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rinterSettings/printerSettings1.bin" ContentType="application/vnd.openxmlformats-officedocument.spreadsheetml.printerSettings"/>
  <Override PartName="/xl/comments2.xml" ContentType="application/vnd.openxmlformats-officedocument.spreadsheetml.comments+xml"/>
  <Override PartName="/xl/threadedComments/threadedComment1.xml" ContentType="application/vnd.ms-excel.threadedcomments+xml"/>
  <Override PartName="/xl/printerSettings/printerSettings2.bin" ContentType="application/vnd.openxmlformats-officedocument.spreadsheetml.printerSettings"/>
  <Override PartName="/xl/comments3.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trgplc-my.sharepoint.com/personal/nathan_davidson_wagamama_com/Documents/"/>
    </mc:Choice>
  </mc:AlternateContent>
  <xr:revisionPtr revIDLastSave="0" documentId="8_{44FD9E5D-C2F4-46CC-8D83-6797C6B42E25}" xr6:coauthVersionLast="47" xr6:coauthVersionMax="47" xr10:uidLastSave="{00000000-0000-0000-0000-000000000000}"/>
  <bookViews>
    <workbookView xWindow="-110" yWindow="-110" windowWidth="19420" windowHeight="11500" tabRatio="945" firstSheet="15" activeTab="15" xr2:uid="{A5E66A26-1DF8-416F-8348-2606CE5C67EC}"/>
  </bookViews>
  <sheets>
    <sheet name="Instructions" sheetId="40" state="hidden" r:id="rId1"/>
    <sheet name="Cognos_Office_Connection_Cache" sheetId="29" state="veryHidden" r:id="rId2"/>
    <sheet name="Restaurant Data &gt;" sheetId="21" r:id="rId3"/>
    <sheet name="Banana Tree" sheetId="45" r:id="rId4"/>
    <sheet name="Bella Italia" sheetId="3" r:id="rId5"/>
    <sheet name="Bills" sheetId="4" r:id="rId6"/>
    <sheet name="Cote" sheetId="5" r:id="rId7"/>
    <sheet name="Cote (Basingstoke)" sheetId="22" state="hidden" r:id="rId8"/>
    <sheet name="Five Guys" sheetId="7" r:id="rId9"/>
    <sheet name="Five Guys (London)" sheetId="23" state="hidden" r:id="rId10"/>
    <sheet name="Fridays" sheetId="6" state="hidden" r:id="rId11"/>
    <sheet name="GBK" sheetId="8" r:id="rId12"/>
    <sheet name="Giggling Squid" sheetId="32" r:id="rId13"/>
    <sheet name="Las Iguanas" sheetId="9" r:id="rId14"/>
    <sheet name="Marugame Udon" sheetId="47" r:id="rId15"/>
    <sheet name="Nandos" sheetId="10" r:id="rId16"/>
    <sheet name="Nandos2" sheetId="51" r:id="rId17"/>
    <sheet name="Pho" sheetId="31" r:id="rId18"/>
    <sheet name="Pizza Express" sheetId="11" r:id="rId19"/>
    <sheet name="Pizza Hut" sheetId="12" r:id="rId20"/>
    <sheet name="Popeyes" sheetId="33" r:id="rId21"/>
    <sheet name="Prezzo" sheetId="13" r:id="rId22"/>
    <sheet name="Prezzo (London)" sheetId="24" state="hidden" r:id="rId23"/>
    <sheet name="Rosas" sheetId="36" r:id="rId24"/>
    <sheet name="Yo!" sheetId="14" r:id="rId25"/>
    <sheet name="Zizzi London" sheetId="49" r:id="rId26"/>
    <sheet name="Zizzi" sheetId="15" state="hidden" r:id="rId27"/>
    <sheet name="Wingstop" sheetId="34" r:id="rId28"/>
    <sheet name="wagamama" sheetId="16" r:id="rId29"/>
  </sheets>
  <externalReferences>
    <externalReference r:id="rId30"/>
  </externalReferences>
  <definedNames>
    <definedName name="_xlnm._FilterDatabase" localSheetId="3" hidden="1">'Banana Tree'!$A$42:$AA$218</definedName>
    <definedName name="_xlnm._FilterDatabase" localSheetId="4" hidden="1">'Bella Italia'!$A$42:$AC$380</definedName>
    <definedName name="_xlnm._FilterDatabase" localSheetId="5" hidden="1">Bills!$A$42:$AF$498</definedName>
    <definedName name="_xlnm._FilterDatabase" localSheetId="6" hidden="1">Cote!$A$42:$AD$502</definedName>
    <definedName name="_xlnm._FilterDatabase" localSheetId="7" hidden="1">'Cote (Basingstoke)'!$A$42:$X$311</definedName>
    <definedName name="_xlnm._FilterDatabase" localSheetId="8" hidden="1">'Five Guys'!$A$42:$AD$74</definedName>
    <definedName name="_xlnm._FilterDatabase" localSheetId="10" hidden="1">Fridays!$A$42:$Z$414</definedName>
    <definedName name="_xlnm._FilterDatabase" localSheetId="11" hidden="1">GBK!$A$42:$AC$240</definedName>
    <definedName name="_xlnm._FilterDatabase" localSheetId="12" hidden="1">'Giggling Squid'!$A$42:$AB$241</definedName>
    <definedName name="_xlnm._FilterDatabase" localSheetId="13" hidden="1">'Las Iguanas'!$A$42:$AA$504</definedName>
    <definedName name="_xlnm._FilterDatabase" localSheetId="14" hidden="1">'Marugame Udon'!$A$42:$AC$183</definedName>
    <definedName name="_xlnm._FilterDatabase" localSheetId="15" hidden="1">Nandos!$A$42:$AA$214</definedName>
    <definedName name="_xlnm._FilterDatabase" localSheetId="16" hidden="1">Nandos2!$A$42:$AA$214</definedName>
    <definedName name="_xlnm._FilterDatabase" localSheetId="17" hidden="1">Pho!$A$42:$AB$202</definedName>
    <definedName name="_xlnm._FilterDatabase" localSheetId="18" hidden="1">'Pizza Express'!$A$42:$AB$318</definedName>
    <definedName name="_xlnm._FilterDatabase" localSheetId="19" hidden="1">'Pizza Hut'!$A$42:$AA$198</definedName>
    <definedName name="_xlnm._FilterDatabase" localSheetId="20" hidden="1">Popeyes!$A$42:$AB$210</definedName>
    <definedName name="_xlnm._FilterDatabase" localSheetId="21" hidden="1">Prezzo!$A$42:$AF$376</definedName>
    <definedName name="_xlnm._FilterDatabase" localSheetId="22" hidden="1">'Prezzo (London)'!$A$42:$P$258</definedName>
    <definedName name="_xlnm._FilterDatabase" localSheetId="23" hidden="1">Rosas!$A$42:$AB$236</definedName>
    <definedName name="_xlnm._FilterDatabase" localSheetId="28" hidden="1">wagamama!$A$42:$AB$382</definedName>
    <definedName name="_xlnm._FilterDatabase" localSheetId="27" hidden="1">Wingstop!$A$42:$AC$70</definedName>
    <definedName name="_xlnm._FilterDatabase" localSheetId="24" hidden="1">'Yo!'!$A$42:$AB$263</definedName>
    <definedName name="_xlnm._FilterDatabase" localSheetId="26" hidden="1">Zizzi!$A$42:$AA$306</definedName>
    <definedName name="_xlnm._FilterDatabase" localSheetId="25" hidden="1">'Zizzi London'!$A$42:$AF$411</definedName>
    <definedName name="ID" localSheetId="3" hidden="1">"60576e98-8de3-4246-b2d1-4a622f58eb8d"</definedName>
    <definedName name="ID" localSheetId="4" hidden="1">"60576e98-8de3-4246-b2d1-4a622f58eb8d"</definedName>
    <definedName name="ID" localSheetId="5" hidden="1">"dec87eb1-6f85-4900-a080-d58d7894b8c5"</definedName>
    <definedName name="ID" localSheetId="1" hidden="1">"a729f506-96a4-4067-a3fd-382ba64582d3"</definedName>
    <definedName name="ID" localSheetId="6" hidden="1">"2881802f-1bea-4c4a-b446-693551e0ad1f"</definedName>
    <definedName name="ID" localSheetId="7" hidden="1">"2881802f-1bea-4c4a-b446-693551e0ad1f"</definedName>
    <definedName name="ID" localSheetId="8" hidden="1">"038f71fc-1270-4eb4-9dbe-a90ecb0980b0"</definedName>
    <definedName name="ID" localSheetId="9" hidden="1">"038f71fc-1270-4eb4-9dbe-a90ecb0980b0"</definedName>
    <definedName name="ID" localSheetId="10" hidden="1">"0ba9a9ab-76f0-41b9-912e-b56f0adf7e4f"</definedName>
    <definedName name="ID" localSheetId="11" hidden="1">"fad7180b-8c80-4f21-b6c9-c8db9098d039"</definedName>
    <definedName name="ID" localSheetId="12" hidden="1">"eae6c95f-2c3a-44f6-bf74-04e5dd940414"</definedName>
    <definedName name="ID" localSheetId="13" hidden="1">"9b93a7cc-48c4-4b07-8c97-053e5acdd672"</definedName>
    <definedName name="ID" localSheetId="14" hidden="1">"0a637063-9d0d-4091-a464-5c5a15dcea5f"</definedName>
    <definedName name="ID" localSheetId="15" hidden="1">"0a637063-9d0d-4091-a464-5c5a15dcea5f"</definedName>
    <definedName name="ID" localSheetId="16" hidden="1">"0a637063-9d0d-4091-a464-5c5a15dcea5f"</definedName>
    <definedName name="ID" localSheetId="17" hidden="1">"eae6c95f-2c3a-44f6-bf74-04e5dd940414"</definedName>
    <definedName name="ID" localSheetId="18" hidden="1">"4fded4bd-4ed4-4310-9e26-388aabd33d81"</definedName>
    <definedName name="ID" localSheetId="19" hidden="1">"96a2ce6b-dabf-4718-a4b7-214aab2c2c3c"</definedName>
    <definedName name="ID" localSheetId="20" hidden="1">"eae6c95f-2c3a-44f6-bf74-04e5dd940414"</definedName>
    <definedName name="ID" localSheetId="21" hidden="1">"203f2a2a-b7f3-4280-80bc-d9b607c21450"</definedName>
    <definedName name="ID" localSheetId="22" hidden="1">"203f2a2a-b7f3-4280-80bc-d9b607c21450"</definedName>
    <definedName name="ID" localSheetId="2" hidden="1">"9e4c7820-3a35-4c2f-b719-7c50c7c2d89f"</definedName>
    <definedName name="ID" localSheetId="23" hidden="1">"eae6c95f-2c3a-44f6-bf74-04e5dd940414"</definedName>
    <definedName name="ID" localSheetId="28" hidden="1">"eae6c95f-2c3a-44f6-bf74-04e5dd940414"</definedName>
    <definedName name="ID" localSheetId="27" hidden="1">"eae6c95f-2c3a-44f6-bf74-04e5dd940414"</definedName>
    <definedName name="ID" localSheetId="24" hidden="1">"9806700c-4861-4cfa-97e5-6070852ec7f6"</definedName>
    <definedName name="ID" localSheetId="26" hidden="1">"1aab2329-9f48-41e9-a8c9-af8d7f54f6f4"</definedName>
    <definedName name="ID" localSheetId="25" hidden="1">"1aab2329-9f48-41e9-a8c9-af8d7f54f6f4"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20" i="13" l="1"/>
  <c r="AE320" i="13" s="1"/>
  <c r="AB320" i="13"/>
  <c r="AC320" i="13" s="1"/>
  <c r="Z320" i="13"/>
  <c r="AA320" i="13" s="1"/>
  <c r="X320" i="13"/>
  <c r="Y320" i="13" s="1"/>
  <c r="V320" i="13"/>
  <c r="W320" i="13" s="1"/>
  <c r="T320" i="13"/>
  <c r="U320" i="13" s="1"/>
  <c r="R320" i="13"/>
  <c r="C320" i="13" a="1"/>
  <c r="C320" i="13" s="1"/>
  <c r="C65" i="13" a="1"/>
  <c r="C65" i="13" s="1"/>
  <c r="AD65" i="13"/>
  <c r="AE65" i="13" s="1"/>
  <c r="AB65" i="13"/>
  <c r="AC65" i="13" s="1"/>
  <c r="Z65" i="13"/>
  <c r="AA65" i="13" s="1"/>
  <c r="X65" i="13"/>
  <c r="Y65" i="13" s="1"/>
  <c r="V65" i="13"/>
  <c r="W65" i="13" s="1"/>
  <c r="T65" i="13"/>
  <c r="U65" i="13" s="1"/>
  <c r="R65" i="13"/>
  <c r="S65" i="13" s="1"/>
  <c r="AD58" i="13"/>
  <c r="AE58" i="13" s="1"/>
  <c r="AD59" i="13"/>
  <c r="AE59" i="13" s="1"/>
  <c r="AD60" i="13"/>
  <c r="AE60" i="13" s="1"/>
  <c r="AD61" i="13"/>
  <c r="AE61" i="13" s="1"/>
  <c r="AB58" i="13"/>
  <c r="AC58" i="13" s="1"/>
  <c r="AB59" i="13"/>
  <c r="AC59" i="13" s="1"/>
  <c r="AB60" i="13"/>
  <c r="AC60" i="13" s="1"/>
  <c r="AB61" i="13"/>
  <c r="AC61" i="13" s="1"/>
  <c r="Z58" i="13"/>
  <c r="AA58" i="13" s="1"/>
  <c r="Z59" i="13"/>
  <c r="AA59" i="13" s="1"/>
  <c r="Z60" i="13"/>
  <c r="AA60" i="13" s="1"/>
  <c r="Z61" i="13"/>
  <c r="AA61" i="13" s="1"/>
  <c r="X58" i="13"/>
  <c r="Y58" i="13" s="1"/>
  <c r="X59" i="13"/>
  <c r="Y59" i="13" s="1"/>
  <c r="X60" i="13"/>
  <c r="Y60" i="13" s="1"/>
  <c r="X61" i="13"/>
  <c r="Y61" i="13" s="1"/>
  <c r="V58" i="13"/>
  <c r="W58" i="13" s="1"/>
  <c r="V59" i="13"/>
  <c r="W59" i="13" s="1"/>
  <c r="V60" i="13"/>
  <c r="W60" i="13" s="1"/>
  <c r="V61" i="13"/>
  <c r="W61" i="13" s="1"/>
  <c r="T58" i="13"/>
  <c r="T59" i="13"/>
  <c r="T60" i="13"/>
  <c r="U60" i="13" s="1"/>
  <c r="T61" i="13"/>
  <c r="U61" i="13" s="1"/>
  <c r="R58" i="13"/>
  <c r="R59" i="13"/>
  <c r="R60" i="13"/>
  <c r="R61" i="13"/>
  <c r="C61" i="13" a="1"/>
  <c r="C61" i="13" s="1"/>
  <c r="C60" i="13" a="1"/>
  <c r="C60" i="13" s="1"/>
  <c r="C59" i="13" a="1"/>
  <c r="C59" i="13" s="1"/>
  <c r="C58" i="13" a="1"/>
  <c r="C58" i="13" s="1"/>
  <c r="R64" i="13"/>
  <c r="C64" i="13" a="1"/>
  <c r="C64" i="13" s="1"/>
  <c r="T44" i="5"/>
  <c r="U44" i="5" s="1"/>
  <c r="V44" i="5"/>
  <c r="W44" i="5"/>
  <c r="X44" i="5"/>
  <c r="Y44" i="5"/>
  <c r="Z44" i="5"/>
  <c r="AA44" i="5" s="1"/>
  <c r="AB44" i="5"/>
  <c r="AC44" i="5" s="1"/>
  <c r="AD44" i="5"/>
  <c r="AE44" i="5" s="1"/>
  <c r="T45" i="5"/>
  <c r="U45" i="5" s="1"/>
  <c r="V45" i="5"/>
  <c r="W45" i="5" s="1"/>
  <c r="X45" i="5"/>
  <c r="Y45" i="5" s="1"/>
  <c r="Z45" i="5"/>
  <c r="AA45" i="5" s="1"/>
  <c r="AB45" i="5"/>
  <c r="AC45" i="5" s="1"/>
  <c r="AD45" i="5"/>
  <c r="AE45" i="5" s="1"/>
  <c r="T46" i="5"/>
  <c r="U46" i="5" s="1"/>
  <c r="V46" i="5"/>
  <c r="W46" i="5" s="1"/>
  <c r="X46" i="5"/>
  <c r="Y46" i="5" s="1"/>
  <c r="Z46" i="5"/>
  <c r="AA46" i="5" s="1"/>
  <c r="AB46" i="5"/>
  <c r="AC46" i="5" s="1"/>
  <c r="AD46" i="5"/>
  <c r="AE46" i="5" s="1"/>
  <c r="T47" i="5"/>
  <c r="U47" i="5" s="1"/>
  <c r="V47" i="5"/>
  <c r="W47" i="5" s="1"/>
  <c r="X47" i="5"/>
  <c r="Y47" i="5" s="1"/>
  <c r="Z47" i="5"/>
  <c r="AA47" i="5" s="1"/>
  <c r="AB47" i="5"/>
  <c r="AC47" i="5" s="1"/>
  <c r="AD47" i="5"/>
  <c r="AE47" i="5" s="1"/>
  <c r="T48" i="5"/>
  <c r="U48" i="5" s="1"/>
  <c r="V48" i="5"/>
  <c r="W48" i="5" s="1"/>
  <c r="X48" i="5"/>
  <c r="Y48" i="5"/>
  <c r="Z48" i="5"/>
  <c r="AA48" i="5" s="1"/>
  <c r="AB48" i="5"/>
  <c r="AC48" i="5" s="1"/>
  <c r="AD48" i="5"/>
  <c r="AE48" i="5" s="1"/>
  <c r="T49" i="5"/>
  <c r="U49" i="5" s="1"/>
  <c r="V49" i="5"/>
  <c r="W49" i="5" s="1"/>
  <c r="X49" i="5"/>
  <c r="Y49" i="5" s="1"/>
  <c r="Z49" i="5"/>
  <c r="AA49" i="5" s="1"/>
  <c r="AB49" i="5"/>
  <c r="AC49" i="5" s="1"/>
  <c r="AD49" i="5"/>
  <c r="AE49" i="5" s="1"/>
  <c r="T50" i="5"/>
  <c r="U50" i="5" s="1"/>
  <c r="V50" i="5"/>
  <c r="W50" i="5"/>
  <c r="X50" i="5"/>
  <c r="Y50" i="5" s="1"/>
  <c r="Z50" i="5"/>
  <c r="AA50" i="5" s="1"/>
  <c r="AB50" i="5"/>
  <c r="AC50" i="5" s="1"/>
  <c r="AD50" i="5"/>
  <c r="AE50" i="5" s="1"/>
  <c r="T51" i="5"/>
  <c r="U51" i="5" s="1"/>
  <c r="V51" i="5"/>
  <c r="W51" i="5" s="1"/>
  <c r="X51" i="5"/>
  <c r="Y51" i="5" s="1"/>
  <c r="Z51" i="5"/>
  <c r="AA51" i="5" s="1"/>
  <c r="AB51" i="5"/>
  <c r="AC51" i="5" s="1"/>
  <c r="AD51" i="5"/>
  <c r="AE51" i="5" s="1"/>
  <c r="T52" i="5"/>
  <c r="U52" i="5" s="1"/>
  <c r="V52" i="5"/>
  <c r="W52" i="5" s="1"/>
  <c r="X52" i="5"/>
  <c r="Y52" i="5" s="1"/>
  <c r="Z52" i="5"/>
  <c r="AA52" i="5" s="1"/>
  <c r="AB52" i="5"/>
  <c r="AC52" i="5"/>
  <c r="AD52" i="5"/>
  <c r="AE52" i="5" s="1"/>
  <c r="T53" i="5"/>
  <c r="U53" i="5" s="1"/>
  <c r="V53" i="5"/>
  <c r="W53" i="5" s="1"/>
  <c r="X53" i="5"/>
  <c r="Y53" i="5" s="1"/>
  <c r="Z53" i="5"/>
  <c r="AA53" i="5" s="1"/>
  <c r="AB53" i="5"/>
  <c r="AC53" i="5" s="1"/>
  <c r="AD53" i="5"/>
  <c r="AE53" i="5" s="1"/>
  <c r="T54" i="5"/>
  <c r="U54" i="5" s="1"/>
  <c r="V54" i="5"/>
  <c r="W54" i="5" s="1"/>
  <c r="X54" i="5"/>
  <c r="Y54" i="5" s="1"/>
  <c r="Z54" i="5"/>
  <c r="AA54" i="5" s="1"/>
  <c r="AB54" i="5"/>
  <c r="AC54" i="5" s="1"/>
  <c r="AD54" i="5"/>
  <c r="AE54" i="5" s="1"/>
  <c r="T55" i="5"/>
  <c r="U55" i="5" s="1"/>
  <c r="V55" i="5"/>
  <c r="W55" i="5" s="1"/>
  <c r="X55" i="5"/>
  <c r="Y55" i="5" s="1"/>
  <c r="Z55" i="5"/>
  <c r="AA55" i="5" s="1"/>
  <c r="AB55" i="5"/>
  <c r="AC55" i="5" s="1"/>
  <c r="AD55" i="5"/>
  <c r="AE55" i="5" s="1"/>
  <c r="T56" i="5"/>
  <c r="U56" i="5" s="1"/>
  <c r="V56" i="5"/>
  <c r="W56" i="5" s="1"/>
  <c r="X56" i="5"/>
  <c r="Y56" i="5" s="1"/>
  <c r="Z56" i="5"/>
  <c r="AA56" i="5" s="1"/>
  <c r="AB56" i="5"/>
  <c r="AC56" i="5" s="1"/>
  <c r="AD56" i="5"/>
  <c r="AE56" i="5" s="1"/>
  <c r="T57" i="5"/>
  <c r="U57" i="5" s="1"/>
  <c r="V57" i="5"/>
  <c r="W57" i="5" s="1"/>
  <c r="X57" i="5"/>
  <c r="Y57" i="5" s="1"/>
  <c r="Z57" i="5"/>
  <c r="AA57" i="5" s="1"/>
  <c r="AB57" i="5"/>
  <c r="AC57" i="5"/>
  <c r="AD57" i="5"/>
  <c r="AE57" i="5" s="1"/>
  <c r="T58" i="5"/>
  <c r="U58" i="5" s="1"/>
  <c r="V58" i="5"/>
  <c r="W58" i="5"/>
  <c r="X58" i="5"/>
  <c r="Y58" i="5" s="1"/>
  <c r="Z58" i="5"/>
  <c r="AA58" i="5" s="1"/>
  <c r="AB58" i="5"/>
  <c r="AC58" i="5" s="1"/>
  <c r="AD58" i="5"/>
  <c r="AE58" i="5" s="1"/>
  <c r="T59" i="5"/>
  <c r="U59" i="5" s="1"/>
  <c r="V59" i="5"/>
  <c r="W59" i="5" s="1"/>
  <c r="X59" i="5"/>
  <c r="Y59" i="5" s="1"/>
  <c r="Z59" i="5"/>
  <c r="AA59" i="5" s="1"/>
  <c r="AB59" i="5"/>
  <c r="AC59" i="5" s="1"/>
  <c r="AD59" i="5"/>
  <c r="AE59" i="5" s="1"/>
  <c r="T60" i="5"/>
  <c r="U60" i="5" s="1"/>
  <c r="V60" i="5"/>
  <c r="W60" i="5" s="1"/>
  <c r="X60" i="5"/>
  <c r="Y60" i="5" s="1"/>
  <c r="Z60" i="5"/>
  <c r="AA60" i="5" s="1"/>
  <c r="AB60" i="5"/>
  <c r="AC60" i="5" s="1"/>
  <c r="AD60" i="5"/>
  <c r="AE60" i="5" s="1"/>
  <c r="T61" i="5"/>
  <c r="U61" i="5" s="1"/>
  <c r="V61" i="5"/>
  <c r="W61" i="5" s="1"/>
  <c r="X61" i="5"/>
  <c r="Y61" i="5" s="1"/>
  <c r="Z61" i="5"/>
  <c r="AA61" i="5" s="1"/>
  <c r="AB61" i="5"/>
  <c r="AC61" i="5" s="1"/>
  <c r="AD61" i="5"/>
  <c r="AE61" i="5" s="1"/>
  <c r="T62" i="5"/>
  <c r="U62" i="5" s="1"/>
  <c r="V62" i="5"/>
  <c r="W62" i="5" s="1"/>
  <c r="X62" i="5"/>
  <c r="Y62" i="5" s="1"/>
  <c r="Z62" i="5"/>
  <c r="AA62" i="5" s="1"/>
  <c r="AB62" i="5"/>
  <c r="AC62" i="5" s="1"/>
  <c r="AD62" i="5"/>
  <c r="AE62" i="5" s="1"/>
  <c r="T63" i="5"/>
  <c r="U63" i="5" s="1"/>
  <c r="V63" i="5"/>
  <c r="W63" i="5" s="1"/>
  <c r="X63" i="5"/>
  <c r="Y63" i="5" s="1"/>
  <c r="Z63" i="5"/>
  <c r="AA63" i="5" s="1"/>
  <c r="AB63" i="5"/>
  <c r="AC63" i="5" s="1"/>
  <c r="AD63" i="5"/>
  <c r="AE63" i="5" s="1"/>
  <c r="T64" i="5"/>
  <c r="U64" i="5" s="1"/>
  <c r="V64" i="5"/>
  <c r="W64" i="5" s="1"/>
  <c r="X64" i="5"/>
  <c r="Y64" i="5"/>
  <c r="Z64" i="5"/>
  <c r="AA64" i="5" s="1"/>
  <c r="AB64" i="5"/>
  <c r="AC64" i="5" s="1"/>
  <c r="AD64" i="5"/>
  <c r="AE64" i="5" s="1"/>
  <c r="T65" i="5"/>
  <c r="U65" i="5" s="1"/>
  <c r="V65" i="5"/>
  <c r="W65" i="5" s="1"/>
  <c r="X65" i="5"/>
  <c r="Y65" i="5" s="1"/>
  <c r="Z65" i="5"/>
  <c r="AA65" i="5" s="1"/>
  <c r="AB65" i="5"/>
  <c r="AC65" i="5" s="1"/>
  <c r="AD65" i="5"/>
  <c r="AE65" i="5" s="1"/>
  <c r="T66" i="5"/>
  <c r="U66" i="5" s="1"/>
  <c r="V66" i="5"/>
  <c r="W66" i="5" s="1"/>
  <c r="X66" i="5"/>
  <c r="Y66" i="5" s="1"/>
  <c r="Z66" i="5"/>
  <c r="AA66" i="5" s="1"/>
  <c r="AB66" i="5"/>
  <c r="AC66" i="5"/>
  <c r="AD66" i="5"/>
  <c r="AE66" i="5" s="1"/>
  <c r="T67" i="5"/>
  <c r="U67" i="5" s="1"/>
  <c r="V67" i="5"/>
  <c r="W67" i="5" s="1"/>
  <c r="X67" i="5"/>
  <c r="Y67" i="5" s="1"/>
  <c r="Z67" i="5"/>
  <c r="AA67" i="5" s="1"/>
  <c r="AB67" i="5"/>
  <c r="AC67" i="5" s="1"/>
  <c r="AD67" i="5"/>
  <c r="AE67" i="5" s="1"/>
  <c r="T68" i="5"/>
  <c r="U68" i="5" s="1"/>
  <c r="V68" i="5"/>
  <c r="W68" i="5" s="1"/>
  <c r="X68" i="5"/>
  <c r="Y68" i="5" s="1"/>
  <c r="Z68" i="5"/>
  <c r="AA68" i="5" s="1"/>
  <c r="AB68" i="5"/>
  <c r="AC68" i="5" s="1"/>
  <c r="AD68" i="5"/>
  <c r="AE68" i="5" s="1"/>
  <c r="T69" i="5"/>
  <c r="U69" i="5" s="1"/>
  <c r="V69" i="5"/>
  <c r="W69" i="5" s="1"/>
  <c r="X69" i="5"/>
  <c r="Y69" i="5" s="1"/>
  <c r="Z69" i="5"/>
  <c r="AA69" i="5" s="1"/>
  <c r="AB69" i="5"/>
  <c r="AC69" i="5" s="1"/>
  <c r="AD69" i="5"/>
  <c r="AE69" i="5" s="1"/>
  <c r="T70" i="5"/>
  <c r="U70" i="5" s="1"/>
  <c r="V70" i="5"/>
  <c r="W70" i="5" s="1"/>
  <c r="X70" i="5"/>
  <c r="Y70" i="5" s="1"/>
  <c r="Z70" i="5"/>
  <c r="AA70" i="5" s="1"/>
  <c r="AB70" i="5"/>
  <c r="AC70" i="5" s="1"/>
  <c r="AD70" i="5"/>
  <c r="AE70" i="5" s="1"/>
  <c r="T71" i="5"/>
  <c r="U71" i="5" s="1"/>
  <c r="V71" i="5"/>
  <c r="W71" i="5" s="1"/>
  <c r="X71" i="5"/>
  <c r="Y71" i="5"/>
  <c r="Z71" i="5"/>
  <c r="AA71" i="5" s="1"/>
  <c r="AB71" i="5"/>
  <c r="AC71" i="5" s="1"/>
  <c r="AD71" i="5"/>
  <c r="AE71" i="5" s="1"/>
  <c r="T72" i="5"/>
  <c r="U72" i="5" s="1"/>
  <c r="V72" i="5"/>
  <c r="W72" i="5" s="1"/>
  <c r="X72" i="5"/>
  <c r="Y72" i="5" s="1"/>
  <c r="Z72" i="5"/>
  <c r="AA72" i="5" s="1"/>
  <c r="AB72" i="5"/>
  <c r="AC72" i="5" s="1"/>
  <c r="AD72" i="5"/>
  <c r="AE72" i="5" s="1"/>
  <c r="T73" i="5"/>
  <c r="U73" i="5" s="1"/>
  <c r="V73" i="5"/>
  <c r="W73" i="5" s="1"/>
  <c r="X73" i="5"/>
  <c r="Y73" i="5" s="1"/>
  <c r="Z73" i="5"/>
  <c r="AA73" i="5" s="1"/>
  <c r="AB73" i="5"/>
  <c r="AC73" i="5" s="1"/>
  <c r="AD73" i="5"/>
  <c r="AE73" i="5" s="1"/>
  <c r="T74" i="5"/>
  <c r="U74" i="5" s="1"/>
  <c r="V74" i="5"/>
  <c r="W74" i="5"/>
  <c r="X74" i="5"/>
  <c r="Y74" i="5" s="1"/>
  <c r="Z74" i="5"/>
  <c r="AA74" i="5" s="1"/>
  <c r="AB74" i="5"/>
  <c r="AC74" i="5" s="1"/>
  <c r="AD74" i="5"/>
  <c r="AE74" i="5" s="1"/>
  <c r="T75" i="5"/>
  <c r="U75" i="5" s="1"/>
  <c r="V75" i="5"/>
  <c r="W75" i="5" s="1"/>
  <c r="X75" i="5"/>
  <c r="Y75" i="5" s="1"/>
  <c r="Z75" i="5"/>
  <c r="AA75" i="5" s="1"/>
  <c r="AB75" i="5"/>
  <c r="AC75" i="5" s="1"/>
  <c r="AD75" i="5"/>
  <c r="AE75" i="5" s="1"/>
  <c r="T76" i="5"/>
  <c r="U76" i="5" s="1"/>
  <c r="V76" i="5"/>
  <c r="W76" i="5" s="1"/>
  <c r="X76" i="5"/>
  <c r="Y76" i="5" s="1"/>
  <c r="Z76" i="5"/>
  <c r="AA76" i="5" s="1"/>
  <c r="AB76" i="5"/>
  <c r="AC76" i="5" s="1"/>
  <c r="AD76" i="5"/>
  <c r="AE76" i="5" s="1"/>
  <c r="T77" i="5"/>
  <c r="U77" i="5" s="1"/>
  <c r="V77" i="5"/>
  <c r="W77" i="5" s="1"/>
  <c r="X77" i="5"/>
  <c r="Y77" i="5" s="1"/>
  <c r="Z77" i="5"/>
  <c r="AA77" i="5" s="1"/>
  <c r="AB77" i="5"/>
  <c r="AC77" i="5" s="1"/>
  <c r="AD77" i="5"/>
  <c r="AE77" i="5" s="1"/>
  <c r="T78" i="5"/>
  <c r="U78" i="5"/>
  <c r="V78" i="5"/>
  <c r="W78" i="5" s="1"/>
  <c r="X78" i="5"/>
  <c r="Y78" i="5" s="1"/>
  <c r="Z78" i="5"/>
  <c r="AA78" i="5" s="1"/>
  <c r="AB78" i="5"/>
  <c r="AC78" i="5" s="1"/>
  <c r="AD78" i="5"/>
  <c r="AE78" i="5" s="1"/>
  <c r="T79" i="5"/>
  <c r="U79" i="5" s="1"/>
  <c r="V79" i="5"/>
  <c r="W79" i="5" s="1"/>
  <c r="X79" i="5"/>
  <c r="Y79" i="5" s="1"/>
  <c r="Z79" i="5"/>
  <c r="AA79" i="5"/>
  <c r="AB79" i="5"/>
  <c r="AC79" i="5"/>
  <c r="AD79" i="5"/>
  <c r="AE79" i="5" s="1"/>
  <c r="T80" i="5"/>
  <c r="U80" i="5" s="1"/>
  <c r="V80" i="5"/>
  <c r="W80" i="5" s="1"/>
  <c r="X80" i="5"/>
  <c r="Y80" i="5" s="1"/>
  <c r="Z80" i="5"/>
  <c r="AA80" i="5" s="1"/>
  <c r="AB80" i="5"/>
  <c r="AC80" i="5" s="1"/>
  <c r="AD80" i="5"/>
  <c r="AE80" i="5" s="1"/>
  <c r="T81" i="5"/>
  <c r="U81" i="5" s="1"/>
  <c r="V81" i="5"/>
  <c r="W81" i="5" s="1"/>
  <c r="X81" i="5"/>
  <c r="Y81" i="5" s="1"/>
  <c r="Z81" i="5"/>
  <c r="AA81" i="5" s="1"/>
  <c r="AB81" i="5"/>
  <c r="AC81" i="5" s="1"/>
  <c r="AD81" i="5"/>
  <c r="AE81" i="5" s="1"/>
  <c r="T82" i="5"/>
  <c r="U82" i="5" s="1"/>
  <c r="V82" i="5"/>
  <c r="W82" i="5" s="1"/>
  <c r="X82" i="5"/>
  <c r="Y82" i="5" s="1"/>
  <c r="Z82" i="5"/>
  <c r="AA82" i="5" s="1"/>
  <c r="AB82" i="5"/>
  <c r="AC82" i="5" s="1"/>
  <c r="AD82" i="5"/>
  <c r="AE82" i="5" s="1"/>
  <c r="T83" i="5"/>
  <c r="U83" i="5" s="1"/>
  <c r="V83" i="5"/>
  <c r="W83" i="5"/>
  <c r="X83" i="5"/>
  <c r="Y83" i="5" s="1"/>
  <c r="Z83" i="5"/>
  <c r="AA83" i="5" s="1"/>
  <c r="AB83" i="5"/>
  <c r="AC83" i="5" s="1"/>
  <c r="AD83" i="5"/>
  <c r="AE83" i="5"/>
  <c r="T84" i="5"/>
  <c r="U84" i="5" s="1"/>
  <c r="V84" i="5"/>
  <c r="W84" i="5" s="1"/>
  <c r="X84" i="5"/>
  <c r="Y84" i="5" s="1"/>
  <c r="Z84" i="5"/>
  <c r="AA84" i="5" s="1"/>
  <c r="AB84" i="5"/>
  <c r="AC84" i="5" s="1"/>
  <c r="AD84" i="5"/>
  <c r="AE84" i="5"/>
  <c r="T85" i="5"/>
  <c r="U85" i="5"/>
  <c r="V85" i="5"/>
  <c r="W85" i="5" s="1"/>
  <c r="X85" i="5"/>
  <c r="Y85" i="5" s="1"/>
  <c r="Z85" i="5"/>
  <c r="AA85" i="5" s="1"/>
  <c r="AB85" i="5"/>
  <c r="AC85" i="5" s="1"/>
  <c r="AD85" i="5"/>
  <c r="AE85" i="5" s="1"/>
  <c r="T86" i="5"/>
  <c r="U86" i="5" s="1"/>
  <c r="V86" i="5"/>
  <c r="W86" i="5" s="1"/>
  <c r="X86" i="5"/>
  <c r="Y86" i="5" s="1"/>
  <c r="Z86" i="5"/>
  <c r="AA86" i="5" s="1"/>
  <c r="AB86" i="5"/>
  <c r="AC86" i="5" s="1"/>
  <c r="AD86" i="5"/>
  <c r="AE86" i="5" s="1"/>
  <c r="T87" i="5"/>
  <c r="U87" i="5" s="1"/>
  <c r="V87" i="5"/>
  <c r="W87" i="5" s="1"/>
  <c r="X87" i="5"/>
  <c r="Y87" i="5" s="1"/>
  <c r="Z87" i="5"/>
  <c r="AA87" i="5" s="1"/>
  <c r="AB87" i="5"/>
  <c r="AC87" i="5" s="1"/>
  <c r="AD87" i="5"/>
  <c r="AE87" i="5" s="1"/>
  <c r="T88" i="5"/>
  <c r="U88" i="5" s="1"/>
  <c r="V88" i="5"/>
  <c r="W88" i="5" s="1"/>
  <c r="X88" i="5"/>
  <c r="Y88" i="5" s="1"/>
  <c r="Z88" i="5"/>
  <c r="AA88" i="5" s="1"/>
  <c r="AB88" i="5"/>
  <c r="AC88" i="5" s="1"/>
  <c r="AD88" i="5"/>
  <c r="AE88" i="5" s="1"/>
  <c r="T89" i="5"/>
  <c r="U89" i="5" s="1"/>
  <c r="V89" i="5"/>
  <c r="W89" i="5" s="1"/>
  <c r="X89" i="5"/>
  <c r="Y89" i="5" s="1"/>
  <c r="Z89" i="5"/>
  <c r="AA89" i="5" s="1"/>
  <c r="AB89" i="5"/>
  <c r="AC89" i="5" s="1"/>
  <c r="AD89" i="5"/>
  <c r="AE89" i="5" s="1"/>
  <c r="T90" i="5"/>
  <c r="U90" i="5" s="1"/>
  <c r="V90" i="5"/>
  <c r="W90" i="5" s="1"/>
  <c r="X90" i="5"/>
  <c r="Y90" i="5" s="1"/>
  <c r="Z90" i="5"/>
  <c r="AA90" i="5" s="1"/>
  <c r="AB90" i="5"/>
  <c r="AC90" i="5" s="1"/>
  <c r="AD90" i="5"/>
  <c r="AE90" i="5" s="1"/>
  <c r="T91" i="5"/>
  <c r="U91" i="5" s="1"/>
  <c r="V91" i="5"/>
  <c r="W91" i="5" s="1"/>
  <c r="X91" i="5"/>
  <c r="Y91" i="5" s="1"/>
  <c r="Z91" i="5"/>
  <c r="AA91" i="5" s="1"/>
  <c r="AB91" i="5"/>
  <c r="AC91" i="5" s="1"/>
  <c r="AD91" i="5"/>
  <c r="AE91" i="5" s="1"/>
  <c r="T92" i="5"/>
  <c r="U92" i="5" s="1"/>
  <c r="V92" i="5"/>
  <c r="W92" i="5" s="1"/>
  <c r="X92" i="5"/>
  <c r="Y92" i="5" s="1"/>
  <c r="Z92" i="5"/>
  <c r="AA92" i="5" s="1"/>
  <c r="AB92" i="5"/>
  <c r="AC92" i="5" s="1"/>
  <c r="AD92" i="5"/>
  <c r="AE92" i="5" s="1"/>
  <c r="T93" i="5"/>
  <c r="U93" i="5" s="1"/>
  <c r="V93" i="5"/>
  <c r="W93" i="5" s="1"/>
  <c r="X93" i="5"/>
  <c r="Y93" i="5" s="1"/>
  <c r="Z93" i="5"/>
  <c r="AA93" i="5" s="1"/>
  <c r="AB93" i="5"/>
  <c r="AC93" i="5"/>
  <c r="AD93" i="5"/>
  <c r="AE93" i="5" s="1"/>
  <c r="T94" i="5"/>
  <c r="U94" i="5" s="1"/>
  <c r="V94" i="5"/>
  <c r="W94" i="5" s="1"/>
  <c r="X94" i="5"/>
  <c r="Y94" i="5" s="1"/>
  <c r="Z94" i="5"/>
  <c r="AA94" i="5" s="1"/>
  <c r="AB94" i="5"/>
  <c r="AC94" i="5" s="1"/>
  <c r="AD94" i="5"/>
  <c r="AE94" i="5" s="1"/>
  <c r="T95" i="5"/>
  <c r="U95" i="5" s="1"/>
  <c r="V95" i="5"/>
  <c r="W95" i="5" s="1"/>
  <c r="X95" i="5"/>
  <c r="Y95" i="5" s="1"/>
  <c r="Z95" i="5"/>
  <c r="AA95" i="5" s="1"/>
  <c r="AB95" i="5"/>
  <c r="AC95" i="5" s="1"/>
  <c r="AD95" i="5"/>
  <c r="AE95" i="5" s="1"/>
  <c r="T96" i="5"/>
  <c r="U96" i="5" s="1"/>
  <c r="V96" i="5"/>
  <c r="W96" i="5" s="1"/>
  <c r="X96" i="5"/>
  <c r="Y96" i="5" s="1"/>
  <c r="Z96" i="5"/>
  <c r="AA96" i="5"/>
  <c r="AB96" i="5"/>
  <c r="AC96" i="5" s="1"/>
  <c r="AD96" i="5"/>
  <c r="AE96" i="5" s="1"/>
  <c r="T97" i="5"/>
  <c r="U97" i="5"/>
  <c r="V97" i="5"/>
  <c r="W97" i="5"/>
  <c r="X97" i="5"/>
  <c r="Y97" i="5" s="1"/>
  <c r="Z97" i="5"/>
  <c r="AA97" i="5" s="1"/>
  <c r="AB97" i="5"/>
  <c r="AC97" i="5" s="1"/>
  <c r="AD97" i="5"/>
  <c r="AE97" i="5" s="1"/>
  <c r="T98" i="5"/>
  <c r="U98" i="5" s="1"/>
  <c r="V98" i="5"/>
  <c r="W98" i="5" s="1"/>
  <c r="X98" i="5"/>
  <c r="Y98" i="5" s="1"/>
  <c r="Z98" i="5"/>
  <c r="AA98" i="5" s="1"/>
  <c r="AB98" i="5"/>
  <c r="AC98" i="5"/>
  <c r="AD98" i="5"/>
  <c r="AE98" i="5" s="1"/>
  <c r="T99" i="5"/>
  <c r="U99" i="5" s="1"/>
  <c r="V99" i="5"/>
  <c r="W99" i="5" s="1"/>
  <c r="X99" i="5"/>
  <c r="Y99" i="5" s="1"/>
  <c r="Z99" i="5"/>
  <c r="AA99" i="5" s="1"/>
  <c r="AB99" i="5"/>
  <c r="AC99" i="5" s="1"/>
  <c r="AD99" i="5"/>
  <c r="AE99" i="5" s="1"/>
  <c r="T100" i="5"/>
  <c r="U100" i="5" s="1"/>
  <c r="V100" i="5"/>
  <c r="W100" i="5" s="1"/>
  <c r="X100" i="5"/>
  <c r="Y100" i="5" s="1"/>
  <c r="Z100" i="5"/>
  <c r="AA100" i="5" s="1"/>
  <c r="AB100" i="5"/>
  <c r="AC100" i="5" s="1"/>
  <c r="AD100" i="5"/>
  <c r="AE100" i="5" s="1"/>
  <c r="T101" i="5"/>
  <c r="U101" i="5" s="1"/>
  <c r="V101" i="5"/>
  <c r="W101" i="5" s="1"/>
  <c r="X101" i="5"/>
  <c r="Y101" i="5" s="1"/>
  <c r="Z101" i="5"/>
  <c r="AA101" i="5" s="1"/>
  <c r="AB101" i="5"/>
  <c r="AC101" i="5" s="1"/>
  <c r="AD101" i="5"/>
  <c r="AE101" i="5" s="1"/>
  <c r="T102" i="5"/>
  <c r="U102" i="5" s="1"/>
  <c r="V102" i="5"/>
  <c r="W102" i="5" s="1"/>
  <c r="X102" i="5"/>
  <c r="Y102" i="5" s="1"/>
  <c r="Z102" i="5"/>
  <c r="AA102" i="5" s="1"/>
  <c r="AB102" i="5"/>
  <c r="AC102" i="5" s="1"/>
  <c r="AD102" i="5"/>
  <c r="AE102" i="5" s="1"/>
  <c r="T103" i="5"/>
  <c r="U103" i="5"/>
  <c r="V103" i="5"/>
  <c r="W103" i="5" s="1"/>
  <c r="X103" i="5"/>
  <c r="Y103" i="5" s="1"/>
  <c r="Z103" i="5"/>
  <c r="AA103" i="5" s="1"/>
  <c r="AB103" i="5"/>
  <c r="AC103" i="5" s="1"/>
  <c r="AD103" i="5"/>
  <c r="AE103" i="5" s="1"/>
  <c r="T104" i="5"/>
  <c r="U104" i="5" s="1"/>
  <c r="V104" i="5"/>
  <c r="W104" i="5" s="1"/>
  <c r="X104" i="5"/>
  <c r="Y104" i="5" s="1"/>
  <c r="Z104" i="5"/>
  <c r="AA104" i="5" s="1"/>
  <c r="AB104" i="5"/>
  <c r="AC104" i="5" s="1"/>
  <c r="AD104" i="5"/>
  <c r="AE104" i="5" s="1"/>
  <c r="T105" i="5"/>
  <c r="U105" i="5" s="1"/>
  <c r="V105" i="5"/>
  <c r="W105" i="5"/>
  <c r="X105" i="5"/>
  <c r="Y105" i="5" s="1"/>
  <c r="Z105" i="5"/>
  <c r="AA105" i="5" s="1"/>
  <c r="AB105" i="5"/>
  <c r="AC105" i="5" s="1"/>
  <c r="AD105" i="5"/>
  <c r="AE105" i="5" s="1"/>
  <c r="T106" i="5"/>
  <c r="U106" i="5" s="1"/>
  <c r="V106" i="5"/>
  <c r="W106" i="5" s="1"/>
  <c r="X106" i="5"/>
  <c r="Y106" i="5" s="1"/>
  <c r="Z106" i="5"/>
  <c r="AA106" i="5" s="1"/>
  <c r="AB106" i="5"/>
  <c r="AC106" i="5" s="1"/>
  <c r="AD106" i="5"/>
  <c r="AE106" i="5" s="1"/>
  <c r="T107" i="5"/>
  <c r="U107" i="5" s="1"/>
  <c r="V107" i="5"/>
  <c r="W107" i="5" s="1"/>
  <c r="X107" i="5"/>
  <c r="Y107" i="5" s="1"/>
  <c r="Z107" i="5"/>
  <c r="AA107" i="5" s="1"/>
  <c r="AB107" i="5"/>
  <c r="AC107" i="5" s="1"/>
  <c r="AD107" i="5"/>
  <c r="AE107" i="5" s="1"/>
  <c r="T108" i="5"/>
  <c r="U108" i="5" s="1"/>
  <c r="V108" i="5"/>
  <c r="W108" i="5" s="1"/>
  <c r="X108" i="5"/>
  <c r="Y108" i="5" s="1"/>
  <c r="Z108" i="5"/>
  <c r="AA108" i="5" s="1"/>
  <c r="AB108" i="5"/>
  <c r="AC108" i="5" s="1"/>
  <c r="AD108" i="5"/>
  <c r="AE108" i="5" s="1"/>
  <c r="T109" i="5"/>
  <c r="U109" i="5" s="1"/>
  <c r="V109" i="5"/>
  <c r="W109" i="5" s="1"/>
  <c r="X109" i="5"/>
  <c r="Y109" i="5" s="1"/>
  <c r="Z109" i="5"/>
  <c r="AA109" i="5" s="1"/>
  <c r="AB109" i="5"/>
  <c r="AC109" i="5" s="1"/>
  <c r="AD109" i="5"/>
  <c r="AE109" i="5" s="1"/>
  <c r="T110" i="5"/>
  <c r="U110" i="5"/>
  <c r="V110" i="5"/>
  <c r="W110" i="5"/>
  <c r="X110" i="5"/>
  <c r="Y110" i="5" s="1"/>
  <c r="Z110" i="5"/>
  <c r="AA110" i="5" s="1"/>
  <c r="AB110" i="5"/>
  <c r="AC110" i="5" s="1"/>
  <c r="AD110" i="5"/>
  <c r="AE110" i="5" s="1"/>
  <c r="T111" i="5"/>
  <c r="U111" i="5" s="1"/>
  <c r="V111" i="5"/>
  <c r="W111" i="5" s="1"/>
  <c r="X111" i="5"/>
  <c r="Y111" i="5" s="1"/>
  <c r="Z111" i="5"/>
  <c r="AA111" i="5" s="1"/>
  <c r="AB111" i="5"/>
  <c r="AC111" i="5" s="1"/>
  <c r="AD111" i="5"/>
  <c r="AE111" i="5"/>
  <c r="T112" i="5"/>
  <c r="U112" i="5" s="1"/>
  <c r="V112" i="5"/>
  <c r="W112" i="5" s="1"/>
  <c r="X112" i="5"/>
  <c r="Y112" i="5" s="1"/>
  <c r="Z112" i="5"/>
  <c r="AA112" i="5" s="1"/>
  <c r="AB112" i="5"/>
  <c r="AC112" i="5" s="1"/>
  <c r="AD112" i="5"/>
  <c r="AE112" i="5" s="1"/>
  <c r="T113" i="5"/>
  <c r="U113" i="5" s="1"/>
  <c r="V113" i="5"/>
  <c r="W113" i="5" s="1"/>
  <c r="X113" i="5"/>
  <c r="Y113" i="5" s="1"/>
  <c r="Z113" i="5"/>
  <c r="AA113" i="5" s="1"/>
  <c r="AB113" i="5"/>
  <c r="AC113" i="5" s="1"/>
  <c r="AD113" i="5"/>
  <c r="AE113" i="5" s="1"/>
  <c r="T114" i="5"/>
  <c r="U114" i="5" s="1"/>
  <c r="V114" i="5"/>
  <c r="W114" i="5" s="1"/>
  <c r="X114" i="5"/>
  <c r="Y114" i="5" s="1"/>
  <c r="Z114" i="5"/>
  <c r="AA114" i="5" s="1"/>
  <c r="AB114" i="5"/>
  <c r="AC114" i="5" s="1"/>
  <c r="AD114" i="5"/>
  <c r="AE114" i="5" s="1"/>
  <c r="T115" i="5"/>
  <c r="U115" i="5" s="1"/>
  <c r="V115" i="5"/>
  <c r="W115" i="5" s="1"/>
  <c r="X115" i="5"/>
  <c r="Y115" i="5" s="1"/>
  <c r="Z115" i="5"/>
  <c r="AA115" i="5" s="1"/>
  <c r="AB115" i="5"/>
  <c r="AC115" i="5" s="1"/>
  <c r="AD115" i="5"/>
  <c r="AE115" i="5"/>
  <c r="T116" i="5"/>
  <c r="U116" i="5" s="1"/>
  <c r="V116" i="5"/>
  <c r="W116" i="5" s="1"/>
  <c r="X116" i="5"/>
  <c r="Y116" i="5" s="1"/>
  <c r="Z116" i="5"/>
  <c r="AA116" i="5" s="1"/>
  <c r="AB116" i="5"/>
  <c r="AC116" i="5" s="1"/>
  <c r="AD116" i="5"/>
  <c r="AE116" i="5" s="1"/>
  <c r="T117" i="5"/>
  <c r="U117" i="5" s="1"/>
  <c r="V117" i="5"/>
  <c r="W117" i="5" s="1"/>
  <c r="X117" i="5"/>
  <c r="Y117" i="5" s="1"/>
  <c r="Z117" i="5"/>
  <c r="AA117" i="5" s="1"/>
  <c r="AB117" i="5"/>
  <c r="AC117" i="5" s="1"/>
  <c r="AD117" i="5"/>
  <c r="AE117" i="5" s="1"/>
  <c r="T118" i="5"/>
  <c r="U118" i="5" s="1"/>
  <c r="V118" i="5"/>
  <c r="W118" i="5" s="1"/>
  <c r="X118" i="5"/>
  <c r="Y118" i="5" s="1"/>
  <c r="Z118" i="5"/>
  <c r="AA118" i="5" s="1"/>
  <c r="AB118" i="5"/>
  <c r="AC118" i="5" s="1"/>
  <c r="AD118" i="5"/>
  <c r="AE118" i="5" s="1"/>
  <c r="T119" i="5"/>
  <c r="U119" i="5" s="1"/>
  <c r="V119" i="5"/>
  <c r="W119" i="5"/>
  <c r="X119" i="5"/>
  <c r="Y119" i="5" s="1"/>
  <c r="Z119" i="5"/>
  <c r="AA119" i="5" s="1"/>
  <c r="AB119" i="5"/>
  <c r="AC119" i="5" s="1"/>
  <c r="AD119" i="5"/>
  <c r="AE119" i="5" s="1"/>
  <c r="T120" i="5"/>
  <c r="U120" i="5" s="1"/>
  <c r="V120" i="5"/>
  <c r="W120" i="5" s="1"/>
  <c r="X120" i="5"/>
  <c r="Y120" i="5" s="1"/>
  <c r="Z120" i="5"/>
  <c r="AA120" i="5" s="1"/>
  <c r="AB120" i="5"/>
  <c r="AC120" i="5" s="1"/>
  <c r="AD120" i="5"/>
  <c r="AE120" i="5" s="1"/>
  <c r="T121" i="5"/>
  <c r="U121" i="5" s="1"/>
  <c r="V121" i="5"/>
  <c r="W121" i="5" s="1"/>
  <c r="X121" i="5"/>
  <c r="Y121" i="5" s="1"/>
  <c r="Z121" i="5"/>
  <c r="AA121" i="5" s="1"/>
  <c r="AB121" i="5"/>
  <c r="AC121" i="5" s="1"/>
  <c r="AD121" i="5"/>
  <c r="AE121" i="5" s="1"/>
  <c r="T122" i="5"/>
  <c r="U122" i="5" s="1"/>
  <c r="V122" i="5"/>
  <c r="W122" i="5"/>
  <c r="X122" i="5"/>
  <c r="Y122" i="5"/>
  <c r="Z122" i="5"/>
  <c r="AA122" i="5" s="1"/>
  <c r="AB122" i="5"/>
  <c r="AC122" i="5" s="1"/>
  <c r="AD122" i="5"/>
  <c r="AE122" i="5" s="1"/>
  <c r="T123" i="5"/>
  <c r="U123" i="5" s="1"/>
  <c r="V123" i="5"/>
  <c r="W123" i="5" s="1"/>
  <c r="X123" i="5"/>
  <c r="Y123" i="5" s="1"/>
  <c r="Z123" i="5"/>
  <c r="AA123" i="5" s="1"/>
  <c r="AB123" i="5"/>
  <c r="AC123" i="5" s="1"/>
  <c r="AD123" i="5"/>
  <c r="AE123" i="5" s="1"/>
  <c r="T124" i="5"/>
  <c r="U124" i="5" s="1"/>
  <c r="V124" i="5"/>
  <c r="W124" i="5" s="1"/>
  <c r="X124" i="5"/>
  <c r="Y124" i="5" s="1"/>
  <c r="Z124" i="5"/>
  <c r="AA124" i="5" s="1"/>
  <c r="AB124" i="5"/>
  <c r="AC124" i="5" s="1"/>
  <c r="AD124" i="5"/>
  <c r="AE124" i="5" s="1"/>
  <c r="T125" i="5"/>
  <c r="U125" i="5" s="1"/>
  <c r="V125" i="5"/>
  <c r="W125" i="5" s="1"/>
  <c r="X125" i="5"/>
  <c r="Y125" i="5" s="1"/>
  <c r="Z125" i="5"/>
  <c r="AA125" i="5" s="1"/>
  <c r="AB125" i="5"/>
  <c r="AC125" i="5" s="1"/>
  <c r="AD125" i="5"/>
  <c r="AE125" i="5" s="1"/>
  <c r="T126" i="5"/>
  <c r="U126" i="5" s="1"/>
  <c r="V126" i="5"/>
  <c r="W126" i="5" s="1"/>
  <c r="X126" i="5"/>
  <c r="Y126" i="5"/>
  <c r="Z126" i="5"/>
  <c r="AA126" i="5" s="1"/>
  <c r="AB126" i="5"/>
  <c r="AC126" i="5" s="1"/>
  <c r="AD126" i="5"/>
  <c r="AE126" i="5" s="1"/>
  <c r="T127" i="5"/>
  <c r="U127" i="5" s="1"/>
  <c r="V127" i="5"/>
  <c r="W127" i="5" s="1"/>
  <c r="X127" i="5"/>
  <c r="Y127" i="5" s="1"/>
  <c r="Z127" i="5"/>
  <c r="AA127" i="5"/>
  <c r="AB127" i="5"/>
  <c r="AC127" i="5" s="1"/>
  <c r="AD127" i="5"/>
  <c r="AE127" i="5" s="1"/>
  <c r="T128" i="5"/>
  <c r="U128" i="5" s="1"/>
  <c r="V128" i="5"/>
  <c r="W128" i="5" s="1"/>
  <c r="X128" i="5"/>
  <c r="Y128" i="5" s="1"/>
  <c r="Z128" i="5"/>
  <c r="AA128" i="5" s="1"/>
  <c r="AB128" i="5"/>
  <c r="AC128" i="5" s="1"/>
  <c r="AD128" i="5"/>
  <c r="AE128" i="5" s="1"/>
  <c r="T129" i="5"/>
  <c r="U129" i="5" s="1"/>
  <c r="V129" i="5"/>
  <c r="W129" i="5"/>
  <c r="X129" i="5"/>
  <c r="Y129" i="5" s="1"/>
  <c r="Z129" i="5"/>
  <c r="AA129" i="5" s="1"/>
  <c r="AB129" i="5"/>
  <c r="AC129" i="5" s="1"/>
  <c r="AD129" i="5"/>
  <c r="AE129" i="5"/>
  <c r="T130" i="5"/>
  <c r="U130" i="5" s="1"/>
  <c r="V130" i="5"/>
  <c r="W130" i="5" s="1"/>
  <c r="X130" i="5"/>
  <c r="Y130" i="5" s="1"/>
  <c r="Z130" i="5"/>
  <c r="AA130" i="5" s="1"/>
  <c r="AB130" i="5"/>
  <c r="AC130" i="5" s="1"/>
  <c r="AD130" i="5"/>
  <c r="AE130" i="5" s="1"/>
  <c r="T131" i="5"/>
  <c r="U131" i="5" s="1"/>
  <c r="V131" i="5"/>
  <c r="W131" i="5"/>
  <c r="X131" i="5"/>
  <c r="Y131" i="5" s="1"/>
  <c r="Z131" i="5"/>
  <c r="AA131" i="5" s="1"/>
  <c r="AB131" i="5"/>
  <c r="AC131" i="5" s="1"/>
  <c r="AD131" i="5"/>
  <c r="AE131" i="5" s="1"/>
  <c r="T132" i="5"/>
  <c r="U132" i="5" s="1"/>
  <c r="V132" i="5"/>
  <c r="W132" i="5" s="1"/>
  <c r="X132" i="5"/>
  <c r="Y132" i="5" s="1"/>
  <c r="Z132" i="5"/>
  <c r="AA132" i="5" s="1"/>
  <c r="AB132" i="5"/>
  <c r="AC132" i="5" s="1"/>
  <c r="AD132" i="5"/>
  <c r="AE132" i="5" s="1"/>
  <c r="T133" i="5"/>
  <c r="U133" i="5" s="1"/>
  <c r="V133" i="5"/>
  <c r="W133" i="5" s="1"/>
  <c r="X133" i="5"/>
  <c r="Y133" i="5" s="1"/>
  <c r="Z133" i="5"/>
  <c r="AA133" i="5" s="1"/>
  <c r="AB133" i="5"/>
  <c r="AC133" i="5" s="1"/>
  <c r="AD133" i="5"/>
  <c r="AE133" i="5" s="1"/>
  <c r="T134" i="5"/>
  <c r="U134" i="5" s="1"/>
  <c r="V134" i="5"/>
  <c r="W134" i="5" s="1"/>
  <c r="X134" i="5"/>
  <c r="Y134" i="5" s="1"/>
  <c r="Z134" i="5"/>
  <c r="AA134" i="5" s="1"/>
  <c r="AB134" i="5"/>
  <c r="AC134" i="5" s="1"/>
  <c r="AD134" i="5"/>
  <c r="AE134" i="5" s="1"/>
  <c r="T135" i="5"/>
  <c r="U135" i="5" s="1"/>
  <c r="V135" i="5"/>
  <c r="W135" i="5" s="1"/>
  <c r="X135" i="5"/>
  <c r="Y135" i="5" s="1"/>
  <c r="Z135" i="5"/>
  <c r="AA135" i="5" s="1"/>
  <c r="AB135" i="5"/>
  <c r="AC135" i="5" s="1"/>
  <c r="AD135" i="5"/>
  <c r="AE135" i="5" s="1"/>
  <c r="T136" i="5"/>
  <c r="U136" i="5" s="1"/>
  <c r="V136" i="5"/>
  <c r="W136" i="5" s="1"/>
  <c r="X136" i="5"/>
  <c r="Y136" i="5" s="1"/>
  <c r="Z136" i="5"/>
  <c r="AA136" i="5" s="1"/>
  <c r="AB136" i="5"/>
  <c r="AC136" i="5" s="1"/>
  <c r="AD136" i="5"/>
  <c r="AE136" i="5" s="1"/>
  <c r="T137" i="5"/>
  <c r="U137" i="5" s="1"/>
  <c r="V137" i="5"/>
  <c r="W137" i="5" s="1"/>
  <c r="X137" i="5"/>
  <c r="Y137" i="5" s="1"/>
  <c r="Z137" i="5"/>
  <c r="AA137" i="5" s="1"/>
  <c r="AB137" i="5"/>
  <c r="AC137" i="5" s="1"/>
  <c r="AD137" i="5"/>
  <c r="AE137" i="5" s="1"/>
  <c r="T138" i="5"/>
  <c r="U138" i="5" s="1"/>
  <c r="V138" i="5"/>
  <c r="W138" i="5" s="1"/>
  <c r="X138" i="5"/>
  <c r="Y138" i="5" s="1"/>
  <c r="Z138" i="5"/>
  <c r="AA138" i="5" s="1"/>
  <c r="AB138" i="5"/>
  <c r="AC138" i="5" s="1"/>
  <c r="AD138" i="5"/>
  <c r="AE138" i="5" s="1"/>
  <c r="T139" i="5"/>
  <c r="U139" i="5"/>
  <c r="V139" i="5"/>
  <c r="W139" i="5"/>
  <c r="X139" i="5"/>
  <c r="Y139" i="5" s="1"/>
  <c r="Z139" i="5"/>
  <c r="AA139" i="5" s="1"/>
  <c r="AB139" i="5"/>
  <c r="AC139" i="5" s="1"/>
  <c r="AD139" i="5"/>
  <c r="AE139" i="5" s="1"/>
  <c r="T140" i="5"/>
  <c r="U140" i="5" s="1"/>
  <c r="V140" i="5"/>
  <c r="W140" i="5" s="1"/>
  <c r="X140" i="5"/>
  <c r="Y140" i="5" s="1"/>
  <c r="Z140" i="5"/>
  <c r="AA140" i="5" s="1"/>
  <c r="AB140" i="5"/>
  <c r="AC140" i="5" s="1"/>
  <c r="AD140" i="5"/>
  <c r="AE140" i="5" s="1"/>
  <c r="T141" i="5"/>
  <c r="U141" i="5" s="1"/>
  <c r="V141" i="5"/>
  <c r="W141" i="5" s="1"/>
  <c r="X141" i="5"/>
  <c r="Y141" i="5" s="1"/>
  <c r="Z141" i="5"/>
  <c r="AA141" i="5"/>
  <c r="AB141" i="5"/>
  <c r="AC141" i="5" s="1"/>
  <c r="AD141" i="5"/>
  <c r="AE141" i="5" s="1"/>
  <c r="T142" i="5"/>
  <c r="U142" i="5"/>
  <c r="V142" i="5"/>
  <c r="W142" i="5" s="1"/>
  <c r="X142" i="5"/>
  <c r="Y142" i="5" s="1"/>
  <c r="Z142" i="5"/>
  <c r="AA142" i="5" s="1"/>
  <c r="AB142" i="5"/>
  <c r="AC142" i="5" s="1"/>
  <c r="AD142" i="5"/>
  <c r="AE142" i="5" s="1"/>
  <c r="T143" i="5"/>
  <c r="U143" i="5" s="1"/>
  <c r="V143" i="5"/>
  <c r="W143" i="5"/>
  <c r="X143" i="5"/>
  <c r="Y143" i="5" s="1"/>
  <c r="Z143" i="5"/>
  <c r="AA143" i="5" s="1"/>
  <c r="AB143" i="5"/>
  <c r="AC143" i="5" s="1"/>
  <c r="AD143" i="5"/>
  <c r="AE143" i="5" s="1"/>
  <c r="T144" i="5"/>
  <c r="U144" i="5" s="1"/>
  <c r="V144" i="5"/>
  <c r="W144" i="5" s="1"/>
  <c r="X144" i="5"/>
  <c r="Y144" i="5" s="1"/>
  <c r="Z144" i="5"/>
  <c r="AA144" i="5" s="1"/>
  <c r="AB144" i="5"/>
  <c r="AC144" i="5" s="1"/>
  <c r="AD144" i="5"/>
  <c r="AE144" i="5" s="1"/>
  <c r="T145" i="5"/>
  <c r="U145" i="5" s="1"/>
  <c r="V145" i="5"/>
  <c r="W145" i="5"/>
  <c r="X145" i="5"/>
  <c r="Y145" i="5" s="1"/>
  <c r="Z145" i="5"/>
  <c r="AA145" i="5" s="1"/>
  <c r="AB145" i="5"/>
  <c r="AC145" i="5" s="1"/>
  <c r="AD145" i="5"/>
  <c r="AE145" i="5" s="1"/>
  <c r="T146" i="5"/>
  <c r="U146" i="5" s="1"/>
  <c r="V146" i="5"/>
  <c r="W146" i="5" s="1"/>
  <c r="X146" i="5"/>
  <c r="Y146" i="5" s="1"/>
  <c r="Z146" i="5"/>
  <c r="AA146" i="5" s="1"/>
  <c r="AB146" i="5"/>
  <c r="AC146" i="5" s="1"/>
  <c r="AD146" i="5"/>
  <c r="AE146" i="5" s="1"/>
  <c r="T147" i="5"/>
  <c r="U147" i="5" s="1"/>
  <c r="V147" i="5"/>
  <c r="W147" i="5" s="1"/>
  <c r="X147" i="5"/>
  <c r="Y147" i="5" s="1"/>
  <c r="Z147" i="5"/>
  <c r="AA147" i="5" s="1"/>
  <c r="AB147" i="5"/>
  <c r="AC147" i="5" s="1"/>
  <c r="AD147" i="5"/>
  <c r="AE147" i="5" s="1"/>
  <c r="T148" i="5"/>
  <c r="U148" i="5" s="1"/>
  <c r="V148" i="5"/>
  <c r="W148" i="5" s="1"/>
  <c r="X148" i="5"/>
  <c r="Y148" i="5" s="1"/>
  <c r="Z148" i="5"/>
  <c r="AA148" i="5" s="1"/>
  <c r="AB148" i="5"/>
  <c r="AC148" i="5" s="1"/>
  <c r="AD148" i="5"/>
  <c r="AE148" i="5" s="1"/>
  <c r="T149" i="5"/>
  <c r="U149" i="5" s="1"/>
  <c r="V149" i="5"/>
  <c r="W149" i="5" s="1"/>
  <c r="X149" i="5"/>
  <c r="Y149" i="5" s="1"/>
  <c r="Z149" i="5"/>
  <c r="AA149" i="5" s="1"/>
  <c r="AB149" i="5"/>
  <c r="AC149" i="5" s="1"/>
  <c r="AD149" i="5"/>
  <c r="AE149" i="5" s="1"/>
  <c r="T150" i="5"/>
  <c r="U150" i="5" s="1"/>
  <c r="V150" i="5"/>
  <c r="W150" i="5" s="1"/>
  <c r="X150" i="5"/>
  <c r="Y150" i="5" s="1"/>
  <c r="Z150" i="5"/>
  <c r="AA150" i="5" s="1"/>
  <c r="AB150" i="5"/>
  <c r="AC150" i="5" s="1"/>
  <c r="AD150" i="5"/>
  <c r="AE150" i="5" s="1"/>
  <c r="T151" i="5"/>
  <c r="U151" i="5" s="1"/>
  <c r="V151" i="5"/>
  <c r="W151" i="5" s="1"/>
  <c r="X151" i="5"/>
  <c r="Y151" i="5" s="1"/>
  <c r="Z151" i="5"/>
  <c r="AA151" i="5" s="1"/>
  <c r="AB151" i="5"/>
  <c r="AC151" i="5" s="1"/>
  <c r="AD151" i="5"/>
  <c r="AE151" i="5" s="1"/>
  <c r="T152" i="5"/>
  <c r="U152" i="5" s="1"/>
  <c r="V152" i="5"/>
  <c r="W152" i="5" s="1"/>
  <c r="X152" i="5"/>
  <c r="Y152" i="5" s="1"/>
  <c r="Z152" i="5"/>
  <c r="AA152" i="5" s="1"/>
  <c r="AB152" i="5"/>
  <c r="AC152" i="5" s="1"/>
  <c r="AD152" i="5"/>
  <c r="AE152" i="5" s="1"/>
  <c r="T153" i="5"/>
  <c r="U153" i="5" s="1"/>
  <c r="V153" i="5"/>
  <c r="W153" i="5" s="1"/>
  <c r="X153" i="5"/>
  <c r="Y153" i="5" s="1"/>
  <c r="Z153" i="5"/>
  <c r="AA153" i="5" s="1"/>
  <c r="AB153" i="5"/>
  <c r="AC153" i="5" s="1"/>
  <c r="AD153" i="5"/>
  <c r="AE153" i="5" s="1"/>
  <c r="T154" i="5"/>
  <c r="U154" i="5" s="1"/>
  <c r="V154" i="5"/>
  <c r="W154" i="5" s="1"/>
  <c r="X154" i="5"/>
  <c r="Y154" i="5" s="1"/>
  <c r="Z154" i="5"/>
  <c r="AA154" i="5" s="1"/>
  <c r="AB154" i="5"/>
  <c r="AC154" i="5" s="1"/>
  <c r="AD154" i="5"/>
  <c r="AE154" i="5" s="1"/>
  <c r="T155" i="5"/>
  <c r="U155" i="5" s="1"/>
  <c r="V155" i="5"/>
  <c r="W155" i="5" s="1"/>
  <c r="X155" i="5"/>
  <c r="Y155" i="5" s="1"/>
  <c r="Z155" i="5"/>
  <c r="AA155" i="5" s="1"/>
  <c r="AB155" i="5"/>
  <c r="AC155" i="5" s="1"/>
  <c r="AD155" i="5"/>
  <c r="AE155" i="5" s="1"/>
  <c r="T156" i="5"/>
  <c r="U156" i="5" s="1"/>
  <c r="V156" i="5"/>
  <c r="W156" i="5" s="1"/>
  <c r="X156" i="5"/>
  <c r="Y156" i="5" s="1"/>
  <c r="Z156" i="5"/>
  <c r="AA156" i="5" s="1"/>
  <c r="AB156" i="5"/>
  <c r="AC156" i="5" s="1"/>
  <c r="AD156" i="5"/>
  <c r="AE156" i="5" s="1"/>
  <c r="T157" i="5"/>
  <c r="U157" i="5" s="1"/>
  <c r="V157" i="5"/>
  <c r="W157" i="5" s="1"/>
  <c r="X157" i="5"/>
  <c r="Y157" i="5" s="1"/>
  <c r="Z157" i="5"/>
  <c r="AA157" i="5" s="1"/>
  <c r="AB157" i="5"/>
  <c r="AC157" i="5" s="1"/>
  <c r="AD157" i="5"/>
  <c r="AE157" i="5" s="1"/>
  <c r="T158" i="5"/>
  <c r="U158" i="5" s="1"/>
  <c r="V158" i="5"/>
  <c r="W158" i="5" s="1"/>
  <c r="X158" i="5"/>
  <c r="Y158" i="5" s="1"/>
  <c r="Z158" i="5"/>
  <c r="AA158" i="5" s="1"/>
  <c r="AB158" i="5"/>
  <c r="AC158" i="5" s="1"/>
  <c r="AD158" i="5"/>
  <c r="AE158" i="5" s="1"/>
  <c r="T159" i="5"/>
  <c r="U159" i="5" s="1"/>
  <c r="V159" i="5"/>
  <c r="W159" i="5" s="1"/>
  <c r="X159" i="5"/>
  <c r="Y159" i="5" s="1"/>
  <c r="Z159" i="5"/>
  <c r="AA159" i="5" s="1"/>
  <c r="AB159" i="5"/>
  <c r="AC159" i="5" s="1"/>
  <c r="AD159" i="5"/>
  <c r="AE159" i="5" s="1"/>
  <c r="T160" i="5"/>
  <c r="U160" i="5" s="1"/>
  <c r="V160" i="5"/>
  <c r="W160" i="5" s="1"/>
  <c r="X160" i="5"/>
  <c r="Y160" i="5" s="1"/>
  <c r="Z160" i="5"/>
  <c r="AA160" i="5"/>
  <c r="AB160" i="5"/>
  <c r="AC160" i="5" s="1"/>
  <c r="AD160" i="5"/>
  <c r="AE160" i="5" s="1"/>
  <c r="T161" i="5"/>
  <c r="U161" i="5" s="1"/>
  <c r="V161" i="5"/>
  <c r="W161" i="5" s="1"/>
  <c r="X161" i="5"/>
  <c r="Y161" i="5" s="1"/>
  <c r="Z161" i="5"/>
  <c r="AA161" i="5" s="1"/>
  <c r="AB161" i="5"/>
  <c r="AC161" i="5" s="1"/>
  <c r="AD161" i="5"/>
  <c r="AE161" i="5" s="1"/>
  <c r="T162" i="5"/>
  <c r="U162" i="5" s="1"/>
  <c r="V162" i="5"/>
  <c r="W162" i="5" s="1"/>
  <c r="X162" i="5"/>
  <c r="Y162" i="5"/>
  <c r="Z162" i="5"/>
  <c r="AA162" i="5" s="1"/>
  <c r="AB162" i="5"/>
  <c r="AC162" i="5" s="1"/>
  <c r="AD162" i="5"/>
  <c r="AE162" i="5" s="1"/>
  <c r="T163" i="5"/>
  <c r="U163" i="5" s="1"/>
  <c r="V163" i="5"/>
  <c r="W163" i="5" s="1"/>
  <c r="X163" i="5"/>
  <c r="Y163" i="5" s="1"/>
  <c r="Z163" i="5"/>
  <c r="AA163" i="5" s="1"/>
  <c r="AB163" i="5"/>
  <c r="AC163" i="5" s="1"/>
  <c r="AD163" i="5"/>
  <c r="AE163" i="5" s="1"/>
  <c r="T164" i="5"/>
  <c r="U164" i="5" s="1"/>
  <c r="V164" i="5"/>
  <c r="W164" i="5" s="1"/>
  <c r="X164" i="5"/>
  <c r="Y164" i="5" s="1"/>
  <c r="Z164" i="5"/>
  <c r="AA164" i="5" s="1"/>
  <c r="AB164" i="5"/>
  <c r="AC164" i="5" s="1"/>
  <c r="AD164" i="5"/>
  <c r="AE164" i="5" s="1"/>
  <c r="T165" i="5"/>
  <c r="U165" i="5" s="1"/>
  <c r="V165" i="5"/>
  <c r="W165" i="5" s="1"/>
  <c r="X165" i="5"/>
  <c r="Y165" i="5" s="1"/>
  <c r="Z165" i="5"/>
  <c r="AA165" i="5" s="1"/>
  <c r="AB165" i="5"/>
  <c r="AC165" i="5" s="1"/>
  <c r="AD165" i="5"/>
  <c r="AE165" i="5" s="1"/>
  <c r="T166" i="5"/>
  <c r="U166" i="5" s="1"/>
  <c r="V166" i="5"/>
  <c r="W166" i="5" s="1"/>
  <c r="X166" i="5"/>
  <c r="Y166" i="5" s="1"/>
  <c r="Z166" i="5"/>
  <c r="AA166" i="5" s="1"/>
  <c r="AB166" i="5"/>
  <c r="AC166" i="5" s="1"/>
  <c r="AD166" i="5"/>
  <c r="AE166" i="5" s="1"/>
  <c r="T167" i="5"/>
  <c r="U167" i="5" s="1"/>
  <c r="V167" i="5"/>
  <c r="W167" i="5" s="1"/>
  <c r="X167" i="5"/>
  <c r="Y167" i="5" s="1"/>
  <c r="Z167" i="5"/>
  <c r="AA167" i="5" s="1"/>
  <c r="AB167" i="5"/>
  <c r="AC167" i="5" s="1"/>
  <c r="AD167" i="5"/>
  <c r="AE167" i="5" s="1"/>
  <c r="T168" i="5"/>
  <c r="U168" i="5" s="1"/>
  <c r="V168" i="5"/>
  <c r="W168" i="5" s="1"/>
  <c r="X168" i="5"/>
  <c r="Y168" i="5" s="1"/>
  <c r="Z168" i="5"/>
  <c r="AA168" i="5" s="1"/>
  <c r="AB168" i="5"/>
  <c r="AC168" i="5" s="1"/>
  <c r="AD168" i="5"/>
  <c r="AE168" i="5" s="1"/>
  <c r="T169" i="5"/>
  <c r="U169" i="5" s="1"/>
  <c r="V169" i="5"/>
  <c r="W169" i="5" s="1"/>
  <c r="X169" i="5"/>
  <c r="Y169" i="5" s="1"/>
  <c r="Z169" i="5"/>
  <c r="AA169" i="5" s="1"/>
  <c r="AB169" i="5"/>
  <c r="AC169" i="5" s="1"/>
  <c r="AD169" i="5"/>
  <c r="AE169" i="5" s="1"/>
  <c r="T170" i="5"/>
  <c r="U170" i="5" s="1"/>
  <c r="V170" i="5"/>
  <c r="W170" i="5" s="1"/>
  <c r="X170" i="5"/>
  <c r="Y170" i="5" s="1"/>
  <c r="Z170" i="5"/>
  <c r="AA170" i="5" s="1"/>
  <c r="AB170" i="5"/>
  <c r="AC170" i="5" s="1"/>
  <c r="AD170" i="5"/>
  <c r="AE170" i="5" s="1"/>
  <c r="T171" i="5"/>
  <c r="U171" i="5" s="1"/>
  <c r="V171" i="5"/>
  <c r="W171" i="5" s="1"/>
  <c r="X171" i="5"/>
  <c r="Y171" i="5"/>
  <c r="Z171" i="5"/>
  <c r="AA171" i="5" s="1"/>
  <c r="AB171" i="5"/>
  <c r="AC171" i="5" s="1"/>
  <c r="AD171" i="5"/>
  <c r="AE171" i="5"/>
  <c r="T172" i="5"/>
  <c r="U172" i="5" s="1"/>
  <c r="V172" i="5"/>
  <c r="W172" i="5" s="1"/>
  <c r="X172" i="5"/>
  <c r="Y172" i="5" s="1"/>
  <c r="Z172" i="5"/>
  <c r="AA172" i="5" s="1"/>
  <c r="AB172" i="5"/>
  <c r="AC172" i="5" s="1"/>
  <c r="AD172" i="5"/>
  <c r="AE172" i="5" s="1"/>
  <c r="T173" i="5"/>
  <c r="U173" i="5" s="1"/>
  <c r="V173" i="5"/>
  <c r="W173" i="5" s="1"/>
  <c r="X173" i="5"/>
  <c r="Y173" i="5" s="1"/>
  <c r="Z173" i="5"/>
  <c r="AA173" i="5" s="1"/>
  <c r="AB173" i="5"/>
  <c r="AC173" i="5" s="1"/>
  <c r="AD173" i="5"/>
  <c r="AE173" i="5"/>
  <c r="T174" i="5"/>
  <c r="U174" i="5"/>
  <c r="V174" i="5"/>
  <c r="W174" i="5" s="1"/>
  <c r="X174" i="5"/>
  <c r="Y174" i="5" s="1"/>
  <c r="Z174" i="5"/>
  <c r="AA174" i="5" s="1"/>
  <c r="AB174" i="5"/>
  <c r="AC174" i="5"/>
  <c r="AD174" i="5"/>
  <c r="AE174" i="5" s="1"/>
  <c r="T175" i="5"/>
  <c r="U175" i="5"/>
  <c r="V175" i="5"/>
  <c r="W175" i="5" s="1"/>
  <c r="X175" i="5"/>
  <c r="Y175" i="5" s="1"/>
  <c r="Z175" i="5"/>
  <c r="AA175" i="5" s="1"/>
  <c r="AB175" i="5"/>
  <c r="AC175" i="5" s="1"/>
  <c r="AD175" i="5"/>
  <c r="AE175" i="5" s="1"/>
  <c r="T176" i="5"/>
  <c r="U176" i="5" s="1"/>
  <c r="V176" i="5"/>
  <c r="W176" i="5" s="1"/>
  <c r="X176" i="5"/>
  <c r="Y176" i="5" s="1"/>
  <c r="Z176" i="5"/>
  <c r="AA176" i="5" s="1"/>
  <c r="AB176" i="5"/>
  <c r="AC176" i="5" s="1"/>
  <c r="AD176" i="5"/>
  <c r="AE176" i="5"/>
  <c r="T177" i="5"/>
  <c r="U177" i="5" s="1"/>
  <c r="V177" i="5"/>
  <c r="W177" i="5" s="1"/>
  <c r="X177" i="5"/>
  <c r="Y177" i="5" s="1"/>
  <c r="Z177" i="5"/>
  <c r="AA177" i="5" s="1"/>
  <c r="AB177" i="5"/>
  <c r="AC177" i="5" s="1"/>
  <c r="AD177" i="5"/>
  <c r="AE177" i="5" s="1"/>
  <c r="T178" i="5"/>
  <c r="U178" i="5" s="1"/>
  <c r="V178" i="5"/>
  <c r="W178" i="5" s="1"/>
  <c r="X178" i="5"/>
  <c r="Y178" i="5" s="1"/>
  <c r="Z178" i="5"/>
  <c r="AA178" i="5" s="1"/>
  <c r="AB178" i="5"/>
  <c r="AC178" i="5" s="1"/>
  <c r="AD178" i="5"/>
  <c r="AE178" i="5" s="1"/>
  <c r="T179" i="5"/>
  <c r="U179" i="5" s="1"/>
  <c r="V179" i="5"/>
  <c r="W179" i="5" s="1"/>
  <c r="X179" i="5"/>
  <c r="Y179" i="5"/>
  <c r="Z179" i="5"/>
  <c r="AA179" i="5" s="1"/>
  <c r="AB179" i="5"/>
  <c r="AC179" i="5" s="1"/>
  <c r="AD179" i="5"/>
  <c r="AE179" i="5" s="1"/>
  <c r="T180" i="5"/>
  <c r="U180" i="5" s="1"/>
  <c r="V180" i="5"/>
  <c r="W180" i="5" s="1"/>
  <c r="X180" i="5"/>
  <c r="Y180" i="5" s="1"/>
  <c r="Z180" i="5"/>
  <c r="AA180" i="5" s="1"/>
  <c r="AB180" i="5"/>
  <c r="AC180" i="5" s="1"/>
  <c r="AD180" i="5"/>
  <c r="AE180" i="5" s="1"/>
  <c r="T181" i="5"/>
  <c r="U181" i="5"/>
  <c r="V181" i="5"/>
  <c r="W181" i="5"/>
  <c r="X181" i="5"/>
  <c r="Y181" i="5" s="1"/>
  <c r="Z181" i="5"/>
  <c r="AA181" i="5" s="1"/>
  <c r="AB181" i="5"/>
  <c r="AC181" i="5" s="1"/>
  <c r="AD181" i="5"/>
  <c r="AE181" i="5" s="1"/>
  <c r="T182" i="5"/>
  <c r="U182" i="5" s="1"/>
  <c r="V182" i="5"/>
  <c r="W182" i="5" s="1"/>
  <c r="X182" i="5"/>
  <c r="Y182" i="5" s="1"/>
  <c r="Z182" i="5"/>
  <c r="AA182" i="5" s="1"/>
  <c r="AB182" i="5"/>
  <c r="AC182" i="5" s="1"/>
  <c r="AD182" i="5"/>
  <c r="AE182" i="5" s="1"/>
  <c r="T183" i="5"/>
  <c r="U183" i="5" s="1"/>
  <c r="V183" i="5"/>
  <c r="W183" i="5"/>
  <c r="X183" i="5"/>
  <c r="Y183" i="5" s="1"/>
  <c r="Z183" i="5"/>
  <c r="AA183" i="5" s="1"/>
  <c r="AB183" i="5"/>
  <c r="AC183" i="5" s="1"/>
  <c r="AD183" i="5"/>
  <c r="AE183" i="5" s="1"/>
  <c r="T184" i="5"/>
  <c r="U184" i="5" s="1"/>
  <c r="V184" i="5"/>
  <c r="W184" i="5" s="1"/>
  <c r="X184" i="5"/>
  <c r="Y184" i="5" s="1"/>
  <c r="Z184" i="5"/>
  <c r="AA184" i="5" s="1"/>
  <c r="AB184" i="5"/>
  <c r="AC184" i="5" s="1"/>
  <c r="AD184" i="5"/>
  <c r="AE184" i="5" s="1"/>
  <c r="T185" i="5"/>
  <c r="U185" i="5" s="1"/>
  <c r="V185" i="5"/>
  <c r="W185" i="5" s="1"/>
  <c r="X185" i="5"/>
  <c r="Y185" i="5" s="1"/>
  <c r="Z185" i="5"/>
  <c r="AA185" i="5"/>
  <c r="AB185" i="5"/>
  <c r="AC185" i="5" s="1"/>
  <c r="AD185" i="5"/>
  <c r="AE185" i="5" s="1"/>
  <c r="T186" i="5"/>
  <c r="U186" i="5" s="1"/>
  <c r="V186" i="5"/>
  <c r="W186" i="5" s="1"/>
  <c r="X186" i="5"/>
  <c r="Y186" i="5" s="1"/>
  <c r="Z186" i="5"/>
  <c r="AA186" i="5" s="1"/>
  <c r="AB186" i="5"/>
  <c r="AC186" i="5" s="1"/>
  <c r="AD186" i="5"/>
  <c r="AE186" i="5" s="1"/>
  <c r="T187" i="5"/>
  <c r="U187" i="5" s="1"/>
  <c r="V187" i="5"/>
  <c r="W187" i="5" s="1"/>
  <c r="X187" i="5"/>
  <c r="Y187" i="5" s="1"/>
  <c r="Z187" i="5"/>
  <c r="AA187" i="5" s="1"/>
  <c r="AB187" i="5"/>
  <c r="AC187" i="5" s="1"/>
  <c r="AD187" i="5"/>
  <c r="AE187" i="5" s="1"/>
  <c r="T188" i="5"/>
  <c r="U188" i="5" s="1"/>
  <c r="V188" i="5"/>
  <c r="W188" i="5" s="1"/>
  <c r="X188" i="5"/>
  <c r="Y188" i="5" s="1"/>
  <c r="Z188" i="5"/>
  <c r="AA188" i="5" s="1"/>
  <c r="AB188" i="5"/>
  <c r="AC188" i="5" s="1"/>
  <c r="AD188" i="5"/>
  <c r="AE188" i="5" s="1"/>
  <c r="T189" i="5"/>
  <c r="U189" i="5" s="1"/>
  <c r="V189" i="5"/>
  <c r="W189" i="5" s="1"/>
  <c r="X189" i="5"/>
  <c r="Y189" i="5" s="1"/>
  <c r="Z189" i="5"/>
  <c r="AA189" i="5" s="1"/>
  <c r="AB189" i="5"/>
  <c r="AC189" i="5" s="1"/>
  <c r="AD189" i="5"/>
  <c r="AE189" i="5" s="1"/>
  <c r="T190" i="5"/>
  <c r="U190" i="5" s="1"/>
  <c r="V190" i="5"/>
  <c r="W190" i="5" s="1"/>
  <c r="X190" i="5"/>
  <c r="Y190" i="5" s="1"/>
  <c r="Z190" i="5"/>
  <c r="AA190" i="5" s="1"/>
  <c r="AB190" i="5"/>
  <c r="AC190" i="5" s="1"/>
  <c r="AD190" i="5"/>
  <c r="AE190" i="5" s="1"/>
  <c r="T191" i="5"/>
  <c r="U191" i="5" s="1"/>
  <c r="V191" i="5"/>
  <c r="W191" i="5" s="1"/>
  <c r="X191" i="5"/>
  <c r="Y191" i="5" s="1"/>
  <c r="Z191" i="5"/>
  <c r="AA191" i="5"/>
  <c r="AB191" i="5"/>
  <c r="AC191" i="5" s="1"/>
  <c r="AD191" i="5"/>
  <c r="AE191" i="5" s="1"/>
  <c r="T192" i="5"/>
  <c r="U192" i="5" s="1"/>
  <c r="V192" i="5"/>
  <c r="W192" i="5" s="1"/>
  <c r="X192" i="5"/>
  <c r="Y192" i="5" s="1"/>
  <c r="Z192" i="5"/>
  <c r="AA192" i="5" s="1"/>
  <c r="AB192" i="5"/>
  <c r="AC192" i="5" s="1"/>
  <c r="AD192" i="5"/>
  <c r="AE192" i="5" s="1"/>
  <c r="T193" i="5"/>
  <c r="U193" i="5" s="1"/>
  <c r="V193" i="5"/>
  <c r="W193" i="5" s="1"/>
  <c r="X193" i="5"/>
  <c r="Y193" i="5" s="1"/>
  <c r="Z193" i="5"/>
  <c r="AA193" i="5"/>
  <c r="AB193" i="5"/>
  <c r="AC193" i="5" s="1"/>
  <c r="AD193" i="5"/>
  <c r="AE193" i="5" s="1"/>
  <c r="T194" i="5"/>
  <c r="U194" i="5" s="1"/>
  <c r="V194" i="5"/>
  <c r="W194" i="5" s="1"/>
  <c r="X194" i="5"/>
  <c r="Y194" i="5" s="1"/>
  <c r="Z194" i="5"/>
  <c r="AA194" i="5" s="1"/>
  <c r="AB194" i="5"/>
  <c r="AC194" i="5" s="1"/>
  <c r="AD194" i="5"/>
  <c r="AE194" i="5" s="1"/>
  <c r="T195" i="5"/>
  <c r="U195" i="5" s="1"/>
  <c r="V195" i="5"/>
  <c r="W195" i="5" s="1"/>
  <c r="X195" i="5"/>
  <c r="Y195" i="5" s="1"/>
  <c r="Z195" i="5"/>
  <c r="AA195" i="5" s="1"/>
  <c r="AB195" i="5"/>
  <c r="AC195" i="5" s="1"/>
  <c r="AD195" i="5"/>
  <c r="AE195" i="5" s="1"/>
  <c r="T196" i="5"/>
  <c r="U196" i="5" s="1"/>
  <c r="V196" i="5"/>
  <c r="W196" i="5" s="1"/>
  <c r="X196" i="5"/>
  <c r="Y196" i="5" s="1"/>
  <c r="Z196" i="5"/>
  <c r="AA196" i="5" s="1"/>
  <c r="AB196" i="5"/>
  <c r="AC196" i="5" s="1"/>
  <c r="AD196" i="5"/>
  <c r="AE196" i="5" s="1"/>
  <c r="T197" i="5"/>
  <c r="U197" i="5" s="1"/>
  <c r="V197" i="5"/>
  <c r="W197" i="5" s="1"/>
  <c r="X197" i="5"/>
  <c r="Y197" i="5" s="1"/>
  <c r="Z197" i="5"/>
  <c r="AA197" i="5" s="1"/>
  <c r="AB197" i="5"/>
  <c r="AC197" i="5" s="1"/>
  <c r="AD197" i="5"/>
  <c r="AE197" i="5" s="1"/>
  <c r="T198" i="5"/>
  <c r="U198" i="5" s="1"/>
  <c r="V198" i="5"/>
  <c r="W198" i="5" s="1"/>
  <c r="X198" i="5"/>
  <c r="Y198" i="5" s="1"/>
  <c r="Z198" i="5"/>
  <c r="AA198" i="5" s="1"/>
  <c r="AB198" i="5"/>
  <c r="AC198" i="5" s="1"/>
  <c r="AD198" i="5"/>
  <c r="AE198" i="5" s="1"/>
  <c r="T199" i="5"/>
  <c r="U199" i="5" s="1"/>
  <c r="V199" i="5"/>
  <c r="W199" i="5" s="1"/>
  <c r="X199" i="5"/>
  <c r="Y199" i="5" s="1"/>
  <c r="Z199" i="5"/>
  <c r="AA199" i="5" s="1"/>
  <c r="AB199" i="5"/>
  <c r="AC199" i="5" s="1"/>
  <c r="AD199" i="5"/>
  <c r="AE199" i="5" s="1"/>
  <c r="T200" i="5"/>
  <c r="U200" i="5" s="1"/>
  <c r="V200" i="5"/>
  <c r="W200" i="5" s="1"/>
  <c r="X200" i="5"/>
  <c r="Y200" i="5" s="1"/>
  <c r="Z200" i="5"/>
  <c r="AA200" i="5" s="1"/>
  <c r="AB200" i="5"/>
  <c r="AC200" i="5"/>
  <c r="AD200" i="5"/>
  <c r="AE200" i="5" s="1"/>
  <c r="T201" i="5"/>
  <c r="U201" i="5" s="1"/>
  <c r="V201" i="5"/>
  <c r="W201" i="5" s="1"/>
  <c r="X201" i="5"/>
  <c r="Y201" i="5" s="1"/>
  <c r="Z201" i="5"/>
  <c r="AA201" i="5" s="1"/>
  <c r="AB201" i="5"/>
  <c r="AC201" i="5" s="1"/>
  <c r="AD201" i="5"/>
  <c r="AE201" i="5" s="1"/>
  <c r="T202" i="5"/>
  <c r="U202" i="5" s="1"/>
  <c r="V202" i="5"/>
  <c r="W202" i="5" s="1"/>
  <c r="X202" i="5"/>
  <c r="Y202" i="5" s="1"/>
  <c r="Z202" i="5"/>
  <c r="AA202" i="5" s="1"/>
  <c r="AB202" i="5"/>
  <c r="AC202" i="5" s="1"/>
  <c r="AD202" i="5"/>
  <c r="AE202" i="5" s="1"/>
  <c r="T203" i="5"/>
  <c r="U203" i="5" s="1"/>
  <c r="V203" i="5"/>
  <c r="W203" i="5" s="1"/>
  <c r="X203" i="5"/>
  <c r="Y203" i="5" s="1"/>
  <c r="Z203" i="5"/>
  <c r="AA203" i="5" s="1"/>
  <c r="AB203" i="5"/>
  <c r="AC203" i="5" s="1"/>
  <c r="AD203" i="5"/>
  <c r="AE203" i="5" s="1"/>
  <c r="T204" i="5"/>
  <c r="U204" i="5" s="1"/>
  <c r="V204" i="5"/>
  <c r="W204" i="5" s="1"/>
  <c r="X204" i="5"/>
  <c r="Y204" i="5" s="1"/>
  <c r="Z204" i="5"/>
  <c r="AA204" i="5" s="1"/>
  <c r="AB204" i="5"/>
  <c r="AC204" i="5" s="1"/>
  <c r="AD204" i="5"/>
  <c r="AE204" i="5" s="1"/>
  <c r="T205" i="5"/>
  <c r="U205" i="5" s="1"/>
  <c r="V205" i="5"/>
  <c r="W205" i="5" s="1"/>
  <c r="X205" i="5"/>
  <c r="Y205" i="5" s="1"/>
  <c r="Z205" i="5"/>
  <c r="AA205" i="5" s="1"/>
  <c r="AB205" i="5"/>
  <c r="AC205" i="5" s="1"/>
  <c r="AD205" i="5"/>
  <c r="AE205" i="5" s="1"/>
  <c r="T206" i="5"/>
  <c r="U206" i="5" s="1"/>
  <c r="V206" i="5"/>
  <c r="W206" i="5" s="1"/>
  <c r="X206" i="5"/>
  <c r="Y206" i="5" s="1"/>
  <c r="Z206" i="5"/>
  <c r="AA206" i="5" s="1"/>
  <c r="AB206" i="5"/>
  <c r="AC206" i="5" s="1"/>
  <c r="AD206" i="5"/>
  <c r="AE206" i="5" s="1"/>
  <c r="T207" i="5"/>
  <c r="U207" i="5" s="1"/>
  <c r="V207" i="5"/>
  <c r="W207" i="5" s="1"/>
  <c r="X207" i="5"/>
  <c r="Y207" i="5" s="1"/>
  <c r="Z207" i="5"/>
  <c r="AA207" i="5" s="1"/>
  <c r="AB207" i="5"/>
  <c r="AC207" i="5" s="1"/>
  <c r="AD207" i="5"/>
  <c r="AE207" i="5" s="1"/>
  <c r="T208" i="5"/>
  <c r="U208" i="5" s="1"/>
  <c r="V208" i="5"/>
  <c r="W208" i="5" s="1"/>
  <c r="X208" i="5"/>
  <c r="Y208" i="5" s="1"/>
  <c r="Z208" i="5"/>
  <c r="AA208" i="5" s="1"/>
  <c r="AB208" i="5"/>
  <c r="AC208" i="5" s="1"/>
  <c r="AD208" i="5"/>
  <c r="AE208" i="5" s="1"/>
  <c r="T209" i="5"/>
  <c r="U209" i="5"/>
  <c r="V209" i="5"/>
  <c r="W209" i="5" s="1"/>
  <c r="X209" i="5"/>
  <c r="Y209" i="5" s="1"/>
  <c r="Z209" i="5"/>
  <c r="AA209" i="5" s="1"/>
  <c r="AB209" i="5"/>
  <c r="AC209" i="5" s="1"/>
  <c r="AD209" i="5"/>
  <c r="AE209" i="5" s="1"/>
  <c r="T210" i="5"/>
  <c r="U210" i="5" s="1"/>
  <c r="V210" i="5"/>
  <c r="W210" i="5"/>
  <c r="X210" i="5"/>
  <c r="Y210" i="5" s="1"/>
  <c r="Z210" i="5"/>
  <c r="AA210" i="5" s="1"/>
  <c r="AB210" i="5"/>
  <c r="AC210" i="5" s="1"/>
  <c r="AD210" i="5"/>
  <c r="AE210" i="5" s="1"/>
  <c r="T211" i="5"/>
  <c r="U211" i="5" s="1"/>
  <c r="V211" i="5"/>
  <c r="W211" i="5" s="1"/>
  <c r="X211" i="5"/>
  <c r="Y211" i="5"/>
  <c r="Z211" i="5"/>
  <c r="AA211" i="5" s="1"/>
  <c r="AB211" i="5"/>
  <c r="AC211" i="5" s="1"/>
  <c r="AD211" i="5"/>
  <c r="AE211" i="5" s="1"/>
  <c r="T212" i="5"/>
  <c r="U212" i="5"/>
  <c r="V212" i="5"/>
  <c r="W212" i="5" s="1"/>
  <c r="X212" i="5"/>
  <c r="Y212" i="5" s="1"/>
  <c r="Z212" i="5"/>
  <c r="AA212" i="5" s="1"/>
  <c r="AB212" i="5"/>
  <c r="AC212" i="5" s="1"/>
  <c r="AD212" i="5"/>
  <c r="AE212" i="5" s="1"/>
  <c r="T213" i="5"/>
  <c r="U213" i="5" s="1"/>
  <c r="V213" i="5"/>
  <c r="W213" i="5" s="1"/>
  <c r="X213" i="5"/>
  <c r="Y213" i="5" s="1"/>
  <c r="Z213" i="5"/>
  <c r="AA213" i="5" s="1"/>
  <c r="AB213" i="5"/>
  <c r="AC213" i="5" s="1"/>
  <c r="AD213" i="5"/>
  <c r="AE213" i="5" s="1"/>
  <c r="T214" i="5"/>
  <c r="U214" i="5" s="1"/>
  <c r="V214" i="5"/>
  <c r="W214" i="5" s="1"/>
  <c r="X214" i="5"/>
  <c r="Y214" i="5" s="1"/>
  <c r="Z214" i="5"/>
  <c r="AA214" i="5" s="1"/>
  <c r="AB214" i="5"/>
  <c r="AC214" i="5" s="1"/>
  <c r="AD214" i="5"/>
  <c r="AE214" i="5" s="1"/>
  <c r="T215" i="5"/>
  <c r="U215" i="5" s="1"/>
  <c r="V215" i="5"/>
  <c r="W215" i="5" s="1"/>
  <c r="X215" i="5"/>
  <c r="Y215" i="5" s="1"/>
  <c r="Z215" i="5"/>
  <c r="AA215" i="5" s="1"/>
  <c r="AB215" i="5"/>
  <c r="AC215" i="5" s="1"/>
  <c r="AD215" i="5"/>
  <c r="AE215" i="5" s="1"/>
  <c r="T216" i="5"/>
  <c r="U216" i="5" s="1"/>
  <c r="V216" i="5"/>
  <c r="W216" i="5" s="1"/>
  <c r="X216" i="5"/>
  <c r="Y216" i="5" s="1"/>
  <c r="Z216" i="5"/>
  <c r="AA216" i="5" s="1"/>
  <c r="AB216" i="5"/>
  <c r="AC216" i="5" s="1"/>
  <c r="AD216" i="5"/>
  <c r="AE216" i="5" s="1"/>
  <c r="T217" i="5"/>
  <c r="U217" i="5" s="1"/>
  <c r="V217" i="5"/>
  <c r="W217" i="5" s="1"/>
  <c r="X217" i="5"/>
  <c r="Y217" i="5" s="1"/>
  <c r="Z217" i="5"/>
  <c r="AA217" i="5" s="1"/>
  <c r="AB217" i="5"/>
  <c r="AC217" i="5" s="1"/>
  <c r="AD217" i="5"/>
  <c r="AE217" i="5" s="1"/>
  <c r="T218" i="5"/>
  <c r="U218" i="5" s="1"/>
  <c r="V218" i="5"/>
  <c r="W218" i="5" s="1"/>
  <c r="X218" i="5"/>
  <c r="Y218" i="5" s="1"/>
  <c r="Z218" i="5"/>
  <c r="AA218" i="5" s="1"/>
  <c r="AB218" i="5"/>
  <c r="AC218" i="5" s="1"/>
  <c r="AD218" i="5"/>
  <c r="AE218" i="5" s="1"/>
  <c r="T219" i="5"/>
  <c r="U219" i="5" s="1"/>
  <c r="V219" i="5"/>
  <c r="W219" i="5" s="1"/>
  <c r="X219" i="5"/>
  <c r="Y219" i="5" s="1"/>
  <c r="Z219" i="5"/>
  <c r="AA219" i="5" s="1"/>
  <c r="AB219" i="5"/>
  <c r="AC219" i="5" s="1"/>
  <c r="AD219" i="5"/>
  <c r="AE219" i="5" s="1"/>
  <c r="T220" i="5"/>
  <c r="U220" i="5" s="1"/>
  <c r="V220" i="5"/>
  <c r="W220" i="5" s="1"/>
  <c r="X220" i="5"/>
  <c r="Y220" i="5" s="1"/>
  <c r="Z220" i="5"/>
  <c r="AA220" i="5" s="1"/>
  <c r="AB220" i="5"/>
  <c r="AC220" i="5" s="1"/>
  <c r="AD220" i="5"/>
  <c r="AE220" i="5" s="1"/>
  <c r="T221" i="5"/>
  <c r="U221" i="5" s="1"/>
  <c r="V221" i="5"/>
  <c r="W221" i="5" s="1"/>
  <c r="X221" i="5"/>
  <c r="Y221" i="5"/>
  <c r="Z221" i="5"/>
  <c r="AA221" i="5" s="1"/>
  <c r="AB221" i="5"/>
  <c r="AC221" i="5" s="1"/>
  <c r="AD221" i="5"/>
  <c r="AE221" i="5" s="1"/>
  <c r="T222" i="5"/>
  <c r="U222" i="5" s="1"/>
  <c r="V222" i="5"/>
  <c r="W222" i="5" s="1"/>
  <c r="X222" i="5"/>
  <c r="Y222" i="5"/>
  <c r="Z222" i="5"/>
  <c r="AA222" i="5" s="1"/>
  <c r="AB222" i="5"/>
  <c r="AC222" i="5" s="1"/>
  <c r="AD222" i="5"/>
  <c r="AE222" i="5" s="1"/>
  <c r="T223" i="5"/>
  <c r="U223" i="5" s="1"/>
  <c r="V223" i="5"/>
  <c r="W223" i="5" s="1"/>
  <c r="X223" i="5"/>
  <c r="Y223" i="5" s="1"/>
  <c r="Z223" i="5"/>
  <c r="AA223" i="5" s="1"/>
  <c r="AB223" i="5"/>
  <c r="AC223" i="5" s="1"/>
  <c r="AD223" i="5"/>
  <c r="T224" i="5"/>
  <c r="U224" i="5" s="1"/>
  <c r="V224" i="5"/>
  <c r="W224" i="5" s="1"/>
  <c r="X224" i="5"/>
  <c r="Y224" i="5" s="1"/>
  <c r="Z224" i="5"/>
  <c r="AA224" i="5" s="1"/>
  <c r="AB224" i="5"/>
  <c r="AC224" i="5" s="1"/>
  <c r="AD224" i="5"/>
  <c r="AE224" i="5" s="1"/>
  <c r="T225" i="5"/>
  <c r="U225" i="5" s="1"/>
  <c r="V225" i="5"/>
  <c r="W225" i="5" s="1"/>
  <c r="X225" i="5"/>
  <c r="Y225" i="5" s="1"/>
  <c r="Z225" i="5"/>
  <c r="AA225" i="5" s="1"/>
  <c r="AB225" i="5"/>
  <c r="AC225" i="5" s="1"/>
  <c r="AD225" i="5"/>
  <c r="AE225" i="5"/>
  <c r="T226" i="5"/>
  <c r="U226" i="5" s="1"/>
  <c r="V226" i="5"/>
  <c r="W226" i="5" s="1"/>
  <c r="X226" i="5"/>
  <c r="Y226" i="5" s="1"/>
  <c r="Z226" i="5"/>
  <c r="AA226" i="5" s="1"/>
  <c r="AB226" i="5"/>
  <c r="AC226" i="5" s="1"/>
  <c r="AD226" i="5"/>
  <c r="AE226" i="5" s="1"/>
  <c r="T227" i="5"/>
  <c r="U227" i="5" s="1"/>
  <c r="V227" i="5"/>
  <c r="W227" i="5" s="1"/>
  <c r="X227" i="5"/>
  <c r="Y227" i="5" s="1"/>
  <c r="Z227" i="5"/>
  <c r="AA227" i="5" s="1"/>
  <c r="AB227" i="5"/>
  <c r="AC227" i="5" s="1"/>
  <c r="AD227" i="5"/>
  <c r="AE227" i="5" s="1"/>
  <c r="T228" i="5"/>
  <c r="U228" i="5" s="1"/>
  <c r="V228" i="5"/>
  <c r="W228" i="5" s="1"/>
  <c r="X228" i="5"/>
  <c r="Y228" i="5"/>
  <c r="Z228" i="5"/>
  <c r="AA228" i="5"/>
  <c r="AB228" i="5"/>
  <c r="AC228" i="5" s="1"/>
  <c r="AD228" i="5"/>
  <c r="AE228" i="5" s="1"/>
  <c r="T229" i="5"/>
  <c r="U229" i="5" s="1"/>
  <c r="V229" i="5"/>
  <c r="W229" i="5" s="1"/>
  <c r="X229" i="5"/>
  <c r="Y229" i="5" s="1"/>
  <c r="Z229" i="5"/>
  <c r="AA229" i="5" s="1"/>
  <c r="AB229" i="5"/>
  <c r="AC229" i="5" s="1"/>
  <c r="AD229" i="5"/>
  <c r="AE229" i="5" s="1"/>
  <c r="T230" i="5"/>
  <c r="U230" i="5" s="1"/>
  <c r="V230" i="5"/>
  <c r="W230" i="5" s="1"/>
  <c r="X230" i="5"/>
  <c r="Y230" i="5" s="1"/>
  <c r="Z230" i="5"/>
  <c r="AA230" i="5" s="1"/>
  <c r="AB230" i="5"/>
  <c r="AC230" i="5" s="1"/>
  <c r="AD230" i="5"/>
  <c r="AE230" i="5" s="1"/>
  <c r="T231" i="5"/>
  <c r="U231" i="5" s="1"/>
  <c r="V231" i="5"/>
  <c r="W231" i="5" s="1"/>
  <c r="X231" i="5"/>
  <c r="Y231" i="5" s="1"/>
  <c r="Z231" i="5"/>
  <c r="AA231" i="5" s="1"/>
  <c r="AB231" i="5"/>
  <c r="AC231" i="5" s="1"/>
  <c r="AD231" i="5"/>
  <c r="AE231" i="5" s="1"/>
  <c r="T232" i="5"/>
  <c r="U232" i="5" s="1"/>
  <c r="V232" i="5"/>
  <c r="W232" i="5" s="1"/>
  <c r="X232" i="5"/>
  <c r="Y232" i="5" s="1"/>
  <c r="Z232" i="5"/>
  <c r="AA232" i="5"/>
  <c r="AB232" i="5"/>
  <c r="AC232" i="5" s="1"/>
  <c r="AD232" i="5"/>
  <c r="AE232" i="5" s="1"/>
  <c r="T233" i="5"/>
  <c r="U233" i="5" s="1"/>
  <c r="V233" i="5"/>
  <c r="W233" i="5" s="1"/>
  <c r="X233" i="5"/>
  <c r="Y233" i="5" s="1"/>
  <c r="Z233" i="5"/>
  <c r="AA233" i="5" s="1"/>
  <c r="AB233" i="5"/>
  <c r="AC233" i="5" s="1"/>
  <c r="AD233" i="5"/>
  <c r="AE233" i="5" s="1"/>
  <c r="T234" i="5"/>
  <c r="U234" i="5" s="1"/>
  <c r="V234" i="5"/>
  <c r="W234" i="5" s="1"/>
  <c r="X234" i="5"/>
  <c r="Y234" i="5" s="1"/>
  <c r="Z234" i="5"/>
  <c r="AA234" i="5" s="1"/>
  <c r="AB234" i="5"/>
  <c r="AC234" i="5" s="1"/>
  <c r="AD234" i="5"/>
  <c r="AE234" i="5" s="1"/>
  <c r="T235" i="5"/>
  <c r="U235" i="5" s="1"/>
  <c r="V235" i="5"/>
  <c r="W235" i="5" s="1"/>
  <c r="X235" i="5"/>
  <c r="Y235" i="5"/>
  <c r="Z235" i="5"/>
  <c r="AA235" i="5" s="1"/>
  <c r="AB235" i="5"/>
  <c r="AC235" i="5" s="1"/>
  <c r="AD235" i="5"/>
  <c r="AE235" i="5" s="1"/>
  <c r="T236" i="5"/>
  <c r="U236" i="5" s="1"/>
  <c r="V236" i="5"/>
  <c r="W236" i="5" s="1"/>
  <c r="X236" i="5"/>
  <c r="Y236" i="5" s="1"/>
  <c r="Z236" i="5"/>
  <c r="AA236" i="5" s="1"/>
  <c r="AB236" i="5"/>
  <c r="AC236" i="5" s="1"/>
  <c r="AD236" i="5"/>
  <c r="AE236" i="5" s="1"/>
  <c r="T237" i="5"/>
  <c r="U237" i="5" s="1"/>
  <c r="V237" i="5"/>
  <c r="W237" i="5" s="1"/>
  <c r="X237" i="5"/>
  <c r="Y237" i="5" s="1"/>
  <c r="Z237" i="5"/>
  <c r="AA237" i="5" s="1"/>
  <c r="AB237" i="5"/>
  <c r="AC237" i="5" s="1"/>
  <c r="AD237" i="5"/>
  <c r="AE237" i="5" s="1"/>
  <c r="T238" i="5"/>
  <c r="U238" i="5" s="1"/>
  <c r="V238" i="5"/>
  <c r="W238" i="5" s="1"/>
  <c r="X238" i="5"/>
  <c r="Y238" i="5" s="1"/>
  <c r="Z238" i="5"/>
  <c r="AA238" i="5" s="1"/>
  <c r="AB238" i="5"/>
  <c r="AC238" i="5" s="1"/>
  <c r="AD238" i="5"/>
  <c r="AE238" i="5" s="1"/>
  <c r="T239" i="5"/>
  <c r="U239" i="5" s="1"/>
  <c r="V239" i="5"/>
  <c r="W239" i="5" s="1"/>
  <c r="X239" i="5"/>
  <c r="Y239" i="5" s="1"/>
  <c r="Z239" i="5"/>
  <c r="AA239" i="5" s="1"/>
  <c r="AB239" i="5"/>
  <c r="AC239" i="5" s="1"/>
  <c r="AD239" i="5"/>
  <c r="AE239" i="5" s="1"/>
  <c r="T240" i="5"/>
  <c r="U240" i="5" s="1"/>
  <c r="V240" i="5"/>
  <c r="W240" i="5" s="1"/>
  <c r="X240" i="5"/>
  <c r="Y240" i="5" s="1"/>
  <c r="Z240" i="5"/>
  <c r="AA240" i="5" s="1"/>
  <c r="AB240" i="5"/>
  <c r="AC240" i="5" s="1"/>
  <c r="AD240" i="5"/>
  <c r="AE240" i="5" s="1"/>
  <c r="T241" i="5"/>
  <c r="U241" i="5" s="1"/>
  <c r="V241" i="5"/>
  <c r="W241" i="5" s="1"/>
  <c r="X241" i="5"/>
  <c r="Y241" i="5" s="1"/>
  <c r="Z241" i="5"/>
  <c r="AA241" i="5" s="1"/>
  <c r="AB241" i="5"/>
  <c r="AC241" i="5"/>
  <c r="AD241" i="5"/>
  <c r="AE241" i="5"/>
  <c r="T242" i="5"/>
  <c r="U242" i="5" s="1"/>
  <c r="V242" i="5"/>
  <c r="W242" i="5" s="1"/>
  <c r="X242" i="5"/>
  <c r="Y242" i="5" s="1"/>
  <c r="Z242" i="5"/>
  <c r="AA242" i="5" s="1"/>
  <c r="AB242" i="5"/>
  <c r="AC242" i="5" s="1"/>
  <c r="AD242" i="5"/>
  <c r="AE242" i="5" s="1"/>
  <c r="T243" i="5"/>
  <c r="U243" i="5" s="1"/>
  <c r="V243" i="5"/>
  <c r="W243" i="5" s="1"/>
  <c r="X243" i="5"/>
  <c r="Y243" i="5"/>
  <c r="Z243" i="5"/>
  <c r="AA243" i="5"/>
  <c r="AB243" i="5"/>
  <c r="AC243" i="5" s="1"/>
  <c r="AD243" i="5"/>
  <c r="AE243" i="5" s="1"/>
  <c r="T244" i="5"/>
  <c r="U244" i="5" s="1"/>
  <c r="V244" i="5"/>
  <c r="W244" i="5"/>
  <c r="X244" i="5"/>
  <c r="Y244" i="5" s="1"/>
  <c r="Z244" i="5"/>
  <c r="AA244" i="5" s="1"/>
  <c r="AB244" i="5"/>
  <c r="AC244" i="5" s="1"/>
  <c r="AD244" i="5"/>
  <c r="AE244" i="5" s="1"/>
  <c r="T245" i="5"/>
  <c r="U245" i="5" s="1"/>
  <c r="V245" i="5"/>
  <c r="W245" i="5" s="1"/>
  <c r="X245" i="5"/>
  <c r="Y245" i="5" s="1"/>
  <c r="Z245" i="5"/>
  <c r="AA245" i="5" s="1"/>
  <c r="AB245" i="5"/>
  <c r="AC245" i="5" s="1"/>
  <c r="AD245" i="5"/>
  <c r="AE245" i="5" s="1"/>
  <c r="T246" i="5"/>
  <c r="U246" i="5" s="1"/>
  <c r="V246" i="5"/>
  <c r="W246" i="5" s="1"/>
  <c r="X246" i="5"/>
  <c r="Y246" i="5" s="1"/>
  <c r="Z246" i="5"/>
  <c r="AA246" i="5" s="1"/>
  <c r="AB246" i="5"/>
  <c r="AC246" i="5" s="1"/>
  <c r="AD246" i="5"/>
  <c r="AE246" i="5" s="1"/>
  <c r="T247" i="5"/>
  <c r="U247" i="5" s="1"/>
  <c r="V247" i="5"/>
  <c r="W247" i="5" s="1"/>
  <c r="X247" i="5"/>
  <c r="Y247" i="5" s="1"/>
  <c r="Z247" i="5"/>
  <c r="AA247" i="5" s="1"/>
  <c r="AB247" i="5"/>
  <c r="AC247" i="5" s="1"/>
  <c r="AD247" i="5"/>
  <c r="AE247" i="5" s="1"/>
  <c r="T248" i="5"/>
  <c r="U248" i="5" s="1"/>
  <c r="V248" i="5"/>
  <c r="W248" i="5" s="1"/>
  <c r="X248" i="5"/>
  <c r="Y248" i="5" s="1"/>
  <c r="Z248" i="5"/>
  <c r="AA248" i="5" s="1"/>
  <c r="AB248" i="5"/>
  <c r="AC248" i="5" s="1"/>
  <c r="AD248" i="5"/>
  <c r="AE248" i="5" s="1"/>
  <c r="T249" i="5"/>
  <c r="U249" i="5" s="1"/>
  <c r="V249" i="5"/>
  <c r="W249" i="5" s="1"/>
  <c r="X249" i="5"/>
  <c r="Y249" i="5"/>
  <c r="Z249" i="5"/>
  <c r="AA249" i="5" s="1"/>
  <c r="AB249" i="5"/>
  <c r="AC249" i="5" s="1"/>
  <c r="AD249" i="5"/>
  <c r="AE249" i="5" s="1"/>
  <c r="T250" i="5"/>
  <c r="U250" i="5" s="1"/>
  <c r="V250" i="5"/>
  <c r="W250" i="5" s="1"/>
  <c r="X250" i="5"/>
  <c r="Y250" i="5" s="1"/>
  <c r="Z250" i="5"/>
  <c r="AA250" i="5" s="1"/>
  <c r="AB250" i="5"/>
  <c r="AC250" i="5" s="1"/>
  <c r="AD250" i="5"/>
  <c r="AE250" i="5" s="1"/>
  <c r="T251" i="5"/>
  <c r="U251" i="5" s="1"/>
  <c r="V251" i="5"/>
  <c r="W251" i="5" s="1"/>
  <c r="X251" i="5"/>
  <c r="Y251" i="5" s="1"/>
  <c r="Z251" i="5"/>
  <c r="AA251" i="5" s="1"/>
  <c r="AB251" i="5"/>
  <c r="AC251" i="5" s="1"/>
  <c r="AD251" i="5"/>
  <c r="AE251" i="5" s="1"/>
  <c r="T252" i="5"/>
  <c r="U252" i="5" s="1"/>
  <c r="V252" i="5"/>
  <c r="W252" i="5" s="1"/>
  <c r="X252" i="5"/>
  <c r="Y252" i="5" s="1"/>
  <c r="Z252" i="5"/>
  <c r="AA252" i="5" s="1"/>
  <c r="AB252" i="5"/>
  <c r="AC252" i="5" s="1"/>
  <c r="AD252" i="5"/>
  <c r="AE252" i="5" s="1"/>
  <c r="T253" i="5"/>
  <c r="U253" i="5" s="1"/>
  <c r="V253" i="5"/>
  <c r="W253" i="5" s="1"/>
  <c r="X253" i="5"/>
  <c r="Y253" i="5" s="1"/>
  <c r="Z253" i="5"/>
  <c r="AA253" i="5" s="1"/>
  <c r="AB253" i="5"/>
  <c r="AC253" i="5" s="1"/>
  <c r="AD253" i="5"/>
  <c r="AE253" i="5" s="1"/>
  <c r="T254" i="5"/>
  <c r="U254" i="5" s="1"/>
  <c r="V254" i="5"/>
  <c r="W254" i="5" s="1"/>
  <c r="X254" i="5"/>
  <c r="Y254" i="5" s="1"/>
  <c r="Z254" i="5"/>
  <c r="AA254" i="5" s="1"/>
  <c r="AB254" i="5"/>
  <c r="AC254" i="5"/>
  <c r="AD254" i="5"/>
  <c r="AE254" i="5" s="1"/>
  <c r="T255" i="5"/>
  <c r="U255" i="5" s="1"/>
  <c r="V255" i="5"/>
  <c r="W255" i="5" s="1"/>
  <c r="X255" i="5"/>
  <c r="Y255" i="5" s="1"/>
  <c r="Z255" i="5"/>
  <c r="AA255" i="5" s="1"/>
  <c r="AB255" i="5"/>
  <c r="AC255" i="5" s="1"/>
  <c r="AD255" i="5"/>
  <c r="AE255" i="5" s="1"/>
  <c r="T256" i="5"/>
  <c r="U256" i="5" s="1"/>
  <c r="V256" i="5"/>
  <c r="W256" i="5" s="1"/>
  <c r="X256" i="5"/>
  <c r="Y256" i="5" s="1"/>
  <c r="Z256" i="5"/>
  <c r="AA256" i="5" s="1"/>
  <c r="AB256" i="5"/>
  <c r="AC256" i="5" s="1"/>
  <c r="AD256" i="5"/>
  <c r="AE256" i="5" s="1"/>
  <c r="T257" i="5"/>
  <c r="U257" i="5" s="1"/>
  <c r="V257" i="5"/>
  <c r="W257" i="5" s="1"/>
  <c r="X257" i="5"/>
  <c r="Y257" i="5" s="1"/>
  <c r="Z257" i="5"/>
  <c r="AA257" i="5" s="1"/>
  <c r="AB257" i="5"/>
  <c r="AC257" i="5" s="1"/>
  <c r="AD257" i="5"/>
  <c r="AE257" i="5" s="1"/>
  <c r="T258" i="5"/>
  <c r="U258" i="5" s="1"/>
  <c r="V258" i="5"/>
  <c r="W258" i="5" s="1"/>
  <c r="X258" i="5"/>
  <c r="Y258" i="5" s="1"/>
  <c r="Z258" i="5"/>
  <c r="AA258" i="5" s="1"/>
  <c r="AB258" i="5"/>
  <c r="AC258" i="5" s="1"/>
  <c r="AD258" i="5"/>
  <c r="AE258" i="5" s="1"/>
  <c r="T259" i="5"/>
  <c r="U259" i="5" s="1"/>
  <c r="V259" i="5"/>
  <c r="W259" i="5" s="1"/>
  <c r="X259" i="5"/>
  <c r="Y259" i="5" s="1"/>
  <c r="Z259" i="5"/>
  <c r="AA259" i="5" s="1"/>
  <c r="AB259" i="5"/>
  <c r="AC259" i="5" s="1"/>
  <c r="AD259" i="5"/>
  <c r="AE259" i="5" s="1"/>
  <c r="T260" i="5"/>
  <c r="U260" i="5" s="1"/>
  <c r="V260" i="5"/>
  <c r="W260" i="5" s="1"/>
  <c r="X260" i="5"/>
  <c r="Y260" i="5"/>
  <c r="Z260" i="5"/>
  <c r="AA260" i="5" s="1"/>
  <c r="AB260" i="5"/>
  <c r="AC260" i="5" s="1"/>
  <c r="AD260" i="5"/>
  <c r="AE260" i="5" s="1"/>
  <c r="T261" i="5"/>
  <c r="U261" i="5" s="1"/>
  <c r="V261" i="5"/>
  <c r="W261" i="5" s="1"/>
  <c r="X261" i="5"/>
  <c r="Y261" i="5" s="1"/>
  <c r="Z261" i="5"/>
  <c r="AA261" i="5" s="1"/>
  <c r="AB261" i="5"/>
  <c r="AC261" i="5" s="1"/>
  <c r="AD261" i="5"/>
  <c r="AE261" i="5" s="1"/>
  <c r="T262" i="5"/>
  <c r="U262" i="5" s="1"/>
  <c r="V262" i="5"/>
  <c r="W262" i="5" s="1"/>
  <c r="X262" i="5"/>
  <c r="Y262" i="5" s="1"/>
  <c r="Z262" i="5"/>
  <c r="AA262" i="5" s="1"/>
  <c r="AB262" i="5"/>
  <c r="AC262" i="5" s="1"/>
  <c r="AD262" i="5"/>
  <c r="AE262" i="5" s="1"/>
  <c r="T263" i="5"/>
  <c r="U263" i="5" s="1"/>
  <c r="V263" i="5"/>
  <c r="W263" i="5" s="1"/>
  <c r="X263" i="5"/>
  <c r="Y263" i="5" s="1"/>
  <c r="Z263" i="5"/>
  <c r="AA263" i="5" s="1"/>
  <c r="AB263" i="5"/>
  <c r="AC263" i="5" s="1"/>
  <c r="AD263" i="5"/>
  <c r="AE263" i="5" s="1"/>
  <c r="T264" i="5"/>
  <c r="U264" i="5" s="1"/>
  <c r="V264" i="5"/>
  <c r="W264" i="5" s="1"/>
  <c r="X264" i="5"/>
  <c r="Y264" i="5" s="1"/>
  <c r="Z264" i="5"/>
  <c r="AA264" i="5" s="1"/>
  <c r="AB264" i="5"/>
  <c r="AC264" i="5" s="1"/>
  <c r="AD264" i="5"/>
  <c r="AE264" i="5" s="1"/>
  <c r="T265" i="5"/>
  <c r="U265" i="5" s="1"/>
  <c r="V265" i="5"/>
  <c r="W265" i="5" s="1"/>
  <c r="X265" i="5"/>
  <c r="Y265" i="5" s="1"/>
  <c r="Z265" i="5"/>
  <c r="AA265" i="5" s="1"/>
  <c r="AB265" i="5"/>
  <c r="AC265" i="5" s="1"/>
  <c r="AD265" i="5"/>
  <c r="AE265" i="5" s="1"/>
  <c r="T266" i="5"/>
  <c r="U266" i="5" s="1"/>
  <c r="V266" i="5"/>
  <c r="W266" i="5" s="1"/>
  <c r="X266" i="5"/>
  <c r="Y266" i="5" s="1"/>
  <c r="Z266" i="5"/>
  <c r="AA266" i="5" s="1"/>
  <c r="AB266" i="5"/>
  <c r="AC266" i="5" s="1"/>
  <c r="AD266" i="5"/>
  <c r="AE266" i="5" s="1"/>
  <c r="T267" i="5"/>
  <c r="U267" i="5" s="1"/>
  <c r="V267" i="5"/>
  <c r="W267" i="5" s="1"/>
  <c r="X267" i="5"/>
  <c r="Y267" i="5" s="1"/>
  <c r="Z267" i="5"/>
  <c r="AA267" i="5" s="1"/>
  <c r="AB267" i="5"/>
  <c r="AC267" i="5" s="1"/>
  <c r="AD267" i="5"/>
  <c r="AE267" i="5" s="1"/>
  <c r="T268" i="5"/>
  <c r="U268" i="5" s="1"/>
  <c r="V268" i="5"/>
  <c r="W268" i="5" s="1"/>
  <c r="X268" i="5"/>
  <c r="Y268" i="5" s="1"/>
  <c r="Z268" i="5"/>
  <c r="AA268" i="5" s="1"/>
  <c r="AB268" i="5"/>
  <c r="AC268" i="5" s="1"/>
  <c r="AD268" i="5"/>
  <c r="AE268" i="5" s="1"/>
  <c r="T269" i="5"/>
  <c r="U269" i="5" s="1"/>
  <c r="V269" i="5"/>
  <c r="W269" i="5" s="1"/>
  <c r="X269" i="5"/>
  <c r="Y269" i="5" s="1"/>
  <c r="Z269" i="5"/>
  <c r="AA269" i="5" s="1"/>
  <c r="AB269" i="5"/>
  <c r="AC269" i="5" s="1"/>
  <c r="AD269" i="5"/>
  <c r="AE269" i="5" s="1"/>
  <c r="T270" i="5"/>
  <c r="U270" i="5" s="1"/>
  <c r="V270" i="5"/>
  <c r="W270" i="5" s="1"/>
  <c r="X270" i="5"/>
  <c r="Y270" i="5" s="1"/>
  <c r="Z270" i="5"/>
  <c r="AA270" i="5" s="1"/>
  <c r="AB270" i="5"/>
  <c r="AC270" i="5" s="1"/>
  <c r="AD270" i="5"/>
  <c r="AE270" i="5" s="1"/>
  <c r="T271" i="5"/>
  <c r="U271" i="5"/>
  <c r="V271" i="5"/>
  <c r="W271" i="5" s="1"/>
  <c r="X271" i="5"/>
  <c r="Y271" i="5"/>
  <c r="Z271" i="5"/>
  <c r="AA271" i="5" s="1"/>
  <c r="AB271" i="5"/>
  <c r="AC271" i="5"/>
  <c r="AD271" i="5"/>
  <c r="AE271" i="5" s="1"/>
  <c r="T272" i="5"/>
  <c r="U272" i="5" s="1"/>
  <c r="V272" i="5"/>
  <c r="W272" i="5" s="1"/>
  <c r="X272" i="5"/>
  <c r="Y272" i="5" s="1"/>
  <c r="Z272" i="5"/>
  <c r="AA272" i="5" s="1"/>
  <c r="AB272" i="5"/>
  <c r="AC272" i="5" s="1"/>
  <c r="AD272" i="5"/>
  <c r="AE272" i="5" s="1"/>
  <c r="T273" i="5"/>
  <c r="U273" i="5" s="1"/>
  <c r="V273" i="5"/>
  <c r="W273" i="5" s="1"/>
  <c r="X273" i="5"/>
  <c r="Y273" i="5" s="1"/>
  <c r="Z273" i="5"/>
  <c r="AA273" i="5"/>
  <c r="AB273" i="5"/>
  <c r="AC273" i="5" s="1"/>
  <c r="AD273" i="5"/>
  <c r="AE273" i="5" s="1"/>
  <c r="T274" i="5"/>
  <c r="U274" i="5" s="1"/>
  <c r="V274" i="5"/>
  <c r="W274" i="5" s="1"/>
  <c r="X274" i="5"/>
  <c r="Y274" i="5" s="1"/>
  <c r="Z274" i="5"/>
  <c r="AA274" i="5" s="1"/>
  <c r="AB274" i="5"/>
  <c r="AC274" i="5" s="1"/>
  <c r="AD274" i="5"/>
  <c r="AE274" i="5"/>
  <c r="T275" i="5"/>
  <c r="U275" i="5" s="1"/>
  <c r="V275" i="5"/>
  <c r="W275" i="5" s="1"/>
  <c r="X275" i="5"/>
  <c r="Y275" i="5" s="1"/>
  <c r="Z275" i="5"/>
  <c r="AA275" i="5" s="1"/>
  <c r="AB275" i="5"/>
  <c r="AC275" i="5" s="1"/>
  <c r="AD275" i="5"/>
  <c r="AE275" i="5" s="1"/>
  <c r="T276" i="5"/>
  <c r="U276" i="5" s="1"/>
  <c r="V276" i="5"/>
  <c r="W276" i="5"/>
  <c r="X276" i="5"/>
  <c r="Y276" i="5" s="1"/>
  <c r="Z276" i="5"/>
  <c r="AA276" i="5" s="1"/>
  <c r="AB276" i="5"/>
  <c r="AC276" i="5" s="1"/>
  <c r="AD276" i="5"/>
  <c r="AE276" i="5" s="1"/>
  <c r="T277" i="5"/>
  <c r="U277" i="5" s="1"/>
  <c r="V277" i="5"/>
  <c r="W277" i="5" s="1"/>
  <c r="X277" i="5"/>
  <c r="Y277" i="5" s="1"/>
  <c r="Z277" i="5"/>
  <c r="AA277" i="5"/>
  <c r="AB277" i="5"/>
  <c r="AC277" i="5" s="1"/>
  <c r="AD277" i="5"/>
  <c r="AE277" i="5" s="1"/>
  <c r="T278" i="5"/>
  <c r="U278" i="5" s="1"/>
  <c r="V278" i="5"/>
  <c r="W278" i="5" s="1"/>
  <c r="X278" i="5"/>
  <c r="Y278" i="5" s="1"/>
  <c r="Z278" i="5"/>
  <c r="AA278" i="5" s="1"/>
  <c r="AB278" i="5"/>
  <c r="AC278" i="5" s="1"/>
  <c r="AD278" i="5"/>
  <c r="AE278" i="5" s="1"/>
  <c r="T279" i="5"/>
  <c r="U279" i="5" s="1"/>
  <c r="V279" i="5"/>
  <c r="W279" i="5" s="1"/>
  <c r="X279" i="5"/>
  <c r="Y279" i="5" s="1"/>
  <c r="Z279" i="5"/>
  <c r="AA279" i="5" s="1"/>
  <c r="AB279" i="5"/>
  <c r="AC279" i="5" s="1"/>
  <c r="AD279" i="5"/>
  <c r="AE279" i="5" s="1"/>
  <c r="T280" i="5"/>
  <c r="U280" i="5" s="1"/>
  <c r="V280" i="5"/>
  <c r="W280" i="5" s="1"/>
  <c r="X280" i="5"/>
  <c r="Y280" i="5" s="1"/>
  <c r="Z280" i="5"/>
  <c r="AA280" i="5" s="1"/>
  <c r="AB280" i="5"/>
  <c r="AC280" i="5" s="1"/>
  <c r="AD280" i="5"/>
  <c r="AE280" i="5" s="1"/>
  <c r="T281" i="5"/>
  <c r="U281" i="5" s="1"/>
  <c r="V281" i="5"/>
  <c r="W281" i="5" s="1"/>
  <c r="X281" i="5"/>
  <c r="Y281" i="5" s="1"/>
  <c r="Z281" i="5"/>
  <c r="AA281" i="5" s="1"/>
  <c r="AB281" i="5"/>
  <c r="AC281" i="5" s="1"/>
  <c r="AD281" i="5"/>
  <c r="AE281" i="5" s="1"/>
  <c r="T282" i="5"/>
  <c r="U282" i="5" s="1"/>
  <c r="V282" i="5"/>
  <c r="W282" i="5"/>
  <c r="X282" i="5"/>
  <c r="Y282" i="5" s="1"/>
  <c r="Z282" i="5"/>
  <c r="AA282" i="5" s="1"/>
  <c r="AB282" i="5"/>
  <c r="AC282" i="5" s="1"/>
  <c r="AD282" i="5"/>
  <c r="AE282" i="5" s="1"/>
  <c r="T283" i="5"/>
  <c r="U283" i="5"/>
  <c r="V283" i="5"/>
  <c r="W283" i="5"/>
  <c r="X283" i="5"/>
  <c r="Y283" i="5" s="1"/>
  <c r="Z283" i="5"/>
  <c r="AA283" i="5" s="1"/>
  <c r="AB283" i="5"/>
  <c r="AC283" i="5" s="1"/>
  <c r="AD283" i="5"/>
  <c r="AE283" i="5" s="1"/>
  <c r="T284" i="5"/>
  <c r="U284" i="5" s="1"/>
  <c r="V284" i="5"/>
  <c r="W284" i="5" s="1"/>
  <c r="X284" i="5"/>
  <c r="Y284" i="5" s="1"/>
  <c r="Z284" i="5"/>
  <c r="AA284" i="5" s="1"/>
  <c r="AB284" i="5"/>
  <c r="AC284" i="5" s="1"/>
  <c r="AD284" i="5"/>
  <c r="AE284" i="5" s="1"/>
  <c r="T285" i="5"/>
  <c r="U285" i="5"/>
  <c r="V285" i="5"/>
  <c r="W285" i="5" s="1"/>
  <c r="X285" i="5"/>
  <c r="Y285" i="5" s="1"/>
  <c r="Z285" i="5"/>
  <c r="AA285" i="5"/>
  <c r="AB285" i="5"/>
  <c r="AC285" i="5" s="1"/>
  <c r="AD285" i="5"/>
  <c r="AE285" i="5" s="1"/>
  <c r="T286" i="5"/>
  <c r="U286" i="5" s="1"/>
  <c r="V286" i="5"/>
  <c r="W286" i="5" s="1"/>
  <c r="X286" i="5"/>
  <c r="Y286" i="5" s="1"/>
  <c r="Z286" i="5"/>
  <c r="AA286" i="5" s="1"/>
  <c r="AB286" i="5"/>
  <c r="AC286" i="5" s="1"/>
  <c r="AD286" i="5"/>
  <c r="AE286" i="5" s="1"/>
  <c r="T287" i="5"/>
  <c r="U287" i="5" s="1"/>
  <c r="V287" i="5"/>
  <c r="W287" i="5" s="1"/>
  <c r="X287" i="5"/>
  <c r="Y287" i="5" s="1"/>
  <c r="Z287" i="5"/>
  <c r="AA287" i="5" s="1"/>
  <c r="AB287" i="5"/>
  <c r="AC287" i="5" s="1"/>
  <c r="AD287" i="5"/>
  <c r="AE287" i="5" s="1"/>
  <c r="T288" i="5"/>
  <c r="U288" i="5" s="1"/>
  <c r="V288" i="5"/>
  <c r="W288" i="5" s="1"/>
  <c r="X288" i="5"/>
  <c r="Y288" i="5" s="1"/>
  <c r="Z288" i="5"/>
  <c r="AA288" i="5" s="1"/>
  <c r="AB288" i="5"/>
  <c r="AC288" i="5" s="1"/>
  <c r="AD288" i="5"/>
  <c r="AE288" i="5" s="1"/>
  <c r="T289" i="5"/>
  <c r="U289" i="5" s="1"/>
  <c r="V289" i="5"/>
  <c r="W289" i="5" s="1"/>
  <c r="X289" i="5"/>
  <c r="Y289" i="5" s="1"/>
  <c r="Z289" i="5"/>
  <c r="AA289" i="5" s="1"/>
  <c r="AB289" i="5"/>
  <c r="AC289" i="5" s="1"/>
  <c r="AD289" i="5"/>
  <c r="AE289" i="5" s="1"/>
  <c r="T290" i="5"/>
  <c r="U290" i="5" s="1"/>
  <c r="V290" i="5"/>
  <c r="W290" i="5" s="1"/>
  <c r="X290" i="5"/>
  <c r="Y290" i="5" s="1"/>
  <c r="Z290" i="5"/>
  <c r="AA290" i="5" s="1"/>
  <c r="AB290" i="5"/>
  <c r="AC290" i="5" s="1"/>
  <c r="AD290" i="5"/>
  <c r="AE290" i="5" s="1"/>
  <c r="T291" i="5"/>
  <c r="U291" i="5" s="1"/>
  <c r="V291" i="5"/>
  <c r="W291" i="5" s="1"/>
  <c r="X291" i="5"/>
  <c r="Y291" i="5" s="1"/>
  <c r="Z291" i="5"/>
  <c r="AA291" i="5" s="1"/>
  <c r="AB291" i="5"/>
  <c r="AC291" i="5" s="1"/>
  <c r="AD291" i="5"/>
  <c r="AE291" i="5" s="1"/>
  <c r="T292" i="5"/>
  <c r="U292" i="5" s="1"/>
  <c r="V292" i="5"/>
  <c r="W292" i="5" s="1"/>
  <c r="X292" i="5"/>
  <c r="Y292" i="5"/>
  <c r="Z292" i="5"/>
  <c r="AA292" i="5" s="1"/>
  <c r="AB292" i="5"/>
  <c r="AC292" i="5" s="1"/>
  <c r="AD292" i="5"/>
  <c r="AE292" i="5" s="1"/>
  <c r="T293" i="5"/>
  <c r="U293" i="5" s="1"/>
  <c r="V293" i="5"/>
  <c r="W293" i="5" s="1"/>
  <c r="X293" i="5"/>
  <c r="Y293" i="5" s="1"/>
  <c r="Z293" i="5"/>
  <c r="AA293" i="5" s="1"/>
  <c r="AB293" i="5"/>
  <c r="AC293" i="5" s="1"/>
  <c r="AD293" i="5"/>
  <c r="AE293" i="5"/>
  <c r="T294" i="5"/>
  <c r="U294" i="5" s="1"/>
  <c r="V294" i="5"/>
  <c r="W294" i="5" s="1"/>
  <c r="X294" i="5"/>
  <c r="Y294" i="5" s="1"/>
  <c r="Z294" i="5"/>
  <c r="AA294" i="5" s="1"/>
  <c r="AB294" i="5"/>
  <c r="AC294" i="5" s="1"/>
  <c r="AD294" i="5"/>
  <c r="AE294" i="5" s="1"/>
  <c r="T295" i="5"/>
  <c r="U295" i="5" s="1"/>
  <c r="V295" i="5"/>
  <c r="W295" i="5" s="1"/>
  <c r="X295" i="5"/>
  <c r="Y295" i="5" s="1"/>
  <c r="Z295" i="5"/>
  <c r="AA295" i="5" s="1"/>
  <c r="AB295" i="5"/>
  <c r="AC295" i="5" s="1"/>
  <c r="AD295" i="5"/>
  <c r="AE295" i="5" s="1"/>
  <c r="T296" i="5"/>
  <c r="U296" i="5" s="1"/>
  <c r="V296" i="5"/>
  <c r="W296" i="5" s="1"/>
  <c r="X296" i="5"/>
  <c r="Y296" i="5" s="1"/>
  <c r="Z296" i="5"/>
  <c r="AA296" i="5" s="1"/>
  <c r="AB296" i="5"/>
  <c r="AC296" i="5" s="1"/>
  <c r="AD296" i="5"/>
  <c r="AE296" i="5" s="1"/>
  <c r="T297" i="5"/>
  <c r="U297" i="5" s="1"/>
  <c r="V297" i="5"/>
  <c r="W297" i="5" s="1"/>
  <c r="X297" i="5"/>
  <c r="Y297" i="5" s="1"/>
  <c r="Z297" i="5"/>
  <c r="AA297" i="5" s="1"/>
  <c r="AB297" i="5"/>
  <c r="AC297" i="5" s="1"/>
  <c r="AD297" i="5"/>
  <c r="AE297" i="5" s="1"/>
  <c r="T298" i="5"/>
  <c r="U298" i="5" s="1"/>
  <c r="V298" i="5"/>
  <c r="W298" i="5" s="1"/>
  <c r="X298" i="5"/>
  <c r="Y298" i="5" s="1"/>
  <c r="Z298" i="5"/>
  <c r="AA298" i="5" s="1"/>
  <c r="AB298" i="5"/>
  <c r="AC298" i="5" s="1"/>
  <c r="AD298" i="5"/>
  <c r="AE298" i="5" s="1"/>
  <c r="T299" i="5"/>
  <c r="U299" i="5" s="1"/>
  <c r="V299" i="5"/>
  <c r="W299" i="5" s="1"/>
  <c r="X299" i="5"/>
  <c r="Y299" i="5" s="1"/>
  <c r="Z299" i="5"/>
  <c r="AA299" i="5" s="1"/>
  <c r="AB299" i="5"/>
  <c r="AC299" i="5"/>
  <c r="AD299" i="5"/>
  <c r="AE299" i="5" s="1"/>
  <c r="T300" i="5"/>
  <c r="U300" i="5" s="1"/>
  <c r="V300" i="5"/>
  <c r="W300" i="5" s="1"/>
  <c r="X300" i="5"/>
  <c r="Y300" i="5" s="1"/>
  <c r="Z300" i="5"/>
  <c r="AA300" i="5" s="1"/>
  <c r="AB300" i="5"/>
  <c r="AC300" i="5" s="1"/>
  <c r="AD300" i="5"/>
  <c r="AE300" i="5"/>
  <c r="T301" i="5"/>
  <c r="U301" i="5" s="1"/>
  <c r="V301" i="5"/>
  <c r="W301" i="5" s="1"/>
  <c r="X301" i="5"/>
  <c r="Y301" i="5" s="1"/>
  <c r="Z301" i="5"/>
  <c r="AA301" i="5" s="1"/>
  <c r="AB301" i="5"/>
  <c r="AC301" i="5" s="1"/>
  <c r="AD301" i="5"/>
  <c r="AE301" i="5" s="1"/>
  <c r="T302" i="5"/>
  <c r="U302" i="5" s="1"/>
  <c r="V302" i="5"/>
  <c r="W302" i="5" s="1"/>
  <c r="X302" i="5"/>
  <c r="Y302" i="5" s="1"/>
  <c r="Z302" i="5"/>
  <c r="AA302" i="5" s="1"/>
  <c r="AB302" i="5"/>
  <c r="AC302" i="5" s="1"/>
  <c r="AD302" i="5"/>
  <c r="AE302" i="5"/>
  <c r="T303" i="5"/>
  <c r="U303" i="5"/>
  <c r="V303" i="5"/>
  <c r="W303" i="5" s="1"/>
  <c r="X303" i="5"/>
  <c r="Y303" i="5" s="1"/>
  <c r="Z303" i="5"/>
  <c r="AA303" i="5" s="1"/>
  <c r="AB303" i="5"/>
  <c r="AC303" i="5" s="1"/>
  <c r="AD303" i="5"/>
  <c r="AE303" i="5" s="1"/>
  <c r="T304" i="5"/>
  <c r="U304" i="5" s="1"/>
  <c r="V304" i="5"/>
  <c r="W304" i="5" s="1"/>
  <c r="X304" i="5"/>
  <c r="Y304" i="5" s="1"/>
  <c r="Z304" i="5"/>
  <c r="AA304" i="5" s="1"/>
  <c r="AB304" i="5"/>
  <c r="AC304" i="5"/>
  <c r="AD304" i="5"/>
  <c r="AE304" i="5"/>
  <c r="T305" i="5"/>
  <c r="U305" i="5" s="1"/>
  <c r="V305" i="5"/>
  <c r="W305" i="5"/>
  <c r="X305" i="5"/>
  <c r="Y305" i="5" s="1"/>
  <c r="Z305" i="5"/>
  <c r="AA305" i="5" s="1"/>
  <c r="AB305" i="5"/>
  <c r="AC305" i="5" s="1"/>
  <c r="AD305" i="5"/>
  <c r="AE305" i="5" s="1"/>
  <c r="T306" i="5"/>
  <c r="U306" i="5" s="1"/>
  <c r="V306" i="5"/>
  <c r="W306" i="5" s="1"/>
  <c r="X306" i="5"/>
  <c r="Y306" i="5" s="1"/>
  <c r="Z306" i="5"/>
  <c r="AA306" i="5" s="1"/>
  <c r="AB306" i="5"/>
  <c r="AC306" i="5" s="1"/>
  <c r="AD306" i="5"/>
  <c r="AE306" i="5" s="1"/>
  <c r="T307" i="5"/>
  <c r="U307" i="5" s="1"/>
  <c r="V307" i="5"/>
  <c r="W307" i="5" s="1"/>
  <c r="X307" i="5"/>
  <c r="Y307" i="5" s="1"/>
  <c r="Z307" i="5"/>
  <c r="AA307" i="5" s="1"/>
  <c r="AB307" i="5"/>
  <c r="AC307" i="5" s="1"/>
  <c r="AD307" i="5"/>
  <c r="AE307" i="5" s="1"/>
  <c r="T308" i="5"/>
  <c r="U308" i="5" s="1"/>
  <c r="V308" i="5"/>
  <c r="W308" i="5" s="1"/>
  <c r="X308" i="5"/>
  <c r="Y308" i="5"/>
  <c r="Z308" i="5"/>
  <c r="AA308" i="5"/>
  <c r="AB308" i="5"/>
  <c r="AC308" i="5" s="1"/>
  <c r="AD308" i="5"/>
  <c r="AE308" i="5" s="1"/>
  <c r="T309" i="5"/>
  <c r="U309" i="5" s="1"/>
  <c r="V309" i="5"/>
  <c r="W309" i="5" s="1"/>
  <c r="X309" i="5"/>
  <c r="Y309" i="5" s="1"/>
  <c r="Z309" i="5"/>
  <c r="AA309" i="5" s="1"/>
  <c r="AB309" i="5"/>
  <c r="AC309" i="5" s="1"/>
  <c r="AD309" i="5"/>
  <c r="AE309" i="5" s="1"/>
  <c r="T310" i="5"/>
  <c r="U310" i="5" s="1"/>
  <c r="V310" i="5"/>
  <c r="W310" i="5" s="1"/>
  <c r="X310" i="5"/>
  <c r="Y310" i="5" s="1"/>
  <c r="Z310" i="5"/>
  <c r="AA310" i="5" s="1"/>
  <c r="AB310" i="5"/>
  <c r="AC310" i="5" s="1"/>
  <c r="AD310" i="5"/>
  <c r="AE310" i="5" s="1"/>
  <c r="T311" i="5"/>
  <c r="U311" i="5" s="1"/>
  <c r="V311" i="5"/>
  <c r="W311" i="5" s="1"/>
  <c r="X311" i="5"/>
  <c r="Y311" i="5" s="1"/>
  <c r="Z311" i="5"/>
  <c r="AA311" i="5" s="1"/>
  <c r="AB311" i="5"/>
  <c r="AC311" i="5" s="1"/>
  <c r="AD311" i="5"/>
  <c r="AE311" i="5" s="1"/>
  <c r="T312" i="5"/>
  <c r="U312" i="5" s="1"/>
  <c r="V312" i="5"/>
  <c r="W312" i="5" s="1"/>
  <c r="X312" i="5"/>
  <c r="Y312" i="5" s="1"/>
  <c r="Z312" i="5"/>
  <c r="AA312" i="5"/>
  <c r="AB312" i="5"/>
  <c r="AC312" i="5" s="1"/>
  <c r="AD312" i="5"/>
  <c r="AE312" i="5" s="1"/>
  <c r="T313" i="5"/>
  <c r="U313" i="5" s="1"/>
  <c r="V313" i="5"/>
  <c r="W313" i="5" s="1"/>
  <c r="X313" i="5"/>
  <c r="Y313" i="5" s="1"/>
  <c r="Z313" i="5"/>
  <c r="AA313" i="5" s="1"/>
  <c r="AB313" i="5"/>
  <c r="AC313" i="5" s="1"/>
  <c r="AD313" i="5"/>
  <c r="AE313" i="5" s="1"/>
  <c r="T314" i="5"/>
  <c r="U314" i="5" s="1"/>
  <c r="V314" i="5"/>
  <c r="W314" i="5" s="1"/>
  <c r="X314" i="5"/>
  <c r="Y314" i="5" s="1"/>
  <c r="Z314" i="5"/>
  <c r="AA314" i="5" s="1"/>
  <c r="AB314" i="5"/>
  <c r="AC314" i="5" s="1"/>
  <c r="AD314" i="5"/>
  <c r="AE314" i="5" s="1"/>
  <c r="T315" i="5"/>
  <c r="U315" i="5" s="1"/>
  <c r="V315" i="5"/>
  <c r="W315" i="5" s="1"/>
  <c r="X315" i="5"/>
  <c r="Y315" i="5" s="1"/>
  <c r="Z315" i="5"/>
  <c r="AA315" i="5" s="1"/>
  <c r="AB315" i="5"/>
  <c r="AC315" i="5" s="1"/>
  <c r="AD315" i="5"/>
  <c r="AE315" i="5" s="1"/>
  <c r="T316" i="5"/>
  <c r="U316" i="5" s="1"/>
  <c r="V316" i="5"/>
  <c r="W316" i="5" s="1"/>
  <c r="X316" i="5"/>
  <c r="Y316" i="5" s="1"/>
  <c r="Z316" i="5"/>
  <c r="AA316" i="5" s="1"/>
  <c r="AB316" i="5"/>
  <c r="AC316" i="5" s="1"/>
  <c r="AD316" i="5"/>
  <c r="AE316" i="5"/>
  <c r="T317" i="5"/>
  <c r="U317" i="5" s="1"/>
  <c r="V317" i="5"/>
  <c r="W317" i="5" s="1"/>
  <c r="X317" i="5"/>
  <c r="Y317" i="5" s="1"/>
  <c r="Z317" i="5"/>
  <c r="AA317" i="5" s="1"/>
  <c r="AB317" i="5"/>
  <c r="AC317" i="5" s="1"/>
  <c r="AD317" i="5"/>
  <c r="AE317" i="5" s="1"/>
  <c r="T318" i="5"/>
  <c r="U318" i="5" s="1"/>
  <c r="V318" i="5"/>
  <c r="W318" i="5" s="1"/>
  <c r="X318" i="5"/>
  <c r="Y318" i="5" s="1"/>
  <c r="Z318" i="5"/>
  <c r="AA318" i="5" s="1"/>
  <c r="AB318" i="5"/>
  <c r="AC318" i="5" s="1"/>
  <c r="AD318" i="5"/>
  <c r="AE318" i="5" s="1"/>
  <c r="T319" i="5"/>
  <c r="U319" i="5"/>
  <c r="V319" i="5"/>
  <c r="W319" i="5"/>
  <c r="X319" i="5"/>
  <c r="Y319" i="5" s="1"/>
  <c r="Z319" i="5"/>
  <c r="AA319" i="5" s="1"/>
  <c r="AB319" i="5"/>
  <c r="AC319" i="5" s="1"/>
  <c r="AD319" i="5"/>
  <c r="AE319" i="5" s="1"/>
  <c r="T320" i="5"/>
  <c r="U320" i="5" s="1"/>
  <c r="V320" i="5"/>
  <c r="W320" i="5" s="1"/>
  <c r="X320" i="5"/>
  <c r="Y320" i="5" s="1"/>
  <c r="Z320" i="5"/>
  <c r="AA320" i="5" s="1"/>
  <c r="AB320" i="5"/>
  <c r="AC320" i="5" s="1"/>
  <c r="AD320" i="5"/>
  <c r="AE320" i="5" s="1"/>
  <c r="T321" i="5"/>
  <c r="U321" i="5" s="1"/>
  <c r="V321" i="5"/>
  <c r="W321" i="5" s="1"/>
  <c r="X321" i="5"/>
  <c r="Y321" i="5" s="1"/>
  <c r="Z321" i="5"/>
  <c r="AA321" i="5" s="1"/>
  <c r="AB321" i="5"/>
  <c r="AC321" i="5" s="1"/>
  <c r="AD321" i="5"/>
  <c r="AE321" i="5" s="1"/>
  <c r="T322" i="5"/>
  <c r="U322" i="5" s="1"/>
  <c r="V322" i="5"/>
  <c r="W322" i="5" s="1"/>
  <c r="X322" i="5"/>
  <c r="Y322" i="5" s="1"/>
  <c r="Z322" i="5"/>
  <c r="AA322" i="5"/>
  <c r="AB322" i="5"/>
  <c r="AC322" i="5" s="1"/>
  <c r="AD322" i="5"/>
  <c r="AE322" i="5"/>
  <c r="T323" i="5"/>
  <c r="U323" i="5" s="1"/>
  <c r="V323" i="5"/>
  <c r="W323" i="5" s="1"/>
  <c r="X323" i="5"/>
  <c r="Y323" i="5" s="1"/>
  <c r="Z323" i="5"/>
  <c r="AA323" i="5" s="1"/>
  <c r="AB323" i="5"/>
  <c r="AC323" i="5" s="1"/>
  <c r="AD323" i="5"/>
  <c r="AE323" i="5" s="1"/>
  <c r="T324" i="5"/>
  <c r="U324" i="5" s="1"/>
  <c r="V324" i="5"/>
  <c r="W324" i="5" s="1"/>
  <c r="X324" i="5"/>
  <c r="Y324" i="5" s="1"/>
  <c r="Z324" i="5"/>
  <c r="AA324" i="5"/>
  <c r="AB324" i="5"/>
  <c r="AC324" i="5" s="1"/>
  <c r="AD324" i="5"/>
  <c r="AE324" i="5" s="1"/>
  <c r="T325" i="5"/>
  <c r="U325" i="5" s="1"/>
  <c r="V325" i="5"/>
  <c r="W325" i="5" s="1"/>
  <c r="X325" i="5"/>
  <c r="Y325" i="5" s="1"/>
  <c r="Z325" i="5"/>
  <c r="AA325" i="5" s="1"/>
  <c r="AB325" i="5"/>
  <c r="AC325" i="5"/>
  <c r="AD325" i="5"/>
  <c r="AE325" i="5"/>
  <c r="T326" i="5"/>
  <c r="U326" i="5" s="1"/>
  <c r="V326" i="5"/>
  <c r="W326" i="5" s="1"/>
  <c r="X326" i="5"/>
  <c r="Y326" i="5" s="1"/>
  <c r="Z326" i="5"/>
  <c r="AA326" i="5"/>
  <c r="AB326" i="5"/>
  <c r="AC326" i="5" s="1"/>
  <c r="AD326" i="5"/>
  <c r="AE326" i="5" s="1"/>
  <c r="T327" i="5"/>
  <c r="U327" i="5" s="1"/>
  <c r="V327" i="5"/>
  <c r="W327" i="5" s="1"/>
  <c r="X327" i="5"/>
  <c r="Y327" i="5" s="1"/>
  <c r="Z327" i="5"/>
  <c r="AA327" i="5" s="1"/>
  <c r="AB327" i="5"/>
  <c r="AC327" i="5" s="1"/>
  <c r="AD327" i="5"/>
  <c r="AE327" i="5" s="1"/>
  <c r="T328" i="5"/>
  <c r="U328" i="5" s="1"/>
  <c r="V328" i="5"/>
  <c r="W328" i="5" s="1"/>
  <c r="X328" i="5"/>
  <c r="Y328" i="5" s="1"/>
  <c r="Z328" i="5"/>
  <c r="AA328" i="5" s="1"/>
  <c r="AB328" i="5"/>
  <c r="AC328" i="5" s="1"/>
  <c r="AD328" i="5"/>
  <c r="AE328" i="5" s="1"/>
  <c r="T329" i="5"/>
  <c r="U329" i="5" s="1"/>
  <c r="V329" i="5"/>
  <c r="W329" i="5" s="1"/>
  <c r="X329" i="5"/>
  <c r="Y329" i="5" s="1"/>
  <c r="Z329" i="5"/>
  <c r="AA329" i="5" s="1"/>
  <c r="AB329" i="5"/>
  <c r="AC329" i="5" s="1"/>
  <c r="AD329" i="5"/>
  <c r="AE329" i="5" s="1"/>
  <c r="T330" i="5"/>
  <c r="U330" i="5" s="1"/>
  <c r="V330" i="5"/>
  <c r="W330" i="5" s="1"/>
  <c r="X330" i="5"/>
  <c r="Y330" i="5" s="1"/>
  <c r="Z330" i="5"/>
  <c r="AA330" i="5" s="1"/>
  <c r="AB330" i="5"/>
  <c r="AC330" i="5" s="1"/>
  <c r="AD330" i="5"/>
  <c r="AE330" i="5" s="1"/>
  <c r="T331" i="5"/>
  <c r="U331" i="5" s="1"/>
  <c r="V331" i="5"/>
  <c r="W331" i="5" s="1"/>
  <c r="X331" i="5"/>
  <c r="Y331" i="5" s="1"/>
  <c r="Z331" i="5"/>
  <c r="AA331" i="5" s="1"/>
  <c r="AB331" i="5"/>
  <c r="AC331" i="5" s="1"/>
  <c r="AD331" i="5"/>
  <c r="AE331" i="5" s="1"/>
  <c r="T332" i="5"/>
  <c r="U332" i="5" s="1"/>
  <c r="V332" i="5"/>
  <c r="W332" i="5" s="1"/>
  <c r="X332" i="5"/>
  <c r="Y332" i="5"/>
  <c r="Z332" i="5"/>
  <c r="AA332" i="5" s="1"/>
  <c r="AB332" i="5"/>
  <c r="AC332" i="5" s="1"/>
  <c r="AD332" i="5"/>
  <c r="AE332" i="5" s="1"/>
  <c r="T333" i="5"/>
  <c r="U333" i="5" s="1"/>
  <c r="V333" i="5"/>
  <c r="W333" i="5"/>
  <c r="X333" i="5"/>
  <c r="Y333" i="5" s="1"/>
  <c r="Z333" i="5"/>
  <c r="AA333" i="5" s="1"/>
  <c r="AB333" i="5"/>
  <c r="AC333" i="5" s="1"/>
  <c r="AD333" i="5"/>
  <c r="AE333" i="5" s="1"/>
  <c r="T334" i="5"/>
  <c r="U334" i="5" s="1"/>
  <c r="V334" i="5"/>
  <c r="W334" i="5" s="1"/>
  <c r="X334" i="5"/>
  <c r="Y334" i="5" s="1"/>
  <c r="Z334" i="5"/>
  <c r="AA334" i="5" s="1"/>
  <c r="AB334" i="5"/>
  <c r="AC334" i="5" s="1"/>
  <c r="AD334" i="5"/>
  <c r="AE334" i="5" s="1"/>
  <c r="T335" i="5"/>
  <c r="U335" i="5" s="1"/>
  <c r="V335" i="5"/>
  <c r="W335" i="5" s="1"/>
  <c r="X335" i="5"/>
  <c r="Y335" i="5" s="1"/>
  <c r="Z335" i="5"/>
  <c r="AA335" i="5" s="1"/>
  <c r="AB335" i="5"/>
  <c r="AC335" i="5" s="1"/>
  <c r="AD335" i="5"/>
  <c r="AE335" i="5" s="1"/>
  <c r="T336" i="5"/>
  <c r="U336" i="5" s="1"/>
  <c r="V336" i="5"/>
  <c r="W336" i="5" s="1"/>
  <c r="X336" i="5"/>
  <c r="Y336" i="5" s="1"/>
  <c r="Z336" i="5"/>
  <c r="AA336" i="5" s="1"/>
  <c r="AB336" i="5"/>
  <c r="AC336" i="5" s="1"/>
  <c r="AD336" i="5"/>
  <c r="AE336" i="5" s="1"/>
  <c r="T337" i="5"/>
  <c r="U337" i="5" s="1"/>
  <c r="V337" i="5"/>
  <c r="W337" i="5" s="1"/>
  <c r="X337" i="5"/>
  <c r="Y337" i="5" s="1"/>
  <c r="Z337" i="5"/>
  <c r="AA337" i="5" s="1"/>
  <c r="AB337" i="5"/>
  <c r="AC337" i="5" s="1"/>
  <c r="AD337" i="5"/>
  <c r="AE337" i="5" s="1"/>
  <c r="T338" i="5"/>
  <c r="U338" i="5"/>
  <c r="V338" i="5"/>
  <c r="W338" i="5" s="1"/>
  <c r="X338" i="5"/>
  <c r="Y338" i="5" s="1"/>
  <c r="Z338" i="5"/>
  <c r="AA338" i="5" s="1"/>
  <c r="AB338" i="5"/>
  <c r="AC338" i="5" s="1"/>
  <c r="AD338" i="5"/>
  <c r="AE338" i="5" s="1"/>
  <c r="T339" i="5"/>
  <c r="U339" i="5" s="1"/>
  <c r="V339" i="5"/>
  <c r="W339" i="5" s="1"/>
  <c r="X339" i="5"/>
  <c r="Y339" i="5" s="1"/>
  <c r="Z339" i="5"/>
  <c r="AA339" i="5" s="1"/>
  <c r="AB339" i="5"/>
  <c r="AC339" i="5" s="1"/>
  <c r="AD339" i="5"/>
  <c r="AE339" i="5"/>
  <c r="T340" i="5"/>
  <c r="U340" i="5" s="1"/>
  <c r="V340" i="5"/>
  <c r="W340" i="5" s="1"/>
  <c r="X340" i="5"/>
  <c r="Y340" i="5" s="1"/>
  <c r="Z340" i="5"/>
  <c r="AA340" i="5" s="1"/>
  <c r="AB340" i="5"/>
  <c r="AC340" i="5" s="1"/>
  <c r="AD340" i="5"/>
  <c r="AE340" i="5" s="1"/>
  <c r="T341" i="5"/>
  <c r="U341" i="5" s="1"/>
  <c r="V341" i="5"/>
  <c r="W341" i="5" s="1"/>
  <c r="X341" i="5"/>
  <c r="Y341" i="5" s="1"/>
  <c r="Z341" i="5"/>
  <c r="AA341" i="5" s="1"/>
  <c r="AB341" i="5"/>
  <c r="AC341" i="5" s="1"/>
  <c r="AD341" i="5"/>
  <c r="AE341" i="5" s="1"/>
  <c r="T342" i="5"/>
  <c r="U342" i="5" s="1"/>
  <c r="V342" i="5"/>
  <c r="W342" i="5"/>
  <c r="X342" i="5"/>
  <c r="Y342" i="5" s="1"/>
  <c r="Z342" i="5"/>
  <c r="AA342" i="5" s="1"/>
  <c r="AB342" i="5"/>
  <c r="AC342" i="5" s="1"/>
  <c r="AD342" i="5"/>
  <c r="AE342" i="5"/>
  <c r="T343" i="5"/>
  <c r="U343" i="5" s="1"/>
  <c r="V343" i="5"/>
  <c r="W343" i="5" s="1"/>
  <c r="X343" i="5"/>
  <c r="Y343" i="5" s="1"/>
  <c r="Z343" i="5"/>
  <c r="AA343" i="5" s="1"/>
  <c r="AB343" i="5"/>
  <c r="AC343" i="5" s="1"/>
  <c r="AD343" i="5"/>
  <c r="AE343" i="5" s="1"/>
  <c r="T344" i="5"/>
  <c r="U344" i="5" s="1"/>
  <c r="V344" i="5"/>
  <c r="W344" i="5" s="1"/>
  <c r="X344" i="5"/>
  <c r="Y344" i="5" s="1"/>
  <c r="Z344" i="5"/>
  <c r="AA344" i="5" s="1"/>
  <c r="AB344" i="5"/>
  <c r="AC344" i="5" s="1"/>
  <c r="AD344" i="5"/>
  <c r="AE344" i="5" s="1"/>
  <c r="T345" i="5"/>
  <c r="U345" i="5" s="1"/>
  <c r="V345" i="5"/>
  <c r="W345" i="5" s="1"/>
  <c r="X345" i="5"/>
  <c r="Y345" i="5" s="1"/>
  <c r="Z345" i="5"/>
  <c r="AA345" i="5" s="1"/>
  <c r="AB345" i="5"/>
  <c r="AC345" i="5" s="1"/>
  <c r="AD345" i="5"/>
  <c r="AE345" i="5" s="1"/>
  <c r="T346" i="5"/>
  <c r="U346" i="5" s="1"/>
  <c r="V346" i="5"/>
  <c r="W346" i="5" s="1"/>
  <c r="X346" i="5"/>
  <c r="Y346" i="5" s="1"/>
  <c r="Z346" i="5"/>
  <c r="AA346" i="5" s="1"/>
  <c r="AB346" i="5"/>
  <c r="AC346" i="5" s="1"/>
  <c r="AD346" i="5"/>
  <c r="AE346" i="5" s="1"/>
  <c r="T347" i="5"/>
  <c r="U347" i="5" s="1"/>
  <c r="V347" i="5"/>
  <c r="W347" i="5" s="1"/>
  <c r="X347" i="5"/>
  <c r="Y347" i="5" s="1"/>
  <c r="Z347" i="5"/>
  <c r="AA347" i="5" s="1"/>
  <c r="AB347" i="5"/>
  <c r="AC347" i="5" s="1"/>
  <c r="AD347" i="5"/>
  <c r="AE347" i="5" s="1"/>
  <c r="T348" i="5"/>
  <c r="U348" i="5" s="1"/>
  <c r="V348" i="5"/>
  <c r="W348" i="5" s="1"/>
  <c r="X348" i="5"/>
  <c r="Y348" i="5" s="1"/>
  <c r="Z348" i="5"/>
  <c r="AA348" i="5" s="1"/>
  <c r="AB348" i="5"/>
  <c r="AC348" i="5" s="1"/>
  <c r="AD348" i="5"/>
  <c r="AE348" i="5" s="1"/>
  <c r="T349" i="5"/>
  <c r="U349" i="5" s="1"/>
  <c r="V349" i="5"/>
  <c r="W349" i="5" s="1"/>
  <c r="X349" i="5"/>
  <c r="Y349" i="5" s="1"/>
  <c r="Z349" i="5"/>
  <c r="AA349" i="5" s="1"/>
  <c r="AB349" i="5"/>
  <c r="AC349" i="5" s="1"/>
  <c r="AD349" i="5"/>
  <c r="AE349" i="5" s="1"/>
  <c r="T350" i="5"/>
  <c r="U350" i="5" s="1"/>
  <c r="V350" i="5"/>
  <c r="W350" i="5" s="1"/>
  <c r="X350" i="5"/>
  <c r="Y350" i="5" s="1"/>
  <c r="Z350" i="5"/>
  <c r="AA350" i="5" s="1"/>
  <c r="AB350" i="5"/>
  <c r="AC350" i="5" s="1"/>
  <c r="AD350" i="5"/>
  <c r="AE350" i="5" s="1"/>
  <c r="T351" i="5"/>
  <c r="U351" i="5" s="1"/>
  <c r="V351" i="5"/>
  <c r="W351" i="5" s="1"/>
  <c r="X351" i="5"/>
  <c r="Y351" i="5" s="1"/>
  <c r="Z351" i="5"/>
  <c r="AA351" i="5" s="1"/>
  <c r="AB351" i="5"/>
  <c r="AC351" i="5" s="1"/>
  <c r="AD351" i="5"/>
  <c r="AE351" i="5" s="1"/>
  <c r="T352" i="5"/>
  <c r="U352" i="5" s="1"/>
  <c r="V352" i="5"/>
  <c r="W352" i="5" s="1"/>
  <c r="X352" i="5"/>
  <c r="Y352" i="5" s="1"/>
  <c r="Z352" i="5"/>
  <c r="AA352" i="5" s="1"/>
  <c r="AB352" i="5"/>
  <c r="AC352" i="5" s="1"/>
  <c r="AD352" i="5"/>
  <c r="AE352" i="5" s="1"/>
  <c r="T353" i="5"/>
  <c r="U353" i="5" s="1"/>
  <c r="V353" i="5"/>
  <c r="W353" i="5" s="1"/>
  <c r="X353" i="5"/>
  <c r="Y353" i="5" s="1"/>
  <c r="Z353" i="5"/>
  <c r="AA353" i="5" s="1"/>
  <c r="AB353" i="5"/>
  <c r="AC353" i="5" s="1"/>
  <c r="AD353" i="5"/>
  <c r="AE353" i="5" s="1"/>
  <c r="T354" i="5"/>
  <c r="U354" i="5" s="1"/>
  <c r="V354" i="5"/>
  <c r="W354" i="5" s="1"/>
  <c r="X354" i="5"/>
  <c r="Y354" i="5"/>
  <c r="Z354" i="5"/>
  <c r="AA354" i="5" s="1"/>
  <c r="AB354" i="5"/>
  <c r="AC354" i="5" s="1"/>
  <c r="AD354" i="5"/>
  <c r="AE354" i="5" s="1"/>
  <c r="T355" i="5"/>
  <c r="U355" i="5" s="1"/>
  <c r="V355" i="5"/>
  <c r="W355" i="5" s="1"/>
  <c r="X355" i="5"/>
  <c r="Y355" i="5" s="1"/>
  <c r="Z355" i="5"/>
  <c r="AA355" i="5" s="1"/>
  <c r="AB355" i="5"/>
  <c r="AC355" i="5" s="1"/>
  <c r="AD355" i="5"/>
  <c r="AE355" i="5" s="1"/>
  <c r="T356" i="5"/>
  <c r="U356" i="5" s="1"/>
  <c r="V356" i="5"/>
  <c r="W356" i="5" s="1"/>
  <c r="X356" i="5"/>
  <c r="Y356" i="5" s="1"/>
  <c r="Z356" i="5"/>
  <c r="AA356" i="5" s="1"/>
  <c r="AB356" i="5"/>
  <c r="AC356" i="5" s="1"/>
  <c r="AD356" i="5"/>
  <c r="AE356" i="5" s="1"/>
  <c r="T357" i="5"/>
  <c r="U357" i="5" s="1"/>
  <c r="V357" i="5"/>
  <c r="W357" i="5" s="1"/>
  <c r="X357" i="5"/>
  <c r="Y357" i="5" s="1"/>
  <c r="Z357" i="5"/>
  <c r="AA357" i="5" s="1"/>
  <c r="AB357" i="5"/>
  <c r="AC357" i="5" s="1"/>
  <c r="AD357" i="5"/>
  <c r="AE357" i="5" s="1"/>
  <c r="T358" i="5"/>
  <c r="U358" i="5" s="1"/>
  <c r="V358" i="5"/>
  <c r="W358" i="5" s="1"/>
  <c r="X358" i="5"/>
  <c r="Y358" i="5" s="1"/>
  <c r="Z358" i="5"/>
  <c r="AA358" i="5" s="1"/>
  <c r="AB358" i="5"/>
  <c r="AC358" i="5" s="1"/>
  <c r="AD358" i="5"/>
  <c r="AE358" i="5" s="1"/>
  <c r="T359" i="5"/>
  <c r="U359" i="5" s="1"/>
  <c r="V359" i="5"/>
  <c r="W359" i="5" s="1"/>
  <c r="X359" i="5"/>
  <c r="Y359" i="5" s="1"/>
  <c r="Z359" i="5"/>
  <c r="AA359" i="5" s="1"/>
  <c r="AB359" i="5"/>
  <c r="AC359" i="5" s="1"/>
  <c r="AD359" i="5"/>
  <c r="AE359" i="5" s="1"/>
  <c r="T360" i="5"/>
  <c r="U360" i="5"/>
  <c r="V360" i="5"/>
  <c r="W360" i="5" s="1"/>
  <c r="X360" i="5"/>
  <c r="Y360" i="5" s="1"/>
  <c r="Z360" i="5"/>
  <c r="AA360" i="5" s="1"/>
  <c r="AB360" i="5"/>
  <c r="AC360" i="5" s="1"/>
  <c r="AD360" i="5"/>
  <c r="AE360" i="5" s="1"/>
  <c r="T361" i="5"/>
  <c r="U361" i="5" s="1"/>
  <c r="V361" i="5"/>
  <c r="W361" i="5"/>
  <c r="X361" i="5"/>
  <c r="Y361" i="5" s="1"/>
  <c r="Z361" i="5"/>
  <c r="AA361" i="5" s="1"/>
  <c r="AB361" i="5"/>
  <c r="AC361" i="5" s="1"/>
  <c r="AD361" i="5"/>
  <c r="AE361" i="5" s="1"/>
  <c r="T362" i="5"/>
  <c r="U362" i="5" s="1"/>
  <c r="V362" i="5"/>
  <c r="W362" i="5" s="1"/>
  <c r="X362" i="5"/>
  <c r="Y362" i="5" s="1"/>
  <c r="Z362" i="5"/>
  <c r="AA362" i="5" s="1"/>
  <c r="AB362" i="5"/>
  <c r="AC362" i="5"/>
  <c r="AD362" i="5"/>
  <c r="AE362" i="5" s="1"/>
  <c r="T363" i="5"/>
  <c r="U363" i="5" s="1"/>
  <c r="V363" i="5"/>
  <c r="W363" i="5" s="1"/>
  <c r="X363" i="5"/>
  <c r="Y363" i="5" s="1"/>
  <c r="Z363" i="5"/>
  <c r="AA363" i="5" s="1"/>
  <c r="AB363" i="5"/>
  <c r="AC363" i="5" s="1"/>
  <c r="AD363" i="5"/>
  <c r="AE363" i="5" s="1"/>
  <c r="T364" i="5"/>
  <c r="U364" i="5" s="1"/>
  <c r="V364" i="5"/>
  <c r="W364" i="5" s="1"/>
  <c r="X364" i="5"/>
  <c r="Y364" i="5" s="1"/>
  <c r="Z364" i="5"/>
  <c r="AA364" i="5" s="1"/>
  <c r="AB364" i="5"/>
  <c r="AC364" i="5" s="1"/>
  <c r="AD364" i="5"/>
  <c r="AE364" i="5" s="1"/>
  <c r="T365" i="5"/>
  <c r="U365" i="5" s="1"/>
  <c r="V365" i="5"/>
  <c r="W365" i="5" s="1"/>
  <c r="X365" i="5"/>
  <c r="Y365" i="5" s="1"/>
  <c r="Z365" i="5"/>
  <c r="AA365" i="5" s="1"/>
  <c r="AB365" i="5"/>
  <c r="AC365" i="5" s="1"/>
  <c r="AD365" i="5"/>
  <c r="AE365" i="5" s="1"/>
  <c r="T366" i="5"/>
  <c r="U366" i="5"/>
  <c r="V366" i="5"/>
  <c r="W366" i="5" s="1"/>
  <c r="X366" i="5"/>
  <c r="Y366" i="5" s="1"/>
  <c r="Z366" i="5"/>
  <c r="AA366" i="5" s="1"/>
  <c r="AB366" i="5"/>
  <c r="AC366" i="5" s="1"/>
  <c r="AD366" i="5"/>
  <c r="AE366" i="5" s="1"/>
  <c r="T367" i="5"/>
  <c r="U367" i="5"/>
  <c r="V367" i="5"/>
  <c r="W367" i="5" s="1"/>
  <c r="X367" i="5"/>
  <c r="Y367" i="5" s="1"/>
  <c r="Z367" i="5"/>
  <c r="AA367" i="5" s="1"/>
  <c r="AB367" i="5"/>
  <c r="AC367" i="5" s="1"/>
  <c r="AD367" i="5"/>
  <c r="AE367" i="5" s="1"/>
  <c r="T368" i="5"/>
  <c r="U368" i="5"/>
  <c r="V368" i="5"/>
  <c r="W368" i="5" s="1"/>
  <c r="X368" i="5"/>
  <c r="Y368" i="5" s="1"/>
  <c r="Z368" i="5"/>
  <c r="AA368" i="5" s="1"/>
  <c r="AB368" i="5"/>
  <c r="AC368" i="5" s="1"/>
  <c r="AD368" i="5"/>
  <c r="AE368" i="5" s="1"/>
  <c r="T369" i="5"/>
  <c r="U369" i="5"/>
  <c r="V369" i="5"/>
  <c r="W369" i="5" s="1"/>
  <c r="X369" i="5"/>
  <c r="Y369" i="5" s="1"/>
  <c r="Z369" i="5"/>
  <c r="AA369" i="5" s="1"/>
  <c r="AB369" i="5"/>
  <c r="AC369" i="5" s="1"/>
  <c r="AD369" i="5"/>
  <c r="AE369" i="5" s="1"/>
  <c r="T370" i="5"/>
  <c r="U370" i="5" s="1"/>
  <c r="V370" i="5"/>
  <c r="W370" i="5"/>
  <c r="X370" i="5"/>
  <c r="Y370" i="5" s="1"/>
  <c r="Z370" i="5"/>
  <c r="AA370" i="5" s="1"/>
  <c r="AB370" i="5"/>
  <c r="AC370" i="5" s="1"/>
  <c r="AD370" i="5"/>
  <c r="AE370" i="5" s="1"/>
  <c r="T371" i="5"/>
  <c r="U371" i="5" s="1"/>
  <c r="V371" i="5"/>
  <c r="W371" i="5" s="1"/>
  <c r="X371" i="5"/>
  <c r="Y371" i="5" s="1"/>
  <c r="Z371" i="5"/>
  <c r="AA371" i="5" s="1"/>
  <c r="AB371" i="5"/>
  <c r="AC371" i="5" s="1"/>
  <c r="AD371" i="5"/>
  <c r="AE371" i="5" s="1"/>
  <c r="T372" i="5"/>
  <c r="U372" i="5"/>
  <c r="V372" i="5"/>
  <c r="W372" i="5" s="1"/>
  <c r="X372" i="5"/>
  <c r="Y372" i="5" s="1"/>
  <c r="Z372" i="5"/>
  <c r="AA372" i="5" s="1"/>
  <c r="AB372" i="5"/>
  <c r="AC372" i="5" s="1"/>
  <c r="AD372" i="5"/>
  <c r="AE372" i="5" s="1"/>
  <c r="T373" i="5"/>
  <c r="U373" i="5" s="1"/>
  <c r="V373" i="5"/>
  <c r="W373" i="5" s="1"/>
  <c r="X373" i="5"/>
  <c r="Y373" i="5" s="1"/>
  <c r="Z373" i="5"/>
  <c r="AA373" i="5" s="1"/>
  <c r="AB373" i="5"/>
  <c r="AC373" i="5" s="1"/>
  <c r="AD373" i="5"/>
  <c r="AE373" i="5" s="1"/>
  <c r="T374" i="5"/>
  <c r="U374" i="5"/>
  <c r="V374" i="5"/>
  <c r="W374" i="5" s="1"/>
  <c r="X374" i="5"/>
  <c r="Y374" i="5" s="1"/>
  <c r="Z374" i="5"/>
  <c r="AA374" i="5" s="1"/>
  <c r="AB374" i="5"/>
  <c r="AC374" i="5" s="1"/>
  <c r="AD374" i="5"/>
  <c r="AE374" i="5" s="1"/>
  <c r="T375" i="5"/>
  <c r="U375" i="5" s="1"/>
  <c r="V375" i="5"/>
  <c r="W375" i="5" s="1"/>
  <c r="X375" i="5"/>
  <c r="Y375" i="5" s="1"/>
  <c r="Z375" i="5"/>
  <c r="AA375" i="5" s="1"/>
  <c r="AB375" i="5"/>
  <c r="AC375" i="5" s="1"/>
  <c r="AD375" i="5"/>
  <c r="AE375" i="5" s="1"/>
  <c r="T376" i="5"/>
  <c r="U376" i="5" s="1"/>
  <c r="V376" i="5"/>
  <c r="W376" i="5"/>
  <c r="X376" i="5"/>
  <c r="Y376" i="5" s="1"/>
  <c r="Z376" i="5"/>
  <c r="AA376" i="5" s="1"/>
  <c r="AB376" i="5"/>
  <c r="AC376" i="5" s="1"/>
  <c r="AD376" i="5"/>
  <c r="AE376" i="5" s="1"/>
  <c r="T377" i="5"/>
  <c r="U377" i="5" s="1"/>
  <c r="V377" i="5"/>
  <c r="W377" i="5" s="1"/>
  <c r="X377" i="5"/>
  <c r="Y377" i="5" s="1"/>
  <c r="Z377" i="5"/>
  <c r="AA377" i="5" s="1"/>
  <c r="AB377" i="5"/>
  <c r="AC377" i="5" s="1"/>
  <c r="AD377" i="5"/>
  <c r="AE377" i="5" s="1"/>
  <c r="T378" i="5"/>
  <c r="U378" i="5" s="1"/>
  <c r="V378" i="5"/>
  <c r="W378" i="5" s="1"/>
  <c r="X378" i="5"/>
  <c r="Y378" i="5" s="1"/>
  <c r="Z378" i="5"/>
  <c r="AA378" i="5" s="1"/>
  <c r="AB378" i="5"/>
  <c r="AC378" i="5" s="1"/>
  <c r="AD378" i="5"/>
  <c r="AE378" i="5" s="1"/>
  <c r="T379" i="5"/>
  <c r="U379" i="5" s="1"/>
  <c r="V379" i="5"/>
  <c r="W379" i="5" s="1"/>
  <c r="X379" i="5"/>
  <c r="Y379" i="5" s="1"/>
  <c r="Z379" i="5"/>
  <c r="AA379" i="5" s="1"/>
  <c r="AB379" i="5"/>
  <c r="AC379" i="5" s="1"/>
  <c r="AD379" i="5"/>
  <c r="AE379" i="5" s="1"/>
  <c r="T380" i="5"/>
  <c r="U380" i="5" s="1"/>
  <c r="V380" i="5"/>
  <c r="W380" i="5" s="1"/>
  <c r="X380" i="5"/>
  <c r="Y380" i="5" s="1"/>
  <c r="Z380" i="5"/>
  <c r="AA380" i="5" s="1"/>
  <c r="AB380" i="5"/>
  <c r="AC380" i="5" s="1"/>
  <c r="AD380" i="5"/>
  <c r="AE380" i="5" s="1"/>
  <c r="T381" i="5"/>
  <c r="U381" i="5" s="1"/>
  <c r="V381" i="5"/>
  <c r="W381" i="5" s="1"/>
  <c r="X381" i="5"/>
  <c r="Y381" i="5" s="1"/>
  <c r="Z381" i="5"/>
  <c r="AA381" i="5" s="1"/>
  <c r="AB381" i="5"/>
  <c r="AC381" i="5" s="1"/>
  <c r="AD381" i="5"/>
  <c r="AE381" i="5" s="1"/>
  <c r="T382" i="5"/>
  <c r="U382" i="5" s="1"/>
  <c r="V382" i="5"/>
  <c r="W382" i="5" s="1"/>
  <c r="X382" i="5"/>
  <c r="Y382" i="5" s="1"/>
  <c r="Z382" i="5"/>
  <c r="AA382" i="5" s="1"/>
  <c r="AB382" i="5"/>
  <c r="AC382" i="5" s="1"/>
  <c r="AD382" i="5"/>
  <c r="AE382" i="5" s="1"/>
  <c r="T383" i="5"/>
  <c r="U383" i="5"/>
  <c r="V383" i="5"/>
  <c r="W383" i="5" s="1"/>
  <c r="X383" i="5"/>
  <c r="Y383" i="5" s="1"/>
  <c r="Z383" i="5"/>
  <c r="AA383" i="5" s="1"/>
  <c r="AB383" i="5"/>
  <c r="AC383" i="5" s="1"/>
  <c r="AD383" i="5"/>
  <c r="AE383" i="5" s="1"/>
  <c r="T384" i="5"/>
  <c r="U384" i="5" s="1"/>
  <c r="V384" i="5"/>
  <c r="W384" i="5" s="1"/>
  <c r="X384" i="5"/>
  <c r="Y384" i="5" s="1"/>
  <c r="Z384" i="5"/>
  <c r="AA384" i="5"/>
  <c r="AB384" i="5"/>
  <c r="AC384" i="5" s="1"/>
  <c r="AD384" i="5"/>
  <c r="AE384" i="5" s="1"/>
  <c r="T385" i="5"/>
  <c r="U385" i="5" s="1"/>
  <c r="V385" i="5"/>
  <c r="W385" i="5" s="1"/>
  <c r="X385" i="5"/>
  <c r="Y385" i="5" s="1"/>
  <c r="Z385" i="5"/>
  <c r="AA385" i="5" s="1"/>
  <c r="AB385" i="5"/>
  <c r="AC385" i="5" s="1"/>
  <c r="AD385" i="5"/>
  <c r="AE385" i="5" s="1"/>
  <c r="T386" i="5"/>
  <c r="U386" i="5" s="1"/>
  <c r="V386" i="5"/>
  <c r="W386" i="5" s="1"/>
  <c r="X386" i="5"/>
  <c r="Y386" i="5" s="1"/>
  <c r="Z386" i="5"/>
  <c r="AA386" i="5" s="1"/>
  <c r="AB386" i="5"/>
  <c r="AC386" i="5" s="1"/>
  <c r="AD386" i="5"/>
  <c r="AE386" i="5" s="1"/>
  <c r="T387" i="5"/>
  <c r="U387" i="5" s="1"/>
  <c r="V387" i="5"/>
  <c r="W387" i="5" s="1"/>
  <c r="X387" i="5"/>
  <c r="Y387" i="5" s="1"/>
  <c r="Z387" i="5"/>
  <c r="AA387" i="5" s="1"/>
  <c r="AB387" i="5"/>
  <c r="AC387" i="5" s="1"/>
  <c r="AD387" i="5"/>
  <c r="AE387" i="5" s="1"/>
  <c r="T388" i="5"/>
  <c r="U388" i="5" s="1"/>
  <c r="V388" i="5"/>
  <c r="W388" i="5" s="1"/>
  <c r="X388" i="5"/>
  <c r="Y388" i="5" s="1"/>
  <c r="Z388" i="5"/>
  <c r="AA388" i="5" s="1"/>
  <c r="AB388" i="5"/>
  <c r="AC388" i="5" s="1"/>
  <c r="AD388" i="5"/>
  <c r="AE388" i="5" s="1"/>
  <c r="T389" i="5"/>
  <c r="U389" i="5" s="1"/>
  <c r="V389" i="5"/>
  <c r="W389" i="5" s="1"/>
  <c r="X389" i="5"/>
  <c r="Y389" i="5" s="1"/>
  <c r="Z389" i="5"/>
  <c r="AA389" i="5" s="1"/>
  <c r="AB389" i="5"/>
  <c r="AC389" i="5" s="1"/>
  <c r="AD389" i="5"/>
  <c r="AE389" i="5" s="1"/>
  <c r="T390" i="5"/>
  <c r="U390" i="5" s="1"/>
  <c r="V390" i="5"/>
  <c r="W390" i="5" s="1"/>
  <c r="X390" i="5"/>
  <c r="Y390" i="5" s="1"/>
  <c r="Z390" i="5"/>
  <c r="AA390" i="5" s="1"/>
  <c r="AB390" i="5"/>
  <c r="AC390" i="5" s="1"/>
  <c r="AD390" i="5"/>
  <c r="AE390" i="5" s="1"/>
  <c r="T391" i="5"/>
  <c r="U391" i="5" s="1"/>
  <c r="V391" i="5"/>
  <c r="W391" i="5" s="1"/>
  <c r="X391" i="5"/>
  <c r="Y391" i="5" s="1"/>
  <c r="Z391" i="5"/>
  <c r="AA391" i="5" s="1"/>
  <c r="AB391" i="5"/>
  <c r="AC391" i="5" s="1"/>
  <c r="AD391" i="5"/>
  <c r="AE391" i="5" s="1"/>
  <c r="T392" i="5"/>
  <c r="U392" i="5" s="1"/>
  <c r="V392" i="5"/>
  <c r="W392" i="5" s="1"/>
  <c r="X392" i="5"/>
  <c r="Y392" i="5" s="1"/>
  <c r="Z392" i="5"/>
  <c r="AA392" i="5" s="1"/>
  <c r="AB392" i="5"/>
  <c r="AC392" i="5" s="1"/>
  <c r="AD392" i="5"/>
  <c r="AE392" i="5" s="1"/>
  <c r="T393" i="5"/>
  <c r="U393" i="5" s="1"/>
  <c r="V393" i="5"/>
  <c r="W393" i="5" s="1"/>
  <c r="X393" i="5"/>
  <c r="Y393" i="5"/>
  <c r="Z393" i="5"/>
  <c r="AA393" i="5" s="1"/>
  <c r="AB393" i="5"/>
  <c r="AC393" i="5" s="1"/>
  <c r="AD393" i="5"/>
  <c r="AE393" i="5" s="1"/>
  <c r="T394" i="5"/>
  <c r="U394" i="5" s="1"/>
  <c r="V394" i="5"/>
  <c r="W394" i="5" s="1"/>
  <c r="X394" i="5"/>
  <c r="Y394" i="5" s="1"/>
  <c r="Z394" i="5"/>
  <c r="AA394" i="5" s="1"/>
  <c r="AB394" i="5"/>
  <c r="AC394" i="5" s="1"/>
  <c r="AD394" i="5"/>
  <c r="AE394" i="5" s="1"/>
  <c r="T395" i="5"/>
  <c r="U395" i="5" s="1"/>
  <c r="V395" i="5"/>
  <c r="W395" i="5" s="1"/>
  <c r="X395" i="5"/>
  <c r="Y395" i="5" s="1"/>
  <c r="Z395" i="5"/>
  <c r="AA395" i="5" s="1"/>
  <c r="AB395" i="5"/>
  <c r="AC395" i="5" s="1"/>
  <c r="AD395" i="5"/>
  <c r="AE395" i="5" s="1"/>
  <c r="T396" i="5"/>
  <c r="U396" i="5" s="1"/>
  <c r="V396" i="5"/>
  <c r="W396" i="5" s="1"/>
  <c r="X396" i="5"/>
  <c r="Y396" i="5" s="1"/>
  <c r="Z396" i="5"/>
  <c r="AA396" i="5" s="1"/>
  <c r="AB396" i="5"/>
  <c r="AC396" i="5" s="1"/>
  <c r="AD396" i="5"/>
  <c r="AE396" i="5"/>
  <c r="T397" i="5"/>
  <c r="U397" i="5" s="1"/>
  <c r="V397" i="5"/>
  <c r="W397" i="5" s="1"/>
  <c r="X397" i="5"/>
  <c r="Y397" i="5" s="1"/>
  <c r="Z397" i="5"/>
  <c r="AA397" i="5" s="1"/>
  <c r="AB397" i="5"/>
  <c r="AC397" i="5" s="1"/>
  <c r="AD397" i="5"/>
  <c r="AE397" i="5" s="1"/>
  <c r="T398" i="5"/>
  <c r="U398" i="5" s="1"/>
  <c r="V398" i="5"/>
  <c r="W398" i="5" s="1"/>
  <c r="X398" i="5"/>
  <c r="Y398" i="5" s="1"/>
  <c r="Z398" i="5"/>
  <c r="AA398" i="5" s="1"/>
  <c r="AB398" i="5"/>
  <c r="AC398" i="5" s="1"/>
  <c r="AD398" i="5"/>
  <c r="AE398" i="5" s="1"/>
  <c r="T399" i="5"/>
  <c r="U399" i="5" s="1"/>
  <c r="V399" i="5"/>
  <c r="W399" i="5" s="1"/>
  <c r="X399" i="5"/>
  <c r="Y399" i="5" s="1"/>
  <c r="Z399" i="5"/>
  <c r="AA399" i="5"/>
  <c r="AB399" i="5"/>
  <c r="AC399" i="5" s="1"/>
  <c r="AD399" i="5"/>
  <c r="AE399" i="5" s="1"/>
  <c r="T400" i="5"/>
  <c r="U400" i="5" s="1"/>
  <c r="V400" i="5"/>
  <c r="W400" i="5" s="1"/>
  <c r="X400" i="5"/>
  <c r="Y400" i="5" s="1"/>
  <c r="Z400" i="5"/>
  <c r="AA400" i="5" s="1"/>
  <c r="AB400" i="5"/>
  <c r="AC400" i="5" s="1"/>
  <c r="AD400" i="5"/>
  <c r="AE400" i="5" s="1"/>
  <c r="T401" i="5"/>
  <c r="U401" i="5"/>
  <c r="V401" i="5"/>
  <c r="W401" i="5" s="1"/>
  <c r="X401" i="5"/>
  <c r="Y401" i="5" s="1"/>
  <c r="Z401" i="5"/>
  <c r="AA401" i="5" s="1"/>
  <c r="AB401" i="5"/>
  <c r="AC401" i="5" s="1"/>
  <c r="AD401" i="5"/>
  <c r="AE401" i="5" s="1"/>
  <c r="T402" i="5"/>
  <c r="U402" i="5" s="1"/>
  <c r="V402" i="5"/>
  <c r="W402" i="5" s="1"/>
  <c r="X402" i="5"/>
  <c r="Y402" i="5" s="1"/>
  <c r="Z402" i="5"/>
  <c r="AA402" i="5" s="1"/>
  <c r="AB402" i="5"/>
  <c r="AC402" i="5" s="1"/>
  <c r="AD402" i="5"/>
  <c r="AE402" i="5" s="1"/>
  <c r="T403" i="5"/>
  <c r="U403" i="5" s="1"/>
  <c r="V403" i="5"/>
  <c r="W403" i="5"/>
  <c r="X403" i="5"/>
  <c r="Y403" i="5" s="1"/>
  <c r="Z403" i="5"/>
  <c r="AA403" i="5" s="1"/>
  <c r="AB403" i="5"/>
  <c r="AC403" i="5" s="1"/>
  <c r="AD403" i="5"/>
  <c r="AE403" i="5" s="1"/>
  <c r="T404" i="5"/>
  <c r="U404" i="5" s="1"/>
  <c r="V404" i="5"/>
  <c r="W404" i="5" s="1"/>
  <c r="X404" i="5"/>
  <c r="Y404" i="5" s="1"/>
  <c r="Z404" i="5"/>
  <c r="AA404" i="5" s="1"/>
  <c r="AB404" i="5"/>
  <c r="AC404" i="5" s="1"/>
  <c r="AD404" i="5"/>
  <c r="AE404" i="5" s="1"/>
  <c r="T405" i="5"/>
  <c r="U405" i="5" s="1"/>
  <c r="V405" i="5"/>
  <c r="W405" i="5" s="1"/>
  <c r="X405" i="5"/>
  <c r="Y405" i="5" s="1"/>
  <c r="Z405" i="5"/>
  <c r="AA405" i="5" s="1"/>
  <c r="AB405" i="5"/>
  <c r="AC405" i="5" s="1"/>
  <c r="AD405" i="5"/>
  <c r="AE405" i="5" s="1"/>
  <c r="T406" i="5"/>
  <c r="U406" i="5" s="1"/>
  <c r="V406" i="5"/>
  <c r="W406" i="5" s="1"/>
  <c r="X406" i="5"/>
  <c r="Y406" i="5" s="1"/>
  <c r="Z406" i="5"/>
  <c r="AA406" i="5" s="1"/>
  <c r="AB406" i="5"/>
  <c r="AC406" i="5" s="1"/>
  <c r="AD406" i="5"/>
  <c r="AE406" i="5" s="1"/>
  <c r="T407" i="5"/>
  <c r="U407" i="5" s="1"/>
  <c r="V407" i="5"/>
  <c r="W407" i="5" s="1"/>
  <c r="X407" i="5"/>
  <c r="Y407" i="5" s="1"/>
  <c r="Z407" i="5"/>
  <c r="AA407" i="5" s="1"/>
  <c r="AB407" i="5"/>
  <c r="AC407" i="5" s="1"/>
  <c r="AD407" i="5"/>
  <c r="AE407" i="5" s="1"/>
  <c r="T408" i="5"/>
  <c r="U408" i="5" s="1"/>
  <c r="V408" i="5"/>
  <c r="W408" i="5" s="1"/>
  <c r="X408" i="5"/>
  <c r="Y408" i="5" s="1"/>
  <c r="Z408" i="5"/>
  <c r="AA408" i="5" s="1"/>
  <c r="AB408" i="5"/>
  <c r="AC408" i="5" s="1"/>
  <c r="AD408" i="5"/>
  <c r="AE408" i="5" s="1"/>
  <c r="T409" i="5"/>
  <c r="U409" i="5" s="1"/>
  <c r="V409" i="5"/>
  <c r="W409" i="5" s="1"/>
  <c r="X409" i="5"/>
  <c r="Y409" i="5" s="1"/>
  <c r="Z409" i="5"/>
  <c r="AA409" i="5" s="1"/>
  <c r="AB409" i="5"/>
  <c r="AC409" i="5" s="1"/>
  <c r="AD409" i="5"/>
  <c r="AE409" i="5" s="1"/>
  <c r="T410" i="5"/>
  <c r="U410" i="5" s="1"/>
  <c r="V410" i="5"/>
  <c r="W410" i="5" s="1"/>
  <c r="X410" i="5"/>
  <c r="Y410" i="5" s="1"/>
  <c r="Z410" i="5"/>
  <c r="AA410" i="5" s="1"/>
  <c r="AB410" i="5"/>
  <c r="AC410" i="5" s="1"/>
  <c r="AD410" i="5"/>
  <c r="AE410" i="5" s="1"/>
  <c r="T411" i="5"/>
  <c r="U411" i="5" s="1"/>
  <c r="V411" i="5"/>
  <c r="W411" i="5" s="1"/>
  <c r="X411" i="5"/>
  <c r="Y411" i="5" s="1"/>
  <c r="Z411" i="5"/>
  <c r="AA411" i="5" s="1"/>
  <c r="AB411" i="5"/>
  <c r="AC411" i="5" s="1"/>
  <c r="AD411" i="5"/>
  <c r="AE411" i="5" s="1"/>
  <c r="T412" i="5"/>
  <c r="U412" i="5" s="1"/>
  <c r="V412" i="5"/>
  <c r="W412" i="5" s="1"/>
  <c r="X412" i="5"/>
  <c r="Y412" i="5" s="1"/>
  <c r="Z412" i="5"/>
  <c r="AA412" i="5" s="1"/>
  <c r="AB412" i="5"/>
  <c r="AC412" i="5" s="1"/>
  <c r="AD412" i="5"/>
  <c r="AE412" i="5" s="1"/>
  <c r="T413" i="5"/>
  <c r="U413" i="5" s="1"/>
  <c r="V413" i="5"/>
  <c r="W413" i="5" s="1"/>
  <c r="X413" i="5"/>
  <c r="Y413" i="5" s="1"/>
  <c r="Z413" i="5"/>
  <c r="AA413" i="5"/>
  <c r="AB413" i="5"/>
  <c r="AC413" i="5" s="1"/>
  <c r="AD413" i="5"/>
  <c r="AE413" i="5" s="1"/>
  <c r="T414" i="5"/>
  <c r="U414" i="5" s="1"/>
  <c r="V414" i="5"/>
  <c r="W414" i="5" s="1"/>
  <c r="X414" i="5"/>
  <c r="Y414" i="5" s="1"/>
  <c r="Z414" i="5"/>
  <c r="AA414" i="5" s="1"/>
  <c r="AB414" i="5"/>
  <c r="AC414" i="5" s="1"/>
  <c r="AD414" i="5"/>
  <c r="AE414" i="5" s="1"/>
  <c r="T415" i="5"/>
  <c r="U415" i="5" s="1"/>
  <c r="V415" i="5"/>
  <c r="W415" i="5" s="1"/>
  <c r="X415" i="5"/>
  <c r="Y415" i="5" s="1"/>
  <c r="Z415" i="5"/>
  <c r="AA415" i="5" s="1"/>
  <c r="AB415" i="5"/>
  <c r="AC415" i="5" s="1"/>
  <c r="AD415" i="5"/>
  <c r="AE415" i="5" s="1"/>
  <c r="T416" i="5"/>
  <c r="U416" i="5" s="1"/>
  <c r="V416" i="5"/>
  <c r="W416" i="5" s="1"/>
  <c r="X416" i="5"/>
  <c r="Y416" i="5" s="1"/>
  <c r="Z416" i="5"/>
  <c r="AA416" i="5" s="1"/>
  <c r="AB416" i="5"/>
  <c r="AC416" i="5" s="1"/>
  <c r="AD416" i="5"/>
  <c r="AE416" i="5" s="1"/>
  <c r="T417" i="5"/>
  <c r="U417" i="5" s="1"/>
  <c r="V417" i="5"/>
  <c r="W417" i="5" s="1"/>
  <c r="X417" i="5"/>
  <c r="Y417" i="5" s="1"/>
  <c r="Z417" i="5"/>
  <c r="AA417" i="5" s="1"/>
  <c r="AB417" i="5"/>
  <c r="AC417" i="5" s="1"/>
  <c r="AD417" i="5"/>
  <c r="AE417" i="5"/>
  <c r="T418" i="5"/>
  <c r="U418" i="5" s="1"/>
  <c r="V418" i="5"/>
  <c r="W418" i="5" s="1"/>
  <c r="X418" i="5"/>
  <c r="Y418" i="5" s="1"/>
  <c r="Z418" i="5"/>
  <c r="AA418" i="5"/>
  <c r="AB418" i="5"/>
  <c r="AC418" i="5" s="1"/>
  <c r="AD418" i="5"/>
  <c r="AE418" i="5" s="1"/>
  <c r="T419" i="5"/>
  <c r="U419" i="5" s="1"/>
  <c r="V419" i="5"/>
  <c r="W419" i="5" s="1"/>
  <c r="X419" i="5"/>
  <c r="Y419" i="5" s="1"/>
  <c r="Z419" i="5"/>
  <c r="AA419" i="5"/>
  <c r="AB419" i="5"/>
  <c r="AC419" i="5"/>
  <c r="AD419" i="5"/>
  <c r="AE419" i="5" s="1"/>
  <c r="T420" i="5"/>
  <c r="U420" i="5" s="1"/>
  <c r="V420" i="5"/>
  <c r="W420" i="5" s="1"/>
  <c r="X420" i="5"/>
  <c r="Y420" i="5" s="1"/>
  <c r="Z420" i="5"/>
  <c r="AA420" i="5" s="1"/>
  <c r="AB420" i="5"/>
  <c r="AC420" i="5" s="1"/>
  <c r="AD420" i="5"/>
  <c r="AE420" i="5" s="1"/>
  <c r="T421" i="5"/>
  <c r="U421" i="5"/>
  <c r="V421" i="5"/>
  <c r="W421" i="5" s="1"/>
  <c r="X421" i="5"/>
  <c r="Y421" i="5" s="1"/>
  <c r="Z421" i="5"/>
  <c r="AA421" i="5" s="1"/>
  <c r="AB421" i="5"/>
  <c r="AC421" i="5" s="1"/>
  <c r="AD421" i="5"/>
  <c r="AE421" i="5" s="1"/>
  <c r="T422" i="5"/>
  <c r="U422" i="5" s="1"/>
  <c r="V422" i="5"/>
  <c r="W422" i="5" s="1"/>
  <c r="X422" i="5"/>
  <c r="Y422" i="5" s="1"/>
  <c r="Z422" i="5"/>
  <c r="AA422" i="5" s="1"/>
  <c r="AB422" i="5"/>
  <c r="AC422" i="5" s="1"/>
  <c r="AD422" i="5"/>
  <c r="AE422" i="5" s="1"/>
  <c r="T423" i="5"/>
  <c r="U423" i="5" s="1"/>
  <c r="V423" i="5"/>
  <c r="W423" i="5" s="1"/>
  <c r="X423" i="5"/>
  <c r="Y423" i="5" s="1"/>
  <c r="Z423" i="5"/>
  <c r="AA423" i="5" s="1"/>
  <c r="AB423" i="5"/>
  <c r="AC423" i="5" s="1"/>
  <c r="AD423" i="5"/>
  <c r="AE423" i="5" s="1"/>
  <c r="T424" i="5"/>
  <c r="U424" i="5" s="1"/>
  <c r="V424" i="5"/>
  <c r="W424" i="5" s="1"/>
  <c r="X424" i="5"/>
  <c r="Y424" i="5" s="1"/>
  <c r="Z424" i="5"/>
  <c r="AA424" i="5" s="1"/>
  <c r="AB424" i="5"/>
  <c r="AC424" i="5" s="1"/>
  <c r="AD424" i="5"/>
  <c r="AE424" i="5"/>
  <c r="T425" i="5"/>
  <c r="U425" i="5"/>
  <c r="V425" i="5"/>
  <c r="W425" i="5" s="1"/>
  <c r="X425" i="5"/>
  <c r="Y425" i="5" s="1"/>
  <c r="Z425" i="5"/>
  <c r="AA425" i="5" s="1"/>
  <c r="AB425" i="5"/>
  <c r="AC425" i="5" s="1"/>
  <c r="AD425" i="5"/>
  <c r="AE425" i="5" s="1"/>
  <c r="T426" i="5"/>
  <c r="U426" i="5" s="1"/>
  <c r="V426" i="5"/>
  <c r="W426" i="5" s="1"/>
  <c r="X426" i="5"/>
  <c r="Y426" i="5" s="1"/>
  <c r="Z426" i="5"/>
  <c r="AA426" i="5" s="1"/>
  <c r="AB426" i="5"/>
  <c r="AC426" i="5" s="1"/>
  <c r="AD426" i="5"/>
  <c r="AE426" i="5" s="1"/>
  <c r="T427" i="5"/>
  <c r="U427" i="5" s="1"/>
  <c r="V427" i="5"/>
  <c r="W427" i="5" s="1"/>
  <c r="X427" i="5"/>
  <c r="Y427" i="5" s="1"/>
  <c r="Z427" i="5"/>
  <c r="AA427" i="5" s="1"/>
  <c r="AB427" i="5"/>
  <c r="AC427" i="5" s="1"/>
  <c r="AD427" i="5"/>
  <c r="AE427" i="5" s="1"/>
  <c r="T428" i="5"/>
  <c r="U428" i="5" s="1"/>
  <c r="V428" i="5"/>
  <c r="W428" i="5" s="1"/>
  <c r="X428" i="5"/>
  <c r="Y428" i="5" s="1"/>
  <c r="Z428" i="5"/>
  <c r="AA428" i="5" s="1"/>
  <c r="AB428" i="5"/>
  <c r="AC428" i="5" s="1"/>
  <c r="AD428" i="5"/>
  <c r="AE428" i="5" s="1"/>
  <c r="T429" i="5"/>
  <c r="U429" i="5" s="1"/>
  <c r="V429" i="5"/>
  <c r="W429" i="5" s="1"/>
  <c r="X429" i="5"/>
  <c r="Y429" i="5" s="1"/>
  <c r="Z429" i="5"/>
  <c r="AA429" i="5" s="1"/>
  <c r="AB429" i="5"/>
  <c r="AC429" i="5" s="1"/>
  <c r="AD429" i="5"/>
  <c r="AE429" i="5" s="1"/>
  <c r="T430" i="5"/>
  <c r="U430" i="5" s="1"/>
  <c r="V430" i="5"/>
  <c r="W430" i="5" s="1"/>
  <c r="X430" i="5"/>
  <c r="Y430" i="5" s="1"/>
  <c r="Z430" i="5"/>
  <c r="AA430" i="5" s="1"/>
  <c r="AB430" i="5"/>
  <c r="AC430" i="5"/>
  <c r="AD430" i="5"/>
  <c r="AE430" i="5" s="1"/>
  <c r="T431" i="5"/>
  <c r="U431" i="5" s="1"/>
  <c r="V431" i="5"/>
  <c r="W431" i="5" s="1"/>
  <c r="X431" i="5"/>
  <c r="Y431" i="5" s="1"/>
  <c r="Z431" i="5"/>
  <c r="AA431" i="5" s="1"/>
  <c r="AB431" i="5"/>
  <c r="AC431" i="5" s="1"/>
  <c r="AD431" i="5"/>
  <c r="AE431" i="5" s="1"/>
  <c r="T432" i="5"/>
  <c r="U432" i="5" s="1"/>
  <c r="V432" i="5"/>
  <c r="W432" i="5" s="1"/>
  <c r="X432" i="5"/>
  <c r="Y432" i="5" s="1"/>
  <c r="Z432" i="5"/>
  <c r="AA432" i="5" s="1"/>
  <c r="AB432" i="5"/>
  <c r="AC432" i="5" s="1"/>
  <c r="AD432" i="5"/>
  <c r="AE432" i="5" s="1"/>
  <c r="T433" i="5"/>
  <c r="U433" i="5" s="1"/>
  <c r="V433" i="5"/>
  <c r="W433" i="5"/>
  <c r="X433" i="5"/>
  <c r="Y433" i="5" s="1"/>
  <c r="Z433" i="5"/>
  <c r="AA433" i="5" s="1"/>
  <c r="AB433" i="5"/>
  <c r="AC433" i="5"/>
  <c r="AD433" i="5"/>
  <c r="AE433" i="5" s="1"/>
  <c r="T434" i="5"/>
  <c r="U434" i="5" s="1"/>
  <c r="V434" i="5"/>
  <c r="W434" i="5" s="1"/>
  <c r="X434" i="5"/>
  <c r="Y434" i="5" s="1"/>
  <c r="Z434" i="5"/>
  <c r="AA434" i="5" s="1"/>
  <c r="AB434" i="5"/>
  <c r="AC434" i="5" s="1"/>
  <c r="AD434" i="5"/>
  <c r="AE434" i="5" s="1"/>
  <c r="T435" i="5"/>
  <c r="U435" i="5" s="1"/>
  <c r="V435" i="5"/>
  <c r="W435" i="5" s="1"/>
  <c r="X435" i="5"/>
  <c r="Y435" i="5" s="1"/>
  <c r="Z435" i="5"/>
  <c r="AA435" i="5" s="1"/>
  <c r="AB435" i="5"/>
  <c r="AC435" i="5" s="1"/>
  <c r="AD435" i="5"/>
  <c r="AE435" i="5" s="1"/>
  <c r="T436" i="5"/>
  <c r="U436" i="5" s="1"/>
  <c r="V436" i="5"/>
  <c r="W436" i="5" s="1"/>
  <c r="X436" i="5"/>
  <c r="Y436" i="5"/>
  <c r="Z436" i="5"/>
  <c r="AA436" i="5" s="1"/>
  <c r="AB436" i="5"/>
  <c r="AC436" i="5" s="1"/>
  <c r="AD436" i="5"/>
  <c r="AE436" i="5" s="1"/>
  <c r="T437" i="5"/>
  <c r="U437" i="5" s="1"/>
  <c r="V437" i="5"/>
  <c r="W437" i="5"/>
  <c r="X437" i="5"/>
  <c r="Y437" i="5" s="1"/>
  <c r="Z437" i="5"/>
  <c r="AA437" i="5"/>
  <c r="AB437" i="5"/>
  <c r="AC437" i="5" s="1"/>
  <c r="AD437" i="5"/>
  <c r="AE437" i="5" s="1"/>
  <c r="T438" i="5"/>
  <c r="U438" i="5" s="1"/>
  <c r="V438" i="5"/>
  <c r="W438" i="5" s="1"/>
  <c r="X438" i="5"/>
  <c r="Y438" i="5" s="1"/>
  <c r="Z438" i="5"/>
  <c r="AA438" i="5" s="1"/>
  <c r="AB438" i="5"/>
  <c r="AC438" i="5" s="1"/>
  <c r="AD438" i="5"/>
  <c r="AE438" i="5" s="1"/>
  <c r="T439" i="5"/>
  <c r="U439" i="5" s="1"/>
  <c r="V439" i="5"/>
  <c r="W439" i="5" s="1"/>
  <c r="X439" i="5"/>
  <c r="Y439" i="5" s="1"/>
  <c r="Z439" i="5"/>
  <c r="AA439" i="5" s="1"/>
  <c r="AB439" i="5"/>
  <c r="AC439" i="5" s="1"/>
  <c r="AD439" i="5"/>
  <c r="AE439" i="5" s="1"/>
  <c r="T440" i="5"/>
  <c r="U440" i="5" s="1"/>
  <c r="V440" i="5"/>
  <c r="W440" i="5" s="1"/>
  <c r="X440" i="5"/>
  <c r="Y440" i="5" s="1"/>
  <c r="Z440" i="5"/>
  <c r="AA440" i="5" s="1"/>
  <c r="AB440" i="5"/>
  <c r="AC440" i="5"/>
  <c r="AD440" i="5"/>
  <c r="AE440" i="5"/>
  <c r="T441" i="5"/>
  <c r="U441" i="5" s="1"/>
  <c r="V441" i="5"/>
  <c r="W441" i="5" s="1"/>
  <c r="X441" i="5"/>
  <c r="Y441" i="5" s="1"/>
  <c r="Z441" i="5"/>
  <c r="AA441" i="5" s="1"/>
  <c r="AB441" i="5"/>
  <c r="AC441" i="5" s="1"/>
  <c r="AD441" i="5"/>
  <c r="AE441" i="5" s="1"/>
  <c r="T442" i="5"/>
  <c r="U442" i="5" s="1"/>
  <c r="V442" i="5"/>
  <c r="W442" i="5" s="1"/>
  <c r="X442" i="5"/>
  <c r="Y442" i="5" s="1"/>
  <c r="Z442" i="5"/>
  <c r="AA442" i="5" s="1"/>
  <c r="AB442" i="5"/>
  <c r="AC442" i="5" s="1"/>
  <c r="AD442" i="5"/>
  <c r="AE442" i="5" s="1"/>
  <c r="T443" i="5"/>
  <c r="U443" i="5" s="1"/>
  <c r="V443" i="5"/>
  <c r="W443" i="5" s="1"/>
  <c r="X443" i="5"/>
  <c r="Y443" i="5" s="1"/>
  <c r="Z443" i="5"/>
  <c r="AA443" i="5" s="1"/>
  <c r="AB443" i="5"/>
  <c r="AC443" i="5" s="1"/>
  <c r="AD443" i="5"/>
  <c r="AE443" i="5" s="1"/>
  <c r="T444" i="5"/>
  <c r="U444" i="5" s="1"/>
  <c r="V444" i="5"/>
  <c r="W444" i="5" s="1"/>
  <c r="X444" i="5"/>
  <c r="Y444" i="5" s="1"/>
  <c r="Z444" i="5"/>
  <c r="AA444" i="5" s="1"/>
  <c r="AB444" i="5"/>
  <c r="AC444" i="5" s="1"/>
  <c r="AD444" i="5"/>
  <c r="AE444" i="5" s="1"/>
  <c r="T445" i="5"/>
  <c r="U445" i="5"/>
  <c r="V445" i="5"/>
  <c r="W445" i="5" s="1"/>
  <c r="X445" i="5"/>
  <c r="Y445" i="5" s="1"/>
  <c r="Z445" i="5"/>
  <c r="AA445" i="5" s="1"/>
  <c r="AB445" i="5"/>
  <c r="AC445" i="5" s="1"/>
  <c r="AD445" i="5"/>
  <c r="AE445" i="5" s="1"/>
  <c r="T446" i="5"/>
  <c r="U446" i="5" s="1"/>
  <c r="V446" i="5"/>
  <c r="W446" i="5" s="1"/>
  <c r="X446" i="5"/>
  <c r="Y446" i="5" s="1"/>
  <c r="Z446" i="5"/>
  <c r="AA446" i="5"/>
  <c r="AB446" i="5"/>
  <c r="AC446" i="5"/>
  <c r="AD446" i="5"/>
  <c r="AE446" i="5"/>
  <c r="T447" i="5"/>
  <c r="U447" i="5" s="1"/>
  <c r="V447" i="5"/>
  <c r="W447" i="5" s="1"/>
  <c r="X447" i="5"/>
  <c r="Y447" i="5" s="1"/>
  <c r="Z447" i="5"/>
  <c r="AA447" i="5" s="1"/>
  <c r="AB447" i="5"/>
  <c r="AC447" i="5" s="1"/>
  <c r="AD447" i="5"/>
  <c r="AE447" i="5" s="1"/>
  <c r="T448" i="5"/>
  <c r="U448" i="5" s="1"/>
  <c r="V448" i="5"/>
  <c r="W448" i="5" s="1"/>
  <c r="X448" i="5"/>
  <c r="Y448" i="5" s="1"/>
  <c r="Z448" i="5"/>
  <c r="AA448" i="5" s="1"/>
  <c r="AB448" i="5"/>
  <c r="AC448" i="5" s="1"/>
  <c r="AD448" i="5"/>
  <c r="AE448" i="5" s="1"/>
  <c r="T449" i="5"/>
  <c r="U449" i="5" s="1"/>
  <c r="V449" i="5"/>
  <c r="W449" i="5" s="1"/>
  <c r="X449" i="5"/>
  <c r="Y449" i="5" s="1"/>
  <c r="Z449" i="5"/>
  <c r="AA449" i="5" s="1"/>
  <c r="AB449" i="5"/>
  <c r="AC449" i="5" s="1"/>
  <c r="AD449" i="5"/>
  <c r="AE449" i="5" s="1"/>
  <c r="T450" i="5"/>
  <c r="U450" i="5" s="1"/>
  <c r="V450" i="5"/>
  <c r="W450" i="5" s="1"/>
  <c r="X450" i="5"/>
  <c r="Y450" i="5"/>
  <c r="Z450" i="5"/>
  <c r="AA450" i="5" s="1"/>
  <c r="AB450" i="5"/>
  <c r="AC450" i="5" s="1"/>
  <c r="AD450" i="5"/>
  <c r="AE450" i="5" s="1"/>
  <c r="T451" i="5"/>
  <c r="U451" i="5" s="1"/>
  <c r="V451" i="5"/>
  <c r="W451" i="5" s="1"/>
  <c r="X451" i="5"/>
  <c r="Y451" i="5" s="1"/>
  <c r="Z451" i="5"/>
  <c r="AA451" i="5" s="1"/>
  <c r="AB451" i="5"/>
  <c r="AC451" i="5" s="1"/>
  <c r="AD451" i="5"/>
  <c r="AE451" i="5" s="1"/>
  <c r="T452" i="5"/>
  <c r="U452" i="5"/>
  <c r="V452" i="5"/>
  <c r="W452" i="5" s="1"/>
  <c r="X452" i="5"/>
  <c r="Y452" i="5"/>
  <c r="Z452" i="5"/>
  <c r="AA452" i="5"/>
  <c r="AB452" i="5"/>
  <c r="AC452" i="5" s="1"/>
  <c r="AD452" i="5"/>
  <c r="AE452" i="5" s="1"/>
  <c r="T453" i="5"/>
  <c r="U453" i="5" s="1"/>
  <c r="V453" i="5"/>
  <c r="W453" i="5" s="1"/>
  <c r="X453" i="5"/>
  <c r="Y453" i="5" s="1"/>
  <c r="Z453" i="5"/>
  <c r="AA453" i="5" s="1"/>
  <c r="AB453" i="5"/>
  <c r="AC453" i="5"/>
  <c r="AD453" i="5"/>
  <c r="AE453" i="5" s="1"/>
  <c r="T454" i="5"/>
  <c r="U454" i="5" s="1"/>
  <c r="V454" i="5"/>
  <c r="W454" i="5" s="1"/>
  <c r="X454" i="5"/>
  <c r="Y454" i="5" s="1"/>
  <c r="Z454" i="5"/>
  <c r="AA454" i="5" s="1"/>
  <c r="AB454" i="5"/>
  <c r="AC454" i="5" s="1"/>
  <c r="AD454" i="5"/>
  <c r="AE454" i="5" s="1"/>
  <c r="T455" i="5"/>
  <c r="U455" i="5" s="1"/>
  <c r="V455" i="5"/>
  <c r="W455" i="5" s="1"/>
  <c r="X455" i="5"/>
  <c r="Y455" i="5" s="1"/>
  <c r="Z455" i="5"/>
  <c r="AA455" i="5" s="1"/>
  <c r="AB455" i="5"/>
  <c r="AC455" i="5" s="1"/>
  <c r="AD455" i="5"/>
  <c r="AE455" i="5" s="1"/>
  <c r="T456" i="5"/>
  <c r="U456" i="5" s="1"/>
  <c r="V456" i="5"/>
  <c r="W456" i="5" s="1"/>
  <c r="X456" i="5"/>
  <c r="Y456" i="5" s="1"/>
  <c r="Z456" i="5"/>
  <c r="AA456" i="5" s="1"/>
  <c r="AB456" i="5"/>
  <c r="AC456" i="5" s="1"/>
  <c r="AD456" i="5"/>
  <c r="AE456" i="5" s="1"/>
  <c r="T457" i="5"/>
  <c r="U457" i="5"/>
  <c r="V457" i="5"/>
  <c r="W457" i="5" s="1"/>
  <c r="X457" i="5"/>
  <c r="Y457" i="5" s="1"/>
  <c r="Z457" i="5"/>
  <c r="AA457" i="5" s="1"/>
  <c r="AB457" i="5"/>
  <c r="AC457" i="5" s="1"/>
  <c r="AD457" i="5"/>
  <c r="AE457" i="5" s="1"/>
  <c r="T458" i="5"/>
  <c r="U458" i="5" s="1"/>
  <c r="V458" i="5"/>
  <c r="W458" i="5"/>
  <c r="X458" i="5"/>
  <c r="Y458" i="5" s="1"/>
  <c r="Z458" i="5"/>
  <c r="AA458" i="5" s="1"/>
  <c r="AB458" i="5"/>
  <c r="AC458" i="5"/>
  <c r="AD458" i="5"/>
  <c r="AE458" i="5" s="1"/>
  <c r="T459" i="5"/>
  <c r="U459" i="5" s="1"/>
  <c r="V459" i="5"/>
  <c r="W459" i="5" s="1"/>
  <c r="X459" i="5"/>
  <c r="Y459" i="5" s="1"/>
  <c r="Z459" i="5"/>
  <c r="AA459" i="5" s="1"/>
  <c r="AB459" i="5"/>
  <c r="AC459" i="5" s="1"/>
  <c r="AD459" i="5"/>
  <c r="AE459" i="5" s="1"/>
  <c r="T460" i="5"/>
  <c r="U460" i="5"/>
  <c r="V460" i="5"/>
  <c r="W460" i="5" s="1"/>
  <c r="X460" i="5"/>
  <c r="Y460" i="5" s="1"/>
  <c r="Z460" i="5"/>
  <c r="AA460" i="5" s="1"/>
  <c r="AB460" i="5"/>
  <c r="AC460" i="5" s="1"/>
  <c r="AD460" i="5"/>
  <c r="AE460" i="5" s="1"/>
  <c r="T461" i="5"/>
  <c r="U461" i="5" s="1"/>
  <c r="V461" i="5"/>
  <c r="W461" i="5" s="1"/>
  <c r="X461" i="5"/>
  <c r="Y461" i="5" s="1"/>
  <c r="Z461" i="5"/>
  <c r="AA461" i="5" s="1"/>
  <c r="AB461" i="5"/>
  <c r="AC461" i="5" s="1"/>
  <c r="AD461" i="5"/>
  <c r="AE461" i="5" s="1"/>
  <c r="T462" i="5"/>
  <c r="U462" i="5" s="1"/>
  <c r="V462" i="5"/>
  <c r="W462" i="5"/>
  <c r="X462" i="5"/>
  <c r="Y462" i="5" s="1"/>
  <c r="Z462" i="5"/>
  <c r="AA462" i="5" s="1"/>
  <c r="AB462" i="5"/>
  <c r="AC462" i="5" s="1"/>
  <c r="AD462" i="5"/>
  <c r="AE462" i="5" s="1"/>
  <c r="T463" i="5"/>
  <c r="U463" i="5" s="1"/>
  <c r="V463" i="5"/>
  <c r="W463" i="5" s="1"/>
  <c r="X463" i="5"/>
  <c r="Y463" i="5" s="1"/>
  <c r="Z463" i="5"/>
  <c r="AA463" i="5"/>
  <c r="AB463" i="5"/>
  <c r="AC463" i="5" s="1"/>
  <c r="AD463" i="5"/>
  <c r="AE463" i="5" s="1"/>
  <c r="T464" i="5"/>
  <c r="U464" i="5" s="1"/>
  <c r="V464" i="5"/>
  <c r="W464" i="5" s="1"/>
  <c r="X464" i="5"/>
  <c r="Y464" i="5" s="1"/>
  <c r="Z464" i="5"/>
  <c r="AA464" i="5" s="1"/>
  <c r="AB464" i="5"/>
  <c r="AC464" i="5" s="1"/>
  <c r="AD464" i="5"/>
  <c r="AE464" i="5" s="1"/>
  <c r="T465" i="5"/>
  <c r="U465" i="5" s="1"/>
  <c r="V465" i="5"/>
  <c r="W465" i="5" s="1"/>
  <c r="X465" i="5"/>
  <c r="Y465" i="5" s="1"/>
  <c r="Z465" i="5"/>
  <c r="AA465" i="5" s="1"/>
  <c r="AB465" i="5"/>
  <c r="AC465" i="5" s="1"/>
  <c r="AD465" i="5"/>
  <c r="AE465" i="5" s="1"/>
  <c r="T466" i="5"/>
  <c r="U466" i="5" s="1"/>
  <c r="V466" i="5"/>
  <c r="W466" i="5" s="1"/>
  <c r="X466" i="5"/>
  <c r="Y466" i="5" s="1"/>
  <c r="Z466" i="5"/>
  <c r="AA466" i="5" s="1"/>
  <c r="AB466" i="5"/>
  <c r="AC466" i="5" s="1"/>
  <c r="AD466" i="5"/>
  <c r="AE466" i="5" s="1"/>
  <c r="T467" i="5"/>
  <c r="U467" i="5" s="1"/>
  <c r="V467" i="5"/>
  <c r="W467" i="5" s="1"/>
  <c r="X467" i="5"/>
  <c r="Y467" i="5" s="1"/>
  <c r="Z467" i="5"/>
  <c r="AA467" i="5" s="1"/>
  <c r="AB467" i="5"/>
  <c r="AC467" i="5"/>
  <c r="AD467" i="5"/>
  <c r="AE467" i="5" s="1"/>
  <c r="T468" i="5"/>
  <c r="U468" i="5" s="1"/>
  <c r="V468" i="5"/>
  <c r="W468" i="5" s="1"/>
  <c r="X468" i="5"/>
  <c r="Y468" i="5" s="1"/>
  <c r="Z468" i="5"/>
  <c r="AA468" i="5" s="1"/>
  <c r="AB468" i="5"/>
  <c r="AC468" i="5" s="1"/>
  <c r="AD468" i="5"/>
  <c r="AE468" i="5" s="1"/>
  <c r="T469" i="5"/>
  <c r="U469" i="5" s="1"/>
  <c r="V469" i="5"/>
  <c r="W469" i="5" s="1"/>
  <c r="X469" i="5"/>
  <c r="Y469" i="5" s="1"/>
  <c r="Z469" i="5"/>
  <c r="AA469" i="5" s="1"/>
  <c r="AB469" i="5"/>
  <c r="AC469" i="5" s="1"/>
  <c r="AD469" i="5"/>
  <c r="AE469" i="5" s="1"/>
  <c r="T470" i="5"/>
  <c r="U470" i="5" s="1"/>
  <c r="V470" i="5"/>
  <c r="W470" i="5" s="1"/>
  <c r="X470" i="5"/>
  <c r="Y470" i="5"/>
  <c r="Z470" i="5"/>
  <c r="AA470" i="5" s="1"/>
  <c r="AB470" i="5"/>
  <c r="AC470" i="5" s="1"/>
  <c r="AD470" i="5"/>
  <c r="AE470" i="5" s="1"/>
  <c r="T471" i="5"/>
  <c r="U471" i="5" s="1"/>
  <c r="V471" i="5"/>
  <c r="W471" i="5" s="1"/>
  <c r="X471" i="5"/>
  <c r="Y471" i="5" s="1"/>
  <c r="Z471" i="5"/>
  <c r="AA471" i="5" s="1"/>
  <c r="AB471" i="5"/>
  <c r="AC471" i="5"/>
  <c r="AD471" i="5"/>
  <c r="AE471" i="5" s="1"/>
  <c r="T472" i="5"/>
  <c r="U472" i="5" s="1"/>
  <c r="V472" i="5"/>
  <c r="W472" i="5" s="1"/>
  <c r="X472" i="5"/>
  <c r="Y472" i="5" s="1"/>
  <c r="Z472" i="5"/>
  <c r="AA472" i="5" s="1"/>
  <c r="AB472" i="5"/>
  <c r="AC472" i="5" s="1"/>
  <c r="AD472" i="5"/>
  <c r="AE472" i="5" s="1"/>
  <c r="T473" i="5"/>
  <c r="U473" i="5" s="1"/>
  <c r="V473" i="5"/>
  <c r="W473" i="5" s="1"/>
  <c r="X473" i="5"/>
  <c r="Y473" i="5" s="1"/>
  <c r="Z473" i="5"/>
  <c r="AA473" i="5" s="1"/>
  <c r="AB473" i="5"/>
  <c r="AC473" i="5" s="1"/>
  <c r="AD473" i="5"/>
  <c r="AE473" i="5" s="1"/>
  <c r="T474" i="5"/>
  <c r="U474" i="5" s="1"/>
  <c r="V474" i="5"/>
  <c r="W474" i="5" s="1"/>
  <c r="X474" i="5"/>
  <c r="Y474" i="5" s="1"/>
  <c r="Z474" i="5"/>
  <c r="AA474" i="5"/>
  <c r="AB474" i="5"/>
  <c r="AC474" i="5" s="1"/>
  <c r="AD474" i="5"/>
  <c r="AE474" i="5" s="1"/>
  <c r="T475" i="5"/>
  <c r="U475" i="5" s="1"/>
  <c r="V475" i="5"/>
  <c r="W475" i="5" s="1"/>
  <c r="X475" i="5"/>
  <c r="Y475" i="5" s="1"/>
  <c r="Z475" i="5"/>
  <c r="AA475" i="5" s="1"/>
  <c r="AB475" i="5"/>
  <c r="AC475" i="5" s="1"/>
  <c r="AD475" i="5"/>
  <c r="AE475" i="5" s="1"/>
  <c r="T476" i="5"/>
  <c r="U476" i="5" s="1"/>
  <c r="V476" i="5"/>
  <c r="W476" i="5" s="1"/>
  <c r="X476" i="5"/>
  <c r="Y476" i="5"/>
  <c r="Z476" i="5"/>
  <c r="AA476" i="5" s="1"/>
  <c r="AB476" i="5"/>
  <c r="AC476" i="5" s="1"/>
  <c r="AD476" i="5"/>
  <c r="AE476" i="5" s="1"/>
  <c r="T477" i="5"/>
  <c r="U477" i="5" s="1"/>
  <c r="V477" i="5"/>
  <c r="W477" i="5" s="1"/>
  <c r="X477" i="5"/>
  <c r="Y477" i="5" s="1"/>
  <c r="Z477" i="5"/>
  <c r="AA477" i="5" s="1"/>
  <c r="AB477" i="5"/>
  <c r="AC477" i="5" s="1"/>
  <c r="AD477" i="5"/>
  <c r="AE477" i="5" s="1"/>
  <c r="T478" i="5"/>
  <c r="U478" i="5" s="1"/>
  <c r="V478" i="5"/>
  <c r="W478" i="5" s="1"/>
  <c r="X478" i="5"/>
  <c r="Y478" i="5" s="1"/>
  <c r="Z478" i="5"/>
  <c r="AA478" i="5"/>
  <c r="AB478" i="5"/>
  <c r="AC478" i="5" s="1"/>
  <c r="AD478" i="5"/>
  <c r="AE478" i="5" s="1"/>
  <c r="T479" i="5"/>
  <c r="U479" i="5" s="1"/>
  <c r="V479" i="5"/>
  <c r="W479" i="5" s="1"/>
  <c r="X479" i="5"/>
  <c r="Y479" i="5" s="1"/>
  <c r="Z479" i="5"/>
  <c r="AA479" i="5" s="1"/>
  <c r="AB479" i="5"/>
  <c r="AC479" i="5" s="1"/>
  <c r="AD479" i="5"/>
  <c r="AE479" i="5" s="1"/>
  <c r="T480" i="5"/>
  <c r="U480" i="5" s="1"/>
  <c r="V480" i="5"/>
  <c r="W480" i="5" s="1"/>
  <c r="X480" i="5"/>
  <c r="Y480" i="5" s="1"/>
  <c r="Z480" i="5"/>
  <c r="AA480" i="5"/>
  <c r="AB480" i="5"/>
  <c r="AC480" i="5" s="1"/>
  <c r="AD480" i="5"/>
  <c r="AE480" i="5" s="1"/>
  <c r="T481" i="5"/>
  <c r="U481" i="5" s="1"/>
  <c r="V481" i="5"/>
  <c r="W481" i="5" s="1"/>
  <c r="X481" i="5"/>
  <c r="Y481" i="5" s="1"/>
  <c r="Z481" i="5"/>
  <c r="AA481" i="5" s="1"/>
  <c r="AB481" i="5"/>
  <c r="AC481" i="5" s="1"/>
  <c r="AD481" i="5"/>
  <c r="AE481" i="5" s="1"/>
  <c r="T482" i="5"/>
  <c r="U482" i="5" s="1"/>
  <c r="V482" i="5"/>
  <c r="W482" i="5" s="1"/>
  <c r="X482" i="5"/>
  <c r="Y482" i="5" s="1"/>
  <c r="Z482" i="5"/>
  <c r="AA482" i="5" s="1"/>
  <c r="AB482" i="5"/>
  <c r="AC482" i="5"/>
  <c r="AD482" i="5"/>
  <c r="AE482" i="5" s="1"/>
  <c r="T483" i="5"/>
  <c r="U483" i="5" s="1"/>
  <c r="V483" i="5"/>
  <c r="W483" i="5"/>
  <c r="X483" i="5"/>
  <c r="Y483" i="5" s="1"/>
  <c r="Z483" i="5"/>
  <c r="AA483" i="5" s="1"/>
  <c r="AB483" i="5"/>
  <c r="AC483" i="5" s="1"/>
  <c r="AD483" i="5"/>
  <c r="AE483" i="5" s="1"/>
  <c r="T484" i="5"/>
  <c r="U484" i="5" s="1"/>
  <c r="V484" i="5"/>
  <c r="W484" i="5" s="1"/>
  <c r="X484" i="5"/>
  <c r="Y484" i="5" s="1"/>
  <c r="Z484" i="5"/>
  <c r="AA484" i="5"/>
  <c r="AB484" i="5"/>
  <c r="AC484" i="5" s="1"/>
  <c r="AD484" i="5"/>
  <c r="AE484" i="5" s="1"/>
  <c r="T485" i="5"/>
  <c r="U485" i="5" s="1"/>
  <c r="V485" i="5"/>
  <c r="W485" i="5" s="1"/>
  <c r="X485" i="5"/>
  <c r="Y485" i="5" s="1"/>
  <c r="Z485" i="5"/>
  <c r="AA485" i="5" s="1"/>
  <c r="AB485" i="5"/>
  <c r="AC485" i="5" s="1"/>
  <c r="AD485" i="5"/>
  <c r="AE485" i="5" s="1"/>
  <c r="T486" i="5"/>
  <c r="U486" i="5" s="1"/>
  <c r="V486" i="5"/>
  <c r="W486" i="5" s="1"/>
  <c r="X486" i="5"/>
  <c r="Y486" i="5" s="1"/>
  <c r="Z486" i="5"/>
  <c r="AA486" i="5" s="1"/>
  <c r="AB486" i="5"/>
  <c r="AC486" i="5" s="1"/>
  <c r="AD486" i="5"/>
  <c r="AE486" i="5" s="1"/>
  <c r="T487" i="5"/>
  <c r="U487" i="5" s="1"/>
  <c r="V487" i="5"/>
  <c r="W487" i="5" s="1"/>
  <c r="X487" i="5"/>
  <c r="Y487" i="5"/>
  <c r="Z487" i="5"/>
  <c r="AA487" i="5" s="1"/>
  <c r="AB487" i="5"/>
  <c r="AC487" i="5" s="1"/>
  <c r="AD487" i="5"/>
  <c r="AE487" i="5" s="1"/>
  <c r="T488" i="5"/>
  <c r="U488" i="5"/>
  <c r="V488" i="5"/>
  <c r="W488" i="5" s="1"/>
  <c r="X488" i="5"/>
  <c r="Y488" i="5" s="1"/>
  <c r="Z488" i="5"/>
  <c r="AA488" i="5" s="1"/>
  <c r="AB488" i="5"/>
  <c r="AC488" i="5" s="1"/>
  <c r="AD488" i="5"/>
  <c r="AE488" i="5" s="1"/>
  <c r="T489" i="5"/>
  <c r="V489" i="5"/>
  <c r="W489" i="5" s="1"/>
  <c r="X489" i="5"/>
  <c r="Y489" i="5" s="1"/>
  <c r="Z489" i="5"/>
  <c r="AA489" i="5" s="1"/>
  <c r="AB489" i="5"/>
  <c r="AC489" i="5" s="1"/>
  <c r="AD489" i="5"/>
  <c r="AE489" i="5" s="1"/>
  <c r="T490" i="5"/>
  <c r="U490" i="5" s="1"/>
  <c r="V490" i="5"/>
  <c r="W490" i="5"/>
  <c r="X490" i="5"/>
  <c r="Y490" i="5" s="1"/>
  <c r="Z490" i="5"/>
  <c r="AA490" i="5" s="1"/>
  <c r="AB490" i="5"/>
  <c r="AC490" i="5" s="1"/>
  <c r="AD490" i="5"/>
  <c r="AE490" i="5" s="1"/>
  <c r="T491" i="5"/>
  <c r="U491" i="5" s="1"/>
  <c r="V491" i="5"/>
  <c r="W491" i="5"/>
  <c r="X491" i="5"/>
  <c r="Y491" i="5" s="1"/>
  <c r="Z491" i="5"/>
  <c r="AA491" i="5" s="1"/>
  <c r="AB491" i="5"/>
  <c r="AC491" i="5" s="1"/>
  <c r="AD491" i="5"/>
  <c r="AE491" i="5" s="1"/>
  <c r="T492" i="5"/>
  <c r="U492" i="5" s="1"/>
  <c r="V492" i="5"/>
  <c r="W492" i="5" s="1"/>
  <c r="X492" i="5"/>
  <c r="Y492" i="5" s="1"/>
  <c r="Z492" i="5"/>
  <c r="AA492" i="5" s="1"/>
  <c r="AB492" i="5"/>
  <c r="AC492" i="5" s="1"/>
  <c r="AD492" i="5"/>
  <c r="AE492" i="5" s="1"/>
  <c r="T493" i="5"/>
  <c r="U493" i="5" s="1"/>
  <c r="V493" i="5"/>
  <c r="W493" i="5" s="1"/>
  <c r="X493" i="5"/>
  <c r="Y493" i="5" s="1"/>
  <c r="Z493" i="5"/>
  <c r="AA493" i="5" s="1"/>
  <c r="AB493" i="5"/>
  <c r="AC493" i="5" s="1"/>
  <c r="AD493" i="5"/>
  <c r="AE493" i="5" s="1"/>
  <c r="T494" i="5"/>
  <c r="U494" i="5" s="1"/>
  <c r="V494" i="5"/>
  <c r="W494" i="5"/>
  <c r="X494" i="5"/>
  <c r="Y494" i="5" s="1"/>
  <c r="Z494" i="5"/>
  <c r="AA494" i="5" s="1"/>
  <c r="AB494" i="5"/>
  <c r="AC494" i="5" s="1"/>
  <c r="AD494" i="5"/>
  <c r="AE494" i="5" s="1"/>
  <c r="T495" i="5"/>
  <c r="U495" i="5" s="1"/>
  <c r="V495" i="5"/>
  <c r="W495" i="5" s="1"/>
  <c r="X495" i="5"/>
  <c r="Y495" i="5" s="1"/>
  <c r="Z495" i="5"/>
  <c r="AA495" i="5" s="1"/>
  <c r="AB495" i="5"/>
  <c r="AC495" i="5" s="1"/>
  <c r="AD495" i="5"/>
  <c r="AE495" i="5" s="1"/>
  <c r="T496" i="5"/>
  <c r="U496" i="5" s="1"/>
  <c r="V496" i="5"/>
  <c r="W496" i="5" s="1"/>
  <c r="X496" i="5"/>
  <c r="Y496" i="5"/>
  <c r="Z496" i="5"/>
  <c r="AA496" i="5" s="1"/>
  <c r="AB496" i="5"/>
  <c r="AC496" i="5"/>
  <c r="AD496" i="5"/>
  <c r="AE496" i="5" s="1"/>
  <c r="T497" i="5"/>
  <c r="U497" i="5" s="1"/>
  <c r="V497" i="5"/>
  <c r="W497" i="5" s="1"/>
  <c r="X497" i="5"/>
  <c r="Y497" i="5" s="1"/>
  <c r="Z497" i="5"/>
  <c r="AA497" i="5" s="1"/>
  <c r="AB497" i="5"/>
  <c r="AC497" i="5" s="1"/>
  <c r="AD497" i="5"/>
  <c r="AE497" i="5" s="1"/>
  <c r="T498" i="5"/>
  <c r="U498" i="5" s="1"/>
  <c r="V498" i="5"/>
  <c r="W498" i="5" s="1"/>
  <c r="X498" i="5"/>
  <c r="Y498" i="5" s="1"/>
  <c r="Z498" i="5"/>
  <c r="AA498" i="5" s="1"/>
  <c r="AB498" i="5"/>
  <c r="AC498" i="5" s="1"/>
  <c r="AD498" i="5"/>
  <c r="AE498" i="5"/>
  <c r="T499" i="5"/>
  <c r="U499" i="5"/>
  <c r="V499" i="5"/>
  <c r="W499" i="5" s="1"/>
  <c r="X499" i="5"/>
  <c r="Y499" i="5" s="1"/>
  <c r="Z499" i="5"/>
  <c r="AA499" i="5" s="1"/>
  <c r="AB499" i="5"/>
  <c r="AC499" i="5" s="1"/>
  <c r="AD499" i="5"/>
  <c r="AE499" i="5" s="1"/>
  <c r="T500" i="5"/>
  <c r="U500" i="5" s="1"/>
  <c r="V500" i="5"/>
  <c r="W500" i="5" s="1"/>
  <c r="X500" i="5"/>
  <c r="Y500" i="5" s="1"/>
  <c r="Z500" i="5"/>
  <c r="AA500" i="5" s="1"/>
  <c r="AB500" i="5"/>
  <c r="AC500" i="5" s="1"/>
  <c r="AD500" i="5"/>
  <c r="AE500" i="5" s="1"/>
  <c r="T501" i="5"/>
  <c r="U501" i="5" s="1"/>
  <c r="V501" i="5"/>
  <c r="W501" i="5"/>
  <c r="X501" i="5"/>
  <c r="Y501" i="5" s="1"/>
  <c r="Z501" i="5"/>
  <c r="AA501" i="5" s="1"/>
  <c r="AB501" i="5"/>
  <c r="AC501" i="5" s="1"/>
  <c r="AD501" i="5"/>
  <c r="AE501" i="5" s="1"/>
  <c r="T502" i="5"/>
  <c r="U502" i="5" s="1"/>
  <c r="V502" i="5"/>
  <c r="W502" i="5" s="1"/>
  <c r="X502" i="5"/>
  <c r="Y502" i="5" s="1"/>
  <c r="Z502" i="5"/>
  <c r="AA502" i="5" s="1"/>
  <c r="AB502" i="5"/>
  <c r="AC502" i="5" s="1"/>
  <c r="AD502" i="5"/>
  <c r="AE502" i="5"/>
  <c r="C487" i="5" a="1"/>
  <c r="C487" i="5" s="1"/>
  <c r="C493" i="5" a="1"/>
  <c r="C493" i="5" s="1"/>
  <c r="C486" i="5" a="1"/>
  <c r="C486" i="5" s="1"/>
  <c r="C485" i="5" a="1"/>
  <c r="C485" i="5" s="1"/>
  <c r="C484" i="5" a="1"/>
  <c r="C484" i="5" s="1"/>
  <c r="R484" i="5"/>
  <c r="R486" i="5"/>
  <c r="R489" i="5"/>
  <c r="R490" i="5"/>
  <c r="R491" i="5"/>
  <c r="R492" i="5"/>
  <c r="R493" i="5"/>
  <c r="R494" i="5"/>
  <c r="R495" i="5"/>
  <c r="R496" i="5"/>
  <c r="R497" i="5"/>
  <c r="R498" i="5"/>
  <c r="R500" i="5"/>
  <c r="C214" i="51" a="1"/>
  <c r="C214" i="51" s="1"/>
  <c r="C213" i="51" a="1"/>
  <c r="C213" i="51" s="1"/>
  <c r="C212" i="51" a="1"/>
  <c r="C212" i="51" s="1"/>
  <c r="C211" i="51" a="1"/>
  <c r="C211" i="51" s="1"/>
  <c r="C210" i="51" a="1"/>
  <c r="C210" i="51" s="1"/>
  <c r="C209" i="51" a="1"/>
  <c r="C209" i="51" s="1"/>
  <c r="C208" i="51" a="1"/>
  <c r="C208" i="51" s="1"/>
  <c r="C207" i="51" a="1"/>
  <c r="C207" i="51" s="1"/>
  <c r="C206" i="51" a="1"/>
  <c r="C206" i="51" s="1"/>
  <c r="C205" i="51" a="1"/>
  <c r="C205" i="51" s="1"/>
  <c r="C204" i="51" a="1"/>
  <c r="C204" i="51" s="1"/>
  <c r="C203" i="51" a="1"/>
  <c r="C203" i="51" s="1"/>
  <c r="C202" i="51" a="1"/>
  <c r="C202" i="51" s="1"/>
  <c r="C201" i="51" a="1"/>
  <c r="C201" i="51" s="1"/>
  <c r="C200" i="51" a="1"/>
  <c r="C200" i="51" s="1"/>
  <c r="C199" i="51" a="1"/>
  <c r="C199" i="51" s="1"/>
  <c r="C198" i="51" a="1"/>
  <c r="C198" i="51" s="1"/>
  <c r="C197" i="51" a="1"/>
  <c r="C197" i="51" s="1"/>
  <c r="C196" i="51" a="1"/>
  <c r="C196" i="51" s="1"/>
  <c r="C195" i="51" a="1"/>
  <c r="C195" i="51" s="1"/>
  <c r="C194" i="51" a="1"/>
  <c r="C194" i="51" s="1"/>
  <c r="C193" i="51" a="1"/>
  <c r="C193" i="51" s="1"/>
  <c r="C192" i="51" a="1"/>
  <c r="C192" i="51" s="1"/>
  <c r="C191" i="51" a="1"/>
  <c r="C191" i="51" s="1"/>
  <c r="C190" i="51" a="1"/>
  <c r="C190" i="51" s="1"/>
  <c r="C189" i="51" a="1"/>
  <c r="C189" i="51" s="1"/>
  <c r="C188" i="51" a="1"/>
  <c r="C188" i="51" s="1"/>
  <c r="C187" i="51" a="1"/>
  <c r="C187" i="51" s="1"/>
  <c r="C186" i="51" a="1"/>
  <c r="C186" i="51" s="1"/>
  <c r="C185" i="51" a="1"/>
  <c r="C185" i="51" s="1"/>
  <c r="C184" i="51" a="1"/>
  <c r="C184" i="51" s="1"/>
  <c r="C183" i="51" a="1"/>
  <c r="C183" i="51" s="1"/>
  <c r="C182" i="51" a="1"/>
  <c r="C182" i="51" s="1"/>
  <c r="C181" i="51" a="1"/>
  <c r="C181" i="51" s="1"/>
  <c r="C180" i="51" a="1"/>
  <c r="C180" i="51" s="1"/>
  <c r="C179" i="51" a="1"/>
  <c r="C179" i="51" s="1"/>
  <c r="C178" i="51" a="1"/>
  <c r="C178" i="51" s="1"/>
  <c r="C177" i="51" a="1"/>
  <c r="C177" i="51" s="1"/>
  <c r="C176" i="51" a="1"/>
  <c r="C176" i="51" s="1"/>
  <c r="C175" i="51" a="1"/>
  <c r="C175" i="51" s="1"/>
  <c r="C174" i="51" a="1"/>
  <c r="C174" i="51" s="1"/>
  <c r="C173" i="51" a="1"/>
  <c r="C173" i="51" s="1"/>
  <c r="C172" i="51" a="1"/>
  <c r="C172" i="51" s="1"/>
  <c r="C171" i="51" a="1"/>
  <c r="C171" i="51" s="1"/>
  <c r="C170" i="51" a="1"/>
  <c r="C170" i="51" s="1"/>
  <c r="C169" i="51" a="1"/>
  <c r="C169" i="51" s="1"/>
  <c r="C168" i="51" a="1"/>
  <c r="C168" i="51" s="1"/>
  <c r="C167" i="51" a="1"/>
  <c r="C167" i="51" s="1"/>
  <c r="C166" i="51" a="1"/>
  <c r="C166" i="51" s="1"/>
  <c r="C165" i="51" a="1"/>
  <c r="C165" i="51" s="1"/>
  <c r="C164" i="51" a="1"/>
  <c r="C164" i="51" s="1"/>
  <c r="C163" i="51" a="1"/>
  <c r="C163" i="51" s="1"/>
  <c r="C162" i="51" a="1"/>
  <c r="C162" i="51" s="1"/>
  <c r="C161" i="51" a="1"/>
  <c r="C161" i="51" s="1"/>
  <c r="C160" i="51" a="1"/>
  <c r="C160" i="51" s="1"/>
  <c r="C159" i="51" a="1"/>
  <c r="C159" i="51" s="1"/>
  <c r="C158" i="51" a="1"/>
  <c r="C158" i="51" s="1"/>
  <c r="C157" i="51" a="1"/>
  <c r="C157" i="51" s="1"/>
  <c r="C156" i="51" a="1"/>
  <c r="C156" i="51" s="1"/>
  <c r="C155" i="51" a="1"/>
  <c r="C155" i="51" s="1"/>
  <c r="C154" i="51" a="1"/>
  <c r="C154" i="51" s="1"/>
  <c r="C153" i="51" a="1"/>
  <c r="C153" i="51" s="1"/>
  <c r="C152" i="51" a="1"/>
  <c r="C152" i="51" s="1"/>
  <c r="C151" i="51" a="1"/>
  <c r="C151" i="51" s="1"/>
  <c r="C150" i="51" a="1"/>
  <c r="C150" i="51" s="1"/>
  <c r="C149" i="51" a="1"/>
  <c r="C149" i="51" s="1"/>
  <c r="C148" i="51" a="1"/>
  <c r="C148" i="51" s="1"/>
  <c r="C147" i="51" a="1"/>
  <c r="C147" i="51" s="1"/>
  <c r="C146" i="51" a="1"/>
  <c r="C146" i="51" s="1"/>
  <c r="C145" i="51" a="1"/>
  <c r="C145" i="51" s="1"/>
  <c r="C144" i="51" a="1"/>
  <c r="C144" i="51" s="1"/>
  <c r="C143" i="51" a="1"/>
  <c r="C143" i="51" s="1"/>
  <c r="C142" i="51" a="1"/>
  <c r="C142" i="51" s="1"/>
  <c r="C141" i="51" a="1"/>
  <c r="C141" i="51" s="1"/>
  <c r="C140" i="51" a="1"/>
  <c r="C140" i="51" s="1"/>
  <c r="C139" i="51" a="1"/>
  <c r="C139" i="51" s="1"/>
  <c r="C138" i="51" a="1"/>
  <c r="C138" i="51" s="1"/>
  <c r="C137" i="51" a="1"/>
  <c r="C137" i="51" s="1"/>
  <c r="C136" i="51" a="1"/>
  <c r="C136" i="51" s="1"/>
  <c r="C135" i="51" a="1"/>
  <c r="C135" i="51" s="1"/>
  <c r="C134" i="51" a="1"/>
  <c r="C134" i="51" s="1"/>
  <c r="C133" i="51" a="1"/>
  <c r="C133" i="51" s="1"/>
  <c r="C132" i="51" a="1"/>
  <c r="C132" i="51" s="1"/>
  <c r="C131" i="51" a="1"/>
  <c r="C131" i="51" s="1"/>
  <c r="C130" i="51" a="1"/>
  <c r="C130" i="51" s="1"/>
  <c r="C129" i="51" a="1"/>
  <c r="C129" i="51" s="1"/>
  <c r="C128" i="51" a="1"/>
  <c r="C128" i="51" s="1"/>
  <c r="C127" i="51" a="1"/>
  <c r="C127" i="51" s="1"/>
  <c r="C126" i="51" a="1"/>
  <c r="C126" i="51" s="1"/>
  <c r="C125" i="51" a="1"/>
  <c r="C125" i="51" s="1"/>
  <c r="C124" i="51" a="1"/>
  <c r="C124" i="51" s="1"/>
  <c r="C123" i="51" a="1"/>
  <c r="C123" i="51" s="1"/>
  <c r="C122" i="51" a="1"/>
  <c r="C122" i="51" s="1"/>
  <c r="C121" i="51" a="1"/>
  <c r="C121" i="51" s="1"/>
  <c r="C120" i="51" a="1"/>
  <c r="C120" i="51" s="1"/>
  <c r="C119" i="51" a="1"/>
  <c r="C119" i="51" s="1"/>
  <c r="C118" i="51" a="1"/>
  <c r="C118" i="51" s="1"/>
  <c r="C117" i="51" a="1"/>
  <c r="C117" i="51" s="1"/>
  <c r="C116" i="51" a="1"/>
  <c r="C116" i="51" s="1"/>
  <c r="C115" i="51" a="1"/>
  <c r="C115" i="51" s="1"/>
  <c r="C114" i="51" a="1"/>
  <c r="C114" i="51" s="1"/>
  <c r="C113" i="51" a="1"/>
  <c r="C113" i="51" s="1"/>
  <c r="C112" i="51" a="1"/>
  <c r="C112" i="51" s="1"/>
  <c r="C111" i="51" a="1"/>
  <c r="C111" i="51" s="1"/>
  <c r="C110" i="51" a="1"/>
  <c r="C110" i="51" s="1"/>
  <c r="C109" i="51" a="1"/>
  <c r="C109" i="51" s="1"/>
  <c r="C108" i="51" a="1"/>
  <c r="C108" i="51" s="1"/>
  <c r="C107" i="51" a="1"/>
  <c r="C107" i="51" s="1"/>
  <c r="C106" i="51" a="1"/>
  <c r="C106" i="51" s="1"/>
  <c r="C105" i="51" a="1"/>
  <c r="C105" i="51" s="1"/>
  <c r="C104" i="51" a="1"/>
  <c r="C104" i="51" s="1"/>
  <c r="C103" i="51" a="1"/>
  <c r="C103" i="51" s="1"/>
  <c r="C102" i="51" a="1"/>
  <c r="C102" i="51" s="1"/>
  <c r="C101" i="51" a="1"/>
  <c r="C101" i="51" s="1"/>
  <c r="C100" i="51" a="1"/>
  <c r="C100" i="51" s="1"/>
  <c r="C99" i="51" a="1"/>
  <c r="C99" i="51" s="1"/>
  <c r="C98" i="51" a="1"/>
  <c r="C98" i="51" s="1"/>
  <c r="C97" i="51" a="1"/>
  <c r="C97" i="51" s="1"/>
  <c r="C96" i="51" a="1"/>
  <c r="C96" i="51" s="1"/>
  <c r="C95" i="51" a="1"/>
  <c r="C95" i="51" s="1"/>
  <c r="C94" i="51" a="1"/>
  <c r="C94" i="51" s="1"/>
  <c r="C93" i="51" a="1"/>
  <c r="C93" i="51" s="1"/>
  <c r="C92" i="51" a="1"/>
  <c r="C92" i="51" s="1"/>
  <c r="C91" i="51" a="1"/>
  <c r="C91" i="51" s="1"/>
  <c r="C90" i="51" a="1"/>
  <c r="C90" i="51" s="1"/>
  <c r="C89" i="51" a="1"/>
  <c r="C89" i="51" s="1"/>
  <c r="C88" i="51" a="1"/>
  <c r="C88" i="51" s="1"/>
  <c r="C87" i="51" a="1"/>
  <c r="C87" i="51" s="1"/>
  <c r="C86" i="51" a="1"/>
  <c r="C86" i="51" s="1"/>
  <c r="C85" i="51" a="1"/>
  <c r="C85" i="51" s="1"/>
  <c r="C84" i="51" a="1"/>
  <c r="C84" i="51" s="1"/>
  <c r="C83" i="51" a="1"/>
  <c r="C83" i="51" s="1"/>
  <c r="C82" i="51" a="1"/>
  <c r="C82" i="51" s="1"/>
  <c r="C81" i="51" a="1"/>
  <c r="C81" i="51" s="1"/>
  <c r="C80" i="51" a="1"/>
  <c r="C80" i="51" s="1"/>
  <c r="C79" i="51" a="1"/>
  <c r="C79" i="51" s="1"/>
  <c r="C78" i="51" a="1"/>
  <c r="C78" i="51" s="1"/>
  <c r="C77" i="51" a="1"/>
  <c r="C77" i="51" s="1"/>
  <c r="C76" i="51" a="1"/>
  <c r="C76" i="51" s="1"/>
  <c r="C75" i="51" a="1"/>
  <c r="C75" i="51" s="1"/>
  <c r="C74" i="51" a="1"/>
  <c r="C74" i="51" s="1"/>
  <c r="C73" i="51" a="1"/>
  <c r="C73" i="51" s="1"/>
  <c r="C72" i="51" a="1"/>
  <c r="C72" i="51" s="1"/>
  <c r="C71" i="51" a="1"/>
  <c r="C71" i="51" s="1"/>
  <c r="C70" i="51" a="1"/>
  <c r="C70" i="51" s="1"/>
  <c r="C69" i="51" a="1"/>
  <c r="C69" i="51" s="1"/>
  <c r="C68" i="51" a="1"/>
  <c r="C68" i="51" s="1"/>
  <c r="C67" i="51" a="1"/>
  <c r="C67" i="51" s="1"/>
  <c r="C66" i="51" a="1"/>
  <c r="C66" i="51" s="1"/>
  <c r="C65" i="51" a="1"/>
  <c r="C65" i="51" s="1"/>
  <c r="C64" i="51" a="1"/>
  <c r="C64" i="51" s="1"/>
  <c r="C63" i="51" a="1"/>
  <c r="C63" i="51" s="1"/>
  <c r="C62" i="51" a="1"/>
  <c r="C62" i="51" s="1"/>
  <c r="C61" i="51" a="1"/>
  <c r="C61" i="51" s="1"/>
  <c r="C60" i="51" a="1"/>
  <c r="C60" i="51" s="1"/>
  <c r="C59" i="51" a="1"/>
  <c r="C59" i="51" s="1"/>
  <c r="C58" i="51" a="1"/>
  <c r="C58" i="51" s="1"/>
  <c r="C57" i="51" a="1"/>
  <c r="C57" i="51" s="1"/>
  <c r="C56" i="51" a="1"/>
  <c r="C56" i="51" s="1"/>
  <c r="C55" i="51" a="1"/>
  <c r="C55" i="51" s="1"/>
  <c r="C54" i="51" a="1"/>
  <c r="C54" i="51" s="1"/>
  <c r="C53" i="51" a="1"/>
  <c r="C53" i="51" s="1"/>
  <c r="C52" i="51" a="1"/>
  <c r="C52" i="51" s="1"/>
  <c r="C51" i="51" a="1"/>
  <c r="C51" i="51" s="1"/>
  <c r="C50" i="51" a="1"/>
  <c r="C50" i="51" s="1"/>
  <c r="C49" i="51" a="1"/>
  <c r="C49" i="51" s="1"/>
  <c r="C48" i="51" a="1"/>
  <c r="C48" i="51" s="1"/>
  <c r="C47" i="51" a="1"/>
  <c r="C47" i="51" s="1"/>
  <c r="C46" i="51" a="1"/>
  <c r="C46" i="51" s="1"/>
  <c r="C45" i="51" a="1"/>
  <c r="C45" i="51" s="1"/>
  <c r="C44" i="51" a="1"/>
  <c r="C44" i="51" s="1"/>
  <c r="C43" i="51" a="1"/>
  <c r="C43" i="51" s="1"/>
  <c r="T214" i="10"/>
  <c r="U214" i="10" s="1"/>
  <c r="R214" i="10"/>
  <c r="X214" i="10"/>
  <c r="Y214" i="10" s="1"/>
  <c r="Z214" i="10"/>
  <c r="AA214" i="10" s="1"/>
  <c r="AB214" i="10"/>
  <c r="AC214" i="10" s="1"/>
  <c r="AD214" i="10"/>
  <c r="AE214" i="10" s="1"/>
  <c r="C214" i="10" a="1"/>
  <c r="C214" i="10" s="1"/>
  <c r="AD44" i="10"/>
  <c r="AE44" i="10" s="1"/>
  <c r="AD48" i="10"/>
  <c r="AE48" i="10" s="1"/>
  <c r="AD49" i="10"/>
  <c r="AE49" i="10" s="1"/>
  <c r="AD50" i="10"/>
  <c r="AE50" i="10" s="1"/>
  <c r="AD55" i="10"/>
  <c r="AE55" i="10" s="1"/>
  <c r="AD65" i="10"/>
  <c r="AE65" i="10" s="1"/>
  <c r="AD66" i="10"/>
  <c r="AE66" i="10" s="1"/>
  <c r="AD67" i="10"/>
  <c r="AE67" i="10" s="1"/>
  <c r="AD75" i="10"/>
  <c r="AE75" i="10" s="1"/>
  <c r="AD78" i="10"/>
  <c r="AE78" i="10" s="1"/>
  <c r="AD79" i="10"/>
  <c r="AE79" i="10"/>
  <c r="AD80" i="10"/>
  <c r="AE80" i="10" s="1"/>
  <c r="AD81" i="10"/>
  <c r="AE81" i="10" s="1"/>
  <c r="AD82" i="10"/>
  <c r="AE82" i="10" s="1"/>
  <c r="AD84" i="10"/>
  <c r="AE84" i="10" s="1"/>
  <c r="AD85" i="10"/>
  <c r="AE85" i="10" s="1"/>
  <c r="AD86" i="10"/>
  <c r="AE86" i="10" s="1"/>
  <c r="AD87" i="10"/>
  <c r="AE87" i="10" s="1"/>
  <c r="AD88" i="10"/>
  <c r="AE88" i="10" s="1"/>
  <c r="AD89" i="10"/>
  <c r="AE89" i="10" s="1"/>
  <c r="AD90" i="10"/>
  <c r="AE90" i="10" s="1"/>
  <c r="AD91" i="10"/>
  <c r="AE91" i="10" s="1"/>
  <c r="AD96" i="10"/>
  <c r="AE96" i="10" s="1"/>
  <c r="AD97" i="10"/>
  <c r="AE97" i="10" s="1"/>
  <c r="AD101" i="10"/>
  <c r="AE101" i="10" s="1"/>
  <c r="AD102" i="10"/>
  <c r="AE102" i="10" s="1"/>
  <c r="AD103" i="10"/>
  <c r="AE103" i="10" s="1"/>
  <c r="AD109" i="10"/>
  <c r="AE109" i="10" s="1"/>
  <c r="AD110" i="10"/>
  <c r="AE110" i="10" s="1"/>
  <c r="AD111" i="10"/>
  <c r="AE111" i="10" s="1"/>
  <c r="AD112" i="10"/>
  <c r="AE112" i="10" s="1"/>
  <c r="AD115" i="10"/>
  <c r="AE115" i="10" s="1"/>
  <c r="AD118" i="10"/>
  <c r="AE118" i="10" s="1"/>
  <c r="AD119" i="10"/>
  <c r="AE119" i="10" s="1"/>
  <c r="AD120" i="10"/>
  <c r="AE120" i="10" s="1"/>
  <c r="AD121" i="10"/>
  <c r="AE121" i="10" s="1"/>
  <c r="AD125" i="10"/>
  <c r="AE125" i="10" s="1"/>
  <c r="AD126" i="10"/>
  <c r="AE126" i="10" s="1"/>
  <c r="AD127" i="10"/>
  <c r="AE127" i="10" s="1"/>
  <c r="AD131" i="10"/>
  <c r="AE131" i="10" s="1"/>
  <c r="AD132" i="10"/>
  <c r="AE132" i="10" s="1"/>
  <c r="AD133" i="10"/>
  <c r="AE133" i="10" s="1"/>
  <c r="AD134" i="10"/>
  <c r="AE134" i="10" s="1"/>
  <c r="AD139" i="10"/>
  <c r="AE139" i="10" s="1"/>
  <c r="AD140" i="10"/>
  <c r="AE140" i="10" s="1"/>
  <c r="AD141" i="10"/>
  <c r="AE141" i="10" s="1"/>
  <c r="AD142" i="10"/>
  <c r="AE142" i="10" s="1"/>
  <c r="AD143" i="10"/>
  <c r="AE143" i="10" s="1"/>
  <c r="AD145" i="10"/>
  <c r="AE145" i="10"/>
  <c r="AD148" i="10"/>
  <c r="AE148" i="10" s="1"/>
  <c r="AD149" i="10"/>
  <c r="AE149" i="10" s="1"/>
  <c r="AD151" i="10"/>
  <c r="AE151" i="10" s="1"/>
  <c r="AD152" i="10"/>
  <c r="AE152" i="10" s="1"/>
  <c r="AD153" i="10"/>
  <c r="AE153" i="10" s="1"/>
  <c r="AD156" i="10"/>
  <c r="AE156" i="10" s="1"/>
  <c r="AD157" i="10"/>
  <c r="AE157" i="10" s="1"/>
  <c r="AD158" i="10"/>
  <c r="AE158" i="10" s="1"/>
  <c r="AD161" i="10"/>
  <c r="AE161" i="10" s="1"/>
  <c r="AD163" i="10"/>
  <c r="AE163" i="10" s="1"/>
  <c r="AD164" i="10"/>
  <c r="AE164" i="10" s="1"/>
  <c r="AD165" i="10"/>
  <c r="AE165" i="10" s="1"/>
  <c r="AD166" i="10"/>
  <c r="AE166" i="10" s="1"/>
  <c r="AD167" i="10"/>
  <c r="AE167" i="10" s="1"/>
  <c r="AD169" i="10"/>
  <c r="AE169" i="10" s="1"/>
  <c r="AD170" i="10"/>
  <c r="AE170" i="10" s="1"/>
  <c r="AD173" i="10"/>
  <c r="AE173" i="10" s="1"/>
  <c r="AD174" i="10"/>
  <c r="AE174" i="10" s="1"/>
  <c r="AD177" i="10"/>
  <c r="AE177" i="10" s="1"/>
  <c r="AD178" i="10"/>
  <c r="AE178" i="10" s="1"/>
  <c r="AD179" i="10"/>
  <c r="AE179" i="10" s="1"/>
  <c r="AD181" i="10"/>
  <c r="AE181" i="10" s="1"/>
  <c r="AD184" i="10"/>
  <c r="AE184" i="10" s="1"/>
  <c r="AD195" i="10"/>
  <c r="AE195" i="10" s="1"/>
  <c r="AD199" i="10"/>
  <c r="AE199" i="10" s="1"/>
  <c r="AD200" i="10"/>
  <c r="AE200" i="10" s="1"/>
  <c r="AD202" i="10"/>
  <c r="AE202" i="10" s="1"/>
  <c r="AD205" i="10"/>
  <c r="AE205" i="10"/>
  <c r="AD206" i="10"/>
  <c r="AE206" i="10" s="1"/>
  <c r="AD207" i="10"/>
  <c r="AE207" i="10" s="1"/>
  <c r="AD208" i="10"/>
  <c r="AE208" i="10" s="1"/>
  <c r="AD209" i="10"/>
  <c r="AE209" i="10" s="1"/>
  <c r="AD210" i="10"/>
  <c r="AE210" i="10" s="1"/>
  <c r="AB46" i="10"/>
  <c r="AC46" i="10" s="1"/>
  <c r="AB47" i="10"/>
  <c r="AC47" i="10" s="1"/>
  <c r="AB50" i="10"/>
  <c r="AC50" i="10" s="1"/>
  <c r="AB51" i="10"/>
  <c r="AC51" i="10" s="1"/>
  <c r="AB55" i="10"/>
  <c r="AC55" i="10" s="1"/>
  <c r="AB58" i="10"/>
  <c r="AC58" i="10" s="1"/>
  <c r="AB59" i="10"/>
  <c r="AC59" i="10" s="1"/>
  <c r="AB60" i="10"/>
  <c r="AC60" i="10" s="1"/>
  <c r="AB66" i="10"/>
  <c r="AC66" i="10" s="1"/>
  <c r="AB67" i="10"/>
  <c r="AC67" i="10" s="1"/>
  <c r="AB68" i="10"/>
  <c r="AC68" i="10" s="1"/>
  <c r="AB69" i="10"/>
  <c r="AC69" i="10" s="1"/>
  <c r="AB72" i="10"/>
  <c r="AC72" i="10" s="1"/>
  <c r="AB76" i="10"/>
  <c r="AC76" i="10" s="1"/>
  <c r="AB78" i="10"/>
  <c r="AC78" i="10" s="1"/>
  <c r="AB79" i="10"/>
  <c r="AC79" i="10" s="1"/>
  <c r="AB80" i="10"/>
  <c r="AC80" i="10" s="1"/>
  <c r="AB81" i="10"/>
  <c r="AC81" i="10" s="1"/>
  <c r="AB82" i="10"/>
  <c r="AC82" i="10" s="1"/>
  <c r="AB84" i="10"/>
  <c r="AC84" i="10" s="1"/>
  <c r="AB85" i="10"/>
  <c r="AC85" i="10"/>
  <c r="AB86" i="10"/>
  <c r="AC86" i="10" s="1"/>
  <c r="AB87" i="10"/>
  <c r="AC87" i="10" s="1"/>
  <c r="AB88" i="10"/>
  <c r="AC88" i="10" s="1"/>
  <c r="AB91" i="10"/>
  <c r="AC91" i="10" s="1"/>
  <c r="AB94" i="10"/>
  <c r="AC94" i="10" s="1"/>
  <c r="AB95" i="10"/>
  <c r="AC95" i="10" s="1"/>
  <c r="AB96" i="10"/>
  <c r="AC96" i="10" s="1"/>
  <c r="AB97" i="10"/>
  <c r="AC97" i="10" s="1"/>
  <c r="AB102" i="10"/>
  <c r="AC102" i="10" s="1"/>
  <c r="AB103" i="10"/>
  <c r="AC103" i="10" s="1"/>
  <c r="AB104" i="10"/>
  <c r="AC104" i="10" s="1"/>
  <c r="AB107" i="10"/>
  <c r="AC107" i="10" s="1"/>
  <c r="AB108" i="10"/>
  <c r="AC108" i="10" s="1"/>
  <c r="AB112" i="10"/>
  <c r="AC112" i="10" s="1"/>
  <c r="AB114" i="10"/>
  <c r="AC114" i="10" s="1"/>
  <c r="AB115" i="10"/>
  <c r="AC115" i="10" s="1"/>
  <c r="AB117" i="10"/>
  <c r="AC117" i="10" s="1"/>
  <c r="AB119" i="10"/>
  <c r="AC119" i="10" s="1"/>
  <c r="AB120" i="10"/>
  <c r="AC120" i="10" s="1"/>
  <c r="AB121" i="10"/>
  <c r="AC121" i="10" s="1"/>
  <c r="AB122" i="10"/>
  <c r="AC122" i="10" s="1"/>
  <c r="AB123" i="10"/>
  <c r="AC123" i="10" s="1"/>
  <c r="AB124" i="10"/>
  <c r="AC124" i="10" s="1"/>
  <c r="AB125" i="10"/>
  <c r="AC125" i="10" s="1"/>
  <c r="AB126" i="10"/>
  <c r="AC126" i="10" s="1"/>
  <c r="AB127" i="10"/>
  <c r="AC127" i="10" s="1"/>
  <c r="AB128" i="10"/>
  <c r="AC128" i="10" s="1"/>
  <c r="AB129" i="10"/>
  <c r="AC129" i="10" s="1"/>
  <c r="AB131" i="10"/>
  <c r="AC131" i="10" s="1"/>
  <c r="AB134" i="10"/>
  <c r="AC134" i="10" s="1"/>
  <c r="AB137" i="10"/>
  <c r="AC137" i="10"/>
  <c r="AB138" i="10"/>
  <c r="AC138" i="10" s="1"/>
  <c r="AB139" i="10"/>
  <c r="AC139" i="10" s="1"/>
  <c r="AB142" i="10"/>
  <c r="AC142" i="10" s="1"/>
  <c r="AB143" i="10"/>
  <c r="AC143" i="10" s="1"/>
  <c r="AB145" i="10"/>
  <c r="AC145" i="10" s="1"/>
  <c r="AB146" i="10"/>
  <c r="AC146" i="10" s="1"/>
  <c r="AB148" i="10"/>
  <c r="AC148" i="10" s="1"/>
  <c r="AB149" i="10"/>
  <c r="AC149" i="10" s="1"/>
  <c r="AB150" i="10"/>
  <c r="AC150" i="10" s="1"/>
  <c r="AB151" i="10"/>
  <c r="AC151" i="10" s="1"/>
  <c r="AB152" i="10"/>
  <c r="AC152" i="10" s="1"/>
  <c r="AB153" i="10"/>
  <c r="AC153" i="10" s="1"/>
  <c r="AB156" i="10"/>
  <c r="AC156" i="10" s="1"/>
  <c r="AB157" i="10"/>
  <c r="AC157" i="10" s="1"/>
  <c r="AB158" i="10"/>
  <c r="AC158" i="10" s="1"/>
  <c r="AB159" i="10"/>
  <c r="AC159" i="10" s="1"/>
  <c r="AB163" i="10"/>
  <c r="AC163" i="10" s="1"/>
  <c r="AB164" i="10"/>
  <c r="AC164" i="10" s="1"/>
  <c r="AB165" i="10"/>
  <c r="AC165" i="10" s="1"/>
  <c r="AB166" i="10"/>
  <c r="AC166" i="10" s="1"/>
  <c r="AB167" i="10"/>
  <c r="AC167" i="10" s="1"/>
  <c r="AB170" i="10"/>
  <c r="AC170" i="10" s="1"/>
  <c r="AB171" i="10"/>
  <c r="AC171" i="10" s="1"/>
  <c r="AB173" i="10"/>
  <c r="AC173" i="10" s="1"/>
  <c r="AB174" i="10"/>
  <c r="AC174" i="10" s="1"/>
  <c r="AB177" i="10"/>
  <c r="AC177" i="10" s="1"/>
  <c r="AB178" i="10"/>
  <c r="AC178" i="10" s="1"/>
  <c r="AB179" i="10"/>
  <c r="AC179" i="10" s="1"/>
  <c r="AB180" i="10"/>
  <c r="AC180" i="10" s="1"/>
  <c r="AB181" i="10"/>
  <c r="AC181" i="10" s="1"/>
  <c r="AB185" i="10"/>
  <c r="AC185" i="10" s="1"/>
  <c r="AB186" i="10"/>
  <c r="AC186" i="10" s="1"/>
  <c r="AB191" i="10"/>
  <c r="AC191" i="10" s="1"/>
  <c r="AB195" i="10"/>
  <c r="AC195" i="10" s="1"/>
  <c r="AB198" i="10"/>
  <c r="AC198" i="10" s="1"/>
  <c r="AB199" i="10"/>
  <c r="AC199" i="10" s="1"/>
  <c r="AB200" i="10"/>
  <c r="AC200" i="10" s="1"/>
  <c r="AB202" i="10"/>
  <c r="AC202" i="10" s="1"/>
  <c r="AB205" i="10"/>
  <c r="AC205" i="10" s="1"/>
  <c r="AB206" i="10"/>
  <c r="AC206" i="10" s="1"/>
  <c r="AB207" i="10"/>
  <c r="AC207" i="10" s="1"/>
  <c r="AB208" i="10"/>
  <c r="AC208" i="10" s="1"/>
  <c r="AB209" i="10"/>
  <c r="AC209" i="10" s="1"/>
  <c r="AB210" i="10"/>
  <c r="AC210" i="10" s="1"/>
  <c r="Z44" i="10"/>
  <c r="AA44" i="10" s="1"/>
  <c r="Z45" i="10"/>
  <c r="AA45" i="10" s="1"/>
  <c r="Z46" i="10"/>
  <c r="AA46" i="10" s="1"/>
  <c r="Z49" i="10"/>
  <c r="AA49" i="10"/>
  <c r="Z50" i="10"/>
  <c r="AA50" i="10" s="1"/>
  <c r="Z53" i="10"/>
  <c r="AA53" i="10" s="1"/>
  <c r="Z55" i="10"/>
  <c r="AA55" i="10" s="1"/>
  <c r="Z56" i="10"/>
  <c r="AA56" i="10" s="1"/>
  <c r="Z64" i="10"/>
  <c r="AA64" i="10" s="1"/>
  <c r="Z65" i="10"/>
  <c r="AA65" i="10" s="1"/>
  <c r="Z66" i="10"/>
  <c r="AA66" i="10" s="1"/>
  <c r="Z67" i="10"/>
  <c r="AA67" i="10" s="1"/>
  <c r="Z70" i="10"/>
  <c r="AA70" i="10" s="1"/>
  <c r="Z74" i="10"/>
  <c r="AA74" i="10" s="1"/>
  <c r="Z77" i="10"/>
  <c r="AA77" i="10" s="1"/>
  <c r="Z78" i="10"/>
  <c r="AA78" i="10" s="1"/>
  <c r="Z79" i="10"/>
  <c r="AA79" i="10" s="1"/>
  <c r="Z80" i="10"/>
  <c r="AA80" i="10"/>
  <c r="Z81" i="10"/>
  <c r="AA81" i="10" s="1"/>
  <c r="Z82" i="10"/>
  <c r="AA82" i="10" s="1"/>
  <c r="Z84" i="10"/>
  <c r="AA84" i="10" s="1"/>
  <c r="Z85" i="10"/>
  <c r="AA85" i="10" s="1"/>
  <c r="Z86" i="10"/>
  <c r="AA86" i="10" s="1"/>
  <c r="Z87" i="10"/>
  <c r="AA87" i="10" s="1"/>
  <c r="Z88" i="10"/>
  <c r="AA88" i="10" s="1"/>
  <c r="Z91" i="10"/>
  <c r="AA91" i="10" s="1"/>
  <c r="Z93" i="10"/>
  <c r="AA93" i="10" s="1"/>
  <c r="Z97" i="10"/>
  <c r="AA97" i="10" s="1"/>
  <c r="Z102" i="10"/>
  <c r="AA102" i="10" s="1"/>
  <c r="Z103" i="10"/>
  <c r="AA103" i="10" s="1"/>
  <c r="Z105" i="10"/>
  <c r="AA105" i="10" s="1"/>
  <c r="Z106" i="10"/>
  <c r="AA106" i="10" s="1"/>
  <c r="Z112" i="10"/>
  <c r="AA112" i="10" s="1"/>
  <c r="Z115" i="10"/>
  <c r="AA115" i="10" s="1"/>
  <c r="Z116" i="10"/>
  <c r="AA116" i="10" s="1"/>
  <c r="Z119" i="10"/>
  <c r="AA119" i="10" s="1"/>
  <c r="Z120" i="10"/>
  <c r="AA120" i="10" s="1"/>
  <c r="Z121" i="10"/>
  <c r="AA121" i="10" s="1"/>
  <c r="Z122" i="10"/>
  <c r="AA122" i="10" s="1"/>
  <c r="Z123" i="10"/>
  <c r="AA123" i="10" s="1"/>
  <c r="Z125" i="10"/>
  <c r="AA125" i="10" s="1"/>
  <c r="Z126" i="10"/>
  <c r="AA126" i="10" s="1"/>
  <c r="Z127" i="10"/>
  <c r="AA127" i="10" s="1"/>
  <c r="Z131" i="10"/>
  <c r="AA131" i="10"/>
  <c r="Z134" i="10"/>
  <c r="AA134" i="10" s="1"/>
  <c r="Z139" i="10"/>
  <c r="AA139" i="10" s="1"/>
  <c r="Z141" i="10"/>
  <c r="AA141" i="10" s="1"/>
  <c r="Z142" i="10"/>
  <c r="AA142" i="10" s="1"/>
  <c r="Z143" i="10"/>
  <c r="AA143" i="10" s="1"/>
  <c r="Z144" i="10"/>
  <c r="AA144" i="10" s="1"/>
  <c r="Z145" i="10"/>
  <c r="AA145" i="10" s="1"/>
  <c r="Z148" i="10"/>
  <c r="AA148" i="10" s="1"/>
  <c r="Z149" i="10"/>
  <c r="AA149" i="10" s="1"/>
  <c r="Z150" i="10"/>
  <c r="AA150" i="10"/>
  <c r="Z151" i="10"/>
  <c r="AA151" i="10" s="1"/>
  <c r="Z152" i="10"/>
  <c r="AA152" i="10" s="1"/>
  <c r="Z153" i="10"/>
  <c r="AA153" i="10" s="1"/>
  <c r="Z156" i="10"/>
  <c r="AA156" i="10" s="1"/>
  <c r="Z157" i="10"/>
  <c r="AA157" i="10" s="1"/>
  <c r="Z158" i="10"/>
  <c r="AA158" i="10" s="1"/>
  <c r="Z161" i="10"/>
  <c r="AA161" i="10" s="1"/>
  <c r="Z162" i="10"/>
  <c r="AA162" i="10" s="1"/>
  <c r="Z163" i="10"/>
  <c r="AA163" i="10" s="1"/>
  <c r="Z164" i="10"/>
  <c r="AA164" i="10" s="1"/>
  <c r="Z165" i="10"/>
  <c r="AA165" i="10" s="1"/>
  <c r="Z166" i="10"/>
  <c r="AA166" i="10" s="1"/>
  <c r="Z167" i="10"/>
  <c r="AA167" i="10" s="1"/>
  <c r="Z168" i="10"/>
  <c r="AA168" i="10" s="1"/>
  <c r="Z169" i="10"/>
  <c r="AA169" i="10" s="1"/>
  <c r="Z172" i="10"/>
  <c r="AA172" i="10" s="1"/>
  <c r="Z173" i="10"/>
  <c r="AA173" i="10" s="1"/>
  <c r="Z174" i="10"/>
  <c r="AA174" i="10" s="1"/>
  <c r="Z177" i="10"/>
  <c r="AA177" i="10" s="1"/>
  <c r="Z178" i="10"/>
  <c r="AA178" i="10" s="1"/>
  <c r="Z179" i="10"/>
  <c r="AA179" i="10" s="1"/>
  <c r="Z181" i="10"/>
  <c r="AA181" i="10" s="1"/>
  <c r="Z191" i="10"/>
  <c r="AA191" i="10" s="1"/>
  <c r="Z192" i="10"/>
  <c r="AA192" i="10" s="1"/>
  <c r="Z193" i="10"/>
  <c r="AA193" i="10" s="1"/>
  <c r="Z195" i="10"/>
  <c r="AA195" i="10" s="1"/>
  <c r="Z202" i="10"/>
  <c r="AA202" i="10"/>
  <c r="Z205" i="10"/>
  <c r="AA205" i="10" s="1"/>
  <c r="Z206" i="10"/>
  <c r="AA206" i="10" s="1"/>
  <c r="Z207" i="10"/>
  <c r="AA207" i="10" s="1"/>
  <c r="Z209" i="10"/>
  <c r="AA209" i="10" s="1"/>
  <c r="Z210" i="10"/>
  <c r="AA210" i="10" s="1"/>
  <c r="X48" i="10"/>
  <c r="Y48" i="10" s="1"/>
  <c r="X49" i="10"/>
  <c r="Y49" i="10"/>
  <c r="X50" i="10"/>
  <c r="Y50" i="10" s="1"/>
  <c r="X55" i="10"/>
  <c r="Y55" i="10" s="1"/>
  <c r="X61" i="10"/>
  <c r="Y61" i="10" s="1"/>
  <c r="X62" i="10"/>
  <c r="Y62" i="10" s="1"/>
  <c r="X63" i="10"/>
  <c r="Y63" i="10" s="1"/>
  <c r="X66" i="10"/>
  <c r="Y66" i="10" s="1"/>
  <c r="X69" i="10"/>
  <c r="Y69" i="10" s="1"/>
  <c r="X70" i="10"/>
  <c r="Y70" i="10" s="1"/>
  <c r="X71" i="10"/>
  <c r="Y71" i="10" s="1"/>
  <c r="X72" i="10"/>
  <c r="Y72" i="10" s="1"/>
  <c r="X78" i="10"/>
  <c r="Y78" i="10" s="1"/>
  <c r="X79" i="10"/>
  <c r="Y79" i="10" s="1"/>
  <c r="X80" i="10"/>
  <c r="Y80" i="10" s="1"/>
  <c r="X81" i="10"/>
  <c r="Y81" i="10" s="1"/>
  <c r="X82" i="10"/>
  <c r="Y82" i="10" s="1"/>
  <c r="X84" i="10"/>
  <c r="Y84" i="10" s="1"/>
  <c r="X85" i="10"/>
  <c r="Y85" i="10" s="1"/>
  <c r="X86" i="10"/>
  <c r="Y86" i="10" s="1"/>
  <c r="X87" i="10"/>
  <c r="Y87" i="10" s="1"/>
  <c r="X88" i="10"/>
  <c r="Y88" i="10" s="1"/>
  <c r="X91" i="10"/>
  <c r="Y91" i="10" s="1"/>
  <c r="X92" i="10"/>
  <c r="Y92" i="10" s="1"/>
  <c r="X93" i="10"/>
  <c r="Y93" i="10" s="1"/>
  <c r="X96" i="10"/>
  <c r="Y96" i="10" s="1"/>
  <c r="X97" i="10"/>
  <c r="Y97" i="10" s="1"/>
  <c r="X103" i="10"/>
  <c r="Y103" i="10" s="1"/>
  <c r="X104" i="10"/>
  <c r="Y104" i="10" s="1"/>
  <c r="X105" i="10"/>
  <c r="Y105" i="10" s="1"/>
  <c r="X106" i="10"/>
  <c r="Y106" i="10" s="1"/>
  <c r="X107" i="10"/>
  <c r="Y107" i="10" s="1"/>
  <c r="X110" i="10"/>
  <c r="Y110" i="10" s="1"/>
  <c r="X112" i="10"/>
  <c r="Y112" i="10" s="1"/>
  <c r="X113" i="10"/>
  <c r="Y113" i="10" s="1"/>
  <c r="X115" i="10"/>
  <c r="Y115" i="10" s="1"/>
  <c r="X117" i="10"/>
  <c r="Y117" i="10" s="1"/>
  <c r="X118" i="10"/>
  <c r="Y118" i="10" s="1"/>
  <c r="X119" i="10"/>
  <c r="Y119" i="10" s="1"/>
  <c r="X120" i="10"/>
  <c r="Y120" i="10" s="1"/>
  <c r="X121" i="10"/>
  <c r="Y121" i="10"/>
  <c r="X124" i="10"/>
  <c r="Y124" i="10" s="1"/>
  <c r="X125" i="10"/>
  <c r="Y125" i="10" s="1"/>
  <c r="X126" i="10"/>
  <c r="Y126" i="10"/>
  <c r="X127" i="10"/>
  <c r="Y127" i="10" s="1"/>
  <c r="X131" i="10"/>
  <c r="Y131" i="10" s="1"/>
  <c r="X133" i="10"/>
  <c r="Y133" i="10" s="1"/>
  <c r="X134" i="10"/>
  <c r="Y134" i="10" s="1"/>
  <c r="X139" i="10"/>
  <c r="Y139" i="10" s="1"/>
  <c r="X143" i="10"/>
  <c r="Y143" i="10" s="1"/>
  <c r="X145" i="10"/>
  <c r="Y145" i="10" s="1"/>
  <c r="X146" i="10"/>
  <c r="Y146" i="10" s="1"/>
  <c r="X147" i="10"/>
  <c r="Y147" i="10" s="1"/>
  <c r="X148" i="10"/>
  <c r="Y148" i="10" s="1"/>
  <c r="X151" i="10"/>
  <c r="Y151" i="10" s="1"/>
  <c r="X152" i="10"/>
  <c r="Y152" i="10" s="1"/>
  <c r="X153" i="10"/>
  <c r="Y153" i="10" s="1"/>
  <c r="X154" i="10"/>
  <c r="Y154" i="10" s="1"/>
  <c r="X155" i="10"/>
  <c r="Y155" i="10" s="1"/>
  <c r="X156" i="10"/>
  <c r="Y156" i="10" s="1"/>
  <c r="X157" i="10"/>
  <c r="Y157" i="10" s="1"/>
  <c r="X158" i="10"/>
  <c r="Y158" i="10"/>
  <c r="X163" i="10"/>
  <c r="Y163" i="10" s="1"/>
  <c r="X164" i="10"/>
  <c r="Y164" i="10" s="1"/>
  <c r="X165" i="10"/>
  <c r="Y165" i="10" s="1"/>
  <c r="X166" i="10"/>
  <c r="Y166" i="10" s="1"/>
  <c r="X167" i="10"/>
  <c r="Y167" i="10" s="1"/>
  <c r="X168" i="10"/>
  <c r="Y168" i="10" s="1"/>
  <c r="X169" i="10"/>
  <c r="Y169" i="10" s="1"/>
  <c r="X170" i="10"/>
  <c r="Y170" i="10" s="1"/>
  <c r="X173" i="10"/>
  <c r="Y173" i="10" s="1"/>
  <c r="X174" i="10"/>
  <c r="Y174" i="10" s="1"/>
  <c r="X177" i="10"/>
  <c r="Y177" i="10" s="1"/>
  <c r="X178" i="10"/>
  <c r="Y178" i="10" s="1"/>
  <c r="X179" i="10"/>
  <c r="Y179" i="10" s="1"/>
  <c r="X180" i="10"/>
  <c r="Y180" i="10" s="1"/>
  <c r="X181" i="10"/>
  <c r="Y181" i="10" s="1"/>
  <c r="X183" i="10"/>
  <c r="Y183" i="10" s="1"/>
  <c r="X189" i="10"/>
  <c r="Y189" i="10" s="1"/>
  <c r="X195" i="10"/>
  <c r="Y195" i="10" s="1"/>
  <c r="X196" i="10"/>
  <c r="Y196" i="10" s="1"/>
  <c r="X197" i="10"/>
  <c r="Y197" i="10" s="1"/>
  <c r="X198" i="10"/>
  <c r="Y198" i="10" s="1"/>
  <c r="X202" i="10"/>
  <c r="Y202" i="10" s="1"/>
  <c r="X205" i="10"/>
  <c r="Y205" i="10" s="1"/>
  <c r="X206" i="10"/>
  <c r="Y206" i="10" s="1"/>
  <c r="X207" i="10"/>
  <c r="Y207" i="10" s="1"/>
  <c r="X208" i="10"/>
  <c r="Y208" i="10" s="1"/>
  <c r="X209" i="10"/>
  <c r="Y209" i="10" s="1"/>
  <c r="X210" i="10"/>
  <c r="Y210" i="10" s="1"/>
  <c r="V45" i="10"/>
  <c r="W45" i="10" s="1"/>
  <c r="V46" i="10"/>
  <c r="W46" i="10" s="1"/>
  <c r="V47" i="10"/>
  <c r="W47" i="10" s="1"/>
  <c r="V48" i="10"/>
  <c r="W48" i="10" s="1"/>
  <c r="V50" i="10"/>
  <c r="W50" i="10" s="1"/>
  <c r="V55" i="10"/>
  <c r="W55" i="10" s="1"/>
  <c r="V56" i="10"/>
  <c r="W56" i="10" s="1"/>
  <c r="V57" i="10"/>
  <c r="W57" i="10" s="1"/>
  <c r="V61" i="10"/>
  <c r="W61" i="10" s="1"/>
  <c r="V62" i="10"/>
  <c r="W62" i="10" s="1"/>
  <c r="V63" i="10"/>
  <c r="W63" i="10" s="1"/>
  <c r="V66" i="10"/>
  <c r="W66" i="10" s="1"/>
  <c r="V74" i="10"/>
  <c r="W74" i="10" s="1"/>
  <c r="V75" i="10"/>
  <c r="W75" i="10" s="1"/>
  <c r="V78" i="10"/>
  <c r="W78" i="10" s="1"/>
  <c r="V79" i="10"/>
  <c r="W79" i="10" s="1"/>
  <c r="V80" i="10"/>
  <c r="W80" i="10" s="1"/>
  <c r="V81" i="10"/>
  <c r="W81" i="10" s="1"/>
  <c r="V82" i="10"/>
  <c r="W82" i="10" s="1"/>
  <c r="V84" i="10"/>
  <c r="W84" i="10" s="1"/>
  <c r="V85" i="10"/>
  <c r="W85" i="10" s="1"/>
  <c r="V86" i="10"/>
  <c r="W86" i="10"/>
  <c r="V87" i="10"/>
  <c r="W87" i="10" s="1"/>
  <c r="V88" i="10"/>
  <c r="W88" i="10" s="1"/>
  <c r="V89" i="10"/>
  <c r="W89" i="10" s="1"/>
  <c r="V91" i="10"/>
  <c r="W91" i="10" s="1"/>
  <c r="V93" i="10"/>
  <c r="W93" i="10" s="1"/>
  <c r="V94" i="10"/>
  <c r="W94" i="10" s="1"/>
  <c r="V95" i="10"/>
  <c r="W95" i="10" s="1"/>
  <c r="V97" i="10"/>
  <c r="W97" i="10" s="1"/>
  <c r="V102" i="10"/>
  <c r="W102" i="10" s="1"/>
  <c r="V103" i="10"/>
  <c r="W103" i="10" s="1"/>
  <c r="V104" i="10"/>
  <c r="W104" i="10" s="1"/>
  <c r="V105" i="10"/>
  <c r="W105" i="10" s="1"/>
  <c r="V106" i="10"/>
  <c r="W106" i="10" s="1"/>
  <c r="V107" i="10"/>
  <c r="W107" i="10" s="1"/>
  <c r="V112" i="10"/>
  <c r="W112" i="10" s="1"/>
  <c r="V115" i="10"/>
  <c r="W115" i="10" s="1"/>
  <c r="V119" i="10"/>
  <c r="W119" i="10" s="1"/>
  <c r="V120" i="10"/>
  <c r="W120" i="10" s="1"/>
  <c r="V121" i="10"/>
  <c r="W121" i="10" s="1"/>
  <c r="V122" i="10"/>
  <c r="W122" i="10" s="1"/>
  <c r="V125" i="10"/>
  <c r="W125" i="10" s="1"/>
  <c r="V126" i="10"/>
  <c r="W126" i="10" s="1"/>
  <c r="V127" i="10"/>
  <c r="W127" i="10" s="1"/>
  <c r="V128" i="10"/>
  <c r="W128" i="10" s="1"/>
  <c r="V129" i="10"/>
  <c r="W129" i="10" s="1"/>
  <c r="V130" i="10"/>
  <c r="W130" i="10" s="1"/>
  <c r="V131" i="10"/>
  <c r="W131" i="10" s="1"/>
  <c r="V134" i="10"/>
  <c r="W134" i="10" s="1"/>
  <c r="V138" i="10"/>
  <c r="W138" i="10" s="1"/>
  <c r="V139" i="10"/>
  <c r="W139" i="10" s="1"/>
  <c r="V142" i="10"/>
  <c r="W142" i="10" s="1"/>
  <c r="V143" i="10"/>
  <c r="W143" i="10" s="1"/>
  <c r="V144" i="10"/>
  <c r="W144" i="10" s="1"/>
  <c r="V145" i="10"/>
  <c r="W145" i="10" s="1"/>
  <c r="V146" i="10"/>
  <c r="W146" i="10" s="1"/>
  <c r="V148" i="10"/>
  <c r="W148" i="10" s="1"/>
  <c r="V151" i="10"/>
  <c r="W151" i="10" s="1"/>
  <c r="V152" i="10"/>
  <c r="W152" i="10" s="1"/>
  <c r="V153" i="10"/>
  <c r="W153" i="10" s="1"/>
  <c r="V156" i="10"/>
  <c r="W156" i="10" s="1"/>
  <c r="V157" i="10"/>
  <c r="W157" i="10" s="1"/>
  <c r="V158" i="10"/>
  <c r="W158" i="10" s="1"/>
  <c r="V159" i="10"/>
  <c r="W159" i="10" s="1"/>
  <c r="V160" i="10"/>
  <c r="W160" i="10" s="1"/>
  <c r="V163" i="10"/>
  <c r="W163" i="10" s="1"/>
  <c r="V164" i="10"/>
  <c r="W164" i="10" s="1"/>
  <c r="V165" i="10"/>
  <c r="W165" i="10" s="1"/>
  <c r="V166" i="10"/>
  <c r="W166" i="10" s="1"/>
  <c r="V167" i="10"/>
  <c r="W167" i="10" s="1"/>
  <c r="V168" i="10"/>
  <c r="W168" i="10" s="1"/>
  <c r="V169" i="10"/>
  <c r="W169" i="10" s="1"/>
  <c r="V170" i="10"/>
  <c r="W170" i="10" s="1"/>
  <c r="V171" i="10"/>
  <c r="W171" i="10" s="1"/>
  <c r="V173" i="10"/>
  <c r="W173" i="10" s="1"/>
  <c r="V174" i="10"/>
  <c r="W174" i="10" s="1"/>
  <c r="V175" i="10"/>
  <c r="W175" i="10" s="1"/>
  <c r="V176" i="10"/>
  <c r="W176" i="10" s="1"/>
  <c r="V177" i="10"/>
  <c r="W177" i="10" s="1"/>
  <c r="V178" i="10"/>
  <c r="W178" i="10" s="1"/>
  <c r="V179" i="10"/>
  <c r="W179" i="10" s="1"/>
  <c r="V181" i="10"/>
  <c r="W181" i="10"/>
  <c r="V182" i="10"/>
  <c r="W182" i="10" s="1"/>
  <c r="V183" i="10"/>
  <c r="W183" i="10"/>
  <c r="V184" i="10"/>
  <c r="W184" i="10" s="1"/>
  <c r="V185" i="10"/>
  <c r="W185" i="10" s="1"/>
  <c r="V189" i="10"/>
  <c r="W189" i="10" s="1"/>
  <c r="V191" i="10"/>
  <c r="W191" i="10" s="1"/>
  <c r="V192" i="10"/>
  <c r="W192" i="10" s="1"/>
  <c r="V193" i="10"/>
  <c r="W193" i="10" s="1"/>
  <c r="V195" i="10"/>
  <c r="W195" i="10" s="1"/>
  <c r="V196" i="10"/>
  <c r="W196" i="10"/>
  <c r="V197" i="10"/>
  <c r="W197" i="10" s="1"/>
  <c r="V202" i="10"/>
  <c r="W202" i="10" s="1"/>
  <c r="V205" i="10"/>
  <c r="W205" i="10" s="1"/>
  <c r="V206" i="10"/>
  <c r="W206" i="10" s="1"/>
  <c r="V207" i="10"/>
  <c r="W207" i="10" s="1"/>
  <c r="V209" i="10"/>
  <c r="W209" i="10" s="1"/>
  <c r="V210" i="10"/>
  <c r="W210" i="10" s="1"/>
  <c r="V213" i="10"/>
  <c r="W213" i="10" s="1"/>
  <c r="T44" i="10"/>
  <c r="U44" i="10" s="1"/>
  <c r="T45" i="10"/>
  <c r="U45" i="10" s="1"/>
  <c r="T50" i="10"/>
  <c r="U50" i="10" s="1"/>
  <c r="T51" i="10"/>
  <c r="U51" i="10" s="1"/>
  <c r="T52" i="10"/>
  <c r="U52" i="10" s="1"/>
  <c r="T53" i="10"/>
  <c r="U53" i="10" s="1"/>
  <c r="T55" i="10"/>
  <c r="U55" i="10" s="1"/>
  <c r="T56" i="10"/>
  <c r="U56" i="10" s="1"/>
  <c r="T57" i="10"/>
  <c r="U57" i="10" s="1"/>
  <c r="T59" i="10"/>
  <c r="U59" i="10" s="1"/>
  <c r="T60" i="10"/>
  <c r="U60" i="10" s="1"/>
  <c r="T61" i="10"/>
  <c r="U61" i="10" s="1"/>
  <c r="T64" i="10"/>
  <c r="U64" i="10" s="1"/>
  <c r="T66" i="10"/>
  <c r="U66" i="10" s="1"/>
  <c r="T67" i="10"/>
  <c r="U67" i="10" s="1"/>
  <c r="T68" i="10"/>
  <c r="U68" i="10" s="1"/>
  <c r="T69" i="10"/>
  <c r="U69" i="10" s="1"/>
  <c r="T74" i="10"/>
  <c r="U74" i="10" s="1"/>
  <c r="T75" i="10"/>
  <c r="U75" i="10" s="1"/>
  <c r="T76" i="10"/>
  <c r="U76" i="10" s="1"/>
  <c r="T78" i="10"/>
  <c r="U78" i="10" s="1"/>
  <c r="T79" i="10"/>
  <c r="U79" i="10" s="1"/>
  <c r="T80" i="10"/>
  <c r="U80" i="10" s="1"/>
  <c r="T81" i="10"/>
  <c r="U81" i="10" s="1"/>
  <c r="T82" i="10"/>
  <c r="U82" i="10" s="1"/>
  <c r="T83" i="10"/>
  <c r="U83" i="10" s="1"/>
  <c r="T84" i="10"/>
  <c r="U84" i="10"/>
  <c r="T85" i="10"/>
  <c r="U85" i="10" s="1"/>
  <c r="T86" i="10"/>
  <c r="U86" i="10" s="1"/>
  <c r="T87" i="10"/>
  <c r="U87" i="10" s="1"/>
  <c r="T88" i="10"/>
  <c r="U88" i="10" s="1"/>
  <c r="T91" i="10"/>
  <c r="U91" i="10" s="1"/>
  <c r="T95" i="10"/>
  <c r="U95" i="10" s="1"/>
  <c r="T96" i="10"/>
  <c r="U96" i="10" s="1"/>
  <c r="T97" i="10"/>
  <c r="U97" i="10"/>
  <c r="T103" i="10"/>
  <c r="U103" i="10" s="1"/>
  <c r="T104" i="10"/>
  <c r="U104" i="10" s="1"/>
  <c r="T105" i="10"/>
  <c r="U105" i="10" s="1"/>
  <c r="T106" i="10"/>
  <c r="U106" i="10" s="1"/>
  <c r="T110" i="10"/>
  <c r="U110" i="10" s="1"/>
  <c r="T112" i="10"/>
  <c r="U112" i="10" s="1"/>
  <c r="T115" i="10"/>
  <c r="U115" i="10" s="1"/>
  <c r="T118" i="10"/>
  <c r="U118" i="10" s="1"/>
  <c r="T119" i="10"/>
  <c r="U119" i="10" s="1"/>
  <c r="T120" i="10"/>
  <c r="U120" i="10" s="1"/>
  <c r="T121" i="10"/>
  <c r="U121" i="10" s="1"/>
  <c r="T125" i="10"/>
  <c r="U125" i="10" s="1"/>
  <c r="T126" i="10"/>
  <c r="U126" i="10" s="1"/>
  <c r="T127" i="10"/>
  <c r="U127" i="10" s="1"/>
  <c r="T128" i="10"/>
  <c r="U128" i="10"/>
  <c r="T129" i="10"/>
  <c r="U129" i="10" s="1"/>
  <c r="T131" i="10"/>
  <c r="U131" i="10" s="1"/>
  <c r="T134" i="10"/>
  <c r="U134" i="10" s="1"/>
  <c r="T136" i="10"/>
  <c r="U136" i="10" s="1"/>
  <c r="T137" i="10"/>
  <c r="U137" i="10" s="1"/>
  <c r="T139" i="10"/>
  <c r="U139" i="10" s="1"/>
  <c r="T140" i="10"/>
  <c r="U140" i="10" s="1"/>
  <c r="T141" i="10"/>
  <c r="U141" i="10" s="1"/>
  <c r="T142" i="10"/>
  <c r="U142" i="10" s="1"/>
  <c r="T143" i="10"/>
  <c r="U143" i="10" s="1"/>
  <c r="T144" i="10"/>
  <c r="U144" i="10"/>
  <c r="T145" i="10"/>
  <c r="U145" i="10" s="1"/>
  <c r="T148" i="10"/>
  <c r="U148" i="10" s="1"/>
  <c r="T149" i="10"/>
  <c r="U149" i="10" s="1"/>
  <c r="T150" i="10"/>
  <c r="U150" i="10" s="1"/>
  <c r="T151" i="10"/>
  <c r="U151" i="10" s="1"/>
  <c r="T152" i="10"/>
  <c r="U152" i="10" s="1"/>
  <c r="T153" i="10"/>
  <c r="U153" i="10" s="1"/>
  <c r="T155" i="10"/>
  <c r="U155" i="10" s="1"/>
  <c r="T156" i="10"/>
  <c r="U156" i="10" s="1"/>
  <c r="T157" i="10"/>
  <c r="U157" i="10" s="1"/>
  <c r="T158" i="10"/>
  <c r="U158" i="10" s="1"/>
  <c r="T159" i="10"/>
  <c r="U159" i="10" s="1"/>
  <c r="T163" i="10"/>
  <c r="U163" i="10" s="1"/>
  <c r="T164" i="10"/>
  <c r="U164" i="10" s="1"/>
  <c r="T165" i="10"/>
  <c r="U165" i="10" s="1"/>
  <c r="T166" i="10"/>
  <c r="U166" i="10" s="1"/>
  <c r="T167" i="10"/>
  <c r="U167" i="10" s="1"/>
  <c r="T170" i="10"/>
  <c r="U170" i="10" s="1"/>
  <c r="T171" i="10"/>
  <c r="U171" i="10" s="1"/>
  <c r="T172" i="10"/>
  <c r="U172" i="10" s="1"/>
  <c r="T173" i="10"/>
  <c r="U173" i="10" s="1"/>
  <c r="T174" i="10"/>
  <c r="U174" i="10" s="1"/>
  <c r="T177" i="10"/>
  <c r="U177" i="10" s="1"/>
  <c r="T178" i="10"/>
  <c r="U178" i="10" s="1"/>
  <c r="T179" i="10"/>
  <c r="U179" i="10" s="1"/>
  <c r="T180" i="10"/>
  <c r="U180" i="10" s="1"/>
  <c r="T181" i="10"/>
  <c r="U181" i="10" s="1"/>
  <c r="T189" i="10"/>
  <c r="U189" i="10" s="1"/>
  <c r="T193" i="10"/>
  <c r="U193" i="10" s="1"/>
  <c r="T194" i="10"/>
  <c r="U194" i="10" s="1"/>
  <c r="T195" i="10"/>
  <c r="U195" i="10" s="1"/>
  <c r="T202" i="10"/>
  <c r="U202" i="10" s="1"/>
  <c r="T203" i="10"/>
  <c r="U203" i="10" s="1"/>
  <c r="T204" i="10"/>
  <c r="U204" i="10" s="1"/>
  <c r="T205" i="10"/>
  <c r="U205" i="10" s="1"/>
  <c r="T206" i="10"/>
  <c r="U206" i="10" s="1"/>
  <c r="T207" i="10"/>
  <c r="U207" i="10" s="1"/>
  <c r="T208" i="10"/>
  <c r="U208" i="10" s="1"/>
  <c r="T209" i="10"/>
  <c r="U209" i="10" s="1"/>
  <c r="T210" i="10"/>
  <c r="U210" i="10" s="1"/>
  <c r="T211" i="10"/>
  <c r="U211" i="10" s="1"/>
  <c r="X44" i="10"/>
  <c r="Y44" i="10" s="1"/>
  <c r="AB45" i="10"/>
  <c r="AC45" i="10" s="1"/>
  <c r="AB48" i="10"/>
  <c r="AC48" i="10" s="1"/>
  <c r="Z57" i="10"/>
  <c r="AA57" i="10" s="1"/>
  <c r="V59" i="10"/>
  <c r="W59" i="10" s="1"/>
  <c r="Z60" i="10"/>
  <c r="AA60" i="10" s="1"/>
  <c r="V72" i="10"/>
  <c r="W72" i="10" s="1"/>
  <c r="T73" i="10"/>
  <c r="U73" i="10" s="1"/>
  <c r="AB74" i="10"/>
  <c r="AC74" i="10" s="1"/>
  <c r="AB75" i="10"/>
  <c r="AC75" i="10" s="1"/>
  <c r="X77" i="10"/>
  <c r="Y77" i="10" s="1"/>
  <c r="T89" i="10"/>
  <c r="U89" i="10" s="1"/>
  <c r="T90" i="10"/>
  <c r="U90" i="10" s="1"/>
  <c r="Z98" i="10"/>
  <c r="AA98" i="10" s="1"/>
  <c r="AB100" i="10"/>
  <c r="AC100" i="10" s="1"/>
  <c r="AB101" i="10"/>
  <c r="AC101" i="10" s="1"/>
  <c r="T102" i="10"/>
  <c r="U102" i="10" s="1"/>
  <c r="Z113" i="10"/>
  <c r="AA113" i="10" s="1"/>
  <c r="V114" i="10"/>
  <c r="W114" i="10" s="1"/>
  <c r="Z117" i="10"/>
  <c r="AA117" i="10" s="1"/>
  <c r="V118" i="10"/>
  <c r="W118" i="10" s="1"/>
  <c r="Z135" i="10"/>
  <c r="AA135" i="10" s="1"/>
  <c r="V136" i="10"/>
  <c r="W136" i="10" s="1"/>
  <c r="V137" i="10"/>
  <c r="W137" i="10" s="1"/>
  <c r="V140" i="10"/>
  <c r="W140" i="10" s="1"/>
  <c r="X141" i="10"/>
  <c r="Y141" i="10" s="1"/>
  <c r="X161" i="10"/>
  <c r="Y161" i="10" s="1"/>
  <c r="V162" i="10"/>
  <c r="W162" i="10" s="1"/>
  <c r="T168" i="10"/>
  <c r="U168" i="10" s="1"/>
  <c r="T169" i="10"/>
  <c r="U169" i="10" s="1"/>
  <c r="Z175" i="10"/>
  <c r="AA175" i="10" s="1"/>
  <c r="AD176" i="10"/>
  <c r="AE176" i="10" s="1"/>
  <c r="Z184" i="10"/>
  <c r="AA184" i="10" s="1"/>
  <c r="T185" i="10"/>
  <c r="U185" i="10" s="1"/>
  <c r="AB188" i="10"/>
  <c r="AC188" i="10" s="1"/>
  <c r="Z189" i="10"/>
  <c r="AA189" i="10" s="1"/>
  <c r="V190" i="10"/>
  <c r="W190" i="10" s="1"/>
  <c r="X192" i="10"/>
  <c r="Y192" i="10" s="1"/>
  <c r="T196" i="10"/>
  <c r="U196" i="10" s="1"/>
  <c r="T197" i="10"/>
  <c r="U197" i="10" s="1"/>
  <c r="V199" i="10"/>
  <c r="W199" i="10" s="1"/>
  <c r="Z200" i="10"/>
  <c r="AA200" i="10" s="1"/>
  <c r="Z203" i="10"/>
  <c r="AA203" i="10" s="1"/>
  <c r="Z204" i="10"/>
  <c r="AA204" i="10" s="1"/>
  <c r="Z211" i="10"/>
  <c r="AA211" i="10" s="1"/>
  <c r="C73" i="34" a="1"/>
  <c r="C73" i="34"/>
  <c r="C72" i="34" a="1"/>
  <c r="C72" i="34" s="1"/>
  <c r="R72" i="34"/>
  <c r="T72" i="34"/>
  <c r="U72" i="34" s="1"/>
  <c r="V72" i="34"/>
  <c r="W72" i="34" s="1"/>
  <c r="X72" i="34"/>
  <c r="Y72" i="34"/>
  <c r="Z72" i="34"/>
  <c r="AA72" i="34"/>
  <c r="AB72" i="34"/>
  <c r="AC72" i="34" s="1"/>
  <c r="AD72" i="34"/>
  <c r="AE72" i="34" s="1"/>
  <c r="R73" i="34"/>
  <c r="T73" i="34"/>
  <c r="S73" i="34" s="1"/>
  <c r="V73" i="34"/>
  <c r="W73" i="34" s="1"/>
  <c r="X73" i="34"/>
  <c r="Y73" i="34" s="1"/>
  <c r="Z73" i="34"/>
  <c r="AA73" i="34" s="1"/>
  <c r="AB73" i="34"/>
  <c r="AC73" i="34" s="1"/>
  <c r="AD73" i="34"/>
  <c r="AE73" i="34" s="1"/>
  <c r="S320" i="13" l="1"/>
  <c r="S72" i="34"/>
  <c r="S489" i="5"/>
  <c r="S492" i="5"/>
  <c r="U489" i="5"/>
  <c r="F38" i="5"/>
  <c r="S490" i="5"/>
  <c r="S59" i="13"/>
  <c r="S58" i="13"/>
  <c r="U59" i="13"/>
  <c r="U58" i="13"/>
  <c r="S61" i="13"/>
  <c r="S60" i="13"/>
  <c r="Z64" i="13"/>
  <c r="AA64" i="13" s="1"/>
  <c r="V64" i="13"/>
  <c r="W64" i="13" s="1"/>
  <c r="T64" i="13"/>
  <c r="U64" i="13" s="1"/>
  <c r="X64" i="13"/>
  <c r="Y64" i="13" s="1"/>
  <c r="AD64" i="13"/>
  <c r="AE64" i="13" s="1"/>
  <c r="AB64" i="13"/>
  <c r="AC64" i="13" s="1"/>
  <c r="AE223" i="5"/>
  <c r="S498" i="5"/>
  <c r="S491" i="5"/>
  <c r="S493" i="5"/>
  <c r="S495" i="5"/>
  <c r="S496" i="5"/>
  <c r="S484" i="5"/>
  <c r="S494" i="5"/>
  <c r="R502" i="5"/>
  <c r="S502" i="5" s="1"/>
  <c r="R488" i="5"/>
  <c r="S488" i="5" s="1"/>
  <c r="R501" i="5"/>
  <c r="S501" i="5" s="1"/>
  <c r="R487" i="5"/>
  <c r="S487" i="5" s="1"/>
  <c r="R499" i="5"/>
  <c r="S499" i="5" s="1"/>
  <c r="R485" i="5"/>
  <c r="S485" i="5" s="1"/>
  <c r="AD212" i="10"/>
  <c r="AE212" i="10" s="1"/>
  <c r="AB212" i="10"/>
  <c r="AC212" i="10" s="1"/>
  <c r="Z187" i="10"/>
  <c r="AA187" i="10" s="1"/>
  <c r="V187" i="10"/>
  <c r="W187" i="10" s="1"/>
  <c r="Z138" i="10"/>
  <c r="AA138" i="10" s="1"/>
  <c r="AD138" i="10"/>
  <c r="AE138" i="10" s="1"/>
  <c r="T138" i="10"/>
  <c r="U138" i="10" s="1"/>
  <c r="V58" i="10"/>
  <c r="W58" i="10" s="1"/>
  <c r="V73" i="10"/>
  <c r="W73" i="10" s="1"/>
  <c r="X162" i="10"/>
  <c r="Y162" i="10" s="1"/>
  <c r="X58" i="10"/>
  <c r="Y58" i="10" s="1"/>
  <c r="Z201" i="10"/>
  <c r="AA201" i="10" s="1"/>
  <c r="AB201" i="10"/>
  <c r="AC201" i="10" s="1"/>
  <c r="V201" i="10"/>
  <c r="W201" i="10" s="1"/>
  <c r="T201" i="10"/>
  <c r="U201" i="10" s="1"/>
  <c r="T188" i="10"/>
  <c r="U188" i="10" s="1"/>
  <c r="AD160" i="10"/>
  <c r="AE160" i="10" s="1"/>
  <c r="Z160" i="10"/>
  <c r="AA160" i="10" s="1"/>
  <c r="AB160" i="10"/>
  <c r="AC160" i="10" s="1"/>
  <c r="T160" i="10"/>
  <c r="U160" i="10" s="1"/>
  <c r="AB71" i="10"/>
  <c r="AC71" i="10" s="1"/>
  <c r="Z71" i="10"/>
  <c r="AA71" i="10" s="1"/>
  <c r="T71" i="10"/>
  <c r="U71" i="10" s="1"/>
  <c r="T114" i="10"/>
  <c r="U114" i="10" s="1"/>
  <c r="V211" i="10"/>
  <c r="W211" i="10" s="1"/>
  <c r="V71" i="10"/>
  <c r="W71" i="10" s="1"/>
  <c r="X57" i="10"/>
  <c r="Y57" i="10" s="1"/>
  <c r="Z190" i="10"/>
  <c r="AA190" i="10" s="1"/>
  <c r="Z136" i="10"/>
  <c r="AA136" i="10" s="1"/>
  <c r="Z114" i="10"/>
  <c r="AA114" i="10" s="1"/>
  <c r="AB136" i="10"/>
  <c r="AC136" i="10" s="1"/>
  <c r="AD188" i="10"/>
  <c r="AE188" i="10" s="1"/>
  <c r="AD159" i="10"/>
  <c r="AE159" i="10" s="1"/>
  <c r="Z159" i="10"/>
  <c r="AA159" i="10" s="1"/>
  <c r="X159" i="10"/>
  <c r="Y159" i="10" s="1"/>
  <c r="Z111" i="10"/>
  <c r="AA111" i="10" s="1"/>
  <c r="X111" i="10"/>
  <c r="Y111" i="10" s="1"/>
  <c r="AB111" i="10"/>
  <c r="AC111" i="10" s="1"/>
  <c r="X95" i="10"/>
  <c r="Y95" i="10" s="1"/>
  <c r="AD95" i="10"/>
  <c r="AE95" i="10" s="1"/>
  <c r="AB70" i="10"/>
  <c r="AC70" i="10" s="1"/>
  <c r="AD70" i="10"/>
  <c r="AE70" i="10" s="1"/>
  <c r="T70" i="10"/>
  <c r="U70" i="10" s="1"/>
  <c r="Z54" i="10"/>
  <c r="AA54" i="10" s="1"/>
  <c r="AD54" i="10"/>
  <c r="AE54" i="10" s="1"/>
  <c r="T54" i="10"/>
  <c r="U54" i="10" s="1"/>
  <c r="AB54" i="10"/>
  <c r="AC54" i="10" s="1"/>
  <c r="T187" i="10"/>
  <c r="U187" i="10" s="1"/>
  <c r="T135" i="10"/>
  <c r="U135" i="10" s="1"/>
  <c r="V70" i="10"/>
  <c r="W70" i="10" s="1"/>
  <c r="AD57" i="10"/>
  <c r="AE57" i="10" s="1"/>
  <c r="AD198" i="10"/>
  <c r="AE198" i="10" s="1"/>
  <c r="T198" i="10"/>
  <c r="U198" i="10" s="1"/>
  <c r="Z198" i="10"/>
  <c r="AA198" i="10" s="1"/>
  <c r="AB183" i="10"/>
  <c r="AC183" i="10" s="1"/>
  <c r="AD183" i="10"/>
  <c r="AE183" i="10" s="1"/>
  <c r="T183" i="10"/>
  <c r="U183" i="10" s="1"/>
  <c r="AB155" i="10"/>
  <c r="AC155" i="10" s="1"/>
  <c r="Z155" i="10"/>
  <c r="AA155" i="10" s="1"/>
  <c r="AD155" i="10"/>
  <c r="AE155" i="10" s="1"/>
  <c r="AB133" i="10"/>
  <c r="AC133" i="10" s="1"/>
  <c r="Z110" i="10"/>
  <c r="AA110" i="10" s="1"/>
  <c r="AB110" i="10"/>
  <c r="AC110" i="10" s="1"/>
  <c r="V110" i="10"/>
  <c r="W110" i="10" s="1"/>
  <c r="X94" i="10"/>
  <c r="Y94" i="10" s="1"/>
  <c r="AD94" i="10"/>
  <c r="AE94" i="10" s="1"/>
  <c r="T94" i="10"/>
  <c r="U94" i="10" s="1"/>
  <c r="AD69" i="10"/>
  <c r="AE69" i="10" s="1"/>
  <c r="Z69" i="10"/>
  <c r="AA69" i="10" s="1"/>
  <c r="V69" i="10"/>
  <c r="W69" i="10" s="1"/>
  <c r="AD53" i="10"/>
  <c r="AE53" i="10" s="1"/>
  <c r="X53" i="10"/>
  <c r="Y53" i="10" s="1"/>
  <c r="AB53" i="10"/>
  <c r="AC53" i="10" s="1"/>
  <c r="T113" i="10"/>
  <c r="U113" i="10" s="1"/>
  <c r="V135" i="10"/>
  <c r="W135" i="10" s="1"/>
  <c r="V113" i="10"/>
  <c r="W113" i="10" s="1"/>
  <c r="X212" i="10"/>
  <c r="Y212" i="10" s="1"/>
  <c r="X160" i="10"/>
  <c r="Y160" i="10" s="1"/>
  <c r="Z176" i="10"/>
  <c r="AA176" i="10" s="1"/>
  <c r="AD187" i="10"/>
  <c r="AE187" i="10" s="1"/>
  <c r="AD204" i="10"/>
  <c r="AE204" i="10" s="1"/>
  <c r="AB204" i="10"/>
  <c r="AC204" i="10" s="1"/>
  <c r="X204" i="10"/>
  <c r="Y204" i="10" s="1"/>
  <c r="AB203" i="10"/>
  <c r="AC203" i="10" s="1"/>
  <c r="X203" i="10"/>
  <c r="Y203" i="10" s="1"/>
  <c r="AD203" i="10"/>
  <c r="AE203" i="10" s="1"/>
  <c r="V203" i="10"/>
  <c r="W203" i="10" s="1"/>
  <c r="X116" i="10"/>
  <c r="Y116" i="10" s="1"/>
  <c r="V116" i="10"/>
  <c r="W116" i="10" s="1"/>
  <c r="AD116" i="10"/>
  <c r="AE116" i="10" s="1"/>
  <c r="T116" i="10"/>
  <c r="U116" i="10" s="1"/>
  <c r="X186" i="10"/>
  <c r="Y186" i="10" s="1"/>
  <c r="V186" i="10"/>
  <c r="W186" i="10" s="1"/>
  <c r="Z186" i="10"/>
  <c r="AA186" i="10" s="1"/>
  <c r="AD72" i="10"/>
  <c r="AE72" i="10" s="1"/>
  <c r="Z72" i="10"/>
  <c r="AA72" i="10" s="1"/>
  <c r="X200" i="10"/>
  <c r="Y200" i="10" s="1"/>
  <c r="T200" i="10"/>
  <c r="U200" i="10" s="1"/>
  <c r="AD136" i="10"/>
  <c r="AE136" i="10" s="1"/>
  <c r="X136" i="10"/>
  <c r="Y136" i="10" s="1"/>
  <c r="AB56" i="10"/>
  <c r="AC56" i="10" s="1"/>
  <c r="X56" i="10"/>
  <c r="Y56" i="10" s="1"/>
  <c r="AB184" i="10"/>
  <c r="AC184" i="10" s="1"/>
  <c r="T184" i="10"/>
  <c r="U184" i="10" s="1"/>
  <c r="AD197" i="10"/>
  <c r="AE197" i="10" s="1"/>
  <c r="AB197" i="10"/>
  <c r="AC197" i="10" s="1"/>
  <c r="Z197" i="10"/>
  <c r="AA197" i="10" s="1"/>
  <c r="AB182" i="10"/>
  <c r="AC182" i="10" s="1"/>
  <c r="AD182" i="10"/>
  <c r="AE182" i="10" s="1"/>
  <c r="X182" i="10"/>
  <c r="Y182" i="10" s="1"/>
  <c r="AB154" i="10"/>
  <c r="AC154" i="10" s="1"/>
  <c r="Z154" i="10"/>
  <c r="AA154" i="10" s="1"/>
  <c r="AD154" i="10"/>
  <c r="AE154" i="10" s="1"/>
  <c r="T154" i="10"/>
  <c r="U154" i="10" s="1"/>
  <c r="Z132" i="10"/>
  <c r="AA132" i="10" s="1"/>
  <c r="AB132" i="10"/>
  <c r="AC132" i="10" s="1"/>
  <c r="X132" i="10"/>
  <c r="Y132" i="10" s="1"/>
  <c r="V132" i="10"/>
  <c r="W132" i="10" s="1"/>
  <c r="T132" i="10"/>
  <c r="U132" i="10" s="1"/>
  <c r="X109" i="10"/>
  <c r="Y109" i="10" s="1"/>
  <c r="AB109" i="10"/>
  <c r="AC109" i="10" s="1"/>
  <c r="V109" i="10"/>
  <c r="W109" i="10" s="1"/>
  <c r="Z109" i="10"/>
  <c r="AA109" i="10" s="1"/>
  <c r="T109" i="10"/>
  <c r="U109" i="10" s="1"/>
  <c r="AD93" i="10"/>
  <c r="AE93" i="10" s="1"/>
  <c r="T93" i="10"/>
  <c r="U93" i="10" s="1"/>
  <c r="AB93" i="10"/>
  <c r="AC93" i="10" s="1"/>
  <c r="AD68" i="10"/>
  <c r="AE68" i="10" s="1"/>
  <c r="Z68" i="10"/>
  <c r="AA68" i="10" s="1"/>
  <c r="V68" i="10"/>
  <c r="W68" i="10" s="1"/>
  <c r="X52" i="10"/>
  <c r="Y52" i="10" s="1"/>
  <c r="AB52" i="10"/>
  <c r="AC52" i="10" s="1"/>
  <c r="Z52" i="10"/>
  <c r="AA52" i="10" s="1"/>
  <c r="V52" i="10"/>
  <c r="W52" i="10" s="1"/>
  <c r="AD52" i="10"/>
  <c r="AE52" i="10" s="1"/>
  <c r="T186" i="10"/>
  <c r="U186" i="10" s="1"/>
  <c r="V200" i="10"/>
  <c r="W200" i="10" s="1"/>
  <c r="V155" i="10"/>
  <c r="W155" i="10" s="1"/>
  <c r="V54" i="10"/>
  <c r="W54" i="10" s="1"/>
  <c r="X188" i="10"/>
  <c r="Y188" i="10" s="1"/>
  <c r="X68" i="10"/>
  <c r="Y68" i="10" s="1"/>
  <c r="X54" i="10"/>
  <c r="Y54" i="10" s="1"/>
  <c r="Z58" i="10"/>
  <c r="AA58" i="10" s="1"/>
  <c r="AB116" i="10"/>
  <c r="AC116" i="10" s="1"/>
  <c r="AD56" i="10"/>
  <c r="AE56" i="10" s="1"/>
  <c r="AD99" i="10"/>
  <c r="AE99" i="10" s="1"/>
  <c r="AB99" i="10"/>
  <c r="AC99" i="10" s="1"/>
  <c r="Z99" i="10"/>
  <c r="AA99" i="10" s="1"/>
  <c r="X99" i="10"/>
  <c r="Y99" i="10" s="1"/>
  <c r="V99" i="10"/>
  <c r="W99" i="10" s="1"/>
  <c r="V212" i="10"/>
  <c r="W212" i="10" s="1"/>
  <c r="AB161" i="10"/>
  <c r="AC161" i="10" s="1"/>
  <c r="T161" i="10"/>
  <c r="U161" i="10" s="1"/>
  <c r="AD98" i="10"/>
  <c r="AE98" i="10" s="1"/>
  <c r="AB98" i="10"/>
  <c r="AC98" i="10" s="1"/>
  <c r="V98" i="10"/>
  <c r="W98" i="10" s="1"/>
  <c r="AD135" i="10"/>
  <c r="AE135" i="10" s="1"/>
  <c r="AB135" i="10"/>
  <c r="AC135" i="10" s="1"/>
  <c r="AD196" i="10"/>
  <c r="AE196" i="10" s="1"/>
  <c r="AB196" i="10"/>
  <c r="AC196" i="10" s="1"/>
  <c r="Z196" i="10"/>
  <c r="AA196" i="10" s="1"/>
  <c r="Z180" i="10"/>
  <c r="AA180" i="10" s="1"/>
  <c r="AD180" i="10"/>
  <c r="AE180" i="10" s="1"/>
  <c r="V180" i="10"/>
  <c r="W180" i="10" s="1"/>
  <c r="X150" i="10"/>
  <c r="Y150" i="10" s="1"/>
  <c r="V150" i="10"/>
  <c r="W150" i="10" s="1"/>
  <c r="AD130" i="10"/>
  <c r="AE130" i="10" s="1"/>
  <c r="X130" i="10"/>
  <c r="Y130" i="10" s="1"/>
  <c r="T130" i="10"/>
  <c r="U130" i="10" s="1"/>
  <c r="Z130" i="10"/>
  <c r="AA130" i="10" s="1"/>
  <c r="X108" i="10"/>
  <c r="Y108" i="10" s="1"/>
  <c r="V108" i="10"/>
  <c r="W108" i="10" s="1"/>
  <c r="Z108" i="10"/>
  <c r="AA108" i="10" s="1"/>
  <c r="T108" i="10"/>
  <c r="U108" i="10" s="1"/>
  <c r="AD108" i="10"/>
  <c r="AE108" i="10" s="1"/>
  <c r="AD92" i="10"/>
  <c r="AE92" i="10" s="1"/>
  <c r="AB92" i="10"/>
  <c r="AC92" i="10" s="1"/>
  <c r="T92" i="10"/>
  <c r="U92" i="10" s="1"/>
  <c r="Z92" i="10"/>
  <c r="AA92" i="10" s="1"/>
  <c r="V92" i="10"/>
  <c r="W92" i="10" s="1"/>
  <c r="X67" i="10"/>
  <c r="Y67" i="10" s="1"/>
  <c r="V67" i="10"/>
  <c r="W67" i="10" s="1"/>
  <c r="V51" i="10"/>
  <c r="W51" i="10" s="1"/>
  <c r="Z51" i="10"/>
  <c r="AA51" i="10" s="1"/>
  <c r="AD51" i="10"/>
  <c r="AE51" i="10" s="1"/>
  <c r="T99" i="10"/>
  <c r="U99" i="10" s="1"/>
  <c r="V154" i="10"/>
  <c r="W154" i="10" s="1"/>
  <c r="X51" i="10"/>
  <c r="Y51" i="10" s="1"/>
  <c r="Z199" i="10"/>
  <c r="AA199" i="10" s="1"/>
  <c r="Z183" i="10"/>
  <c r="AA183" i="10" s="1"/>
  <c r="Z95" i="10"/>
  <c r="AA95" i="10" s="1"/>
  <c r="AD186" i="10"/>
  <c r="AE186" i="10" s="1"/>
  <c r="AD190" i="10"/>
  <c r="AE190" i="10" s="1"/>
  <c r="AB190" i="10"/>
  <c r="AC190" i="10" s="1"/>
  <c r="X190" i="10"/>
  <c r="Y190" i="10" s="1"/>
  <c r="T190" i="10"/>
  <c r="U190" i="10" s="1"/>
  <c r="Z188" i="10"/>
  <c r="AA188" i="10" s="1"/>
  <c r="V188" i="10"/>
  <c r="W188" i="10" s="1"/>
  <c r="V204" i="10"/>
  <c r="W204" i="10" s="1"/>
  <c r="AD114" i="10"/>
  <c r="AE114" i="10" s="1"/>
  <c r="X185" i="10"/>
  <c r="Y185" i="10" s="1"/>
  <c r="Z185" i="10"/>
  <c r="AA185" i="10" s="1"/>
  <c r="Z96" i="10"/>
  <c r="AA96" i="10" s="1"/>
  <c r="Z194" i="10"/>
  <c r="AA194" i="10" s="1"/>
  <c r="V194" i="10"/>
  <c r="W194" i="10" s="1"/>
  <c r="X194" i="10"/>
  <c r="Y194" i="10" s="1"/>
  <c r="AB194" i="10"/>
  <c r="AC194" i="10" s="1"/>
  <c r="AD194" i="10"/>
  <c r="AE194" i="10" s="1"/>
  <c r="AB176" i="10"/>
  <c r="AC176" i="10" s="1"/>
  <c r="T176" i="10"/>
  <c r="U176" i="10" s="1"/>
  <c r="X149" i="10"/>
  <c r="Y149" i="10" s="1"/>
  <c r="V149" i="10"/>
  <c r="W149" i="10" s="1"/>
  <c r="X129" i="10"/>
  <c r="Y129" i="10" s="1"/>
  <c r="AD129" i="10"/>
  <c r="AE129" i="10" s="1"/>
  <c r="Z129" i="10"/>
  <c r="AA129" i="10" s="1"/>
  <c r="AD107" i="10"/>
  <c r="AE107" i="10" s="1"/>
  <c r="T107" i="10"/>
  <c r="U107" i="10" s="1"/>
  <c r="Z90" i="10"/>
  <c r="AA90" i="10" s="1"/>
  <c r="V90" i="10"/>
  <c r="W90" i="10" s="1"/>
  <c r="AB90" i="10"/>
  <c r="AC90" i="10" s="1"/>
  <c r="X90" i="10"/>
  <c r="Y90" i="10" s="1"/>
  <c r="T65" i="10"/>
  <c r="U65" i="10" s="1"/>
  <c r="X65" i="10"/>
  <c r="Y65" i="10" s="1"/>
  <c r="AB65" i="10"/>
  <c r="AC65" i="10" s="1"/>
  <c r="AB49" i="10"/>
  <c r="AC49" i="10" s="1"/>
  <c r="V49" i="10"/>
  <c r="W49" i="10" s="1"/>
  <c r="T182" i="10"/>
  <c r="U182" i="10" s="1"/>
  <c r="T133" i="10"/>
  <c r="U133" i="10" s="1"/>
  <c r="T72" i="10"/>
  <c r="U72" i="10" s="1"/>
  <c r="T49" i="10"/>
  <c r="U49" i="10" s="1"/>
  <c r="V133" i="10"/>
  <c r="W133" i="10" s="1"/>
  <c r="V65" i="10"/>
  <c r="W65" i="10" s="1"/>
  <c r="V53" i="10"/>
  <c r="W53" i="10" s="1"/>
  <c r="X187" i="10"/>
  <c r="Y187" i="10" s="1"/>
  <c r="X176" i="10"/>
  <c r="Y176" i="10" s="1"/>
  <c r="X138" i="10"/>
  <c r="Y138" i="10" s="1"/>
  <c r="X114" i="10"/>
  <c r="Y114" i="10" s="1"/>
  <c r="Z107" i="10"/>
  <c r="AA107" i="10" s="1"/>
  <c r="AD185" i="10"/>
  <c r="AE185" i="10" s="1"/>
  <c r="AD71" i="10"/>
  <c r="AE71" i="10" s="1"/>
  <c r="AD211" i="10"/>
  <c r="AE211" i="10" s="1"/>
  <c r="AB211" i="10"/>
  <c r="AC211" i="10" s="1"/>
  <c r="X211" i="10"/>
  <c r="Y211" i="10" s="1"/>
  <c r="AB162" i="10"/>
  <c r="AC162" i="10" s="1"/>
  <c r="T162" i="10"/>
  <c r="U162" i="10" s="1"/>
  <c r="X73" i="10"/>
  <c r="Y73" i="10" s="1"/>
  <c r="AB73" i="10"/>
  <c r="AC73" i="10" s="1"/>
  <c r="AD73" i="10"/>
  <c r="AE73" i="10" s="1"/>
  <c r="Z73" i="10"/>
  <c r="AA73" i="10" s="1"/>
  <c r="Z212" i="10"/>
  <c r="AA212" i="10" s="1"/>
  <c r="AD137" i="10"/>
  <c r="AE137" i="10" s="1"/>
  <c r="X137" i="10"/>
  <c r="Y137" i="10" s="1"/>
  <c r="Z137" i="10"/>
  <c r="AA137" i="10" s="1"/>
  <c r="AB57" i="10"/>
  <c r="AC57" i="10" s="1"/>
  <c r="AD58" i="10"/>
  <c r="AE58" i="10" s="1"/>
  <c r="AD113" i="10"/>
  <c r="AE113" i="10" s="1"/>
  <c r="AB113" i="10"/>
  <c r="AC113" i="10" s="1"/>
  <c r="X199" i="10"/>
  <c r="Y199" i="10" s="1"/>
  <c r="T199" i="10"/>
  <c r="U199" i="10" s="1"/>
  <c r="T43" i="10"/>
  <c r="U43" i="10" s="1"/>
  <c r="X193" i="10"/>
  <c r="Y193" i="10" s="1"/>
  <c r="AB193" i="10"/>
  <c r="AC193" i="10" s="1"/>
  <c r="AD193" i="10"/>
  <c r="AE193" i="10" s="1"/>
  <c r="AB175" i="10"/>
  <c r="AC175" i="10" s="1"/>
  <c r="AD175" i="10"/>
  <c r="AE175" i="10" s="1"/>
  <c r="T175" i="10"/>
  <c r="U175" i="10" s="1"/>
  <c r="X175" i="10"/>
  <c r="Y175" i="10" s="1"/>
  <c r="AB147" i="10"/>
  <c r="AC147" i="10" s="1"/>
  <c r="V147" i="10"/>
  <c r="W147" i="10" s="1"/>
  <c r="Z147" i="10"/>
  <c r="AA147" i="10" s="1"/>
  <c r="AD147" i="10"/>
  <c r="AE147" i="10" s="1"/>
  <c r="T147" i="10"/>
  <c r="U147" i="10" s="1"/>
  <c r="AD128" i="10"/>
  <c r="AE128" i="10" s="1"/>
  <c r="Z128" i="10"/>
  <c r="AA128" i="10" s="1"/>
  <c r="X128" i="10"/>
  <c r="Y128" i="10" s="1"/>
  <c r="AD106" i="10"/>
  <c r="AE106" i="10" s="1"/>
  <c r="AB106" i="10"/>
  <c r="AC106" i="10" s="1"/>
  <c r="Z89" i="10"/>
  <c r="AA89" i="10" s="1"/>
  <c r="AB89" i="10"/>
  <c r="AC89" i="10" s="1"/>
  <c r="X89" i="10"/>
  <c r="Y89" i="10" s="1"/>
  <c r="AB64" i="10"/>
  <c r="AC64" i="10" s="1"/>
  <c r="X64" i="10"/>
  <c r="Y64" i="10" s="1"/>
  <c r="AD64" i="10"/>
  <c r="AE64" i="10" s="1"/>
  <c r="Z48" i="10"/>
  <c r="AA48" i="10" s="1"/>
  <c r="T48" i="10"/>
  <c r="U48" i="10" s="1"/>
  <c r="T212" i="10"/>
  <c r="U212" i="10" s="1"/>
  <c r="T111" i="10"/>
  <c r="U111" i="10" s="1"/>
  <c r="T98" i="10"/>
  <c r="U98" i="10" s="1"/>
  <c r="T58" i="10"/>
  <c r="U58" i="10" s="1"/>
  <c r="V198" i="10"/>
  <c r="W198" i="10" s="1"/>
  <c r="V161" i="10"/>
  <c r="W161" i="10" s="1"/>
  <c r="V111" i="10"/>
  <c r="W111" i="10" s="1"/>
  <c r="V96" i="10"/>
  <c r="W96" i="10" s="1"/>
  <c r="V64" i="10"/>
  <c r="W64" i="10" s="1"/>
  <c r="X201" i="10"/>
  <c r="Y201" i="10" s="1"/>
  <c r="X184" i="10"/>
  <c r="Y184" i="10" s="1"/>
  <c r="X135" i="10"/>
  <c r="Y135" i="10" s="1"/>
  <c r="X98" i="10"/>
  <c r="Y98" i="10" s="1"/>
  <c r="Z182" i="10"/>
  <c r="AA182" i="10" s="1"/>
  <c r="Z133" i="10"/>
  <c r="AA133" i="10" s="1"/>
  <c r="Z94" i="10"/>
  <c r="AA94" i="10" s="1"/>
  <c r="AB187" i="10"/>
  <c r="AC187" i="10" s="1"/>
  <c r="AB130" i="10"/>
  <c r="AC130" i="10" s="1"/>
  <c r="AD201" i="10"/>
  <c r="AE201" i="10" s="1"/>
  <c r="AD162" i="10"/>
  <c r="AE162" i="10" s="1"/>
  <c r="AD150" i="10"/>
  <c r="AE150" i="10" s="1"/>
  <c r="X213" i="10"/>
  <c r="Y213" i="10" s="1"/>
  <c r="AD213" i="10"/>
  <c r="AE213" i="10" s="1"/>
  <c r="X172" i="10"/>
  <c r="Y172" i="10" s="1"/>
  <c r="Z146" i="10"/>
  <c r="AA146" i="10" s="1"/>
  <c r="Z124" i="10"/>
  <c r="AA124" i="10" s="1"/>
  <c r="AB105" i="10"/>
  <c r="AC105" i="10" s="1"/>
  <c r="AD83" i="10"/>
  <c r="AE83" i="10" s="1"/>
  <c r="Z83" i="10"/>
  <c r="AA83" i="10" s="1"/>
  <c r="AB63" i="10"/>
  <c r="AC63" i="10" s="1"/>
  <c r="Z47" i="10"/>
  <c r="AA47" i="10" s="1"/>
  <c r="AD47" i="10"/>
  <c r="AE47" i="10" s="1"/>
  <c r="T192" i="10"/>
  <c r="U192" i="10" s="1"/>
  <c r="T117" i="10"/>
  <c r="U117" i="10" s="1"/>
  <c r="V141" i="10"/>
  <c r="W141" i="10" s="1"/>
  <c r="X142" i="10"/>
  <c r="Y142" i="10" s="1"/>
  <c r="X47" i="10"/>
  <c r="Y47" i="10" s="1"/>
  <c r="Z140" i="10"/>
  <c r="AA140" i="10" s="1"/>
  <c r="Z101" i="10"/>
  <c r="AA101" i="10" s="1"/>
  <c r="AB213" i="10"/>
  <c r="AC213" i="10" s="1"/>
  <c r="AD105" i="10"/>
  <c r="AE105" i="10" s="1"/>
  <c r="X171" i="10"/>
  <c r="Y171" i="10" s="1"/>
  <c r="AD144" i="10"/>
  <c r="AE144" i="10" s="1"/>
  <c r="X144" i="10"/>
  <c r="Y144" i="10" s="1"/>
  <c r="X123" i="10"/>
  <c r="Y123" i="10" s="1"/>
  <c r="AD123" i="10"/>
  <c r="AE123" i="10" s="1"/>
  <c r="Z104" i="10"/>
  <c r="AA104" i="10" s="1"/>
  <c r="AB77" i="10"/>
  <c r="AC77" i="10" s="1"/>
  <c r="AD77" i="10"/>
  <c r="AE77" i="10" s="1"/>
  <c r="AD62" i="10"/>
  <c r="AE62" i="10" s="1"/>
  <c r="Z62" i="10"/>
  <c r="AA62" i="10" s="1"/>
  <c r="AD46" i="10"/>
  <c r="AE46" i="10" s="1"/>
  <c r="X46" i="10"/>
  <c r="Y46" i="10" s="1"/>
  <c r="T124" i="10"/>
  <c r="U124" i="10" s="1"/>
  <c r="T101" i="10"/>
  <c r="U101" i="10" s="1"/>
  <c r="T63" i="10"/>
  <c r="U63" i="10" s="1"/>
  <c r="V101" i="10"/>
  <c r="W101" i="10" s="1"/>
  <c r="V77" i="10"/>
  <c r="W77" i="10" s="1"/>
  <c r="V60" i="10"/>
  <c r="W60" i="10" s="1"/>
  <c r="X100" i="10"/>
  <c r="Y100" i="10" s="1"/>
  <c r="Z171" i="10"/>
  <c r="AA171" i="10" s="1"/>
  <c r="Z63" i="10"/>
  <c r="AA63" i="10" s="1"/>
  <c r="AB144" i="10"/>
  <c r="AC144" i="10" s="1"/>
  <c r="AB83" i="10"/>
  <c r="AC83" i="10" s="1"/>
  <c r="AD117" i="10"/>
  <c r="AE117" i="10" s="1"/>
  <c r="AD74" i="10"/>
  <c r="AE74" i="10" s="1"/>
  <c r="X122" i="10"/>
  <c r="Y122" i="10" s="1"/>
  <c r="AD122" i="10"/>
  <c r="AE122" i="10" s="1"/>
  <c r="X102" i="10"/>
  <c r="Y102" i="10" s="1"/>
  <c r="AD76" i="10"/>
  <c r="AE76" i="10" s="1"/>
  <c r="Z76" i="10"/>
  <c r="AA76" i="10" s="1"/>
  <c r="AD61" i="10"/>
  <c r="AE61" i="10" s="1"/>
  <c r="Z61" i="10"/>
  <c r="AA61" i="10" s="1"/>
  <c r="AD45" i="10"/>
  <c r="AE45" i="10" s="1"/>
  <c r="X45" i="10"/>
  <c r="Y45" i="10" s="1"/>
  <c r="T191" i="10"/>
  <c r="U191" i="10" s="1"/>
  <c r="T146" i="10"/>
  <c r="U146" i="10" s="1"/>
  <c r="T47" i="10"/>
  <c r="U47" i="10" s="1"/>
  <c r="V124" i="10"/>
  <c r="W124" i="10" s="1"/>
  <c r="V117" i="10"/>
  <c r="W117" i="10" s="1"/>
  <c r="V100" i="10"/>
  <c r="W100" i="10" s="1"/>
  <c r="X191" i="10"/>
  <c r="Y191" i="10" s="1"/>
  <c r="X83" i="10"/>
  <c r="Y83" i="10" s="1"/>
  <c r="X76" i="10"/>
  <c r="Y76" i="10" s="1"/>
  <c r="Z100" i="10"/>
  <c r="AA100" i="10" s="1"/>
  <c r="AB62" i="10"/>
  <c r="AC62" i="10" s="1"/>
  <c r="AD192" i="10"/>
  <c r="AE192" i="10" s="1"/>
  <c r="AD172" i="10"/>
  <c r="AE172" i="10" s="1"/>
  <c r="AD104" i="10"/>
  <c r="AE104" i="10" s="1"/>
  <c r="AD63" i="10"/>
  <c r="AE63" i="10" s="1"/>
  <c r="Z208" i="10"/>
  <c r="AA208" i="10" s="1"/>
  <c r="AD189" i="10"/>
  <c r="AE189" i="10" s="1"/>
  <c r="AB189" i="10"/>
  <c r="AC189" i="10" s="1"/>
  <c r="AB169" i="10"/>
  <c r="AC169" i="10" s="1"/>
  <c r="AB141" i="10"/>
  <c r="AC141" i="10" s="1"/>
  <c r="Z118" i="10"/>
  <c r="AA118" i="10" s="1"/>
  <c r="X101" i="10"/>
  <c r="Y101" i="10" s="1"/>
  <c r="Z75" i="10"/>
  <c r="AA75" i="10" s="1"/>
  <c r="X60" i="10"/>
  <c r="Y60" i="10" s="1"/>
  <c r="V44" i="10"/>
  <c r="W44" i="10" s="1"/>
  <c r="T213" i="10"/>
  <c r="U213" i="10" s="1"/>
  <c r="T123" i="10"/>
  <c r="U123" i="10" s="1"/>
  <c r="T100" i="10"/>
  <c r="U100" i="10" s="1"/>
  <c r="T62" i="10"/>
  <c r="U62" i="10" s="1"/>
  <c r="V172" i="10"/>
  <c r="W172" i="10" s="1"/>
  <c r="V76" i="10"/>
  <c r="W76" i="10" s="1"/>
  <c r="Z213" i="10"/>
  <c r="AA213" i="10" s="1"/>
  <c r="Z170" i="10"/>
  <c r="AA170" i="10" s="1"/>
  <c r="AB172" i="10"/>
  <c r="AC172" i="10" s="1"/>
  <c r="AB118" i="10"/>
  <c r="AC118" i="10" s="1"/>
  <c r="AB44" i="10"/>
  <c r="AC44" i="10" s="1"/>
  <c r="AD171" i="10"/>
  <c r="AE171" i="10" s="1"/>
  <c r="AD146" i="10"/>
  <c r="AE146" i="10" s="1"/>
  <c r="AD60" i="10"/>
  <c r="AE60" i="10" s="1"/>
  <c r="AB168" i="10"/>
  <c r="AC168" i="10" s="1"/>
  <c r="AD168" i="10"/>
  <c r="AE168" i="10" s="1"/>
  <c r="AB140" i="10"/>
  <c r="AC140" i="10" s="1"/>
  <c r="AD100" i="10"/>
  <c r="AE100" i="10" s="1"/>
  <c r="X74" i="10"/>
  <c r="Y74" i="10" s="1"/>
  <c r="X59" i="10"/>
  <c r="Y59" i="10" s="1"/>
  <c r="T122" i="10"/>
  <c r="U122" i="10" s="1"/>
  <c r="T77" i="10"/>
  <c r="U77" i="10" s="1"/>
  <c r="T46" i="10"/>
  <c r="U46" i="10" s="1"/>
  <c r="V208" i="10"/>
  <c r="W208" i="10" s="1"/>
  <c r="V123" i="10"/>
  <c r="W123" i="10" s="1"/>
  <c r="V83" i="10"/>
  <c r="W83" i="10" s="1"/>
  <c r="X140" i="10"/>
  <c r="Y140" i="10" s="1"/>
  <c r="X75" i="10"/>
  <c r="Y75" i="10" s="1"/>
  <c r="Z59" i="10"/>
  <c r="AA59" i="10" s="1"/>
  <c r="AB192" i="10"/>
  <c r="AC192" i="10" s="1"/>
  <c r="AB61" i="10"/>
  <c r="AC61" i="10" s="1"/>
  <c r="AD191" i="10"/>
  <c r="AE191" i="10" s="1"/>
  <c r="AD124" i="10"/>
  <c r="AE124" i="10" s="1"/>
  <c r="AD59" i="10"/>
  <c r="AE59" i="10" s="1"/>
  <c r="V214" i="10"/>
  <c r="U73" i="34"/>
  <c r="S64" i="13" l="1"/>
  <c r="S486" i="5"/>
  <c r="S497" i="5"/>
  <c r="S500" i="5"/>
  <c r="S214" i="10"/>
  <c r="W214" i="10"/>
  <c r="AD125" i="45"/>
  <c r="AE125" i="45" s="1"/>
  <c r="AB125" i="45"/>
  <c r="AC125" i="45" s="1"/>
  <c r="Z125" i="45"/>
  <c r="AA125" i="45" s="1"/>
  <c r="X125" i="45"/>
  <c r="Y125" i="45" s="1"/>
  <c r="V125" i="45"/>
  <c r="W125" i="45" s="1"/>
  <c r="T125" i="45"/>
  <c r="U125" i="45" s="1"/>
  <c r="AD124" i="45"/>
  <c r="AE124" i="45" s="1"/>
  <c r="AB124" i="45"/>
  <c r="AC124" i="45" s="1"/>
  <c r="Z124" i="45"/>
  <c r="AA124" i="45" s="1"/>
  <c r="X124" i="45"/>
  <c r="Y124" i="45" s="1"/>
  <c r="V124" i="45"/>
  <c r="W124" i="45" s="1"/>
  <c r="T124" i="45"/>
  <c r="U124" i="45" s="1"/>
  <c r="R125" i="45"/>
  <c r="R124" i="45"/>
  <c r="S124" i="45" s="1"/>
  <c r="C125" i="45" a="1"/>
  <c r="C125" i="45" s="1"/>
  <c r="C124" i="45" a="1"/>
  <c r="C124" i="45" s="1"/>
  <c r="C81" i="45" a="1"/>
  <c r="C81" i="45" s="1"/>
  <c r="C212" i="45" a="1"/>
  <c r="C212" i="45" s="1"/>
  <c r="R116" i="45"/>
  <c r="C105" i="45" a="1"/>
  <c r="C105" i="45" s="1"/>
  <c r="C116" i="45" a="1"/>
  <c r="C116" i="45" s="1"/>
  <c r="R105" i="45"/>
  <c r="T105" i="45"/>
  <c r="V105" i="45"/>
  <c r="W105" i="45" s="1"/>
  <c r="X105" i="45"/>
  <c r="Y105" i="45" s="1"/>
  <c r="Z105" i="45"/>
  <c r="AA105" i="45" s="1"/>
  <c r="AB105" i="45"/>
  <c r="AC105" i="45" s="1"/>
  <c r="AD105" i="45"/>
  <c r="AE105" i="45" s="1"/>
  <c r="R81" i="45"/>
  <c r="T73" i="45"/>
  <c r="U73" i="45" s="1"/>
  <c r="R73" i="45"/>
  <c r="O73" i="45"/>
  <c r="AB73" i="45" s="1"/>
  <c r="AC73" i="45" s="1"/>
  <c r="C73" i="45" a="1"/>
  <c r="C73" i="45" s="1"/>
  <c r="T93" i="45"/>
  <c r="U93" i="45" s="1"/>
  <c r="R93" i="45"/>
  <c r="O93" i="45"/>
  <c r="AD93" i="45" s="1"/>
  <c r="AE93" i="45" s="1"/>
  <c r="C93" i="45" a="1"/>
  <c r="C93" i="45" s="1"/>
  <c r="AD91" i="45"/>
  <c r="AE91" i="45" s="1"/>
  <c r="AB91" i="45"/>
  <c r="AC91" i="45" s="1"/>
  <c r="Z91" i="45"/>
  <c r="AA91" i="45" s="1"/>
  <c r="X91" i="45"/>
  <c r="Y91" i="45" s="1"/>
  <c r="V91" i="45"/>
  <c r="W91" i="45" s="1"/>
  <c r="T91" i="45"/>
  <c r="U91" i="45" s="1"/>
  <c r="AD90" i="45"/>
  <c r="AE90" i="45" s="1"/>
  <c r="AB90" i="45"/>
  <c r="AC90" i="45" s="1"/>
  <c r="Z90" i="45"/>
  <c r="AA90" i="45" s="1"/>
  <c r="X90" i="45"/>
  <c r="Y90" i="45" s="1"/>
  <c r="V90" i="45"/>
  <c r="W90" i="45" s="1"/>
  <c r="T90" i="45"/>
  <c r="U90" i="45" s="1"/>
  <c r="R91" i="45"/>
  <c r="R90" i="45"/>
  <c r="C91" i="45" a="1"/>
  <c r="C91" i="45" s="1"/>
  <c r="C90" i="45" a="1"/>
  <c r="C90" i="45" s="1"/>
  <c r="AD104" i="45"/>
  <c r="AE104" i="45" s="1"/>
  <c r="AB104" i="45"/>
  <c r="AC104" i="45" s="1"/>
  <c r="Z104" i="45"/>
  <c r="AA104" i="45" s="1"/>
  <c r="X104" i="45"/>
  <c r="Y104" i="45" s="1"/>
  <c r="V104" i="45"/>
  <c r="W104" i="45" s="1"/>
  <c r="T104" i="45"/>
  <c r="U104" i="45" s="1"/>
  <c r="R104" i="45"/>
  <c r="AD103" i="45"/>
  <c r="AE103" i="45" s="1"/>
  <c r="AB103" i="45"/>
  <c r="AC103" i="45" s="1"/>
  <c r="Z103" i="45"/>
  <c r="AA103" i="45" s="1"/>
  <c r="X103" i="45"/>
  <c r="Y103" i="45" s="1"/>
  <c r="V103" i="45"/>
  <c r="W103" i="45" s="1"/>
  <c r="T103" i="45"/>
  <c r="U103" i="45" s="1"/>
  <c r="R103" i="45"/>
  <c r="C104" i="45" a="1"/>
  <c r="C104" i="45" s="1"/>
  <c r="C103" i="45" a="1"/>
  <c r="C103" i="45" s="1"/>
  <c r="AD56" i="45"/>
  <c r="AE56" i="45" s="1"/>
  <c r="AB56" i="45"/>
  <c r="AC56" i="45" s="1"/>
  <c r="Z56" i="45"/>
  <c r="AA56" i="45" s="1"/>
  <c r="X56" i="45"/>
  <c r="Y56" i="45" s="1"/>
  <c r="V56" i="45"/>
  <c r="W56" i="45" s="1"/>
  <c r="T56" i="45"/>
  <c r="U56" i="45" s="1"/>
  <c r="R56" i="45"/>
  <c r="C56" i="45" a="1"/>
  <c r="C56" i="45" s="1"/>
  <c r="C56" i="8" a="1"/>
  <c r="C56" i="8" s="1"/>
  <c r="C55" i="8" a="1"/>
  <c r="C55" i="8" s="1"/>
  <c r="C310" i="3" a="1"/>
  <c r="C310" i="3" s="1"/>
  <c r="C309" i="3" a="1"/>
  <c r="C309" i="3" s="1"/>
  <c r="C313" i="3" a="1"/>
  <c r="C313" i="3" s="1"/>
  <c r="C312" i="3" a="1"/>
  <c r="C312" i="3" s="1"/>
  <c r="C316" i="3" a="1"/>
  <c r="C316" i="3" s="1"/>
  <c r="C315" i="3" a="1"/>
  <c r="C315" i="3" s="1"/>
  <c r="C297" i="3" a="1"/>
  <c r="C297" i="3" s="1"/>
  <c r="C294" i="3" a="1"/>
  <c r="C294" i="3" s="1"/>
  <c r="C293" i="3" a="1"/>
  <c r="C293" i="3" s="1"/>
  <c r="C304" i="3" a="1"/>
  <c r="C304" i="3" s="1"/>
  <c r="C303" i="3" a="1"/>
  <c r="C303" i="3" s="1"/>
  <c r="C219" i="3" a="1"/>
  <c r="C219" i="3" s="1"/>
  <c r="C231" i="3" a="1"/>
  <c r="C231" i="3" s="1"/>
  <c r="C152" i="3" a="1"/>
  <c r="C152" i="3" s="1"/>
  <c r="C151" i="3" a="1"/>
  <c r="C151" i="3" s="1"/>
  <c r="R155" i="3"/>
  <c r="C155" i="3" a="1"/>
  <c r="C155" i="3" s="1"/>
  <c r="R86" i="3"/>
  <c r="C86" i="3" a="1"/>
  <c r="C86" i="3" s="1"/>
  <c r="R69" i="3"/>
  <c r="C69" i="3" a="1"/>
  <c r="C69" i="3" s="1"/>
  <c r="R71" i="3"/>
  <c r="C71" i="3" a="1"/>
  <c r="C71" i="3" s="1"/>
  <c r="AD83" i="16"/>
  <c r="AE83" i="16" s="1"/>
  <c r="AB83" i="16"/>
  <c r="AC83" i="16" s="1"/>
  <c r="Z83" i="16"/>
  <c r="AA83" i="16" s="1"/>
  <c r="X83" i="16"/>
  <c r="Y83" i="16" s="1"/>
  <c r="V83" i="16"/>
  <c r="W83" i="16" s="1"/>
  <c r="T83" i="16"/>
  <c r="U83" i="16" s="1"/>
  <c r="R83" i="16"/>
  <c r="AD82" i="16"/>
  <c r="AE82" i="16" s="1"/>
  <c r="AB82" i="16"/>
  <c r="AC82" i="16" s="1"/>
  <c r="Z82" i="16"/>
  <c r="AA82" i="16" s="1"/>
  <c r="X82" i="16"/>
  <c r="Y82" i="16" s="1"/>
  <c r="V82" i="16"/>
  <c r="W82" i="16" s="1"/>
  <c r="T82" i="16"/>
  <c r="U82" i="16" s="1"/>
  <c r="R82" i="16"/>
  <c r="AD81" i="16"/>
  <c r="AE81" i="16" s="1"/>
  <c r="AB81" i="16"/>
  <c r="AC81" i="16" s="1"/>
  <c r="Z81" i="16"/>
  <c r="AA81" i="16" s="1"/>
  <c r="X81" i="16"/>
  <c r="Y81" i="16" s="1"/>
  <c r="V81" i="16"/>
  <c r="W81" i="16" s="1"/>
  <c r="T81" i="16"/>
  <c r="U81" i="16" s="1"/>
  <c r="R81" i="16"/>
  <c r="C83" i="16" a="1"/>
  <c r="C83" i="16" s="1"/>
  <c r="C82" i="16" a="1"/>
  <c r="C82" i="16" s="1"/>
  <c r="C81" i="16" a="1"/>
  <c r="C81" i="16" s="1"/>
  <c r="C258" i="14" a="1"/>
  <c r="C258" i="14" s="1"/>
  <c r="R258" i="14"/>
  <c r="T258" i="14"/>
  <c r="S258" i="14" s="1"/>
  <c r="V258" i="14"/>
  <c r="W258" i="14" s="1"/>
  <c r="X258" i="14"/>
  <c r="Y258" i="14" s="1"/>
  <c r="Z258" i="14"/>
  <c r="AA258" i="14" s="1"/>
  <c r="AB258" i="14"/>
  <c r="AC258" i="14" s="1"/>
  <c r="AD258" i="14"/>
  <c r="AE258" i="14" s="1"/>
  <c r="C236" i="14" a="1"/>
  <c r="C236" i="14" s="1"/>
  <c r="R236" i="14"/>
  <c r="T236" i="14"/>
  <c r="S236" i="14" s="1"/>
  <c r="V236" i="14"/>
  <c r="W236" i="14" s="1"/>
  <c r="X236" i="14"/>
  <c r="Y236" i="14" s="1"/>
  <c r="Z236" i="14"/>
  <c r="AA236" i="14" s="1"/>
  <c r="AB236" i="14"/>
  <c r="AC236" i="14"/>
  <c r="AD236" i="14"/>
  <c r="AE236" i="14" s="1"/>
  <c r="C53" i="14" a="1"/>
  <c r="C53" i="14" s="1"/>
  <c r="R53" i="14"/>
  <c r="T53" i="14"/>
  <c r="U53" i="14" s="1"/>
  <c r="V53" i="14"/>
  <c r="W53" i="14" s="1"/>
  <c r="X53" i="14"/>
  <c r="Y53" i="14" s="1"/>
  <c r="Z53" i="14"/>
  <c r="AA53" i="14" s="1"/>
  <c r="AB53" i="14"/>
  <c r="AC53" i="14" s="1"/>
  <c r="AD53" i="14"/>
  <c r="AE53" i="14" s="1"/>
  <c r="C52" i="14" a="1"/>
  <c r="C52" i="14" s="1"/>
  <c r="C51" i="14" a="1"/>
  <c r="C51" i="14" s="1"/>
  <c r="C50" i="14" a="1"/>
  <c r="C50" i="14" s="1"/>
  <c r="R50" i="14"/>
  <c r="T50" i="14"/>
  <c r="U50" i="14"/>
  <c r="V50" i="14"/>
  <c r="W50" i="14" s="1"/>
  <c r="X50" i="14"/>
  <c r="Y50" i="14" s="1"/>
  <c r="Z50" i="14"/>
  <c r="AA50" i="14" s="1"/>
  <c r="AB50" i="14"/>
  <c r="AC50" i="14" s="1"/>
  <c r="AD50" i="14"/>
  <c r="AE50" i="14" s="1"/>
  <c r="R51" i="14"/>
  <c r="T51" i="14"/>
  <c r="U51" i="14" s="1"/>
  <c r="V51" i="14"/>
  <c r="W51" i="14" s="1"/>
  <c r="X51" i="14"/>
  <c r="Y51" i="14" s="1"/>
  <c r="Z51" i="14"/>
  <c r="AA51" i="14" s="1"/>
  <c r="AB51" i="14"/>
  <c r="AC51" i="14"/>
  <c r="AD51" i="14"/>
  <c r="AE51" i="14" s="1"/>
  <c r="R52" i="14"/>
  <c r="T52" i="14"/>
  <c r="U52" i="14" s="1"/>
  <c r="V52" i="14"/>
  <c r="W52" i="14" s="1"/>
  <c r="X52" i="14"/>
  <c r="Y52" i="14" s="1"/>
  <c r="Z52" i="14"/>
  <c r="AA52" i="14" s="1"/>
  <c r="AB52" i="14"/>
  <c r="AC52" i="14" s="1"/>
  <c r="AD52" i="14"/>
  <c r="AE52" i="14" s="1"/>
  <c r="C61" i="14" a="1"/>
  <c r="C61" i="14" s="1"/>
  <c r="C62" i="14" a="1"/>
  <c r="C62" i="14" s="1"/>
  <c r="C64" i="14" a="1"/>
  <c r="C64" i="14" s="1"/>
  <c r="C63" i="14" a="1"/>
  <c r="C63" i="14" s="1"/>
  <c r="C60" i="14" a="1"/>
  <c r="C60" i="14" s="1"/>
  <c r="C59" i="14" a="1"/>
  <c r="C59" i="14" s="1"/>
  <c r="C69" i="14" a="1"/>
  <c r="C69" i="14" s="1"/>
  <c r="C116" i="14" a="1"/>
  <c r="C116" i="14" s="1"/>
  <c r="R116" i="14"/>
  <c r="T116" i="14"/>
  <c r="V116" i="14"/>
  <c r="W116" i="14" s="1"/>
  <c r="X116" i="14"/>
  <c r="Y116" i="14" s="1"/>
  <c r="Z116" i="14"/>
  <c r="AA116" i="14" s="1"/>
  <c r="L116" i="14"/>
  <c r="AD116" i="14" s="1"/>
  <c r="AE116" i="14" s="1"/>
  <c r="C187" i="14" a="1"/>
  <c r="C187" i="14" s="1"/>
  <c r="R187" i="14"/>
  <c r="T187" i="14"/>
  <c r="U187" i="14" s="1"/>
  <c r="V187" i="14"/>
  <c r="W187" i="14"/>
  <c r="X187" i="14"/>
  <c r="Y187" i="14"/>
  <c r="Z187" i="14"/>
  <c r="AA187" i="14" s="1"/>
  <c r="AB187" i="14"/>
  <c r="AC187" i="14" s="1"/>
  <c r="AD187" i="14"/>
  <c r="AE187" i="14" s="1"/>
  <c r="C186" i="14" a="1"/>
  <c r="C186" i="14" s="1"/>
  <c r="R186" i="14"/>
  <c r="T186" i="14"/>
  <c r="U186" i="14"/>
  <c r="V186" i="14"/>
  <c r="W186" i="14" s="1"/>
  <c r="X186" i="14"/>
  <c r="Y186" i="14" s="1"/>
  <c r="Z186" i="14"/>
  <c r="AA186" i="14"/>
  <c r="AB186" i="14"/>
  <c r="AC186" i="14" s="1"/>
  <c r="AD186" i="14"/>
  <c r="AE186" i="14"/>
  <c r="C411" i="49" a="1"/>
  <c r="C411" i="49" s="1"/>
  <c r="R411" i="49"/>
  <c r="T411" i="49"/>
  <c r="U411" i="49" s="1"/>
  <c r="V411" i="49"/>
  <c r="W411" i="49" s="1"/>
  <c r="X411" i="49"/>
  <c r="Y411" i="49" s="1"/>
  <c r="Z411" i="49"/>
  <c r="AA411" i="49" s="1"/>
  <c r="AB411" i="49"/>
  <c r="AC411" i="49" s="1"/>
  <c r="AD411" i="49"/>
  <c r="AE411" i="49" s="1"/>
  <c r="C410" i="49" a="1"/>
  <c r="C410" i="49" s="1"/>
  <c r="R410" i="49"/>
  <c r="T410" i="49"/>
  <c r="V410" i="49"/>
  <c r="W410" i="49" s="1"/>
  <c r="X410" i="49"/>
  <c r="Y410" i="49" s="1"/>
  <c r="Z410" i="49"/>
  <c r="AA410" i="49" s="1"/>
  <c r="AB410" i="49"/>
  <c r="AC410" i="49" s="1"/>
  <c r="AD410" i="49"/>
  <c r="AE410" i="49" s="1"/>
  <c r="C409" i="49" a="1"/>
  <c r="C409" i="49" s="1"/>
  <c r="R409" i="49"/>
  <c r="T409" i="49"/>
  <c r="V409" i="49"/>
  <c r="W409" i="49" s="1"/>
  <c r="X409" i="49"/>
  <c r="Y409" i="49" s="1"/>
  <c r="Z409" i="49"/>
  <c r="AA409" i="49" s="1"/>
  <c r="AB409" i="49"/>
  <c r="AC409" i="49" s="1"/>
  <c r="AD409" i="49"/>
  <c r="AE409" i="49" s="1"/>
  <c r="C408" i="49" a="1"/>
  <c r="C408" i="49" s="1"/>
  <c r="R408" i="49"/>
  <c r="T408" i="49"/>
  <c r="U408" i="49" s="1"/>
  <c r="V408" i="49"/>
  <c r="W408" i="49" s="1"/>
  <c r="X408" i="49"/>
  <c r="Y408" i="49" s="1"/>
  <c r="Z408" i="49"/>
  <c r="AA408" i="49" s="1"/>
  <c r="AB408" i="49"/>
  <c r="AC408" i="49" s="1"/>
  <c r="AD408" i="49"/>
  <c r="AE408" i="49" s="1"/>
  <c r="T153" i="49"/>
  <c r="U153" i="49" s="1"/>
  <c r="V153" i="49"/>
  <c r="W153" i="49" s="1"/>
  <c r="X153" i="49"/>
  <c r="Y153" i="49" s="1"/>
  <c r="Z153" i="49"/>
  <c r="AA153" i="49" s="1"/>
  <c r="AB153" i="49"/>
  <c r="AC153" i="49" s="1"/>
  <c r="AD153" i="49"/>
  <c r="AE153" i="49" s="1"/>
  <c r="R153" i="49"/>
  <c r="C407" i="49" a="1"/>
  <c r="C407" i="49" s="1"/>
  <c r="R407" i="49"/>
  <c r="T407" i="49"/>
  <c r="U407" i="49" s="1"/>
  <c r="V407" i="49"/>
  <c r="W407" i="49" s="1"/>
  <c r="X407" i="49"/>
  <c r="Y407" i="49" s="1"/>
  <c r="Z407" i="49"/>
  <c r="AA407" i="49" s="1"/>
  <c r="AB407" i="49"/>
  <c r="AC407" i="49" s="1"/>
  <c r="AD407" i="49"/>
  <c r="AE407" i="49" s="1"/>
  <c r="C406" i="49" a="1"/>
  <c r="C406" i="49" s="1"/>
  <c r="R406" i="49"/>
  <c r="T406" i="49"/>
  <c r="V406" i="49"/>
  <c r="W406" i="49" s="1"/>
  <c r="X406" i="49"/>
  <c r="Y406" i="49" s="1"/>
  <c r="Z406" i="49"/>
  <c r="AA406" i="49" s="1"/>
  <c r="AB406" i="49"/>
  <c r="AC406" i="49" s="1"/>
  <c r="AD406" i="49"/>
  <c r="AE406" i="49" s="1"/>
  <c r="C405" i="49" a="1"/>
  <c r="C405" i="49" s="1"/>
  <c r="R405" i="49"/>
  <c r="T405" i="49"/>
  <c r="V405" i="49"/>
  <c r="W405" i="49" s="1"/>
  <c r="X405" i="49"/>
  <c r="Y405" i="49" s="1"/>
  <c r="Z405" i="49"/>
  <c r="AA405" i="49" s="1"/>
  <c r="AB405" i="49"/>
  <c r="AC405" i="49" s="1"/>
  <c r="AD405" i="49"/>
  <c r="AE405" i="49" s="1"/>
  <c r="C404" i="49" a="1"/>
  <c r="C404" i="49" s="1"/>
  <c r="R404" i="49"/>
  <c r="T404" i="49"/>
  <c r="V404" i="49"/>
  <c r="W404" i="49" s="1"/>
  <c r="X404" i="49"/>
  <c r="Y404" i="49" s="1"/>
  <c r="Z404" i="49"/>
  <c r="AA404" i="49" s="1"/>
  <c r="AB404" i="49"/>
  <c r="AC404" i="49" s="1"/>
  <c r="AD404" i="49"/>
  <c r="AE404" i="49" s="1"/>
  <c r="C403" i="49" a="1"/>
  <c r="C403" i="49" s="1"/>
  <c r="R403" i="49"/>
  <c r="T403" i="49"/>
  <c r="U403" i="49" s="1"/>
  <c r="V403" i="49"/>
  <c r="W403" i="49" s="1"/>
  <c r="X403" i="49"/>
  <c r="Y403" i="49" s="1"/>
  <c r="Z403" i="49"/>
  <c r="AA403" i="49" s="1"/>
  <c r="AB403" i="49"/>
  <c r="AC403" i="49" s="1"/>
  <c r="AD403" i="49"/>
  <c r="AE403" i="49" s="1"/>
  <c r="C402" i="49" a="1"/>
  <c r="C402" i="49" s="1"/>
  <c r="R402" i="49"/>
  <c r="T402" i="49"/>
  <c r="U402" i="49" s="1"/>
  <c r="V402" i="49"/>
  <c r="W402" i="49" s="1"/>
  <c r="X402" i="49"/>
  <c r="Y402" i="49" s="1"/>
  <c r="Z402" i="49"/>
  <c r="AA402" i="49" s="1"/>
  <c r="AB402" i="49"/>
  <c r="AC402" i="49" s="1"/>
  <c r="AD402" i="49"/>
  <c r="AE402" i="49" s="1"/>
  <c r="C401" i="49" a="1"/>
  <c r="C401" i="49" s="1"/>
  <c r="R401" i="49"/>
  <c r="T401" i="49"/>
  <c r="U401" i="49" s="1"/>
  <c r="V401" i="49"/>
  <c r="W401" i="49" s="1"/>
  <c r="X401" i="49"/>
  <c r="Y401" i="49" s="1"/>
  <c r="Z401" i="49"/>
  <c r="AA401" i="49" s="1"/>
  <c r="AB401" i="49"/>
  <c r="AC401" i="49" s="1"/>
  <c r="AD401" i="49"/>
  <c r="AE401" i="49" s="1"/>
  <c r="C400" i="49" a="1"/>
  <c r="C400" i="49" s="1"/>
  <c r="R400" i="49"/>
  <c r="T400" i="49"/>
  <c r="U400" i="49" s="1"/>
  <c r="V400" i="49"/>
  <c r="W400" i="49" s="1"/>
  <c r="X400" i="49"/>
  <c r="Y400" i="49" s="1"/>
  <c r="Z400" i="49"/>
  <c r="AA400" i="49" s="1"/>
  <c r="AB400" i="49"/>
  <c r="AC400" i="49" s="1"/>
  <c r="AD400" i="49"/>
  <c r="AE400" i="49" s="1"/>
  <c r="C399" i="49" a="1"/>
  <c r="C399" i="49" s="1"/>
  <c r="R399" i="49"/>
  <c r="T399" i="49"/>
  <c r="V399" i="49"/>
  <c r="W399" i="49" s="1"/>
  <c r="X399" i="49"/>
  <c r="Y399" i="49" s="1"/>
  <c r="Z399" i="49"/>
  <c r="AA399" i="49" s="1"/>
  <c r="AB399" i="49"/>
  <c r="AC399" i="49" s="1"/>
  <c r="AD399" i="49"/>
  <c r="AE399" i="49" s="1"/>
  <c r="C319" i="49" a="1"/>
  <c r="C319" i="49" s="1"/>
  <c r="R319" i="49"/>
  <c r="T319" i="49"/>
  <c r="V319" i="49"/>
  <c r="W319" i="49" s="1"/>
  <c r="X319" i="49"/>
  <c r="Y319" i="49" s="1"/>
  <c r="Z319" i="49"/>
  <c r="AA319" i="49" s="1"/>
  <c r="AB319" i="49"/>
  <c r="AC319" i="49" s="1"/>
  <c r="AD319" i="49"/>
  <c r="AE319" i="49" s="1"/>
  <c r="C398" i="49" a="1"/>
  <c r="C398" i="49" s="1"/>
  <c r="R398" i="49"/>
  <c r="T398" i="49"/>
  <c r="V398" i="49"/>
  <c r="W398" i="49" s="1"/>
  <c r="X398" i="49"/>
  <c r="Y398" i="49" s="1"/>
  <c r="Z398" i="49"/>
  <c r="AA398" i="49" s="1"/>
  <c r="AB398" i="49"/>
  <c r="AC398" i="49" s="1"/>
  <c r="AD398" i="49"/>
  <c r="AE398" i="49" s="1"/>
  <c r="C397" i="49" a="1"/>
  <c r="C397" i="49" s="1"/>
  <c r="R397" i="49"/>
  <c r="T397" i="49"/>
  <c r="V397" i="49"/>
  <c r="W397" i="49" s="1"/>
  <c r="X397" i="49"/>
  <c r="Y397" i="49" s="1"/>
  <c r="Z397" i="49"/>
  <c r="AA397" i="49" s="1"/>
  <c r="AB397" i="49"/>
  <c r="AC397" i="49" s="1"/>
  <c r="AD397" i="49"/>
  <c r="AE397" i="49" s="1"/>
  <c r="C396" i="49" a="1"/>
  <c r="C396" i="49" s="1"/>
  <c r="R396" i="49"/>
  <c r="T396" i="49"/>
  <c r="V396" i="49"/>
  <c r="W396" i="49" s="1"/>
  <c r="X396" i="49"/>
  <c r="Y396" i="49" s="1"/>
  <c r="Z396" i="49"/>
  <c r="AA396" i="49" s="1"/>
  <c r="AB396" i="49"/>
  <c r="AC396" i="49" s="1"/>
  <c r="AD396" i="49"/>
  <c r="AE396" i="49" s="1"/>
  <c r="C395" i="49" a="1"/>
  <c r="C395" i="49" s="1"/>
  <c r="R395" i="49"/>
  <c r="T395" i="49"/>
  <c r="V395" i="49"/>
  <c r="W395" i="49" s="1"/>
  <c r="X395" i="49"/>
  <c r="Y395" i="49" s="1"/>
  <c r="Z395" i="49"/>
  <c r="AA395" i="49" s="1"/>
  <c r="AB395" i="49"/>
  <c r="AC395" i="49" s="1"/>
  <c r="AD395" i="49"/>
  <c r="AE395" i="49" s="1"/>
  <c r="C394" i="49" a="1"/>
  <c r="C394" i="49" s="1"/>
  <c r="R394" i="49"/>
  <c r="T394" i="49"/>
  <c r="V394" i="49"/>
  <c r="W394" i="49" s="1"/>
  <c r="X394" i="49"/>
  <c r="Y394" i="49" s="1"/>
  <c r="Z394" i="49"/>
  <c r="AA394" i="49" s="1"/>
  <c r="AB394" i="49"/>
  <c r="AC394" i="49" s="1"/>
  <c r="AD394" i="49"/>
  <c r="AE394" i="49" s="1"/>
  <c r="C393" i="49" a="1"/>
  <c r="C393" i="49" s="1"/>
  <c r="C67" i="7" a="1"/>
  <c r="C67" i="7" s="1"/>
  <c r="C71" i="7" a="1"/>
  <c r="C71" i="7" s="1"/>
  <c r="C70" i="7" a="1"/>
  <c r="C70" i="7" s="1"/>
  <c r="C69" i="7" a="1"/>
  <c r="C69" i="7" s="1"/>
  <c r="R50" i="7"/>
  <c r="C50" i="7" a="1"/>
  <c r="C50" i="7" s="1"/>
  <c r="R49" i="7"/>
  <c r="C49" i="7" a="1"/>
  <c r="C49" i="7" s="1"/>
  <c r="R158" i="47"/>
  <c r="C158" i="47" a="1"/>
  <c r="C158" i="47" s="1"/>
  <c r="R157" i="47"/>
  <c r="C157" i="47" a="1"/>
  <c r="C157" i="47" s="1"/>
  <c r="C159" i="47" a="1"/>
  <c r="C159" i="47" s="1"/>
  <c r="R159" i="47"/>
  <c r="T159" i="47"/>
  <c r="U159" i="47"/>
  <c r="V159" i="47"/>
  <c r="W159" i="47" s="1"/>
  <c r="X159" i="47"/>
  <c r="Y159" i="47" s="1"/>
  <c r="Z159" i="47"/>
  <c r="AA159" i="47"/>
  <c r="AB159" i="47"/>
  <c r="AC159" i="47" s="1"/>
  <c r="AD159" i="47"/>
  <c r="AE159" i="47" s="1"/>
  <c r="C148" i="47" a="1"/>
  <c r="C148" i="47" s="1"/>
  <c r="C147" i="47" a="1"/>
  <c r="C147" i="47" s="1"/>
  <c r="C146" i="47" a="1"/>
  <c r="C146" i="47" s="1"/>
  <c r="C75" i="47" a="1"/>
  <c r="C75" i="47" s="1"/>
  <c r="C74" i="47" a="1"/>
  <c r="C74" i="47" s="1"/>
  <c r="C73" i="47" a="1"/>
  <c r="C73" i="47" s="1"/>
  <c r="C72" i="47" a="1"/>
  <c r="C72" i="47" s="1"/>
  <c r="C71" i="47" a="1"/>
  <c r="C71" i="47" s="1"/>
  <c r="C51" i="47" a="1"/>
  <c r="C51" i="47" s="1"/>
  <c r="C50" i="47" a="1"/>
  <c r="C50" i="47" s="1"/>
  <c r="C49" i="47" a="1"/>
  <c r="C49" i="47" s="1"/>
  <c r="C48" i="47" a="1"/>
  <c r="C48" i="47" s="1"/>
  <c r="C56" i="47" a="1"/>
  <c r="C56" i="47" s="1"/>
  <c r="C55" i="47" a="1"/>
  <c r="C55" i="47" s="1"/>
  <c r="C59" i="47" a="1"/>
  <c r="C59" i="47" s="1"/>
  <c r="C47" i="47" a="1"/>
  <c r="C47" i="47" s="1"/>
  <c r="C46" i="47" a="1"/>
  <c r="C46" i="47" s="1"/>
  <c r="R135" i="47"/>
  <c r="C135" i="47" a="1"/>
  <c r="C135" i="47" s="1"/>
  <c r="R134" i="47"/>
  <c r="R133" i="47"/>
  <c r="R132" i="47"/>
  <c r="C134" i="47" a="1"/>
  <c r="C134" i="47" s="1"/>
  <c r="C133" i="47" a="1"/>
  <c r="C133" i="47" s="1"/>
  <c r="C132" i="47" a="1"/>
  <c r="C132" i="47" s="1"/>
  <c r="C45" i="47" a="1"/>
  <c r="C45" i="47" s="1"/>
  <c r="C166" i="47" a="1"/>
  <c r="C166" i="47" s="1"/>
  <c r="C165" i="47" a="1"/>
  <c r="C165" i="47" s="1"/>
  <c r="C164" i="47" a="1"/>
  <c r="C164" i="47" s="1"/>
  <c r="C163" i="47" a="1"/>
  <c r="C163" i="47" s="1"/>
  <c r="C162" i="47" a="1"/>
  <c r="C162" i="47" s="1"/>
  <c r="R161" i="47"/>
  <c r="C161" i="47" a="1"/>
  <c r="C161" i="47" s="1"/>
  <c r="R120" i="47"/>
  <c r="R119" i="47"/>
  <c r="R118" i="47"/>
  <c r="C120" i="47" a="1"/>
  <c r="C120" i="47" s="1"/>
  <c r="C119" i="47" a="1"/>
  <c r="C119" i="47" s="1"/>
  <c r="C118" i="47" a="1"/>
  <c r="C118" i="47" s="1"/>
  <c r="S186" i="14" l="1"/>
  <c r="S53" i="14"/>
  <c r="U236" i="14"/>
  <c r="S397" i="49"/>
  <c r="S187" i="14"/>
  <c r="S51" i="14"/>
  <c r="S116" i="14"/>
  <c r="S52" i="14"/>
  <c r="AB116" i="14"/>
  <c r="AC116" i="14" s="1"/>
  <c r="S50" i="14"/>
  <c r="S411" i="49"/>
  <c r="S105" i="45"/>
  <c r="S81" i="16"/>
  <c r="S83" i="16"/>
  <c r="S82" i="16"/>
  <c r="S405" i="49"/>
  <c r="S125" i="45"/>
  <c r="U105" i="45"/>
  <c r="S73" i="45"/>
  <c r="S93" i="45"/>
  <c r="S91" i="45"/>
  <c r="V73" i="45"/>
  <c r="W73" i="45" s="1"/>
  <c r="X73" i="45"/>
  <c r="Y73" i="45" s="1"/>
  <c r="Z73" i="45"/>
  <c r="AA73" i="45" s="1"/>
  <c r="AD73" i="45"/>
  <c r="AE73" i="45" s="1"/>
  <c r="V93" i="45"/>
  <c r="W93" i="45" s="1"/>
  <c r="X93" i="45"/>
  <c r="Y93" i="45" s="1"/>
  <c r="Z93" i="45"/>
  <c r="AA93" i="45" s="1"/>
  <c r="AB93" i="45"/>
  <c r="AC93" i="45" s="1"/>
  <c r="S90" i="45"/>
  <c r="S104" i="45"/>
  <c r="S103" i="45"/>
  <c r="S56" i="45"/>
  <c r="U258" i="14"/>
  <c r="U116" i="14"/>
  <c r="S410" i="49"/>
  <c r="S406" i="49"/>
  <c r="U410" i="49"/>
  <c r="S408" i="49"/>
  <c r="S409" i="49"/>
  <c r="U409" i="49"/>
  <c r="S404" i="49"/>
  <c r="S407" i="49"/>
  <c r="U406" i="49"/>
  <c r="U405" i="49"/>
  <c r="U404" i="49"/>
  <c r="S403" i="49"/>
  <c r="S396" i="49"/>
  <c r="S400" i="49"/>
  <c r="S402" i="49"/>
  <c r="S401" i="49"/>
  <c r="S399" i="49"/>
  <c r="U399" i="49"/>
  <c r="S398" i="49"/>
  <c r="S395" i="49"/>
  <c r="S319" i="49"/>
  <c r="S394" i="49"/>
  <c r="U319" i="49"/>
  <c r="U398" i="49"/>
  <c r="U397" i="49"/>
  <c r="U396" i="49"/>
  <c r="U395" i="49"/>
  <c r="U394" i="49"/>
  <c r="S159" i="47"/>
  <c r="M37" i="7"/>
  <c r="M37" i="31"/>
  <c r="M36" i="31"/>
  <c r="M34" i="7"/>
  <c r="M34" i="12"/>
  <c r="M34" i="33"/>
  <c r="M34" i="34"/>
  <c r="O37" i="7"/>
  <c r="O38" i="10"/>
  <c r="O37" i="10"/>
  <c r="O36" i="10"/>
  <c r="O37" i="31"/>
  <c r="O36" i="31"/>
  <c r="O34" i="7"/>
  <c r="O34" i="12"/>
  <c r="O34" i="33"/>
  <c r="O34" i="34"/>
  <c r="Q38" i="45" l="1"/>
  <c r="Q37" i="45"/>
  <c r="Q36" i="45"/>
  <c r="Q35" i="45"/>
  <c r="Q34" i="45"/>
  <c r="R283" i="16" l="1"/>
  <c r="R282" i="16"/>
  <c r="R281" i="16"/>
  <c r="R280" i="16"/>
  <c r="R279" i="16"/>
  <c r="R278" i="16"/>
  <c r="R277" i="16"/>
  <c r="R276" i="16"/>
  <c r="R275" i="16"/>
  <c r="R274" i="16"/>
  <c r="R273" i="16"/>
  <c r="R272" i="16"/>
  <c r="R271" i="16"/>
  <c r="R270" i="16"/>
  <c r="R269" i="16"/>
  <c r="R268" i="16"/>
  <c r="R267" i="16"/>
  <c r="R266" i="16"/>
  <c r="R265" i="16"/>
  <c r="R264" i="16"/>
  <c r="R263" i="16"/>
  <c r="R262" i="16"/>
  <c r="R261" i="16"/>
  <c r="R260" i="16"/>
  <c r="R259" i="16"/>
  <c r="R258" i="16"/>
  <c r="R257" i="16"/>
  <c r="R256" i="16"/>
  <c r="R255" i="16"/>
  <c r="R254" i="16"/>
  <c r="R253" i="16"/>
  <c r="R252" i="16"/>
  <c r="R251" i="16"/>
  <c r="R250" i="16"/>
  <c r="R249" i="16"/>
  <c r="R248" i="16"/>
  <c r="R247" i="16"/>
  <c r="R246" i="16"/>
  <c r="R245" i="16"/>
  <c r="R244" i="16"/>
  <c r="R243" i="16"/>
  <c r="R242" i="16"/>
  <c r="R241" i="16"/>
  <c r="R240" i="16"/>
  <c r="R239" i="16"/>
  <c r="R238" i="16"/>
  <c r="R237" i="16"/>
  <c r="R236" i="16"/>
  <c r="R235" i="16"/>
  <c r="R234" i="16"/>
  <c r="R233" i="16"/>
  <c r="R232" i="16"/>
  <c r="R231" i="16"/>
  <c r="R230" i="16"/>
  <c r="R229" i="16"/>
  <c r="R228" i="16"/>
  <c r="R227" i="16"/>
  <c r="R226" i="16"/>
  <c r="R225" i="16"/>
  <c r="R224" i="16"/>
  <c r="R223" i="16"/>
  <c r="R222" i="16"/>
  <c r="R221" i="16"/>
  <c r="R220" i="16"/>
  <c r="R219" i="16"/>
  <c r="R218" i="16"/>
  <c r="R217" i="16"/>
  <c r="R216" i="16"/>
  <c r="R215" i="16"/>
  <c r="R214" i="16"/>
  <c r="R213" i="16"/>
  <c r="R212" i="16"/>
  <c r="R211" i="16"/>
  <c r="R210" i="16"/>
  <c r="R209" i="16"/>
  <c r="R208" i="16"/>
  <c r="R207" i="16"/>
  <c r="R206" i="16"/>
  <c r="R205" i="16"/>
  <c r="R204" i="16"/>
  <c r="R203" i="16"/>
  <c r="R202" i="16"/>
  <c r="R201" i="16"/>
  <c r="R200" i="16"/>
  <c r="R199" i="16"/>
  <c r="R198" i="16"/>
  <c r="R197" i="16"/>
  <c r="R196" i="16"/>
  <c r="R195" i="16"/>
  <c r="R194" i="16"/>
  <c r="R193" i="16"/>
  <c r="R192" i="16"/>
  <c r="R191" i="16"/>
  <c r="R190" i="16"/>
  <c r="R189" i="16"/>
  <c r="R188" i="16"/>
  <c r="R187" i="16"/>
  <c r="R186" i="16"/>
  <c r="R185" i="16"/>
  <c r="R184" i="16"/>
  <c r="R183" i="16"/>
  <c r="R182" i="16"/>
  <c r="R181" i="16"/>
  <c r="R180" i="16"/>
  <c r="R179" i="16"/>
  <c r="R178" i="16"/>
  <c r="R177" i="16"/>
  <c r="R176" i="16"/>
  <c r="R175" i="16"/>
  <c r="R174" i="16"/>
  <c r="R173" i="16"/>
  <c r="R172" i="16"/>
  <c r="R171" i="16"/>
  <c r="R170" i="16"/>
  <c r="R169" i="16"/>
  <c r="R168" i="16"/>
  <c r="R167" i="16"/>
  <c r="R166" i="16"/>
  <c r="R165" i="16"/>
  <c r="R164" i="16"/>
  <c r="R163" i="16"/>
  <c r="R162" i="16"/>
  <c r="R161" i="16"/>
  <c r="R160" i="16"/>
  <c r="R159" i="16"/>
  <c r="R158" i="16"/>
  <c r="R157" i="16"/>
  <c r="R156" i="16"/>
  <c r="R155" i="16"/>
  <c r="R154" i="16"/>
  <c r="R153" i="16"/>
  <c r="R152" i="16"/>
  <c r="R151" i="16"/>
  <c r="R150" i="16"/>
  <c r="R149" i="16"/>
  <c r="R148" i="16"/>
  <c r="R147" i="16"/>
  <c r="R146" i="16"/>
  <c r="R145" i="16"/>
  <c r="R144" i="16"/>
  <c r="R143" i="16"/>
  <c r="R142" i="16"/>
  <c r="R141" i="16"/>
  <c r="R140" i="16"/>
  <c r="R139" i="16"/>
  <c r="R138" i="16"/>
  <c r="R137" i="16"/>
  <c r="R136" i="16"/>
  <c r="R135" i="16"/>
  <c r="R134" i="16"/>
  <c r="R133" i="16"/>
  <c r="R132" i="16"/>
  <c r="R131" i="16"/>
  <c r="R130" i="16"/>
  <c r="R129" i="16"/>
  <c r="R128" i="16"/>
  <c r="R127" i="16"/>
  <c r="R126" i="16"/>
  <c r="R125" i="16"/>
  <c r="R124" i="16"/>
  <c r="R123" i="16"/>
  <c r="R122" i="16"/>
  <c r="R121" i="16"/>
  <c r="R120" i="16"/>
  <c r="R119" i="16"/>
  <c r="R118" i="16"/>
  <c r="R117" i="16"/>
  <c r="R116" i="16"/>
  <c r="R115" i="16"/>
  <c r="R114" i="16"/>
  <c r="R113" i="16"/>
  <c r="R112" i="16"/>
  <c r="R111" i="16"/>
  <c r="R110" i="16"/>
  <c r="R109" i="16"/>
  <c r="R108" i="16"/>
  <c r="R107" i="16"/>
  <c r="R106" i="16"/>
  <c r="R105" i="16"/>
  <c r="R104" i="16"/>
  <c r="R103" i="16"/>
  <c r="R102" i="16"/>
  <c r="R101" i="16"/>
  <c r="R100" i="16"/>
  <c r="R99" i="16"/>
  <c r="R98" i="16"/>
  <c r="R97" i="16"/>
  <c r="R96" i="16"/>
  <c r="R95" i="16"/>
  <c r="R94" i="16"/>
  <c r="R93" i="16"/>
  <c r="R92" i="16"/>
  <c r="R91" i="16"/>
  <c r="R90" i="16"/>
  <c r="R89" i="16"/>
  <c r="R88" i="16"/>
  <c r="R87" i="16"/>
  <c r="R86" i="16"/>
  <c r="R85" i="16"/>
  <c r="R84" i="16"/>
  <c r="R80" i="16"/>
  <c r="R79" i="16"/>
  <c r="R78" i="16"/>
  <c r="R77" i="16"/>
  <c r="R76" i="16"/>
  <c r="R75" i="16"/>
  <c r="R74" i="16"/>
  <c r="R73" i="16"/>
  <c r="R72" i="16"/>
  <c r="R71" i="16"/>
  <c r="R70" i="16"/>
  <c r="R69" i="16"/>
  <c r="R68" i="16"/>
  <c r="R67" i="16"/>
  <c r="R66" i="16"/>
  <c r="R65" i="16"/>
  <c r="R64" i="16"/>
  <c r="R63" i="16"/>
  <c r="R62" i="16"/>
  <c r="R61" i="16"/>
  <c r="R60" i="16"/>
  <c r="R59" i="16"/>
  <c r="R58" i="16"/>
  <c r="R57" i="16"/>
  <c r="R56" i="16"/>
  <c r="R55" i="16"/>
  <c r="R54" i="16"/>
  <c r="R53" i="16"/>
  <c r="R52" i="16"/>
  <c r="R51" i="16"/>
  <c r="R50" i="16"/>
  <c r="R49" i="16"/>
  <c r="R48" i="16"/>
  <c r="R47" i="16"/>
  <c r="R46" i="16"/>
  <c r="R45" i="16"/>
  <c r="R44" i="16"/>
  <c r="R71" i="34"/>
  <c r="R70" i="34"/>
  <c r="R69" i="34"/>
  <c r="R68" i="34"/>
  <c r="R67" i="34"/>
  <c r="R66" i="34"/>
  <c r="R65" i="34"/>
  <c r="R64" i="34"/>
  <c r="R63" i="34"/>
  <c r="R62" i="34"/>
  <c r="R61" i="34"/>
  <c r="R60" i="34"/>
  <c r="R59" i="34"/>
  <c r="R58" i="34"/>
  <c r="R57" i="34"/>
  <c r="R56" i="34"/>
  <c r="R55" i="34"/>
  <c r="R54" i="34"/>
  <c r="R53" i="34"/>
  <c r="R52" i="34"/>
  <c r="R51" i="34"/>
  <c r="R50" i="34"/>
  <c r="R49" i="34"/>
  <c r="R48" i="34"/>
  <c r="R47" i="34"/>
  <c r="R46" i="34"/>
  <c r="R45" i="34"/>
  <c r="R44" i="34"/>
  <c r="R393" i="49"/>
  <c r="R392" i="49"/>
  <c r="R389" i="49"/>
  <c r="R388" i="49"/>
  <c r="R386" i="49"/>
  <c r="R385" i="49"/>
  <c r="R384" i="49"/>
  <c r="R382" i="49"/>
  <c r="R380" i="49"/>
  <c r="R379" i="49"/>
  <c r="R374" i="49"/>
  <c r="R373" i="49"/>
  <c r="R372" i="49"/>
  <c r="R370" i="49"/>
  <c r="R369" i="49"/>
  <c r="R368" i="49"/>
  <c r="R367" i="49"/>
  <c r="R366" i="49"/>
  <c r="R365" i="49"/>
  <c r="R364" i="49"/>
  <c r="R362" i="49"/>
  <c r="R361" i="49"/>
  <c r="R360" i="49"/>
  <c r="R359" i="49"/>
  <c r="R358" i="49"/>
  <c r="R356" i="49"/>
  <c r="R355" i="49"/>
  <c r="R353" i="49"/>
  <c r="R352" i="49"/>
  <c r="R351" i="49"/>
  <c r="R350" i="49"/>
  <c r="R349" i="49"/>
  <c r="R347" i="49"/>
  <c r="R346" i="49"/>
  <c r="R345" i="49"/>
  <c r="R344" i="49"/>
  <c r="R343" i="49"/>
  <c r="R342" i="49"/>
  <c r="R341" i="49"/>
  <c r="R340" i="49"/>
  <c r="R391" i="49"/>
  <c r="R390" i="49"/>
  <c r="R387" i="49"/>
  <c r="R383" i="49"/>
  <c r="R381" i="49"/>
  <c r="R378" i="49"/>
  <c r="R377" i="49"/>
  <c r="R376" i="49"/>
  <c r="R375" i="49"/>
  <c r="R371" i="49"/>
  <c r="R363" i="49"/>
  <c r="R357" i="49"/>
  <c r="R354" i="49"/>
  <c r="R348" i="49"/>
  <c r="R339" i="49"/>
  <c r="R338" i="49"/>
  <c r="R337" i="49"/>
  <c r="R336" i="49"/>
  <c r="R335" i="49"/>
  <c r="R334" i="49"/>
  <c r="R333" i="49"/>
  <c r="R332" i="49"/>
  <c r="R331" i="49"/>
  <c r="R330" i="49"/>
  <c r="R329" i="49"/>
  <c r="R328" i="49"/>
  <c r="R327" i="49"/>
  <c r="R326" i="49"/>
  <c r="R325" i="49"/>
  <c r="R324" i="49"/>
  <c r="R323" i="49"/>
  <c r="R322" i="49"/>
  <c r="R321" i="49"/>
  <c r="R320" i="49"/>
  <c r="R318" i="49"/>
  <c r="R317" i="49"/>
  <c r="R316" i="49"/>
  <c r="R315" i="49"/>
  <c r="R314" i="49"/>
  <c r="R313" i="49"/>
  <c r="R312" i="49"/>
  <c r="R311" i="49"/>
  <c r="R310" i="49"/>
  <c r="R309" i="49"/>
  <c r="R308" i="49"/>
  <c r="R307" i="49"/>
  <c r="R306" i="49"/>
  <c r="R305" i="49"/>
  <c r="R304" i="49"/>
  <c r="R303" i="49"/>
  <c r="R302" i="49"/>
  <c r="R301" i="49"/>
  <c r="R300" i="49"/>
  <c r="R299" i="49"/>
  <c r="R298" i="49"/>
  <c r="R297" i="49"/>
  <c r="R296" i="49"/>
  <c r="R295" i="49"/>
  <c r="R294" i="49"/>
  <c r="R293" i="49"/>
  <c r="R292" i="49"/>
  <c r="R291" i="49"/>
  <c r="R290" i="49"/>
  <c r="R289" i="49"/>
  <c r="R288" i="49"/>
  <c r="R287" i="49"/>
  <c r="R286" i="49"/>
  <c r="R285" i="49"/>
  <c r="R284" i="49"/>
  <c r="R283" i="49"/>
  <c r="R282" i="49"/>
  <c r="R281" i="49"/>
  <c r="R280" i="49"/>
  <c r="R279" i="49"/>
  <c r="R278" i="49"/>
  <c r="R277" i="49"/>
  <c r="R276" i="49"/>
  <c r="R275" i="49"/>
  <c r="R274" i="49"/>
  <c r="R273" i="49"/>
  <c r="R272" i="49"/>
  <c r="R271" i="49"/>
  <c r="R270" i="49"/>
  <c r="R269" i="49"/>
  <c r="R268" i="49"/>
  <c r="R267" i="49"/>
  <c r="R266" i="49"/>
  <c r="R265" i="49"/>
  <c r="R264" i="49"/>
  <c r="R263" i="49"/>
  <c r="R262" i="49"/>
  <c r="R261" i="49"/>
  <c r="R260" i="49"/>
  <c r="R259" i="49"/>
  <c r="R258" i="49"/>
  <c r="R257" i="49"/>
  <c r="R256" i="49"/>
  <c r="R255" i="49"/>
  <c r="R254" i="49"/>
  <c r="R253" i="49"/>
  <c r="R252" i="49"/>
  <c r="R251" i="49"/>
  <c r="R250" i="49"/>
  <c r="R249" i="49"/>
  <c r="R248" i="49"/>
  <c r="R247" i="49"/>
  <c r="R246" i="49"/>
  <c r="R245" i="49"/>
  <c r="R244" i="49"/>
  <c r="R243" i="49"/>
  <c r="R242" i="49"/>
  <c r="R241" i="49"/>
  <c r="R240" i="49"/>
  <c r="R239" i="49"/>
  <c r="R238" i="49"/>
  <c r="R237" i="49"/>
  <c r="R236" i="49"/>
  <c r="R235" i="49"/>
  <c r="R234" i="49"/>
  <c r="R233" i="49"/>
  <c r="R232" i="49"/>
  <c r="R231" i="49"/>
  <c r="R230" i="49"/>
  <c r="R229" i="49"/>
  <c r="R228" i="49"/>
  <c r="R227" i="49"/>
  <c r="R226" i="49"/>
  <c r="R225" i="49"/>
  <c r="R224" i="49"/>
  <c r="R223" i="49"/>
  <c r="R222" i="49"/>
  <c r="R221" i="49"/>
  <c r="R220" i="49"/>
  <c r="R219" i="49"/>
  <c r="R218" i="49"/>
  <c r="R217" i="49"/>
  <c r="R216" i="49"/>
  <c r="R215" i="49"/>
  <c r="R214" i="49"/>
  <c r="R213" i="49"/>
  <c r="R212" i="49"/>
  <c r="R211" i="49"/>
  <c r="R210" i="49"/>
  <c r="R209" i="49"/>
  <c r="R208" i="49"/>
  <c r="R207" i="49"/>
  <c r="R206" i="49"/>
  <c r="R205" i="49"/>
  <c r="R204" i="49"/>
  <c r="R203" i="49"/>
  <c r="R202" i="49"/>
  <c r="R201" i="49"/>
  <c r="R200" i="49"/>
  <c r="R199" i="49"/>
  <c r="R198" i="49"/>
  <c r="R197" i="49"/>
  <c r="R196" i="49"/>
  <c r="R195" i="49"/>
  <c r="R194" i="49"/>
  <c r="R193" i="49"/>
  <c r="R192" i="49"/>
  <c r="R191" i="49"/>
  <c r="R190" i="49"/>
  <c r="R189" i="49"/>
  <c r="R188" i="49"/>
  <c r="R187" i="49"/>
  <c r="R186" i="49"/>
  <c r="R185" i="49"/>
  <c r="R184" i="49"/>
  <c r="R183" i="49"/>
  <c r="R182" i="49"/>
  <c r="R181" i="49"/>
  <c r="R180" i="49"/>
  <c r="R179" i="49"/>
  <c r="R178" i="49"/>
  <c r="R177" i="49"/>
  <c r="R176" i="49"/>
  <c r="R175" i="49"/>
  <c r="R174" i="49"/>
  <c r="R173" i="49"/>
  <c r="R172" i="49"/>
  <c r="R171" i="49"/>
  <c r="R170" i="49"/>
  <c r="R169" i="49"/>
  <c r="R168" i="49"/>
  <c r="R167" i="49"/>
  <c r="R166" i="49"/>
  <c r="R165" i="49"/>
  <c r="R164" i="49"/>
  <c r="R163" i="49"/>
  <c r="R162" i="49"/>
  <c r="R161" i="49"/>
  <c r="R160" i="49"/>
  <c r="R159" i="49"/>
  <c r="R158" i="49"/>
  <c r="R157" i="49"/>
  <c r="R156" i="49"/>
  <c r="R155" i="49"/>
  <c r="R154" i="49"/>
  <c r="R152" i="49"/>
  <c r="R151" i="49"/>
  <c r="R150" i="49"/>
  <c r="R149" i="49"/>
  <c r="R148" i="49"/>
  <c r="R147" i="49"/>
  <c r="R146" i="49"/>
  <c r="R145" i="49"/>
  <c r="R144" i="49"/>
  <c r="R143" i="49"/>
  <c r="R142" i="49"/>
  <c r="R141" i="49"/>
  <c r="R140" i="49"/>
  <c r="R139" i="49"/>
  <c r="R138" i="49"/>
  <c r="R137" i="49"/>
  <c r="R136" i="49"/>
  <c r="R135" i="49"/>
  <c r="R134" i="49"/>
  <c r="R133" i="49"/>
  <c r="R132" i="49"/>
  <c r="R131" i="49"/>
  <c r="R130" i="49"/>
  <c r="R129" i="49"/>
  <c r="R128" i="49"/>
  <c r="R127" i="49"/>
  <c r="R126" i="49"/>
  <c r="R125" i="49"/>
  <c r="R124" i="49"/>
  <c r="R123" i="49"/>
  <c r="R122" i="49"/>
  <c r="R121" i="49"/>
  <c r="R120" i="49"/>
  <c r="R119" i="49"/>
  <c r="R118" i="49"/>
  <c r="R117" i="49"/>
  <c r="R116" i="49"/>
  <c r="R115" i="49"/>
  <c r="R114" i="49"/>
  <c r="R113" i="49"/>
  <c r="R112" i="49"/>
  <c r="R111" i="49"/>
  <c r="R110" i="49"/>
  <c r="R109" i="49"/>
  <c r="R108" i="49"/>
  <c r="R107" i="49"/>
  <c r="R106" i="49"/>
  <c r="R105" i="49"/>
  <c r="R104" i="49"/>
  <c r="R103" i="49"/>
  <c r="R102" i="49"/>
  <c r="R101" i="49"/>
  <c r="R100" i="49"/>
  <c r="R99" i="49"/>
  <c r="R98" i="49"/>
  <c r="R97" i="49"/>
  <c r="R96" i="49"/>
  <c r="R95" i="49"/>
  <c r="R94" i="49"/>
  <c r="R93" i="49"/>
  <c r="R92" i="49"/>
  <c r="R91" i="49"/>
  <c r="R90" i="49"/>
  <c r="R89" i="49"/>
  <c r="R88" i="49"/>
  <c r="R87" i="49"/>
  <c r="R86" i="49"/>
  <c r="R85" i="49"/>
  <c r="R84" i="49"/>
  <c r="R83" i="49"/>
  <c r="R82" i="49"/>
  <c r="R81" i="49"/>
  <c r="R80" i="49"/>
  <c r="R79" i="49"/>
  <c r="R78" i="49"/>
  <c r="R77" i="49"/>
  <c r="R76" i="49"/>
  <c r="R75" i="49"/>
  <c r="R74" i="49"/>
  <c r="R73" i="49"/>
  <c r="R72" i="49"/>
  <c r="R71" i="49"/>
  <c r="R70" i="49"/>
  <c r="R69" i="49"/>
  <c r="R68" i="49"/>
  <c r="R67" i="49"/>
  <c r="R66" i="49"/>
  <c r="R65" i="49"/>
  <c r="R64" i="49"/>
  <c r="R63" i="49"/>
  <c r="R62" i="49"/>
  <c r="R61" i="49"/>
  <c r="R60" i="49"/>
  <c r="R59" i="49"/>
  <c r="R58" i="49"/>
  <c r="R57" i="49"/>
  <c r="R56" i="49"/>
  <c r="R55" i="49"/>
  <c r="R54" i="49"/>
  <c r="R53" i="49"/>
  <c r="R52" i="49"/>
  <c r="R51" i="49"/>
  <c r="R50" i="49"/>
  <c r="R49" i="49"/>
  <c r="R48" i="49"/>
  <c r="R47" i="49"/>
  <c r="R46" i="49"/>
  <c r="R45" i="49"/>
  <c r="R44" i="49"/>
  <c r="R263" i="14"/>
  <c r="R262" i="14"/>
  <c r="R261" i="14"/>
  <c r="R260" i="14"/>
  <c r="R259" i="14"/>
  <c r="R257" i="14"/>
  <c r="R256" i="14"/>
  <c r="R255" i="14"/>
  <c r="R254" i="14"/>
  <c r="R253" i="14"/>
  <c r="R252" i="14"/>
  <c r="R251" i="14"/>
  <c r="R250" i="14"/>
  <c r="R249" i="14"/>
  <c r="R248" i="14"/>
  <c r="R247" i="14"/>
  <c r="R246" i="14"/>
  <c r="R245" i="14"/>
  <c r="R244" i="14"/>
  <c r="R243" i="14"/>
  <c r="R242" i="14"/>
  <c r="R241" i="14"/>
  <c r="R240" i="14"/>
  <c r="R239" i="14"/>
  <c r="R238" i="14"/>
  <c r="R237" i="14"/>
  <c r="R235" i="14"/>
  <c r="R234" i="14"/>
  <c r="R233" i="14"/>
  <c r="R232" i="14"/>
  <c r="R231" i="14"/>
  <c r="R230" i="14"/>
  <c r="R229" i="14"/>
  <c r="R228" i="14"/>
  <c r="R227" i="14"/>
  <c r="R226" i="14"/>
  <c r="R225" i="14"/>
  <c r="R224" i="14"/>
  <c r="R223" i="14"/>
  <c r="R222" i="14"/>
  <c r="R221" i="14"/>
  <c r="R220" i="14"/>
  <c r="R219" i="14"/>
  <c r="R218" i="14"/>
  <c r="R217" i="14"/>
  <c r="R216" i="14"/>
  <c r="R215" i="14"/>
  <c r="R214" i="14"/>
  <c r="R213" i="14"/>
  <c r="R212" i="14"/>
  <c r="R211" i="14"/>
  <c r="R210" i="14"/>
  <c r="R209" i="14"/>
  <c r="R208" i="14"/>
  <c r="R207" i="14"/>
  <c r="R206" i="14"/>
  <c r="R205" i="14"/>
  <c r="R204" i="14"/>
  <c r="R203" i="14"/>
  <c r="R202" i="14"/>
  <c r="R201" i="14"/>
  <c r="R200" i="14"/>
  <c r="R199" i="14"/>
  <c r="R198" i="14"/>
  <c r="R197" i="14"/>
  <c r="R196" i="14"/>
  <c r="R195" i="14"/>
  <c r="R194" i="14"/>
  <c r="R193" i="14"/>
  <c r="R192" i="14"/>
  <c r="R191" i="14"/>
  <c r="R56" i="14"/>
  <c r="R190" i="14"/>
  <c r="R189" i="14"/>
  <c r="R188" i="14"/>
  <c r="R185" i="14"/>
  <c r="R184" i="14"/>
  <c r="R183" i="14"/>
  <c r="R182" i="14"/>
  <c r="R181" i="14"/>
  <c r="R180" i="14"/>
  <c r="R179" i="14"/>
  <c r="R178" i="14"/>
  <c r="R177" i="14"/>
  <c r="R176" i="14"/>
  <c r="R175" i="14"/>
  <c r="R174" i="14"/>
  <c r="R173" i="14"/>
  <c r="R172" i="14"/>
  <c r="R171" i="14"/>
  <c r="R170" i="14"/>
  <c r="R169" i="14"/>
  <c r="R168" i="14"/>
  <c r="R167" i="14"/>
  <c r="R166" i="14"/>
  <c r="R165" i="14"/>
  <c r="R164" i="14"/>
  <c r="R163" i="14"/>
  <c r="R162" i="14"/>
  <c r="R161" i="14"/>
  <c r="R160" i="14"/>
  <c r="R159" i="14"/>
  <c r="R158" i="14"/>
  <c r="R157" i="14"/>
  <c r="R156" i="14"/>
  <c r="R155" i="14"/>
  <c r="R154" i="14"/>
  <c r="R153" i="14"/>
  <c r="R152" i="14"/>
  <c r="R151" i="14"/>
  <c r="R150" i="14"/>
  <c r="R149" i="14"/>
  <c r="R148" i="14"/>
  <c r="R147" i="14"/>
  <c r="R146" i="14"/>
  <c r="R145" i="14"/>
  <c r="R144" i="14"/>
  <c r="R143" i="14"/>
  <c r="R142" i="14"/>
  <c r="R141" i="14"/>
  <c r="R140" i="14"/>
  <c r="R139" i="14"/>
  <c r="R138" i="14"/>
  <c r="R137" i="14"/>
  <c r="R136" i="14"/>
  <c r="R135" i="14"/>
  <c r="R134" i="14"/>
  <c r="R133" i="14"/>
  <c r="R132" i="14"/>
  <c r="R131" i="14"/>
  <c r="R130" i="14"/>
  <c r="R129" i="14"/>
  <c r="R128" i="14"/>
  <c r="R127" i="14"/>
  <c r="R126" i="14"/>
  <c r="R125" i="14"/>
  <c r="R124" i="14"/>
  <c r="R123" i="14"/>
  <c r="R122" i="14"/>
  <c r="R121" i="14"/>
  <c r="R120" i="14"/>
  <c r="R119" i="14"/>
  <c r="R118" i="14"/>
  <c r="R117" i="14"/>
  <c r="R115" i="14"/>
  <c r="R114" i="14"/>
  <c r="R113" i="14"/>
  <c r="R112" i="14"/>
  <c r="R111" i="14"/>
  <c r="R110" i="14"/>
  <c r="R109" i="14"/>
  <c r="R108" i="14"/>
  <c r="R107" i="14"/>
  <c r="R106" i="14"/>
  <c r="R105" i="14"/>
  <c r="R104" i="14"/>
  <c r="R103" i="14"/>
  <c r="R102" i="14"/>
  <c r="R101" i="14"/>
  <c r="R100" i="14"/>
  <c r="R99" i="14"/>
  <c r="R98" i="14"/>
  <c r="R97" i="14"/>
  <c r="R96" i="14"/>
  <c r="R95" i="14"/>
  <c r="R94" i="14"/>
  <c r="R93" i="14"/>
  <c r="R92" i="14"/>
  <c r="R91" i="14"/>
  <c r="R90" i="14"/>
  <c r="R89" i="14"/>
  <c r="R88" i="14"/>
  <c r="R87" i="14"/>
  <c r="R86" i="14"/>
  <c r="R85" i="14"/>
  <c r="R84" i="14"/>
  <c r="R83" i="14"/>
  <c r="R82" i="14"/>
  <c r="R81" i="14"/>
  <c r="R80" i="14"/>
  <c r="R79" i="14"/>
  <c r="R78" i="14"/>
  <c r="R77" i="14"/>
  <c r="R76" i="14"/>
  <c r="R75" i="14"/>
  <c r="R74" i="14"/>
  <c r="R73" i="14"/>
  <c r="R72" i="14"/>
  <c r="R71" i="14"/>
  <c r="R70" i="14"/>
  <c r="R68" i="14"/>
  <c r="R67" i="14"/>
  <c r="R66" i="14"/>
  <c r="R65" i="14"/>
  <c r="R57" i="14"/>
  <c r="R64" i="14"/>
  <c r="R63" i="14"/>
  <c r="R62" i="14"/>
  <c r="R61" i="14"/>
  <c r="R60" i="14"/>
  <c r="R59" i="14"/>
  <c r="R58" i="14"/>
  <c r="R69" i="14"/>
  <c r="R55" i="14"/>
  <c r="R54" i="14"/>
  <c r="R49" i="14"/>
  <c r="R48" i="14"/>
  <c r="R47" i="14"/>
  <c r="R46" i="14"/>
  <c r="R45" i="14"/>
  <c r="R44" i="14"/>
  <c r="R236" i="36"/>
  <c r="R235" i="36"/>
  <c r="R234" i="36"/>
  <c r="R233" i="36"/>
  <c r="R232" i="36"/>
  <c r="R231" i="36"/>
  <c r="R230" i="36"/>
  <c r="R229" i="36"/>
  <c r="R228" i="36"/>
  <c r="R227" i="36"/>
  <c r="R226" i="36"/>
  <c r="R225" i="36"/>
  <c r="R224" i="36"/>
  <c r="R223" i="36"/>
  <c r="R222" i="36"/>
  <c r="R221" i="36"/>
  <c r="R220" i="36"/>
  <c r="R219" i="36"/>
  <c r="R218" i="36"/>
  <c r="R217" i="36"/>
  <c r="R216" i="36"/>
  <c r="R215" i="36"/>
  <c r="R214" i="36"/>
  <c r="R213" i="36"/>
  <c r="R212" i="36"/>
  <c r="R211" i="36"/>
  <c r="R210" i="36"/>
  <c r="R209" i="36"/>
  <c r="R208" i="36"/>
  <c r="R207" i="36"/>
  <c r="R206" i="36"/>
  <c r="R205" i="36"/>
  <c r="R204" i="36"/>
  <c r="R203" i="36"/>
  <c r="R202" i="36"/>
  <c r="R201" i="36"/>
  <c r="R200" i="36"/>
  <c r="R199" i="36"/>
  <c r="R198" i="36"/>
  <c r="R197" i="36"/>
  <c r="R196" i="36"/>
  <c r="R195" i="36"/>
  <c r="R194" i="36"/>
  <c r="R193" i="36"/>
  <c r="R192" i="36"/>
  <c r="R191" i="36"/>
  <c r="R190" i="36"/>
  <c r="R189" i="36"/>
  <c r="R188" i="36"/>
  <c r="R187" i="36"/>
  <c r="R186" i="36"/>
  <c r="R185" i="36"/>
  <c r="R184" i="36"/>
  <c r="R183" i="36"/>
  <c r="R182" i="36"/>
  <c r="R181" i="36"/>
  <c r="R180" i="36"/>
  <c r="R179" i="36"/>
  <c r="R178" i="36"/>
  <c r="R177" i="36"/>
  <c r="R176" i="36"/>
  <c r="R175" i="36"/>
  <c r="R174" i="36"/>
  <c r="R173" i="36"/>
  <c r="R172" i="36"/>
  <c r="R171" i="36"/>
  <c r="R170" i="36"/>
  <c r="R169" i="36"/>
  <c r="R168" i="36"/>
  <c r="R167" i="36"/>
  <c r="R166" i="36"/>
  <c r="R165" i="36"/>
  <c r="R164" i="36"/>
  <c r="R163" i="36"/>
  <c r="R162" i="36"/>
  <c r="R161" i="36"/>
  <c r="R160" i="36"/>
  <c r="R159" i="36"/>
  <c r="R158" i="36"/>
  <c r="R157" i="36"/>
  <c r="R156" i="36"/>
  <c r="R155" i="36"/>
  <c r="R154" i="36"/>
  <c r="R153" i="36"/>
  <c r="R152" i="36"/>
  <c r="R151" i="36"/>
  <c r="R150" i="36"/>
  <c r="R149" i="36"/>
  <c r="R148" i="36"/>
  <c r="R147" i="36"/>
  <c r="R146" i="36"/>
  <c r="R145" i="36"/>
  <c r="R144" i="36"/>
  <c r="R143" i="36"/>
  <c r="R142" i="36"/>
  <c r="R141" i="36"/>
  <c r="R140" i="36"/>
  <c r="R139" i="36"/>
  <c r="R138" i="36"/>
  <c r="R137" i="36"/>
  <c r="R136" i="36"/>
  <c r="R135" i="36"/>
  <c r="R134" i="36"/>
  <c r="R133" i="36"/>
  <c r="R132" i="36"/>
  <c r="R131" i="36"/>
  <c r="R130" i="36"/>
  <c r="R129" i="36"/>
  <c r="R128" i="36"/>
  <c r="R127" i="36"/>
  <c r="R126" i="36"/>
  <c r="R125" i="36"/>
  <c r="R124" i="36"/>
  <c r="R123" i="36"/>
  <c r="R122" i="36"/>
  <c r="R121" i="36"/>
  <c r="R120" i="36"/>
  <c r="R119" i="36"/>
  <c r="R118" i="36"/>
  <c r="R117" i="36"/>
  <c r="R116" i="36"/>
  <c r="R115" i="36"/>
  <c r="R114" i="36"/>
  <c r="R113" i="36"/>
  <c r="R112" i="36"/>
  <c r="R111" i="36"/>
  <c r="R110" i="36"/>
  <c r="R109" i="36"/>
  <c r="R108" i="36"/>
  <c r="R107" i="36"/>
  <c r="R106" i="36"/>
  <c r="R105" i="36"/>
  <c r="R104" i="36"/>
  <c r="R103" i="36"/>
  <c r="R102" i="36"/>
  <c r="R101" i="36"/>
  <c r="R100" i="36"/>
  <c r="R99" i="36"/>
  <c r="R98" i="36"/>
  <c r="R97" i="36"/>
  <c r="R96" i="36"/>
  <c r="R95" i="36"/>
  <c r="R94" i="36"/>
  <c r="R93" i="36"/>
  <c r="R92" i="36"/>
  <c r="R91" i="36"/>
  <c r="R90" i="36"/>
  <c r="R89" i="36"/>
  <c r="R88" i="36"/>
  <c r="R87" i="36"/>
  <c r="R86" i="36"/>
  <c r="R85" i="36"/>
  <c r="R84" i="36"/>
  <c r="R83" i="36"/>
  <c r="R82" i="36"/>
  <c r="R81" i="36"/>
  <c r="R80" i="36"/>
  <c r="R79" i="36"/>
  <c r="R78" i="36"/>
  <c r="R77" i="36"/>
  <c r="R76" i="36"/>
  <c r="R75" i="36"/>
  <c r="R74" i="36"/>
  <c r="R73" i="36"/>
  <c r="R72" i="36"/>
  <c r="R71" i="36"/>
  <c r="R70" i="36"/>
  <c r="R69" i="36"/>
  <c r="R68" i="36"/>
  <c r="R67" i="36"/>
  <c r="R66" i="36"/>
  <c r="R65" i="36"/>
  <c r="R64" i="36"/>
  <c r="R63" i="36"/>
  <c r="R62" i="36"/>
  <c r="R61" i="36"/>
  <c r="R60" i="36"/>
  <c r="R59" i="36"/>
  <c r="R58" i="36"/>
  <c r="R57" i="36"/>
  <c r="R56" i="36"/>
  <c r="R55" i="36"/>
  <c r="R54" i="36"/>
  <c r="R53" i="36"/>
  <c r="R52" i="36"/>
  <c r="R51" i="36"/>
  <c r="R50" i="36"/>
  <c r="R49" i="36"/>
  <c r="R48" i="36"/>
  <c r="R47" i="36"/>
  <c r="R46" i="36"/>
  <c r="R45" i="36"/>
  <c r="R44" i="36"/>
  <c r="R376" i="13"/>
  <c r="R375" i="13"/>
  <c r="R374" i="13"/>
  <c r="R373" i="13"/>
  <c r="R372" i="13"/>
  <c r="R371" i="13"/>
  <c r="R370" i="13"/>
  <c r="R369" i="13"/>
  <c r="R368" i="13"/>
  <c r="R367" i="13"/>
  <c r="R366" i="13"/>
  <c r="R365" i="13"/>
  <c r="R364" i="13"/>
  <c r="R363" i="13"/>
  <c r="R362" i="13"/>
  <c r="R361" i="13"/>
  <c r="R360" i="13"/>
  <c r="R359" i="13"/>
  <c r="R358" i="13"/>
  <c r="R357" i="13"/>
  <c r="R356" i="13"/>
  <c r="R355" i="13"/>
  <c r="R354" i="13"/>
  <c r="R353" i="13"/>
  <c r="R352" i="13"/>
  <c r="R351" i="13"/>
  <c r="R350" i="13"/>
  <c r="R349" i="13"/>
  <c r="R348" i="13"/>
  <c r="R347" i="13"/>
  <c r="R346" i="13"/>
  <c r="R345" i="13"/>
  <c r="R344" i="13"/>
  <c r="R343" i="13"/>
  <c r="R342" i="13"/>
  <c r="R341" i="13"/>
  <c r="R340" i="13"/>
  <c r="R339" i="13"/>
  <c r="R338" i="13"/>
  <c r="R337" i="13"/>
  <c r="R336" i="13"/>
  <c r="R335" i="13"/>
  <c r="R334" i="13"/>
  <c r="R333" i="13"/>
  <c r="R332" i="13"/>
  <c r="R331" i="13"/>
  <c r="R330" i="13"/>
  <c r="R329" i="13"/>
  <c r="R328" i="13"/>
  <c r="R327" i="13"/>
  <c r="R326" i="13"/>
  <c r="R325" i="13"/>
  <c r="R324" i="13"/>
  <c r="R323" i="13"/>
  <c r="R322" i="13"/>
  <c r="R321" i="13"/>
  <c r="R319" i="13"/>
  <c r="R318" i="13"/>
  <c r="R317" i="13"/>
  <c r="R316" i="13"/>
  <c r="R315" i="13"/>
  <c r="R314" i="13"/>
  <c r="R313" i="13"/>
  <c r="R312" i="13"/>
  <c r="R311" i="13"/>
  <c r="R310" i="13"/>
  <c r="R309" i="13"/>
  <c r="R308" i="13"/>
  <c r="R307" i="13"/>
  <c r="R306" i="13"/>
  <c r="R305" i="13"/>
  <c r="R304" i="13"/>
  <c r="R303" i="13"/>
  <c r="R302" i="13"/>
  <c r="R301" i="13"/>
  <c r="R300" i="13"/>
  <c r="R299" i="13"/>
  <c r="R298" i="13"/>
  <c r="R297" i="13"/>
  <c r="R296" i="13"/>
  <c r="R295" i="13"/>
  <c r="R294" i="13"/>
  <c r="R293" i="13"/>
  <c r="R292" i="13"/>
  <c r="R291" i="13"/>
  <c r="R290" i="13"/>
  <c r="R289" i="13"/>
  <c r="R288" i="13"/>
  <c r="R287" i="13"/>
  <c r="R286" i="13"/>
  <c r="R285" i="13"/>
  <c r="R284" i="13"/>
  <c r="R283" i="13"/>
  <c r="R282" i="13"/>
  <c r="R281" i="13"/>
  <c r="R280" i="13"/>
  <c r="R279" i="13"/>
  <c r="R278" i="13"/>
  <c r="R277" i="13"/>
  <c r="R276" i="13"/>
  <c r="R275" i="13"/>
  <c r="R274" i="13"/>
  <c r="R273" i="13"/>
  <c r="R272" i="13"/>
  <c r="R271" i="13"/>
  <c r="R270" i="13"/>
  <c r="R269" i="13"/>
  <c r="R268" i="13"/>
  <c r="R267" i="13"/>
  <c r="R266" i="13"/>
  <c r="R265" i="13"/>
  <c r="R264" i="13"/>
  <c r="R263" i="13"/>
  <c r="R262" i="13"/>
  <c r="R261" i="13"/>
  <c r="R260" i="13"/>
  <c r="R259" i="13"/>
  <c r="R258" i="13"/>
  <c r="R257" i="13"/>
  <c r="R256" i="13"/>
  <c r="R255" i="13"/>
  <c r="R254" i="13"/>
  <c r="R253" i="13"/>
  <c r="R252" i="13"/>
  <c r="R251" i="13"/>
  <c r="R250" i="13"/>
  <c r="R249" i="13"/>
  <c r="R248" i="13"/>
  <c r="R247" i="13"/>
  <c r="R246" i="13"/>
  <c r="R245" i="13"/>
  <c r="R244" i="13"/>
  <c r="R243" i="13"/>
  <c r="R242" i="13"/>
  <c r="R241" i="13"/>
  <c r="R240" i="13"/>
  <c r="R239" i="13"/>
  <c r="R238" i="13"/>
  <c r="R237" i="13"/>
  <c r="R236" i="13"/>
  <c r="R235" i="13"/>
  <c r="R234" i="13"/>
  <c r="R233" i="13"/>
  <c r="R232" i="13"/>
  <c r="R231" i="13"/>
  <c r="R230" i="13"/>
  <c r="R229" i="13"/>
  <c r="R228" i="13"/>
  <c r="R227" i="13"/>
  <c r="R226" i="13"/>
  <c r="R225" i="13"/>
  <c r="R224" i="13"/>
  <c r="R223" i="13"/>
  <c r="R222" i="13"/>
  <c r="R221" i="13"/>
  <c r="R220" i="13"/>
  <c r="R219" i="13"/>
  <c r="R218" i="13"/>
  <c r="R217" i="13"/>
  <c r="R216" i="13"/>
  <c r="R215" i="13"/>
  <c r="R214" i="13"/>
  <c r="R213" i="13"/>
  <c r="R212" i="13"/>
  <c r="R211" i="13"/>
  <c r="R210" i="13"/>
  <c r="R209" i="13"/>
  <c r="R208" i="13"/>
  <c r="R207" i="13"/>
  <c r="R206" i="13"/>
  <c r="R205" i="13"/>
  <c r="R204" i="13"/>
  <c r="R203" i="13"/>
  <c r="R202" i="13"/>
  <c r="R201" i="13"/>
  <c r="R200" i="13"/>
  <c r="R199" i="13"/>
  <c r="R198" i="13"/>
  <c r="R197" i="13"/>
  <c r="R196" i="13"/>
  <c r="R195" i="13"/>
  <c r="R194" i="13"/>
  <c r="R193" i="13"/>
  <c r="R192" i="13"/>
  <c r="R191" i="13"/>
  <c r="R190" i="13"/>
  <c r="R189" i="13"/>
  <c r="R188" i="13"/>
  <c r="R187" i="13"/>
  <c r="R186" i="13"/>
  <c r="R185" i="13"/>
  <c r="R184" i="13"/>
  <c r="R183" i="13"/>
  <c r="R182" i="13"/>
  <c r="R181" i="13"/>
  <c r="R180" i="13"/>
  <c r="R179" i="13"/>
  <c r="R178" i="13"/>
  <c r="R177" i="13"/>
  <c r="R176" i="13"/>
  <c r="R175" i="13"/>
  <c r="R174" i="13"/>
  <c r="R173" i="13"/>
  <c r="R172" i="13"/>
  <c r="R171" i="13"/>
  <c r="R170" i="13"/>
  <c r="R169" i="13"/>
  <c r="R168" i="13"/>
  <c r="R167" i="13"/>
  <c r="R166" i="13"/>
  <c r="R165" i="13"/>
  <c r="R164" i="13"/>
  <c r="R163" i="13"/>
  <c r="R162" i="13"/>
  <c r="R161" i="13"/>
  <c r="R160" i="13"/>
  <c r="R159" i="13"/>
  <c r="R158" i="13"/>
  <c r="R157" i="13"/>
  <c r="R156" i="13"/>
  <c r="R155" i="13"/>
  <c r="R154" i="13"/>
  <c r="R153" i="13"/>
  <c r="R152" i="13"/>
  <c r="R151" i="13"/>
  <c r="R150" i="13"/>
  <c r="R149" i="13"/>
  <c r="R148" i="13"/>
  <c r="R147" i="13"/>
  <c r="R146" i="13"/>
  <c r="R145" i="13"/>
  <c r="R144" i="13"/>
  <c r="R143" i="13"/>
  <c r="R142" i="13"/>
  <c r="R141" i="13"/>
  <c r="R140" i="13"/>
  <c r="R139" i="13"/>
  <c r="R138" i="13"/>
  <c r="R137" i="13"/>
  <c r="R136" i="13"/>
  <c r="R135" i="13"/>
  <c r="R134" i="13"/>
  <c r="R133" i="13"/>
  <c r="R132" i="13"/>
  <c r="R131" i="13"/>
  <c r="R130" i="13"/>
  <c r="R129" i="13"/>
  <c r="R128" i="13"/>
  <c r="R127" i="13"/>
  <c r="R126" i="13"/>
  <c r="R125" i="13"/>
  <c r="R124" i="13"/>
  <c r="R123" i="13"/>
  <c r="R122" i="13"/>
  <c r="R121" i="13"/>
  <c r="R120" i="13"/>
  <c r="R119" i="13"/>
  <c r="R118" i="13"/>
  <c r="R117" i="13"/>
  <c r="R116" i="13"/>
  <c r="R115" i="13"/>
  <c r="R114" i="13"/>
  <c r="R113" i="13"/>
  <c r="R112" i="13"/>
  <c r="R111" i="13"/>
  <c r="R110" i="13"/>
  <c r="R109" i="13"/>
  <c r="R108" i="13"/>
  <c r="R107" i="13"/>
  <c r="R106" i="13"/>
  <c r="R105" i="13"/>
  <c r="R104" i="13"/>
  <c r="R103" i="13"/>
  <c r="R102" i="13"/>
  <c r="R101" i="13"/>
  <c r="R100" i="13"/>
  <c r="R99" i="13"/>
  <c r="R98" i="13"/>
  <c r="R97" i="13"/>
  <c r="R96" i="13"/>
  <c r="R95" i="13"/>
  <c r="R94" i="13"/>
  <c r="R93" i="13"/>
  <c r="R92" i="13"/>
  <c r="R91" i="13"/>
  <c r="R90" i="13"/>
  <c r="R89" i="13"/>
  <c r="R88" i="13"/>
  <c r="R87" i="13"/>
  <c r="R86" i="13"/>
  <c r="R85" i="13"/>
  <c r="R84" i="13"/>
  <c r="R83" i="13"/>
  <c r="R82" i="13"/>
  <c r="R81" i="13"/>
  <c r="R80" i="13"/>
  <c r="R79" i="13"/>
  <c r="R78" i="13"/>
  <c r="R77" i="13"/>
  <c r="R76" i="13"/>
  <c r="R75" i="13"/>
  <c r="R74" i="13"/>
  <c r="R73" i="13"/>
  <c r="R72" i="13"/>
  <c r="R71" i="13"/>
  <c r="R70" i="13"/>
  <c r="R69" i="13"/>
  <c r="R68" i="13"/>
  <c r="R67" i="13"/>
  <c r="R66" i="13"/>
  <c r="R63" i="13"/>
  <c r="R62" i="13"/>
  <c r="R57" i="13"/>
  <c r="R56" i="13"/>
  <c r="R55" i="13"/>
  <c r="R54" i="13"/>
  <c r="R53" i="13"/>
  <c r="R52" i="13"/>
  <c r="R51" i="13"/>
  <c r="R50" i="13"/>
  <c r="R49" i="13"/>
  <c r="R48" i="13"/>
  <c r="R47" i="13"/>
  <c r="R46" i="13"/>
  <c r="R45" i="13"/>
  <c r="R44" i="13"/>
  <c r="R210" i="33"/>
  <c r="R209" i="33"/>
  <c r="R208" i="33"/>
  <c r="R207" i="33"/>
  <c r="R206" i="33"/>
  <c r="R205" i="33"/>
  <c r="R204" i="33"/>
  <c r="R203" i="33"/>
  <c r="R202" i="33"/>
  <c r="R201" i="33"/>
  <c r="R200" i="33"/>
  <c r="R199" i="33"/>
  <c r="R198" i="33"/>
  <c r="R197" i="33"/>
  <c r="R196" i="33"/>
  <c r="R195" i="33"/>
  <c r="R194" i="33"/>
  <c r="R193" i="33"/>
  <c r="R192" i="33"/>
  <c r="R191" i="33"/>
  <c r="R190" i="33"/>
  <c r="R189" i="33"/>
  <c r="R188" i="33"/>
  <c r="R187" i="33"/>
  <c r="R186" i="33"/>
  <c r="R185" i="33"/>
  <c r="R184" i="33"/>
  <c r="R183" i="33"/>
  <c r="R182" i="33"/>
  <c r="R181" i="33"/>
  <c r="R180" i="33"/>
  <c r="R179" i="33"/>
  <c r="R178" i="33"/>
  <c r="R177" i="33"/>
  <c r="R176" i="33"/>
  <c r="R175" i="33"/>
  <c r="R174" i="33"/>
  <c r="R173" i="33"/>
  <c r="R172" i="33"/>
  <c r="R171" i="33"/>
  <c r="R170" i="33"/>
  <c r="R169" i="33"/>
  <c r="R168" i="33"/>
  <c r="R167" i="33"/>
  <c r="R166" i="33"/>
  <c r="R165" i="33"/>
  <c r="R164" i="33"/>
  <c r="R163" i="33"/>
  <c r="R162" i="33"/>
  <c r="R161" i="33"/>
  <c r="R160" i="33"/>
  <c r="R159" i="33"/>
  <c r="R158" i="33"/>
  <c r="R157" i="33"/>
  <c r="R156" i="33"/>
  <c r="R155" i="33"/>
  <c r="R154" i="33"/>
  <c r="R153" i="33"/>
  <c r="R152" i="33"/>
  <c r="R151" i="33"/>
  <c r="R150" i="33"/>
  <c r="R149" i="33"/>
  <c r="R148" i="33"/>
  <c r="R147" i="33"/>
  <c r="R146" i="33"/>
  <c r="R145" i="33"/>
  <c r="R144" i="33"/>
  <c r="R143" i="33"/>
  <c r="R142" i="33"/>
  <c r="R141" i="33"/>
  <c r="R140" i="33"/>
  <c r="R139" i="33"/>
  <c r="R138" i="33"/>
  <c r="R137" i="33"/>
  <c r="R136" i="33"/>
  <c r="R135" i="33"/>
  <c r="R134" i="33"/>
  <c r="R133" i="33"/>
  <c r="R132" i="33"/>
  <c r="R131" i="33"/>
  <c r="R130" i="33"/>
  <c r="R129" i="33"/>
  <c r="R128" i="33"/>
  <c r="R127" i="33"/>
  <c r="R126" i="33"/>
  <c r="R125" i="33"/>
  <c r="R124" i="33"/>
  <c r="R123" i="33"/>
  <c r="R122" i="33"/>
  <c r="R121" i="33"/>
  <c r="R120" i="33"/>
  <c r="R119" i="33"/>
  <c r="R118" i="33"/>
  <c r="R117" i="33"/>
  <c r="R116" i="33"/>
  <c r="R115" i="33"/>
  <c r="R114" i="33"/>
  <c r="R113" i="33"/>
  <c r="R112" i="33"/>
  <c r="R111" i="33"/>
  <c r="R110" i="33"/>
  <c r="R109" i="33"/>
  <c r="R108" i="33"/>
  <c r="R107" i="33"/>
  <c r="R106" i="33"/>
  <c r="R105" i="33"/>
  <c r="R104" i="33"/>
  <c r="R103" i="33"/>
  <c r="R102" i="33"/>
  <c r="R101" i="33"/>
  <c r="R100" i="33"/>
  <c r="R99" i="33"/>
  <c r="R98" i="33"/>
  <c r="R97" i="33"/>
  <c r="R96" i="33"/>
  <c r="R95" i="33"/>
  <c r="R94" i="33"/>
  <c r="R93" i="33"/>
  <c r="R92" i="33"/>
  <c r="R91" i="33"/>
  <c r="R90"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R64" i="33"/>
  <c r="R63" i="33"/>
  <c r="R62" i="33"/>
  <c r="R61" i="33"/>
  <c r="R60" i="33"/>
  <c r="R59" i="33"/>
  <c r="R58" i="33"/>
  <c r="R57" i="33"/>
  <c r="R56" i="33"/>
  <c r="R55" i="33"/>
  <c r="R54" i="33"/>
  <c r="R53" i="33"/>
  <c r="R52" i="33"/>
  <c r="R51" i="33"/>
  <c r="R50" i="33"/>
  <c r="R49" i="33"/>
  <c r="R48" i="33"/>
  <c r="R47" i="33"/>
  <c r="R46" i="33"/>
  <c r="R45" i="33"/>
  <c r="R44" i="33"/>
  <c r="R198" i="12"/>
  <c r="R197" i="12"/>
  <c r="R196" i="12"/>
  <c r="R195" i="12"/>
  <c r="R194" i="12"/>
  <c r="R193" i="12"/>
  <c r="R192" i="12"/>
  <c r="R191" i="12"/>
  <c r="R190" i="12"/>
  <c r="R189" i="12"/>
  <c r="R188" i="12"/>
  <c r="R187" i="12"/>
  <c r="R186" i="12"/>
  <c r="R185" i="12"/>
  <c r="R184" i="12"/>
  <c r="R183" i="12"/>
  <c r="R182" i="12"/>
  <c r="R181" i="12"/>
  <c r="R180" i="12"/>
  <c r="R179" i="12"/>
  <c r="R178" i="12"/>
  <c r="R177" i="12"/>
  <c r="R176" i="12"/>
  <c r="R175" i="12"/>
  <c r="R174" i="12"/>
  <c r="R173" i="12"/>
  <c r="R172" i="12"/>
  <c r="R171" i="12"/>
  <c r="R170" i="12"/>
  <c r="R169" i="12"/>
  <c r="R168" i="12"/>
  <c r="R167" i="12"/>
  <c r="R166" i="12"/>
  <c r="R165" i="12"/>
  <c r="R164" i="12"/>
  <c r="R163" i="12"/>
  <c r="R162" i="12"/>
  <c r="R161" i="12"/>
  <c r="R160" i="12"/>
  <c r="R159" i="12"/>
  <c r="R158" i="12"/>
  <c r="R157" i="12"/>
  <c r="R156" i="12"/>
  <c r="R155" i="12"/>
  <c r="R154" i="12"/>
  <c r="R153" i="12"/>
  <c r="R152" i="12"/>
  <c r="R151" i="12"/>
  <c r="R150" i="12"/>
  <c r="R149" i="12"/>
  <c r="R148" i="12"/>
  <c r="R147" i="12"/>
  <c r="R146" i="12"/>
  <c r="R145" i="12"/>
  <c r="R144" i="12"/>
  <c r="R143" i="12"/>
  <c r="R142" i="12"/>
  <c r="R141" i="12"/>
  <c r="R140" i="12"/>
  <c r="R139" i="12"/>
  <c r="R138" i="12"/>
  <c r="R137" i="12"/>
  <c r="R136" i="12"/>
  <c r="R135" i="12"/>
  <c r="R134" i="12"/>
  <c r="R133" i="12"/>
  <c r="R132" i="12"/>
  <c r="R131" i="12"/>
  <c r="R130" i="12"/>
  <c r="R129" i="12"/>
  <c r="R128" i="12"/>
  <c r="R127" i="12"/>
  <c r="R126" i="12"/>
  <c r="R125" i="12"/>
  <c r="R124" i="12"/>
  <c r="R123" i="12"/>
  <c r="R122" i="12"/>
  <c r="R121" i="12"/>
  <c r="R120" i="12"/>
  <c r="R119" i="12"/>
  <c r="R118" i="12"/>
  <c r="R117" i="12"/>
  <c r="R116" i="12"/>
  <c r="R115" i="12"/>
  <c r="R114" i="12"/>
  <c r="R113" i="12"/>
  <c r="R112" i="12"/>
  <c r="R111" i="12"/>
  <c r="R110" i="12"/>
  <c r="R109" i="12"/>
  <c r="R108" i="12"/>
  <c r="R107" i="12"/>
  <c r="R106" i="12"/>
  <c r="R105" i="12"/>
  <c r="R104" i="12"/>
  <c r="R103" i="12"/>
  <c r="R102" i="12"/>
  <c r="R101" i="12"/>
  <c r="R100" i="12"/>
  <c r="R99" i="12"/>
  <c r="R98" i="12"/>
  <c r="R97" i="12"/>
  <c r="R96" i="12"/>
  <c r="R95" i="12"/>
  <c r="R94" i="12"/>
  <c r="R93" i="12"/>
  <c r="R92" i="12"/>
  <c r="R91" i="12"/>
  <c r="R90" i="12"/>
  <c r="R89" i="12"/>
  <c r="R88" i="12"/>
  <c r="R87" i="12"/>
  <c r="R86" i="12"/>
  <c r="R85" i="12"/>
  <c r="R84" i="12"/>
  <c r="R83" i="12"/>
  <c r="R82" i="12"/>
  <c r="R81" i="12"/>
  <c r="R80" i="12"/>
  <c r="R79" i="12"/>
  <c r="R78" i="12"/>
  <c r="R77" i="12"/>
  <c r="R76" i="12"/>
  <c r="R75" i="12"/>
  <c r="R74" i="12"/>
  <c r="R73" i="12"/>
  <c r="R72" i="12"/>
  <c r="R71" i="12"/>
  <c r="R70" i="12"/>
  <c r="R69" i="12"/>
  <c r="R68" i="12"/>
  <c r="R67" i="12"/>
  <c r="R66" i="12"/>
  <c r="R65" i="12"/>
  <c r="R64" i="12"/>
  <c r="R63" i="12"/>
  <c r="R62" i="12"/>
  <c r="R61" i="12"/>
  <c r="R60" i="12"/>
  <c r="R59" i="12"/>
  <c r="R58" i="12"/>
  <c r="R57" i="12"/>
  <c r="R56" i="12"/>
  <c r="R55" i="12"/>
  <c r="R54" i="12"/>
  <c r="R53" i="12"/>
  <c r="R52" i="12"/>
  <c r="R51" i="12"/>
  <c r="R50" i="12"/>
  <c r="R49" i="12"/>
  <c r="R48" i="12"/>
  <c r="R47" i="12"/>
  <c r="R46" i="12"/>
  <c r="R45" i="12"/>
  <c r="R44" i="12"/>
  <c r="R318" i="11"/>
  <c r="R317" i="1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7" i="11"/>
  <c r="R156" i="11"/>
  <c r="R155" i="11"/>
  <c r="R154" i="11"/>
  <c r="R153" i="11"/>
  <c r="R152" i="11"/>
  <c r="R151" i="11"/>
  <c r="R150" i="11"/>
  <c r="R149" i="11"/>
  <c r="R148" i="11"/>
  <c r="R14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202" i="31"/>
  <c r="R201" i="31"/>
  <c r="R200" i="31"/>
  <c r="R199" i="31"/>
  <c r="R198" i="31"/>
  <c r="R197" i="31"/>
  <c r="R196" i="31"/>
  <c r="R195" i="31"/>
  <c r="R194" i="31"/>
  <c r="R193" i="31"/>
  <c r="R192" i="31"/>
  <c r="R191" i="31"/>
  <c r="R190" i="31"/>
  <c r="R189" i="31"/>
  <c r="R188" i="31"/>
  <c r="R187" i="31"/>
  <c r="R186" i="31"/>
  <c r="R185" i="31"/>
  <c r="R184" i="31"/>
  <c r="R183" i="31"/>
  <c r="R182" i="31"/>
  <c r="R181" i="31"/>
  <c r="R180" i="31"/>
  <c r="R179" i="31"/>
  <c r="R178" i="31"/>
  <c r="R177" i="31"/>
  <c r="R176" i="31"/>
  <c r="R175" i="31"/>
  <c r="R174" i="31"/>
  <c r="R173" i="31"/>
  <c r="R172" i="31"/>
  <c r="R171" i="31"/>
  <c r="R170" i="31"/>
  <c r="R169" i="31"/>
  <c r="R168" i="31"/>
  <c r="R167" i="31"/>
  <c r="R166" i="31"/>
  <c r="R165" i="31"/>
  <c r="R164" i="31"/>
  <c r="R163" i="31"/>
  <c r="R162" i="31"/>
  <c r="R161" i="31"/>
  <c r="R160" i="31"/>
  <c r="R159" i="31"/>
  <c r="R158" i="31"/>
  <c r="R157" i="31"/>
  <c r="R156" i="31"/>
  <c r="R155" i="31"/>
  <c r="R154" i="31"/>
  <c r="R153" i="31"/>
  <c r="R152" i="31"/>
  <c r="R151" i="31"/>
  <c r="R150" i="31"/>
  <c r="R149" i="31"/>
  <c r="R148" i="31"/>
  <c r="R147" i="31"/>
  <c r="R146" i="31"/>
  <c r="R145" i="31"/>
  <c r="R144" i="31"/>
  <c r="R143" i="31"/>
  <c r="R142" i="31"/>
  <c r="R141" i="31"/>
  <c r="R140" i="31"/>
  <c r="R139" i="31"/>
  <c r="R138" i="31"/>
  <c r="R137" i="31"/>
  <c r="R136" i="31"/>
  <c r="R135" i="31"/>
  <c r="R134" i="31"/>
  <c r="R133" i="31"/>
  <c r="R132" i="31"/>
  <c r="R131" i="31"/>
  <c r="R130" i="31"/>
  <c r="R129" i="31"/>
  <c r="R128" i="31"/>
  <c r="R127" i="31"/>
  <c r="R126" i="31"/>
  <c r="R125" i="31"/>
  <c r="R124" i="31"/>
  <c r="R123" i="31"/>
  <c r="R122" i="31"/>
  <c r="R121" i="31"/>
  <c r="R120" i="31"/>
  <c r="R119" i="31"/>
  <c r="R118" i="31"/>
  <c r="R117" i="31"/>
  <c r="R116" i="31"/>
  <c r="R115" i="31"/>
  <c r="R114" i="31"/>
  <c r="R113" i="31"/>
  <c r="R112" i="31"/>
  <c r="R111" i="31"/>
  <c r="R110" i="31"/>
  <c r="R109" i="31"/>
  <c r="R108" i="31"/>
  <c r="R107" i="31"/>
  <c r="R106" i="31"/>
  <c r="R105" i="31"/>
  <c r="R104" i="31"/>
  <c r="R103" i="31"/>
  <c r="R102" i="31"/>
  <c r="R101" i="31"/>
  <c r="R100" i="31"/>
  <c r="R99" i="31"/>
  <c r="R98" i="31"/>
  <c r="R97" i="31"/>
  <c r="R96" i="31"/>
  <c r="R95" i="31"/>
  <c r="R94" i="31"/>
  <c r="R93" i="31"/>
  <c r="R92" i="31"/>
  <c r="R91" i="31"/>
  <c r="R90" i="31"/>
  <c r="R89" i="31"/>
  <c r="R88" i="31"/>
  <c r="R87" i="31"/>
  <c r="R86" i="31"/>
  <c r="R85" i="31"/>
  <c r="R84" i="31"/>
  <c r="R83" i="31"/>
  <c r="R82" i="31"/>
  <c r="R81" i="31"/>
  <c r="R80" i="31"/>
  <c r="R79" i="31"/>
  <c r="R78" i="31"/>
  <c r="R77" i="31"/>
  <c r="R76" i="31"/>
  <c r="R75" i="31"/>
  <c r="R74" i="31"/>
  <c r="R73" i="31"/>
  <c r="R72" i="31"/>
  <c r="R71" i="31"/>
  <c r="R70" i="31"/>
  <c r="R69" i="31"/>
  <c r="R68" i="31"/>
  <c r="R67" i="31"/>
  <c r="R66" i="31"/>
  <c r="R65" i="31"/>
  <c r="R64" i="31"/>
  <c r="R63" i="31"/>
  <c r="R62" i="31"/>
  <c r="R61" i="31"/>
  <c r="R60" i="31"/>
  <c r="R59" i="31"/>
  <c r="R58" i="31"/>
  <c r="R57" i="31"/>
  <c r="R56" i="31"/>
  <c r="R55" i="31"/>
  <c r="R54" i="31"/>
  <c r="R53" i="31"/>
  <c r="R52" i="31"/>
  <c r="R51" i="31"/>
  <c r="R50" i="31"/>
  <c r="R49" i="31"/>
  <c r="R48" i="31"/>
  <c r="R47" i="31"/>
  <c r="R46" i="31"/>
  <c r="R45" i="31"/>
  <c r="R44" i="31"/>
  <c r="R213" i="51"/>
  <c r="R212" i="51"/>
  <c r="R211" i="51"/>
  <c r="R210" i="51"/>
  <c r="R209" i="51"/>
  <c r="R208" i="51"/>
  <c r="R207" i="51"/>
  <c r="R206" i="51"/>
  <c r="R205" i="51"/>
  <c r="R204" i="51"/>
  <c r="R203" i="51"/>
  <c r="R202" i="51"/>
  <c r="R201" i="51"/>
  <c r="R200" i="51"/>
  <c r="R199" i="51"/>
  <c r="R198" i="51"/>
  <c r="R197" i="51"/>
  <c r="R196" i="51"/>
  <c r="R195" i="51"/>
  <c r="R194" i="51"/>
  <c r="R193" i="51"/>
  <c r="R192" i="51"/>
  <c r="R191" i="51"/>
  <c r="R190" i="51"/>
  <c r="R189" i="51"/>
  <c r="R188" i="51"/>
  <c r="R187" i="51"/>
  <c r="R186" i="51"/>
  <c r="R185" i="51"/>
  <c r="R184" i="51"/>
  <c r="R183" i="51"/>
  <c r="R182" i="51"/>
  <c r="R181" i="51"/>
  <c r="R180" i="51"/>
  <c r="R179" i="51"/>
  <c r="R178" i="51"/>
  <c r="R177" i="51"/>
  <c r="R176" i="51"/>
  <c r="R175" i="51"/>
  <c r="R174" i="51"/>
  <c r="R173" i="51"/>
  <c r="R172" i="51"/>
  <c r="R171" i="51"/>
  <c r="R170" i="51"/>
  <c r="R169" i="51"/>
  <c r="R168" i="51"/>
  <c r="R167" i="51"/>
  <c r="R166" i="51"/>
  <c r="R165" i="51"/>
  <c r="R164" i="51"/>
  <c r="R163" i="51"/>
  <c r="R162" i="51"/>
  <c r="R161" i="51"/>
  <c r="R160" i="51"/>
  <c r="R159" i="51"/>
  <c r="R158" i="51"/>
  <c r="R157" i="51"/>
  <c r="R156" i="51"/>
  <c r="R155" i="51"/>
  <c r="R154" i="51"/>
  <c r="R153" i="51"/>
  <c r="R152" i="51"/>
  <c r="R151" i="51"/>
  <c r="R150" i="51"/>
  <c r="R149" i="51"/>
  <c r="R148" i="51"/>
  <c r="R147" i="51"/>
  <c r="R146" i="51"/>
  <c r="R145" i="51"/>
  <c r="R144" i="51"/>
  <c r="R143" i="51"/>
  <c r="R142" i="51"/>
  <c r="R141" i="51"/>
  <c r="R140" i="51"/>
  <c r="R139" i="51"/>
  <c r="R138" i="51"/>
  <c r="R137" i="51"/>
  <c r="R136" i="51"/>
  <c r="R135" i="51"/>
  <c r="R134" i="51"/>
  <c r="R133" i="51"/>
  <c r="R132" i="51"/>
  <c r="R131" i="51"/>
  <c r="R130" i="51"/>
  <c r="R129" i="51"/>
  <c r="R128" i="51"/>
  <c r="R127" i="51"/>
  <c r="R126" i="51"/>
  <c r="R125" i="51"/>
  <c r="R124" i="51"/>
  <c r="R123" i="51"/>
  <c r="R122" i="51"/>
  <c r="R121" i="51"/>
  <c r="R120" i="51"/>
  <c r="R119" i="51"/>
  <c r="R118" i="51"/>
  <c r="R117" i="51"/>
  <c r="R116" i="51"/>
  <c r="R115" i="51"/>
  <c r="R114" i="51"/>
  <c r="R113" i="51"/>
  <c r="R112" i="51"/>
  <c r="R111" i="51"/>
  <c r="R110" i="51"/>
  <c r="R109" i="51"/>
  <c r="R108" i="51"/>
  <c r="R107" i="51"/>
  <c r="R106" i="51"/>
  <c r="R105" i="51"/>
  <c r="R104" i="51"/>
  <c r="R103" i="51"/>
  <c r="R102" i="51"/>
  <c r="R101" i="51"/>
  <c r="R100" i="51"/>
  <c r="R99" i="51"/>
  <c r="R98" i="51"/>
  <c r="R97" i="51"/>
  <c r="R96" i="51"/>
  <c r="R95" i="51"/>
  <c r="R94" i="51"/>
  <c r="R93" i="51"/>
  <c r="R92" i="51"/>
  <c r="R91" i="51"/>
  <c r="R90" i="51"/>
  <c r="R89" i="51"/>
  <c r="R88" i="51"/>
  <c r="R87" i="51"/>
  <c r="R86" i="51"/>
  <c r="R85" i="51"/>
  <c r="R84" i="51"/>
  <c r="R83" i="51"/>
  <c r="R82" i="51"/>
  <c r="R81" i="51"/>
  <c r="R80" i="51"/>
  <c r="R79" i="51"/>
  <c r="R78" i="51"/>
  <c r="R77" i="51"/>
  <c r="R76" i="51"/>
  <c r="R75" i="51"/>
  <c r="R74" i="51"/>
  <c r="R73" i="51"/>
  <c r="R72" i="51"/>
  <c r="R71" i="51"/>
  <c r="R70" i="51"/>
  <c r="R69" i="51"/>
  <c r="R68" i="51"/>
  <c r="R67" i="51"/>
  <c r="R66" i="51"/>
  <c r="R65" i="51"/>
  <c r="R64" i="51"/>
  <c r="R63" i="51"/>
  <c r="R62" i="51"/>
  <c r="R61" i="51"/>
  <c r="R60" i="51"/>
  <c r="R59" i="51"/>
  <c r="R58" i="51"/>
  <c r="R57" i="51"/>
  <c r="R56" i="51"/>
  <c r="R55" i="51"/>
  <c r="R54" i="51"/>
  <c r="R53" i="51"/>
  <c r="R52" i="51"/>
  <c r="R51" i="51"/>
  <c r="R50" i="51"/>
  <c r="R49" i="51"/>
  <c r="R48" i="51"/>
  <c r="R47" i="51"/>
  <c r="R46" i="51"/>
  <c r="R45" i="51"/>
  <c r="R44" i="51"/>
  <c r="R207" i="10"/>
  <c r="R206" i="10"/>
  <c r="R204" i="10"/>
  <c r="R203" i="10"/>
  <c r="R103" i="10"/>
  <c r="R102" i="10"/>
  <c r="R101" i="10"/>
  <c r="R100" i="10"/>
  <c r="R99" i="10"/>
  <c r="R98" i="10"/>
  <c r="R97" i="10"/>
  <c r="R96" i="10"/>
  <c r="R95" i="10"/>
  <c r="R94" i="10"/>
  <c r="R93" i="10"/>
  <c r="R92" i="10"/>
  <c r="R91" i="10"/>
  <c r="R90" i="10"/>
  <c r="R89" i="10"/>
  <c r="R88" i="10"/>
  <c r="R87" i="10"/>
  <c r="R86" i="10"/>
  <c r="R85" i="10"/>
  <c r="R84" i="10"/>
  <c r="R83" i="10"/>
  <c r="R82" i="10"/>
  <c r="R81" i="10"/>
  <c r="R80" i="10"/>
  <c r="R79" i="10"/>
  <c r="R78" i="10"/>
  <c r="R77" i="10"/>
  <c r="R76" i="10"/>
  <c r="R75" i="10"/>
  <c r="R74" i="10"/>
  <c r="R73" i="10"/>
  <c r="R72" i="10"/>
  <c r="R71" i="10"/>
  <c r="R70" i="10"/>
  <c r="R69" i="10"/>
  <c r="R68" i="10"/>
  <c r="R67" i="10"/>
  <c r="R66" i="10"/>
  <c r="R65" i="10"/>
  <c r="R64" i="10"/>
  <c r="R63" i="10"/>
  <c r="R62" i="10"/>
  <c r="R61" i="10"/>
  <c r="R60" i="10"/>
  <c r="R59" i="10"/>
  <c r="R58" i="10"/>
  <c r="R57" i="10"/>
  <c r="R56" i="10"/>
  <c r="R55" i="10"/>
  <c r="R54" i="10"/>
  <c r="R53" i="10"/>
  <c r="S53" i="10" s="1"/>
  <c r="R183" i="47"/>
  <c r="R182" i="47"/>
  <c r="R181" i="47"/>
  <c r="R180" i="47"/>
  <c r="R179" i="47"/>
  <c r="R178" i="47"/>
  <c r="R177" i="47"/>
  <c r="R176" i="47"/>
  <c r="R175" i="47"/>
  <c r="R174" i="47"/>
  <c r="R173" i="47"/>
  <c r="R172" i="47"/>
  <c r="R171" i="47"/>
  <c r="R170" i="47"/>
  <c r="R169" i="47"/>
  <c r="R168" i="47"/>
  <c r="R167" i="47"/>
  <c r="R160" i="47"/>
  <c r="R156" i="47"/>
  <c r="R155" i="47"/>
  <c r="R154" i="47"/>
  <c r="R153" i="47"/>
  <c r="R152" i="47"/>
  <c r="R151" i="47"/>
  <c r="R150" i="47"/>
  <c r="R149" i="47"/>
  <c r="R145" i="47"/>
  <c r="R144" i="47"/>
  <c r="R143" i="47"/>
  <c r="R142" i="47"/>
  <c r="R141" i="47"/>
  <c r="R140" i="47"/>
  <c r="R139" i="47"/>
  <c r="R138" i="47"/>
  <c r="R137" i="47"/>
  <c r="R136" i="47"/>
  <c r="R131" i="47"/>
  <c r="R130" i="47"/>
  <c r="R129" i="47"/>
  <c r="R128" i="47"/>
  <c r="R127" i="47"/>
  <c r="R126" i="47"/>
  <c r="R125" i="47"/>
  <c r="R124" i="47"/>
  <c r="R123" i="47"/>
  <c r="R122" i="47"/>
  <c r="R121" i="47"/>
  <c r="R117" i="47"/>
  <c r="R116" i="47"/>
  <c r="R115" i="47"/>
  <c r="R114" i="47"/>
  <c r="R113" i="47"/>
  <c r="R112" i="47"/>
  <c r="R111" i="47"/>
  <c r="R110" i="47"/>
  <c r="R109" i="47"/>
  <c r="R108" i="47"/>
  <c r="R107" i="47"/>
  <c r="R106" i="47"/>
  <c r="R105" i="47"/>
  <c r="R104" i="47"/>
  <c r="R103" i="47"/>
  <c r="R102" i="47"/>
  <c r="R101" i="47"/>
  <c r="R100" i="47"/>
  <c r="R99" i="47"/>
  <c r="R98" i="47"/>
  <c r="R97" i="47"/>
  <c r="R96" i="47"/>
  <c r="R95" i="47"/>
  <c r="R94" i="47"/>
  <c r="R93" i="47"/>
  <c r="R92" i="47"/>
  <c r="R91" i="47"/>
  <c r="R90" i="47"/>
  <c r="R89" i="47"/>
  <c r="R88" i="47"/>
  <c r="R87" i="47"/>
  <c r="R86" i="47"/>
  <c r="R85" i="47"/>
  <c r="R84" i="47"/>
  <c r="R83" i="47"/>
  <c r="R82" i="47"/>
  <c r="R81" i="47"/>
  <c r="R80" i="47"/>
  <c r="R79" i="47"/>
  <c r="R78" i="47"/>
  <c r="R77" i="47"/>
  <c r="R76" i="47"/>
  <c r="R70" i="47"/>
  <c r="R69" i="47"/>
  <c r="R68" i="47"/>
  <c r="R67" i="47"/>
  <c r="R66" i="47"/>
  <c r="R65" i="47"/>
  <c r="R64" i="47"/>
  <c r="R63" i="47"/>
  <c r="R62" i="47"/>
  <c r="R61" i="47"/>
  <c r="R60" i="47"/>
  <c r="R58" i="47"/>
  <c r="R57" i="47"/>
  <c r="R54" i="47"/>
  <c r="R53" i="47"/>
  <c r="R52" i="47"/>
  <c r="R44" i="47"/>
  <c r="R504" i="9"/>
  <c r="R503" i="9"/>
  <c r="R502" i="9"/>
  <c r="R501" i="9"/>
  <c r="R500" i="9"/>
  <c r="R499" i="9"/>
  <c r="R498" i="9"/>
  <c r="R497" i="9"/>
  <c r="R496" i="9"/>
  <c r="R495" i="9"/>
  <c r="R494" i="9"/>
  <c r="R493" i="9"/>
  <c r="R492" i="9"/>
  <c r="R491" i="9"/>
  <c r="R490" i="9"/>
  <c r="R489" i="9"/>
  <c r="R488" i="9"/>
  <c r="R487" i="9"/>
  <c r="R486" i="9"/>
  <c r="R485" i="9"/>
  <c r="R484" i="9"/>
  <c r="R483" i="9"/>
  <c r="R482" i="9"/>
  <c r="R481" i="9"/>
  <c r="R480" i="9"/>
  <c r="R479" i="9"/>
  <c r="R478" i="9"/>
  <c r="R477" i="9"/>
  <c r="R476" i="9"/>
  <c r="R475" i="9"/>
  <c r="R474" i="9"/>
  <c r="R473" i="9"/>
  <c r="R472" i="9"/>
  <c r="R471" i="9"/>
  <c r="R470" i="9"/>
  <c r="R469" i="9"/>
  <c r="R468" i="9"/>
  <c r="R467" i="9"/>
  <c r="R466" i="9"/>
  <c r="R465" i="9"/>
  <c r="R464" i="9"/>
  <c r="R463" i="9"/>
  <c r="R462" i="9"/>
  <c r="R461" i="9"/>
  <c r="R460" i="9"/>
  <c r="R459" i="9"/>
  <c r="R458" i="9"/>
  <c r="R457" i="9"/>
  <c r="R456" i="9"/>
  <c r="R455" i="9"/>
  <c r="R454" i="9"/>
  <c r="R453" i="9"/>
  <c r="R452" i="9"/>
  <c r="R451" i="9"/>
  <c r="R450" i="9"/>
  <c r="R449" i="9"/>
  <c r="R448" i="9"/>
  <c r="R447" i="9"/>
  <c r="R446" i="9"/>
  <c r="R445" i="9"/>
  <c r="R444" i="9"/>
  <c r="R443" i="9"/>
  <c r="R442" i="9"/>
  <c r="R441" i="9"/>
  <c r="R440" i="9"/>
  <c r="R439" i="9"/>
  <c r="R438" i="9"/>
  <c r="R437" i="9"/>
  <c r="R436" i="9"/>
  <c r="R435" i="9"/>
  <c r="R434" i="9"/>
  <c r="R433" i="9"/>
  <c r="R432" i="9"/>
  <c r="R431" i="9"/>
  <c r="R430" i="9"/>
  <c r="R429" i="9"/>
  <c r="R428" i="9"/>
  <c r="R427" i="9"/>
  <c r="R426" i="9"/>
  <c r="R425" i="9"/>
  <c r="R424" i="9"/>
  <c r="R423" i="9"/>
  <c r="R422" i="9"/>
  <c r="R421" i="9"/>
  <c r="R420" i="9"/>
  <c r="R419" i="9"/>
  <c r="R418" i="9"/>
  <c r="R417" i="9"/>
  <c r="R416" i="9"/>
  <c r="R415" i="9"/>
  <c r="R414" i="9"/>
  <c r="R413" i="9"/>
  <c r="R412" i="9"/>
  <c r="R411" i="9"/>
  <c r="R410" i="9"/>
  <c r="R409" i="9"/>
  <c r="R408" i="9"/>
  <c r="R407" i="9"/>
  <c r="R406" i="9"/>
  <c r="R405" i="9"/>
  <c r="R404" i="9"/>
  <c r="R403" i="9"/>
  <c r="R402" i="9"/>
  <c r="R401" i="9"/>
  <c r="R400" i="9"/>
  <c r="R399" i="9"/>
  <c r="R398" i="9"/>
  <c r="R397" i="9"/>
  <c r="R396" i="9"/>
  <c r="R395" i="9"/>
  <c r="R394" i="9"/>
  <c r="R393" i="9"/>
  <c r="R392" i="9"/>
  <c r="R391" i="9"/>
  <c r="R390" i="9"/>
  <c r="R389" i="9"/>
  <c r="R388" i="9"/>
  <c r="R387" i="9"/>
  <c r="R386" i="9"/>
  <c r="R385" i="9"/>
  <c r="R384" i="9"/>
  <c r="R383" i="9"/>
  <c r="R382" i="9"/>
  <c r="R381" i="9"/>
  <c r="R380" i="9"/>
  <c r="R379" i="9"/>
  <c r="R378" i="9"/>
  <c r="R377" i="9"/>
  <c r="R376" i="9"/>
  <c r="R375" i="9"/>
  <c r="R374" i="9"/>
  <c r="R373" i="9"/>
  <c r="R372" i="9"/>
  <c r="R371" i="9"/>
  <c r="R370" i="9"/>
  <c r="R369" i="9"/>
  <c r="R368" i="9"/>
  <c r="R367" i="9"/>
  <c r="R366" i="9"/>
  <c r="R365" i="9"/>
  <c r="R364" i="9"/>
  <c r="R363" i="9"/>
  <c r="R362" i="9"/>
  <c r="R361" i="9"/>
  <c r="R360" i="9"/>
  <c r="R359" i="9"/>
  <c r="R358" i="9"/>
  <c r="R357" i="9"/>
  <c r="R356" i="9"/>
  <c r="R355" i="9"/>
  <c r="R354" i="9"/>
  <c r="R353" i="9"/>
  <c r="R352" i="9"/>
  <c r="R351" i="9"/>
  <c r="R350" i="9"/>
  <c r="R349" i="9"/>
  <c r="R348" i="9"/>
  <c r="R347" i="9"/>
  <c r="R346" i="9"/>
  <c r="R345" i="9"/>
  <c r="R344" i="9"/>
  <c r="R343" i="9"/>
  <c r="R342" i="9"/>
  <c r="R341" i="9"/>
  <c r="R340" i="9"/>
  <c r="R339" i="9"/>
  <c r="R338" i="9"/>
  <c r="R337" i="9"/>
  <c r="R336" i="9"/>
  <c r="R335" i="9"/>
  <c r="R334" i="9"/>
  <c r="R333" i="9"/>
  <c r="R332" i="9"/>
  <c r="R331" i="9"/>
  <c r="R330" i="9"/>
  <c r="R329" i="9"/>
  <c r="R328" i="9"/>
  <c r="R327" i="9"/>
  <c r="R326" i="9"/>
  <c r="R325" i="9"/>
  <c r="R324" i="9"/>
  <c r="R323" i="9"/>
  <c r="R322" i="9"/>
  <c r="R321" i="9"/>
  <c r="R320" i="9"/>
  <c r="R319" i="9"/>
  <c r="R318" i="9"/>
  <c r="R317" i="9"/>
  <c r="R316" i="9"/>
  <c r="R315" i="9"/>
  <c r="R314" i="9"/>
  <c r="R313" i="9"/>
  <c r="R312" i="9"/>
  <c r="R311" i="9"/>
  <c r="R310" i="9"/>
  <c r="R309" i="9"/>
  <c r="R308" i="9"/>
  <c r="R307" i="9"/>
  <c r="R306" i="9"/>
  <c r="R305" i="9"/>
  <c r="R304" i="9"/>
  <c r="R303" i="9"/>
  <c r="R302" i="9"/>
  <c r="R301" i="9"/>
  <c r="R300" i="9"/>
  <c r="R299" i="9"/>
  <c r="R298" i="9"/>
  <c r="R297" i="9"/>
  <c r="R296" i="9"/>
  <c r="R295" i="9"/>
  <c r="R294" i="9"/>
  <c r="R293" i="9"/>
  <c r="R292" i="9"/>
  <c r="R291" i="9"/>
  <c r="R290" i="9"/>
  <c r="R289" i="9"/>
  <c r="R288" i="9"/>
  <c r="R287" i="9"/>
  <c r="R286" i="9"/>
  <c r="R285" i="9"/>
  <c r="R284" i="9"/>
  <c r="R283" i="9"/>
  <c r="R282" i="9"/>
  <c r="R281" i="9"/>
  <c r="R280" i="9"/>
  <c r="R279" i="9"/>
  <c r="R278" i="9"/>
  <c r="R277" i="9"/>
  <c r="R276" i="9"/>
  <c r="R275" i="9"/>
  <c r="R274" i="9"/>
  <c r="R273" i="9"/>
  <c r="R272" i="9"/>
  <c r="R271" i="9"/>
  <c r="R270" i="9"/>
  <c r="R269" i="9"/>
  <c r="R268" i="9"/>
  <c r="R267" i="9"/>
  <c r="R266" i="9"/>
  <c r="R265" i="9"/>
  <c r="R264" i="9"/>
  <c r="R263" i="9"/>
  <c r="R262" i="9"/>
  <c r="R261" i="9"/>
  <c r="R260" i="9"/>
  <c r="R259" i="9"/>
  <c r="R258" i="9"/>
  <c r="R257" i="9"/>
  <c r="R256" i="9"/>
  <c r="R255" i="9"/>
  <c r="R254" i="9"/>
  <c r="R253" i="9"/>
  <c r="R252" i="9"/>
  <c r="R251" i="9"/>
  <c r="R250" i="9"/>
  <c r="R249" i="9"/>
  <c r="R248" i="9"/>
  <c r="R247" i="9"/>
  <c r="R246" i="9"/>
  <c r="R245" i="9"/>
  <c r="R244" i="9"/>
  <c r="R243" i="9"/>
  <c r="R242" i="9"/>
  <c r="R241" i="9"/>
  <c r="R240" i="9"/>
  <c r="R239" i="9"/>
  <c r="R238" i="9"/>
  <c r="R237" i="9"/>
  <c r="R236" i="9"/>
  <c r="R235" i="9"/>
  <c r="R234" i="9"/>
  <c r="R233" i="9"/>
  <c r="R232" i="9"/>
  <c r="R231" i="9"/>
  <c r="R230" i="9"/>
  <c r="R229" i="9"/>
  <c r="R228" i="9"/>
  <c r="R227" i="9"/>
  <c r="R226" i="9"/>
  <c r="R225" i="9"/>
  <c r="R224" i="9"/>
  <c r="R223" i="9"/>
  <c r="R222" i="9"/>
  <c r="R221" i="9"/>
  <c r="R220" i="9"/>
  <c r="R219" i="9"/>
  <c r="R218" i="9"/>
  <c r="R217" i="9"/>
  <c r="R216" i="9"/>
  <c r="R215" i="9"/>
  <c r="R214" i="9"/>
  <c r="R213" i="9"/>
  <c r="R212" i="9"/>
  <c r="R211" i="9"/>
  <c r="R210" i="9"/>
  <c r="R209" i="9"/>
  <c r="R208" i="9"/>
  <c r="R207" i="9"/>
  <c r="R206" i="9"/>
  <c r="R205" i="9"/>
  <c r="R204" i="9"/>
  <c r="R203" i="9"/>
  <c r="R202" i="9"/>
  <c r="R201" i="9"/>
  <c r="R200" i="9"/>
  <c r="R199" i="9"/>
  <c r="R198" i="9"/>
  <c r="R197" i="9"/>
  <c r="R196" i="9"/>
  <c r="R195" i="9"/>
  <c r="R194" i="9"/>
  <c r="R193" i="9"/>
  <c r="R192" i="9"/>
  <c r="R191" i="9"/>
  <c r="R190" i="9"/>
  <c r="R189" i="9"/>
  <c r="R188" i="9"/>
  <c r="R187" i="9"/>
  <c r="R186" i="9"/>
  <c r="R185" i="9"/>
  <c r="R184" i="9"/>
  <c r="R183" i="9"/>
  <c r="R182" i="9"/>
  <c r="R181" i="9"/>
  <c r="R180" i="9"/>
  <c r="R179" i="9"/>
  <c r="R178" i="9"/>
  <c r="R177" i="9"/>
  <c r="R176" i="9"/>
  <c r="R175" i="9"/>
  <c r="R174" i="9"/>
  <c r="R173" i="9"/>
  <c r="R172" i="9"/>
  <c r="R171" i="9"/>
  <c r="R170" i="9"/>
  <c r="R169" i="9"/>
  <c r="R168" i="9"/>
  <c r="R167" i="9"/>
  <c r="R166" i="9"/>
  <c r="R165" i="9"/>
  <c r="R164" i="9"/>
  <c r="R163" i="9"/>
  <c r="R162" i="9"/>
  <c r="R161" i="9"/>
  <c r="R160" i="9"/>
  <c r="R159" i="9"/>
  <c r="R158" i="9"/>
  <c r="R157" i="9"/>
  <c r="R156" i="9"/>
  <c r="R155" i="9"/>
  <c r="R154" i="9"/>
  <c r="R153" i="9"/>
  <c r="R152" i="9"/>
  <c r="R151" i="9"/>
  <c r="R150" i="9"/>
  <c r="R149" i="9"/>
  <c r="R148" i="9"/>
  <c r="R147" i="9"/>
  <c r="R146" i="9"/>
  <c r="R145" i="9"/>
  <c r="R144" i="9"/>
  <c r="R143" i="9"/>
  <c r="R142" i="9"/>
  <c r="R141" i="9"/>
  <c r="R140" i="9"/>
  <c r="R139" i="9"/>
  <c r="R138" i="9"/>
  <c r="R137" i="9"/>
  <c r="R136" i="9"/>
  <c r="R135" i="9"/>
  <c r="R134" i="9"/>
  <c r="R133" i="9"/>
  <c r="R132" i="9"/>
  <c r="R131" i="9"/>
  <c r="R130" i="9"/>
  <c r="R129" i="9"/>
  <c r="R128" i="9"/>
  <c r="R127" i="9"/>
  <c r="R126" i="9"/>
  <c r="R125" i="9"/>
  <c r="R124" i="9"/>
  <c r="R123" i="9"/>
  <c r="R122" i="9"/>
  <c r="R121" i="9"/>
  <c r="R120" i="9"/>
  <c r="R119" i="9"/>
  <c r="R118" i="9"/>
  <c r="R117" i="9"/>
  <c r="R116" i="9"/>
  <c r="R115" i="9"/>
  <c r="R114" i="9"/>
  <c r="R113" i="9"/>
  <c r="R112" i="9"/>
  <c r="R111" i="9"/>
  <c r="R110" i="9"/>
  <c r="R109" i="9"/>
  <c r="R108" i="9"/>
  <c r="R107" i="9"/>
  <c r="R106" i="9"/>
  <c r="R105" i="9"/>
  <c r="R104" i="9"/>
  <c r="R103" i="9"/>
  <c r="R102" i="9"/>
  <c r="R101" i="9"/>
  <c r="R100" i="9"/>
  <c r="R99" i="9"/>
  <c r="R98" i="9"/>
  <c r="R97" i="9"/>
  <c r="R96" i="9"/>
  <c r="R95" i="9"/>
  <c r="R94" i="9"/>
  <c r="R93" i="9"/>
  <c r="R92" i="9"/>
  <c r="R91" i="9"/>
  <c r="R90" i="9"/>
  <c r="R89" i="9"/>
  <c r="R88" i="9"/>
  <c r="R87" i="9"/>
  <c r="R86" i="9"/>
  <c r="R85" i="9"/>
  <c r="R84" i="9"/>
  <c r="R83" i="9"/>
  <c r="R82" i="9"/>
  <c r="R81" i="9"/>
  <c r="R80" i="9"/>
  <c r="R79" i="9"/>
  <c r="R78" i="9"/>
  <c r="R77" i="9"/>
  <c r="R76" i="9"/>
  <c r="R75" i="9"/>
  <c r="R74" i="9"/>
  <c r="R73" i="9"/>
  <c r="R72" i="9"/>
  <c r="R71" i="9"/>
  <c r="R70" i="9"/>
  <c r="R69" i="9"/>
  <c r="R68" i="9"/>
  <c r="R67" i="9"/>
  <c r="R66" i="9"/>
  <c r="R65" i="9"/>
  <c r="R64" i="9"/>
  <c r="R63" i="9"/>
  <c r="R62" i="9"/>
  <c r="R61" i="9"/>
  <c r="R60" i="9"/>
  <c r="R59" i="9"/>
  <c r="R58" i="9"/>
  <c r="R57" i="9"/>
  <c r="R56" i="9"/>
  <c r="R55" i="9"/>
  <c r="R54" i="9"/>
  <c r="R53" i="9"/>
  <c r="R52" i="9"/>
  <c r="R51" i="9"/>
  <c r="R50" i="9"/>
  <c r="R49" i="9"/>
  <c r="R48" i="9"/>
  <c r="R47" i="9"/>
  <c r="R46" i="9"/>
  <c r="R45" i="9"/>
  <c r="R44" i="9"/>
  <c r="R241" i="32"/>
  <c r="R240" i="32"/>
  <c r="R239" i="32"/>
  <c r="R238" i="32"/>
  <c r="R237" i="32"/>
  <c r="R236" i="32"/>
  <c r="R235" i="32"/>
  <c r="R234" i="32"/>
  <c r="R233" i="32"/>
  <c r="R232" i="32"/>
  <c r="R231" i="32"/>
  <c r="R230" i="32"/>
  <c r="R229" i="32"/>
  <c r="R228" i="32"/>
  <c r="R227" i="32"/>
  <c r="R226" i="32"/>
  <c r="R225" i="32"/>
  <c r="R224" i="32"/>
  <c r="R223" i="32"/>
  <c r="R222" i="32"/>
  <c r="R221" i="32"/>
  <c r="R220" i="32"/>
  <c r="R219" i="32"/>
  <c r="R218" i="32"/>
  <c r="R217" i="32"/>
  <c r="R216" i="32"/>
  <c r="R215" i="32"/>
  <c r="R214" i="32"/>
  <c r="R213" i="32"/>
  <c r="R212" i="32"/>
  <c r="R211" i="32"/>
  <c r="R210" i="32"/>
  <c r="R209" i="32"/>
  <c r="R208" i="32"/>
  <c r="R207" i="32"/>
  <c r="R206" i="32"/>
  <c r="R205" i="32"/>
  <c r="R204" i="32"/>
  <c r="R203" i="32"/>
  <c r="R202" i="32"/>
  <c r="R201" i="32"/>
  <c r="R200" i="32"/>
  <c r="R199" i="32"/>
  <c r="R198" i="32"/>
  <c r="R197" i="32"/>
  <c r="R196" i="32"/>
  <c r="R195" i="32"/>
  <c r="R194" i="32"/>
  <c r="R193" i="32"/>
  <c r="R192" i="32"/>
  <c r="R191" i="32"/>
  <c r="R190" i="32"/>
  <c r="R189" i="32"/>
  <c r="R188" i="32"/>
  <c r="R187" i="32"/>
  <c r="R186" i="32"/>
  <c r="R185" i="32"/>
  <c r="R184" i="32"/>
  <c r="R183" i="32"/>
  <c r="R182" i="32"/>
  <c r="R181" i="32"/>
  <c r="R180" i="32"/>
  <c r="R179" i="32"/>
  <c r="R178" i="32"/>
  <c r="R177" i="32"/>
  <c r="R176" i="32"/>
  <c r="R175" i="32"/>
  <c r="R174" i="32"/>
  <c r="R173" i="32"/>
  <c r="R172" i="32"/>
  <c r="R171" i="32"/>
  <c r="R170" i="32"/>
  <c r="R169" i="32"/>
  <c r="R168" i="32"/>
  <c r="R167" i="32"/>
  <c r="R166" i="32"/>
  <c r="R165" i="32"/>
  <c r="R164" i="32"/>
  <c r="R163" i="32"/>
  <c r="R162" i="32"/>
  <c r="R161" i="32"/>
  <c r="R160" i="32"/>
  <c r="R159" i="32"/>
  <c r="R158" i="32"/>
  <c r="R157" i="32"/>
  <c r="R156" i="32"/>
  <c r="R155" i="32"/>
  <c r="R154" i="32"/>
  <c r="R153" i="32"/>
  <c r="R152" i="32"/>
  <c r="R151" i="32"/>
  <c r="R150" i="32"/>
  <c r="R149" i="32"/>
  <c r="R148" i="32"/>
  <c r="R147" i="32"/>
  <c r="R146" i="32"/>
  <c r="R145" i="32"/>
  <c r="R144" i="32"/>
  <c r="R143" i="32"/>
  <c r="R142" i="32"/>
  <c r="R141" i="32"/>
  <c r="R140" i="32"/>
  <c r="R139" i="32"/>
  <c r="R138" i="32"/>
  <c r="R137" i="32"/>
  <c r="R136" i="32"/>
  <c r="R135" i="32"/>
  <c r="R134" i="32"/>
  <c r="R133" i="32"/>
  <c r="R132" i="32"/>
  <c r="R131" i="32"/>
  <c r="R130" i="32"/>
  <c r="R129" i="32"/>
  <c r="R128" i="32"/>
  <c r="R127" i="32"/>
  <c r="R126" i="32"/>
  <c r="R125" i="32"/>
  <c r="R124" i="32"/>
  <c r="R123" i="32"/>
  <c r="R122" i="32"/>
  <c r="R121" i="32"/>
  <c r="R120" i="32"/>
  <c r="R119" i="32"/>
  <c r="R118" i="32"/>
  <c r="R117" i="32"/>
  <c r="R116" i="32"/>
  <c r="R115" i="32"/>
  <c r="R114" i="32"/>
  <c r="R113" i="32"/>
  <c r="R112" i="32"/>
  <c r="R111" i="32"/>
  <c r="R110" i="32"/>
  <c r="R109" i="32"/>
  <c r="R108" i="32"/>
  <c r="R107" i="32"/>
  <c r="R106" i="32"/>
  <c r="R105" i="32"/>
  <c r="R104" i="32"/>
  <c r="R103" i="32"/>
  <c r="R102" i="32"/>
  <c r="R101" i="32"/>
  <c r="R100" i="32"/>
  <c r="R99" i="32"/>
  <c r="R98" i="32"/>
  <c r="R97" i="32"/>
  <c r="R96" i="32"/>
  <c r="R95" i="32"/>
  <c r="R94" i="32"/>
  <c r="R93" i="32"/>
  <c r="R92" i="32"/>
  <c r="R91" i="32"/>
  <c r="R90" i="32"/>
  <c r="R89" i="32"/>
  <c r="R88" i="32"/>
  <c r="R87" i="32"/>
  <c r="R86" i="32"/>
  <c r="R85" i="32"/>
  <c r="R84" i="32"/>
  <c r="R83" i="32"/>
  <c r="R82" i="32"/>
  <c r="R81" i="32"/>
  <c r="R80" i="32"/>
  <c r="R79" i="32"/>
  <c r="R78" i="32"/>
  <c r="R77" i="32"/>
  <c r="R76" i="32"/>
  <c r="R75" i="32"/>
  <c r="R74" i="32"/>
  <c r="R73" i="32"/>
  <c r="R72" i="32"/>
  <c r="R71" i="32"/>
  <c r="R70" i="32"/>
  <c r="R69" i="32"/>
  <c r="R68" i="32"/>
  <c r="R67" i="32"/>
  <c r="R66" i="32"/>
  <c r="R65" i="32"/>
  <c r="R64" i="32"/>
  <c r="R63" i="32"/>
  <c r="R62" i="32"/>
  <c r="R61" i="32"/>
  <c r="R60" i="32"/>
  <c r="R59" i="32"/>
  <c r="R58" i="32"/>
  <c r="R57" i="32"/>
  <c r="R56" i="32"/>
  <c r="R55" i="32"/>
  <c r="R54" i="32"/>
  <c r="R53" i="32"/>
  <c r="R52" i="32"/>
  <c r="R51" i="32"/>
  <c r="R50" i="32"/>
  <c r="R49" i="32"/>
  <c r="R48" i="32"/>
  <c r="R47" i="32"/>
  <c r="R46" i="32"/>
  <c r="R45" i="32"/>
  <c r="R44" i="32"/>
  <c r="R240" i="8"/>
  <c r="R239" i="8"/>
  <c r="R238" i="8"/>
  <c r="R237"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4" i="8"/>
  <c r="R53" i="8"/>
  <c r="R52" i="8"/>
  <c r="R51" i="8"/>
  <c r="R50" i="8"/>
  <c r="R49" i="8"/>
  <c r="R48" i="8"/>
  <c r="R47" i="8"/>
  <c r="R46" i="8"/>
  <c r="R45" i="8"/>
  <c r="R44" i="8"/>
  <c r="R74" i="7"/>
  <c r="R73" i="7"/>
  <c r="R72" i="7"/>
  <c r="R68" i="7"/>
  <c r="R66" i="7"/>
  <c r="R65" i="7"/>
  <c r="R64" i="7"/>
  <c r="R63" i="7"/>
  <c r="R62" i="7"/>
  <c r="R61" i="7"/>
  <c r="R60" i="7"/>
  <c r="R59" i="7"/>
  <c r="R58" i="7"/>
  <c r="R57" i="7"/>
  <c r="R56" i="7"/>
  <c r="R55" i="7"/>
  <c r="R54" i="7"/>
  <c r="R53" i="7"/>
  <c r="R52" i="7"/>
  <c r="R51" i="7"/>
  <c r="R48" i="7"/>
  <c r="R47" i="7"/>
  <c r="R46" i="7"/>
  <c r="R45" i="7"/>
  <c r="R44" i="7"/>
  <c r="R483" i="5"/>
  <c r="R482" i="5"/>
  <c r="R481" i="5"/>
  <c r="R480" i="5"/>
  <c r="R479" i="5"/>
  <c r="R478" i="5"/>
  <c r="R477" i="5"/>
  <c r="R476" i="5"/>
  <c r="R475" i="5"/>
  <c r="R474" i="5"/>
  <c r="R473" i="5"/>
  <c r="R472" i="5"/>
  <c r="R471" i="5"/>
  <c r="R470" i="5"/>
  <c r="R469" i="5"/>
  <c r="R468" i="5"/>
  <c r="R467" i="5"/>
  <c r="R466" i="5"/>
  <c r="R465" i="5"/>
  <c r="R464" i="5"/>
  <c r="R463" i="5"/>
  <c r="R462" i="5"/>
  <c r="R461" i="5"/>
  <c r="R460" i="5"/>
  <c r="R459" i="5"/>
  <c r="R458" i="5"/>
  <c r="R457" i="5"/>
  <c r="R456" i="5"/>
  <c r="R455" i="5"/>
  <c r="R454" i="5"/>
  <c r="R453" i="5"/>
  <c r="R452" i="5"/>
  <c r="R451" i="5"/>
  <c r="R450" i="5"/>
  <c r="R449" i="5"/>
  <c r="R448" i="5"/>
  <c r="R447" i="5"/>
  <c r="R446" i="5"/>
  <c r="R445" i="5"/>
  <c r="R444" i="5"/>
  <c r="R443" i="5"/>
  <c r="R442" i="5"/>
  <c r="R441" i="5"/>
  <c r="R440" i="5"/>
  <c r="R439" i="5"/>
  <c r="R438" i="5"/>
  <c r="R437" i="5"/>
  <c r="R436" i="5"/>
  <c r="R435" i="5"/>
  <c r="R434" i="5"/>
  <c r="R433" i="5"/>
  <c r="R432" i="5"/>
  <c r="R431" i="5"/>
  <c r="R430" i="5"/>
  <c r="R429" i="5"/>
  <c r="R428" i="5"/>
  <c r="R427" i="5"/>
  <c r="R426" i="5"/>
  <c r="R425" i="5"/>
  <c r="R424" i="5"/>
  <c r="R423" i="5"/>
  <c r="R422" i="5"/>
  <c r="R421" i="5"/>
  <c r="R420" i="5"/>
  <c r="R419" i="5"/>
  <c r="R418" i="5"/>
  <c r="R417" i="5"/>
  <c r="R416" i="5"/>
  <c r="R415" i="5"/>
  <c r="R414" i="5"/>
  <c r="R413" i="5"/>
  <c r="R412" i="5"/>
  <c r="R411" i="5"/>
  <c r="R410" i="5"/>
  <c r="R409" i="5"/>
  <c r="R408" i="5"/>
  <c r="R407" i="5"/>
  <c r="R406" i="5"/>
  <c r="R405" i="5"/>
  <c r="R404" i="5"/>
  <c r="R403" i="5"/>
  <c r="R402" i="5"/>
  <c r="R401" i="5"/>
  <c r="R400" i="5"/>
  <c r="R399" i="5"/>
  <c r="R398" i="5"/>
  <c r="R397" i="5"/>
  <c r="R396" i="5"/>
  <c r="R395" i="5"/>
  <c r="R394" i="5"/>
  <c r="R393" i="5"/>
  <c r="R392" i="5"/>
  <c r="R391" i="5"/>
  <c r="R390" i="5"/>
  <c r="R389" i="5"/>
  <c r="R388" i="5"/>
  <c r="R387" i="5"/>
  <c r="R386" i="5"/>
  <c r="R385" i="5"/>
  <c r="R384" i="5"/>
  <c r="R383" i="5"/>
  <c r="R382" i="5"/>
  <c r="R381" i="5"/>
  <c r="R380" i="5"/>
  <c r="R379" i="5"/>
  <c r="R378" i="5"/>
  <c r="R377" i="5"/>
  <c r="R376" i="5"/>
  <c r="R375" i="5"/>
  <c r="R374" i="5"/>
  <c r="R373" i="5"/>
  <c r="R372" i="5"/>
  <c r="R371" i="5"/>
  <c r="R370" i="5"/>
  <c r="R369" i="5"/>
  <c r="R368" i="5"/>
  <c r="R367" i="5"/>
  <c r="R366" i="5"/>
  <c r="R365" i="5"/>
  <c r="R364" i="5"/>
  <c r="R363" i="5"/>
  <c r="R362" i="5"/>
  <c r="R361" i="5"/>
  <c r="R360" i="5"/>
  <c r="R359" i="5"/>
  <c r="R358" i="5"/>
  <c r="R357" i="5"/>
  <c r="R356" i="5"/>
  <c r="R355" i="5"/>
  <c r="R354" i="5"/>
  <c r="R353" i="5"/>
  <c r="R352" i="5"/>
  <c r="R351" i="5"/>
  <c r="R350" i="5"/>
  <c r="R349" i="5"/>
  <c r="R348" i="5"/>
  <c r="S348" i="5" s="1"/>
  <c r="R347" i="5"/>
  <c r="R346" i="5"/>
  <c r="R345" i="5"/>
  <c r="R344" i="5"/>
  <c r="R343" i="5"/>
  <c r="R342" i="5"/>
  <c r="R341" i="5"/>
  <c r="R340" i="5"/>
  <c r="R339" i="5"/>
  <c r="R338" i="5"/>
  <c r="R337" i="5"/>
  <c r="R336" i="5"/>
  <c r="R335" i="5"/>
  <c r="R334" i="5"/>
  <c r="R333" i="5"/>
  <c r="R332" i="5"/>
  <c r="R331" i="5"/>
  <c r="R330" i="5"/>
  <c r="R329" i="5"/>
  <c r="R328" i="5"/>
  <c r="R327" i="5"/>
  <c r="R326" i="5"/>
  <c r="R325" i="5"/>
  <c r="R324" i="5"/>
  <c r="R323" i="5"/>
  <c r="R322" i="5"/>
  <c r="R321" i="5"/>
  <c r="R320" i="5"/>
  <c r="R319" i="5"/>
  <c r="R318" i="5"/>
  <c r="R317" i="5"/>
  <c r="R316" i="5"/>
  <c r="R315" i="5"/>
  <c r="R314" i="5"/>
  <c r="R313" i="5"/>
  <c r="R312" i="5"/>
  <c r="R311" i="5"/>
  <c r="R310" i="5"/>
  <c r="R309" i="5"/>
  <c r="R308" i="5"/>
  <c r="R307" i="5"/>
  <c r="R306" i="5"/>
  <c r="R305" i="5"/>
  <c r="R304" i="5"/>
  <c r="R303" i="5"/>
  <c r="R302" i="5"/>
  <c r="R301" i="5"/>
  <c r="R300" i="5"/>
  <c r="R299" i="5"/>
  <c r="R298" i="5"/>
  <c r="R297" i="5"/>
  <c r="R296" i="5"/>
  <c r="R295" i="5"/>
  <c r="R294" i="5"/>
  <c r="R293" i="5"/>
  <c r="R292" i="5"/>
  <c r="R291" i="5"/>
  <c r="R290" i="5"/>
  <c r="R289" i="5"/>
  <c r="R288" i="5"/>
  <c r="R287" i="5"/>
  <c r="R286" i="5"/>
  <c r="R285" i="5"/>
  <c r="R284" i="5"/>
  <c r="R283" i="5"/>
  <c r="R282" i="5"/>
  <c r="R281" i="5"/>
  <c r="R280" i="5"/>
  <c r="R279" i="5"/>
  <c r="R278" i="5"/>
  <c r="R277" i="5"/>
  <c r="R276" i="5"/>
  <c r="R275" i="5"/>
  <c r="R274" i="5"/>
  <c r="R273" i="5"/>
  <c r="R272" i="5"/>
  <c r="R271" i="5"/>
  <c r="R270" i="5"/>
  <c r="R269" i="5"/>
  <c r="R268" i="5"/>
  <c r="R267" i="5"/>
  <c r="R266" i="5"/>
  <c r="R265" i="5"/>
  <c r="R264" i="5"/>
  <c r="R263" i="5"/>
  <c r="R262" i="5"/>
  <c r="R261" i="5"/>
  <c r="R260" i="5"/>
  <c r="R259" i="5"/>
  <c r="R258" i="5"/>
  <c r="R257" i="5"/>
  <c r="R256" i="5"/>
  <c r="R255" i="5"/>
  <c r="R254" i="5"/>
  <c r="R253" i="5"/>
  <c r="R252" i="5"/>
  <c r="R251" i="5"/>
  <c r="R250" i="5"/>
  <c r="R249" i="5"/>
  <c r="R248" i="5"/>
  <c r="R247" i="5"/>
  <c r="R246" i="5"/>
  <c r="R245" i="5"/>
  <c r="R244" i="5"/>
  <c r="R243" i="5"/>
  <c r="R242" i="5"/>
  <c r="R241" i="5"/>
  <c r="R240" i="5"/>
  <c r="R239" i="5"/>
  <c r="R238" i="5"/>
  <c r="R237" i="5"/>
  <c r="R236" i="5"/>
  <c r="R235" i="5"/>
  <c r="R234" i="5"/>
  <c r="R233" i="5"/>
  <c r="R232" i="5"/>
  <c r="R231" i="5"/>
  <c r="R230" i="5"/>
  <c r="R229" i="5"/>
  <c r="R228" i="5"/>
  <c r="R227" i="5"/>
  <c r="R226" i="5"/>
  <c r="R225" i="5"/>
  <c r="R224" i="5"/>
  <c r="R223" i="5"/>
  <c r="R222" i="5"/>
  <c r="R221" i="5"/>
  <c r="R220" i="5"/>
  <c r="R219" i="5"/>
  <c r="R218" i="5"/>
  <c r="R217" i="5"/>
  <c r="R216" i="5"/>
  <c r="R215" i="5"/>
  <c r="R214" i="5"/>
  <c r="R213" i="5"/>
  <c r="R212" i="5"/>
  <c r="R211" i="5"/>
  <c r="R210" i="5"/>
  <c r="R209" i="5"/>
  <c r="R208" i="5"/>
  <c r="R207" i="5"/>
  <c r="R206" i="5"/>
  <c r="R205" i="5"/>
  <c r="R204" i="5"/>
  <c r="R203" i="5"/>
  <c r="R202" i="5"/>
  <c r="R201" i="5"/>
  <c r="R200" i="5"/>
  <c r="R199" i="5"/>
  <c r="R198" i="5"/>
  <c r="R197" i="5"/>
  <c r="R196" i="5"/>
  <c r="R195" i="5"/>
  <c r="R194" i="5"/>
  <c r="R193" i="5"/>
  <c r="R192" i="5"/>
  <c r="S192" i="5" s="1"/>
  <c r="R191" i="5"/>
  <c r="R190" i="5"/>
  <c r="R189" i="5"/>
  <c r="R188" i="5"/>
  <c r="R187" i="5"/>
  <c r="R186" i="5"/>
  <c r="R185" i="5"/>
  <c r="R184" i="5"/>
  <c r="R183" i="5"/>
  <c r="R182" i="5"/>
  <c r="R181" i="5"/>
  <c r="R180" i="5"/>
  <c r="R179" i="5"/>
  <c r="R178" i="5"/>
  <c r="R177" i="5"/>
  <c r="R176" i="5"/>
  <c r="R175" i="5"/>
  <c r="R174" i="5"/>
  <c r="R173" i="5"/>
  <c r="R172" i="5"/>
  <c r="R171" i="5"/>
  <c r="R170" i="5"/>
  <c r="R169" i="5"/>
  <c r="R168" i="5"/>
  <c r="R167" i="5"/>
  <c r="R166" i="5"/>
  <c r="S166" i="5" s="1"/>
  <c r="R165" i="5"/>
  <c r="R164" i="5"/>
  <c r="R163" i="5"/>
  <c r="R162" i="5"/>
  <c r="R161" i="5"/>
  <c r="R160" i="5"/>
  <c r="R159" i="5"/>
  <c r="R158" i="5"/>
  <c r="R157" i="5"/>
  <c r="R156" i="5"/>
  <c r="R155" i="5"/>
  <c r="R154" i="5"/>
  <c r="R153" i="5"/>
  <c r="R152" i="5"/>
  <c r="R151" i="5"/>
  <c r="R150" i="5"/>
  <c r="R149" i="5"/>
  <c r="R148" i="5"/>
  <c r="R147" i="5"/>
  <c r="R146" i="5"/>
  <c r="R145" i="5"/>
  <c r="R144" i="5"/>
  <c r="R143" i="5"/>
  <c r="R142" i="5"/>
  <c r="R141" i="5"/>
  <c r="R140" i="5"/>
  <c r="R139" i="5"/>
  <c r="R138" i="5"/>
  <c r="S138" i="5" s="1"/>
  <c r="R137" i="5"/>
  <c r="R136" i="5"/>
  <c r="R135" i="5"/>
  <c r="R134" i="5"/>
  <c r="R133" i="5"/>
  <c r="R132" i="5"/>
  <c r="R131" i="5"/>
  <c r="R130" i="5"/>
  <c r="R129" i="5"/>
  <c r="R128" i="5"/>
  <c r="R127" i="5"/>
  <c r="R126" i="5"/>
  <c r="R125" i="5"/>
  <c r="R124" i="5"/>
  <c r="R123" i="5"/>
  <c r="R122" i="5"/>
  <c r="R121" i="5"/>
  <c r="R120" i="5"/>
  <c r="R119" i="5"/>
  <c r="R118" i="5"/>
  <c r="R117" i="5"/>
  <c r="R116" i="5"/>
  <c r="R115" i="5"/>
  <c r="R114" i="5"/>
  <c r="R113" i="5"/>
  <c r="R112" i="5"/>
  <c r="R111" i="5"/>
  <c r="R110" i="5"/>
  <c r="R109" i="5"/>
  <c r="R108" i="5"/>
  <c r="R107" i="5"/>
  <c r="R106" i="5"/>
  <c r="R105" i="5"/>
  <c r="R104" i="5"/>
  <c r="R103" i="5"/>
  <c r="R102" i="5"/>
  <c r="R101" i="5"/>
  <c r="R100" i="5"/>
  <c r="R99" i="5"/>
  <c r="R98" i="5"/>
  <c r="R97" i="5"/>
  <c r="R96" i="5"/>
  <c r="R95" i="5"/>
  <c r="R94" i="5"/>
  <c r="R93" i="5"/>
  <c r="R92" i="5"/>
  <c r="R91" i="5"/>
  <c r="R90" i="5"/>
  <c r="R89" i="5"/>
  <c r="R88" i="5"/>
  <c r="R87" i="5"/>
  <c r="R86" i="5"/>
  <c r="R85" i="5"/>
  <c r="R84" i="5"/>
  <c r="R83" i="5"/>
  <c r="R82" i="5"/>
  <c r="R81" i="5"/>
  <c r="R80" i="5"/>
  <c r="R79" i="5"/>
  <c r="R78" i="5"/>
  <c r="R77" i="5"/>
  <c r="R76" i="5"/>
  <c r="R75" i="5"/>
  <c r="R74" i="5"/>
  <c r="R73" i="5"/>
  <c r="R72" i="5"/>
  <c r="R71" i="5"/>
  <c r="R70" i="5"/>
  <c r="R69" i="5"/>
  <c r="R68" i="5"/>
  <c r="R67" i="5"/>
  <c r="R66" i="5"/>
  <c r="R65" i="5"/>
  <c r="R64" i="5"/>
  <c r="R63" i="5"/>
  <c r="R62" i="5"/>
  <c r="R61" i="5"/>
  <c r="R60" i="5"/>
  <c r="R59" i="5"/>
  <c r="R58" i="5"/>
  <c r="R57" i="5"/>
  <c r="R56" i="5"/>
  <c r="R55" i="5"/>
  <c r="R54" i="5"/>
  <c r="R53" i="5"/>
  <c r="R52" i="5"/>
  <c r="R51" i="5"/>
  <c r="R50" i="5"/>
  <c r="R49" i="5"/>
  <c r="R48" i="5"/>
  <c r="R47" i="5"/>
  <c r="R46" i="5"/>
  <c r="R45" i="5"/>
  <c r="R44" i="5"/>
  <c r="AD498" i="4"/>
  <c r="AE498" i="4" s="1"/>
  <c r="AB498" i="4"/>
  <c r="AC498" i="4" s="1"/>
  <c r="Z498" i="4"/>
  <c r="AA498" i="4" s="1"/>
  <c r="X498" i="4"/>
  <c r="Y498" i="4" s="1"/>
  <c r="V498" i="4"/>
  <c r="W498" i="4" s="1"/>
  <c r="AD497" i="4"/>
  <c r="AE497" i="4" s="1"/>
  <c r="AB497" i="4"/>
  <c r="AC497" i="4" s="1"/>
  <c r="Z497" i="4"/>
  <c r="AA497" i="4" s="1"/>
  <c r="X497" i="4"/>
  <c r="Y497" i="4" s="1"/>
  <c r="V497" i="4"/>
  <c r="W497" i="4" s="1"/>
  <c r="AD496" i="4"/>
  <c r="AE496" i="4" s="1"/>
  <c r="AB496" i="4"/>
  <c r="AC496" i="4" s="1"/>
  <c r="Z496" i="4"/>
  <c r="AA496" i="4" s="1"/>
  <c r="X496" i="4"/>
  <c r="Y496" i="4" s="1"/>
  <c r="V496" i="4"/>
  <c r="W496" i="4" s="1"/>
  <c r="AD495" i="4"/>
  <c r="AE495" i="4" s="1"/>
  <c r="AB495" i="4"/>
  <c r="AC495" i="4" s="1"/>
  <c r="Z495" i="4"/>
  <c r="AA495" i="4" s="1"/>
  <c r="X495" i="4"/>
  <c r="Y495" i="4" s="1"/>
  <c r="V495" i="4"/>
  <c r="W495" i="4" s="1"/>
  <c r="AD494" i="4"/>
  <c r="AE494" i="4" s="1"/>
  <c r="AB494" i="4"/>
  <c r="AC494" i="4" s="1"/>
  <c r="Z494" i="4"/>
  <c r="AA494" i="4" s="1"/>
  <c r="X494" i="4"/>
  <c r="Y494" i="4" s="1"/>
  <c r="V494" i="4"/>
  <c r="W494" i="4" s="1"/>
  <c r="AD493" i="4"/>
  <c r="AE493" i="4" s="1"/>
  <c r="AB493" i="4"/>
  <c r="AC493" i="4" s="1"/>
  <c r="Z493" i="4"/>
  <c r="AA493" i="4" s="1"/>
  <c r="X493" i="4"/>
  <c r="Y493" i="4" s="1"/>
  <c r="V493" i="4"/>
  <c r="W493" i="4" s="1"/>
  <c r="AD492" i="4"/>
  <c r="AE492" i="4" s="1"/>
  <c r="AB492" i="4"/>
  <c r="AC492" i="4" s="1"/>
  <c r="Z492" i="4"/>
  <c r="AA492" i="4" s="1"/>
  <c r="X492" i="4"/>
  <c r="Y492" i="4" s="1"/>
  <c r="V492" i="4"/>
  <c r="W492" i="4" s="1"/>
  <c r="AD491" i="4"/>
  <c r="AE491" i="4" s="1"/>
  <c r="AB491" i="4"/>
  <c r="AC491" i="4" s="1"/>
  <c r="Z491" i="4"/>
  <c r="AA491" i="4" s="1"/>
  <c r="X491" i="4"/>
  <c r="Y491" i="4" s="1"/>
  <c r="V491" i="4"/>
  <c r="W491" i="4" s="1"/>
  <c r="AD490" i="4"/>
  <c r="AE490" i="4" s="1"/>
  <c r="AB490" i="4"/>
  <c r="AC490" i="4" s="1"/>
  <c r="Z490" i="4"/>
  <c r="AA490" i="4" s="1"/>
  <c r="X490" i="4"/>
  <c r="Y490" i="4" s="1"/>
  <c r="V490" i="4"/>
  <c r="W490" i="4" s="1"/>
  <c r="AD489" i="4"/>
  <c r="AE489" i="4" s="1"/>
  <c r="AB489" i="4"/>
  <c r="AC489" i="4" s="1"/>
  <c r="Z489" i="4"/>
  <c r="AA489" i="4" s="1"/>
  <c r="X489" i="4"/>
  <c r="Y489" i="4" s="1"/>
  <c r="V489" i="4"/>
  <c r="W489" i="4" s="1"/>
  <c r="AD488" i="4"/>
  <c r="AE488" i="4" s="1"/>
  <c r="AB488" i="4"/>
  <c r="AC488" i="4" s="1"/>
  <c r="Z488" i="4"/>
  <c r="AA488" i="4" s="1"/>
  <c r="X488" i="4"/>
  <c r="Y488" i="4" s="1"/>
  <c r="V488" i="4"/>
  <c r="W488" i="4" s="1"/>
  <c r="AD487" i="4"/>
  <c r="AE487" i="4" s="1"/>
  <c r="AB487" i="4"/>
  <c r="AC487" i="4" s="1"/>
  <c r="Z487" i="4"/>
  <c r="AA487" i="4" s="1"/>
  <c r="X487" i="4"/>
  <c r="Y487" i="4" s="1"/>
  <c r="V487" i="4"/>
  <c r="W487" i="4" s="1"/>
  <c r="AD486" i="4"/>
  <c r="AE486" i="4" s="1"/>
  <c r="AB486" i="4"/>
  <c r="AC486" i="4" s="1"/>
  <c r="Z486" i="4"/>
  <c r="AA486" i="4" s="1"/>
  <c r="X486" i="4"/>
  <c r="Y486" i="4" s="1"/>
  <c r="V486" i="4"/>
  <c r="W486" i="4" s="1"/>
  <c r="AD485" i="4"/>
  <c r="AE485" i="4" s="1"/>
  <c r="AB485" i="4"/>
  <c r="AC485" i="4" s="1"/>
  <c r="Z485" i="4"/>
  <c r="AA485" i="4" s="1"/>
  <c r="X485" i="4"/>
  <c r="Y485" i="4" s="1"/>
  <c r="V485" i="4"/>
  <c r="W485" i="4" s="1"/>
  <c r="AD484" i="4"/>
  <c r="AE484" i="4" s="1"/>
  <c r="AB484" i="4"/>
  <c r="AC484" i="4" s="1"/>
  <c r="Z484" i="4"/>
  <c r="AA484" i="4" s="1"/>
  <c r="X484" i="4"/>
  <c r="Y484" i="4" s="1"/>
  <c r="V484" i="4"/>
  <c r="W484" i="4" s="1"/>
  <c r="AD483" i="4"/>
  <c r="AE483" i="4" s="1"/>
  <c r="AB483" i="4"/>
  <c r="AC483" i="4" s="1"/>
  <c r="Z483" i="4"/>
  <c r="AA483" i="4" s="1"/>
  <c r="X483" i="4"/>
  <c r="Y483" i="4" s="1"/>
  <c r="V483" i="4"/>
  <c r="W483" i="4" s="1"/>
  <c r="AD482" i="4"/>
  <c r="AE482" i="4" s="1"/>
  <c r="AB482" i="4"/>
  <c r="AC482" i="4" s="1"/>
  <c r="Z482" i="4"/>
  <c r="AA482" i="4" s="1"/>
  <c r="X482" i="4"/>
  <c r="Y482" i="4" s="1"/>
  <c r="V482" i="4"/>
  <c r="W482" i="4" s="1"/>
  <c r="AD481" i="4"/>
  <c r="AE481" i="4" s="1"/>
  <c r="AB481" i="4"/>
  <c r="AC481" i="4" s="1"/>
  <c r="Z481" i="4"/>
  <c r="AA481" i="4" s="1"/>
  <c r="X481" i="4"/>
  <c r="Y481" i="4" s="1"/>
  <c r="V481" i="4"/>
  <c r="W481" i="4" s="1"/>
  <c r="AD480" i="4"/>
  <c r="AE480" i="4" s="1"/>
  <c r="AB480" i="4"/>
  <c r="AC480" i="4" s="1"/>
  <c r="Z480" i="4"/>
  <c r="AA480" i="4" s="1"/>
  <c r="X480" i="4"/>
  <c r="Y480" i="4" s="1"/>
  <c r="V480" i="4"/>
  <c r="W480" i="4" s="1"/>
  <c r="AD479" i="4"/>
  <c r="AE479" i="4" s="1"/>
  <c r="AB479" i="4"/>
  <c r="AC479" i="4" s="1"/>
  <c r="Z479" i="4"/>
  <c r="AA479" i="4" s="1"/>
  <c r="X479" i="4"/>
  <c r="Y479" i="4" s="1"/>
  <c r="V479" i="4"/>
  <c r="W479" i="4" s="1"/>
  <c r="AD478" i="4"/>
  <c r="AE478" i="4" s="1"/>
  <c r="AB478" i="4"/>
  <c r="AC478" i="4" s="1"/>
  <c r="Z478" i="4"/>
  <c r="AA478" i="4" s="1"/>
  <c r="X478" i="4"/>
  <c r="Y478" i="4" s="1"/>
  <c r="V478" i="4"/>
  <c r="W478" i="4" s="1"/>
  <c r="AD477" i="4"/>
  <c r="AE477" i="4" s="1"/>
  <c r="AB477" i="4"/>
  <c r="AC477" i="4" s="1"/>
  <c r="Z477" i="4"/>
  <c r="AA477" i="4" s="1"/>
  <c r="X477" i="4"/>
  <c r="Y477" i="4" s="1"/>
  <c r="V477" i="4"/>
  <c r="W477" i="4" s="1"/>
  <c r="AD476" i="4"/>
  <c r="AE476" i="4" s="1"/>
  <c r="AB476" i="4"/>
  <c r="AC476" i="4" s="1"/>
  <c r="Z476" i="4"/>
  <c r="AA476" i="4" s="1"/>
  <c r="X476" i="4"/>
  <c r="Y476" i="4" s="1"/>
  <c r="V476" i="4"/>
  <c r="W476" i="4" s="1"/>
  <c r="AD475" i="4"/>
  <c r="AE475" i="4" s="1"/>
  <c r="AB475" i="4"/>
  <c r="AC475" i="4" s="1"/>
  <c r="Z475" i="4"/>
  <c r="AA475" i="4" s="1"/>
  <c r="X475" i="4"/>
  <c r="Y475" i="4" s="1"/>
  <c r="V475" i="4"/>
  <c r="W475" i="4" s="1"/>
  <c r="AD474" i="4"/>
  <c r="AE474" i="4" s="1"/>
  <c r="AB474" i="4"/>
  <c r="AC474" i="4" s="1"/>
  <c r="Z474" i="4"/>
  <c r="AA474" i="4" s="1"/>
  <c r="X474" i="4"/>
  <c r="Y474" i="4" s="1"/>
  <c r="V474" i="4"/>
  <c r="W474" i="4" s="1"/>
  <c r="AD473" i="4"/>
  <c r="AE473" i="4" s="1"/>
  <c r="AB473" i="4"/>
  <c r="AC473" i="4" s="1"/>
  <c r="Z473" i="4"/>
  <c r="AA473" i="4" s="1"/>
  <c r="X473" i="4"/>
  <c r="Y473" i="4" s="1"/>
  <c r="V473" i="4"/>
  <c r="W473" i="4" s="1"/>
  <c r="AD472" i="4"/>
  <c r="AE472" i="4" s="1"/>
  <c r="AB472" i="4"/>
  <c r="AC472" i="4" s="1"/>
  <c r="Z472" i="4"/>
  <c r="AA472" i="4" s="1"/>
  <c r="X472" i="4"/>
  <c r="Y472" i="4" s="1"/>
  <c r="V472" i="4"/>
  <c r="W472" i="4" s="1"/>
  <c r="AD471" i="4"/>
  <c r="AE471" i="4" s="1"/>
  <c r="AB471" i="4"/>
  <c r="AC471" i="4" s="1"/>
  <c r="Z471" i="4"/>
  <c r="AA471" i="4" s="1"/>
  <c r="X471" i="4"/>
  <c r="Y471" i="4" s="1"/>
  <c r="V471" i="4"/>
  <c r="W471" i="4" s="1"/>
  <c r="AD470" i="4"/>
  <c r="AE470" i="4" s="1"/>
  <c r="AB470" i="4"/>
  <c r="AC470" i="4" s="1"/>
  <c r="Z470" i="4"/>
  <c r="AA470" i="4" s="1"/>
  <c r="X470" i="4"/>
  <c r="Y470" i="4" s="1"/>
  <c r="V470" i="4"/>
  <c r="W470" i="4" s="1"/>
  <c r="AD469" i="4"/>
  <c r="AE469" i="4" s="1"/>
  <c r="AB469" i="4"/>
  <c r="AC469" i="4" s="1"/>
  <c r="Z469" i="4"/>
  <c r="AA469" i="4" s="1"/>
  <c r="X469" i="4"/>
  <c r="Y469" i="4" s="1"/>
  <c r="V469" i="4"/>
  <c r="W469" i="4" s="1"/>
  <c r="AD468" i="4"/>
  <c r="AE468" i="4" s="1"/>
  <c r="AB468" i="4"/>
  <c r="AC468" i="4" s="1"/>
  <c r="Z468" i="4"/>
  <c r="AA468" i="4" s="1"/>
  <c r="X468" i="4"/>
  <c r="Y468" i="4" s="1"/>
  <c r="V468" i="4"/>
  <c r="W468" i="4" s="1"/>
  <c r="AD467" i="4"/>
  <c r="AE467" i="4" s="1"/>
  <c r="AB467" i="4"/>
  <c r="AC467" i="4" s="1"/>
  <c r="Z467" i="4"/>
  <c r="AA467" i="4" s="1"/>
  <c r="X467" i="4"/>
  <c r="Y467" i="4" s="1"/>
  <c r="V467" i="4"/>
  <c r="W467" i="4" s="1"/>
  <c r="AD466" i="4"/>
  <c r="AE466" i="4" s="1"/>
  <c r="AB466" i="4"/>
  <c r="AC466" i="4" s="1"/>
  <c r="Z466" i="4"/>
  <c r="AA466" i="4" s="1"/>
  <c r="X466" i="4"/>
  <c r="Y466" i="4" s="1"/>
  <c r="V466" i="4"/>
  <c r="W466" i="4" s="1"/>
  <c r="AD465" i="4"/>
  <c r="AE465" i="4" s="1"/>
  <c r="AB465" i="4"/>
  <c r="AC465" i="4" s="1"/>
  <c r="Z465" i="4"/>
  <c r="AA465" i="4" s="1"/>
  <c r="X465" i="4"/>
  <c r="Y465" i="4" s="1"/>
  <c r="V465" i="4"/>
  <c r="W465" i="4" s="1"/>
  <c r="AD464" i="4"/>
  <c r="AE464" i="4" s="1"/>
  <c r="AB464" i="4"/>
  <c r="AC464" i="4" s="1"/>
  <c r="Z464" i="4"/>
  <c r="AA464" i="4" s="1"/>
  <c r="X464" i="4"/>
  <c r="Y464" i="4" s="1"/>
  <c r="V464" i="4"/>
  <c r="W464" i="4" s="1"/>
  <c r="AD463" i="4"/>
  <c r="AE463" i="4" s="1"/>
  <c r="AB463" i="4"/>
  <c r="AC463" i="4" s="1"/>
  <c r="Z463" i="4"/>
  <c r="AA463" i="4" s="1"/>
  <c r="X463" i="4"/>
  <c r="Y463" i="4" s="1"/>
  <c r="V463" i="4"/>
  <c r="W463" i="4" s="1"/>
  <c r="AD462" i="4"/>
  <c r="AE462" i="4" s="1"/>
  <c r="AB462" i="4"/>
  <c r="AC462" i="4" s="1"/>
  <c r="Z462" i="4"/>
  <c r="AA462" i="4" s="1"/>
  <c r="X462" i="4"/>
  <c r="Y462" i="4" s="1"/>
  <c r="V462" i="4"/>
  <c r="W462" i="4" s="1"/>
  <c r="AD461" i="4"/>
  <c r="AE461" i="4" s="1"/>
  <c r="AB461" i="4"/>
  <c r="AC461" i="4" s="1"/>
  <c r="Z461" i="4"/>
  <c r="AA461" i="4" s="1"/>
  <c r="X461" i="4"/>
  <c r="Y461" i="4" s="1"/>
  <c r="V461" i="4"/>
  <c r="W461" i="4" s="1"/>
  <c r="AD460" i="4"/>
  <c r="AE460" i="4" s="1"/>
  <c r="AB460" i="4"/>
  <c r="AC460" i="4" s="1"/>
  <c r="Z460" i="4"/>
  <c r="AA460" i="4" s="1"/>
  <c r="X460" i="4"/>
  <c r="Y460" i="4" s="1"/>
  <c r="V460" i="4"/>
  <c r="W460" i="4" s="1"/>
  <c r="AD459" i="4"/>
  <c r="AE459" i="4" s="1"/>
  <c r="AB459" i="4"/>
  <c r="AC459" i="4" s="1"/>
  <c r="Z459" i="4"/>
  <c r="AA459" i="4" s="1"/>
  <c r="X459" i="4"/>
  <c r="Y459" i="4" s="1"/>
  <c r="V459" i="4"/>
  <c r="W459" i="4" s="1"/>
  <c r="AD458" i="4"/>
  <c r="AE458" i="4" s="1"/>
  <c r="AB458" i="4"/>
  <c r="AC458" i="4" s="1"/>
  <c r="Z458" i="4"/>
  <c r="AA458" i="4" s="1"/>
  <c r="X458" i="4"/>
  <c r="Y458" i="4" s="1"/>
  <c r="V458" i="4"/>
  <c r="W458" i="4" s="1"/>
  <c r="AD457" i="4"/>
  <c r="AE457" i="4" s="1"/>
  <c r="AB457" i="4"/>
  <c r="AC457" i="4" s="1"/>
  <c r="Z457" i="4"/>
  <c r="AA457" i="4" s="1"/>
  <c r="X457" i="4"/>
  <c r="Y457" i="4" s="1"/>
  <c r="V457" i="4"/>
  <c r="W457" i="4" s="1"/>
  <c r="AD456" i="4"/>
  <c r="AE456" i="4" s="1"/>
  <c r="AB456" i="4"/>
  <c r="AC456" i="4" s="1"/>
  <c r="Z456" i="4"/>
  <c r="AA456" i="4" s="1"/>
  <c r="X456" i="4"/>
  <c r="Y456" i="4" s="1"/>
  <c r="V456" i="4"/>
  <c r="W456" i="4" s="1"/>
  <c r="AD455" i="4"/>
  <c r="AE455" i="4" s="1"/>
  <c r="AB455" i="4"/>
  <c r="AC455" i="4" s="1"/>
  <c r="Z455" i="4"/>
  <c r="AA455" i="4" s="1"/>
  <c r="X455" i="4"/>
  <c r="Y455" i="4" s="1"/>
  <c r="V455" i="4"/>
  <c r="W455" i="4" s="1"/>
  <c r="AD454" i="4"/>
  <c r="AE454" i="4" s="1"/>
  <c r="AB454" i="4"/>
  <c r="AC454" i="4" s="1"/>
  <c r="Z454" i="4"/>
  <c r="AA454" i="4" s="1"/>
  <c r="X454" i="4"/>
  <c r="Y454" i="4" s="1"/>
  <c r="V454" i="4"/>
  <c r="W454" i="4" s="1"/>
  <c r="AD453" i="4"/>
  <c r="AE453" i="4" s="1"/>
  <c r="AB453" i="4"/>
  <c r="AC453" i="4" s="1"/>
  <c r="Z453" i="4"/>
  <c r="AA453" i="4" s="1"/>
  <c r="X453" i="4"/>
  <c r="Y453" i="4" s="1"/>
  <c r="V453" i="4"/>
  <c r="W453" i="4" s="1"/>
  <c r="AD452" i="4"/>
  <c r="AE452" i="4" s="1"/>
  <c r="AB452" i="4"/>
  <c r="AC452" i="4" s="1"/>
  <c r="Z452" i="4"/>
  <c r="AA452" i="4" s="1"/>
  <c r="X452" i="4"/>
  <c r="Y452" i="4" s="1"/>
  <c r="V452" i="4"/>
  <c r="W452" i="4" s="1"/>
  <c r="AD451" i="4"/>
  <c r="AE451" i="4" s="1"/>
  <c r="AB451" i="4"/>
  <c r="AC451" i="4" s="1"/>
  <c r="Z451" i="4"/>
  <c r="AA451" i="4" s="1"/>
  <c r="X451" i="4"/>
  <c r="Y451" i="4" s="1"/>
  <c r="V451" i="4"/>
  <c r="W451" i="4" s="1"/>
  <c r="AD450" i="4"/>
  <c r="AE450" i="4" s="1"/>
  <c r="AB450" i="4"/>
  <c r="AC450" i="4" s="1"/>
  <c r="Z450" i="4"/>
  <c r="AA450" i="4" s="1"/>
  <c r="X450" i="4"/>
  <c r="Y450" i="4" s="1"/>
  <c r="V450" i="4"/>
  <c r="W450" i="4" s="1"/>
  <c r="AD449" i="4"/>
  <c r="AE449" i="4" s="1"/>
  <c r="AB449" i="4"/>
  <c r="AC449" i="4" s="1"/>
  <c r="Z449" i="4"/>
  <c r="AA449" i="4" s="1"/>
  <c r="X449" i="4"/>
  <c r="Y449" i="4" s="1"/>
  <c r="V449" i="4"/>
  <c r="W449" i="4" s="1"/>
  <c r="AD448" i="4"/>
  <c r="AE448" i="4" s="1"/>
  <c r="AB448" i="4"/>
  <c r="AC448" i="4" s="1"/>
  <c r="Z448" i="4"/>
  <c r="AA448" i="4" s="1"/>
  <c r="X448" i="4"/>
  <c r="Y448" i="4" s="1"/>
  <c r="V448" i="4"/>
  <c r="W448" i="4" s="1"/>
  <c r="AD447" i="4"/>
  <c r="AE447" i="4" s="1"/>
  <c r="AB447" i="4"/>
  <c r="AC447" i="4" s="1"/>
  <c r="Z447" i="4"/>
  <c r="AA447" i="4" s="1"/>
  <c r="X447" i="4"/>
  <c r="Y447" i="4" s="1"/>
  <c r="V447" i="4"/>
  <c r="W447" i="4" s="1"/>
  <c r="AD446" i="4"/>
  <c r="AE446" i="4" s="1"/>
  <c r="AB446" i="4"/>
  <c r="AC446" i="4" s="1"/>
  <c r="Z446" i="4"/>
  <c r="AA446" i="4" s="1"/>
  <c r="X446" i="4"/>
  <c r="Y446" i="4" s="1"/>
  <c r="V446" i="4"/>
  <c r="W446" i="4" s="1"/>
  <c r="AD445" i="4"/>
  <c r="AE445" i="4" s="1"/>
  <c r="AB445" i="4"/>
  <c r="AC445" i="4" s="1"/>
  <c r="Z445" i="4"/>
  <c r="AA445" i="4" s="1"/>
  <c r="X445" i="4"/>
  <c r="Y445" i="4" s="1"/>
  <c r="V445" i="4"/>
  <c r="W445" i="4" s="1"/>
  <c r="AD444" i="4"/>
  <c r="AE444" i="4" s="1"/>
  <c r="AB444" i="4"/>
  <c r="AC444" i="4" s="1"/>
  <c r="Z444" i="4"/>
  <c r="AA444" i="4" s="1"/>
  <c r="X444" i="4"/>
  <c r="Y444" i="4" s="1"/>
  <c r="V444" i="4"/>
  <c r="W444" i="4" s="1"/>
  <c r="AD443" i="4"/>
  <c r="AE443" i="4" s="1"/>
  <c r="AB443" i="4"/>
  <c r="AC443" i="4" s="1"/>
  <c r="Z443" i="4"/>
  <c r="AA443" i="4" s="1"/>
  <c r="X443" i="4"/>
  <c r="Y443" i="4" s="1"/>
  <c r="V443" i="4"/>
  <c r="W443" i="4" s="1"/>
  <c r="AD442" i="4"/>
  <c r="AE442" i="4" s="1"/>
  <c r="AB442" i="4"/>
  <c r="AC442" i="4" s="1"/>
  <c r="Z442" i="4"/>
  <c r="AA442" i="4" s="1"/>
  <c r="X442" i="4"/>
  <c r="Y442" i="4" s="1"/>
  <c r="V442" i="4"/>
  <c r="W442" i="4" s="1"/>
  <c r="AD441" i="4"/>
  <c r="AE441" i="4" s="1"/>
  <c r="AB441" i="4"/>
  <c r="AC441" i="4" s="1"/>
  <c r="Z441" i="4"/>
  <c r="AA441" i="4" s="1"/>
  <c r="X441" i="4"/>
  <c r="Y441" i="4" s="1"/>
  <c r="V441" i="4"/>
  <c r="W441" i="4" s="1"/>
  <c r="AD440" i="4"/>
  <c r="AE440" i="4" s="1"/>
  <c r="AB440" i="4"/>
  <c r="AC440" i="4" s="1"/>
  <c r="Z440" i="4"/>
  <c r="AA440" i="4" s="1"/>
  <c r="X440" i="4"/>
  <c r="Y440" i="4" s="1"/>
  <c r="V440" i="4"/>
  <c r="W440" i="4" s="1"/>
  <c r="AD439" i="4"/>
  <c r="AE439" i="4" s="1"/>
  <c r="AB439" i="4"/>
  <c r="AC439" i="4" s="1"/>
  <c r="Z439" i="4"/>
  <c r="AA439" i="4" s="1"/>
  <c r="X439" i="4"/>
  <c r="Y439" i="4" s="1"/>
  <c r="V439" i="4"/>
  <c r="W439" i="4" s="1"/>
  <c r="AD438" i="4"/>
  <c r="AE438" i="4" s="1"/>
  <c r="AB438" i="4"/>
  <c r="AC438" i="4" s="1"/>
  <c r="Z438" i="4"/>
  <c r="AA438" i="4" s="1"/>
  <c r="X438" i="4"/>
  <c r="Y438" i="4" s="1"/>
  <c r="V438" i="4"/>
  <c r="W438" i="4" s="1"/>
  <c r="AD437" i="4"/>
  <c r="AE437" i="4" s="1"/>
  <c r="AB437" i="4"/>
  <c r="AC437" i="4" s="1"/>
  <c r="Z437" i="4"/>
  <c r="AA437" i="4" s="1"/>
  <c r="X437" i="4"/>
  <c r="Y437" i="4" s="1"/>
  <c r="V437" i="4"/>
  <c r="W437" i="4" s="1"/>
  <c r="AD436" i="4"/>
  <c r="AE436" i="4" s="1"/>
  <c r="AB436" i="4"/>
  <c r="AC436" i="4" s="1"/>
  <c r="Z436" i="4"/>
  <c r="AA436" i="4" s="1"/>
  <c r="X436" i="4"/>
  <c r="Y436" i="4" s="1"/>
  <c r="V436" i="4"/>
  <c r="W436" i="4" s="1"/>
  <c r="AD435" i="4"/>
  <c r="AE435" i="4" s="1"/>
  <c r="AB435" i="4"/>
  <c r="AC435" i="4" s="1"/>
  <c r="Z435" i="4"/>
  <c r="AA435" i="4" s="1"/>
  <c r="X435" i="4"/>
  <c r="Y435" i="4" s="1"/>
  <c r="V435" i="4"/>
  <c r="W435" i="4" s="1"/>
  <c r="AD434" i="4"/>
  <c r="AE434" i="4" s="1"/>
  <c r="AB434" i="4"/>
  <c r="AC434" i="4" s="1"/>
  <c r="Z434" i="4"/>
  <c r="AA434" i="4" s="1"/>
  <c r="X434" i="4"/>
  <c r="Y434" i="4" s="1"/>
  <c r="V434" i="4"/>
  <c r="W434" i="4" s="1"/>
  <c r="AD433" i="4"/>
  <c r="AE433" i="4" s="1"/>
  <c r="AB433" i="4"/>
  <c r="AC433" i="4" s="1"/>
  <c r="Z433" i="4"/>
  <c r="AA433" i="4" s="1"/>
  <c r="X433" i="4"/>
  <c r="Y433" i="4" s="1"/>
  <c r="V433" i="4"/>
  <c r="W433" i="4" s="1"/>
  <c r="AD432" i="4"/>
  <c r="AE432" i="4" s="1"/>
  <c r="AB432" i="4"/>
  <c r="AC432" i="4" s="1"/>
  <c r="Z432" i="4"/>
  <c r="AA432" i="4" s="1"/>
  <c r="X432" i="4"/>
  <c r="Y432" i="4" s="1"/>
  <c r="V432" i="4"/>
  <c r="W432" i="4" s="1"/>
  <c r="AD431" i="4"/>
  <c r="AE431" i="4" s="1"/>
  <c r="AB431" i="4"/>
  <c r="AC431" i="4" s="1"/>
  <c r="Z431" i="4"/>
  <c r="AA431" i="4" s="1"/>
  <c r="X431" i="4"/>
  <c r="Y431" i="4" s="1"/>
  <c r="V431" i="4"/>
  <c r="W431" i="4" s="1"/>
  <c r="AD430" i="4"/>
  <c r="AE430" i="4" s="1"/>
  <c r="AB430" i="4"/>
  <c r="AC430" i="4" s="1"/>
  <c r="Z430" i="4"/>
  <c r="AA430" i="4" s="1"/>
  <c r="X430" i="4"/>
  <c r="Y430" i="4" s="1"/>
  <c r="V430" i="4"/>
  <c r="W430" i="4" s="1"/>
  <c r="AD429" i="4"/>
  <c r="AE429" i="4" s="1"/>
  <c r="AB429" i="4"/>
  <c r="AC429" i="4" s="1"/>
  <c r="Z429" i="4"/>
  <c r="AA429" i="4" s="1"/>
  <c r="X429" i="4"/>
  <c r="Y429" i="4" s="1"/>
  <c r="V429" i="4"/>
  <c r="W429" i="4" s="1"/>
  <c r="AD428" i="4"/>
  <c r="AE428" i="4" s="1"/>
  <c r="AB428" i="4"/>
  <c r="AC428" i="4" s="1"/>
  <c r="Z428" i="4"/>
  <c r="AA428" i="4" s="1"/>
  <c r="X428" i="4"/>
  <c r="Y428" i="4" s="1"/>
  <c r="V428" i="4"/>
  <c r="W428" i="4" s="1"/>
  <c r="AD427" i="4"/>
  <c r="AE427" i="4" s="1"/>
  <c r="AB427" i="4"/>
  <c r="AC427" i="4" s="1"/>
  <c r="Z427" i="4"/>
  <c r="AA427" i="4" s="1"/>
  <c r="X427" i="4"/>
  <c r="Y427" i="4" s="1"/>
  <c r="V427" i="4"/>
  <c r="W427" i="4" s="1"/>
  <c r="AD426" i="4"/>
  <c r="AE426" i="4" s="1"/>
  <c r="AB426" i="4"/>
  <c r="AC426" i="4" s="1"/>
  <c r="Z426" i="4"/>
  <c r="AA426" i="4" s="1"/>
  <c r="X426" i="4"/>
  <c r="Y426" i="4" s="1"/>
  <c r="V426" i="4"/>
  <c r="W426" i="4" s="1"/>
  <c r="AD425" i="4"/>
  <c r="AE425" i="4" s="1"/>
  <c r="AB425" i="4"/>
  <c r="AC425" i="4" s="1"/>
  <c r="Z425" i="4"/>
  <c r="AA425" i="4" s="1"/>
  <c r="X425" i="4"/>
  <c r="Y425" i="4" s="1"/>
  <c r="V425" i="4"/>
  <c r="W425" i="4" s="1"/>
  <c r="AD424" i="4"/>
  <c r="AE424" i="4" s="1"/>
  <c r="AB424" i="4"/>
  <c r="AC424" i="4" s="1"/>
  <c r="Z424" i="4"/>
  <c r="AA424" i="4" s="1"/>
  <c r="X424" i="4"/>
  <c r="Y424" i="4" s="1"/>
  <c r="V424" i="4"/>
  <c r="W424" i="4" s="1"/>
  <c r="AD423" i="4"/>
  <c r="AE423" i="4" s="1"/>
  <c r="AB423" i="4"/>
  <c r="AC423" i="4" s="1"/>
  <c r="Z423" i="4"/>
  <c r="AA423" i="4" s="1"/>
  <c r="X423" i="4"/>
  <c r="Y423" i="4" s="1"/>
  <c r="V423" i="4"/>
  <c r="W423" i="4" s="1"/>
  <c r="AD422" i="4"/>
  <c r="AE422" i="4" s="1"/>
  <c r="AB422" i="4"/>
  <c r="AC422" i="4" s="1"/>
  <c r="Z422" i="4"/>
  <c r="AA422" i="4" s="1"/>
  <c r="X422" i="4"/>
  <c r="Y422" i="4" s="1"/>
  <c r="V422" i="4"/>
  <c r="W422" i="4" s="1"/>
  <c r="AD421" i="4"/>
  <c r="AE421" i="4" s="1"/>
  <c r="AB421" i="4"/>
  <c r="AC421" i="4" s="1"/>
  <c r="Z421" i="4"/>
  <c r="AA421" i="4" s="1"/>
  <c r="X421" i="4"/>
  <c r="Y421" i="4" s="1"/>
  <c r="V421" i="4"/>
  <c r="W421" i="4" s="1"/>
  <c r="AD420" i="4"/>
  <c r="AE420" i="4" s="1"/>
  <c r="AB420" i="4"/>
  <c r="AC420" i="4" s="1"/>
  <c r="Z420" i="4"/>
  <c r="AA420" i="4" s="1"/>
  <c r="X420" i="4"/>
  <c r="Y420" i="4" s="1"/>
  <c r="V420" i="4"/>
  <c r="W420" i="4" s="1"/>
  <c r="AD419" i="4"/>
  <c r="AE419" i="4" s="1"/>
  <c r="AB419" i="4"/>
  <c r="AC419" i="4" s="1"/>
  <c r="Z419" i="4"/>
  <c r="AA419" i="4" s="1"/>
  <c r="X419" i="4"/>
  <c r="Y419" i="4" s="1"/>
  <c r="V419" i="4"/>
  <c r="W419" i="4" s="1"/>
  <c r="AD418" i="4"/>
  <c r="AE418" i="4" s="1"/>
  <c r="AB418" i="4"/>
  <c r="AC418" i="4" s="1"/>
  <c r="Z418" i="4"/>
  <c r="AA418" i="4" s="1"/>
  <c r="X418" i="4"/>
  <c r="Y418" i="4" s="1"/>
  <c r="V418" i="4"/>
  <c r="W418" i="4" s="1"/>
  <c r="AD417" i="4"/>
  <c r="AE417" i="4" s="1"/>
  <c r="AB417" i="4"/>
  <c r="AC417" i="4" s="1"/>
  <c r="Z417" i="4"/>
  <c r="AA417" i="4" s="1"/>
  <c r="X417" i="4"/>
  <c r="Y417" i="4" s="1"/>
  <c r="V417" i="4"/>
  <c r="W417" i="4" s="1"/>
  <c r="AD416" i="4"/>
  <c r="AE416" i="4" s="1"/>
  <c r="AB416" i="4"/>
  <c r="AC416" i="4" s="1"/>
  <c r="Z416" i="4"/>
  <c r="AA416" i="4" s="1"/>
  <c r="X416" i="4"/>
  <c r="Y416" i="4" s="1"/>
  <c r="V416" i="4"/>
  <c r="W416" i="4" s="1"/>
  <c r="AD415" i="4"/>
  <c r="AE415" i="4" s="1"/>
  <c r="AB415" i="4"/>
  <c r="AC415" i="4" s="1"/>
  <c r="Z415" i="4"/>
  <c r="AA415" i="4" s="1"/>
  <c r="X415" i="4"/>
  <c r="Y415" i="4" s="1"/>
  <c r="V415" i="4"/>
  <c r="W415" i="4" s="1"/>
  <c r="AD414" i="4"/>
  <c r="AE414" i="4" s="1"/>
  <c r="AB414" i="4"/>
  <c r="AC414" i="4" s="1"/>
  <c r="Z414" i="4"/>
  <c r="AA414" i="4" s="1"/>
  <c r="X414" i="4"/>
  <c r="Y414" i="4" s="1"/>
  <c r="V414" i="4"/>
  <c r="W414" i="4" s="1"/>
  <c r="AD413" i="4"/>
  <c r="AE413" i="4" s="1"/>
  <c r="AB413" i="4"/>
  <c r="AC413" i="4" s="1"/>
  <c r="Z413" i="4"/>
  <c r="AA413" i="4" s="1"/>
  <c r="X413" i="4"/>
  <c r="Y413" i="4" s="1"/>
  <c r="V413" i="4"/>
  <c r="W413" i="4" s="1"/>
  <c r="AD412" i="4"/>
  <c r="AE412" i="4" s="1"/>
  <c r="AB412" i="4"/>
  <c r="AC412" i="4" s="1"/>
  <c r="Z412" i="4"/>
  <c r="AA412" i="4" s="1"/>
  <c r="X412" i="4"/>
  <c r="Y412" i="4" s="1"/>
  <c r="V412" i="4"/>
  <c r="W412" i="4" s="1"/>
  <c r="AD411" i="4"/>
  <c r="AE411" i="4" s="1"/>
  <c r="AB411" i="4"/>
  <c r="AC411" i="4" s="1"/>
  <c r="Z411" i="4"/>
  <c r="AA411" i="4" s="1"/>
  <c r="X411" i="4"/>
  <c r="Y411" i="4" s="1"/>
  <c r="V411" i="4"/>
  <c r="W411" i="4" s="1"/>
  <c r="AD410" i="4"/>
  <c r="AE410" i="4" s="1"/>
  <c r="AB410" i="4"/>
  <c r="AC410" i="4" s="1"/>
  <c r="Z410" i="4"/>
  <c r="AA410" i="4" s="1"/>
  <c r="X410" i="4"/>
  <c r="Y410" i="4" s="1"/>
  <c r="V410" i="4"/>
  <c r="W410" i="4" s="1"/>
  <c r="AD409" i="4"/>
  <c r="AE409" i="4" s="1"/>
  <c r="AB409" i="4"/>
  <c r="AC409" i="4" s="1"/>
  <c r="Z409" i="4"/>
  <c r="AA409" i="4" s="1"/>
  <c r="X409" i="4"/>
  <c r="Y409" i="4" s="1"/>
  <c r="V409" i="4"/>
  <c r="W409" i="4" s="1"/>
  <c r="AD408" i="4"/>
  <c r="AE408" i="4" s="1"/>
  <c r="AB408" i="4"/>
  <c r="AC408" i="4" s="1"/>
  <c r="Z408" i="4"/>
  <c r="AA408" i="4" s="1"/>
  <c r="X408" i="4"/>
  <c r="Y408" i="4" s="1"/>
  <c r="V408" i="4"/>
  <c r="W408" i="4" s="1"/>
  <c r="AD407" i="4"/>
  <c r="AE407" i="4" s="1"/>
  <c r="AB407" i="4"/>
  <c r="AC407" i="4" s="1"/>
  <c r="Z407" i="4"/>
  <c r="AA407" i="4" s="1"/>
  <c r="X407" i="4"/>
  <c r="Y407" i="4" s="1"/>
  <c r="V407" i="4"/>
  <c r="W407" i="4" s="1"/>
  <c r="AD406" i="4"/>
  <c r="AE406" i="4" s="1"/>
  <c r="AB406" i="4"/>
  <c r="AC406" i="4" s="1"/>
  <c r="Z406" i="4"/>
  <c r="AA406" i="4" s="1"/>
  <c r="X406" i="4"/>
  <c r="Y406" i="4" s="1"/>
  <c r="V406" i="4"/>
  <c r="W406" i="4" s="1"/>
  <c r="AD405" i="4"/>
  <c r="AE405" i="4" s="1"/>
  <c r="AB405" i="4"/>
  <c r="AC405" i="4" s="1"/>
  <c r="Z405" i="4"/>
  <c r="AA405" i="4" s="1"/>
  <c r="X405" i="4"/>
  <c r="Y405" i="4" s="1"/>
  <c r="V405" i="4"/>
  <c r="W405" i="4" s="1"/>
  <c r="AD404" i="4"/>
  <c r="AE404" i="4" s="1"/>
  <c r="AB404" i="4"/>
  <c r="AC404" i="4" s="1"/>
  <c r="Z404" i="4"/>
  <c r="AA404" i="4" s="1"/>
  <c r="X404" i="4"/>
  <c r="Y404" i="4" s="1"/>
  <c r="V404" i="4"/>
  <c r="W404" i="4" s="1"/>
  <c r="AD403" i="4"/>
  <c r="AE403" i="4" s="1"/>
  <c r="AB403" i="4"/>
  <c r="AC403" i="4" s="1"/>
  <c r="Z403" i="4"/>
  <c r="AA403" i="4" s="1"/>
  <c r="X403" i="4"/>
  <c r="Y403" i="4" s="1"/>
  <c r="V403" i="4"/>
  <c r="W403" i="4" s="1"/>
  <c r="AD402" i="4"/>
  <c r="AE402" i="4" s="1"/>
  <c r="AB402" i="4"/>
  <c r="AC402" i="4" s="1"/>
  <c r="Z402" i="4"/>
  <c r="AA402" i="4" s="1"/>
  <c r="X402" i="4"/>
  <c r="Y402" i="4" s="1"/>
  <c r="V402" i="4"/>
  <c r="W402" i="4" s="1"/>
  <c r="AD401" i="4"/>
  <c r="AE401" i="4" s="1"/>
  <c r="AB401" i="4"/>
  <c r="AC401" i="4" s="1"/>
  <c r="Z401" i="4"/>
  <c r="AA401" i="4" s="1"/>
  <c r="X401" i="4"/>
  <c r="Y401" i="4" s="1"/>
  <c r="V401" i="4"/>
  <c r="W401" i="4" s="1"/>
  <c r="AD400" i="4"/>
  <c r="AE400" i="4" s="1"/>
  <c r="AB400" i="4"/>
  <c r="AC400" i="4" s="1"/>
  <c r="Z400" i="4"/>
  <c r="AA400" i="4" s="1"/>
  <c r="X400" i="4"/>
  <c r="Y400" i="4" s="1"/>
  <c r="V400" i="4"/>
  <c r="W400" i="4" s="1"/>
  <c r="AD399" i="4"/>
  <c r="AE399" i="4" s="1"/>
  <c r="AB399" i="4"/>
  <c r="AC399" i="4" s="1"/>
  <c r="Z399" i="4"/>
  <c r="AA399" i="4" s="1"/>
  <c r="X399" i="4"/>
  <c r="Y399" i="4" s="1"/>
  <c r="V399" i="4"/>
  <c r="AD398" i="4"/>
  <c r="AE398" i="4" s="1"/>
  <c r="AB398" i="4"/>
  <c r="AC398" i="4" s="1"/>
  <c r="Z398" i="4"/>
  <c r="AA398" i="4" s="1"/>
  <c r="X398" i="4"/>
  <c r="Y398" i="4" s="1"/>
  <c r="V398" i="4"/>
  <c r="W398" i="4" s="1"/>
  <c r="AD397" i="4"/>
  <c r="AE397" i="4" s="1"/>
  <c r="AB397" i="4"/>
  <c r="AC397" i="4" s="1"/>
  <c r="Z397" i="4"/>
  <c r="AA397" i="4" s="1"/>
  <c r="X397" i="4"/>
  <c r="Y397" i="4" s="1"/>
  <c r="V397" i="4"/>
  <c r="W397" i="4" s="1"/>
  <c r="AD396" i="4"/>
  <c r="AE396" i="4" s="1"/>
  <c r="AB396" i="4"/>
  <c r="AC396" i="4" s="1"/>
  <c r="Z396" i="4"/>
  <c r="AA396" i="4" s="1"/>
  <c r="X396" i="4"/>
  <c r="Y396" i="4" s="1"/>
  <c r="V396" i="4"/>
  <c r="W396" i="4" s="1"/>
  <c r="AD395" i="4"/>
  <c r="AE395" i="4" s="1"/>
  <c r="AB395" i="4"/>
  <c r="AC395" i="4" s="1"/>
  <c r="Z395" i="4"/>
  <c r="AA395" i="4" s="1"/>
  <c r="X395" i="4"/>
  <c r="Y395" i="4" s="1"/>
  <c r="V395" i="4"/>
  <c r="W395" i="4" s="1"/>
  <c r="AD394" i="4"/>
  <c r="AE394" i="4" s="1"/>
  <c r="AB394" i="4"/>
  <c r="AC394" i="4" s="1"/>
  <c r="Z394" i="4"/>
  <c r="AA394" i="4" s="1"/>
  <c r="X394" i="4"/>
  <c r="Y394" i="4" s="1"/>
  <c r="V394" i="4"/>
  <c r="AD393" i="4"/>
  <c r="AE393" i="4" s="1"/>
  <c r="AB393" i="4"/>
  <c r="AC393" i="4" s="1"/>
  <c r="Z393" i="4"/>
  <c r="AA393" i="4" s="1"/>
  <c r="X393" i="4"/>
  <c r="Y393" i="4" s="1"/>
  <c r="V393" i="4"/>
  <c r="W393" i="4" s="1"/>
  <c r="AD392" i="4"/>
  <c r="AE392" i="4" s="1"/>
  <c r="AB392" i="4"/>
  <c r="AC392" i="4" s="1"/>
  <c r="Z392" i="4"/>
  <c r="AA392" i="4" s="1"/>
  <c r="X392" i="4"/>
  <c r="Y392" i="4" s="1"/>
  <c r="V392" i="4"/>
  <c r="W392" i="4" s="1"/>
  <c r="AD391" i="4"/>
  <c r="AE391" i="4" s="1"/>
  <c r="AB391" i="4"/>
  <c r="AC391" i="4" s="1"/>
  <c r="Z391" i="4"/>
  <c r="AA391" i="4" s="1"/>
  <c r="X391" i="4"/>
  <c r="Y391" i="4" s="1"/>
  <c r="V391" i="4"/>
  <c r="W391" i="4" s="1"/>
  <c r="AD390" i="4"/>
  <c r="AE390" i="4" s="1"/>
  <c r="AB390" i="4"/>
  <c r="AC390" i="4" s="1"/>
  <c r="Z390" i="4"/>
  <c r="AA390" i="4" s="1"/>
  <c r="X390" i="4"/>
  <c r="Y390" i="4" s="1"/>
  <c r="V390" i="4"/>
  <c r="W390" i="4" s="1"/>
  <c r="AD389" i="4"/>
  <c r="AE389" i="4" s="1"/>
  <c r="AB389" i="4"/>
  <c r="AC389" i="4" s="1"/>
  <c r="Z389" i="4"/>
  <c r="AA389" i="4" s="1"/>
  <c r="X389" i="4"/>
  <c r="Y389" i="4" s="1"/>
  <c r="V389" i="4"/>
  <c r="W389" i="4" s="1"/>
  <c r="AD388" i="4"/>
  <c r="AE388" i="4" s="1"/>
  <c r="AB388" i="4"/>
  <c r="AC388" i="4" s="1"/>
  <c r="Z388" i="4"/>
  <c r="AA388" i="4" s="1"/>
  <c r="X388" i="4"/>
  <c r="Y388" i="4" s="1"/>
  <c r="V388" i="4"/>
  <c r="W388" i="4" s="1"/>
  <c r="AD387" i="4"/>
  <c r="AE387" i="4" s="1"/>
  <c r="AB387" i="4"/>
  <c r="AC387" i="4" s="1"/>
  <c r="Z387" i="4"/>
  <c r="AA387" i="4" s="1"/>
  <c r="X387" i="4"/>
  <c r="Y387" i="4" s="1"/>
  <c r="V387" i="4"/>
  <c r="W387" i="4" s="1"/>
  <c r="AD386" i="4"/>
  <c r="AE386" i="4" s="1"/>
  <c r="AB386" i="4"/>
  <c r="AC386" i="4" s="1"/>
  <c r="Z386" i="4"/>
  <c r="AA386" i="4" s="1"/>
  <c r="X386" i="4"/>
  <c r="Y386" i="4" s="1"/>
  <c r="V386" i="4"/>
  <c r="W386" i="4" s="1"/>
  <c r="AD385" i="4"/>
  <c r="AE385" i="4" s="1"/>
  <c r="AB385" i="4"/>
  <c r="AC385" i="4" s="1"/>
  <c r="Z385" i="4"/>
  <c r="AA385" i="4" s="1"/>
  <c r="X385" i="4"/>
  <c r="Y385" i="4" s="1"/>
  <c r="V385" i="4"/>
  <c r="W385" i="4" s="1"/>
  <c r="AD384" i="4"/>
  <c r="AE384" i="4" s="1"/>
  <c r="AB384" i="4"/>
  <c r="AC384" i="4" s="1"/>
  <c r="Z384" i="4"/>
  <c r="AA384" i="4" s="1"/>
  <c r="X384" i="4"/>
  <c r="Y384" i="4" s="1"/>
  <c r="V384" i="4"/>
  <c r="W384" i="4" s="1"/>
  <c r="AD383" i="4"/>
  <c r="AE383" i="4" s="1"/>
  <c r="AB383" i="4"/>
  <c r="AC383" i="4" s="1"/>
  <c r="Z383" i="4"/>
  <c r="AA383" i="4" s="1"/>
  <c r="X383" i="4"/>
  <c r="Y383" i="4" s="1"/>
  <c r="V383" i="4"/>
  <c r="W383" i="4" s="1"/>
  <c r="AD382" i="4"/>
  <c r="AE382" i="4" s="1"/>
  <c r="AB382" i="4"/>
  <c r="AC382" i="4" s="1"/>
  <c r="Z382" i="4"/>
  <c r="AA382" i="4" s="1"/>
  <c r="X382" i="4"/>
  <c r="Y382" i="4" s="1"/>
  <c r="V382" i="4"/>
  <c r="W382" i="4" s="1"/>
  <c r="AD381" i="4"/>
  <c r="AE381" i="4" s="1"/>
  <c r="AB381" i="4"/>
  <c r="AC381" i="4" s="1"/>
  <c r="Z381" i="4"/>
  <c r="AA381" i="4" s="1"/>
  <c r="X381" i="4"/>
  <c r="Y381" i="4" s="1"/>
  <c r="V381" i="4"/>
  <c r="W381" i="4" s="1"/>
  <c r="AD380" i="4"/>
  <c r="AE380" i="4" s="1"/>
  <c r="AB380" i="4"/>
  <c r="AC380" i="4" s="1"/>
  <c r="Z380" i="4"/>
  <c r="AA380" i="4" s="1"/>
  <c r="X380" i="4"/>
  <c r="Y380" i="4" s="1"/>
  <c r="V380" i="4"/>
  <c r="W380" i="4" s="1"/>
  <c r="AD379" i="4"/>
  <c r="AE379" i="4" s="1"/>
  <c r="AB379" i="4"/>
  <c r="AC379" i="4" s="1"/>
  <c r="Z379" i="4"/>
  <c r="AA379" i="4" s="1"/>
  <c r="X379" i="4"/>
  <c r="Y379" i="4" s="1"/>
  <c r="V379" i="4"/>
  <c r="W379" i="4" s="1"/>
  <c r="AD378" i="4"/>
  <c r="AE378" i="4" s="1"/>
  <c r="AB378" i="4"/>
  <c r="AC378" i="4" s="1"/>
  <c r="Z378" i="4"/>
  <c r="AA378" i="4" s="1"/>
  <c r="X378" i="4"/>
  <c r="Y378" i="4" s="1"/>
  <c r="V378" i="4"/>
  <c r="W378" i="4" s="1"/>
  <c r="AD377" i="4"/>
  <c r="AE377" i="4" s="1"/>
  <c r="AB377" i="4"/>
  <c r="AC377" i="4" s="1"/>
  <c r="Z377" i="4"/>
  <c r="AA377" i="4" s="1"/>
  <c r="X377" i="4"/>
  <c r="Y377" i="4" s="1"/>
  <c r="V377" i="4"/>
  <c r="W377" i="4" s="1"/>
  <c r="AD376" i="4"/>
  <c r="AE376" i="4" s="1"/>
  <c r="AB376" i="4"/>
  <c r="AC376" i="4" s="1"/>
  <c r="Z376" i="4"/>
  <c r="AA376" i="4" s="1"/>
  <c r="X376" i="4"/>
  <c r="Y376" i="4" s="1"/>
  <c r="V376" i="4"/>
  <c r="W376" i="4" s="1"/>
  <c r="AD375" i="4"/>
  <c r="AE375" i="4" s="1"/>
  <c r="AB375" i="4"/>
  <c r="AC375" i="4" s="1"/>
  <c r="Z375" i="4"/>
  <c r="AA375" i="4" s="1"/>
  <c r="X375" i="4"/>
  <c r="Y375" i="4" s="1"/>
  <c r="V375" i="4"/>
  <c r="W375" i="4" s="1"/>
  <c r="AD374" i="4"/>
  <c r="AE374" i="4" s="1"/>
  <c r="AB374" i="4"/>
  <c r="AC374" i="4" s="1"/>
  <c r="Z374" i="4"/>
  <c r="AA374" i="4" s="1"/>
  <c r="X374" i="4"/>
  <c r="Y374" i="4" s="1"/>
  <c r="V374" i="4"/>
  <c r="W374" i="4" s="1"/>
  <c r="AD373" i="4"/>
  <c r="AE373" i="4" s="1"/>
  <c r="AB373" i="4"/>
  <c r="AC373" i="4" s="1"/>
  <c r="Z373" i="4"/>
  <c r="AA373" i="4" s="1"/>
  <c r="X373" i="4"/>
  <c r="Y373" i="4" s="1"/>
  <c r="V373" i="4"/>
  <c r="W373" i="4" s="1"/>
  <c r="AD372" i="4"/>
  <c r="AE372" i="4" s="1"/>
  <c r="AB372" i="4"/>
  <c r="AC372" i="4" s="1"/>
  <c r="Z372" i="4"/>
  <c r="AA372" i="4" s="1"/>
  <c r="X372" i="4"/>
  <c r="Y372" i="4" s="1"/>
  <c r="V372" i="4"/>
  <c r="W372" i="4" s="1"/>
  <c r="AD371" i="4"/>
  <c r="AE371" i="4" s="1"/>
  <c r="AB371" i="4"/>
  <c r="AC371" i="4" s="1"/>
  <c r="Z371" i="4"/>
  <c r="AA371" i="4" s="1"/>
  <c r="X371" i="4"/>
  <c r="Y371" i="4" s="1"/>
  <c r="V371" i="4"/>
  <c r="W371" i="4" s="1"/>
  <c r="AD370" i="4"/>
  <c r="AE370" i="4" s="1"/>
  <c r="AB370" i="4"/>
  <c r="AC370" i="4" s="1"/>
  <c r="Z370" i="4"/>
  <c r="AA370" i="4" s="1"/>
  <c r="X370" i="4"/>
  <c r="Y370" i="4" s="1"/>
  <c r="V370" i="4"/>
  <c r="W370" i="4" s="1"/>
  <c r="AD369" i="4"/>
  <c r="AE369" i="4" s="1"/>
  <c r="AB369" i="4"/>
  <c r="AC369" i="4" s="1"/>
  <c r="Z369" i="4"/>
  <c r="AA369" i="4" s="1"/>
  <c r="X369" i="4"/>
  <c r="Y369" i="4" s="1"/>
  <c r="V369" i="4"/>
  <c r="W369" i="4" s="1"/>
  <c r="AD368" i="4"/>
  <c r="AE368" i="4" s="1"/>
  <c r="AB368" i="4"/>
  <c r="AC368" i="4" s="1"/>
  <c r="Z368" i="4"/>
  <c r="AA368" i="4" s="1"/>
  <c r="X368" i="4"/>
  <c r="Y368" i="4" s="1"/>
  <c r="V368" i="4"/>
  <c r="W368" i="4" s="1"/>
  <c r="AD367" i="4"/>
  <c r="AE367" i="4" s="1"/>
  <c r="AB367" i="4"/>
  <c r="AC367" i="4" s="1"/>
  <c r="Z367" i="4"/>
  <c r="AA367" i="4" s="1"/>
  <c r="X367" i="4"/>
  <c r="Y367" i="4" s="1"/>
  <c r="V367" i="4"/>
  <c r="W367" i="4" s="1"/>
  <c r="AD366" i="4"/>
  <c r="AE366" i="4" s="1"/>
  <c r="AB366" i="4"/>
  <c r="AC366" i="4" s="1"/>
  <c r="Z366" i="4"/>
  <c r="AA366" i="4" s="1"/>
  <c r="X366" i="4"/>
  <c r="Y366" i="4" s="1"/>
  <c r="V366" i="4"/>
  <c r="W366" i="4" s="1"/>
  <c r="AD365" i="4"/>
  <c r="AE365" i="4" s="1"/>
  <c r="AB365" i="4"/>
  <c r="AC365" i="4" s="1"/>
  <c r="Z365" i="4"/>
  <c r="AA365" i="4" s="1"/>
  <c r="X365" i="4"/>
  <c r="Y365" i="4" s="1"/>
  <c r="V365" i="4"/>
  <c r="W365" i="4" s="1"/>
  <c r="AD364" i="4"/>
  <c r="AE364" i="4" s="1"/>
  <c r="AB364" i="4"/>
  <c r="AC364" i="4" s="1"/>
  <c r="Z364" i="4"/>
  <c r="AA364" i="4" s="1"/>
  <c r="X364" i="4"/>
  <c r="Y364" i="4" s="1"/>
  <c r="V364" i="4"/>
  <c r="W364" i="4" s="1"/>
  <c r="AD363" i="4"/>
  <c r="AE363" i="4" s="1"/>
  <c r="AB363" i="4"/>
  <c r="AC363" i="4" s="1"/>
  <c r="Z363" i="4"/>
  <c r="AA363" i="4" s="1"/>
  <c r="X363" i="4"/>
  <c r="Y363" i="4" s="1"/>
  <c r="V363" i="4"/>
  <c r="W363" i="4" s="1"/>
  <c r="AD362" i="4"/>
  <c r="AE362" i="4" s="1"/>
  <c r="AB362" i="4"/>
  <c r="AC362" i="4" s="1"/>
  <c r="Z362" i="4"/>
  <c r="AA362" i="4" s="1"/>
  <c r="X362" i="4"/>
  <c r="Y362" i="4" s="1"/>
  <c r="V362" i="4"/>
  <c r="W362" i="4" s="1"/>
  <c r="AD361" i="4"/>
  <c r="AE361" i="4" s="1"/>
  <c r="AB361" i="4"/>
  <c r="AC361" i="4" s="1"/>
  <c r="Z361" i="4"/>
  <c r="AA361" i="4" s="1"/>
  <c r="X361" i="4"/>
  <c r="Y361" i="4" s="1"/>
  <c r="V361" i="4"/>
  <c r="W361" i="4" s="1"/>
  <c r="AD360" i="4"/>
  <c r="AE360" i="4" s="1"/>
  <c r="AB360" i="4"/>
  <c r="AC360" i="4" s="1"/>
  <c r="Z360" i="4"/>
  <c r="AA360" i="4" s="1"/>
  <c r="X360" i="4"/>
  <c r="Y360" i="4" s="1"/>
  <c r="V360" i="4"/>
  <c r="W360" i="4" s="1"/>
  <c r="AD359" i="4"/>
  <c r="AE359" i="4" s="1"/>
  <c r="AB359" i="4"/>
  <c r="AC359" i="4" s="1"/>
  <c r="Z359" i="4"/>
  <c r="AA359" i="4" s="1"/>
  <c r="X359" i="4"/>
  <c r="Y359" i="4" s="1"/>
  <c r="V359" i="4"/>
  <c r="W359" i="4" s="1"/>
  <c r="AD358" i="4"/>
  <c r="AE358" i="4" s="1"/>
  <c r="AB358" i="4"/>
  <c r="AC358" i="4" s="1"/>
  <c r="Z358" i="4"/>
  <c r="AA358" i="4" s="1"/>
  <c r="X358" i="4"/>
  <c r="Y358" i="4" s="1"/>
  <c r="V358" i="4"/>
  <c r="W358" i="4" s="1"/>
  <c r="AD357" i="4"/>
  <c r="AE357" i="4" s="1"/>
  <c r="AB357" i="4"/>
  <c r="AC357" i="4" s="1"/>
  <c r="Z357" i="4"/>
  <c r="AA357" i="4" s="1"/>
  <c r="X357" i="4"/>
  <c r="Y357" i="4" s="1"/>
  <c r="V357" i="4"/>
  <c r="W357" i="4" s="1"/>
  <c r="AD356" i="4"/>
  <c r="AE356" i="4" s="1"/>
  <c r="AB356" i="4"/>
  <c r="AC356" i="4" s="1"/>
  <c r="Z356" i="4"/>
  <c r="AA356" i="4" s="1"/>
  <c r="X356" i="4"/>
  <c r="Y356" i="4" s="1"/>
  <c r="V356" i="4"/>
  <c r="W356" i="4" s="1"/>
  <c r="AD355" i="4"/>
  <c r="AE355" i="4" s="1"/>
  <c r="AB355" i="4"/>
  <c r="AC355" i="4" s="1"/>
  <c r="Z355" i="4"/>
  <c r="AA355" i="4" s="1"/>
  <c r="X355" i="4"/>
  <c r="Y355" i="4" s="1"/>
  <c r="V355" i="4"/>
  <c r="W355" i="4" s="1"/>
  <c r="AD354" i="4"/>
  <c r="AE354" i="4" s="1"/>
  <c r="AB354" i="4"/>
  <c r="AC354" i="4" s="1"/>
  <c r="Z354" i="4"/>
  <c r="AA354" i="4" s="1"/>
  <c r="X354" i="4"/>
  <c r="Y354" i="4" s="1"/>
  <c r="V354" i="4"/>
  <c r="W354" i="4" s="1"/>
  <c r="AD353" i="4"/>
  <c r="AE353" i="4" s="1"/>
  <c r="AB353" i="4"/>
  <c r="AC353" i="4" s="1"/>
  <c r="Z353" i="4"/>
  <c r="AA353" i="4" s="1"/>
  <c r="X353" i="4"/>
  <c r="Y353" i="4" s="1"/>
  <c r="V353" i="4"/>
  <c r="W353" i="4" s="1"/>
  <c r="AD352" i="4"/>
  <c r="AE352" i="4" s="1"/>
  <c r="AB352" i="4"/>
  <c r="AC352" i="4" s="1"/>
  <c r="Z352" i="4"/>
  <c r="AA352" i="4" s="1"/>
  <c r="X352" i="4"/>
  <c r="Y352" i="4" s="1"/>
  <c r="V352" i="4"/>
  <c r="W352" i="4" s="1"/>
  <c r="AD351" i="4"/>
  <c r="AE351" i="4" s="1"/>
  <c r="AB351" i="4"/>
  <c r="AC351" i="4" s="1"/>
  <c r="Z351" i="4"/>
  <c r="AA351" i="4" s="1"/>
  <c r="X351" i="4"/>
  <c r="Y351" i="4" s="1"/>
  <c r="V351" i="4"/>
  <c r="W351" i="4" s="1"/>
  <c r="AD350" i="4"/>
  <c r="AE350" i="4" s="1"/>
  <c r="AB350" i="4"/>
  <c r="AC350" i="4" s="1"/>
  <c r="Z350" i="4"/>
  <c r="AA350" i="4" s="1"/>
  <c r="X350" i="4"/>
  <c r="Y350" i="4" s="1"/>
  <c r="V350" i="4"/>
  <c r="W350" i="4" s="1"/>
  <c r="AD349" i="4"/>
  <c r="AE349" i="4" s="1"/>
  <c r="AB349" i="4"/>
  <c r="AC349" i="4" s="1"/>
  <c r="Z349" i="4"/>
  <c r="AA349" i="4" s="1"/>
  <c r="X349" i="4"/>
  <c r="Y349" i="4" s="1"/>
  <c r="V349" i="4"/>
  <c r="W349" i="4" s="1"/>
  <c r="AD348" i="4"/>
  <c r="AE348" i="4" s="1"/>
  <c r="AB348" i="4"/>
  <c r="AC348" i="4" s="1"/>
  <c r="Z348" i="4"/>
  <c r="AA348" i="4" s="1"/>
  <c r="X348" i="4"/>
  <c r="Y348" i="4" s="1"/>
  <c r="V348" i="4"/>
  <c r="W348" i="4" s="1"/>
  <c r="AD347" i="4"/>
  <c r="AE347" i="4" s="1"/>
  <c r="AB347" i="4"/>
  <c r="AC347" i="4" s="1"/>
  <c r="Z347" i="4"/>
  <c r="AA347" i="4" s="1"/>
  <c r="X347" i="4"/>
  <c r="Y347" i="4" s="1"/>
  <c r="V347" i="4"/>
  <c r="W347" i="4" s="1"/>
  <c r="AD346" i="4"/>
  <c r="AE346" i="4" s="1"/>
  <c r="AB346" i="4"/>
  <c r="AC346" i="4" s="1"/>
  <c r="Z346" i="4"/>
  <c r="AA346" i="4" s="1"/>
  <c r="X346" i="4"/>
  <c r="Y346" i="4" s="1"/>
  <c r="V346" i="4"/>
  <c r="W346" i="4" s="1"/>
  <c r="AD345" i="4"/>
  <c r="AE345" i="4" s="1"/>
  <c r="AB345" i="4"/>
  <c r="AC345" i="4" s="1"/>
  <c r="Z345" i="4"/>
  <c r="AA345" i="4" s="1"/>
  <c r="X345" i="4"/>
  <c r="Y345" i="4" s="1"/>
  <c r="V345" i="4"/>
  <c r="W345" i="4" s="1"/>
  <c r="AD344" i="4"/>
  <c r="AE344" i="4" s="1"/>
  <c r="AB344" i="4"/>
  <c r="AC344" i="4" s="1"/>
  <c r="Z344" i="4"/>
  <c r="AA344" i="4" s="1"/>
  <c r="X344" i="4"/>
  <c r="Y344" i="4" s="1"/>
  <c r="V344" i="4"/>
  <c r="W344" i="4" s="1"/>
  <c r="AD343" i="4"/>
  <c r="AE343" i="4" s="1"/>
  <c r="AB343" i="4"/>
  <c r="AC343" i="4" s="1"/>
  <c r="Z343" i="4"/>
  <c r="AA343" i="4" s="1"/>
  <c r="X343" i="4"/>
  <c r="Y343" i="4" s="1"/>
  <c r="V343" i="4"/>
  <c r="W343" i="4" s="1"/>
  <c r="AD342" i="4"/>
  <c r="AE342" i="4" s="1"/>
  <c r="AB342" i="4"/>
  <c r="AC342" i="4" s="1"/>
  <c r="Z342" i="4"/>
  <c r="AA342" i="4" s="1"/>
  <c r="X342" i="4"/>
  <c r="Y342" i="4" s="1"/>
  <c r="V342" i="4"/>
  <c r="W342" i="4" s="1"/>
  <c r="AD341" i="4"/>
  <c r="AE341" i="4" s="1"/>
  <c r="AB341" i="4"/>
  <c r="AC341" i="4" s="1"/>
  <c r="Z341" i="4"/>
  <c r="AA341" i="4" s="1"/>
  <c r="X341" i="4"/>
  <c r="Y341" i="4" s="1"/>
  <c r="V341" i="4"/>
  <c r="W341" i="4" s="1"/>
  <c r="AD340" i="4"/>
  <c r="AE340" i="4" s="1"/>
  <c r="AB340" i="4"/>
  <c r="AC340" i="4" s="1"/>
  <c r="Z340" i="4"/>
  <c r="AA340" i="4" s="1"/>
  <c r="X340" i="4"/>
  <c r="Y340" i="4" s="1"/>
  <c r="V340" i="4"/>
  <c r="W340" i="4" s="1"/>
  <c r="AD339" i="4"/>
  <c r="AE339" i="4" s="1"/>
  <c r="AB339" i="4"/>
  <c r="AC339" i="4" s="1"/>
  <c r="Z339" i="4"/>
  <c r="AA339" i="4" s="1"/>
  <c r="X339" i="4"/>
  <c r="Y339" i="4" s="1"/>
  <c r="V339" i="4"/>
  <c r="W339" i="4" s="1"/>
  <c r="AD338" i="4"/>
  <c r="AE338" i="4" s="1"/>
  <c r="AB338" i="4"/>
  <c r="AC338" i="4" s="1"/>
  <c r="Z338" i="4"/>
  <c r="AA338" i="4" s="1"/>
  <c r="X338" i="4"/>
  <c r="Y338" i="4" s="1"/>
  <c r="V338" i="4"/>
  <c r="W338" i="4" s="1"/>
  <c r="AD337" i="4"/>
  <c r="AE337" i="4" s="1"/>
  <c r="AB337" i="4"/>
  <c r="AC337" i="4" s="1"/>
  <c r="Z337" i="4"/>
  <c r="AA337" i="4" s="1"/>
  <c r="X337" i="4"/>
  <c r="Y337" i="4" s="1"/>
  <c r="V337" i="4"/>
  <c r="W337" i="4" s="1"/>
  <c r="AD336" i="4"/>
  <c r="AE336" i="4" s="1"/>
  <c r="AB336" i="4"/>
  <c r="AC336" i="4" s="1"/>
  <c r="Z336" i="4"/>
  <c r="AA336" i="4" s="1"/>
  <c r="X336" i="4"/>
  <c r="Y336" i="4" s="1"/>
  <c r="V336" i="4"/>
  <c r="W336" i="4" s="1"/>
  <c r="AD335" i="4"/>
  <c r="AE335" i="4" s="1"/>
  <c r="AB335" i="4"/>
  <c r="AC335" i="4" s="1"/>
  <c r="Z335" i="4"/>
  <c r="AA335" i="4" s="1"/>
  <c r="X335" i="4"/>
  <c r="Y335" i="4" s="1"/>
  <c r="V335" i="4"/>
  <c r="W335" i="4" s="1"/>
  <c r="AD334" i="4"/>
  <c r="AE334" i="4" s="1"/>
  <c r="AB334" i="4"/>
  <c r="AC334" i="4" s="1"/>
  <c r="Z334" i="4"/>
  <c r="AA334" i="4" s="1"/>
  <c r="X334" i="4"/>
  <c r="Y334" i="4" s="1"/>
  <c r="V334" i="4"/>
  <c r="W334" i="4" s="1"/>
  <c r="AD333" i="4"/>
  <c r="AE333" i="4" s="1"/>
  <c r="AB333" i="4"/>
  <c r="AC333" i="4" s="1"/>
  <c r="Z333" i="4"/>
  <c r="AA333" i="4" s="1"/>
  <c r="X333" i="4"/>
  <c r="Y333" i="4" s="1"/>
  <c r="V333" i="4"/>
  <c r="W333" i="4" s="1"/>
  <c r="AD332" i="4"/>
  <c r="AE332" i="4" s="1"/>
  <c r="AB332" i="4"/>
  <c r="AC332" i="4" s="1"/>
  <c r="Z332" i="4"/>
  <c r="AA332" i="4" s="1"/>
  <c r="X332" i="4"/>
  <c r="Y332" i="4" s="1"/>
  <c r="V332" i="4"/>
  <c r="W332" i="4" s="1"/>
  <c r="AD331" i="4"/>
  <c r="AE331" i="4" s="1"/>
  <c r="AB331" i="4"/>
  <c r="AC331" i="4" s="1"/>
  <c r="Z331" i="4"/>
  <c r="AA331" i="4" s="1"/>
  <c r="X331" i="4"/>
  <c r="Y331" i="4" s="1"/>
  <c r="V331" i="4"/>
  <c r="W331" i="4" s="1"/>
  <c r="AD330" i="4"/>
  <c r="AE330" i="4" s="1"/>
  <c r="AB330" i="4"/>
  <c r="AC330" i="4" s="1"/>
  <c r="Z330" i="4"/>
  <c r="AA330" i="4" s="1"/>
  <c r="X330" i="4"/>
  <c r="Y330" i="4" s="1"/>
  <c r="V330" i="4"/>
  <c r="W330" i="4" s="1"/>
  <c r="AD329" i="4"/>
  <c r="AE329" i="4" s="1"/>
  <c r="AB329" i="4"/>
  <c r="AC329" i="4" s="1"/>
  <c r="Z329" i="4"/>
  <c r="AA329" i="4" s="1"/>
  <c r="X329" i="4"/>
  <c r="Y329" i="4" s="1"/>
  <c r="V329" i="4"/>
  <c r="W329" i="4" s="1"/>
  <c r="AD328" i="4"/>
  <c r="AE328" i="4" s="1"/>
  <c r="AB328" i="4"/>
  <c r="AC328" i="4" s="1"/>
  <c r="Z328" i="4"/>
  <c r="AA328" i="4" s="1"/>
  <c r="X328" i="4"/>
  <c r="Y328" i="4" s="1"/>
  <c r="V328" i="4"/>
  <c r="W328" i="4" s="1"/>
  <c r="AD327" i="4"/>
  <c r="AE327" i="4" s="1"/>
  <c r="AB327" i="4"/>
  <c r="AC327" i="4" s="1"/>
  <c r="Z327" i="4"/>
  <c r="AA327" i="4" s="1"/>
  <c r="X327" i="4"/>
  <c r="Y327" i="4" s="1"/>
  <c r="V327" i="4"/>
  <c r="W327" i="4" s="1"/>
  <c r="AD326" i="4"/>
  <c r="AE326" i="4" s="1"/>
  <c r="AB326" i="4"/>
  <c r="AC326" i="4" s="1"/>
  <c r="Z326" i="4"/>
  <c r="AA326" i="4" s="1"/>
  <c r="X326" i="4"/>
  <c r="Y326" i="4" s="1"/>
  <c r="V326" i="4"/>
  <c r="W326" i="4" s="1"/>
  <c r="AD325" i="4"/>
  <c r="AE325" i="4" s="1"/>
  <c r="AB325" i="4"/>
  <c r="AC325" i="4" s="1"/>
  <c r="Z325" i="4"/>
  <c r="AA325" i="4" s="1"/>
  <c r="X325" i="4"/>
  <c r="Y325" i="4" s="1"/>
  <c r="V325" i="4"/>
  <c r="W325" i="4" s="1"/>
  <c r="AD324" i="4"/>
  <c r="AE324" i="4" s="1"/>
  <c r="AB324" i="4"/>
  <c r="AC324" i="4" s="1"/>
  <c r="Z324" i="4"/>
  <c r="AA324" i="4" s="1"/>
  <c r="X324" i="4"/>
  <c r="Y324" i="4" s="1"/>
  <c r="V324" i="4"/>
  <c r="W324" i="4" s="1"/>
  <c r="AD323" i="4"/>
  <c r="AE323" i="4" s="1"/>
  <c r="AB323" i="4"/>
  <c r="AC323" i="4" s="1"/>
  <c r="Z323" i="4"/>
  <c r="AA323" i="4" s="1"/>
  <c r="X323" i="4"/>
  <c r="Y323" i="4" s="1"/>
  <c r="V323" i="4"/>
  <c r="W323" i="4" s="1"/>
  <c r="AD322" i="4"/>
  <c r="AE322" i="4" s="1"/>
  <c r="AB322" i="4"/>
  <c r="AC322" i="4" s="1"/>
  <c r="Z322" i="4"/>
  <c r="AA322" i="4" s="1"/>
  <c r="X322" i="4"/>
  <c r="Y322" i="4" s="1"/>
  <c r="V322" i="4"/>
  <c r="W322" i="4" s="1"/>
  <c r="AD321" i="4"/>
  <c r="AE321" i="4" s="1"/>
  <c r="AB321" i="4"/>
  <c r="AC321" i="4" s="1"/>
  <c r="Z321" i="4"/>
  <c r="AA321" i="4" s="1"/>
  <c r="X321" i="4"/>
  <c r="Y321" i="4" s="1"/>
  <c r="V321" i="4"/>
  <c r="W321" i="4" s="1"/>
  <c r="AD320" i="4"/>
  <c r="AE320" i="4" s="1"/>
  <c r="AB320" i="4"/>
  <c r="AC320" i="4" s="1"/>
  <c r="Z320" i="4"/>
  <c r="AA320" i="4" s="1"/>
  <c r="X320" i="4"/>
  <c r="Y320" i="4" s="1"/>
  <c r="V320" i="4"/>
  <c r="W320" i="4" s="1"/>
  <c r="AD319" i="4"/>
  <c r="AE319" i="4" s="1"/>
  <c r="AB319" i="4"/>
  <c r="AC319" i="4" s="1"/>
  <c r="Z319" i="4"/>
  <c r="AA319" i="4" s="1"/>
  <c r="X319" i="4"/>
  <c r="Y319" i="4" s="1"/>
  <c r="V319" i="4"/>
  <c r="W319" i="4" s="1"/>
  <c r="AD318" i="4"/>
  <c r="AE318" i="4" s="1"/>
  <c r="AB318" i="4"/>
  <c r="AC318" i="4" s="1"/>
  <c r="Z318" i="4"/>
  <c r="AA318" i="4" s="1"/>
  <c r="X318" i="4"/>
  <c r="Y318" i="4" s="1"/>
  <c r="V318" i="4"/>
  <c r="W318" i="4" s="1"/>
  <c r="AD317" i="4"/>
  <c r="AE317" i="4" s="1"/>
  <c r="AB317" i="4"/>
  <c r="AC317" i="4" s="1"/>
  <c r="Z317" i="4"/>
  <c r="AA317" i="4" s="1"/>
  <c r="X317" i="4"/>
  <c r="Y317" i="4" s="1"/>
  <c r="V317" i="4"/>
  <c r="W317" i="4" s="1"/>
  <c r="AD316" i="4"/>
  <c r="AE316" i="4" s="1"/>
  <c r="AB316" i="4"/>
  <c r="AC316" i="4" s="1"/>
  <c r="Z316" i="4"/>
  <c r="AA316" i="4" s="1"/>
  <c r="X316" i="4"/>
  <c r="Y316" i="4" s="1"/>
  <c r="V316" i="4"/>
  <c r="W316" i="4" s="1"/>
  <c r="AD315" i="4"/>
  <c r="AE315" i="4" s="1"/>
  <c r="AB315" i="4"/>
  <c r="AC315" i="4" s="1"/>
  <c r="Z315" i="4"/>
  <c r="AA315" i="4" s="1"/>
  <c r="X315" i="4"/>
  <c r="Y315" i="4" s="1"/>
  <c r="V315" i="4"/>
  <c r="W315" i="4" s="1"/>
  <c r="AD314" i="4"/>
  <c r="AE314" i="4" s="1"/>
  <c r="AB314" i="4"/>
  <c r="AC314" i="4" s="1"/>
  <c r="Z314" i="4"/>
  <c r="AA314" i="4" s="1"/>
  <c r="X314" i="4"/>
  <c r="Y314" i="4" s="1"/>
  <c r="V314" i="4"/>
  <c r="W314" i="4" s="1"/>
  <c r="AD313" i="4"/>
  <c r="AE313" i="4" s="1"/>
  <c r="AB313" i="4"/>
  <c r="AC313" i="4" s="1"/>
  <c r="Z313" i="4"/>
  <c r="AA313" i="4" s="1"/>
  <c r="X313" i="4"/>
  <c r="Y313" i="4" s="1"/>
  <c r="V313" i="4"/>
  <c r="W313" i="4" s="1"/>
  <c r="AD312" i="4"/>
  <c r="AE312" i="4" s="1"/>
  <c r="AB312" i="4"/>
  <c r="AC312" i="4" s="1"/>
  <c r="Z312" i="4"/>
  <c r="AA312" i="4" s="1"/>
  <c r="X312" i="4"/>
  <c r="Y312" i="4" s="1"/>
  <c r="V312" i="4"/>
  <c r="W312" i="4" s="1"/>
  <c r="AD311" i="4"/>
  <c r="AE311" i="4" s="1"/>
  <c r="AB311" i="4"/>
  <c r="AC311" i="4" s="1"/>
  <c r="Z311" i="4"/>
  <c r="AA311" i="4" s="1"/>
  <c r="X311" i="4"/>
  <c r="Y311" i="4" s="1"/>
  <c r="V311" i="4"/>
  <c r="W311" i="4" s="1"/>
  <c r="AD310" i="4"/>
  <c r="AE310" i="4" s="1"/>
  <c r="AB310" i="4"/>
  <c r="AC310" i="4" s="1"/>
  <c r="Z310" i="4"/>
  <c r="AA310" i="4" s="1"/>
  <c r="X310" i="4"/>
  <c r="Y310" i="4" s="1"/>
  <c r="V310" i="4"/>
  <c r="W310" i="4" s="1"/>
  <c r="AD309" i="4"/>
  <c r="AE309" i="4" s="1"/>
  <c r="AB309" i="4"/>
  <c r="AC309" i="4" s="1"/>
  <c r="Z309" i="4"/>
  <c r="AA309" i="4" s="1"/>
  <c r="X309" i="4"/>
  <c r="Y309" i="4" s="1"/>
  <c r="V309" i="4"/>
  <c r="W309" i="4" s="1"/>
  <c r="AD308" i="4"/>
  <c r="AE308" i="4" s="1"/>
  <c r="AB308" i="4"/>
  <c r="AC308" i="4" s="1"/>
  <c r="Z308" i="4"/>
  <c r="AA308" i="4" s="1"/>
  <c r="X308" i="4"/>
  <c r="Y308" i="4" s="1"/>
  <c r="V308" i="4"/>
  <c r="W308" i="4" s="1"/>
  <c r="AD289" i="4"/>
  <c r="AE289" i="4" s="1"/>
  <c r="AB289" i="4"/>
  <c r="AC289" i="4" s="1"/>
  <c r="Z289" i="4"/>
  <c r="AA289" i="4" s="1"/>
  <c r="X289" i="4"/>
  <c r="Y289" i="4" s="1"/>
  <c r="V289" i="4"/>
  <c r="W289" i="4" s="1"/>
  <c r="AD288" i="4"/>
  <c r="AE288" i="4" s="1"/>
  <c r="AB288" i="4"/>
  <c r="AC288" i="4" s="1"/>
  <c r="Z288" i="4"/>
  <c r="AA288" i="4" s="1"/>
  <c r="X288" i="4"/>
  <c r="Y288" i="4" s="1"/>
  <c r="V288" i="4"/>
  <c r="W288" i="4" s="1"/>
  <c r="AD287" i="4"/>
  <c r="AE287" i="4" s="1"/>
  <c r="AB287" i="4"/>
  <c r="AC287" i="4" s="1"/>
  <c r="Z287" i="4"/>
  <c r="AA287" i="4" s="1"/>
  <c r="X287" i="4"/>
  <c r="Y287" i="4" s="1"/>
  <c r="V287" i="4"/>
  <c r="W287" i="4" s="1"/>
  <c r="AD286" i="4"/>
  <c r="AE286" i="4" s="1"/>
  <c r="AB286" i="4"/>
  <c r="AC286" i="4" s="1"/>
  <c r="Z286" i="4"/>
  <c r="AA286" i="4" s="1"/>
  <c r="X286" i="4"/>
  <c r="Y286" i="4" s="1"/>
  <c r="V286" i="4"/>
  <c r="W286" i="4" s="1"/>
  <c r="AD281" i="4"/>
  <c r="AE281" i="4" s="1"/>
  <c r="AB281" i="4"/>
  <c r="AC281" i="4" s="1"/>
  <c r="Z281" i="4"/>
  <c r="AA281" i="4" s="1"/>
  <c r="X281" i="4"/>
  <c r="Y281" i="4" s="1"/>
  <c r="V281" i="4"/>
  <c r="W281" i="4" s="1"/>
  <c r="AD280" i="4"/>
  <c r="AE280" i="4" s="1"/>
  <c r="AB280" i="4"/>
  <c r="AC280" i="4" s="1"/>
  <c r="Z280" i="4"/>
  <c r="AA280" i="4" s="1"/>
  <c r="X280" i="4"/>
  <c r="Y280" i="4" s="1"/>
  <c r="V280" i="4"/>
  <c r="W280" i="4" s="1"/>
  <c r="AD279" i="4"/>
  <c r="AE279" i="4" s="1"/>
  <c r="AB279" i="4"/>
  <c r="AC279" i="4" s="1"/>
  <c r="Z279" i="4"/>
  <c r="AA279" i="4" s="1"/>
  <c r="X279" i="4"/>
  <c r="Y279" i="4" s="1"/>
  <c r="V279" i="4"/>
  <c r="W279" i="4" s="1"/>
  <c r="AD278" i="4"/>
  <c r="AE278" i="4" s="1"/>
  <c r="AB278" i="4"/>
  <c r="AC278" i="4" s="1"/>
  <c r="Z278" i="4"/>
  <c r="AA278" i="4" s="1"/>
  <c r="X278" i="4"/>
  <c r="Y278" i="4" s="1"/>
  <c r="V278" i="4"/>
  <c r="W278" i="4" s="1"/>
  <c r="AD277" i="4"/>
  <c r="AE277" i="4" s="1"/>
  <c r="AB277" i="4"/>
  <c r="AC277" i="4" s="1"/>
  <c r="Z277" i="4"/>
  <c r="AA277" i="4" s="1"/>
  <c r="X277" i="4"/>
  <c r="Y277" i="4" s="1"/>
  <c r="V277" i="4"/>
  <c r="W277" i="4" s="1"/>
  <c r="AB249" i="4"/>
  <c r="AC249" i="4" s="1"/>
  <c r="Z249" i="4"/>
  <c r="AA249" i="4" s="1"/>
  <c r="X249" i="4"/>
  <c r="Y249" i="4" s="1"/>
  <c r="V249" i="4"/>
  <c r="W249" i="4" s="1"/>
  <c r="AD247" i="4"/>
  <c r="AE247" i="4" s="1"/>
  <c r="AB247" i="4"/>
  <c r="AC247" i="4" s="1"/>
  <c r="Z247" i="4"/>
  <c r="AA247" i="4" s="1"/>
  <c r="X247" i="4"/>
  <c r="Y247" i="4" s="1"/>
  <c r="V247" i="4"/>
  <c r="W247" i="4" s="1"/>
  <c r="AD246" i="4"/>
  <c r="AE246" i="4" s="1"/>
  <c r="AB246" i="4"/>
  <c r="AC246" i="4" s="1"/>
  <c r="Z246" i="4"/>
  <c r="AA246" i="4" s="1"/>
  <c r="X246" i="4"/>
  <c r="Y246" i="4" s="1"/>
  <c r="V246" i="4"/>
  <c r="W246" i="4" s="1"/>
  <c r="AD245" i="4"/>
  <c r="AE245" i="4" s="1"/>
  <c r="AB245" i="4"/>
  <c r="AC245" i="4" s="1"/>
  <c r="Z245" i="4"/>
  <c r="AA245" i="4" s="1"/>
  <c r="X245" i="4"/>
  <c r="Y245" i="4" s="1"/>
  <c r="V245" i="4"/>
  <c r="W245" i="4" s="1"/>
  <c r="AD239" i="4"/>
  <c r="AE239" i="4" s="1"/>
  <c r="AB239" i="4"/>
  <c r="AC239" i="4" s="1"/>
  <c r="Z239" i="4"/>
  <c r="AA239" i="4" s="1"/>
  <c r="X239" i="4"/>
  <c r="Y239" i="4" s="1"/>
  <c r="V239" i="4"/>
  <c r="W239" i="4" s="1"/>
  <c r="AD237" i="4"/>
  <c r="AE237" i="4" s="1"/>
  <c r="AB237" i="4"/>
  <c r="AC237" i="4" s="1"/>
  <c r="Z237" i="4"/>
  <c r="AA237" i="4" s="1"/>
  <c r="X237" i="4"/>
  <c r="Y237" i="4" s="1"/>
  <c r="V237" i="4"/>
  <c r="W237" i="4" s="1"/>
  <c r="AD236" i="4"/>
  <c r="AE236" i="4" s="1"/>
  <c r="AB236" i="4"/>
  <c r="AC236" i="4" s="1"/>
  <c r="Z236" i="4"/>
  <c r="AA236" i="4" s="1"/>
  <c r="X236" i="4"/>
  <c r="Y236" i="4" s="1"/>
  <c r="V236" i="4"/>
  <c r="W236" i="4" s="1"/>
  <c r="AD229" i="4"/>
  <c r="AE229" i="4" s="1"/>
  <c r="AB229" i="4"/>
  <c r="AC229" i="4" s="1"/>
  <c r="Z229" i="4"/>
  <c r="AA229" i="4" s="1"/>
  <c r="X229" i="4"/>
  <c r="Y229" i="4" s="1"/>
  <c r="V229" i="4"/>
  <c r="W229" i="4" s="1"/>
  <c r="AD228" i="4"/>
  <c r="AE228" i="4" s="1"/>
  <c r="AB228" i="4"/>
  <c r="AC228" i="4" s="1"/>
  <c r="Z228" i="4"/>
  <c r="AA228" i="4" s="1"/>
  <c r="X228" i="4"/>
  <c r="Y228" i="4" s="1"/>
  <c r="V228" i="4"/>
  <c r="W228" i="4" s="1"/>
  <c r="AD227" i="4"/>
  <c r="AE227" i="4" s="1"/>
  <c r="AB227" i="4"/>
  <c r="AC227" i="4" s="1"/>
  <c r="Z227" i="4"/>
  <c r="AA227" i="4" s="1"/>
  <c r="X227" i="4"/>
  <c r="Y227" i="4" s="1"/>
  <c r="V227" i="4"/>
  <c r="W227" i="4" s="1"/>
  <c r="AD226" i="4"/>
  <c r="AE226" i="4" s="1"/>
  <c r="AB226" i="4"/>
  <c r="AC226" i="4" s="1"/>
  <c r="Z226" i="4"/>
  <c r="AA226" i="4" s="1"/>
  <c r="X226" i="4"/>
  <c r="Y226" i="4" s="1"/>
  <c r="V226" i="4"/>
  <c r="W226" i="4" s="1"/>
  <c r="AD225" i="4"/>
  <c r="AE225" i="4" s="1"/>
  <c r="AB225" i="4"/>
  <c r="AC225" i="4" s="1"/>
  <c r="Z225" i="4"/>
  <c r="AA225" i="4" s="1"/>
  <c r="X225" i="4"/>
  <c r="Y225" i="4" s="1"/>
  <c r="V225" i="4"/>
  <c r="W225" i="4" s="1"/>
  <c r="AD224" i="4"/>
  <c r="AE224" i="4" s="1"/>
  <c r="AB224" i="4"/>
  <c r="AC224" i="4" s="1"/>
  <c r="Z224" i="4"/>
  <c r="AA224" i="4" s="1"/>
  <c r="X224" i="4"/>
  <c r="Y224" i="4" s="1"/>
  <c r="V224" i="4"/>
  <c r="W224" i="4" s="1"/>
  <c r="AD222" i="4"/>
  <c r="AE222" i="4" s="1"/>
  <c r="AB222" i="4"/>
  <c r="AC222" i="4" s="1"/>
  <c r="Z222" i="4"/>
  <c r="AA222" i="4" s="1"/>
  <c r="X222" i="4"/>
  <c r="Y222" i="4" s="1"/>
  <c r="V222" i="4"/>
  <c r="W222" i="4" s="1"/>
  <c r="AD221" i="4"/>
  <c r="AE221" i="4" s="1"/>
  <c r="AB221" i="4"/>
  <c r="AC221" i="4" s="1"/>
  <c r="Z221" i="4"/>
  <c r="AA221" i="4" s="1"/>
  <c r="X221" i="4"/>
  <c r="Y221" i="4" s="1"/>
  <c r="V221" i="4"/>
  <c r="W221" i="4" s="1"/>
  <c r="AD220" i="4"/>
  <c r="AE220" i="4" s="1"/>
  <c r="AB220" i="4"/>
  <c r="AC220" i="4" s="1"/>
  <c r="Z220" i="4"/>
  <c r="AA220" i="4" s="1"/>
  <c r="X220" i="4"/>
  <c r="Y220" i="4" s="1"/>
  <c r="V220" i="4"/>
  <c r="W220" i="4" s="1"/>
  <c r="AD219" i="4"/>
  <c r="AE219" i="4" s="1"/>
  <c r="AB219" i="4"/>
  <c r="AC219" i="4" s="1"/>
  <c r="Z219" i="4"/>
  <c r="AA219" i="4" s="1"/>
  <c r="X219" i="4"/>
  <c r="Y219" i="4" s="1"/>
  <c r="V219" i="4"/>
  <c r="W219" i="4" s="1"/>
  <c r="AD218" i="4"/>
  <c r="AE218" i="4" s="1"/>
  <c r="AB218" i="4"/>
  <c r="AC218" i="4" s="1"/>
  <c r="Z218" i="4"/>
  <c r="AA218" i="4" s="1"/>
  <c r="X218" i="4"/>
  <c r="Y218" i="4" s="1"/>
  <c r="V218" i="4"/>
  <c r="W218" i="4" s="1"/>
  <c r="AD217" i="4"/>
  <c r="AE217" i="4" s="1"/>
  <c r="AB217" i="4"/>
  <c r="AC217" i="4" s="1"/>
  <c r="Z217" i="4"/>
  <c r="AA217" i="4" s="1"/>
  <c r="X217" i="4"/>
  <c r="Y217" i="4" s="1"/>
  <c r="V217" i="4"/>
  <c r="W217" i="4" s="1"/>
  <c r="AD215" i="4"/>
  <c r="AE215" i="4" s="1"/>
  <c r="AB215" i="4"/>
  <c r="AC215" i="4" s="1"/>
  <c r="Z215" i="4"/>
  <c r="AA215" i="4" s="1"/>
  <c r="X215" i="4"/>
  <c r="Y215" i="4" s="1"/>
  <c r="V215" i="4"/>
  <c r="W215" i="4" s="1"/>
  <c r="AD212" i="4"/>
  <c r="AE212" i="4" s="1"/>
  <c r="AB212" i="4"/>
  <c r="AC212" i="4" s="1"/>
  <c r="Z212" i="4"/>
  <c r="AA212" i="4" s="1"/>
  <c r="X212" i="4"/>
  <c r="Y212" i="4" s="1"/>
  <c r="V212" i="4"/>
  <c r="W212" i="4" s="1"/>
  <c r="AD211" i="4"/>
  <c r="AE211" i="4" s="1"/>
  <c r="AB211" i="4"/>
  <c r="AC211" i="4" s="1"/>
  <c r="Z211" i="4"/>
  <c r="AA211" i="4" s="1"/>
  <c r="X211" i="4"/>
  <c r="Y211" i="4" s="1"/>
  <c r="V211" i="4"/>
  <c r="W211" i="4" s="1"/>
  <c r="AD208" i="4"/>
  <c r="AE208" i="4" s="1"/>
  <c r="AB208" i="4"/>
  <c r="AC208" i="4" s="1"/>
  <c r="Z208" i="4"/>
  <c r="AA208" i="4" s="1"/>
  <c r="X208" i="4"/>
  <c r="Y208" i="4" s="1"/>
  <c r="V208" i="4"/>
  <c r="W208" i="4" s="1"/>
  <c r="AD206" i="4"/>
  <c r="AE206" i="4" s="1"/>
  <c r="AB206" i="4"/>
  <c r="AC206" i="4" s="1"/>
  <c r="Z206" i="4"/>
  <c r="AA206" i="4" s="1"/>
  <c r="X206" i="4"/>
  <c r="Y206" i="4" s="1"/>
  <c r="V206" i="4"/>
  <c r="W206" i="4" s="1"/>
  <c r="AD202" i="4"/>
  <c r="AE202" i="4" s="1"/>
  <c r="AB202" i="4"/>
  <c r="AC202" i="4" s="1"/>
  <c r="Z202" i="4"/>
  <c r="AA202" i="4" s="1"/>
  <c r="X202" i="4"/>
  <c r="Y202" i="4" s="1"/>
  <c r="V202" i="4"/>
  <c r="W202" i="4" s="1"/>
  <c r="AD196" i="4"/>
  <c r="AE196" i="4" s="1"/>
  <c r="AB196" i="4"/>
  <c r="AC196" i="4" s="1"/>
  <c r="Z196" i="4"/>
  <c r="AA196" i="4" s="1"/>
  <c r="X196" i="4"/>
  <c r="Y196" i="4" s="1"/>
  <c r="V196" i="4"/>
  <c r="W196" i="4" s="1"/>
  <c r="AD188" i="4"/>
  <c r="AE188" i="4" s="1"/>
  <c r="AB188" i="4"/>
  <c r="AC188" i="4" s="1"/>
  <c r="Z188" i="4"/>
  <c r="AA188" i="4" s="1"/>
  <c r="X188" i="4"/>
  <c r="Y188" i="4" s="1"/>
  <c r="V188" i="4"/>
  <c r="W188" i="4" s="1"/>
  <c r="AD187" i="4"/>
  <c r="AE187" i="4" s="1"/>
  <c r="AB187" i="4"/>
  <c r="AC187" i="4" s="1"/>
  <c r="Z187" i="4"/>
  <c r="AA187" i="4" s="1"/>
  <c r="X187" i="4"/>
  <c r="Y187" i="4" s="1"/>
  <c r="V187" i="4"/>
  <c r="W187" i="4" s="1"/>
  <c r="AD186" i="4"/>
  <c r="AE186" i="4" s="1"/>
  <c r="AB186" i="4"/>
  <c r="AC186" i="4" s="1"/>
  <c r="Z186" i="4"/>
  <c r="AA186" i="4" s="1"/>
  <c r="X186" i="4"/>
  <c r="Y186" i="4" s="1"/>
  <c r="V186" i="4"/>
  <c r="W186" i="4" s="1"/>
  <c r="AD177" i="4"/>
  <c r="AE177" i="4" s="1"/>
  <c r="AB177" i="4"/>
  <c r="AC177" i="4" s="1"/>
  <c r="Z177" i="4"/>
  <c r="AA177" i="4" s="1"/>
  <c r="X177" i="4"/>
  <c r="Y177" i="4" s="1"/>
  <c r="V177" i="4"/>
  <c r="W177" i="4" s="1"/>
  <c r="AD176" i="4"/>
  <c r="AE176" i="4" s="1"/>
  <c r="AB176" i="4"/>
  <c r="AC176" i="4" s="1"/>
  <c r="Z176" i="4"/>
  <c r="AA176" i="4" s="1"/>
  <c r="X176" i="4"/>
  <c r="Y176" i="4" s="1"/>
  <c r="V176" i="4"/>
  <c r="W176" i="4" s="1"/>
  <c r="AD175" i="4"/>
  <c r="AE175" i="4" s="1"/>
  <c r="AB175" i="4"/>
  <c r="AC175" i="4" s="1"/>
  <c r="Z175" i="4"/>
  <c r="AA175" i="4" s="1"/>
  <c r="X175" i="4"/>
  <c r="Y175" i="4" s="1"/>
  <c r="V175" i="4"/>
  <c r="W175" i="4" s="1"/>
  <c r="AD174" i="4"/>
  <c r="AE174" i="4" s="1"/>
  <c r="AB174" i="4"/>
  <c r="AC174" i="4" s="1"/>
  <c r="Z174" i="4"/>
  <c r="AA174" i="4" s="1"/>
  <c r="X174" i="4"/>
  <c r="Y174" i="4" s="1"/>
  <c r="V174" i="4"/>
  <c r="W174" i="4" s="1"/>
  <c r="AD173" i="4"/>
  <c r="AE173" i="4" s="1"/>
  <c r="AB173" i="4"/>
  <c r="AC173" i="4" s="1"/>
  <c r="Z173" i="4"/>
  <c r="AA173" i="4" s="1"/>
  <c r="X173" i="4"/>
  <c r="Y173" i="4" s="1"/>
  <c r="V173" i="4"/>
  <c r="W173" i="4" s="1"/>
  <c r="AD172" i="4"/>
  <c r="AE172" i="4" s="1"/>
  <c r="AB172" i="4"/>
  <c r="AC172" i="4" s="1"/>
  <c r="Z172" i="4"/>
  <c r="AA172" i="4" s="1"/>
  <c r="X172" i="4"/>
  <c r="Y172" i="4" s="1"/>
  <c r="V172" i="4"/>
  <c r="W172" i="4" s="1"/>
  <c r="AD171" i="4"/>
  <c r="AE171" i="4" s="1"/>
  <c r="AB171" i="4"/>
  <c r="AC171" i="4" s="1"/>
  <c r="Z171" i="4"/>
  <c r="AA171" i="4" s="1"/>
  <c r="X171" i="4"/>
  <c r="Y171" i="4" s="1"/>
  <c r="V171" i="4"/>
  <c r="W171" i="4" s="1"/>
  <c r="AD170" i="4"/>
  <c r="AE170" i="4" s="1"/>
  <c r="AB170" i="4"/>
  <c r="AC170" i="4" s="1"/>
  <c r="Z170" i="4"/>
  <c r="AA170" i="4" s="1"/>
  <c r="X170" i="4"/>
  <c r="Y170" i="4" s="1"/>
  <c r="V170" i="4"/>
  <c r="W170" i="4" s="1"/>
  <c r="AD169" i="4"/>
  <c r="AE169" i="4" s="1"/>
  <c r="AB169" i="4"/>
  <c r="AC169" i="4" s="1"/>
  <c r="Z169" i="4"/>
  <c r="AA169" i="4" s="1"/>
  <c r="X169" i="4"/>
  <c r="Y169" i="4" s="1"/>
  <c r="V169" i="4"/>
  <c r="W169" i="4" s="1"/>
  <c r="AD168" i="4"/>
  <c r="AE168" i="4" s="1"/>
  <c r="AB168" i="4"/>
  <c r="AC168" i="4" s="1"/>
  <c r="Z168" i="4"/>
  <c r="AA168" i="4" s="1"/>
  <c r="X168" i="4"/>
  <c r="Y168" i="4" s="1"/>
  <c r="V168" i="4"/>
  <c r="W168" i="4" s="1"/>
  <c r="AD167" i="4"/>
  <c r="AE167" i="4" s="1"/>
  <c r="AB167" i="4"/>
  <c r="AC167" i="4" s="1"/>
  <c r="Z167" i="4"/>
  <c r="AA167" i="4" s="1"/>
  <c r="X167" i="4"/>
  <c r="Y167" i="4" s="1"/>
  <c r="V167" i="4"/>
  <c r="W167" i="4" s="1"/>
  <c r="AD166" i="4"/>
  <c r="AE166" i="4" s="1"/>
  <c r="AB166" i="4"/>
  <c r="AC166" i="4" s="1"/>
  <c r="Z166" i="4"/>
  <c r="AA166" i="4" s="1"/>
  <c r="X166" i="4"/>
  <c r="Y166" i="4" s="1"/>
  <c r="V166" i="4"/>
  <c r="W166" i="4" s="1"/>
  <c r="AD165" i="4"/>
  <c r="AE165" i="4" s="1"/>
  <c r="AB165" i="4"/>
  <c r="AC165" i="4" s="1"/>
  <c r="Z165" i="4"/>
  <c r="AA165" i="4" s="1"/>
  <c r="X165" i="4"/>
  <c r="Y165" i="4" s="1"/>
  <c r="V165" i="4"/>
  <c r="W165" i="4" s="1"/>
  <c r="AD164" i="4"/>
  <c r="AE164" i="4" s="1"/>
  <c r="AB164" i="4"/>
  <c r="AC164" i="4" s="1"/>
  <c r="Z164" i="4"/>
  <c r="AA164" i="4" s="1"/>
  <c r="X164" i="4"/>
  <c r="Y164" i="4" s="1"/>
  <c r="V164" i="4"/>
  <c r="W164" i="4" s="1"/>
  <c r="AD163" i="4"/>
  <c r="AE163" i="4" s="1"/>
  <c r="AB163" i="4"/>
  <c r="AC163" i="4" s="1"/>
  <c r="Z163" i="4"/>
  <c r="AA163" i="4" s="1"/>
  <c r="X163" i="4"/>
  <c r="Y163" i="4" s="1"/>
  <c r="V163" i="4"/>
  <c r="W163" i="4" s="1"/>
  <c r="AD162" i="4"/>
  <c r="AE162" i="4" s="1"/>
  <c r="AB162" i="4"/>
  <c r="AC162" i="4" s="1"/>
  <c r="Z162" i="4"/>
  <c r="AA162" i="4" s="1"/>
  <c r="X162" i="4"/>
  <c r="Y162" i="4" s="1"/>
  <c r="V162" i="4"/>
  <c r="W162" i="4" s="1"/>
  <c r="AD161" i="4"/>
  <c r="AE161" i="4" s="1"/>
  <c r="AB161" i="4"/>
  <c r="AC161" i="4" s="1"/>
  <c r="Z161" i="4"/>
  <c r="AA161" i="4" s="1"/>
  <c r="X161" i="4"/>
  <c r="Y161" i="4" s="1"/>
  <c r="V161" i="4"/>
  <c r="W161" i="4" s="1"/>
  <c r="AD160" i="4"/>
  <c r="AE160" i="4" s="1"/>
  <c r="AB160" i="4"/>
  <c r="AC160" i="4" s="1"/>
  <c r="Z160" i="4"/>
  <c r="AA160" i="4" s="1"/>
  <c r="X160" i="4"/>
  <c r="Y160" i="4" s="1"/>
  <c r="V160" i="4"/>
  <c r="W160" i="4" s="1"/>
  <c r="AD159" i="4"/>
  <c r="AE159" i="4" s="1"/>
  <c r="AB159" i="4"/>
  <c r="AC159" i="4" s="1"/>
  <c r="Z159" i="4"/>
  <c r="AA159" i="4" s="1"/>
  <c r="X159" i="4"/>
  <c r="Y159" i="4" s="1"/>
  <c r="V159" i="4"/>
  <c r="W159" i="4" s="1"/>
  <c r="AD158" i="4"/>
  <c r="AE158" i="4" s="1"/>
  <c r="AB158" i="4"/>
  <c r="AC158" i="4" s="1"/>
  <c r="Z158" i="4"/>
  <c r="AA158" i="4" s="1"/>
  <c r="X158" i="4"/>
  <c r="Y158" i="4" s="1"/>
  <c r="V158" i="4"/>
  <c r="W158" i="4" s="1"/>
  <c r="AD157" i="4"/>
  <c r="AE157" i="4" s="1"/>
  <c r="AB157" i="4"/>
  <c r="AC157" i="4" s="1"/>
  <c r="Z157" i="4"/>
  <c r="AA157" i="4" s="1"/>
  <c r="X157" i="4"/>
  <c r="Y157" i="4" s="1"/>
  <c r="V157" i="4"/>
  <c r="W157" i="4" s="1"/>
  <c r="AD156" i="4"/>
  <c r="AE156" i="4" s="1"/>
  <c r="AB156" i="4"/>
  <c r="AC156" i="4" s="1"/>
  <c r="Z156" i="4"/>
  <c r="AA156" i="4" s="1"/>
  <c r="X156" i="4"/>
  <c r="Y156" i="4" s="1"/>
  <c r="V156" i="4"/>
  <c r="W156" i="4" s="1"/>
  <c r="AD155" i="4"/>
  <c r="AE155" i="4" s="1"/>
  <c r="AB155" i="4"/>
  <c r="AC155" i="4" s="1"/>
  <c r="Z155" i="4"/>
  <c r="AA155" i="4" s="1"/>
  <c r="X155" i="4"/>
  <c r="Y155" i="4" s="1"/>
  <c r="V155" i="4"/>
  <c r="W155" i="4" s="1"/>
  <c r="AD154" i="4"/>
  <c r="AE154" i="4" s="1"/>
  <c r="AB154" i="4"/>
  <c r="AC154" i="4" s="1"/>
  <c r="Z154" i="4"/>
  <c r="AA154" i="4" s="1"/>
  <c r="X154" i="4"/>
  <c r="Y154" i="4" s="1"/>
  <c r="V154" i="4"/>
  <c r="W154" i="4" s="1"/>
  <c r="AD153" i="4"/>
  <c r="AE153" i="4" s="1"/>
  <c r="AB153" i="4"/>
  <c r="AC153" i="4" s="1"/>
  <c r="Z153" i="4"/>
  <c r="AA153" i="4" s="1"/>
  <c r="X153" i="4"/>
  <c r="Y153" i="4" s="1"/>
  <c r="V153" i="4"/>
  <c r="W153" i="4" s="1"/>
  <c r="AD152" i="4"/>
  <c r="AE152" i="4" s="1"/>
  <c r="AB152" i="4"/>
  <c r="AC152" i="4" s="1"/>
  <c r="Z152" i="4"/>
  <c r="AA152" i="4" s="1"/>
  <c r="X152" i="4"/>
  <c r="Y152" i="4" s="1"/>
  <c r="V152" i="4"/>
  <c r="W152" i="4" s="1"/>
  <c r="AD151" i="4"/>
  <c r="AE151" i="4" s="1"/>
  <c r="AB151" i="4"/>
  <c r="AC151" i="4" s="1"/>
  <c r="Z151" i="4"/>
  <c r="AA151" i="4" s="1"/>
  <c r="X151" i="4"/>
  <c r="Y151" i="4" s="1"/>
  <c r="V151" i="4"/>
  <c r="W151" i="4" s="1"/>
  <c r="AD150" i="4"/>
  <c r="AE150" i="4" s="1"/>
  <c r="AB150" i="4"/>
  <c r="AC150" i="4" s="1"/>
  <c r="Z150" i="4"/>
  <c r="AA150" i="4" s="1"/>
  <c r="X150" i="4"/>
  <c r="Y150" i="4" s="1"/>
  <c r="V150" i="4"/>
  <c r="W150" i="4" s="1"/>
  <c r="AD149" i="4"/>
  <c r="AE149" i="4" s="1"/>
  <c r="AB149" i="4"/>
  <c r="AC149" i="4" s="1"/>
  <c r="Z149" i="4"/>
  <c r="AA149" i="4" s="1"/>
  <c r="X149" i="4"/>
  <c r="Y149" i="4" s="1"/>
  <c r="V149" i="4"/>
  <c r="W149" i="4" s="1"/>
  <c r="AD148" i="4"/>
  <c r="AE148" i="4" s="1"/>
  <c r="AB148" i="4"/>
  <c r="AC148" i="4" s="1"/>
  <c r="Z148" i="4"/>
  <c r="AA148" i="4" s="1"/>
  <c r="X148" i="4"/>
  <c r="Y148" i="4" s="1"/>
  <c r="V148" i="4"/>
  <c r="W148" i="4" s="1"/>
  <c r="AD147" i="4"/>
  <c r="AE147" i="4" s="1"/>
  <c r="AB147" i="4"/>
  <c r="AC147" i="4" s="1"/>
  <c r="Z147" i="4"/>
  <c r="AA147" i="4" s="1"/>
  <c r="X147" i="4"/>
  <c r="Y147" i="4" s="1"/>
  <c r="V147" i="4"/>
  <c r="W147" i="4" s="1"/>
  <c r="AD146" i="4"/>
  <c r="AE146" i="4" s="1"/>
  <c r="AB146" i="4"/>
  <c r="AC146" i="4" s="1"/>
  <c r="Z146" i="4"/>
  <c r="AA146" i="4" s="1"/>
  <c r="X146" i="4"/>
  <c r="Y146" i="4" s="1"/>
  <c r="V146" i="4"/>
  <c r="W146" i="4" s="1"/>
  <c r="AD145" i="4"/>
  <c r="AE145" i="4" s="1"/>
  <c r="AB145" i="4"/>
  <c r="AC145" i="4" s="1"/>
  <c r="Z145" i="4"/>
  <c r="AA145" i="4" s="1"/>
  <c r="X145" i="4"/>
  <c r="Y145" i="4" s="1"/>
  <c r="V145" i="4"/>
  <c r="W145" i="4" s="1"/>
  <c r="AD144" i="4"/>
  <c r="AE144" i="4" s="1"/>
  <c r="AB144" i="4"/>
  <c r="AC144" i="4" s="1"/>
  <c r="Z144" i="4"/>
  <c r="AA144" i="4" s="1"/>
  <c r="X144" i="4"/>
  <c r="Y144" i="4" s="1"/>
  <c r="V144" i="4"/>
  <c r="W144" i="4" s="1"/>
  <c r="AD143" i="4"/>
  <c r="AE143" i="4" s="1"/>
  <c r="AB143" i="4"/>
  <c r="AC143" i="4" s="1"/>
  <c r="Z143" i="4"/>
  <c r="AA143" i="4" s="1"/>
  <c r="X143" i="4"/>
  <c r="Y143" i="4" s="1"/>
  <c r="V143" i="4"/>
  <c r="W143" i="4" s="1"/>
  <c r="AD142" i="4"/>
  <c r="AE142" i="4" s="1"/>
  <c r="AB142" i="4"/>
  <c r="AC142" i="4" s="1"/>
  <c r="Z142" i="4"/>
  <c r="AA142" i="4" s="1"/>
  <c r="X142" i="4"/>
  <c r="Y142" i="4" s="1"/>
  <c r="V142" i="4"/>
  <c r="W142" i="4" s="1"/>
  <c r="AD141" i="4"/>
  <c r="AE141" i="4" s="1"/>
  <c r="AB141" i="4"/>
  <c r="AC141" i="4" s="1"/>
  <c r="Z141" i="4"/>
  <c r="AA141" i="4" s="1"/>
  <c r="X141" i="4"/>
  <c r="Y141" i="4" s="1"/>
  <c r="V141" i="4"/>
  <c r="W141" i="4" s="1"/>
  <c r="AD140" i="4"/>
  <c r="AE140" i="4" s="1"/>
  <c r="AB140" i="4"/>
  <c r="AC140" i="4" s="1"/>
  <c r="Z140" i="4"/>
  <c r="AA140" i="4" s="1"/>
  <c r="X140" i="4"/>
  <c r="Y140" i="4" s="1"/>
  <c r="V140" i="4"/>
  <c r="W140" i="4" s="1"/>
  <c r="AD139" i="4"/>
  <c r="AE139" i="4" s="1"/>
  <c r="AB139" i="4"/>
  <c r="AC139" i="4" s="1"/>
  <c r="Z139" i="4"/>
  <c r="AA139" i="4" s="1"/>
  <c r="X139" i="4"/>
  <c r="Y139" i="4" s="1"/>
  <c r="V139" i="4"/>
  <c r="W139" i="4" s="1"/>
  <c r="AD138" i="4"/>
  <c r="AE138" i="4" s="1"/>
  <c r="AB138" i="4"/>
  <c r="AC138" i="4" s="1"/>
  <c r="Z138" i="4"/>
  <c r="AA138" i="4" s="1"/>
  <c r="X138" i="4"/>
  <c r="Y138" i="4" s="1"/>
  <c r="V138" i="4"/>
  <c r="W138" i="4" s="1"/>
  <c r="AD137" i="4"/>
  <c r="AE137" i="4" s="1"/>
  <c r="AB137" i="4"/>
  <c r="AC137" i="4" s="1"/>
  <c r="Z137" i="4"/>
  <c r="AA137" i="4" s="1"/>
  <c r="X137" i="4"/>
  <c r="Y137" i="4" s="1"/>
  <c r="V137" i="4"/>
  <c r="W137" i="4" s="1"/>
  <c r="AD136" i="4"/>
  <c r="AE136" i="4" s="1"/>
  <c r="AB136" i="4"/>
  <c r="AC136" i="4" s="1"/>
  <c r="Z136" i="4"/>
  <c r="AA136" i="4" s="1"/>
  <c r="X136" i="4"/>
  <c r="Y136" i="4" s="1"/>
  <c r="V136" i="4"/>
  <c r="W136" i="4" s="1"/>
  <c r="AD135" i="4"/>
  <c r="AE135" i="4" s="1"/>
  <c r="AB135" i="4"/>
  <c r="AC135" i="4" s="1"/>
  <c r="Z135" i="4"/>
  <c r="AA135" i="4" s="1"/>
  <c r="X135" i="4"/>
  <c r="Y135" i="4" s="1"/>
  <c r="V135" i="4"/>
  <c r="W135" i="4" s="1"/>
  <c r="AD134" i="4"/>
  <c r="AE134" i="4" s="1"/>
  <c r="AB134" i="4"/>
  <c r="AC134" i="4" s="1"/>
  <c r="Z134" i="4"/>
  <c r="AA134" i="4" s="1"/>
  <c r="X134" i="4"/>
  <c r="Y134" i="4" s="1"/>
  <c r="V134" i="4"/>
  <c r="W134" i="4" s="1"/>
  <c r="AD133" i="4"/>
  <c r="AE133" i="4" s="1"/>
  <c r="AB133" i="4"/>
  <c r="AC133" i="4" s="1"/>
  <c r="Z133" i="4"/>
  <c r="AA133" i="4" s="1"/>
  <c r="X133" i="4"/>
  <c r="Y133" i="4" s="1"/>
  <c r="V133" i="4"/>
  <c r="W133" i="4" s="1"/>
  <c r="AD132" i="4"/>
  <c r="AE132" i="4" s="1"/>
  <c r="AB132" i="4"/>
  <c r="AC132" i="4" s="1"/>
  <c r="Z132" i="4"/>
  <c r="AA132" i="4" s="1"/>
  <c r="X132" i="4"/>
  <c r="Y132" i="4" s="1"/>
  <c r="V132" i="4"/>
  <c r="W132" i="4" s="1"/>
  <c r="AD131" i="4"/>
  <c r="AE131" i="4" s="1"/>
  <c r="AB131" i="4"/>
  <c r="AC131" i="4" s="1"/>
  <c r="Z131" i="4"/>
  <c r="AA131" i="4" s="1"/>
  <c r="X131" i="4"/>
  <c r="Y131" i="4" s="1"/>
  <c r="V131" i="4"/>
  <c r="W131" i="4" s="1"/>
  <c r="AD130" i="4"/>
  <c r="AE130" i="4" s="1"/>
  <c r="AB130" i="4"/>
  <c r="AC130" i="4" s="1"/>
  <c r="Z130" i="4"/>
  <c r="AA130" i="4" s="1"/>
  <c r="X130" i="4"/>
  <c r="Y130" i="4" s="1"/>
  <c r="V130" i="4"/>
  <c r="AD129" i="4"/>
  <c r="AE129" i="4" s="1"/>
  <c r="AB129" i="4"/>
  <c r="AC129" i="4" s="1"/>
  <c r="Z129" i="4"/>
  <c r="AA129" i="4" s="1"/>
  <c r="X129" i="4"/>
  <c r="Y129" i="4" s="1"/>
  <c r="V129" i="4"/>
  <c r="W129" i="4" s="1"/>
  <c r="AD128" i="4"/>
  <c r="AE128" i="4" s="1"/>
  <c r="AB128" i="4"/>
  <c r="AC128" i="4" s="1"/>
  <c r="Z128" i="4"/>
  <c r="AA128" i="4" s="1"/>
  <c r="X128" i="4"/>
  <c r="Y128" i="4" s="1"/>
  <c r="V128" i="4"/>
  <c r="W128" i="4" s="1"/>
  <c r="AD127" i="4"/>
  <c r="AE127" i="4" s="1"/>
  <c r="AB127" i="4"/>
  <c r="AC127" i="4" s="1"/>
  <c r="Z127" i="4"/>
  <c r="AA127" i="4" s="1"/>
  <c r="X127" i="4"/>
  <c r="Y127" i="4" s="1"/>
  <c r="V127" i="4"/>
  <c r="W127" i="4" s="1"/>
  <c r="AD126" i="4"/>
  <c r="AE126" i="4" s="1"/>
  <c r="AB126" i="4"/>
  <c r="AC126" i="4" s="1"/>
  <c r="Z126" i="4"/>
  <c r="AA126" i="4" s="1"/>
  <c r="X126" i="4"/>
  <c r="Y126" i="4" s="1"/>
  <c r="V126" i="4"/>
  <c r="W126" i="4" s="1"/>
  <c r="AD125" i="4"/>
  <c r="AE125" i="4" s="1"/>
  <c r="AB125" i="4"/>
  <c r="AC125" i="4" s="1"/>
  <c r="Z125" i="4"/>
  <c r="AA125" i="4" s="1"/>
  <c r="X125" i="4"/>
  <c r="Y125" i="4" s="1"/>
  <c r="V125" i="4"/>
  <c r="W125" i="4" s="1"/>
  <c r="AD124" i="4"/>
  <c r="AE124" i="4" s="1"/>
  <c r="AB124" i="4"/>
  <c r="AC124" i="4" s="1"/>
  <c r="Z124" i="4"/>
  <c r="AA124" i="4" s="1"/>
  <c r="X124" i="4"/>
  <c r="Y124" i="4" s="1"/>
  <c r="V124" i="4"/>
  <c r="W124" i="4" s="1"/>
  <c r="AD123" i="4"/>
  <c r="AE123" i="4" s="1"/>
  <c r="AB123" i="4"/>
  <c r="AC123" i="4" s="1"/>
  <c r="Z123" i="4"/>
  <c r="AA123" i="4" s="1"/>
  <c r="X123" i="4"/>
  <c r="Y123" i="4" s="1"/>
  <c r="V123" i="4"/>
  <c r="W123" i="4" s="1"/>
  <c r="AD122" i="4"/>
  <c r="AE122" i="4" s="1"/>
  <c r="AB122" i="4"/>
  <c r="AC122" i="4" s="1"/>
  <c r="Z122" i="4"/>
  <c r="AA122" i="4" s="1"/>
  <c r="X122" i="4"/>
  <c r="Y122" i="4" s="1"/>
  <c r="V122" i="4"/>
  <c r="W122" i="4" s="1"/>
  <c r="AD121" i="4"/>
  <c r="AE121" i="4" s="1"/>
  <c r="AB121" i="4"/>
  <c r="AC121" i="4" s="1"/>
  <c r="Z121" i="4"/>
  <c r="AA121" i="4" s="1"/>
  <c r="X121" i="4"/>
  <c r="Y121" i="4" s="1"/>
  <c r="V121" i="4"/>
  <c r="W121" i="4" s="1"/>
  <c r="AD120" i="4"/>
  <c r="AE120" i="4" s="1"/>
  <c r="AB120" i="4"/>
  <c r="AC120" i="4" s="1"/>
  <c r="Z120" i="4"/>
  <c r="AA120" i="4" s="1"/>
  <c r="X120" i="4"/>
  <c r="Y120" i="4" s="1"/>
  <c r="V120" i="4"/>
  <c r="W120" i="4" s="1"/>
  <c r="AD119" i="4"/>
  <c r="AE119" i="4" s="1"/>
  <c r="AB119" i="4"/>
  <c r="AC119" i="4" s="1"/>
  <c r="Z119" i="4"/>
  <c r="AA119" i="4" s="1"/>
  <c r="X119" i="4"/>
  <c r="Y119" i="4" s="1"/>
  <c r="V119" i="4"/>
  <c r="W119" i="4" s="1"/>
  <c r="AD118" i="4"/>
  <c r="AE118" i="4" s="1"/>
  <c r="AB118" i="4"/>
  <c r="AC118" i="4" s="1"/>
  <c r="Z118" i="4"/>
  <c r="AA118" i="4" s="1"/>
  <c r="X118" i="4"/>
  <c r="Y118" i="4" s="1"/>
  <c r="V118" i="4"/>
  <c r="W118" i="4" s="1"/>
  <c r="AD117" i="4"/>
  <c r="AE117" i="4" s="1"/>
  <c r="AB117" i="4"/>
  <c r="AC117" i="4" s="1"/>
  <c r="Z117" i="4"/>
  <c r="AA117" i="4" s="1"/>
  <c r="X117" i="4"/>
  <c r="Y117" i="4" s="1"/>
  <c r="V117" i="4"/>
  <c r="W117" i="4" s="1"/>
  <c r="AD116" i="4"/>
  <c r="AE116" i="4" s="1"/>
  <c r="AB116" i="4"/>
  <c r="AC116" i="4" s="1"/>
  <c r="Z116" i="4"/>
  <c r="AA116" i="4" s="1"/>
  <c r="X116" i="4"/>
  <c r="Y116" i="4" s="1"/>
  <c r="V116" i="4"/>
  <c r="W116" i="4" s="1"/>
  <c r="AD115" i="4"/>
  <c r="AE115" i="4" s="1"/>
  <c r="AB115" i="4"/>
  <c r="AC115" i="4" s="1"/>
  <c r="Z115" i="4"/>
  <c r="AA115" i="4" s="1"/>
  <c r="X115" i="4"/>
  <c r="Y115" i="4" s="1"/>
  <c r="V115" i="4"/>
  <c r="W115" i="4" s="1"/>
  <c r="AD114" i="4"/>
  <c r="AE114" i="4" s="1"/>
  <c r="AB114" i="4"/>
  <c r="AC114" i="4" s="1"/>
  <c r="Z114" i="4"/>
  <c r="AA114" i="4" s="1"/>
  <c r="X114" i="4"/>
  <c r="Y114" i="4" s="1"/>
  <c r="V114" i="4"/>
  <c r="W114" i="4" s="1"/>
  <c r="AD113" i="4"/>
  <c r="AE113" i="4" s="1"/>
  <c r="AB113" i="4"/>
  <c r="AC113" i="4" s="1"/>
  <c r="Z113" i="4"/>
  <c r="AA113" i="4" s="1"/>
  <c r="X113" i="4"/>
  <c r="Y113" i="4" s="1"/>
  <c r="V113" i="4"/>
  <c r="W113" i="4" s="1"/>
  <c r="AD112" i="4"/>
  <c r="AE112" i="4" s="1"/>
  <c r="AB112" i="4"/>
  <c r="AC112" i="4" s="1"/>
  <c r="Z112" i="4"/>
  <c r="AA112" i="4" s="1"/>
  <c r="X112" i="4"/>
  <c r="Y112" i="4" s="1"/>
  <c r="V112" i="4"/>
  <c r="W112" i="4" s="1"/>
  <c r="AD111" i="4"/>
  <c r="AE111" i="4" s="1"/>
  <c r="AB111" i="4"/>
  <c r="AC111" i="4" s="1"/>
  <c r="Z111" i="4"/>
  <c r="AA111" i="4" s="1"/>
  <c r="X111" i="4"/>
  <c r="Y111" i="4" s="1"/>
  <c r="V111" i="4"/>
  <c r="W111" i="4" s="1"/>
  <c r="AD110" i="4"/>
  <c r="AE110" i="4" s="1"/>
  <c r="AB110" i="4"/>
  <c r="AC110" i="4" s="1"/>
  <c r="Z110" i="4"/>
  <c r="AA110" i="4" s="1"/>
  <c r="X110" i="4"/>
  <c r="Y110" i="4" s="1"/>
  <c r="V110" i="4"/>
  <c r="W110" i="4" s="1"/>
  <c r="AD109" i="4"/>
  <c r="AE109" i="4" s="1"/>
  <c r="AB109" i="4"/>
  <c r="AC109" i="4" s="1"/>
  <c r="Z109" i="4"/>
  <c r="AA109" i="4" s="1"/>
  <c r="X109" i="4"/>
  <c r="Y109" i="4" s="1"/>
  <c r="V109" i="4"/>
  <c r="W109" i="4" s="1"/>
  <c r="AD108" i="4"/>
  <c r="AE108" i="4" s="1"/>
  <c r="AB108" i="4"/>
  <c r="AC108" i="4" s="1"/>
  <c r="Z108" i="4"/>
  <c r="AA108" i="4" s="1"/>
  <c r="X108" i="4"/>
  <c r="Y108" i="4" s="1"/>
  <c r="V108" i="4"/>
  <c r="W108" i="4" s="1"/>
  <c r="AD107" i="4"/>
  <c r="AE107" i="4" s="1"/>
  <c r="AB107" i="4"/>
  <c r="AC107" i="4" s="1"/>
  <c r="Z107" i="4"/>
  <c r="AA107" i="4" s="1"/>
  <c r="X107" i="4"/>
  <c r="Y107" i="4" s="1"/>
  <c r="V107" i="4"/>
  <c r="W107" i="4" s="1"/>
  <c r="AD106" i="4"/>
  <c r="AE106" i="4" s="1"/>
  <c r="AB106" i="4"/>
  <c r="AC106" i="4" s="1"/>
  <c r="Z106" i="4"/>
  <c r="AA106" i="4" s="1"/>
  <c r="X106" i="4"/>
  <c r="Y106" i="4" s="1"/>
  <c r="V106" i="4"/>
  <c r="W106" i="4" s="1"/>
  <c r="AD105" i="4"/>
  <c r="AE105" i="4" s="1"/>
  <c r="AB105" i="4"/>
  <c r="AC105" i="4" s="1"/>
  <c r="Z105" i="4"/>
  <c r="AA105" i="4" s="1"/>
  <c r="X105" i="4"/>
  <c r="Y105" i="4" s="1"/>
  <c r="V105" i="4"/>
  <c r="W105" i="4" s="1"/>
  <c r="AD104" i="4"/>
  <c r="AE104" i="4" s="1"/>
  <c r="AB104" i="4"/>
  <c r="AC104" i="4" s="1"/>
  <c r="Z104" i="4"/>
  <c r="AA104" i="4" s="1"/>
  <c r="X104" i="4"/>
  <c r="Y104" i="4" s="1"/>
  <c r="V104" i="4"/>
  <c r="W104" i="4" s="1"/>
  <c r="AD103" i="4"/>
  <c r="AE103" i="4" s="1"/>
  <c r="AB103" i="4"/>
  <c r="AC103" i="4" s="1"/>
  <c r="Z103" i="4"/>
  <c r="AA103" i="4" s="1"/>
  <c r="X103" i="4"/>
  <c r="Y103" i="4" s="1"/>
  <c r="V103" i="4"/>
  <c r="W103" i="4" s="1"/>
  <c r="AD102" i="4"/>
  <c r="AE102" i="4" s="1"/>
  <c r="AB102" i="4"/>
  <c r="AC102" i="4" s="1"/>
  <c r="Z102" i="4"/>
  <c r="AA102" i="4" s="1"/>
  <c r="X102" i="4"/>
  <c r="Y102" i="4" s="1"/>
  <c r="V102" i="4"/>
  <c r="W102" i="4" s="1"/>
  <c r="AD101" i="4"/>
  <c r="AE101" i="4" s="1"/>
  <c r="AB101" i="4"/>
  <c r="AC101" i="4" s="1"/>
  <c r="Z101" i="4"/>
  <c r="AA101" i="4" s="1"/>
  <c r="X101" i="4"/>
  <c r="Y101" i="4" s="1"/>
  <c r="V101" i="4"/>
  <c r="W101" i="4" s="1"/>
  <c r="AD100" i="4"/>
  <c r="AE100" i="4" s="1"/>
  <c r="AB100" i="4"/>
  <c r="AC100" i="4" s="1"/>
  <c r="Z100" i="4"/>
  <c r="AA100" i="4" s="1"/>
  <c r="X100" i="4"/>
  <c r="Y100" i="4" s="1"/>
  <c r="V100" i="4"/>
  <c r="W100" i="4" s="1"/>
  <c r="AD99" i="4"/>
  <c r="AE99" i="4" s="1"/>
  <c r="AB99" i="4"/>
  <c r="AC99" i="4" s="1"/>
  <c r="Z99" i="4"/>
  <c r="AA99" i="4" s="1"/>
  <c r="X99" i="4"/>
  <c r="Y99" i="4" s="1"/>
  <c r="V99" i="4"/>
  <c r="W99" i="4" s="1"/>
  <c r="AD98" i="4"/>
  <c r="AE98" i="4" s="1"/>
  <c r="AB98" i="4"/>
  <c r="AC98" i="4" s="1"/>
  <c r="Z98" i="4"/>
  <c r="AA98" i="4" s="1"/>
  <c r="X98" i="4"/>
  <c r="Y98" i="4" s="1"/>
  <c r="V98" i="4"/>
  <c r="W98" i="4" s="1"/>
  <c r="AD97" i="4"/>
  <c r="AE97" i="4" s="1"/>
  <c r="AB97" i="4"/>
  <c r="AC97" i="4" s="1"/>
  <c r="Z97" i="4"/>
  <c r="AA97" i="4" s="1"/>
  <c r="X97" i="4"/>
  <c r="Y97" i="4" s="1"/>
  <c r="V97" i="4"/>
  <c r="W97" i="4" s="1"/>
  <c r="AD96" i="4"/>
  <c r="AE96" i="4" s="1"/>
  <c r="AB96" i="4"/>
  <c r="AC96" i="4" s="1"/>
  <c r="Z96" i="4"/>
  <c r="AA96" i="4" s="1"/>
  <c r="X96" i="4"/>
  <c r="Y96" i="4" s="1"/>
  <c r="V96" i="4"/>
  <c r="W96" i="4" s="1"/>
  <c r="AD95" i="4"/>
  <c r="AE95" i="4" s="1"/>
  <c r="AB95" i="4"/>
  <c r="AC95" i="4" s="1"/>
  <c r="Z95" i="4"/>
  <c r="AA95" i="4" s="1"/>
  <c r="X95" i="4"/>
  <c r="Y95" i="4" s="1"/>
  <c r="V95" i="4"/>
  <c r="W95" i="4" s="1"/>
  <c r="AD94" i="4"/>
  <c r="AE94" i="4" s="1"/>
  <c r="AB94" i="4"/>
  <c r="AC94" i="4" s="1"/>
  <c r="Z94" i="4"/>
  <c r="AA94" i="4" s="1"/>
  <c r="X94" i="4"/>
  <c r="Y94" i="4" s="1"/>
  <c r="V94" i="4"/>
  <c r="W94" i="4" s="1"/>
  <c r="AD93" i="4"/>
  <c r="AE93" i="4" s="1"/>
  <c r="AB93" i="4"/>
  <c r="AC93" i="4" s="1"/>
  <c r="Z93" i="4"/>
  <c r="AA93" i="4" s="1"/>
  <c r="X93" i="4"/>
  <c r="Y93" i="4" s="1"/>
  <c r="V93" i="4"/>
  <c r="W93" i="4" s="1"/>
  <c r="AD92" i="4"/>
  <c r="AE92" i="4" s="1"/>
  <c r="AB92" i="4"/>
  <c r="AC92" i="4" s="1"/>
  <c r="Z92" i="4"/>
  <c r="AA92" i="4" s="1"/>
  <c r="X92" i="4"/>
  <c r="Y92" i="4" s="1"/>
  <c r="V92" i="4"/>
  <c r="W92" i="4" s="1"/>
  <c r="AD91" i="4"/>
  <c r="AE91" i="4" s="1"/>
  <c r="AB91" i="4"/>
  <c r="AC91" i="4" s="1"/>
  <c r="Z91" i="4"/>
  <c r="AA91" i="4" s="1"/>
  <c r="X91" i="4"/>
  <c r="Y91" i="4" s="1"/>
  <c r="V91" i="4"/>
  <c r="W91" i="4" s="1"/>
  <c r="AD90" i="4"/>
  <c r="AE90" i="4" s="1"/>
  <c r="AB90" i="4"/>
  <c r="AC90" i="4" s="1"/>
  <c r="Z90" i="4"/>
  <c r="AA90" i="4" s="1"/>
  <c r="X90" i="4"/>
  <c r="Y90" i="4" s="1"/>
  <c r="V90" i="4"/>
  <c r="W90" i="4" s="1"/>
  <c r="AD89" i="4"/>
  <c r="AE89" i="4" s="1"/>
  <c r="AB89" i="4"/>
  <c r="AC89" i="4" s="1"/>
  <c r="Z89" i="4"/>
  <c r="AA89" i="4" s="1"/>
  <c r="X89" i="4"/>
  <c r="Y89" i="4" s="1"/>
  <c r="V89" i="4"/>
  <c r="W89" i="4" s="1"/>
  <c r="AD87" i="4"/>
  <c r="AE87" i="4" s="1"/>
  <c r="AB87" i="4"/>
  <c r="AC87" i="4" s="1"/>
  <c r="Z87" i="4"/>
  <c r="AA87" i="4" s="1"/>
  <c r="X87" i="4"/>
  <c r="Y87" i="4" s="1"/>
  <c r="V87" i="4"/>
  <c r="W87" i="4" s="1"/>
  <c r="AD86" i="4"/>
  <c r="AE86" i="4" s="1"/>
  <c r="AB86" i="4"/>
  <c r="AC86" i="4" s="1"/>
  <c r="Z86" i="4"/>
  <c r="AA86" i="4" s="1"/>
  <c r="X86" i="4"/>
  <c r="Y86" i="4" s="1"/>
  <c r="V86" i="4"/>
  <c r="W86" i="4" s="1"/>
  <c r="AD85" i="4"/>
  <c r="AE85" i="4" s="1"/>
  <c r="AB85" i="4"/>
  <c r="AC85" i="4" s="1"/>
  <c r="Z85" i="4"/>
  <c r="AA85" i="4" s="1"/>
  <c r="X85" i="4"/>
  <c r="Y85" i="4" s="1"/>
  <c r="V85" i="4"/>
  <c r="W85" i="4" s="1"/>
  <c r="AD84" i="4"/>
  <c r="AE84" i="4" s="1"/>
  <c r="AB84" i="4"/>
  <c r="AC84" i="4" s="1"/>
  <c r="Z84" i="4"/>
  <c r="AA84" i="4" s="1"/>
  <c r="X84" i="4"/>
  <c r="Y84" i="4" s="1"/>
  <c r="V84" i="4"/>
  <c r="W84" i="4" s="1"/>
  <c r="AD83" i="4"/>
  <c r="AE83" i="4" s="1"/>
  <c r="AB83" i="4"/>
  <c r="AC83" i="4" s="1"/>
  <c r="Z83" i="4"/>
  <c r="AA83" i="4" s="1"/>
  <c r="X83" i="4"/>
  <c r="Y83" i="4" s="1"/>
  <c r="V83" i="4"/>
  <c r="W83" i="4" s="1"/>
  <c r="AD82" i="4"/>
  <c r="AE82" i="4" s="1"/>
  <c r="AB82" i="4"/>
  <c r="AC82" i="4" s="1"/>
  <c r="Z82" i="4"/>
  <c r="AA82" i="4" s="1"/>
  <c r="X82" i="4"/>
  <c r="Y82" i="4" s="1"/>
  <c r="V82" i="4"/>
  <c r="W82" i="4" s="1"/>
  <c r="AD81" i="4"/>
  <c r="AE81" i="4" s="1"/>
  <c r="AB81" i="4"/>
  <c r="AC81" i="4" s="1"/>
  <c r="Z81" i="4"/>
  <c r="AA81" i="4" s="1"/>
  <c r="X81" i="4"/>
  <c r="Y81" i="4" s="1"/>
  <c r="V81" i="4"/>
  <c r="W81" i="4" s="1"/>
  <c r="AD80" i="4"/>
  <c r="AE80" i="4" s="1"/>
  <c r="AB80" i="4"/>
  <c r="AC80" i="4" s="1"/>
  <c r="Z80" i="4"/>
  <c r="AA80" i="4" s="1"/>
  <c r="X80" i="4"/>
  <c r="Y80" i="4" s="1"/>
  <c r="V80" i="4"/>
  <c r="W80" i="4" s="1"/>
  <c r="Z79" i="4"/>
  <c r="AA79" i="4" s="1"/>
  <c r="X79" i="4"/>
  <c r="Y79" i="4" s="1"/>
  <c r="V79" i="4"/>
  <c r="W79" i="4" s="1"/>
  <c r="Z78" i="4"/>
  <c r="AA78" i="4" s="1"/>
  <c r="X78" i="4"/>
  <c r="Y78" i="4" s="1"/>
  <c r="V78" i="4"/>
  <c r="W78" i="4" s="1"/>
  <c r="AD77" i="4"/>
  <c r="AE77" i="4" s="1"/>
  <c r="AB77" i="4"/>
  <c r="AC77" i="4" s="1"/>
  <c r="Z77" i="4"/>
  <c r="AA77" i="4" s="1"/>
  <c r="X77" i="4"/>
  <c r="Y77" i="4" s="1"/>
  <c r="V77" i="4"/>
  <c r="W77" i="4" s="1"/>
  <c r="AD76" i="4"/>
  <c r="AE76" i="4" s="1"/>
  <c r="AB76" i="4"/>
  <c r="AC76" i="4" s="1"/>
  <c r="Z76" i="4"/>
  <c r="AA76" i="4" s="1"/>
  <c r="X76" i="4"/>
  <c r="Y76" i="4" s="1"/>
  <c r="V76" i="4"/>
  <c r="W76" i="4" s="1"/>
  <c r="X75" i="4"/>
  <c r="Y75" i="4" s="1"/>
  <c r="V75" i="4"/>
  <c r="W75" i="4" s="1"/>
  <c r="Z74" i="4"/>
  <c r="AA74" i="4" s="1"/>
  <c r="X74" i="4"/>
  <c r="Y74" i="4" s="1"/>
  <c r="V74" i="4"/>
  <c r="W74" i="4" s="1"/>
  <c r="AD73" i="4"/>
  <c r="AE73" i="4" s="1"/>
  <c r="AB73" i="4"/>
  <c r="AC73" i="4" s="1"/>
  <c r="Z73" i="4"/>
  <c r="AA73" i="4" s="1"/>
  <c r="X73" i="4"/>
  <c r="Y73" i="4" s="1"/>
  <c r="V73" i="4"/>
  <c r="W73" i="4" s="1"/>
  <c r="AD72" i="4"/>
  <c r="AE72" i="4" s="1"/>
  <c r="AB72" i="4"/>
  <c r="AC72" i="4" s="1"/>
  <c r="Z72" i="4"/>
  <c r="AA72" i="4" s="1"/>
  <c r="X72" i="4"/>
  <c r="Y72" i="4" s="1"/>
  <c r="V72" i="4"/>
  <c r="AD71" i="4"/>
  <c r="AE71" i="4" s="1"/>
  <c r="AB71" i="4"/>
  <c r="AC71" i="4" s="1"/>
  <c r="Z71" i="4"/>
  <c r="AA71" i="4" s="1"/>
  <c r="X71" i="4"/>
  <c r="Y71" i="4" s="1"/>
  <c r="V71" i="4"/>
  <c r="W71" i="4" s="1"/>
  <c r="AD70" i="4"/>
  <c r="AE70" i="4" s="1"/>
  <c r="AB70" i="4"/>
  <c r="AC70" i="4" s="1"/>
  <c r="Z70" i="4"/>
  <c r="AA70" i="4" s="1"/>
  <c r="X70" i="4"/>
  <c r="Y70" i="4" s="1"/>
  <c r="V70" i="4"/>
  <c r="W70" i="4" s="1"/>
  <c r="AD69" i="4"/>
  <c r="AE69" i="4" s="1"/>
  <c r="AB69" i="4"/>
  <c r="AC69" i="4" s="1"/>
  <c r="Z69" i="4"/>
  <c r="AA69" i="4" s="1"/>
  <c r="X69" i="4"/>
  <c r="Y69" i="4" s="1"/>
  <c r="V69" i="4"/>
  <c r="W69" i="4" s="1"/>
  <c r="AD68" i="4"/>
  <c r="AE68" i="4" s="1"/>
  <c r="AB68" i="4"/>
  <c r="AC68" i="4" s="1"/>
  <c r="Z68" i="4"/>
  <c r="AA68" i="4" s="1"/>
  <c r="X68" i="4"/>
  <c r="Y68" i="4" s="1"/>
  <c r="V68" i="4"/>
  <c r="W68" i="4" s="1"/>
  <c r="AD67" i="4"/>
  <c r="AE67" i="4" s="1"/>
  <c r="AB67" i="4"/>
  <c r="AC67" i="4" s="1"/>
  <c r="Z67" i="4"/>
  <c r="AA67" i="4" s="1"/>
  <c r="X67" i="4"/>
  <c r="Y67" i="4" s="1"/>
  <c r="V67" i="4"/>
  <c r="W67" i="4" s="1"/>
  <c r="AD66" i="4"/>
  <c r="AE66" i="4" s="1"/>
  <c r="AB66" i="4"/>
  <c r="AC66" i="4" s="1"/>
  <c r="Z66" i="4"/>
  <c r="AA66" i="4" s="1"/>
  <c r="X66" i="4"/>
  <c r="Y66" i="4" s="1"/>
  <c r="V66" i="4"/>
  <c r="W66" i="4" s="1"/>
  <c r="AD65" i="4"/>
  <c r="AE65" i="4" s="1"/>
  <c r="AB65" i="4"/>
  <c r="AC65" i="4" s="1"/>
  <c r="Z65" i="4"/>
  <c r="AA65" i="4" s="1"/>
  <c r="X65" i="4"/>
  <c r="Y65" i="4" s="1"/>
  <c r="V65" i="4"/>
  <c r="W65" i="4" s="1"/>
  <c r="AD64" i="4"/>
  <c r="AE64" i="4" s="1"/>
  <c r="AB64" i="4"/>
  <c r="AC64" i="4" s="1"/>
  <c r="Z64" i="4"/>
  <c r="AA64" i="4" s="1"/>
  <c r="X64" i="4"/>
  <c r="Y64" i="4" s="1"/>
  <c r="V64" i="4"/>
  <c r="W64" i="4" s="1"/>
  <c r="AD63" i="4"/>
  <c r="AE63" i="4" s="1"/>
  <c r="AB63" i="4"/>
  <c r="AC63" i="4" s="1"/>
  <c r="Z63" i="4"/>
  <c r="AA63" i="4" s="1"/>
  <c r="X63" i="4"/>
  <c r="Y63" i="4" s="1"/>
  <c r="V63" i="4"/>
  <c r="W63" i="4" s="1"/>
  <c r="AD62" i="4"/>
  <c r="AE62" i="4" s="1"/>
  <c r="AB62" i="4"/>
  <c r="AC62" i="4" s="1"/>
  <c r="Z62" i="4"/>
  <c r="AA62" i="4" s="1"/>
  <c r="X62" i="4"/>
  <c r="Y62" i="4" s="1"/>
  <c r="V62" i="4"/>
  <c r="W62" i="4" s="1"/>
  <c r="AD61" i="4"/>
  <c r="AE61" i="4" s="1"/>
  <c r="AB61" i="4"/>
  <c r="AC61" i="4" s="1"/>
  <c r="Z61" i="4"/>
  <c r="AA61" i="4" s="1"/>
  <c r="X61" i="4"/>
  <c r="Y61" i="4" s="1"/>
  <c r="V61" i="4"/>
  <c r="W61" i="4" s="1"/>
  <c r="AD60" i="4"/>
  <c r="AE60" i="4" s="1"/>
  <c r="AB60" i="4"/>
  <c r="AC60" i="4" s="1"/>
  <c r="Z60" i="4"/>
  <c r="AA60" i="4" s="1"/>
  <c r="X60" i="4"/>
  <c r="Y60" i="4" s="1"/>
  <c r="V60" i="4"/>
  <c r="W60" i="4" s="1"/>
  <c r="AD59" i="4"/>
  <c r="AE59" i="4" s="1"/>
  <c r="AB59" i="4"/>
  <c r="AC59" i="4" s="1"/>
  <c r="Z59" i="4"/>
  <c r="AA59" i="4" s="1"/>
  <c r="X59" i="4"/>
  <c r="Y59" i="4" s="1"/>
  <c r="V59" i="4"/>
  <c r="W59" i="4" s="1"/>
  <c r="AD58" i="4"/>
  <c r="AE58" i="4" s="1"/>
  <c r="AB58" i="4"/>
  <c r="AC58" i="4" s="1"/>
  <c r="Z58" i="4"/>
  <c r="AA58" i="4" s="1"/>
  <c r="X58" i="4"/>
  <c r="Y58" i="4" s="1"/>
  <c r="V58" i="4"/>
  <c r="W58" i="4" s="1"/>
  <c r="AD57" i="4"/>
  <c r="AE57" i="4" s="1"/>
  <c r="AB57" i="4"/>
  <c r="AC57" i="4" s="1"/>
  <c r="Z57" i="4"/>
  <c r="AA57" i="4" s="1"/>
  <c r="X57" i="4"/>
  <c r="Y57" i="4" s="1"/>
  <c r="V57" i="4"/>
  <c r="W57" i="4" s="1"/>
  <c r="AD56" i="4"/>
  <c r="AE56" i="4" s="1"/>
  <c r="AB56" i="4"/>
  <c r="AC56" i="4" s="1"/>
  <c r="Z56" i="4"/>
  <c r="AA56" i="4" s="1"/>
  <c r="X56" i="4"/>
  <c r="Y56" i="4" s="1"/>
  <c r="V56" i="4"/>
  <c r="W56" i="4" s="1"/>
  <c r="AD55" i="4"/>
  <c r="AE55" i="4" s="1"/>
  <c r="AB55" i="4"/>
  <c r="AC55" i="4" s="1"/>
  <c r="Z55" i="4"/>
  <c r="AA55" i="4" s="1"/>
  <c r="X55" i="4"/>
  <c r="Y55" i="4" s="1"/>
  <c r="V55" i="4"/>
  <c r="W55" i="4" s="1"/>
  <c r="AD54" i="4"/>
  <c r="AE54" i="4" s="1"/>
  <c r="AB54" i="4"/>
  <c r="AC54" i="4" s="1"/>
  <c r="Z54" i="4"/>
  <c r="AA54" i="4" s="1"/>
  <c r="X54" i="4"/>
  <c r="Y54" i="4" s="1"/>
  <c r="V54" i="4"/>
  <c r="W54" i="4" s="1"/>
  <c r="AD53" i="4"/>
  <c r="AE53" i="4" s="1"/>
  <c r="AB53" i="4"/>
  <c r="AC53" i="4" s="1"/>
  <c r="Z53" i="4"/>
  <c r="AA53" i="4" s="1"/>
  <c r="X53" i="4"/>
  <c r="Y53" i="4" s="1"/>
  <c r="V53" i="4"/>
  <c r="W53" i="4" s="1"/>
  <c r="AD52" i="4"/>
  <c r="AE52" i="4" s="1"/>
  <c r="AB52" i="4"/>
  <c r="AC52" i="4" s="1"/>
  <c r="Z52" i="4"/>
  <c r="AA52" i="4" s="1"/>
  <c r="X52" i="4"/>
  <c r="Y52" i="4" s="1"/>
  <c r="V52" i="4"/>
  <c r="W52" i="4" s="1"/>
  <c r="AD51" i="4"/>
  <c r="AE51" i="4" s="1"/>
  <c r="AB51" i="4"/>
  <c r="AC51" i="4" s="1"/>
  <c r="Z51" i="4"/>
  <c r="AA51" i="4" s="1"/>
  <c r="X51" i="4"/>
  <c r="Y51" i="4" s="1"/>
  <c r="V51" i="4"/>
  <c r="W51" i="4" s="1"/>
  <c r="AD50" i="4"/>
  <c r="AE50" i="4" s="1"/>
  <c r="AB50" i="4"/>
  <c r="AC50" i="4" s="1"/>
  <c r="Z50" i="4"/>
  <c r="AA50" i="4" s="1"/>
  <c r="X50" i="4"/>
  <c r="Y50" i="4" s="1"/>
  <c r="V50" i="4"/>
  <c r="W50" i="4" s="1"/>
  <c r="AD49" i="4"/>
  <c r="AE49" i="4" s="1"/>
  <c r="AB49" i="4"/>
  <c r="AC49" i="4" s="1"/>
  <c r="Z49" i="4"/>
  <c r="AA49" i="4" s="1"/>
  <c r="X49" i="4"/>
  <c r="Y49" i="4" s="1"/>
  <c r="V49" i="4"/>
  <c r="AD48" i="4"/>
  <c r="AE48" i="4" s="1"/>
  <c r="AB48" i="4"/>
  <c r="AC48" i="4" s="1"/>
  <c r="Z48" i="4"/>
  <c r="AA48" i="4" s="1"/>
  <c r="X48" i="4"/>
  <c r="Y48" i="4" s="1"/>
  <c r="V48" i="4"/>
  <c r="W48" i="4" s="1"/>
  <c r="AD47" i="4"/>
  <c r="AE47" i="4" s="1"/>
  <c r="AB47" i="4"/>
  <c r="AC47" i="4" s="1"/>
  <c r="Z47" i="4"/>
  <c r="AA47" i="4" s="1"/>
  <c r="X47" i="4"/>
  <c r="Y47" i="4" s="1"/>
  <c r="V47" i="4"/>
  <c r="W47" i="4" s="1"/>
  <c r="AD46" i="4"/>
  <c r="AE46" i="4" s="1"/>
  <c r="AB46" i="4"/>
  <c r="AC46" i="4" s="1"/>
  <c r="Z46" i="4"/>
  <c r="AA46" i="4" s="1"/>
  <c r="X46" i="4"/>
  <c r="Y46" i="4" s="1"/>
  <c r="V46" i="4"/>
  <c r="W46" i="4" s="1"/>
  <c r="AD45" i="4"/>
  <c r="AE45" i="4" s="1"/>
  <c r="AB45" i="4"/>
  <c r="AC45" i="4" s="1"/>
  <c r="Z45" i="4"/>
  <c r="AA45" i="4" s="1"/>
  <c r="X45" i="4"/>
  <c r="Y45" i="4" s="1"/>
  <c r="V45" i="4"/>
  <c r="W45" i="4" s="1"/>
  <c r="AD44" i="4"/>
  <c r="AE44" i="4" s="1"/>
  <c r="AB44" i="4"/>
  <c r="AC44" i="4" s="1"/>
  <c r="Z44" i="4"/>
  <c r="AA44" i="4" s="1"/>
  <c r="X44" i="4"/>
  <c r="Y44" i="4" s="1"/>
  <c r="V44" i="4"/>
  <c r="W44" i="4" s="1"/>
  <c r="T498" i="4"/>
  <c r="U498" i="4" s="1"/>
  <c r="T497" i="4"/>
  <c r="U497" i="4" s="1"/>
  <c r="T496" i="4"/>
  <c r="U496" i="4" s="1"/>
  <c r="T495" i="4"/>
  <c r="U495" i="4" s="1"/>
  <c r="T494" i="4"/>
  <c r="U494" i="4" s="1"/>
  <c r="T493" i="4"/>
  <c r="U493" i="4" s="1"/>
  <c r="T492" i="4"/>
  <c r="U492" i="4" s="1"/>
  <c r="T491" i="4"/>
  <c r="U491" i="4" s="1"/>
  <c r="T490" i="4"/>
  <c r="U490" i="4" s="1"/>
  <c r="T489" i="4"/>
  <c r="U489" i="4" s="1"/>
  <c r="T488" i="4"/>
  <c r="U488" i="4" s="1"/>
  <c r="T487" i="4"/>
  <c r="U487" i="4" s="1"/>
  <c r="T486" i="4"/>
  <c r="U486" i="4" s="1"/>
  <c r="T485" i="4"/>
  <c r="U485" i="4" s="1"/>
  <c r="T484" i="4"/>
  <c r="U484" i="4" s="1"/>
  <c r="T483" i="4"/>
  <c r="U483" i="4" s="1"/>
  <c r="T482" i="4"/>
  <c r="U482" i="4" s="1"/>
  <c r="T481" i="4"/>
  <c r="U481" i="4" s="1"/>
  <c r="T480" i="4"/>
  <c r="U480" i="4" s="1"/>
  <c r="T479" i="4"/>
  <c r="U479" i="4" s="1"/>
  <c r="T478" i="4"/>
  <c r="U478" i="4" s="1"/>
  <c r="T477" i="4"/>
  <c r="U477" i="4" s="1"/>
  <c r="T476" i="4"/>
  <c r="U476" i="4" s="1"/>
  <c r="T475" i="4"/>
  <c r="U475" i="4" s="1"/>
  <c r="T474" i="4"/>
  <c r="U474" i="4" s="1"/>
  <c r="T473" i="4"/>
  <c r="U473" i="4" s="1"/>
  <c r="T472" i="4"/>
  <c r="U472" i="4" s="1"/>
  <c r="T471" i="4"/>
  <c r="U471" i="4" s="1"/>
  <c r="T470" i="4"/>
  <c r="U470" i="4" s="1"/>
  <c r="T469" i="4"/>
  <c r="U469" i="4" s="1"/>
  <c r="T468" i="4"/>
  <c r="U468" i="4" s="1"/>
  <c r="T467" i="4"/>
  <c r="U467" i="4" s="1"/>
  <c r="T466" i="4"/>
  <c r="U466" i="4" s="1"/>
  <c r="T465" i="4"/>
  <c r="U465" i="4" s="1"/>
  <c r="T464" i="4"/>
  <c r="U464" i="4" s="1"/>
  <c r="T463" i="4"/>
  <c r="U463" i="4" s="1"/>
  <c r="T462" i="4"/>
  <c r="U462" i="4" s="1"/>
  <c r="T461" i="4"/>
  <c r="U461" i="4" s="1"/>
  <c r="T460" i="4"/>
  <c r="U460" i="4" s="1"/>
  <c r="T459" i="4"/>
  <c r="U459" i="4" s="1"/>
  <c r="T458" i="4"/>
  <c r="U458" i="4" s="1"/>
  <c r="T457" i="4"/>
  <c r="U457" i="4" s="1"/>
  <c r="T456" i="4"/>
  <c r="U456" i="4" s="1"/>
  <c r="T455" i="4"/>
  <c r="U455" i="4" s="1"/>
  <c r="T454" i="4"/>
  <c r="U454" i="4" s="1"/>
  <c r="T453" i="4"/>
  <c r="U453" i="4" s="1"/>
  <c r="T452" i="4"/>
  <c r="U452" i="4" s="1"/>
  <c r="T451" i="4"/>
  <c r="U451" i="4" s="1"/>
  <c r="T450" i="4"/>
  <c r="U450" i="4" s="1"/>
  <c r="T449" i="4"/>
  <c r="U449" i="4" s="1"/>
  <c r="T448" i="4"/>
  <c r="U448" i="4" s="1"/>
  <c r="T447" i="4"/>
  <c r="U447" i="4" s="1"/>
  <c r="T446" i="4"/>
  <c r="U446" i="4" s="1"/>
  <c r="T445" i="4"/>
  <c r="U445" i="4" s="1"/>
  <c r="T444" i="4"/>
  <c r="U444" i="4" s="1"/>
  <c r="T443" i="4"/>
  <c r="U443" i="4" s="1"/>
  <c r="T442" i="4"/>
  <c r="U442" i="4" s="1"/>
  <c r="T441" i="4"/>
  <c r="U441" i="4" s="1"/>
  <c r="T440" i="4"/>
  <c r="U440" i="4" s="1"/>
  <c r="T439" i="4"/>
  <c r="U439" i="4" s="1"/>
  <c r="T438" i="4"/>
  <c r="U438" i="4" s="1"/>
  <c r="T437" i="4"/>
  <c r="U437" i="4" s="1"/>
  <c r="T436" i="4"/>
  <c r="U436" i="4" s="1"/>
  <c r="T435" i="4"/>
  <c r="U435" i="4" s="1"/>
  <c r="T434" i="4"/>
  <c r="U434" i="4" s="1"/>
  <c r="T433" i="4"/>
  <c r="U433" i="4" s="1"/>
  <c r="T432" i="4"/>
  <c r="U432" i="4" s="1"/>
  <c r="T431" i="4"/>
  <c r="U431" i="4" s="1"/>
  <c r="T430" i="4"/>
  <c r="U430" i="4" s="1"/>
  <c r="T429" i="4"/>
  <c r="U429" i="4" s="1"/>
  <c r="T428" i="4"/>
  <c r="U428" i="4" s="1"/>
  <c r="T427" i="4"/>
  <c r="U427" i="4" s="1"/>
  <c r="T426" i="4"/>
  <c r="U426" i="4" s="1"/>
  <c r="T425" i="4"/>
  <c r="U425" i="4" s="1"/>
  <c r="T424" i="4"/>
  <c r="U424" i="4" s="1"/>
  <c r="T423" i="4"/>
  <c r="U423" i="4" s="1"/>
  <c r="T422" i="4"/>
  <c r="U422" i="4" s="1"/>
  <c r="T421" i="4"/>
  <c r="U421" i="4" s="1"/>
  <c r="T420" i="4"/>
  <c r="U420" i="4" s="1"/>
  <c r="T419" i="4"/>
  <c r="U419" i="4" s="1"/>
  <c r="T418" i="4"/>
  <c r="U418" i="4" s="1"/>
  <c r="T417" i="4"/>
  <c r="U417" i="4" s="1"/>
  <c r="T416" i="4"/>
  <c r="U416" i="4" s="1"/>
  <c r="T415" i="4"/>
  <c r="U415" i="4" s="1"/>
  <c r="T414" i="4"/>
  <c r="U414" i="4" s="1"/>
  <c r="T413" i="4"/>
  <c r="U413" i="4" s="1"/>
  <c r="T412" i="4"/>
  <c r="U412" i="4" s="1"/>
  <c r="T411" i="4"/>
  <c r="U411" i="4" s="1"/>
  <c r="T410" i="4"/>
  <c r="U410" i="4" s="1"/>
  <c r="T409" i="4"/>
  <c r="U409" i="4" s="1"/>
  <c r="T408" i="4"/>
  <c r="U408" i="4" s="1"/>
  <c r="T407" i="4"/>
  <c r="U407" i="4" s="1"/>
  <c r="T406" i="4"/>
  <c r="U406" i="4" s="1"/>
  <c r="T405" i="4"/>
  <c r="U405" i="4" s="1"/>
  <c r="T404" i="4"/>
  <c r="U404" i="4" s="1"/>
  <c r="T403" i="4"/>
  <c r="U403" i="4" s="1"/>
  <c r="T402" i="4"/>
  <c r="U402" i="4" s="1"/>
  <c r="T401" i="4"/>
  <c r="U401" i="4" s="1"/>
  <c r="T400" i="4"/>
  <c r="U400" i="4" s="1"/>
  <c r="T399" i="4"/>
  <c r="T398" i="4"/>
  <c r="U398" i="4" s="1"/>
  <c r="T397" i="4"/>
  <c r="U397" i="4" s="1"/>
  <c r="T396" i="4"/>
  <c r="U396" i="4" s="1"/>
  <c r="T395" i="4"/>
  <c r="U395" i="4" s="1"/>
  <c r="T394" i="4"/>
  <c r="T393" i="4"/>
  <c r="U393" i="4" s="1"/>
  <c r="T392" i="4"/>
  <c r="U392" i="4" s="1"/>
  <c r="T391" i="4"/>
  <c r="U391" i="4" s="1"/>
  <c r="T390" i="4"/>
  <c r="U390" i="4" s="1"/>
  <c r="T389" i="4"/>
  <c r="U389" i="4" s="1"/>
  <c r="T388" i="4"/>
  <c r="U388" i="4" s="1"/>
  <c r="T387" i="4"/>
  <c r="U387" i="4" s="1"/>
  <c r="T386" i="4"/>
  <c r="U386" i="4" s="1"/>
  <c r="T385" i="4"/>
  <c r="U385" i="4" s="1"/>
  <c r="T384" i="4"/>
  <c r="U384" i="4" s="1"/>
  <c r="T383" i="4"/>
  <c r="U383" i="4" s="1"/>
  <c r="T382" i="4"/>
  <c r="U382" i="4" s="1"/>
  <c r="T381" i="4"/>
  <c r="U381" i="4" s="1"/>
  <c r="T380" i="4"/>
  <c r="U380" i="4" s="1"/>
  <c r="T379" i="4"/>
  <c r="U379" i="4" s="1"/>
  <c r="T378" i="4"/>
  <c r="U378" i="4" s="1"/>
  <c r="T377" i="4"/>
  <c r="U377" i="4" s="1"/>
  <c r="T376" i="4"/>
  <c r="U376" i="4" s="1"/>
  <c r="T375" i="4"/>
  <c r="U375" i="4" s="1"/>
  <c r="T374" i="4"/>
  <c r="U374" i="4" s="1"/>
  <c r="T373" i="4"/>
  <c r="U373" i="4" s="1"/>
  <c r="T372" i="4"/>
  <c r="U372" i="4" s="1"/>
  <c r="T371" i="4"/>
  <c r="U371" i="4" s="1"/>
  <c r="T370" i="4"/>
  <c r="U370" i="4" s="1"/>
  <c r="T369" i="4"/>
  <c r="U369" i="4" s="1"/>
  <c r="T368" i="4"/>
  <c r="U368" i="4" s="1"/>
  <c r="T367" i="4"/>
  <c r="U367" i="4" s="1"/>
  <c r="T366" i="4"/>
  <c r="U366" i="4" s="1"/>
  <c r="T365" i="4"/>
  <c r="U365" i="4" s="1"/>
  <c r="T364" i="4"/>
  <c r="U364" i="4" s="1"/>
  <c r="T363" i="4"/>
  <c r="U363" i="4" s="1"/>
  <c r="T362" i="4"/>
  <c r="U362" i="4" s="1"/>
  <c r="T361" i="4"/>
  <c r="U361" i="4" s="1"/>
  <c r="T360" i="4"/>
  <c r="U360" i="4" s="1"/>
  <c r="T359" i="4"/>
  <c r="U359" i="4" s="1"/>
  <c r="T358" i="4"/>
  <c r="U358" i="4" s="1"/>
  <c r="T357" i="4"/>
  <c r="U357" i="4" s="1"/>
  <c r="T356" i="4"/>
  <c r="U356" i="4" s="1"/>
  <c r="T355" i="4"/>
  <c r="U355" i="4" s="1"/>
  <c r="T354" i="4"/>
  <c r="U354" i="4" s="1"/>
  <c r="T353" i="4"/>
  <c r="U353" i="4" s="1"/>
  <c r="T352" i="4"/>
  <c r="U352" i="4" s="1"/>
  <c r="T351" i="4"/>
  <c r="U351" i="4" s="1"/>
  <c r="T350" i="4"/>
  <c r="U350" i="4" s="1"/>
  <c r="T349" i="4"/>
  <c r="U349" i="4" s="1"/>
  <c r="T348" i="4"/>
  <c r="U348" i="4" s="1"/>
  <c r="T347" i="4"/>
  <c r="T346" i="4"/>
  <c r="U346" i="4" s="1"/>
  <c r="T345" i="4"/>
  <c r="U345" i="4" s="1"/>
  <c r="T344" i="4"/>
  <c r="U344" i="4" s="1"/>
  <c r="T343" i="4"/>
  <c r="U343" i="4" s="1"/>
  <c r="T342" i="4"/>
  <c r="U342" i="4" s="1"/>
  <c r="T341" i="4"/>
  <c r="U341" i="4" s="1"/>
  <c r="T340" i="4"/>
  <c r="U340" i="4" s="1"/>
  <c r="T339" i="4"/>
  <c r="U339" i="4" s="1"/>
  <c r="T338" i="4"/>
  <c r="U338" i="4" s="1"/>
  <c r="T337" i="4"/>
  <c r="U337" i="4" s="1"/>
  <c r="T336" i="4"/>
  <c r="U336" i="4" s="1"/>
  <c r="T335" i="4"/>
  <c r="U335" i="4" s="1"/>
  <c r="T334" i="4"/>
  <c r="U334" i="4" s="1"/>
  <c r="T333" i="4"/>
  <c r="U333" i="4" s="1"/>
  <c r="T332" i="4"/>
  <c r="U332" i="4" s="1"/>
  <c r="T331" i="4"/>
  <c r="U331" i="4" s="1"/>
  <c r="T330" i="4"/>
  <c r="U330" i="4" s="1"/>
  <c r="T329" i="4"/>
  <c r="U329" i="4" s="1"/>
  <c r="T328" i="4"/>
  <c r="U328" i="4" s="1"/>
  <c r="T327" i="4"/>
  <c r="U327" i="4" s="1"/>
  <c r="T326" i="4"/>
  <c r="U326" i="4" s="1"/>
  <c r="T325" i="4"/>
  <c r="U325" i="4" s="1"/>
  <c r="T324" i="4"/>
  <c r="U324" i="4" s="1"/>
  <c r="T323" i="4"/>
  <c r="U323" i="4" s="1"/>
  <c r="T322" i="4"/>
  <c r="U322" i="4" s="1"/>
  <c r="T321" i="4"/>
  <c r="U321" i="4" s="1"/>
  <c r="T320" i="4"/>
  <c r="U320" i="4" s="1"/>
  <c r="T319" i="4"/>
  <c r="U319" i="4" s="1"/>
  <c r="T318" i="4"/>
  <c r="U318" i="4" s="1"/>
  <c r="T317" i="4"/>
  <c r="U317" i="4" s="1"/>
  <c r="T316" i="4"/>
  <c r="U316" i="4" s="1"/>
  <c r="T315" i="4"/>
  <c r="U315" i="4" s="1"/>
  <c r="T314" i="4"/>
  <c r="U314" i="4" s="1"/>
  <c r="T313" i="4"/>
  <c r="U313" i="4" s="1"/>
  <c r="T312" i="4"/>
  <c r="U312" i="4" s="1"/>
  <c r="T311" i="4"/>
  <c r="U311" i="4" s="1"/>
  <c r="T310" i="4"/>
  <c r="U310" i="4" s="1"/>
  <c r="T309" i="4"/>
  <c r="U309" i="4" s="1"/>
  <c r="T308" i="4"/>
  <c r="U308" i="4" s="1"/>
  <c r="T307" i="4"/>
  <c r="U307" i="4" s="1"/>
  <c r="T306" i="4"/>
  <c r="U306" i="4" s="1"/>
  <c r="T305" i="4"/>
  <c r="U305" i="4" s="1"/>
  <c r="T304" i="4"/>
  <c r="U304" i="4" s="1"/>
  <c r="T303" i="4"/>
  <c r="U303" i="4" s="1"/>
  <c r="T302" i="4"/>
  <c r="U302" i="4" s="1"/>
  <c r="T301" i="4"/>
  <c r="U301" i="4" s="1"/>
  <c r="T300" i="4"/>
  <c r="U300" i="4" s="1"/>
  <c r="T299" i="4"/>
  <c r="U299" i="4" s="1"/>
  <c r="T298" i="4"/>
  <c r="U298" i="4" s="1"/>
  <c r="T297" i="4"/>
  <c r="U297" i="4" s="1"/>
  <c r="T296" i="4"/>
  <c r="U296" i="4" s="1"/>
  <c r="T295" i="4"/>
  <c r="U295" i="4" s="1"/>
  <c r="T294" i="4"/>
  <c r="U294" i="4" s="1"/>
  <c r="T293" i="4"/>
  <c r="U293" i="4" s="1"/>
  <c r="T292" i="4"/>
  <c r="U292" i="4" s="1"/>
  <c r="T291" i="4"/>
  <c r="U291" i="4" s="1"/>
  <c r="T290" i="4"/>
  <c r="U290" i="4" s="1"/>
  <c r="T289" i="4"/>
  <c r="U289" i="4" s="1"/>
  <c r="T288" i="4"/>
  <c r="U288" i="4" s="1"/>
  <c r="T287" i="4"/>
  <c r="U287" i="4" s="1"/>
  <c r="T286" i="4"/>
  <c r="U286" i="4" s="1"/>
  <c r="T285" i="4"/>
  <c r="U285" i="4" s="1"/>
  <c r="T284" i="4"/>
  <c r="U284" i="4" s="1"/>
  <c r="T283" i="4"/>
  <c r="U283" i="4" s="1"/>
  <c r="T282" i="4"/>
  <c r="U282" i="4" s="1"/>
  <c r="T281" i="4"/>
  <c r="U281" i="4" s="1"/>
  <c r="T280" i="4"/>
  <c r="U280" i="4" s="1"/>
  <c r="T279" i="4"/>
  <c r="U279" i="4" s="1"/>
  <c r="T278" i="4"/>
  <c r="U278" i="4" s="1"/>
  <c r="T277" i="4"/>
  <c r="U277" i="4" s="1"/>
  <c r="T276" i="4"/>
  <c r="U276" i="4" s="1"/>
  <c r="T275" i="4"/>
  <c r="U275" i="4" s="1"/>
  <c r="T274" i="4"/>
  <c r="U274" i="4" s="1"/>
  <c r="T273" i="4"/>
  <c r="U273" i="4" s="1"/>
  <c r="T272" i="4"/>
  <c r="U272" i="4" s="1"/>
  <c r="T271" i="4"/>
  <c r="U271" i="4" s="1"/>
  <c r="T270" i="4"/>
  <c r="U270" i="4" s="1"/>
  <c r="T269" i="4"/>
  <c r="U269" i="4" s="1"/>
  <c r="T268" i="4"/>
  <c r="U268" i="4" s="1"/>
  <c r="T267" i="4"/>
  <c r="U267" i="4" s="1"/>
  <c r="T266" i="4"/>
  <c r="U266" i="4" s="1"/>
  <c r="T265" i="4"/>
  <c r="U265" i="4" s="1"/>
  <c r="T264" i="4"/>
  <c r="U264" i="4" s="1"/>
  <c r="T263" i="4"/>
  <c r="U263" i="4" s="1"/>
  <c r="T262" i="4"/>
  <c r="U262" i="4" s="1"/>
  <c r="T261" i="4"/>
  <c r="U261" i="4" s="1"/>
  <c r="T260" i="4"/>
  <c r="U260" i="4" s="1"/>
  <c r="T259" i="4"/>
  <c r="U259" i="4" s="1"/>
  <c r="T258" i="4"/>
  <c r="U258" i="4" s="1"/>
  <c r="T257" i="4"/>
  <c r="U257" i="4" s="1"/>
  <c r="T256" i="4"/>
  <c r="U256" i="4" s="1"/>
  <c r="T255" i="4"/>
  <c r="U255" i="4" s="1"/>
  <c r="T254" i="4"/>
  <c r="U254" i="4" s="1"/>
  <c r="T253" i="4"/>
  <c r="U253" i="4" s="1"/>
  <c r="T252" i="4"/>
  <c r="U252" i="4" s="1"/>
  <c r="T251" i="4"/>
  <c r="U251" i="4" s="1"/>
  <c r="T250" i="4"/>
  <c r="U250" i="4" s="1"/>
  <c r="T249" i="4"/>
  <c r="U249" i="4" s="1"/>
  <c r="T248" i="4"/>
  <c r="U248" i="4" s="1"/>
  <c r="T247" i="4"/>
  <c r="U247" i="4" s="1"/>
  <c r="T246" i="4"/>
  <c r="U246" i="4" s="1"/>
  <c r="T245" i="4"/>
  <c r="U245" i="4" s="1"/>
  <c r="T244" i="4"/>
  <c r="U244" i="4" s="1"/>
  <c r="T243" i="4"/>
  <c r="U243" i="4" s="1"/>
  <c r="T242" i="4"/>
  <c r="U242" i="4" s="1"/>
  <c r="T241" i="4"/>
  <c r="U241" i="4" s="1"/>
  <c r="T240" i="4"/>
  <c r="U240" i="4" s="1"/>
  <c r="T239" i="4"/>
  <c r="U239" i="4" s="1"/>
  <c r="T238" i="4"/>
  <c r="U238" i="4" s="1"/>
  <c r="T237" i="4"/>
  <c r="U237" i="4" s="1"/>
  <c r="T236" i="4"/>
  <c r="U236" i="4" s="1"/>
  <c r="T235" i="4"/>
  <c r="U235" i="4" s="1"/>
  <c r="T234" i="4"/>
  <c r="U234" i="4" s="1"/>
  <c r="T233" i="4"/>
  <c r="U233" i="4" s="1"/>
  <c r="T232" i="4"/>
  <c r="U232" i="4" s="1"/>
  <c r="T231" i="4"/>
  <c r="U231" i="4" s="1"/>
  <c r="T230" i="4"/>
  <c r="U230" i="4" s="1"/>
  <c r="T229" i="4"/>
  <c r="U229" i="4" s="1"/>
  <c r="T228" i="4"/>
  <c r="U228" i="4" s="1"/>
  <c r="T227" i="4"/>
  <c r="U227" i="4" s="1"/>
  <c r="T226" i="4"/>
  <c r="U226" i="4" s="1"/>
  <c r="T225" i="4"/>
  <c r="U225" i="4" s="1"/>
  <c r="T224" i="4"/>
  <c r="U224" i="4" s="1"/>
  <c r="T223" i="4"/>
  <c r="U223" i="4" s="1"/>
  <c r="T222" i="4"/>
  <c r="U222" i="4" s="1"/>
  <c r="T221" i="4"/>
  <c r="U221" i="4" s="1"/>
  <c r="T220" i="4"/>
  <c r="U220" i="4" s="1"/>
  <c r="T219" i="4"/>
  <c r="U219" i="4" s="1"/>
  <c r="T218" i="4"/>
  <c r="U218" i="4" s="1"/>
  <c r="T217" i="4"/>
  <c r="U217" i="4" s="1"/>
  <c r="T216" i="4"/>
  <c r="U216" i="4" s="1"/>
  <c r="T215" i="4"/>
  <c r="U215" i="4" s="1"/>
  <c r="T214" i="4"/>
  <c r="U214" i="4" s="1"/>
  <c r="T213" i="4"/>
  <c r="U213" i="4" s="1"/>
  <c r="T212" i="4"/>
  <c r="U212" i="4" s="1"/>
  <c r="T211" i="4"/>
  <c r="U211" i="4" s="1"/>
  <c r="T210" i="4"/>
  <c r="U210" i="4" s="1"/>
  <c r="T209" i="4"/>
  <c r="U209" i="4" s="1"/>
  <c r="T208" i="4"/>
  <c r="U208" i="4" s="1"/>
  <c r="T207" i="4"/>
  <c r="U207" i="4" s="1"/>
  <c r="T206" i="4"/>
  <c r="U206" i="4" s="1"/>
  <c r="T205" i="4"/>
  <c r="U205" i="4" s="1"/>
  <c r="T204" i="4"/>
  <c r="U204" i="4" s="1"/>
  <c r="T203" i="4"/>
  <c r="U203" i="4" s="1"/>
  <c r="T202" i="4"/>
  <c r="U202" i="4" s="1"/>
  <c r="T201" i="4"/>
  <c r="U201" i="4" s="1"/>
  <c r="T200" i="4"/>
  <c r="U200" i="4" s="1"/>
  <c r="T199" i="4"/>
  <c r="U199" i="4" s="1"/>
  <c r="T198" i="4"/>
  <c r="U198" i="4" s="1"/>
  <c r="T197" i="4"/>
  <c r="U197" i="4" s="1"/>
  <c r="T196" i="4"/>
  <c r="U196" i="4" s="1"/>
  <c r="T195" i="4"/>
  <c r="U195" i="4" s="1"/>
  <c r="T194" i="4"/>
  <c r="U194" i="4" s="1"/>
  <c r="T193" i="4"/>
  <c r="U193" i="4" s="1"/>
  <c r="T192" i="4"/>
  <c r="U192" i="4" s="1"/>
  <c r="T191" i="4"/>
  <c r="U191" i="4" s="1"/>
  <c r="T190" i="4"/>
  <c r="U190" i="4" s="1"/>
  <c r="T189" i="4"/>
  <c r="U189" i="4" s="1"/>
  <c r="T188" i="4"/>
  <c r="U188" i="4" s="1"/>
  <c r="T187" i="4"/>
  <c r="U187" i="4" s="1"/>
  <c r="T186" i="4"/>
  <c r="U186" i="4" s="1"/>
  <c r="T185" i="4"/>
  <c r="U185" i="4" s="1"/>
  <c r="T184" i="4"/>
  <c r="U184" i="4" s="1"/>
  <c r="T183" i="4"/>
  <c r="U183" i="4" s="1"/>
  <c r="T182" i="4"/>
  <c r="U182" i="4" s="1"/>
  <c r="T181" i="4"/>
  <c r="U181" i="4" s="1"/>
  <c r="T180" i="4"/>
  <c r="U180" i="4" s="1"/>
  <c r="T179" i="4"/>
  <c r="U179" i="4" s="1"/>
  <c r="T178" i="4"/>
  <c r="T177" i="4"/>
  <c r="U177" i="4" s="1"/>
  <c r="T176" i="4"/>
  <c r="U176" i="4" s="1"/>
  <c r="T175" i="4"/>
  <c r="U175" i="4" s="1"/>
  <c r="T174" i="4"/>
  <c r="U174" i="4" s="1"/>
  <c r="T173" i="4"/>
  <c r="U173" i="4" s="1"/>
  <c r="T172" i="4"/>
  <c r="U172" i="4" s="1"/>
  <c r="T171" i="4"/>
  <c r="U171" i="4" s="1"/>
  <c r="T170" i="4"/>
  <c r="U170" i="4" s="1"/>
  <c r="T169" i="4"/>
  <c r="U169" i="4" s="1"/>
  <c r="T168" i="4"/>
  <c r="U168" i="4" s="1"/>
  <c r="T167" i="4"/>
  <c r="U167" i="4" s="1"/>
  <c r="T166" i="4"/>
  <c r="U166" i="4" s="1"/>
  <c r="T165" i="4"/>
  <c r="U165" i="4" s="1"/>
  <c r="T164" i="4"/>
  <c r="U164" i="4" s="1"/>
  <c r="T163" i="4"/>
  <c r="T162" i="4"/>
  <c r="U162" i="4" s="1"/>
  <c r="T161" i="4"/>
  <c r="U161" i="4" s="1"/>
  <c r="T160" i="4"/>
  <c r="U160" i="4" s="1"/>
  <c r="T159" i="4"/>
  <c r="U159" i="4" s="1"/>
  <c r="T158" i="4"/>
  <c r="U158" i="4" s="1"/>
  <c r="T157" i="4"/>
  <c r="U157" i="4" s="1"/>
  <c r="T156" i="4"/>
  <c r="U156" i="4" s="1"/>
  <c r="T155" i="4"/>
  <c r="U155" i="4" s="1"/>
  <c r="T154" i="4"/>
  <c r="U154" i="4" s="1"/>
  <c r="T153" i="4"/>
  <c r="U153" i="4" s="1"/>
  <c r="T152" i="4"/>
  <c r="U152" i="4" s="1"/>
  <c r="T151" i="4"/>
  <c r="U151" i="4" s="1"/>
  <c r="T150" i="4"/>
  <c r="U150" i="4" s="1"/>
  <c r="T149" i="4"/>
  <c r="U149" i="4" s="1"/>
  <c r="T148" i="4"/>
  <c r="U148" i="4" s="1"/>
  <c r="T147" i="4"/>
  <c r="U147" i="4" s="1"/>
  <c r="T146" i="4"/>
  <c r="U146" i="4" s="1"/>
  <c r="T145" i="4"/>
  <c r="U145" i="4" s="1"/>
  <c r="T144" i="4"/>
  <c r="U144" i="4" s="1"/>
  <c r="T143" i="4"/>
  <c r="U143" i="4" s="1"/>
  <c r="T142" i="4"/>
  <c r="U142" i="4" s="1"/>
  <c r="T141" i="4"/>
  <c r="U141" i="4" s="1"/>
  <c r="T140" i="4"/>
  <c r="U140" i="4" s="1"/>
  <c r="T139" i="4"/>
  <c r="U139" i="4" s="1"/>
  <c r="T138" i="4"/>
  <c r="U138" i="4" s="1"/>
  <c r="T137" i="4"/>
  <c r="U137" i="4" s="1"/>
  <c r="T136" i="4"/>
  <c r="U136" i="4" s="1"/>
  <c r="T135" i="4"/>
  <c r="U135" i="4" s="1"/>
  <c r="T134" i="4"/>
  <c r="U134" i="4" s="1"/>
  <c r="T133" i="4"/>
  <c r="U133" i="4" s="1"/>
  <c r="T132" i="4"/>
  <c r="T131" i="4"/>
  <c r="U131" i="4" s="1"/>
  <c r="T130" i="4"/>
  <c r="T129" i="4"/>
  <c r="U129" i="4" s="1"/>
  <c r="T128" i="4"/>
  <c r="U128" i="4" s="1"/>
  <c r="T127" i="4"/>
  <c r="U127" i="4" s="1"/>
  <c r="T126" i="4"/>
  <c r="U126" i="4" s="1"/>
  <c r="T125" i="4"/>
  <c r="U125" i="4" s="1"/>
  <c r="T124" i="4"/>
  <c r="U124" i="4" s="1"/>
  <c r="T123" i="4"/>
  <c r="U123" i="4" s="1"/>
  <c r="T122" i="4"/>
  <c r="U122" i="4" s="1"/>
  <c r="T121" i="4"/>
  <c r="U121" i="4" s="1"/>
  <c r="T120" i="4"/>
  <c r="U120" i="4" s="1"/>
  <c r="T119" i="4"/>
  <c r="U119" i="4" s="1"/>
  <c r="T118" i="4"/>
  <c r="U118" i="4" s="1"/>
  <c r="T117" i="4"/>
  <c r="U117" i="4" s="1"/>
  <c r="T116" i="4"/>
  <c r="U116" i="4" s="1"/>
  <c r="T115" i="4"/>
  <c r="U115" i="4" s="1"/>
  <c r="T114" i="4"/>
  <c r="U114" i="4" s="1"/>
  <c r="T113" i="4"/>
  <c r="U113" i="4" s="1"/>
  <c r="T112" i="4"/>
  <c r="U112" i="4" s="1"/>
  <c r="T111" i="4"/>
  <c r="U111" i="4" s="1"/>
  <c r="T110" i="4"/>
  <c r="U110" i="4" s="1"/>
  <c r="T109" i="4"/>
  <c r="U109" i="4" s="1"/>
  <c r="T108" i="4"/>
  <c r="U108" i="4" s="1"/>
  <c r="T107" i="4"/>
  <c r="U107" i="4" s="1"/>
  <c r="T106" i="4"/>
  <c r="U106" i="4" s="1"/>
  <c r="T105" i="4"/>
  <c r="U105" i="4" s="1"/>
  <c r="T104" i="4"/>
  <c r="U104" i="4" s="1"/>
  <c r="T103" i="4"/>
  <c r="U103" i="4" s="1"/>
  <c r="T102" i="4"/>
  <c r="U102" i="4" s="1"/>
  <c r="T101" i="4"/>
  <c r="U101" i="4" s="1"/>
  <c r="T100" i="4"/>
  <c r="T99" i="4"/>
  <c r="U99" i="4" s="1"/>
  <c r="T98" i="4"/>
  <c r="U98" i="4" s="1"/>
  <c r="T97" i="4"/>
  <c r="U97" i="4" s="1"/>
  <c r="T96" i="4"/>
  <c r="T95" i="4"/>
  <c r="U95" i="4" s="1"/>
  <c r="T94" i="4"/>
  <c r="U94" i="4" s="1"/>
  <c r="T93" i="4"/>
  <c r="U93" i="4" s="1"/>
  <c r="T92" i="4"/>
  <c r="U92" i="4" s="1"/>
  <c r="T91" i="4"/>
  <c r="U91" i="4" s="1"/>
  <c r="T90" i="4"/>
  <c r="U90" i="4" s="1"/>
  <c r="T89" i="4"/>
  <c r="U89" i="4" s="1"/>
  <c r="T88" i="4"/>
  <c r="U88" i="4" s="1"/>
  <c r="T87" i="4"/>
  <c r="U87" i="4" s="1"/>
  <c r="T86" i="4"/>
  <c r="U86" i="4" s="1"/>
  <c r="T85" i="4"/>
  <c r="U85" i="4" s="1"/>
  <c r="T84" i="4"/>
  <c r="U84" i="4" s="1"/>
  <c r="T83" i="4"/>
  <c r="U83" i="4" s="1"/>
  <c r="T82" i="4"/>
  <c r="U82" i="4" s="1"/>
  <c r="T81" i="4"/>
  <c r="U81" i="4" s="1"/>
  <c r="T80" i="4"/>
  <c r="U80" i="4" s="1"/>
  <c r="T79" i="4"/>
  <c r="U79" i="4" s="1"/>
  <c r="T78" i="4"/>
  <c r="U78" i="4" s="1"/>
  <c r="T77" i="4"/>
  <c r="U77" i="4" s="1"/>
  <c r="T76" i="4"/>
  <c r="T75" i="4"/>
  <c r="U75" i="4" s="1"/>
  <c r="T74" i="4"/>
  <c r="U74" i="4" s="1"/>
  <c r="T73" i="4"/>
  <c r="U73" i="4" s="1"/>
  <c r="T71" i="4"/>
  <c r="U71" i="4" s="1"/>
  <c r="T70" i="4"/>
  <c r="U70" i="4" s="1"/>
  <c r="T69" i="4"/>
  <c r="U69" i="4" s="1"/>
  <c r="T68" i="4"/>
  <c r="U68" i="4" s="1"/>
  <c r="T67" i="4"/>
  <c r="U67" i="4" s="1"/>
  <c r="T66" i="4"/>
  <c r="U66" i="4" s="1"/>
  <c r="T65" i="4"/>
  <c r="U65" i="4" s="1"/>
  <c r="T64" i="4"/>
  <c r="U64" i="4" s="1"/>
  <c r="T63" i="4"/>
  <c r="U63" i="4" s="1"/>
  <c r="T62" i="4"/>
  <c r="U62" i="4" s="1"/>
  <c r="T61" i="4"/>
  <c r="U61" i="4" s="1"/>
  <c r="T60" i="4"/>
  <c r="U60" i="4" s="1"/>
  <c r="T59" i="4"/>
  <c r="U59" i="4" s="1"/>
  <c r="T58" i="4"/>
  <c r="U58" i="4" s="1"/>
  <c r="T57" i="4"/>
  <c r="U57" i="4" s="1"/>
  <c r="T56" i="4"/>
  <c r="U56" i="4" s="1"/>
  <c r="T55" i="4"/>
  <c r="U55" i="4" s="1"/>
  <c r="T54" i="4"/>
  <c r="U54" i="4" s="1"/>
  <c r="T53" i="4"/>
  <c r="U53" i="4" s="1"/>
  <c r="T52" i="4"/>
  <c r="U52" i="4" s="1"/>
  <c r="T51" i="4"/>
  <c r="U51" i="4" s="1"/>
  <c r="T50" i="4"/>
  <c r="U50" i="4" s="1"/>
  <c r="T49" i="4"/>
  <c r="T48" i="4"/>
  <c r="U48" i="4" s="1"/>
  <c r="T47" i="4"/>
  <c r="U47" i="4" s="1"/>
  <c r="T46" i="4"/>
  <c r="U46" i="4" s="1"/>
  <c r="T45" i="4"/>
  <c r="U45" i="4" s="1"/>
  <c r="T44" i="4"/>
  <c r="U44" i="4" s="1"/>
  <c r="T43" i="4"/>
  <c r="U43" i="4" s="1"/>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133" i="4"/>
  <c r="R132" i="4"/>
  <c r="R131" i="4"/>
  <c r="R129" i="4"/>
  <c r="R128" i="4"/>
  <c r="R127" i="4"/>
  <c r="R126" i="4"/>
  <c r="R125" i="4"/>
  <c r="R124" i="4"/>
  <c r="R123" i="4"/>
  <c r="R122" i="4"/>
  <c r="R121" i="4"/>
  <c r="R120" i="4"/>
  <c r="R119" i="4"/>
  <c r="R118" i="4"/>
  <c r="R117" i="4"/>
  <c r="R116" i="4"/>
  <c r="R115" i="4"/>
  <c r="R114" i="4"/>
  <c r="R113" i="4"/>
  <c r="R112" i="4"/>
  <c r="R111" i="4"/>
  <c r="R110" i="4"/>
  <c r="R109" i="4"/>
  <c r="R105" i="4"/>
  <c r="R104" i="4"/>
  <c r="R103" i="4"/>
  <c r="R102" i="4"/>
  <c r="R101" i="4"/>
  <c r="R97" i="4"/>
  <c r="R96" i="4"/>
  <c r="R95" i="4"/>
  <c r="R94" i="4"/>
  <c r="R93" i="4"/>
  <c r="R92" i="4"/>
  <c r="R91" i="4"/>
  <c r="R90" i="4"/>
  <c r="R89" i="4"/>
  <c r="R88" i="4"/>
  <c r="R87" i="4"/>
  <c r="R86" i="4"/>
  <c r="R85" i="4"/>
  <c r="R84" i="4"/>
  <c r="R83" i="4"/>
  <c r="R82" i="4"/>
  <c r="R81" i="4"/>
  <c r="R80" i="4"/>
  <c r="R79" i="4"/>
  <c r="R78" i="4"/>
  <c r="R77" i="4"/>
  <c r="R76" i="4"/>
  <c r="R75" i="4"/>
  <c r="R74" i="4"/>
  <c r="R73" i="4"/>
  <c r="R72" i="4"/>
  <c r="R380" i="3"/>
  <c r="R379" i="3"/>
  <c r="R378" i="3"/>
  <c r="R377" i="3"/>
  <c r="R376" i="3"/>
  <c r="R375" i="3"/>
  <c r="R374" i="3"/>
  <c r="R373" i="3"/>
  <c r="R372" i="3"/>
  <c r="R371" i="3"/>
  <c r="R370" i="3"/>
  <c r="R369" i="3"/>
  <c r="R368" i="3"/>
  <c r="R367" i="3"/>
  <c r="R366" i="3"/>
  <c r="R365" i="3"/>
  <c r="R364" i="3"/>
  <c r="R363" i="3"/>
  <c r="R362" i="3"/>
  <c r="R361" i="3"/>
  <c r="R360" i="3"/>
  <c r="R359" i="3"/>
  <c r="R358" i="3"/>
  <c r="R357" i="3"/>
  <c r="R356" i="3"/>
  <c r="R355" i="3"/>
  <c r="R354" i="3"/>
  <c r="R353" i="3"/>
  <c r="R352" i="3"/>
  <c r="R351" i="3"/>
  <c r="R350" i="3"/>
  <c r="R349" i="3"/>
  <c r="R348" i="3"/>
  <c r="R347" i="3"/>
  <c r="R346" i="3"/>
  <c r="R345" i="3"/>
  <c r="R344" i="3"/>
  <c r="R343" i="3"/>
  <c r="R342" i="3"/>
  <c r="R341" i="3"/>
  <c r="R340" i="3"/>
  <c r="R339" i="3"/>
  <c r="R338" i="3"/>
  <c r="R337" i="3"/>
  <c r="R336" i="3"/>
  <c r="R335" i="3"/>
  <c r="R334" i="3"/>
  <c r="R333" i="3"/>
  <c r="R332" i="3"/>
  <c r="R331" i="3"/>
  <c r="R330" i="3"/>
  <c r="R329" i="3"/>
  <c r="R328" i="3"/>
  <c r="R327" i="3"/>
  <c r="R326" i="3"/>
  <c r="R325" i="3"/>
  <c r="R324" i="3"/>
  <c r="R323" i="3"/>
  <c r="R322" i="3"/>
  <c r="R321" i="3"/>
  <c r="R320" i="3"/>
  <c r="R319" i="3"/>
  <c r="R318" i="3"/>
  <c r="R317" i="3"/>
  <c r="R314" i="3"/>
  <c r="R311" i="3"/>
  <c r="R308" i="3"/>
  <c r="R307" i="3"/>
  <c r="R306" i="3"/>
  <c r="R305" i="3"/>
  <c r="R302" i="3"/>
  <c r="R301" i="3"/>
  <c r="R300" i="3"/>
  <c r="R299" i="3"/>
  <c r="R296" i="3"/>
  <c r="R295" i="3"/>
  <c r="R292" i="3"/>
  <c r="R291" i="3"/>
  <c r="R290" i="3"/>
  <c r="R289" i="3"/>
  <c r="R288" i="3"/>
  <c r="R287" i="3"/>
  <c r="R286" i="3"/>
  <c r="R285" i="3"/>
  <c r="R284" i="3"/>
  <c r="R283" i="3"/>
  <c r="R282" i="3"/>
  <c r="R281" i="3"/>
  <c r="R280" i="3"/>
  <c r="R279" i="3"/>
  <c r="R278" i="3"/>
  <c r="R277" i="3"/>
  <c r="R276" i="3"/>
  <c r="R275" i="3"/>
  <c r="R274" i="3"/>
  <c r="R273" i="3"/>
  <c r="R272" i="3"/>
  <c r="R271" i="3"/>
  <c r="R270" i="3"/>
  <c r="R269" i="3"/>
  <c r="R268" i="3"/>
  <c r="R267" i="3"/>
  <c r="R266" i="3"/>
  <c r="R265" i="3"/>
  <c r="R264" i="3"/>
  <c r="R263" i="3"/>
  <c r="R262" i="3"/>
  <c r="R261" i="3"/>
  <c r="R260" i="3"/>
  <c r="R259" i="3"/>
  <c r="R258" i="3"/>
  <c r="R257" i="3"/>
  <c r="R256" i="3"/>
  <c r="R255" i="3"/>
  <c r="R254" i="3"/>
  <c r="R253" i="3"/>
  <c r="R252" i="3"/>
  <c r="R251" i="3"/>
  <c r="R250" i="3"/>
  <c r="R249" i="3"/>
  <c r="R248" i="3"/>
  <c r="R247" i="3"/>
  <c r="R246" i="3"/>
  <c r="R245" i="3"/>
  <c r="R244" i="3"/>
  <c r="R243" i="3"/>
  <c r="R242" i="3"/>
  <c r="R241" i="3"/>
  <c r="R240" i="3"/>
  <c r="R239" i="3"/>
  <c r="R238" i="3"/>
  <c r="R237" i="3"/>
  <c r="R236" i="3"/>
  <c r="R235" i="3"/>
  <c r="R234" i="3"/>
  <c r="R233" i="3"/>
  <c r="R232" i="3"/>
  <c r="R230" i="3"/>
  <c r="R229" i="3"/>
  <c r="R228" i="3"/>
  <c r="R227" i="3"/>
  <c r="R226" i="3"/>
  <c r="R225" i="3"/>
  <c r="R224" i="3"/>
  <c r="R223" i="3"/>
  <c r="R222" i="3"/>
  <c r="R221" i="3"/>
  <c r="R220" i="3"/>
  <c r="R218" i="3"/>
  <c r="R217" i="3"/>
  <c r="R216" i="3"/>
  <c r="R215" i="3"/>
  <c r="R214" i="3"/>
  <c r="R213" i="3"/>
  <c r="R212" i="3"/>
  <c r="R211" i="3"/>
  <c r="R210" i="3"/>
  <c r="R209" i="3"/>
  <c r="R208" i="3"/>
  <c r="R207" i="3"/>
  <c r="R206" i="3"/>
  <c r="R205" i="3"/>
  <c r="R204" i="3"/>
  <c r="R203" i="3"/>
  <c r="R202" i="3"/>
  <c r="R201" i="3"/>
  <c r="R200" i="3"/>
  <c r="R199" i="3"/>
  <c r="R198" i="3"/>
  <c r="R197" i="3"/>
  <c r="R196" i="3"/>
  <c r="R195" i="3"/>
  <c r="R194" i="3"/>
  <c r="R193" i="3"/>
  <c r="R192" i="3"/>
  <c r="R191" i="3"/>
  <c r="R190" i="3"/>
  <c r="R189" i="3"/>
  <c r="R188" i="3"/>
  <c r="R187" i="3"/>
  <c r="R186" i="3"/>
  <c r="R185" i="3"/>
  <c r="R184" i="3"/>
  <c r="R183" i="3"/>
  <c r="R182" i="3"/>
  <c r="R181" i="3"/>
  <c r="R180" i="3"/>
  <c r="R179" i="3"/>
  <c r="R178" i="3"/>
  <c r="R177" i="3"/>
  <c r="R176" i="3"/>
  <c r="R175" i="3"/>
  <c r="R174" i="3"/>
  <c r="R173" i="3"/>
  <c r="R172" i="3"/>
  <c r="R171" i="3"/>
  <c r="R170" i="3"/>
  <c r="R169" i="3"/>
  <c r="R168" i="3"/>
  <c r="R167" i="3"/>
  <c r="R166" i="3"/>
  <c r="R165" i="3"/>
  <c r="R164" i="3"/>
  <c r="R163" i="3"/>
  <c r="R162" i="3"/>
  <c r="R161" i="3"/>
  <c r="R160" i="3"/>
  <c r="R159" i="3"/>
  <c r="R158" i="3"/>
  <c r="R157" i="3"/>
  <c r="R156" i="3"/>
  <c r="R154" i="3"/>
  <c r="R153" i="3"/>
  <c r="R150" i="3"/>
  <c r="R149" i="3"/>
  <c r="R148" i="3"/>
  <c r="R147" i="3"/>
  <c r="R146" i="3"/>
  <c r="R145" i="3"/>
  <c r="R144" i="3"/>
  <c r="R143" i="3"/>
  <c r="R142" i="3"/>
  <c r="R141" i="3"/>
  <c r="R140" i="3"/>
  <c r="R139" i="3"/>
  <c r="R138" i="3"/>
  <c r="R137" i="3"/>
  <c r="R136" i="3"/>
  <c r="R135" i="3"/>
  <c r="R134" i="3"/>
  <c r="R133" i="3"/>
  <c r="R132" i="3"/>
  <c r="R131" i="3"/>
  <c r="R130" i="3"/>
  <c r="R129" i="3"/>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R95" i="3"/>
  <c r="R94" i="3"/>
  <c r="R93" i="3"/>
  <c r="R92" i="3"/>
  <c r="R91" i="3"/>
  <c r="R90" i="3"/>
  <c r="R89" i="3"/>
  <c r="R88" i="3"/>
  <c r="R87" i="3"/>
  <c r="R85" i="3"/>
  <c r="R84" i="3"/>
  <c r="R83" i="3"/>
  <c r="R82" i="3"/>
  <c r="R81" i="3"/>
  <c r="R80" i="3"/>
  <c r="R79" i="3"/>
  <c r="R78" i="3"/>
  <c r="R77" i="3"/>
  <c r="R76" i="3"/>
  <c r="R75" i="3"/>
  <c r="R74" i="3"/>
  <c r="R73" i="3"/>
  <c r="R72" i="3"/>
  <c r="R70" i="3"/>
  <c r="R68" i="3"/>
  <c r="R67" i="3"/>
  <c r="R66" i="3"/>
  <c r="R65" i="3"/>
  <c r="R64" i="3"/>
  <c r="R63" i="3"/>
  <c r="R62" i="3"/>
  <c r="R61" i="3"/>
  <c r="R60" i="3"/>
  <c r="R59" i="3"/>
  <c r="R58" i="3"/>
  <c r="R57" i="3"/>
  <c r="R56" i="3"/>
  <c r="R55" i="3"/>
  <c r="R54" i="3"/>
  <c r="R53" i="3"/>
  <c r="R52" i="3"/>
  <c r="R51" i="3"/>
  <c r="R50" i="3"/>
  <c r="R49" i="3"/>
  <c r="R48" i="3"/>
  <c r="R47" i="3"/>
  <c r="R46" i="3"/>
  <c r="R45" i="3"/>
  <c r="R44" i="3"/>
  <c r="R43" i="4"/>
  <c r="R43" i="5"/>
  <c r="R43" i="7"/>
  <c r="R43" i="8"/>
  <c r="R43" i="32"/>
  <c r="R43" i="9"/>
  <c r="R43" i="47"/>
  <c r="R43" i="10"/>
  <c r="R43" i="51"/>
  <c r="R43" i="31"/>
  <c r="R43" i="11"/>
  <c r="R43" i="12"/>
  <c r="R43" i="33"/>
  <c r="R43" i="13"/>
  <c r="R43" i="36"/>
  <c r="R43" i="14"/>
  <c r="R43" i="49"/>
  <c r="R43" i="34"/>
  <c r="R43" i="16"/>
  <c r="R43" i="3"/>
  <c r="R218" i="45"/>
  <c r="R217" i="45"/>
  <c r="R216" i="45"/>
  <c r="R215" i="45"/>
  <c r="R214" i="45"/>
  <c r="R213" i="45"/>
  <c r="R211" i="45"/>
  <c r="R210" i="45"/>
  <c r="R209" i="45"/>
  <c r="R208" i="45"/>
  <c r="R207" i="45"/>
  <c r="R206" i="45"/>
  <c r="R205" i="45"/>
  <c r="R204" i="45"/>
  <c r="R203" i="45"/>
  <c r="R202" i="45"/>
  <c r="R201" i="45"/>
  <c r="R200" i="45"/>
  <c r="R199" i="45"/>
  <c r="R198" i="45"/>
  <c r="R197" i="45"/>
  <c r="R196" i="45"/>
  <c r="R195" i="45"/>
  <c r="R194" i="45"/>
  <c r="R193" i="45"/>
  <c r="R192" i="45"/>
  <c r="R191" i="45"/>
  <c r="R190" i="45"/>
  <c r="R189" i="45"/>
  <c r="R188" i="45"/>
  <c r="R187" i="45"/>
  <c r="R186" i="45"/>
  <c r="R185" i="45"/>
  <c r="R184" i="45"/>
  <c r="R183" i="45"/>
  <c r="R182" i="45"/>
  <c r="R181" i="45"/>
  <c r="R180" i="45"/>
  <c r="R179" i="45"/>
  <c r="R178" i="45"/>
  <c r="R177" i="45"/>
  <c r="R176" i="45"/>
  <c r="R175" i="45"/>
  <c r="R174" i="45"/>
  <c r="R173" i="45"/>
  <c r="R172" i="45"/>
  <c r="R171" i="45"/>
  <c r="R170" i="45"/>
  <c r="R169" i="45"/>
  <c r="R168" i="45"/>
  <c r="R167" i="45"/>
  <c r="R166" i="45"/>
  <c r="R165" i="45"/>
  <c r="R164" i="45"/>
  <c r="R163" i="45"/>
  <c r="R162" i="45"/>
  <c r="R161" i="45"/>
  <c r="R160" i="45"/>
  <c r="R159" i="45"/>
  <c r="R158" i="45"/>
  <c r="R157" i="45"/>
  <c r="R156" i="45"/>
  <c r="R155" i="45"/>
  <c r="R154" i="45"/>
  <c r="R153" i="45"/>
  <c r="R152" i="45"/>
  <c r="R151" i="45"/>
  <c r="R150" i="45"/>
  <c r="R149" i="45"/>
  <c r="R148" i="45"/>
  <c r="R147" i="45"/>
  <c r="R146" i="45"/>
  <c r="R145" i="45"/>
  <c r="R144" i="45"/>
  <c r="R143" i="45"/>
  <c r="R142" i="45"/>
  <c r="R141" i="45"/>
  <c r="R140" i="45"/>
  <c r="R139" i="45"/>
  <c r="R138" i="45"/>
  <c r="R137" i="45"/>
  <c r="R136" i="45"/>
  <c r="R135" i="45"/>
  <c r="R134" i="45"/>
  <c r="R133" i="45"/>
  <c r="R132" i="45"/>
  <c r="R131" i="45"/>
  <c r="R130" i="45"/>
  <c r="R129" i="45"/>
  <c r="R128" i="45"/>
  <c r="R127" i="45"/>
  <c r="R126" i="45"/>
  <c r="R123" i="45"/>
  <c r="R122" i="45"/>
  <c r="R121" i="45"/>
  <c r="R120" i="45"/>
  <c r="R119" i="45"/>
  <c r="R118" i="45"/>
  <c r="R117" i="45"/>
  <c r="R115" i="45"/>
  <c r="R114" i="45"/>
  <c r="R113" i="45"/>
  <c r="R112" i="45"/>
  <c r="R111" i="45"/>
  <c r="R110" i="45"/>
  <c r="R109" i="45"/>
  <c r="R108" i="45"/>
  <c r="R107" i="45"/>
  <c r="R106" i="45"/>
  <c r="R102" i="45"/>
  <c r="R101" i="45"/>
  <c r="R100" i="45"/>
  <c r="R99" i="45"/>
  <c r="R98" i="45"/>
  <c r="R97" i="45"/>
  <c r="R96" i="45"/>
  <c r="R95" i="45"/>
  <c r="R94" i="45"/>
  <c r="R92" i="45"/>
  <c r="R89" i="45"/>
  <c r="R88" i="45"/>
  <c r="R87" i="45"/>
  <c r="R86" i="45"/>
  <c r="R85" i="45"/>
  <c r="R84" i="45"/>
  <c r="R83" i="45"/>
  <c r="R82" i="45"/>
  <c r="R80" i="45"/>
  <c r="R79" i="45"/>
  <c r="R78" i="45"/>
  <c r="R77" i="45"/>
  <c r="R76" i="45"/>
  <c r="R75" i="45"/>
  <c r="R74" i="45"/>
  <c r="R72" i="45"/>
  <c r="R71" i="45"/>
  <c r="R70" i="45"/>
  <c r="R69" i="45"/>
  <c r="R68" i="45"/>
  <c r="R67" i="45"/>
  <c r="R66" i="45"/>
  <c r="R65" i="45"/>
  <c r="R64" i="45"/>
  <c r="R63" i="45"/>
  <c r="R62" i="45"/>
  <c r="R61" i="45"/>
  <c r="R60" i="45"/>
  <c r="R59" i="45"/>
  <c r="R58" i="45"/>
  <c r="R57" i="45"/>
  <c r="R55" i="45"/>
  <c r="R54" i="45"/>
  <c r="R53" i="45"/>
  <c r="R52" i="45"/>
  <c r="R51" i="45"/>
  <c r="R50" i="45"/>
  <c r="R49" i="45"/>
  <c r="R48" i="45"/>
  <c r="R47" i="45"/>
  <c r="R46" i="45"/>
  <c r="R45" i="45"/>
  <c r="R44" i="45"/>
  <c r="R43" i="45"/>
  <c r="AD218" i="45"/>
  <c r="AE218" i="45" s="1"/>
  <c r="AB218" i="45"/>
  <c r="AC218" i="45" s="1"/>
  <c r="Z218" i="45"/>
  <c r="AA218" i="45" s="1"/>
  <c r="X218" i="45"/>
  <c r="Y218" i="45" s="1"/>
  <c r="V218" i="45"/>
  <c r="W218" i="45" s="1"/>
  <c r="T218" i="45"/>
  <c r="U218" i="45" s="1"/>
  <c r="AD217" i="45"/>
  <c r="AE217" i="45" s="1"/>
  <c r="AB217" i="45"/>
  <c r="AC217" i="45" s="1"/>
  <c r="Z217" i="45"/>
  <c r="AA217" i="45" s="1"/>
  <c r="X217" i="45"/>
  <c r="Y217" i="45" s="1"/>
  <c r="V217" i="45"/>
  <c r="W217" i="45" s="1"/>
  <c r="T217" i="45"/>
  <c r="U217" i="45" s="1"/>
  <c r="AD216" i="45"/>
  <c r="AE216" i="45" s="1"/>
  <c r="AB216" i="45"/>
  <c r="AC216" i="45" s="1"/>
  <c r="Z216" i="45"/>
  <c r="AA216" i="45" s="1"/>
  <c r="X216" i="45"/>
  <c r="Y216" i="45" s="1"/>
  <c r="V216" i="45"/>
  <c r="W216" i="45" s="1"/>
  <c r="T216" i="45"/>
  <c r="U216" i="45" s="1"/>
  <c r="AD215" i="45"/>
  <c r="AE215" i="45" s="1"/>
  <c r="AB215" i="45"/>
  <c r="AC215" i="45" s="1"/>
  <c r="Z215" i="45"/>
  <c r="AA215" i="45" s="1"/>
  <c r="X215" i="45"/>
  <c r="Y215" i="45" s="1"/>
  <c r="V215" i="45"/>
  <c r="W215" i="45" s="1"/>
  <c r="T215" i="45"/>
  <c r="U215" i="45" s="1"/>
  <c r="AD214" i="45"/>
  <c r="AE214" i="45" s="1"/>
  <c r="AB214" i="45"/>
  <c r="AC214" i="45" s="1"/>
  <c r="Z214" i="45"/>
  <c r="AA214" i="45" s="1"/>
  <c r="X214" i="45"/>
  <c r="Y214" i="45" s="1"/>
  <c r="V214" i="45"/>
  <c r="W214" i="45" s="1"/>
  <c r="T214" i="45"/>
  <c r="U214" i="45" s="1"/>
  <c r="AD213" i="45"/>
  <c r="AE213" i="45" s="1"/>
  <c r="AB213" i="45"/>
  <c r="AC213" i="45" s="1"/>
  <c r="Z213" i="45"/>
  <c r="AA213" i="45" s="1"/>
  <c r="X213" i="45"/>
  <c r="Y213" i="45" s="1"/>
  <c r="V213" i="45"/>
  <c r="W213" i="45" s="1"/>
  <c r="T213" i="45"/>
  <c r="U213" i="45" s="1"/>
  <c r="AD211" i="45"/>
  <c r="AE211" i="45" s="1"/>
  <c r="AB211" i="45"/>
  <c r="AC211" i="45" s="1"/>
  <c r="Z211" i="45"/>
  <c r="AA211" i="45" s="1"/>
  <c r="X211" i="45"/>
  <c r="Y211" i="45" s="1"/>
  <c r="V211" i="45"/>
  <c r="W211" i="45" s="1"/>
  <c r="T211" i="45"/>
  <c r="U211" i="45" s="1"/>
  <c r="AD210" i="45"/>
  <c r="AE210" i="45" s="1"/>
  <c r="AB210" i="45"/>
  <c r="AC210" i="45" s="1"/>
  <c r="Z210" i="45"/>
  <c r="AA210" i="45" s="1"/>
  <c r="X210" i="45"/>
  <c r="Y210" i="45" s="1"/>
  <c r="V210" i="45"/>
  <c r="W210" i="45" s="1"/>
  <c r="T210" i="45"/>
  <c r="U210" i="45" s="1"/>
  <c r="AD209" i="45"/>
  <c r="AE209" i="45" s="1"/>
  <c r="AB209" i="45"/>
  <c r="AC209" i="45" s="1"/>
  <c r="Z209" i="45"/>
  <c r="AA209" i="45" s="1"/>
  <c r="X209" i="45"/>
  <c r="Y209" i="45" s="1"/>
  <c r="V209" i="45"/>
  <c r="W209" i="45" s="1"/>
  <c r="T209" i="45"/>
  <c r="U209" i="45" s="1"/>
  <c r="AD208" i="45"/>
  <c r="AE208" i="45" s="1"/>
  <c r="AB208" i="45"/>
  <c r="AC208" i="45" s="1"/>
  <c r="Z208" i="45"/>
  <c r="AA208" i="45" s="1"/>
  <c r="X208" i="45"/>
  <c r="Y208" i="45" s="1"/>
  <c r="V208" i="45"/>
  <c r="W208" i="45" s="1"/>
  <c r="T208" i="45"/>
  <c r="U208" i="45" s="1"/>
  <c r="AD207" i="45"/>
  <c r="AE207" i="45" s="1"/>
  <c r="AB207" i="45"/>
  <c r="AC207" i="45" s="1"/>
  <c r="Z207" i="45"/>
  <c r="AA207" i="45" s="1"/>
  <c r="X207" i="45"/>
  <c r="Y207" i="45" s="1"/>
  <c r="V207" i="45"/>
  <c r="W207" i="45" s="1"/>
  <c r="T207" i="45"/>
  <c r="U207" i="45" s="1"/>
  <c r="AD206" i="45"/>
  <c r="AE206" i="45" s="1"/>
  <c r="AB206" i="45"/>
  <c r="AC206" i="45" s="1"/>
  <c r="Z206" i="45"/>
  <c r="AA206" i="45" s="1"/>
  <c r="X206" i="45"/>
  <c r="Y206" i="45" s="1"/>
  <c r="V206" i="45"/>
  <c r="W206" i="45" s="1"/>
  <c r="T206" i="45"/>
  <c r="U206" i="45" s="1"/>
  <c r="AD205" i="45"/>
  <c r="AE205" i="45" s="1"/>
  <c r="AB205" i="45"/>
  <c r="AC205" i="45" s="1"/>
  <c r="Z205" i="45"/>
  <c r="AA205" i="45" s="1"/>
  <c r="X205" i="45"/>
  <c r="Y205" i="45" s="1"/>
  <c r="V205" i="45"/>
  <c r="W205" i="45" s="1"/>
  <c r="T205" i="45"/>
  <c r="U205" i="45" s="1"/>
  <c r="AD204" i="45"/>
  <c r="AE204" i="45" s="1"/>
  <c r="AB204" i="45"/>
  <c r="AC204" i="45" s="1"/>
  <c r="Z204" i="45"/>
  <c r="AA204" i="45" s="1"/>
  <c r="X204" i="45"/>
  <c r="Y204" i="45" s="1"/>
  <c r="V204" i="45"/>
  <c r="W204" i="45" s="1"/>
  <c r="T204" i="45"/>
  <c r="U204" i="45" s="1"/>
  <c r="AD203" i="45"/>
  <c r="AE203" i="45" s="1"/>
  <c r="AB203" i="45"/>
  <c r="AC203" i="45" s="1"/>
  <c r="Z203" i="45"/>
  <c r="AA203" i="45" s="1"/>
  <c r="X203" i="45"/>
  <c r="Y203" i="45" s="1"/>
  <c r="V203" i="45"/>
  <c r="W203" i="45" s="1"/>
  <c r="T203" i="45"/>
  <c r="U203" i="45" s="1"/>
  <c r="AD202" i="45"/>
  <c r="AE202" i="45" s="1"/>
  <c r="AB202" i="45"/>
  <c r="AC202" i="45" s="1"/>
  <c r="Z202" i="45"/>
  <c r="AA202" i="45" s="1"/>
  <c r="X202" i="45"/>
  <c r="Y202" i="45" s="1"/>
  <c r="V202" i="45"/>
  <c r="W202" i="45" s="1"/>
  <c r="T202" i="45"/>
  <c r="U202" i="45" s="1"/>
  <c r="AD201" i="45"/>
  <c r="AE201" i="45" s="1"/>
  <c r="AB201" i="45"/>
  <c r="AC201" i="45" s="1"/>
  <c r="Z201" i="45"/>
  <c r="AA201" i="45" s="1"/>
  <c r="X201" i="45"/>
  <c r="Y201" i="45" s="1"/>
  <c r="V201" i="45"/>
  <c r="W201" i="45" s="1"/>
  <c r="T201" i="45"/>
  <c r="U201" i="45" s="1"/>
  <c r="T200" i="45"/>
  <c r="U200" i="45" s="1"/>
  <c r="T199" i="45"/>
  <c r="U199" i="45" s="1"/>
  <c r="T198" i="45"/>
  <c r="U198" i="45" s="1"/>
  <c r="T197" i="45"/>
  <c r="U197" i="45" s="1"/>
  <c r="T196" i="45"/>
  <c r="U196" i="45" s="1"/>
  <c r="T195" i="45"/>
  <c r="U195" i="45" s="1"/>
  <c r="T194" i="45"/>
  <c r="U194" i="45" s="1"/>
  <c r="T193" i="45"/>
  <c r="U193" i="45" s="1"/>
  <c r="T192" i="45"/>
  <c r="U192" i="45" s="1"/>
  <c r="T191" i="45"/>
  <c r="U191" i="45" s="1"/>
  <c r="T190" i="45"/>
  <c r="U190" i="45" s="1"/>
  <c r="T189" i="45"/>
  <c r="U189" i="45" s="1"/>
  <c r="AD188" i="45"/>
  <c r="AE188" i="45" s="1"/>
  <c r="AB188" i="45"/>
  <c r="AC188" i="45" s="1"/>
  <c r="Z188" i="45"/>
  <c r="AA188" i="45" s="1"/>
  <c r="X188" i="45"/>
  <c r="Y188" i="45" s="1"/>
  <c r="V188" i="45"/>
  <c r="W188" i="45" s="1"/>
  <c r="T188" i="45"/>
  <c r="U188" i="45" s="1"/>
  <c r="AD187" i="45"/>
  <c r="AE187" i="45" s="1"/>
  <c r="AB187" i="45"/>
  <c r="AC187" i="45" s="1"/>
  <c r="Z187" i="45"/>
  <c r="AA187" i="45" s="1"/>
  <c r="X187" i="45"/>
  <c r="Y187" i="45" s="1"/>
  <c r="V187" i="45"/>
  <c r="W187" i="45" s="1"/>
  <c r="T187" i="45"/>
  <c r="U187" i="45" s="1"/>
  <c r="AD186" i="45"/>
  <c r="AE186" i="45" s="1"/>
  <c r="AB186" i="45"/>
  <c r="AC186" i="45" s="1"/>
  <c r="Z186" i="45"/>
  <c r="AA186" i="45" s="1"/>
  <c r="X186" i="45"/>
  <c r="Y186" i="45" s="1"/>
  <c r="V186" i="45"/>
  <c r="W186" i="45" s="1"/>
  <c r="T186" i="45"/>
  <c r="U186" i="45" s="1"/>
  <c r="AD185" i="45"/>
  <c r="AE185" i="45" s="1"/>
  <c r="AB185" i="45"/>
  <c r="AC185" i="45" s="1"/>
  <c r="Z185" i="45"/>
  <c r="AA185" i="45" s="1"/>
  <c r="X185" i="45"/>
  <c r="Y185" i="45" s="1"/>
  <c r="V185" i="45"/>
  <c r="W185" i="45" s="1"/>
  <c r="T185" i="45"/>
  <c r="U185" i="45" s="1"/>
  <c r="AD184" i="45"/>
  <c r="AE184" i="45" s="1"/>
  <c r="AB184" i="45"/>
  <c r="AC184" i="45" s="1"/>
  <c r="Z184" i="45"/>
  <c r="AA184" i="45" s="1"/>
  <c r="X184" i="45"/>
  <c r="Y184" i="45" s="1"/>
  <c r="V184" i="45"/>
  <c r="W184" i="45" s="1"/>
  <c r="T184" i="45"/>
  <c r="U184" i="45" s="1"/>
  <c r="AD183" i="45"/>
  <c r="AE183" i="45" s="1"/>
  <c r="AB183" i="45"/>
  <c r="AC183" i="45" s="1"/>
  <c r="Z183" i="45"/>
  <c r="AA183" i="45" s="1"/>
  <c r="X183" i="45"/>
  <c r="Y183" i="45" s="1"/>
  <c r="V183" i="45"/>
  <c r="W183" i="45" s="1"/>
  <c r="T183" i="45"/>
  <c r="U183" i="45" s="1"/>
  <c r="AD182" i="45"/>
  <c r="AE182" i="45" s="1"/>
  <c r="AB182" i="45"/>
  <c r="AC182" i="45" s="1"/>
  <c r="Z182" i="45"/>
  <c r="AA182" i="45" s="1"/>
  <c r="X182" i="45"/>
  <c r="Y182" i="45" s="1"/>
  <c r="V182" i="45"/>
  <c r="W182" i="45" s="1"/>
  <c r="T182" i="45"/>
  <c r="U182" i="45" s="1"/>
  <c r="AD181" i="45"/>
  <c r="AE181" i="45" s="1"/>
  <c r="AB181" i="45"/>
  <c r="AC181" i="45" s="1"/>
  <c r="Z181" i="45"/>
  <c r="AA181" i="45" s="1"/>
  <c r="X181" i="45"/>
  <c r="Y181" i="45" s="1"/>
  <c r="V181" i="45"/>
  <c r="W181" i="45" s="1"/>
  <c r="T181" i="45"/>
  <c r="U181" i="45" s="1"/>
  <c r="AD180" i="45"/>
  <c r="AE180" i="45" s="1"/>
  <c r="AB180" i="45"/>
  <c r="AC180" i="45" s="1"/>
  <c r="Z180" i="45"/>
  <c r="AA180" i="45" s="1"/>
  <c r="X180" i="45"/>
  <c r="Y180" i="45" s="1"/>
  <c r="V180" i="45"/>
  <c r="W180" i="45" s="1"/>
  <c r="T180" i="45"/>
  <c r="U180" i="45" s="1"/>
  <c r="AD179" i="45"/>
  <c r="AE179" i="45" s="1"/>
  <c r="AB179" i="45"/>
  <c r="AC179" i="45" s="1"/>
  <c r="Z179" i="45"/>
  <c r="AA179" i="45" s="1"/>
  <c r="X179" i="45"/>
  <c r="Y179" i="45" s="1"/>
  <c r="V179" i="45"/>
  <c r="W179" i="45" s="1"/>
  <c r="T179" i="45"/>
  <c r="U179" i="45" s="1"/>
  <c r="AD178" i="45"/>
  <c r="AE178" i="45" s="1"/>
  <c r="AB178" i="45"/>
  <c r="AC178" i="45" s="1"/>
  <c r="Z178" i="45"/>
  <c r="AA178" i="45" s="1"/>
  <c r="X178" i="45"/>
  <c r="Y178" i="45" s="1"/>
  <c r="V178" i="45"/>
  <c r="W178" i="45" s="1"/>
  <c r="T178" i="45"/>
  <c r="U178" i="45" s="1"/>
  <c r="AD177" i="45"/>
  <c r="AE177" i="45" s="1"/>
  <c r="AB177" i="45"/>
  <c r="AC177" i="45" s="1"/>
  <c r="Z177" i="45"/>
  <c r="AA177" i="45" s="1"/>
  <c r="X177" i="45"/>
  <c r="Y177" i="45" s="1"/>
  <c r="V177" i="45"/>
  <c r="W177" i="45" s="1"/>
  <c r="T177" i="45"/>
  <c r="U177" i="45" s="1"/>
  <c r="AD176" i="45"/>
  <c r="AE176" i="45" s="1"/>
  <c r="AB176" i="45"/>
  <c r="AC176" i="45" s="1"/>
  <c r="Z176" i="45"/>
  <c r="AA176" i="45" s="1"/>
  <c r="X176" i="45"/>
  <c r="Y176" i="45" s="1"/>
  <c r="V176" i="45"/>
  <c r="W176" i="45" s="1"/>
  <c r="T176" i="45"/>
  <c r="U176" i="45" s="1"/>
  <c r="AD175" i="45"/>
  <c r="AE175" i="45" s="1"/>
  <c r="AB175" i="45"/>
  <c r="AC175" i="45" s="1"/>
  <c r="Z175" i="45"/>
  <c r="AA175" i="45" s="1"/>
  <c r="X175" i="45"/>
  <c r="Y175" i="45" s="1"/>
  <c r="V175" i="45"/>
  <c r="W175" i="45" s="1"/>
  <c r="T175" i="45"/>
  <c r="U175" i="45" s="1"/>
  <c r="AD174" i="45"/>
  <c r="AE174" i="45" s="1"/>
  <c r="AB174" i="45"/>
  <c r="AC174" i="45" s="1"/>
  <c r="Z174" i="45"/>
  <c r="AA174" i="45" s="1"/>
  <c r="X174" i="45"/>
  <c r="Y174" i="45" s="1"/>
  <c r="V174" i="45"/>
  <c r="W174" i="45" s="1"/>
  <c r="T174" i="45"/>
  <c r="U174" i="45" s="1"/>
  <c r="AD173" i="45"/>
  <c r="AE173" i="45" s="1"/>
  <c r="AB173" i="45"/>
  <c r="AC173" i="45" s="1"/>
  <c r="Z173" i="45"/>
  <c r="AA173" i="45" s="1"/>
  <c r="X173" i="45"/>
  <c r="Y173" i="45" s="1"/>
  <c r="V173" i="45"/>
  <c r="W173" i="45" s="1"/>
  <c r="T173" i="45"/>
  <c r="U173" i="45" s="1"/>
  <c r="AD172" i="45"/>
  <c r="AE172" i="45" s="1"/>
  <c r="AB172" i="45"/>
  <c r="AC172" i="45" s="1"/>
  <c r="Z172" i="45"/>
  <c r="AA172" i="45" s="1"/>
  <c r="X172" i="45"/>
  <c r="Y172" i="45" s="1"/>
  <c r="V172" i="45"/>
  <c r="W172" i="45" s="1"/>
  <c r="T172" i="45"/>
  <c r="U172" i="45" s="1"/>
  <c r="AD171" i="45"/>
  <c r="AE171" i="45" s="1"/>
  <c r="AB171" i="45"/>
  <c r="AC171" i="45" s="1"/>
  <c r="Z171" i="45"/>
  <c r="AA171" i="45" s="1"/>
  <c r="X171" i="45"/>
  <c r="Y171" i="45" s="1"/>
  <c r="V171" i="45"/>
  <c r="W171" i="45" s="1"/>
  <c r="T171" i="45"/>
  <c r="U171" i="45" s="1"/>
  <c r="AD170" i="45"/>
  <c r="AE170" i="45" s="1"/>
  <c r="AB170" i="45"/>
  <c r="AC170" i="45" s="1"/>
  <c r="Z170" i="45"/>
  <c r="AA170" i="45" s="1"/>
  <c r="X170" i="45"/>
  <c r="Y170" i="45" s="1"/>
  <c r="V170" i="45"/>
  <c r="W170" i="45" s="1"/>
  <c r="T170" i="45"/>
  <c r="U170" i="45" s="1"/>
  <c r="AD169" i="45"/>
  <c r="AE169" i="45" s="1"/>
  <c r="AB169" i="45"/>
  <c r="AC169" i="45" s="1"/>
  <c r="Z169" i="45"/>
  <c r="AA169" i="45" s="1"/>
  <c r="X169" i="45"/>
  <c r="Y169" i="45" s="1"/>
  <c r="V169" i="45"/>
  <c r="W169" i="45" s="1"/>
  <c r="T169" i="45"/>
  <c r="U169" i="45" s="1"/>
  <c r="AD168" i="45"/>
  <c r="AE168" i="45" s="1"/>
  <c r="AB168" i="45"/>
  <c r="AC168" i="45" s="1"/>
  <c r="Z168" i="45"/>
  <c r="AA168" i="45" s="1"/>
  <c r="X168" i="45"/>
  <c r="Y168" i="45" s="1"/>
  <c r="V168" i="45"/>
  <c r="W168" i="45" s="1"/>
  <c r="T168" i="45"/>
  <c r="U168" i="45" s="1"/>
  <c r="AD167" i="45"/>
  <c r="AE167" i="45" s="1"/>
  <c r="AB167" i="45"/>
  <c r="AC167" i="45" s="1"/>
  <c r="Z167" i="45"/>
  <c r="AA167" i="45" s="1"/>
  <c r="X167" i="45"/>
  <c r="Y167" i="45" s="1"/>
  <c r="V167" i="45"/>
  <c r="W167" i="45" s="1"/>
  <c r="T167" i="45"/>
  <c r="U167" i="45" s="1"/>
  <c r="AD166" i="45"/>
  <c r="AE166" i="45" s="1"/>
  <c r="AB166" i="45"/>
  <c r="AC166" i="45" s="1"/>
  <c r="Z166" i="45"/>
  <c r="AA166" i="45" s="1"/>
  <c r="X166" i="45"/>
  <c r="Y166" i="45" s="1"/>
  <c r="V166" i="45"/>
  <c r="W166" i="45" s="1"/>
  <c r="T166" i="45"/>
  <c r="U166" i="45" s="1"/>
  <c r="AD165" i="45"/>
  <c r="AE165" i="45" s="1"/>
  <c r="AB165" i="45"/>
  <c r="AC165" i="45" s="1"/>
  <c r="Z165" i="45"/>
  <c r="AA165" i="45" s="1"/>
  <c r="X165" i="45"/>
  <c r="Y165" i="45" s="1"/>
  <c r="V165" i="45"/>
  <c r="W165" i="45" s="1"/>
  <c r="T165" i="45"/>
  <c r="U165" i="45" s="1"/>
  <c r="AD164" i="45"/>
  <c r="AE164" i="45" s="1"/>
  <c r="AB164" i="45"/>
  <c r="AC164" i="45" s="1"/>
  <c r="Z164" i="45"/>
  <c r="AA164" i="45" s="1"/>
  <c r="X164" i="45"/>
  <c r="Y164" i="45" s="1"/>
  <c r="V164" i="45"/>
  <c r="W164" i="45" s="1"/>
  <c r="T164" i="45"/>
  <c r="U164" i="45" s="1"/>
  <c r="AD163" i="45"/>
  <c r="AE163" i="45" s="1"/>
  <c r="AB163" i="45"/>
  <c r="AC163" i="45" s="1"/>
  <c r="Z163" i="45"/>
  <c r="AA163" i="45" s="1"/>
  <c r="X163" i="45"/>
  <c r="Y163" i="45" s="1"/>
  <c r="V163" i="45"/>
  <c r="W163" i="45" s="1"/>
  <c r="T163" i="45"/>
  <c r="U163" i="45" s="1"/>
  <c r="AD162" i="45"/>
  <c r="AE162" i="45" s="1"/>
  <c r="AB162" i="45"/>
  <c r="AC162" i="45" s="1"/>
  <c r="Z162" i="45"/>
  <c r="AA162" i="45" s="1"/>
  <c r="X162" i="45"/>
  <c r="Y162" i="45" s="1"/>
  <c r="V162" i="45"/>
  <c r="W162" i="45" s="1"/>
  <c r="T162" i="45"/>
  <c r="U162" i="45" s="1"/>
  <c r="AD161" i="45"/>
  <c r="AE161" i="45" s="1"/>
  <c r="AB161" i="45"/>
  <c r="AC161" i="45" s="1"/>
  <c r="Z161" i="45"/>
  <c r="AA161" i="45" s="1"/>
  <c r="X161" i="45"/>
  <c r="Y161" i="45" s="1"/>
  <c r="V161" i="45"/>
  <c r="W161" i="45" s="1"/>
  <c r="T161" i="45"/>
  <c r="U161" i="45" s="1"/>
  <c r="AD160" i="45"/>
  <c r="AE160" i="45" s="1"/>
  <c r="AB160" i="45"/>
  <c r="AC160" i="45" s="1"/>
  <c r="Z160" i="45"/>
  <c r="AA160" i="45" s="1"/>
  <c r="X160" i="45"/>
  <c r="Y160" i="45" s="1"/>
  <c r="V160" i="45"/>
  <c r="W160" i="45" s="1"/>
  <c r="T160" i="45"/>
  <c r="U160" i="45" s="1"/>
  <c r="AD159" i="45"/>
  <c r="AE159" i="45" s="1"/>
  <c r="AB159" i="45"/>
  <c r="AC159" i="45" s="1"/>
  <c r="Z159" i="45"/>
  <c r="AA159" i="45" s="1"/>
  <c r="X159" i="45"/>
  <c r="Y159" i="45" s="1"/>
  <c r="V159" i="45"/>
  <c r="W159" i="45" s="1"/>
  <c r="T159" i="45"/>
  <c r="U159" i="45" s="1"/>
  <c r="AD158" i="45"/>
  <c r="AE158" i="45" s="1"/>
  <c r="AB158" i="45"/>
  <c r="AC158" i="45" s="1"/>
  <c r="Z158" i="45"/>
  <c r="AA158" i="45" s="1"/>
  <c r="X158" i="45"/>
  <c r="Y158" i="45" s="1"/>
  <c r="V158" i="45"/>
  <c r="W158" i="45" s="1"/>
  <c r="T158" i="45"/>
  <c r="U158" i="45" s="1"/>
  <c r="AD157" i="45"/>
  <c r="AE157" i="45" s="1"/>
  <c r="AB157" i="45"/>
  <c r="AC157" i="45" s="1"/>
  <c r="Z157" i="45"/>
  <c r="AA157" i="45" s="1"/>
  <c r="X157" i="45"/>
  <c r="Y157" i="45" s="1"/>
  <c r="V157" i="45"/>
  <c r="W157" i="45" s="1"/>
  <c r="T157" i="45"/>
  <c r="U157" i="45" s="1"/>
  <c r="AD156" i="45"/>
  <c r="AE156" i="45" s="1"/>
  <c r="AB156" i="45"/>
  <c r="AC156" i="45" s="1"/>
  <c r="Z156" i="45"/>
  <c r="AA156" i="45" s="1"/>
  <c r="X156" i="45"/>
  <c r="Y156" i="45" s="1"/>
  <c r="V156" i="45"/>
  <c r="W156" i="45" s="1"/>
  <c r="T156" i="45"/>
  <c r="U156" i="45" s="1"/>
  <c r="AD155" i="45"/>
  <c r="AE155" i="45" s="1"/>
  <c r="AB155" i="45"/>
  <c r="AC155" i="45" s="1"/>
  <c r="Z155" i="45"/>
  <c r="AA155" i="45" s="1"/>
  <c r="X155" i="45"/>
  <c r="Y155" i="45" s="1"/>
  <c r="V155" i="45"/>
  <c r="W155" i="45" s="1"/>
  <c r="T155" i="45"/>
  <c r="U155" i="45" s="1"/>
  <c r="AD154" i="45"/>
  <c r="AE154" i="45" s="1"/>
  <c r="AB154" i="45"/>
  <c r="AC154" i="45" s="1"/>
  <c r="Z154" i="45"/>
  <c r="AA154" i="45" s="1"/>
  <c r="X154" i="45"/>
  <c r="Y154" i="45" s="1"/>
  <c r="V154" i="45"/>
  <c r="W154" i="45" s="1"/>
  <c r="T154" i="45"/>
  <c r="U154" i="45" s="1"/>
  <c r="AD153" i="45"/>
  <c r="AE153" i="45" s="1"/>
  <c r="AB153" i="45"/>
  <c r="AC153" i="45" s="1"/>
  <c r="Z153" i="45"/>
  <c r="AA153" i="45" s="1"/>
  <c r="X153" i="45"/>
  <c r="Y153" i="45" s="1"/>
  <c r="V153" i="45"/>
  <c r="W153" i="45" s="1"/>
  <c r="T153" i="45"/>
  <c r="U153" i="45" s="1"/>
  <c r="AD152" i="45"/>
  <c r="AE152" i="45" s="1"/>
  <c r="AB152" i="45"/>
  <c r="AC152" i="45" s="1"/>
  <c r="Z152" i="45"/>
  <c r="AA152" i="45" s="1"/>
  <c r="X152" i="45"/>
  <c r="Y152" i="45" s="1"/>
  <c r="V152" i="45"/>
  <c r="W152" i="45" s="1"/>
  <c r="T152" i="45"/>
  <c r="U152" i="45" s="1"/>
  <c r="AD151" i="45"/>
  <c r="AE151" i="45" s="1"/>
  <c r="AB151" i="45"/>
  <c r="AC151" i="45" s="1"/>
  <c r="Z151" i="45"/>
  <c r="AA151" i="45" s="1"/>
  <c r="X151" i="45"/>
  <c r="Y151" i="45" s="1"/>
  <c r="V151" i="45"/>
  <c r="W151" i="45" s="1"/>
  <c r="T151" i="45"/>
  <c r="U151" i="45" s="1"/>
  <c r="AD150" i="45"/>
  <c r="AE150" i="45" s="1"/>
  <c r="AB150" i="45"/>
  <c r="AC150" i="45" s="1"/>
  <c r="Z150" i="45"/>
  <c r="AA150" i="45" s="1"/>
  <c r="X150" i="45"/>
  <c r="Y150" i="45" s="1"/>
  <c r="V150" i="45"/>
  <c r="W150" i="45" s="1"/>
  <c r="T150" i="45"/>
  <c r="U150" i="45" s="1"/>
  <c r="AD149" i="45"/>
  <c r="AE149" i="45" s="1"/>
  <c r="AB149" i="45"/>
  <c r="AC149" i="45" s="1"/>
  <c r="Z149" i="45"/>
  <c r="AA149" i="45" s="1"/>
  <c r="X149" i="45"/>
  <c r="Y149" i="45" s="1"/>
  <c r="V149" i="45"/>
  <c r="W149" i="45" s="1"/>
  <c r="T149" i="45"/>
  <c r="U149" i="45" s="1"/>
  <c r="AD148" i="45"/>
  <c r="AE148" i="45" s="1"/>
  <c r="AB148" i="45"/>
  <c r="AC148" i="45" s="1"/>
  <c r="Z148" i="45"/>
  <c r="AA148" i="45" s="1"/>
  <c r="X148" i="45"/>
  <c r="Y148" i="45" s="1"/>
  <c r="V148" i="45"/>
  <c r="W148" i="45" s="1"/>
  <c r="T148" i="45"/>
  <c r="U148" i="45" s="1"/>
  <c r="AD147" i="45"/>
  <c r="AE147" i="45" s="1"/>
  <c r="AB147" i="45"/>
  <c r="AC147" i="45" s="1"/>
  <c r="Z147" i="45"/>
  <c r="AA147" i="45" s="1"/>
  <c r="X147" i="45"/>
  <c r="Y147" i="45" s="1"/>
  <c r="V147" i="45"/>
  <c r="W147" i="45" s="1"/>
  <c r="T147" i="45"/>
  <c r="U147" i="45" s="1"/>
  <c r="AD146" i="45"/>
  <c r="AE146" i="45" s="1"/>
  <c r="AB146" i="45"/>
  <c r="AC146" i="45" s="1"/>
  <c r="Z146" i="45"/>
  <c r="AA146" i="45" s="1"/>
  <c r="X146" i="45"/>
  <c r="Y146" i="45" s="1"/>
  <c r="V146" i="45"/>
  <c r="W146" i="45" s="1"/>
  <c r="T146" i="45"/>
  <c r="U146" i="45" s="1"/>
  <c r="AD145" i="45"/>
  <c r="AE145" i="45" s="1"/>
  <c r="AB145" i="45"/>
  <c r="AC145" i="45" s="1"/>
  <c r="Z145" i="45"/>
  <c r="AA145" i="45" s="1"/>
  <c r="X145" i="45"/>
  <c r="Y145" i="45" s="1"/>
  <c r="V145" i="45"/>
  <c r="W145" i="45" s="1"/>
  <c r="T145" i="45"/>
  <c r="U145" i="45" s="1"/>
  <c r="AD144" i="45"/>
  <c r="AE144" i="45" s="1"/>
  <c r="AB144" i="45"/>
  <c r="AC144" i="45" s="1"/>
  <c r="Z144" i="45"/>
  <c r="AA144" i="45" s="1"/>
  <c r="X144" i="45"/>
  <c r="Y144" i="45" s="1"/>
  <c r="V144" i="45"/>
  <c r="W144" i="45" s="1"/>
  <c r="T144" i="45"/>
  <c r="U144" i="45" s="1"/>
  <c r="AD143" i="45"/>
  <c r="AE143" i="45" s="1"/>
  <c r="AB143" i="45"/>
  <c r="AC143" i="45" s="1"/>
  <c r="Z143" i="45"/>
  <c r="AA143" i="45" s="1"/>
  <c r="X143" i="45"/>
  <c r="Y143" i="45" s="1"/>
  <c r="V143" i="45"/>
  <c r="W143" i="45" s="1"/>
  <c r="T143" i="45"/>
  <c r="U143" i="45" s="1"/>
  <c r="AD142" i="45"/>
  <c r="AE142" i="45" s="1"/>
  <c r="AB142" i="45"/>
  <c r="AC142" i="45" s="1"/>
  <c r="Z142" i="45"/>
  <c r="AA142" i="45" s="1"/>
  <c r="X142" i="45"/>
  <c r="Y142" i="45" s="1"/>
  <c r="V142" i="45"/>
  <c r="W142" i="45" s="1"/>
  <c r="T142" i="45"/>
  <c r="U142" i="45" s="1"/>
  <c r="AD141" i="45"/>
  <c r="AE141" i="45" s="1"/>
  <c r="AB141" i="45"/>
  <c r="AC141" i="45" s="1"/>
  <c r="Z141" i="45"/>
  <c r="AA141" i="45" s="1"/>
  <c r="X141" i="45"/>
  <c r="Y141" i="45" s="1"/>
  <c r="V141" i="45"/>
  <c r="W141" i="45" s="1"/>
  <c r="T141" i="45"/>
  <c r="U141" i="45" s="1"/>
  <c r="AD140" i="45"/>
  <c r="AE140" i="45" s="1"/>
  <c r="AB140" i="45"/>
  <c r="AC140" i="45" s="1"/>
  <c r="Z140" i="45"/>
  <c r="AA140" i="45" s="1"/>
  <c r="X140" i="45"/>
  <c r="Y140" i="45" s="1"/>
  <c r="V140" i="45"/>
  <c r="W140" i="45" s="1"/>
  <c r="T140" i="45"/>
  <c r="U140" i="45" s="1"/>
  <c r="AD139" i="45"/>
  <c r="AE139" i="45" s="1"/>
  <c r="AB139" i="45"/>
  <c r="AC139" i="45" s="1"/>
  <c r="Z139" i="45"/>
  <c r="AA139" i="45" s="1"/>
  <c r="X139" i="45"/>
  <c r="Y139" i="45" s="1"/>
  <c r="V139" i="45"/>
  <c r="W139" i="45" s="1"/>
  <c r="T139" i="45"/>
  <c r="U139" i="45" s="1"/>
  <c r="AD138" i="45"/>
  <c r="AE138" i="45" s="1"/>
  <c r="AB138" i="45"/>
  <c r="AC138" i="45" s="1"/>
  <c r="Z138" i="45"/>
  <c r="AA138" i="45" s="1"/>
  <c r="X138" i="45"/>
  <c r="Y138" i="45" s="1"/>
  <c r="V138" i="45"/>
  <c r="W138" i="45" s="1"/>
  <c r="T138" i="45"/>
  <c r="U138" i="45" s="1"/>
  <c r="AD137" i="45"/>
  <c r="AE137" i="45" s="1"/>
  <c r="AB137" i="45"/>
  <c r="AC137" i="45" s="1"/>
  <c r="Z137" i="45"/>
  <c r="AA137" i="45" s="1"/>
  <c r="X137" i="45"/>
  <c r="Y137" i="45" s="1"/>
  <c r="V137" i="45"/>
  <c r="W137" i="45" s="1"/>
  <c r="T137" i="45"/>
  <c r="U137" i="45" s="1"/>
  <c r="AD136" i="45"/>
  <c r="AE136" i="45" s="1"/>
  <c r="AB136" i="45"/>
  <c r="AC136" i="45" s="1"/>
  <c r="Z136" i="45"/>
  <c r="AA136" i="45" s="1"/>
  <c r="X136" i="45"/>
  <c r="Y136" i="45" s="1"/>
  <c r="V136" i="45"/>
  <c r="W136" i="45" s="1"/>
  <c r="T136" i="45"/>
  <c r="U136" i="45" s="1"/>
  <c r="AD135" i="45"/>
  <c r="AE135" i="45" s="1"/>
  <c r="AB135" i="45"/>
  <c r="AC135" i="45" s="1"/>
  <c r="Z135" i="45"/>
  <c r="AA135" i="45" s="1"/>
  <c r="X135" i="45"/>
  <c r="Y135" i="45" s="1"/>
  <c r="V135" i="45"/>
  <c r="W135" i="45" s="1"/>
  <c r="T135" i="45"/>
  <c r="U135" i="45" s="1"/>
  <c r="AD134" i="45"/>
  <c r="AE134" i="45" s="1"/>
  <c r="AB134" i="45"/>
  <c r="AC134" i="45" s="1"/>
  <c r="Z134" i="45"/>
  <c r="AA134" i="45" s="1"/>
  <c r="X134" i="45"/>
  <c r="Y134" i="45" s="1"/>
  <c r="V134" i="45"/>
  <c r="W134" i="45" s="1"/>
  <c r="T134" i="45"/>
  <c r="U134" i="45" s="1"/>
  <c r="AD133" i="45"/>
  <c r="AE133" i="45" s="1"/>
  <c r="AB133" i="45"/>
  <c r="AC133" i="45" s="1"/>
  <c r="Z133" i="45"/>
  <c r="AA133" i="45" s="1"/>
  <c r="X133" i="45"/>
  <c r="Y133" i="45" s="1"/>
  <c r="V133" i="45"/>
  <c r="W133" i="45" s="1"/>
  <c r="T133" i="45"/>
  <c r="U133" i="45" s="1"/>
  <c r="AD132" i="45"/>
  <c r="AE132" i="45" s="1"/>
  <c r="AB132" i="45"/>
  <c r="AC132" i="45" s="1"/>
  <c r="Z132" i="45"/>
  <c r="AA132" i="45" s="1"/>
  <c r="X132" i="45"/>
  <c r="Y132" i="45" s="1"/>
  <c r="V132" i="45"/>
  <c r="W132" i="45" s="1"/>
  <c r="T132" i="45"/>
  <c r="U132" i="45" s="1"/>
  <c r="AD131" i="45"/>
  <c r="AE131" i="45" s="1"/>
  <c r="AB131" i="45"/>
  <c r="AC131" i="45" s="1"/>
  <c r="Z131" i="45"/>
  <c r="AA131" i="45" s="1"/>
  <c r="X131" i="45"/>
  <c r="Y131" i="45" s="1"/>
  <c r="V131" i="45"/>
  <c r="W131" i="45" s="1"/>
  <c r="T131" i="45"/>
  <c r="U131" i="45" s="1"/>
  <c r="AD130" i="45"/>
  <c r="AE130" i="45" s="1"/>
  <c r="AB130" i="45"/>
  <c r="AC130" i="45" s="1"/>
  <c r="Z130" i="45"/>
  <c r="AA130" i="45" s="1"/>
  <c r="X130" i="45"/>
  <c r="Y130" i="45" s="1"/>
  <c r="V130" i="45"/>
  <c r="W130" i="45" s="1"/>
  <c r="T130" i="45"/>
  <c r="U130" i="45" s="1"/>
  <c r="AD129" i="45"/>
  <c r="AE129" i="45" s="1"/>
  <c r="AB129" i="45"/>
  <c r="AC129" i="45" s="1"/>
  <c r="Z129" i="45"/>
  <c r="AA129" i="45" s="1"/>
  <c r="X129" i="45"/>
  <c r="Y129" i="45" s="1"/>
  <c r="V129" i="45"/>
  <c r="W129" i="45" s="1"/>
  <c r="T129" i="45"/>
  <c r="U129" i="45" s="1"/>
  <c r="AD128" i="45"/>
  <c r="AE128" i="45" s="1"/>
  <c r="AB128" i="45"/>
  <c r="AC128" i="45" s="1"/>
  <c r="Z128" i="45"/>
  <c r="AA128" i="45" s="1"/>
  <c r="X128" i="45"/>
  <c r="Y128" i="45" s="1"/>
  <c r="V128" i="45"/>
  <c r="W128" i="45" s="1"/>
  <c r="T128" i="45"/>
  <c r="U128" i="45" s="1"/>
  <c r="AD127" i="45"/>
  <c r="AE127" i="45" s="1"/>
  <c r="AB127" i="45"/>
  <c r="AC127" i="45" s="1"/>
  <c r="Z127" i="45"/>
  <c r="AA127" i="45" s="1"/>
  <c r="X127" i="45"/>
  <c r="Y127" i="45" s="1"/>
  <c r="V127" i="45"/>
  <c r="W127" i="45" s="1"/>
  <c r="T127" i="45"/>
  <c r="U127" i="45" s="1"/>
  <c r="AD126" i="45"/>
  <c r="AB126" i="45"/>
  <c r="Z126" i="45"/>
  <c r="AA126" i="45" s="1"/>
  <c r="X126" i="45"/>
  <c r="V126" i="45"/>
  <c r="W126" i="45" s="1"/>
  <c r="T126" i="45"/>
  <c r="T123" i="45"/>
  <c r="U123" i="45" s="1"/>
  <c r="T122" i="45"/>
  <c r="U122" i="45" s="1"/>
  <c r="T121" i="45"/>
  <c r="U121" i="45" s="1"/>
  <c r="T120" i="45"/>
  <c r="U120" i="45" s="1"/>
  <c r="T119" i="45"/>
  <c r="U119" i="45" s="1"/>
  <c r="T118" i="45"/>
  <c r="U118" i="45" s="1"/>
  <c r="AD117" i="45"/>
  <c r="AE117" i="45" s="1"/>
  <c r="AB117" i="45"/>
  <c r="AC117" i="45" s="1"/>
  <c r="Z117" i="45"/>
  <c r="AA117" i="45" s="1"/>
  <c r="X117" i="45"/>
  <c r="Y117" i="45" s="1"/>
  <c r="V117" i="45"/>
  <c r="T117" i="45"/>
  <c r="T115" i="45"/>
  <c r="U115" i="45" s="1"/>
  <c r="T114" i="45"/>
  <c r="U114" i="45" s="1"/>
  <c r="T113" i="45"/>
  <c r="U113" i="45" s="1"/>
  <c r="T112" i="45"/>
  <c r="U112" i="45" s="1"/>
  <c r="T111" i="45"/>
  <c r="U111" i="45" s="1"/>
  <c r="T110" i="45"/>
  <c r="U110" i="45" s="1"/>
  <c r="T109" i="45"/>
  <c r="U109" i="45" s="1"/>
  <c r="T108" i="45"/>
  <c r="U108" i="45" s="1"/>
  <c r="T107" i="45"/>
  <c r="U107" i="45" s="1"/>
  <c r="T106" i="45"/>
  <c r="U106" i="45" s="1"/>
  <c r="T102" i="45"/>
  <c r="U102" i="45" s="1"/>
  <c r="AD101" i="45"/>
  <c r="AE101" i="45" s="1"/>
  <c r="AB101" i="45"/>
  <c r="AC101" i="45" s="1"/>
  <c r="Z101" i="45"/>
  <c r="AA101" i="45" s="1"/>
  <c r="X101" i="45"/>
  <c r="Y101" i="45" s="1"/>
  <c r="V101" i="45"/>
  <c r="W101" i="45" s="1"/>
  <c r="T101" i="45"/>
  <c r="U101" i="45" s="1"/>
  <c r="T100" i="45"/>
  <c r="U100" i="45" s="1"/>
  <c r="T99" i="45"/>
  <c r="U99" i="45" s="1"/>
  <c r="T98" i="45"/>
  <c r="U98" i="45" s="1"/>
  <c r="T97" i="45"/>
  <c r="U97" i="45" s="1"/>
  <c r="T96" i="45"/>
  <c r="U96" i="45" s="1"/>
  <c r="T95" i="45"/>
  <c r="U95" i="45" s="1"/>
  <c r="T94" i="45"/>
  <c r="U94" i="45" s="1"/>
  <c r="T92" i="45"/>
  <c r="U92" i="45" s="1"/>
  <c r="T89" i="45"/>
  <c r="U89" i="45" s="1"/>
  <c r="T88" i="45"/>
  <c r="U88" i="45" s="1"/>
  <c r="T87" i="45"/>
  <c r="U87" i="45" s="1"/>
  <c r="T86" i="45"/>
  <c r="U86" i="45" s="1"/>
  <c r="AD85" i="45"/>
  <c r="AE85" i="45" s="1"/>
  <c r="AB85" i="45"/>
  <c r="AC85" i="45" s="1"/>
  <c r="Z85" i="45"/>
  <c r="AA85" i="45" s="1"/>
  <c r="X85" i="45"/>
  <c r="Y85" i="45" s="1"/>
  <c r="V85" i="45"/>
  <c r="W85" i="45" s="1"/>
  <c r="T85" i="45"/>
  <c r="U85" i="45" s="1"/>
  <c r="AD84" i="45"/>
  <c r="AE84" i="45" s="1"/>
  <c r="AB84" i="45"/>
  <c r="AC84" i="45" s="1"/>
  <c r="Z84" i="45"/>
  <c r="AA84" i="45" s="1"/>
  <c r="X84" i="45"/>
  <c r="Y84" i="45" s="1"/>
  <c r="V84" i="45"/>
  <c r="W84" i="45" s="1"/>
  <c r="T84" i="45"/>
  <c r="U84" i="45" s="1"/>
  <c r="T83" i="45"/>
  <c r="U83" i="45" s="1"/>
  <c r="T82" i="45"/>
  <c r="U82" i="45" s="1"/>
  <c r="T80" i="45"/>
  <c r="U80" i="45" s="1"/>
  <c r="T79" i="45"/>
  <c r="U79" i="45" s="1"/>
  <c r="T78" i="45"/>
  <c r="U78" i="45" s="1"/>
  <c r="T77" i="45"/>
  <c r="U77" i="45" s="1"/>
  <c r="T76" i="45"/>
  <c r="U76" i="45" s="1"/>
  <c r="T75" i="45"/>
  <c r="U75" i="45" s="1"/>
  <c r="T74" i="45"/>
  <c r="T72" i="45"/>
  <c r="U72" i="45" s="1"/>
  <c r="T71" i="45"/>
  <c r="U71" i="45" s="1"/>
  <c r="T70" i="45"/>
  <c r="U70" i="45" s="1"/>
  <c r="T69" i="45"/>
  <c r="U69" i="45" s="1"/>
  <c r="T68" i="45"/>
  <c r="U68" i="45" s="1"/>
  <c r="T67" i="45"/>
  <c r="U67" i="45" s="1"/>
  <c r="T66" i="45"/>
  <c r="U66" i="45" s="1"/>
  <c r="T65" i="45"/>
  <c r="U65" i="45" s="1"/>
  <c r="T64" i="45"/>
  <c r="U64" i="45" s="1"/>
  <c r="T63" i="45"/>
  <c r="U63" i="45" s="1"/>
  <c r="T62" i="45"/>
  <c r="T61" i="45"/>
  <c r="U61" i="45" s="1"/>
  <c r="T60" i="45"/>
  <c r="U60" i="45" s="1"/>
  <c r="T59" i="45"/>
  <c r="U59" i="45" s="1"/>
  <c r="T58" i="45"/>
  <c r="U58" i="45" s="1"/>
  <c r="T57" i="45"/>
  <c r="U57" i="45" s="1"/>
  <c r="T55" i="45"/>
  <c r="U55" i="45" s="1"/>
  <c r="T54" i="45"/>
  <c r="U54" i="45" s="1"/>
  <c r="T53" i="45"/>
  <c r="U53" i="45" s="1"/>
  <c r="T52" i="45"/>
  <c r="U52" i="45" s="1"/>
  <c r="T51" i="45"/>
  <c r="U51" i="45" s="1"/>
  <c r="T50" i="45"/>
  <c r="U50" i="45" s="1"/>
  <c r="T49" i="45"/>
  <c r="U49" i="45" s="1"/>
  <c r="T48" i="45"/>
  <c r="U48" i="45" s="1"/>
  <c r="T47" i="45"/>
  <c r="AD46" i="45"/>
  <c r="AE46" i="45" s="1"/>
  <c r="AB46" i="45"/>
  <c r="AC46" i="45" s="1"/>
  <c r="Z46" i="45"/>
  <c r="AA46" i="45" s="1"/>
  <c r="X46" i="45"/>
  <c r="Y46" i="45" s="1"/>
  <c r="V46" i="45"/>
  <c r="W46" i="45" s="1"/>
  <c r="T46" i="45"/>
  <c r="U46" i="45" s="1"/>
  <c r="T45" i="45"/>
  <c r="U45" i="45" s="1"/>
  <c r="T44" i="45"/>
  <c r="U44" i="45" s="1"/>
  <c r="T43" i="45"/>
  <c r="F37" i="7"/>
  <c r="F37" i="31"/>
  <c r="F36" i="31"/>
  <c r="H37" i="7"/>
  <c r="H37" i="31"/>
  <c r="H36" i="31"/>
  <c r="J37" i="7"/>
  <c r="J37" i="31"/>
  <c r="J36" i="31"/>
  <c r="L37" i="7"/>
  <c r="L37" i="31"/>
  <c r="L36" i="31"/>
  <c r="N37" i="7"/>
  <c r="N37" i="31"/>
  <c r="N36" i="31"/>
  <c r="P37" i="7"/>
  <c r="P38" i="10"/>
  <c r="W38" i="10" s="1"/>
  <c r="P37" i="10"/>
  <c r="W37" i="10" s="1"/>
  <c r="P36" i="10"/>
  <c r="W36" i="10" s="1"/>
  <c r="P37" i="31"/>
  <c r="W37" i="31" s="1"/>
  <c r="P36" i="31"/>
  <c r="W36" i="31" s="1"/>
  <c r="P34" i="7"/>
  <c r="W34" i="7" s="1"/>
  <c r="P34" i="12"/>
  <c r="P34" i="33"/>
  <c r="P34" i="34"/>
  <c r="N34" i="7"/>
  <c r="N34" i="12"/>
  <c r="N34" i="33"/>
  <c r="N34" i="34"/>
  <c r="L34" i="7"/>
  <c r="L34" i="12"/>
  <c r="L34" i="33"/>
  <c r="L34" i="34"/>
  <c r="J34" i="7"/>
  <c r="J34" i="12"/>
  <c r="J34" i="33"/>
  <c r="J34" i="34"/>
  <c r="H34" i="7"/>
  <c r="H34" i="12"/>
  <c r="H34" i="33"/>
  <c r="H34" i="34"/>
  <c r="F34" i="7"/>
  <c r="F34" i="12"/>
  <c r="F34" i="33"/>
  <c r="F34" i="34"/>
  <c r="AD504" i="9"/>
  <c r="AE504" i="9" s="1"/>
  <c r="AB504" i="9"/>
  <c r="AC504" i="9" s="1"/>
  <c r="Z504" i="9"/>
  <c r="AA504" i="9" s="1"/>
  <c r="X504" i="9"/>
  <c r="Y504" i="9" s="1"/>
  <c r="V504" i="9"/>
  <c r="W504" i="9" s="1"/>
  <c r="T504" i="9"/>
  <c r="U504" i="9" s="1"/>
  <c r="AD503" i="9"/>
  <c r="AE503" i="9" s="1"/>
  <c r="AB503" i="9"/>
  <c r="AC503" i="9" s="1"/>
  <c r="Z503" i="9"/>
  <c r="AA503" i="9" s="1"/>
  <c r="X503" i="9"/>
  <c r="Y503" i="9" s="1"/>
  <c r="V503" i="9"/>
  <c r="W503" i="9" s="1"/>
  <c r="T503" i="9"/>
  <c r="U503" i="9" s="1"/>
  <c r="AD502" i="9"/>
  <c r="AE502" i="9" s="1"/>
  <c r="AB502" i="9"/>
  <c r="AC502" i="9" s="1"/>
  <c r="Z502" i="9"/>
  <c r="AA502" i="9" s="1"/>
  <c r="X502" i="9"/>
  <c r="Y502" i="9" s="1"/>
  <c r="V502" i="9"/>
  <c r="W502" i="9" s="1"/>
  <c r="T502" i="9"/>
  <c r="U502" i="9" s="1"/>
  <c r="AD501" i="9"/>
  <c r="AE501" i="9" s="1"/>
  <c r="AB501" i="9"/>
  <c r="AC501" i="9" s="1"/>
  <c r="Z501" i="9"/>
  <c r="AA501" i="9" s="1"/>
  <c r="X501" i="9"/>
  <c r="Y501" i="9" s="1"/>
  <c r="V501" i="9"/>
  <c r="W501" i="9" s="1"/>
  <c r="T501" i="9"/>
  <c r="S501" i="9" s="1"/>
  <c r="AD500" i="9"/>
  <c r="AE500" i="9" s="1"/>
  <c r="AB500" i="9"/>
  <c r="AC500" i="9" s="1"/>
  <c r="Z500" i="9"/>
  <c r="AA500" i="9" s="1"/>
  <c r="X500" i="9"/>
  <c r="Y500" i="9" s="1"/>
  <c r="V500" i="9"/>
  <c r="W500" i="9" s="1"/>
  <c r="T500" i="9"/>
  <c r="U500" i="9" s="1"/>
  <c r="AD499" i="9"/>
  <c r="AE499" i="9" s="1"/>
  <c r="AB499" i="9"/>
  <c r="AC499" i="9" s="1"/>
  <c r="Z499" i="9"/>
  <c r="AA499" i="9" s="1"/>
  <c r="X499" i="9"/>
  <c r="Y499" i="9" s="1"/>
  <c r="V499" i="9"/>
  <c r="W499" i="9" s="1"/>
  <c r="T499" i="9"/>
  <c r="U499" i="9" s="1"/>
  <c r="AD498" i="9"/>
  <c r="AE498" i="9" s="1"/>
  <c r="AB498" i="9"/>
  <c r="AC498" i="9" s="1"/>
  <c r="Z498" i="9"/>
  <c r="AA498" i="9" s="1"/>
  <c r="X498" i="9"/>
  <c r="Y498" i="9" s="1"/>
  <c r="V498" i="9"/>
  <c r="W498" i="9" s="1"/>
  <c r="T498" i="9"/>
  <c r="U498" i="9" s="1"/>
  <c r="AD497" i="9"/>
  <c r="AE497" i="9" s="1"/>
  <c r="AB497" i="9"/>
  <c r="AC497" i="9" s="1"/>
  <c r="Z497" i="9"/>
  <c r="AA497" i="9" s="1"/>
  <c r="X497" i="9"/>
  <c r="Y497" i="9" s="1"/>
  <c r="V497" i="9"/>
  <c r="W497" i="9" s="1"/>
  <c r="T497" i="9"/>
  <c r="U497" i="9" s="1"/>
  <c r="AD496" i="9"/>
  <c r="AE496" i="9" s="1"/>
  <c r="AB496" i="9"/>
  <c r="AC496" i="9" s="1"/>
  <c r="Z496" i="9"/>
  <c r="AA496" i="9" s="1"/>
  <c r="X496" i="9"/>
  <c r="Y496" i="9" s="1"/>
  <c r="V496" i="9"/>
  <c r="W496" i="9" s="1"/>
  <c r="T496" i="9"/>
  <c r="U496" i="9" s="1"/>
  <c r="AD495" i="9"/>
  <c r="AE495" i="9" s="1"/>
  <c r="AB495" i="9"/>
  <c r="AC495" i="9" s="1"/>
  <c r="Z495" i="9"/>
  <c r="AA495" i="9" s="1"/>
  <c r="X495" i="9"/>
  <c r="Y495" i="9" s="1"/>
  <c r="V495" i="9"/>
  <c r="W495" i="9" s="1"/>
  <c r="T495" i="9"/>
  <c r="U495" i="9" s="1"/>
  <c r="AD494" i="9"/>
  <c r="AE494" i="9" s="1"/>
  <c r="AB494" i="9"/>
  <c r="AC494" i="9" s="1"/>
  <c r="Z494" i="9"/>
  <c r="AA494" i="9" s="1"/>
  <c r="X494" i="9"/>
  <c r="Y494" i="9" s="1"/>
  <c r="V494" i="9"/>
  <c r="W494" i="9" s="1"/>
  <c r="T494" i="9"/>
  <c r="S494" i="9" s="1"/>
  <c r="AD493" i="9"/>
  <c r="AE493" i="9" s="1"/>
  <c r="AB493" i="9"/>
  <c r="AC493" i="9" s="1"/>
  <c r="Z493" i="9"/>
  <c r="AA493" i="9" s="1"/>
  <c r="X493" i="9"/>
  <c r="Y493" i="9" s="1"/>
  <c r="V493" i="9"/>
  <c r="W493" i="9" s="1"/>
  <c r="T493" i="9"/>
  <c r="U493" i="9" s="1"/>
  <c r="AD492" i="9"/>
  <c r="AE492" i="9" s="1"/>
  <c r="AB492" i="9"/>
  <c r="AC492" i="9" s="1"/>
  <c r="Z492" i="9"/>
  <c r="AA492" i="9" s="1"/>
  <c r="X492" i="9"/>
  <c r="Y492" i="9" s="1"/>
  <c r="V492" i="9"/>
  <c r="W492" i="9" s="1"/>
  <c r="T492" i="9"/>
  <c r="U492" i="9" s="1"/>
  <c r="AD491" i="9"/>
  <c r="AE491" i="9" s="1"/>
  <c r="AB491" i="9"/>
  <c r="AC491" i="9" s="1"/>
  <c r="Z491" i="9"/>
  <c r="AA491" i="9" s="1"/>
  <c r="X491" i="9"/>
  <c r="Y491" i="9" s="1"/>
  <c r="V491" i="9"/>
  <c r="W491" i="9" s="1"/>
  <c r="T491" i="9"/>
  <c r="U491" i="9" s="1"/>
  <c r="AD490" i="9"/>
  <c r="AE490" i="9" s="1"/>
  <c r="AB490" i="9"/>
  <c r="AC490" i="9" s="1"/>
  <c r="Z490" i="9"/>
  <c r="AA490" i="9" s="1"/>
  <c r="X490" i="9"/>
  <c r="Y490" i="9" s="1"/>
  <c r="V490" i="9"/>
  <c r="W490" i="9" s="1"/>
  <c r="T490" i="9"/>
  <c r="U490" i="9" s="1"/>
  <c r="AD489" i="9"/>
  <c r="AE489" i="9" s="1"/>
  <c r="AB489" i="9"/>
  <c r="AC489" i="9" s="1"/>
  <c r="Z489" i="9"/>
  <c r="AA489" i="9" s="1"/>
  <c r="Y489" i="9"/>
  <c r="X489" i="9"/>
  <c r="V489" i="9"/>
  <c r="W489" i="9" s="1"/>
  <c r="T489" i="9"/>
  <c r="U489" i="9" s="1"/>
  <c r="AD488" i="9"/>
  <c r="AE488" i="9" s="1"/>
  <c r="AB488" i="9"/>
  <c r="AC488" i="9" s="1"/>
  <c r="Z488" i="9"/>
  <c r="AA488" i="9" s="1"/>
  <c r="X488" i="9"/>
  <c r="Y488" i="9" s="1"/>
  <c r="V488" i="9"/>
  <c r="W488" i="9" s="1"/>
  <c r="T488" i="9"/>
  <c r="U488" i="9" s="1"/>
  <c r="AD487" i="9"/>
  <c r="AE487" i="9" s="1"/>
  <c r="AB487" i="9"/>
  <c r="AC487" i="9" s="1"/>
  <c r="Z487" i="9"/>
  <c r="AA487" i="9" s="1"/>
  <c r="X487" i="9"/>
  <c r="Y487" i="9" s="1"/>
  <c r="V487" i="9"/>
  <c r="W487" i="9" s="1"/>
  <c r="T487" i="9"/>
  <c r="U487" i="9" s="1"/>
  <c r="AD486" i="9"/>
  <c r="AE486" i="9" s="1"/>
  <c r="AB486" i="9"/>
  <c r="AC486" i="9" s="1"/>
  <c r="Z486" i="9"/>
  <c r="AA486" i="9" s="1"/>
  <c r="X486" i="9"/>
  <c r="Y486" i="9" s="1"/>
  <c r="V486" i="9"/>
  <c r="W486" i="9" s="1"/>
  <c r="T486" i="9"/>
  <c r="U486" i="9" s="1"/>
  <c r="AD485" i="9"/>
  <c r="AE485" i="9" s="1"/>
  <c r="AB485" i="9"/>
  <c r="AC485" i="9" s="1"/>
  <c r="Z485" i="9"/>
  <c r="AA485" i="9" s="1"/>
  <c r="X485" i="9"/>
  <c r="Y485" i="9" s="1"/>
  <c r="V485" i="9"/>
  <c r="W485" i="9" s="1"/>
  <c r="T485" i="9"/>
  <c r="U485" i="9" s="1"/>
  <c r="AD484" i="9"/>
  <c r="AE484" i="9" s="1"/>
  <c r="AB484" i="9"/>
  <c r="AC484" i="9" s="1"/>
  <c r="Z484" i="9"/>
  <c r="AA484" i="9" s="1"/>
  <c r="X484" i="9"/>
  <c r="Y484" i="9" s="1"/>
  <c r="V484" i="9"/>
  <c r="W484" i="9" s="1"/>
  <c r="T484" i="9"/>
  <c r="U484" i="9" s="1"/>
  <c r="AD483" i="9"/>
  <c r="AE483" i="9" s="1"/>
  <c r="AB483" i="9"/>
  <c r="AC483" i="9" s="1"/>
  <c r="Z483" i="9"/>
  <c r="AA483" i="9" s="1"/>
  <c r="X483" i="9"/>
  <c r="Y483" i="9" s="1"/>
  <c r="V483" i="9"/>
  <c r="W483" i="9" s="1"/>
  <c r="T483" i="9"/>
  <c r="U483" i="9" s="1"/>
  <c r="AD482" i="9"/>
  <c r="AE482" i="9" s="1"/>
  <c r="AB482" i="9"/>
  <c r="AC482" i="9" s="1"/>
  <c r="Z482" i="9"/>
  <c r="AA482" i="9" s="1"/>
  <c r="X482" i="9"/>
  <c r="Y482" i="9" s="1"/>
  <c r="V482" i="9"/>
  <c r="W482" i="9" s="1"/>
  <c r="T482" i="9"/>
  <c r="U482" i="9" s="1"/>
  <c r="AD481" i="9"/>
  <c r="AE481" i="9" s="1"/>
  <c r="AB481" i="9"/>
  <c r="AC481" i="9" s="1"/>
  <c r="Z481" i="9"/>
  <c r="AA481" i="9" s="1"/>
  <c r="X481" i="9"/>
  <c r="Y481" i="9" s="1"/>
  <c r="V481" i="9"/>
  <c r="W481" i="9" s="1"/>
  <c r="T481" i="9"/>
  <c r="U481" i="9" s="1"/>
  <c r="AD480" i="9"/>
  <c r="AE480" i="9" s="1"/>
  <c r="AB480" i="9"/>
  <c r="AC480" i="9" s="1"/>
  <c r="Z480" i="9"/>
  <c r="AA480" i="9" s="1"/>
  <c r="X480" i="9"/>
  <c r="Y480" i="9" s="1"/>
  <c r="V480" i="9"/>
  <c r="W480" i="9" s="1"/>
  <c r="T480" i="9"/>
  <c r="U480" i="9" s="1"/>
  <c r="AD479" i="9"/>
  <c r="AE479" i="9" s="1"/>
  <c r="AB479" i="9"/>
  <c r="AC479" i="9" s="1"/>
  <c r="Z479" i="9"/>
  <c r="AA479" i="9" s="1"/>
  <c r="X479" i="9"/>
  <c r="Y479" i="9" s="1"/>
  <c r="V479" i="9"/>
  <c r="W479" i="9" s="1"/>
  <c r="T479" i="9"/>
  <c r="U479" i="9" s="1"/>
  <c r="AD478" i="9"/>
  <c r="AE478" i="9" s="1"/>
  <c r="AB478" i="9"/>
  <c r="AC478" i="9" s="1"/>
  <c r="Z478" i="9"/>
  <c r="AA478" i="9" s="1"/>
  <c r="X478" i="9"/>
  <c r="Y478" i="9" s="1"/>
  <c r="V478" i="9"/>
  <c r="W478" i="9" s="1"/>
  <c r="T478" i="9"/>
  <c r="U478" i="9" s="1"/>
  <c r="AD477" i="9"/>
  <c r="AE477" i="9" s="1"/>
  <c r="AB477" i="9"/>
  <c r="AC477" i="9" s="1"/>
  <c r="Z477" i="9"/>
  <c r="AA477" i="9" s="1"/>
  <c r="X477" i="9"/>
  <c r="Y477" i="9" s="1"/>
  <c r="V477" i="9"/>
  <c r="W477" i="9" s="1"/>
  <c r="T477" i="9"/>
  <c r="U477" i="9" s="1"/>
  <c r="AD476" i="9"/>
  <c r="AE476" i="9" s="1"/>
  <c r="AB476" i="9"/>
  <c r="AC476" i="9" s="1"/>
  <c r="Z476" i="9"/>
  <c r="AA476" i="9" s="1"/>
  <c r="X476" i="9"/>
  <c r="Y476" i="9" s="1"/>
  <c r="V476" i="9"/>
  <c r="W476" i="9" s="1"/>
  <c r="T476" i="9"/>
  <c r="U476" i="9" s="1"/>
  <c r="AE475" i="9"/>
  <c r="AD475" i="9"/>
  <c r="AB475" i="9"/>
  <c r="AC475" i="9" s="1"/>
  <c r="Z475" i="9"/>
  <c r="AA475" i="9" s="1"/>
  <c r="X475" i="9"/>
  <c r="Y475" i="9" s="1"/>
  <c r="V475" i="9"/>
  <c r="W475" i="9" s="1"/>
  <c r="T475" i="9"/>
  <c r="U475" i="9" s="1"/>
  <c r="AD474" i="9"/>
  <c r="AE474" i="9" s="1"/>
  <c r="AB474" i="9"/>
  <c r="AC474" i="9" s="1"/>
  <c r="Z474" i="9"/>
  <c r="AA474" i="9" s="1"/>
  <c r="X474" i="9"/>
  <c r="Y474" i="9" s="1"/>
  <c r="V474" i="9"/>
  <c r="W474" i="9" s="1"/>
  <c r="T474" i="9"/>
  <c r="U474" i="9" s="1"/>
  <c r="AD473" i="9"/>
  <c r="AE473" i="9" s="1"/>
  <c r="AB473" i="9"/>
  <c r="AC473" i="9" s="1"/>
  <c r="Z473" i="9"/>
  <c r="AA473" i="9" s="1"/>
  <c r="X473" i="9"/>
  <c r="Y473" i="9" s="1"/>
  <c r="V473" i="9"/>
  <c r="W473" i="9" s="1"/>
  <c r="T473" i="9"/>
  <c r="U473" i="9" s="1"/>
  <c r="AD472" i="9"/>
  <c r="AE472" i="9" s="1"/>
  <c r="AB472" i="9"/>
  <c r="AC472" i="9" s="1"/>
  <c r="Z472" i="9"/>
  <c r="AA472" i="9" s="1"/>
  <c r="X472" i="9"/>
  <c r="Y472" i="9" s="1"/>
  <c r="V472" i="9"/>
  <c r="W472" i="9" s="1"/>
  <c r="T472" i="9"/>
  <c r="U472" i="9" s="1"/>
  <c r="AD471" i="9"/>
  <c r="AE471" i="9" s="1"/>
  <c r="AB471" i="9"/>
  <c r="AC471" i="9" s="1"/>
  <c r="Z471" i="9"/>
  <c r="AA471" i="9" s="1"/>
  <c r="X471" i="9"/>
  <c r="Y471" i="9" s="1"/>
  <c r="V471" i="9"/>
  <c r="W471" i="9" s="1"/>
  <c r="T471" i="9"/>
  <c r="U471" i="9" s="1"/>
  <c r="AD470" i="9"/>
  <c r="AE470" i="9" s="1"/>
  <c r="AB470" i="9"/>
  <c r="AC470" i="9" s="1"/>
  <c r="Z470" i="9"/>
  <c r="AA470" i="9" s="1"/>
  <c r="X470" i="9"/>
  <c r="Y470" i="9" s="1"/>
  <c r="V470" i="9"/>
  <c r="W470" i="9" s="1"/>
  <c r="T470" i="9"/>
  <c r="U470" i="9" s="1"/>
  <c r="AD469" i="9"/>
  <c r="AE469" i="9" s="1"/>
  <c r="AB469" i="9"/>
  <c r="AC469" i="9" s="1"/>
  <c r="Z469" i="9"/>
  <c r="AA469" i="9" s="1"/>
  <c r="X469" i="9"/>
  <c r="Y469" i="9" s="1"/>
  <c r="V469" i="9"/>
  <c r="W469" i="9" s="1"/>
  <c r="T469" i="9"/>
  <c r="U469" i="9" s="1"/>
  <c r="AD468" i="9"/>
  <c r="AE468" i="9" s="1"/>
  <c r="AB468" i="9"/>
  <c r="AC468" i="9" s="1"/>
  <c r="Z468" i="9"/>
  <c r="AA468" i="9" s="1"/>
  <c r="X468" i="9"/>
  <c r="Y468" i="9" s="1"/>
  <c r="V468" i="9"/>
  <c r="W468" i="9" s="1"/>
  <c r="T468" i="9"/>
  <c r="U468" i="9" s="1"/>
  <c r="Q38" i="4"/>
  <c r="Q37" i="4"/>
  <c r="Q36" i="4"/>
  <c r="Q35" i="4"/>
  <c r="Q38" i="5"/>
  <c r="Q37" i="5"/>
  <c r="Q36" i="5"/>
  <c r="Q35" i="5"/>
  <c r="Q38" i="7"/>
  <c r="Q37" i="7"/>
  <c r="Q36" i="7"/>
  <c r="Q35" i="7"/>
  <c r="Q38" i="8"/>
  <c r="Q37" i="8"/>
  <c r="Q36" i="8"/>
  <c r="Q35" i="8"/>
  <c r="Q38" i="32"/>
  <c r="Q37" i="32"/>
  <c r="Q36" i="32"/>
  <c r="Q35" i="32"/>
  <c r="Q38" i="9"/>
  <c r="Q37" i="9"/>
  <c r="Q36" i="9"/>
  <c r="Q35" i="9"/>
  <c r="Q38" i="47"/>
  <c r="Q37" i="47"/>
  <c r="Q36" i="47"/>
  <c r="Q35" i="47"/>
  <c r="Q38" i="10"/>
  <c r="Q37" i="10"/>
  <c r="Q36" i="10"/>
  <c r="Q35" i="10"/>
  <c r="Q38" i="51"/>
  <c r="Q37" i="51"/>
  <c r="Q36" i="51"/>
  <c r="Q35" i="51"/>
  <c r="Q38" i="31"/>
  <c r="Q37" i="31"/>
  <c r="Q36" i="31"/>
  <c r="Q35" i="31"/>
  <c r="Q38" i="11"/>
  <c r="Q37" i="11"/>
  <c r="Q36" i="11"/>
  <c r="Q35" i="11"/>
  <c r="Q38" i="12"/>
  <c r="Q37" i="12"/>
  <c r="Q36" i="12"/>
  <c r="Q35" i="12"/>
  <c r="Q38" i="33"/>
  <c r="Q37" i="33"/>
  <c r="Q36" i="33"/>
  <c r="Q35" i="33"/>
  <c r="Q38" i="13"/>
  <c r="Q37" i="13"/>
  <c r="Q36" i="13"/>
  <c r="Q35" i="13"/>
  <c r="Q38" i="36"/>
  <c r="Q37" i="36"/>
  <c r="Q36" i="36"/>
  <c r="Q35" i="36"/>
  <c r="Q38" i="14"/>
  <c r="Q37" i="14"/>
  <c r="Q36" i="14"/>
  <c r="Q35" i="14"/>
  <c r="Q38" i="49"/>
  <c r="Q37" i="49"/>
  <c r="Q36" i="49"/>
  <c r="Q35" i="49"/>
  <c r="Q38" i="34"/>
  <c r="Q37" i="34"/>
  <c r="Q36" i="34"/>
  <c r="Q35" i="34"/>
  <c r="Q38" i="16"/>
  <c r="Q37" i="16"/>
  <c r="Q36" i="16"/>
  <c r="Q35" i="16"/>
  <c r="Q38" i="3"/>
  <c r="Q37" i="3"/>
  <c r="Q36" i="3"/>
  <c r="Q35" i="3"/>
  <c r="Q34" i="4"/>
  <c r="Q34" i="5"/>
  <c r="Q34" i="7"/>
  <c r="Q34" i="8"/>
  <c r="Q34" i="32"/>
  <c r="Q34" i="9"/>
  <c r="Q34" i="47"/>
  <c r="Q34" i="10"/>
  <c r="Q34" i="51"/>
  <c r="Q34" i="31"/>
  <c r="Q34" i="11"/>
  <c r="Q34" i="12"/>
  <c r="Q34" i="33"/>
  <c r="Q34" i="13"/>
  <c r="Q34" i="36"/>
  <c r="Q34" i="14"/>
  <c r="Q34" i="49"/>
  <c r="Q34" i="34"/>
  <c r="Q34" i="16"/>
  <c r="Q34" i="3"/>
  <c r="AD74" i="7"/>
  <c r="AE74" i="7" s="1"/>
  <c r="AB74" i="7"/>
  <c r="AC74" i="7" s="1"/>
  <c r="Z74" i="7"/>
  <c r="AA74" i="7" s="1"/>
  <c r="X74" i="7"/>
  <c r="Y74" i="7" s="1"/>
  <c r="V74" i="7"/>
  <c r="W74" i="7" s="1"/>
  <c r="AD73" i="7"/>
  <c r="AE73" i="7" s="1"/>
  <c r="AB73" i="7"/>
  <c r="AC73" i="7" s="1"/>
  <c r="Z73" i="7"/>
  <c r="AA73" i="7" s="1"/>
  <c r="X73" i="7"/>
  <c r="Y73" i="7" s="1"/>
  <c r="V73" i="7"/>
  <c r="W73" i="7" s="1"/>
  <c r="AD72" i="7"/>
  <c r="AE72" i="7" s="1"/>
  <c r="AB72" i="7"/>
  <c r="AC72" i="7" s="1"/>
  <c r="Z72" i="7"/>
  <c r="AA72" i="7" s="1"/>
  <c r="X72" i="7"/>
  <c r="Y72" i="7" s="1"/>
  <c r="V72" i="7"/>
  <c r="W72" i="7" s="1"/>
  <c r="AD68" i="7"/>
  <c r="AE68" i="7" s="1"/>
  <c r="AB68" i="7"/>
  <c r="AC68" i="7" s="1"/>
  <c r="Z68" i="7"/>
  <c r="AA68" i="7" s="1"/>
  <c r="X68" i="7"/>
  <c r="Y68" i="7" s="1"/>
  <c r="V68" i="7"/>
  <c r="AD66" i="7"/>
  <c r="AE66" i="7" s="1"/>
  <c r="AB66" i="7"/>
  <c r="AC66" i="7" s="1"/>
  <c r="Z66" i="7"/>
  <c r="AA66" i="7" s="1"/>
  <c r="X66" i="7"/>
  <c r="Y66" i="7" s="1"/>
  <c r="V66" i="7"/>
  <c r="W66" i="7" s="1"/>
  <c r="AD65" i="7"/>
  <c r="AE65" i="7" s="1"/>
  <c r="AB65" i="7"/>
  <c r="AC65" i="7" s="1"/>
  <c r="Z65" i="7"/>
  <c r="AA65" i="7" s="1"/>
  <c r="X65" i="7"/>
  <c r="Y65" i="7" s="1"/>
  <c r="V65" i="7"/>
  <c r="W65" i="7" s="1"/>
  <c r="AD64" i="7"/>
  <c r="AE64" i="7" s="1"/>
  <c r="AB64" i="7"/>
  <c r="AC64" i="7" s="1"/>
  <c r="Z64" i="7"/>
  <c r="AA64" i="7" s="1"/>
  <c r="X64" i="7"/>
  <c r="Y64" i="7" s="1"/>
  <c r="V64" i="7"/>
  <c r="W64" i="7" s="1"/>
  <c r="AD63" i="7"/>
  <c r="AE63" i="7" s="1"/>
  <c r="AB63" i="7"/>
  <c r="AC63" i="7" s="1"/>
  <c r="Z63" i="7"/>
  <c r="AA63" i="7" s="1"/>
  <c r="X63" i="7"/>
  <c r="Y63" i="7" s="1"/>
  <c r="V63" i="7"/>
  <c r="W63" i="7" s="1"/>
  <c r="AD62" i="7"/>
  <c r="AE62" i="7" s="1"/>
  <c r="AB62" i="7"/>
  <c r="AC62" i="7" s="1"/>
  <c r="Z62" i="7"/>
  <c r="AA62" i="7" s="1"/>
  <c r="X62" i="7"/>
  <c r="Y62" i="7" s="1"/>
  <c r="V62" i="7"/>
  <c r="W62" i="7" s="1"/>
  <c r="AD61" i="7"/>
  <c r="AE61" i="7" s="1"/>
  <c r="AB61" i="7"/>
  <c r="AC61" i="7" s="1"/>
  <c r="Z61" i="7"/>
  <c r="AA61" i="7" s="1"/>
  <c r="X61" i="7"/>
  <c r="Y61" i="7" s="1"/>
  <c r="V61" i="7"/>
  <c r="W61" i="7" s="1"/>
  <c r="AD60" i="7"/>
  <c r="AE60" i="7" s="1"/>
  <c r="AB60" i="7"/>
  <c r="AC60" i="7" s="1"/>
  <c r="Z60" i="7"/>
  <c r="AA60" i="7" s="1"/>
  <c r="X60" i="7"/>
  <c r="Y60" i="7" s="1"/>
  <c r="V60" i="7"/>
  <c r="W60" i="7" s="1"/>
  <c r="AD59" i="7"/>
  <c r="AE59" i="7" s="1"/>
  <c r="AB59" i="7"/>
  <c r="AC59" i="7" s="1"/>
  <c r="Z59" i="7"/>
  <c r="AA59" i="7" s="1"/>
  <c r="X59" i="7"/>
  <c r="Y59" i="7" s="1"/>
  <c r="V59" i="7"/>
  <c r="W59" i="7" s="1"/>
  <c r="AD58" i="7"/>
  <c r="AE58" i="7" s="1"/>
  <c r="AB58" i="7"/>
  <c r="AC58" i="7" s="1"/>
  <c r="Z58" i="7"/>
  <c r="AA58" i="7" s="1"/>
  <c r="X58" i="7"/>
  <c r="Y58" i="7" s="1"/>
  <c r="V58" i="7"/>
  <c r="W58" i="7" s="1"/>
  <c r="AD57" i="7"/>
  <c r="AE57" i="7" s="1"/>
  <c r="AB57" i="7"/>
  <c r="AC57" i="7" s="1"/>
  <c r="Z57" i="7"/>
  <c r="AA57" i="7" s="1"/>
  <c r="X57" i="7"/>
  <c r="Y57" i="7" s="1"/>
  <c r="V57" i="7"/>
  <c r="W57" i="7" s="1"/>
  <c r="AD56" i="7"/>
  <c r="AE56" i="7" s="1"/>
  <c r="AB56" i="7"/>
  <c r="AC56" i="7" s="1"/>
  <c r="Z56" i="7"/>
  <c r="AA56" i="7" s="1"/>
  <c r="X56" i="7"/>
  <c r="Y56" i="7" s="1"/>
  <c r="V56" i="7"/>
  <c r="W56" i="7" s="1"/>
  <c r="AD55" i="7"/>
  <c r="AE55" i="7" s="1"/>
  <c r="AB55" i="7"/>
  <c r="AC55" i="7" s="1"/>
  <c r="Z55" i="7"/>
  <c r="AA55" i="7" s="1"/>
  <c r="X55" i="7"/>
  <c r="Y55" i="7" s="1"/>
  <c r="V55" i="7"/>
  <c r="W55" i="7" s="1"/>
  <c r="AD54" i="7"/>
  <c r="AE54" i="7" s="1"/>
  <c r="AB54" i="7"/>
  <c r="AC54" i="7" s="1"/>
  <c r="Z54" i="7"/>
  <c r="AA54" i="7" s="1"/>
  <c r="X54" i="7"/>
  <c r="Y54" i="7" s="1"/>
  <c r="V54" i="7"/>
  <c r="W54" i="7" s="1"/>
  <c r="AD53" i="7"/>
  <c r="AE53" i="7" s="1"/>
  <c r="AB53" i="7"/>
  <c r="AC53" i="7" s="1"/>
  <c r="Z53" i="7"/>
  <c r="AA53" i="7" s="1"/>
  <c r="X53" i="7"/>
  <c r="Y53" i="7" s="1"/>
  <c r="V53" i="7"/>
  <c r="W53" i="7" s="1"/>
  <c r="AD52" i="7"/>
  <c r="AE52" i="7" s="1"/>
  <c r="AB52" i="7"/>
  <c r="AC52" i="7" s="1"/>
  <c r="Z52" i="7"/>
  <c r="AA52" i="7" s="1"/>
  <c r="X52" i="7"/>
  <c r="Y52" i="7" s="1"/>
  <c r="V52" i="7"/>
  <c r="W52" i="7" s="1"/>
  <c r="AD51" i="7"/>
  <c r="AE51" i="7" s="1"/>
  <c r="AB51" i="7"/>
  <c r="AC51" i="7" s="1"/>
  <c r="Z51" i="7"/>
  <c r="AA51" i="7" s="1"/>
  <c r="X51" i="7"/>
  <c r="Y51" i="7" s="1"/>
  <c r="V51" i="7"/>
  <c r="AD48" i="7"/>
  <c r="AE48" i="7" s="1"/>
  <c r="AB48" i="7"/>
  <c r="AC48" i="7" s="1"/>
  <c r="Z48" i="7"/>
  <c r="AA48" i="7" s="1"/>
  <c r="X48" i="7"/>
  <c r="Y48" i="7" s="1"/>
  <c r="V48" i="7"/>
  <c r="W48" i="7" s="1"/>
  <c r="AD47" i="7"/>
  <c r="AE47" i="7" s="1"/>
  <c r="AB47" i="7"/>
  <c r="AC47" i="7" s="1"/>
  <c r="Z47" i="7"/>
  <c r="AA47" i="7" s="1"/>
  <c r="X47" i="7"/>
  <c r="Y47" i="7" s="1"/>
  <c r="V47" i="7"/>
  <c r="W47" i="7" s="1"/>
  <c r="AD46" i="7"/>
  <c r="AE46" i="7" s="1"/>
  <c r="AB46" i="7"/>
  <c r="AC46" i="7" s="1"/>
  <c r="Z46" i="7"/>
  <c r="AA46" i="7" s="1"/>
  <c r="X46" i="7"/>
  <c r="Y46" i="7" s="1"/>
  <c r="V46" i="7"/>
  <c r="W46" i="7" s="1"/>
  <c r="AD45" i="7"/>
  <c r="AE45" i="7" s="1"/>
  <c r="AB45" i="7"/>
  <c r="AC45" i="7" s="1"/>
  <c r="Z45" i="7"/>
  <c r="AA45" i="7" s="1"/>
  <c r="X45" i="7"/>
  <c r="Y45" i="7" s="1"/>
  <c r="V45" i="7"/>
  <c r="W45" i="7" s="1"/>
  <c r="AD44" i="7"/>
  <c r="AE44" i="7" s="1"/>
  <c r="AB44" i="7"/>
  <c r="AC44" i="7" s="1"/>
  <c r="Z44" i="7"/>
  <c r="AA44" i="7" s="1"/>
  <c r="X44" i="7"/>
  <c r="Y44" i="7" s="1"/>
  <c r="V44" i="7"/>
  <c r="W44" i="7" s="1"/>
  <c r="AD240" i="8"/>
  <c r="AE240" i="8" s="1"/>
  <c r="AB240" i="8"/>
  <c r="AC240" i="8" s="1"/>
  <c r="Z240" i="8"/>
  <c r="AA240" i="8" s="1"/>
  <c r="X240" i="8"/>
  <c r="Y240" i="8" s="1"/>
  <c r="V240" i="8"/>
  <c r="W240" i="8" s="1"/>
  <c r="AD239" i="8"/>
  <c r="AE239" i="8" s="1"/>
  <c r="AB239" i="8"/>
  <c r="AC239" i="8" s="1"/>
  <c r="Z239" i="8"/>
  <c r="AA239" i="8" s="1"/>
  <c r="X239" i="8"/>
  <c r="Y239" i="8" s="1"/>
  <c r="V239" i="8"/>
  <c r="W239" i="8" s="1"/>
  <c r="AD238" i="8"/>
  <c r="AE238" i="8" s="1"/>
  <c r="AB238" i="8"/>
  <c r="AC238" i="8" s="1"/>
  <c r="Z238" i="8"/>
  <c r="AA238" i="8" s="1"/>
  <c r="X238" i="8"/>
  <c r="Y238" i="8" s="1"/>
  <c r="V238" i="8"/>
  <c r="W238" i="8" s="1"/>
  <c r="AD237" i="8"/>
  <c r="AE237" i="8" s="1"/>
  <c r="AB237" i="8"/>
  <c r="AC237" i="8" s="1"/>
  <c r="Z237" i="8"/>
  <c r="AA237" i="8" s="1"/>
  <c r="X237" i="8"/>
  <c r="Y237" i="8" s="1"/>
  <c r="V237" i="8"/>
  <c r="W237" i="8" s="1"/>
  <c r="AD236" i="8"/>
  <c r="AE236" i="8" s="1"/>
  <c r="AB236" i="8"/>
  <c r="AC236" i="8" s="1"/>
  <c r="Z236" i="8"/>
  <c r="AA236" i="8" s="1"/>
  <c r="X236" i="8"/>
  <c r="Y236" i="8" s="1"/>
  <c r="V236" i="8"/>
  <c r="W236" i="8" s="1"/>
  <c r="AD235" i="8"/>
  <c r="AE235" i="8" s="1"/>
  <c r="AB235" i="8"/>
  <c r="AC235" i="8" s="1"/>
  <c r="Z235" i="8"/>
  <c r="AA235" i="8" s="1"/>
  <c r="X235" i="8"/>
  <c r="Y235" i="8" s="1"/>
  <c r="V235" i="8"/>
  <c r="W235" i="8" s="1"/>
  <c r="AD234" i="8"/>
  <c r="AE234" i="8" s="1"/>
  <c r="AB234" i="8"/>
  <c r="AC234" i="8" s="1"/>
  <c r="Z234" i="8"/>
  <c r="AA234" i="8" s="1"/>
  <c r="X234" i="8"/>
  <c r="Y234" i="8" s="1"/>
  <c r="V234" i="8"/>
  <c r="W234" i="8" s="1"/>
  <c r="AD233" i="8"/>
  <c r="AE233" i="8" s="1"/>
  <c r="AB233" i="8"/>
  <c r="AC233" i="8" s="1"/>
  <c r="Z233" i="8"/>
  <c r="AA233" i="8" s="1"/>
  <c r="X233" i="8"/>
  <c r="Y233" i="8" s="1"/>
  <c r="V233" i="8"/>
  <c r="W233" i="8" s="1"/>
  <c r="AD232" i="8"/>
  <c r="AE232" i="8" s="1"/>
  <c r="AB232" i="8"/>
  <c r="AC232" i="8" s="1"/>
  <c r="Z232" i="8"/>
  <c r="AA232" i="8" s="1"/>
  <c r="X232" i="8"/>
  <c r="Y232" i="8" s="1"/>
  <c r="V232" i="8"/>
  <c r="W232" i="8" s="1"/>
  <c r="AD231" i="8"/>
  <c r="AE231" i="8" s="1"/>
  <c r="AB231" i="8"/>
  <c r="AC231" i="8" s="1"/>
  <c r="Z231" i="8"/>
  <c r="AA231" i="8" s="1"/>
  <c r="X231" i="8"/>
  <c r="Y231" i="8" s="1"/>
  <c r="V231" i="8"/>
  <c r="W231" i="8" s="1"/>
  <c r="AD230" i="8"/>
  <c r="AE230" i="8" s="1"/>
  <c r="AB230" i="8"/>
  <c r="AC230" i="8" s="1"/>
  <c r="Z230" i="8"/>
  <c r="AA230" i="8" s="1"/>
  <c r="X230" i="8"/>
  <c r="Y230" i="8" s="1"/>
  <c r="V230" i="8"/>
  <c r="W230" i="8" s="1"/>
  <c r="AD229" i="8"/>
  <c r="AE229" i="8" s="1"/>
  <c r="AB229" i="8"/>
  <c r="AC229" i="8" s="1"/>
  <c r="Z229" i="8"/>
  <c r="AA229" i="8" s="1"/>
  <c r="X229" i="8"/>
  <c r="Y229" i="8" s="1"/>
  <c r="V229" i="8"/>
  <c r="W229" i="8" s="1"/>
  <c r="AD228" i="8"/>
  <c r="AE228" i="8" s="1"/>
  <c r="AB228" i="8"/>
  <c r="AC228" i="8" s="1"/>
  <c r="Z228" i="8"/>
  <c r="AA228" i="8" s="1"/>
  <c r="X228" i="8"/>
  <c r="Y228" i="8" s="1"/>
  <c r="V228" i="8"/>
  <c r="W228" i="8" s="1"/>
  <c r="AD227" i="8"/>
  <c r="AE227" i="8" s="1"/>
  <c r="AB227" i="8"/>
  <c r="AC227" i="8" s="1"/>
  <c r="Z227" i="8"/>
  <c r="AA227" i="8" s="1"/>
  <c r="X227" i="8"/>
  <c r="Y227" i="8" s="1"/>
  <c r="V227" i="8"/>
  <c r="W227" i="8" s="1"/>
  <c r="AD226" i="8"/>
  <c r="AE226" i="8" s="1"/>
  <c r="AB226" i="8"/>
  <c r="AC226" i="8" s="1"/>
  <c r="Z226" i="8"/>
  <c r="AA226" i="8" s="1"/>
  <c r="X226" i="8"/>
  <c r="Y226" i="8" s="1"/>
  <c r="V226" i="8"/>
  <c r="W226" i="8" s="1"/>
  <c r="AD225" i="8"/>
  <c r="AE225" i="8" s="1"/>
  <c r="AB225" i="8"/>
  <c r="AC225" i="8" s="1"/>
  <c r="Z225" i="8"/>
  <c r="AA225" i="8" s="1"/>
  <c r="X225" i="8"/>
  <c r="Y225" i="8" s="1"/>
  <c r="V225" i="8"/>
  <c r="W225" i="8" s="1"/>
  <c r="AD224" i="8"/>
  <c r="AE224" i="8" s="1"/>
  <c r="AB224" i="8"/>
  <c r="AC224" i="8" s="1"/>
  <c r="Z224" i="8"/>
  <c r="AA224" i="8" s="1"/>
  <c r="X224" i="8"/>
  <c r="Y224" i="8" s="1"/>
  <c r="V224" i="8"/>
  <c r="W224" i="8" s="1"/>
  <c r="AD223" i="8"/>
  <c r="AE223" i="8" s="1"/>
  <c r="AB223" i="8"/>
  <c r="AC223" i="8" s="1"/>
  <c r="Z223" i="8"/>
  <c r="AA223" i="8" s="1"/>
  <c r="X223" i="8"/>
  <c r="Y223" i="8" s="1"/>
  <c r="V223" i="8"/>
  <c r="W223" i="8" s="1"/>
  <c r="AD222" i="8"/>
  <c r="AE222" i="8" s="1"/>
  <c r="AB222" i="8"/>
  <c r="AC222" i="8" s="1"/>
  <c r="Z222" i="8"/>
  <c r="AA222" i="8" s="1"/>
  <c r="X222" i="8"/>
  <c r="Y222" i="8" s="1"/>
  <c r="V222" i="8"/>
  <c r="W222" i="8" s="1"/>
  <c r="AD221" i="8"/>
  <c r="AE221" i="8" s="1"/>
  <c r="AB221" i="8"/>
  <c r="AC221" i="8" s="1"/>
  <c r="Z221" i="8"/>
  <c r="AA221" i="8" s="1"/>
  <c r="X221" i="8"/>
  <c r="Y221" i="8" s="1"/>
  <c r="V221" i="8"/>
  <c r="W221" i="8" s="1"/>
  <c r="AD220" i="8"/>
  <c r="AE220" i="8" s="1"/>
  <c r="AB220" i="8"/>
  <c r="AC220" i="8" s="1"/>
  <c r="Z220" i="8"/>
  <c r="AA220" i="8" s="1"/>
  <c r="X220" i="8"/>
  <c r="Y220" i="8" s="1"/>
  <c r="V220" i="8"/>
  <c r="W220" i="8" s="1"/>
  <c r="AD219" i="8"/>
  <c r="AE219" i="8" s="1"/>
  <c r="AB219" i="8"/>
  <c r="AC219" i="8" s="1"/>
  <c r="Z219" i="8"/>
  <c r="AA219" i="8" s="1"/>
  <c r="X219" i="8"/>
  <c r="Y219" i="8" s="1"/>
  <c r="V219" i="8"/>
  <c r="W219" i="8" s="1"/>
  <c r="AD218" i="8"/>
  <c r="AE218" i="8" s="1"/>
  <c r="AB218" i="8"/>
  <c r="AC218" i="8" s="1"/>
  <c r="Z218" i="8"/>
  <c r="AA218" i="8" s="1"/>
  <c r="X218" i="8"/>
  <c r="Y218" i="8" s="1"/>
  <c r="V218" i="8"/>
  <c r="W218" i="8" s="1"/>
  <c r="AD217" i="8"/>
  <c r="AE217" i="8" s="1"/>
  <c r="AB217" i="8"/>
  <c r="AC217" i="8" s="1"/>
  <c r="Z217" i="8"/>
  <c r="AA217" i="8" s="1"/>
  <c r="X217" i="8"/>
  <c r="Y217" i="8" s="1"/>
  <c r="V217" i="8"/>
  <c r="W217" i="8" s="1"/>
  <c r="AD216" i="8"/>
  <c r="AE216" i="8" s="1"/>
  <c r="AB216" i="8"/>
  <c r="AC216" i="8" s="1"/>
  <c r="Z216" i="8"/>
  <c r="AA216" i="8" s="1"/>
  <c r="X216" i="8"/>
  <c r="Y216" i="8" s="1"/>
  <c r="V216" i="8"/>
  <c r="W216" i="8" s="1"/>
  <c r="AD215" i="8"/>
  <c r="AE215" i="8" s="1"/>
  <c r="AB215" i="8"/>
  <c r="AC215" i="8" s="1"/>
  <c r="Z215" i="8"/>
  <c r="AA215" i="8" s="1"/>
  <c r="X215" i="8"/>
  <c r="Y215" i="8" s="1"/>
  <c r="V215" i="8"/>
  <c r="W215" i="8" s="1"/>
  <c r="AD214" i="8"/>
  <c r="AE214" i="8" s="1"/>
  <c r="AB214" i="8"/>
  <c r="AC214" i="8" s="1"/>
  <c r="Z214" i="8"/>
  <c r="AA214" i="8" s="1"/>
  <c r="X214" i="8"/>
  <c r="Y214" i="8" s="1"/>
  <c r="V214" i="8"/>
  <c r="W214" i="8" s="1"/>
  <c r="AD213" i="8"/>
  <c r="AE213" i="8" s="1"/>
  <c r="AB213" i="8"/>
  <c r="AC213" i="8" s="1"/>
  <c r="Z213" i="8"/>
  <c r="AA213" i="8" s="1"/>
  <c r="X213" i="8"/>
  <c r="Y213" i="8" s="1"/>
  <c r="V213" i="8"/>
  <c r="W213" i="8" s="1"/>
  <c r="AD212" i="8"/>
  <c r="AE212" i="8" s="1"/>
  <c r="AB212" i="8"/>
  <c r="AC212" i="8" s="1"/>
  <c r="Z212" i="8"/>
  <c r="AA212" i="8" s="1"/>
  <c r="X212" i="8"/>
  <c r="Y212" i="8" s="1"/>
  <c r="V212" i="8"/>
  <c r="W212" i="8" s="1"/>
  <c r="AD211" i="8"/>
  <c r="AE211" i="8" s="1"/>
  <c r="AB211" i="8"/>
  <c r="AC211" i="8" s="1"/>
  <c r="Z211" i="8"/>
  <c r="AA211" i="8" s="1"/>
  <c r="X211" i="8"/>
  <c r="Y211" i="8" s="1"/>
  <c r="V211" i="8"/>
  <c r="W211" i="8" s="1"/>
  <c r="AD210" i="8"/>
  <c r="AE210" i="8" s="1"/>
  <c r="AB210" i="8"/>
  <c r="AC210" i="8" s="1"/>
  <c r="Z210" i="8"/>
  <c r="AA210" i="8" s="1"/>
  <c r="X210" i="8"/>
  <c r="Y210" i="8" s="1"/>
  <c r="V210" i="8"/>
  <c r="W210" i="8" s="1"/>
  <c r="AD209" i="8"/>
  <c r="AE209" i="8" s="1"/>
  <c r="AB209" i="8"/>
  <c r="AC209" i="8" s="1"/>
  <c r="Z209" i="8"/>
  <c r="AA209" i="8" s="1"/>
  <c r="X209" i="8"/>
  <c r="Y209" i="8" s="1"/>
  <c r="V209" i="8"/>
  <c r="W209" i="8" s="1"/>
  <c r="AD208" i="8"/>
  <c r="AE208" i="8" s="1"/>
  <c r="AB208" i="8"/>
  <c r="AC208" i="8" s="1"/>
  <c r="Z208" i="8"/>
  <c r="AA208" i="8" s="1"/>
  <c r="X208" i="8"/>
  <c r="Y208" i="8" s="1"/>
  <c r="V208" i="8"/>
  <c r="W208" i="8" s="1"/>
  <c r="AD207" i="8"/>
  <c r="AE207" i="8" s="1"/>
  <c r="AB207" i="8"/>
  <c r="AC207" i="8" s="1"/>
  <c r="Z207" i="8"/>
  <c r="AA207" i="8" s="1"/>
  <c r="X207" i="8"/>
  <c r="Y207" i="8" s="1"/>
  <c r="V207" i="8"/>
  <c r="W207" i="8" s="1"/>
  <c r="AD206" i="8"/>
  <c r="AE206" i="8" s="1"/>
  <c r="AB206" i="8"/>
  <c r="AC206" i="8" s="1"/>
  <c r="Z206" i="8"/>
  <c r="AA206" i="8" s="1"/>
  <c r="X206" i="8"/>
  <c r="Y206" i="8" s="1"/>
  <c r="V206" i="8"/>
  <c r="W206" i="8" s="1"/>
  <c r="AD205" i="8"/>
  <c r="AE205" i="8" s="1"/>
  <c r="AB205" i="8"/>
  <c r="AC205" i="8" s="1"/>
  <c r="Z205" i="8"/>
  <c r="AA205" i="8" s="1"/>
  <c r="X205" i="8"/>
  <c r="Y205" i="8" s="1"/>
  <c r="V205" i="8"/>
  <c r="W205" i="8" s="1"/>
  <c r="AD204" i="8"/>
  <c r="AE204" i="8" s="1"/>
  <c r="AB204" i="8"/>
  <c r="AC204" i="8" s="1"/>
  <c r="Z204" i="8"/>
  <c r="AA204" i="8" s="1"/>
  <c r="X204" i="8"/>
  <c r="Y204" i="8" s="1"/>
  <c r="V204" i="8"/>
  <c r="W204" i="8" s="1"/>
  <c r="AD203" i="8"/>
  <c r="AE203" i="8" s="1"/>
  <c r="AB203" i="8"/>
  <c r="AC203" i="8" s="1"/>
  <c r="Z203" i="8"/>
  <c r="AA203" i="8" s="1"/>
  <c r="X203" i="8"/>
  <c r="Y203" i="8" s="1"/>
  <c r="V203" i="8"/>
  <c r="W203" i="8" s="1"/>
  <c r="AD202" i="8"/>
  <c r="AE202" i="8" s="1"/>
  <c r="AB202" i="8"/>
  <c r="AC202" i="8" s="1"/>
  <c r="Z202" i="8"/>
  <c r="AA202" i="8" s="1"/>
  <c r="X202" i="8"/>
  <c r="Y202" i="8" s="1"/>
  <c r="V202" i="8"/>
  <c r="W202" i="8" s="1"/>
  <c r="AD201" i="8"/>
  <c r="AE201" i="8" s="1"/>
  <c r="AB201" i="8"/>
  <c r="AC201" i="8" s="1"/>
  <c r="Z201" i="8"/>
  <c r="AA201" i="8" s="1"/>
  <c r="X201" i="8"/>
  <c r="Y201" i="8" s="1"/>
  <c r="V201" i="8"/>
  <c r="W201" i="8" s="1"/>
  <c r="AD200" i="8"/>
  <c r="AE200" i="8" s="1"/>
  <c r="AB200" i="8"/>
  <c r="AC200" i="8" s="1"/>
  <c r="Z200" i="8"/>
  <c r="AA200" i="8" s="1"/>
  <c r="X200" i="8"/>
  <c r="Y200" i="8" s="1"/>
  <c r="V200" i="8"/>
  <c r="W200" i="8" s="1"/>
  <c r="AD199" i="8"/>
  <c r="AE199" i="8" s="1"/>
  <c r="AB199" i="8"/>
  <c r="AC199" i="8" s="1"/>
  <c r="Z199" i="8"/>
  <c r="AA199" i="8" s="1"/>
  <c r="X199" i="8"/>
  <c r="Y199" i="8" s="1"/>
  <c r="V199" i="8"/>
  <c r="W199" i="8" s="1"/>
  <c r="AD198" i="8"/>
  <c r="AE198" i="8" s="1"/>
  <c r="AB198" i="8"/>
  <c r="AC198" i="8" s="1"/>
  <c r="Z198" i="8"/>
  <c r="AA198" i="8" s="1"/>
  <c r="X198" i="8"/>
  <c r="Y198" i="8" s="1"/>
  <c r="V198" i="8"/>
  <c r="W198" i="8" s="1"/>
  <c r="AD197" i="8"/>
  <c r="AE197" i="8" s="1"/>
  <c r="AB197" i="8"/>
  <c r="AC197" i="8" s="1"/>
  <c r="Z197" i="8"/>
  <c r="AA197" i="8" s="1"/>
  <c r="X197" i="8"/>
  <c r="Y197" i="8" s="1"/>
  <c r="V197" i="8"/>
  <c r="W197" i="8" s="1"/>
  <c r="AD196" i="8"/>
  <c r="AE196" i="8" s="1"/>
  <c r="AB196" i="8"/>
  <c r="AC196" i="8" s="1"/>
  <c r="Z196" i="8"/>
  <c r="AA196" i="8" s="1"/>
  <c r="X196" i="8"/>
  <c r="Y196" i="8" s="1"/>
  <c r="V196" i="8"/>
  <c r="W196" i="8" s="1"/>
  <c r="AD195" i="8"/>
  <c r="AE195" i="8" s="1"/>
  <c r="AB195" i="8"/>
  <c r="AC195" i="8" s="1"/>
  <c r="Z195" i="8"/>
  <c r="AA195" i="8" s="1"/>
  <c r="X195" i="8"/>
  <c r="Y195" i="8" s="1"/>
  <c r="V195" i="8"/>
  <c r="W195" i="8" s="1"/>
  <c r="AD194" i="8"/>
  <c r="AE194" i="8" s="1"/>
  <c r="AB194" i="8"/>
  <c r="AC194" i="8" s="1"/>
  <c r="Z194" i="8"/>
  <c r="AA194" i="8" s="1"/>
  <c r="X194" i="8"/>
  <c r="Y194" i="8" s="1"/>
  <c r="V194" i="8"/>
  <c r="W194" i="8" s="1"/>
  <c r="AD193" i="8"/>
  <c r="AE193" i="8" s="1"/>
  <c r="AB193" i="8"/>
  <c r="AC193" i="8" s="1"/>
  <c r="Z193" i="8"/>
  <c r="AA193" i="8" s="1"/>
  <c r="X193" i="8"/>
  <c r="Y193" i="8" s="1"/>
  <c r="V193" i="8"/>
  <c r="W193" i="8" s="1"/>
  <c r="AD192" i="8"/>
  <c r="AE192" i="8" s="1"/>
  <c r="AB192" i="8"/>
  <c r="AC192" i="8" s="1"/>
  <c r="Z192" i="8"/>
  <c r="AA192" i="8" s="1"/>
  <c r="X192" i="8"/>
  <c r="Y192" i="8" s="1"/>
  <c r="V192" i="8"/>
  <c r="W192" i="8" s="1"/>
  <c r="AD191" i="8"/>
  <c r="AE191" i="8" s="1"/>
  <c r="AB191" i="8"/>
  <c r="AC191" i="8" s="1"/>
  <c r="Z191" i="8"/>
  <c r="AA191" i="8" s="1"/>
  <c r="X191" i="8"/>
  <c r="Y191" i="8" s="1"/>
  <c r="V191" i="8"/>
  <c r="W191" i="8" s="1"/>
  <c r="AD190" i="8"/>
  <c r="AE190" i="8" s="1"/>
  <c r="AB190" i="8"/>
  <c r="AC190" i="8" s="1"/>
  <c r="Z190" i="8"/>
  <c r="AA190" i="8" s="1"/>
  <c r="X190" i="8"/>
  <c r="Y190" i="8" s="1"/>
  <c r="V190" i="8"/>
  <c r="W190" i="8" s="1"/>
  <c r="AD189" i="8"/>
  <c r="AE189" i="8" s="1"/>
  <c r="AB189" i="8"/>
  <c r="AC189" i="8" s="1"/>
  <c r="Z189" i="8"/>
  <c r="AA189" i="8" s="1"/>
  <c r="X189" i="8"/>
  <c r="Y189" i="8" s="1"/>
  <c r="V189" i="8"/>
  <c r="W189" i="8" s="1"/>
  <c r="AD188" i="8"/>
  <c r="AE188" i="8" s="1"/>
  <c r="AB188" i="8"/>
  <c r="AC188" i="8" s="1"/>
  <c r="Z188" i="8"/>
  <c r="AA188" i="8" s="1"/>
  <c r="X188" i="8"/>
  <c r="Y188" i="8" s="1"/>
  <c r="V188" i="8"/>
  <c r="W188" i="8" s="1"/>
  <c r="AD187" i="8"/>
  <c r="AE187" i="8" s="1"/>
  <c r="AB187" i="8"/>
  <c r="AC187" i="8" s="1"/>
  <c r="Z187" i="8"/>
  <c r="AA187" i="8" s="1"/>
  <c r="X187" i="8"/>
  <c r="Y187" i="8" s="1"/>
  <c r="V187" i="8"/>
  <c r="W187" i="8" s="1"/>
  <c r="AD186" i="8"/>
  <c r="AE186" i="8" s="1"/>
  <c r="AB186" i="8"/>
  <c r="AC186" i="8" s="1"/>
  <c r="Z186" i="8"/>
  <c r="AA186" i="8" s="1"/>
  <c r="X186" i="8"/>
  <c r="Y186" i="8" s="1"/>
  <c r="V186" i="8"/>
  <c r="W186" i="8" s="1"/>
  <c r="AD185" i="8"/>
  <c r="AE185" i="8" s="1"/>
  <c r="AB185" i="8"/>
  <c r="AC185" i="8" s="1"/>
  <c r="Z185" i="8"/>
  <c r="AA185" i="8" s="1"/>
  <c r="X185" i="8"/>
  <c r="Y185" i="8" s="1"/>
  <c r="V185" i="8"/>
  <c r="W185" i="8" s="1"/>
  <c r="AB184" i="8"/>
  <c r="AC184" i="8" s="1"/>
  <c r="Z184" i="8"/>
  <c r="AA184" i="8" s="1"/>
  <c r="X184" i="8"/>
  <c r="Y184" i="8" s="1"/>
  <c r="V184" i="8"/>
  <c r="W184" i="8" s="1"/>
  <c r="AB183" i="8"/>
  <c r="AC183" i="8" s="1"/>
  <c r="Z183" i="8"/>
  <c r="AA183" i="8" s="1"/>
  <c r="X183" i="8"/>
  <c r="Y183" i="8" s="1"/>
  <c r="V183" i="8"/>
  <c r="W183" i="8" s="1"/>
  <c r="AB182" i="8"/>
  <c r="AC182" i="8" s="1"/>
  <c r="Z182" i="8"/>
  <c r="AA182" i="8" s="1"/>
  <c r="X182" i="8"/>
  <c r="Y182" i="8" s="1"/>
  <c r="V182" i="8"/>
  <c r="W182" i="8" s="1"/>
  <c r="AD181" i="8"/>
  <c r="AE181" i="8" s="1"/>
  <c r="AB181" i="8"/>
  <c r="AC181" i="8" s="1"/>
  <c r="Z181" i="8"/>
  <c r="AA181" i="8" s="1"/>
  <c r="X181" i="8"/>
  <c r="Y181" i="8" s="1"/>
  <c r="V181" i="8"/>
  <c r="W181" i="8" s="1"/>
  <c r="AD180" i="8"/>
  <c r="AE180" i="8" s="1"/>
  <c r="AB180" i="8"/>
  <c r="AC180" i="8" s="1"/>
  <c r="Z180" i="8"/>
  <c r="AA180" i="8" s="1"/>
  <c r="X180" i="8"/>
  <c r="Y180" i="8" s="1"/>
  <c r="V180" i="8"/>
  <c r="W180" i="8" s="1"/>
  <c r="AD179" i="8"/>
  <c r="AE179" i="8" s="1"/>
  <c r="AB179" i="8"/>
  <c r="AC179" i="8" s="1"/>
  <c r="Z179" i="8"/>
  <c r="AA179" i="8" s="1"/>
  <c r="X179" i="8"/>
  <c r="Y179" i="8" s="1"/>
  <c r="V179" i="8"/>
  <c r="W179" i="8" s="1"/>
  <c r="AD178" i="8"/>
  <c r="AE178" i="8" s="1"/>
  <c r="AB178" i="8"/>
  <c r="AC178" i="8" s="1"/>
  <c r="Z178" i="8"/>
  <c r="AA178" i="8" s="1"/>
  <c r="X178" i="8"/>
  <c r="Y178" i="8" s="1"/>
  <c r="V178" i="8"/>
  <c r="W178" i="8" s="1"/>
  <c r="AD177" i="8"/>
  <c r="AE177" i="8" s="1"/>
  <c r="AB177" i="8"/>
  <c r="AC177" i="8" s="1"/>
  <c r="Z177" i="8"/>
  <c r="AA177" i="8" s="1"/>
  <c r="X177" i="8"/>
  <c r="Y177" i="8" s="1"/>
  <c r="V177" i="8"/>
  <c r="W177" i="8" s="1"/>
  <c r="AD176" i="8"/>
  <c r="AE176" i="8" s="1"/>
  <c r="AB176" i="8"/>
  <c r="AC176" i="8" s="1"/>
  <c r="Z176" i="8"/>
  <c r="AA176" i="8" s="1"/>
  <c r="X176" i="8"/>
  <c r="Y176" i="8" s="1"/>
  <c r="V176" i="8"/>
  <c r="W176" i="8" s="1"/>
  <c r="AD175" i="8"/>
  <c r="AE175" i="8" s="1"/>
  <c r="AB175" i="8"/>
  <c r="AC175" i="8" s="1"/>
  <c r="Z175" i="8"/>
  <c r="AA175" i="8" s="1"/>
  <c r="X175" i="8"/>
  <c r="Y175" i="8" s="1"/>
  <c r="V175" i="8"/>
  <c r="W175" i="8" s="1"/>
  <c r="AD174" i="8"/>
  <c r="AE174" i="8" s="1"/>
  <c r="AB174" i="8"/>
  <c r="AC174" i="8" s="1"/>
  <c r="Z174" i="8"/>
  <c r="AA174" i="8" s="1"/>
  <c r="X174" i="8"/>
  <c r="Y174" i="8" s="1"/>
  <c r="V174" i="8"/>
  <c r="W174" i="8" s="1"/>
  <c r="AD173" i="8"/>
  <c r="AE173" i="8" s="1"/>
  <c r="AB173" i="8"/>
  <c r="AC173" i="8" s="1"/>
  <c r="Z173" i="8"/>
  <c r="AA173" i="8" s="1"/>
  <c r="X173" i="8"/>
  <c r="Y173" i="8" s="1"/>
  <c r="V173" i="8"/>
  <c r="W173" i="8" s="1"/>
  <c r="AD172" i="8"/>
  <c r="AE172" i="8" s="1"/>
  <c r="AB172" i="8"/>
  <c r="AC172" i="8" s="1"/>
  <c r="Z172" i="8"/>
  <c r="AA172" i="8" s="1"/>
  <c r="X172" i="8"/>
  <c r="Y172" i="8" s="1"/>
  <c r="V172" i="8"/>
  <c r="W172" i="8" s="1"/>
  <c r="AD171" i="8"/>
  <c r="AE171" i="8" s="1"/>
  <c r="AB171" i="8"/>
  <c r="AC171" i="8" s="1"/>
  <c r="Z171" i="8"/>
  <c r="AA171" i="8" s="1"/>
  <c r="X171" i="8"/>
  <c r="Y171" i="8" s="1"/>
  <c r="V171" i="8"/>
  <c r="W171" i="8" s="1"/>
  <c r="AD170" i="8"/>
  <c r="AE170" i="8" s="1"/>
  <c r="AB170" i="8"/>
  <c r="AC170" i="8" s="1"/>
  <c r="Z170" i="8"/>
  <c r="AA170" i="8" s="1"/>
  <c r="X170" i="8"/>
  <c r="Y170" i="8" s="1"/>
  <c r="V170" i="8"/>
  <c r="W170" i="8" s="1"/>
  <c r="AD169" i="8"/>
  <c r="AE169" i="8" s="1"/>
  <c r="AB169" i="8"/>
  <c r="AC169" i="8" s="1"/>
  <c r="Z169" i="8"/>
  <c r="AA169" i="8" s="1"/>
  <c r="X169" i="8"/>
  <c r="Y169" i="8" s="1"/>
  <c r="V169" i="8"/>
  <c r="W169" i="8" s="1"/>
  <c r="AD168" i="8"/>
  <c r="AE168" i="8" s="1"/>
  <c r="AB168" i="8"/>
  <c r="AC168" i="8" s="1"/>
  <c r="Z168" i="8"/>
  <c r="AA168" i="8" s="1"/>
  <c r="X168" i="8"/>
  <c r="Y168" i="8" s="1"/>
  <c r="V168" i="8"/>
  <c r="W168" i="8" s="1"/>
  <c r="AD167" i="8"/>
  <c r="AE167" i="8" s="1"/>
  <c r="AB167" i="8"/>
  <c r="AC167" i="8" s="1"/>
  <c r="Z167" i="8"/>
  <c r="AA167" i="8" s="1"/>
  <c r="X167" i="8"/>
  <c r="Y167" i="8" s="1"/>
  <c r="V167" i="8"/>
  <c r="W167" i="8" s="1"/>
  <c r="AD166" i="8"/>
  <c r="AE166" i="8" s="1"/>
  <c r="AB166" i="8"/>
  <c r="AC166" i="8" s="1"/>
  <c r="Z166" i="8"/>
  <c r="AA166" i="8" s="1"/>
  <c r="X166" i="8"/>
  <c r="Y166" i="8" s="1"/>
  <c r="V166" i="8"/>
  <c r="W166" i="8" s="1"/>
  <c r="AD165" i="8"/>
  <c r="AE165" i="8" s="1"/>
  <c r="AB165" i="8"/>
  <c r="AC165" i="8" s="1"/>
  <c r="Z165" i="8"/>
  <c r="AA165" i="8" s="1"/>
  <c r="X165" i="8"/>
  <c r="Y165" i="8" s="1"/>
  <c r="V165" i="8"/>
  <c r="W165" i="8" s="1"/>
  <c r="AD164" i="8"/>
  <c r="AE164" i="8" s="1"/>
  <c r="AB164" i="8"/>
  <c r="AC164" i="8" s="1"/>
  <c r="Z164" i="8"/>
  <c r="AA164" i="8" s="1"/>
  <c r="X164" i="8"/>
  <c r="Y164" i="8" s="1"/>
  <c r="V164" i="8"/>
  <c r="W164" i="8" s="1"/>
  <c r="AD163" i="8"/>
  <c r="AE163" i="8" s="1"/>
  <c r="AB163" i="8"/>
  <c r="AC163" i="8" s="1"/>
  <c r="Z163" i="8"/>
  <c r="AA163" i="8" s="1"/>
  <c r="X163" i="8"/>
  <c r="Y163" i="8" s="1"/>
  <c r="V163" i="8"/>
  <c r="W163" i="8" s="1"/>
  <c r="AD162" i="8"/>
  <c r="AE162" i="8" s="1"/>
  <c r="AB162" i="8"/>
  <c r="AC162" i="8" s="1"/>
  <c r="Z162" i="8"/>
  <c r="AA162" i="8" s="1"/>
  <c r="X162" i="8"/>
  <c r="Y162" i="8" s="1"/>
  <c r="V162" i="8"/>
  <c r="W162" i="8" s="1"/>
  <c r="AD161" i="8"/>
  <c r="AE161" i="8" s="1"/>
  <c r="AB161" i="8"/>
  <c r="AC161" i="8" s="1"/>
  <c r="Z161" i="8"/>
  <c r="AA161" i="8" s="1"/>
  <c r="X161" i="8"/>
  <c r="Y161" i="8" s="1"/>
  <c r="V161" i="8"/>
  <c r="W161" i="8" s="1"/>
  <c r="AD160" i="8"/>
  <c r="AE160" i="8" s="1"/>
  <c r="AB160" i="8"/>
  <c r="AC160" i="8" s="1"/>
  <c r="Z160" i="8"/>
  <c r="AA160" i="8" s="1"/>
  <c r="X160" i="8"/>
  <c r="Y160" i="8" s="1"/>
  <c r="V160" i="8"/>
  <c r="W160" i="8" s="1"/>
  <c r="AD159" i="8"/>
  <c r="AE159" i="8" s="1"/>
  <c r="AB159" i="8"/>
  <c r="AC159" i="8" s="1"/>
  <c r="Z159" i="8"/>
  <c r="AA159" i="8" s="1"/>
  <c r="X159" i="8"/>
  <c r="Y159" i="8" s="1"/>
  <c r="V159" i="8"/>
  <c r="W159" i="8" s="1"/>
  <c r="AD158" i="8"/>
  <c r="AE158" i="8" s="1"/>
  <c r="AB158" i="8"/>
  <c r="AC158" i="8" s="1"/>
  <c r="Z158" i="8"/>
  <c r="AA158" i="8" s="1"/>
  <c r="X158" i="8"/>
  <c r="Y158" i="8" s="1"/>
  <c r="V158" i="8"/>
  <c r="W158" i="8" s="1"/>
  <c r="AD157" i="8"/>
  <c r="AE157" i="8" s="1"/>
  <c r="AB157" i="8"/>
  <c r="AC157" i="8" s="1"/>
  <c r="Z157" i="8"/>
  <c r="AA157" i="8" s="1"/>
  <c r="X157" i="8"/>
  <c r="Y157" i="8" s="1"/>
  <c r="V157" i="8"/>
  <c r="W157" i="8" s="1"/>
  <c r="AD156" i="8"/>
  <c r="AE156" i="8" s="1"/>
  <c r="AB156" i="8"/>
  <c r="AC156" i="8" s="1"/>
  <c r="Z156" i="8"/>
  <c r="AA156" i="8" s="1"/>
  <c r="X156" i="8"/>
  <c r="Y156" i="8" s="1"/>
  <c r="V156" i="8"/>
  <c r="W156" i="8" s="1"/>
  <c r="AD155" i="8"/>
  <c r="AE155" i="8" s="1"/>
  <c r="AB155" i="8"/>
  <c r="AC155" i="8" s="1"/>
  <c r="Z155" i="8"/>
  <c r="AA155" i="8" s="1"/>
  <c r="X155" i="8"/>
  <c r="Y155" i="8" s="1"/>
  <c r="V155" i="8"/>
  <c r="W155" i="8" s="1"/>
  <c r="AD154" i="8"/>
  <c r="AE154" i="8" s="1"/>
  <c r="AB154" i="8"/>
  <c r="AC154" i="8" s="1"/>
  <c r="Z154" i="8"/>
  <c r="AA154" i="8" s="1"/>
  <c r="X154" i="8"/>
  <c r="Y154" i="8" s="1"/>
  <c r="V154" i="8"/>
  <c r="W154" i="8" s="1"/>
  <c r="AD153" i="8"/>
  <c r="AE153" i="8" s="1"/>
  <c r="AB153" i="8"/>
  <c r="AC153" i="8" s="1"/>
  <c r="Z153" i="8"/>
  <c r="AA153" i="8" s="1"/>
  <c r="X153" i="8"/>
  <c r="Y153" i="8" s="1"/>
  <c r="V153" i="8"/>
  <c r="W153" i="8" s="1"/>
  <c r="AD152" i="8"/>
  <c r="AE152" i="8" s="1"/>
  <c r="AB152" i="8"/>
  <c r="AC152" i="8" s="1"/>
  <c r="Z152" i="8"/>
  <c r="AA152" i="8" s="1"/>
  <c r="X152" i="8"/>
  <c r="Y152" i="8" s="1"/>
  <c r="V152" i="8"/>
  <c r="W152" i="8" s="1"/>
  <c r="AD151" i="8"/>
  <c r="AE151" i="8" s="1"/>
  <c r="AB151" i="8"/>
  <c r="AC151" i="8" s="1"/>
  <c r="Z151" i="8"/>
  <c r="AA151" i="8" s="1"/>
  <c r="X151" i="8"/>
  <c r="Y151" i="8" s="1"/>
  <c r="V151" i="8"/>
  <c r="W151" i="8" s="1"/>
  <c r="AD150" i="8"/>
  <c r="AE150" i="8" s="1"/>
  <c r="AB150" i="8"/>
  <c r="AC150" i="8" s="1"/>
  <c r="Z150" i="8"/>
  <c r="AA150" i="8" s="1"/>
  <c r="X150" i="8"/>
  <c r="Y150" i="8" s="1"/>
  <c r="V150" i="8"/>
  <c r="W150" i="8" s="1"/>
  <c r="AD149" i="8"/>
  <c r="AE149" i="8" s="1"/>
  <c r="AB149" i="8"/>
  <c r="AC149" i="8" s="1"/>
  <c r="Z149" i="8"/>
  <c r="AA149" i="8" s="1"/>
  <c r="X149" i="8"/>
  <c r="Y149" i="8" s="1"/>
  <c r="V149" i="8"/>
  <c r="W149" i="8" s="1"/>
  <c r="AD148" i="8"/>
  <c r="AE148" i="8" s="1"/>
  <c r="AB148" i="8"/>
  <c r="AC148" i="8" s="1"/>
  <c r="Z148" i="8"/>
  <c r="AA148" i="8" s="1"/>
  <c r="X148" i="8"/>
  <c r="Y148" i="8" s="1"/>
  <c r="V148" i="8"/>
  <c r="W148" i="8" s="1"/>
  <c r="AD147" i="8"/>
  <c r="AE147" i="8" s="1"/>
  <c r="AB147" i="8"/>
  <c r="AC147" i="8" s="1"/>
  <c r="Z147" i="8"/>
  <c r="AA147" i="8" s="1"/>
  <c r="X147" i="8"/>
  <c r="Y147" i="8" s="1"/>
  <c r="V147" i="8"/>
  <c r="W147" i="8" s="1"/>
  <c r="AD146" i="8"/>
  <c r="AE146" i="8" s="1"/>
  <c r="AB146" i="8"/>
  <c r="AC146" i="8" s="1"/>
  <c r="Z146" i="8"/>
  <c r="AA146" i="8" s="1"/>
  <c r="X146" i="8"/>
  <c r="Y146" i="8" s="1"/>
  <c r="V146" i="8"/>
  <c r="W146" i="8" s="1"/>
  <c r="AD145" i="8"/>
  <c r="AE145" i="8" s="1"/>
  <c r="AB145" i="8"/>
  <c r="AC145" i="8" s="1"/>
  <c r="Z145" i="8"/>
  <c r="AA145" i="8" s="1"/>
  <c r="X145" i="8"/>
  <c r="Y145" i="8" s="1"/>
  <c r="V145" i="8"/>
  <c r="W145" i="8" s="1"/>
  <c r="AD144" i="8"/>
  <c r="AE144" i="8" s="1"/>
  <c r="AB144" i="8"/>
  <c r="AC144" i="8" s="1"/>
  <c r="Z144" i="8"/>
  <c r="AA144" i="8" s="1"/>
  <c r="X144" i="8"/>
  <c r="Y144" i="8" s="1"/>
  <c r="V144" i="8"/>
  <c r="W144" i="8" s="1"/>
  <c r="AD143" i="8"/>
  <c r="AE143" i="8" s="1"/>
  <c r="AB143" i="8"/>
  <c r="AC143" i="8" s="1"/>
  <c r="Z143" i="8"/>
  <c r="AA143" i="8" s="1"/>
  <c r="X143" i="8"/>
  <c r="Y143" i="8" s="1"/>
  <c r="V143" i="8"/>
  <c r="W143" i="8" s="1"/>
  <c r="AD142" i="8"/>
  <c r="AE142" i="8" s="1"/>
  <c r="AB142" i="8"/>
  <c r="AC142" i="8" s="1"/>
  <c r="Z142" i="8"/>
  <c r="AA142" i="8" s="1"/>
  <c r="X142" i="8"/>
  <c r="Y142" i="8" s="1"/>
  <c r="V142" i="8"/>
  <c r="W142" i="8" s="1"/>
  <c r="AD141" i="8"/>
  <c r="AE141" i="8" s="1"/>
  <c r="AB141" i="8"/>
  <c r="AC141" i="8" s="1"/>
  <c r="Z141" i="8"/>
  <c r="AA141" i="8" s="1"/>
  <c r="X141" i="8"/>
  <c r="Y141" i="8" s="1"/>
  <c r="V141" i="8"/>
  <c r="W141" i="8" s="1"/>
  <c r="AD140" i="8"/>
  <c r="AE140" i="8" s="1"/>
  <c r="AB140" i="8"/>
  <c r="AC140" i="8" s="1"/>
  <c r="Z140" i="8"/>
  <c r="AA140" i="8" s="1"/>
  <c r="X140" i="8"/>
  <c r="Y140" i="8" s="1"/>
  <c r="V140" i="8"/>
  <c r="W140" i="8" s="1"/>
  <c r="AD139" i="8"/>
  <c r="AE139" i="8" s="1"/>
  <c r="AB139" i="8"/>
  <c r="AC139" i="8" s="1"/>
  <c r="Z139" i="8"/>
  <c r="AA139" i="8" s="1"/>
  <c r="X139" i="8"/>
  <c r="Y139" i="8" s="1"/>
  <c r="V139" i="8"/>
  <c r="W139" i="8" s="1"/>
  <c r="AD138" i="8"/>
  <c r="AE138" i="8" s="1"/>
  <c r="AB138" i="8"/>
  <c r="AC138" i="8" s="1"/>
  <c r="Z138" i="8"/>
  <c r="AA138" i="8" s="1"/>
  <c r="X138" i="8"/>
  <c r="Y138" i="8" s="1"/>
  <c r="V138" i="8"/>
  <c r="W138" i="8" s="1"/>
  <c r="AD137" i="8"/>
  <c r="AE137" i="8" s="1"/>
  <c r="AB137" i="8"/>
  <c r="AC137" i="8" s="1"/>
  <c r="Z137" i="8"/>
  <c r="AA137" i="8" s="1"/>
  <c r="X137" i="8"/>
  <c r="Y137" i="8" s="1"/>
  <c r="V137" i="8"/>
  <c r="W137" i="8" s="1"/>
  <c r="AD136" i="8"/>
  <c r="AE136" i="8" s="1"/>
  <c r="AB136" i="8"/>
  <c r="AC136" i="8" s="1"/>
  <c r="Z136" i="8"/>
  <c r="AA136" i="8" s="1"/>
  <c r="X136" i="8"/>
  <c r="Y136" i="8" s="1"/>
  <c r="V136" i="8"/>
  <c r="W136" i="8" s="1"/>
  <c r="AD135" i="8"/>
  <c r="AE135" i="8" s="1"/>
  <c r="AB135" i="8"/>
  <c r="AC135" i="8" s="1"/>
  <c r="Z135" i="8"/>
  <c r="AA135" i="8" s="1"/>
  <c r="X135" i="8"/>
  <c r="Y135" i="8" s="1"/>
  <c r="V135" i="8"/>
  <c r="W135" i="8" s="1"/>
  <c r="AD134" i="8"/>
  <c r="AE134" i="8" s="1"/>
  <c r="AB134" i="8"/>
  <c r="AC134" i="8" s="1"/>
  <c r="Z134" i="8"/>
  <c r="AA134" i="8" s="1"/>
  <c r="X134" i="8"/>
  <c r="Y134" i="8" s="1"/>
  <c r="V134" i="8"/>
  <c r="W134" i="8" s="1"/>
  <c r="AD133" i="8"/>
  <c r="AE133" i="8" s="1"/>
  <c r="AB133" i="8"/>
  <c r="AC133" i="8" s="1"/>
  <c r="Z133" i="8"/>
  <c r="AA133" i="8" s="1"/>
  <c r="X133" i="8"/>
  <c r="Y133" i="8" s="1"/>
  <c r="V133" i="8"/>
  <c r="W133" i="8" s="1"/>
  <c r="X132" i="8"/>
  <c r="Y132" i="8" s="1"/>
  <c r="V132" i="8"/>
  <c r="W132" i="8" s="1"/>
  <c r="AD131" i="8"/>
  <c r="AE131" i="8" s="1"/>
  <c r="AB131" i="8"/>
  <c r="AC131" i="8" s="1"/>
  <c r="Z131" i="8"/>
  <c r="AA131" i="8" s="1"/>
  <c r="X131" i="8"/>
  <c r="Y131" i="8" s="1"/>
  <c r="V131" i="8"/>
  <c r="AD130" i="8"/>
  <c r="AE130" i="8" s="1"/>
  <c r="AB130" i="8"/>
  <c r="AC130" i="8" s="1"/>
  <c r="Z130" i="8"/>
  <c r="AA130" i="8" s="1"/>
  <c r="X130" i="8"/>
  <c r="Y130" i="8" s="1"/>
  <c r="V130" i="8"/>
  <c r="W130" i="8" s="1"/>
  <c r="AD129" i="8"/>
  <c r="AE129" i="8" s="1"/>
  <c r="AB129" i="8"/>
  <c r="AC129" i="8" s="1"/>
  <c r="Z129" i="8"/>
  <c r="AA129" i="8" s="1"/>
  <c r="X129" i="8"/>
  <c r="Y129" i="8" s="1"/>
  <c r="V129" i="8"/>
  <c r="W129" i="8" s="1"/>
  <c r="AD128" i="8"/>
  <c r="AE128" i="8" s="1"/>
  <c r="AB128" i="8"/>
  <c r="AC128" i="8" s="1"/>
  <c r="Z128" i="8"/>
  <c r="AA128" i="8" s="1"/>
  <c r="X128" i="8"/>
  <c r="Y128" i="8" s="1"/>
  <c r="V128" i="8"/>
  <c r="W128" i="8" s="1"/>
  <c r="AD127" i="8"/>
  <c r="AE127" i="8" s="1"/>
  <c r="AB127" i="8"/>
  <c r="AC127" i="8" s="1"/>
  <c r="Z127" i="8"/>
  <c r="AA127" i="8" s="1"/>
  <c r="X127" i="8"/>
  <c r="Y127" i="8" s="1"/>
  <c r="V127" i="8"/>
  <c r="W127" i="8" s="1"/>
  <c r="AD126" i="8"/>
  <c r="AE126" i="8" s="1"/>
  <c r="AB126" i="8"/>
  <c r="AC126" i="8" s="1"/>
  <c r="Z126" i="8"/>
  <c r="AA126" i="8" s="1"/>
  <c r="X126" i="8"/>
  <c r="Y126" i="8" s="1"/>
  <c r="V126" i="8"/>
  <c r="W126" i="8" s="1"/>
  <c r="AD125" i="8"/>
  <c r="AE125" i="8" s="1"/>
  <c r="AB125" i="8"/>
  <c r="AC125" i="8" s="1"/>
  <c r="Z125" i="8"/>
  <c r="AA125" i="8" s="1"/>
  <c r="X125" i="8"/>
  <c r="Y125" i="8" s="1"/>
  <c r="V125" i="8"/>
  <c r="W125" i="8" s="1"/>
  <c r="AD124" i="8"/>
  <c r="AE124" i="8" s="1"/>
  <c r="AB124" i="8"/>
  <c r="AC124" i="8" s="1"/>
  <c r="Z124" i="8"/>
  <c r="AA124" i="8" s="1"/>
  <c r="X124" i="8"/>
  <c r="Y124" i="8" s="1"/>
  <c r="V124" i="8"/>
  <c r="W124" i="8" s="1"/>
  <c r="AD123" i="8"/>
  <c r="AE123" i="8" s="1"/>
  <c r="AB123" i="8"/>
  <c r="AC123" i="8" s="1"/>
  <c r="Z123" i="8"/>
  <c r="AA123" i="8" s="1"/>
  <c r="X123" i="8"/>
  <c r="Y123" i="8" s="1"/>
  <c r="V123" i="8"/>
  <c r="W123" i="8" s="1"/>
  <c r="AD122" i="8"/>
  <c r="AE122" i="8" s="1"/>
  <c r="AB122" i="8"/>
  <c r="AC122" i="8" s="1"/>
  <c r="Z122" i="8"/>
  <c r="AA122" i="8" s="1"/>
  <c r="X122" i="8"/>
  <c r="Y122" i="8" s="1"/>
  <c r="V122" i="8"/>
  <c r="W122" i="8" s="1"/>
  <c r="AD121" i="8"/>
  <c r="AE121" i="8" s="1"/>
  <c r="AB121" i="8"/>
  <c r="AC121" i="8" s="1"/>
  <c r="Z121" i="8"/>
  <c r="AA121" i="8" s="1"/>
  <c r="X121" i="8"/>
  <c r="Y121" i="8" s="1"/>
  <c r="V121" i="8"/>
  <c r="W121" i="8" s="1"/>
  <c r="AD120" i="8"/>
  <c r="AE120" i="8" s="1"/>
  <c r="AB120" i="8"/>
  <c r="AC120" i="8" s="1"/>
  <c r="Z120" i="8"/>
  <c r="AA120" i="8" s="1"/>
  <c r="X120" i="8"/>
  <c r="Y120" i="8" s="1"/>
  <c r="V120" i="8"/>
  <c r="W120" i="8" s="1"/>
  <c r="AD119" i="8"/>
  <c r="AE119" i="8" s="1"/>
  <c r="AB119" i="8"/>
  <c r="AC119" i="8" s="1"/>
  <c r="Z119" i="8"/>
  <c r="AA119" i="8" s="1"/>
  <c r="X119" i="8"/>
  <c r="Y119" i="8" s="1"/>
  <c r="V119" i="8"/>
  <c r="AD118" i="8"/>
  <c r="AE118" i="8" s="1"/>
  <c r="AB118" i="8"/>
  <c r="AC118" i="8" s="1"/>
  <c r="Z118" i="8"/>
  <c r="AA118" i="8" s="1"/>
  <c r="X118" i="8"/>
  <c r="Y118" i="8" s="1"/>
  <c r="V118" i="8"/>
  <c r="W118" i="8" s="1"/>
  <c r="AD117" i="8"/>
  <c r="AE117" i="8" s="1"/>
  <c r="AB117" i="8"/>
  <c r="AC117" i="8" s="1"/>
  <c r="Z117" i="8"/>
  <c r="AA117" i="8" s="1"/>
  <c r="X117" i="8"/>
  <c r="Y117" i="8" s="1"/>
  <c r="V117" i="8"/>
  <c r="W117" i="8" s="1"/>
  <c r="AD116" i="8"/>
  <c r="AE116" i="8" s="1"/>
  <c r="AB116" i="8"/>
  <c r="AC116" i="8" s="1"/>
  <c r="Z116" i="8"/>
  <c r="AA116" i="8" s="1"/>
  <c r="X116" i="8"/>
  <c r="Y116" i="8" s="1"/>
  <c r="V116" i="8"/>
  <c r="W116" i="8" s="1"/>
  <c r="AD115" i="8"/>
  <c r="AE115" i="8" s="1"/>
  <c r="AB115" i="8"/>
  <c r="AC115" i="8" s="1"/>
  <c r="Z115" i="8"/>
  <c r="AA115" i="8" s="1"/>
  <c r="X115" i="8"/>
  <c r="Y115" i="8" s="1"/>
  <c r="V115" i="8"/>
  <c r="W115" i="8" s="1"/>
  <c r="AD114" i="8"/>
  <c r="AE114" i="8" s="1"/>
  <c r="AB114" i="8"/>
  <c r="AC114" i="8" s="1"/>
  <c r="Z114" i="8"/>
  <c r="AA114" i="8" s="1"/>
  <c r="X114" i="8"/>
  <c r="Y114" i="8" s="1"/>
  <c r="V114" i="8"/>
  <c r="W114" i="8" s="1"/>
  <c r="AD113" i="8"/>
  <c r="AE113" i="8" s="1"/>
  <c r="AB113" i="8"/>
  <c r="AC113" i="8" s="1"/>
  <c r="Z113" i="8"/>
  <c r="AA113" i="8" s="1"/>
  <c r="X113" i="8"/>
  <c r="Y113" i="8" s="1"/>
  <c r="V113" i="8"/>
  <c r="W113" i="8" s="1"/>
  <c r="AD112" i="8"/>
  <c r="AE112" i="8" s="1"/>
  <c r="AB112" i="8"/>
  <c r="AC112" i="8" s="1"/>
  <c r="Z112" i="8"/>
  <c r="AA112" i="8" s="1"/>
  <c r="X112" i="8"/>
  <c r="Y112" i="8" s="1"/>
  <c r="V112" i="8"/>
  <c r="W112" i="8" s="1"/>
  <c r="AD111" i="8"/>
  <c r="AE111" i="8" s="1"/>
  <c r="AB111" i="8"/>
  <c r="AC111" i="8" s="1"/>
  <c r="Z111" i="8"/>
  <c r="AA111" i="8" s="1"/>
  <c r="X111" i="8"/>
  <c r="Y111" i="8" s="1"/>
  <c r="V111" i="8"/>
  <c r="W111" i="8" s="1"/>
  <c r="AD110" i="8"/>
  <c r="AE110" i="8" s="1"/>
  <c r="AB110" i="8"/>
  <c r="AC110" i="8" s="1"/>
  <c r="Z110" i="8"/>
  <c r="AA110" i="8" s="1"/>
  <c r="X110" i="8"/>
  <c r="Y110" i="8" s="1"/>
  <c r="V110" i="8"/>
  <c r="W110" i="8" s="1"/>
  <c r="AD109" i="8"/>
  <c r="AE109" i="8" s="1"/>
  <c r="AB109" i="8"/>
  <c r="AC109" i="8" s="1"/>
  <c r="Z109" i="8"/>
  <c r="AA109" i="8" s="1"/>
  <c r="X109" i="8"/>
  <c r="Y109" i="8" s="1"/>
  <c r="V109" i="8"/>
  <c r="W109" i="8" s="1"/>
  <c r="AD108" i="8"/>
  <c r="AE108" i="8" s="1"/>
  <c r="AB108" i="8"/>
  <c r="AC108" i="8" s="1"/>
  <c r="Z108" i="8"/>
  <c r="AA108" i="8" s="1"/>
  <c r="X108" i="8"/>
  <c r="Y108" i="8" s="1"/>
  <c r="V108" i="8"/>
  <c r="W108" i="8" s="1"/>
  <c r="AD107" i="8"/>
  <c r="AE107" i="8" s="1"/>
  <c r="AB107" i="8"/>
  <c r="AC107" i="8" s="1"/>
  <c r="Z107" i="8"/>
  <c r="AA107" i="8" s="1"/>
  <c r="X107" i="8"/>
  <c r="Y107" i="8" s="1"/>
  <c r="V107" i="8"/>
  <c r="W107" i="8" s="1"/>
  <c r="AD106" i="8"/>
  <c r="AE106" i="8" s="1"/>
  <c r="AB106" i="8"/>
  <c r="AC106" i="8" s="1"/>
  <c r="Z106" i="8"/>
  <c r="AA106" i="8" s="1"/>
  <c r="X106" i="8"/>
  <c r="Y106" i="8" s="1"/>
  <c r="V106" i="8"/>
  <c r="W106" i="8" s="1"/>
  <c r="AD105" i="8"/>
  <c r="AE105" i="8" s="1"/>
  <c r="AB105" i="8"/>
  <c r="AC105" i="8" s="1"/>
  <c r="Z105" i="8"/>
  <c r="AA105" i="8" s="1"/>
  <c r="X105" i="8"/>
  <c r="Y105" i="8" s="1"/>
  <c r="V105" i="8"/>
  <c r="W105" i="8" s="1"/>
  <c r="AD104" i="8"/>
  <c r="AE104" i="8" s="1"/>
  <c r="AB104" i="8"/>
  <c r="AC104" i="8" s="1"/>
  <c r="Z104" i="8"/>
  <c r="AA104" i="8" s="1"/>
  <c r="X104" i="8"/>
  <c r="Y104" i="8" s="1"/>
  <c r="V104" i="8"/>
  <c r="W104" i="8" s="1"/>
  <c r="AD103" i="8"/>
  <c r="AE103" i="8" s="1"/>
  <c r="AB103" i="8"/>
  <c r="AC103" i="8" s="1"/>
  <c r="Z103" i="8"/>
  <c r="AA103" i="8" s="1"/>
  <c r="X103" i="8"/>
  <c r="Y103" i="8" s="1"/>
  <c r="V103" i="8"/>
  <c r="W103" i="8" s="1"/>
  <c r="AD102" i="8"/>
  <c r="AE102" i="8" s="1"/>
  <c r="AB102" i="8"/>
  <c r="AC102" i="8" s="1"/>
  <c r="Z102" i="8"/>
  <c r="AA102" i="8" s="1"/>
  <c r="X102" i="8"/>
  <c r="Y102" i="8" s="1"/>
  <c r="V102" i="8"/>
  <c r="W102" i="8" s="1"/>
  <c r="AD101" i="8"/>
  <c r="AE101" i="8" s="1"/>
  <c r="AB101" i="8"/>
  <c r="AC101" i="8" s="1"/>
  <c r="Z101" i="8"/>
  <c r="AA101" i="8" s="1"/>
  <c r="X101" i="8"/>
  <c r="Y101" i="8" s="1"/>
  <c r="V101" i="8"/>
  <c r="W101" i="8" s="1"/>
  <c r="AD100" i="8"/>
  <c r="AE100" i="8" s="1"/>
  <c r="AB100" i="8"/>
  <c r="AC100" i="8" s="1"/>
  <c r="Z100" i="8"/>
  <c r="AA100" i="8" s="1"/>
  <c r="X100" i="8"/>
  <c r="Y100" i="8" s="1"/>
  <c r="V100" i="8"/>
  <c r="W100" i="8" s="1"/>
  <c r="AD99" i="8"/>
  <c r="AE99" i="8" s="1"/>
  <c r="AB99" i="8"/>
  <c r="AC99" i="8" s="1"/>
  <c r="Z99" i="8"/>
  <c r="AA99" i="8" s="1"/>
  <c r="X99" i="8"/>
  <c r="Y99" i="8" s="1"/>
  <c r="V99" i="8"/>
  <c r="W99" i="8" s="1"/>
  <c r="AD98" i="8"/>
  <c r="AE98" i="8" s="1"/>
  <c r="AB98" i="8"/>
  <c r="AC98" i="8" s="1"/>
  <c r="Z98" i="8"/>
  <c r="AA98" i="8" s="1"/>
  <c r="X98" i="8"/>
  <c r="Y98" i="8" s="1"/>
  <c r="V98" i="8"/>
  <c r="W98" i="8" s="1"/>
  <c r="AD97" i="8"/>
  <c r="AE97" i="8" s="1"/>
  <c r="AB97" i="8"/>
  <c r="AC97" i="8" s="1"/>
  <c r="Z97" i="8"/>
  <c r="AA97" i="8" s="1"/>
  <c r="X97" i="8"/>
  <c r="Y97" i="8" s="1"/>
  <c r="V97" i="8"/>
  <c r="W97" i="8" s="1"/>
  <c r="AD96" i="8"/>
  <c r="AE96" i="8" s="1"/>
  <c r="AB96" i="8"/>
  <c r="AC96" i="8" s="1"/>
  <c r="Z96" i="8"/>
  <c r="AA96" i="8" s="1"/>
  <c r="X96" i="8"/>
  <c r="Y96" i="8" s="1"/>
  <c r="V96" i="8"/>
  <c r="W96" i="8" s="1"/>
  <c r="AD95" i="8"/>
  <c r="AE95" i="8" s="1"/>
  <c r="AB95" i="8"/>
  <c r="AC95" i="8" s="1"/>
  <c r="Z95" i="8"/>
  <c r="AA95" i="8" s="1"/>
  <c r="X95" i="8"/>
  <c r="Y95" i="8" s="1"/>
  <c r="V95" i="8"/>
  <c r="W95" i="8" s="1"/>
  <c r="AD94" i="8"/>
  <c r="AE94" i="8" s="1"/>
  <c r="AB94" i="8"/>
  <c r="AC94" i="8" s="1"/>
  <c r="Z94" i="8"/>
  <c r="AA94" i="8" s="1"/>
  <c r="X94" i="8"/>
  <c r="Y94" i="8" s="1"/>
  <c r="V94" i="8"/>
  <c r="W94" i="8" s="1"/>
  <c r="AD93" i="8"/>
  <c r="AE93" i="8" s="1"/>
  <c r="AB93" i="8"/>
  <c r="AC93" i="8" s="1"/>
  <c r="Z93" i="8"/>
  <c r="AA93" i="8" s="1"/>
  <c r="X93" i="8"/>
  <c r="Y93" i="8" s="1"/>
  <c r="V93" i="8"/>
  <c r="W93" i="8" s="1"/>
  <c r="AD92" i="8"/>
  <c r="AE92" i="8" s="1"/>
  <c r="AB92" i="8"/>
  <c r="AC92" i="8" s="1"/>
  <c r="Z92" i="8"/>
  <c r="AA92" i="8" s="1"/>
  <c r="X92" i="8"/>
  <c r="Y92" i="8" s="1"/>
  <c r="V92" i="8"/>
  <c r="W92" i="8" s="1"/>
  <c r="AD91" i="8"/>
  <c r="AE91" i="8" s="1"/>
  <c r="AB91" i="8"/>
  <c r="AC91" i="8" s="1"/>
  <c r="Z91" i="8"/>
  <c r="AA91" i="8" s="1"/>
  <c r="X91" i="8"/>
  <c r="Y91" i="8" s="1"/>
  <c r="V91" i="8"/>
  <c r="W91" i="8" s="1"/>
  <c r="AD90" i="8"/>
  <c r="AE90" i="8" s="1"/>
  <c r="AB90" i="8"/>
  <c r="AC90" i="8" s="1"/>
  <c r="Z90" i="8"/>
  <c r="AA90" i="8" s="1"/>
  <c r="X90" i="8"/>
  <c r="Y90" i="8" s="1"/>
  <c r="V90" i="8"/>
  <c r="W90" i="8" s="1"/>
  <c r="AD89" i="8"/>
  <c r="AE89" i="8" s="1"/>
  <c r="AB89" i="8"/>
  <c r="AC89" i="8" s="1"/>
  <c r="Z89" i="8"/>
  <c r="AA89" i="8" s="1"/>
  <c r="X89" i="8"/>
  <c r="Y89" i="8" s="1"/>
  <c r="V89" i="8"/>
  <c r="W89" i="8" s="1"/>
  <c r="AD88" i="8"/>
  <c r="AE88" i="8" s="1"/>
  <c r="AB88" i="8"/>
  <c r="AC88" i="8" s="1"/>
  <c r="Z88" i="8"/>
  <c r="AA88" i="8" s="1"/>
  <c r="X88" i="8"/>
  <c r="Y88" i="8" s="1"/>
  <c r="V88" i="8"/>
  <c r="W88" i="8" s="1"/>
  <c r="AD87" i="8"/>
  <c r="AE87" i="8" s="1"/>
  <c r="AB87" i="8"/>
  <c r="AC87" i="8" s="1"/>
  <c r="Z87" i="8"/>
  <c r="AA87" i="8" s="1"/>
  <c r="X87" i="8"/>
  <c r="Y87" i="8" s="1"/>
  <c r="V87" i="8"/>
  <c r="W87" i="8" s="1"/>
  <c r="AD86" i="8"/>
  <c r="AE86" i="8" s="1"/>
  <c r="AB86" i="8"/>
  <c r="AC86" i="8" s="1"/>
  <c r="Z86" i="8"/>
  <c r="AA86" i="8" s="1"/>
  <c r="X86" i="8"/>
  <c r="Y86" i="8" s="1"/>
  <c r="V86" i="8"/>
  <c r="W86" i="8" s="1"/>
  <c r="AD85" i="8"/>
  <c r="AE85" i="8" s="1"/>
  <c r="AB85" i="8"/>
  <c r="AC85" i="8" s="1"/>
  <c r="Z85" i="8"/>
  <c r="AA85" i="8" s="1"/>
  <c r="X85" i="8"/>
  <c r="Y85" i="8" s="1"/>
  <c r="V85" i="8"/>
  <c r="W85" i="8" s="1"/>
  <c r="AD84" i="8"/>
  <c r="AE84" i="8" s="1"/>
  <c r="AB84" i="8"/>
  <c r="AC84" i="8" s="1"/>
  <c r="Z84" i="8"/>
  <c r="AA84" i="8" s="1"/>
  <c r="X84" i="8"/>
  <c r="Y84" i="8" s="1"/>
  <c r="V84" i="8"/>
  <c r="W84" i="8" s="1"/>
  <c r="AD83" i="8"/>
  <c r="AE83" i="8" s="1"/>
  <c r="AB83" i="8"/>
  <c r="AC83" i="8" s="1"/>
  <c r="Z83" i="8"/>
  <c r="AA83" i="8" s="1"/>
  <c r="X83" i="8"/>
  <c r="Y83" i="8" s="1"/>
  <c r="V83" i="8"/>
  <c r="W83" i="8" s="1"/>
  <c r="AD82" i="8"/>
  <c r="AE82" i="8" s="1"/>
  <c r="AB82" i="8"/>
  <c r="AC82" i="8" s="1"/>
  <c r="Z82" i="8"/>
  <c r="AA82" i="8" s="1"/>
  <c r="X82" i="8"/>
  <c r="Y82" i="8" s="1"/>
  <c r="V82" i="8"/>
  <c r="AD81" i="8"/>
  <c r="AE81" i="8" s="1"/>
  <c r="AB81" i="8"/>
  <c r="AC81" i="8" s="1"/>
  <c r="Z81" i="8"/>
  <c r="AA81" i="8" s="1"/>
  <c r="X81" i="8"/>
  <c r="Y81" i="8" s="1"/>
  <c r="V81" i="8"/>
  <c r="W81" i="8" s="1"/>
  <c r="AD80" i="8"/>
  <c r="AE80" i="8" s="1"/>
  <c r="AB80" i="8"/>
  <c r="AC80" i="8" s="1"/>
  <c r="Z80" i="8"/>
  <c r="AA80" i="8" s="1"/>
  <c r="X80" i="8"/>
  <c r="Y80" i="8" s="1"/>
  <c r="V80" i="8"/>
  <c r="W80" i="8" s="1"/>
  <c r="AD79" i="8"/>
  <c r="AE79" i="8" s="1"/>
  <c r="AB79" i="8"/>
  <c r="AC79" i="8" s="1"/>
  <c r="Z79" i="8"/>
  <c r="AA79" i="8" s="1"/>
  <c r="X79" i="8"/>
  <c r="Y79" i="8" s="1"/>
  <c r="V79" i="8"/>
  <c r="W79" i="8" s="1"/>
  <c r="AD78" i="8"/>
  <c r="AE78" i="8" s="1"/>
  <c r="AB78" i="8"/>
  <c r="AC78" i="8" s="1"/>
  <c r="Z78" i="8"/>
  <c r="AA78" i="8" s="1"/>
  <c r="X78" i="8"/>
  <c r="Y78" i="8" s="1"/>
  <c r="V78" i="8"/>
  <c r="W78" i="8" s="1"/>
  <c r="AD77" i="8"/>
  <c r="AE77" i="8" s="1"/>
  <c r="AB77" i="8"/>
  <c r="AC77" i="8" s="1"/>
  <c r="Z77" i="8"/>
  <c r="AA77" i="8" s="1"/>
  <c r="X77" i="8"/>
  <c r="Y77" i="8" s="1"/>
  <c r="V77" i="8"/>
  <c r="W77" i="8" s="1"/>
  <c r="AD76" i="8"/>
  <c r="AE76" i="8" s="1"/>
  <c r="AB76" i="8"/>
  <c r="AC76" i="8" s="1"/>
  <c r="Z76" i="8"/>
  <c r="AA76" i="8" s="1"/>
  <c r="X76" i="8"/>
  <c r="Y76" i="8" s="1"/>
  <c r="V76" i="8"/>
  <c r="W76" i="8" s="1"/>
  <c r="AD75" i="8"/>
  <c r="AE75" i="8" s="1"/>
  <c r="AB75" i="8"/>
  <c r="AC75" i="8" s="1"/>
  <c r="Z75" i="8"/>
  <c r="AA75" i="8" s="1"/>
  <c r="X75" i="8"/>
  <c r="Y75" i="8" s="1"/>
  <c r="V75" i="8"/>
  <c r="W75" i="8" s="1"/>
  <c r="AD74" i="8"/>
  <c r="AE74" i="8" s="1"/>
  <c r="AB74" i="8"/>
  <c r="AC74" i="8" s="1"/>
  <c r="Z74" i="8"/>
  <c r="AA74" i="8" s="1"/>
  <c r="X74" i="8"/>
  <c r="Y74" i="8" s="1"/>
  <c r="V74" i="8"/>
  <c r="W74" i="8" s="1"/>
  <c r="AD73" i="8"/>
  <c r="AE73" i="8" s="1"/>
  <c r="AB73" i="8"/>
  <c r="AC73" i="8" s="1"/>
  <c r="Z73" i="8"/>
  <c r="AA73" i="8" s="1"/>
  <c r="X73" i="8"/>
  <c r="Y73" i="8" s="1"/>
  <c r="V73" i="8"/>
  <c r="W73" i="8" s="1"/>
  <c r="AD72" i="8"/>
  <c r="AE72" i="8" s="1"/>
  <c r="AB72" i="8"/>
  <c r="AC72" i="8" s="1"/>
  <c r="Z72" i="8"/>
  <c r="AA72" i="8" s="1"/>
  <c r="X72" i="8"/>
  <c r="Y72" i="8" s="1"/>
  <c r="V72" i="8"/>
  <c r="W72" i="8" s="1"/>
  <c r="AD71" i="8"/>
  <c r="AE71" i="8" s="1"/>
  <c r="AB71" i="8"/>
  <c r="AC71" i="8" s="1"/>
  <c r="Z71" i="8"/>
  <c r="AA71" i="8" s="1"/>
  <c r="X71" i="8"/>
  <c r="Y71" i="8" s="1"/>
  <c r="V71" i="8"/>
  <c r="W71" i="8" s="1"/>
  <c r="AD70" i="8"/>
  <c r="AE70" i="8" s="1"/>
  <c r="AB70" i="8"/>
  <c r="AC70" i="8" s="1"/>
  <c r="Z70" i="8"/>
  <c r="AA70" i="8" s="1"/>
  <c r="X70" i="8"/>
  <c r="Y70" i="8" s="1"/>
  <c r="V70" i="8"/>
  <c r="W70" i="8" s="1"/>
  <c r="AD69" i="8"/>
  <c r="AE69" i="8" s="1"/>
  <c r="AB69" i="8"/>
  <c r="AC69" i="8" s="1"/>
  <c r="Z69" i="8"/>
  <c r="AA69" i="8" s="1"/>
  <c r="X69" i="8"/>
  <c r="Y69" i="8" s="1"/>
  <c r="V69" i="8"/>
  <c r="W69" i="8" s="1"/>
  <c r="AD68" i="8"/>
  <c r="AE68" i="8" s="1"/>
  <c r="AB68" i="8"/>
  <c r="AC68" i="8" s="1"/>
  <c r="Z68" i="8"/>
  <c r="AA68" i="8" s="1"/>
  <c r="X68" i="8"/>
  <c r="Y68" i="8" s="1"/>
  <c r="V68" i="8"/>
  <c r="W68" i="8" s="1"/>
  <c r="AD67" i="8"/>
  <c r="AE67" i="8" s="1"/>
  <c r="AB67" i="8"/>
  <c r="AC67" i="8" s="1"/>
  <c r="Z67" i="8"/>
  <c r="AA67" i="8" s="1"/>
  <c r="X67" i="8"/>
  <c r="Y67" i="8" s="1"/>
  <c r="V67" i="8"/>
  <c r="W67" i="8" s="1"/>
  <c r="AD66" i="8"/>
  <c r="AE66" i="8" s="1"/>
  <c r="AB66" i="8"/>
  <c r="AC66" i="8" s="1"/>
  <c r="Z66" i="8"/>
  <c r="AA66" i="8" s="1"/>
  <c r="X66" i="8"/>
  <c r="Y66" i="8" s="1"/>
  <c r="V66" i="8"/>
  <c r="W66" i="8" s="1"/>
  <c r="AD65" i="8"/>
  <c r="AE65" i="8" s="1"/>
  <c r="AB65" i="8"/>
  <c r="AC65" i="8" s="1"/>
  <c r="Z65" i="8"/>
  <c r="AA65" i="8" s="1"/>
  <c r="X65" i="8"/>
  <c r="Y65" i="8" s="1"/>
  <c r="V65" i="8"/>
  <c r="W65" i="8" s="1"/>
  <c r="AD64" i="8"/>
  <c r="AE64" i="8" s="1"/>
  <c r="AB64" i="8"/>
  <c r="AC64" i="8" s="1"/>
  <c r="Z64" i="8"/>
  <c r="AA64" i="8" s="1"/>
  <c r="X64" i="8"/>
  <c r="Y64" i="8" s="1"/>
  <c r="V64" i="8"/>
  <c r="W64" i="8" s="1"/>
  <c r="AD63" i="8"/>
  <c r="AE63" i="8" s="1"/>
  <c r="AB63" i="8"/>
  <c r="AC63" i="8" s="1"/>
  <c r="Z63" i="8"/>
  <c r="AA63" i="8" s="1"/>
  <c r="X63" i="8"/>
  <c r="Y63" i="8" s="1"/>
  <c r="V63" i="8"/>
  <c r="W63" i="8" s="1"/>
  <c r="AD62" i="8"/>
  <c r="AE62" i="8" s="1"/>
  <c r="AB62" i="8"/>
  <c r="AC62" i="8" s="1"/>
  <c r="Z62" i="8"/>
  <c r="AA62" i="8" s="1"/>
  <c r="X62" i="8"/>
  <c r="Y62" i="8" s="1"/>
  <c r="V62" i="8"/>
  <c r="W62" i="8" s="1"/>
  <c r="AD61" i="8"/>
  <c r="AE61" i="8" s="1"/>
  <c r="AB61" i="8"/>
  <c r="AC61" i="8" s="1"/>
  <c r="Z61" i="8"/>
  <c r="AA61" i="8" s="1"/>
  <c r="X61" i="8"/>
  <c r="Y61" i="8" s="1"/>
  <c r="V61" i="8"/>
  <c r="W61" i="8" s="1"/>
  <c r="AD60" i="8"/>
  <c r="AE60" i="8" s="1"/>
  <c r="AB60" i="8"/>
  <c r="AC60" i="8" s="1"/>
  <c r="Z60" i="8"/>
  <c r="AA60" i="8" s="1"/>
  <c r="X60" i="8"/>
  <c r="Y60" i="8" s="1"/>
  <c r="V60" i="8"/>
  <c r="W60" i="8" s="1"/>
  <c r="AD59" i="8"/>
  <c r="AE59" i="8" s="1"/>
  <c r="AB59" i="8"/>
  <c r="AC59" i="8" s="1"/>
  <c r="Z59" i="8"/>
  <c r="AA59" i="8" s="1"/>
  <c r="X59" i="8"/>
  <c r="Y59" i="8" s="1"/>
  <c r="V59" i="8"/>
  <c r="W59" i="8" s="1"/>
  <c r="AD58" i="8"/>
  <c r="AE58" i="8" s="1"/>
  <c r="AB58" i="8"/>
  <c r="AC58" i="8" s="1"/>
  <c r="Z58" i="8"/>
  <c r="AA58" i="8" s="1"/>
  <c r="X58" i="8"/>
  <c r="Y58" i="8" s="1"/>
  <c r="V58" i="8"/>
  <c r="W58" i="8" s="1"/>
  <c r="AD57" i="8"/>
  <c r="AE57" i="8" s="1"/>
  <c r="AB57" i="8"/>
  <c r="AC57" i="8" s="1"/>
  <c r="Z57" i="8"/>
  <c r="AA57" i="8" s="1"/>
  <c r="X57" i="8"/>
  <c r="Y57" i="8" s="1"/>
  <c r="V57" i="8"/>
  <c r="W57" i="8" s="1"/>
  <c r="AD54" i="8"/>
  <c r="AE54" i="8" s="1"/>
  <c r="AB54" i="8"/>
  <c r="AC54" i="8" s="1"/>
  <c r="Z54" i="8"/>
  <c r="AA54" i="8" s="1"/>
  <c r="X54" i="8"/>
  <c r="Y54" i="8" s="1"/>
  <c r="V54" i="8"/>
  <c r="W54" i="8" s="1"/>
  <c r="AD53" i="8"/>
  <c r="AE53" i="8" s="1"/>
  <c r="AB53" i="8"/>
  <c r="AC53" i="8" s="1"/>
  <c r="Z53" i="8"/>
  <c r="AA53" i="8" s="1"/>
  <c r="X53" i="8"/>
  <c r="Y53" i="8" s="1"/>
  <c r="V53" i="8"/>
  <c r="W53" i="8" s="1"/>
  <c r="AD52" i="8"/>
  <c r="AE52" i="8" s="1"/>
  <c r="AB52" i="8"/>
  <c r="AC52" i="8" s="1"/>
  <c r="Z52" i="8"/>
  <c r="AA52" i="8" s="1"/>
  <c r="X52" i="8"/>
  <c r="Y52" i="8" s="1"/>
  <c r="V52" i="8"/>
  <c r="W52" i="8" s="1"/>
  <c r="AD51" i="8"/>
  <c r="AE51" i="8" s="1"/>
  <c r="AB51" i="8"/>
  <c r="AC51" i="8" s="1"/>
  <c r="Z51" i="8"/>
  <c r="AA51" i="8" s="1"/>
  <c r="X51" i="8"/>
  <c r="Y51" i="8" s="1"/>
  <c r="V51" i="8"/>
  <c r="W51" i="8" s="1"/>
  <c r="AD50" i="8"/>
  <c r="AE50" i="8" s="1"/>
  <c r="AB50" i="8"/>
  <c r="AC50" i="8" s="1"/>
  <c r="Z50" i="8"/>
  <c r="AA50" i="8" s="1"/>
  <c r="X50" i="8"/>
  <c r="Y50" i="8" s="1"/>
  <c r="V50" i="8"/>
  <c r="W50" i="8" s="1"/>
  <c r="AD49" i="8"/>
  <c r="AE49" i="8" s="1"/>
  <c r="AB49" i="8"/>
  <c r="AC49" i="8" s="1"/>
  <c r="Z49" i="8"/>
  <c r="AA49" i="8" s="1"/>
  <c r="X49" i="8"/>
  <c r="Y49" i="8" s="1"/>
  <c r="V49" i="8"/>
  <c r="W49" i="8" s="1"/>
  <c r="AD48" i="8"/>
  <c r="AE48" i="8" s="1"/>
  <c r="AB48" i="8"/>
  <c r="AC48" i="8" s="1"/>
  <c r="Z48" i="8"/>
  <c r="AA48" i="8" s="1"/>
  <c r="X48" i="8"/>
  <c r="Y48" i="8" s="1"/>
  <c r="V48" i="8"/>
  <c r="AD47" i="8"/>
  <c r="AE47" i="8" s="1"/>
  <c r="AB47" i="8"/>
  <c r="AC47" i="8" s="1"/>
  <c r="Z47" i="8"/>
  <c r="AA47" i="8" s="1"/>
  <c r="X47" i="8"/>
  <c r="Y47" i="8" s="1"/>
  <c r="V47" i="8"/>
  <c r="W47" i="8" s="1"/>
  <c r="AD46" i="8"/>
  <c r="AE46" i="8" s="1"/>
  <c r="AB46" i="8"/>
  <c r="AC46" i="8" s="1"/>
  <c r="Z46" i="8"/>
  <c r="AA46" i="8" s="1"/>
  <c r="X46" i="8"/>
  <c r="Y46" i="8" s="1"/>
  <c r="V46" i="8"/>
  <c r="W46" i="8" s="1"/>
  <c r="AD45" i="8"/>
  <c r="AE45" i="8" s="1"/>
  <c r="AB45" i="8"/>
  <c r="AC45" i="8" s="1"/>
  <c r="Z45" i="8"/>
  <c r="AA45" i="8" s="1"/>
  <c r="X45" i="8"/>
  <c r="Y45" i="8" s="1"/>
  <c r="V45" i="8"/>
  <c r="W45" i="8" s="1"/>
  <c r="AD44" i="8"/>
  <c r="AE44" i="8" s="1"/>
  <c r="AB44" i="8"/>
  <c r="AC44" i="8" s="1"/>
  <c r="Z44" i="8"/>
  <c r="AA44" i="8" s="1"/>
  <c r="X44" i="8"/>
  <c r="Y44" i="8" s="1"/>
  <c r="V44" i="8"/>
  <c r="W44" i="8" s="1"/>
  <c r="AD241" i="32"/>
  <c r="AE241" i="32" s="1"/>
  <c r="AB241" i="32"/>
  <c r="AC241" i="32" s="1"/>
  <c r="Z241" i="32"/>
  <c r="AA241" i="32" s="1"/>
  <c r="X241" i="32"/>
  <c r="Y241" i="32" s="1"/>
  <c r="V241" i="32"/>
  <c r="W241" i="32" s="1"/>
  <c r="AD240" i="32"/>
  <c r="AE240" i="32" s="1"/>
  <c r="AB240" i="32"/>
  <c r="AC240" i="32" s="1"/>
  <c r="Z240" i="32"/>
  <c r="AA240" i="32" s="1"/>
  <c r="X240" i="32"/>
  <c r="Y240" i="32" s="1"/>
  <c r="V240" i="32"/>
  <c r="W240" i="32" s="1"/>
  <c r="AD239" i="32"/>
  <c r="AE239" i="32" s="1"/>
  <c r="AB239" i="32"/>
  <c r="AC239" i="32" s="1"/>
  <c r="Z239" i="32"/>
  <c r="AA239" i="32" s="1"/>
  <c r="X239" i="32"/>
  <c r="Y239" i="32" s="1"/>
  <c r="V239" i="32"/>
  <c r="AD238" i="32"/>
  <c r="AE238" i="32" s="1"/>
  <c r="AB238" i="32"/>
  <c r="AC238" i="32" s="1"/>
  <c r="Z238" i="32"/>
  <c r="AA238" i="32" s="1"/>
  <c r="X238" i="32"/>
  <c r="Y238" i="32" s="1"/>
  <c r="V238" i="32"/>
  <c r="W238" i="32" s="1"/>
  <c r="AD237" i="32"/>
  <c r="AE237" i="32" s="1"/>
  <c r="AB237" i="32"/>
  <c r="AC237" i="32" s="1"/>
  <c r="Z237" i="32"/>
  <c r="AA237" i="32" s="1"/>
  <c r="X237" i="32"/>
  <c r="Y237" i="32" s="1"/>
  <c r="V237" i="32"/>
  <c r="W237" i="32" s="1"/>
  <c r="AD236" i="32"/>
  <c r="AE236" i="32" s="1"/>
  <c r="AB236" i="32"/>
  <c r="AC236" i="32" s="1"/>
  <c r="Z236" i="32"/>
  <c r="AA236" i="32" s="1"/>
  <c r="X236" i="32"/>
  <c r="Y236" i="32" s="1"/>
  <c r="V236" i="32"/>
  <c r="W236" i="32" s="1"/>
  <c r="AD235" i="32"/>
  <c r="AE235" i="32" s="1"/>
  <c r="AB235" i="32"/>
  <c r="AC235" i="32" s="1"/>
  <c r="Z235" i="32"/>
  <c r="AA235" i="32" s="1"/>
  <c r="X235" i="32"/>
  <c r="Y235" i="32" s="1"/>
  <c r="V235" i="32"/>
  <c r="W235" i="32" s="1"/>
  <c r="AD234" i="32"/>
  <c r="AE234" i="32" s="1"/>
  <c r="AB234" i="32"/>
  <c r="AC234" i="32" s="1"/>
  <c r="Z234" i="32"/>
  <c r="AA234" i="32" s="1"/>
  <c r="X234" i="32"/>
  <c r="Y234" i="32" s="1"/>
  <c r="V234" i="32"/>
  <c r="W234" i="32" s="1"/>
  <c r="AD233" i="32"/>
  <c r="AE233" i="32" s="1"/>
  <c r="AB233" i="32"/>
  <c r="AC233" i="32" s="1"/>
  <c r="Z233" i="32"/>
  <c r="AA233" i="32" s="1"/>
  <c r="X233" i="32"/>
  <c r="Y233" i="32" s="1"/>
  <c r="V233" i="32"/>
  <c r="W233" i="32" s="1"/>
  <c r="AD232" i="32"/>
  <c r="AE232" i="32" s="1"/>
  <c r="AB232" i="32"/>
  <c r="AC232" i="32" s="1"/>
  <c r="Z232" i="32"/>
  <c r="AA232" i="32" s="1"/>
  <c r="X232" i="32"/>
  <c r="Y232" i="32" s="1"/>
  <c r="V232" i="32"/>
  <c r="W232" i="32" s="1"/>
  <c r="AD231" i="32"/>
  <c r="AE231" i="32" s="1"/>
  <c r="AB231" i="32"/>
  <c r="AC231" i="32" s="1"/>
  <c r="Z231" i="32"/>
  <c r="AA231" i="32" s="1"/>
  <c r="X231" i="32"/>
  <c r="Y231" i="32" s="1"/>
  <c r="V231" i="32"/>
  <c r="W231" i="32" s="1"/>
  <c r="AD230" i="32"/>
  <c r="AE230" i="32" s="1"/>
  <c r="AB230" i="32"/>
  <c r="AC230" i="32" s="1"/>
  <c r="Z230" i="32"/>
  <c r="AA230" i="32" s="1"/>
  <c r="X230" i="32"/>
  <c r="Y230" i="32" s="1"/>
  <c r="V230" i="32"/>
  <c r="W230" i="32" s="1"/>
  <c r="AD229" i="32"/>
  <c r="AE229" i="32" s="1"/>
  <c r="AB229" i="32"/>
  <c r="AC229" i="32" s="1"/>
  <c r="Z229" i="32"/>
  <c r="AA229" i="32" s="1"/>
  <c r="X229" i="32"/>
  <c r="Y229" i="32" s="1"/>
  <c r="V229" i="32"/>
  <c r="W229" i="32" s="1"/>
  <c r="AD228" i="32"/>
  <c r="AE228" i="32" s="1"/>
  <c r="AB228" i="32"/>
  <c r="AC228" i="32" s="1"/>
  <c r="Z228" i="32"/>
  <c r="AA228" i="32" s="1"/>
  <c r="X228" i="32"/>
  <c r="Y228" i="32" s="1"/>
  <c r="V228" i="32"/>
  <c r="W228" i="32" s="1"/>
  <c r="AD227" i="32"/>
  <c r="AE227" i="32" s="1"/>
  <c r="AB227" i="32"/>
  <c r="AC227" i="32" s="1"/>
  <c r="Z227" i="32"/>
  <c r="AA227" i="32" s="1"/>
  <c r="X227" i="32"/>
  <c r="Y227" i="32" s="1"/>
  <c r="V227" i="32"/>
  <c r="W227" i="32" s="1"/>
  <c r="AD226" i="32"/>
  <c r="AE226" i="32" s="1"/>
  <c r="AB226" i="32"/>
  <c r="AC226" i="32" s="1"/>
  <c r="Z226" i="32"/>
  <c r="AA226" i="32" s="1"/>
  <c r="X226" i="32"/>
  <c r="Y226" i="32" s="1"/>
  <c r="V226" i="32"/>
  <c r="W226" i="32" s="1"/>
  <c r="AD225" i="32"/>
  <c r="AE225" i="32" s="1"/>
  <c r="AB225" i="32"/>
  <c r="AC225" i="32" s="1"/>
  <c r="Z225" i="32"/>
  <c r="AA225" i="32" s="1"/>
  <c r="X225" i="32"/>
  <c r="Y225" i="32" s="1"/>
  <c r="V225" i="32"/>
  <c r="W225" i="32" s="1"/>
  <c r="AD224" i="32"/>
  <c r="AE224" i="32" s="1"/>
  <c r="AB224" i="32"/>
  <c r="AC224" i="32" s="1"/>
  <c r="Z224" i="32"/>
  <c r="AA224" i="32" s="1"/>
  <c r="X224" i="32"/>
  <c r="Y224" i="32" s="1"/>
  <c r="V224" i="32"/>
  <c r="W224" i="32" s="1"/>
  <c r="AD223" i="32"/>
  <c r="AE223" i="32" s="1"/>
  <c r="AB223" i="32"/>
  <c r="AC223" i="32" s="1"/>
  <c r="Z223" i="32"/>
  <c r="AA223" i="32" s="1"/>
  <c r="X223" i="32"/>
  <c r="Y223" i="32" s="1"/>
  <c r="V223" i="32"/>
  <c r="W223" i="32" s="1"/>
  <c r="AD222" i="32"/>
  <c r="AE222" i="32" s="1"/>
  <c r="AB222" i="32"/>
  <c r="AC222" i="32" s="1"/>
  <c r="Z222" i="32"/>
  <c r="AA222" i="32" s="1"/>
  <c r="X222" i="32"/>
  <c r="Y222" i="32" s="1"/>
  <c r="V222" i="32"/>
  <c r="W222" i="32" s="1"/>
  <c r="AD221" i="32"/>
  <c r="AE221" i="32" s="1"/>
  <c r="AB221" i="32"/>
  <c r="AC221" i="32" s="1"/>
  <c r="Z221" i="32"/>
  <c r="AA221" i="32" s="1"/>
  <c r="X221" i="32"/>
  <c r="Y221" i="32" s="1"/>
  <c r="V221" i="32"/>
  <c r="W221" i="32" s="1"/>
  <c r="AD220" i="32"/>
  <c r="AE220" i="32" s="1"/>
  <c r="AB220" i="32"/>
  <c r="AC220" i="32" s="1"/>
  <c r="Z220" i="32"/>
  <c r="AA220" i="32" s="1"/>
  <c r="X220" i="32"/>
  <c r="Y220" i="32" s="1"/>
  <c r="V220" i="32"/>
  <c r="W220" i="32" s="1"/>
  <c r="AD219" i="32"/>
  <c r="AE219" i="32" s="1"/>
  <c r="AB219" i="32"/>
  <c r="AC219" i="32" s="1"/>
  <c r="Z219" i="32"/>
  <c r="AA219" i="32" s="1"/>
  <c r="X219" i="32"/>
  <c r="Y219" i="32" s="1"/>
  <c r="V219" i="32"/>
  <c r="W219" i="32" s="1"/>
  <c r="AD218" i="32"/>
  <c r="AE218" i="32" s="1"/>
  <c r="AB218" i="32"/>
  <c r="AC218" i="32" s="1"/>
  <c r="Z218" i="32"/>
  <c r="AA218" i="32" s="1"/>
  <c r="X218" i="32"/>
  <c r="Y218" i="32" s="1"/>
  <c r="V218" i="32"/>
  <c r="W218" i="32" s="1"/>
  <c r="AD217" i="32"/>
  <c r="AE217" i="32" s="1"/>
  <c r="AB217" i="32"/>
  <c r="AC217" i="32" s="1"/>
  <c r="Z217" i="32"/>
  <c r="AA217" i="32" s="1"/>
  <c r="X217" i="32"/>
  <c r="Y217" i="32" s="1"/>
  <c r="V217" i="32"/>
  <c r="W217" i="32" s="1"/>
  <c r="AD216" i="32"/>
  <c r="AE216" i="32" s="1"/>
  <c r="AB216" i="32"/>
  <c r="AC216" i="32" s="1"/>
  <c r="Z216" i="32"/>
  <c r="AA216" i="32" s="1"/>
  <c r="X216" i="32"/>
  <c r="Y216" i="32" s="1"/>
  <c r="V216" i="32"/>
  <c r="W216" i="32" s="1"/>
  <c r="AD215" i="32"/>
  <c r="AE215" i="32" s="1"/>
  <c r="AB215" i="32"/>
  <c r="AC215" i="32" s="1"/>
  <c r="Z215" i="32"/>
  <c r="AA215" i="32" s="1"/>
  <c r="X215" i="32"/>
  <c r="Y215" i="32" s="1"/>
  <c r="V215" i="32"/>
  <c r="W215" i="32" s="1"/>
  <c r="AD214" i="32"/>
  <c r="AE214" i="32" s="1"/>
  <c r="AB214" i="32"/>
  <c r="AC214" i="32" s="1"/>
  <c r="Z214" i="32"/>
  <c r="AA214" i="32" s="1"/>
  <c r="X214" i="32"/>
  <c r="Y214" i="32" s="1"/>
  <c r="V214" i="32"/>
  <c r="W214" i="32" s="1"/>
  <c r="AD213" i="32"/>
  <c r="AE213" i="32" s="1"/>
  <c r="AB213" i="32"/>
  <c r="AC213" i="32" s="1"/>
  <c r="Z213" i="32"/>
  <c r="AA213" i="32" s="1"/>
  <c r="X213" i="32"/>
  <c r="Y213" i="32" s="1"/>
  <c r="V213" i="32"/>
  <c r="W213" i="32" s="1"/>
  <c r="AD212" i="32"/>
  <c r="AE212" i="32" s="1"/>
  <c r="AB212" i="32"/>
  <c r="AC212" i="32" s="1"/>
  <c r="Z212" i="32"/>
  <c r="AA212" i="32" s="1"/>
  <c r="X212" i="32"/>
  <c r="Y212" i="32" s="1"/>
  <c r="V212" i="32"/>
  <c r="W212" i="32" s="1"/>
  <c r="AD211" i="32"/>
  <c r="AE211" i="32" s="1"/>
  <c r="AB211" i="32"/>
  <c r="AC211" i="32" s="1"/>
  <c r="Z211" i="32"/>
  <c r="AA211" i="32" s="1"/>
  <c r="X211" i="32"/>
  <c r="Y211" i="32" s="1"/>
  <c r="V211" i="32"/>
  <c r="W211" i="32" s="1"/>
  <c r="AD210" i="32"/>
  <c r="AE210" i="32" s="1"/>
  <c r="AB210" i="32"/>
  <c r="AC210" i="32" s="1"/>
  <c r="Z210" i="32"/>
  <c r="AA210" i="32" s="1"/>
  <c r="X210" i="32"/>
  <c r="Y210" i="32" s="1"/>
  <c r="V210" i="32"/>
  <c r="W210" i="32" s="1"/>
  <c r="AD209" i="32"/>
  <c r="AE209" i="32" s="1"/>
  <c r="AB209" i="32"/>
  <c r="AC209" i="32" s="1"/>
  <c r="Z209" i="32"/>
  <c r="AA209" i="32" s="1"/>
  <c r="X209" i="32"/>
  <c r="Y209" i="32" s="1"/>
  <c r="V209" i="32"/>
  <c r="W209" i="32" s="1"/>
  <c r="AD208" i="32"/>
  <c r="AE208" i="32" s="1"/>
  <c r="AB208" i="32"/>
  <c r="AC208" i="32" s="1"/>
  <c r="Z208" i="32"/>
  <c r="AA208" i="32" s="1"/>
  <c r="X208" i="32"/>
  <c r="Y208" i="32" s="1"/>
  <c r="V208" i="32"/>
  <c r="W208" i="32" s="1"/>
  <c r="AD207" i="32"/>
  <c r="AE207" i="32" s="1"/>
  <c r="AB207" i="32"/>
  <c r="AC207" i="32" s="1"/>
  <c r="Z207" i="32"/>
  <c r="AA207" i="32" s="1"/>
  <c r="X207" i="32"/>
  <c r="Y207" i="32" s="1"/>
  <c r="V207" i="32"/>
  <c r="W207" i="32" s="1"/>
  <c r="AD206" i="32"/>
  <c r="AE206" i="32" s="1"/>
  <c r="AB206" i="32"/>
  <c r="AC206" i="32" s="1"/>
  <c r="Z206" i="32"/>
  <c r="AA206" i="32" s="1"/>
  <c r="X206" i="32"/>
  <c r="Y206" i="32" s="1"/>
  <c r="V206" i="32"/>
  <c r="W206" i="32" s="1"/>
  <c r="AD205" i="32"/>
  <c r="AE205" i="32" s="1"/>
  <c r="AB205" i="32"/>
  <c r="AC205" i="32" s="1"/>
  <c r="Z205" i="32"/>
  <c r="AA205" i="32" s="1"/>
  <c r="X205" i="32"/>
  <c r="Y205" i="32" s="1"/>
  <c r="V205" i="32"/>
  <c r="W205" i="32" s="1"/>
  <c r="AD204" i="32"/>
  <c r="AE204" i="32" s="1"/>
  <c r="AB204" i="32"/>
  <c r="AC204" i="32" s="1"/>
  <c r="Z204" i="32"/>
  <c r="AA204" i="32" s="1"/>
  <c r="X204" i="32"/>
  <c r="Y204" i="32" s="1"/>
  <c r="V204" i="32"/>
  <c r="W204" i="32" s="1"/>
  <c r="AD203" i="32"/>
  <c r="AE203" i="32" s="1"/>
  <c r="AB203" i="32"/>
  <c r="AC203" i="32" s="1"/>
  <c r="Z203" i="32"/>
  <c r="AA203" i="32" s="1"/>
  <c r="X203" i="32"/>
  <c r="Y203" i="32" s="1"/>
  <c r="V203" i="32"/>
  <c r="W203" i="32" s="1"/>
  <c r="AD202" i="32"/>
  <c r="AE202" i="32" s="1"/>
  <c r="AB202" i="32"/>
  <c r="AC202" i="32" s="1"/>
  <c r="Z202" i="32"/>
  <c r="AA202" i="32" s="1"/>
  <c r="X202" i="32"/>
  <c r="Y202" i="32" s="1"/>
  <c r="V202" i="32"/>
  <c r="W202" i="32" s="1"/>
  <c r="AD201" i="32"/>
  <c r="AE201" i="32" s="1"/>
  <c r="AB201" i="32"/>
  <c r="AC201" i="32" s="1"/>
  <c r="Z201" i="32"/>
  <c r="AA201" i="32" s="1"/>
  <c r="X201" i="32"/>
  <c r="Y201" i="32" s="1"/>
  <c r="V201" i="32"/>
  <c r="W201" i="32" s="1"/>
  <c r="AD200" i="32"/>
  <c r="AE200" i="32" s="1"/>
  <c r="AB200" i="32"/>
  <c r="AC200" i="32" s="1"/>
  <c r="Z200" i="32"/>
  <c r="AA200" i="32" s="1"/>
  <c r="X200" i="32"/>
  <c r="Y200" i="32" s="1"/>
  <c r="V200" i="32"/>
  <c r="W200" i="32" s="1"/>
  <c r="AD199" i="32"/>
  <c r="AE199" i="32" s="1"/>
  <c r="AB199" i="32"/>
  <c r="AC199" i="32" s="1"/>
  <c r="Z199" i="32"/>
  <c r="AA199" i="32" s="1"/>
  <c r="X199" i="32"/>
  <c r="Y199" i="32" s="1"/>
  <c r="V199" i="32"/>
  <c r="W199" i="32" s="1"/>
  <c r="AD198" i="32"/>
  <c r="AE198" i="32" s="1"/>
  <c r="AB198" i="32"/>
  <c r="AC198" i="32" s="1"/>
  <c r="Z198" i="32"/>
  <c r="AA198" i="32" s="1"/>
  <c r="X198" i="32"/>
  <c r="Y198" i="32" s="1"/>
  <c r="V198" i="32"/>
  <c r="W198" i="32" s="1"/>
  <c r="AD197" i="32"/>
  <c r="AE197" i="32" s="1"/>
  <c r="AB197" i="32"/>
  <c r="AC197" i="32" s="1"/>
  <c r="Z197" i="32"/>
  <c r="AA197" i="32" s="1"/>
  <c r="X197" i="32"/>
  <c r="Y197" i="32" s="1"/>
  <c r="V197" i="32"/>
  <c r="W197" i="32" s="1"/>
  <c r="AD196" i="32"/>
  <c r="AE196" i="32" s="1"/>
  <c r="AB196" i="32"/>
  <c r="AC196" i="32" s="1"/>
  <c r="Z196" i="32"/>
  <c r="AA196" i="32" s="1"/>
  <c r="X196" i="32"/>
  <c r="Y196" i="32" s="1"/>
  <c r="V196" i="32"/>
  <c r="W196" i="32" s="1"/>
  <c r="AD195" i="32"/>
  <c r="AE195" i="32" s="1"/>
  <c r="AB195" i="32"/>
  <c r="AC195" i="32" s="1"/>
  <c r="Z195" i="32"/>
  <c r="AA195" i="32" s="1"/>
  <c r="X195" i="32"/>
  <c r="Y195" i="32" s="1"/>
  <c r="V195" i="32"/>
  <c r="W195" i="32" s="1"/>
  <c r="AD194" i="32"/>
  <c r="AE194" i="32" s="1"/>
  <c r="AB194" i="32"/>
  <c r="AC194" i="32" s="1"/>
  <c r="Z194" i="32"/>
  <c r="AA194" i="32" s="1"/>
  <c r="X194" i="32"/>
  <c r="Y194" i="32" s="1"/>
  <c r="V194" i="32"/>
  <c r="W194" i="32" s="1"/>
  <c r="AD193" i="32"/>
  <c r="AE193" i="32" s="1"/>
  <c r="AB193" i="32"/>
  <c r="AC193" i="32" s="1"/>
  <c r="Z193" i="32"/>
  <c r="AA193" i="32" s="1"/>
  <c r="X193" i="32"/>
  <c r="Y193" i="32" s="1"/>
  <c r="V193" i="32"/>
  <c r="W193" i="32" s="1"/>
  <c r="AD192" i="32"/>
  <c r="AE192" i="32" s="1"/>
  <c r="AB192" i="32"/>
  <c r="AC192" i="32" s="1"/>
  <c r="Z192" i="32"/>
  <c r="AA192" i="32" s="1"/>
  <c r="X192" i="32"/>
  <c r="Y192" i="32" s="1"/>
  <c r="V192" i="32"/>
  <c r="W192" i="32" s="1"/>
  <c r="AD191" i="32"/>
  <c r="AE191" i="32" s="1"/>
  <c r="AB191" i="32"/>
  <c r="AC191" i="32" s="1"/>
  <c r="Z191" i="32"/>
  <c r="AA191" i="32" s="1"/>
  <c r="X191" i="32"/>
  <c r="Y191" i="32" s="1"/>
  <c r="V191" i="32"/>
  <c r="W191" i="32" s="1"/>
  <c r="AD190" i="32"/>
  <c r="AE190" i="32" s="1"/>
  <c r="AB190" i="32"/>
  <c r="AC190" i="32" s="1"/>
  <c r="Z190" i="32"/>
  <c r="AA190" i="32" s="1"/>
  <c r="X190" i="32"/>
  <c r="Y190" i="32" s="1"/>
  <c r="V190" i="32"/>
  <c r="W190" i="32" s="1"/>
  <c r="AD189" i="32"/>
  <c r="AE189" i="32" s="1"/>
  <c r="AB189" i="32"/>
  <c r="AC189" i="32" s="1"/>
  <c r="Z189" i="32"/>
  <c r="AA189" i="32" s="1"/>
  <c r="X189" i="32"/>
  <c r="Y189" i="32" s="1"/>
  <c r="V189" i="32"/>
  <c r="W189" i="32" s="1"/>
  <c r="AD188" i="32"/>
  <c r="AE188" i="32" s="1"/>
  <c r="AB188" i="32"/>
  <c r="AC188" i="32" s="1"/>
  <c r="Z188" i="32"/>
  <c r="AA188" i="32" s="1"/>
  <c r="X188" i="32"/>
  <c r="Y188" i="32" s="1"/>
  <c r="V188" i="32"/>
  <c r="W188" i="32" s="1"/>
  <c r="AD187" i="32"/>
  <c r="AE187" i="32" s="1"/>
  <c r="AB187" i="32"/>
  <c r="AC187" i="32" s="1"/>
  <c r="Z187" i="32"/>
  <c r="AA187" i="32" s="1"/>
  <c r="X187" i="32"/>
  <c r="Y187" i="32" s="1"/>
  <c r="V187" i="32"/>
  <c r="W187" i="32" s="1"/>
  <c r="AD186" i="32"/>
  <c r="AE186" i="32" s="1"/>
  <c r="AB186" i="32"/>
  <c r="AC186" i="32" s="1"/>
  <c r="Z186" i="32"/>
  <c r="AA186" i="32" s="1"/>
  <c r="X186" i="32"/>
  <c r="Y186" i="32" s="1"/>
  <c r="V186" i="32"/>
  <c r="W186" i="32" s="1"/>
  <c r="AD185" i="32"/>
  <c r="AE185" i="32" s="1"/>
  <c r="AB185" i="32"/>
  <c r="AC185" i="32" s="1"/>
  <c r="Z185" i="32"/>
  <c r="AA185" i="32" s="1"/>
  <c r="X185" i="32"/>
  <c r="Y185" i="32" s="1"/>
  <c r="V185" i="32"/>
  <c r="W185" i="32" s="1"/>
  <c r="AD184" i="32"/>
  <c r="AE184" i="32" s="1"/>
  <c r="AB184" i="32"/>
  <c r="AC184" i="32" s="1"/>
  <c r="Z184" i="32"/>
  <c r="AA184" i="32" s="1"/>
  <c r="X184" i="32"/>
  <c r="Y184" i="32" s="1"/>
  <c r="V184" i="32"/>
  <c r="W184" i="32" s="1"/>
  <c r="AD183" i="32"/>
  <c r="AE183" i="32" s="1"/>
  <c r="AB183" i="32"/>
  <c r="AC183" i="32" s="1"/>
  <c r="Z183" i="32"/>
  <c r="AA183" i="32" s="1"/>
  <c r="X183" i="32"/>
  <c r="Y183" i="32" s="1"/>
  <c r="V183" i="32"/>
  <c r="W183" i="32" s="1"/>
  <c r="AD182" i="32"/>
  <c r="AE182" i="32" s="1"/>
  <c r="AB182" i="32"/>
  <c r="AC182" i="32" s="1"/>
  <c r="Z182" i="32"/>
  <c r="AA182" i="32" s="1"/>
  <c r="X182" i="32"/>
  <c r="Y182" i="32" s="1"/>
  <c r="V182" i="32"/>
  <c r="W182" i="32" s="1"/>
  <c r="AD181" i="32"/>
  <c r="AE181" i="32" s="1"/>
  <c r="AB181" i="32"/>
  <c r="AC181" i="32" s="1"/>
  <c r="Z181" i="32"/>
  <c r="AA181" i="32" s="1"/>
  <c r="X181" i="32"/>
  <c r="Y181" i="32" s="1"/>
  <c r="V181" i="32"/>
  <c r="W181" i="32" s="1"/>
  <c r="AD180" i="32"/>
  <c r="AE180" i="32" s="1"/>
  <c r="AB180" i="32"/>
  <c r="AC180" i="32" s="1"/>
  <c r="Z180" i="32"/>
  <c r="AA180" i="32" s="1"/>
  <c r="X180" i="32"/>
  <c r="Y180" i="32" s="1"/>
  <c r="V180" i="32"/>
  <c r="W180" i="32" s="1"/>
  <c r="AD179" i="32"/>
  <c r="AE179" i="32" s="1"/>
  <c r="AB179" i="32"/>
  <c r="AC179" i="32" s="1"/>
  <c r="Z179" i="32"/>
  <c r="AA179" i="32" s="1"/>
  <c r="X179" i="32"/>
  <c r="Y179" i="32" s="1"/>
  <c r="V179" i="32"/>
  <c r="W179" i="32" s="1"/>
  <c r="AD178" i="32"/>
  <c r="AE178" i="32" s="1"/>
  <c r="AB178" i="32"/>
  <c r="AC178" i="32" s="1"/>
  <c r="Z178" i="32"/>
  <c r="AA178" i="32" s="1"/>
  <c r="X178" i="32"/>
  <c r="Y178" i="32" s="1"/>
  <c r="V178" i="32"/>
  <c r="W178" i="32" s="1"/>
  <c r="AD177" i="32"/>
  <c r="AE177" i="32" s="1"/>
  <c r="AB177" i="32"/>
  <c r="AC177" i="32" s="1"/>
  <c r="Z177" i="32"/>
  <c r="AA177" i="32" s="1"/>
  <c r="X177" i="32"/>
  <c r="Y177" i="32" s="1"/>
  <c r="V177" i="32"/>
  <c r="W177" i="32" s="1"/>
  <c r="AD176" i="32"/>
  <c r="AE176" i="32" s="1"/>
  <c r="AB176" i="32"/>
  <c r="AC176" i="32" s="1"/>
  <c r="Z176" i="32"/>
  <c r="AA176" i="32" s="1"/>
  <c r="X176" i="32"/>
  <c r="Y176" i="32" s="1"/>
  <c r="V176" i="32"/>
  <c r="W176" i="32" s="1"/>
  <c r="AD175" i="32"/>
  <c r="AE175" i="32" s="1"/>
  <c r="AB175" i="32"/>
  <c r="AC175" i="32" s="1"/>
  <c r="Z175" i="32"/>
  <c r="AA175" i="32" s="1"/>
  <c r="X175" i="32"/>
  <c r="Y175" i="32" s="1"/>
  <c r="V175" i="32"/>
  <c r="W175" i="32" s="1"/>
  <c r="AD174" i="32"/>
  <c r="AE174" i="32" s="1"/>
  <c r="AB174" i="32"/>
  <c r="AC174" i="32" s="1"/>
  <c r="Z174" i="32"/>
  <c r="AA174" i="32" s="1"/>
  <c r="X174" i="32"/>
  <c r="Y174" i="32" s="1"/>
  <c r="V174" i="32"/>
  <c r="W174" i="32" s="1"/>
  <c r="AD173" i="32"/>
  <c r="AE173" i="32" s="1"/>
  <c r="AB173" i="32"/>
  <c r="AC173" i="32" s="1"/>
  <c r="Z173" i="32"/>
  <c r="AA173" i="32" s="1"/>
  <c r="X173" i="32"/>
  <c r="Y173" i="32" s="1"/>
  <c r="V173" i="32"/>
  <c r="W173" i="32" s="1"/>
  <c r="AD172" i="32"/>
  <c r="AE172" i="32" s="1"/>
  <c r="AB172" i="32"/>
  <c r="AC172" i="32" s="1"/>
  <c r="Z172" i="32"/>
  <c r="AA172" i="32" s="1"/>
  <c r="X172" i="32"/>
  <c r="Y172" i="32" s="1"/>
  <c r="V172" i="32"/>
  <c r="W172" i="32" s="1"/>
  <c r="AD171" i="32"/>
  <c r="AE171" i="32" s="1"/>
  <c r="AB171" i="32"/>
  <c r="AC171" i="32" s="1"/>
  <c r="Z171" i="32"/>
  <c r="AA171" i="32" s="1"/>
  <c r="X171" i="32"/>
  <c r="Y171" i="32" s="1"/>
  <c r="V171" i="32"/>
  <c r="W171" i="32" s="1"/>
  <c r="AD170" i="32"/>
  <c r="AE170" i="32" s="1"/>
  <c r="AB170" i="32"/>
  <c r="AC170" i="32" s="1"/>
  <c r="Z170" i="32"/>
  <c r="AA170" i="32" s="1"/>
  <c r="X170" i="32"/>
  <c r="Y170" i="32" s="1"/>
  <c r="V170" i="32"/>
  <c r="W170" i="32" s="1"/>
  <c r="AD169" i="32"/>
  <c r="AE169" i="32" s="1"/>
  <c r="AB169" i="32"/>
  <c r="AC169" i="32" s="1"/>
  <c r="Z169" i="32"/>
  <c r="AA169" i="32" s="1"/>
  <c r="X169" i="32"/>
  <c r="Y169" i="32" s="1"/>
  <c r="V169" i="32"/>
  <c r="W169" i="32" s="1"/>
  <c r="AD168" i="32"/>
  <c r="AE168" i="32" s="1"/>
  <c r="AB168" i="32"/>
  <c r="AC168" i="32" s="1"/>
  <c r="Z168" i="32"/>
  <c r="AA168" i="32" s="1"/>
  <c r="X168" i="32"/>
  <c r="Y168" i="32" s="1"/>
  <c r="V168" i="32"/>
  <c r="W168" i="32" s="1"/>
  <c r="AD167" i="32"/>
  <c r="AE167" i="32" s="1"/>
  <c r="AB167" i="32"/>
  <c r="AC167" i="32" s="1"/>
  <c r="Z167" i="32"/>
  <c r="AA167" i="32" s="1"/>
  <c r="X167" i="32"/>
  <c r="Y167" i="32" s="1"/>
  <c r="V167" i="32"/>
  <c r="W167" i="32" s="1"/>
  <c r="AD166" i="32"/>
  <c r="AE166" i="32" s="1"/>
  <c r="AB166" i="32"/>
  <c r="AC166" i="32" s="1"/>
  <c r="Z166" i="32"/>
  <c r="AA166" i="32" s="1"/>
  <c r="X166" i="32"/>
  <c r="Y166" i="32" s="1"/>
  <c r="V166" i="32"/>
  <c r="W166" i="32" s="1"/>
  <c r="AD165" i="32"/>
  <c r="AE165" i="32" s="1"/>
  <c r="AB165" i="32"/>
  <c r="AC165" i="32" s="1"/>
  <c r="Z165" i="32"/>
  <c r="AA165" i="32" s="1"/>
  <c r="X165" i="32"/>
  <c r="Y165" i="32" s="1"/>
  <c r="V165" i="32"/>
  <c r="W165" i="32" s="1"/>
  <c r="AD164" i="32"/>
  <c r="AE164" i="32" s="1"/>
  <c r="AB164" i="32"/>
  <c r="AC164" i="32" s="1"/>
  <c r="Z164" i="32"/>
  <c r="AA164" i="32" s="1"/>
  <c r="X164" i="32"/>
  <c r="Y164" i="32" s="1"/>
  <c r="V164" i="32"/>
  <c r="W164" i="32" s="1"/>
  <c r="AD163" i="32"/>
  <c r="AE163" i="32" s="1"/>
  <c r="AB163" i="32"/>
  <c r="AC163" i="32" s="1"/>
  <c r="Z163" i="32"/>
  <c r="AA163" i="32" s="1"/>
  <c r="X163" i="32"/>
  <c r="Y163" i="32" s="1"/>
  <c r="V163" i="32"/>
  <c r="W163" i="32" s="1"/>
  <c r="AD162" i="32"/>
  <c r="AE162" i="32" s="1"/>
  <c r="AB162" i="32"/>
  <c r="AC162" i="32" s="1"/>
  <c r="Z162" i="32"/>
  <c r="AA162" i="32" s="1"/>
  <c r="X162" i="32"/>
  <c r="Y162" i="32" s="1"/>
  <c r="V162" i="32"/>
  <c r="W162" i="32" s="1"/>
  <c r="AD161" i="32"/>
  <c r="AE161" i="32" s="1"/>
  <c r="AB161" i="32"/>
  <c r="AC161" i="32" s="1"/>
  <c r="Z161" i="32"/>
  <c r="AA161" i="32" s="1"/>
  <c r="X161" i="32"/>
  <c r="Y161" i="32" s="1"/>
  <c r="V161" i="32"/>
  <c r="W161" i="32" s="1"/>
  <c r="AD160" i="32"/>
  <c r="AE160" i="32" s="1"/>
  <c r="AB160" i="32"/>
  <c r="AC160" i="32" s="1"/>
  <c r="Z160" i="32"/>
  <c r="AA160" i="32" s="1"/>
  <c r="X160" i="32"/>
  <c r="Y160" i="32" s="1"/>
  <c r="V160" i="32"/>
  <c r="W160" i="32" s="1"/>
  <c r="AD159" i="32"/>
  <c r="AE159" i="32" s="1"/>
  <c r="AB159" i="32"/>
  <c r="AC159" i="32" s="1"/>
  <c r="Z159" i="32"/>
  <c r="AA159" i="32" s="1"/>
  <c r="X159" i="32"/>
  <c r="Y159" i="32" s="1"/>
  <c r="V159" i="32"/>
  <c r="W159" i="32" s="1"/>
  <c r="AD158" i="32"/>
  <c r="AE158" i="32" s="1"/>
  <c r="AB158" i="32"/>
  <c r="AC158" i="32" s="1"/>
  <c r="Z158" i="32"/>
  <c r="AA158" i="32" s="1"/>
  <c r="X158" i="32"/>
  <c r="Y158" i="32" s="1"/>
  <c r="V158" i="32"/>
  <c r="W158" i="32" s="1"/>
  <c r="AD157" i="32"/>
  <c r="AE157" i="32" s="1"/>
  <c r="AB157" i="32"/>
  <c r="AC157" i="32" s="1"/>
  <c r="Z157" i="32"/>
  <c r="AA157" i="32" s="1"/>
  <c r="X157" i="32"/>
  <c r="Y157" i="32" s="1"/>
  <c r="V157" i="32"/>
  <c r="W157" i="32" s="1"/>
  <c r="AD156" i="32"/>
  <c r="AE156" i="32" s="1"/>
  <c r="AB156" i="32"/>
  <c r="AC156" i="32" s="1"/>
  <c r="Z156" i="32"/>
  <c r="AA156" i="32" s="1"/>
  <c r="X156" i="32"/>
  <c r="Y156" i="32" s="1"/>
  <c r="V156" i="32"/>
  <c r="W156" i="32" s="1"/>
  <c r="AD155" i="32"/>
  <c r="AE155" i="32" s="1"/>
  <c r="AB155" i="32"/>
  <c r="AC155" i="32" s="1"/>
  <c r="Z155" i="32"/>
  <c r="AA155" i="32" s="1"/>
  <c r="X155" i="32"/>
  <c r="Y155" i="32" s="1"/>
  <c r="V155" i="32"/>
  <c r="W155" i="32" s="1"/>
  <c r="AD154" i="32"/>
  <c r="AE154" i="32" s="1"/>
  <c r="AB154" i="32"/>
  <c r="AC154" i="32" s="1"/>
  <c r="Z154" i="32"/>
  <c r="AA154" i="32" s="1"/>
  <c r="X154" i="32"/>
  <c r="Y154" i="32" s="1"/>
  <c r="V154" i="32"/>
  <c r="W154" i="32" s="1"/>
  <c r="AD153" i="32"/>
  <c r="AE153" i="32" s="1"/>
  <c r="AB153" i="32"/>
  <c r="AC153" i="32" s="1"/>
  <c r="Z153" i="32"/>
  <c r="AA153" i="32" s="1"/>
  <c r="X153" i="32"/>
  <c r="Y153" i="32" s="1"/>
  <c r="V153" i="32"/>
  <c r="W153" i="32" s="1"/>
  <c r="AD152" i="32"/>
  <c r="AE152" i="32" s="1"/>
  <c r="AB152" i="32"/>
  <c r="AC152" i="32" s="1"/>
  <c r="Z152" i="32"/>
  <c r="AA152" i="32" s="1"/>
  <c r="X152" i="32"/>
  <c r="Y152" i="32" s="1"/>
  <c r="V152" i="32"/>
  <c r="W152" i="32" s="1"/>
  <c r="AD151" i="32"/>
  <c r="AE151" i="32" s="1"/>
  <c r="AB151" i="32"/>
  <c r="AC151" i="32" s="1"/>
  <c r="Z151" i="32"/>
  <c r="AA151" i="32" s="1"/>
  <c r="X151" i="32"/>
  <c r="Y151" i="32" s="1"/>
  <c r="V151" i="32"/>
  <c r="W151" i="32" s="1"/>
  <c r="AD150" i="32"/>
  <c r="AE150" i="32" s="1"/>
  <c r="AB150" i="32"/>
  <c r="AC150" i="32" s="1"/>
  <c r="Z150" i="32"/>
  <c r="AA150" i="32" s="1"/>
  <c r="X150" i="32"/>
  <c r="Y150" i="32" s="1"/>
  <c r="V150" i="32"/>
  <c r="W150" i="32" s="1"/>
  <c r="AD149" i="32"/>
  <c r="AE149" i="32" s="1"/>
  <c r="AB149" i="32"/>
  <c r="AC149" i="32" s="1"/>
  <c r="Z149" i="32"/>
  <c r="AA149" i="32" s="1"/>
  <c r="X149" i="32"/>
  <c r="Y149" i="32" s="1"/>
  <c r="V149" i="32"/>
  <c r="W149" i="32" s="1"/>
  <c r="AD148" i="32"/>
  <c r="AE148" i="32" s="1"/>
  <c r="AB148" i="32"/>
  <c r="AC148" i="32" s="1"/>
  <c r="Z148" i="32"/>
  <c r="AA148" i="32" s="1"/>
  <c r="X148" i="32"/>
  <c r="Y148" i="32" s="1"/>
  <c r="V148" i="32"/>
  <c r="W148" i="32" s="1"/>
  <c r="AD147" i="32"/>
  <c r="AE147" i="32" s="1"/>
  <c r="AB147" i="32"/>
  <c r="AC147" i="32" s="1"/>
  <c r="Z147" i="32"/>
  <c r="AA147" i="32" s="1"/>
  <c r="X147" i="32"/>
  <c r="Y147" i="32" s="1"/>
  <c r="V147" i="32"/>
  <c r="W147" i="32" s="1"/>
  <c r="AD146" i="32"/>
  <c r="AE146" i="32" s="1"/>
  <c r="AB146" i="32"/>
  <c r="AC146" i="32" s="1"/>
  <c r="Z146" i="32"/>
  <c r="AA146" i="32" s="1"/>
  <c r="X146" i="32"/>
  <c r="Y146" i="32" s="1"/>
  <c r="V146" i="32"/>
  <c r="W146" i="32" s="1"/>
  <c r="AD145" i="32"/>
  <c r="AE145" i="32" s="1"/>
  <c r="AB145" i="32"/>
  <c r="AC145" i="32" s="1"/>
  <c r="Z145" i="32"/>
  <c r="AA145" i="32" s="1"/>
  <c r="X145" i="32"/>
  <c r="Y145" i="32" s="1"/>
  <c r="V145" i="32"/>
  <c r="W145" i="32" s="1"/>
  <c r="AD144" i="32"/>
  <c r="AE144" i="32" s="1"/>
  <c r="AB144" i="32"/>
  <c r="AC144" i="32" s="1"/>
  <c r="Z144" i="32"/>
  <c r="AA144" i="32" s="1"/>
  <c r="X144" i="32"/>
  <c r="Y144" i="32" s="1"/>
  <c r="V144" i="32"/>
  <c r="W144" i="32" s="1"/>
  <c r="AD143" i="32"/>
  <c r="AE143" i="32" s="1"/>
  <c r="AB143" i="32"/>
  <c r="AC143" i="32" s="1"/>
  <c r="Z143" i="32"/>
  <c r="AA143" i="32" s="1"/>
  <c r="X143" i="32"/>
  <c r="Y143" i="32" s="1"/>
  <c r="V143" i="32"/>
  <c r="W143" i="32" s="1"/>
  <c r="AD142" i="32"/>
  <c r="AE142" i="32" s="1"/>
  <c r="AB142" i="32"/>
  <c r="AC142" i="32" s="1"/>
  <c r="Z142" i="32"/>
  <c r="AA142" i="32" s="1"/>
  <c r="X142" i="32"/>
  <c r="Y142" i="32" s="1"/>
  <c r="V142" i="32"/>
  <c r="W142" i="32" s="1"/>
  <c r="AD141" i="32"/>
  <c r="AE141" i="32" s="1"/>
  <c r="AB141" i="32"/>
  <c r="AC141" i="32" s="1"/>
  <c r="Z141" i="32"/>
  <c r="AA141" i="32" s="1"/>
  <c r="X141" i="32"/>
  <c r="Y141" i="32" s="1"/>
  <c r="V141" i="32"/>
  <c r="W141" i="32" s="1"/>
  <c r="AD140" i="32"/>
  <c r="AE140" i="32" s="1"/>
  <c r="AB140" i="32"/>
  <c r="AC140" i="32" s="1"/>
  <c r="Z140" i="32"/>
  <c r="AA140" i="32" s="1"/>
  <c r="X140" i="32"/>
  <c r="Y140" i="32" s="1"/>
  <c r="V140" i="32"/>
  <c r="W140" i="32" s="1"/>
  <c r="AD139" i="32"/>
  <c r="AE139" i="32" s="1"/>
  <c r="AB139" i="32"/>
  <c r="AC139" i="32" s="1"/>
  <c r="Z139" i="32"/>
  <c r="AA139" i="32" s="1"/>
  <c r="X139" i="32"/>
  <c r="Y139" i="32" s="1"/>
  <c r="V139" i="32"/>
  <c r="W139" i="32" s="1"/>
  <c r="AD138" i="32"/>
  <c r="AE138" i="32" s="1"/>
  <c r="AB138" i="32"/>
  <c r="AC138" i="32" s="1"/>
  <c r="Z138" i="32"/>
  <c r="AA138" i="32" s="1"/>
  <c r="X138" i="32"/>
  <c r="Y138" i="32" s="1"/>
  <c r="V138" i="32"/>
  <c r="W138" i="32" s="1"/>
  <c r="AD137" i="32"/>
  <c r="AE137" i="32" s="1"/>
  <c r="AB137" i="32"/>
  <c r="AC137" i="32" s="1"/>
  <c r="Z137" i="32"/>
  <c r="AA137" i="32" s="1"/>
  <c r="X137" i="32"/>
  <c r="Y137" i="32" s="1"/>
  <c r="V137" i="32"/>
  <c r="W137" i="32" s="1"/>
  <c r="AD136" i="32"/>
  <c r="AE136" i="32" s="1"/>
  <c r="AB136" i="32"/>
  <c r="AC136" i="32" s="1"/>
  <c r="Z136" i="32"/>
  <c r="AA136" i="32" s="1"/>
  <c r="X136" i="32"/>
  <c r="Y136" i="32" s="1"/>
  <c r="V136" i="32"/>
  <c r="W136" i="32" s="1"/>
  <c r="AD135" i="32"/>
  <c r="AE135" i="32" s="1"/>
  <c r="AB135" i="32"/>
  <c r="AC135" i="32" s="1"/>
  <c r="Z135" i="32"/>
  <c r="AA135" i="32" s="1"/>
  <c r="X135" i="32"/>
  <c r="Y135" i="32" s="1"/>
  <c r="V135" i="32"/>
  <c r="W135" i="32" s="1"/>
  <c r="AD134" i="32"/>
  <c r="AE134" i="32" s="1"/>
  <c r="AB134" i="32"/>
  <c r="AC134" i="32" s="1"/>
  <c r="Z134" i="32"/>
  <c r="AA134" i="32" s="1"/>
  <c r="X134" i="32"/>
  <c r="Y134" i="32" s="1"/>
  <c r="V134" i="32"/>
  <c r="W134" i="32" s="1"/>
  <c r="AD133" i="32"/>
  <c r="AE133" i="32" s="1"/>
  <c r="AB133" i="32"/>
  <c r="AC133" i="32" s="1"/>
  <c r="Z133" i="32"/>
  <c r="AA133" i="32" s="1"/>
  <c r="X133" i="32"/>
  <c r="Y133" i="32" s="1"/>
  <c r="V133" i="32"/>
  <c r="W133" i="32" s="1"/>
  <c r="AD132" i="32"/>
  <c r="AE132" i="32" s="1"/>
  <c r="AB132" i="32"/>
  <c r="AC132" i="32" s="1"/>
  <c r="Z132" i="32"/>
  <c r="AA132" i="32" s="1"/>
  <c r="X132" i="32"/>
  <c r="Y132" i="32" s="1"/>
  <c r="V132" i="32"/>
  <c r="W132" i="32" s="1"/>
  <c r="AD131" i="32"/>
  <c r="AE131" i="32" s="1"/>
  <c r="AB131" i="32"/>
  <c r="AC131" i="32" s="1"/>
  <c r="Z131" i="32"/>
  <c r="AA131" i="32" s="1"/>
  <c r="X131" i="32"/>
  <c r="Y131" i="32" s="1"/>
  <c r="V131" i="32"/>
  <c r="W131" i="32" s="1"/>
  <c r="AD130" i="32"/>
  <c r="AE130" i="32" s="1"/>
  <c r="AB130" i="32"/>
  <c r="AC130" i="32" s="1"/>
  <c r="Z130" i="32"/>
  <c r="AA130" i="32" s="1"/>
  <c r="X130" i="32"/>
  <c r="Y130" i="32" s="1"/>
  <c r="V130" i="32"/>
  <c r="W130" i="32" s="1"/>
  <c r="AD129" i="32"/>
  <c r="AE129" i="32" s="1"/>
  <c r="AB129" i="32"/>
  <c r="AC129" i="32" s="1"/>
  <c r="Z129" i="32"/>
  <c r="AA129" i="32" s="1"/>
  <c r="X129" i="32"/>
  <c r="Y129" i="32" s="1"/>
  <c r="V129" i="32"/>
  <c r="W129" i="32" s="1"/>
  <c r="AD128" i="32"/>
  <c r="AE128" i="32" s="1"/>
  <c r="AB128" i="32"/>
  <c r="AC128" i="32" s="1"/>
  <c r="Z128" i="32"/>
  <c r="AA128" i="32" s="1"/>
  <c r="X128" i="32"/>
  <c r="Y128" i="32" s="1"/>
  <c r="V128" i="32"/>
  <c r="W128" i="32" s="1"/>
  <c r="AD127" i="32"/>
  <c r="AE127" i="32" s="1"/>
  <c r="AB127" i="32"/>
  <c r="AC127" i="32" s="1"/>
  <c r="Z127" i="32"/>
  <c r="AA127" i="32" s="1"/>
  <c r="X127" i="32"/>
  <c r="Y127" i="32" s="1"/>
  <c r="V127" i="32"/>
  <c r="W127" i="32" s="1"/>
  <c r="AD126" i="32"/>
  <c r="AE126" i="32" s="1"/>
  <c r="AB126" i="32"/>
  <c r="AC126" i="32" s="1"/>
  <c r="Z126" i="32"/>
  <c r="AA126" i="32" s="1"/>
  <c r="X126" i="32"/>
  <c r="Y126" i="32" s="1"/>
  <c r="V126" i="32"/>
  <c r="W126" i="32" s="1"/>
  <c r="AD125" i="32"/>
  <c r="AE125" i="32" s="1"/>
  <c r="AB125" i="32"/>
  <c r="AC125" i="32" s="1"/>
  <c r="Z125" i="32"/>
  <c r="AA125" i="32" s="1"/>
  <c r="X125" i="32"/>
  <c r="Y125" i="32" s="1"/>
  <c r="V125" i="32"/>
  <c r="W125" i="32" s="1"/>
  <c r="AD124" i="32"/>
  <c r="AE124" i="32" s="1"/>
  <c r="AB124" i="32"/>
  <c r="AC124" i="32" s="1"/>
  <c r="Z124" i="32"/>
  <c r="AA124" i="32" s="1"/>
  <c r="X124" i="32"/>
  <c r="Y124" i="32" s="1"/>
  <c r="V124" i="32"/>
  <c r="W124" i="32" s="1"/>
  <c r="AD123" i="32"/>
  <c r="AE123" i="32" s="1"/>
  <c r="AB123" i="32"/>
  <c r="AC123" i="32" s="1"/>
  <c r="Z123" i="32"/>
  <c r="AA123" i="32" s="1"/>
  <c r="X123" i="32"/>
  <c r="Y123" i="32" s="1"/>
  <c r="V123" i="32"/>
  <c r="W123" i="32" s="1"/>
  <c r="AD122" i="32"/>
  <c r="AE122" i="32" s="1"/>
  <c r="AB122" i="32"/>
  <c r="AC122" i="32" s="1"/>
  <c r="Z122" i="32"/>
  <c r="AA122" i="32" s="1"/>
  <c r="X122" i="32"/>
  <c r="Y122" i="32" s="1"/>
  <c r="V122" i="32"/>
  <c r="AD121" i="32"/>
  <c r="AE121" i="32" s="1"/>
  <c r="AB121" i="32"/>
  <c r="AC121" i="32" s="1"/>
  <c r="Z121" i="32"/>
  <c r="AA121" i="32" s="1"/>
  <c r="X121" i="32"/>
  <c r="Y121" i="32" s="1"/>
  <c r="V121" i="32"/>
  <c r="W121" i="32" s="1"/>
  <c r="AD120" i="32"/>
  <c r="AE120" i="32" s="1"/>
  <c r="AB120" i="32"/>
  <c r="AC120" i="32" s="1"/>
  <c r="Z120" i="32"/>
  <c r="AA120" i="32" s="1"/>
  <c r="X120" i="32"/>
  <c r="Y120" i="32" s="1"/>
  <c r="V120" i="32"/>
  <c r="W120" i="32" s="1"/>
  <c r="AD119" i="32"/>
  <c r="AE119" i="32" s="1"/>
  <c r="AB119" i="32"/>
  <c r="AC119" i="32" s="1"/>
  <c r="Z119" i="32"/>
  <c r="AA119" i="32" s="1"/>
  <c r="X119" i="32"/>
  <c r="Y119" i="32" s="1"/>
  <c r="V119" i="32"/>
  <c r="W119" i="32" s="1"/>
  <c r="AD118" i="32"/>
  <c r="AE118" i="32" s="1"/>
  <c r="AB118" i="32"/>
  <c r="AC118" i="32" s="1"/>
  <c r="Z118" i="32"/>
  <c r="AA118" i="32" s="1"/>
  <c r="X118" i="32"/>
  <c r="Y118" i="32" s="1"/>
  <c r="V118" i="32"/>
  <c r="W118" i="32" s="1"/>
  <c r="AD117" i="32"/>
  <c r="AE117" i="32" s="1"/>
  <c r="AB117" i="32"/>
  <c r="AC117" i="32" s="1"/>
  <c r="Z117" i="32"/>
  <c r="AA117" i="32" s="1"/>
  <c r="X117" i="32"/>
  <c r="Y117" i="32" s="1"/>
  <c r="V117" i="32"/>
  <c r="W117" i="32" s="1"/>
  <c r="AD116" i="32"/>
  <c r="AE116" i="32" s="1"/>
  <c r="AB116" i="32"/>
  <c r="AC116" i="32" s="1"/>
  <c r="Z116" i="32"/>
  <c r="AA116" i="32" s="1"/>
  <c r="X116" i="32"/>
  <c r="Y116" i="32" s="1"/>
  <c r="V116" i="32"/>
  <c r="AD115" i="32"/>
  <c r="AE115" i="32" s="1"/>
  <c r="AB115" i="32"/>
  <c r="AC115" i="32" s="1"/>
  <c r="Z115" i="32"/>
  <c r="AA115" i="32" s="1"/>
  <c r="X115" i="32"/>
  <c r="Y115" i="32" s="1"/>
  <c r="V115" i="32"/>
  <c r="W115" i="32" s="1"/>
  <c r="AD114" i="32"/>
  <c r="AE114" i="32" s="1"/>
  <c r="AB114" i="32"/>
  <c r="AC114" i="32" s="1"/>
  <c r="Z114" i="32"/>
  <c r="AA114" i="32" s="1"/>
  <c r="X114" i="32"/>
  <c r="Y114" i="32" s="1"/>
  <c r="V114" i="32"/>
  <c r="W114" i="32" s="1"/>
  <c r="AD113" i="32"/>
  <c r="AE113" i="32" s="1"/>
  <c r="AB113" i="32"/>
  <c r="AC113" i="32" s="1"/>
  <c r="Z113" i="32"/>
  <c r="AA113" i="32" s="1"/>
  <c r="X113" i="32"/>
  <c r="Y113" i="32" s="1"/>
  <c r="V113" i="32"/>
  <c r="W113" i="32" s="1"/>
  <c r="AD112" i="32"/>
  <c r="AE112" i="32" s="1"/>
  <c r="AB112" i="32"/>
  <c r="AC112" i="32" s="1"/>
  <c r="Z112" i="32"/>
  <c r="AA112" i="32" s="1"/>
  <c r="X112" i="32"/>
  <c r="Y112" i="32" s="1"/>
  <c r="V112" i="32"/>
  <c r="W112" i="32" s="1"/>
  <c r="AD111" i="32"/>
  <c r="AE111" i="32" s="1"/>
  <c r="AB111" i="32"/>
  <c r="AC111" i="32" s="1"/>
  <c r="Z111" i="32"/>
  <c r="AA111" i="32" s="1"/>
  <c r="X111" i="32"/>
  <c r="Y111" i="32" s="1"/>
  <c r="V111" i="32"/>
  <c r="W111" i="32" s="1"/>
  <c r="AD110" i="32"/>
  <c r="AE110" i="32" s="1"/>
  <c r="AB110" i="32"/>
  <c r="AC110" i="32" s="1"/>
  <c r="Z110" i="32"/>
  <c r="AA110" i="32" s="1"/>
  <c r="X110" i="32"/>
  <c r="Y110" i="32" s="1"/>
  <c r="V110" i="32"/>
  <c r="W110" i="32" s="1"/>
  <c r="AD109" i="32"/>
  <c r="AE109" i="32" s="1"/>
  <c r="AB109" i="32"/>
  <c r="AC109" i="32" s="1"/>
  <c r="Z109" i="32"/>
  <c r="AA109" i="32" s="1"/>
  <c r="X109" i="32"/>
  <c r="Y109" i="32" s="1"/>
  <c r="V109" i="32"/>
  <c r="W109" i="32" s="1"/>
  <c r="AD108" i="32"/>
  <c r="AE108" i="32" s="1"/>
  <c r="AB108" i="32"/>
  <c r="AC108" i="32" s="1"/>
  <c r="Z108" i="32"/>
  <c r="AA108" i="32" s="1"/>
  <c r="X108" i="32"/>
  <c r="Y108" i="32" s="1"/>
  <c r="V108" i="32"/>
  <c r="W108" i="32" s="1"/>
  <c r="AD107" i="32"/>
  <c r="AE107" i="32" s="1"/>
  <c r="AB107" i="32"/>
  <c r="AC107" i="32" s="1"/>
  <c r="Z107" i="32"/>
  <c r="AA107" i="32" s="1"/>
  <c r="X107" i="32"/>
  <c r="Y107" i="32" s="1"/>
  <c r="V107" i="32"/>
  <c r="W107" i="32" s="1"/>
  <c r="AD106" i="32"/>
  <c r="AE106" i="32" s="1"/>
  <c r="AB106" i="32"/>
  <c r="AC106" i="32" s="1"/>
  <c r="Z106" i="32"/>
  <c r="AA106" i="32" s="1"/>
  <c r="X106" i="32"/>
  <c r="Y106" i="32" s="1"/>
  <c r="V106" i="32"/>
  <c r="W106" i="32" s="1"/>
  <c r="AD105" i="32"/>
  <c r="AE105" i="32" s="1"/>
  <c r="AB105" i="32"/>
  <c r="AC105" i="32" s="1"/>
  <c r="Z105" i="32"/>
  <c r="AA105" i="32" s="1"/>
  <c r="X105" i="32"/>
  <c r="Y105" i="32" s="1"/>
  <c r="V105" i="32"/>
  <c r="W105" i="32" s="1"/>
  <c r="AD104" i="32"/>
  <c r="AE104" i="32" s="1"/>
  <c r="AB104" i="32"/>
  <c r="AC104" i="32" s="1"/>
  <c r="Z104" i="32"/>
  <c r="AA104" i="32" s="1"/>
  <c r="X104" i="32"/>
  <c r="Y104" i="32" s="1"/>
  <c r="V104" i="32"/>
  <c r="W104" i="32" s="1"/>
  <c r="AD103" i="32"/>
  <c r="AE103" i="32" s="1"/>
  <c r="AB103" i="32"/>
  <c r="AC103" i="32" s="1"/>
  <c r="Z103" i="32"/>
  <c r="AA103" i="32" s="1"/>
  <c r="X103" i="32"/>
  <c r="Y103" i="32" s="1"/>
  <c r="V103" i="32"/>
  <c r="W103" i="32" s="1"/>
  <c r="AD102" i="32"/>
  <c r="AE102" i="32" s="1"/>
  <c r="AB102" i="32"/>
  <c r="AC102" i="32" s="1"/>
  <c r="Z102" i="32"/>
  <c r="AA102" i="32" s="1"/>
  <c r="X102" i="32"/>
  <c r="Y102" i="32" s="1"/>
  <c r="V102" i="32"/>
  <c r="W102" i="32" s="1"/>
  <c r="AD101" i="32"/>
  <c r="AE101" i="32" s="1"/>
  <c r="AB101" i="32"/>
  <c r="AC101" i="32" s="1"/>
  <c r="Z101" i="32"/>
  <c r="AA101" i="32" s="1"/>
  <c r="X101" i="32"/>
  <c r="Y101" i="32" s="1"/>
  <c r="V101" i="32"/>
  <c r="W101" i="32" s="1"/>
  <c r="AD100" i="32"/>
  <c r="AE100" i="32" s="1"/>
  <c r="AB100" i="32"/>
  <c r="AC100" i="32" s="1"/>
  <c r="Z100" i="32"/>
  <c r="AA100" i="32" s="1"/>
  <c r="X100" i="32"/>
  <c r="Y100" i="32" s="1"/>
  <c r="V100" i="32"/>
  <c r="W100" i="32" s="1"/>
  <c r="AD99" i="32"/>
  <c r="AE99" i="32" s="1"/>
  <c r="AB99" i="32"/>
  <c r="AC99" i="32" s="1"/>
  <c r="Z99" i="32"/>
  <c r="AA99" i="32" s="1"/>
  <c r="X99" i="32"/>
  <c r="Y99" i="32" s="1"/>
  <c r="V99" i="32"/>
  <c r="W99" i="32" s="1"/>
  <c r="AD98" i="32"/>
  <c r="AE98" i="32" s="1"/>
  <c r="AB98" i="32"/>
  <c r="AC98" i="32" s="1"/>
  <c r="Z98" i="32"/>
  <c r="AA98" i="32" s="1"/>
  <c r="X98" i="32"/>
  <c r="Y98" i="32" s="1"/>
  <c r="V98" i="32"/>
  <c r="W98" i="32" s="1"/>
  <c r="AD97" i="32"/>
  <c r="AE97" i="32" s="1"/>
  <c r="AB97" i="32"/>
  <c r="AC97" i="32" s="1"/>
  <c r="Z97" i="32"/>
  <c r="AA97" i="32" s="1"/>
  <c r="X97" i="32"/>
  <c r="Y97" i="32" s="1"/>
  <c r="V97" i="32"/>
  <c r="W97" i="32" s="1"/>
  <c r="AD96" i="32"/>
  <c r="AE96" i="32" s="1"/>
  <c r="AB96" i="32"/>
  <c r="AC96" i="32" s="1"/>
  <c r="Z96" i="32"/>
  <c r="AA96" i="32" s="1"/>
  <c r="X96" i="32"/>
  <c r="Y96" i="32" s="1"/>
  <c r="V96" i="32"/>
  <c r="W96" i="32" s="1"/>
  <c r="AD95" i="32"/>
  <c r="AE95" i="32" s="1"/>
  <c r="AB95" i="32"/>
  <c r="AC95" i="32" s="1"/>
  <c r="Z95" i="32"/>
  <c r="AA95" i="32" s="1"/>
  <c r="X95" i="32"/>
  <c r="Y95" i="32" s="1"/>
  <c r="V95" i="32"/>
  <c r="W95" i="32" s="1"/>
  <c r="AD94" i="32"/>
  <c r="AE94" i="32" s="1"/>
  <c r="AB94" i="32"/>
  <c r="AC94" i="32" s="1"/>
  <c r="Z94" i="32"/>
  <c r="AA94" i="32" s="1"/>
  <c r="X94" i="32"/>
  <c r="Y94" i="32" s="1"/>
  <c r="V94" i="32"/>
  <c r="W94" i="32" s="1"/>
  <c r="AD93" i="32"/>
  <c r="AE93" i="32" s="1"/>
  <c r="AB93" i="32"/>
  <c r="AC93" i="32" s="1"/>
  <c r="Z93" i="32"/>
  <c r="AA93" i="32" s="1"/>
  <c r="X93" i="32"/>
  <c r="Y93" i="32" s="1"/>
  <c r="V93" i="32"/>
  <c r="W93" i="32" s="1"/>
  <c r="AD92" i="32"/>
  <c r="AE92" i="32" s="1"/>
  <c r="AB92" i="32"/>
  <c r="AC92" i="32" s="1"/>
  <c r="Z92" i="32"/>
  <c r="AA92" i="32" s="1"/>
  <c r="X92" i="32"/>
  <c r="Y92" i="32" s="1"/>
  <c r="V92" i="32"/>
  <c r="W92" i="32" s="1"/>
  <c r="AD91" i="32"/>
  <c r="AE91" i="32" s="1"/>
  <c r="AB91" i="32"/>
  <c r="AC91" i="32" s="1"/>
  <c r="Z91" i="32"/>
  <c r="AA91" i="32" s="1"/>
  <c r="X91" i="32"/>
  <c r="Y91" i="32" s="1"/>
  <c r="V91" i="32"/>
  <c r="W91" i="32" s="1"/>
  <c r="AD90" i="32"/>
  <c r="AE90" i="32" s="1"/>
  <c r="AB90" i="32"/>
  <c r="AC90" i="32" s="1"/>
  <c r="Z90" i="32"/>
  <c r="AA90" i="32" s="1"/>
  <c r="X90" i="32"/>
  <c r="Y90" i="32" s="1"/>
  <c r="V90" i="32"/>
  <c r="W90" i="32" s="1"/>
  <c r="AD89" i="32"/>
  <c r="AE89" i="32" s="1"/>
  <c r="AB89" i="32"/>
  <c r="AC89" i="32" s="1"/>
  <c r="Z89" i="32"/>
  <c r="AA89" i="32" s="1"/>
  <c r="X89" i="32"/>
  <c r="Y89" i="32" s="1"/>
  <c r="V89" i="32"/>
  <c r="W89" i="32" s="1"/>
  <c r="AD88" i="32"/>
  <c r="AE88" i="32" s="1"/>
  <c r="AB88" i="32"/>
  <c r="AC88" i="32" s="1"/>
  <c r="Z88" i="32"/>
  <c r="AA88" i="32" s="1"/>
  <c r="X88" i="32"/>
  <c r="Y88" i="32" s="1"/>
  <c r="V88" i="32"/>
  <c r="W88" i="32" s="1"/>
  <c r="AD87" i="32"/>
  <c r="AE87" i="32" s="1"/>
  <c r="AB87" i="32"/>
  <c r="AC87" i="32" s="1"/>
  <c r="Z87" i="32"/>
  <c r="AA87" i="32" s="1"/>
  <c r="X87" i="32"/>
  <c r="Y87" i="32" s="1"/>
  <c r="V87" i="32"/>
  <c r="W87" i="32" s="1"/>
  <c r="AD86" i="32"/>
  <c r="AE86" i="32" s="1"/>
  <c r="AB86" i="32"/>
  <c r="AC86" i="32" s="1"/>
  <c r="Z86" i="32"/>
  <c r="AA86" i="32" s="1"/>
  <c r="X86" i="32"/>
  <c r="Y86" i="32" s="1"/>
  <c r="V86" i="32"/>
  <c r="W86" i="32" s="1"/>
  <c r="AD85" i="32"/>
  <c r="AE85" i="32" s="1"/>
  <c r="AB85" i="32"/>
  <c r="AC85" i="32" s="1"/>
  <c r="Z85" i="32"/>
  <c r="AA85" i="32" s="1"/>
  <c r="X85" i="32"/>
  <c r="Y85" i="32" s="1"/>
  <c r="V85" i="32"/>
  <c r="W85" i="32" s="1"/>
  <c r="AD84" i="32"/>
  <c r="AE84" i="32" s="1"/>
  <c r="AB84" i="32"/>
  <c r="AC84" i="32" s="1"/>
  <c r="Z84" i="32"/>
  <c r="AA84" i="32" s="1"/>
  <c r="X84" i="32"/>
  <c r="Y84" i="32" s="1"/>
  <c r="V84" i="32"/>
  <c r="W84" i="32" s="1"/>
  <c r="AD83" i="32"/>
  <c r="AE83" i="32" s="1"/>
  <c r="AB83" i="32"/>
  <c r="AC83" i="32" s="1"/>
  <c r="Z83" i="32"/>
  <c r="AA83" i="32" s="1"/>
  <c r="X83" i="32"/>
  <c r="Y83" i="32" s="1"/>
  <c r="V83" i="32"/>
  <c r="W83" i="32" s="1"/>
  <c r="AD82" i="32"/>
  <c r="AE82" i="32" s="1"/>
  <c r="AB82" i="32"/>
  <c r="AC82" i="32" s="1"/>
  <c r="Z82" i="32"/>
  <c r="AA82" i="32" s="1"/>
  <c r="X82" i="32"/>
  <c r="Y82" i="32" s="1"/>
  <c r="V82" i="32"/>
  <c r="W82" i="32" s="1"/>
  <c r="AD81" i="32"/>
  <c r="AE81" i="32" s="1"/>
  <c r="AB81" i="32"/>
  <c r="AC81" i="32" s="1"/>
  <c r="Z81" i="32"/>
  <c r="AA81" i="32" s="1"/>
  <c r="X81" i="32"/>
  <c r="Y81" i="32" s="1"/>
  <c r="V81" i="32"/>
  <c r="W81" i="32" s="1"/>
  <c r="AD80" i="32"/>
  <c r="AE80" i="32" s="1"/>
  <c r="AB80" i="32"/>
  <c r="AC80" i="32" s="1"/>
  <c r="Z80" i="32"/>
  <c r="AA80" i="32" s="1"/>
  <c r="X80" i="32"/>
  <c r="Y80" i="32" s="1"/>
  <c r="V80" i="32"/>
  <c r="W80" i="32" s="1"/>
  <c r="AD79" i="32"/>
  <c r="AE79" i="32" s="1"/>
  <c r="AB79" i="32"/>
  <c r="AC79" i="32" s="1"/>
  <c r="Z79" i="32"/>
  <c r="AA79" i="32" s="1"/>
  <c r="X79" i="32"/>
  <c r="Y79" i="32" s="1"/>
  <c r="V79" i="32"/>
  <c r="W79" i="32" s="1"/>
  <c r="AD78" i="32"/>
  <c r="AE78" i="32" s="1"/>
  <c r="AB78" i="32"/>
  <c r="AC78" i="32" s="1"/>
  <c r="Z78" i="32"/>
  <c r="AA78" i="32" s="1"/>
  <c r="X78" i="32"/>
  <c r="Y78" i="32" s="1"/>
  <c r="V78" i="32"/>
  <c r="W78" i="32" s="1"/>
  <c r="AD77" i="32"/>
  <c r="AE77" i="32" s="1"/>
  <c r="AB77" i="32"/>
  <c r="AC77" i="32" s="1"/>
  <c r="Z77" i="32"/>
  <c r="AA77" i="32" s="1"/>
  <c r="X77" i="32"/>
  <c r="Y77" i="32" s="1"/>
  <c r="V77" i="32"/>
  <c r="W77" i="32" s="1"/>
  <c r="AD76" i="32"/>
  <c r="AE76" i="32" s="1"/>
  <c r="AB76" i="32"/>
  <c r="AC76" i="32" s="1"/>
  <c r="Z76" i="32"/>
  <c r="AA76" i="32" s="1"/>
  <c r="X76" i="32"/>
  <c r="Y76" i="32" s="1"/>
  <c r="V76" i="32"/>
  <c r="W76" i="32" s="1"/>
  <c r="AD75" i="32"/>
  <c r="AE75" i="32" s="1"/>
  <c r="AB75" i="32"/>
  <c r="AC75" i="32" s="1"/>
  <c r="Z75" i="32"/>
  <c r="AA75" i="32" s="1"/>
  <c r="X75" i="32"/>
  <c r="Y75" i="32" s="1"/>
  <c r="V75" i="32"/>
  <c r="W75" i="32" s="1"/>
  <c r="AD74" i="32"/>
  <c r="AE74" i="32" s="1"/>
  <c r="AB74" i="32"/>
  <c r="AC74" i="32" s="1"/>
  <c r="Z74" i="32"/>
  <c r="AA74" i="32" s="1"/>
  <c r="X74" i="32"/>
  <c r="Y74" i="32" s="1"/>
  <c r="V74" i="32"/>
  <c r="W74" i="32" s="1"/>
  <c r="AD73" i="32"/>
  <c r="AE73" i="32" s="1"/>
  <c r="AB73" i="32"/>
  <c r="AC73" i="32" s="1"/>
  <c r="Z73" i="32"/>
  <c r="AA73" i="32" s="1"/>
  <c r="X73" i="32"/>
  <c r="Y73" i="32" s="1"/>
  <c r="V73" i="32"/>
  <c r="W73" i="32" s="1"/>
  <c r="AD72" i="32"/>
  <c r="AE72" i="32" s="1"/>
  <c r="AB72" i="32"/>
  <c r="AC72" i="32" s="1"/>
  <c r="Z72" i="32"/>
  <c r="AA72" i="32" s="1"/>
  <c r="X72" i="32"/>
  <c r="Y72" i="32" s="1"/>
  <c r="V72" i="32"/>
  <c r="W72" i="32" s="1"/>
  <c r="AE71" i="32"/>
  <c r="AD71" i="32"/>
  <c r="AB71" i="32"/>
  <c r="AC71" i="32" s="1"/>
  <c r="Z71" i="32"/>
  <c r="AA71" i="32" s="1"/>
  <c r="X71" i="32"/>
  <c r="Y71" i="32" s="1"/>
  <c r="V71" i="32"/>
  <c r="W71" i="32" s="1"/>
  <c r="AD70" i="32"/>
  <c r="AE70" i="32" s="1"/>
  <c r="AB70" i="32"/>
  <c r="AC70" i="32" s="1"/>
  <c r="Z70" i="32"/>
  <c r="AA70" i="32" s="1"/>
  <c r="X70" i="32"/>
  <c r="Y70" i="32" s="1"/>
  <c r="V70" i="32"/>
  <c r="W70" i="32" s="1"/>
  <c r="AD69" i="32"/>
  <c r="AE69" i="32" s="1"/>
  <c r="AB69" i="32"/>
  <c r="AC69" i="32" s="1"/>
  <c r="Z69" i="32"/>
  <c r="AA69" i="32" s="1"/>
  <c r="X69" i="32"/>
  <c r="Y69" i="32" s="1"/>
  <c r="V69" i="32"/>
  <c r="W69" i="32" s="1"/>
  <c r="AD68" i="32"/>
  <c r="AE68" i="32" s="1"/>
  <c r="AB68" i="32"/>
  <c r="AC68" i="32" s="1"/>
  <c r="Z68" i="32"/>
  <c r="AA68" i="32" s="1"/>
  <c r="X68" i="32"/>
  <c r="Y68" i="32" s="1"/>
  <c r="V68" i="32"/>
  <c r="W68" i="32" s="1"/>
  <c r="AD67" i="32"/>
  <c r="AE67" i="32" s="1"/>
  <c r="AB67" i="32"/>
  <c r="AC67" i="32" s="1"/>
  <c r="Z67" i="32"/>
  <c r="AA67" i="32" s="1"/>
  <c r="X67" i="32"/>
  <c r="Y67" i="32" s="1"/>
  <c r="V67" i="32"/>
  <c r="W67" i="32" s="1"/>
  <c r="AD66" i="32"/>
  <c r="AE66" i="32" s="1"/>
  <c r="AB66" i="32"/>
  <c r="AC66" i="32" s="1"/>
  <c r="Z66" i="32"/>
  <c r="AA66" i="32" s="1"/>
  <c r="X66" i="32"/>
  <c r="Y66" i="32" s="1"/>
  <c r="V66" i="32"/>
  <c r="AD65" i="32"/>
  <c r="AE65" i="32" s="1"/>
  <c r="AB65" i="32"/>
  <c r="AC65" i="32" s="1"/>
  <c r="Z65" i="32"/>
  <c r="AA65" i="32" s="1"/>
  <c r="X65" i="32"/>
  <c r="Y65" i="32" s="1"/>
  <c r="V65" i="32"/>
  <c r="W65" i="32" s="1"/>
  <c r="AD64" i="32"/>
  <c r="AE64" i="32" s="1"/>
  <c r="AB64" i="32"/>
  <c r="AC64" i="32" s="1"/>
  <c r="Z64" i="32"/>
  <c r="AA64" i="32" s="1"/>
  <c r="X64" i="32"/>
  <c r="Y64" i="32" s="1"/>
  <c r="V64" i="32"/>
  <c r="W64" i="32" s="1"/>
  <c r="AD63" i="32"/>
  <c r="AE63" i="32" s="1"/>
  <c r="AB63" i="32"/>
  <c r="AC63" i="32" s="1"/>
  <c r="Z63" i="32"/>
  <c r="AA63" i="32" s="1"/>
  <c r="X63" i="32"/>
  <c r="Y63" i="32" s="1"/>
  <c r="V63" i="32"/>
  <c r="W63" i="32" s="1"/>
  <c r="AD62" i="32"/>
  <c r="AE62" i="32" s="1"/>
  <c r="AB62" i="32"/>
  <c r="AC62" i="32" s="1"/>
  <c r="Z62" i="32"/>
  <c r="AA62" i="32" s="1"/>
  <c r="X62" i="32"/>
  <c r="Y62" i="32" s="1"/>
  <c r="V62" i="32"/>
  <c r="W62" i="32" s="1"/>
  <c r="AD61" i="32"/>
  <c r="AE61" i="32" s="1"/>
  <c r="AB61" i="32"/>
  <c r="AC61" i="32" s="1"/>
  <c r="Z61" i="32"/>
  <c r="AA61" i="32" s="1"/>
  <c r="X61" i="32"/>
  <c r="Y61" i="32" s="1"/>
  <c r="V61" i="32"/>
  <c r="W61" i="32" s="1"/>
  <c r="AD60" i="32"/>
  <c r="AE60" i="32" s="1"/>
  <c r="AB60" i="32"/>
  <c r="AC60" i="32" s="1"/>
  <c r="Z60" i="32"/>
  <c r="AA60" i="32" s="1"/>
  <c r="X60" i="32"/>
  <c r="Y60" i="32" s="1"/>
  <c r="V60" i="32"/>
  <c r="W60" i="32" s="1"/>
  <c r="AD59" i="32"/>
  <c r="AE59" i="32" s="1"/>
  <c r="AB59" i="32"/>
  <c r="AC59" i="32" s="1"/>
  <c r="Z59" i="32"/>
  <c r="AA59" i="32" s="1"/>
  <c r="X59" i="32"/>
  <c r="Y59" i="32" s="1"/>
  <c r="V59" i="32"/>
  <c r="W59" i="32" s="1"/>
  <c r="AD58" i="32"/>
  <c r="AE58" i="32" s="1"/>
  <c r="AB58" i="32"/>
  <c r="AC58" i="32" s="1"/>
  <c r="Z58" i="32"/>
  <c r="AA58" i="32" s="1"/>
  <c r="X58" i="32"/>
  <c r="Y58" i="32" s="1"/>
  <c r="V58" i="32"/>
  <c r="W58" i="32" s="1"/>
  <c r="AD57" i="32"/>
  <c r="AE57" i="32" s="1"/>
  <c r="AB57" i="32"/>
  <c r="AC57" i="32" s="1"/>
  <c r="Z57" i="32"/>
  <c r="AA57" i="32" s="1"/>
  <c r="X57" i="32"/>
  <c r="Y57" i="32" s="1"/>
  <c r="V57" i="32"/>
  <c r="W57" i="32" s="1"/>
  <c r="AD56" i="32"/>
  <c r="AE56" i="32" s="1"/>
  <c r="AB56" i="32"/>
  <c r="AC56" i="32" s="1"/>
  <c r="Z56" i="32"/>
  <c r="AA56" i="32" s="1"/>
  <c r="X56" i="32"/>
  <c r="Y56" i="32" s="1"/>
  <c r="V56" i="32"/>
  <c r="W56" i="32" s="1"/>
  <c r="AD55" i="32"/>
  <c r="AE55" i="32" s="1"/>
  <c r="AB55" i="32"/>
  <c r="AC55" i="32" s="1"/>
  <c r="Z55" i="32"/>
  <c r="AA55" i="32" s="1"/>
  <c r="X55" i="32"/>
  <c r="Y55" i="32" s="1"/>
  <c r="V55" i="32"/>
  <c r="W55" i="32" s="1"/>
  <c r="AD54" i="32"/>
  <c r="AE54" i="32" s="1"/>
  <c r="AB54" i="32"/>
  <c r="AC54" i="32" s="1"/>
  <c r="Z54" i="32"/>
  <c r="AA54" i="32" s="1"/>
  <c r="X54" i="32"/>
  <c r="Y54" i="32" s="1"/>
  <c r="V54" i="32"/>
  <c r="W54" i="32" s="1"/>
  <c r="AD53" i="32"/>
  <c r="AE53" i="32" s="1"/>
  <c r="AB53" i="32"/>
  <c r="AC53" i="32" s="1"/>
  <c r="Z53" i="32"/>
  <c r="AA53" i="32" s="1"/>
  <c r="X53" i="32"/>
  <c r="Y53" i="32" s="1"/>
  <c r="V53" i="32"/>
  <c r="W53" i="32" s="1"/>
  <c r="AD52" i="32"/>
  <c r="AE52" i="32" s="1"/>
  <c r="AB52" i="32"/>
  <c r="AC52" i="32" s="1"/>
  <c r="Z52" i="32"/>
  <c r="AA52" i="32" s="1"/>
  <c r="X52" i="32"/>
  <c r="Y52" i="32" s="1"/>
  <c r="V52" i="32"/>
  <c r="W52" i="32" s="1"/>
  <c r="AD51" i="32"/>
  <c r="AE51" i="32" s="1"/>
  <c r="AB51" i="32"/>
  <c r="AC51" i="32" s="1"/>
  <c r="Z51" i="32"/>
  <c r="AA51" i="32" s="1"/>
  <c r="X51" i="32"/>
  <c r="Y51" i="32" s="1"/>
  <c r="V51" i="32"/>
  <c r="W51" i="32" s="1"/>
  <c r="AD50" i="32"/>
  <c r="AE50" i="32" s="1"/>
  <c r="AB50" i="32"/>
  <c r="AC50" i="32" s="1"/>
  <c r="Z50" i="32"/>
  <c r="AA50" i="32" s="1"/>
  <c r="X50" i="32"/>
  <c r="Y50" i="32" s="1"/>
  <c r="V50" i="32"/>
  <c r="W50" i="32" s="1"/>
  <c r="AD49" i="32"/>
  <c r="AE49" i="32" s="1"/>
  <c r="AB49" i="32"/>
  <c r="AC49" i="32" s="1"/>
  <c r="Z49" i="32"/>
  <c r="AA49" i="32" s="1"/>
  <c r="X49" i="32"/>
  <c r="Y49" i="32" s="1"/>
  <c r="V49" i="32"/>
  <c r="W49" i="32" s="1"/>
  <c r="AD48" i="32"/>
  <c r="AE48" i="32" s="1"/>
  <c r="AB48" i="32"/>
  <c r="AC48" i="32" s="1"/>
  <c r="Z48" i="32"/>
  <c r="AA48" i="32" s="1"/>
  <c r="X48" i="32"/>
  <c r="Y48" i="32" s="1"/>
  <c r="V48" i="32"/>
  <c r="W48" i="32" s="1"/>
  <c r="AD47" i="32"/>
  <c r="AE47" i="32" s="1"/>
  <c r="AB47" i="32"/>
  <c r="AC47" i="32" s="1"/>
  <c r="Z47" i="32"/>
  <c r="AA47" i="32" s="1"/>
  <c r="X47" i="32"/>
  <c r="Y47" i="32" s="1"/>
  <c r="V47" i="32"/>
  <c r="W47" i="32" s="1"/>
  <c r="AD46" i="32"/>
  <c r="AE46" i="32" s="1"/>
  <c r="AB46" i="32"/>
  <c r="AC46" i="32" s="1"/>
  <c r="Z46" i="32"/>
  <c r="AA46" i="32" s="1"/>
  <c r="X46" i="32"/>
  <c r="Y46" i="32" s="1"/>
  <c r="V46" i="32"/>
  <c r="W46" i="32" s="1"/>
  <c r="AD45" i="32"/>
  <c r="AE45" i="32" s="1"/>
  <c r="AB45" i="32"/>
  <c r="AC45" i="32" s="1"/>
  <c r="Z45" i="32"/>
  <c r="AA45" i="32" s="1"/>
  <c r="X45" i="32"/>
  <c r="Y45" i="32" s="1"/>
  <c r="V45" i="32"/>
  <c r="W45" i="32" s="1"/>
  <c r="AD44" i="32"/>
  <c r="AE44" i="32" s="1"/>
  <c r="AB44" i="32"/>
  <c r="AC44" i="32" s="1"/>
  <c r="Z44" i="32"/>
  <c r="AA44" i="32" s="1"/>
  <c r="X44" i="32"/>
  <c r="Y44" i="32" s="1"/>
  <c r="V44" i="32"/>
  <c r="W44" i="32" s="1"/>
  <c r="AD467" i="9"/>
  <c r="AE467" i="9" s="1"/>
  <c r="AB467" i="9"/>
  <c r="AC467" i="9" s="1"/>
  <c r="Z467" i="9"/>
  <c r="AA467" i="9" s="1"/>
  <c r="X467" i="9"/>
  <c r="Y467" i="9" s="1"/>
  <c r="V467" i="9"/>
  <c r="W467" i="9" s="1"/>
  <c r="AD466" i="9"/>
  <c r="AE466" i="9" s="1"/>
  <c r="AB466" i="9"/>
  <c r="AC466" i="9" s="1"/>
  <c r="Z466" i="9"/>
  <c r="AA466" i="9" s="1"/>
  <c r="X466" i="9"/>
  <c r="Y466" i="9" s="1"/>
  <c r="V466" i="9"/>
  <c r="W466" i="9" s="1"/>
  <c r="AD465" i="9"/>
  <c r="AE465" i="9" s="1"/>
  <c r="AB465" i="9"/>
  <c r="AC465" i="9" s="1"/>
  <c r="Z465" i="9"/>
  <c r="AA465" i="9" s="1"/>
  <c r="X465" i="9"/>
  <c r="Y465" i="9" s="1"/>
  <c r="V465" i="9"/>
  <c r="W465" i="9" s="1"/>
  <c r="AD464" i="9"/>
  <c r="AE464" i="9" s="1"/>
  <c r="AB464" i="9"/>
  <c r="AC464" i="9" s="1"/>
  <c r="Z464" i="9"/>
  <c r="AA464" i="9" s="1"/>
  <c r="X464" i="9"/>
  <c r="Y464" i="9" s="1"/>
  <c r="V464" i="9"/>
  <c r="W464" i="9" s="1"/>
  <c r="AD463" i="9"/>
  <c r="AE463" i="9" s="1"/>
  <c r="AB463" i="9"/>
  <c r="AC463" i="9" s="1"/>
  <c r="Z463" i="9"/>
  <c r="AA463" i="9" s="1"/>
  <c r="X463" i="9"/>
  <c r="Y463" i="9" s="1"/>
  <c r="V463" i="9"/>
  <c r="W463" i="9" s="1"/>
  <c r="AD462" i="9"/>
  <c r="AE462" i="9" s="1"/>
  <c r="AB462" i="9"/>
  <c r="AC462" i="9" s="1"/>
  <c r="Z462" i="9"/>
  <c r="AA462" i="9" s="1"/>
  <c r="X462" i="9"/>
  <c r="Y462" i="9" s="1"/>
  <c r="V462" i="9"/>
  <c r="W462" i="9" s="1"/>
  <c r="AD461" i="9"/>
  <c r="AE461" i="9" s="1"/>
  <c r="AB461" i="9"/>
  <c r="AC461" i="9" s="1"/>
  <c r="Z461" i="9"/>
  <c r="AA461" i="9" s="1"/>
  <c r="X461" i="9"/>
  <c r="Y461" i="9" s="1"/>
  <c r="V461" i="9"/>
  <c r="W461" i="9" s="1"/>
  <c r="AD460" i="9"/>
  <c r="AE460" i="9" s="1"/>
  <c r="AB460" i="9"/>
  <c r="AC460" i="9" s="1"/>
  <c r="Z460" i="9"/>
  <c r="AA460" i="9" s="1"/>
  <c r="X460" i="9"/>
  <c r="Y460" i="9" s="1"/>
  <c r="V460" i="9"/>
  <c r="W460" i="9" s="1"/>
  <c r="AD459" i="9"/>
  <c r="AE459" i="9" s="1"/>
  <c r="AB459" i="9"/>
  <c r="AC459" i="9" s="1"/>
  <c r="Z459" i="9"/>
  <c r="AA459" i="9" s="1"/>
  <c r="X459" i="9"/>
  <c r="Y459" i="9" s="1"/>
  <c r="V459" i="9"/>
  <c r="W459" i="9" s="1"/>
  <c r="AD458" i="9"/>
  <c r="AE458" i="9" s="1"/>
  <c r="AB458" i="9"/>
  <c r="AC458" i="9" s="1"/>
  <c r="Z458" i="9"/>
  <c r="AA458" i="9" s="1"/>
  <c r="X458" i="9"/>
  <c r="Y458" i="9" s="1"/>
  <c r="V458" i="9"/>
  <c r="W458" i="9" s="1"/>
  <c r="AD457" i="9"/>
  <c r="AE457" i="9" s="1"/>
  <c r="AB457" i="9"/>
  <c r="AC457" i="9" s="1"/>
  <c r="Z457" i="9"/>
  <c r="AA457" i="9" s="1"/>
  <c r="X457" i="9"/>
  <c r="Y457" i="9" s="1"/>
  <c r="V457" i="9"/>
  <c r="W457" i="9" s="1"/>
  <c r="AD456" i="9"/>
  <c r="AE456" i="9" s="1"/>
  <c r="AB456" i="9"/>
  <c r="AC456" i="9" s="1"/>
  <c r="Z456" i="9"/>
  <c r="AA456" i="9" s="1"/>
  <c r="X456" i="9"/>
  <c r="Y456" i="9" s="1"/>
  <c r="V456" i="9"/>
  <c r="W456" i="9" s="1"/>
  <c r="AD455" i="9"/>
  <c r="AE455" i="9" s="1"/>
  <c r="AB455" i="9"/>
  <c r="AC455" i="9" s="1"/>
  <c r="Z455" i="9"/>
  <c r="AA455" i="9" s="1"/>
  <c r="X455" i="9"/>
  <c r="Y455" i="9" s="1"/>
  <c r="V455" i="9"/>
  <c r="W455" i="9" s="1"/>
  <c r="AD454" i="9"/>
  <c r="AE454" i="9" s="1"/>
  <c r="AB454" i="9"/>
  <c r="AC454" i="9" s="1"/>
  <c r="Z454" i="9"/>
  <c r="AA454" i="9" s="1"/>
  <c r="X454" i="9"/>
  <c r="Y454" i="9" s="1"/>
  <c r="V454" i="9"/>
  <c r="W454" i="9" s="1"/>
  <c r="AD453" i="9"/>
  <c r="AE453" i="9" s="1"/>
  <c r="AB453" i="9"/>
  <c r="AC453" i="9" s="1"/>
  <c r="Z453" i="9"/>
  <c r="AA453" i="9" s="1"/>
  <c r="X453" i="9"/>
  <c r="Y453" i="9" s="1"/>
  <c r="V453" i="9"/>
  <c r="W453" i="9" s="1"/>
  <c r="AD452" i="9"/>
  <c r="AE452" i="9" s="1"/>
  <c r="AB452" i="9"/>
  <c r="AC452" i="9" s="1"/>
  <c r="Z452" i="9"/>
  <c r="AA452" i="9" s="1"/>
  <c r="X452" i="9"/>
  <c r="Y452" i="9" s="1"/>
  <c r="V452" i="9"/>
  <c r="W452" i="9" s="1"/>
  <c r="AD451" i="9"/>
  <c r="AE451" i="9" s="1"/>
  <c r="AB451" i="9"/>
  <c r="AC451" i="9" s="1"/>
  <c r="Z451" i="9"/>
  <c r="AA451" i="9" s="1"/>
  <c r="X451" i="9"/>
  <c r="Y451" i="9" s="1"/>
  <c r="V451" i="9"/>
  <c r="W451" i="9" s="1"/>
  <c r="AD450" i="9"/>
  <c r="AE450" i="9" s="1"/>
  <c r="AB450" i="9"/>
  <c r="AC450" i="9" s="1"/>
  <c r="Z450" i="9"/>
  <c r="AA450" i="9" s="1"/>
  <c r="X450" i="9"/>
  <c r="Y450" i="9" s="1"/>
  <c r="V450" i="9"/>
  <c r="W450" i="9" s="1"/>
  <c r="AD449" i="9"/>
  <c r="AE449" i="9" s="1"/>
  <c r="AB449" i="9"/>
  <c r="AC449" i="9" s="1"/>
  <c r="Z449" i="9"/>
  <c r="AA449" i="9" s="1"/>
  <c r="X449" i="9"/>
  <c r="Y449" i="9" s="1"/>
  <c r="V449" i="9"/>
  <c r="W449" i="9" s="1"/>
  <c r="AD448" i="9"/>
  <c r="AE448" i="9" s="1"/>
  <c r="AB448" i="9"/>
  <c r="AC448" i="9" s="1"/>
  <c r="Z448" i="9"/>
  <c r="AA448" i="9" s="1"/>
  <c r="X448" i="9"/>
  <c r="Y448" i="9" s="1"/>
  <c r="V448" i="9"/>
  <c r="W448" i="9" s="1"/>
  <c r="AD447" i="9"/>
  <c r="AE447" i="9" s="1"/>
  <c r="AB447" i="9"/>
  <c r="AC447" i="9" s="1"/>
  <c r="Z447" i="9"/>
  <c r="AA447" i="9" s="1"/>
  <c r="X447" i="9"/>
  <c r="Y447" i="9" s="1"/>
  <c r="V447" i="9"/>
  <c r="W447" i="9" s="1"/>
  <c r="AD446" i="9"/>
  <c r="AE446" i="9" s="1"/>
  <c r="AB446" i="9"/>
  <c r="AC446" i="9" s="1"/>
  <c r="Z446" i="9"/>
  <c r="AA446" i="9" s="1"/>
  <c r="X446" i="9"/>
  <c r="Y446" i="9" s="1"/>
  <c r="V446" i="9"/>
  <c r="W446" i="9" s="1"/>
  <c r="AD445" i="9"/>
  <c r="AE445" i="9" s="1"/>
  <c r="AB445" i="9"/>
  <c r="AC445" i="9" s="1"/>
  <c r="Z445" i="9"/>
  <c r="AA445" i="9" s="1"/>
  <c r="X445" i="9"/>
  <c r="Y445" i="9" s="1"/>
  <c r="V445" i="9"/>
  <c r="W445" i="9" s="1"/>
  <c r="AD444" i="9"/>
  <c r="AE444" i="9" s="1"/>
  <c r="AB444" i="9"/>
  <c r="AC444" i="9" s="1"/>
  <c r="Z444" i="9"/>
  <c r="AA444" i="9" s="1"/>
  <c r="X444" i="9"/>
  <c r="Y444" i="9" s="1"/>
  <c r="V444" i="9"/>
  <c r="W444" i="9" s="1"/>
  <c r="AD443" i="9"/>
  <c r="AE443" i="9" s="1"/>
  <c r="AB443" i="9"/>
  <c r="AC443" i="9" s="1"/>
  <c r="Z443" i="9"/>
  <c r="AA443" i="9" s="1"/>
  <c r="X443" i="9"/>
  <c r="Y443" i="9" s="1"/>
  <c r="V443" i="9"/>
  <c r="W443" i="9" s="1"/>
  <c r="AD442" i="9"/>
  <c r="AE442" i="9" s="1"/>
  <c r="AB442" i="9"/>
  <c r="AC442" i="9" s="1"/>
  <c r="Z442" i="9"/>
  <c r="AA442" i="9" s="1"/>
  <c r="X442" i="9"/>
  <c r="Y442" i="9" s="1"/>
  <c r="V442" i="9"/>
  <c r="W442" i="9" s="1"/>
  <c r="AD441" i="9"/>
  <c r="AE441" i="9" s="1"/>
  <c r="AB441" i="9"/>
  <c r="AC441" i="9" s="1"/>
  <c r="Z441" i="9"/>
  <c r="AA441" i="9" s="1"/>
  <c r="X441" i="9"/>
  <c r="Y441" i="9" s="1"/>
  <c r="V441" i="9"/>
  <c r="W441" i="9" s="1"/>
  <c r="AD440" i="9"/>
  <c r="AE440" i="9" s="1"/>
  <c r="AB440" i="9"/>
  <c r="AC440" i="9" s="1"/>
  <c r="Z440" i="9"/>
  <c r="AA440" i="9" s="1"/>
  <c r="X440" i="9"/>
  <c r="Y440" i="9" s="1"/>
  <c r="V440" i="9"/>
  <c r="W440" i="9" s="1"/>
  <c r="AD439" i="9"/>
  <c r="AE439" i="9" s="1"/>
  <c r="AB439" i="9"/>
  <c r="AC439" i="9" s="1"/>
  <c r="Z439" i="9"/>
  <c r="AA439" i="9" s="1"/>
  <c r="X439" i="9"/>
  <c r="Y439" i="9" s="1"/>
  <c r="V439" i="9"/>
  <c r="W439" i="9" s="1"/>
  <c r="AD438" i="9"/>
  <c r="AE438" i="9" s="1"/>
  <c r="AB438" i="9"/>
  <c r="AC438" i="9" s="1"/>
  <c r="Z438" i="9"/>
  <c r="AA438" i="9" s="1"/>
  <c r="X438" i="9"/>
  <c r="Y438" i="9" s="1"/>
  <c r="V438" i="9"/>
  <c r="W438" i="9" s="1"/>
  <c r="AD437" i="9"/>
  <c r="AE437" i="9" s="1"/>
  <c r="AB437" i="9"/>
  <c r="AC437" i="9" s="1"/>
  <c r="Z437" i="9"/>
  <c r="AA437" i="9" s="1"/>
  <c r="X437" i="9"/>
  <c r="Y437" i="9" s="1"/>
  <c r="V437" i="9"/>
  <c r="W437" i="9" s="1"/>
  <c r="AD436" i="9"/>
  <c r="AE436" i="9" s="1"/>
  <c r="AB436" i="9"/>
  <c r="AC436" i="9" s="1"/>
  <c r="Z436" i="9"/>
  <c r="AA436" i="9" s="1"/>
  <c r="X436" i="9"/>
  <c r="Y436" i="9" s="1"/>
  <c r="V436" i="9"/>
  <c r="W436" i="9" s="1"/>
  <c r="AD435" i="9"/>
  <c r="AE435" i="9" s="1"/>
  <c r="AB435" i="9"/>
  <c r="AC435" i="9" s="1"/>
  <c r="Z435" i="9"/>
  <c r="AA435" i="9" s="1"/>
  <c r="X435" i="9"/>
  <c r="Y435" i="9" s="1"/>
  <c r="V435" i="9"/>
  <c r="W435" i="9" s="1"/>
  <c r="AD434" i="9"/>
  <c r="AE434" i="9" s="1"/>
  <c r="AB434" i="9"/>
  <c r="AC434" i="9" s="1"/>
  <c r="Z434" i="9"/>
  <c r="AA434" i="9" s="1"/>
  <c r="X434" i="9"/>
  <c r="Y434" i="9" s="1"/>
  <c r="V434" i="9"/>
  <c r="W434" i="9" s="1"/>
  <c r="AD433" i="9"/>
  <c r="AE433" i="9" s="1"/>
  <c r="AB433" i="9"/>
  <c r="AC433" i="9" s="1"/>
  <c r="Z433" i="9"/>
  <c r="AA433" i="9" s="1"/>
  <c r="X433" i="9"/>
  <c r="Y433" i="9" s="1"/>
  <c r="V433" i="9"/>
  <c r="W433" i="9" s="1"/>
  <c r="AD432" i="9"/>
  <c r="AE432" i="9" s="1"/>
  <c r="AB432" i="9"/>
  <c r="AC432" i="9" s="1"/>
  <c r="Z432" i="9"/>
  <c r="AA432" i="9" s="1"/>
  <c r="X432" i="9"/>
  <c r="Y432" i="9" s="1"/>
  <c r="V432" i="9"/>
  <c r="W432" i="9" s="1"/>
  <c r="AD431" i="9"/>
  <c r="AE431" i="9" s="1"/>
  <c r="AB431" i="9"/>
  <c r="AC431" i="9" s="1"/>
  <c r="Z431" i="9"/>
  <c r="AA431" i="9" s="1"/>
  <c r="X431" i="9"/>
  <c r="Y431" i="9" s="1"/>
  <c r="V431" i="9"/>
  <c r="W431" i="9" s="1"/>
  <c r="AD430" i="9"/>
  <c r="AE430" i="9" s="1"/>
  <c r="AB430" i="9"/>
  <c r="AC430" i="9" s="1"/>
  <c r="Z430" i="9"/>
  <c r="AA430" i="9" s="1"/>
  <c r="X430" i="9"/>
  <c r="Y430" i="9" s="1"/>
  <c r="V430" i="9"/>
  <c r="W430" i="9" s="1"/>
  <c r="AD429" i="9"/>
  <c r="AE429" i="9" s="1"/>
  <c r="AB429" i="9"/>
  <c r="AC429" i="9" s="1"/>
  <c r="Z429" i="9"/>
  <c r="AA429" i="9" s="1"/>
  <c r="X429" i="9"/>
  <c r="Y429" i="9" s="1"/>
  <c r="V429" i="9"/>
  <c r="W429" i="9" s="1"/>
  <c r="AD428" i="9"/>
  <c r="AE428" i="9" s="1"/>
  <c r="AB428" i="9"/>
  <c r="AC428" i="9" s="1"/>
  <c r="Z428" i="9"/>
  <c r="AA428" i="9" s="1"/>
  <c r="X428" i="9"/>
  <c r="Y428" i="9" s="1"/>
  <c r="V428" i="9"/>
  <c r="W428" i="9" s="1"/>
  <c r="AD427" i="9"/>
  <c r="AE427" i="9" s="1"/>
  <c r="AB427" i="9"/>
  <c r="AC427" i="9" s="1"/>
  <c r="Z427" i="9"/>
  <c r="AA427" i="9" s="1"/>
  <c r="X427" i="9"/>
  <c r="Y427" i="9" s="1"/>
  <c r="V427" i="9"/>
  <c r="W427" i="9" s="1"/>
  <c r="AD426" i="9"/>
  <c r="AE426" i="9" s="1"/>
  <c r="AB426" i="9"/>
  <c r="AC426" i="9" s="1"/>
  <c r="Z426" i="9"/>
  <c r="AA426" i="9" s="1"/>
  <c r="X426" i="9"/>
  <c r="Y426" i="9" s="1"/>
  <c r="V426" i="9"/>
  <c r="W426" i="9" s="1"/>
  <c r="AD425" i="9"/>
  <c r="AE425" i="9" s="1"/>
  <c r="AB425" i="9"/>
  <c r="AC425" i="9" s="1"/>
  <c r="Z425" i="9"/>
  <c r="AA425" i="9" s="1"/>
  <c r="X425" i="9"/>
  <c r="Y425" i="9" s="1"/>
  <c r="V425" i="9"/>
  <c r="W425" i="9" s="1"/>
  <c r="AD424" i="9"/>
  <c r="AE424" i="9" s="1"/>
  <c r="AB424" i="9"/>
  <c r="AC424" i="9" s="1"/>
  <c r="Z424" i="9"/>
  <c r="AA424" i="9" s="1"/>
  <c r="X424" i="9"/>
  <c r="Y424" i="9" s="1"/>
  <c r="V424" i="9"/>
  <c r="W424" i="9" s="1"/>
  <c r="AD423" i="9"/>
  <c r="AE423" i="9" s="1"/>
  <c r="AB423" i="9"/>
  <c r="AC423" i="9" s="1"/>
  <c r="Z423" i="9"/>
  <c r="AA423" i="9" s="1"/>
  <c r="X423" i="9"/>
  <c r="Y423" i="9" s="1"/>
  <c r="V423" i="9"/>
  <c r="W423" i="9" s="1"/>
  <c r="AD422" i="9"/>
  <c r="AE422" i="9" s="1"/>
  <c r="AB422" i="9"/>
  <c r="AC422" i="9" s="1"/>
  <c r="Z422" i="9"/>
  <c r="AA422" i="9" s="1"/>
  <c r="X422" i="9"/>
  <c r="Y422" i="9" s="1"/>
  <c r="V422" i="9"/>
  <c r="W422" i="9" s="1"/>
  <c r="AD421" i="9"/>
  <c r="AE421" i="9" s="1"/>
  <c r="AB421" i="9"/>
  <c r="AC421" i="9" s="1"/>
  <c r="Z421" i="9"/>
  <c r="AA421" i="9" s="1"/>
  <c r="X421" i="9"/>
  <c r="Y421" i="9" s="1"/>
  <c r="V421" i="9"/>
  <c r="W421" i="9" s="1"/>
  <c r="AD420" i="9"/>
  <c r="AE420" i="9" s="1"/>
  <c r="AB420" i="9"/>
  <c r="AC420" i="9" s="1"/>
  <c r="Z420" i="9"/>
  <c r="AA420" i="9" s="1"/>
  <c r="X420" i="9"/>
  <c r="Y420" i="9" s="1"/>
  <c r="V420" i="9"/>
  <c r="W420" i="9" s="1"/>
  <c r="AD419" i="9"/>
  <c r="AE419" i="9" s="1"/>
  <c r="AB419" i="9"/>
  <c r="AC419" i="9" s="1"/>
  <c r="Z419" i="9"/>
  <c r="AA419" i="9" s="1"/>
  <c r="X419" i="9"/>
  <c r="Y419" i="9" s="1"/>
  <c r="V419" i="9"/>
  <c r="W419" i="9" s="1"/>
  <c r="AD418" i="9"/>
  <c r="AE418" i="9" s="1"/>
  <c r="AB418" i="9"/>
  <c r="AC418" i="9" s="1"/>
  <c r="Z418" i="9"/>
  <c r="AA418" i="9" s="1"/>
  <c r="X418" i="9"/>
  <c r="Y418" i="9" s="1"/>
  <c r="V418" i="9"/>
  <c r="W418" i="9" s="1"/>
  <c r="AD417" i="9"/>
  <c r="AE417" i="9" s="1"/>
  <c r="AB417" i="9"/>
  <c r="AC417" i="9" s="1"/>
  <c r="Z417" i="9"/>
  <c r="AA417" i="9" s="1"/>
  <c r="X417" i="9"/>
  <c r="Y417" i="9" s="1"/>
  <c r="V417" i="9"/>
  <c r="W417" i="9" s="1"/>
  <c r="AD416" i="9"/>
  <c r="AE416" i="9" s="1"/>
  <c r="AB416" i="9"/>
  <c r="AC416" i="9" s="1"/>
  <c r="Z416" i="9"/>
  <c r="AA416" i="9" s="1"/>
  <c r="X416" i="9"/>
  <c r="Y416" i="9" s="1"/>
  <c r="V416" i="9"/>
  <c r="W416" i="9" s="1"/>
  <c r="AD415" i="9"/>
  <c r="AE415" i="9" s="1"/>
  <c r="AB415" i="9"/>
  <c r="AC415" i="9" s="1"/>
  <c r="Z415" i="9"/>
  <c r="AA415" i="9" s="1"/>
  <c r="X415" i="9"/>
  <c r="Y415" i="9" s="1"/>
  <c r="V415" i="9"/>
  <c r="W415" i="9" s="1"/>
  <c r="AD414" i="9"/>
  <c r="AE414" i="9" s="1"/>
  <c r="AB414" i="9"/>
  <c r="AC414" i="9" s="1"/>
  <c r="Z414" i="9"/>
  <c r="AA414" i="9" s="1"/>
  <c r="X414" i="9"/>
  <c r="Y414" i="9" s="1"/>
  <c r="V414" i="9"/>
  <c r="W414" i="9" s="1"/>
  <c r="AD413" i="9"/>
  <c r="AE413" i="9" s="1"/>
  <c r="AB413" i="9"/>
  <c r="AC413" i="9" s="1"/>
  <c r="Z413" i="9"/>
  <c r="AA413" i="9" s="1"/>
  <c r="X413" i="9"/>
  <c r="Y413" i="9" s="1"/>
  <c r="V413" i="9"/>
  <c r="W413" i="9" s="1"/>
  <c r="AD412" i="9"/>
  <c r="AE412" i="9" s="1"/>
  <c r="AB412" i="9"/>
  <c r="AC412" i="9" s="1"/>
  <c r="Z412" i="9"/>
  <c r="AA412" i="9" s="1"/>
  <c r="X412" i="9"/>
  <c r="Y412" i="9" s="1"/>
  <c r="V412" i="9"/>
  <c r="W412" i="9" s="1"/>
  <c r="AD411" i="9"/>
  <c r="AE411" i="9" s="1"/>
  <c r="AB411" i="9"/>
  <c r="AC411" i="9" s="1"/>
  <c r="Z411" i="9"/>
  <c r="AA411" i="9" s="1"/>
  <c r="X411" i="9"/>
  <c r="Y411" i="9" s="1"/>
  <c r="V411" i="9"/>
  <c r="W411" i="9" s="1"/>
  <c r="AD410" i="9"/>
  <c r="AE410" i="9" s="1"/>
  <c r="AB410" i="9"/>
  <c r="AC410" i="9" s="1"/>
  <c r="Z410" i="9"/>
  <c r="AA410" i="9" s="1"/>
  <c r="X410" i="9"/>
  <c r="Y410" i="9" s="1"/>
  <c r="V410" i="9"/>
  <c r="W410" i="9" s="1"/>
  <c r="AD409" i="9"/>
  <c r="AE409" i="9" s="1"/>
  <c r="AB409" i="9"/>
  <c r="AC409" i="9" s="1"/>
  <c r="Z409" i="9"/>
  <c r="AA409" i="9" s="1"/>
  <c r="X409" i="9"/>
  <c r="Y409" i="9" s="1"/>
  <c r="V409" i="9"/>
  <c r="W409" i="9" s="1"/>
  <c r="AD408" i="9"/>
  <c r="AE408" i="9" s="1"/>
  <c r="AB408" i="9"/>
  <c r="AC408" i="9" s="1"/>
  <c r="Z408" i="9"/>
  <c r="AA408" i="9" s="1"/>
  <c r="X408" i="9"/>
  <c r="Y408" i="9" s="1"/>
  <c r="V408" i="9"/>
  <c r="W408" i="9" s="1"/>
  <c r="AD407" i="9"/>
  <c r="AE407" i="9" s="1"/>
  <c r="AB407" i="9"/>
  <c r="AC407" i="9" s="1"/>
  <c r="Z407" i="9"/>
  <c r="AA407" i="9" s="1"/>
  <c r="X407" i="9"/>
  <c r="Y407" i="9" s="1"/>
  <c r="V407" i="9"/>
  <c r="W407" i="9" s="1"/>
  <c r="AD406" i="9"/>
  <c r="AE406" i="9" s="1"/>
  <c r="AB406" i="9"/>
  <c r="AC406" i="9" s="1"/>
  <c r="Z406" i="9"/>
  <c r="AA406" i="9" s="1"/>
  <c r="X406" i="9"/>
  <c r="Y406" i="9" s="1"/>
  <c r="V406" i="9"/>
  <c r="W406" i="9" s="1"/>
  <c r="AD405" i="9"/>
  <c r="AE405" i="9" s="1"/>
  <c r="AB405" i="9"/>
  <c r="AC405" i="9" s="1"/>
  <c r="Z405" i="9"/>
  <c r="AA405" i="9" s="1"/>
  <c r="X405" i="9"/>
  <c r="Y405" i="9" s="1"/>
  <c r="V405" i="9"/>
  <c r="W405" i="9" s="1"/>
  <c r="AD404" i="9"/>
  <c r="AE404" i="9" s="1"/>
  <c r="AB404" i="9"/>
  <c r="AC404" i="9" s="1"/>
  <c r="Z404" i="9"/>
  <c r="AA404" i="9" s="1"/>
  <c r="X404" i="9"/>
  <c r="Y404" i="9" s="1"/>
  <c r="V404" i="9"/>
  <c r="W404" i="9" s="1"/>
  <c r="AD403" i="9"/>
  <c r="AE403" i="9" s="1"/>
  <c r="AB403" i="9"/>
  <c r="AC403" i="9" s="1"/>
  <c r="Z403" i="9"/>
  <c r="AA403" i="9" s="1"/>
  <c r="X403" i="9"/>
  <c r="Y403" i="9" s="1"/>
  <c r="V403" i="9"/>
  <c r="W403" i="9" s="1"/>
  <c r="AD402" i="9"/>
  <c r="AE402" i="9" s="1"/>
  <c r="AB402" i="9"/>
  <c r="AC402" i="9" s="1"/>
  <c r="Z402" i="9"/>
  <c r="AA402" i="9" s="1"/>
  <c r="X402" i="9"/>
  <c r="Y402" i="9" s="1"/>
  <c r="V402" i="9"/>
  <c r="W402" i="9" s="1"/>
  <c r="AD401" i="9"/>
  <c r="AE401" i="9" s="1"/>
  <c r="AB401" i="9"/>
  <c r="AC401" i="9" s="1"/>
  <c r="Z401" i="9"/>
  <c r="AA401" i="9" s="1"/>
  <c r="X401" i="9"/>
  <c r="Y401" i="9" s="1"/>
  <c r="V401" i="9"/>
  <c r="W401" i="9" s="1"/>
  <c r="AD400" i="9"/>
  <c r="AE400" i="9" s="1"/>
  <c r="AB400" i="9"/>
  <c r="AC400" i="9" s="1"/>
  <c r="Z400" i="9"/>
  <c r="AA400" i="9" s="1"/>
  <c r="X400" i="9"/>
  <c r="Y400" i="9" s="1"/>
  <c r="V400" i="9"/>
  <c r="W400" i="9" s="1"/>
  <c r="AD399" i="9"/>
  <c r="AE399" i="9" s="1"/>
  <c r="AB399" i="9"/>
  <c r="AC399" i="9" s="1"/>
  <c r="Z399" i="9"/>
  <c r="AA399" i="9" s="1"/>
  <c r="X399" i="9"/>
  <c r="Y399" i="9" s="1"/>
  <c r="V399" i="9"/>
  <c r="W399" i="9" s="1"/>
  <c r="AD398" i="9"/>
  <c r="AE398" i="9" s="1"/>
  <c r="AB398" i="9"/>
  <c r="AC398" i="9" s="1"/>
  <c r="Z398" i="9"/>
  <c r="AA398" i="9" s="1"/>
  <c r="X398" i="9"/>
  <c r="Y398" i="9" s="1"/>
  <c r="V398" i="9"/>
  <c r="W398" i="9" s="1"/>
  <c r="AD397" i="9"/>
  <c r="AE397" i="9" s="1"/>
  <c r="AB397" i="9"/>
  <c r="AC397" i="9" s="1"/>
  <c r="Z397" i="9"/>
  <c r="AA397" i="9" s="1"/>
  <c r="X397" i="9"/>
  <c r="Y397" i="9" s="1"/>
  <c r="V397" i="9"/>
  <c r="W397" i="9" s="1"/>
  <c r="AD396" i="9"/>
  <c r="AE396" i="9" s="1"/>
  <c r="AB396" i="9"/>
  <c r="AC396" i="9" s="1"/>
  <c r="Z396" i="9"/>
  <c r="AA396" i="9" s="1"/>
  <c r="X396" i="9"/>
  <c r="Y396" i="9" s="1"/>
  <c r="V396" i="9"/>
  <c r="W396" i="9" s="1"/>
  <c r="AD395" i="9"/>
  <c r="AE395" i="9" s="1"/>
  <c r="AB395" i="9"/>
  <c r="AC395" i="9" s="1"/>
  <c r="Z395" i="9"/>
  <c r="AA395" i="9" s="1"/>
  <c r="X395" i="9"/>
  <c r="Y395" i="9" s="1"/>
  <c r="V395" i="9"/>
  <c r="W395" i="9" s="1"/>
  <c r="AD394" i="9"/>
  <c r="AE394" i="9" s="1"/>
  <c r="AB394" i="9"/>
  <c r="AC394" i="9" s="1"/>
  <c r="Z394" i="9"/>
  <c r="AA394" i="9" s="1"/>
  <c r="X394" i="9"/>
  <c r="Y394" i="9" s="1"/>
  <c r="V394" i="9"/>
  <c r="W394" i="9" s="1"/>
  <c r="AD393" i="9"/>
  <c r="AE393" i="9" s="1"/>
  <c r="AB393" i="9"/>
  <c r="AC393" i="9" s="1"/>
  <c r="Z393" i="9"/>
  <c r="AA393" i="9" s="1"/>
  <c r="X393" i="9"/>
  <c r="Y393" i="9" s="1"/>
  <c r="V393" i="9"/>
  <c r="AD392" i="9"/>
  <c r="AE392" i="9" s="1"/>
  <c r="AB392" i="9"/>
  <c r="AC392" i="9" s="1"/>
  <c r="Z392" i="9"/>
  <c r="AA392" i="9" s="1"/>
  <c r="X392" i="9"/>
  <c r="Y392" i="9" s="1"/>
  <c r="V392" i="9"/>
  <c r="W392" i="9" s="1"/>
  <c r="AD391" i="9"/>
  <c r="AE391" i="9" s="1"/>
  <c r="AB391" i="9"/>
  <c r="AC391" i="9" s="1"/>
  <c r="Z391" i="9"/>
  <c r="AA391" i="9" s="1"/>
  <c r="X391" i="9"/>
  <c r="Y391" i="9" s="1"/>
  <c r="V391" i="9"/>
  <c r="W391" i="9" s="1"/>
  <c r="AD390" i="9"/>
  <c r="AE390" i="9" s="1"/>
  <c r="AB390" i="9"/>
  <c r="AC390" i="9" s="1"/>
  <c r="Z390" i="9"/>
  <c r="AA390" i="9" s="1"/>
  <c r="X390" i="9"/>
  <c r="Y390" i="9" s="1"/>
  <c r="V390" i="9"/>
  <c r="W390" i="9" s="1"/>
  <c r="AD389" i="9"/>
  <c r="AE389" i="9" s="1"/>
  <c r="AB389" i="9"/>
  <c r="AC389" i="9" s="1"/>
  <c r="Z389" i="9"/>
  <c r="AA389" i="9" s="1"/>
  <c r="X389" i="9"/>
  <c r="Y389" i="9" s="1"/>
  <c r="V389" i="9"/>
  <c r="W389" i="9" s="1"/>
  <c r="AD388" i="9"/>
  <c r="AE388" i="9" s="1"/>
  <c r="AB388" i="9"/>
  <c r="AC388" i="9" s="1"/>
  <c r="Z388" i="9"/>
  <c r="AA388" i="9" s="1"/>
  <c r="X388" i="9"/>
  <c r="Y388" i="9" s="1"/>
  <c r="V388" i="9"/>
  <c r="W388" i="9" s="1"/>
  <c r="AD387" i="9"/>
  <c r="AE387" i="9" s="1"/>
  <c r="AB387" i="9"/>
  <c r="AC387" i="9" s="1"/>
  <c r="Z387" i="9"/>
  <c r="AA387" i="9" s="1"/>
  <c r="X387" i="9"/>
  <c r="Y387" i="9" s="1"/>
  <c r="V387" i="9"/>
  <c r="W387" i="9" s="1"/>
  <c r="AD386" i="9"/>
  <c r="AE386" i="9" s="1"/>
  <c r="AB386" i="9"/>
  <c r="AC386" i="9" s="1"/>
  <c r="Z386" i="9"/>
  <c r="AA386" i="9" s="1"/>
  <c r="X386" i="9"/>
  <c r="Y386" i="9" s="1"/>
  <c r="V386" i="9"/>
  <c r="W386" i="9" s="1"/>
  <c r="AD385" i="9"/>
  <c r="AE385" i="9" s="1"/>
  <c r="AB385" i="9"/>
  <c r="AC385" i="9" s="1"/>
  <c r="Z385" i="9"/>
  <c r="AA385" i="9" s="1"/>
  <c r="X385" i="9"/>
  <c r="Y385" i="9" s="1"/>
  <c r="V385" i="9"/>
  <c r="W385" i="9" s="1"/>
  <c r="AD384" i="9"/>
  <c r="AE384" i="9" s="1"/>
  <c r="AB384" i="9"/>
  <c r="AC384" i="9" s="1"/>
  <c r="Z384" i="9"/>
  <c r="AA384" i="9" s="1"/>
  <c r="X384" i="9"/>
  <c r="Y384" i="9" s="1"/>
  <c r="V384" i="9"/>
  <c r="W384" i="9" s="1"/>
  <c r="AD383" i="9"/>
  <c r="AE383" i="9" s="1"/>
  <c r="AB383" i="9"/>
  <c r="AC383" i="9" s="1"/>
  <c r="Z383" i="9"/>
  <c r="AA383" i="9" s="1"/>
  <c r="X383" i="9"/>
  <c r="Y383" i="9" s="1"/>
  <c r="V383" i="9"/>
  <c r="W383" i="9" s="1"/>
  <c r="AD382" i="9"/>
  <c r="AE382" i="9" s="1"/>
  <c r="AB382" i="9"/>
  <c r="AC382" i="9" s="1"/>
  <c r="Z382" i="9"/>
  <c r="AA382" i="9" s="1"/>
  <c r="X382" i="9"/>
  <c r="Y382" i="9" s="1"/>
  <c r="V382" i="9"/>
  <c r="W382" i="9" s="1"/>
  <c r="AD381" i="9"/>
  <c r="AE381" i="9" s="1"/>
  <c r="AB381" i="9"/>
  <c r="AC381" i="9" s="1"/>
  <c r="Z381" i="9"/>
  <c r="AA381" i="9" s="1"/>
  <c r="X381" i="9"/>
  <c r="Y381" i="9" s="1"/>
  <c r="V381" i="9"/>
  <c r="W381" i="9" s="1"/>
  <c r="AD380" i="9"/>
  <c r="AE380" i="9" s="1"/>
  <c r="AB380" i="9"/>
  <c r="AC380" i="9" s="1"/>
  <c r="Z380" i="9"/>
  <c r="AA380" i="9" s="1"/>
  <c r="X380" i="9"/>
  <c r="Y380" i="9" s="1"/>
  <c r="V380" i="9"/>
  <c r="W380" i="9" s="1"/>
  <c r="AD379" i="9"/>
  <c r="AE379" i="9" s="1"/>
  <c r="AB379" i="9"/>
  <c r="AC379" i="9" s="1"/>
  <c r="Z379" i="9"/>
  <c r="AA379" i="9" s="1"/>
  <c r="X379" i="9"/>
  <c r="Y379" i="9" s="1"/>
  <c r="V379" i="9"/>
  <c r="W379" i="9" s="1"/>
  <c r="AD378" i="9"/>
  <c r="AE378" i="9" s="1"/>
  <c r="AB378" i="9"/>
  <c r="AC378" i="9" s="1"/>
  <c r="Z378" i="9"/>
  <c r="AA378" i="9" s="1"/>
  <c r="X378" i="9"/>
  <c r="Y378" i="9" s="1"/>
  <c r="V378" i="9"/>
  <c r="W378" i="9" s="1"/>
  <c r="AD377" i="9"/>
  <c r="AE377" i="9" s="1"/>
  <c r="AB377" i="9"/>
  <c r="AC377" i="9" s="1"/>
  <c r="Z377" i="9"/>
  <c r="AA377" i="9" s="1"/>
  <c r="X377" i="9"/>
  <c r="Y377" i="9" s="1"/>
  <c r="V377" i="9"/>
  <c r="W377" i="9" s="1"/>
  <c r="AD376" i="9"/>
  <c r="AE376" i="9" s="1"/>
  <c r="AB376" i="9"/>
  <c r="AC376" i="9" s="1"/>
  <c r="Z376" i="9"/>
  <c r="AA376" i="9" s="1"/>
  <c r="X376" i="9"/>
  <c r="Y376" i="9" s="1"/>
  <c r="V376" i="9"/>
  <c r="W376" i="9" s="1"/>
  <c r="AD375" i="9"/>
  <c r="AE375" i="9" s="1"/>
  <c r="AB375" i="9"/>
  <c r="AC375" i="9" s="1"/>
  <c r="Z375" i="9"/>
  <c r="AA375" i="9" s="1"/>
  <c r="X375" i="9"/>
  <c r="Y375" i="9" s="1"/>
  <c r="V375" i="9"/>
  <c r="W375" i="9" s="1"/>
  <c r="AD374" i="9"/>
  <c r="AE374" i="9" s="1"/>
  <c r="AB374" i="9"/>
  <c r="AC374" i="9" s="1"/>
  <c r="Z374" i="9"/>
  <c r="AA374" i="9" s="1"/>
  <c r="X374" i="9"/>
  <c r="Y374" i="9" s="1"/>
  <c r="V374" i="9"/>
  <c r="W374" i="9" s="1"/>
  <c r="AD373" i="9"/>
  <c r="AE373" i="9" s="1"/>
  <c r="AB373" i="9"/>
  <c r="AC373" i="9" s="1"/>
  <c r="Z373" i="9"/>
  <c r="AA373" i="9" s="1"/>
  <c r="X373" i="9"/>
  <c r="Y373" i="9" s="1"/>
  <c r="V373" i="9"/>
  <c r="W373" i="9" s="1"/>
  <c r="AD372" i="9"/>
  <c r="AE372" i="9" s="1"/>
  <c r="AB372" i="9"/>
  <c r="AC372" i="9" s="1"/>
  <c r="Z372" i="9"/>
  <c r="AA372" i="9" s="1"/>
  <c r="X372" i="9"/>
  <c r="Y372" i="9" s="1"/>
  <c r="V372" i="9"/>
  <c r="W372" i="9" s="1"/>
  <c r="AD371" i="9"/>
  <c r="AE371" i="9" s="1"/>
  <c r="AB371" i="9"/>
  <c r="AC371" i="9" s="1"/>
  <c r="Z371" i="9"/>
  <c r="AA371" i="9" s="1"/>
  <c r="X371" i="9"/>
  <c r="Y371" i="9" s="1"/>
  <c r="V371" i="9"/>
  <c r="W371" i="9" s="1"/>
  <c r="AD370" i="9"/>
  <c r="AE370" i="9" s="1"/>
  <c r="AB370" i="9"/>
  <c r="AC370" i="9" s="1"/>
  <c r="Z370" i="9"/>
  <c r="AA370" i="9" s="1"/>
  <c r="X370" i="9"/>
  <c r="Y370" i="9" s="1"/>
  <c r="V370" i="9"/>
  <c r="W370" i="9" s="1"/>
  <c r="AD369" i="9"/>
  <c r="AE369" i="9" s="1"/>
  <c r="AB369" i="9"/>
  <c r="AC369" i="9" s="1"/>
  <c r="Z369" i="9"/>
  <c r="AA369" i="9" s="1"/>
  <c r="X369" i="9"/>
  <c r="Y369" i="9" s="1"/>
  <c r="V369" i="9"/>
  <c r="W369" i="9" s="1"/>
  <c r="AD368" i="9"/>
  <c r="AE368" i="9" s="1"/>
  <c r="AB368" i="9"/>
  <c r="AC368" i="9" s="1"/>
  <c r="Z368" i="9"/>
  <c r="AA368" i="9" s="1"/>
  <c r="X368" i="9"/>
  <c r="Y368" i="9" s="1"/>
  <c r="V368" i="9"/>
  <c r="W368" i="9" s="1"/>
  <c r="AD367" i="9"/>
  <c r="AE367" i="9" s="1"/>
  <c r="AB367" i="9"/>
  <c r="AC367" i="9" s="1"/>
  <c r="Z367" i="9"/>
  <c r="AA367" i="9" s="1"/>
  <c r="X367" i="9"/>
  <c r="Y367" i="9" s="1"/>
  <c r="V367" i="9"/>
  <c r="W367" i="9" s="1"/>
  <c r="AD366" i="9"/>
  <c r="AE366" i="9" s="1"/>
  <c r="AB366" i="9"/>
  <c r="AC366" i="9" s="1"/>
  <c r="Z366" i="9"/>
  <c r="AA366" i="9" s="1"/>
  <c r="X366" i="9"/>
  <c r="Y366" i="9" s="1"/>
  <c r="V366" i="9"/>
  <c r="W366" i="9" s="1"/>
  <c r="AD365" i="9"/>
  <c r="AE365" i="9" s="1"/>
  <c r="AB365" i="9"/>
  <c r="AC365" i="9" s="1"/>
  <c r="Z365" i="9"/>
  <c r="AA365" i="9" s="1"/>
  <c r="X365" i="9"/>
  <c r="Y365" i="9" s="1"/>
  <c r="V365" i="9"/>
  <c r="W365" i="9" s="1"/>
  <c r="AD364" i="9"/>
  <c r="AE364" i="9" s="1"/>
  <c r="AB364" i="9"/>
  <c r="AC364" i="9" s="1"/>
  <c r="Z364" i="9"/>
  <c r="AA364" i="9" s="1"/>
  <c r="X364" i="9"/>
  <c r="Y364" i="9" s="1"/>
  <c r="V364" i="9"/>
  <c r="W364" i="9" s="1"/>
  <c r="AD363" i="9"/>
  <c r="AE363" i="9" s="1"/>
  <c r="AB363" i="9"/>
  <c r="AC363" i="9" s="1"/>
  <c r="Z363" i="9"/>
  <c r="AA363" i="9" s="1"/>
  <c r="X363" i="9"/>
  <c r="Y363" i="9" s="1"/>
  <c r="V363" i="9"/>
  <c r="W363" i="9" s="1"/>
  <c r="AD362" i="9"/>
  <c r="AE362" i="9" s="1"/>
  <c r="AB362" i="9"/>
  <c r="AC362" i="9" s="1"/>
  <c r="Z362" i="9"/>
  <c r="AA362" i="9" s="1"/>
  <c r="X362" i="9"/>
  <c r="Y362" i="9" s="1"/>
  <c r="V362" i="9"/>
  <c r="W362" i="9" s="1"/>
  <c r="AD361" i="9"/>
  <c r="AE361" i="9" s="1"/>
  <c r="AB361" i="9"/>
  <c r="AC361" i="9" s="1"/>
  <c r="Z361" i="9"/>
  <c r="AA361" i="9" s="1"/>
  <c r="X361" i="9"/>
  <c r="Y361" i="9" s="1"/>
  <c r="V361" i="9"/>
  <c r="W361" i="9" s="1"/>
  <c r="AD360" i="9"/>
  <c r="AE360" i="9" s="1"/>
  <c r="AB360" i="9"/>
  <c r="AC360" i="9" s="1"/>
  <c r="Z360" i="9"/>
  <c r="AA360" i="9" s="1"/>
  <c r="X360" i="9"/>
  <c r="Y360" i="9" s="1"/>
  <c r="V360" i="9"/>
  <c r="W360" i="9" s="1"/>
  <c r="AD359" i="9"/>
  <c r="AE359" i="9" s="1"/>
  <c r="AB359" i="9"/>
  <c r="AC359" i="9" s="1"/>
  <c r="Z359" i="9"/>
  <c r="AA359" i="9" s="1"/>
  <c r="X359" i="9"/>
  <c r="Y359" i="9" s="1"/>
  <c r="V359" i="9"/>
  <c r="W359" i="9" s="1"/>
  <c r="AD358" i="9"/>
  <c r="AE358" i="9" s="1"/>
  <c r="AB358" i="9"/>
  <c r="AC358" i="9" s="1"/>
  <c r="Z358" i="9"/>
  <c r="AA358" i="9" s="1"/>
  <c r="X358" i="9"/>
  <c r="Y358" i="9" s="1"/>
  <c r="V358" i="9"/>
  <c r="W358" i="9" s="1"/>
  <c r="AD357" i="9"/>
  <c r="AE357" i="9" s="1"/>
  <c r="AB357" i="9"/>
  <c r="AC357" i="9" s="1"/>
  <c r="Z357" i="9"/>
  <c r="AA357" i="9" s="1"/>
  <c r="X357" i="9"/>
  <c r="Y357" i="9" s="1"/>
  <c r="V357" i="9"/>
  <c r="W357" i="9" s="1"/>
  <c r="AD356" i="9"/>
  <c r="AE356" i="9" s="1"/>
  <c r="AB356" i="9"/>
  <c r="AC356" i="9" s="1"/>
  <c r="Z356" i="9"/>
  <c r="AA356" i="9" s="1"/>
  <c r="X356" i="9"/>
  <c r="Y356" i="9" s="1"/>
  <c r="V356" i="9"/>
  <c r="W356" i="9" s="1"/>
  <c r="AD355" i="9"/>
  <c r="AE355" i="9" s="1"/>
  <c r="AB355" i="9"/>
  <c r="AC355" i="9" s="1"/>
  <c r="Z355" i="9"/>
  <c r="AA355" i="9" s="1"/>
  <c r="X355" i="9"/>
  <c r="Y355" i="9" s="1"/>
  <c r="V355" i="9"/>
  <c r="W355" i="9" s="1"/>
  <c r="AD354" i="9"/>
  <c r="AE354" i="9" s="1"/>
  <c r="AB354" i="9"/>
  <c r="AC354" i="9" s="1"/>
  <c r="Z354" i="9"/>
  <c r="AA354" i="9" s="1"/>
  <c r="X354" i="9"/>
  <c r="Y354" i="9" s="1"/>
  <c r="V354" i="9"/>
  <c r="W354" i="9" s="1"/>
  <c r="AD353" i="9"/>
  <c r="AE353" i="9" s="1"/>
  <c r="AB353" i="9"/>
  <c r="AC353" i="9" s="1"/>
  <c r="Z353" i="9"/>
  <c r="AA353" i="9" s="1"/>
  <c r="X353" i="9"/>
  <c r="Y353" i="9" s="1"/>
  <c r="V353" i="9"/>
  <c r="W353" i="9" s="1"/>
  <c r="AD352" i="9"/>
  <c r="AE352" i="9" s="1"/>
  <c r="AB352" i="9"/>
  <c r="AC352" i="9" s="1"/>
  <c r="Z352" i="9"/>
  <c r="AA352" i="9" s="1"/>
  <c r="X352" i="9"/>
  <c r="Y352" i="9" s="1"/>
  <c r="V352" i="9"/>
  <c r="W352" i="9" s="1"/>
  <c r="AD351" i="9"/>
  <c r="AE351" i="9" s="1"/>
  <c r="AB351" i="9"/>
  <c r="AC351" i="9" s="1"/>
  <c r="Z351" i="9"/>
  <c r="AA351" i="9" s="1"/>
  <c r="X351" i="9"/>
  <c r="Y351" i="9" s="1"/>
  <c r="V351" i="9"/>
  <c r="W351" i="9" s="1"/>
  <c r="AD350" i="9"/>
  <c r="AE350" i="9" s="1"/>
  <c r="AB350" i="9"/>
  <c r="AC350" i="9" s="1"/>
  <c r="Z350" i="9"/>
  <c r="AA350" i="9" s="1"/>
  <c r="X350" i="9"/>
  <c r="Y350" i="9" s="1"/>
  <c r="V350" i="9"/>
  <c r="W350" i="9" s="1"/>
  <c r="AD349" i="9"/>
  <c r="AE349" i="9" s="1"/>
  <c r="AB349" i="9"/>
  <c r="AC349" i="9" s="1"/>
  <c r="Z349" i="9"/>
  <c r="AA349" i="9" s="1"/>
  <c r="X349" i="9"/>
  <c r="Y349" i="9" s="1"/>
  <c r="V349" i="9"/>
  <c r="W349" i="9" s="1"/>
  <c r="AD348" i="9"/>
  <c r="AE348" i="9" s="1"/>
  <c r="AB348" i="9"/>
  <c r="AC348" i="9" s="1"/>
  <c r="Z348" i="9"/>
  <c r="AA348" i="9" s="1"/>
  <c r="X348" i="9"/>
  <c r="Y348" i="9" s="1"/>
  <c r="V348" i="9"/>
  <c r="W348" i="9" s="1"/>
  <c r="AD347" i="9"/>
  <c r="AE347" i="9" s="1"/>
  <c r="AB347" i="9"/>
  <c r="AC347" i="9" s="1"/>
  <c r="Z347" i="9"/>
  <c r="AA347" i="9" s="1"/>
  <c r="X347" i="9"/>
  <c r="Y347" i="9" s="1"/>
  <c r="V347" i="9"/>
  <c r="W347" i="9" s="1"/>
  <c r="AD346" i="9"/>
  <c r="AE346" i="9" s="1"/>
  <c r="AB346" i="9"/>
  <c r="AC346" i="9" s="1"/>
  <c r="Z346" i="9"/>
  <c r="AA346" i="9" s="1"/>
  <c r="X346" i="9"/>
  <c r="Y346" i="9" s="1"/>
  <c r="V346" i="9"/>
  <c r="W346" i="9" s="1"/>
  <c r="AD345" i="9"/>
  <c r="AE345" i="9" s="1"/>
  <c r="AB345" i="9"/>
  <c r="AC345" i="9" s="1"/>
  <c r="Z345" i="9"/>
  <c r="AA345" i="9" s="1"/>
  <c r="X345" i="9"/>
  <c r="Y345" i="9" s="1"/>
  <c r="V345" i="9"/>
  <c r="W345" i="9" s="1"/>
  <c r="AD344" i="9"/>
  <c r="AE344" i="9" s="1"/>
  <c r="AB344" i="9"/>
  <c r="AC344" i="9" s="1"/>
  <c r="Z344" i="9"/>
  <c r="AA344" i="9" s="1"/>
  <c r="X344" i="9"/>
  <c r="Y344" i="9" s="1"/>
  <c r="V344" i="9"/>
  <c r="W344" i="9" s="1"/>
  <c r="AD343" i="9"/>
  <c r="AE343" i="9" s="1"/>
  <c r="AB343" i="9"/>
  <c r="AC343" i="9" s="1"/>
  <c r="Z343" i="9"/>
  <c r="AA343" i="9" s="1"/>
  <c r="X343" i="9"/>
  <c r="Y343" i="9" s="1"/>
  <c r="V343" i="9"/>
  <c r="W343" i="9" s="1"/>
  <c r="AD342" i="9"/>
  <c r="AE342" i="9" s="1"/>
  <c r="AB342" i="9"/>
  <c r="AC342" i="9" s="1"/>
  <c r="Z342" i="9"/>
  <c r="AA342" i="9" s="1"/>
  <c r="X342" i="9"/>
  <c r="Y342" i="9" s="1"/>
  <c r="V342" i="9"/>
  <c r="W342" i="9" s="1"/>
  <c r="AD341" i="9"/>
  <c r="AE341" i="9" s="1"/>
  <c r="AB341" i="9"/>
  <c r="AC341" i="9" s="1"/>
  <c r="Z341" i="9"/>
  <c r="AA341" i="9" s="1"/>
  <c r="X341" i="9"/>
  <c r="Y341" i="9" s="1"/>
  <c r="V341" i="9"/>
  <c r="W341" i="9" s="1"/>
  <c r="AD340" i="9"/>
  <c r="AE340" i="9" s="1"/>
  <c r="AB340" i="9"/>
  <c r="AC340" i="9" s="1"/>
  <c r="Z340" i="9"/>
  <c r="AA340" i="9" s="1"/>
  <c r="X340" i="9"/>
  <c r="Y340" i="9" s="1"/>
  <c r="V340" i="9"/>
  <c r="W340" i="9" s="1"/>
  <c r="AD339" i="9"/>
  <c r="AE339" i="9" s="1"/>
  <c r="AB339" i="9"/>
  <c r="AC339" i="9" s="1"/>
  <c r="Z339" i="9"/>
  <c r="AA339" i="9" s="1"/>
  <c r="X339" i="9"/>
  <c r="Y339" i="9" s="1"/>
  <c r="V339" i="9"/>
  <c r="W339" i="9" s="1"/>
  <c r="AD338" i="9"/>
  <c r="AE338" i="9" s="1"/>
  <c r="AB338" i="9"/>
  <c r="AC338" i="9" s="1"/>
  <c r="Z338" i="9"/>
  <c r="AA338" i="9" s="1"/>
  <c r="X338" i="9"/>
  <c r="Y338" i="9" s="1"/>
  <c r="V338" i="9"/>
  <c r="W338" i="9" s="1"/>
  <c r="AD337" i="9"/>
  <c r="AE337" i="9" s="1"/>
  <c r="AB337" i="9"/>
  <c r="AC337" i="9" s="1"/>
  <c r="Z337" i="9"/>
  <c r="AA337" i="9" s="1"/>
  <c r="X337" i="9"/>
  <c r="Y337" i="9" s="1"/>
  <c r="V337" i="9"/>
  <c r="W337" i="9" s="1"/>
  <c r="AD336" i="9"/>
  <c r="AE336" i="9" s="1"/>
  <c r="AB336" i="9"/>
  <c r="AC336" i="9" s="1"/>
  <c r="Z336" i="9"/>
  <c r="AA336" i="9" s="1"/>
  <c r="X336" i="9"/>
  <c r="Y336" i="9" s="1"/>
  <c r="V336" i="9"/>
  <c r="W336" i="9" s="1"/>
  <c r="AD335" i="9"/>
  <c r="AE335" i="9" s="1"/>
  <c r="AB335" i="9"/>
  <c r="AC335" i="9" s="1"/>
  <c r="Z335" i="9"/>
  <c r="AA335" i="9" s="1"/>
  <c r="X335" i="9"/>
  <c r="Y335" i="9" s="1"/>
  <c r="V335" i="9"/>
  <c r="W335" i="9" s="1"/>
  <c r="AD334" i="9"/>
  <c r="AE334" i="9" s="1"/>
  <c r="AB334" i="9"/>
  <c r="AC334" i="9" s="1"/>
  <c r="Z334" i="9"/>
  <c r="AA334" i="9" s="1"/>
  <c r="X334" i="9"/>
  <c r="Y334" i="9" s="1"/>
  <c r="V334" i="9"/>
  <c r="W334" i="9" s="1"/>
  <c r="AD333" i="9"/>
  <c r="AE333" i="9" s="1"/>
  <c r="AB333" i="9"/>
  <c r="AC333" i="9" s="1"/>
  <c r="Z333" i="9"/>
  <c r="AA333" i="9" s="1"/>
  <c r="X333" i="9"/>
  <c r="Y333" i="9" s="1"/>
  <c r="V333" i="9"/>
  <c r="W333" i="9" s="1"/>
  <c r="AD332" i="9"/>
  <c r="AE332" i="9" s="1"/>
  <c r="AB332" i="9"/>
  <c r="AC332" i="9" s="1"/>
  <c r="Z332" i="9"/>
  <c r="AA332" i="9" s="1"/>
  <c r="X332" i="9"/>
  <c r="Y332" i="9" s="1"/>
  <c r="V332" i="9"/>
  <c r="W332" i="9" s="1"/>
  <c r="AD331" i="9"/>
  <c r="AE331" i="9" s="1"/>
  <c r="AB331" i="9"/>
  <c r="AC331" i="9" s="1"/>
  <c r="Z331" i="9"/>
  <c r="AA331" i="9" s="1"/>
  <c r="X331" i="9"/>
  <c r="Y331" i="9" s="1"/>
  <c r="V331" i="9"/>
  <c r="W331" i="9" s="1"/>
  <c r="AD330" i="9"/>
  <c r="AE330" i="9" s="1"/>
  <c r="AB330" i="9"/>
  <c r="AC330" i="9" s="1"/>
  <c r="Z330" i="9"/>
  <c r="AA330" i="9" s="1"/>
  <c r="X330" i="9"/>
  <c r="Y330" i="9" s="1"/>
  <c r="V330" i="9"/>
  <c r="W330" i="9" s="1"/>
  <c r="AD329" i="9"/>
  <c r="AE329" i="9" s="1"/>
  <c r="AB329" i="9"/>
  <c r="AC329" i="9" s="1"/>
  <c r="Z329" i="9"/>
  <c r="AA329" i="9" s="1"/>
  <c r="X329" i="9"/>
  <c r="Y329" i="9" s="1"/>
  <c r="V329" i="9"/>
  <c r="W329" i="9" s="1"/>
  <c r="AD328" i="9"/>
  <c r="AE328" i="9" s="1"/>
  <c r="AB328" i="9"/>
  <c r="AC328" i="9" s="1"/>
  <c r="Z328" i="9"/>
  <c r="AA328" i="9" s="1"/>
  <c r="X328" i="9"/>
  <c r="Y328" i="9" s="1"/>
  <c r="V328" i="9"/>
  <c r="W328" i="9" s="1"/>
  <c r="AD327" i="9"/>
  <c r="AE327" i="9" s="1"/>
  <c r="AB327" i="9"/>
  <c r="AC327" i="9" s="1"/>
  <c r="Z327" i="9"/>
  <c r="AA327" i="9" s="1"/>
  <c r="X327" i="9"/>
  <c r="Y327" i="9" s="1"/>
  <c r="V327" i="9"/>
  <c r="W327" i="9" s="1"/>
  <c r="AD326" i="9"/>
  <c r="AE326" i="9" s="1"/>
  <c r="AB326" i="9"/>
  <c r="AC326" i="9" s="1"/>
  <c r="Z326" i="9"/>
  <c r="AA326" i="9" s="1"/>
  <c r="X326" i="9"/>
  <c r="Y326" i="9" s="1"/>
  <c r="V326" i="9"/>
  <c r="W326" i="9" s="1"/>
  <c r="AD325" i="9"/>
  <c r="AE325" i="9" s="1"/>
  <c r="AB325" i="9"/>
  <c r="AC325" i="9" s="1"/>
  <c r="Z325" i="9"/>
  <c r="AA325" i="9" s="1"/>
  <c r="X325" i="9"/>
  <c r="Y325" i="9" s="1"/>
  <c r="V325" i="9"/>
  <c r="W325" i="9" s="1"/>
  <c r="AD324" i="9"/>
  <c r="AE324" i="9" s="1"/>
  <c r="AB324" i="9"/>
  <c r="AC324" i="9" s="1"/>
  <c r="Z324" i="9"/>
  <c r="AA324" i="9" s="1"/>
  <c r="X324" i="9"/>
  <c r="Y324" i="9" s="1"/>
  <c r="V324" i="9"/>
  <c r="W324" i="9" s="1"/>
  <c r="AD323" i="9"/>
  <c r="AE323" i="9" s="1"/>
  <c r="AB323" i="9"/>
  <c r="AC323" i="9" s="1"/>
  <c r="Z323" i="9"/>
  <c r="AA323" i="9" s="1"/>
  <c r="X323" i="9"/>
  <c r="Y323" i="9" s="1"/>
  <c r="V323" i="9"/>
  <c r="W323" i="9" s="1"/>
  <c r="AD322" i="9"/>
  <c r="AE322" i="9" s="1"/>
  <c r="AB322" i="9"/>
  <c r="AC322" i="9" s="1"/>
  <c r="Z322" i="9"/>
  <c r="AA322" i="9" s="1"/>
  <c r="X322" i="9"/>
  <c r="Y322" i="9" s="1"/>
  <c r="V322" i="9"/>
  <c r="W322" i="9" s="1"/>
  <c r="AD321" i="9"/>
  <c r="AE321" i="9" s="1"/>
  <c r="AB321" i="9"/>
  <c r="AC321" i="9" s="1"/>
  <c r="Z321" i="9"/>
  <c r="AA321" i="9" s="1"/>
  <c r="X321" i="9"/>
  <c r="Y321" i="9" s="1"/>
  <c r="V321" i="9"/>
  <c r="W321" i="9" s="1"/>
  <c r="AD320" i="9"/>
  <c r="AE320" i="9" s="1"/>
  <c r="AB320" i="9"/>
  <c r="AC320" i="9" s="1"/>
  <c r="Z320" i="9"/>
  <c r="AA320" i="9" s="1"/>
  <c r="X320" i="9"/>
  <c r="Y320" i="9" s="1"/>
  <c r="V320" i="9"/>
  <c r="W320" i="9" s="1"/>
  <c r="AD319" i="9"/>
  <c r="AE319" i="9" s="1"/>
  <c r="AB319" i="9"/>
  <c r="AC319" i="9" s="1"/>
  <c r="Z319" i="9"/>
  <c r="AA319" i="9" s="1"/>
  <c r="X319" i="9"/>
  <c r="Y319" i="9" s="1"/>
  <c r="V319" i="9"/>
  <c r="W319" i="9" s="1"/>
  <c r="AD318" i="9"/>
  <c r="AE318" i="9" s="1"/>
  <c r="AB318" i="9"/>
  <c r="AC318" i="9" s="1"/>
  <c r="Z318" i="9"/>
  <c r="AA318" i="9" s="1"/>
  <c r="X318" i="9"/>
  <c r="Y318" i="9" s="1"/>
  <c r="V318" i="9"/>
  <c r="W318" i="9" s="1"/>
  <c r="AD317" i="9"/>
  <c r="AE317" i="9" s="1"/>
  <c r="AB317" i="9"/>
  <c r="AC317" i="9" s="1"/>
  <c r="Z317" i="9"/>
  <c r="AA317" i="9" s="1"/>
  <c r="X317" i="9"/>
  <c r="Y317" i="9" s="1"/>
  <c r="V317" i="9"/>
  <c r="W317" i="9" s="1"/>
  <c r="AD316" i="9"/>
  <c r="AE316" i="9" s="1"/>
  <c r="AB316" i="9"/>
  <c r="AC316" i="9" s="1"/>
  <c r="Z316" i="9"/>
  <c r="AA316" i="9" s="1"/>
  <c r="X316" i="9"/>
  <c r="Y316" i="9" s="1"/>
  <c r="V316" i="9"/>
  <c r="W316" i="9" s="1"/>
  <c r="AD315" i="9"/>
  <c r="AE315" i="9" s="1"/>
  <c r="AB315" i="9"/>
  <c r="AC315" i="9" s="1"/>
  <c r="Z315" i="9"/>
  <c r="AA315" i="9" s="1"/>
  <c r="X315" i="9"/>
  <c r="Y315" i="9" s="1"/>
  <c r="V315" i="9"/>
  <c r="W315" i="9" s="1"/>
  <c r="AD314" i="9"/>
  <c r="AE314" i="9" s="1"/>
  <c r="AB314" i="9"/>
  <c r="AC314" i="9" s="1"/>
  <c r="Z314" i="9"/>
  <c r="AA314" i="9" s="1"/>
  <c r="X314" i="9"/>
  <c r="Y314" i="9" s="1"/>
  <c r="V314" i="9"/>
  <c r="W314" i="9" s="1"/>
  <c r="AD313" i="9"/>
  <c r="AE313" i="9" s="1"/>
  <c r="AB313" i="9"/>
  <c r="AC313" i="9" s="1"/>
  <c r="Z313" i="9"/>
  <c r="AA313" i="9" s="1"/>
  <c r="X313" i="9"/>
  <c r="Y313" i="9" s="1"/>
  <c r="V313" i="9"/>
  <c r="W313" i="9" s="1"/>
  <c r="AD312" i="9"/>
  <c r="AE312" i="9" s="1"/>
  <c r="AB312" i="9"/>
  <c r="AC312" i="9" s="1"/>
  <c r="Z312" i="9"/>
  <c r="AA312" i="9" s="1"/>
  <c r="X312" i="9"/>
  <c r="Y312" i="9" s="1"/>
  <c r="V312" i="9"/>
  <c r="W312" i="9" s="1"/>
  <c r="AD311" i="9"/>
  <c r="AE311" i="9" s="1"/>
  <c r="AB311" i="9"/>
  <c r="AC311" i="9" s="1"/>
  <c r="Z311" i="9"/>
  <c r="AA311" i="9" s="1"/>
  <c r="X311" i="9"/>
  <c r="Y311" i="9" s="1"/>
  <c r="V311" i="9"/>
  <c r="W311" i="9" s="1"/>
  <c r="AD310" i="9"/>
  <c r="AE310" i="9" s="1"/>
  <c r="AB310" i="9"/>
  <c r="AC310" i="9" s="1"/>
  <c r="Z310" i="9"/>
  <c r="AA310" i="9" s="1"/>
  <c r="X310" i="9"/>
  <c r="Y310" i="9" s="1"/>
  <c r="V310" i="9"/>
  <c r="W310" i="9" s="1"/>
  <c r="AD309" i="9"/>
  <c r="AE309" i="9" s="1"/>
  <c r="AB309" i="9"/>
  <c r="AC309" i="9" s="1"/>
  <c r="Z309" i="9"/>
  <c r="AA309" i="9" s="1"/>
  <c r="X309" i="9"/>
  <c r="Y309" i="9" s="1"/>
  <c r="V309" i="9"/>
  <c r="W309" i="9" s="1"/>
  <c r="AD308" i="9"/>
  <c r="AE308" i="9" s="1"/>
  <c r="AB308" i="9"/>
  <c r="AC308" i="9" s="1"/>
  <c r="Z308" i="9"/>
  <c r="AA308" i="9" s="1"/>
  <c r="X308" i="9"/>
  <c r="Y308" i="9" s="1"/>
  <c r="V308" i="9"/>
  <c r="W308" i="9" s="1"/>
  <c r="AD307" i="9"/>
  <c r="AE307" i="9" s="1"/>
  <c r="AB307" i="9"/>
  <c r="AC307" i="9" s="1"/>
  <c r="Z307" i="9"/>
  <c r="AA307" i="9" s="1"/>
  <c r="X307" i="9"/>
  <c r="Y307" i="9" s="1"/>
  <c r="V307" i="9"/>
  <c r="W307" i="9" s="1"/>
  <c r="AD306" i="9"/>
  <c r="AE306" i="9" s="1"/>
  <c r="AB306" i="9"/>
  <c r="AC306" i="9" s="1"/>
  <c r="Z306" i="9"/>
  <c r="AA306" i="9" s="1"/>
  <c r="X306" i="9"/>
  <c r="Y306" i="9" s="1"/>
  <c r="V306" i="9"/>
  <c r="W306" i="9" s="1"/>
  <c r="AD305" i="9"/>
  <c r="AE305" i="9" s="1"/>
  <c r="AB305" i="9"/>
  <c r="AC305" i="9" s="1"/>
  <c r="Z305" i="9"/>
  <c r="AA305" i="9" s="1"/>
  <c r="X305" i="9"/>
  <c r="Y305" i="9" s="1"/>
  <c r="V305" i="9"/>
  <c r="W305" i="9" s="1"/>
  <c r="AD304" i="9"/>
  <c r="AE304" i="9" s="1"/>
  <c r="AB304" i="9"/>
  <c r="AC304" i="9" s="1"/>
  <c r="Z304" i="9"/>
  <c r="AA304" i="9" s="1"/>
  <c r="X304" i="9"/>
  <c r="Y304" i="9" s="1"/>
  <c r="V304" i="9"/>
  <c r="W304" i="9" s="1"/>
  <c r="AD303" i="9"/>
  <c r="AE303" i="9" s="1"/>
  <c r="AB303" i="9"/>
  <c r="AC303" i="9" s="1"/>
  <c r="Z303" i="9"/>
  <c r="AA303" i="9" s="1"/>
  <c r="X303" i="9"/>
  <c r="Y303" i="9" s="1"/>
  <c r="V303" i="9"/>
  <c r="W303" i="9" s="1"/>
  <c r="AD302" i="9"/>
  <c r="AE302" i="9" s="1"/>
  <c r="AB302" i="9"/>
  <c r="AC302" i="9" s="1"/>
  <c r="Z302" i="9"/>
  <c r="AA302" i="9" s="1"/>
  <c r="X302" i="9"/>
  <c r="Y302" i="9" s="1"/>
  <c r="V302" i="9"/>
  <c r="W302" i="9" s="1"/>
  <c r="AD301" i="9"/>
  <c r="AE301" i="9" s="1"/>
  <c r="AB301" i="9"/>
  <c r="AC301" i="9" s="1"/>
  <c r="Z301" i="9"/>
  <c r="AA301" i="9" s="1"/>
  <c r="X301" i="9"/>
  <c r="Y301" i="9" s="1"/>
  <c r="V301" i="9"/>
  <c r="W301" i="9" s="1"/>
  <c r="AD300" i="9"/>
  <c r="AE300" i="9" s="1"/>
  <c r="AB300" i="9"/>
  <c r="AC300" i="9" s="1"/>
  <c r="Z300" i="9"/>
  <c r="AA300" i="9" s="1"/>
  <c r="X300" i="9"/>
  <c r="Y300" i="9" s="1"/>
  <c r="V300" i="9"/>
  <c r="W300" i="9" s="1"/>
  <c r="AD299" i="9"/>
  <c r="AE299" i="9" s="1"/>
  <c r="AB299" i="9"/>
  <c r="AC299" i="9" s="1"/>
  <c r="Z299" i="9"/>
  <c r="AA299" i="9" s="1"/>
  <c r="X299" i="9"/>
  <c r="Y299" i="9" s="1"/>
  <c r="V299" i="9"/>
  <c r="W299" i="9" s="1"/>
  <c r="AD298" i="9"/>
  <c r="AE298" i="9" s="1"/>
  <c r="AB298" i="9"/>
  <c r="AC298" i="9" s="1"/>
  <c r="Z298" i="9"/>
  <c r="AA298" i="9" s="1"/>
  <c r="X298" i="9"/>
  <c r="Y298" i="9" s="1"/>
  <c r="V298" i="9"/>
  <c r="W298" i="9" s="1"/>
  <c r="AD297" i="9"/>
  <c r="AE297" i="9" s="1"/>
  <c r="AB297" i="9"/>
  <c r="AC297" i="9" s="1"/>
  <c r="Z297" i="9"/>
  <c r="AA297" i="9" s="1"/>
  <c r="X297" i="9"/>
  <c r="Y297" i="9" s="1"/>
  <c r="V297" i="9"/>
  <c r="W297" i="9" s="1"/>
  <c r="AD296" i="9"/>
  <c r="AE296" i="9" s="1"/>
  <c r="AB296" i="9"/>
  <c r="AC296" i="9" s="1"/>
  <c r="Z296" i="9"/>
  <c r="AA296" i="9" s="1"/>
  <c r="X296" i="9"/>
  <c r="Y296" i="9" s="1"/>
  <c r="V296" i="9"/>
  <c r="W296" i="9" s="1"/>
  <c r="AD295" i="9"/>
  <c r="AE295" i="9" s="1"/>
  <c r="AB295" i="9"/>
  <c r="AC295" i="9" s="1"/>
  <c r="Z295" i="9"/>
  <c r="AA295" i="9" s="1"/>
  <c r="X295" i="9"/>
  <c r="Y295" i="9" s="1"/>
  <c r="V295" i="9"/>
  <c r="W295" i="9" s="1"/>
  <c r="AD294" i="9"/>
  <c r="AE294" i="9" s="1"/>
  <c r="AB294" i="9"/>
  <c r="AC294" i="9" s="1"/>
  <c r="Z294" i="9"/>
  <c r="AA294" i="9" s="1"/>
  <c r="X294" i="9"/>
  <c r="Y294" i="9" s="1"/>
  <c r="V294" i="9"/>
  <c r="W294" i="9" s="1"/>
  <c r="AD293" i="9"/>
  <c r="AE293" i="9" s="1"/>
  <c r="AB293" i="9"/>
  <c r="AC293" i="9" s="1"/>
  <c r="Z293" i="9"/>
  <c r="AA293" i="9" s="1"/>
  <c r="X293" i="9"/>
  <c r="Y293" i="9" s="1"/>
  <c r="V293" i="9"/>
  <c r="W293" i="9" s="1"/>
  <c r="AD292" i="9"/>
  <c r="AE292" i="9" s="1"/>
  <c r="AB292" i="9"/>
  <c r="AC292" i="9" s="1"/>
  <c r="Z292" i="9"/>
  <c r="AA292" i="9" s="1"/>
  <c r="X292" i="9"/>
  <c r="Y292" i="9" s="1"/>
  <c r="V292" i="9"/>
  <c r="W292" i="9" s="1"/>
  <c r="AD291" i="9"/>
  <c r="AE291" i="9" s="1"/>
  <c r="AB291" i="9"/>
  <c r="AC291" i="9" s="1"/>
  <c r="Z291" i="9"/>
  <c r="AA291" i="9" s="1"/>
  <c r="X291" i="9"/>
  <c r="Y291" i="9" s="1"/>
  <c r="V291" i="9"/>
  <c r="W291" i="9" s="1"/>
  <c r="AD290" i="9"/>
  <c r="AE290" i="9" s="1"/>
  <c r="AB290" i="9"/>
  <c r="AC290" i="9" s="1"/>
  <c r="Z290" i="9"/>
  <c r="AA290" i="9" s="1"/>
  <c r="X290" i="9"/>
  <c r="Y290" i="9" s="1"/>
  <c r="V290" i="9"/>
  <c r="W290" i="9" s="1"/>
  <c r="AD289" i="9"/>
  <c r="AE289" i="9" s="1"/>
  <c r="AB289" i="9"/>
  <c r="AC289" i="9" s="1"/>
  <c r="Z289" i="9"/>
  <c r="AA289" i="9" s="1"/>
  <c r="X289" i="9"/>
  <c r="Y289" i="9" s="1"/>
  <c r="V289" i="9"/>
  <c r="W289" i="9" s="1"/>
  <c r="AD288" i="9"/>
  <c r="AE288" i="9" s="1"/>
  <c r="AB288" i="9"/>
  <c r="AC288" i="9" s="1"/>
  <c r="Z288" i="9"/>
  <c r="AA288" i="9" s="1"/>
  <c r="X288" i="9"/>
  <c r="Y288" i="9" s="1"/>
  <c r="V288" i="9"/>
  <c r="W288" i="9" s="1"/>
  <c r="AD287" i="9"/>
  <c r="AE287" i="9" s="1"/>
  <c r="AB287" i="9"/>
  <c r="AC287" i="9" s="1"/>
  <c r="Z287" i="9"/>
  <c r="AA287" i="9" s="1"/>
  <c r="X287" i="9"/>
  <c r="Y287" i="9" s="1"/>
  <c r="V287" i="9"/>
  <c r="W287" i="9" s="1"/>
  <c r="AD286" i="9"/>
  <c r="AE286" i="9" s="1"/>
  <c r="AB286" i="9"/>
  <c r="AC286" i="9" s="1"/>
  <c r="Z286" i="9"/>
  <c r="AA286" i="9" s="1"/>
  <c r="X286" i="9"/>
  <c r="Y286" i="9" s="1"/>
  <c r="V286" i="9"/>
  <c r="W286" i="9" s="1"/>
  <c r="AD285" i="9"/>
  <c r="AE285" i="9" s="1"/>
  <c r="AB285" i="9"/>
  <c r="AC285" i="9" s="1"/>
  <c r="Z285" i="9"/>
  <c r="AA285" i="9" s="1"/>
  <c r="X285" i="9"/>
  <c r="Y285" i="9" s="1"/>
  <c r="V285" i="9"/>
  <c r="W285" i="9" s="1"/>
  <c r="AD284" i="9"/>
  <c r="AE284" i="9" s="1"/>
  <c r="AB284" i="9"/>
  <c r="AC284" i="9" s="1"/>
  <c r="Z284" i="9"/>
  <c r="AA284" i="9" s="1"/>
  <c r="X284" i="9"/>
  <c r="Y284" i="9" s="1"/>
  <c r="V284" i="9"/>
  <c r="W284" i="9" s="1"/>
  <c r="AD283" i="9"/>
  <c r="AE283" i="9" s="1"/>
  <c r="AB283" i="9"/>
  <c r="AC283" i="9" s="1"/>
  <c r="Z283" i="9"/>
  <c r="AA283" i="9" s="1"/>
  <c r="X283" i="9"/>
  <c r="Y283" i="9" s="1"/>
  <c r="V283" i="9"/>
  <c r="W283" i="9" s="1"/>
  <c r="AD282" i="9"/>
  <c r="AE282" i="9" s="1"/>
  <c r="AB282" i="9"/>
  <c r="AC282" i="9" s="1"/>
  <c r="Z282" i="9"/>
  <c r="AA282" i="9" s="1"/>
  <c r="X282" i="9"/>
  <c r="Y282" i="9" s="1"/>
  <c r="V282" i="9"/>
  <c r="W282" i="9" s="1"/>
  <c r="AD281" i="9"/>
  <c r="AE281" i="9" s="1"/>
  <c r="AB281" i="9"/>
  <c r="AC281" i="9" s="1"/>
  <c r="Z281" i="9"/>
  <c r="AA281" i="9" s="1"/>
  <c r="X281" i="9"/>
  <c r="Y281" i="9" s="1"/>
  <c r="V281" i="9"/>
  <c r="W281" i="9" s="1"/>
  <c r="AD280" i="9"/>
  <c r="AE280" i="9" s="1"/>
  <c r="AB280" i="9"/>
  <c r="AC280" i="9" s="1"/>
  <c r="Z280" i="9"/>
  <c r="AA280" i="9" s="1"/>
  <c r="X280" i="9"/>
  <c r="Y280" i="9" s="1"/>
  <c r="V280" i="9"/>
  <c r="W280" i="9" s="1"/>
  <c r="AD279" i="9"/>
  <c r="AE279" i="9" s="1"/>
  <c r="AB279" i="9"/>
  <c r="AC279" i="9" s="1"/>
  <c r="Z279" i="9"/>
  <c r="AA279" i="9" s="1"/>
  <c r="X279" i="9"/>
  <c r="Y279" i="9" s="1"/>
  <c r="V279" i="9"/>
  <c r="W279" i="9" s="1"/>
  <c r="AD278" i="9"/>
  <c r="AE278" i="9" s="1"/>
  <c r="AB278" i="9"/>
  <c r="AC278" i="9" s="1"/>
  <c r="Z278" i="9"/>
  <c r="AA278" i="9" s="1"/>
  <c r="X278" i="9"/>
  <c r="Y278" i="9" s="1"/>
  <c r="V278" i="9"/>
  <c r="W278" i="9" s="1"/>
  <c r="AD277" i="9"/>
  <c r="AE277" i="9" s="1"/>
  <c r="AB277" i="9"/>
  <c r="AC277" i="9" s="1"/>
  <c r="Z277" i="9"/>
  <c r="AA277" i="9" s="1"/>
  <c r="X277" i="9"/>
  <c r="Y277" i="9" s="1"/>
  <c r="V277" i="9"/>
  <c r="W277" i="9" s="1"/>
  <c r="AD276" i="9"/>
  <c r="AE276" i="9" s="1"/>
  <c r="AB276" i="9"/>
  <c r="AC276" i="9" s="1"/>
  <c r="Z276" i="9"/>
  <c r="AA276" i="9" s="1"/>
  <c r="X276" i="9"/>
  <c r="Y276" i="9" s="1"/>
  <c r="V276" i="9"/>
  <c r="W276" i="9" s="1"/>
  <c r="AD275" i="9"/>
  <c r="AE275" i="9" s="1"/>
  <c r="AB275" i="9"/>
  <c r="AC275" i="9" s="1"/>
  <c r="Z275" i="9"/>
  <c r="AA275" i="9" s="1"/>
  <c r="X275" i="9"/>
  <c r="Y275" i="9" s="1"/>
  <c r="V275" i="9"/>
  <c r="W275" i="9" s="1"/>
  <c r="AD274" i="9"/>
  <c r="AE274" i="9" s="1"/>
  <c r="AB274" i="9"/>
  <c r="AC274" i="9" s="1"/>
  <c r="Z274" i="9"/>
  <c r="AA274" i="9" s="1"/>
  <c r="X274" i="9"/>
  <c r="Y274" i="9" s="1"/>
  <c r="V274" i="9"/>
  <c r="W274" i="9" s="1"/>
  <c r="AD273" i="9"/>
  <c r="AE273" i="9" s="1"/>
  <c r="AB273" i="9"/>
  <c r="AC273" i="9" s="1"/>
  <c r="Z273" i="9"/>
  <c r="AA273" i="9" s="1"/>
  <c r="X273" i="9"/>
  <c r="Y273" i="9" s="1"/>
  <c r="V273" i="9"/>
  <c r="W273" i="9" s="1"/>
  <c r="AD272" i="9"/>
  <c r="AE272" i="9" s="1"/>
  <c r="AB272" i="9"/>
  <c r="AC272" i="9" s="1"/>
  <c r="Z272" i="9"/>
  <c r="AA272" i="9" s="1"/>
  <c r="X272" i="9"/>
  <c r="Y272" i="9" s="1"/>
  <c r="V272" i="9"/>
  <c r="W272" i="9" s="1"/>
  <c r="AD271" i="9"/>
  <c r="AE271" i="9" s="1"/>
  <c r="AB271" i="9"/>
  <c r="AC271" i="9" s="1"/>
  <c r="Z271" i="9"/>
  <c r="AA271" i="9" s="1"/>
  <c r="X271" i="9"/>
  <c r="Y271" i="9" s="1"/>
  <c r="V271" i="9"/>
  <c r="W271" i="9" s="1"/>
  <c r="AD270" i="9"/>
  <c r="AE270" i="9" s="1"/>
  <c r="AB270" i="9"/>
  <c r="AC270" i="9" s="1"/>
  <c r="Z270" i="9"/>
  <c r="AA270" i="9" s="1"/>
  <c r="X270" i="9"/>
  <c r="Y270" i="9" s="1"/>
  <c r="V270" i="9"/>
  <c r="W270" i="9" s="1"/>
  <c r="AD269" i="9"/>
  <c r="AE269" i="9" s="1"/>
  <c r="AB269" i="9"/>
  <c r="AC269" i="9" s="1"/>
  <c r="Z269" i="9"/>
  <c r="AA269" i="9" s="1"/>
  <c r="X269" i="9"/>
  <c r="Y269" i="9" s="1"/>
  <c r="V269" i="9"/>
  <c r="W269" i="9" s="1"/>
  <c r="AD268" i="9"/>
  <c r="AE268" i="9" s="1"/>
  <c r="AB268" i="9"/>
  <c r="AC268" i="9" s="1"/>
  <c r="Z268" i="9"/>
  <c r="AA268" i="9" s="1"/>
  <c r="X268" i="9"/>
  <c r="Y268" i="9" s="1"/>
  <c r="V268" i="9"/>
  <c r="W268" i="9" s="1"/>
  <c r="AD267" i="9"/>
  <c r="AE267" i="9" s="1"/>
  <c r="AB267" i="9"/>
  <c r="AC267" i="9" s="1"/>
  <c r="Z267" i="9"/>
  <c r="AA267" i="9" s="1"/>
  <c r="X267" i="9"/>
  <c r="Y267" i="9" s="1"/>
  <c r="V267" i="9"/>
  <c r="W267" i="9" s="1"/>
  <c r="AD266" i="9"/>
  <c r="AE266" i="9" s="1"/>
  <c r="AB266" i="9"/>
  <c r="AC266" i="9" s="1"/>
  <c r="Z266" i="9"/>
  <c r="AA266" i="9" s="1"/>
  <c r="X266" i="9"/>
  <c r="Y266" i="9" s="1"/>
  <c r="V266" i="9"/>
  <c r="W266" i="9" s="1"/>
  <c r="AD265" i="9"/>
  <c r="AE265" i="9" s="1"/>
  <c r="AB265" i="9"/>
  <c r="AC265" i="9" s="1"/>
  <c r="Z265" i="9"/>
  <c r="AA265" i="9" s="1"/>
  <c r="X265" i="9"/>
  <c r="Y265" i="9" s="1"/>
  <c r="V265" i="9"/>
  <c r="W265" i="9" s="1"/>
  <c r="AD264" i="9"/>
  <c r="AE264" i="9" s="1"/>
  <c r="AB264" i="9"/>
  <c r="AC264" i="9" s="1"/>
  <c r="Z264" i="9"/>
  <c r="AA264" i="9" s="1"/>
  <c r="X264" i="9"/>
  <c r="Y264" i="9" s="1"/>
  <c r="V264" i="9"/>
  <c r="W264" i="9" s="1"/>
  <c r="AD263" i="9"/>
  <c r="AE263" i="9" s="1"/>
  <c r="AB263" i="9"/>
  <c r="AC263" i="9" s="1"/>
  <c r="Z263" i="9"/>
  <c r="AA263" i="9" s="1"/>
  <c r="X263" i="9"/>
  <c r="Y263" i="9" s="1"/>
  <c r="V263" i="9"/>
  <c r="W263" i="9" s="1"/>
  <c r="AD262" i="9"/>
  <c r="AE262" i="9" s="1"/>
  <c r="AB262" i="9"/>
  <c r="AC262" i="9" s="1"/>
  <c r="Z262" i="9"/>
  <c r="AA262" i="9" s="1"/>
  <c r="X262" i="9"/>
  <c r="Y262" i="9" s="1"/>
  <c r="V262" i="9"/>
  <c r="W262" i="9" s="1"/>
  <c r="AD261" i="9"/>
  <c r="AE261" i="9" s="1"/>
  <c r="AB261" i="9"/>
  <c r="AC261" i="9" s="1"/>
  <c r="Z261" i="9"/>
  <c r="AA261" i="9" s="1"/>
  <c r="X261" i="9"/>
  <c r="Y261" i="9" s="1"/>
  <c r="V261" i="9"/>
  <c r="W261" i="9" s="1"/>
  <c r="AD260" i="9"/>
  <c r="AE260" i="9" s="1"/>
  <c r="AB260" i="9"/>
  <c r="AC260" i="9" s="1"/>
  <c r="Z260" i="9"/>
  <c r="AA260" i="9" s="1"/>
  <c r="X260" i="9"/>
  <c r="Y260" i="9" s="1"/>
  <c r="V260" i="9"/>
  <c r="W260" i="9" s="1"/>
  <c r="AD259" i="9"/>
  <c r="AE259" i="9" s="1"/>
  <c r="AB259" i="9"/>
  <c r="AC259" i="9" s="1"/>
  <c r="Z259" i="9"/>
  <c r="AA259" i="9" s="1"/>
  <c r="X259" i="9"/>
  <c r="Y259" i="9" s="1"/>
  <c r="V259" i="9"/>
  <c r="W259" i="9" s="1"/>
  <c r="AD258" i="9"/>
  <c r="AE258" i="9" s="1"/>
  <c r="AB258" i="9"/>
  <c r="AC258" i="9" s="1"/>
  <c r="Z258" i="9"/>
  <c r="AA258" i="9" s="1"/>
  <c r="X258" i="9"/>
  <c r="Y258" i="9" s="1"/>
  <c r="V258" i="9"/>
  <c r="W258" i="9" s="1"/>
  <c r="AD257" i="9"/>
  <c r="AE257" i="9" s="1"/>
  <c r="AB257" i="9"/>
  <c r="AC257" i="9" s="1"/>
  <c r="Z257" i="9"/>
  <c r="AA257" i="9" s="1"/>
  <c r="X257" i="9"/>
  <c r="Y257" i="9" s="1"/>
  <c r="V257" i="9"/>
  <c r="W257" i="9" s="1"/>
  <c r="AD256" i="9"/>
  <c r="AE256" i="9" s="1"/>
  <c r="AB256" i="9"/>
  <c r="AC256" i="9" s="1"/>
  <c r="Z256" i="9"/>
  <c r="AA256" i="9" s="1"/>
  <c r="X256" i="9"/>
  <c r="Y256" i="9" s="1"/>
  <c r="V256" i="9"/>
  <c r="W256" i="9" s="1"/>
  <c r="AD255" i="9"/>
  <c r="AE255" i="9" s="1"/>
  <c r="AB255" i="9"/>
  <c r="AC255" i="9" s="1"/>
  <c r="Z255" i="9"/>
  <c r="AA255" i="9" s="1"/>
  <c r="X255" i="9"/>
  <c r="Y255" i="9" s="1"/>
  <c r="V255" i="9"/>
  <c r="W255" i="9" s="1"/>
  <c r="AD254" i="9"/>
  <c r="AE254" i="9" s="1"/>
  <c r="AB254" i="9"/>
  <c r="AC254" i="9" s="1"/>
  <c r="Z254" i="9"/>
  <c r="AA254" i="9" s="1"/>
  <c r="X254" i="9"/>
  <c r="Y254" i="9" s="1"/>
  <c r="V254" i="9"/>
  <c r="W254" i="9" s="1"/>
  <c r="AD253" i="9"/>
  <c r="AE253" i="9" s="1"/>
  <c r="AB253" i="9"/>
  <c r="AC253" i="9" s="1"/>
  <c r="Z253" i="9"/>
  <c r="AA253" i="9" s="1"/>
  <c r="X253" i="9"/>
  <c r="Y253" i="9" s="1"/>
  <c r="V253" i="9"/>
  <c r="W253" i="9" s="1"/>
  <c r="AD252" i="9"/>
  <c r="AE252" i="9" s="1"/>
  <c r="AB252" i="9"/>
  <c r="AC252" i="9" s="1"/>
  <c r="Z252" i="9"/>
  <c r="AA252" i="9" s="1"/>
  <c r="X252" i="9"/>
  <c r="Y252" i="9" s="1"/>
  <c r="V252" i="9"/>
  <c r="W252" i="9" s="1"/>
  <c r="AD251" i="9"/>
  <c r="AE251" i="9" s="1"/>
  <c r="AB251" i="9"/>
  <c r="AC251" i="9" s="1"/>
  <c r="Z251" i="9"/>
  <c r="AA251" i="9" s="1"/>
  <c r="X251" i="9"/>
  <c r="Y251" i="9" s="1"/>
  <c r="V251" i="9"/>
  <c r="W251" i="9" s="1"/>
  <c r="AD250" i="9"/>
  <c r="AE250" i="9" s="1"/>
  <c r="AB250" i="9"/>
  <c r="AC250" i="9" s="1"/>
  <c r="Z250" i="9"/>
  <c r="AA250" i="9" s="1"/>
  <c r="X250" i="9"/>
  <c r="Y250" i="9" s="1"/>
  <c r="V250" i="9"/>
  <c r="W250" i="9" s="1"/>
  <c r="AD249" i="9"/>
  <c r="AE249" i="9" s="1"/>
  <c r="AB249" i="9"/>
  <c r="AC249" i="9" s="1"/>
  <c r="Z249" i="9"/>
  <c r="AA249" i="9" s="1"/>
  <c r="X249" i="9"/>
  <c r="Y249" i="9" s="1"/>
  <c r="V249" i="9"/>
  <c r="W249" i="9" s="1"/>
  <c r="AD248" i="9"/>
  <c r="AE248" i="9" s="1"/>
  <c r="AB248" i="9"/>
  <c r="AC248" i="9" s="1"/>
  <c r="Z248" i="9"/>
  <c r="AA248" i="9" s="1"/>
  <c r="X248" i="9"/>
  <c r="Y248" i="9" s="1"/>
  <c r="V248" i="9"/>
  <c r="W248" i="9" s="1"/>
  <c r="AD247" i="9"/>
  <c r="AE247" i="9" s="1"/>
  <c r="AB247" i="9"/>
  <c r="AC247" i="9" s="1"/>
  <c r="Z247" i="9"/>
  <c r="AA247" i="9" s="1"/>
  <c r="X247" i="9"/>
  <c r="Y247" i="9" s="1"/>
  <c r="V247" i="9"/>
  <c r="W247" i="9" s="1"/>
  <c r="AD246" i="9"/>
  <c r="AE246" i="9" s="1"/>
  <c r="AB246" i="9"/>
  <c r="AC246" i="9" s="1"/>
  <c r="Z246" i="9"/>
  <c r="AA246" i="9" s="1"/>
  <c r="X246" i="9"/>
  <c r="Y246" i="9" s="1"/>
  <c r="V246" i="9"/>
  <c r="W246" i="9" s="1"/>
  <c r="AD245" i="9"/>
  <c r="AE245" i="9" s="1"/>
  <c r="AB245" i="9"/>
  <c r="AC245" i="9" s="1"/>
  <c r="Z245" i="9"/>
  <c r="AA245" i="9" s="1"/>
  <c r="X245" i="9"/>
  <c r="Y245" i="9" s="1"/>
  <c r="V245" i="9"/>
  <c r="W245" i="9" s="1"/>
  <c r="AD244" i="9"/>
  <c r="AE244" i="9" s="1"/>
  <c r="AB244" i="9"/>
  <c r="AC244" i="9" s="1"/>
  <c r="Z244" i="9"/>
  <c r="AA244" i="9" s="1"/>
  <c r="X244" i="9"/>
  <c r="Y244" i="9" s="1"/>
  <c r="V244" i="9"/>
  <c r="W244" i="9" s="1"/>
  <c r="AD243" i="9"/>
  <c r="AE243" i="9" s="1"/>
  <c r="AB243" i="9"/>
  <c r="AC243" i="9" s="1"/>
  <c r="Z243" i="9"/>
  <c r="AA243" i="9" s="1"/>
  <c r="X243" i="9"/>
  <c r="Y243" i="9" s="1"/>
  <c r="V243" i="9"/>
  <c r="W243" i="9" s="1"/>
  <c r="AD242" i="9"/>
  <c r="AE242" i="9" s="1"/>
  <c r="AB242" i="9"/>
  <c r="AC242" i="9" s="1"/>
  <c r="Z242" i="9"/>
  <c r="AA242" i="9" s="1"/>
  <c r="X242" i="9"/>
  <c r="Y242" i="9" s="1"/>
  <c r="V242" i="9"/>
  <c r="W242" i="9" s="1"/>
  <c r="AD241" i="9"/>
  <c r="AE241" i="9" s="1"/>
  <c r="AB241" i="9"/>
  <c r="AC241" i="9" s="1"/>
  <c r="Z241" i="9"/>
  <c r="AA241" i="9" s="1"/>
  <c r="X241" i="9"/>
  <c r="Y241" i="9" s="1"/>
  <c r="V241" i="9"/>
  <c r="W241" i="9" s="1"/>
  <c r="AD240" i="9"/>
  <c r="AE240" i="9" s="1"/>
  <c r="AB240" i="9"/>
  <c r="AC240" i="9" s="1"/>
  <c r="Z240" i="9"/>
  <c r="AA240" i="9" s="1"/>
  <c r="X240" i="9"/>
  <c r="Y240" i="9" s="1"/>
  <c r="V240" i="9"/>
  <c r="W240" i="9" s="1"/>
  <c r="AD239" i="9"/>
  <c r="AE239" i="9" s="1"/>
  <c r="AB239" i="9"/>
  <c r="AC239" i="9" s="1"/>
  <c r="Z239" i="9"/>
  <c r="AA239" i="9" s="1"/>
  <c r="X239" i="9"/>
  <c r="Y239" i="9" s="1"/>
  <c r="V239" i="9"/>
  <c r="W239" i="9" s="1"/>
  <c r="AD238" i="9"/>
  <c r="AE238" i="9" s="1"/>
  <c r="AB238" i="9"/>
  <c r="AC238" i="9" s="1"/>
  <c r="Z238" i="9"/>
  <c r="AA238" i="9" s="1"/>
  <c r="X238" i="9"/>
  <c r="Y238" i="9" s="1"/>
  <c r="V238" i="9"/>
  <c r="W238" i="9" s="1"/>
  <c r="AD237" i="9"/>
  <c r="AE237" i="9" s="1"/>
  <c r="AB237" i="9"/>
  <c r="AC237" i="9" s="1"/>
  <c r="Z237" i="9"/>
  <c r="AA237" i="9" s="1"/>
  <c r="X237" i="9"/>
  <c r="Y237" i="9" s="1"/>
  <c r="V237" i="9"/>
  <c r="W237" i="9" s="1"/>
  <c r="AD236" i="9"/>
  <c r="AE236" i="9" s="1"/>
  <c r="AB236" i="9"/>
  <c r="AC236" i="9" s="1"/>
  <c r="Z236" i="9"/>
  <c r="AA236" i="9" s="1"/>
  <c r="X236" i="9"/>
  <c r="Y236" i="9" s="1"/>
  <c r="V236" i="9"/>
  <c r="W236" i="9" s="1"/>
  <c r="AD235" i="9"/>
  <c r="AE235" i="9" s="1"/>
  <c r="AB235" i="9"/>
  <c r="AC235" i="9" s="1"/>
  <c r="Z235" i="9"/>
  <c r="AA235" i="9" s="1"/>
  <c r="X235" i="9"/>
  <c r="Y235" i="9" s="1"/>
  <c r="V235" i="9"/>
  <c r="W235" i="9" s="1"/>
  <c r="AD234" i="9"/>
  <c r="AE234" i="9" s="1"/>
  <c r="AB234" i="9"/>
  <c r="AC234" i="9" s="1"/>
  <c r="Z234" i="9"/>
  <c r="AA234" i="9" s="1"/>
  <c r="X234" i="9"/>
  <c r="Y234" i="9" s="1"/>
  <c r="V234" i="9"/>
  <c r="W234" i="9" s="1"/>
  <c r="AD233" i="9"/>
  <c r="AE233" i="9" s="1"/>
  <c r="AB233" i="9"/>
  <c r="AC233" i="9" s="1"/>
  <c r="Z233" i="9"/>
  <c r="AA233" i="9" s="1"/>
  <c r="X233" i="9"/>
  <c r="Y233" i="9" s="1"/>
  <c r="V233" i="9"/>
  <c r="W233" i="9" s="1"/>
  <c r="AD232" i="9"/>
  <c r="AE232" i="9" s="1"/>
  <c r="AB232" i="9"/>
  <c r="AC232" i="9" s="1"/>
  <c r="Z232" i="9"/>
  <c r="AA232" i="9" s="1"/>
  <c r="X232" i="9"/>
  <c r="Y232" i="9" s="1"/>
  <c r="V232" i="9"/>
  <c r="W232" i="9" s="1"/>
  <c r="AD231" i="9"/>
  <c r="AE231" i="9" s="1"/>
  <c r="AB231" i="9"/>
  <c r="AC231" i="9" s="1"/>
  <c r="Z231" i="9"/>
  <c r="AA231" i="9" s="1"/>
  <c r="X231" i="9"/>
  <c r="Y231" i="9" s="1"/>
  <c r="V231" i="9"/>
  <c r="W231" i="9" s="1"/>
  <c r="AD230" i="9"/>
  <c r="AE230" i="9" s="1"/>
  <c r="AB230" i="9"/>
  <c r="AC230" i="9" s="1"/>
  <c r="Z230" i="9"/>
  <c r="AA230" i="9" s="1"/>
  <c r="X230" i="9"/>
  <c r="Y230" i="9" s="1"/>
  <c r="V230" i="9"/>
  <c r="W230" i="9" s="1"/>
  <c r="AD229" i="9"/>
  <c r="AE229" i="9" s="1"/>
  <c r="AB229" i="9"/>
  <c r="AC229" i="9" s="1"/>
  <c r="Z229" i="9"/>
  <c r="AA229" i="9" s="1"/>
  <c r="X229" i="9"/>
  <c r="Y229" i="9" s="1"/>
  <c r="V229" i="9"/>
  <c r="W229" i="9" s="1"/>
  <c r="AD228" i="9"/>
  <c r="AE228" i="9" s="1"/>
  <c r="AB228" i="9"/>
  <c r="AC228" i="9" s="1"/>
  <c r="Z228" i="9"/>
  <c r="AA228" i="9" s="1"/>
  <c r="X228" i="9"/>
  <c r="Y228" i="9" s="1"/>
  <c r="V228" i="9"/>
  <c r="W228" i="9" s="1"/>
  <c r="AD227" i="9"/>
  <c r="AE227" i="9" s="1"/>
  <c r="AB227" i="9"/>
  <c r="AC227" i="9" s="1"/>
  <c r="Z227" i="9"/>
  <c r="AA227" i="9" s="1"/>
  <c r="X227" i="9"/>
  <c r="Y227" i="9" s="1"/>
  <c r="V227" i="9"/>
  <c r="W227" i="9" s="1"/>
  <c r="AD226" i="9"/>
  <c r="AE226" i="9" s="1"/>
  <c r="AB226" i="9"/>
  <c r="AC226" i="9" s="1"/>
  <c r="Z226" i="9"/>
  <c r="AA226" i="9" s="1"/>
  <c r="X226" i="9"/>
  <c r="Y226" i="9" s="1"/>
  <c r="V226" i="9"/>
  <c r="W226" i="9" s="1"/>
  <c r="AD225" i="9"/>
  <c r="AE225" i="9" s="1"/>
  <c r="AB225" i="9"/>
  <c r="AC225" i="9" s="1"/>
  <c r="Z225" i="9"/>
  <c r="AA225" i="9" s="1"/>
  <c r="X225" i="9"/>
  <c r="Y225" i="9" s="1"/>
  <c r="V225" i="9"/>
  <c r="W225" i="9" s="1"/>
  <c r="AD224" i="9"/>
  <c r="AE224" i="9" s="1"/>
  <c r="AB224" i="9"/>
  <c r="AC224" i="9" s="1"/>
  <c r="Z224" i="9"/>
  <c r="AA224" i="9" s="1"/>
  <c r="X224" i="9"/>
  <c r="Y224" i="9" s="1"/>
  <c r="V224" i="9"/>
  <c r="W224" i="9" s="1"/>
  <c r="AD223" i="9"/>
  <c r="AE223" i="9" s="1"/>
  <c r="AB223" i="9"/>
  <c r="AC223" i="9" s="1"/>
  <c r="Z223" i="9"/>
  <c r="AA223" i="9" s="1"/>
  <c r="X223" i="9"/>
  <c r="Y223" i="9" s="1"/>
  <c r="V223" i="9"/>
  <c r="W223" i="9" s="1"/>
  <c r="AD222" i="9"/>
  <c r="AE222" i="9" s="1"/>
  <c r="AB222" i="9"/>
  <c r="AC222" i="9" s="1"/>
  <c r="Z222" i="9"/>
  <c r="AA222" i="9" s="1"/>
  <c r="X222" i="9"/>
  <c r="Y222" i="9" s="1"/>
  <c r="V222" i="9"/>
  <c r="W222" i="9" s="1"/>
  <c r="AD221" i="9"/>
  <c r="AE221" i="9" s="1"/>
  <c r="AB221" i="9"/>
  <c r="AC221" i="9" s="1"/>
  <c r="Z221" i="9"/>
  <c r="AA221" i="9" s="1"/>
  <c r="X221" i="9"/>
  <c r="Y221" i="9" s="1"/>
  <c r="V221" i="9"/>
  <c r="W221" i="9" s="1"/>
  <c r="AD220" i="9"/>
  <c r="AE220" i="9" s="1"/>
  <c r="AB220" i="9"/>
  <c r="AC220" i="9" s="1"/>
  <c r="Z220" i="9"/>
  <c r="AA220" i="9" s="1"/>
  <c r="X220" i="9"/>
  <c r="Y220" i="9" s="1"/>
  <c r="V220" i="9"/>
  <c r="W220" i="9" s="1"/>
  <c r="AD219" i="9"/>
  <c r="AE219" i="9" s="1"/>
  <c r="AB219" i="9"/>
  <c r="AC219" i="9" s="1"/>
  <c r="Z219" i="9"/>
  <c r="AA219" i="9" s="1"/>
  <c r="X219" i="9"/>
  <c r="Y219" i="9" s="1"/>
  <c r="V219" i="9"/>
  <c r="W219" i="9" s="1"/>
  <c r="AD218" i="9"/>
  <c r="AE218" i="9" s="1"/>
  <c r="AB218" i="9"/>
  <c r="AC218" i="9" s="1"/>
  <c r="Z218" i="9"/>
  <c r="AA218" i="9" s="1"/>
  <c r="X218" i="9"/>
  <c r="Y218" i="9" s="1"/>
  <c r="V218" i="9"/>
  <c r="W218" i="9" s="1"/>
  <c r="AD217" i="9"/>
  <c r="AE217" i="9" s="1"/>
  <c r="AB217" i="9"/>
  <c r="AC217" i="9" s="1"/>
  <c r="Z217" i="9"/>
  <c r="AA217" i="9" s="1"/>
  <c r="X217" i="9"/>
  <c r="Y217" i="9" s="1"/>
  <c r="V217" i="9"/>
  <c r="W217" i="9" s="1"/>
  <c r="AD216" i="9"/>
  <c r="AE216" i="9" s="1"/>
  <c r="AB216" i="9"/>
  <c r="AC216" i="9" s="1"/>
  <c r="Z216" i="9"/>
  <c r="AA216" i="9" s="1"/>
  <c r="X216" i="9"/>
  <c r="Y216" i="9" s="1"/>
  <c r="V216" i="9"/>
  <c r="W216" i="9" s="1"/>
  <c r="AD215" i="9"/>
  <c r="AE215" i="9" s="1"/>
  <c r="AB215" i="9"/>
  <c r="AC215" i="9" s="1"/>
  <c r="Z215" i="9"/>
  <c r="AA215" i="9" s="1"/>
  <c r="X215" i="9"/>
  <c r="Y215" i="9" s="1"/>
  <c r="V215" i="9"/>
  <c r="W215" i="9" s="1"/>
  <c r="AD214" i="9"/>
  <c r="AE214" i="9" s="1"/>
  <c r="AB214" i="9"/>
  <c r="AC214" i="9" s="1"/>
  <c r="Z214" i="9"/>
  <c r="AA214" i="9" s="1"/>
  <c r="X214" i="9"/>
  <c r="Y214" i="9" s="1"/>
  <c r="V214" i="9"/>
  <c r="W214" i="9" s="1"/>
  <c r="AD213" i="9"/>
  <c r="AE213" i="9" s="1"/>
  <c r="AB213" i="9"/>
  <c r="AC213" i="9" s="1"/>
  <c r="Z213" i="9"/>
  <c r="AA213" i="9" s="1"/>
  <c r="X213" i="9"/>
  <c r="Y213" i="9" s="1"/>
  <c r="V213" i="9"/>
  <c r="W213" i="9" s="1"/>
  <c r="AD212" i="9"/>
  <c r="AE212" i="9" s="1"/>
  <c r="AB212" i="9"/>
  <c r="AC212" i="9" s="1"/>
  <c r="Z212" i="9"/>
  <c r="AA212" i="9" s="1"/>
  <c r="X212" i="9"/>
  <c r="Y212" i="9" s="1"/>
  <c r="V212" i="9"/>
  <c r="W212" i="9" s="1"/>
  <c r="AD211" i="9"/>
  <c r="AE211" i="9" s="1"/>
  <c r="AB211" i="9"/>
  <c r="AC211" i="9" s="1"/>
  <c r="Z211" i="9"/>
  <c r="AA211" i="9" s="1"/>
  <c r="X211" i="9"/>
  <c r="Y211" i="9" s="1"/>
  <c r="V211" i="9"/>
  <c r="W211" i="9" s="1"/>
  <c r="AD210" i="9"/>
  <c r="AE210" i="9" s="1"/>
  <c r="AB210" i="9"/>
  <c r="AC210" i="9" s="1"/>
  <c r="Z210" i="9"/>
  <c r="AA210" i="9" s="1"/>
  <c r="X210" i="9"/>
  <c r="Y210" i="9" s="1"/>
  <c r="V210" i="9"/>
  <c r="AD209" i="9"/>
  <c r="AE209" i="9" s="1"/>
  <c r="AB209" i="9"/>
  <c r="AC209" i="9" s="1"/>
  <c r="Z209" i="9"/>
  <c r="AA209" i="9" s="1"/>
  <c r="X209" i="9"/>
  <c r="Y209" i="9" s="1"/>
  <c r="V209" i="9"/>
  <c r="W209" i="9" s="1"/>
  <c r="AD208" i="9"/>
  <c r="AE208" i="9" s="1"/>
  <c r="AB208" i="9"/>
  <c r="AC208" i="9" s="1"/>
  <c r="Z208" i="9"/>
  <c r="AA208" i="9" s="1"/>
  <c r="X208" i="9"/>
  <c r="Y208" i="9" s="1"/>
  <c r="V208" i="9"/>
  <c r="W208" i="9" s="1"/>
  <c r="AD207" i="9"/>
  <c r="AE207" i="9" s="1"/>
  <c r="AB207" i="9"/>
  <c r="AC207" i="9" s="1"/>
  <c r="Z207" i="9"/>
  <c r="AA207" i="9" s="1"/>
  <c r="X207" i="9"/>
  <c r="Y207" i="9" s="1"/>
  <c r="V207" i="9"/>
  <c r="W207" i="9" s="1"/>
  <c r="AD206" i="9"/>
  <c r="AE206" i="9" s="1"/>
  <c r="AB206" i="9"/>
  <c r="AC206" i="9" s="1"/>
  <c r="Z206" i="9"/>
  <c r="AA206" i="9" s="1"/>
  <c r="X206" i="9"/>
  <c r="Y206" i="9" s="1"/>
  <c r="V206" i="9"/>
  <c r="W206" i="9" s="1"/>
  <c r="AD205" i="9"/>
  <c r="AE205" i="9" s="1"/>
  <c r="AB205" i="9"/>
  <c r="AC205" i="9" s="1"/>
  <c r="Z205" i="9"/>
  <c r="AA205" i="9" s="1"/>
  <c r="X205" i="9"/>
  <c r="Y205" i="9" s="1"/>
  <c r="V205" i="9"/>
  <c r="W205" i="9" s="1"/>
  <c r="AD204" i="9"/>
  <c r="AE204" i="9" s="1"/>
  <c r="AB204" i="9"/>
  <c r="AC204" i="9" s="1"/>
  <c r="Z204" i="9"/>
  <c r="AA204" i="9" s="1"/>
  <c r="X204" i="9"/>
  <c r="Y204" i="9" s="1"/>
  <c r="V204" i="9"/>
  <c r="W204" i="9" s="1"/>
  <c r="AD203" i="9"/>
  <c r="AE203" i="9" s="1"/>
  <c r="AB203" i="9"/>
  <c r="AC203" i="9" s="1"/>
  <c r="Z203" i="9"/>
  <c r="AA203" i="9" s="1"/>
  <c r="X203" i="9"/>
  <c r="Y203" i="9" s="1"/>
  <c r="V203" i="9"/>
  <c r="W203" i="9" s="1"/>
  <c r="AD202" i="9"/>
  <c r="AE202" i="9" s="1"/>
  <c r="AB202" i="9"/>
  <c r="AC202" i="9" s="1"/>
  <c r="Z202" i="9"/>
  <c r="AA202" i="9" s="1"/>
  <c r="X202" i="9"/>
  <c r="Y202" i="9" s="1"/>
  <c r="V202" i="9"/>
  <c r="W202" i="9" s="1"/>
  <c r="AD201" i="9"/>
  <c r="AE201" i="9" s="1"/>
  <c r="AB201" i="9"/>
  <c r="AC201" i="9" s="1"/>
  <c r="Z201" i="9"/>
  <c r="AA201" i="9" s="1"/>
  <c r="X201" i="9"/>
  <c r="Y201" i="9" s="1"/>
  <c r="V201" i="9"/>
  <c r="W201" i="9" s="1"/>
  <c r="AD200" i="9"/>
  <c r="AE200" i="9" s="1"/>
  <c r="AB200" i="9"/>
  <c r="AC200" i="9" s="1"/>
  <c r="Z200" i="9"/>
  <c r="AA200" i="9" s="1"/>
  <c r="X200" i="9"/>
  <c r="Y200" i="9" s="1"/>
  <c r="V200" i="9"/>
  <c r="W200" i="9" s="1"/>
  <c r="AD199" i="9"/>
  <c r="AE199" i="9" s="1"/>
  <c r="AB199" i="9"/>
  <c r="AC199" i="9" s="1"/>
  <c r="Z199" i="9"/>
  <c r="AA199" i="9" s="1"/>
  <c r="X199" i="9"/>
  <c r="Y199" i="9" s="1"/>
  <c r="V199" i="9"/>
  <c r="W199" i="9" s="1"/>
  <c r="AD198" i="9"/>
  <c r="AE198" i="9" s="1"/>
  <c r="AB198" i="9"/>
  <c r="AC198" i="9" s="1"/>
  <c r="Z198" i="9"/>
  <c r="AA198" i="9" s="1"/>
  <c r="X198" i="9"/>
  <c r="Y198" i="9" s="1"/>
  <c r="V198" i="9"/>
  <c r="W198" i="9" s="1"/>
  <c r="AD197" i="9"/>
  <c r="AE197" i="9" s="1"/>
  <c r="AB197" i="9"/>
  <c r="AC197" i="9" s="1"/>
  <c r="Z197" i="9"/>
  <c r="AA197" i="9" s="1"/>
  <c r="X197" i="9"/>
  <c r="Y197" i="9" s="1"/>
  <c r="V197" i="9"/>
  <c r="W197" i="9" s="1"/>
  <c r="AD196" i="9"/>
  <c r="AE196" i="9" s="1"/>
  <c r="AB196" i="9"/>
  <c r="AC196" i="9" s="1"/>
  <c r="Z196" i="9"/>
  <c r="AA196" i="9" s="1"/>
  <c r="X196" i="9"/>
  <c r="Y196" i="9" s="1"/>
  <c r="V196" i="9"/>
  <c r="W196" i="9" s="1"/>
  <c r="AD195" i="9"/>
  <c r="AE195" i="9" s="1"/>
  <c r="AB195" i="9"/>
  <c r="AC195" i="9" s="1"/>
  <c r="Z195" i="9"/>
  <c r="AA195" i="9" s="1"/>
  <c r="X195" i="9"/>
  <c r="Y195" i="9" s="1"/>
  <c r="V195" i="9"/>
  <c r="W195" i="9" s="1"/>
  <c r="AD194" i="9"/>
  <c r="AE194" i="9" s="1"/>
  <c r="AB194" i="9"/>
  <c r="AC194" i="9" s="1"/>
  <c r="Z194" i="9"/>
  <c r="AA194" i="9" s="1"/>
  <c r="X194" i="9"/>
  <c r="Y194" i="9" s="1"/>
  <c r="V194" i="9"/>
  <c r="W194" i="9" s="1"/>
  <c r="AD193" i="9"/>
  <c r="AE193" i="9" s="1"/>
  <c r="AB193" i="9"/>
  <c r="AC193" i="9" s="1"/>
  <c r="Z193" i="9"/>
  <c r="AA193" i="9" s="1"/>
  <c r="X193" i="9"/>
  <c r="Y193" i="9" s="1"/>
  <c r="V193" i="9"/>
  <c r="W193" i="9" s="1"/>
  <c r="AD192" i="9"/>
  <c r="AE192" i="9" s="1"/>
  <c r="AB192" i="9"/>
  <c r="AC192" i="9" s="1"/>
  <c r="Z192" i="9"/>
  <c r="AA192" i="9" s="1"/>
  <c r="X192" i="9"/>
  <c r="Y192" i="9" s="1"/>
  <c r="V192" i="9"/>
  <c r="W192" i="9" s="1"/>
  <c r="AD191" i="9"/>
  <c r="AE191" i="9" s="1"/>
  <c r="AB191" i="9"/>
  <c r="AC191" i="9" s="1"/>
  <c r="Z191" i="9"/>
  <c r="AA191" i="9" s="1"/>
  <c r="X191" i="9"/>
  <c r="Y191" i="9" s="1"/>
  <c r="V191" i="9"/>
  <c r="W191" i="9" s="1"/>
  <c r="AD190" i="9"/>
  <c r="AE190" i="9" s="1"/>
  <c r="AB190" i="9"/>
  <c r="AC190" i="9" s="1"/>
  <c r="Z190" i="9"/>
  <c r="AA190" i="9" s="1"/>
  <c r="X190" i="9"/>
  <c r="Y190" i="9" s="1"/>
  <c r="V190" i="9"/>
  <c r="W190" i="9" s="1"/>
  <c r="AD189" i="9"/>
  <c r="AE189" i="9" s="1"/>
  <c r="AB189" i="9"/>
  <c r="AC189" i="9" s="1"/>
  <c r="Z189" i="9"/>
  <c r="AA189" i="9" s="1"/>
  <c r="X189" i="9"/>
  <c r="Y189" i="9" s="1"/>
  <c r="V189" i="9"/>
  <c r="W189" i="9" s="1"/>
  <c r="AD188" i="9"/>
  <c r="AE188" i="9" s="1"/>
  <c r="AB188" i="9"/>
  <c r="AC188" i="9" s="1"/>
  <c r="Z188" i="9"/>
  <c r="AA188" i="9" s="1"/>
  <c r="X188" i="9"/>
  <c r="Y188" i="9" s="1"/>
  <c r="V188" i="9"/>
  <c r="W188" i="9" s="1"/>
  <c r="AD187" i="9"/>
  <c r="AE187" i="9" s="1"/>
  <c r="AB187" i="9"/>
  <c r="AC187" i="9" s="1"/>
  <c r="Z187" i="9"/>
  <c r="AA187" i="9" s="1"/>
  <c r="X187" i="9"/>
  <c r="Y187" i="9" s="1"/>
  <c r="V187" i="9"/>
  <c r="W187" i="9" s="1"/>
  <c r="AD186" i="9"/>
  <c r="AE186" i="9" s="1"/>
  <c r="AB186" i="9"/>
  <c r="AC186" i="9" s="1"/>
  <c r="Z186" i="9"/>
  <c r="AA186" i="9" s="1"/>
  <c r="X186" i="9"/>
  <c r="Y186" i="9" s="1"/>
  <c r="V186" i="9"/>
  <c r="W186" i="9" s="1"/>
  <c r="AD185" i="9"/>
  <c r="AE185" i="9" s="1"/>
  <c r="AB185" i="9"/>
  <c r="AC185" i="9" s="1"/>
  <c r="Z185" i="9"/>
  <c r="AA185" i="9" s="1"/>
  <c r="X185" i="9"/>
  <c r="Y185" i="9" s="1"/>
  <c r="V185" i="9"/>
  <c r="W185" i="9" s="1"/>
  <c r="AD184" i="9"/>
  <c r="AE184" i="9" s="1"/>
  <c r="AB184" i="9"/>
  <c r="AC184" i="9" s="1"/>
  <c r="Z184" i="9"/>
  <c r="AA184" i="9" s="1"/>
  <c r="X184" i="9"/>
  <c r="Y184" i="9" s="1"/>
  <c r="V184" i="9"/>
  <c r="W184" i="9" s="1"/>
  <c r="AD183" i="9"/>
  <c r="AE183" i="9" s="1"/>
  <c r="AB183" i="9"/>
  <c r="AC183" i="9" s="1"/>
  <c r="Z183" i="9"/>
  <c r="AA183" i="9" s="1"/>
  <c r="X183" i="9"/>
  <c r="Y183" i="9" s="1"/>
  <c r="V183" i="9"/>
  <c r="W183" i="9" s="1"/>
  <c r="AD182" i="9"/>
  <c r="AE182" i="9" s="1"/>
  <c r="AB182" i="9"/>
  <c r="AC182" i="9" s="1"/>
  <c r="Z182" i="9"/>
  <c r="AA182" i="9" s="1"/>
  <c r="X182" i="9"/>
  <c r="Y182" i="9" s="1"/>
  <c r="V182" i="9"/>
  <c r="W182" i="9" s="1"/>
  <c r="AD181" i="9"/>
  <c r="AE181" i="9" s="1"/>
  <c r="AB181" i="9"/>
  <c r="AC181" i="9" s="1"/>
  <c r="Z181" i="9"/>
  <c r="AA181" i="9" s="1"/>
  <c r="X181" i="9"/>
  <c r="Y181" i="9" s="1"/>
  <c r="V181" i="9"/>
  <c r="W181" i="9" s="1"/>
  <c r="AD180" i="9"/>
  <c r="AE180" i="9" s="1"/>
  <c r="AB180" i="9"/>
  <c r="AC180" i="9" s="1"/>
  <c r="Z180" i="9"/>
  <c r="AA180" i="9" s="1"/>
  <c r="X180" i="9"/>
  <c r="Y180" i="9" s="1"/>
  <c r="V180" i="9"/>
  <c r="W180" i="9" s="1"/>
  <c r="AD179" i="9"/>
  <c r="AE179" i="9" s="1"/>
  <c r="AB179" i="9"/>
  <c r="AC179" i="9" s="1"/>
  <c r="Z179" i="9"/>
  <c r="AA179" i="9" s="1"/>
  <c r="X179" i="9"/>
  <c r="Y179" i="9" s="1"/>
  <c r="V179" i="9"/>
  <c r="W179" i="9" s="1"/>
  <c r="AD178" i="9"/>
  <c r="AE178" i="9" s="1"/>
  <c r="AB178" i="9"/>
  <c r="AC178" i="9" s="1"/>
  <c r="Z178" i="9"/>
  <c r="AA178" i="9" s="1"/>
  <c r="X178" i="9"/>
  <c r="Y178" i="9" s="1"/>
  <c r="V178" i="9"/>
  <c r="W178" i="9" s="1"/>
  <c r="AD177" i="9"/>
  <c r="AE177" i="9" s="1"/>
  <c r="AB177" i="9"/>
  <c r="AC177" i="9" s="1"/>
  <c r="Z177" i="9"/>
  <c r="AA177" i="9" s="1"/>
  <c r="X177" i="9"/>
  <c r="Y177" i="9" s="1"/>
  <c r="V177" i="9"/>
  <c r="W177" i="9" s="1"/>
  <c r="AD176" i="9"/>
  <c r="AE176" i="9" s="1"/>
  <c r="AB176" i="9"/>
  <c r="AC176" i="9" s="1"/>
  <c r="Z176" i="9"/>
  <c r="AA176" i="9" s="1"/>
  <c r="X176" i="9"/>
  <c r="Y176" i="9" s="1"/>
  <c r="V176" i="9"/>
  <c r="W176" i="9" s="1"/>
  <c r="AD175" i="9"/>
  <c r="AE175" i="9" s="1"/>
  <c r="AB175" i="9"/>
  <c r="AC175" i="9" s="1"/>
  <c r="Z175" i="9"/>
  <c r="AA175" i="9" s="1"/>
  <c r="X175" i="9"/>
  <c r="Y175" i="9" s="1"/>
  <c r="V175" i="9"/>
  <c r="W175" i="9" s="1"/>
  <c r="AD174" i="9"/>
  <c r="AE174" i="9" s="1"/>
  <c r="AB174" i="9"/>
  <c r="AC174" i="9" s="1"/>
  <c r="Z174" i="9"/>
  <c r="AA174" i="9" s="1"/>
  <c r="X174" i="9"/>
  <c r="Y174" i="9" s="1"/>
  <c r="V174" i="9"/>
  <c r="W174" i="9" s="1"/>
  <c r="AD173" i="9"/>
  <c r="AE173" i="9" s="1"/>
  <c r="AB173" i="9"/>
  <c r="AC173" i="9" s="1"/>
  <c r="Z173" i="9"/>
  <c r="AA173" i="9" s="1"/>
  <c r="X173" i="9"/>
  <c r="Y173" i="9" s="1"/>
  <c r="V173" i="9"/>
  <c r="W173" i="9" s="1"/>
  <c r="AD172" i="9"/>
  <c r="AE172" i="9" s="1"/>
  <c r="AB172" i="9"/>
  <c r="AC172" i="9" s="1"/>
  <c r="Z172" i="9"/>
  <c r="AA172" i="9" s="1"/>
  <c r="X172" i="9"/>
  <c r="Y172" i="9" s="1"/>
  <c r="V172" i="9"/>
  <c r="W172" i="9" s="1"/>
  <c r="AD171" i="9"/>
  <c r="AE171" i="9" s="1"/>
  <c r="AB171" i="9"/>
  <c r="AC171" i="9" s="1"/>
  <c r="Z171" i="9"/>
  <c r="AA171" i="9" s="1"/>
  <c r="X171" i="9"/>
  <c r="Y171" i="9" s="1"/>
  <c r="V171" i="9"/>
  <c r="W171" i="9" s="1"/>
  <c r="AD170" i="9"/>
  <c r="AE170" i="9" s="1"/>
  <c r="AB170" i="9"/>
  <c r="AC170" i="9" s="1"/>
  <c r="Z170" i="9"/>
  <c r="AA170" i="9" s="1"/>
  <c r="X170" i="9"/>
  <c r="Y170" i="9" s="1"/>
  <c r="V170" i="9"/>
  <c r="W170" i="9" s="1"/>
  <c r="AD169" i="9"/>
  <c r="AE169" i="9" s="1"/>
  <c r="AB169" i="9"/>
  <c r="AC169" i="9" s="1"/>
  <c r="Z169" i="9"/>
  <c r="AA169" i="9" s="1"/>
  <c r="X169" i="9"/>
  <c r="Y169" i="9" s="1"/>
  <c r="V169" i="9"/>
  <c r="AD168" i="9"/>
  <c r="AE168" i="9" s="1"/>
  <c r="AB168" i="9"/>
  <c r="AC168" i="9" s="1"/>
  <c r="Z168" i="9"/>
  <c r="AA168" i="9" s="1"/>
  <c r="X168" i="9"/>
  <c r="Y168" i="9" s="1"/>
  <c r="V168" i="9"/>
  <c r="W168" i="9" s="1"/>
  <c r="AD167" i="9"/>
  <c r="AE167" i="9" s="1"/>
  <c r="AB167" i="9"/>
  <c r="AC167" i="9" s="1"/>
  <c r="Z167" i="9"/>
  <c r="AA167" i="9" s="1"/>
  <c r="X167" i="9"/>
  <c r="Y167" i="9" s="1"/>
  <c r="V167" i="9"/>
  <c r="W167" i="9" s="1"/>
  <c r="AD166" i="9"/>
  <c r="AE166" i="9" s="1"/>
  <c r="AB166" i="9"/>
  <c r="AC166" i="9" s="1"/>
  <c r="Z166" i="9"/>
  <c r="AA166" i="9" s="1"/>
  <c r="X166" i="9"/>
  <c r="Y166" i="9" s="1"/>
  <c r="V166" i="9"/>
  <c r="W166" i="9" s="1"/>
  <c r="AD165" i="9"/>
  <c r="AE165" i="9" s="1"/>
  <c r="AB165" i="9"/>
  <c r="AC165" i="9" s="1"/>
  <c r="Z165" i="9"/>
  <c r="AA165" i="9" s="1"/>
  <c r="X165" i="9"/>
  <c r="Y165" i="9" s="1"/>
  <c r="V165" i="9"/>
  <c r="W165" i="9" s="1"/>
  <c r="AD164" i="9"/>
  <c r="AE164" i="9" s="1"/>
  <c r="AB164" i="9"/>
  <c r="AC164" i="9" s="1"/>
  <c r="Z164" i="9"/>
  <c r="AA164" i="9" s="1"/>
  <c r="X164" i="9"/>
  <c r="Y164" i="9" s="1"/>
  <c r="V164" i="9"/>
  <c r="W164" i="9" s="1"/>
  <c r="AD163" i="9"/>
  <c r="AE163" i="9" s="1"/>
  <c r="AB163" i="9"/>
  <c r="AC163" i="9" s="1"/>
  <c r="Z163" i="9"/>
  <c r="AA163" i="9" s="1"/>
  <c r="X163" i="9"/>
  <c r="Y163" i="9" s="1"/>
  <c r="V163" i="9"/>
  <c r="W163" i="9" s="1"/>
  <c r="AD162" i="9"/>
  <c r="AE162" i="9" s="1"/>
  <c r="AB162" i="9"/>
  <c r="AC162" i="9" s="1"/>
  <c r="Z162" i="9"/>
  <c r="AA162" i="9" s="1"/>
  <c r="X162" i="9"/>
  <c r="Y162" i="9" s="1"/>
  <c r="V162" i="9"/>
  <c r="W162" i="9" s="1"/>
  <c r="AD161" i="9"/>
  <c r="AE161" i="9" s="1"/>
  <c r="AB161" i="9"/>
  <c r="AC161" i="9" s="1"/>
  <c r="Z161" i="9"/>
  <c r="AA161" i="9" s="1"/>
  <c r="X161" i="9"/>
  <c r="Y161" i="9" s="1"/>
  <c r="V161" i="9"/>
  <c r="W161" i="9" s="1"/>
  <c r="AD160" i="9"/>
  <c r="AE160" i="9" s="1"/>
  <c r="AB160" i="9"/>
  <c r="AC160" i="9" s="1"/>
  <c r="Z160" i="9"/>
  <c r="AA160" i="9" s="1"/>
  <c r="X160" i="9"/>
  <c r="Y160" i="9" s="1"/>
  <c r="V160" i="9"/>
  <c r="W160" i="9" s="1"/>
  <c r="AD159" i="9"/>
  <c r="AE159" i="9" s="1"/>
  <c r="AB159" i="9"/>
  <c r="AC159" i="9" s="1"/>
  <c r="Z159" i="9"/>
  <c r="AA159" i="9" s="1"/>
  <c r="X159" i="9"/>
  <c r="Y159" i="9" s="1"/>
  <c r="V159" i="9"/>
  <c r="W159" i="9" s="1"/>
  <c r="AD158" i="9"/>
  <c r="AE158" i="9" s="1"/>
  <c r="AB158" i="9"/>
  <c r="AC158" i="9" s="1"/>
  <c r="Z158" i="9"/>
  <c r="AA158" i="9" s="1"/>
  <c r="X158" i="9"/>
  <c r="Y158" i="9" s="1"/>
  <c r="V158" i="9"/>
  <c r="W158" i="9" s="1"/>
  <c r="AD157" i="9"/>
  <c r="AE157" i="9" s="1"/>
  <c r="AB157" i="9"/>
  <c r="AC157" i="9" s="1"/>
  <c r="Z157" i="9"/>
  <c r="AA157" i="9" s="1"/>
  <c r="X157" i="9"/>
  <c r="Y157" i="9" s="1"/>
  <c r="V157" i="9"/>
  <c r="W157" i="9" s="1"/>
  <c r="AD156" i="9"/>
  <c r="AE156" i="9" s="1"/>
  <c r="AB156" i="9"/>
  <c r="AC156" i="9" s="1"/>
  <c r="Z156" i="9"/>
  <c r="AA156" i="9" s="1"/>
  <c r="X156" i="9"/>
  <c r="Y156" i="9" s="1"/>
  <c r="V156" i="9"/>
  <c r="W156" i="9" s="1"/>
  <c r="AD155" i="9"/>
  <c r="AE155" i="9" s="1"/>
  <c r="AB155" i="9"/>
  <c r="AC155" i="9" s="1"/>
  <c r="Z155" i="9"/>
  <c r="AA155" i="9" s="1"/>
  <c r="X155" i="9"/>
  <c r="Y155" i="9" s="1"/>
  <c r="V155" i="9"/>
  <c r="W155" i="9" s="1"/>
  <c r="AD154" i="9"/>
  <c r="AE154" i="9" s="1"/>
  <c r="AB154" i="9"/>
  <c r="AC154" i="9" s="1"/>
  <c r="Z154" i="9"/>
  <c r="AA154" i="9" s="1"/>
  <c r="X154" i="9"/>
  <c r="Y154" i="9" s="1"/>
  <c r="V154" i="9"/>
  <c r="W154" i="9" s="1"/>
  <c r="AD153" i="9"/>
  <c r="AE153" i="9" s="1"/>
  <c r="AB153" i="9"/>
  <c r="AC153" i="9" s="1"/>
  <c r="Z153" i="9"/>
  <c r="AA153" i="9" s="1"/>
  <c r="X153" i="9"/>
  <c r="Y153" i="9" s="1"/>
  <c r="V153" i="9"/>
  <c r="W153" i="9" s="1"/>
  <c r="AD152" i="9"/>
  <c r="AE152" i="9" s="1"/>
  <c r="AB152" i="9"/>
  <c r="AC152" i="9" s="1"/>
  <c r="Z152" i="9"/>
  <c r="AA152" i="9" s="1"/>
  <c r="X152" i="9"/>
  <c r="Y152" i="9" s="1"/>
  <c r="V152" i="9"/>
  <c r="W152" i="9" s="1"/>
  <c r="AD151" i="9"/>
  <c r="AE151" i="9" s="1"/>
  <c r="AB151" i="9"/>
  <c r="AC151" i="9" s="1"/>
  <c r="Z151" i="9"/>
  <c r="AA151" i="9" s="1"/>
  <c r="X151" i="9"/>
  <c r="Y151" i="9" s="1"/>
  <c r="V151" i="9"/>
  <c r="W151" i="9" s="1"/>
  <c r="AD150" i="9"/>
  <c r="AE150" i="9" s="1"/>
  <c r="AB150" i="9"/>
  <c r="AC150" i="9" s="1"/>
  <c r="Z150" i="9"/>
  <c r="AA150" i="9" s="1"/>
  <c r="X150" i="9"/>
  <c r="Y150" i="9" s="1"/>
  <c r="V150" i="9"/>
  <c r="W150" i="9" s="1"/>
  <c r="AD149" i="9"/>
  <c r="AE149" i="9" s="1"/>
  <c r="AB149" i="9"/>
  <c r="AC149" i="9" s="1"/>
  <c r="Z149" i="9"/>
  <c r="AA149" i="9" s="1"/>
  <c r="X149" i="9"/>
  <c r="Y149" i="9" s="1"/>
  <c r="V149" i="9"/>
  <c r="W149" i="9" s="1"/>
  <c r="AD148" i="9"/>
  <c r="AE148" i="9" s="1"/>
  <c r="AB148" i="9"/>
  <c r="AC148" i="9" s="1"/>
  <c r="Z148" i="9"/>
  <c r="AA148" i="9" s="1"/>
  <c r="X148" i="9"/>
  <c r="Y148" i="9" s="1"/>
  <c r="V148" i="9"/>
  <c r="W148" i="9" s="1"/>
  <c r="AD147" i="9"/>
  <c r="AE147" i="9" s="1"/>
  <c r="AB147" i="9"/>
  <c r="AC147" i="9" s="1"/>
  <c r="Z147" i="9"/>
  <c r="AA147" i="9" s="1"/>
  <c r="X147" i="9"/>
  <c r="Y147" i="9" s="1"/>
  <c r="V147" i="9"/>
  <c r="W147" i="9" s="1"/>
  <c r="AD146" i="9"/>
  <c r="AE146" i="9" s="1"/>
  <c r="AB146" i="9"/>
  <c r="AC146" i="9" s="1"/>
  <c r="Z146" i="9"/>
  <c r="AA146" i="9" s="1"/>
  <c r="X146" i="9"/>
  <c r="Y146" i="9" s="1"/>
  <c r="V146" i="9"/>
  <c r="W146" i="9" s="1"/>
  <c r="AD145" i="9"/>
  <c r="AE145" i="9" s="1"/>
  <c r="AB145" i="9"/>
  <c r="AC145" i="9" s="1"/>
  <c r="Z145" i="9"/>
  <c r="AA145" i="9" s="1"/>
  <c r="X145" i="9"/>
  <c r="Y145" i="9" s="1"/>
  <c r="V145" i="9"/>
  <c r="W145" i="9" s="1"/>
  <c r="AD144" i="9"/>
  <c r="AE144" i="9" s="1"/>
  <c r="AB144" i="9"/>
  <c r="AC144" i="9" s="1"/>
  <c r="Z144" i="9"/>
  <c r="AA144" i="9" s="1"/>
  <c r="X144" i="9"/>
  <c r="Y144" i="9" s="1"/>
  <c r="V144" i="9"/>
  <c r="W144" i="9" s="1"/>
  <c r="AD143" i="9"/>
  <c r="AE143" i="9" s="1"/>
  <c r="AB143" i="9"/>
  <c r="AC143" i="9" s="1"/>
  <c r="Z143" i="9"/>
  <c r="AA143" i="9" s="1"/>
  <c r="X143" i="9"/>
  <c r="Y143" i="9" s="1"/>
  <c r="V143" i="9"/>
  <c r="W143" i="9" s="1"/>
  <c r="AD142" i="9"/>
  <c r="AE142" i="9" s="1"/>
  <c r="AB142" i="9"/>
  <c r="AC142" i="9" s="1"/>
  <c r="Z142" i="9"/>
  <c r="AA142" i="9" s="1"/>
  <c r="X142" i="9"/>
  <c r="Y142" i="9" s="1"/>
  <c r="V142" i="9"/>
  <c r="W142" i="9" s="1"/>
  <c r="AD141" i="9"/>
  <c r="AE141" i="9" s="1"/>
  <c r="AB141" i="9"/>
  <c r="AC141" i="9" s="1"/>
  <c r="Z141" i="9"/>
  <c r="AA141" i="9" s="1"/>
  <c r="X141" i="9"/>
  <c r="Y141" i="9" s="1"/>
  <c r="V141" i="9"/>
  <c r="W141" i="9" s="1"/>
  <c r="AD140" i="9"/>
  <c r="AE140" i="9" s="1"/>
  <c r="AB140" i="9"/>
  <c r="AC140" i="9" s="1"/>
  <c r="Z140" i="9"/>
  <c r="AA140" i="9" s="1"/>
  <c r="X140" i="9"/>
  <c r="Y140" i="9" s="1"/>
  <c r="V140" i="9"/>
  <c r="W140" i="9" s="1"/>
  <c r="AD139" i="9"/>
  <c r="AE139" i="9" s="1"/>
  <c r="AB139" i="9"/>
  <c r="AC139" i="9" s="1"/>
  <c r="Z139" i="9"/>
  <c r="AA139" i="9" s="1"/>
  <c r="X139" i="9"/>
  <c r="Y139" i="9" s="1"/>
  <c r="V139" i="9"/>
  <c r="W139" i="9" s="1"/>
  <c r="AD138" i="9"/>
  <c r="AE138" i="9" s="1"/>
  <c r="AB138" i="9"/>
  <c r="AC138" i="9" s="1"/>
  <c r="Z138" i="9"/>
  <c r="AA138" i="9" s="1"/>
  <c r="X138" i="9"/>
  <c r="Y138" i="9" s="1"/>
  <c r="V138" i="9"/>
  <c r="W138" i="9" s="1"/>
  <c r="AD137" i="9"/>
  <c r="AE137" i="9" s="1"/>
  <c r="AB137" i="9"/>
  <c r="AC137" i="9" s="1"/>
  <c r="Z137" i="9"/>
  <c r="AA137" i="9" s="1"/>
  <c r="X137" i="9"/>
  <c r="Y137" i="9" s="1"/>
  <c r="V137" i="9"/>
  <c r="W137" i="9" s="1"/>
  <c r="AD136" i="9"/>
  <c r="AE136" i="9" s="1"/>
  <c r="AB136" i="9"/>
  <c r="AC136" i="9" s="1"/>
  <c r="Z136" i="9"/>
  <c r="AA136" i="9" s="1"/>
  <c r="X136" i="9"/>
  <c r="Y136" i="9" s="1"/>
  <c r="V136" i="9"/>
  <c r="W136" i="9" s="1"/>
  <c r="AD135" i="9"/>
  <c r="AE135" i="9" s="1"/>
  <c r="AB135" i="9"/>
  <c r="AC135" i="9" s="1"/>
  <c r="Z135" i="9"/>
  <c r="AA135" i="9" s="1"/>
  <c r="X135" i="9"/>
  <c r="Y135" i="9" s="1"/>
  <c r="V135" i="9"/>
  <c r="W135" i="9" s="1"/>
  <c r="AD134" i="9"/>
  <c r="AE134" i="9" s="1"/>
  <c r="AB134" i="9"/>
  <c r="AC134" i="9" s="1"/>
  <c r="Z134" i="9"/>
  <c r="AA134" i="9" s="1"/>
  <c r="X134" i="9"/>
  <c r="Y134" i="9" s="1"/>
  <c r="V134" i="9"/>
  <c r="W134" i="9" s="1"/>
  <c r="AD133" i="9"/>
  <c r="AE133" i="9" s="1"/>
  <c r="AB133" i="9"/>
  <c r="AC133" i="9" s="1"/>
  <c r="Z133" i="9"/>
  <c r="AA133" i="9" s="1"/>
  <c r="X133" i="9"/>
  <c r="Y133" i="9" s="1"/>
  <c r="V133" i="9"/>
  <c r="W133" i="9" s="1"/>
  <c r="AD132" i="9"/>
  <c r="AE132" i="9" s="1"/>
  <c r="AB132" i="9"/>
  <c r="AC132" i="9" s="1"/>
  <c r="Z132" i="9"/>
  <c r="AA132" i="9" s="1"/>
  <c r="X132" i="9"/>
  <c r="Y132" i="9" s="1"/>
  <c r="V132" i="9"/>
  <c r="W132" i="9" s="1"/>
  <c r="AD131" i="9"/>
  <c r="AE131" i="9" s="1"/>
  <c r="AB131" i="9"/>
  <c r="AC131" i="9" s="1"/>
  <c r="Z131" i="9"/>
  <c r="AA131" i="9" s="1"/>
  <c r="X131" i="9"/>
  <c r="Y131" i="9" s="1"/>
  <c r="V131" i="9"/>
  <c r="W131" i="9" s="1"/>
  <c r="AD130" i="9"/>
  <c r="AE130" i="9" s="1"/>
  <c r="AB130" i="9"/>
  <c r="AC130" i="9" s="1"/>
  <c r="Z130" i="9"/>
  <c r="AA130" i="9" s="1"/>
  <c r="X130" i="9"/>
  <c r="Y130" i="9" s="1"/>
  <c r="V130" i="9"/>
  <c r="W130" i="9" s="1"/>
  <c r="AD129" i="9"/>
  <c r="AE129" i="9" s="1"/>
  <c r="AB129" i="9"/>
  <c r="AC129" i="9" s="1"/>
  <c r="Z129" i="9"/>
  <c r="AA129" i="9" s="1"/>
  <c r="X129" i="9"/>
  <c r="Y129" i="9" s="1"/>
  <c r="V129" i="9"/>
  <c r="AD128" i="9"/>
  <c r="AE128" i="9" s="1"/>
  <c r="AB128" i="9"/>
  <c r="AC128" i="9" s="1"/>
  <c r="Z128" i="9"/>
  <c r="AA128" i="9" s="1"/>
  <c r="X128" i="9"/>
  <c r="Y128" i="9" s="1"/>
  <c r="V128" i="9"/>
  <c r="W128" i="9" s="1"/>
  <c r="AD127" i="9"/>
  <c r="AE127" i="9" s="1"/>
  <c r="AB127" i="9"/>
  <c r="AC127" i="9" s="1"/>
  <c r="Z127" i="9"/>
  <c r="AA127" i="9" s="1"/>
  <c r="X127" i="9"/>
  <c r="Y127" i="9" s="1"/>
  <c r="V127" i="9"/>
  <c r="W127" i="9" s="1"/>
  <c r="AD126" i="9"/>
  <c r="AE126" i="9" s="1"/>
  <c r="AB126" i="9"/>
  <c r="AC126" i="9" s="1"/>
  <c r="Z126" i="9"/>
  <c r="AA126" i="9" s="1"/>
  <c r="X126" i="9"/>
  <c r="Y126" i="9" s="1"/>
  <c r="V126" i="9"/>
  <c r="W126" i="9" s="1"/>
  <c r="AD125" i="9"/>
  <c r="AE125" i="9" s="1"/>
  <c r="AB125" i="9"/>
  <c r="AC125" i="9" s="1"/>
  <c r="Z125" i="9"/>
  <c r="AA125" i="9" s="1"/>
  <c r="X125" i="9"/>
  <c r="Y125" i="9" s="1"/>
  <c r="V125" i="9"/>
  <c r="W125" i="9" s="1"/>
  <c r="AD124" i="9"/>
  <c r="AE124" i="9" s="1"/>
  <c r="AB124" i="9"/>
  <c r="AC124" i="9" s="1"/>
  <c r="Z124" i="9"/>
  <c r="AA124" i="9" s="1"/>
  <c r="X124" i="9"/>
  <c r="Y124" i="9" s="1"/>
  <c r="V124" i="9"/>
  <c r="W124" i="9" s="1"/>
  <c r="AD123" i="9"/>
  <c r="AE123" i="9" s="1"/>
  <c r="AB123" i="9"/>
  <c r="AC123" i="9" s="1"/>
  <c r="Z123" i="9"/>
  <c r="AA123" i="9" s="1"/>
  <c r="X123" i="9"/>
  <c r="Y123" i="9" s="1"/>
  <c r="V123" i="9"/>
  <c r="W123" i="9" s="1"/>
  <c r="AD122" i="9"/>
  <c r="AE122" i="9" s="1"/>
  <c r="AB122" i="9"/>
  <c r="AC122" i="9" s="1"/>
  <c r="Z122" i="9"/>
  <c r="AA122" i="9" s="1"/>
  <c r="X122" i="9"/>
  <c r="Y122" i="9" s="1"/>
  <c r="V122" i="9"/>
  <c r="W122" i="9" s="1"/>
  <c r="AD121" i="9"/>
  <c r="AE121" i="9" s="1"/>
  <c r="AB121" i="9"/>
  <c r="AC121" i="9" s="1"/>
  <c r="Z121" i="9"/>
  <c r="AA121" i="9" s="1"/>
  <c r="X121" i="9"/>
  <c r="Y121" i="9" s="1"/>
  <c r="V121" i="9"/>
  <c r="W121" i="9" s="1"/>
  <c r="AD120" i="9"/>
  <c r="AE120" i="9" s="1"/>
  <c r="AB120" i="9"/>
  <c r="AC120" i="9" s="1"/>
  <c r="Z120" i="9"/>
  <c r="AA120" i="9" s="1"/>
  <c r="X120" i="9"/>
  <c r="Y120" i="9" s="1"/>
  <c r="V120" i="9"/>
  <c r="W120" i="9" s="1"/>
  <c r="AD119" i="9"/>
  <c r="AE119" i="9" s="1"/>
  <c r="AB119" i="9"/>
  <c r="AC119" i="9" s="1"/>
  <c r="Z119" i="9"/>
  <c r="AA119" i="9" s="1"/>
  <c r="X119" i="9"/>
  <c r="Y119" i="9" s="1"/>
  <c r="V119" i="9"/>
  <c r="W119" i="9" s="1"/>
  <c r="AD118" i="9"/>
  <c r="AE118" i="9" s="1"/>
  <c r="AB118" i="9"/>
  <c r="AC118" i="9" s="1"/>
  <c r="Z118" i="9"/>
  <c r="AA118" i="9" s="1"/>
  <c r="X118" i="9"/>
  <c r="Y118" i="9" s="1"/>
  <c r="V118" i="9"/>
  <c r="W118" i="9" s="1"/>
  <c r="AD117" i="9"/>
  <c r="AE117" i="9" s="1"/>
  <c r="AB117" i="9"/>
  <c r="AC117" i="9" s="1"/>
  <c r="Z117" i="9"/>
  <c r="AA117" i="9" s="1"/>
  <c r="X117" i="9"/>
  <c r="Y117" i="9" s="1"/>
  <c r="V117" i="9"/>
  <c r="W117" i="9" s="1"/>
  <c r="AD116" i="9"/>
  <c r="AE116" i="9" s="1"/>
  <c r="AB116" i="9"/>
  <c r="AC116" i="9" s="1"/>
  <c r="Z116" i="9"/>
  <c r="AA116" i="9" s="1"/>
  <c r="X116" i="9"/>
  <c r="Y116" i="9" s="1"/>
  <c r="V116" i="9"/>
  <c r="W116" i="9" s="1"/>
  <c r="AD115" i="9"/>
  <c r="AE115" i="9" s="1"/>
  <c r="AB115" i="9"/>
  <c r="AC115" i="9" s="1"/>
  <c r="Z115" i="9"/>
  <c r="AA115" i="9" s="1"/>
  <c r="X115" i="9"/>
  <c r="Y115" i="9" s="1"/>
  <c r="V115" i="9"/>
  <c r="W115" i="9" s="1"/>
  <c r="AD114" i="9"/>
  <c r="AE114" i="9" s="1"/>
  <c r="AB114" i="9"/>
  <c r="AC114" i="9" s="1"/>
  <c r="Z114" i="9"/>
  <c r="AA114" i="9" s="1"/>
  <c r="X114" i="9"/>
  <c r="Y114" i="9" s="1"/>
  <c r="V114" i="9"/>
  <c r="W114" i="9" s="1"/>
  <c r="AD113" i="9"/>
  <c r="AE113" i="9" s="1"/>
  <c r="AB113" i="9"/>
  <c r="AC113" i="9" s="1"/>
  <c r="Z113" i="9"/>
  <c r="AA113" i="9" s="1"/>
  <c r="X113" i="9"/>
  <c r="Y113" i="9" s="1"/>
  <c r="V113" i="9"/>
  <c r="W113" i="9" s="1"/>
  <c r="AD112" i="9"/>
  <c r="AE112" i="9" s="1"/>
  <c r="AB112" i="9"/>
  <c r="AC112" i="9" s="1"/>
  <c r="Z112" i="9"/>
  <c r="AA112" i="9" s="1"/>
  <c r="X112" i="9"/>
  <c r="Y112" i="9" s="1"/>
  <c r="V112" i="9"/>
  <c r="W112" i="9" s="1"/>
  <c r="AD111" i="9"/>
  <c r="AE111" i="9" s="1"/>
  <c r="AB111" i="9"/>
  <c r="AC111" i="9" s="1"/>
  <c r="Z111" i="9"/>
  <c r="AA111" i="9" s="1"/>
  <c r="X111" i="9"/>
  <c r="Y111" i="9" s="1"/>
  <c r="V111" i="9"/>
  <c r="W111" i="9" s="1"/>
  <c r="AD110" i="9"/>
  <c r="AE110" i="9" s="1"/>
  <c r="AB110" i="9"/>
  <c r="AC110" i="9" s="1"/>
  <c r="Z110" i="9"/>
  <c r="AA110" i="9" s="1"/>
  <c r="X110" i="9"/>
  <c r="Y110" i="9" s="1"/>
  <c r="V110" i="9"/>
  <c r="W110" i="9" s="1"/>
  <c r="AD109" i="9"/>
  <c r="AE109" i="9" s="1"/>
  <c r="AB109" i="9"/>
  <c r="AC109" i="9" s="1"/>
  <c r="Z109" i="9"/>
  <c r="AA109" i="9" s="1"/>
  <c r="X109" i="9"/>
  <c r="Y109" i="9" s="1"/>
  <c r="V109" i="9"/>
  <c r="W109" i="9" s="1"/>
  <c r="AD108" i="9"/>
  <c r="AE108" i="9" s="1"/>
  <c r="AB108" i="9"/>
  <c r="AC108" i="9" s="1"/>
  <c r="Z108" i="9"/>
  <c r="AA108" i="9" s="1"/>
  <c r="X108" i="9"/>
  <c r="Y108" i="9" s="1"/>
  <c r="V108" i="9"/>
  <c r="W108" i="9" s="1"/>
  <c r="AD107" i="9"/>
  <c r="AE107" i="9" s="1"/>
  <c r="AB107" i="9"/>
  <c r="AC107" i="9" s="1"/>
  <c r="Z107" i="9"/>
  <c r="AA107" i="9" s="1"/>
  <c r="X107" i="9"/>
  <c r="Y107" i="9" s="1"/>
  <c r="V107" i="9"/>
  <c r="W107" i="9" s="1"/>
  <c r="AD106" i="9"/>
  <c r="AE106" i="9" s="1"/>
  <c r="AB106" i="9"/>
  <c r="AC106" i="9" s="1"/>
  <c r="Z106" i="9"/>
  <c r="AA106" i="9" s="1"/>
  <c r="X106" i="9"/>
  <c r="Y106" i="9" s="1"/>
  <c r="V106" i="9"/>
  <c r="W106" i="9" s="1"/>
  <c r="AD105" i="9"/>
  <c r="AE105" i="9" s="1"/>
  <c r="AB105" i="9"/>
  <c r="AC105" i="9" s="1"/>
  <c r="Z105" i="9"/>
  <c r="AA105" i="9" s="1"/>
  <c r="X105" i="9"/>
  <c r="Y105" i="9" s="1"/>
  <c r="V105" i="9"/>
  <c r="W105" i="9" s="1"/>
  <c r="AD104" i="9"/>
  <c r="AE104" i="9" s="1"/>
  <c r="AB104" i="9"/>
  <c r="AC104" i="9" s="1"/>
  <c r="Z104" i="9"/>
  <c r="AA104" i="9" s="1"/>
  <c r="X104" i="9"/>
  <c r="Y104" i="9" s="1"/>
  <c r="V104" i="9"/>
  <c r="W104" i="9" s="1"/>
  <c r="AD103" i="9"/>
  <c r="AE103" i="9" s="1"/>
  <c r="AB103" i="9"/>
  <c r="AC103" i="9" s="1"/>
  <c r="Z103" i="9"/>
  <c r="AA103" i="9" s="1"/>
  <c r="X103" i="9"/>
  <c r="Y103" i="9" s="1"/>
  <c r="V103" i="9"/>
  <c r="W103" i="9" s="1"/>
  <c r="AD102" i="9"/>
  <c r="AE102" i="9" s="1"/>
  <c r="AB102" i="9"/>
  <c r="AC102" i="9" s="1"/>
  <c r="Z102" i="9"/>
  <c r="AA102" i="9" s="1"/>
  <c r="X102" i="9"/>
  <c r="Y102" i="9" s="1"/>
  <c r="V102" i="9"/>
  <c r="W102" i="9" s="1"/>
  <c r="AD101" i="9"/>
  <c r="AE101" i="9" s="1"/>
  <c r="AB101" i="9"/>
  <c r="AC101" i="9" s="1"/>
  <c r="Z101" i="9"/>
  <c r="AA101" i="9" s="1"/>
  <c r="X101" i="9"/>
  <c r="Y101" i="9" s="1"/>
  <c r="V101" i="9"/>
  <c r="W101" i="9" s="1"/>
  <c r="AD100" i="9"/>
  <c r="AE100" i="9" s="1"/>
  <c r="AB100" i="9"/>
  <c r="AC100" i="9" s="1"/>
  <c r="Z100" i="9"/>
  <c r="AA100" i="9" s="1"/>
  <c r="X100" i="9"/>
  <c r="Y100" i="9" s="1"/>
  <c r="V100" i="9"/>
  <c r="W100" i="9" s="1"/>
  <c r="AD99" i="9"/>
  <c r="AE99" i="9" s="1"/>
  <c r="AB99" i="9"/>
  <c r="AC99" i="9" s="1"/>
  <c r="Z99" i="9"/>
  <c r="AA99" i="9" s="1"/>
  <c r="X99" i="9"/>
  <c r="Y99" i="9" s="1"/>
  <c r="V99" i="9"/>
  <c r="W99" i="9" s="1"/>
  <c r="AD98" i="9"/>
  <c r="AE98" i="9" s="1"/>
  <c r="AB98" i="9"/>
  <c r="AC98" i="9" s="1"/>
  <c r="Z98" i="9"/>
  <c r="AA98" i="9" s="1"/>
  <c r="X98" i="9"/>
  <c r="Y98" i="9" s="1"/>
  <c r="V98" i="9"/>
  <c r="W98" i="9" s="1"/>
  <c r="AD97" i="9"/>
  <c r="AE97" i="9" s="1"/>
  <c r="AB97" i="9"/>
  <c r="AC97" i="9" s="1"/>
  <c r="Z97" i="9"/>
  <c r="AA97" i="9" s="1"/>
  <c r="X97" i="9"/>
  <c r="Y97" i="9" s="1"/>
  <c r="V97" i="9"/>
  <c r="W97" i="9" s="1"/>
  <c r="AD96" i="9"/>
  <c r="AE96" i="9" s="1"/>
  <c r="AB96" i="9"/>
  <c r="AC96" i="9" s="1"/>
  <c r="Z96" i="9"/>
  <c r="AA96" i="9" s="1"/>
  <c r="X96" i="9"/>
  <c r="Y96" i="9" s="1"/>
  <c r="V96" i="9"/>
  <c r="W96" i="9" s="1"/>
  <c r="AD95" i="9"/>
  <c r="AE95" i="9" s="1"/>
  <c r="AB95" i="9"/>
  <c r="AC95" i="9" s="1"/>
  <c r="Z95" i="9"/>
  <c r="AA95" i="9" s="1"/>
  <c r="X95" i="9"/>
  <c r="Y95" i="9" s="1"/>
  <c r="V95" i="9"/>
  <c r="W95" i="9" s="1"/>
  <c r="AD94" i="9"/>
  <c r="AE94" i="9" s="1"/>
  <c r="AB94" i="9"/>
  <c r="AC94" i="9" s="1"/>
  <c r="Z94" i="9"/>
  <c r="AA94" i="9" s="1"/>
  <c r="X94" i="9"/>
  <c r="Y94" i="9" s="1"/>
  <c r="V94" i="9"/>
  <c r="W94" i="9" s="1"/>
  <c r="AD93" i="9"/>
  <c r="AE93" i="9" s="1"/>
  <c r="AB93" i="9"/>
  <c r="AC93" i="9" s="1"/>
  <c r="Z93" i="9"/>
  <c r="AA93" i="9" s="1"/>
  <c r="X93" i="9"/>
  <c r="Y93" i="9" s="1"/>
  <c r="V93" i="9"/>
  <c r="W93" i="9" s="1"/>
  <c r="AD92" i="9"/>
  <c r="AE92" i="9" s="1"/>
  <c r="AB92" i="9"/>
  <c r="AC92" i="9" s="1"/>
  <c r="Z92" i="9"/>
  <c r="AA92" i="9" s="1"/>
  <c r="X92" i="9"/>
  <c r="Y92" i="9" s="1"/>
  <c r="V92" i="9"/>
  <c r="W92" i="9" s="1"/>
  <c r="AD91" i="9"/>
  <c r="AE91" i="9" s="1"/>
  <c r="AB91" i="9"/>
  <c r="AC91" i="9" s="1"/>
  <c r="Z91" i="9"/>
  <c r="AA91" i="9" s="1"/>
  <c r="X91" i="9"/>
  <c r="Y91" i="9" s="1"/>
  <c r="V91" i="9"/>
  <c r="W91" i="9" s="1"/>
  <c r="AD90" i="9"/>
  <c r="AE90" i="9" s="1"/>
  <c r="AB90" i="9"/>
  <c r="AC90" i="9" s="1"/>
  <c r="Z90" i="9"/>
  <c r="AA90" i="9" s="1"/>
  <c r="X90" i="9"/>
  <c r="Y90" i="9" s="1"/>
  <c r="V90" i="9"/>
  <c r="W90" i="9" s="1"/>
  <c r="AD89" i="9"/>
  <c r="AE89" i="9" s="1"/>
  <c r="AB89" i="9"/>
  <c r="AC89" i="9" s="1"/>
  <c r="Z89" i="9"/>
  <c r="AA89" i="9" s="1"/>
  <c r="X89" i="9"/>
  <c r="Y89" i="9" s="1"/>
  <c r="V89" i="9"/>
  <c r="W89" i="9" s="1"/>
  <c r="AD88" i="9"/>
  <c r="AE88" i="9" s="1"/>
  <c r="AB88" i="9"/>
  <c r="AC88" i="9" s="1"/>
  <c r="Z88" i="9"/>
  <c r="AA88" i="9" s="1"/>
  <c r="X88" i="9"/>
  <c r="Y88" i="9" s="1"/>
  <c r="V88" i="9"/>
  <c r="W88" i="9" s="1"/>
  <c r="AD87" i="9"/>
  <c r="AE87" i="9" s="1"/>
  <c r="AB87" i="9"/>
  <c r="AC87" i="9" s="1"/>
  <c r="Z87" i="9"/>
  <c r="AA87" i="9" s="1"/>
  <c r="X87" i="9"/>
  <c r="Y87" i="9" s="1"/>
  <c r="V87" i="9"/>
  <c r="W87" i="9" s="1"/>
  <c r="AD86" i="9"/>
  <c r="AE86" i="9" s="1"/>
  <c r="AB86" i="9"/>
  <c r="AC86" i="9" s="1"/>
  <c r="Z86" i="9"/>
  <c r="AA86" i="9" s="1"/>
  <c r="X86" i="9"/>
  <c r="Y86" i="9" s="1"/>
  <c r="V86" i="9"/>
  <c r="W86" i="9" s="1"/>
  <c r="AD85" i="9"/>
  <c r="AE85" i="9" s="1"/>
  <c r="AB85" i="9"/>
  <c r="AC85" i="9" s="1"/>
  <c r="Z85" i="9"/>
  <c r="AA85" i="9" s="1"/>
  <c r="X85" i="9"/>
  <c r="Y85" i="9" s="1"/>
  <c r="V85" i="9"/>
  <c r="W85" i="9" s="1"/>
  <c r="AD84" i="9"/>
  <c r="AE84" i="9" s="1"/>
  <c r="AB84" i="9"/>
  <c r="AC84" i="9" s="1"/>
  <c r="Z84" i="9"/>
  <c r="AA84" i="9" s="1"/>
  <c r="X84" i="9"/>
  <c r="Y84" i="9" s="1"/>
  <c r="V84" i="9"/>
  <c r="W84" i="9" s="1"/>
  <c r="AD83" i="9"/>
  <c r="AE83" i="9" s="1"/>
  <c r="AB83" i="9"/>
  <c r="AC83" i="9" s="1"/>
  <c r="Z83" i="9"/>
  <c r="AA83" i="9" s="1"/>
  <c r="X83" i="9"/>
  <c r="Y83" i="9" s="1"/>
  <c r="V83" i="9"/>
  <c r="W83" i="9" s="1"/>
  <c r="AD82" i="9"/>
  <c r="AE82" i="9" s="1"/>
  <c r="AB82" i="9"/>
  <c r="AC82" i="9" s="1"/>
  <c r="Z82" i="9"/>
  <c r="AA82" i="9" s="1"/>
  <c r="X82" i="9"/>
  <c r="Y82" i="9" s="1"/>
  <c r="V82" i="9"/>
  <c r="W82" i="9" s="1"/>
  <c r="AD81" i="9"/>
  <c r="AE81" i="9" s="1"/>
  <c r="AB81" i="9"/>
  <c r="AC81" i="9" s="1"/>
  <c r="Z81" i="9"/>
  <c r="AA81" i="9" s="1"/>
  <c r="X81" i="9"/>
  <c r="Y81" i="9" s="1"/>
  <c r="V81" i="9"/>
  <c r="W81" i="9" s="1"/>
  <c r="AD80" i="9"/>
  <c r="AE80" i="9" s="1"/>
  <c r="AB80" i="9"/>
  <c r="AC80" i="9" s="1"/>
  <c r="Z80" i="9"/>
  <c r="AA80" i="9" s="1"/>
  <c r="X80" i="9"/>
  <c r="Y80" i="9" s="1"/>
  <c r="V80" i="9"/>
  <c r="W80" i="9" s="1"/>
  <c r="AD79" i="9"/>
  <c r="AE79" i="9" s="1"/>
  <c r="AB79" i="9"/>
  <c r="AC79" i="9" s="1"/>
  <c r="Z79" i="9"/>
  <c r="AA79" i="9" s="1"/>
  <c r="X79" i="9"/>
  <c r="Y79" i="9" s="1"/>
  <c r="V79" i="9"/>
  <c r="W79" i="9" s="1"/>
  <c r="AD78" i="9"/>
  <c r="AE78" i="9" s="1"/>
  <c r="AB78" i="9"/>
  <c r="AC78" i="9" s="1"/>
  <c r="Z78" i="9"/>
  <c r="AA78" i="9" s="1"/>
  <c r="X78" i="9"/>
  <c r="Y78" i="9" s="1"/>
  <c r="V78" i="9"/>
  <c r="W78" i="9" s="1"/>
  <c r="AD77" i="9"/>
  <c r="AE77" i="9" s="1"/>
  <c r="AB77" i="9"/>
  <c r="AC77" i="9" s="1"/>
  <c r="Z77" i="9"/>
  <c r="AA77" i="9" s="1"/>
  <c r="X77" i="9"/>
  <c r="Y77" i="9" s="1"/>
  <c r="V77" i="9"/>
  <c r="W77" i="9" s="1"/>
  <c r="AD76" i="9"/>
  <c r="AE76" i="9" s="1"/>
  <c r="AB76" i="9"/>
  <c r="AC76" i="9" s="1"/>
  <c r="Z76" i="9"/>
  <c r="AA76" i="9" s="1"/>
  <c r="X76" i="9"/>
  <c r="Y76" i="9" s="1"/>
  <c r="V76" i="9"/>
  <c r="W76" i="9" s="1"/>
  <c r="AD75" i="9"/>
  <c r="AE75" i="9" s="1"/>
  <c r="AB75" i="9"/>
  <c r="AC75" i="9" s="1"/>
  <c r="Z75" i="9"/>
  <c r="AA75" i="9" s="1"/>
  <c r="X75" i="9"/>
  <c r="Y75" i="9" s="1"/>
  <c r="V75" i="9"/>
  <c r="W75" i="9" s="1"/>
  <c r="AD74" i="9"/>
  <c r="AE74" i="9" s="1"/>
  <c r="AB74" i="9"/>
  <c r="AC74" i="9" s="1"/>
  <c r="Z74" i="9"/>
  <c r="AA74" i="9" s="1"/>
  <c r="X74" i="9"/>
  <c r="Y74" i="9" s="1"/>
  <c r="V74" i="9"/>
  <c r="W74" i="9" s="1"/>
  <c r="AD73" i="9"/>
  <c r="AE73" i="9" s="1"/>
  <c r="AB73" i="9"/>
  <c r="AC73" i="9" s="1"/>
  <c r="Z73" i="9"/>
  <c r="AA73" i="9" s="1"/>
  <c r="X73" i="9"/>
  <c r="Y73" i="9" s="1"/>
  <c r="V73" i="9"/>
  <c r="W73" i="9" s="1"/>
  <c r="AD72" i="9"/>
  <c r="AE72" i="9" s="1"/>
  <c r="AB72" i="9"/>
  <c r="AC72" i="9" s="1"/>
  <c r="Z72" i="9"/>
  <c r="AA72" i="9" s="1"/>
  <c r="X72" i="9"/>
  <c r="Y72" i="9" s="1"/>
  <c r="V72" i="9"/>
  <c r="W72" i="9" s="1"/>
  <c r="AD71" i="9"/>
  <c r="AE71" i="9" s="1"/>
  <c r="AB71" i="9"/>
  <c r="AC71" i="9" s="1"/>
  <c r="Z71" i="9"/>
  <c r="AA71" i="9" s="1"/>
  <c r="X71" i="9"/>
  <c r="Y71" i="9" s="1"/>
  <c r="V71" i="9"/>
  <c r="W71" i="9" s="1"/>
  <c r="AD70" i="9"/>
  <c r="AE70" i="9" s="1"/>
  <c r="AB70" i="9"/>
  <c r="AC70" i="9" s="1"/>
  <c r="Z70" i="9"/>
  <c r="AA70" i="9" s="1"/>
  <c r="X70" i="9"/>
  <c r="Y70" i="9" s="1"/>
  <c r="V70" i="9"/>
  <c r="W70" i="9" s="1"/>
  <c r="AD69" i="9"/>
  <c r="AE69" i="9" s="1"/>
  <c r="AB69" i="9"/>
  <c r="AC69" i="9" s="1"/>
  <c r="Z69" i="9"/>
  <c r="AA69" i="9" s="1"/>
  <c r="X69" i="9"/>
  <c r="Y69" i="9" s="1"/>
  <c r="V69" i="9"/>
  <c r="W69" i="9" s="1"/>
  <c r="AD68" i="9"/>
  <c r="AE68" i="9" s="1"/>
  <c r="AB68" i="9"/>
  <c r="AC68" i="9" s="1"/>
  <c r="Z68" i="9"/>
  <c r="AA68" i="9" s="1"/>
  <c r="X68" i="9"/>
  <c r="Y68" i="9" s="1"/>
  <c r="V68" i="9"/>
  <c r="W68" i="9" s="1"/>
  <c r="AD67" i="9"/>
  <c r="AE67" i="9" s="1"/>
  <c r="AB67" i="9"/>
  <c r="AC67" i="9" s="1"/>
  <c r="Z67" i="9"/>
  <c r="AA67" i="9" s="1"/>
  <c r="X67" i="9"/>
  <c r="Y67" i="9" s="1"/>
  <c r="V67" i="9"/>
  <c r="W67" i="9" s="1"/>
  <c r="AD66" i="9"/>
  <c r="AE66" i="9" s="1"/>
  <c r="AB66" i="9"/>
  <c r="AC66" i="9" s="1"/>
  <c r="Z66" i="9"/>
  <c r="AA66" i="9" s="1"/>
  <c r="X66" i="9"/>
  <c r="Y66" i="9" s="1"/>
  <c r="V66" i="9"/>
  <c r="W66" i="9" s="1"/>
  <c r="AD65" i="9"/>
  <c r="AE65" i="9" s="1"/>
  <c r="AB65" i="9"/>
  <c r="AC65" i="9" s="1"/>
  <c r="Z65" i="9"/>
  <c r="AA65" i="9" s="1"/>
  <c r="X65" i="9"/>
  <c r="Y65" i="9" s="1"/>
  <c r="V65" i="9"/>
  <c r="W65" i="9" s="1"/>
  <c r="AD64" i="9"/>
  <c r="AE64" i="9" s="1"/>
  <c r="AB64" i="9"/>
  <c r="AC64" i="9" s="1"/>
  <c r="Z64" i="9"/>
  <c r="AA64" i="9" s="1"/>
  <c r="X64" i="9"/>
  <c r="Y64" i="9" s="1"/>
  <c r="V64" i="9"/>
  <c r="W64" i="9" s="1"/>
  <c r="AD63" i="9"/>
  <c r="AE63" i="9" s="1"/>
  <c r="AB63" i="9"/>
  <c r="AC63" i="9" s="1"/>
  <c r="Z63" i="9"/>
  <c r="AA63" i="9" s="1"/>
  <c r="X63" i="9"/>
  <c r="Y63" i="9" s="1"/>
  <c r="V63" i="9"/>
  <c r="W63" i="9" s="1"/>
  <c r="AD62" i="9"/>
  <c r="AE62" i="9" s="1"/>
  <c r="AB62" i="9"/>
  <c r="AC62" i="9" s="1"/>
  <c r="Z62" i="9"/>
  <c r="AA62" i="9" s="1"/>
  <c r="X62" i="9"/>
  <c r="Y62" i="9" s="1"/>
  <c r="V62" i="9"/>
  <c r="W62" i="9" s="1"/>
  <c r="AD61" i="9"/>
  <c r="AE61" i="9" s="1"/>
  <c r="AB61" i="9"/>
  <c r="AC61" i="9" s="1"/>
  <c r="Z61" i="9"/>
  <c r="AA61" i="9" s="1"/>
  <c r="X61" i="9"/>
  <c r="Y61" i="9" s="1"/>
  <c r="V61" i="9"/>
  <c r="AD60" i="9"/>
  <c r="AE60" i="9" s="1"/>
  <c r="AB60" i="9"/>
  <c r="AC60" i="9" s="1"/>
  <c r="Z60" i="9"/>
  <c r="AA60" i="9" s="1"/>
  <c r="X60" i="9"/>
  <c r="Y60" i="9" s="1"/>
  <c r="V60" i="9"/>
  <c r="W60" i="9" s="1"/>
  <c r="AD59" i="9"/>
  <c r="AE59" i="9" s="1"/>
  <c r="AB59" i="9"/>
  <c r="AC59" i="9" s="1"/>
  <c r="Z59" i="9"/>
  <c r="AA59" i="9" s="1"/>
  <c r="X59" i="9"/>
  <c r="Y59" i="9" s="1"/>
  <c r="V59" i="9"/>
  <c r="W59" i="9" s="1"/>
  <c r="AD58" i="9"/>
  <c r="AE58" i="9" s="1"/>
  <c r="AB58" i="9"/>
  <c r="AC58" i="9" s="1"/>
  <c r="Z58" i="9"/>
  <c r="AA58" i="9" s="1"/>
  <c r="X58" i="9"/>
  <c r="Y58" i="9" s="1"/>
  <c r="V58" i="9"/>
  <c r="W58" i="9" s="1"/>
  <c r="AD57" i="9"/>
  <c r="AE57" i="9" s="1"/>
  <c r="AB57" i="9"/>
  <c r="AC57" i="9" s="1"/>
  <c r="Z57" i="9"/>
  <c r="AA57" i="9" s="1"/>
  <c r="X57" i="9"/>
  <c r="Y57" i="9" s="1"/>
  <c r="V57" i="9"/>
  <c r="W57" i="9" s="1"/>
  <c r="AD56" i="9"/>
  <c r="AE56" i="9" s="1"/>
  <c r="AB56" i="9"/>
  <c r="AC56" i="9" s="1"/>
  <c r="Z56" i="9"/>
  <c r="AA56" i="9" s="1"/>
  <c r="X56" i="9"/>
  <c r="Y56" i="9" s="1"/>
  <c r="V56" i="9"/>
  <c r="W56" i="9" s="1"/>
  <c r="AD55" i="9"/>
  <c r="AE55" i="9" s="1"/>
  <c r="AB55" i="9"/>
  <c r="AC55" i="9" s="1"/>
  <c r="Z55" i="9"/>
  <c r="AA55" i="9" s="1"/>
  <c r="X55" i="9"/>
  <c r="Y55" i="9" s="1"/>
  <c r="V55" i="9"/>
  <c r="W55" i="9" s="1"/>
  <c r="AD54" i="9"/>
  <c r="AE54" i="9" s="1"/>
  <c r="AB54" i="9"/>
  <c r="AC54" i="9" s="1"/>
  <c r="Z54" i="9"/>
  <c r="AA54" i="9" s="1"/>
  <c r="X54" i="9"/>
  <c r="Y54" i="9" s="1"/>
  <c r="V54" i="9"/>
  <c r="W54" i="9" s="1"/>
  <c r="AD53" i="9"/>
  <c r="AE53" i="9" s="1"/>
  <c r="AB53" i="9"/>
  <c r="AC53" i="9" s="1"/>
  <c r="Z53" i="9"/>
  <c r="AA53" i="9" s="1"/>
  <c r="X53" i="9"/>
  <c r="Y53" i="9" s="1"/>
  <c r="V53" i="9"/>
  <c r="W53" i="9" s="1"/>
  <c r="AD52" i="9"/>
  <c r="AE52" i="9" s="1"/>
  <c r="AB52" i="9"/>
  <c r="AC52" i="9" s="1"/>
  <c r="Z52" i="9"/>
  <c r="AA52" i="9" s="1"/>
  <c r="X52" i="9"/>
  <c r="Y52" i="9" s="1"/>
  <c r="V52" i="9"/>
  <c r="W52" i="9" s="1"/>
  <c r="AD51" i="9"/>
  <c r="AE51" i="9" s="1"/>
  <c r="AB51" i="9"/>
  <c r="AC51" i="9" s="1"/>
  <c r="Z51" i="9"/>
  <c r="AA51" i="9" s="1"/>
  <c r="X51" i="9"/>
  <c r="Y51" i="9" s="1"/>
  <c r="V51" i="9"/>
  <c r="W51" i="9" s="1"/>
  <c r="AD50" i="9"/>
  <c r="AE50" i="9" s="1"/>
  <c r="AB50" i="9"/>
  <c r="AC50" i="9" s="1"/>
  <c r="Z50" i="9"/>
  <c r="AA50" i="9" s="1"/>
  <c r="X50" i="9"/>
  <c r="Y50" i="9" s="1"/>
  <c r="V50" i="9"/>
  <c r="W50" i="9" s="1"/>
  <c r="AD49" i="9"/>
  <c r="AE49" i="9" s="1"/>
  <c r="AB49" i="9"/>
  <c r="AC49" i="9" s="1"/>
  <c r="Z49" i="9"/>
  <c r="AA49" i="9" s="1"/>
  <c r="X49" i="9"/>
  <c r="Y49" i="9" s="1"/>
  <c r="V49" i="9"/>
  <c r="W49" i="9" s="1"/>
  <c r="AD48" i="9"/>
  <c r="AE48" i="9" s="1"/>
  <c r="AB48" i="9"/>
  <c r="AC48" i="9" s="1"/>
  <c r="Z48" i="9"/>
  <c r="AA48" i="9" s="1"/>
  <c r="X48" i="9"/>
  <c r="Y48" i="9" s="1"/>
  <c r="V48" i="9"/>
  <c r="W48" i="9" s="1"/>
  <c r="AD47" i="9"/>
  <c r="AE47" i="9" s="1"/>
  <c r="AB47" i="9"/>
  <c r="AC47" i="9" s="1"/>
  <c r="Z47" i="9"/>
  <c r="AA47" i="9" s="1"/>
  <c r="X47" i="9"/>
  <c r="Y47" i="9" s="1"/>
  <c r="V47" i="9"/>
  <c r="W47" i="9" s="1"/>
  <c r="AD46" i="9"/>
  <c r="AE46" i="9" s="1"/>
  <c r="AB46" i="9"/>
  <c r="AC46" i="9" s="1"/>
  <c r="Z46" i="9"/>
  <c r="AA46" i="9" s="1"/>
  <c r="X46" i="9"/>
  <c r="Y46" i="9" s="1"/>
  <c r="V46" i="9"/>
  <c r="W46" i="9" s="1"/>
  <c r="AD45" i="9"/>
  <c r="AE45" i="9" s="1"/>
  <c r="AB45" i="9"/>
  <c r="AC45" i="9" s="1"/>
  <c r="Z45" i="9"/>
  <c r="AA45" i="9" s="1"/>
  <c r="X45" i="9"/>
  <c r="Y45" i="9" s="1"/>
  <c r="V45" i="9"/>
  <c r="W45" i="9" s="1"/>
  <c r="AD44" i="9"/>
  <c r="AE44" i="9" s="1"/>
  <c r="AB44" i="9"/>
  <c r="AC44" i="9" s="1"/>
  <c r="Z44" i="9"/>
  <c r="AA44" i="9" s="1"/>
  <c r="X44" i="9"/>
  <c r="Y44" i="9" s="1"/>
  <c r="V44" i="9"/>
  <c r="W44" i="9" s="1"/>
  <c r="AD183" i="47"/>
  <c r="AE183" i="47" s="1"/>
  <c r="AB183" i="47"/>
  <c r="AC183" i="47" s="1"/>
  <c r="Z183" i="47"/>
  <c r="AA183" i="47" s="1"/>
  <c r="X183" i="47"/>
  <c r="Y183" i="47" s="1"/>
  <c r="V183" i="47"/>
  <c r="W183" i="47" s="1"/>
  <c r="AD182" i="47"/>
  <c r="AE182" i="47" s="1"/>
  <c r="AB182" i="47"/>
  <c r="AC182" i="47" s="1"/>
  <c r="Z182" i="47"/>
  <c r="AA182" i="47" s="1"/>
  <c r="X182" i="47"/>
  <c r="Y182" i="47" s="1"/>
  <c r="V182" i="47"/>
  <c r="W182" i="47" s="1"/>
  <c r="AD181" i="47"/>
  <c r="AE181" i="47" s="1"/>
  <c r="AB181" i="47"/>
  <c r="AC181" i="47" s="1"/>
  <c r="Z181" i="47"/>
  <c r="AA181" i="47" s="1"/>
  <c r="X181" i="47"/>
  <c r="Y181" i="47" s="1"/>
  <c r="V181" i="47"/>
  <c r="W181" i="47" s="1"/>
  <c r="AD180" i="47"/>
  <c r="AE180" i="47" s="1"/>
  <c r="AB180" i="47"/>
  <c r="AC180" i="47" s="1"/>
  <c r="Z180" i="47"/>
  <c r="AA180" i="47" s="1"/>
  <c r="X180" i="47"/>
  <c r="Y180" i="47" s="1"/>
  <c r="V180" i="47"/>
  <c r="W180" i="47" s="1"/>
  <c r="AD179" i="47"/>
  <c r="AE179" i="47" s="1"/>
  <c r="AB179" i="47"/>
  <c r="AC179" i="47" s="1"/>
  <c r="Z179" i="47"/>
  <c r="AA179" i="47" s="1"/>
  <c r="X179" i="47"/>
  <c r="Y179" i="47" s="1"/>
  <c r="V179" i="47"/>
  <c r="W179" i="47" s="1"/>
  <c r="AD178" i="47"/>
  <c r="AE178" i="47" s="1"/>
  <c r="AB178" i="47"/>
  <c r="AC178" i="47" s="1"/>
  <c r="Z178" i="47"/>
  <c r="AA178" i="47" s="1"/>
  <c r="X178" i="47"/>
  <c r="Y178" i="47" s="1"/>
  <c r="V178" i="47"/>
  <c r="W178" i="47" s="1"/>
  <c r="AD177" i="47"/>
  <c r="AE177" i="47" s="1"/>
  <c r="AB177" i="47"/>
  <c r="AC177" i="47" s="1"/>
  <c r="Z177" i="47"/>
  <c r="AA177" i="47" s="1"/>
  <c r="X177" i="47"/>
  <c r="Y177" i="47" s="1"/>
  <c r="V177" i="47"/>
  <c r="W177" i="47" s="1"/>
  <c r="AD176" i="47"/>
  <c r="AE176" i="47" s="1"/>
  <c r="AB176" i="47"/>
  <c r="AC176" i="47" s="1"/>
  <c r="Z176" i="47"/>
  <c r="AA176" i="47" s="1"/>
  <c r="X176" i="47"/>
  <c r="Y176" i="47" s="1"/>
  <c r="V176" i="47"/>
  <c r="W176" i="47" s="1"/>
  <c r="AD175" i="47"/>
  <c r="AE175" i="47" s="1"/>
  <c r="AB175" i="47"/>
  <c r="AC175" i="47" s="1"/>
  <c r="Z175" i="47"/>
  <c r="AA175" i="47" s="1"/>
  <c r="X175" i="47"/>
  <c r="Y175" i="47" s="1"/>
  <c r="V175" i="47"/>
  <c r="W175" i="47" s="1"/>
  <c r="AD174" i="47"/>
  <c r="AE174" i="47" s="1"/>
  <c r="AB174" i="47"/>
  <c r="AC174" i="47" s="1"/>
  <c r="Z174" i="47"/>
  <c r="AA174" i="47" s="1"/>
  <c r="X174" i="47"/>
  <c r="Y174" i="47" s="1"/>
  <c r="V174" i="47"/>
  <c r="W174" i="47" s="1"/>
  <c r="AD173" i="47"/>
  <c r="AE173" i="47" s="1"/>
  <c r="AB173" i="47"/>
  <c r="AC173" i="47" s="1"/>
  <c r="Z173" i="47"/>
  <c r="AA173" i="47" s="1"/>
  <c r="X173" i="47"/>
  <c r="Y173" i="47" s="1"/>
  <c r="V173" i="47"/>
  <c r="W173" i="47" s="1"/>
  <c r="AD172" i="47"/>
  <c r="AE172" i="47" s="1"/>
  <c r="AB172" i="47"/>
  <c r="AC172" i="47" s="1"/>
  <c r="Z172" i="47"/>
  <c r="AA172" i="47" s="1"/>
  <c r="X172" i="47"/>
  <c r="Y172" i="47" s="1"/>
  <c r="V172" i="47"/>
  <c r="W172" i="47" s="1"/>
  <c r="AD171" i="47"/>
  <c r="AE171" i="47" s="1"/>
  <c r="AB171" i="47"/>
  <c r="AC171" i="47" s="1"/>
  <c r="Z171" i="47"/>
  <c r="AA171" i="47" s="1"/>
  <c r="X171" i="47"/>
  <c r="Y171" i="47" s="1"/>
  <c r="V171" i="47"/>
  <c r="W171" i="47" s="1"/>
  <c r="AD170" i="47"/>
  <c r="AE170" i="47" s="1"/>
  <c r="AB170" i="47"/>
  <c r="AC170" i="47" s="1"/>
  <c r="Z170" i="47"/>
  <c r="AA170" i="47" s="1"/>
  <c r="X170" i="47"/>
  <c r="Y170" i="47" s="1"/>
  <c r="V170" i="47"/>
  <c r="W170" i="47" s="1"/>
  <c r="AD169" i="47"/>
  <c r="AE169" i="47" s="1"/>
  <c r="AB169" i="47"/>
  <c r="AC169" i="47" s="1"/>
  <c r="Z169" i="47"/>
  <c r="AA169" i="47" s="1"/>
  <c r="X169" i="47"/>
  <c r="Y169" i="47" s="1"/>
  <c r="V169" i="47"/>
  <c r="W169" i="47" s="1"/>
  <c r="AD168" i="47"/>
  <c r="AE168" i="47" s="1"/>
  <c r="AB168" i="47"/>
  <c r="AC168" i="47" s="1"/>
  <c r="Z168" i="47"/>
  <c r="AA168" i="47" s="1"/>
  <c r="X168" i="47"/>
  <c r="Y168" i="47" s="1"/>
  <c r="V168" i="47"/>
  <c r="W168" i="47" s="1"/>
  <c r="AD167" i="47"/>
  <c r="AE167" i="47" s="1"/>
  <c r="AB167" i="47"/>
  <c r="AC167" i="47" s="1"/>
  <c r="Z167" i="47"/>
  <c r="AA167" i="47" s="1"/>
  <c r="X167" i="47"/>
  <c r="Y167" i="47" s="1"/>
  <c r="V167" i="47"/>
  <c r="W167" i="47" s="1"/>
  <c r="AD160" i="47"/>
  <c r="AE160" i="47" s="1"/>
  <c r="AB160" i="47"/>
  <c r="AC160" i="47" s="1"/>
  <c r="Z160" i="47"/>
  <c r="AA160" i="47" s="1"/>
  <c r="X160" i="47"/>
  <c r="Y160" i="47" s="1"/>
  <c r="V160" i="47"/>
  <c r="W160" i="47" s="1"/>
  <c r="AD156" i="47"/>
  <c r="AE156" i="47" s="1"/>
  <c r="AB156" i="47"/>
  <c r="AC156" i="47" s="1"/>
  <c r="Z156" i="47"/>
  <c r="AA156" i="47" s="1"/>
  <c r="X156" i="47"/>
  <c r="Y156" i="47" s="1"/>
  <c r="V156" i="47"/>
  <c r="AD155" i="47"/>
  <c r="AE155" i="47" s="1"/>
  <c r="AB155" i="47"/>
  <c r="AC155" i="47" s="1"/>
  <c r="Z155" i="47"/>
  <c r="AA155" i="47" s="1"/>
  <c r="X155" i="47"/>
  <c r="Y155" i="47" s="1"/>
  <c r="V155" i="47"/>
  <c r="W155" i="47" s="1"/>
  <c r="AD154" i="47"/>
  <c r="AE154" i="47" s="1"/>
  <c r="AB154" i="47"/>
  <c r="AC154" i="47" s="1"/>
  <c r="Z154" i="47"/>
  <c r="AA154" i="47" s="1"/>
  <c r="X154" i="47"/>
  <c r="Y154" i="47" s="1"/>
  <c r="V154" i="47"/>
  <c r="W154" i="47" s="1"/>
  <c r="AD153" i="47"/>
  <c r="AE153" i="47" s="1"/>
  <c r="AB153" i="47"/>
  <c r="AC153" i="47" s="1"/>
  <c r="Z153" i="47"/>
  <c r="AA153" i="47" s="1"/>
  <c r="X153" i="47"/>
  <c r="Y153" i="47" s="1"/>
  <c r="V153" i="47"/>
  <c r="W153" i="47" s="1"/>
  <c r="AD152" i="47"/>
  <c r="AE152" i="47" s="1"/>
  <c r="AB152" i="47"/>
  <c r="AC152" i="47" s="1"/>
  <c r="Z152" i="47"/>
  <c r="AA152" i="47" s="1"/>
  <c r="X152" i="47"/>
  <c r="Y152" i="47" s="1"/>
  <c r="V152" i="47"/>
  <c r="W152" i="47" s="1"/>
  <c r="AD151" i="47"/>
  <c r="AE151" i="47" s="1"/>
  <c r="AB151" i="47"/>
  <c r="AC151" i="47" s="1"/>
  <c r="Z151" i="47"/>
  <c r="AA151" i="47" s="1"/>
  <c r="X151" i="47"/>
  <c r="Y151" i="47" s="1"/>
  <c r="V151" i="47"/>
  <c r="W151" i="47" s="1"/>
  <c r="AD150" i="47"/>
  <c r="AE150" i="47" s="1"/>
  <c r="AB150" i="47"/>
  <c r="AC150" i="47" s="1"/>
  <c r="Z150" i="47"/>
  <c r="AA150" i="47" s="1"/>
  <c r="X150" i="47"/>
  <c r="Y150" i="47" s="1"/>
  <c r="V150" i="47"/>
  <c r="AD149" i="47"/>
  <c r="AE149" i="47" s="1"/>
  <c r="AB149" i="47"/>
  <c r="AC149" i="47" s="1"/>
  <c r="Z149" i="47"/>
  <c r="AA149" i="47" s="1"/>
  <c r="X149" i="47"/>
  <c r="Y149" i="47" s="1"/>
  <c r="V149" i="47"/>
  <c r="W149" i="47" s="1"/>
  <c r="AD145" i="47"/>
  <c r="AE145" i="47" s="1"/>
  <c r="AB145" i="47"/>
  <c r="AC145" i="47" s="1"/>
  <c r="Z145" i="47"/>
  <c r="AA145" i="47" s="1"/>
  <c r="X145" i="47"/>
  <c r="Y145" i="47" s="1"/>
  <c r="V145" i="47"/>
  <c r="W145" i="47" s="1"/>
  <c r="AD144" i="47"/>
  <c r="AE144" i="47" s="1"/>
  <c r="AB144" i="47"/>
  <c r="AC144" i="47" s="1"/>
  <c r="Z144" i="47"/>
  <c r="AA144" i="47" s="1"/>
  <c r="X144" i="47"/>
  <c r="Y144" i="47" s="1"/>
  <c r="V144" i="47"/>
  <c r="W144" i="47" s="1"/>
  <c r="AD143" i="47"/>
  <c r="AE143" i="47" s="1"/>
  <c r="AB143" i="47"/>
  <c r="AC143" i="47" s="1"/>
  <c r="Z143" i="47"/>
  <c r="AA143" i="47" s="1"/>
  <c r="X143" i="47"/>
  <c r="Y143" i="47" s="1"/>
  <c r="V143" i="47"/>
  <c r="W143" i="47" s="1"/>
  <c r="AD142" i="47"/>
  <c r="AE142" i="47" s="1"/>
  <c r="AB142" i="47"/>
  <c r="AC142" i="47" s="1"/>
  <c r="Z142" i="47"/>
  <c r="AA142" i="47" s="1"/>
  <c r="X142" i="47"/>
  <c r="Y142" i="47" s="1"/>
  <c r="V142" i="47"/>
  <c r="W142" i="47" s="1"/>
  <c r="AD141" i="47"/>
  <c r="AE141" i="47" s="1"/>
  <c r="AB141" i="47"/>
  <c r="AC141" i="47" s="1"/>
  <c r="Z141" i="47"/>
  <c r="AA141" i="47" s="1"/>
  <c r="X141" i="47"/>
  <c r="Y141" i="47" s="1"/>
  <c r="V141" i="47"/>
  <c r="W141" i="47" s="1"/>
  <c r="AD140" i="47"/>
  <c r="AE140" i="47" s="1"/>
  <c r="AB140" i="47"/>
  <c r="AC140" i="47" s="1"/>
  <c r="Z140" i="47"/>
  <c r="AA140" i="47" s="1"/>
  <c r="X140" i="47"/>
  <c r="Y140" i="47" s="1"/>
  <c r="V140" i="47"/>
  <c r="W140" i="47" s="1"/>
  <c r="AD139" i="47"/>
  <c r="AE139" i="47" s="1"/>
  <c r="AB139" i="47"/>
  <c r="AC139" i="47" s="1"/>
  <c r="Z139" i="47"/>
  <c r="AA139" i="47" s="1"/>
  <c r="X139" i="47"/>
  <c r="Y139" i="47" s="1"/>
  <c r="V139" i="47"/>
  <c r="W139" i="47" s="1"/>
  <c r="AD138" i="47"/>
  <c r="AE138" i="47" s="1"/>
  <c r="AB138" i="47"/>
  <c r="AC138" i="47" s="1"/>
  <c r="Z138" i="47"/>
  <c r="AA138" i="47" s="1"/>
  <c r="X138" i="47"/>
  <c r="Y138" i="47" s="1"/>
  <c r="V138" i="47"/>
  <c r="W138" i="47" s="1"/>
  <c r="AD137" i="47"/>
  <c r="AE137" i="47" s="1"/>
  <c r="AB137" i="47"/>
  <c r="AC137" i="47" s="1"/>
  <c r="Z137" i="47"/>
  <c r="AA137" i="47" s="1"/>
  <c r="X137" i="47"/>
  <c r="Y137" i="47" s="1"/>
  <c r="V137" i="47"/>
  <c r="W137" i="47" s="1"/>
  <c r="AD136" i="47"/>
  <c r="AE136" i="47" s="1"/>
  <c r="AB136" i="47"/>
  <c r="AC136" i="47" s="1"/>
  <c r="Z136" i="47"/>
  <c r="AA136" i="47" s="1"/>
  <c r="X136" i="47"/>
  <c r="Y136" i="47" s="1"/>
  <c r="V136" i="47"/>
  <c r="W136" i="47" s="1"/>
  <c r="AD131" i="47"/>
  <c r="AE131" i="47" s="1"/>
  <c r="AB131" i="47"/>
  <c r="AC131" i="47" s="1"/>
  <c r="Z131" i="47"/>
  <c r="AA131" i="47" s="1"/>
  <c r="X131" i="47"/>
  <c r="Y131" i="47" s="1"/>
  <c r="V131" i="47"/>
  <c r="W131" i="47" s="1"/>
  <c r="AD130" i="47"/>
  <c r="AE130" i="47" s="1"/>
  <c r="AB130" i="47"/>
  <c r="AC130" i="47" s="1"/>
  <c r="Z130" i="47"/>
  <c r="AA130" i="47" s="1"/>
  <c r="X130" i="47"/>
  <c r="Y130" i="47" s="1"/>
  <c r="V130" i="47"/>
  <c r="W130" i="47" s="1"/>
  <c r="AD129" i="47"/>
  <c r="AE129" i="47" s="1"/>
  <c r="AB129" i="47"/>
  <c r="AC129" i="47" s="1"/>
  <c r="Z129" i="47"/>
  <c r="AA129" i="47" s="1"/>
  <c r="X129" i="47"/>
  <c r="Y129" i="47" s="1"/>
  <c r="V129" i="47"/>
  <c r="W129" i="47" s="1"/>
  <c r="AD128" i="47"/>
  <c r="AE128" i="47" s="1"/>
  <c r="AB128" i="47"/>
  <c r="AC128" i="47" s="1"/>
  <c r="Z128" i="47"/>
  <c r="AA128" i="47" s="1"/>
  <c r="X128" i="47"/>
  <c r="Y128" i="47" s="1"/>
  <c r="V128" i="47"/>
  <c r="W128" i="47" s="1"/>
  <c r="AD127" i="47"/>
  <c r="AE127" i="47" s="1"/>
  <c r="AB127" i="47"/>
  <c r="AC127" i="47" s="1"/>
  <c r="Z127" i="47"/>
  <c r="AA127" i="47" s="1"/>
  <c r="X127" i="47"/>
  <c r="Y127" i="47" s="1"/>
  <c r="V127" i="47"/>
  <c r="W127" i="47" s="1"/>
  <c r="AD126" i="47"/>
  <c r="AE126" i="47" s="1"/>
  <c r="AB126" i="47"/>
  <c r="AC126" i="47" s="1"/>
  <c r="Z126" i="47"/>
  <c r="AA126" i="47" s="1"/>
  <c r="X126" i="47"/>
  <c r="Y126" i="47" s="1"/>
  <c r="V126" i="47"/>
  <c r="W126" i="47" s="1"/>
  <c r="AD125" i="47"/>
  <c r="AE125" i="47" s="1"/>
  <c r="AB125" i="47"/>
  <c r="AC125" i="47" s="1"/>
  <c r="Z125" i="47"/>
  <c r="AA125" i="47" s="1"/>
  <c r="X125" i="47"/>
  <c r="Y125" i="47" s="1"/>
  <c r="V125" i="47"/>
  <c r="W125" i="47" s="1"/>
  <c r="AD124" i="47"/>
  <c r="AE124" i="47" s="1"/>
  <c r="AB124" i="47"/>
  <c r="AC124" i="47" s="1"/>
  <c r="Z124" i="47"/>
  <c r="AA124" i="47" s="1"/>
  <c r="X124" i="47"/>
  <c r="Y124" i="47" s="1"/>
  <c r="V124" i="47"/>
  <c r="W124" i="47" s="1"/>
  <c r="AD123" i="47"/>
  <c r="AE123" i="47" s="1"/>
  <c r="AB123" i="47"/>
  <c r="AC123" i="47" s="1"/>
  <c r="Z123" i="47"/>
  <c r="AA123" i="47" s="1"/>
  <c r="X123" i="47"/>
  <c r="Y123" i="47" s="1"/>
  <c r="V123" i="47"/>
  <c r="W123" i="47" s="1"/>
  <c r="AD122" i="47"/>
  <c r="AE122" i="47" s="1"/>
  <c r="AB122" i="47"/>
  <c r="AC122" i="47" s="1"/>
  <c r="Z122" i="47"/>
  <c r="AA122" i="47" s="1"/>
  <c r="X122" i="47"/>
  <c r="Y122" i="47" s="1"/>
  <c r="V122" i="47"/>
  <c r="W122" i="47" s="1"/>
  <c r="AD121" i="47"/>
  <c r="AE121" i="47" s="1"/>
  <c r="AB121" i="47"/>
  <c r="AC121" i="47" s="1"/>
  <c r="Z121" i="47"/>
  <c r="AA121" i="47" s="1"/>
  <c r="X121" i="47"/>
  <c r="Y121" i="47" s="1"/>
  <c r="V121" i="47"/>
  <c r="W121" i="47" s="1"/>
  <c r="AD117" i="47"/>
  <c r="AE117" i="47" s="1"/>
  <c r="AB117" i="47"/>
  <c r="AC117" i="47" s="1"/>
  <c r="Z117" i="47"/>
  <c r="AA117" i="47" s="1"/>
  <c r="X117" i="47"/>
  <c r="Y117" i="47" s="1"/>
  <c r="V117" i="47"/>
  <c r="W117" i="47" s="1"/>
  <c r="AD116" i="47"/>
  <c r="AE116" i="47" s="1"/>
  <c r="AB116" i="47"/>
  <c r="AC116" i="47" s="1"/>
  <c r="Z116" i="47"/>
  <c r="AA116" i="47" s="1"/>
  <c r="X116" i="47"/>
  <c r="Y116" i="47" s="1"/>
  <c r="V116" i="47"/>
  <c r="W116" i="47" s="1"/>
  <c r="AD115" i="47"/>
  <c r="AE115" i="47" s="1"/>
  <c r="AB115" i="47"/>
  <c r="AC115" i="47" s="1"/>
  <c r="Z115" i="47"/>
  <c r="AA115" i="47" s="1"/>
  <c r="X115" i="47"/>
  <c r="Y115" i="47" s="1"/>
  <c r="V115" i="47"/>
  <c r="W115" i="47" s="1"/>
  <c r="AD114" i="47"/>
  <c r="AE114" i="47" s="1"/>
  <c r="AB114" i="47"/>
  <c r="AC114" i="47" s="1"/>
  <c r="Z114" i="47"/>
  <c r="AA114" i="47" s="1"/>
  <c r="X114" i="47"/>
  <c r="Y114" i="47" s="1"/>
  <c r="V114" i="47"/>
  <c r="W114" i="47" s="1"/>
  <c r="AD113" i="47"/>
  <c r="AE113" i="47" s="1"/>
  <c r="AB113" i="47"/>
  <c r="AC113" i="47" s="1"/>
  <c r="Z113" i="47"/>
  <c r="AA113" i="47" s="1"/>
  <c r="X113" i="47"/>
  <c r="Y113" i="47" s="1"/>
  <c r="V113" i="47"/>
  <c r="W113" i="47" s="1"/>
  <c r="AD112" i="47"/>
  <c r="AE112" i="47" s="1"/>
  <c r="AB112" i="47"/>
  <c r="AC112" i="47" s="1"/>
  <c r="Z112" i="47"/>
  <c r="AA112" i="47" s="1"/>
  <c r="X112" i="47"/>
  <c r="Y112" i="47" s="1"/>
  <c r="V112" i="47"/>
  <c r="W112" i="47" s="1"/>
  <c r="AD111" i="47"/>
  <c r="AE111" i="47" s="1"/>
  <c r="AB111" i="47"/>
  <c r="AC111" i="47" s="1"/>
  <c r="Z111" i="47"/>
  <c r="AA111" i="47" s="1"/>
  <c r="X111" i="47"/>
  <c r="Y111" i="47" s="1"/>
  <c r="V111" i="47"/>
  <c r="W111" i="47" s="1"/>
  <c r="AD110" i="47"/>
  <c r="AE110" i="47" s="1"/>
  <c r="AB110" i="47"/>
  <c r="AC110" i="47" s="1"/>
  <c r="Z110" i="47"/>
  <c r="AA110" i="47" s="1"/>
  <c r="X110" i="47"/>
  <c r="Y110" i="47" s="1"/>
  <c r="V110" i="47"/>
  <c r="W110" i="47" s="1"/>
  <c r="AD109" i="47"/>
  <c r="AE109" i="47" s="1"/>
  <c r="AB109" i="47"/>
  <c r="AC109" i="47" s="1"/>
  <c r="Z109" i="47"/>
  <c r="AA109" i="47" s="1"/>
  <c r="X109" i="47"/>
  <c r="Y109" i="47" s="1"/>
  <c r="V109" i="47"/>
  <c r="W109" i="47" s="1"/>
  <c r="AD108" i="47"/>
  <c r="AE108" i="47" s="1"/>
  <c r="AB108" i="47"/>
  <c r="AC108" i="47" s="1"/>
  <c r="Z108" i="47"/>
  <c r="AA108" i="47" s="1"/>
  <c r="X108" i="47"/>
  <c r="Y108" i="47" s="1"/>
  <c r="V108" i="47"/>
  <c r="W108" i="47" s="1"/>
  <c r="AD107" i="47"/>
  <c r="AE107" i="47" s="1"/>
  <c r="AB107" i="47"/>
  <c r="AC107" i="47" s="1"/>
  <c r="Z107" i="47"/>
  <c r="AA107" i="47" s="1"/>
  <c r="X107" i="47"/>
  <c r="Y107" i="47" s="1"/>
  <c r="V107" i="47"/>
  <c r="W107" i="47" s="1"/>
  <c r="AD106" i="47"/>
  <c r="AE106" i="47" s="1"/>
  <c r="AB106" i="47"/>
  <c r="AC106" i="47" s="1"/>
  <c r="Z106" i="47"/>
  <c r="AA106" i="47" s="1"/>
  <c r="X106" i="47"/>
  <c r="Y106" i="47" s="1"/>
  <c r="V106" i="47"/>
  <c r="W106" i="47" s="1"/>
  <c r="AD105" i="47"/>
  <c r="AE105" i="47" s="1"/>
  <c r="AB105" i="47"/>
  <c r="AC105" i="47" s="1"/>
  <c r="Z105" i="47"/>
  <c r="AA105" i="47" s="1"/>
  <c r="X105" i="47"/>
  <c r="Y105" i="47" s="1"/>
  <c r="V105" i="47"/>
  <c r="W105" i="47" s="1"/>
  <c r="AD104" i="47"/>
  <c r="AE104" i="47" s="1"/>
  <c r="AB104" i="47"/>
  <c r="AC104" i="47" s="1"/>
  <c r="Z104" i="47"/>
  <c r="AA104" i="47" s="1"/>
  <c r="X104" i="47"/>
  <c r="Y104" i="47" s="1"/>
  <c r="V104" i="47"/>
  <c r="W104" i="47" s="1"/>
  <c r="AD103" i="47"/>
  <c r="AE103" i="47" s="1"/>
  <c r="AB103" i="47"/>
  <c r="AC103" i="47" s="1"/>
  <c r="Z103" i="47"/>
  <c r="AA103" i="47" s="1"/>
  <c r="X103" i="47"/>
  <c r="Y103" i="47" s="1"/>
  <c r="V103" i="47"/>
  <c r="W103" i="47" s="1"/>
  <c r="AD102" i="47"/>
  <c r="AE102" i="47" s="1"/>
  <c r="AB102" i="47"/>
  <c r="AC102" i="47" s="1"/>
  <c r="Z102" i="47"/>
  <c r="AA102" i="47" s="1"/>
  <c r="X102" i="47"/>
  <c r="Y102" i="47" s="1"/>
  <c r="V102" i="47"/>
  <c r="W102" i="47" s="1"/>
  <c r="AD101" i="47"/>
  <c r="AE101" i="47" s="1"/>
  <c r="AB101" i="47"/>
  <c r="AC101" i="47" s="1"/>
  <c r="Z101" i="47"/>
  <c r="AA101" i="47" s="1"/>
  <c r="X101" i="47"/>
  <c r="Y101" i="47" s="1"/>
  <c r="V101" i="47"/>
  <c r="W101" i="47" s="1"/>
  <c r="AD100" i="47"/>
  <c r="AE100" i="47" s="1"/>
  <c r="AB100" i="47"/>
  <c r="AC100" i="47" s="1"/>
  <c r="Z100" i="47"/>
  <c r="AA100" i="47" s="1"/>
  <c r="X100" i="47"/>
  <c r="Y100" i="47" s="1"/>
  <c r="V100" i="47"/>
  <c r="W100" i="47" s="1"/>
  <c r="AD99" i="47"/>
  <c r="AE99" i="47" s="1"/>
  <c r="AB99" i="47"/>
  <c r="AC99" i="47" s="1"/>
  <c r="Z99" i="47"/>
  <c r="AA99" i="47" s="1"/>
  <c r="X99" i="47"/>
  <c r="Y99" i="47" s="1"/>
  <c r="V99" i="47"/>
  <c r="W99" i="47" s="1"/>
  <c r="AD98" i="47"/>
  <c r="AE98" i="47" s="1"/>
  <c r="AB98" i="47"/>
  <c r="AC98" i="47" s="1"/>
  <c r="Z98" i="47"/>
  <c r="AA98" i="47" s="1"/>
  <c r="X98" i="47"/>
  <c r="Y98" i="47" s="1"/>
  <c r="V98" i="47"/>
  <c r="W98" i="47" s="1"/>
  <c r="AD97" i="47"/>
  <c r="AE97" i="47" s="1"/>
  <c r="AB97" i="47"/>
  <c r="AC97" i="47" s="1"/>
  <c r="Z97" i="47"/>
  <c r="AA97" i="47" s="1"/>
  <c r="X97" i="47"/>
  <c r="Y97" i="47" s="1"/>
  <c r="V97" i="47"/>
  <c r="W97" i="47" s="1"/>
  <c r="AD96" i="47"/>
  <c r="AE96" i="47" s="1"/>
  <c r="AB96" i="47"/>
  <c r="AC96" i="47" s="1"/>
  <c r="Z96" i="47"/>
  <c r="AA96" i="47" s="1"/>
  <c r="X96" i="47"/>
  <c r="Y96" i="47" s="1"/>
  <c r="V96" i="47"/>
  <c r="W96" i="47" s="1"/>
  <c r="AD95" i="47"/>
  <c r="AE95" i="47" s="1"/>
  <c r="AB95" i="47"/>
  <c r="AC95" i="47" s="1"/>
  <c r="Z95" i="47"/>
  <c r="AA95" i="47" s="1"/>
  <c r="X95" i="47"/>
  <c r="Y95" i="47" s="1"/>
  <c r="V95" i="47"/>
  <c r="W95" i="47" s="1"/>
  <c r="AD94" i="47"/>
  <c r="AE94" i="47" s="1"/>
  <c r="AB94" i="47"/>
  <c r="AC94" i="47" s="1"/>
  <c r="Z94" i="47"/>
  <c r="AA94" i="47" s="1"/>
  <c r="X94" i="47"/>
  <c r="Y94" i="47" s="1"/>
  <c r="V94" i="47"/>
  <c r="W94" i="47" s="1"/>
  <c r="AD93" i="47"/>
  <c r="AE93" i="47" s="1"/>
  <c r="AB93" i="47"/>
  <c r="AC93" i="47" s="1"/>
  <c r="Z93" i="47"/>
  <c r="AA93" i="47" s="1"/>
  <c r="X93" i="47"/>
  <c r="Y93" i="47" s="1"/>
  <c r="V93" i="47"/>
  <c r="W93" i="47" s="1"/>
  <c r="AD92" i="47"/>
  <c r="AE92" i="47" s="1"/>
  <c r="AB92" i="47"/>
  <c r="AC92" i="47" s="1"/>
  <c r="Z92" i="47"/>
  <c r="AA92" i="47" s="1"/>
  <c r="X92" i="47"/>
  <c r="Y92" i="47" s="1"/>
  <c r="V92" i="47"/>
  <c r="W92" i="47" s="1"/>
  <c r="AD91" i="47"/>
  <c r="AE91" i="47" s="1"/>
  <c r="AB91" i="47"/>
  <c r="AC91" i="47" s="1"/>
  <c r="Z91" i="47"/>
  <c r="AA91" i="47" s="1"/>
  <c r="X91" i="47"/>
  <c r="Y91" i="47" s="1"/>
  <c r="V91" i="47"/>
  <c r="W91" i="47" s="1"/>
  <c r="AD90" i="47"/>
  <c r="AE90" i="47" s="1"/>
  <c r="AB90" i="47"/>
  <c r="AC90" i="47" s="1"/>
  <c r="Z90" i="47"/>
  <c r="AA90" i="47" s="1"/>
  <c r="X90" i="47"/>
  <c r="Y90" i="47" s="1"/>
  <c r="V90" i="47"/>
  <c r="W90" i="47" s="1"/>
  <c r="AD89" i="47"/>
  <c r="AE89" i="47" s="1"/>
  <c r="AB89" i="47"/>
  <c r="AC89" i="47" s="1"/>
  <c r="Z89" i="47"/>
  <c r="AA89" i="47" s="1"/>
  <c r="X89" i="47"/>
  <c r="Y89" i="47" s="1"/>
  <c r="V89" i="47"/>
  <c r="W89" i="47" s="1"/>
  <c r="AD88" i="47"/>
  <c r="AE88" i="47" s="1"/>
  <c r="AB88" i="47"/>
  <c r="AC88" i="47" s="1"/>
  <c r="Z88" i="47"/>
  <c r="AA88" i="47" s="1"/>
  <c r="X88" i="47"/>
  <c r="Y88" i="47" s="1"/>
  <c r="V88" i="47"/>
  <c r="W88" i="47" s="1"/>
  <c r="AD87" i="47"/>
  <c r="AE87" i="47" s="1"/>
  <c r="AB87" i="47"/>
  <c r="AC87" i="47" s="1"/>
  <c r="Z87" i="47"/>
  <c r="AA87" i="47" s="1"/>
  <c r="X87" i="47"/>
  <c r="Y87" i="47" s="1"/>
  <c r="V87" i="47"/>
  <c r="W87" i="47" s="1"/>
  <c r="AD86" i="47"/>
  <c r="AE86" i="47" s="1"/>
  <c r="AB86" i="47"/>
  <c r="AC86" i="47" s="1"/>
  <c r="Z86" i="47"/>
  <c r="AA86" i="47" s="1"/>
  <c r="X86" i="47"/>
  <c r="Y86" i="47" s="1"/>
  <c r="V86" i="47"/>
  <c r="W86" i="47" s="1"/>
  <c r="AD85" i="47"/>
  <c r="AE85" i="47" s="1"/>
  <c r="AB85" i="47"/>
  <c r="AC85" i="47" s="1"/>
  <c r="Z85" i="47"/>
  <c r="AA85" i="47" s="1"/>
  <c r="X85" i="47"/>
  <c r="Y85" i="47" s="1"/>
  <c r="V85" i="47"/>
  <c r="W85" i="47" s="1"/>
  <c r="AD84" i="47"/>
  <c r="AE84" i="47" s="1"/>
  <c r="AB84" i="47"/>
  <c r="AC84" i="47" s="1"/>
  <c r="Z84" i="47"/>
  <c r="AA84" i="47" s="1"/>
  <c r="X84" i="47"/>
  <c r="Y84" i="47" s="1"/>
  <c r="V84" i="47"/>
  <c r="W84" i="47" s="1"/>
  <c r="AD83" i="47"/>
  <c r="AE83" i="47" s="1"/>
  <c r="AB83" i="47"/>
  <c r="AC83" i="47" s="1"/>
  <c r="Z83" i="47"/>
  <c r="AA83" i="47" s="1"/>
  <c r="X83" i="47"/>
  <c r="Y83" i="47" s="1"/>
  <c r="V83" i="47"/>
  <c r="W83" i="47" s="1"/>
  <c r="AD82" i="47"/>
  <c r="AE82" i="47" s="1"/>
  <c r="AB82" i="47"/>
  <c r="AC82" i="47" s="1"/>
  <c r="Z82" i="47"/>
  <c r="AA82" i="47" s="1"/>
  <c r="X82" i="47"/>
  <c r="Y82" i="47" s="1"/>
  <c r="V82" i="47"/>
  <c r="W82" i="47" s="1"/>
  <c r="AD81" i="47"/>
  <c r="AE81" i="47" s="1"/>
  <c r="AB81" i="47"/>
  <c r="AC81" i="47" s="1"/>
  <c r="Z81" i="47"/>
  <c r="AA81" i="47" s="1"/>
  <c r="X81" i="47"/>
  <c r="Y81" i="47" s="1"/>
  <c r="V81" i="47"/>
  <c r="W81" i="47" s="1"/>
  <c r="AD80" i="47"/>
  <c r="AE80" i="47" s="1"/>
  <c r="AB80" i="47"/>
  <c r="AC80" i="47" s="1"/>
  <c r="Z80" i="47"/>
  <c r="AA80" i="47" s="1"/>
  <c r="X80" i="47"/>
  <c r="Y80" i="47" s="1"/>
  <c r="V80" i="47"/>
  <c r="W80" i="47" s="1"/>
  <c r="AD79" i="47"/>
  <c r="AE79" i="47" s="1"/>
  <c r="AB79" i="47"/>
  <c r="AC79" i="47" s="1"/>
  <c r="Z79" i="47"/>
  <c r="AA79" i="47" s="1"/>
  <c r="X79" i="47"/>
  <c r="Y79" i="47" s="1"/>
  <c r="V79" i="47"/>
  <c r="W79" i="47" s="1"/>
  <c r="AD78" i="47"/>
  <c r="AE78" i="47" s="1"/>
  <c r="AB78" i="47"/>
  <c r="AC78" i="47" s="1"/>
  <c r="Z78" i="47"/>
  <c r="AA78" i="47" s="1"/>
  <c r="X78" i="47"/>
  <c r="Y78" i="47" s="1"/>
  <c r="V78" i="47"/>
  <c r="AD77" i="47"/>
  <c r="AE77" i="47" s="1"/>
  <c r="AB77" i="47"/>
  <c r="AC77" i="47" s="1"/>
  <c r="Z77" i="47"/>
  <c r="AA77" i="47" s="1"/>
  <c r="X77" i="47"/>
  <c r="Y77" i="47" s="1"/>
  <c r="V77" i="47"/>
  <c r="W77" i="47" s="1"/>
  <c r="AD76" i="47"/>
  <c r="AE76" i="47" s="1"/>
  <c r="AB76" i="47"/>
  <c r="AC76" i="47" s="1"/>
  <c r="Z76" i="47"/>
  <c r="AA76" i="47" s="1"/>
  <c r="X76" i="47"/>
  <c r="Y76" i="47" s="1"/>
  <c r="V76" i="47"/>
  <c r="W76" i="47" s="1"/>
  <c r="AD70" i="47"/>
  <c r="AE70" i="47" s="1"/>
  <c r="AB70" i="47"/>
  <c r="AC70" i="47" s="1"/>
  <c r="Z70" i="47"/>
  <c r="AA70" i="47" s="1"/>
  <c r="X70" i="47"/>
  <c r="Y70" i="47" s="1"/>
  <c r="V70" i="47"/>
  <c r="W70" i="47" s="1"/>
  <c r="AD69" i="47"/>
  <c r="AE69" i="47" s="1"/>
  <c r="AB69" i="47"/>
  <c r="AC69" i="47" s="1"/>
  <c r="Z69" i="47"/>
  <c r="AA69" i="47" s="1"/>
  <c r="X69" i="47"/>
  <c r="Y69" i="47" s="1"/>
  <c r="V69" i="47"/>
  <c r="W69" i="47" s="1"/>
  <c r="AD68" i="47"/>
  <c r="AE68" i="47" s="1"/>
  <c r="AB68" i="47"/>
  <c r="AC68" i="47" s="1"/>
  <c r="Z68" i="47"/>
  <c r="AA68" i="47" s="1"/>
  <c r="X68" i="47"/>
  <c r="Y68" i="47" s="1"/>
  <c r="V68" i="47"/>
  <c r="W68" i="47" s="1"/>
  <c r="AD67" i="47"/>
  <c r="AE67" i="47" s="1"/>
  <c r="AB67" i="47"/>
  <c r="AC67" i="47" s="1"/>
  <c r="Z67" i="47"/>
  <c r="AA67" i="47" s="1"/>
  <c r="X67" i="47"/>
  <c r="Y67" i="47" s="1"/>
  <c r="V67" i="47"/>
  <c r="W67" i="47" s="1"/>
  <c r="AD66" i="47"/>
  <c r="AE66" i="47" s="1"/>
  <c r="AB66" i="47"/>
  <c r="AC66" i="47" s="1"/>
  <c r="Z66" i="47"/>
  <c r="AA66" i="47" s="1"/>
  <c r="X66" i="47"/>
  <c r="Y66" i="47" s="1"/>
  <c r="V66" i="47"/>
  <c r="W66" i="47" s="1"/>
  <c r="AD65" i="47"/>
  <c r="AE65" i="47" s="1"/>
  <c r="AB65" i="47"/>
  <c r="AC65" i="47" s="1"/>
  <c r="Z65" i="47"/>
  <c r="AA65" i="47" s="1"/>
  <c r="X65" i="47"/>
  <c r="Y65" i="47" s="1"/>
  <c r="V65" i="47"/>
  <c r="W65" i="47" s="1"/>
  <c r="AD64" i="47"/>
  <c r="AE64" i="47" s="1"/>
  <c r="AB64" i="47"/>
  <c r="AC64" i="47" s="1"/>
  <c r="Z64" i="47"/>
  <c r="AA64" i="47" s="1"/>
  <c r="X64" i="47"/>
  <c r="Y64" i="47" s="1"/>
  <c r="V64" i="47"/>
  <c r="W64" i="47" s="1"/>
  <c r="AD63" i="47"/>
  <c r="AE63" i="47" s="1"/>
  <c r="AB63" i="47"/>
  <c r="AC63" i="47" s="1"/>
  <c r="Z63" i="47"/>
  <c r="AA63" i="47" s="1"/>
  <c r="X63" i="47"/>
  <c r="Y63" i="47" s="1"/>
  <c r="V63" i="47"/>
  <c r="W63" i="47" s="1"/>
  <c r="AD62" i="47"/>
  <c r="AE62" i="47" s="1"/>
  <c r="AB62" i="47"/>
  <c r="AC62" i="47" s="1"/>
  <c r="Z62" i="47"/>
  <c r="AA62" i="47" s="1"/>
  <c r="X62" i="47"/>
  <c r="Y62" i="47" s="1"/>
  <c r="V62" i="47"/>
  <c r="W62" i="47" s="1"/>
  <c r="AD61" i="47"/>
  <c r="AE61" i="47" s="1"/>
  <c r="AB61" i="47"/>
  <c r="AC61" i="47" s="1"/>
  <c r="Z61" i="47"/>
  <c r="AA61" i="47" s="1"/>
  <c r="X61" i="47"/>
  <c r="Y61" i="47" s="1"/>
  <c r="V61" i="47"/>
  <c r="W61" i="47" s="1"/>
  <c r="AD60" i="47"/>
  <c r="AE60" i="47" s="1"/>
  <c r="AB60" i="47"/>
  <c r="AC60" i="47" s="1"/>
  <c r="Z60" i="47"/>
  <c r="AA60" i="47" s="1"/>
  <c r="X60" i="47"/>
  <c r="Y60" i="47" s="1"/>
  <c r="V60" i="47"/>
  <c r="AD58" i="47"/>
  <c r="AE58" i="47" s="1"/>
  <c r="AB58" i="47"/>
  <c r="AC58" i="47" s="1"/>
  <c r="Z58" i="47"/>
  <c r="AA58" i="47" s="1"/>
  <c r="X58" i="47"/>
  <c r="Y58" i="47" s="1"/>
  <c r="V58" i="47"/>
  <c r="W58" i="47" s="1"/>
  <c r="AD57" i="47"/>
  <c r="AE57" i="47" s="1"/>
  <c r="AB57" i="47"/>
  <c r="AC57" i="47" s="1"/>
  <c r="Z57" i="47"/>
  <c r="AA57" i="47" s="1"/>
  <c r="X57" i="47"/>
  <c r="Y57" i="47" s="1"/>
  <c r="V57" i="47"/>
  <c r="W57" i="47" s="1"/>
  <c r="AD54" i="47"/>
  <c r="AE54" i="47" s="1"/>
  <c r="AB54" i="47"/>
  <c r="AC54" i="47" s="1"/>
  <c r="Z54" i="47"/>
  <c r="AA54" i="47" s="1"/>
  <c r="X54" i="47"/>
  <c r="Y54" i="47" s="1"/>
  <c r="V54" i="47"/>
  <c r="W54" i="47" s="1"/>
  <c r="AD53" i="47"/>
  <c r="AE53" i="47" s="1"/>
  <c r="AB53" i="47"/>
  <c r="AC53" i="47" s="1"/>
  <c r="Z53" i="47"/>
  <c r="AA53" i="47" s="1"/>
  <c r="X53" i="47"/>
  <c r="Y53" i="47" s="1"/>
  <c r="V53" i="47"/>
  <c r="W53" i="47" s="1"/>
  <c r="AD52" i="47"/>
  <c r="AE52" i="47" s="1"/>
  <c r="AB52" i="47"/>
  <c r="AC52" i="47" s="1"/>
  <c r="Z52" i="47"/>
  <c r="AA52" i="47" s="1"/>
  <c r="X52" i="47"/>
  <c r="Y52" i="47" s="1"/>
  <c r="V52" i="47"/>
  <c r="W52" i="47" s="1"/>
  <c r="AD44" i="47"/>
  <c r="AE44" i="47" s="1"/>
  <c r="AB44" i="47"/>
  <c r="AC44" i="47" s="1"/>
  <c r="Z44" i="47"/>
  <c r="AA44" i="47" s="1"/>
  <c r="X44" i="47"/>
  <c r="Y44" i="47" s="1"/>
  <c r="V44" i="47"/>
  <c r="AD213" i="51"/>
  <c r="AE213" i="51" s="1"/>
  <c r="AB213" i="51"/>
  <c r="AC213" i="51" s="1"/>
  <c r="Z213" i="51"/>
  <c r="AA213" i="51" s="1"/>
  <c r="X213" i="51"/>
  <c r="Y213" i="51" s="1"/>
  <c r="V213" i="51"/>
  <c r="W213" i="51" s="1"/>
  <c r="AD212" i="51"/>
  <c r="AE212" i="51" s="1"/>
  <c r="AB212" i="51"/>
  <c r="AC212" i="51" s="1"/>
  <c r="Z212" i="51"/>
  <c r="AA212" i="51" s="1"/>
  <c r="X212" i="51"/>
  <c r="Y212" i="51" s="1"/>
  <c r="V212" i="51"/>
  <c r="W212" i="51" s="1"/>
  <c r="AD211" i="51"/>
  <c r="AE211" i="51" s="1"/>
  <c r="AB211" i="51"/>
  <c r="AC211" i="51" s="1"/>
  <c r="Z211" i="51"/>
  <c r="AA211" i="51" s="1"/>
  <c r="X211" i="51"/>
  <c r="Y211" i="51" s="1"/>
  <c r="V211" i="51"/>
  <c r="W211" i="51" s="1"/>
  <c r="AD210" i="51"/>
  <c r="AE210" i="51" s="1"/>
  <c r="AB210" i="51"/>
  <c r="AC210" i="51" s="1"/>
  <c r="Z210" i="51"/>
  <c r="AA210" i="51" s="1"/>
  <c r="X210" i="51"/>
  <c r="Y210" i="51" s="1"/>
  <c r="V210" i="51"/>
  <c r="W210" i="51" s="1"/>
  <c r="AD209" i="51"/>
  <c r="AE209" i="51" s="1"/>
  <c r="AB209" i="51"/>
  <c r="AC209" i="51" s="1"/>
  <c r="Z209" i="51"/>
  <c r="AA209" i="51" s="1"/>
  <c r="X209" i="51"/>
  <c r="Y209" i="51" s="1"/>
  <c r="V209" i="51"/>
  <c r="W209" i="51" s="1"/>
  <c r="AD208" i="51"/>
  <c r="AE208" i="51" s="1"/>
  <c r="AB208" i="51"/>
  <c r="AC208" i="51" s="1"/>
  <c r="Z208" i="51"/>
  <c r="AA208" i="51" s="1"/>
  <c r="X208" i="51"/>
  <c r="Y208" i="51" s="1"/>
  <c r="V208" i="51"/>
  <c r="W208" i="51" s="1"/>
  <c r="AD207" i="51"/>
  <c r="AE207" i="51" s="1"/>
  <c r="AB207" i="51"/>
  <c r="AC207" i="51" s="1"/>
  <c r="Z207" i="51"/>
  <c r="AA207" i="51" s="1"/>
  <c r="X207" i="51"/>
  <c r="Y207" i="51" s="1"/>
  <c r="V207" i="51"/>
  <c r="W207" i="51" s="1"/>
  <c r="AD206" i="51"/>
  <c r="AE206" i="51" s="1"/>
  <c r="AB206" i="51"/>
  <c r="AC206" i="51" s="1"/>
  <c r="Z206" i="51"/>
  <c r="AA206" i="51" s="1"/>
  <c r="X206" i="51"/>
  <c r="Y206" i="51" s="1"/>
  <c r="V206" i="51"/>
  <c r="W206" i="51" s="1"/>
  <c r="AD205" i="51"/>
  <c r="AE205" i="51" s="1"/>
  <c r="AB205" i="51"/>
  <c r="AC205" i="51" s="1"/>
  <c r="Z205" i="51"/>
  <c r="AA205" i="51" s="1"/>
  <c r="X205" i="51"/>
  <c r="Y205" i="51" s="1"/>
  <c r="V205" i="51"/>
  <c r="W205" i="51" s="1"/>
  <c r="AD204" i="51"/>
  <c r="AE204" i="51" s="1"/>
  <c r="AB204" i="51"/>
  <c r="AC204" i="51" s="1"/>
  <c r="Z204" i="51"/>
  <c r="AA204" i="51" s="1"/>
  <c r="X204" i="51"/>
  <c r="Y204" i="51" s="1"/>
  <c r="V204" i="51"/>
  <c r="W204" i="51" s="1"/>
  <c r="AD203" i="51"/>
  <c r="AE203" i="51" s="1"/>
  <c r="AB203" i="51"/>
  <c r="AC203" i="51" s="1"/>
  <c r="Z203" i="51"/>
  <c r="AA203" i="51" s="1"/>
  <c r="X203" i="51"/>
  <c r="Y203" i="51" s="1"/>
  <c r="V203" i="51"/>
  <c r="W203" i="51" s="1"/>
  <c r="AD202" i="51"/>
  <c r="AE202" i="51" s="1"/>
  <c r="AB202" i="51"/>
  <c r="AC202" i="51" s="1"/>
  <c r="Z202" i="51"/>
  <c r="AA202" i="51" s="1"/>
  <c r="X202" i="51"/>
  <c r="Y202" i="51" s="1"/>
  <c r="V202" i="51"/>
  <c r="W202" i="51" s="1"/>
  <c r="AD201" i="51"/>
  <c r="AE201" i="51" s="1"/>
  <c r="AB201" i="51"/>
  <c r="AC201" i="51" s="1"/>
  <c r="Z201" i="51"/>
  <c r="AA201" i="51" s="1"/>
  <c r="X201" i="51"/>
  <c r="Y201" i="51" s="1"/>
  <c r="V201" i="51"/>
  <c r="W201" i="51" s="1"/>
  <c r="AD200" i="51"/>
  <c r="AE200" i="51" s="1"/>
  <c r="AB200" i="51"/>
  <c r="AC200" i="51" s="1"/>
  <c r="Z200" i="51"/>
  <c r="AA200" i="51" s="1"/>
  <c r="X200" i="51"/>
  <c r="Y200" i="51" s="1"/>
  <c r="V200" i="51"/>
  <c r="W200" i="51" s="1"/>
  <c r="AD199" i="51"/>
  <c r="AE199" i="51" s="1"/>
  <c r="AB199" i="51"/>
  <c r="AC199" i="51" s="1"/>
  <c r="Z199" i="51"/>
  <c r="AA199" i="51" s="1"/>
  <c r="X199" i="51"/>
  <c r="Y199" i="51" s="1"/>
  <c r="V199" i="51"/>
  <c r="W199" i="51" s="1"/>
  <c r="AD198" i="51"/>
  <c r="AE198" i="51" s="1"/>
  <c r="AB198" i="51"/>
  <c r="AC198" i="51" s="1"/>
  <c r="Z198" i="51"/>
  <c r="AA198" i="51" s="1"/>
  <c r="X198" i="51"/>
  <c r="Y198" i="51" s="1"/>
  <c r="V198" i="51"/>
  <c r="W198" i="51" s="1"/>
  <c r="AD197" i="51"/>
  <c r="AE197" i="51" s="1"/>
  <c r="AB197" i="51"/>
  <c r="AC197" i="51" s="1"/>
  <c r="Z197" i="51"/>
  <c r="AA197" i="51" s="1"/>
  <c r="X197" i="51"/>
  <c r="Y197" i="51" s="1"/>
  <c r="V197" i="51"/>
  <c r="W197" i="51" s="1"/>
  <c r="AD196" i="51"/>
  <c r="AE196" i="51" s="1"/>
  <c r="AB196" i="51"/>
  <c r="AC196" i="51" s="1"/>
  <c r="Z196" i="51"/>
  <c r="AA196" i="51" s="1"/>
  <c r="X196" i="51"/>
  <c r="Y196" i="51" s="1"/>
  <c r="V196" i="51"/>
  <c r="W196" i="51" s="1"/>
  <c r="AD195" i="51"/>
  <c r="AE195" i="51" s="1"/>
  <c r="AB195" i="51"/>
  <c r="AC195" i="51" s="1"/>
  <c r="Z195" i="51"/>
  <c r="AA195" i="51" s="1"/>
  <c r="X195" i="51"/>
  <c r="Y195" i="51" s="1"/>
  <c r="V195" i="51"/>
  <c r="W195" i="51" s="1"/>
  <c r="AD194" i="51"/>
  <c r="AE194" i="51" s="1"/>
  <c r="AB194" i="51"/>
  <c r="AC194" i="51" s="1"/>
  <c r="Z194" i="51"/>
  <c r="AA194" i="51" s="1"/>
  <c r="X194" i="51"/>
  <c r="Y194" i="51" s="1"/>
  <c r="V194" i="51"/>
  <c r="W194" i="51" s="1"/>
  <c r="AD193" i="51"/>
  <c r="AE193" i="51" s="1"/>
  <c r="AB193" i="51"/>
  <c r="AC193" i="51" s="1"/>
  <c r="Z193" i="51"/>
  <c r="AA193" i="51" s="1"/>
  <c r="X193" i="51"/>
  <c r="Y193" i="51" s="1"/>
  <c r="V193" i="51"/>
  <c r="W193" i="51" s="1"/>
  <c r="AD192" i="51"/>
  <c r="AE192" i="51" s="1"/>
  <c r="AB192" i="51"/>
  <c r="AC192" i="51" s="1"/>
  <c r="Z192" i="51"/>
  <c r="AA192" i="51" s="1"/>
  <c r="X192" i="51"/>
  <c r="Y192" i="51" s="1"/>
  <c r="V192" i="51"/>
  <c r="W192" i="51" s="1"/>
  <c r="AD191" i="51"/>
  <c r="AE191" i="51" s="1"/>
  <c r="AB191" i="51"/>
  <c r="AC191" i="51" s="1"/>
  <c r="Z191" i="51"/>
  <c r="AA191" i="51" s="1"/>
  <c r="X191" i="51"/>
  <c r="Y191" i="51" s="1"/>
  <c r="V191" i="51"/>
  <c r="W191" i="51" s="1"/>
  <c r="AD190" i="51"/>
  <c r="AE190" i="51" s="1"/>
  <c r="AB190" i="51"/>
  <c r="AC190" i="51" s="1"/>
  <c r="Z190" i="51"/>
  <c r="AA190" i="51" s="1"/>
  <c r="X190" i="51"/>
  <c r="Y190" i="51" s="1"/>
  <c r="V190" i="51"/>
  <c r="W190" i="51" s="1"/>
  <c r="AD189" i="51"/>
  <c r="AE189" i="51" s="1"/>
  <c r="AB189" i="51"/>
  <c r="AC189" i="51" s="1"/>
  <c r="Z189" i="51"/>
  <c r="AA189" i="51" s="1"/>
  <c r="X189" i="51"/>
  <c r="Y189" i="51" s="1"/>
  <c r="V189" i="51"/>
  <c r="W189" i="51" s="1"/>
  <c r="AD188" i="51"/>
  <c r="AE188" i="51" s="1"/>
  <c r="AB188" i="51"/>
  <c r="AC188" i="51" s="1"/>
  <c r="Z188" i="51"/>
  <c r="AA188" i="51" s="1"/>
  <c r="X188" i="51"/>
  <c r="Y188" i="51" s="1"/>
  <c r="V188" i="51"/>
  <c r="W188" i="51" s="1"/>
  <c r="AD187" i="51"/>
  <c r="AE187" i="51" s="1"/>
  <c r="AB187" i="51"/>
  <c r="AC187" i="51" s="1"/>
  <c r="Z187" i="51"/>
  <c r="AA187" i="51" s="1"/>
  <c r="X187" i="51"/>
  <c r="Y187" i="51" s="1"/>
  <c r="V187" i="51"/>
  <c r="W187" i="51" s="1"/>
  <c r="AD186" i="51"/>
  <c r="AE186" i="51" s="1"/>
  <c r="AB186" i="51"/>
  <c r="AC186" i="51" s="1"/>
  <c r="Z186" i="51"/>
  <c r="AA186" i="51" s="1"/>
  <c r="X186" i="51"/>
  <c r="Y186" i="51" s="1"/>
  <c r="V186" i="51"/>
  <c r="W186" i="51" s="1"/>
  <c r="AD185" i="51"/>
  <c r="AE185" i="51" s="1"/>
  <c r="AB185" i="51"/>
  <c r="AC185" i="51" s="1"/>
  <c r="Z185" i="51"/>
  <c r="AA185" i="51" s="1"/>
  <c r="X185" i="51"/>
  <c r="Y185" i="51" s="1"/>
  <c r="V185" i="51"/>
  <c r="W185" i="51" s="1"/>
  <c r="AD184" i="51"/>
  <c r="AE184" i="51" s="1"/>
  <c r="AB184" i="51"/>
  <c r="AC184" i="51" s="1"/>
  <c r="Z184" i="51"/>
  <c r="AA184" i="51" s="1"/>
  <c r="X184" i="51"/>
  <c r="Y184" i="51" s="1"/>
  <c r="V184" i="51"/>
  <c r="W184" i="51" s="1"/>
  <c r="AD183" i="51"/>
  <c r="AE183" i="51" s="1"/>
  <c r="AB183" i="51"/>
  <c r="AC183" i="51" s="1"/>
  <c r="Z183" i="51"/>
  <c r="AA183" i="51" s="1"/>
  <c r="X183" i="51"/>
  <c r="Y183" i="51" s="1"/>
  <c r="V183" i="51"/>
  <c r="W183" i="51" s="1"/>
  <c r="AD182" i="51"/>
  <c r="AE182" i="51" s="1"/>
  <c r="AB182" i="51"/>
  <c r="AC182" i="51" s="1"/>
  <c r="Z182" i="51"/>
  <c r="AA182" i="51" s="1"/>
  <c r="X182" i="51"/>
  <c r="Y182" i="51" s="1"/>
  <c r="V182" i="51"/>
  <c r="W182" i="51" s="1"/>
  <c r="AD181" i="51"/>
  <c r="AE181" i="51" s="1"/>
  <c r="AB181" i="51"/>
  <c r="AC181" i="51" s="1"/>
  <c r="Z181" i="51"/>
  <c r="AA181" i="51" s="1"/>
  <c r="X181" i="51"/>
  <c r="Y181" i="51" s="1"/>
  <c r="V181" i="51"/>
  <c r="W181" i="51" s="1"/>
  <c r="AD180" i="51"/>
  <c r="AE180" i="51" s="1"/>
  <c r="AB180" i="51"/>
  <c r="AC180" i="51" s="1"/>
  <c r="Z180" i="51"/>
  <c r="AA180" i="51" s="1"/>
  <c r="X180" i="51"/>
  <c r="Y180" i="51" s="1"/>
  <c r="V180" i="51"/>
  <c r="W180" i="51" s="1"/>
  <c r="AD179" i="51"/>
  <c r="AE179" i="51" s="1"/>
  <c r="AB179" i="51"/>
  <c r="AC179" i="51" s="1"/>
  <c r="Z179" i="51"/>
  <c r="AA179" i="51" s="1"/>
  <c r="X179" i="51"/>
  <c r="Y179" i="51" s="1"/>
  <c r="V179" i="51"/>
  <c r="W179" i="51" s="1"/>
  <c r="AD178" i="51"/>
  <c r="AE178" i="51" s="1"/>
  <c r="AB178" i="51"/>
  <c r="AC178" i="51" s="1"/>
  <c r="Z178" i="51"/>
  <c r="AA178" i="51" s="1"/>
  <c r="X178" i="51"/>
  <c r="Y178" i="51" s="1"/>
  <c r="V178" i="51"/>
  <c r="W178" i="51" s="1"/>
  <c r="AD177" i="51"/>
  <c r="AE177" i="51" s="1"/>
  <c r="AB177" i="51"/>
  <c r="AC177" i="51" s="1"/>
  <c r="Z177" i="51"/>
  <c r="AA177" i="51" s="1"/>
  <c r="X177" i="51"/>
  <c r="Y177" i="51" s="1"/>
  <c r="V177" i="51"/>
  <c r="W177" i="51" s="1"/>
  <c r="AD176" i="51"/>
  <c r="AE176" i="51" s="1"/>
  <c r="AB176" i="51"/>
  <c r="AC176" i="51" s="1"/>
  <c r="Z176" i="51"/>
  <c r="AA176" i="51" s="1"/>
  <c r="X176" i="51"/>
  <c r="Y176" i="51" s="1"/>
  <c r="V176" i="51"/>
  <c r="W176" i="51" s="1"/>
  <c r="AD175" i="51"/>
  <c r="AE175" i="51" s="1"/>
  <c r="AB175" i="51"/>
  <c r="AC175" i="51" s="1"/>
  <c r="Z175" i="51"/>
  <c r="AA175" i="51" s="1"/>
  <c r="X175" i="51"/>
  <c r="Y175" i="51" s="1"/>
  <c r="V175" i="51"/>
  <c r="W175" i="51" s="1"/>
  <c r="AD174" i="51"/>
  <c r="AE174" i="51" s="1"/>
  <c r="AB174" i="51"/>
  <c r="AC174" i="51" s="1"/>
  <c r="Z174" i="51"/>
  <c r="AA174" i="51" s="1"/>
  <c r="X174" i="51"/>
  <c r="Y174" i="51" s="1"/>
  <c r="V174" i="51"/>
  <c r="W174" i="51" s="1"/>
  <c r="AD173" i="51"/>
  <c r="AE173" i="51" s="1"/>
  <c r="AB173" i="51"/>
  <c r="AC173" i="51" s="1"/>
  <c r="Z173" i="51"/>
  <c r="AA173" i="51" s="1"/>
  <c r="X173" i="51"/>
  <c r="Y173" i="51" s="1"/>
  <c r="V173" i="51"/>
  <c r="W173" i="51" s="1"/>
  <c r="AD172" i="51"/>
  <c r="AE172" i="51" s="1"/>
  <c r="AB172" i="51"/>
  <c r="AC172" i="51" s="1"/>
  <c r="Z172" i="51"/>
  <c r="AA172" i="51" s="1"/>
  <c r="X172" i="51"/>
  <c r="Y172" i="51" s="1"/>
  <c r="V172" i="51"/>
  <c r="W172" i="51" s="1"/>
  <c r="AD171" i="51"/>
  <c r="AE171" i="51" s="1"/>
  <c r="AB171" i="51"/>
  <c r="AC171" i="51" s="1"/>
  <c r="Z171" i="51"/>
  <c r="AA171" i="51" s="1"/>
  <c r="X171" i="51"/>
  <c r="Y171" i="51" s="1"/>
  <c r="V171" i="51"/>
  <c r="W171" i="51" s="1"/>
  <c r="AD170" i="51"/>
  <c r="AE170" i="51" s="1"/>
  <c r="AB170" i="51"/>
  <c r="AC170" i="51" s="1"/>
  <c r="Z170" i="51"/>
  <c r="AA170" i="51" s="1"/>
  <c r="X170" i="51"/>
  <c r="Y170" i="51" s="1"/>
  <c r="V170" i="51"/>
  <c r="W170" i="51" s="1"/>
  <c r="AD169" i="51"/>
  <c r="AE169" i="51" s="1"/>
  <c r="AB169" i="51"/>
  <c r="AC169" i="51" s="1"/>
  <c r="Z169" i="51"/>
  <c r="AA169" i="51" s="1"/>
  <c r="X169" i="51"/>
  <c r="Y169" i="51" s="1"/>
  <c r="V169" i="51"/>
  <c r="W169" i="51" s="1"/>
  <c r="AD168" i="51"/>
  <c r="AE168" i="51" s="1"/>
  <c r="AB168" i="51"/>
  <c r="AC168" i="51" s="1"/>
  <c r="Z168" i="51"/>
  <c r="AA168" i="51" s="1"/>
  <c r="X168" i="51"/>
  <c r="Y168" i="51" s="1"/>
  <c r="V168" i="51"/>
  <c r="W168" i="51" s="1"/>
  <c r="AD167" i="51"/>
  <c r="AE167" i="51" s="1"/>
  <c r="AB167" i="51"/>
  <c r="AC167" i="51" s="1"/>
  <c r="Z167" i="51"/>
  <c r="AA167" i="51" s="1"/>
  <c r="X167" i="51"/>
  <c r="Y167" i="51" s="1"/>
  <c r="V167" i="51"/>
  <c r="W167" i="51" s="1"/>
  <c r="AD166" i="51"/>
  <c r="AE166" i="51" s="1"/>
  <c r="AB166" i="51"/>
  <c r="AC166" i="51" s="1"/>
  <c r="Z166" i="51"/>
  <c r="AA166" i="51" s="1"/>
  <c r="X166" i="51"/>
  <c r="Y166" i="51" s="1"/>
  <c r="V166" i="51"/>
  <c r="W166" i="51" s="1"/>
  <c r="AD165" i="51"/>
  <c r="AE165" i="51" s="1"/>
  <c r="AB165" i="51"/>
  <c r="Z165" i="51"/>
  <c r="AA165" i="51" s="1"/>
  <c r="X165" i="51"/>
  <c r="Y165" i="51" s="1"/>
  <c r="V165" i="51"/>
  <c r="AD164" i="51"/>
  <c r="AE164" i="51" s="1"/>
  <c r="AB164" i="51"/>
  <c r="AC164" i="51" s="1"/>
  <c r="Z164" i="51"/>
  <c r="AA164" i="51" s="1"/>
  <c r="X164" i="51"/>
  <c r="Y164" i="51" s="1"/>
  <c r="V164" i="51"/>
  <c r="W164" i="51" s="1"/>
  <c r="AD163" i="51"/>
  <c r="AE163" i="51" s="1"/>
  <c r="AB163" i="51"/>
  <c r="AC163" i="51" s="1"/>
  <c r="Z163" i="51"/>
  <c r="AA163" i="51" s="1"/>
  <c r="X163" i="51"/>
  <c r="Y163" i="51" s="1"/>
  <c r="V163" i="51"/>
  <c r="W163" i="51" s="1"/>
  <c r="AD162" i="51"/>
  <c r="AE162" i="51" s="1"/>
  <c r="AB162" i="51"/>
  <c r="AC162" i="51" s="1"/>
  <c r="Z162" i="51"/>
  <c r="AA162" i="51" s="1"/>
  <c r="X162" i="51"/>
  <c r="Y162" i="51" s="1"/>
  <c r="V162" i="51"/>
  <c r="W162" i="51" s="1"/>
  <c r="AD161" i="51"/>
  <c r="AE161" i="51" s="1"/>
  <c r="AB161" i="51"/>
  <c r="AC161" i="51" s="1"/>
  <c r="Z161" i="51"/>
  <c r="AA161" i="51" s="1"/>
  <c r="X161" i="51"/>
  <c r="Y161" i="51" s="1"/>
  <c r="V161" i="51"/>
  <c r="W161" i="51" s="1"/>
  <c r="AD160" i="51"/>
  <c r="AE160" i="51" s="1"/>
  <c r="AB160" i="51"/>
  <c r="AC160" i="51" s="1"/>
  <c r="Z160" i="51"/>
  <c r="AA160" i="51" s="1"/>
  <c r="X160" i="51"/>
  <c r="Y160" i="51" s="1"/>
  <c r="V160" i="51"/>
  <c r="W160" i="51" s="1"/>
  <c r="AD159" i="51"/>
  <c r="AE159" i="51" s="1"/>
  <c r="AB159" i="51"/>
  <c r="AC159" i="51" s="1"/>
  <c r="Z159" i="51"/>
  <c r="AA159" i="51" s="1"/>
  <c r="X159" i="51"/>
  <c r="Y159" i="51" s="1"/>
  <c r="V159" i="51"/>
  <c r="W159" i="51" s="1"/>
  <c r="AD158" i="51"/>
  <c r="AE158" i="51" s="1"/>
  <c r="AB158" i="51"/>
  <c r="AC158" i="51" s="1"/>
  <c r="Z158" i="51"/>
  <c r="AA158" i="51" s="1"/>
  <c r="X158" i="51"/>
  <c r="Y158" i="51" s="1"/>
  <c r="V158" i="51"/>
  <c r="W158" i="51" s="1"/>
  <c r="AD157" i="51"/>
  <c r="AE157" i="51" s="1"/>
  <c r="AB157" i="51"/>
  <c r="AC157" i="51" s="1"/>
  <c r="Z157" i="51"/>
  <c r="AA157" i="51" s="1"/>
  <c r="X157" i="51"/>
  <c r="Y157" i="51" s="1"/>
  <c r="V157" i="51"/>
  <c r="W157" i="51" s="1"/>
  <c r="AD156" i="51"/>
  <c r="AE156" i="51" s="1"/>
  <c r="AB156" i="51"/>
  <c r="AC156" i="51" s="1"/>
  <c r="Z156" i="51"/>
  <c r="AA156" i="51" s="1"/>
  <c r="X156" i="51"/>
  <c r="Y156" i="51" s="1"/>
  <c r="V156" i="51"/>
  <c r="W156" i="51" s="1"/>
  <c r="AD155" i="51"/>
  <c r="AE155" i="51" s="1"/>
  <c r="AB155" i="51"/>
  <c r="AC155" i="51" s="1"/>
  <c r="Z155" i="51"/>
  <c r="AA155" i="51" s="1"/>
  <c r="X155" i="51"/>
  <c r="Y155" i="51" s="1"/>
  <c r="V155" i="51"/>
  <c r="W155" i="51" s="1"/>
  <c r="AD154" i="51"/>
  <c r="AE154" i="51" s="1"/>
  <c r="AB154" i="51"/>
  <c r="AC154" i="51" s="1"/>
  <c r="Z154" i="51"/>
  <c r="AA154" i="51" s="1"/>
  <c r="X154" i="51"/>
  <c r="Y154" i="51" s="1"/>
  <c r="V154" i="51"/>
  <c r="W154" i="51" s="1"/>
  <c r="AD153" i="51"/>
  <c r="AE153" i="51" s="1"/>
  <c r="AB153" i="51"/>
  <c r="AC153" i="51" s="1"/>
  <c r="Z153" i="51"/>
  <c r="AA153" i="51" s="1"/>
  <c r="X153" i="51"/>
  <c r="Y153" i="51" s="1"/>
  <c r="V153" i="51"/>
  <c r="W153" i="51" s="1"/>
  <c r="AD152" i="51"/>
  <c r="AE152" i="51" s="1"/>
  <c r="AB152" i="51"/>
  <c r="AC152" i="51" s="1"/>
  <c r="Z152" i="51"/>
  <c r="AA152" i="51" s="1"/>
  <c r="X152" i="51"/>
  <c r="Y152" i="51" s="1"/>
  <c r="V152" i="51"/>
  <c r="AD151" i="51"/>
  <c r="AB151" i="51"/>
  <c r="Z151" i="51"/>
  <c r="AA151" i="51" s="1"/>
  <c r="X151" i="51"/>
  <c r="Y151" i="51" s="1"/>
  <c r="V151" i="51"/>
  <c r="AD150" i="51"/>
  <c r="AE150" i="51" s="1"/>
  <c r="AB150" i="51"/>
  <c r="AC150" i="51" s="1"/>
  <c r="Z150" i="51"/>
  <c r="AA150" i="51" s="1"/>
  <c r="X150" i="51"/>
  <c r="Y150" i="51" s="1"/>
  <c r="V150" i="51"/>
  <c r="W150" i="51" s="1"/>
  <c r="AD149" i="51"/>
  <c r="AE149" i="51" s="1"/>
  <c r="AB149" i="51"/>
  <c r="AC149" i="51" s="1"/>
  <c r="Z149" i="51"/>
  <c r="AA149" i="51" s="1"/>
  <c r="X149" i="51"/>
  <c r="Y149" i="51" s="1"/>
  <c r="V149" i="51"/>
  <c r="W149" i="51" s="1"/>
  <c r="AD148" i="51"/>
  <c r="AE148" i="51" s="1"/>
  <c r="AB148" i="51"/>
  <c r="AC148" i="51" s="1"/>
  <c r="Z148" i="51"/>
  <c r="AA148" i="51" s="1"/>
  <c r="X148" i="51"/>
  <c r="Y148" i="51" s="1"/>
  <c r="V148" i="51"/>
  <c r="W148" i="51" s="1"/>
  <c r="AD147" i="51"/>
  <c r="AE147" i="51" s="1"/>
  <c r="AB147" i="51"/>
  <c r="AC147" i="51" s="1"/>
  <c r="Z147" i="51"/>
  <c r="AA147" i="51" s="1"/>
  <c r="X147" i="51"/>
  <c r="Y147" i="51" s="1"/>
  <c r="V147" i="51"/>
  <c r="W147" i="51" s="1"/>
  <c r="AD146" i="51"/>
  <c r="AE146" i="51" s="1"/>
  <c r="AB146" i="51"/>
  <c r="AC146" i="51" s="1"/>
  <c r="Z146" i="51"/>
  <c r="AA146" i="51" s="1"/>
  <c r="X146" i="51"/>
  <c r="Y146" i="51" s="1"/>
  <c r="V146" i="51"/>
  <c r="W146" i="51" s="1"/>
  <c r="AD145" i="51"/>
  <c r="AE145" i="51" s="1"/>
  <c r="AB145" i="51"/>
  <c r="AC145" i="51" s="1"/>
  <c r="Z145" i="51"/>
  <c r="AA145" i="51" s="1"/>
  <c r="X145" i="51"/>
  <c r="Y145" i="51" s="1"/>
  <c r="V145" i="51"/>
  <c r="W145" i="51" s="1"/>
  <c r="AD144" i="51"/>
  <c r="AE144" i="51" s="1"/>
  <c r="AB144" i="51"/>
  <c r="AC144" i="51" s="1"/>
  <c r="Z144" i="51"/>
  <c r="AA144" i="51" s="1"/>
  <c r="X144" i="51"/>
  <c r="Y144" i="51" s="1"/>
  <c r="V144" i="51"/>
  <c r="W144" i="51" s="1"/>
  <c r="AD143" i="51"/>
  <c r="AE143" i="51" s="1"/>
  <c r="AB143" i="51"/>
  <c r="AC143" i="51" s="1"/>
  <c r="Z143" i="51"/>
  <c r="AA143" i="51" s="1"/>
  <c r="X143" i="51"/>
  <c r="Y143" i="51" s="1"/>
  <c r="V143" i="51"/>
  <c r="W143" i="51" s="1"/>
  <c r="AD142" i="51"/>
  <c r="AE142" i="51" s="1"/>
  <c r="AB142" i="51"/>
  <c r="AC142" i="51" s="1"/>
  <c r="Z142" i="51"/>
  <c r="AA142" i="51" s="1"/>
  <c r="X142" i="51"/>
  <c r="Y142" i="51" s="1"/>
  <c r="V142" i="51"/>
  <c r="W142" i="51" s="1"/>
  <c r="AD141" i="51"/>
  <c r="AE141" i="51" s="1"/>
  <c r="AB141" i="51"/>
  <c r="AC141" i="51" s="1"/>
  <c r="Z141" i="51"/>
  <c r="AA141" i="51" s="1"/>
  <c r="X141" i="51"/>
  <c r="Y141" i="51" s="1"/>
  <c r="V141" i="51"/>
  <c r="W141" i="51" s="1"/>
  <c r="AD140" i="51"/>
  <c r="AE140" i="51" s="1"/>
  <c r="AB140" i="51"/>
  <c r="AC140" i="51" s="1"/>
  <c r="Z140" i="51"/>
  <c r="AA140" i="51" s="1"/>
  <c r="X140" i="51"/>
  <c r="Y140" i="51" s="1"/>
  <c r="V140" i="51"/>
  <c r="W140" i="51" s="1"/>
  <c r="AD139" i="51"/>
  <c r="AE139" i="51" s="1"/>
  <c r="AB139" i="51"/>
  <c r="AC139" i="51" s="1"/>
  <c r="Z139" i="51"/>
  <c r="AA139" i="51" s="1"/>
  <c r="X139" i="51"/>
  <c r="Y139" i="51" s="1"/>
  <c r="V139" i="51"/>
  <c r="W139" i="51" s="1"/>
  <c r="AD138" i="51"/>
  <c r="AE138" i="51" s="1"/>
  <c r="AB138" i="51"/>
  <c r="AC138" i="51" s="1"/>
  <c r="Z138" i="51"/>
  <c r="AA138" i="51" s="1"/>
  <c r="X138" i="51"/>
  <c r="Y138" i="51" s="1"/>
  <c r="V138" i="51"/>
  <c r="W138" i="51" s="1"/>
  <c r="AD137" i="51"/>
  <c r="AE137" i="51" s="1"/>
  <c r="AB137" i="51"/>
  <c r="AC137" i="51" s="1"/>
  <c r="Z137" i="51"/>
  <c r="AA137" i="51" s="1"/>
  <c r="X137" i="51"/>
  <c r="Y137" i="51" s="1"/>
  <c r="V137" i="51"/>
  <c r="W137" i="51" s="1"/>
  <c r="AD136" i="51"/>
  <c r="AE136" i="51" s="1"/>
  <c r="AB136" i="51"/>
  <c r="AC136" i="51" s="1"/>
  <c r="Z136" i="51"/>
  <c r="AA136" i="51" s="1"/>
  <c r="X136" i="51"/>
  <c r="Y136" i="51" s="1"/>
  <c r="V136" i="51"/>
  <c r="W136" i="51" s="1"/>
  <c r="AD135" i="51"/>
  <c r="AE135" i="51" s="1"/>
  <c r="AB135" i="51"/>
  <c r="AC135" i="51" s="1"/>
  <c r="Z135" i="51"/>
  <c r="AA135" i="51" s="1"/>
  <c r="X135" i="51"/>
  <c r="Y135" i="51" s="1"/>
  <c r="V135" i="51"/>
  <c r="W135" i="51" s="1"/>
  <c r="AD134" i="51"/>
  <c r="AE134" i="51" s="1"/>
  <c r="AB134" i="51"/>
  <c r="AC134" i="51" s="1"/>
  <c r="Z134" i="51"/>
  <c r="AA134" i="51" s="1"/>
  <c r="X134" i="51"/>
  <c r="Y134" i="51" s="1"/>
  <c r="V134" i="51"/>
  <c r="W134" i="51" s="1"/>
  <c r="AD133" i="51"/>
  <c r="AE133" i="51" s="1"/>
  <c r="AB133" i="51"/>
  <c r="AC133" i="51" s="1"/>
  <c r="Z133" i="51"/>
  <c r="AA133" i="51" s="1"/>
  <c r="X133" i="51"/>
  <c r="Y133" i="51" s="1"/>
  <c r="V133" i="51"/>
  <c r="W133" i="51" s="1"/>
  <c r="AD132" i="51"/>
  <c r="AE132" i="51" s="1"/>
  <c r="AB132" i="51"/>
  <c r="AC132" i="51" s="1"/>
  <c r="Z132" i="51"/>
  <c r="AA132" i="51" s="1"/>
  <c r="X132" i="51"/>
  <c r="Y132" i="51" s="1"/>
  <c r="V132" i="51"/>
  <c r="W132" i="51" s="1"/>
  <c r="AD131" i="51"/>
  <c r="AE131" i="51" s="1"/>
  <c r="AB131" i="51"/>
  <c r="AC131" i="51" s="1"/>
  <c r="Z131" i="51"/>
  <c r="AA131" i="51" s="1"/>
  <c r="X131" i="51"/>
  <c r="Y131" i="51" s="1"/>
  <c r="V131" i="51"/>
  <c r="W131" i="51" s="1"/>
  <c r="AD130" i="51"/>
  <c r="AE130" i="51" s="1"/>
  <c r="AB130" i="51"/>
  <c r="AC130" i="51" s="1"/>
  <c r="Z130" i="51"/>
  <c r="AA130" i="51" s="1"/>
  <c r="X130" i="51"/>
  <c r="Y130" i="51" s="1"/>
  <c r="V130" i="51"/>
  <c r="W130" i="51" s="1"/>
  <c r="AD129" i="51"/>
  <c r="AE129" i="51" s="1"/>
  <c r="AB129" i="51"/>
  <c r="AC129" i="51" s="1"/>
  <c r="Z129" i="51"/>
  <c r="AA129" i="51" s="1"/>
  <c r="X129" i="51"/>
  <c r="Y129" i="51" s="1"/>
  <c r="V129" i="51"/>
  <c r="W129" i="51" s="1"/>
  <c r="AD128" i="51"/>
  <c r="AE128" i="51" s="1"/>
  <c r="AB128" i="51"/>
  <c r="AC128" i="51" s="1"/>
  <c r="Z128" i="51"/>
  <c r="AA128" i="51" s="1"/>
  <c r="X128" i="51"/>
  <c r="Y128" i="51" s="1"/>
  <c r="V128" i="51"/>
  <c r="W128" i="51" s="1"/>
  <c r="AD127" i="51"/>
  <c r="AE127" i="51" s="1"/>
  <c r="AB127" i="51"/>
  <c r="AC127" i="51" s="1"/>
  <c r="Z127" i="51"/>
  <c r="AA127" i="51" s="1"/>
  <c r="X127" i="51"/>
  <c r="Y127" i="51" s="1"/>
  <c r="V127" i="51"/>
  <c r="W127" i="51" s="1"/>
  <c r="AD126" i="51"/>
  <c r="AE126" i="51" s="1"/>
  <c r="AB126" i="51"/>
  <c r="AC126" i="51" s="1"/>
  <c r="Z126" i="51"/>
  <c r="AA126" i="51" s="1"/>
  <c r="X126" i="51"/>
  <c r="Y126" i="51" s="1"/>
  <c r="V126" i="51"/>
  <c r="W126" i="51" s="1"/>
  <c r="AD125" i="51"/>
  <c r="AE125" i="51" s="1"/>
  <c r="AB125" i="51"/>
  <c r="AC125" i="51" s="1"/>
  <c r="Z125" i="51"/>
  <c r="AA125" i="51" s="1"/>
  <c r="X125" i="51"/>
  <c r="Y125" i="51" s="1"/>
  <c r="V125" i="51"/>
  <c r="W125" i="51" s="1"/>
  <c r="AD124" i="51"/>
  <c r="AE124" i="51" s="1"/>
  <c r="AB124" i="51"/>
  <c r="AC124" i="51" s="1"/>
  <c r="Z124" i="51"/>
  <c r="AA124" i="51" s="1"/>
  <c r="X124" i="51"/>
  <c r="Y124" i="51" s="1"/>
  <c r="V124" i="51"/>
  <c r="W124" i="51" s="1"/>
  <c r="AD123" i="51"/>
  <c r="AE123" i="51" s="1"/>
  <c r="AB123" i="51"/>
  <c r="AC123" i="51" s="1"/>
  <c r="Z123" i="51"/>
  <c r="AA123" i="51" s="1"/>
  <c r="X123" i="51"/>
  <c r="Y123" i="51" s="1"/>
  <c r="V123" i="51"/>
  <c r="W123" i="51" s="1"/>
  <c r="AD122" i="51"/>
  <c r="AE122" i="51" s="1"/>
  <c r="AB122" i="51"/>
  <c r="AC122" i="51" s="1"/>
  <c r="Z122" i="51"/>
  <c r="AA122" i="51" s="1"/>
  <c r="X122" i="51"/>
  <c r="Y122" i="51" s="1"/>
  <c r="V122" i="51"/>
  <c r="W122" i="51" s="1"/>
  <c r="AD121" i="51"/>
  <c r="AE121" i="51" s="1"/>
  <c r="AB121" i="51"/>
  <c r="AC121" i="51" s="1"/>
  <c r="Z121" i="51"/>
  <c r="AA121" i="51" s="1"/>
  <c r="X121" i="51"/>
  <c r="Y121" i="51" s="1"/>
  <c r="V121" i="51"/>
  <c r="W121" i="51" s="1"/>
  <c r="AD120" i="51"/>
  <c r="AE120" i="51" s="1"/>
  <c r="AB120" i="51"/>
  <c r="AC120" i="51" s="1"/>
  <c r="Z120" i="51"/>
  <c r="AA120" i="51" s="1"/>
  <c r="X120" i="51"/>
  <c r="Y120" i="51" s="1"/>
  <c r="V120" i="51"/>
  <c r="W120" i="51" s="1"/>
  <c r="AD119" i="51"/>
  <c r="AE119" i="51" s="1"/>
  <c r="AB119" i="51"/>
  <c r="AC119" i="51" s="1"/>
  <c r="Z119" i="51"/>
  <c r="AA119" i="51" s="1"/>
  <c r="X119" i="51"/>
  <c r="Y119" i="51" s="1"/>
  <c r="V119" i="51"/>
  <c r="W119" i="51" s="1"/>
  <c r="AD118" i="51"/>
  <c r="AE118" i="51" s="1"/>
  <c r="AB118" i="51"/>
  <c r="AC118" i="51" s="1"/>
  <c r="Z118" i="51"/>
  <c r="AA118" i="51" s="1"/>
  <c r="X118" i="51"/>
  <c r="Y118" i="51" s="1"/>
  <c r="V118" i="51"/>
  <c r="W118" i="51" s="1"/>
  <c r="AD117" i="51"/>
  <c r="AE117" i="51" s="1"/>
  <c r="AB117" i="51"/>
  <c r="AC117" i="51" s="1"/>
  <c r="Z117" i="51"/>
  <c r="AA117" i="51" s="1"/>
  <c r="X117" i="51"/>
  <c r="Y117" i="51" s="1"/>
  <c r="V117" i="51"/>
  <c r="W117" i="51" s="1"/>
  <c r="AD116" i="51"/>
  <c r="AE116" i="51" s="1"/>
  <c r="AB116" i="51"/>
  <c r="AC116" i="51" s="1"/>
  <c r="Z116" i="51"/>
  <c r="AA116" i="51" s="1"/>
  <c r="X116" i="51"/>
  <c r="Y116" i="51" s="1"/>
  <c r="V116" i="51"/>
  <c r="W116" i="51" s="1"/>
  <c r="AD115" i="51"/>
  <c r="AE115" i="51" s="1"/>
  <c r="AB115" i="51"/>
  <c r="AC115" i="51" s="1"/>
  <c r="Z115" i="51"/>
  <c r="AA115" i="51" s="1"/>
  <c r="X115" i="51"/>
  <c r="Y115" i="51" s="1"/>
  <c r="V115" i="51"/>
  <c r="W115" i="51" s="1"/>
  <c r="AD114" i="51"/>
  <c r="AE114" i="51" s="1"/>
  <c r="AB114" i="51"/>
  <c r="AC114" i="51" s="1"/>
  <c r="Z114" i="51"/>
  <c r="AA114" i="51" s="1"/>
  <c r="X114" i="51"/>
  <c r="Y114" i="51" s="1"/>
  <c r="V114" i="51"/>
  <c r="W114" i="51" s="1"/>
  <c r="AD113" i="51"/>
  <c r="AE113" i="51" s="1"/>
  <c r="AB113" i="51"/>
  <c r="AC113" i="51" s="1"/>
  <c r="Z113" i="51"/>
  <c r="AA113" i="51" s="1"/>
  <c r="X113" i="51"/>
  <c r="Y113" i="51" s="1"/>
  <c r="V113" i="51"/>
  <c r="W113" i="51" s="1"/>
  <c r="AD112" i="51"/>
  <c r="AE112" i="51" s="1"/>
  <c r="AB112" i="51"/>
  <c r="AC112" i="51" s="1"/>
  <c r="Z112" i="51"/>
  <c r="AA112" i="51" s="1"/>
  <c r="X112" i="51"/>
  <c r="Y112" i="51" s="1"/>
  <c r="V112" i="51"/>
  <c r="W112" i="51" s="1"/>
  <c r="AD111" i="51"/>
  <c r="AE111" i="51" s="1"/>
  <c r="AB111" i="51"/>
  <c r="AC111" i="51" s="1"/>
  <c r="Z111" i="51"/>
  <c r="AA111" i="51" s="1"/>
  <c r="X111" i="51"/>
  <c r="Y111" i="51" s="1"/>
  <c r="V111" i="51"/>
  <c r="W111" i="51" s="1"/>
  <c r="AD110" i="51"/>
  <c r="AE110" i="51" s="1"/>
  <c r="AB110" i="51"/>
  <c r="AC110" i="51" s="1"/>
  <c r="Z110" i="51"/>
  <c r="AA110" i="51" s="1"/>
  <c r="X110" i="51"/>
  <c r="Y110" i="51" s="1"/>
  <c r="V110" i="51"/>
  <c r="W110" i="51" s="1"/>
  <c r="AD109" i="51"/>
  <c r="AE109" i="51" s="1"/>
  <c r="AB109" i="51"/>
  <c r="AC109" i="51" s="1"/>
  <c r="Z109" i="51"/>
  <c r="AA109" i="51" s="1"/>
  <c r="X109" i="51"/>
  <c r="Y109" i="51" s="1"/>
  <c r="V109" i="51"/>
  <c r="W109" i="51" s="1"/>
  <c r="AD108" i="51"/>
  <c r="AE108" i="51" s="1"/>
  <c r="AB108" i="51"/>
  <c r="AC108" i="51" s="1"/>
  <c r="Z108" i="51"/>
  <c r="AA108" i="51" s="1"/>
  <c r="X108" i="51"/>
  <c r="Y108" i="51" s="1"/>
  <c r="V108" i="51"/>
  <c r="W108" i="51" s="1"/>
  <c r="AD107" i="51"/>
  <c r="AE107" i="51" s="1"/>
  <c r="AB107" i="51"/>
  <c r="AC107" i="51" s="1"/>
  <c r="Z107" i="51"/>
  <c r="AA107" i="51" s="1"/>
  <c r="X107" i="51"/>
  <c r="Y107" i="51" s="1"/>
  <c r="V107" i="51"/>
  <c r="W107" i="51" s="1"/>
  <c r="AD106" i="51"/>
  <c r="AE106" i="51" s="1"/>
  <c r="AB106" i="51"/>
  <c r="AC106" i="51" s="1"/>
  <c r="Z106" i="51"/>
  <c r="AA106" i="51" s="1"/>
  <c r="X106" i="51"/>
  <c r="Y106" i="51" s="1"/>
  <c r="V106" i="51"/>
  <c r="W106" i="51" s="1"/>
  <c r="AD105" i="51"/>
  <c r="AE105" i="51" s="1"/>
  <c r="AB105" i="51"/>
  <c r="AC105" i="51" s="1"/>
  <c r="Z105" i="51"/>
  <c r="AA105" i="51" s="1"/>
  <c r="X105" i="51"/>
  <c r="Y105" i="51" s="1"/>
  <c r="V105" i="51"/>
  <c r="W105" i="51" s="1"/>
  <c r="AD104" i="51"/>
  <c r="AB104" i="51"/>
  <c r="Z104" i="51"/>
  <c r="X104" i="51"/>
  <c r="Y104" i="51" s="1"/>
  <c r="V104" i="51"/>
  <c r="AD103" i="51"/>
  <c r="AE103" i="51" s="1"/>
  <c r="AB103" i="51"/>
  <c r="AC103" i="51" s="1"/>
  <c r="Z103" i="51"/>
  <c r="AA103" i="51" s="1"/>
  <c r="X103" i="51"/>
  <c r="Y103" i="51" s="1"/>
  <c r="V103" i="51"/>
  <c r="W103" i="51" s="1"/>
  <c r="AD101" i="51"/>
  <c r="AE101" i="51" s="1"/>
  <c r="AB101" i="51"/>
  <c r="AC101" i="51" s="1"/>
  <c r="Z101" i="51"/>
  <c r="AA101" i="51" s="1"/>
  <c r="X101" i="51"/>
  <c r="Y101" i="51" s="1"/>
  <c r="V101" i="51"/>
  <c r="W101" i="51" s="1"/>
  <c r="AD100" i="51"/>
  <c r="AE100" i="51" s="1"/>
  <c r="AB100" i="51"/>
  <c r="AC100" i="51" s="1"/>
  <c r="Z100" i="51"/>
  <c r="AA100" i="51" s="1"/>
  <c r="X100" i="51"/>
  <c r="Y100" i="51" s="1"/>
  <c r="V100" i="51"/>
  <c r="W100" i="51" s="1"/>
  <c r="AD99" i="51"/>
  <c r="AE99" i="51" s="1"/>
  <c r="AB99" i="51"/>
  <c r="AC99" i="51" s="1"/>
  <c r="Z99" i="51"/>
  <c r="AA99" i="51" s="1"/>
  <c r="X99" i="51"/>
  <c r="Y99" i="51" s="1"/>
  <c r="V99" i="51"/>
  <c r="W99" i="51" s="1"/>
  <c r="AD98" i="51"/>
  <c r="AE98" i="51" s="1"/>
  <c r="AB98" i="51"/>
  <c r="AC98" i="51" s="1"/>
  <c r="Z98" i="51"/>
  <c r="AA98" i="51" s="1"/>
  <c r="X98" i="51"/>
  <c r="Y98" i="51" s="1"/>
  <c r="V98" i="51"/>
  <c r="W98" i="51" s="1"/>
  <c r="AD96" i="51"/>
  <c r="AE96" i="51" s="1"/>
  <c r="AB96" i="51"/>
  <c r="AC96" i="51" s="1"/>
  <c r="Z96" i="51"/>
  <c r="AA96" i="51" s="1"/>
  <c r="X96" i="51"/>
  <c r="Y96" i="51" s="1"/>
  <c r="V96" i="51"/>
  <c r="W96" i="51" s="1"/>
  <c r="AD95" i="51"/>
  <c r="AE95" i="51" s="1"/>
  <c r="AB95" i="51"/>
  <c r="AC95" i="51" s="1"/>
  <c r="Z95" i="51"/>
  <c r="AA95" i="51" s="1"/>
  <c r="X95" i="51"/>
  <c r="Y95" i="51" s="1"/>
  <c r="V95" i="51"/>
  <c r="W95" i="51" s="1"/>
  <c r="AD94" i="51"/>
  <c r="AE94" i="51" s="1"/>
  <c r="AB94" i="51"/>
  <c r="AC94" i="51" s="1"/>
  <c r="Z94" i="51"/>
  <c r="AA94" i="51" s="1"/>
  <c r="X94" i="51"/>
  <c r="Y94" i="51" s="1"/>
  <c r="V94" i="51"/>
  <c r="W94" i="51" s="1"/>
  <c r="AD93" i="51"/>
  <c r="AE93" i="51" s="1"/>
  <c r="AB93" i="51"/>
  <c r="AC93" i="51" s="1"/>
  <c r="Z93" i="51"/>
  <c r="AA93" i="51" s="1"/>
  <c r="X93" i="51"/>
  <c r="Y93" i="51" s="1"/>
  <c r="V93" i="51"/>
  <c r="W93" i="51" s="1"/>
  <c r="AD92" i="51"/>
  <c r="AE92" i="51" s="1"/>
  <c r="AB92" i="51"/>
  <c r="AC92" i="51" s="1"/>
  <c r="Z92" i="51"/>
  <c r="AA92" i="51" s="1"/>
  <c r="X92" i="51"/>
  <c r="Y92" i="51" s="1"/>
  <c r="V92" i="51"/>
  <c r="W92" i="51" s="1"/>
  <c r="AD91" i="51"/>
  <c r="AE91" i="51" s="1"/>
  <c r="AB91" i="51"/>
  <c r="AC91" i="51" s="1"/>
  <c r="Z91" i="51"/>
  <c r="AA91" i="51" s="1"/>
  <c r="X91" i="51"/>
  <c r="Y91" i="51" s="1"/>
  <c r="V91" i="51"/>
  <c r="W91" i="51" s="1"/>
  <c r="AD90" i="51"/>
  <c r="AE90" i="51" s="1"/>
  <c r="AB90" i="51"/>
  <c r="AC90" i="51" s="1"/>
  <c r="Z90" i="51"/>
  <c r="AA90" i="51" s="1"/>
  <c r="X90" i="51"/>
  <c r="Y90" i="51" s="1"/>
  <c r="V90" i="51"/>
  <c r="W90" i="51" s="1"/>
  <c r="AD89" i="51"/>
  <c r="AE89" i="51" s="1"/>
  <c r="AB89" i="51"/>
  <c r="AC89" i="51" s="1"/>
  <c r="Z89" i="51"/>
  <c r="AA89" i="51" s="1"/>
  <c r="X89" i="51"/>
  <c r="Y89" i="51" s="1"/>
  <c r="V89" i="51"/>
  <c r="W89" i="51" s="1"/>
  <c r="AD88" i="51"/>
  <c r="AE88" i="51" s="1"/>
  <c r="AB88" i="51"/>
  <c r="AC88" i="51" s="1"/>
  <c r="Z88" i="51"/>
  <c r="AA88" i="51" s="1"/>
  <c r="X88" i="51"/>
  <c r="Y88" i="51" s="1"/>
  <c r="V88" i="51"/>
  <c r="W88" i="51" s="1"/>
  <c r="AD87" i="51"/>
  <c r="AE87" i="51" s="1"/>
  <c r="AB87" i="51"/>
  <c r="AC87" i="51" s="1"/>
  <c r="Z87" i="51"/>
  <c r="AA87" i="51" s="1"/>
  <c r="X87" i="51"/>
  <c r="Y87" i="51" s="1"/>
  <c r="V87" i="51"/>
  <c r="W87" i="51" s="1"/>
  <c r="AD86" i="51"/>
  <c r="AE86" i="51" s="1"/>
  <c r="AB86" i="51"/>
  <c r="AC86" i="51" s="1"/>
  <c r="Z86" i="51"/>
  <c r="AA86" i="51" s="1"/>
  <c r="X86" i="51"/>
  <c r="Y86" i="51" s="1"/>
  <c r="V86" i="51"/>
  <c r="W86" i="51" s="1"/>
  <c r="AD85" i="51"/>
  <c r="AE85" i="51" s="1"/>
  <c r="AB85" i="51"/>
  <c r="AC85" i="51" s="1"/>
  <c r="Z85" i="51"/>
  <c r="AA85" i="51" s="1"/>
  <c r="X85" i="51"/>
  <c r="Y85" i="51" s="1"/>
  <c r="V85" i="51"/>
  <c r="W85" i="51" s="1"/>
  <c r="AD84" i="51"/>
  <c r="AE84" i="51" s="1"/>
  <c r="AB84" i="51"/>
  <c r="AC84" i="51" s="1"/>
  <c r="Z84" i="51"/>
  <c r="AA84" i="51" s="1"/>
  <c r="X84" i="51"/>
  <c r="Y84" i="51" s="1"/>
  <c r="V84" i="51"/>
  <c r="W84" i="51" s="1"/>
  <c r="AD83" i="51"/>
  <c r="AE83" i="51" s="1"/>
  <c r="AB83" i="51"/>
  <c r="AC83" i="51" s="1"/>
  <c r="Z83" i="51"/>
  <c r="AA83" i="51" s="1"/>
  <c r="X83" i="51"/>
  <c r="Y83" i="51" s="1"/>
  <c r="V83" i="51"/>
  <c r="W83" i="51" s="1"/>
  <c r="AD82" i="51"/>
  <c r="AE82" i="51" s="1"/>
  <c r="AB82" i="51"/>
  <c r="AC82" i="51" s="1"/>
  <c r="Z82" i="51"/>
  <c r="AA82" i="51" s="1"/>
  <c r="X82" i="51"/>
  <c r="Y82" i="51" s="1"/>
  <c r="V82" i="51"/>
  <c r="W82" i="51" s="1"/>
  <c r="AD81" i="51"/>
  <c r="AE81" i="51" s="1"/>
  <c r="AB81" i="51"/>
  <c r="AC81" i="51" s="1"/>
  <c r="Z81" i="51"/>
  <c r="AA81" i="51" s="1"/>
  <c r="X81" i="51"/>
  <c r="Y81" i="51" s="1"/>
  <c r="V81" i="51"/>
  <c r="W81" i="51" s="1"/>
  <c r="AD80" i="51"/>
  <c r="AE80" i="51" s="1"/>
  <c r="AB80" i="51"/>
  <c r="AC80" i="51" s="1"/>
  <c r="Z80" i="51"/>
  <c r="AA80" i="51" s="1"/>
  <c r="X80" i="51"/>
  <c r="Y80" i="51" s="1"/>
  <c r="V80" i="51"/>
  <c r="W80" i="51" s="1"/>
  <c r="AD79" i="51"/>
  <c r="AE79" i="51" s="1"/>
  <c r="AB79" i="51"/>
  <c r="AC79" i="51" s="1"/>
  <c r="Z79" i="51"/>
  <c r="AA79" i="51" s="1"/>
  <c r="X79" i="51"/>
  <c r="Y79" i="51" s="1"/>
  <c r="V79" i="51"/>
  <c r="W79" i="51" s="1"/>
  <c r="AD78" i="51"/>
  <c r="AE78" i="51" s="1"/>
  <c r="AB78" i="51"/>
  <c r="AC78" i="51" s="1"/>
  <c r="Z78" i="51"/>
  <c r="AA78" i="51" s="1"/>
  <c r="X78" i="51"/>
  <c r="Y78" i="51" s="1"/>
  <c r="V78" i="51"/>
  <c r="W78" i="51" s="1"/>
  <c r="AD77" i="51"/>
  <c r="AE77" i="51" s="1"/>
  <c r="AB77" i="51"/>
  <c r="AC77" i="51" s="1"/>
  <c r="Z77" i="51"/>
  <c r="AA77" i="51" s="1"/>
  <c r="X77" i="51"/>
  <c r="Y77" i="51" s="1"/>
  <c r="V77" i="51"/>
  <c r="W77" i="51" s="1"/>
  <c r="AD76" i="51"/>
  <c r="AE76" i="51" s="1"/>
  <c r="AB76" i="51"/>
  <c r="AC76" i="51" s="1"/>
  <c r="Z76" i="51"/>
  <c r="AA76" i="51" s="1"/>
  <c r="X76" i="51"/>
  <c r="Y76" i="51" s="1"/>
  <c r="V76" i="51"/>
  <c r="W76" i="51" s="1"/>
  <c r="AD75" i="51"/>
  <c r="AE75" i="51" s="1"/>
  <c r="AB75" i="51"/>
  <c r="AC75" i="51" s="1"/>
  <c r="Z75" i="51"/>
  <c r="AA75" i="51" s="1"/>
  <c r="X75" i="51"/>
  <c r="Y75" i="51" s="1"/>
  <c r="V75" i="51"/>
  <c r="W75" i="51" s="1"/>
  <c r="AD74" i="51"/>
  <c r="AE74" i="51" s="1"/>
  <c r="AB74" i="51"/>
  <c r="AC74" i="51" s="1"/>
  <c r="Z74" i="51"/>
  <c r="AA74" i="51" s="1"/>
  <c r="X74" i="51"/>
  <c r="Y74" i="51" s="1"/>
  <c r="V74" i="51"/>
  <c r="W74" i="51" s="1"/>
  <c r="AD73" i="51"/>
  <c r="AE73" i="51" s="1"/>
  <c r="AB73" i="51"/>
  <c r="AC73" i="51" s="1"/>
  <c r="Z73" i="51"/>
  <c r="AA73" i="51" s="1"/>
  <c r="X73" i="51"/>
  <c r="Y73" i="51" s="1"/>
  <c r="V73" i="51"/>
  <c r="W73" i="51" s="1"/>
  <c r="AD72" i="51"/>
  <c r="AE72" i="51" s="1"/>
  <c r="AB72" i="51"/>
  <c r="AC72" i="51" s="1"/>
  <c r="Z72" i="51"/>
  <c r="AA72" i="51" s="1"/>
  <c r="X72" i="51"/>
  <c r="Y72" i="51" s="1"/>
  <c r="V72" i="51"/>
  <c r="W72" i="51" s="1"/>
  <c r="AD71" i="51"/>
  <c r="AE71" i="51" s="1"/>
  <c r="AB71" i="51"/>
  <c r="AC71" i="51" s="1"/>
  <c r="Z71" i="51"/>
  <c r="AA71" i="51" s="1"/>
  <c r="X71" i="51"/>
  <c r="Y71" i="51" s="1"/>
  <c r="V71" i="51"/>
  <c r="W71" i="51" s="1"/>
  <c r="AD70" i="51"/>
  <c r="AE70" i="51" s="1"/>
  <c r="AB70" i="51"/>
  <c r="AC70" i="51" s="1"/>
  <c r="Z70" i="51"/>
  <c r="AA70" i="51" s="1"/>
  <c r="X70" i="51"/>
  <c r="Y70" i="51" s="1"/>
  <c r="V70" i="51"/>
  <c r="W70" i="51" s="1"/>
  <c r="AD69" i="51"/>
  <c r="AE69" i="51" s="1"/>
  <c r="AB69" i="51"/>
  <c r="AC69" i="51" s="1"/>
  <c r="Z69" i="51"/>
  <c r="AA69" i="51" s="1"/>
  <c r="X69" i="51"/>
  <c r="Y69" i="51" s="1"/>
  <c r="V69" i="51"/>
  <c r="W69" i="51" s="1"/>
  <c r="AD68" i="51"/>
  <c r="AE68" i="51" s="1"/>
  <c r="AB68" i="51"/>
  <c r="AC68" i="51" s="1"/>
  <c r="Z68" i="51"/>
  <c r="AA68" i="51" s="1"/>
  <c r="X68" i="51"/>
  <c r="Y68" i="51" s="1"/>
  <c r="V68" i="51"/>
  <c r="W68" i="51" s="1"/>
  <c r="AD67" i="51"/>
  <c r="AE67" i="51" s="1"/>
  <c r="AB67" i="51"/>
  <c r="AC67" i="51" s="1"/>
  <c r="Z67" i="51"/>
  <c r="AA67" i="51" s="1"/>
  <c r="X67" i="51"/>
  <c r="Y67" i="51" s="1"/>
  <c r="V67" i="51"/>
  <c r="W67" i="51" s="1"/>
  <c r="AD66" i="51"/>
  <c r="AE66" i="51" s="1"/>
  <c r="AB66" i="51"/>
  <c r="AC66" i="51" s="1"/>
  <c r="Z66" i="51"/>
  <c r="AA66" i="51" s="1"/>
  <c r="X66" i="51"/>
  <c r="Y66" i="51" s="1"/>
  <c r="V66" i="51"/>
  <c r="W66" i="51" s="1"/>
  <c r="AD65" i="51"/>
  <c r="AE65" i="51" s="1"/>
  <c r="AB65" i="51"/>
  <c r="AC65" i="51" s="1"/>
  <c r="Z65" i="51"/>
  <c r="AA65" i="51" s="1"/>
  <c r="X65" i="51"/>
  <c r="Y65" i="51" s="1"/>
  <c r="V65" i="51"/>
  <c r="W65" i="51" s="1"/>
  <c r="AD64" i="51"/>
  <c r="AE64" i="51" s="1"/>
  <c r="AB64" i="51"/>
  <c r="AC64" i="51" s="1"/>
  <c r="Z64" i="51"/>
  <c r="AA64" i="51" s="1"/>
  <c r="X64" i="51"/>
  <c r="Y64" i="51" s="1"/>
  <c r="V64" i="51"/>
  <c r="W64" i="51" s="1"/>
  <c r="AD63" i="51"/>
  <c r="AE63" i="51" s="1"/>
  <c r="AB63" i="51"/>
  <c r="AC63" i="51" s="1"/>
  <c r="Z63" i="51"/>
  <c r="AA63" i="51" s="1"/>
  <c r="X63" i="51"/>
  <c r="Y63" i="51" s="1"/>
  <c r="V63" i="51"/>
  <c r="W63" i="51" s="1"/>
  <c r="AD62" i="51"/>
  <c r="AE62" i="51" s="1"/>
  <c r="AB62" i="51"/>
  <c r="AC62" i="51" s="1"/>
  <c r="Z62" i="51"/>
  <c r="AA62" i="51" s="1"/>
  <c r="X62" i="51"/>
  <c r="Y62" i="51" s="1"/>
  <c r="V62" i="51"/>
  <c r="W62" i="51" s="1"/>
  <c r="AD61" i="51"/>
  <c r="AE61" i="51" s="1"/>
  <c r="AB61" i="51"/>
  <c r="AC61" i="51" s="1"/>
  <c r="Z61" i="51"/>
  <c r="AA61" i="51" s="1"/>
  <c r="X61" i="51"/>
  <c r="Y61" i="51" s="1"/>
  <c r="V61" i="51"/>
  <c r="W61" i="51" s="1"/>
  <c r="AD60" i="51"/>
  <c r="AE60" i="51" s="1"/>
  <c r="AB60" i="51"/>
  <c r="AC60" i="51" s="1"/>
  <c r="Z60" i="51"/>
  <c r="AA60" i="51" s="1"/>
  <c r="X60" i="51"/>
  <c r="Y60" i="51" s="1"/>
  <c r="V60" i="51"/>
  <c r="W60" i="51" s="1"/>
  <c r="AD59" i="51"/>
  <c r="AE59" i="51" s="1"/>
  <c r="AB59" i="51"/>
  <c r="AC59" i="51" s="1"/>
  <c r="Z59" i="51"/>
  <c r="AA59" i="51" s="1"/>
  <c r="X59" i="51"/>
  <c r="Y59" i="51" s="1"/>
  <c r="V59" i="51"/>
  <c r="W59" i="51" s="1"/>
  <c r="AD58" i="51"/>
  <c r="AE58" i="51" s="1"/>
  <c r="AB58" i="51"/>
  <c r="AC58" i="51" s="1"/>
  <c r="Z58" i="51"/>
  <c r="AA58" i="51" s="1"/>
  <c r="X58" i="51"/>
  <c r="Y58" i="51" s="1"/>
  <c r="V58" i="51"/>
  <c r="W58" i="51" s="1"/>
  <c r="AD57" i="51"/>
  <c r="AE57" i="51" s="1"/>
  <c r="AB57" i="51"/>
  <c r="AC57" i="51" s="1"/>
  <c r="Z57" i="51"/>
  <c r="AA57" i="51" s="1"/>
  <c r="X57" i="51"/>
  <c r="Y57" i="51" s="1"/>
  <c r="V57" i="51"/>
  <c r="W57" i="51" s="1"/>
  <c r="AD56" i="51"/>
  <c r="AE56" i="51" s="1"/>
  <c r="AB56" i="51"/>
  <c r="AC56" i="51" s="1"/>
  <c r="Z56" i="51"/>
  <c r="AA56" i="51" s="1"/>
  <c r="X56" i="51"/>
  <c r="Y56" i="51" s="1"/>
  <c r="V56" i="51"/>
  <c r="W56" i="51" s="1"/>
  <c r="AD55" i="51"/>
  <c r="AE55" i="51" s="1"/>
  <c r="AB55" i="51"/>
  <c r="AC55" i="51" s="1"/>
  <c r="Z55" i="51"/>
  <c r="AA55" i="51" s="1"/>
  <c r="X55" i="51"/>
  <c r="V55" i="51"/>
  <c r="W55" i="51" s="1"/>
  <c r="AD54" i="51"/>
  <c r="AE54" i="51" s="1"/>
  <c r="AB54" i="51"/>
  <c r="AC54" i="51" s="1"/>
  <c r="Z54" i="51"/>
  <c r="AA54" i="51" s="1"/>
  <c r="X54" i="51"/>
  <c r="Y54" i="51" s="1"/>
  <c r="V54" i="51"/>
  <c r="W54" i="51" s="1"/>
  <c r="AD53" i="51"/>
  <c r="AE53" i="51" s="1"/>
  <c r="AB53" i="51"/>
  <c r="AC53" i="51" s="1"/>
  <c r="Z53" i="51"/>
  <c r="AA53" i="51" s="1"/>
  <c r="X53" i="51"/>
  <c r="Y53" i="51" s="1"/>
  <c r="V53" i="51"/>
  <c r="AD52" i="51"/>
  <c r="AE52" i="51" s="1"/>
  <c r="AB52" i="51"/>
  <c r="AC52" i="51" s="1"/>
  <c r="Z52" i="51"/>
  <c r="AA52" i="51" s="1"/>
  <c r="X52" i="51"/>
  <c r="Y52" i="51" s="1"/>
  <c r="V52" i="51"/>
  <c r="W52" i="51" s="1"/>
  <c r="AD51" i="51"/>
  <c r="AE51" i="51" s="1"/>
  <c r="AB51" i="51"/>
  <c r="AC51" i="51" s="1"/>
  <c r="Z51" i="51"/>
  <c r="AA51" i="51" s="1"/>
  <c r="X51" i="51"/>
  <c r="Y51" i="51" s="1"/>
  <c r="V51" i="51"/>
  <c r="W51" i="51" s="1"/>
  <c r="AD50" i="51"/>
  <c r="AE50" i="51" s="1"/>
  <c r="AB50" i="51"/>
  <c r="AC50" i="51" s="1"/>
  <c r="Z50" i="51"/>
  <c r="AA50" i="51" s="1"/>
  <c r="X50" i="51"/>
  <c r="Y50" i="51" s="1"/>
  <c r="V50" i="51"/>
  <c r="W50" i="51" s="1"/>
  <c r="AD49" i="51"/>
  <c r="AE49" i="51" s="1"/>
  <c r="AB49" i="51"/>
  <c r="AC49" i="51" s="1"/>
  <c r="Z49" i="51"/>
  <c r="AA49" i="51" s="1"/>
  <c r="X49" i="51"/>
  <c r="Y49" i="51" s="1"/>
  <c r="V49" i="51"/>
  <c r="W49" i="51" s="1"/>
  <c r="AD48" i="51"/>
  <c r="AE48" i="51" s="1"/>
  <c r="AB48" i="51"/>
  <c r="AC48" i="51" s="1"/>
  <c r="Z48" i="51"/>
  <c r="AA48" i="51" s="1"/>
  <c r="X48" i="51"/>
  <c r="Y48" i="51" s="1"/>
  <c r="V48" i="51"/>
  <c r="W48" i="51" s="1"/>
  <c r="AD47" i="51"/>
  <c r="AE47" i="51" s="1"/>
  <c r="AB47" i="51"/>
  <c r="AC47" i="51" s="1"/>
  <c r="Z47" i="51"/>
  <c r="AA47" i="51" s="1"/>
  <c r="X47" i="51"/>
  <c r="Y47" i="51" s="1"/>
  <c r="V47" i="51"/>
  <c r="W47" i="51" s="1"/>
  <c r="AD46" i="51"/>
  <c r="AE46" i="51" s="1"/>
  <c r="AB46" i="51"/>
  <c r="AC46" i="51" s="1"/>
  <c r="Z46" i="51"/>
  <c r="AA46" i="51" s="1"/>
  <c r="X46" i="51"/>
  <c r="Y46" i="51" s="1"/>
  <c r="V46" i="51"/>
  <c r="W46" i="51" s="1"/>
  <c r="AD45" i="51"/>
  <c r="AE45" i="51" s="1"/>
  <c r="AB45" i="51"/>
  <c r="AC45" i="51" s="1"/>
  <c r="Z45" i="51"/>
  <c r="AA45" i="51" s="1"/>
  <c r="X45" i="51"/>
  <c r="Y45" i="51" s="1"/>
  <c r="V45" i="51"/>
  <c r="W45" i="51" s="1"/>
  <c r="AD44" i="51"/>
  <c r="AE44" i="51" s="1"/>
  <c r="AB44" i="51"/>
  <c r="AC44" i="51" s="1"/>
  <c r="Z44" i="51"/>
  <c r="AA44" i="51" s="1"/>
  <c r="X44" i="51"/>
  <c r="Y44" i="51" s="1"/>
  <c r="V44" i="51"/>
  <c r="W44" i="51" s="1"/>
  <c r="AD202" i="31"/>
  <c r="AE202" i="31" s="1"/>
  <c r="AB202" i="31"/>
  <c r="AC202" i="31" s="1"/>
  <c r="Z202" i="31"/>
  <c r="AA202" i="31" s="1"/>
  <c r="X202" i="31"/>
  <c r="Y202" i="31" s="1"/>
  <c r="V202" i="31"/>
  <c r="W202" i="31" s="1"/>
  <c r="AD201" i="31"/>
  <c r="AE201" i="31" s="1"/>
  <c r="AB201" i="31"/>
  <c r="AC201" i="31" s="1"/>
  <c r="Z201" i="31"/>
  <c r="AA201" i="31" s="1"/>
  <c r="X201" i="31"/>
  <c r="Y201" i="31" s="1"/>
  <c r="V201" i="31"/>
  <c r="W201" i="31" s="1"/>
  <c r="AD200" i="31"/>
  <c r="AE200" i="31" s="1"/>
  <c r="AB200" i="31"/>
  <c r="AC200" i="31" s="1"/>
  <c r="Z200" i="31"/>
  <c r="AA200" i="31" s="1"/>
  <c r="X200" i="31"/>
  <c r="Y200" i="31" s="1"/>
  <c r="V200" i="31"/>
  <c r="W200" i="31" s="1"/>
  <c r="AD199" i="31"/>
  <c r="AE199" i="31" s="1"/>
  <c r="AB199" i="31"/>
  <c r="AC199" i="31" s="1"/>
  <c r="Z199" i="31"/>
  <c r="AA199" i="31" s="1"/>
  <c r="X199" i="31"/>
  <c r="Y199" i="31" s="1"/>
  <c r="V199" i="31"/>
  <c r="W199" i="31" s="1"/>
  <c r="AD198" i="31"/>
  <c r="AE198" i="31" s="1"/>
  <c r="AB198" i="31"/>
  <c r="AC198" i="31" s="1"/>
  <c r="Z198" i="31"/>
  <c r="AA198" i="31" s="1"/>
  <c r="X198" i="31"/>
  <c r="Y198" i="31" s="1"/>
  <c r="V198" i="31"/>
  <c r="W198" i="31" s="1"/>
  <c r="AD197" i="31"/>
  <c r="AE197" i="31" s="1"/>
  <c r="AB197" i="31"/>
  <c r="AC197" i="31" s="1"/>
  <c r="Z197" i="31"/>
  <c r="AA197" i="31" s="1"/>
  <c r="X197" i="31"/>
  <c r="Y197" i="31" s="1"/>
  <c r="V197" i="31"/>
  <c r="W197" i="31" s="1"/>
  <c r="AD196" i="31"/>
  <c r="AE196" i="31" s="1"/>
  <c r="AB196" i="31"/>
  <c r="AC196" i="31" s="1"/>
  <c r="Z196" i="31"/>
  <c r="AA196" i="31" s="1"/>
  <c r="X196" i="31"/>
  <c r="Y196" i="31" s="1"/>
  <c r="V196" i="31"/>
  <c r="W196" i="31" s="1"/>
  <c r="AD195" i="31"/>
  <c r="AE195" i="31" s="1"/>
  <c r="AB195" i="31"/>
  <c r="AC195" i="31" s="1"/>
  <c r="Z195" i="31"/>
  <c r="AA195" i="31" s="1"/>
  <c r="X195" i="31"/>
  <c r="Y195" i="31" s="1"/>
  <c r="V195" i="31"/>
  <c r="W195" i="31" s="1"/>
  <c r="AD194" i="31"/>
  <c r="AE194" i="31" s="1"/>
  <c r="AB194" i="31"/>
  <c r="AC194" i="31" s="1"/>
  <c r="Z194" i="31"/>
  <c r="AA194" i="31" s="1"/>
  <c r="X194" i="31"/>
  <c r="Y194" i="31" s="1"/>
  <c r="V194" i="31"/>
  <c r="W194" i="31" s="1"/>
  <c r="AD193" i="31"/>
  <c r="AE193" i="31" s="1"/>
  <c r="AB193" i="31"/>
  <c r="AC193" i="31" s="1"/>
  <c r="Z193" i="31"/>
  <c r="AA193" i="31" s="1"/>
  <c r="X193" i="31"/>
  <c r="Y193" i="31" s="1"/>
  <c r="V193" i="31"/>
  <c r="W193" i="31" s="1"/>
  <c r="AD192" i="31"/>
  <c r="AE192" i="31" s="1"/>
  <c r="AB192" i="31"/>
  <c r="AC192" i="31" s="1"/>
  <c r="Z192" i="31"/>
  <c r="AA192" i="31" s="1"/>
  <c r="X192" i="31"/>
  <c r="Y192" i="31" s="1"/>
  <c r="V192" i="31"/>
  <c r="W192" i="31" s="1"/>
  <c r="AD191" i="31"/>
  <c r="AE191" i="31" s="1"/>
  <c r="AB191" i="31"/>
  <c r="AC191" i="31" s="1"/>
  <c r="Z191" i="31"/>
  <c r="AA191" i="31" s="1"/>
  <c r="X191" i="31"/>
  <c r="Y191" i="31" s="1"/>
  <c r="V191" i="31"/>
  <c r="W191" i="31" s="1"/>
  <c r="AD190" i="31"/>
  <c r="AE190" i="31" s="1"/>
  <c r="AB190" i="31"/>
  <c r="AC190" i="31" s="1"/>
  <c r="Z190" i="31"/>
  <c r="AA190" i="31" s="1"/>
  <c r="X190" i="31"/>
  <c r="Y190" i="31" s="1"/>
  <c r="V190" i="31"/>
  <c r="W190" i="31" s="1"/>
  <c r="AD189" i="31"/>
  <c r="AE189" i="31" s="1"/>
  <c r="AB189" i="31"/>
  <c r="AC189" i="31" s="1"/>
  <c r="Z189" i="31"/>
  <c r="AA189" i="31" s="1"/>
  <c r="X189" i="31"/>
  <c r="Y189" i="31" s="1"/>
  <c r="V189" i="31"/>
  <c r="W189" i="31" s="1"/>
  <c r="AD188" i="31"/>
  <c r="AE188" i="31" s="1"/>
  <c r="AB188" i="31"/>
  <c r="AC188" i="31" s="1"/>
  <c r="Z188" i="31"/>
  <c r="AA188" i="31" s="1"/>
  <c r="X188" i="31"/>
  <c r="Y188" i="31" s="1"/>
  <c r="V188" i="31"/>
  <c r="W188" i="31" s="1"/>
  <c r="AD187" i="31"/>
  <c r="AE187" i="31" s="1"/>
  <c r="AB187" i="31"/>
  <c r="AC187" i="31" s="1"/>
  <c r="Z187" i="31"/>
  <c r="AA187" i="31" s="1"/>
  <c r="X187" i="31"/>
  <c r="Y187" i="31" s="1"/>
  <c r="V187" i="31"/>
  <c r="W187" i="31" s="1"/>
  <c r="AD186" i="31"/>
  <c r="AE186" i="31" s="1"/>
  <c r="AB186" i="31"/>
  <c r="AC186" i="31" s="1"/>
  <c r="Z186" i="31"/>
  <c r="AA186" i="31" s="1"/>
  <c r="X186" i="31"/>
  <c r="Y186" i="31" s="1"/>
  <c r="V186" i="31"/>
  <c r="W186" i="31" s="1"/>
  <c r="AD185" i="31"/>
  <c r="AE185" i="31" s="1"/>
  <c r="AB185" i="31"/>
  <c r="AC185" i="31" s="1"/>
  <c r="Z185" i="31"/>
  <c r="AA185" i="31" s="1"/>
  <c r="X185" i="31"/>
  <c r="Y185" i="31" s="1"/>
  <c r="V185" i="31"/>
  <c r="W185" i="31" s="1"/>
  <c r="AD184" i="31"/>
  <c r="AE184" i="31" s="1"/>
  <c r="AB184" i="31"/>
  <c r="AC184" i="31" s="1"/>
  <c r="Z184" i="31"/>
  <c r="AA184" i="31" s="1"/>
  <c r="X184" i="31"/>
  <c r="Y184" i="31" s="1"/>
  <c r="V184" i="31"/>
  <c r="W184" i="31" s="1"/>
  <c r="AD183" i="31"/>
  <c r="AE183" i="31" s="1"/>
  <c r="AB183" i="31"/>
  <c r="AC183" i="31" s="1"/>
  <c r="Z183" i="31"/>
  <c r="AA183" i="31" s="1"/>
  <c r="X183" i="31"/>
  <c r="Y183" i="31" s="1"/>
  <c r="V183" i="31"/>
  <c r="W183" i="31" s="1"/>
  <c r="AD182" i="31"/>
  <c r="AE182" i="31" s="1"/>
  <c r="AB182" i="31"/>
  <c r="AC182" i="31" s="1"/>
  <c r="Z182" i="31"/>
  <c r="AA182" i="31" s="1"/>
  <c r="X182" i="31"/>
  <c r="Y182" i="31" s="1"/>
  <c r="V182" i="31"/>
  <c r="W182" i="31" s="1"/>
  <c r="AD181" i="31"/>
  <c r="AE181" i="31" s="1"/>
  <c r="AB181" i="31"/>
  <c r="AC181" i="31" s="1"/>
  <c r="Z181" i="31"/>
  <c r="AA181" i="31" s="1"/>
  <c r="X181" i="31"/>
  <c r="Y181" i="31" s="1"/>
  <c r="V181" i="31"/>
  <c r="W181" i="31" s="1"/>
  <c r="AD180" i="31"/>
  <c r="AE180" i="31" s="1"/>
  <c r="AB180" i="31"/>
  <c r="AC180" i="31" s="1"/>
  <c r="Z180" i="31"/>
  <c r="AA180" i="31" s="1"/>
  <c r="X180" i="31"/>
  <c r="Y180" i="31" s="1"/>
  <c r="V180" i="31"/>
  <c r="W180" i="31" s="1"/>
  <c r="AD179" i="31"/>
  <c r="AE179" i="31" s="1"/>
  <c r="AB179" i="31"/>
  <c r="AC179" i="31" s="1"/>
  <c r="Z179" i="31"/>
  <c r="AA179" i="31" s="1"/>
  <c r="X179" i="31"/>
  <c r="Y179" i="31" s="1"/>
  <c r="V179" i="31"/>
  <c r="W179" i="31" s="1"/>
  <c r="AD178" i="31"/>
  <c r="AE178" i="31" s="1"/>
  <c r="AB178" i="31"/>
  <c r="AC178" i="31" s="1"/>
  <c r="Z178" i="31"/>
  <c r="AA178" i="31" s="1"/>
  <c r="X178" i="31"/>
  <c r="Y178" i="31" s="1"/>
  <c r="V178" i="31"/>
  <c r="W178" i="31" s="1"/>
  <c r="AD177" i="31"/>
  <c r="AE177" i="31" s="1"/>
  <c r="AB177" i="31"/>
  <c r="AC177" i="31" s="1"/>
  <c r="Z177" i="31"/>
  <c r="AA177" i="31" s="1"/>
  <c r="X177" i="31"/>
  <c r="Y177" i="31" s="1"/>
  <c r="V177" i="31"/>
  <c r="W177" i="31" s="1"/>
  <c r="AD176" i="31"/>
  <c r="AE176" i="31" s="1"/>
  <c r="AB176" i="31"/>
  <c r="AC176" i="31" s="1"/>
  <c r="Z176" i="31"/>
  <c r="AA176" i="31" s="1"/>
  <c r="X176" i="31"/>
  <c r="Y176" i="31" s="1"/>
  <c r="V176" i="31"/>
  <c r="W176" i="31" s="1"/>
  <c r="AD175" i="31"/>
  <c r="AE175" i="31" s="1"/>
  <c r="AB175" i="31"/>
  <c r="AC175" i="31" s="1"/>
  <c r="Z175" i="31"/>
  <c r="AA175" i="31" s="1"/>
  <c r="X175" i="31"/>
  <c r="Y175" i="31" s="1"/>
  <c r="V175" i="31"/>
  <c r="W175" i="31" s="1"/>
  <c r="AD174" i="31"/>
  <c r="AE174" i="31" s="1"/>
  <c r="AB174" i="31"/>
  <c r="AC174" i="31" s="1"/>
  <c r="Z174" i="31"/>
  <c r="AA174" i="31" s="1"/>
  <c r="X174" i="31"/>
  <c r="Y174" i="31" s="1"/>
  <c r="V174" i="31"/>
  <c r="W174" i="31" s="1"/>
  <c r="AD173" i="31"/>
  <c r="AE173" i="31" s="1"/>
  <c r="AB173" i="31"/>
  <c r="AC173" i="31" s="1"/>
  <c r="Z173" i="31"/>
  <c r="AA173" i="31" s="1"/>
  <c r="X173" i="31"/>
  <c r="Y173" i="31" s="1"/>
  <c r="V173" i="31"/>
  <c r="W173" i="31" s="1"/>
  <c r="AD172" i="31"/>
  <c r="AE172" i="31" s="1"/>
  <c r="AB172" i="31"/>
  <c r="AC172" i="31" s="1"/>
  <c r="Z172" i="31"/>
  <c r="AA172" i="31" s="1"/>
  <c r="X172" i="31"/>
  <c r="Y172" i="31" s="1"/>
  <c r="V172" i="31"/>
  <c r="W172" i="31" s="1"/>
  <c r="AD171" i="31"/>
  <c r="AE171" i="31" s="1"/>
  <c r="AB171" i="31"/>
  <c r="AC171" i="31" s="1"/>
  <c r="Z171" i="31"/>
  <c r="AA171" i="31" s="1"/>
  <c r="X171" i="31"/>
  <c r="Y171" i="31" s="1"/>
  <c r="V171" i="31"/>
  <c r="W171" i="31" s="1"/>
  <c r="AD170" i="31"/>
  <c r="AE170" i="31" s="1"/>
  <c r="AB170" i="31"/>
  <c r="AC170" i="31" s="1"/>
  <c r="Z170" i="31"/>
  <c r="AA170" i="31" s="1"/>
  <c r="X170" i="31"/>
  <c r="Y170" i="31" s="1"/>
  <c r="V170" i="31"/>
  <c r="W170" i="31" s="1"/>
  <c r="AD169" i="31"/>
  <c r="AE169" i="31" s="1"/>
  <c r="AB169" i="31"/>
  <c r="AC169" i="31" s="1"/>
  <c r="Z169" i="31"/>
  <c r="AA169" i="31" s="1"/>
  <c r="X169" i="31"/>
  <c r="Y169" i="31" s="1"/>
  <c r="V169" i="31"/>
  <c r="W169" i="31" s="1"/>
  <c r="AD168" i="31"/>
  <c r="AE168" i="31" s="1"/>
  <c r="AB168" i="31"/>
  <c r="AC168" i="31" s="1"/>
  <c r="Z168" i="31"/>
  <c r="AA168" i="31" s="1"/>
  <c r="X168" i="31"/>
  <c r="Y168" i="31" s="1"/>
  <c r="V168" i="31"/>
  <c r="W168" i="31" s="1"/>
  <c r="AD167" i="31"/>
  <c r="AE167" i="31" s="1"/>
  <c r="AB167" i="31"/>
  <c r="AC167" i="31" s="1"/>
  <c r="Z167" i="31"/>
  <c r="AA167" i="31" s="1"/>
  <c r="X167" i="31"/>
  <c r="Y167" i="31" s="1"/>
  <c r="V167" i="31"/>
  <c r="W167" i="31" s="1"/>
  <c r="AD166" i="31"/>
  <c r="AE166" i="31" s="1"/>
  <c r="AB166" i="31"/>
  <c r="AC166" i="31" s="1"/>
  <c r="Z166" i="31"/>
  <c r="AA166" i="31" s="1"/>
  <c r="X166" i="31"/>
  <c r="Y166" i="31" s="1"/>
  <c r="V166" i="31"/>
  <c r="W166" i="31" s="1"/>
  <c r="AD165" i="31"/>
  <c r="AE165" i="31" s="1"/>
  <c r="AB165" i="31"/>
  <c r="AC165" i="31" s="1"/>
  <c r="Z165" i="31"/>
  <c r="AA165" i="31" s="1"/>
  <c r="X165" i="31"/>
  <c r="Y165" i="31" s="1"/>
  <c r="V165" i="31"/>
  <c r="W165" i="31" s="1"/>
  <c r="AD164" i="31"/>
  <c r="AE164" i="31" s="1"/>
  <c r="AB164" i="31"/>
  <c r="AC164" i="31" s="1"/>
  <c r="Z164" i="31"/>
  <c r="AA164" i="31" s="1"/>
  <c r="X164" i="31"/>
  <c r="Y164" i="31" s="1"/>
  <c r="V164" i="31"/>
  <c r="W164" i="31" s="1"/>
  <c r="AD163" i="31"/>
  <c r="AE163" i="31" s="1"/>
  <c r="AB163" i="31"/>
  <c r="AC163" i="31" s="1"/>
  <c r="Z163" i="31"/>
  <c r="AA163" i="31" s="1"/>
  <c r="X163" i="31"/>
  <c r="Y163" i="31" s="1"/>
  <c r="V163" i="31"/>
  <c r="W163" i="31" s="1"/>
  <c r="AD162" i="31"/>
  <c r="AE162" i="31" s="1"/>
  <c r="AB162" i="31"/>
  <c r="AC162" i="31" s="1"/>
  <c r="Z162" i="31"/>
  <c r="AA162" i="31" s="1"/>
  <c r="X162" i="31"/>
  <c r="Y162" i="31" s="1"/>
  <c r="V162" i="31"/>
  <c r="W162" i="31" s="1"/>
  <c r="AD161" i="31"/>
  <c r="AE161" i="31" s="1"/>
  <c r="AB161" i="31"/>
  <c r="AC161" i="31" s="1"/>
  <c r="Z161" i="31"/>
  <c r="AA161" i="31" s="1"/>
  <c r="X161" i="31"/>
  <c r="Y161" i="31" s="1"/>
  <c r="V161" i="31"/>
  <c r="W161" i="31" s="1"/>
  <c r="AD160" i="31"/>
  <c r="AE160" i="31" s="1"/>
  <c r="AB160" i="31"/>
  <c r="AC160" i="31" s="1"/>
  <c r="Z160" i="31"/>
  <c r="AA160" i="31" s="1"/>
  <c r="X160" i="31"/>
  <c r="Y160" i="31" s="1"/>
  <c r="V160" i="31"/>
  <c r="W160" i="31" s="1"/>
  <c r="AD159" i="31"/>
  <c r="AE159" i="31" s="1"/>
  <c r="AB159" i="31"/>
  <c r="AC159" i="31" s="1"/>
  <c r="Z159" i="31"/>
  <c r="AA159" i="31" s="1"/>
  <c r="X159" i="31"/>
  <c r="Y159" i="31" s="1"/>
  <c r="V159" i="31"/>
  <c r="W159" i="31" s="1"/>
  <c r="AD158" i="31"/>
  <c r="AE158" i="31" s="1"/>
  <c r="AB158" i="31"/>
  <c r="AC158" i="31" s="1"/>
  <c r="Z158" i="31"/>
  <c r="AA158" i="31" s="1"/>
  <c r="X158" i="31"/>
  <c r="Y158" i="31" s="1"/>
  <c r="V158" i="31"/>
  <c r="W158" i="31" s="1"/>
  <c r="AD157" i="31"/>
  <c r="AE157" i="31" s="1"/>
  <c r="AB157" i="31"/>
  <c r="AC157" i="31" s="1"/>
  <c r="Z157" i="31"/>
  <c r="AA157" i="31" s="1"/>
  <c r="X157" i="31"/>
  <c r="Y157" i="31" s="1"/>
  <c r="V157" i="31"/>
  <c r="W157" i="31" s="1"/>
  <c r="AD156" i="31"/>
  <c r="AE156" i="31" s="1"/>
  <c r="AB156" i="31"/>
  <c r="AC156" i="31" s="1"/>
  <c r="Z156" i="31"/>
  <c r="AA156" i="31" s="1"/>
  <c r="X156" i="31"/>
  <c r="Y156" i="31" s="1"/>
  <c r="V156" i="31"/>
  <c r="W156" i="31" s="1"/>
  <c r="AD155" i="31"/>
  <c r="AE155" i="31" s="1"/>
  <c r="AB155" i="31"/>
  <c r="AC155" i="31" s="1"/>
  <c r="Z155" i="31"/>
  <c r="AA155" i="31" s="1"/>
  <c r="X155" i="31"/>
  <c r="Y155" i="31" s="1"/>
  <c r="V155" i="31"/>
  <c r="W155" i="31" s="1"/>
  <c r="AD154" i="31"/>
  <c r="AE154" i="31" s="1"/>
  <c r="AB154" i="31"/>
  <c r="AC154" i="31" s="1"/>
  <c r="Z154" i="31"/>
  <c r="AA154" i="31" s="1"/>
  <c r="X154" i="31"/>
  <c r="Y154" i="31" s="1"/>
  <c r="V154" i="31"/>
  <c r="W154" i="31" s="1"/>
  <c r="AD153" i="31"/>
  <c r="AE153" i="31" s="1"/>
  <c r="AB153" i="31"/>
  <c r="AC153" i="31" s="1"/>
  <c r="Z153" i="31"/>
  <c r="AA153" i="31" s="1"/>
  <c r="X153" i="31"/>
  <c r="Y153" i="31" s="1"/>
  <c r="V153" i="31"/>
  <c r="W153" i="31" s="1"/>
  <c r="AD152" i="31"/>
  <c r="AE152" i="31" s="1"/>
  <c r="AB152" i="31"/>
  <c r="AC152" i="31" s="1"/>
  <c r="Z152" i="31"/>
  <c r="AA152" i="31" s="1"/>
  <c r="X152" i="31"/>
  <c r="Y152" i="31" s="1"/>
  <c r="V152" i="31"/>
  <c r="W152" i="31" s="1"/>
  <c r="AD151" i="31"/>
  <c r="AE151" i="31" s="1"/>
  <c r="AB151" i="31"/>
  <c r="AC151" i="31" s="1"/>
  <c r="Z151" i="31"/>
  <c r="AA151" i="31" s="1"/>
  <c r="X151" i="31"/>
  <c r="Y151" i="31" s="1"/>
  <c r="V151" i="31"/>
  <c r="W151" i="31" s="1"/>
  <c r="AD150" i="31"/>
  <c r="AE150" i="31" s="1"/>
  <c r="AB150" i="31"/>
  <c r="AC150" i="31" s="1"/>
  <c r="Z150" i="31"/>
  <c r="AA150" i="31" s="1"/>
  <c r="X150" i="31"/>
  <c r="Y150" i="31" s="1"/>
  <c r="V150" i="31"/>
  <c r="W150" i="31" s="1"/>
  <c r="AD149" i="31"/>
  <c r="AE149" i="31" s="1"/>
  <c r="AB149" i="31"/>
  <c r="AC149" i="31" s="1"/>
  <c r="Z149" i="31"/>
  <c r="AA149" i="31" s="1"/>
  <c r="X149" i="31"/>
  <c r="Y149" i="31" s="1"/>
  <c r="V149" i="31"/>
  <c r="W149" i="31" s="1"/>
  <c r="AD148" i="31"/>
  <c r="AE148" i="31" s="1"/>
  <c r="AB148" i="31"/>
  <c r="AC148" i="31" s="1"/>
  <c r="Z148" i="31"/>
  <c r="AA148" i="31" s="1"/>
  <c r="X148" i="31"/>
  <c r="Y148" i="31" s="1"/>
  <c r="V148" i="31"/>
  <c r="W148" i="31" s="1"/>
  <c r="AD147" i="31"/>
  <c r="AE147" i="31" s="1"/>
  <c r="AB147" i="31"/>
  <c r="AC147" i="31" s="1"/>
  <c r="Z147" i="31"/>
  <c r="AA147" i="31" s="1"/>
  <c r="X147" i="31"/>
  <c r="Y147" i="31" s="1"/>
  <c r="V147" i="31"/>
  <c r="W147" i="31" s="1"/>
  <c r="AD146" i="31"/>
  <c r="AE146" i="31" s="1"/>
  <c r="AB146" i="31"/>
  <c r="AC146" i="31" s="1"/>
  <c r="Z146" i="31"/>
  <c r="AA146" i="31" s="1"/>
  <c r="X146" i="31"/>
  <c r="Y146" i="31" s="1"/>
  <c r="V146" i="31"/>
  <c r="W146" i="31" s="1"/>
  <c r="AD145" i="31"/>
  <c r="AE145" i="31" s="1"/>
  <c r="AB145" i="31"/>
  <c r="AC145" i="31" s="1"/>
  <c r="Z145" i="31"/>
  <c r="AA145" i="31" s="1"/>
  <c r="X145" i="31"/>
  <c r="Y145" i="31" s="1"/>
  <c r="V145" i="31"/>
  <c r="W145" i="31" s="1"/>
  <c r="AD144" i="31"/>
  <c r="AE144" i="31" s="1"/>
  <c r="AB144" i="31"/>
  <c r="AC144" i="31" s="1"/>
  <c r="Z144" i="31"/>
  <c r="AA144" i="31" s="1"/>
  <c r="X144" i="31"/>
  <c r="Y144" i="31" s="1"/>
  <c r="V144" i="31"/>
  <c r="W144" i="31" s="1"/>
  <c r="AD143" i="31"/>
  <c r="AE143" i="31" s="1"/>
  <c r="AB143" i="31"/>
  <c r="AC143" i="31" s="1"/>
  <c r="Z143" i="31"/>
  <c r="AA143" i="31" s="1"/>
  <c r="X143" i="31"/>
  <c r="Y143" i="31" s="1"/>
  <c r="V143" i="31"/>
  <c r="W143" i="31" s="1"/>
  <c r="AD142" i="31"/>
  <c r="AE142" i="31" s="1"/>
  <c r="AB142" i="31"/>
  <c r="AC142" i="31" s="1"/>
  <c r="Z142" i="31"/>
  <c r="AA142" i="31" s="1"/>
  <c r="X142" i="31"/>
  <c r="Y142" i="31" s="1"/>
  <c r="V142" i="31"/>
  <c r="W142" i="31" s="1"/>
  <c r="AD141" i="31"/>
  <c r="AE141" i="31" s="1"/>
  <c r="AB141" i="31"/>
  <c r="AC141" i="31" s="1"/>
  <c r="Z141" i="31"/>
  <c r="AA141" i="31" s="1"/>
  <c r="X141" i="31"/>
  <c r="Y141" i="31" s="1"/>
  <c r="V141" i="31"/>
  <c r="W141" i="31" s="1"/>
  <c r="AD140" i="31"/>
  <c r="AE140" i="31" s="1"/>
  <c r="AB140" i="31"/>
  <c r="AC140" i="31" s="1"/>
  <c r="Z140" i="31"/>
  <c r="AA140" i="31" s="1"/>
  <c r="X140" i="31"/>
  <c r="Y140" i="31" s="1"/>
  <c r="V140" i="31"/>
  <c r="W140" i="31" s="1"/>
  <c r="AD139" i="31"/>
  <c r="AE139" i="31" s="1"/>
  <c r="AB139" i="31"/>
  <c r="AC139" i="31" s="1"/>
  <c r="Z139" i="31"/>
  <c r="AA139" i="31" s="1"/>
  <c r="X139" i="31"/>
  <c r="Y139" i="31" s="1"/>
  <c r="V139" i="31"/>
  <c r="W139" i="31" s="1"/>
  <c r="AD138" i="31"/>
  <c r="AE138" i="31" s="1"/>
  <c r="AB138" i="31"/>
  <c r="AC138" i="31" s="1"/>
  <c r="Z138" i="31"/>
  <c r="AA138" i="31" s="1"/>
  <c r="X138" i="31"/>
  <c r="Y138" i="31" s="1"/>
  <c r="V138" i="31"/>
  <c r="W138" i="31" s="1"/>
  <c r="AD137" i="31"/>
  <c r="AE137" i="31" s="1"/>
  <c r="AB137" i="31"/>
  <c r="AC137" i="31" s="1"/>
  <c r="Z137" i="31"/>
  <c r="AA137" i="31" s="1"/>
  <c r="X137" i="31"/>
  <c r="Y137" i="31" s="1"/>
  <c r="V137" i="31"/>
  <c r="W137" i="31" s="1"/>
  <c r="AD136" i="31"/>
  <c r="AE136" i="31" s="1"/>
  <c r="AB136" i="31"/>
  <c r="AC136" i="31" s="1"/>
  <c r="Z136" i="31"/>
  <c r="AA136" i="31" s="1"/>
  <c r="X136" i="31"/>
  <c r="Y136" i="31" s="1"/>
  <c r="V136" i="31"/>
  <c r="W136" i="31" s="1"/>
  <c r="AD135" i="31"/>
  <c r="AE135" i="31" s="1"/>
  <c r="AB135" i="31"/>
  <c r="AC135" i="31" s="1"/>
  <c r="Z135" i="31"/>
  <c r="AA135" i="31" s="1"/>
  <c r="X135" i="31"/>
  <c r="Y135" i="31" s="1"/>
  <c r="V135" i="31"/>
  <c r="W135" i="31" s="1"/>
  <c r="AD134" i="31"/>
  <c r="AE134" i="31" s="1"/>
  <c r="AB134" i="31"/>
  <c r="AC134" i="31" s="1"/>
  <c r="Z134" i="31"/>
  <c r="AA134" i="31" s="1"/>
  <c r="X134" i="31"/>
  <c r="Y134" i="31" s="1"/>
  <c r="V134" i="31"/>
  <c r="W134" i="31" s="1"/>
  <c r="AD133" i="31"/>
  <c r="AE133" i="31" s="1"/>
  <c r="AB133" i="31"/>
  <c r="AC133" i="31" s="1"/>
  <c r="Z133" i="31"/>
  <c r="AA133" i="31" s="1"/>
  <c r="X133" i="31"/>
  <c r="Y133" i="31" s="1"/>
  <c r="V133" i="31"/>
  <c r="W133" i="31" s="1"/>
  <c r="AD132" i="31"/>
  <c r="AE132" i="31" s="1"/>
  <c r="AB132" i="31"/>
  <c r="AC132" i="31" s="1"/>
  <c r="Z132" i="31"/>
  <c r="AA132" i="31" s="1"/>
  <c r="X132" i="31"/>
  <c r="Y132" i="31" s="1"/>
  <c r="V132" i="31"/>
  <c r="AD131" i="31"/>
  <c r="AE131" i="31" s="1"/>
  <c r="AB131" i="31"/>
  <c r="AC131" i="31" s="1"/>
  <c r="Z131" i="31"/>
  <c r="AA131" i="31" s="1"/>
  <c r="X131" i="31"/>
  <c r="Y131" i="31" s="1"/>
  <c r="V131" i="31"/>
  <c r="W131" i="31" s="1"/>
  <c r="AD130" i="31"/>
  <c r="AE130" i="31" s="1"/>
  <c r="AB130" i="31"/>
  <c r="AC130" i="31" s="1"/>
  <c r="Z130" i="31"/>
  <c r="AA130" i="31" s="1"/>
  <c r="X130" i="31"/>
  <c r="Y130" i="31" s="1"/>
  <c r="V130" i="31"/>
  <c r="W130" i="31" s="1"/>
  <c r="AD129" i="31"/>
  <c r="AE129" i="31" s="1"/>
  <c r="AB129" i="31"/>
  <c r="AC129" i="31" s="1"/>
  <c r="Z129" i="31"/>
  <c r="AA129" i="31" s="1"/>
  <c r="X129" i="31"/>
  <c r="Y129" i="31" s="1"/>
  <c r="V129" i="31"/>
  <c r="W129" i="31" s="1"/>
  <c r="AD128" i="31"/>
  <c r="AE128" i="31" s="1"/>
  <c r="AB128" i="31"/>
  <c r="AC128" i="31" s="1"/>
  <c r="Z128" i="31"/>
  <c r="AA128" i="31" s="1"/>
  <c r="X128" i="31"/>
  <c r="Y128" i="31" s="1"/>
  <c r="V128" i="31"/>
  <c r="W128" i="31" s="1"/>
  <c r="AD127" i="31"/>
  <c r="AE127" i="31" s="1"/>
  <c r="AB127" i="31"/>
  <c r="AC127" i="31" s="1"/>
  <c r="Z127" i="31"/>
  <c r="AA127" i="31" s="1"/>
  <c r="X127" i="31"/>
  <c r="Y127" i="31" s="1"/>
  <c r="V127" i="31"/>
  <c r="W127" i="31" s="1"/>
  <c r="AD126" i="31"/>
  <c r="AE126" i="31" s="1"/>
  <c r="AB126" i="31"/>
  <c r="AC126" i="31" s="1"/>
  <c r="Z126" i="31"/>
  <c r="AA126" i="31" s="1"/>
  <c r="X126" i="31"/>
  <c r="Y126" i="31" s="1"/>
  <c r="V126" i="31"/>
  <c r="W126" i="31" s="1"/>
  <c r="AD125" i="31"/>
  <c r="AE125" i="31" s="1"/>
  <c r="AB125" i="31"/>
  <c r="AC125" i="31" s="1"/>
  <c r="Z125" i="31"/>
  <c r="AA125" i="31" s="1"/>
  <c r="X125" i="31"/>
  <c r="Y125" i="31" s="1"/>
  <c r="V125" i="31"/>
  <c r="W125" i="31" s="1"/>
  <c r="AD124" i="31"/>
  <c r="AE124" i="31" s="1"/>
  <c r="AB124" i="31"/>
  <c r="AC124" i="31" s="1"/>
  <c r="Z124" i="31"/>
  <c r="AA124" i="31" s="1"/>
  <c r="X124" i="31"/>
  <c r="Y124" i="31" s="1"/>
  <c r="V124" i="31"/>
  <c r="W124" i="31" s="1"/>
  <c r="AD123" i="31"/>
  <c r="AE123" i="31" s="1"/>
  <c r="AB123" i="31"/>
  <c r="AC123" i="31" s="1"/>
  <c r="Z123" i="31"/>
  <c r="AA123" i="31" s="1"/>
  <c r="X123" i="31"/>
  <c r="Y123" i="31" s="1"/>
  <c r="V123" i="31"/>
  <c r="W123" i="31" s="1"/>
  <c r="AD122" i="31"/>
  <c r="AE122" i="31" s="1"/>
  <c r="AB122" i="31"/>
  <c r="AC122" i="31" s="1"/>
  <c r="Z122" i="31"/>
  <c r="AA122" i="31" s="1"/>
  <c r="X122" i="31"/>
  <c r="Y122" i="31" s="1"/>
  <c r="V122" i="31"/>
  <c r="W122" i="31" s="1"/>
  <c r="AD121" i="31"/>
  <c r="AE121" i="31" s="1"/>
  <c r="AB121" i="31"/>
  <c r="AC121" i="31" s="1"/>
  <c r="Z121" i="31"/>
  <c r="AA121" i="31" s="1"/>
  <c r="X121" i="31"/>
  <c r="Y121" i="31" s="1"/>
  <c r="V121" i="31"/>
  <c r="W121" i="31" s="1"/>
  <c r="AD120" i="31"/>
  <c r="AE120" i="31" s="1"/>
  <c r="AB120" i="31"/>
  <c r="AC120" i="31" s="1"/>
  <c r="Z120" i="31"/>
  <c r="AA120" i="31" s="1"/>
  <c r="X120" i="31"/>
  <c r="Y120" i="31" s="1"/>
  <c r="V120" i="31"/>
  <c r="W120" i="31" s="1"/>
  <c r="AD119" i="31"/>
  <c r="AE119" i="31" s="1"/>
  <c r="AB119" i="31"/>
  <c r="AC119" i="31" s="1"/>
  <c r="Z119" i="31"/>
  <c r="AA119" i="31" s="1"/>
  <c r="X119" i="31"/>
  <c r="Y119" i="31" s="1"/>
  <c r="V119" i="31"/>
  <c r="W119" i="31" s="1"/>
  <c r="AD118" i="31"/>
  <c r="AE118" i="31" s="1"/>
  <c r="AB118" i="31"/>
  <c r="AC118" i="31" s="1"/>
  <c r="Z118" i="31"/>
  <c r="AA118" i="31" s="1"/>
  <c r="X118" i="31"/>
  <c r="Y118" i="31" s="1"/>
  <c r="V118" i="31"/>
  <c r="W118" i="31" s="1"/>
  <c r="AD117" i="31"/>
  <c r="AE117" i="31" s="1"/>
  <c r="AB117" i="31"/>
  <c r="AC117" i="31" s="1"/>
  <c r="Z117" i="31"/>
  <c r="AA117" i="31" s="1"/>
  <c r="X117" i="31"/>
  <c r="Y117" i="31" s="1"/>
  <c r="V117" i="31"/>
  <c r="W117" i="31" s="1"/>
  <c r="AD116" i="31"/>
  <c r="AE116" i="31" s="1"/>
  <c r="AB116" i="31"/>
  <c r="AC116" i="31" s="1"/>
  <c r="Z116" i="31"/>
  <c r="AA116" i="31" s="1"/>
  <c r="X116" i="31"/>
  <c r="Y116" i="31" s="1"/>
  <c r="V116" i="31"/>
  <c r="W116" i="31" s="1"/>
  <c r="AD115" i="31"/>
  <c r="AE115" i="31" s="1"/>
  <c r="AB115" i="31"/>
  <c r="AC115" i="31" s="1"/>
  <c r="Z115" i="31"/>
  <c r="AA115" i="31" s="1"/>
  <c r="X115" i="31"/>
  <c r="Y115" i="31" s="1"/>
  <c r="V115" i="31"/>
  <c r="W115" i="31" s="1"/>
  <c r="AD114" i="31"/>
  <c r="AE114" i="31" s="1"/>
  <c r="AB114" i="31"/>
  <c r="AC114" i="31" s="1"/>
  <c r="Z114" i="31"/>
  <c r="AA114" i="31" s="1"/>
  <c r="X114" i="31"/>
  <c r="Y114" i="31" s="1"/>
  <c r="V114" i="31"/>
  <c r="W114" i="31" s="1"/>
  <c r="AD113" i="31"/>
  <c r="AE113" i="31" s="1"/>
  <c r="AB113" i="31"/>
  <c r="AC113" i="31" s="1"/>
  <c r="Z113" i="31"/>
  <c r="AA113" i="31" s="1"/>
  <c r="X113" i="31"/>
  <c r="Y113" i="31" s="1"/>
  <c r="V113" i="31"/>
  <c r="W113" i="31" s="1"/>
  <c r="AD112" i="31"/>
  <c r="AE112" i="31" s="1"/>
  <c r="AB112" i="31"/>
  <c r="AC112" i="31" s="1"/>
  <c r="Z112" i="31"/>
  <c r="AA112" i="31" s="1"/>
  <c r="X112" i="31"/>
  <c r="Y112" i="31" s="1"/>
  <c r="V112" i="31"/>
  <c r="W112" i="31" s="1"/>
  <c r="AD111" i="31"/>
  <c r="AE111" i="31" s="1"/>
  <c r="AB111" i="31"/>
  <c r="AC111" i="31" s="1"/>
  <c r="Z111" i="31"/>
  <c r="AA111" i="31" s="1"/>
  <c r="X111" i="31"/>
  <c r="Y111" i="31" s="1"/>
  <c r="V111" i="31"/>
  <c r="W111" i="31" s="1"/>
  <c r="AD110" i="31"/>
  <c r="AE110" i="31" s="1"/>
  <c r="AB110" i="31"/>
  <c r="AC110" i="31" s="1"/>
  <c r="Z110" i="31"/>
  <c r="AA110" i="31" s="1"/>
  <c r="X110" i="31"/>
  <c r="Y110" i="31" s="1"/>
  <c r="V110" i="31"/>
  <c r="W110" i="31" s="1"/>
  <c r="AD109" i="31"/>
  <c r="AE109" i="31" s="1"/>
  <c r="AB109" i="31"/>
  <c r="AC109" i="31" s="1"/>
  <c r="Z109" i="31"/>
  <c r="AA109" i="31" s="1"/>
  <c r="X109" i="31"/>
  <c r="Y109" i="31" s="1"/>
  <c r="V109" i="31"/>
  <c r="W109" i="31" s="1"/>
  <c r="AD108" i="31"/>
  <c r="AE108" i="31" s="1"/>
  <c r="AB108" i="31"/>
  <c r="AC108" i="31" s="1"/>
  <c r="Z108" i="31"/>
  <c r="AA108" i="31" s="1"/>
  <c r="X108" i="31"/>
  <c r="Y108" i="31" s="1"/>
  <c r="V108" i="31"/>
  <c r="W108" i="31" s="1"/>
  <c r="AD107" i="31"/>
  <c r="AE107" i="31" s="1"/>
  <c r="AB107" i="31"/>
  <c r="AC107" i="31" s="1"/>
  <c r="Z107" i="31"/>
  <c r="AA107" i="31" s="1"/>
  <c r="X107" i="31"/>
  <c r="Y107" i="31" s="1"/>
  <c r="V107" i="31"/>
  <c r="W107" i="31" s="1"/>
  <c r="AD106" i="31"/>
  <c r="AE106" i="31" s="1"/>
  <c r="AB106" i="31"/>
  <c r="AC106" i="31" s="1"/>
  <c r="Z106" i="31"/>
  <c r="AA106" i="31" s="1"/>
  <c r="X106" i="31"/>
  <c r="Y106" i="31" s="1"/>
  <c r="V106" i="31"/>
  <c r="W106" i="31" s="1"/>
  <c r="AD105" i="31"/>
  <c r="AE105" i="31" s="1"/>
  <c r="AB105" i="31"/>
  <c r="AC105" i="31" s="1"/>
  <c r="Z105" i="31"/>
  <c r="AA105" i="31" s="1"/>
  <c r="X105" i="31"/>
  <c r="Y105" i="31" s="1"/>
  <c r="V105" i="31"/>
  <c r="W105" i="31" s="1"/>
  <c r="AD104" i="31"/>
  <c r="AE104" i="31" s="1"/>
  <c r="AB104" i="31"/>
  <c r="AC104" i="31" s="1"/>
  <c r="Z104" i="31"/>
  <c r="AA104" i="31" s="1"/>
  <c r="X104" i="31"/>
  <c r="Y104" i="31" s="1"/>
  <c r="V104" i="31"/>
  <c r="W104" i="31" s="1"/>
  <c r="AD103" i="31"/>
  <c r="AE103" i="31" s="1"/>
  <c r="AB103" i="31"/>
  <c r="AC103" i="31" s="1"/>
  <c r="Z103" i="31"/>
  <c r="AA103" i="31" s="1"/>
  <c r="X103" i="31"/>
  <c r="Y103" i="31" s="1"/>
  <c r="V103" i="31"/>
  <c r="W103" i="31" s="1"/>
  <c r="AD102" i="31"/>
  <c r="AE102" i="31" s="1"/>
  <c r="AB102" i="31"/>
  <c r="AC102" i="31" s="1"/>
  <c r="Z102" i="31"/>
  <c r="AA102" i="31" s="1"/>
  <c r="X102" i="31"/>
  <c r="Y102" i="31" s="1"/>
  <c r="V102" i="31"/>
  <c r="W102" i="31" s="1"/>
  <c r="AD101" i="31"/>
  <c r="AE101" i="31" s="1"/>
  <c r="AB101" i="31"/>
  <c r="AC101" i="31" s="1"/>
  <c r="Z101" i="31"/>
  <c r="AA101" i="31" s="1"/>
  <c r="X101" i="31"/>
  <c r="Y101" i="31" s="1"/>
  <c r="V101" i="31"/>
  <c r="W101" i="31" s="1"/>
  <c r="AD100" i="31"/>
  <c r="AE100" i="31" s="1"/>
  <c r="AB100" i="31"/>
  <c r="AC100" i="31" s="1"/>
  <c r="Z100" i="31"/>
  <c r="AA100" i="31" s="1"/>
  <c r="X100" i="31"/>
  <c r="Y100" i="31" s="1"/>
  <c r="V100" i="31"/>
  <c r="W100" i="31" s="1"/>
  <c r="AD99" i="31"/>
  <c r="AE99" i="31" s="1"/>
  <c r="AB99" i="31"/>
  <c r="AC99" i="31" s="1"/>
  <c r="Z99" i="31"/>
  <c r="AA99" i="31" s="1"/>
  <c r="X99" i="31"/>
  <c r="Y99" i="31" s="1"/>
  <c r="V99" i="31"/>
  <c r="W99" i="31" s="1"/>
  <c r="AD98" i="31"/>
  <c r="AE98" i="31" s="1"/>
  <c r="AB98" i="31"/>
  <c r="AC98" i="31" s="1"/>
  <c r="Z98" i="31"/>
  <c r="AA98" i="31" s="1"/>
  <c r="X98" i="31"/>
  <c r="Y98" i="31" s="1"/>
  <c r="V98" i="31"/>
  <c r="W98" i="31" s="1"/>
  <c r="AD97" i="31"/>
  <c r="AE97" i="31" s="1"/>
  <c r="AB97" i="31"/>
  <c r="AC97" i="31" s="1"/>
  <c r="Z97" i="31"/>
  <c r="AA97" i="31" s="1"/>
  <c r="X97" i="31"/>
  <c r="Y97" i="31" s="1"/>
  <c r="V97" i="31"/>
  <c r="W97" i="31" s="1"/>
  <c r="AD96" i="31"/>
  <c r="AE96" i="31" s="1"/>
  <c r="AB96" i="31"/>
  <c r="AC96" i="31" s="1"/>
  <c r="Z96" i="31"/>
  <c r="AA96" i="31" s="1"/>
  <c r="X96" i="31"/>
  <c r="Y96" i="31" s="1"/>
  <c r="V96" i="31"/>
  <c r="W96" i="31" s="1"/>
  <c r="AD95" i="31"/>
  <c r="AE95" i="31" s="1"/>
  <c r="AB95" i="31"/>
  <c r="AC95" i="31" s="1"/>
  <c r="Z95" i="31"/>
  <c r="AA95" i="31" s="1"/>
  <c r="X95" i="31"/>
  <c r="Y95" i="31" s="1"/>
  <c r="V95" i="31"/>
  <c r="W95" i="31" s="1"/>
  <c r="AD94" i="31"/>
  <c r="AE94" i="31" s="1"/>
  <c r="AB94" i="31"/>
  <c r="AC94" i="31" s="1"/>
  <c r="Z94" i="31"/>
  <c r="AA94" i="31" s="1"/>
  <c r="X94" i="31"/>
  <c r="Y94" i="31" s="1"/>
  <c r="V94" i="31"/>
  <c r="W94" i="31" s="1"/>
  <c r="AD93" i="31"/>
  <c r="AE93" i="31" s="1"/>
  <c r="AB93" i="31"/>
  <c r="AC93" i="31" s="1"/>
  <c r="Z93" i="31"/>
  <c r="AA93" i="31" s="1"/>
  <c r="X93" i="31"/>
  <c r="Y93" i="31" s="1"/>
  <c r="V93" i="31"/>
  <c r="W93" i="31" s="1"/>
  <c r="AD92" i="31"/>
  <c r="AE92" i="31" s="1"/>
  <c r="AB92" i="31"/>
  <c r="AC92" i="31" s="1"/>
  <c r="Z92" i="31"/>
  <c r="AA92" i="31" s="1"/>
  <c r="X92" i="31"/>
  <c r="Y92" i="31" s="1"/>
  <c r="V92" i="31"/>
  <c r="W92" i="31" s="1"/>
  <c r="AD91" i="31"/>
  <c r="AE91" i="31" s="1"/>
  <c r="AB91" i="31"/>
  <c r="AC91" i="31" s="1"/>
  <c r="Z91" i="31"/>
  <c r="AA91" i="31" s="1"/>
  <c r="X91" i="31"/>
  <c r="Y91" i="31" s="1"/>
  <c r="V91" i="31"/>
  <c r="W91" i="31" s="1"/>
  <c r="AD90" i="31"/>
  <c r="AE90" i="31" s="1"/>
  <c r="AB90" i="31"/>
  <c r="AC90" i="31" s="1"/>
  <c r="Z90" i="31"/>
  <c r="AA90" i="31" s="1"/>
  <c r="X90" i="31"/>
  <c r="Y90" i="31" s="1"/>
  <c r="V90" i="31"/>
  <c r="W90" i="31" s="1"/>
  <c r="AD89" i="31"/>
  <c r="AE89" i="31" s="1"/>
  <c r="AB89" i="31"/>
  <c r="AC89" i="31" s="1"/>
  <c r="Z89" i="31"/>
  <c r="AA89" i="31" s="1"/>
  <c r="X89" i="31"/>
  <c r="Y89" i="31" s="1"/>
  <c r="V89" i="31"/>
  <c r="W89" i="31" s="1"/>
  <c r="AD88" i="31"/>
  <c r="AE88" i="31" s="1"/>
  <c r="AB88" i="31"/>
  <c r="AC88" i="31" s="1"/>
  <c r="Z88" i="31"/>
  <c r="AA88" i="31" s="1"/>
  <c r="X88" i="31"/>
  <c r="Y88" i="31" s="1"/>
  <c r="V88" i="31"/>
  <c r="W88" i="31" s="1"/>
  <c r="AD87" i="31"/>
  <c r="AE87" i="31" s="1"/>
  <c r="AB87" i="31"/>
  <c r="AC87" i="31" s="1"/>
  <c r="Z87" i="31"/>
  <c r="AA87" i="31" s="1"/>
  <c r="X87" i="31"/>
  <c r="Y87" i="31" s="1"/>
  <c r="V87" i="31"/>
  <c r="W87" i="31" s="1"/>
  <c r="AD86" i="31"/>
  <c r="AE86" i="31" s="1"/>
  <c r="AB86" i="31"/>
  <c r="AC86" i="31" s="1"/>
  <c r="Z86" i="31"/>
  <c r="AA86" i="31" s="1"/>
  <c r="X86" i="31"/>
  <c r="Y86" i="31" s="1"/>
  <c r="V86" i="31"/>
  <c r="W86" i="31" s="1"/>
  <c r="AD85" i="31"/>
  <c r="AE85" i="31" s="1"/>
  <c r="AB85" i="31"/>
  <c r="AC85" i="31" s="1"/>
  <c r="Z85" i="31"/>
  <c r="AA85" i="31" s="1"/>
  <c r="X85" i="31"/>
  <c r="Y85" i="31" s="1"/>
  <c r="V85" i="31"/>
  <c r="W85" i="31" s="1"/>
  <c r="AD84" i="31"/>
  <c r="AE84" i="31" s="1"/>
  <c r="AB84" i="31"/>
  <c r="AC84" i="31" s="1"/>
  <c r="Z84" i="31"/>
  <c r="AA84" i="31" s="1"/>
  <c r="X84" i="31"/>
  <c r="Y84" i="31" s="1"/>
  <c r="V84" i="31"/>
  <c r="W84" i="31" s="1"/>
  <c r="AD83" i="31"/>
  <c r="AE83" i="31" s="1"/>
  <c r="AB83" i="31"/>
  <c r="AC83" i="31" s="1"/>
  <c r="Z83" i="31"/>
  <c r="AA83" i="31" s="1"/>
  <c r="X83" i="31"/>
  <c r="Y83" i="31" s="1"/>
  <c r="V83" i="31"/>
  <c r="W83" i="31" s="1"/>
  <c r="AD82" i="31"/>
  <c r="AE82" i="31" s="1"/>
  <c r="AB82" i="31"/>
  <c r="AC82" i="31" s="1"/>
  <c r="Z82" i="31"/>
  <c r="AA82" i="31" s="1"/>
  <c r="X82" i="31"/>
  <c r="Y82" i="31" s="1"/>
  <c r="V82" i="31"/>
  <c r="W82" i="31" s="1"/>
  <c r="AD81" i="31"/>
  <c r="AE81" i="31" s="1"/>
  <c r="AB81" i="31"/>
  <c r="AC81" i="31" s="1"/>
  <c r="Z81" i="31"/>
  <c r="AA81" i="31" s="1"/>
  <c r="X81" i="31"/>
  <c r="Y81" i="31" s="1"/>
  <c r="V81" i="31"/>
  <c r="W81" i="31" s="1"/>
  <c r="AD80" i="31"/>
  <c r="AE80" i="31" s="1"/>
  <c r="AB80" i="31"/>
  <c r="AC80" i="31" s="1"/>
  <c r="Z80" i="31"/>
  <c r="AA80" i="31" s="1"/>
  <c r="X80" i="31"/>
  <c r="Y80" i="31" s="1"/>
  <c r="V80" i="31"/>
  <c r="W80" i="31" s="1"/>
  <c r="AD79" i="31"/>
  <c r="AE79" i="31" s="1"/>
  <c r="AB79" i="31"/>
  <c r="AC79" i="31" s="1"/>
  <c r="Z79" i="31"/>
  <c r="AA79" i="31" s="1"/>
  <c r="X79" i="31"/>
  <c r="Y79" i="31" s="1"/>
  <c r="V79" i="31"/>
  <c r="W79" i="31" s="1"/>
  <c r="AD78" i="31"/>
  <c r="AE78" i="31" s="1"/>
  <c r="AB78" i="31"/>
  <c r="AC78" i="31" s="1"/>
  <c r="Z78" i="31"/>
  <c r="AA78" i="31" s="1"/>
  <c r="X78" i="31"/>
  <c r="Y78" i="31" s="1"/>
  <c r="V78" i="31"/>
  <c r="W78" i="31" s="1"/>
  <c r="AD77" i="31"/>
  <c r="AE77" i="31" s="1"/>
  <c r="AB77" i="31"/>
  <c r="AC77" i="31" s="1"/>
  <c r="Z77" i="31"/>
  <c r="AA77" i="31" s="1"/>
  <c r="X77" i="31"/>
  <c r="Y77" i="31" s="1"/>
  <c r="V77" i="31"/>
  <c r="W77" i="31" s="1"/>
  <c r="AD76" i="31"/>
  <c r="AE76" i="31" s="1"/>
  <c r="AB76" i="31"/>
  <c r="AC76" i="31" s="1"/>
  <c r="Z76" i="31"/>
  <c r="AA76" i="31" s="1"/>
  <c r="X76" i="31"/>
  <c r="Y76" i="31" s="1"/>
  <c r="V76" i="31"/>
  <c r="W76" i="31" s="1"/>
  <c r="AD75" i="31"/>
  <c r="AE75" i="31" s="1"/>
  <c r="AB75" i="31"/>
  <c r="AC75" i="31" s="1"/>
  <c r="Z75" i="31"/>
  <c r="AA75" i="31" s="1"/>
  <c r="X75" i="31"/>
  <c r="Y75" i="31" s="1"/>
  <c r="V75" i="31"/>
  <c r="W75" i="31" s="1"/>
  <c r="AD74" i="31"/>
  <c r="AE74" i="31" s="1"/>
  <c r="AB74" i="31"/>
  <c r="AC74" i="31" s="1"/>
  <c r="Z74" i="31"/>
  <c r="AA74" i="31" s="1"/>
  <c r="X74" i="31"/>
  <c r="Y74" i="31" s="1"/>
  <c r="V74" i="31"/>
  <c r="W74" i="31" s="1"/>
  <c r="AD73" i="31"/>
  <c r="AE73" i="31" s="1"/>
  <c r="AB73" i="31"/>
  <c r="AC73" i="31" s="1"/>
  <c r="Z73" i="31"/>
  <c r="AA73" i="31" s="1"/>
  <c r="X73" i="31"/>
  <c r="Y73" i="31" s="1"/>
  <c r="V73" i="31"/>
  <c r="W73" i="31" s="1"/>
  <c r="AD72" i="31"/>
  <c r="AE72" i="31" s="1"/>
  <c r="AB72" i="31"/>
  <c r="AC72" i="31" s="1"/>
  <c r="Z72" i="31"/>
  <c r="AA72" i="31" s="1"/>
  <c r="X72" i="31"/>
  <c r="Y72" i="31" s="1"/>
  <c r="V72" i="31"/>
  <c r="W72" i="31" s="1"/>
  <c r="AD71" i="31"/>
  <c r="AE71" i="31" s="1"/>
  <c r="AB71" i="31"/>
  <c r="AC71" i="31" s="1"/>
  <c r="Z71" i="31"/>
  <c r="AA71" i="31" s="1"/>
  <c r="X71" i="31"/>
  <c r="Y71" i="31" s="1"/>
  <c r="V71" i="31"/>
  <c r="W71" i="31" s="1"/>
  <c r="AD70" i="31"/>
  <c r="AE70" i="31" s="1"/>
  <c r="AB70" i="31"/>
  <c r="AC70" i="31" s="1"/>
  <c r="Z70" i="31"/>
  <c r="AA70" i="31" s="1"/>
  <c r="X70" i="31"/>
  <c r="Y70" i="31" s="1"/>
  <c r="V70" i="31"/>
  <c r="W70" i="31" s="1"/>
  <c r="AD69" i="31"/>
  <c r="AE69" i="31" s="1"/>
  <c r="AB69" i="31"/>
  <c r="AC69" i="31" s="1"/>
  <c r="Z69" i="31"/>
  <c r="AA69" i="31" s="1"/>
  <c r="X69" i="31"/>
  <c r="Y69" i="31" s="1"/>
  <c r="V69" i="31"/>
  <c r="W69" i="31" s="1"/>
  <c r="AD68" i="31"/>
  <c r="AE68" i="31" s="1"/>
  <c r="AB68" i="31"/>
  <c r="AC68" i="31" s="1"/>
  <c r="Z68" i="31"/>
  <c r="AA68" i="31" s="1"/>
  <c r="X68" i="31"/>
  <c r="Y68" i="31" s="1"/>
  <c r="V68" i="31"/>
  <c r="W68" i="31" s="1"/>
  <c r="AD67" i="31"/>
  <c r="AE67" i="31" s="1"/>
  <c r="AB67" i="31"/>
  <c r="AC67" i="31" s="1"/>
  <c r="Z67" i="31"/>
  <c r="AA67" i="31" s="1"/>
  <c r="X67" i="31"/>
  <c r="Y67" i="31" s="1"/>
  <c r="V67" i="31"/>
  <c r="W67" i="31" s="1"/>
  <c r="AD66" i="31"/>
  <c r="AE66" i="31" s="1"/>
  <c r="AB66" i="31"/>
  <c r="AC66" i="31" s="1"/>
  <c r="Z66" i="31"/>
  <c r="AA66" i="31" s="1"/>
  <c r="X66" i="31"/>
  <c r="Y66" i="31" s="1"/>
  <c r="V66" i="31"/>
  <c r="W66" i="31" s="1"/>
  <c r="AD65" i="31"/>
  <c r="AE65" i="31" s="1"/>
  <c r="AB65" i="31"/>
  <c r="AC65" i="31" s="1"/>
  <c r="Z65" i="31"/>
  <c r="AA65" i="31" s="1"/>
  <c r="X65" i="31"/>
  <c r="Y65" i="31" s="1"/>
  <c r="V65" i="31"/>
  <c r="W65" i="31" s="1"/>
  <c r="AD64" i="31"/>
  <c r="AE64" i="31" s="1"/>
  <c r="AB64" i="31"/>
  <c r="AC64" i="31" s="1"/>
  <c r="Z64" i="31"/>
  <c r="AA64" i="31" s="1"/>
  <c r="X64" i="31"/>
  <c r="Y64" i="31" s="1"/>
  <c r="V64" i="31"/>
  <c r="W64" i="31" s="1"/>
  <c r="AD63" i="31"/>
  <c r="AE63" i="31" s="1"/>
  <c r="AB63" i="31"/>
  <c r="AC63" i="31" s="1"/>
  <c r="Z63" i="31"/>
  <c r="AA63" i="31" s="1"/>
  <c r="X63" i="31"/>
  <c r="Y63" i="31" s="1"/>
  <c r="V63" i="31"/>
  <c r="W63" i="31" s="1"/>
  <c r="AD62" i="31"/>
  <c r="AE62" i="31" s="1"/>
  <c r="AB62" i="31"/>
  <c r="AC62" i="31" s="1"/>
  <c r="Z62" i="31"/>
  <c r="AA62" i="31" s="1"/>
  <c r="X62" i="31"/>
  <c r="Y62" i="31" s="1"/>
  <c r="V62" i="31"/>
  <c r="W62" i="31" s="1"/>
  <c r="AD61" i="31"/>
  <c r="AE61" i="31" s="1"/>
  <c r="AB61" i="31"/>
  <c r="AC61" i="31" s="1"/>
  <c r="Z61" i="31"/>
  <c r="AA61" i="31" s="1"/>
  <c r="X61" i="31"/>
  <c r="Y61" i="31" s="1"/>
  <c r="V61" i="31"/>
  <c r="AD60" i="31"/>
  <c r="AE60" i="31" s="1"/>
  <c r="AB60" i="31"/>
  <c r="AC60" i="31" s="1"/>
  <c r="Z60" i="31"/>
  <c r="AA60" i="31" s="1"/>
  <c r="X60" i="31"/>
  <c r="Y60" i="31" s="1"/>
  <c r="V60" i="31"/>
  <c r="W60" i="31" s="1"/>
  <c r="AD59" i="31"/>
  <c r="AE59" i="31" s="1"/>
  <c r="AB59" i="31"/>
  <c r="AC59" i="31" s="1"/>
  <c r="Z59" i="31"/>
  <c r="AA59" i="31" s="1"/>
  <c r="X59" i="31"/>
  <c r="Y59" i="31" s="1"/>
  <c r="V59" i="31"/>
  <c r="W59" i="31" s="1"/>
  <c r="AD58" i="31"/>
  <c r="AE58" i="31" s="1"/>
  <c r="AB58" i="31"/>
  <c r="AC58" i="31" s="1"/>
  <c r="Z58" i="31"/>
  <c r="AA58" i="31" s="1"/>
  <c r="X58" i="31"/>
  <c r="Y58" i="31" s="1"/>
  <c r="V58" i="31"/>
  <c r="W58" i="31" s="1"/>
  <c r="AD57" i="31"/>
  <c r="AE57" i="31" s="1"/>
  <c r="AB57" i="31"/>
  <c r="AC57" i="31" s="1"/>
  <c r="Z57" i="31"/>
  <c r="AA57" i="31" s="1"/>
  <c r="X57" i="31"/>
  <c r="Y57" i="31" s="1"/>
  <c r="V57" i="31"/>
  <c r="W57" i="31" s="1"/>
  <c r="AD56" i="31"/>
  <c r="AE56" i="31" s="1"/>
  <c r="AB56" i="31"/>
  <c r="AC56" i="31" s="1"/>
  <c r="Z56" i="31"/>
  <c r="AA56" i="31" s="1"/>
  <c r="X56" i="31"/>
  <c r="Y56" i="31" s="1"/>
  <c r="V56" i="31"/>
  <c r="W56" i="31" s="1"/>
  <c r="AD55" i="31"/>
  <c r="AE55" i="31" s="1"/>
  <c r="AB55" i="31"/>
  <c r="AC55" i="31" s="1"/>
  <c r="Z55" i="31"/>
  <c r="AA55" i="31" s="1"/>
  <c r="X55" i="31"/>
  <c r="Y55" i="31" s="1"/>
  <c r="V55" i="31"/>
  <c r="W55" i="31" s="1"/>
  <c r="AD54" i="31"/>
  <c r="AE54" i="31" s="1"/>
  <c r="AB54" i="31"/>
  <c r="AC54" i="31" s="1"/>
  <c r="Z54" i="31"/>
  <c r="AA54" i="31" s="1"/>
  <c r="X54" i="31"/>
  <c r="Y54" i="31" s="1"/>
  <c r="V54" i="31"/>
  <c r="W54" i="31" s="1"/>
  <c r="AD53" i="31"/>
  <c r="AE53" i="31" s="1"/>
  <c r="AB53" i="31"/>
  <c r="AC53" i="31" s="1"/>
  <c r="Z53" i="31"/>
  <c r="AA53" i="31" s="1"/>
  <c r="X53" i="31"/>
  <c r="Y53" i="31" s="1"/>
  <c r="V53" i="31"/>
  <c r="W53" i="31" s="1"/>
  <c r="AD52" i="31"/>
  <c r="AE52" i="31" s="1"/>
  <c r="AB52" i="31"/>
  <c r="AC52" i="31" s="1"/>
  <c r="Z52" i="31"/>
  <c r="AA52" i="31" s="1"/>
  <c r="X52" i="31"/>
  <c r="Y52" i="31" s="1"/>
  <c r="V52" i="31"/>
  <c r="W52" i="31" s="1"/>
  <c r="AD51" i="31"/>
  <c r="AE51" i="31" s="1"/>
  <c r="AB51" i="31"/>
  <c r="AC51" i="31" s="1"/>
  <c r="Z51" i="31"/>
  <c r="AA51" i="31" s="1"/>
  <c r="X51" i="31"/>
  <c r="Y51" i="31" s="1"/>
  <c r="V51" i="31"/>
  <c r="W51" i="31" s="1"/>
  <c r="AD50" i="31"/>
  <c r="AE50" i="31" s="1"/>
  <c r="AB50" i="31"/>
  <c r="AC50" i="31" s="1"/>
  <c r="Z50" i="31"/>
  <c r="AA50" i="31" s="1"/>
  <c r="X50" i="31"/>
  <c r="Y50" i="31" s="1"/>
  <c r="V50" i="31"/>
  <c r="W50" i="31" s="1"/>
  <c r="AD49" i="31"/>
  <c r="AE49" i="31" s="1"/>
  <c r="AB49" i="31"/>
  <c r="AC49" i="31" s="1"/>
  <c r="Z49" i="31"/>
  <c r="AA49" i="31" s="1"/>
  <c r="X49" i="31"/>
  <c r="Y49" i="31" s="1"/>
  <c r="V49" i="31"/>
  <c r="W49" i="31" s="1"/>
  <c r="AD48" i="31"/>
  <c r="AE48" i="31" s="1"/>
  <c r="AB48" i="31"/>
  <c r="AC48" i="31" s="1"/>
  <c r="Z48" i="31"/>
  <c r="AA48" i="31" s="1"/>
  <c r="X48" i="31"/>
  <c r="Y48" i="31" s="1"/>
  <c r="V48" i="31"/>
  <c r="W48" i="31" s="1"/>
  <c r="AD47" i="31"/>
  <c r="AE47" i="31" s="1"/>
  <c r="AB47" i="31"/>
  <c r="AC47" i="31" s="1"/>
  <c r="Z47" i="31"/>
  <c r="AA47" i="31" s="1"/>
  <c r="X47" i="31"/>
  <c r="Y47" i="31" s="1"/>
  <c r="V47" i="31"/>
  <c r="W47" i="31" s="1"/>
  <c r="AD46" i="31"/>
  <c r="AE46" i="31" s="1"/>
  <c r="AB46" i="31"/>
  <c r="AC46" i="31" s="1"/>
  <c r="Z46" i="31"/>
  <c r="AA46" i="31" s="1"/>
  <c r="X46" i="31"/>
  <c r="Y46" i="31" s="1"/>
  <c r="V46" i="31"/>
  <c r="W46" i="31" s="1"/>
  <c r="AD45" i="31"/>
  <c r="AE45" i="31" s="1"/>
  <c r="AB45" i="31"/>
  <c r="AC45" i="31" s="1"/>
  <c r="Z45" i="31"/>
  <c r="AA45" i="31" s="1"/>
  <c r="X45" i="31"/>
  <c r="Y45" i="31" s="1"/>
  <c r="V45" i="31"/>
  <c r="W45" i="31" s="1"/>
  <c r="AD44" i="31"/>
  <c r="AE44" i="31" s="1"/>
  <c r="AB44" i="31"/>
  <c r="AC44" i="31" s="1"/>
  <c r="Z44" i="31"/>
  <c r="AA44" i="31" s="1"/>
  <c r="X44" i="31"/>
  <c r="Y44" i="31" s="1"/>
  <c r="V44" i="31"/>
  <c r="W44" i="31" s="1"/>
  <c r="AD318" i="11"/>
  <c r="AE318" i="11" s="1"/>
  <c r="AB318" i="11"/>
  <c r="AC318" i="11" s="1"/>
  <c r="Z318" i="11"/>
  <c r="AA318" i="11" s="1"/>
  <c r="X318" i="11"/>
  <c r="Y318" i="11" s="1"/>
  <c r="V318" i="11"/>
  <c r="W318" i="11" s="1"/>
  <c r="AD317" i="11"/>
  <c r="AE317" i="11" s="1"/>
  <c r="AB317" i="11"/>
  <c r="AC317" i="11" s="1"/>
  <c r="Z317" i="11"/>
  <c r="AA317" i="11" s="1"/>
  <c r="X317" i="11"/>
  <c r="Y317" i="11" s="1"/>
  <c r="V317" i="11"/>
  <c r="W317" i="11" s="1"/>
  <c r="AD316" i="11"/>
  <c r="AE316" i="11" s="1"/>
  <c r="AB316" i="11"/>
  <c r="AC316" i="11" s="1"/>
  <c r="Z316" i="11"/>
  <c r="AA316" i="11" s="1"/>
  <c r="X316" i="11"/>
  <c r="Y316" i="11" s="1"/>
  <c r="V316" i="11"/>
  <c r="W316" i="11" s="1"/>
  <c r="AD315" i="11"/>
  <c r="AE315" i="11" s="1"/>
  <c r="AB315" i="11"/>
  <c r="AC315" i="11" s="1"/>
  <c r="Z315" i="11"/>
  <c r="AA315" i="11" s="1"/>
  <c r="X315" i="11"/>
  <c r="Y315" i="11" s="1"/>
  <c r="V315" i="11"/>
  <c r="W315" i="11" s="1"/>
  <c r="AD314" i="11"/>
  <c r="AE314" i="11" s="1"/>
  <c r="AB314" i="11"/>
  <c r="AC314" i="11" s="1"/>
  <c r="Z314" i="11"/>
  <c r="AA314" i="11" s="1"/>
  <c r="X314" i="11"/>
  <c r="Y314" i="11" s="1"/>
  <c r="V314" i="11"/>
  <c r="W314" i="11" s="1"/>
  <c r="AD313" i="11"/>
  <c r="AE313" i="11" s="1"/>
  <c r="AB313" i="11"/>
  <c r="AC313" i="11" s="1"/>
  <c r="Z313" i="11"/>
  <c r="AA313" i="11" s="1"/>
  <c r="X313" i="11"/>
  <c r="Y313" i="11" s="1"/>
  <c r="V313" i="11"/>
  <c r="W313" i="11" s="1"/>
  <c r="AD312" i="11"/>
  <c r="AE312" i="11" s="1"/>
  <c r="AB312" i="11"/>
  <c r="AC312" i="11" s="1"/>
  <c r="Z312" i="11"/>
  <c r="AA312" i="11" s="1"/>
  <c r="X312" i="11"/>
  <c r="Y312" i="11" s="1"/>
  <c r="V312" i="11"/>
  <c r="W312" i="11" s="1"/>
  <c r="AD311" i="11"/>
  <c r="AE311" i="11" s="1"/>
  <c r="AB311" i="11"/>
  <c r="AC311" i="11" s="1"/>
  <c r="Z311" i="11"/>
  <c r="AA311" i="11" s="1"/>
  <c r="X311" i="11"/>
  <c r="Y311" i="11" s="1"/>
  <c r="V311" i="11"/>
  <c r="W311" i="11" s="1"/>
  <c r="AD310" i="11"/>
  <c r="AE310" i="11" s="1"/>
  <c r="AB310" i="11"/>
  <c r="AC310" i="11" s="1"/>
  <c r="Z310" i="11"/>
  <c r="AA310" i="11" s="1"/>
  <c r="X310" i="11"/>
  <c r="Y310" i="11" s="1"/>
  <c r="V310" i="11"/>
  <c r="W310" i="11" s="1"/>
  <c r="AD309" i="11"/>
  <c r="AE309" i="11" s="1"/>
  <c r="AB309" i="11"/>
  <c r="AC309" i="11" s="1"/>
  <c r="Z309" i="11"/>
  <c r="AA309" i="11" s="1"/>
  <c r="X309" i="11"/>
  <c r="Y309" i="11" s="1"/>
  <c r="V309" i="11"/>
  <c r="W309" i="11" s="1"/>
  <c r="AD308" i="11"/>
  <c r="AE308" i="11" s="1"/>
  <c r="AB308" i="11"/>
  <c r="AC308" i="11" s="1"/>
  <c r="Z308" i="11"/>
  <c r="AA308" i="11" s="1"/>
  <c r="X308" i="11"/>
  <c r="Y308" i="11" s="1"/>
  <c r="V308" i="11"/>
  <c r="W308" i="11" s="1"/>
  <c r="AD307" i="11"/>
  <c r="AE307" i="11" s="1"/>
  <c r="AB307" i="11"/>
  <c r="AC307" i="11" s="1"/>
  <c r="Z307" i="11"/>
  <c r="AA307" i="11" s="1"/>
  <c r="X307" i="11"/>
  <c r="Y307" i="11" s="1"/>
  <c r="V307" i="11"/>
  <c r="W307" i="11" s="1"/>
  <c r="AD306" i="11"/>
  <c r="AE306" i="11" s="1"/>
  <c r="AB306" i="11"/>
  <c r="AC306" i="11" s="1"/>
  <c r="Z306" i="11"/>
  <c r="AA306" i="11" s="1"/>
  <c r="X306" i="11"/>
  <c r="Y306" i="11" s="1"/>
  <c r="V306" i="11"/>
  <c r="W306" i="11" s="1"/>
  <c r="AD305" i="11"/>
  <c r="AE305" i="11" s="1"/>
  <c r="AB305" i="11"/>
  <c r="AC305" i="11" s="1"/>
  <c r="Z305" i="11"/>
  <c r="AA305" i="11" s="1"/>
  <c r="X305" i="11"/>
  <c r="Y305" i="11" s="1"/>
  <c r="V305" i="11"/>
  <c r="W305" i="11" s="1"/>
  <c r="AD304" i="11"/>
  <c r="AE304" i="11" s="1"/>
  <c r="AB304" i="11"/>
  <c r="AC304" i="11" s="1"/>
  <c r="Z304" i="11"/>
  <c r="AA304" i="11" s="1"/>
  <c r="X304" i="11"/>
  <c r="Y304" i="11" s="1"/>
  <c r="V304" i="11"/>
  <c r="W304" i="11" s="1"/>
  <c r="AD303" i="11"/>
  <c r="AE303" i="11" s="1"/>
  <c r="AB303" i="11"/>
  <c r="AC303" i="11" s="1"/>
  <c r="Z303" i="11"/>
  <c r="AA303" i="11" s="1"/>
  <c r="X303" i="11"/>
  <c r="Y303" i="11" s="1"/>
  <c r="V303" i="11"/>
  <c r="W303" i="11" s="1"/>
  <c r="AD302" i="11"/>
  <c r="AE302" i="11" s="1"/>
  <c r="AB302" i="11"/>
  <c r="AC302" i="11" s="1"/>
  <c r="Z302" i="11"/>
  <c r="AA302" i="11" s="1"/>
  <c r="X302" i="11"/>
  <c r="Y302" i="11" s="1"/>
  <c r="V302" i="11"/>
  <c r="W302" i="11" s="1"/>
  <c r="AD301" i="11"/>
  <c r="AE301" i="11" s="1"/>
  <c r="AB301" i="11"/>
  <c r="AC301" i="11" s="1"/>
  <c r="Z301" i="11"/>
  <c r="AA301" i="11" s="1"/>
  <c r="X301" i="11"/>
  <c r="Y301" i="11" s="1"/>
  <c r="V301" i="11"/>
  <c r="W301" i="11" s="1"/>
  <c r="AD300" i="11"/>
  <c r="AE300" i="11" s="1"/>
  <c r="AB300" i="11"/>
  <c r="AC300" i="11" s="1"/>
  <c r="Z300" i="11"/>
  <c r="AA300" i="11" s="1"/>
  <c r="X300" i="11"/>
  <c r="Y300" i="11" s="1"/>
  <c r="V300" i="11"/>
  <c r="W300" i="11" s="1"/>
  <c r="AD299" i="11"/>
  <c r="AE299" i="11" s="1"/>
  <c r="AB299" i="11"/>
  <c r="AC299" i="11" s="1"/>
  <c r="Z299" i="11"/>
  <c r="AA299" i="11" s="1"/>
  <c r="X299" i="11"/>
  <c r="Y299" i="11" s="1"/>
  <c r="V299" i="11"/>
  <c r="W299" i="11" s="1"/>
  <c r="AD298" i="11"/>
  <c r="AE298" i="11" s="1"/>
  <c r="AB298" i="11"/>
  <c r="AC298" i="11" s="1"/>
  <c r="Z298" i="11"/>
  <c r="AA298" i="11" s="1"/>
  <c r="X298" i="11"/>
  <c r="Y298" i="11" s="1"/>
  <c r="V298" i="11"/>
  <c r="W298" i="11" s="1"/>
  <c r="AD297" i="11"/>
  <c r="AE297" i="11" s="1"/>
  <c r="AB297" i="11"/>
  <c r="AC297" i="11" s="1"/>
  <c r="Z297" i="11"/>
  <c r="AA297" i="11" s="1"/>
  <c r="X297" i="11"/>
  <c r="Y297" i="11" s="1"/>
  <c r="V297" i="11"/>
  <c r="W297" i="11" s="1"/>
  <c r="AD296" i="11"/>
  <c r="AE296" i="11" s="1"/>
  <c r="AB296" i="11"/>
  <c r="AC296" i="11" s="1"/>
  <c r="Z296" i="11"/>
  <c r="AA296" i="11" s="1"/>
  <c r="X296" i="11"/>
  <c r="Y296" i="11" s="1"/>
  <c r="V296" i="11"/>
  <c r="W296" i="11" s="1"/>
  <c r="AD295" i="11"/>
  <c r="AE295" i="11" s="1"/>
  <c r="AB295" i="11"/>
  <c r="AC295" i="11" s="1"/>
  <c r="Z295" i="11"/>
  <c r="AA295" i="11" s="1"/>
  <c r="X295" i="11"/>
  <c r="Y295" i="11" s="1"/>
  <c r="V295" i="11"/>
  <c r="W295" i="11" s="1"/>
  <c r="AD294" i="11"/>
  <c r="AE294" i="11" s="1"/>
  <c r="AB294" i="11"/>
  <c r="AC294" i="11" s="1"/>
  <c r="Z294" i="11"/>
  <c r="AA294" i="11" s="1"/>
  <c r="X294" i="11"/>
  <c r="Y294" i="11" s="1"/>
  <c r="V294" i="11"/>
  <c r="W294" i="11" s="1"/>
  <c r="AD293" i="11"/>
  <c r="AE293" i="11" s="1"/>
  <c r="AB293" i="11"/>
  <c r="AC293" i="11" s="1"/>
  <c r="Z293" i="11"/>
  <c r="AA293" i="11" s="1"/>
  <c r="X293" i="11"/>
  <c r="Y293" i="11" s="1"/>
  <c r="V293" i="11"/>
  <c r="W293" i="11" s="1"/>
  <c r="AD292" i="11"/>
  <c r="AE292" i="11" s="1"/>
  <c r="AB292" i="11"/>
  <c r="AC292" i="11" s="1"/>
  <c r="Z292" i="11"/>
  <c r="AA292" i="11" s="1"/>
  <c r="X292" i="11"/>
  <c r="Y292" i="11" s="1"/>
  <c r="V292" i="11"/>
  <c r="W292" i="11" s="1"/>
  <c r="AD291" i="11"/>
  <c r="AE291" i="11" s="1"/>
  <c r="AB291" i="11"/>
  <c r="AC291" i="11" s="1"/>
  <c r="Z291" i="11"/>
  <c r="AA291" i="11" s="1"/>
  <c r="X291" i="11"/>
  <c r="Y291" i="11" s="1"/>
  <c r="V291" i="11"/>
  <c r="W291" i="11" s="1"/>
  <c r="AD290" i="11"/>
  <c r="AE290" i="11" s="1"/>
  <c r="AB290" i="11"/>
  <c r="AC290" i="11" s="1"/>
  <c r="Z290" i="11"/>
  <c r="AA290" i="11" s="1"/>
  <c r="X290" i="11"/>
  <c r="Y290" i="11" s="1"/>
  <c r="V290" i="11"/>
  <c r="W290" i="11" s="1"/>
  <c r="AD289" i="11"/>
  <c r="AE289" i="11" s="1"/>
  <c r="AB289" i="11"/>
  <c r="AC289" i="11" s="1"/>
  <c r="Z289" i="11"/>
  <c r="AA289" i="11" s="1"/>
  <c r="X289" i="11"/>
  <c r="Y289" i="11" s="1"/>
  <c r="V289" i="11"/>
  <c r="W289" i="11" s="1"/>
  <c r="AD288" i="11"/>
  <c r="AE288" i="11" s="1"/>
  <c r="AB288" i="11"/>
  <c r="AC288" i="11" s="1"/>
  <c r="Z288" i="11"/>
  <c r="AA288" i="11" s="1"/>
  <c r="X288" i="11"/>
  <c r="Y288" i="11" s="1"/>
  <c r="V288" i="11"/>
  <c r="W288" i="11" s="1"/>
  <c r="AD287" i="11"/>
  <c r="AE287" i="11" s="1"/>
  <c r="AB287" i="11"/>
  <c r="AC287" i="11" s="1"/>
  <c r="Z287" i="11"/>
  <c r="AA287" i="11" s="1"/>
  <c r="X287" i="11"/>
  <c r="Y287" i="11" s="1"/>
  <c r="V287" i="11"/>
  <c r="W287" i="11" s="1"/>
  <c r="AD286" i="11"/>
  <c r="AE286" i="11" s="1"/>
  <c r="AB286" i="11"/>
  <c r="AC286" i="11" s="1"/>
  <c r="Z286" i="11"/>
  <c r="AA286" i="11" s="1"/>
  <c r="X286" i="11"/>
  <c r="Y286" i="11" s="1"/>
  <c r="V286" i="11"/>
  <c r="W286" i="11" s="1"/>
  <c r="AD285" i="11"/>
  <c r="AE285" i="11" s="1"/>
  <c r="AB285" i="11"/>
  <c r="AC285" i="11" s="1"/>
  <c r="Z285" i="11"/>
  <c r="AA285" i="11" s="1"/>
  <c r="X285" i="11"/>
  <c r="Y285" i="11" s="1"/>
  <c r="V285" i="11"/>
  <c r="W285" i="11" s="1"/>
  <c r="AD284" i="11"/>
  <c r="AE284" i="11" s="1"/>
  <c r="AB284" i="11"/>
  <c r="AC284" i="11" s="1"/>
  <c r="Z284" i="11"/>
  <c r="AA284" i="11" s="1"/>
  <c r="X284" i="11"/>
  <c r="Y284" i="11" s="1"/>
  <c r="V284" i="11"/>
  <c r="W284" i="11" s="1"/>
  <c r="AD283" i="11"/>
  <c r="AE283" i="11" s="1"/>
  <c r="AB283" i="11"/>
  <c r="AC283" i="11" s="1"/>
  <c r="Z283" i="11"/>
  <c r="AA283" i="11" s="1"/>
  <c r="X283" i="11"/>
  <c r="Y283" i="11" s="1"/>
  <c r="V283" i="11"/>
  <c r="W283" i="11" s="1"/>
  <c r="AD282" i="11"/>
  <c r="AE282" i="11" s="1"/>
  <c r="AB282" i="11"/>
  <c r="AC282" i="11" s="1"/>
  <c r="Z282" i="11"/>
  <c r="AA282" i="11" s="1"/>
  <c r="X282" i="11"/>
  <c r="Y282" i="11" s="1"/>
  <c r="V282" i="11"/>
  <c r="W282" i="11" s="1"/>
  <c r="AD281" i="11"/>
  <c r="AE281" i="11" s="1"/>
  <c r="AB281" i="11"/>
  <c r="AC281" i="11" s="1"/>
  <c r="Z281" i="11"/>
  <c r="AA281" i="11" s="1"/>
  <c r="X281" i="11"/>
  <c r="Y281" i="11" s="1"/>
  <c r="V281" i="11"/>
  <c r="W281" i="11" s="1"/>
  <c r="AD280" i="11"/>
  <c r="AE280" i="11" s="1"/>
  <c r="AB280" i="11"/>
  <c r="AC280" i="11" s="1"/>
  <c r="Z280" i="11"/>
  <c r="AA280" i="11" s="1"/>
  <c r="X280" i="11"/>
  <c r="Y280" i="11" s="1"/>
  <c r="V280" i="11"/>
  <c r="W280" i="11" s="1"/>
  <c r="AD279" i="11"/>
  <c r="AE279" i="11" s="1"/>
  <c r="AB279" i="11"/>
  <c r="AC279" i="11" s="1"/>
  <c r="Z279" i="11"/>
  <c r="AA279" i="11" s="1"/>
  <c r="X279" i="11"/>
  <c r="Y279" i="11" s="1"/>
  <c r="V279" i="11"/>
  <c r="W279" i="11" s="1"/>
  <c r="AD278" i="11"/>
  <c r="AE278" i="11" s="1"/>
  <c r="AB278" i="11"/>
  <c r="AC278" i="11" s="1"/>
  <c r="Z278" i="11"/>
  <c r="AA278" i="11" s="1"/>
  <c r="X278" i="11"/>
  <c r="Y278" i="11" s="1"/>
  <c r="V278" i="11"/>
  <c r="W278" i="11" s="1"/>
  <c r="AD277" i="11"/>
  <c r="AE277" i="11" s="1"/>
  <c r="AB277" i="11"/>
  <c r="AC277" i="11" s="1"/>
  <c r="Z277" i="11"/>
  <c r="AA277" i="11" s="1"/>
  <c r="X277" i="11"/>
  <c r="Y277" i="11" s="1"/>
  <c r="V277" i="11"/>
  <c r="W277" i="11" s="1"/>
  <c r="AD276" i="11"/>
  <c r="AE276" i="11" s="1"/>
  <c r="AB276" i="11"/>
  <c r="AC276" i="11" s="1"/>
  <c r="Z276" i="11"/>
  <c r="AA276" i="11" s="1"/>
  <c r="X276" i="11"/>
  <c r="Y276" i="11" s="1"/>
  <c r="V276" i="11"/>
  <c r="W276" i="11" s="1"/>
  <c r="AD275" i="11"/>
  <c r="AE275" i="11" s="1"/>
  <c r="AB275" i="11"/>
  <c r="AC275" i="11" s="1"/>
  <c r="Z275" i="11"/>
  <c r="AA275" i="11" s="1"/>
  <c r="X275" i="11"/>
  <c r="Y275" i="11" s="1"/>
  <c r="V275" i="11"/>
  <c r="W275" i="11" s="1"/>
  <c r="AD274" i="11"/>
  <c r="AE274" i="11" s="1"/>
  <c r="AB274" i="11"/>
  <c r="AC274" i="11" s="1"/>
  <c r="Z274" i="11"/>
  <c r="AA274" i="11" s="1"/>
  <c r="X274" i="11"/>
  <c r="Y274" i="11" s="1"/>
  <c r="V274" i="11"/>
  <c r="W274" i="11" s="1"/>
  <c r="AD273" i="11"/>
  <c r="AE273" i="11" s="1"/>
  <c r="AB273" i="11"/>
  <c r="AC273" i="11" s="1"/>
  <c r="Z273" i="11"/>
  <c r="AA273" i="11" s="1"/>
  <c r="X273" i="11"/>
  <c r="Y273" i="11" s="1"/>
  <c r="V273" i="11"/>
  <c r="W273" i="11" s="1"/>
  <c r="AD272" i="11"/>
  <c r="AE272" i="11" s="1"/>
  <c r="AB272" i="11"/>
  <c r="AC272" i="11" s="1"/>
  <c r="Z272" i="11"/>
  <c r="AA272" i="11" s="1"/>
  <c r="X272" i="11"/>
  <c r="Y272" i="11" s="1"/>
  <c r="V272" i="11"/>
  <c r="W272" i="11" s="1"/>
  <c r="AD271" i="11"/>
  <c r="AE271" i="11" s="1"/>
  <c r="AB271" i="11"/>
  <c r="AC271" i="11" s="1"/>
  <c r="Z271" i="11"/>
  <c r="AA271" i="11" s="1"/>
  <c r="X271" i="11"/>
  <c r="Y271" i="11" s="1"/>
  <c r="V271" i="11"/>
  <c r="W271" i="11" s="1"/>
  <c r="AD270" i="11"/>
  <c r="AE270" i="11" s="1"/>
  <c r="AB270" i="11"/>
  <c r="AC270" i="11" s="1"/>
  <c r="Z270" i="11"/>
  <c r="AA270" i="11" s="1"/>
  <c r="X270" i="11"/>
  <c r="Y270" i="11" s="1"/>
  <c r="V270" i="11"/>
  <c r="W270" i="11" s="1"/>
  <c r="AD269" i="11"/>
  <c r="AE269" i="11" s="1"/>
  <c r="AB269" i="11"/>
  <c r="AC269" i="11" s="1"/>
  <c r="Z269" i="11"/>
  <c r="AA269" i="11" s="1"/>
  <c r="X269" i="11"/>
  <c r="Y269" i="11" s="1"/>
  <c r="V269" i="11"/>
  <c r="W269" i="11" s="1"/>
  <c r="AD268" i="11"/>
  <c r="AE268" i="11" s="1"/>
  <c r="AB268" i="11"/>
  <c r="AC268" i="11" s="1"/>
  <c r="Z268" i="11"/>
  <c r="AA268" i="11" s="1"/>
  <c r="X268" i="11"/>
  <c r="Y268" i="11" s="1"/>
  <c r="V268" i="11"/>
  <c r="W268" i="11" s="1"/>
  <c r="AD267" i="11"/>
  <c r="AE267" i="11" s="1"/>
  <c r="AB267" i="11"/>
  <c r="AC267" i="11" s="1"/>
  <c r="Z267" i="11"/>
  <c r="AA267" i="11" s="1"/>
  <c r="X267" i="11"/>
  <c r="Y267" i="11" s="1"/>
  <c r="V267" i="11"/>
  <c r="W267" i="11" s="1"/>
  <c r="AD266" i="11"/>
  <c r="AE266" i="11" s="1"/>
  <c r="AB266" i="11"/>
  <c r="AC266" i="11" s="1"/>
  <c r="Z266" i="11"/>
  <c r="AA266" i="11" s="1"/>
  <c r="X266" i="11"/>
  <c r="Y266" i="11" s="1"/>
  <c r="V266" i="11"/>
  <c r="W266" i="11" s="1"/>
  <c r="AD265" i="11"/>
  <c r="AE265" i="11" s="1"/>
  <c r="AB265" i="11"/>
  <c r="AC265" i="11" s="1"/>
  <c r="Z265" i="11"/>
  <c r="AA265" i="11" s="1"/>
  <c r="X265" i="11"/>
  <c r="Y265" i="11" s="1"/>
  <c r="V265" i="11"/>
  <c r="W265" i="11" s="1"/>
  <c r="AD264" i="11"/>
  <c r="AE264" i="11" s="1"/>
  <c r="AB264" i="11"/>
  <c r="AC264" i="11" s="1"/>
  <c r="Z264" i="11"/>
  <c r="AA264" i="11" s="1"/>
  <c r="X264" i="11"/>
  <c r="Y264" i="11" s="1"/>
  <c r="V264" i="11"/>
  <c r="W264" i="11" s="1"/>
  <c r="AD263" i="11"/>
  <c r="AE263" i="11" s="1"/>
  <c r="AB263" i="11"/>
  <c r="AC263" i="11" s="1"/>
  <c r="Z263" i="11"/>
  <c r="AA263" i="11" s="1"/>
  <c r="X263" i="11"/>
  <c r="Y263" i="11" s="1"/>
  <c r="V263" i="11"/>
  <c r="W263" i="11" s="1"/>
  <c r="AD262" i="11"/>
  <c r="AE262" i="11" s="1"/>
  <c r="AB262" i="11"/>
  <c r="AC262" i="11" s="1"/>
  <c r="Z262" i="11"/>
  <c r="AA262" i="11" s="1"/>
  <c r="X262" i="11"/>
  <c r="Y262" i="11" s="1"/>
  <c r="V262" i="11"/>
  <c r="W262" i="11" s="1"/>
  <c r="AD261" i="11"/>
  <c r="AE261" i="11" s="1"/>
  <c r="AB261" i="11"/>
  <c r="AC261" i="11" s="1"/>
  <c r="Z261" i="11"/>
  <c r="AA261" i="11" s="1"/>
  <c r="X261" i="11"/>
  <c r="Y261" i="11" s="1"/>
  <c r="V261" i="11"/>
  <c r="W261" i="11" s="1"/>
  <c r="AD260" i="11"/>
  <c r="AE260" i="11" s="1"/>
  <c r="AB260" i="11"/>
  <c r="AC260" i="11" s="1"/>
  <c r="Z260" i="11"/>
  <c r="AA260" i="11" s="1"/>
  <c r="X260" i="11"/>
  <c r="Y260" i="11" s="1"/>
  <c r="V260" i="11"/>
  <c r="W260" i="11" s="1"/>
  <c r="AD259" i="11"/>
  <c r="AE259" i="11" s="1"/>
  <c r="AB259" i="11"/>
  <c r="AC259" i="11" s="1"/>
  <c r="Z259" i="11"/>
  <c r="AA259" i="11" s="1"/>
  <c r="X259" i="11"/>
  <c r="Y259" i="11" s="1"/>
  <c r="V259" i="11"/>
  <c r="W259" i="11" s="1"/>
  <c r="AD258" i="11"/>
  <c r="AE258" i="11" s="1"/>
  <c r="AB258" i="11"/>
  <c r="AC258" i="11" s="1"/>
  <c r="Z258" i="11"/>
  <c r="AA258" i="11" s="1"/>
  <c r="X258" i="11"/>
  <c r="Y258" i="11" s="1"/>
  <c r="V258" i="11"/>
  <c r="W258" i="11" s="1"/>
  <c r="AD257" i="11"/>
  <c r="AE257" i="11" s="1"/>
  <c r="AB257" i="11"/>
  <c r="AC257" i="11" s="1"/>
  <c r="Z257" i="11"/>
  <c r="AA257" i="11" s="1"/>
  <c r="X257" i="11"/>
  <c r="Y257" i="11" s="1"/>
  <c r="V257" i="11"/>
  <c r="W257" i="11" s="1"/>
  <c r="AD256" i="11"/>
  <c r="AE256" i="11" s="1"/>
  <c r="AB256" i="11"/>
  <c r="AC256" i="11" s="1"/>
  <c r="Z256" i="11"/>
  <c r="AA256" i="11" s="1"/>
  <c r="X256" i="11"/>
  <c r="Y256" i="11" s="1"/>
  <c r="V256" i="11"/>
  <c r="W256" i="11" s="1"/>
  <c r="AD255" i="11"/>
  <c r="AE255" i="11" s="1"/>
  <c r="AB255" i="11"/>
  <c r="AC255" i="11" s="1"/>
  <c r="Z255" i="11"/>
  <c r="AA255" i="11" s="1"/>
  <c r="X255" i="11"/>
  <c r="Y255" i="11" s="1"/>
  <c r="V255" i="11"/>
  <c r="W255" i="11" s="1"/>
  <c r="AD254" i="11"/>
  <c r="AE254" i="11" s="1"/>
  <c r="AB254" i="11"/>
  <c r="AC254" i="11" s="1"/>
  <c r="Z254" i="11"/>
  <c r="AA254" i="11" s="1"/>
  <c r="X254" i="11"/>
  <c r="Y254" i="11" s="1"/>
  <c r="V254" i="11"/>
  <c r="W254" i="11" s="1"/>
  <c r="AD253" i="11"/>
  <c r="AE253" i="11" s="1"/>
  <c r="AB253" i="11"/>
  <c r="AC253" i="11" s="1"/>
  <c r="Z253" i="11"/>
  <c r="AA253" i="11" s="1"/>
  <c r="X253" i="11"/>
  <c r="Y253" i="11" s="1"/>
  <c r="V253" i="11"/>
  <c r="W253" i="11" s="1"/>
  <c r="AD252" i="11"/>
  <c r="AE252" i="11" s="1"/>
  <c r="AB252" i="11"/>
  <c r="AC252" i="11" s="1"/>
  <c r="Z252" i="11"/>
  <c r="AA252" i="11" s="1"/>
  <c r="X252" i="11"/>
  <c r="Y252" i="11" s="1"/>
  <c r="V252" i="11"/>
  <c r="W252" i="11" s="1"/>
  <c r="AD251" i="11"/>
  <c r="AE251" i="11" s="1"/>
  <c r="AB251" i="11"/>
  <c r="AC251" i="11" s="1"/>
  <c r="Z251" i="11"/>
  <c r="AA251" i="11" s="1"/>
  <c r="X251" i="11"/>
  <c r="Y251" i="11" s="1"/>
  <c r="V251" i="11"/>
  <c r="W251" i="11" s="1"/>
  <c r="AD250" i="11"/>
  <c r="AE250" i="11" s="1"/>
  <c r="AB250" i="11"/>
  <c r="AC250" i="11" s="1"/>
  <c r="Z250" i="11"/>
  <c r="AA250" i="11" s="1"/>
  <c r="X250" i="11"/>
  <c r="Y250" i="11" s="1"/>
  <c r="V250" i="11"/>
  <c r="W250" i="11" s="1"/>
  <c r="AD249" i="11"/>
  <c r="AE249" i="11" s="1"/>
  <c r="AB249" i="11"/>
  <c r="AC249" i="11" s="1"/>
  <c r="Z249" i="11"/>
  <c r="AA249" i="11" s="1"/>
  <c r="X249" i="11"/>
  <c r="Y249" i="11" s="1"/>
  <c r="V249" i="11"/>
  <c r="W249" i="11" s="1"/>
  <c r="AD248" i="11"/>
  <c r="AE248" i="11" s="1"/>
  <c r="AB248" i="11"/>
  <c r="AC248" i="11" s="1"/>
  <c r="Z248" i="11"/>
  <c r="AA248" i="11" s="1"/>
  <c r="X248" i="11"/>
  <c r="Y248" i="11" s="1"/>
  <c r="V248" i="11"/>
  <c r="W248" i="11" s="1"/>
  <c r="AD247" i="11"/>
  <c r="AE247" i="11" s="1"/>
  <c r="AB247" i="11"/>
  <c r="AC247" i="11" s="1"/>
  <c r="Z247" i="11"/>
  <c r="AA247" i="11" s="1"/>
  <c r="X247" i="11"/>
  <c r="Y247" i="11" s="1"/>
  <c r="V247" i="11"/>
  <c r="W247" i="11" s="1"/>
  <c r="AD246" i="11"/>
  <c r="AE246" i="11" s="1"/>
  <c r="AB246" i="11"/>
  <c r="AC246" i="11" s="1"/>
  <c r="Z246" i="11"/>
  <c r="AA246" i="11" s="1"/>
  <c r="X246" i="11"/>
  <c r="Y246" i="11" s="1"/>
  <c r="V246" i="11"/>
  <c r="W246" i="11" s="1"/>
  <c r="AD245" i="11"/>
  <c r="AE245" i="11" s="1"/>
  <c r="AB245" i="11"/>
  <c r="AC245" i="11" s="1"/>
  <c r="Z245" i="11"/>
  <c r="AA245" i="11" s="1"/>
  <c r="X245" i="11"/>
  <c r="Y245" i="11" s="1"/>
  <c r="V245" i="11"/>
  <c r="W245" i="11" s="1"/>
  <c r="AD244" i="11"/>
  <c r="AE244" i="11" s="1"/>
  <c r="AB244" i="11"/>
  <c r="AC244" i="11" s="1"/>
  <c r="Z244" i="11"/>
  <c r="AA244" i="11" s="1"/>
  <c r="X244" i="11"/>
  <c r="Y244" i="11" s="1"/>
  <c r="V244" i="11"/>
  <c r="W244" i="11" s="1"/>
  <c r="AD243" i="11"/>
  <c r="AE243" i="11" s="1"/>
  <c r="AB243" i="11"/>
  <c r="AC243" i="11" s="1"/>
  <c r="Z243" i="11"/>
  <c r="AA243" i="11" s="1"/>
  <c r="X243" i="11"/>
  <c r="Y243" i="11" s="1"/>
  <c r="V243" i="11"/>
  <c r="W243" i="11" s="1"/>
  <c r="AD242" i="11"/>
  <c r="AE242" i="11" s="1"/>
  <c r="AB242" i="11"/>
  <c r="AC242" i="11" s="1"/>
  <c r="Z242" i="11"/>
  <c r="AA242" i="11" s="1"/>
  <c r="X242" i="11"/>
  <c r="Y242" i="11" s="1"/>
  <c r="V242" i="11"/>
  <c r="W242" i="11" s="1"/>
  <c r="AD241" i="11"/>
  <c r="AE241" i="11" s="1"/>
  <c r="AB241" i="11"/>
  <c r="AC241" i="11" s="1"/>
  <c r="Z241" i="11"/>
  <c r="AA241" i="11" s="1"/>
  <c r="X241" i="11"/>
  <c r="Y241" i="11" s="1"/>
  <c r="V241" i="11"/>
  <c r="W241" i="11" s="1"/>
  <c r="AD240" i="11"/>
  <c r="AE240" i="11" s="1"/>
  <c r="AB240" i="11"/>
  <c r="AC240" i="11" s="1"/>
  <c r="Z240" i="11"/>
  <c r="AA240" i="11" s="1"/>
  <c r="X240" i="11"/>
  <c r="Y240" i="11" s="1"/>
  <c r="V240" i="11"/>
  <c r="W240" i="11" s="1"/>
  <c r="AD239" i="11"/>
  <c r="AE239" i="11" s="1"/>
  <c r="AB239" i="11"/>
  <c r="AC239" i="11" s="1"/>
  <c r="Z239" i="11"/>
  <c r="AA239" i="11" s="1"/>
  <c r="X239" i="11"/>
  <c r="Y239" i="11" s="1"/>
  <c r="V239" i="11"/>
  <c r="W239" i="11" s="1"/>
  <c r="AD238" i="11"/>
  <c r="AE238" i="11" s="1"/>
  <c r="AB238" i="11"/>
  <c r="AC238" i="11" s="1"/>
  <c r="Z238" i="11"/>
  <c r="AA238" i="11" s="1"/>
  <c r="X238" i="11"/>
  <c r="Y238" i="11" s="1"/>
  <c r="V238" i="11"/>
  <c r="W238" i="11" s="1"/>
  <c r="AD237" i="11"/>
  <c r="AE237" i="11" s="1"/>
  <c r="AB237" i="11"/>
  <c r="AC237" i="11" s="1"/>
  <c r="Z237" i="11"/>
  <c r="AA237" i="11" s="1"/>
  <c r="X237" i="11"/>
  <c r="Y237" i="11" s="1"/>
  <c r="V237" i="11"/>
  <c r="W237" i="11" s="1"/>
  <c r="AD236" i="11"/>
  <c r="AE236" i="11" s="1"/>
  <c r="AB236" i="11"/>
  <c r="AC236" i="11" s="1"/>
  <c r="Z236" i="11"/>
  <c r="AA236" i="11" s="1"/>
  <c r="X236" i="11"/>
  <c r="Y236" i="11" s="1"/>
  <c r="V236" i="11"/>
  <c r="W236" i="11" s="1"/>
  <c r="AD235" i="11"/>
  <c r="AE235" i="11" s="1"/>
  <c r="AB235" i="11"/>
  <c r="AC235" i="11" s="1"/>
  <c r="Z235" i="11"/>
  <c r="AA235" i="11" s="1"/>
  <c r="X235" i="11"/>
  <c r="Y235" i="11" s="1"/>
  <c r="V235" i="11"/>
  <c r="W235" i="11" s="1"/>
  <c r="AD234" i="11"/>
  <c r="AE234" i="11" s="1"/>
  <c r="AB234" i="11"/>
  <c r="AC234" i="11" s="1"/>
  <c r="Z234" i="11"/>
  <c r="AA234" i="11" s="1"/>
  <c r="X234" i="11"/>
  <c r="Y234" i="11" s="1"/>
  <c r="V234" i="11"/>
  <c r="W234" i="11" s="1"/>
  <c r="AD233" i="11"/>
  <c r="AE233" i="11" s="1"/>
  <c r="AB233" i="11"/>
  <c r="AC233" i="11" s="1"/>
  <c r="Z233" i="11"/>
  <c r="AA233" i="11" s="1"/>
  <c r="X233" i="11"/>
  <c r="Y233" i="11" s="1"/>
  <c r="V233" i="11"/>
  <c r="W233" i="11" s="1"/>
  <c r="AD232" i="11"/>
  <c r="AE232" i="11" s="1"/>
  <c r="AB232" i="11"/>
  <c r="AC232" i="11" s="1"/>
  <c r="Z232" i="11"/>
  <c r="AA232" i="11" s="1"/>
  <c r="X232" i="11"/>
  <c r="Y232" i="11" s="1"/>
  <c r="V232" i="11"/>
  <c r="W232" i="11" s="1"/>
  <c r="AD231" i="11"/>
  <c r="AE231" i="11" s="1"/>
  <c r="AB231" i="11"/>
  <c r="AC231" i="11" s="1"/>
  <c r="Z231" i="11"/>
  <c r="AA231" i="11" s="1"/>
  <c r="X231" i="11"/>
  <c r="Y231" i="11" s="1"/>
  <c r="V231" i="11"/>
  <c r="W231" i="11" s="1"/>
  <c r="AD230" i="11"/>
  <c r="AE230" i="11" s="1"/>
  <c r="AB230" i="11"/>
  <c r="AC230" i="11" s="1"/>
  <c r="Z230" i="11"/>
  <c r="AA230" i="11" s="1"/>
  <c r="X230" i="11"/>
  <c r="Y230" i="11" s="1"/>
  <c r="V230" i="11"/>
  <c r="W230" i="11" s="1"/>
  <c r="AD229" i="11"/>
  <c r="AE229" i="11" s="1"/>
  <c r="AB229" i="11"/>
  <c r="AC229" i="11" s="1"/>
  <c r="Z229" i="11"/>
  <c r="AA229" i="11" s="1"/>
  <c r="X229" i="11"/>
  <c r="Y229" i="11" s="1"/>
  <c r="V229" i="11"/>
  <c r="W229" i="11" s="1"/>
  <c r="AD228" i="11"/>
  <c r="AE228" i="11" s="1"/>
  <c r="AB228" i="11"/>
  <c r="AC228" i="11" s="1"/>
  <c r="Z228" i="11"/>
  <c r="AA228" i="11" s="1"/>
  <c r="X228" i="11"/>
  <c r="Y228" i="11" s="1"/>
  <c r="V228" i="11"/>
  <c r="W228" i="11" s="1"/>
  <c r="AD227" i="11"/>
  <c r="AE227" i="11" s="1"/>
  <c r="AB227" i="11"/>
  <c r="AC227" i="11" s="1"/>
  <c r="Z227" i="11"/>
  <c r="AA227" i="11" s="1"/>
  <c r="X227" i="11"/>
  <c r="Y227" i="11" s="1"/>
  <c r="V227" i="11"/>
  <c r="W227" i="11" s="1"/>
  <c r="AD226" i="11"/>
  <c r="AE226" i="11" s="1"/>
  <c r="AB226" i="11"/>
  <c r="AC226" i="11" s="1"/>
  <c r="Z226" i="11"/>
  <c r="AA226" i="11" s="1"/>
  <c r="X226" i="11"/>
  <c r="Y226" i="11" s="1"/>
  <c r="V226" i="11"/>
  <c r="W226" i="11" s="1"/>
  <c r="AD225" i="11"/>
  <c r="AE225" i="11" s="1"/>
  <c r="AB225" i="11"/>
  <c r="AC225" i="11" s="1"/>
  <c r="Z225" i="11"/>
  <c r="AA225" i="11" s="1"/>
  <c r="X225" i="11"/>
  <c r="Y225" i="11" s="1"/>
  <c r="V225" i="11"/>
  <c r="W225" i="11" s="1"/>
  <c r="AD224" i="11"/>
  <c r="AE224" i="11" s="1"/>
  <c r="AB224" i="11"/>
  <c r="AC224" i="11" s="1"/>
  <c r="Z224" i="11"/>
  <c r="AA224" i="11" s="1"/>
  <c r="X224" i="11"/>
  <c r="Y224" i="11" s="1"/>
  <c r="V224" i="11"/>
  <c r="W224" i="11" s="1"/>
  <c r="AD223" i="11"/>
  <c r="AE223" i="11" s="1"/>
  <c r="AB223" i="11"/>
  <c r="AC223" i="11" s="1"/>
  <c r="Z223" i="11"/>
  <c r="AA223" i="11" s="1"/>
  <c r="X223" i="11"/>
  <c r="Y223" i="11" s="1"/>
  <c r="V223" i="11"/>
  <c r="W223" i="11" s="1"/>
  <c r="AD222" i="11"/>
  <c r="AE222" i="11" s="1"/>
  <c r="AB222" i="11"/>
  <c r="AC222" i="11" s="1"/>
  <c r="Z222" i="11"/>
  <c r="AA222" i="11" s="1"/>
  <c r="X222" i="11"/>
  <c r="Y222" i="11" s="1"/>
  <c r="V222" i="11"/>
  <c r="W222" i="11" s="1"/>
  <c r="AD221" i="11"/>
  <c r="AE221" i="11" s="1"/>
  <c r="AB221" i="11"/>
  <c r="AC221" i="11" s="1"/>
  <c r="Z221" i="11"/>
  <c r="AA221" i="11" s="1"/>
  <c r="X221" i="11"/>
  <c r="Y221" i="11" s="1"/>
  <c r="V221" i="11"/>
  <c r="W221" i="11" s="1"/>
  <c r="AD220" i="11"/>
  <c r="AE220" i="11" s="1"/>
  <c r="AB220" i="11"/>
  <c r="AC220" i="11" s="1"/>
  <c r="Z220" i="11"/>
  <c r="AA220" i="11" s="1"/>
  <c r="X220" i="11"/>
  <c r="Y220" i="11" s="1"/>
  <c r="V220" i="11"/>
  <c r="W220" i="11" s="1"/>
  <c r="AD219" i="11"/>
  <c r="AE219" i="11" s="1"/>
  <c r="AB219" i="11"/>
  <c r="AC219" i="11" s="1"/>
  <c r="Z219" i="11"/>
  <c r="AA219" i="11" s="1"/>
  <c r="X219" i="11"/>
  <c r="Y219" i="11" s="1"/>
  <c r="V219" i="11"/>
  <c r="W219" i="11" s="1"/>
  <c r="AD218" i="11"/>
  <c r="AE218" i="11" s="1"/>
  <c r="AB218" i="11"/>
  <c r="AC218" i="11" s="1"/>
  <c r="Z218" i="11"/>
  <c r="AA218" i="11" s="1"/>
  <c r="X218" i="11"/>
  <c r="Y218" i="11" s="1"/>
  <c r="V218" i="11"/>
  <c r="W218" i="11" s="1"/>
  <c r="AD217" i="11"/>
  <c r="AE217" i="11" s="1"/>
  <c r="AB217" i="11"/>
  <c r="AC217" i="11" s="1"/>
  <c r="Z217" i="11"/>
  <c r="AA217" i="11" s="1"/>
  <c r="X217" i="11"/>
  <c r="Y217" i="11" s="1"/>
  <c r="V217" i="11"/>
  <c r="W217" i="11" s="1"/>
  <c r="AD216" i="11"/>
  <c r="AE216" i="11" s="1"/>
  <c r="AB216" i="11"/>
  <c r="AC216" i="11" s="1"/>
  <c r="Z216" i="11"/>
  <c r="AA216" i="11" s="1"/>
  <c r="X216" i="11"/>
  <c r="Y216" i="11" s="1"/>
  <c r="V216" i="11"/>
  <c r="W216" i="11" s="1"/>
  <c r="AD215" i="11"/>
  <c r="AE215" i="11" s="1"/>
  <c r="AB215" i="11"/>
  <c r="AC215" i="11" s="1"/>
  <c r="Z215" i="11"/>
  <c r="AA215" i="11" s="1"/>
  <c r="X215" i="11"/>
  <c r="Y215" i="11" s="1"/>
  <c r="V215" i="11"/>
  <c r="W215" i="11" s="1"/>
  <c r="AD214" i="11"/>
  <c r="AE214" i="11" s="1"/>
  <c r="AB214" i="11"/>
  <c r="AC214" i="11" s="1"/>
  <c r="Z214" i="11"/>
  <c r="AA214" i="11" s="1"/>
  <c r="X214" i="11"/>
  <c r="Y214" i="11" s="1"/>
  <c r="V214" i="11"/>
  <c r="W214" i="11" s="1"/>
  <c r="AD213" i="11"/>
  <c r="AE213" i="11" s="1"/>
  <c r="AB213" i="11"/>
  <c r="AC213" i="11" s="1"/>
  <c r="Z213" i="11"/>
  <c r="AA213" i="11" s="1"/>
  <c r="X213" i="11"/>
  <c r="Y213" i="11" s="1"/>
  <c r="V213" i="11"/>
  <c r="W213" i="11" s="1"/>
  <c r="AD212" i="11"/>
  <c r="AE212" i="11" s="1"/>
  <c r="AB212" i="11"/>
  <c r="AC212" i="11" s="1"/>
  <c r="Z212" i="11"/>
  <c r="AA212" i="11" s="1"/>
  <c r="X212" i="11"/>
  <c r="Y212" i="11" s="1"/>
  <c r="V212" i="11"/>
  <c r="W212" i="11" s="1"/>
  <c r="AD211" i="11"/>
  <c r="AE211" i="11" s="1"/>
  <c r="AB211" i="11"/>
  <c r="AC211" i="11" s="1"/>
  <c r="Z211" i="11"/>
  <c r="AA211" i="11" s="1"/>
  <c r="X211" i="11"/>
  <c r="Y211" i="11" s="1"/>
  <c r="V211" i="11"/>
  <c r="W211" i="11" s="1"/>
  <c r="AD210" i="11"/>
  <c r="AE210" i="11" s="1"/>
  <c r="AB210" i="11"/>
  <c r="AC210" i="11" s="1"/>
  <c r="Z210" i="11"/>
  <c r="AA210" i="11" s="1"/>
  <c r="X210" i="11"/>
  <c r="Y210" i="11" s="1"/>
  <c r="V210" i="11"/>
  <c r="W210" i="11" s="1"/>
  <c r="AD209" i="11"/>
  <c r="AE209" i="11" s="1"/>
  <c r="AB209" i="11"/>
  <c r="AC209" i="11" s="1"/>
  <c r="Z209" i="11"/>
  <c r="AA209" i="11" s="1"/>
  <c r="X209" i="11"/>
  <c r="Y209" i="11" s="1"/>
  <c r="V209" i="11"/>
  <c r="AD208" i="11"/>
  <c r="AE208" i="11" s="1"/>
  <c r="AB208" i="11"/>
  <c r="AC208" i="11" s="1"/>
  <c r="Z208" i="11"/>
  <c r="AA208" i="11" s="1"/>
  <c r="X208" i="11"/>
  <c r="Y208" i="11" s="1"/>
  <c r="V208" i="11"/>
  <c r="W208" i="11" s="1"/>
  <c r="AD207" i="11"/>
  <c r="AE207" i="11" s="1"/>
  <c r="AB207" i="11"/>
  <c r="AC207" i="11" s="1"/>
  <c r="Z207" i="11"/>
  <c r="AA207" i="11" s="1"/>
  <c r="X207" i="11"/>
  <c r="Y207" i="11" s="1"/>
  <c r="V207" i="11"/>
  <c r="W207" i="11" s="1"/>
  <c r="AD206" i="11"/>
  <c r="AE206" i="11" s="1"/>
  <c r="AB206" i="11"/>
  <c r="AC206" i="11" s="1"/>
  <c r="Z206" i="11"/>
  <c r="AA206" i="11" s="1"/>
  <c r="X206" i="11"/>
  <c r="Y206" i="11" s="1"/>
  <c r="V206" i="11"/>
  <c r="W206" i="11" s="1"/>
  <c r="AD205" i="11"/>
  <c r="AE205" i="11" s="1"/>
  <c r="AB205" i="11"/>
  <c r="AC205" i="11" s="1"/>
  <c r="Z205" i="11"/>
  <c r="AA205" i="11" s="1"/>
  <c r="X205" i="11"/>
  <c r="Y205" i="11" s="1"/>
  <c r="V205" i="11"/>
  <c r="W205" i="11" s="1"/>
  <c r="AD204" i="11"/>
  <c r="AE204" i="11" s="1"/>
  <c r="AB204" i="11"/>
  <c r="AC204" i="11" s="1"/>
  <c r="Z204" i="11"/>
  <c r="AA204" i="11" s="1"/>
  <c r="X204" i="11"/>
  <c r="Y204" i="11" s="1"/>
  <c r="V204" i="11"/>
  <c r="W204" i="11" s="1"/>
  <c r="AD203" i="11"/>
  <c r="AE203" i="11" s="1"/>
  <c r="AB203" i="11"/>
  <c r="AC203" i="11" s="1"/>
  <c r="Z203" i="11"/>
  <c r="AA203" i="11" s="1"/>
  <c r="X203" i="11"/>
  <c r="Y203" i="11" s="1"/>
  <c r="V203" i="11"/>
  <c r="W203" i="11" s="1"/>
  <c r="AD202" i="11"/>
  <c r="AE202" i="11" s="1"/>
  <c r="AB202" i="11"/>
  <c r="AC202" i="11" s="1"/>
  <c r="Z202" i="11"/>
  <c r="AA202" i="11" s="1"/>
  <c r="X202" i="11"/>
  <c r="Y202" i="11" s="1"/>
  <c r="V202" i="11"/>
  <c r="W202" i="11" s="1"/>
  <c r="AD201" i="11"/>
  <c r="AE201" i="11" s="1"/>
  <c r="AB201" i="11"/>
  <c r="AC201" i="11" s="1"/>
  <c r="Z201" i="11"/>
  <c r="AA201" i="11" s="1"/>
  <c r="X201" i="11"/>
  <c r="Y201" i="11" s="1"/>
  <c r="V201" i="11"/>
  <c r="W201" i="11" s="1"/>
  <c r="AD200" i="11"/>
  <c r="AE200" i="11" s="1"/>
  <c r="AB200" i="11"/>
  <c r="AC200" i="11" s="1"/>
  <c r="Z200" i="11"/>
  <c r="AA200" i="11" s="1"/>
  <c r="X200" i="11"/>
  <c r="Y200" i="11" s="1"/>
  <c r="V200" i="11"/>
  <c r="W200" i="11" s="1"/>
  <c r="AD199" i="11"/>
  <c r="AE199" i="11" s="1"/>
  <c r="AB199" i="11"/>
  <c r="AC199" i="11" s="1"/>
  <c r="Z199" i="11"/>
  <c r="AA199" i="11" s="1"/>
  <c r="X199" i="11"/>
  <c r="Y199" i="11" s="1"/>
  <c r="V199" i="11"/>
  <c r="W199" i="11" s="1"/>
  <c r="AD198" i="11"/>
  <c r="AE198" i="11" s="1"/>
  <c r="AB198" i="11"/>
  <c r="AC198" i="11" s="1"/>
  <c r="Z198" i="11"/>
  <c r="AA198" i="11" s="1"/>
  <c r="X198" i="11"/>
  <c r="Y198" i="11" s="1"/>
  <c r="V198" i="11"/>
  <c r="W198" i="11" s="1"/>
  <c r="AD197" i="11"/>
  <c r="AE197" i="11" s="1"/>
  <c r="AB197" i="11"/>
  <c r="AC197" i="11" s="1"/>
  <c r="Z197" i="11"/>
  <c r="AA197" i="11" s="1"/>
  <c r="X197" i="11"/>
  <c r="Y197" i="11" s="1"/>
  <c r="V197" i="11"/>
  <c r="W197" i="11" s="1"/>
  <c r="AD196" i="11"/>
  <c r="AE196" i="11" s="1"/>
  <c r="AB196" i="11"/>
  <c r="AC196" i="11" s="1"/>
  <c r="Z196" i="11"/>
  <c r="AA196" i="11" s="1"/>
  <c r="X196" i="11"/>
  <c r="Y196" i="11" s="1"/>
  <c r="V196" i="11"/>
  <c r="W196" i="11" s="1"/>
  <c r="AD195" i="11"/>
  <c r="AE195" i="11" s="1"/>
  <c r="AB195" i="11"/>
  <c r="AC195" i="11" s="1"/>
  <c r="Z195" i="11"/>
  <c r="AA195" i="11" s="1"/>
  <c r="X195" i="11"/>
  <c r="Y195" i="11" s="1"/>
  <c r="V195" i="11"/>
  <c r="W195" i="11" s="1"/>
  <c r="AD194" i="11"/>
  <c r="AE194" i="11" s="1"/>
  <c r="AB194" i="11"/>
  <c r="AC194" i="11" s="1"/>
  <c r="Z194" i="11"/>
  <c r="AA194" i="11" s="1"/>
  <c r="X194" i="11"/>
  <c r="Y194" i="11" s="1"/>
  <c r="V194" i="11"/>
  <c r="W194" i="11" s="1"/>
  <c r="AD193" i="11"/>
  <c r="AE193" i="11" s="1"/>
  <c r="AB193" i="11"/>
  <c r="AC193" i="11" s="1"/>
  <c r="Z193" i="11"/>
  <c r="AA193" i="11" s="1"/>
  <c r="X193" i="11"/>
  <c r="Y193" i="11" s="1"/>
  <c r="V193" i="11"/>
  <c r="W193" i="11" s="1"/>
  <c r="AD192" i="11"/>
  <c r="AE192" i="11" s="1"/>
  <c r="AB192" i="11"/>
  <c r="AC192" i="11" s="1"/>
  <c r="Z192" i="11"/>
  <c r="AA192" i="11" s="1"/>
  <c r="X192" i="11"/>
  <c r="Y192" i="11" s="1"/>
  <c r="V192" i="11"/>
  <c r="W192" i="11" s="1"/>
  <c r="AD191" i="11"/>
  <c r="AE191" i="11" s="1"/>
  <c r="AB191" i="11"/>
  <c r="AC191" i="11" s="1"/>
  <c r="Z191" i="11"/>
  <c r="AA191" i="11" s="1"/>
  <c r="X191" i="11"/>
  <c r="Y191" i="11" s="1"/>
  <c r="V191" i="11"/>
  <c r="W191" i="11" s="1"/>
  <c r="AD190" i="11"/>
  <c r="AE190" i="11" s="1"/>
  <c r="AB190" i="11"/>
  <c r="AC190" i="11" s="1"/>
  <c r="Z190" i="11"/>
  <c r="AA190" i="11" s="1"/>
  <c r="X190" i="11"/>
  <c r="Y190" i="11" s="1"/>
  <c r="V190" i="11"/>
  <c r="W190" i="11" s="1"/>
  <c r="AD189" i="11"/>
  <c r="AE189" i="11" s="1"/>
  <c r="AB189" i="11"/>
  <c r="AC189" i="11" s="1"/>
  <c r="Z189" i="11"/>
  <c r="AA189" i="11" s="1"/>
  <c r="X189" i="11"/>
  <c r="Y189" i="11" s="1"/>
  <c r="V189" i="11"/>
  <c r="W189" i="11" s="1"/>
  <c r="AD188" i="11"/>
  <c r="AE188" i="11" s="1"/>
  <c r="AB188" i="11"/>
  <c r="AC188" i="11" s="1"/>
  <c r="Z188" i="11"/>
  <c r="AA188" i="11" s="1"/>
  <c r="X188" i="11"/>
  <c r="Y188" i="11" s="1"/>
  <c r="V188" i="11"/>
  <c r="W188" i="11" s="1"/>
  <c r="AD187" i="11"/>
  <c r="AE187" i="11" s="1"/>
  <c r="AB187" i="11"/>
  <c r="AC187" i="11" s="1"/>
  <c r="Z187" i="11"/>
  <c r="AA187" i="11" s="1"/>
  <c r="X187" i="11"/>
  <c r="Y187" i="11" s="1"/>
  <c r="V187" i="11"/>
  <c r="W187" i="11" s="1"/>
  <c r="AD186" i="11"/>
  <c r="AE186" i="11" s="1"/>
  <c r="AB186" i="11"/>
  <c r="AC186" i="11" s="1"/>
  <c r="Z186" i="11"/>
  <c r="AA186" i="11" s="1"/>
  <c r="X186" i="11"/>
  <c r="Y186" i="11" s="1"/>
  <c r="V186" i="11"/>
  <c r="W186" i="11" s="1"/>
  <c r="AD185" i="11"/>
  <c r="AE185" i="11" s="1"/>
  <c r="AB185" i="11"/>
  <c r="AC185" i="11" s="1"/>
  <c r="Z185" i="11"/>
  <c r="AA185" i="11" s="1"/>
  <c r="X185" i="11"/>
  <c r="Y185" i="11" s="1"/>
  <c r="V185" i="11"/>
  <c r="W185" i="11" s="1"/>
  <c r="AD184" i="11"/>
  <c r="AE184" i="11" s="1"/>
  <c r="AB184" i="11"/>
  <c r="AC184" i="11" s="1"/>
  <c r="Z184" i="11"/>
  <c r="AA184" i="11" s="1"/>
  <c r="X184" i="11"/>
  <c r="Y184" i="11" s="1"/>
  <c r="V184" i="11"/>
  <c r="AD183" i="11"/>
  <c r="AE183" i="11" s="1"/>
  <c r="AB183" i="11"/>
  <c r="AC183" i="11" s="1"/>
  <c r="Z183" i="11"/>
  <c r="AA183" i="11" s="1"/>
  <c r="X183" i="11"/>
  <c r="Y183" i="11" s="1"/>
  <c r="V183" i="11"/>
  <c r="W183" i="11" s="1"/>
  <c r="AD182" i="11"/>
  <c r="AE182" i="11" s="1"/>
  <c r="AB182" i="11"/>
  <c r="AC182" i="11" s="1"/>
  <c r="Z182" i="11"/>
  <c r="AA182" i="11" s="1"/>
  <c r="X182" i="11"/>
  <c r="Y182" i="11" s="1"/>
  <c r="V182" i="11"/>
  <c r="W182" i="11" s="1"/>
  <c r="AD181" i="11"/>
  <c r="AE181" i="11" s="1"/>
  <c r="AB181" i="11"/>
  <c r="AC181" i="11" s="1"/>
  <c r="Z181" i="11"/>
  <c r="AA181" i="11" s="1"/>
  <c r="X181" i="11"/>
  <c r="Y181" i="11" s="1"/>
  <c r="V181" i="11"/>
  <c r="W181" i="11" s="1"/>
  <c r="Z180" i="11"/>
  <c r="AA180" i="11" s="1"/>
  <c r="X180" i="11"/>
  <c r="Y180" i="11" s="1"/>
  <c r="V180" i="11"/>
  <c r="W180" i="11" s="1"/>
  <c r="AD179" i="11"/>
  <c r="AE179" i="11" s="1"/>
  <c r="AB179" i="11"/>
  <c r="AC179" i="11" s="1"/>
  <c r="Z179" i="11"/>
  <c r="AA179" i="11" s="1"/>
  <c r="X179" i="11"/>
  <c r="Y179" i="11" s="1"/>
  <c r="V179" i="11"/>
  <c r="W179" i="11" s="1"/>
  <c r="AD178" i="11"/>
  <c r="AE178" i="11" s="1"/>
  <c r="AB178" i="11"/>
  <c r="AC178" i="11" s="1"/>
  <c r="Z178" i="11"/>
  <c r="AA178" i="11" s="1"/>
  <c r="X178" i="11"/>
  <c r="Y178" i="11" s="1"/>
  <c r="V178" i="11"/>
  <c r="W178" i="11" s="1"/>
  <c r="AD177" i="11"/>
  <c r="AE177" i="11" s="1"/>
  <c r="AB177" i="11"/>
  <c r="AC177" i="11" s="1"/>
  <c r="Z177" i="11"/>
  <c r="AA177" i="11" s="1"/>
  <c r="X177" i="11"/>
  <c r="Y177" i="11" s="1"/>
  <c r="V177" i="11"/>
  <c r="W177" i="11" s="1"/>
  <c r="AD176" i="11"/>
  <c r="AE176" i="11" s="1"/>
  <c r="AB176" i="11"/>
  <c r="AC176" i="11" s="1"/>
  <c r="Z176" i="11"/>
  <c r="AA176" i="11" s="1"/>
  <c r="X176" i="11"/>
  <c r="Y176" i="11" s="1"/>
  <c r="V176" i="11"/>
  <c r="W176" i="11" s="1"/>
  <c r="Z175" i="11"/>
  <c r="AA175" i="11" s="1"/>
  <c r="X175" i="11"/>
  <c r="Y175" i="11" s="1"/>
  <c r="V175" i="11"/>
  <c r="W175" i="11" s="1"/>
  <c r="AD174" i="11"/>
  <c r="AE174" i="11" s="1"/>
  <c r="AB174" i="11"/>
  <c r="AC174" i="11" s="1"/>
  <c r="Z174" i="11"/>
  <c r="AA174" i="11" s="1"/>
  <c r="X174" i="11"/>
  <c r="Y174" i="11" s="1"/>
  <c r="V174" i="11"/>
  <c r="W174" i="11" s="1"/>
  <c r="AD173" i="11"/>
  <c r="AE173" i="11" s="1"/>
  <c r="AB173" i="11"/>
  <c r="AC173" i="11" s="1"/>
  <c r="Z173" i="11"/>
  <c r="AA173" i="11" s="1"/>
  <c r="X173" i="11"/>
  <c r="Y173" i="11" s="1"/>
  <c r="V173" i="11"/>
  <c r="W173" i="11" s="1"/>
  <c r="AD172" i="11"/>
  <c r="AE172" i="11" s="1"/>
  <c r="AB172" i="11"/>
  <c r="AC172" i="11" s="1"/>
  <c r="Z172" i="11"/>
  <c r="AA172" i="11" s="1"/>
  <c r="X172" i="11"/>
  <c r="Y172" i="11" s="1"/>
  <c r="V172" i="11"/>
  <c r="W172" i="11" s="1"/>
  <c r="AD171" i="11"/>
  <c r="AE171" i="11" s="1"/>
  <c r="AB171" i="11"/>
  <c r="AC171" i="11" s="1"/>
  <c r="Z171" i="11"/>
  <c r="AA171" i="11" s="1"/>
  <c r="X171" i="11"/>
  <c r="Y171" i="11" s="1"/>
  <c r="V171" i="11"/>
  <c r="W171" i="11" s="1"/>
  <c r="AD170" i="11"/>
  <c r="AE170" i="11" s="1"/>
  <c r="AB170" i="11"/>
  <c r="AC170" i="11" s="1"/>
  <c r="Z170" i="11"/>
  <c r="AA170" i="11" s="1"/>
  <c r="X170" i="11"/>
  <c r="Y170" i="11" s="1"/>
  <c r="V170" i="11"/>
  <c r="W170" i="11" s="1"/>
  <c r="AD169" i="11"/>
  <c r="AE169" i="11" s="1"/>
  <c r="AB169" i="11"/>
  <c r="AC169" i="11" s="1"/>
  <c r="Z169" i="11"/>
  <c r="AA169" i="11" s="1"/>
  <c r="X169" i="11"/>
  <c r="Y169" i="11" s="1"/>
  <c r="V169" i="11"/>
  <c r="W169" i="11" s="1"/>
  <c r="Z168" i="11"/>
  <c r="AA168" i="11" s="1"/>
  <c r="X168" i="11"/>
  <c r="Y168" i="11" s="1"/>
  <c r="V168" i="11"/>
  <c r="W168" i="11" s="1"/>
  <c r="AD167" i="11"/>
  <c r="AE167" i="11" s="1"/>
  <c r="AB167" i="11"/>
  <c r="AC167" i="11" s="1"/>
  <c r="Z167" i="11"/>
  <c r="AA167" i="11" s="1"/>
  <c r="X167" i="11"/>
  <c r="Y167" i="11" s="1"/>
  <c r="V167" i="11"/>
  <c r="W167" i="11" s="1"/>
  <c r="AD166" i="11"/>
  <c r="AE166" i="11" s="1"/>
  <c r="AB166" i="11"/>
  <c r="AC166" i="11" s="1"/>
  <c r="Z166" i="11"/>
  <c r="AA166" i="11" s="1"/>
  <c r="X166" i="11"/>
  <c r="Y166" i="11" s="1"/>
  <c r="V166" i="11"/>
  <c r="W166" i="11" s="1"/>
  <c r="Z165" i="11"/>
  <c r="AA165" i="11" s="1"/>
  <c r="X165" i="11"/>
  <c r="Y165" i="11" s="1"/>
  <c r="V165" i="11"/>
  <c r="W165" i="11" s="1"/>
  <c r="AD164" i="11"/>
  <c r="AE164" i="11" s="1"/>
  <c r="AB164" i="11"/>
  <c r="AC164" i="11" s="1"/>
  <c r="Z164" i="11"/>
  <c r="AA164" i="11" s="1"/>
  <c r="X164" i="11"/>
  <c r="Y164" i="11" s="1"/>
  <c r="V164" i="11"/>
  <c r="W164" i="11" s="1"/>
  <c r="AD163" i="11"/>
  <c r="AE163" i="11" s="1"/>
  <c r="AB163" i="11"/>
  <c r="AC163" i="11" s="1"/>
  <c r="Z163" i="11"/>
  <c r="AA163" i="11" s="1"/>
  <c r="X163" i="11"/>
  <c r="Y163" i="11" s="1"/>
  <c r="V163" i="11"/>
  <c r="W163" i="11" s="1"/>
  <c r="AD162" i="11"/>
  <c r="AE162" i="11" s="1"/>
  <c r="AB162" i="11"/>
  <c r="AC162" i="11" s="1"/>
  <c r="Z162" i="11"/>
  <c r="AA162" i="11" s="1"/>
  <c r="X162" i="11"/>
  <c r="Y162" i="11" s="1"/>
  <c r="V162" i="11"/>
  <c r="W162" i="11" s="1"/>
  <c r="AD161" i="11"/>
  <c r="AE161" i="11" s="1"/>
  <c r="AB161" i="11"/>
  <c r="AC161" i="11" s="1"/>
  <c r="Z161" i="11"/>
  <c r="AA161" i="11" s="1"/>
  <c r="X161" i="11"/>
  <c r="Y161" i="11" s="1"/>
  <c r="V161" i="11"/>
  <c r="W161" i="11" s="1"/>
  <c r="Z160" i="11"/>
  <c r="AA160" i="11" s="1"/>
  <c r="X160" i="11"/>
  <c r="Y160" i="11" s="1"/>
  <c r="V160" i="11"/>
  <c r="W160" i="11" s="1"/>
  <c r="AD159" i="11"/>
  <c r="AE159" i="11" s="1"/>
  <c r="AB159" i="11"/>
  <c r="AC159" i="11" s="1"/>
  <c r="Z159" i="11"/>
  <c r="AA159" i="11" s="1"/>
  <c r="X159" i="11"/>
  <c r="Y159" i="11" s="1"/>
  <c r="V159" i="11"/>
  <c r="W159" i="11" s="1"/>
  <c r="AD158" i="11"/>
  <c r="AE158" i="11" s="1"/>
  <c r="AB158" i="11"/>
  <c r="AC158" i="11" s="1"/>
  <c r="Z158" i="11"/>
  <c r="AA158" i="11" s="1"/>
  <c r="X158" i="11"/>
  <c r="Y158" i="11" s="1"/>
  <c r="V158" i="11"/>
  <c r="W158" i="11" s="1"/>
  <c r="AD157" i="11"/>
  <c r="AE157" i="11" s="1"/>
  <c r="AB157" i="11"/>
  <c r="AC157" i="11" s="1"/>
  <c r="Z157" i="11"/>
  <c r="AA157" i="11" s="1"/>
  <c r="X157" i="11"/>
  <c r="Y157" i="11" s="1"/>
  <c r="V157" i="11"/>
  <c r="W157" i="11" s="1"/>
  <c r="AD156" i="11"/>
  <c r="AE156" i="11" s="1"/>
  <c r="AB156" i="11"/>
  <c r="AC156" i="11" s="1"/>
  <c r="Z156" i="11"/>
  <c r="AA156" i="11" s="1"/>
  <c r="X156" i="11"/>
  <c r="Y156" i="11" s="1"/>
  <c r="V156" i="11"/>
  <c r="W156" i="11" s="1"/>
  <c r="AD155" i="11"/>
  <c r="AE155" i="11" s="1"/>
  <c r="AB155" i="11"/>
  <c r="AC155" i="11" s="1"/>
  <c r="Z155" i="11"/>
  <c r="AA155" i="11" s="1"/>
  <c r="X155" i="11"/>
  <c r="Y155" i="11" s="1"/>
  <c r="V155" i="11"/>
  <c r="W155" i="11" s="1"/>
  <c r="AD154" i="11"/>
  <c r="AE154" i="11" s="1"/>
  <c r="AB154" i="11"/>
  <c r="AC154" i="11" s="1"/>
  <c r="Z154" i="11"/>
  <c r="AA154" i="11" s="1"/>
  <c r="X154" i="11"/>
  <c r="Y154" i="11" s="1"/>
  <c r="V154" i="11"/>
  <c r="W154" i="11" s="1"/>
  <c r="AD153" i="11"/>
  <c r="AE153" i="11" s="1"/>
  <c r="AB153" i="11"/>
  <c r="AC153" i="11" s="1"/>
  <c r="Z153" i="11"/>
  <c r="AA153" i="11" s="1"/>
  <c r="X153" i="11"/>
  <c r="Y153" i="11" s="1"/>
  <c r="V153" i="11"/>
  <c r="W153" i="11" s="1"/>
  <c r="AD152" i="11"/>
  <c r="AE152" i="11" s="1"/>
  <c r="AB152" i="11"/>
  <c r="AC152" i="11" s="1"/>
  <c r="Z152" i="11"/>
  <c r="AA152" i="11" s="1"/>
  <c r="X152" i="11"/>
  <c r="Y152" i="11" s="1"/>
  <c r="V152" i="11"/>
  <c r="W152" i="11" s="1"/>
  <c r="AD151" i="11"/>
  <c r="AE151" i="11" s="1"/>
  <c r="AB151" i="11"/>
  <c r="AC151" i="11" s="1"/>
  <c r="Z151" i="11"/>
  <c r="AA151" i="11" s="1"/>
  <c r="X151" i="11"/>
  <c r="Y151" i="11" s="1"/>
  <c r="V151" i="11"/>
  <c r="W151" i="11" s="1"/>
  <c r="AD150" i="11"/>
  <c r="AE150" i="11" s="1"/>
  <c r="AB150" i="11"/>
  <c r="AC150" i="11" s="1"/>
  <c r="Z150" i="11"/>
  <c r="AA150" i="11" s="1"/>
  <c r="X150" i="11"/>
  <c r="Y150" i="11" s="1"/>
  <c r="V150" i="11"/>
  <c r="W150" i="11" s="1"/>
  <c r="AD149" i="11"/>
  <c r="AE149" i="11" s="1"/>
  <c r="AB149" i="11"/>
  <c r="AC149" i="11" s="1"/>
  <c r="Z149" i="11"/>
  <c r="AA149" i="11" s="1"/>
  <c r="X149" i="11"/>
  <c r="Y149" i="11" s="1"/>
  <c r="V149" i="11"/>
  <c r="W149" i="11" s="1"/>
  <c r="AD148" i="11"/>
  <c r="AE148" i="11" s="1"/>
  <c r="AB148" i="11"/>
  <c r="AC148" i="11" s="1"/>
  <c r="Z148" i="11"/>
  <c r="AA148" i="11" s="1"/>
  <c r="X148" i="11"/>
  <c r="Y148" i="11" s="1"/>
  <c r="V148" i="11"/>
  <c r="W148" i="11" s="1"/>
  <c r="AD147" i="11"/>
  <c r="AE147" i="11" s="1"/>
  <c r="AB147" i="11"/>
  <c r="AC147" i="11" s="1"/>
  <c r="Z147" i="11"/>
  <c r="AA147" i="11" s="1"/>
  <c r="X147" i="11"/>
  <c r="Y147" i="11" s="1"/>
  <c r="V147" i="11"/>
  <c r="W147" i="11" s="1"/>
  <c r="AD146" i="11"/>
  <c r="AE146" i="11" s="1"/>
  <c r="AB146" i="11"/>
  <c r="AC146" i="11" s="1"/>
  <c r="Z146" i="11"/>
  <c r="AA146" i="11" s="1"/>
  <c r="X146" i="11"/>
  <c r="Y146" i="11" s="1"/>
  <c r="V146" i="11"/>
  <c r="W146" i="11" s="1"/>
  <c r="Z145" i="11"/>
  <c r="AA145" i="11" s="1"/>
  <c r="X145" i="11"/>
  <c r="Y145" i="11" s="1"/>
  <c r="V145" i="11"/>
  <c r="W145" i="11" s="1"/>
  <c r="AD144" i="11"/>
  <c r="AE144" i="11" s="1"/>
  <c r="AB144" i="11"/>
  <c r="AC144" i="11" s="1"/>
  <c r="Z144" i="11"/>
  <c r="AA144" i="11" s="1"/>
  <c r="X144" i="11"/>
  <c r="Y144" i="11" s="1"/>
  <c r="V144" i="11"/>
  <c r="W144" i="11" s="1"/>
  <c r="AD143" i="11"/>
  <c r="AE143" i="11" s="1"/>
  <c r="AB143" i="11"/>
  <c r="AC143" i="11" s="1"/>
  <c r="Z143" i="11"/>
  <c r="AA143" i="11" s="1"/>
  <c r="X143" i="11"/>
  <c r="Y143" i="11" s="1"/>
  <c r="V143" i="11"/>
  <c r="W143" i="11" s="1"/>
  <c r="AD142" i="11"/>
  <c r="AE142" i="11" s="1"/>
  <c r="AB142" i="11"/>
  <c r="AC142" i="11" s="1"/>
  <c r="Z142" i="11"/>
  <c r="AA142" i="11" s="1"/>
  <c r="X142" i="11"/>
  <c r="Y142" i="11" s="1"/>
  <c r="V142" i="11"/>
  <c r="W142" i="11" s="1"/>
  <c r="AD141" i="11"/>
  <c r="AE141" i="11" s="1"/>
  <c r="AB141" i="11"/>
  <c r="AC141" i="11" s="1"/>
  <c r="Z141" i="11"/>
  <c r="AA141" i="11" s="1"/>
  <c r="X141" i="11"/>
  <c r="Y141" i="11" s="1"/>
  <c r="V141" i="11"/>
  <c r="W141" i="11" s="1"/>
  <c r="AD140" i="11"/>
  <c r="AE140" i="11" s="1"/>
  <c r="AB140" i="11"/>
  <c r="AC140" i="11" s="1"/>
  <c r="Z140" i="11"/>
  <c r="AA140" i="11" s="1"/>
  <c r="X140" i="11"/>
  <c r="Y140" i="11" s="1"/>
  <c r="V140" i="11"/>
  <c r="W140" i="11" s="1"/>
  <c r="AD139" i="11"/>
  <c r="AE139" i="11" s="1"/>
  <c r="AB139" i="11"/>
  <c r="AC139" i="11" s="1"/>
  <c r="Z139" i="11"/>
  <c r="AA139" i="11" s="1"/>
  <c r="X139" i="11"/>
  <c r="Y139" i="11" s="1"/>
  <c r="V139" i="11"/>
  <c r="W139" i="11" s="1"/>
  <c r="AD138" i="11"/>
  <c r="AE138" i="11" s="1"/>
  <c r="AB138" i="11"/>
  <c r="AC138" i="11" s="1"/>
  <c r="Z138" i="11"/>
  <c r="AA138" i="11" s="1"/>
  <c r="X138" i="11"/>
  <c r="Y138" i="11" s="1"/>
  <c r="V138" i="11"/>
  <c r="W138" i="11" s="1"/>
  <c r="AD137" i="11"/>
  <c r="AE137" i="11" s="1"/>
  <c r="AB137" i="11"/>
  <c r="AC137" i="11" s="1"/>
  <c r="Z137" i="11"/>
  <c r="AA137" i="11" s="1"/>
  <c r="X137" i="11"/>
  <c r="Y137" i="11" s="1"/>
  <c r="V137" i="11"/>
  <c r="W137" i="11" s="1"/>
  <c r="AD136" i="11"/>
  <c r="AE136" i="11" s="1"/>
  <c r="AB136" i="11"/>
  <c r="AC136" i="11" s="1"/>
  <c r="Z136" i="11"/>
  <c r="AA136" i="11" s="1"/>
  <c r="X136" i="11"/>
  <c r="Y136" i="11" s="1"/>
  <c r="V136" i="11"/>
  <c r="W136" i="11" s="1"/>
  <c r="AD135" i="11"/>
  <c r="AE135" i="11" s="1"/>
  <c r="AB135" i="11"/>
  <c r="AC135" i="11" s="1"/>
  <c r="Z135" i="11"/>
  <c r="AA135" i="11" s="1"/>
  <c r="X135" i="11"/>
  <c r="Y135" i="11" s="1"/>
  <c r="V135" i="11"/>
  <c r="W135" i="11" s="1"/>
  <c r="AD134" i="11"/>
  <c r="AE134" i="11" s="1"/>
  <c r="AB134" i="11"/>
  <c r="AC134" i="11" s="1"/>
  <c r="Z134" i="11"/>
  <c r="AA134" i="11" s="1"/>
  <c r="X134" i="11"/>
  <c r="Y134" i="11" s="1"/>
  <c r="V134" i="11"/>
  <c r="W134" i="11" s="1"/>
  <c r="AD133" i="11"/>
  <c r="AE133" i="11" s="1"/>
  <c r="AB133" i="11"/>
  <c r="AC133" i="11" s="1"/>
  <c r="Z133" i="11"/>
  <c r="AA133" i="11" s="1"/>
  <c r="X133" i="11"/>
  <c r="Y133" i="11" s="1"/>
  <c r="V133" i="11"/>
  <c r="W133" i="11" s="1"/>
  <c r="AD132" i="11"/>
  <c r="AE132" i="11" s="1"/>
  <c r="AB132" i="11"/>
  <c r="AC132" i="11" s="1"/>
  <c r="Z132" i="11"/>
  <c r="AA132" i="11" s="1"/>
  <c r="X132" i="11"/>
  <c r="Y132" i="11" s="1"/>
  <c r="V132" i="11"/>
  <c r="W132" i="11" s="1"/>
  <c r="AD131" i="11"/>
  <c r="AE131" i="11" s="1"/>
  <c r="AB131" i="11"/>
  <c r="AC131" i="11" s="1"/>
  <c r="Z131" i="11"/>
  <c r="AA131" i="11" s="1"/>
  <c r="X131" i="11"/>
  <c r="Y131" i="11" s="1"/>
  <c r="V131" i="11"/>
  <c r="W131" i="11" s="1"/>
  <c r="AD130" i="11"/>
  <c r="AE130" i="11" s="1"/>
  <c r="AB130" i="11"/>
  <c r="AC130" i="11" s="1"/>
  <c r="Z130" i="11"/>
  <c r="AA130" i="11" s="1"/>
  <c r="X130" i="11"/>
  <c r="Y130" i="11" s="1"/>
  <c r="V130" i="11"/>
  <c r="W130" i="11" s="1"/>
  <c r="AD129" i="11"/>
  <c r="AE129" i="11" s="1"/>
  <c r="AB129" i="11"/>
  <c r="AC129" i="11" s="1"/>
  <c r="Z129" i="11"/>
  <c r="AA129" i="11" s="1"/>
  <c r="X129" i="11"/>
  <c r="Y129" i="11" s="1"/>
  <c r="V129" i="11"/>
  <c r="W129" i="11" s="1"/>
  <c r="AD128" i="11"/>
  <c r="AE128" i="11" s="1"/>
  <c r="AB128" i="11"/>
  <c r="AC128" i="11" s="1"/>
  <c r="Z128" i="11"/>
  <c r="AA128" i="11" s="1"/>
  <c r="X128" i="11"/>
  <c r="Y128" i="11" s="1"/>
  <c r="V128" i="11"/>
  <c r="W128" i="11" s="1"/>
  <c r="AD127" i="11"/>
  <c r="AE127" i="11" s="1"/>
  <c r="AB127" i="11"/>
  <c r="AC127" i="11" s="1"/>
  <c r="Z127" i="11"/>
  <c r="AA127" i="11" s="1"/>
  <c r="X127" i="11"/>
  <c r="Y127" i="11" s="1"/>
  <c r="V127" i="11"/>
  <c r="W127" i="11" s="1"/>
  <c r="AD126" i="11"/>
  <c r="AE126" i="11" s="1"/>
  <c r="AB126" i="11"/>
  <c r="AC126" i="11" s="1"/>
  <c r="Z126" i="11"/>
  <c r="AA126" i="11" s="1"/>
  <c r="X126" i="11"/>
  <c r="Y126" i="11" s="1"/>
  <c r="V126" i="11"/>
  <c r="W126" i="11" s="1"/>
  <c r="AD125" i="11"/>
  <c r="AE125" i="11" s="1"/>
  <c r="AB125" i="11"/>
  <c r="AC125" i="11" s="1"/>
  <c r="Z125" i="11"/>
  <c r="AA125" i="11" s="1"/>
  <c r="X125" i="11"/>
  <c r="Y125" i="11" s="1"/>
  <c r="V125" i="11"/>
  <c r="W125" i="11" s="1"/>
  <c r="AD124" i="11"/>
  <c r="AE124" i="11" s="1"/>
  <c r="AB124" i="11"/>
  <c r="AC124" i="11" s="1"/>
  <c r="Z124" i="11"/>
  <c r="AA124" i="11" s="1"/>
  <c r="X124" i="11"/>
  <c r="Y124" i="11" s="1"/>
  <c r="V124" i="11"/>
  <c r="W124" i="11" s="1"/>
  <c r="AD123" i="11"/>
  <c r="AE123" i="11" s="1"/>
  <c r="AB123" i="11"/>
  <c r="AC123" i="11" s="1"/>
  <c r="Z123" i="11"/>
  <c r="AA123" i="11" s="1"/>
  <c r="X123" i="11"/>
  <c r="Y123" i="11" s="1"/>
  <c r="V123" i="11"/>
  <c r="W123" i="11" s="1"/>
  <c r="AD122" i="11"/>
  <c r="AE122" i="11" s="1"/>
  <c r="AB122" i="11"/>
  <c r="AC122" i="11" s="1"/>
  <c r="Z122" i="11"/>
  <c r="AA122" i="11" s="1"/>
  <c r="X122" i="11"/>
  <c r="Y122" i="11" s="1"/>
  <c r="V122" i="11"/>
  <c r="W122" i="11" s="1"/>
  <c r="AD121" i="11"/>
  <c r="AE121" i="11" s="1"/>
  <c r="AB121" i="11"/>
  <c r="AC121" i="11" s="1"/>
  <c r="Z121" i="11"/>
  <c r="AA121" i="11" s="1"/>
  <c r="X121" i="11"/>
  <c r="Y121" i="11" s="1"/>
  <c r="V121" i="11"/>
  <c r="W121" i="11" s="1"/>
  <c r="AD120" i="11"/>
  <c r="AE120" i="11" s="1"/>
  <c r="AB120" i="11"/>
  <c r="AC120" i="11" s="1"/>
  <c r="Z120" i="11"/>
  <c r="AA120" i="11" s="1"/>
  <c r="X120" i="11"/>
  <c r="Y120" i="11" s="1"/>
  <c r="V120" i="11"/>
  <c r="W120" i="11" s="1"/>
  <c r="AD119" i="11"/>
  <c r="AE119" i="11" s="1"/>
  <c r="AB119" i="11"/>
  <c r="AC119" i="11" s="1"/>
  <c r="Z119" i="11"/>
  <c r="AA119" i="11" s="1"/>
  <c r="X119" i="11"/>
  <c r="Y119" i="11" s="1"/>
  <c r="V119" i="11"/>
  <c r="W119" i="11" s="1"/>
  <c r="AD118" i="11"/>
  <c r="AE118" i="11" s="1"/>
  <c r="AB118" i="11"/>
  <c r="AC118" i="11" s="1"/>
  <c r="Z118" i="11"/>
  <c r="AA118" i="11" s="1"/>
  <c r="X118" i="11"/>
  <c r="Y118" i="11" s="1"/>
  <c r="V118" i="11"/>
  <c r="W118" i="11" s="1"/>
  <c r="AD117" i="11"/>
  <c r="AE117" i="11" s="1"/>
  <c r="AB117" i="11"/>
  <c r="AC117" i="11" s="1"/>
  <c r="Z117" i="11"/>
  <c r="AA117" i="11" s="1"/>
  <c r="X117" i="11"/>
  <c r="Y117" i="11" s="1"/>
  <c r="V117" i="11"/>
  <c r="W117" i="11" s="1"/>
  <c r="Z116" i="11"/>
  <c r="AA116" i="11" s="1"/>
  <c r="X116" i="11"/>
  <c r="Y116" i="11" s="1"/>
  <c r="V116" i="11"/>
  <c r="W116" i="11" s="1"/>
  <c r="AD115" i="11"/>
  <c r="AE115" i="11" s="1"/>
  <c r="AB115" i="11"/>
  <c r="AC115" i="11" s="1"/>
  <c r="Z115" i="11"/>
  <c r="AA115" i="11" s="1"/>
  <c r="X115" i="11"/>
  <c r="Y115" i="11" s="1"/>
  <c r="V115" i="11"/>
  <c r="W115" i="11" s="1"/>
  <c r="AD114" i="11"/>
  <c r="AE114" i="11" s="1"/>
  <c r="AB114" i="11"/>
  <c r="AC114" i="11" s="1"/>
  <c r="Z114" i="11"/>
  <c r="AA114" i="11" s="1"/>
  <c r="X114" i="11"/>
  <c r="Y114" i="11" s="1"/>
  <c r="V114" i="11"/>
  <c r="W114" i="11" s="1"/>
  <c r="AD113" i="11"/>
  <c r="AE113" i="11" s="1"/>
  <c r="AB113" i="11"/>
  <c r="AC113" i="11" s="1"/>
  <c r="Z113" i="11"/>
  <c r="AA113" i="11" s="1"/>
  <c r="X113" i="11"/>
  <c r="Y113" i="11" s="1"/>
  <c r="V113" i="11"/>
  <c r="W113" i="11" s="1"/>
  <c r="AD112" i="11"/>
  <c r="AE112" i="11" s="1"/>
  <c r="AB112" i="11"/>
  <c r="AC112" i="11" s="1"/>
  <c r="Z112" i="11"/>
  <c r="AA112" i="11" s="1"/>
  <c r="X112" i="11"/>
  <c r="Y112" i="11" s="1"/>
  <c r="V112" i="11"/>
  <c r="W112" i="11" s="1"/>
  <c r="AD111" i="11"/>
  <c r="AE111" i="11" s="1"/>
  <c r="AB111" i="11"/>
  <c r="AC111" i="11" s="1"/>
  <c r="Z111" i="11"/>
  <c r="AA111" i="11" s="1"/>
  <c r="X111" i="11"/>
  <c r="Y111" i="11" s="1"/>
  <c r="V111" i="11"/>
  <c r="W111" i="11" s="1"/>
  <c r="AD110" i="11"/>
  <c r="AE110" i="11" s="1"/>
  <c r="AB110" i="11"/>
  <c r="AC110" i="11" s="1"/>
  <c r="Z110" i="11"/>
  <c r="AA110" i="11" s="1"/>
  <c r="X110" i="11"/>
  <c r="Y110" i="11" s="1"/>
  <c r="V110" i="11"/>
  <c r="W110" i="11" s="1"/>
  <c r="AD109" i="11"/>
  <c r="AE109" i="11" s="1"/>
  <c r="AB109" i="11"/>
  <c r="AC109" i="11" s="1"/>
  <c r="Z109" i="11"/>
  <c r="AA109" i="11" s="1"/>
  <c r="X109" i="11"/>
  <c r="Y109" i="11" s="1"/>
  <c r="V109" i="11"/>
  <c r="W109" i="11" s="1"/>
  <c r="AD108" i="11"/>
  <c r="AE108" i="11" s="1"/>
  <c r="AB108" i="11"/>
  <c r="AC108" i="11" s="1"/>
  <c r="Z108" i="11"/>
  <c r="AA108" i="11" s="1"/>
  <c r="X108" i="11"/>
  <c r="Y108" i="11" s="1"/>
  <c r="V108" i="11"/>
  <c r="W108" i="11" s="1"/>
  <c r="AD107" i="11"/>
  <c r="AE107" i="11" s="1"/>
  <c r="AB107" i="11"/>
  <c r="AC107" i="11" s="1"/>
  <c r="Z107" i="11"/>
  <c r="AA107" i="11" s="1"/>
  <c r="X107" i="11"/>
  <c r="Y107" i="11" s="1"/>
  <c r="V107" i="11"/>
  <c r="W107" i="11" s="1"/>
  <c r="AD106" i="11"/>
  <c r="AE106" i="11" s="1"/>
  <c r="AB106" i="11"/>
  <c r="AC106" i="11" s="1"/>
  <c r="Z106" i="11"/>
  <c r="AA106" i="11" s="1"/>
  <c r="X106" i="11"/>
  <c r="Y106" i="11" s="1"/>
  <c r="V106" i="11"/>
  <c r="W106" i="11" s="1"/>
  <c r="AD105" i="11"/>
  <c r="AE105" i="11" s="1"/>
  <c r="AB105" i="11"/>
  <c r="AC105" i="11" s="1"/>
  <c r="Z105" i="11"/>
  <c r="AA105" i="11" s="1"/>
  <c r="X105" i="11"/>
  <c r="Y105" i="11" s="1"/>
  <c r="V105" i="11"/>
  <c r="W105" i="11" s="1"/>
  <c r="AD104" i="11"/>
  <c r="AE104" i="11" s="1"/>
  <c r="AB104" i="11"/>
  <c r="AC104" i="11" s="1"/>
  <c r="Z104" i="11"/>
  <c r="AA104" i="11" s="1"/>
  <c r="X104" i="11"/>
  <c r="Y104" i="11" s="1"/>
  <c r="V104" i="11"/>
  <c r="W104" i="11" s="1"/>
  <c r="AD103" i="11"/>
  <c r="AE103" i="11" s="1"/>
  <c r="AB103" i="11"/>
  <c r="AC103" i="11" s="1"/>
  <c r="Z103" i="11"/>
  <c r="AA103" i="11" s="1"/>
  <c r="X103" i="11"/>
  <c r="Y103" i="11" s="1"/>
  <c r="V103" i="11"/>
  <c r="W103" i="11" s="1"/>
  <c r="AD102" i="11"/>
  <c r="AE102" i="11" s="1"/>
  <c r="AB102" i="11"/>
  <c r="AC102" i="11" s="1"/>
  <c r="Z102" i="11"/>
  <c r="AA102" i="11" s="1"/>
  <c r="X102" i="11"/>
  <c r="Y102" i="11" s="1"/>
  <c r="V102" i="11"/>
  <c r="W102" i="11" s="1"/>
  <c r="AD101" i="11"/>
  <c r="AE101" i="11" s="1"/>
  <c r="AB101" i="11"/>
  <c r="AC101" i="11" s="1"/>
  <c r="Z101" i="11"/>
  <c r="AA101" i="11" s="1"/>
  <c r="X101" i="11"/>
  <c r="Y101" i="11" s="1"/>
  <c r="V101" i="11"/>
  <c r="W101" i="11" s="1"/>
  <c r="Z100" i="11"/>
  <c r="AA100" i="11" s="1"/>
  <c r="X100" i="11"/>
  <c r="Y100" i="11" s="1"/>
  <c r="V100" i="11"/>
  <c r="W100" i="11" s="1"/>
  <c r="AD99" i="11"/>
  <c r="AE99" i="11" s="1"/>
  <c r="AB99" i="11"/>
  <c r="AC99" i="11" s="1"/>
  <c r="Z99" i="11"/>
  <c r="AA99" i="11" s="1"/>
  <c r="X99" i="11"/>
  <c r="Y99" i="11" s="1"/>
  <c r="V99" i="11"/>
  <c r="W99" i="11" s="1"/>
  <c r="Z98" i="11"/>
  <c r="AA98" i="11" s="1"/>
  <c r="X98" i="11"/>
  <c r="Y98" i="11" s="1"/>
  <c r="V98" i="11"/>
  <c r="W98" i="11" s="1"/>
  <c r="Z97" i="11"/>
  <c r="AA97" i="11" s="1"/>
  <c r="X97" i="11"/>
  <c r="Y97" i="11" s="1"/>
  <c r="V97" i="11"/>
  <c r="AD96" i="11"/>
  <c r="AE96" i="11" s="1"/>
  <c r="AB96" i="11"/>
  <c r="AC96" i="11" s="1"/>
  <c r="Z96" i="11"/>
  <c r="AA96" i="11" s="1"/>
  <c r="X96" i="11"/>
  <c r="Y96" i="11" s="1"/>
  <c r="V96" i="11"/>
  <c r="W96" i="11" s="1"/>
  <c r="AD95" i="11"/>
  <c r="AE95" i="11" s="1"/>
  <c r="AB95" i="11"/>
  <c r="AC95" i="11" s="1"/>
  <c r="Z95" i="11"/>
  <c r="AA95" i="11" s="1"/>
  <c r="X95" i="11"/>
  <c r="Y95" i="11" s="1"/>
  <c r="V95" i="11"/>
  <c r="W95" i="11" s="1"/>
  <c r="AD94" i="11"/>
  <c r="AE94" i="11" s="1"/>
  <c r="AB94" i="11"/>
  <c r="AC94" i="11" s="1"/>
  <c r="Z94" i="11"/>
  <c r="AA94" i="11" s="1"/>
  <c r="X94" i="11"/>
  <c r="Y94" i="11" s="1"/>
  <c r="V94" i="11"/>
  <c r="W94" i="11" s="1"/>
  <c r="AD93" i="11"/>
  <c r="AE93" i="11" s="1"/>
  <c r="AB93" i="11"/>
  <c r="AC93" i="11" s="1"/>
  <c r="Z93" i="11"/>
  <c r="AA93" i="11" s="1"/>
  <c r="X93" i="11"/>
  <c r="Y93" i="11" s="1"/>
  <c r="V93" i="11"/>
  <c r="W93" i="11" s="1"/>
  <c r="AD92" i="11"/>
  <c r="AE92" i="11" s="1"/>
  <c r="AB92" i="11"/>
  <c r="AC92" i="11" s="1"/>
  <c r="Z92" i="11"/>
  <c r="AA92" i="11" s="1"/>
  <c r="X92" i="11"/>
  <c r="Y92" i="11" s="1"/>
  <c r="V92" i="11"/>
  <c r="W92" i="11" s="1"/>
  <c r="AD91" i="11"/>
  <c r="AE91" i="11" s="1"/>
  <c r="AB91" i="11"/>
  <c r="AC91" i="11" s="1"/>
  <c r="Z91" i="11"/>
  <c r="AA91" i="11" s="1"/>
  <c r="X91" i="11"/>
  <c r="Y91" i="11" s="1"/>
  <c r="V91" i="11"/>
  <c r="W91" i="11" s="1"/>
  <c r="AD90" i="11"/>
  <c r="AE90" i="11" s="1"/>
  <c r="AB90" i="11"/>
  <c r="AC90" i="11" s="1"/>
  <c r="Z90" i="11"/>
  <c r="AA90" i="11" s="1"/>
  <c r="X90" i="11"/>
  <c r="Y90" i="11" s="1"/>
  <c r="V90" i="11"/>
  <c r="W90" i="11" s="1"/>
  <c r="AD89" i="11"/>
  <c r="AE89" i="11" s="1"/>
  <c r="AB89" i="11"/>
  <c r="AC89" i="11" s="1"/>
  <c r="Z89" i="11"/>
  <c r="AA89" i="11" s="1"/>
  <c r="X89" i="11"/>
  <c r="Y89" i="11" s="1"/>
  <c r="V89" i="11"/>
  <c r="W89" i="11" s="1"/>
  <c r="AD88" i="11"/>
  <c r="AE88" i="11" s="1"/>
  <c r="AB88" i="11"/>
  <c r="AC88" i="11" s="1"/>
  <c r="Z88" i="11"/>
  <c r="AA88" i="11" s="1"/>
  <c r="X88" i="11"/>
  <c r="Y88" i="11" s="1"/>
  <c r="V88" i="11"/>
  <c r="W88" i="11" s="1"/>
  <c r="AD87" i="11"/>
  <c r="AE87" i="11" s="1"/>
  <c r="AB87" i="11"/>
  <c r="AC87" i="11" s="1"/>
  <c r="Z87" i="11"/>
  <c r="AA87" i="11" s="1"/>
  <c r="X87" i="11"/>
  <c r="Y87" i="11" s="1"/>
  <c r="V87" i="11"/>
  <c r="W87" i="11" s="1"/>
  <c r="AD86" i="11"/>
  <c r="AE86" i="11" s="1"/>
  <c r="AB86" i="11"/>
  <c r="AC86" i="11" s="1"/>
  <c r="Z86" i="11"/>
  <c r="AA86" i="11" s="1"/>
  <c r="X86" i="11"/>
  <c r="Y86" i="11" s="1"/>
  <c r="V86" i="11"/>
  <c r="W86" i="11" s="1"/>
  <c r="AD85" i="11"/>
  <c r="AB85" i="11"/>
  <c r="Z85" i="11"/>
  <c r="X85" i="11"/>
  <c r="V85" i="11"/>
  <c r="AD84" i="11"/>
  <c r="AE84" i="11" s="1"/>
  <c r="AB84" i="11"/>
  <c r="AC84" i="11" s="1"/>
  <c r="Z84" i="11"/>
  <c r="AA84" i="11" s="1"/>
  <c r="X84" i="11"/>
  <c r="Y84" i="11" s="1"/>
  <c r="V84" i="11"/>
  <c r="W84" i="11" s="1"/>
  <c r="AD83" i="11"/>
  <c r="AE83" i="11" s="1"/>
  <c r="AB83" i="11"/>
  <c r="AC83" i="11" s="1"/>
  <c r="Z83" i="11"/>
  <c r="AA83" i="11" s="1"/>
  <c r="X83" i="11"/>
  <c r="Y83" i="11" s="1"/>
  <c r="V83" i="11"/>
  <c r="W83" i="11" s="1"/>
  <c r="AD82" i="11"/>
  <c r="AE82" i="11" s="1"/>
  <c r="AB82" i="11"/>
  <c r="AC82" i="11" s="1"/>
  <c r="Z82" i="11"/>
  <c r="AA82" i="11" s="1"/>
  <c r="X82" i="11"/>
  <c r="Y82" i="11" s="1"/>
  <c r="V82" i="11"/>
  <c r="W82" i="11" s="1"/>
  <c r="AD81" i="11"/>
  <c r="AE81" i="11" s="1"/>
  <c r="AB81" i="11"/>
  <c r="AC81" i="11" s="1"/>
  <c r="Z81" i="11"/>
  <c r="AA81" i="11" s="1"/>
  <c r="X81" i="11"/>
  <c r="Y81" i="11" s="1"/>
  <c r="V81" i="11"/>
  <c r="W81" i="11" s="1"/>
  <c r="AD80" i="11"/>
  <c r="AE80" i="11" s="1"/>
  <c r="AB80" i="11"/>
  <c r="AC80" i="11" s="1"/>
  <c r="Z80" i="11"/>
  <c r="AA80" i="11" s="1"/>
  <c r="X80" i="11"/>
  <c r="Y80" i="11" s="1"/>
  <c r="V80" i="11"/>
  <c r="W80" i="11" s="1"/>
  <c r="AD79" i="11"/>
  <c r="AE79" i="11" s="1"/>
  <c r="AB79" i="11"/>
  <c r="AC79" i="11" s="1"/>
  <c r="Z79" i="11"/>
  <c r="AA79" i="11" s="1"/>
  <c r="X79" i="11"/>
  <c r="Y79" i="11" s="1"/>
  <c r="V79" i="11"/>
  <c r="W79" i="11" s="1"/>
  <c r="AD78" i="11"/>
  <c r="AE78" i="11" s="1"/>
  <c r="AB78" i="11"/>
  <c r="AC78" i="11" s="1"/>
  <c r="Z78" i="11"/>
  <c r="AA78" i="11" s="1"/>
  <c r="X78" i="11"/>
  <c r="Y78" i="11" s="1"/>
  <c r="V78" i="11"/>
  <c r="W78" i="11" s="1"/>
  <c r="AD77" i="11"/>
  <c r="AE77" i="11" s="1"/>
  <c r="AB77" i="11"/>
  <c r="AC77" i="11" s="1"/>
  <c r="Z77" i="11"/>
  <c r="AA77" i="11" s="1"/>
  <c r="X77" i="11"/>
  <c r="Y77" i="11" s="1"/>
  <c r="V77" i="11"/>
  <c r="W77" i="11" s="1"/>
  <c r="AD76" i="11"/>
  <c r="AE76" i="11" s="1"/>
  <c r="AB76" i="11"/>
  <c r="AC76" i="11" s="1"/>
  <c r="Z76" i="11"/>
  <c r="AA76" i="11" s="1"/>
  <c r="X76" i="11"/>
  <c r="Y76" i="11" s="1"/>
  <c r="V76" i="11"/>
  <c r="W76" i="11" s="1"/>
  <c r="AD75" i="11"/>
  <c r="AE75" i="11" s="1"/>
  <c r="AB75" i="11"/>
  <c r="AC75" i="11" s="1"/>
  <c r="Z75" i="11"/>
  <c r="AA75" i="11" s="1"/>
  <c r="X75" i="11"/>
  <c r="Y75" i="11" s="1"/>
  <c r="V75" i="11"/>
  <c r="W75" i="11" s="1"/>
  <c r="AD74" i="11"/>
  <c r="AE74" i="11" s="1"/>
  <c r="AB74" i="11"/>
  <c r="AC74" i="11" s="1"/>
  <c r="Z74" i="11"/>
  <c r="AA74" i="11" s="1"/>
  <c r="X74" i="11"/>
  <c r="Y74" i="11" s="1"/>
  <c r="V74" i="11"/>
  <c r="W74" i="11" s="1"/>
  <c r="AD73" i="11"/>
  <c r="AE73" i="11" s="1"/>
  <c r="AB73" i="11"/>
  <c r="AC73" i="11" s="1"/>
  <c r="Z73" i="11"/>
  <c r="AA73" i="11" s="1"/>
  <c r="X73" i="11"/>
  <c r="Y73" i="11" s="1"/>
  <c r="V73" i="11"/>
  <c r="W73" i="11" s="1"/>
  <c r="AD72" i="11"/>
  <c r="AE72" i="11" s="1"/>
  <c r="AB72" i="11"/>
  <c r="AC72" i="11" s="1"/>
  <c r="Z72" i="11"/>
  <c r="AA72" i="11" s="1"/>
  <c r="X72" i="11"/>
  <c r="Y72" i="11" s="1"/>
  <c r="V72" i="11"/>
  <c r="W72" i="11" s="1"/>
  <c r="AD71" i="11"/>
  <c r="AE71" i="11" s="1"/>
  <c r="AB71" i="11"/>
  <c r="AC71" i="11" s="1"/>
  <c r="Z71" i="11"/>
  <c r="AA71" i="11" s="1"/>
  <c r="X71" i="11"/>
  <c r="Y71" i="11" s="1"/>
  <c r="V71" i="11"/>
  <c r="W71" i="11" s="1"/>
  <c r="AD70" i="11"/>
  <c r="AE70" i="11" s="1"/>
  <c r="AB70" i="11"/>
  <c r="AC70" i="11" s="1"/>
  <c r="Z70" i="11"/>
  <c r="AA70" i="11" s="1"/>
  <c r="X70" i="11"/>
  <c r="Y70" i="11" s="1"/>
  <c r="V70" i="11"/>
  <c r="W70" i="11" s="1"/>
  <c r="AD69" i="11"/>
  <c r="AE69" i="11" s="1"/>
  <c r="AB69" i="11"/>
  <c r="AC69" i="11" s="1"/>
  <c r="Z69" i="11"/>
  <c r="AA69" i="11" s="1"/>
  <c r="X69" i="11"/>
  <c r="Y69" i="11" s="1"/>
  <c r="V69" i="11"/>
  <c r="W69" i="11" s="1"/>
  <c r="AD68" i="11"/>
  <c r="AE68" i="11" s="1"/>
  <c r="AB68" i="11"/>
  <c r="AC68" i="11" s="1"/>
  <c r="Z68" i="11"/>
  <c r="AA68" i="11" s="1"/>
  <c r="X68" i="11"/>
  <c r="Y68" i="11" s="1"/>
  <c r="V68" i="11"/>
  <c r="W68" i="11" s="1"/>
  <c r="AD67" i="11"/>
  <c r="AE67" i="11" s="1"/>
  <c r="AB67" i="11"/>
  <c r="AC67" i="11" s="1"/>
  <c r="Z67" i="11"/>
  <c r="AA67" i="11" s="1"/>
  <c r="X67" i="11"/>
  <c r="Y67" i="11" s="1"/>
  <c r="V67" i="11"/>
  <c r="W67" i="11" s="1"/>
  <c r="AD66" i="11"/>
  <c r="AE66" i="11" s="1"/>
  <c r="AB66" i="11"/>
  <c r="AC66" i="11" s="1"/>
  <c r="Z66" i="11"/>
  <c r="AA66" i="11" s="1"/>
  <c r="X66" i="11"/>
  <c r="Y66" i="11" s="1"/>
  <c r="V66" i="11"/>
  <c r="W66" i="11" s="1"/>
  <c r="AD65" i="11"/>
  <c r="AE65" i="11" s="1"/>
  <c r="AB65" i="11"/>
  <c r="AC65" i="11" s="1"/>
  <c r="Z65" i="11"/>
  <c r="AA65" i="11" s="1"/>
  <c r="X65" i="11"/>
  <c r="Y65" i="11" s="1"/>
  <c r="V65" i="11"/>
  <c r="W65" i="11" s="1"/>
  <c r="AD64" i="11"/>
  <c r="AE64" i="11" s="1"/>
  <c r="AB64" i="11"/>
  <c r="AC64" i="11" s="1"/>
  <c r="Z64" i="11"/>
  <c r="AA64" i="11" s="1"/>
  <c r="X64" i="11"/>
  <c r="Y64" i="11" s="1"/>
  <c r="V64" i="11"/>
  <c r="W64" i="11" s="1"/>
  <c r="AD63" i="11"/>
  <c r="AE63" i="11" s="1"/>
  <c r="AB63" i="11"/>
  <c r="AC63" i="11" s="1"/>
  <c r="Z63" i="11"/>
  <c r="AA63" i="11" s="1"/>
  <c r="X63" i="11"/>
  <c r="Y63" i="11" s="1"/>
  <c r="V63" i="11"/>
  <c r="W63" i="11" s="1"/>
  <c r="AD62" i="11"/>
  <c r="AE62" i="11" s="1"/>
  <c r="AB62" i="11"/>
  <c r="AC62" i="11" s="1"/>
  <c r="Z62" i="11"/>
  <c r="AA62" i="11" s="1"/>
  <c r="X62" i="11"/>
  <c r="Y62" i="11" s="1"/>
  <c r="V62" i="11"/>
  <c r="W62" i="11" s="1"/>
  <c r="AD61" i="11"/>
  <c r="AE61" i="11" s="1"/>
  <c r="AB61" i="11"/>
  <c r="AC61" i="11" s="1"/>
  <c r="Z61" i="11"/>
  <c r="AA61" i="11" s="1"/>
  <c r="X61" i="11"/>
  <c r="Y61" i="11" s="1"/>
  <c r="V61" i="11"/>
  <c r="W61" i="11" s="1"/>
  <c r="AD60" i="11"/>
  <c r="AE60" i="11" s="1"/>
  <c r="AB60" i="11"/>
  <c r="AC60" i="11" s="1"/>
  <c r="Z60" i="11"/>
  <c r="AA60" i="11" s="1"/>
  <c r="X60" i="11"/>
  <c r="Y60" i="11" s="1"/>
  <c r="V60" i="11"/>
  <c r="W60" i="11" s="1"/>
  <c r="AD59" i="11"/>
  <c r="AE59" i="11" s="1"/>
  <c r="AB59" i="11"/>
  <c r="AC59" i="11" s="1"/>
  <c r="Z59" i="11"/>
  <c r="AA59" i="11" s="1"/>
  <c r="X59" i="11"/>
  <c r="Y59" i="11" s="1"/>
  <c r="V59" i="11"/>
  <c r="W59" i="11" s="1"/>
  <c r="AD58" i="11"/>
  <c r="AE58" i="11" s="1"/>
  <c r="AB58" i="11"/>
  <c r="AC58" i="11" s="1"/>
  <c r="Z58" i="11"/>
  <c r="AA58" i="11" s="1"/>
  <c r="X58" i="11"/>
  <c r="Y58" i="11" s="1"/>
  <c r="V58" i="11"/>
  <c r="W58" i="11" s="1"/>
  <c r="AD57" i="11"/>
  <c r="AE57" i="11" s="1"/>
  <c r="AB57" i="11"/>
  <c r="AC57" i="11" s="1"/>
  <c r="Z57" i="11"/>
  <c r="AA57" i="11" s="1"/>
  <c r="X57" i="11"/>
  <c r="Y57" i="11" s="1"/>
  <c r="V57" i="11"/>
  <c r="W57" i="11" s="1"/>
  <c r="AD56" i="11"/>
  <c r="AE56" i="11" s="1"/>
  <c r="AB56" i="11"/>
  <c r="AC56" i="11" s="1"/>
  <c r="Z56" i="11"/>
  <c r="AA56" i="11" s="1"/>
  <c r="X56" i="11"/>
  <c r="Y56" i="11" s="1"/>
  <c r="V56" i="11"/>
  <c r="W56" i="11" s="1"/>
  <c r="AD55" i="11"/>
  <c r="AE55" i="11" s="1"/>
  <c r="AB55" i="11"/>
  <c r="AC55" i="11" s="1"/>
  <c r="Z55" i="11"/>
  <c r="AA55" i="11" s="1"/>
  <c r="X55" i="11"/>
  <c r="Y55" i="11" s="1"/>
  <c r="V55" i="11"/>
  <c r="W55" i="11" s="1"/>
  <c r="AD54" i="11"/>
  <c r="AE54" i="11" s="1"/>
  <c r="AB54" i="11"/>
  <c r="AC54" i="11" s="1"/>
  <c r="Z54" i="11"/>
  <c r="AA54" i="11" s="1"/>
  <c r="X54" i="11"/>
  <c r="Y54" i="11" s="1"/>
  <c r="V54" i="11"/>
  <c r="W54" i="11" s="1"/>
  <c r="AD53" i="11"/>
  <c r="AE53" i="11" s="1"/>
  <c r="AB53" i="11"/>
  <c r="AC53" i="11" s="1"/>
  <c r="Z53" i="11"/>
  <c r="AA53" i="11" s="1"/>
  <c r="X53" i="11"/>
  <c r="Y53" i="11" s="1"/>
  <c r="V53" i="11"/>
  <c r="W53" i="11" s="1"/>
  <c r="AD52" i="11"/>
  <c r="AE52" i="11" s="1"/>
  <c r="AB52" i="11"/>
  <c r="AC52" i="11" s="1"/>
  <c r="Z52" i="11"/>
  <c r="AA52" i="11" s="1"/>
  <c r="X52" i="11"/>
  <c r="Y52" i="11" s="1"/>
  <c r="V52" i="11"/>
  <c r="W52" i="11" s="1"/>
  <c r="AD51" i="11"/>
  <c r="AE51" i="11" s="1"/>
  <c r="AB51" i="11"/>
  <c r="AC51" i="11" s="1"/>
  <c r="Z51" i="11"/>
  <c r="AA51" i="11" s="1"/>
  <c r="X51" i="11"/>
  <c r="Y51" i="11" s="1"/>
  <c r="V51" i="11"/>
  <c r="W51" i="11" s="1"/>
  <c r="AD50" i="11"/>
  <c r="AE50" i="11" s="1"/>
  <c r="AB50" i="11"/>
  <c r="AC50" i="11" s="1"/>
  <c r="Z50" i="11"/>
  <c r="AA50" i="11" s="1"/>
  <c r="X50" i="11"/>
  <c r="Y50" i="11" s="1"/>
  <c r="V50" i="11"/>
  <c r="W50" i="11" s="1"/>
  <c r="AD49" i="11"/>
  <c r="AE49" i="11" s="1"/>
  <c r="AB49" i="11"/>
  <c r="AC49" i="11" s="1"/>
  <c r="Z49" i="11"/>
  <c r="AA49" i="11" s="1"/>
  <c r="X49" i="11"/>
  <c r="Y49" i="11" s="1"/>
  <c r="V49" i="11"/>
  <c r="W49" i="11" s="1"/>
  <c r="AD48" i="11"/>
  <c r="AE48" i="11" s="1"/>
  <c r="AB48" i="11"/>
  <c r="AC48" i="11" s="1"/>
  <c r="Z48" i="11"/>
  <c r="AA48" i="11" s="1"/>
  <c r="X48" i="11"/>
  <c r="Y48" i="11" s="1"/>
  <c r="V48" i="11"/>
  <c r="W48" i="11" s="1"/>
  <c r="AD47" i="11"/>
  <c r="AE47" i="11" s="1"/>
  <c r="AB47" i="11"/>
  <c r="AC47" i="11" s="1"/>
  <c r="Z47" i="11"/>
  <c r="AA47" i="11" s="1"/>
  <c r="X47" i="11"/>
  <c r="Y47" i="11" s="1"/>
  <c r="V47" i="11"/>
  <c r="W47" i="11" s="1"/>
  <c r="AD46" i="11"/>
  <c r="AB46" i="11"/>
  <c r="AC46" i="11" s="1"/>
  <c r="Z46" i="11"/>
  <c r="AA46" i="11" s="1"/>
  <c r="X46" i="11"/>
  <c r="Y46" i="11" s="1"/>
  <c r="V46" i="11"/>
  <c r="AD45" i="11"/>
  <c r="AE45" i="11" s="1"/>
  <c r="AB45" i="11"/>
  <c r="AC45" i="11" s="1"/>
  <c r="Z45" i="11"/>
  <c r="AA45" i="11" s="1"/>
  <c r="X45" i="11"/>
  <c r="Y45" i="11" s="1"/>
  <c r="V45" i="11"/>
  <c r="W45" i="11" s="1"/>
  <c r="AD44" i="11"/>
  <c r="AE44" i="11" s="1"/>
  <c r="AB44" i="11"/>
  <c r="AC44" i="11" s="1"/>
  <c r="Z44" i="11"/>
  <c r="AA44" i="11" s="1"/>
  <c r="X44" i="11"/>
  <c r="Y44" i="11" s="1"/>
  <c r="V44" i="11"/>
  <c r="W44" i="11" s="1"/>
  <c r="AD194" i="12"/>
  <c r="AE194" i="12" s="1"/>
  <c r="AB194" i="12"/>
  <c r="AC194" i="12" s="1"/>
  <c r="Z194" i="12"/>
  <c r="AA194" i="12" s="1"/>
  <c r="X194" i="12"/>
  <c r="Y194" i="12" s="1"/>
  <c r="V194" i="12"/>
  <c r="W194" i="12" s="1"/>
  <c r="AD193" i="12"/>
  <c r="AE193" i="12" s="1"/>
  <c r="AB193" i="12"/>
  <c r="AC193" i="12" s="1"/>
  <c r="Z193" i="12"/>
  <c r="AA193" i="12" s="1"/>
  <c r="X193" i="12"/>
  <c r="Y193" i="12" s="1"/>
  <c r="V193" i="12"/>
  <c r="W193" i="12" s="1"/>
  <c r="AD192" i="12"/>
  <c r="AE192" i="12" s="1"/>
  <c r="AB192" i="12"/>
  <c r="AC192" i="12" s="1"/>
  <c r="Z192" i="12"/>
  <c r="AA192" i="12" s="1"/>
  <c r="X192" i="12"/>
  <c r="Y192" i="12" s="1"/>
  <c r="V192" i="12"/>
  <c r="W192" i="12" s="1"/>
  <c r="AD191" i="12"/>
  <c r="AE191" i="12" s="1"/>
  <c r="AB191" i="12"/>
  <c r="AC191" i="12" s="1"/>
  <c r="Z191" i="12"/>
  <c r="AA191" i="12" s="1"/>
  <c r="X191" i="12"/>
  <c r="Y191" i="12" s="1"/>
  <c r="V191" i="12"/>
  <c r="W191" i="12" s="1"/>
  <c r="AD190" i="12"/>
  <c r="AE190" i="12" s="1"/>
  <c r="AB190" i="12"/>
  <c r="AC190" i="12" s="1"/>
  <c r="Z190" i="12"/>
  <c r="AA190" i="12" s="1"/>
  <c r="X190" i="12"/>
  <c r="Y190" i="12" s="1"/>
  <c r="V190" i="12"/>
  <c r="W190" i="12" s="1"/>
  <c r="AD189" i="12"/>
  <c r="AE189" i="12" s="1"/>
  <c r="AB189" i="12"/>
  <c r="AC189" i="12" s="1"/>
  <c r="Z189" i="12"/>
  <c r="AA189" i="12" s="1"/>
  <c r="X189" i="12"/>
  <c r="Y189" i="12" s="1"/>
  <c r="V189" i="12"/>
  <c r="W189" i="12" s="1"/>
  <c r="AD188" i="12"/>
  <c r="AE188" i="12" s="1"/>
  <c r="AB188" i="12"/>
  <c r="AC188" i="12" s="1"/>
  <c r="Z188" i="12"/>
  <c r="AA188" i="12" s="1"/>
  <c r="X188" i="12"/>
  <c r="Y188" i="12" s="1"/>
  <c r="V188" i="12"/>
  <c r="W188" i="12" s="1"/>
  <c r="AD187" i="12"/>
  <c r="AE187" i="12" s="1"/>
  <c r="AB187" i="12"/>
  <c r="AC187" i="12" s="1"/>
  <c r="Z187" i="12"/>
  <c r="AA187" i="12" s="1"/>
  <c r="X187" i="12"/>
  <c r="Y187" i="12" s="1"/>
  <c r="V187" i="12"/>
  <c r="W187" i="12" s="1"/>
  <c r="AD186" i="12"/>
  <c r="AE186" i="12" s="1"/>
  <c r="AB186" i="12"/>
  <c r="AC186" i="12" s="1"/>
  <c r="Z186" i="12"/>
  <c r="AA186" i="12" s="1"/>
  <c r="X186" i="12"/>
  <c r="Y186" i="12" s="1"/>
  <c r="V186" i="12"/>
  <c r="W186" i="12" s="1"/>
  <c r="AD185" i="12"/>
  <c r="AE185" i="12" s="1"/>
  <c r="AB185" i="12"/>
  <c r="AC185" i="12" s="1"/>
  <c r="Z185" i="12"/>
  <c r="AA185" i="12" s="1"/>
  <c r="X185" i="12"/>
  <c r="Y185" i="12" s="1"/>
  <c r="V185" i="12"/>
  <c r="W185" i="12" s="1"/>
  <c r="AD184" i="12"/>
  <c r="AE184" i="12" s="1"/>
  <c r="AB184" i="12"/>
  <c r="AC184" i="12" s="1"/>
  <c r="Z184" i="12"/>
  <c r="AA184" i="12" s="1"/>
  <c r="X184" i="12"/>
  <c r="Y184" i="12" s="1"/>
  <c r="V184" i="12"/>
  <c r="W184" i="12" s="1"/>
  <c r="AD183" i="12"/>
  <c r="AE183" i="12" s="1"/>
  <c r="AB183" i="12"/>
  <c r="AC183" i="12" s="1"/>
  <c r="Z183" i="12"/>
  <c r="AA183" i="12" s="1"/>
  <c r="X183" i="12"/>
  <c r="Y183" i="12" s="1"/>
  <c r="V183" i="12"/>
  <c r="W183" i="12" s="1"/>
  <c r="AD182" i="12"/>
  <c r="AE182" i="12" s="1"/>
  <c r="AB182" i="12"/>
  <c r="AC182" i="12" s="1"/>
  <c r="Z182" i="12"/>
  <c r="AA182" i="12" s="1"/>
  <c r="X182" i="12"/>
  <c r="Y182" i="12" s="1"/>
  <c r="V182" i="12"/>
  <c r="W182" i="12" s="1"/>
  <c r="AD181" i="12"/>
  <c r="AE181" i="12" s="1"/>
  <c r="AB181" i="12"/>
  <c r="AC181" i="12" s="1"/>
  <c r="Z181" i="12"/>
  <c r="AA181" i="12" s="1"/>
  <c r="X181" i="12"/>
  <c r="Y181" i="12" s="1"/>
  <c r="V181" i="12"/>
  <c r="W181" i="12" s="1"/>
  <c r="AD180" i="12"/>
  <c r="AE180" i="12" s="1"/>
  <c r="AB180" i="12"/>
  <c r="AC180" i="12" s="1"/>
  <c r="Z180" i="12"/>
  <c r="AA180" i="12" s="1"/>
  <c r="X180" i="12"/>
  <c r="Y180" i="12" s="1"/>
  <c r="V180" i="12"/>
  <c r="W180" i="12" s="1"/>
  <c r="AD179" i="12"/>
  <c r="AE179" i="12" s="1"/>
  <c r="AB179" i="12"/>
  <c r="AC179" i="12" s="1"/>
  <c r="Z179" i="12"/>
  <c r="AA179" i="12" s="1"/>
  <c r="X179" i="12"/>
  <c r="Y179" i="12" s="1"/>
  <c r="V179" i="12"/>
  <c r="W179" i="12" s="1"/>
  <c r="AD178" i="12"/>
  <c r="AE178" i="12" s="1"/>
  <c r="AB178" i="12"/>
  <c r="AC178" i="12" s="1"/>
  <c r="Z178" i="12"/>
  <c r="AA178" i="12" s="1"/>
  <c r="X178" i="12"/>
  <c r="Y178" i="12" s="1"/>
  <c r="V178" i="12"/>
  <c r="W178" i="12" s="1"/>
  <c r="AD177" i="12"/>
  <c r="AE177" i="12" s="1"/>
  <c r="AB177" i="12"/>
  <c r="AC177" i="12" s="1"/>
  <c r="Z177" i="12"/>
  <c r="AA177" i="12" s="1"/>
  <c r="X177" i="12"/>
  <c r="Y177" i="12" s="1"/>
  <c r="V177" i="12"/>
  <c r="W177" i="12" s="1"/>
  <c r="AD176" i="12"/>
  <c r="AE176" i="12" s="1"/>
  <c r="AB176" i="12"/>
  <c r="AC176" i="12" s="1"/>
  <c r="Z176" i="12"/>
  <c r="AA176" i="12" s="1"/>
  <c r="X176" i="12"/>
  <c r="Y176" i="12" s="1"/>
  <c r="V176" i="12"/>
  <c r="W176" i="12" s="1"/>
  <c r="AD175" i="12"/>
  <c r="AE175" i="12" s="1"/>
  <c r="AB175" i="12"/>
  <c r="AC175" i="12" s="1"/>
  <c r="Z175" i="12"/>
  <c r="AA175" i="12" s="1"/>
  <c r="X175" i="12"/>
  <c r="Y175" i="12" s="1"/>
  <c r="V175" i="12"/>
  <c r="W175" i="12" s="1"/>
  <c r="AD174" i="12"/>
  <c r="AE174" i="12" s="1"/>
  <c r="AB174" i="12"/>
  <c r="AC174" i="12" s="1"/>
  <c r="Z174" i="12"/>
  <c r="AA174" i="12" s="1"/>
  <c r="X174" i="12"/>
  <c r="Y174" i="12" s="1"/>
  <c r="V174" i="12"/>
  <c r="W174" i="12" s="1"/>
  <c r="AD173" i="12"/>
  <c r="AE173" i="12" s="1"/>
  <c r="AB173" i="12"/>
  <c r="AC173" i="12" s="1"/>
  <c r="Z173" i="12"/>
  <c r="AA173" i="12" s="1"/>
  <c r="X173" i="12"/>
  <c r="Y173" i="12" s="1"/>
  <c r="V173" i="12"/>
  <c r="W173" i="12" s="1"/>
  <c r="AD172" i="12"/>
  <c r="AE172" i="12" s="1"/>
  <c r="AB172" i="12"/>
  <c r="AC172" i="12" s="1"/>
  <c r="Z172" i="12"/>
  <c r="AA172" i="12" s="1"/>
  <c r="X172" i="12"/>
  <c r="Y172" i="12" s="1"/>
  <c r="V172" i="12"/>
  <c r="AD171" i="12"/>
  <c r="AE171" i="12" s="1"/>
  <c r="AB171" i="12"/>
  <c r="AC171" i="12" s="1"/>
  <c r="Z171" i="12"/>
  <c r="AA171" i="12" s="1"/>
  <c r="X171" i="12"/>
  <c r="Y171" i="12" s="1"/>
  <c r="V171" i="12"/>
  <c r="W171" i="12" s="1"/>
  <c r="AD170" i="12"/>
  <c r="AE170" i="12" s="1"/>
  <c r="AB170" i="12"/>
  <c r="AC170" i="12" s="1"/>
  <c r="Z170" i="12"/>
  <c r="AA170" i="12" s="1"/>
  <c r="X170" i="12"/>
  <c r="Y170" i="12" s="1"/>
  <c r="V170" i="12"/>
  <c r="W170" i="12" s="1"/>
  <c r="AD169" i="12"/>
  <c r="AE169" i="12" s="1"/>
  <c r="AB169" i="12"/>
  <c r="AC169" i="12" s="1"/>
  <c r="Z169" i="12"/>
  <c r="AA169" i="12" s="1"/>
  <c r="X169" i="12"/>
  <c r="Y169" i="12" s="1"/>
  <c r="V169" i="12"/>
  <c r="W169" i="12" s="1"/>
  <c r="AD168" i="12"/>
  <c r="AE168" i="12" s="1"/>
  <c r="AB168" i="12"/>
  <c r="AC168" i="12" s="1"/>
  <c r="Z168" i="12"/>
  <c r="AA168" i="12" s="1"/>
  <c r="X168" i="12"/>
  <c r="Y168" i="12" s="1"/>
  <c r="V168" i="12"/>
  <c r="W168" i="12" s="1"/>
  <c r="X167" i="12"/>
  <c r="Y167" i="12" s="1"/>
  <c r="V167" i="12"/>
  <c r="W167" i="12" s="1"/>
  <c r="AD166" i="12"/>
  <c r="AE166" i="12" s="1"/>
  <c r="AB166" i="12"/>
  <c r="AC166" i="12" s="1"/>
  <c r="Z166" i="12"/>
  <c r="AA166" i="12" s="1"/>
  <c r="X166" i="12"/>
  <c r="Y166" i="12" s="1"/>
  <c r="V166" i="12"/>
  <c r="W166" i="12" s="1"/>
  <c r="AD165" i="12"/>
  <c r="AE165" i="12" s="1"/>
  <c r="AB165" i="12"/>
  <c r="AC165" i="12" s="1"/>
  <c r="Z165" i="12"/>
  <c r="AA165" i="12" s="1"/>
  <c r="X165" i="12"/>
  <c r="Y165" i="12" s="1"/>
  <c r="V165" i="12"/>
  <c r="W165" i="12" s="1"/>
  <c r="AD164" i="12"/>
  <c r="AE164" i="12" s="1"/>
  <c r="AB164" i="12"/>
  <c r="AC164" i="12" s="1"/>
  <c r="Z164" i="12"/>
  <c r="AA164" i="12" s="1"/>
  <c r="X164" i="12"/>
  <c r="Y164" i="12" s="1"/>
  <c r="V164" i="12"/>
  <c r="W164" i="12" s="1"/>
  <c r="AD163" i="12"/>
  <c r="AE163" i="12" s="1"/>
  <c r="AB163" i="12"/>
  <c r="AC163" i="12" s="1"/>
  <c r="Z163" i="12"/>
  <c r="AA163" i="12" s="1"/>
  <c r="X163" i="12"/>
  <c r="Y163" i="12" s="1"/>
  <c r="V163" i="12"/>
  <c r="W163" i="12" s="1"/>
  <c r="AD162" i="12"/>
  <c r="AE162" i="12" s="1"/>
  <c r="AB162" i="12"/>
  <c r="AC162" i="12" s="1"/>
  <c r="Z162" i="12"/>
  <c r="AA162" i="12" s="1"/>
  <c r="X162" i="12"/>
  <c r="Y162" i="12" s="1"/>
  <c r="V162" i="12"/>
  <c r="W162" i="12" s="1"/>
  <c r="AD161" i="12"/>
  <c r="AE161" i="12" s="1"/>
  <c r="AB161" i="12"/>
  <c r="AC161" i="12" s="1"/>
  <c r="Z161" i="12"/>
  <c r="AA161" i="12" s="1"/>
  <c r="X161" i="12"/>
  <c r="Y161" i="12" s="1"/>
  <c r="V161" i="12"/>
  <c r="W161" i="12" s="1"/>
  <c r="AD160" i="12"/>
  <c r="AE160" i="12" s="1"/>
  <c r="AB160" i="12"/>
  <c r="AC160" i="12" s="1"/>
  <c r="Z160" i="12"/>
  <c r="AA160" i="12" s="1"/>
  <c r="X160" i="12"/>
  <c r="Y160" i="12" s="1"/>
  <c r="V160" i="12"/>
  <c r="W160" i="12" s="1"/>
  <c r="AD159" i="12"/>
  <c r="AE159" i="12" s="1"/>
  <c r="AB159" i="12"/>
  <c r="AC159" i="12" s="1"/>
  <c r="Z159" i="12"/>
  <c r="AA159" i="12" s="1"/>
  <c r="X159" i="12"/>
  <c r="Y159" i="12" s="1"/>
  <c r="V159" i="12"/>
  <c r="W159" i="12" s="1"/>
  <c r="AD158" i="12"/>
  <c r="AE158" i="12" s="1"/>
  <c r="AB158" i="12"/>
  <c r="AC158" i="12" s="1"/>
  <c r="Z158" i="12"/>
  <c r="AA158" i="12" s="1"/>
  <c r="X158" i="12"/>
  <c r="Y158" i="12" s="1"/>
  <c r="V158" i="12"/>
  <c r="W158" i="12" s="1"/>
  <c r="X157" i="12"/>
  <c r="Y157" i="12" s="1"/>
  <c r="V157" i="12"/>
  <c r="W157" i="12" s="1"/>
  <c r="AD156" i="12"/>
  <c r="AE156" i="12" s="1"/>
  <c r="AB156" i="12"/>
  <c r="AC156" i="12" s="1"/>
  <c r="Z156" i="12"/>
  <c r="AA156" i="12" s="1"/>
  <c r="X156" i="12"/>
  <c r="Y156" i="12" s="1"/>
  <c r="V156" i="12"/>
  <c r="W156" i="12" s="1"/>
  <c r="AD155" i="12"/>
  <c r="AE155" i="12" s="1"/>
  <c r="AB155" i="12"/>
  <c r="AC155" i="12" s="1"/>
  <c r="Z155" i="12"/>
  <c r="AA155" i="12" s="1"/>
  <c r="X155" i="12"/>
  <c r="Y155" i="12" s="1"/>
  <c r="V155" i="12"/>
  <c r="W155" i="12" s="1"/>
  <c r="AD154" i="12"/>
  <c r="AE154" i="12" s="1"/>
  <c r="AB154" i="12"/>
  <c r="AC154" i="12" s="1"/>
  <c r="Z154" i="12"/>
  <c r="AA154" i="12" s="1"/>
  <c r="X154" i="12"/>
  <c r="Y154" i="12" s="1"/>
  <c r="V154" i="12"/>
  <c r="W154" i="12" s="1"/>
  <c r="AD153" i="12"/>
  <c r="AE153" i="12" s="1"/>
  <c r="AB153" i="12"/>
  <c r="AC153" i="12" s="1"/>
  <c r="Z153" i="12"/>
  <c r="AA153" i="12" s="1"/>
  <c r="X153" i="12"/>
  <c r="Y153" i="12" s="1"/>
  <c r="V153" i="12"/>
  <c r="W153" i="12" s="1"/>
  <c r="X152" i="12"/>
  <c r="Y152" i="12" s="1"/>
  <c r="V152" i="12"/>
  <c r="W152" i="12" s="1"/>
  <c r="AD151" i="12"/>
  <c r="AE151" i="12" s="1"/>
  <c r="AB151" i="12"/>
  <c r="AC151" i="12" s="1"/>
  <c r="Z151" i="12"/>
  <c r="AA151" i="12" s="1"/>
  <c r="X151" i="12"/>
  <c r="Y151" i="12" s="1"/>
  <c r="V151" i="12"/>
  <c r="W151" i="12" s="1"/>
  <c r="AD150" i="12"/>
  <c r="AE150" i="12" s="1"/>
  <c r="AB150" i="12"/>
  <c r="AC150" i="12" s="1"/>
  <c r="Z150" i="12"/>
  <c r="AA150" i="12" s="1"/>
  <c r="X150" i="12"/>
  <c r="Y150" i="12" s="1"/>
  <c r="V150" i="12"/>
  <c r="W150" i="12" s="1"/>
  <c r="AD149" i="12"/>
  <c r="AE149" i="12" s="1"/>
  <c r="AB149" i="12"/>
  <c r="AC149" i="12" s="1"/>
  <c r="Z149" i="12"/>
  <c r="AA149" i="12" s="1"/>
  <c r="X149" i="12"/>
  <c r="Y149" i="12" s="1"/>
  <c r="V149" i="12"/>
  <c r="W149" i="12" s="1"/>
  <c r="AD148" i="12"/>
  <c r="AE148" i="12" s="1"/>
  <c r="AB148" i="12"/>
  <c r="AC148" i="12" s="1"/>
  <c r="Z148" i="12"/>
  <c r="AA148" i="12" s="1"/>
  <c r="X148" i="12"/>
  <c r="Y148" i="12" s="1"/>
  <c r="V148" i="12"/>
  <c r="W148" i="12" s="1"/>
  <c r="AD147" i="12"/>
  <c r="AE147" i="12" s="1"/>
  <c r="AB147" i="12"/>
  <c r="AC147" i="12" s="1"/>
  <c r="Z147" i="12"/>
  <c r="AA147" i="12" s="1"/>
  <c r="X147" i="12"/>
  <c r="Y147" i="12" s="1"/>
  <c r="V147" i="12"/>
  <c r="W147" i="12" s="1"/>
  <c r="AD146" i="12"/>
  <c r="AE146" i="12" s="1"/>
  <c r="AB146" i="12"/>
  <c r="AC146" i="12" s="1"/>
  <c r="Z146" i="12"/>
  <c r="AA146" i="12" s="1"/>
  <c r="X146" i="12"/>
  <c r="Y146" i="12" s="1"/>
  <c r="V146" i="12"/>
  <c r="W146" i="12" s="1"/>
  <c r="AD145" i="12"/>
  <c r="AE145" i="12" s="1"/>
  <c r="AB145" i="12"/>
  <c r="AC145" i="12" s="1"/>
  <c r="Z145" i="12"/>
  <c r="AA145" i="12" s="1"/>
  <c r="X145" i="12"/>
  <c r="Y145" i="12" s="1"/>
  <c r="V145" i="12"/>
  <c r="W145" i="12" s="1"/>
  <c r="AD144" i="12"/>
  <c r="AE144" i="12" s="1"/>
  <c r="AB144" i="12"/>
  <c r="AC144" i="12" s="1"/>
  <c r="Z144" i="12"/>
  <c r="AA144" i="12" s="1"/>
  <c r="X144" i="12"/>
  <c r="Y144" i="12" s="1"/>
  <c r="V144" i="12"/>
  <c r="W144" i="12" s="1"/>
  <c r="AD143" i="12"/>
  <c r="AE143" i="12" s="1"/>
  <c r="AB143" i="12"/>
  <c r="AC143" i="12" s="1"/>
  <c r="Z143" i="12"/>
  <c r="AA143" i="12" s="1"/>
  <c r="X143" i="12"/>
  <c r="Y143" i="12" s="1"/>
  <c r="V143" i="12"/>
  <c r="W143" i="12" s="1"/>
  <c r="AD142" i="12"/>
  <c r="AE142" i="12" s="1"/>
  <c r="AB142" i="12"/>
  <c r="AC142" i="12" s="1"/>
  <c r="Z142" i="12"/>
  <c r="AA142" i="12" s="1"/>
  <c r="X142" i="12"/>
  <c r="Y142" i="12" s="1"/>
  <c r="V142" i="12"/>
  <c r="W142" i="12" s="1"/>
  <c r="AD141" i="12"/>
  <c r="AE141" i="12" s="1"/>
  <c r="AB141" i="12"/>
  <c r="AC141" i="12" s="1"/>
  <c r="Z141" i="12"/>
  <c r="AA141" i="12" s="1"/>
  <c r="X141" i="12"/>
  <c r="Y141" i="12" s="1"/>
  <c r="V141" i="12"/>
  <c r="W141" i="12" s="1"/>
  <c r="AD140" i="12"/>
  <c r="AE140" i="12" s="1"/>
  <c r="AB140" i="12"/>
  <c r="AC140" i="12" s="1"/>
  <c r="Z140" i="12"/>
  <c r="AA140" i="12" s="1"/>
  <c r="X140" i="12"/>
  <c r="Y140" i="12" s="1"/>
  <c r="V140" i="12"/>
  <c r="W140" i="12" s="1"/>
  <c r="AD139" i="12"/>
  <c r="AE139" i="12" s="1"/>
  <c r="AB139" i="12"/>
  <c r="AC139" i="12" s="1"/>
  <c r="Z139" i="12"/>
  <c r="AA139" i="12" s="1"/>
  <c r="X139" i="12"/>
  <c r="Y139" i="12" s="1"/>
  <c r="V139" i="12"/>
  <c r="W139" i="12" s="1"/>
  <c r="AD138" i="12"/>
  <c r="AE138" i="12" s="1"/>
  <c r="AB138" i="12"/>
  <c r="AC138" i="12" s="1"/>
  <c r="Z138" i="12"/>
  <c r="AA138" i="12" s="1"/>
  <c r="X138" i="12"/>
  <c r="Y138" i="12" s="1"/>
  <c r="V138" i="12"/>
  <c r="W138" i="12" s="1"/>
  <c r="AD137" i="12"/>
  <c r="AE137" i="12" s="1"/>
  <c r="AB137" i="12"/>
  <c r="AC137" i="12" s="1"/>
  <c r="Z137" i="12"/>
  <c r="AA137" i="12" s="1"/>
  <c r="X137" i="12"/>
  <c r="Y137" i="12" s="1"/>
  <c r="V137" i="12"/>
  <c r="W137" i="12" s="1"/>
  <c r="AD136" i="12"/>
  <c r="AE136" i="12" s="1"/>
  <c r="AB136" i="12"/>
  <c r="AC136" i="12" s="1"/>
  <c r="Z136" i="12"/>
  <c r="AA136" i="12" s="1"/>
  <c r="X136" i="12"/>
  <c r="Y136" i="12" s="1"/>
  <c r="V136" i="12"/>
  <c r="W136" i="12" s="1"/>
  <c r="AD135" i="12"/>
  <c r="AE135" i="12" s="1"/>
  <c r="AB135" i="12"/>
  <c r="AC135" i="12" s="1"/>
  <c r="Z135" i="12"/>
  <c r="AA135" i="12" s="1"/>
  <c r="X135" i="12"/>
  <c r="Y135" i="12" s="1"/>
  <c r="V135" i="12"/>
  <c r="W135" i="12" s="1"/>
  <c r="AD134" i="12"/>
  <c r="AE134" i="12" s="1"/>
  <c r="AB134" i="12"/>
  <c r="AC134" i="12" s="1"/>
  <c r="Z134" i="12"/>
  <c r="AA134" i="12" s="1"/>
  <c r="X134" i="12"/>
  <c r="Y134" i="12" s="1"/>
  <c r="V134" i="12"/>
  <c r="W134" i="12" s="1"/>
  <c r="AD133" i="12"/>
  <c r="AE133" i="12" s="1"/>
  <c r="AB133" i="12"/>
  <c r="AC133" i="12" s="1"/>
  <c r="Z133" i="12"/>
  <c r="AA133" i="12" s="1"/>
  <c r="X133" i="12"/>
  <c r="Y133" i="12" s="1"/>
  <c r="V133" i="12"/>
  <c r="W133" i="12" s="1"/>
  <c r="AD132" i="12"/>
  <c r="AE132" i="12" s="1"/>
  <c r="AB132" i="12"/>
  <c r="AC132" i="12" s="1"/>
  <c r="Z132" i="12"/>
  <c r="AA132" i="12" s="1"/>
  <c r="X132" i="12"/>
  <c r="Y132" i="12" s="1"/>
  <c r="V132" i="12"/>
  <c r="W132" i="12" s="1"/>
  <c r="AD131" i="12"/>
  <c r="AE131" i="12" s="1"/>
  <c r="AB131" i="12"/>
  <c r="AC131" i="12" s="1"/>
  <c r="Z131" i="12"/>
  <c r="AA131" i="12" s="1"/>
  <c r="X131" i="12"/>
  <c r="Y131" i="12" s="1"/>
  <c r="V131" i="12"/>
  <c r="W131" i="12" s="1"/>
  <c r="AD130" i="12"/>
  <c r="AE130" i="12" s="1"/>
  <c r="AB130" i="12"/>
  <c r="AC130" i="12" s="1"/>
  <c r="Z130" i="12"/>
  <c r="AA130" i="12" s="1"/>
  <c r="X130" i="12"/>
  <c r="Y130" i="12" s="1"/>
  <c r="V130" i="12"/>
  <c r="W130" i="12" s="1"/>
  <c r="AD129" i="12"/>
  <c r="AE129" i="12" s="1"/>
  <c r="AB129" i="12"/>
  <c r="AC129" i="12" s="1"/>
  <c r="Z129" i="12"/>
  <c r="AA129" i="12" s="1"/>
  <c r="X129" i="12"/>
  <c r="Y129" i="12" s="1"/>
  <c r="V129" i="12"/>
  <c r="W129" i="12" s="1"/>
  <c r="AD128" i="12"/>
  <c r="AE128" i="12" s="1"/>
  <c r="AB128" i="12"/>
  <c r="AC128" i="12" s="1"/>
  <c r="Z128" i="12"/>
  <c r="AA128" i="12" s="1"/>
  <c r="X128" i="12"/>
  <c r="Y128" i="12" s="1"/>
  <c r="V128" i="12"/>
  <c r="W128" i="12" s="1"/>
  <c r="AD127" i="12"/>
  <c r="AE127" i="12" s="1"/>
  <c r="AB127" i="12"/>
  <c r="AC127" i="12" s="1"/>
  <c r="Z127" i="12"/>
  <c r="AA127" i="12" s="1"/>
  <c r="X127" i="12"/>
  <c r="Y127" i="12" s="1"/>
  <c r="V127" i="12"/>
  <c r="W127" i="12" s="1"/>
  <c r="AD126" i="12"/>
  <c r="AE126" i="12" s="1"/>
  <c r="AB126" i="12"/>
  <c r="AC126" i="12" s="1"/>
  <c r="Z126" i="12"/>
  <c r="AA126" i="12" s="1"/>
  <c r="X126" i="12"/>
  <c r="Y126" i="12" s="1"/>
  <c r="V126" i="12"/>
  <c r="W126" i="12" s="1"/>
  <c r="AD125" i="12"/>
  <c r="AE125" i="12" s="1"/>
  <c r="AB125" i="12"/>
  <c r="AC125" i="12" s="1"/>
  <c r="Z125" i="12"/>
  <c r="AA125" i="12" s="1"/>
  <c r="X125" i="12"/>
  <c r="Y125" i="12" s="1"/>
  <c r="V125" i="12"/>
  <c r="AD124" i="12"/>
  <c r="AE124" i="12" s="1"/>
  <c r="AB124" i="12"/>
  <c r="AC124" i="12" s="1"/>
  <c r="Z124" i="12"/>
  <c r="AA124" i="12" s="1"/>
  <c r="X124" i="12"/>
  <c r="Y124" i="12" s="1"/>
  <c r="V124" i="12"/>
  <c r="W124" i="12" s="1"/>
  <c r="AD123" i="12"/>
  <c r="AE123" i="12" s="1"/>
  <c r="AB123" i="12"/>
  <c r="AC123" i="12" s="1"/>
  <c r="Z123" i="12"/>
  <c r="AA123" i="12" s="1"/>
  <c r="X123" i="12"/>
  <c r="Y123" i="12" s="1"/>
  <c r="V123" i="12"/>
  <c r="W123" i="12" s="1"/>
  <c r="Z122" i="12"/>
  <c r="AA122" i="12" s="1"/>
  <c r="X122" i="12"/>
  <c r="Y122" i="12" s="1"/>
  <c r="V122" i="12"/>
  <c r="W122" i="12" s="1"/>
  <c r="Z121" i="12"/>
  <c r="AA121" i="12" s="1"/>
  <c r="X121" i="12"/>
  <c r="Y121" i="12" s="1"/>
  <c r="V121" i="12"/>
  <c r="W121" i="12" s="1"/>
  <c r="AD120" i="12"/>
  <c r="AE120" i="12" s="1"/>
  <c r="AB120" i="12"/>
  <c r="AC120" i="12" s="1"/>
  <c r="Z120" i="12"/>
  <c r="AA120" i="12" s="1"/>
  <c r="X120" i="12"/>
  <c r="Y120" i="12" s="1"/>
  <c r="V120" i="12"/>
  <c r="W120" i="12" s="1"/>
  <c r="AD117" i="12"/>
  <c r="AE117" i="12" s="1"/>
  <c r="AB117" i="12"/>
  <c r="AC117" i="12" s="1"/>
  <c r="Z117" i="12"/>
  <c r="AA117" i="12" s="1"/>
  <c r="X117" i="12"/>
  <c r="Y117" i="12" s="1"/>
  <c r="V117" i="12"/>
  <c r="W117" i="12" s="1"/>
  <c r="AD116" i="12"/>
  <c r="AE116" i="12" s="1"/>
  <c r="AB116" i="12"/>
  <c r="AC116" i="12" s="1"/>
  <c r="Z116" i="12"/>
  <c r="AA116" i="12" s="1"/>
  <c r="X116" i="12"/>
  <c r="Y116" i="12" s="1"/>
  <c r="V116" i="12"/>
  <c r="W116" i="12" s="1"/>
  <c r="Z113" i="12"/>
  <c r="AA113" i="12" s="1"/>
  <c r="X113" i="12"/>
  <c r="Y113" i="12" s="1"/>
  <c r="V113" i="12"/>
  <c r="W113" i="12" s="1"/>
  <c r="Z112" i="12"/>
  <c r="AA112" i="12" s="1"/>
  <c r="X112" i="12"/>
  <c r="Y112" i="12" s="1"/>
  <c r="V112" i="12"/>
  <c r="W112" i="12" s="1"/>
  <c r="Z110" i="12"/>
  <c r="AA110" i="12" s="1"/>
  <c r="X110" i="12"/>
  <c r="Y110" i="12" s="1"/>
  <c r="V110" i="12"/>
  <c r="W110" i="12" s="1"/>
  <c r="AD109" i="12"/>
  <c r="AE109" i="12" s="1"/>
  <c r="AB109" i="12"/>
  <c r="AC109" i="12" s="1"/>
  <c r="Z109" i="12"/>
  <c r="AA109" i="12" s="1"/>
  <c r="X109" i="12"/>
  <c r="Y109" i="12" s="1"/>
  <c r="V109" i="12"/>
  <c r="W109" i="12" s="1"/>
  <c r="AD108" i="12"/>
  <c r="AE108" i="12" s="1"/>
  <c r="AB108" i="12"/>
  <c r="AC108" i="12" s="1"/>
  <c r="Z108" i="12"/>
  <c r="AA108" i="12" s="1"/>
  <c r="X108" i="12"/>
  <c r="Y108" i="12" s="1"/>
  <c r="V108" i="12"/>
  <c r="W108" i="12" s="1"/>
  <c r="AD107" i="12"/>
  <c r="AE107" i="12" s="1"/>
  <c r="AB107" i="12"/>
  <c r="AC107" i="12" s="1"/>
  <c r="Z107" i="12"/>
  <c r="AA107" i="12" s="1"/>
  <c r="X107" i="12"/>
  <c r="Y107" i="12" s="1"/>
  <c r="V107" i="12"/>
  <c r="W107" i="12" s="1"/>
  <c r="AD106" i="12"/>
  <c r="AE106" i="12" s="1"/>
  <c r="AB106" i="12"/>
  <c r="AC106" i="12" s="1"/>
  <c r="Z106" i="12"/>
  <c r="AA106" i="12" s="1"/>
  <c r="X106" i="12"/>
  <c r="Y106" i="12" s="1"/>
  <c r="V106" i="12"/>
  <c r="W106" i="12" s="1"/>
  <c r="AD105" i="12"/>
  <c r="AE105" i="12" s="1"/>
  <c r="AB105" i="12"/>
  <c r="AC105" i="12" s="1"/>
  <c r="Z105" i="12"/>
  <c r="AA105" i="12" s="1"/>
  <c r="X105" i="12"/>
  <c r="Y105" i="12" s="1"/>
  <c r="V105" i="12"/>
  <c r="W105" i="12" s="1"/>
  <c r="X104" i="12"/>
  <c r="Y104" i="12" s="1"/>
  <c r="V104" i="12"/>
  <c r="W104" i="12" s="1"/>
  <c r="AD101" i="12"/>
  <c r="AE101" i="12" s="1"/>
  <c r="AB101" i="12"/>
  <c r="AC101" i="12" s="1"/>
  <c r="Z101" i="12"/>
  <c r="AA101" i="12" s="1"/>
  <c r="X101" i="12"/>
  <c r="Y101" i="12" s="1"/>
  <c r="V101" i="12"/>
  <c r="W101" i="12" s="1"/>
  <c r="AD100" i="12"/>
  <c r="AE100" i="12" s="1"/>
  <c r="AB100" i="12"/>
  <c r="AC100" i="12" s="1"/>
  <c r="Z100" i="12"/>
  <c r="AA100" i="12" s="1"/>
  <c r="X100" i="12"/>
  <c r="Y100" i="12" s="1"/>
  <c r="V100" i="12"/>
  <c r="W100" i="12" s="1"/>
  <c r="AD99" i="12"/>
  <c r="AE99" i="12" s="1"/>
  <c r="AB99" i="12"/>
  <c r="AC99" i="12" s="1"/>
  <c r="Z99" i="12"/>
  <c r="AA99" i="12" s="1"/>
  <c r="X99" i="12"/>
  <c r="Y99" i="12" s="1"/>
  <c r="V99" i="12"/>
  <c r="W99" i="12" s="1"/>
  <c r="AD97" i="12"/>
  <c r="AE97" i="12" s="1"/>
  <c r="AB97" i="12"/>
  <c r="AC97" i="12" s="1"/>
  <c r="Z97" i="12"/>
  <c r="AA97" i="12" s="1"/>
  <c r="X97" i="12"/>
  <c r="Y97" i="12" s="1"/>
  <c r="V97" i="12"/>
  <c r="W97" i="12" s="1"/>
  <c r="Z96" i="12"/>
  <c r="AA96" i="12" s="1"/>
  <c r="X96" i="12"/>
  <c r="Y96" i="12" s="1"/>
  <c r="V96" i="12"/>
  <c r="W96" i="12" s="1"/>
  <c r="AD88" i="12"/>
  <c r="AE88" i="12" s="1"/>
  <c r="AB88" i="12"/>
  <c r="AC88" i="12" s="1"/>
  <c r="Z88" i="12"/>
  <c r="AA88" i="12" s="1"/>
  <c r="X88" i="12"/>
  <c r="Y88" i="12" s="1"/>
  <c r="V88" i="12"/>
  <c r="W88" i="12" s="1"/>
  <c r="AD87" i="12"/>
  <c r="AE87" i="12" s="1"/>
  <c r="AB87" i="12"/>
  <c r="AC87" i="12" s="1"/>
  <c r="Z87" i="12"/>
  <c r="AA87" i="12" s="1"/>
  <c r="X87" i="12"/>
  <c r="Y87" i="12" s="1"/>
  <c r="V87" i="12"/>
  <c r="W87" i="12" s="1"/>
  <c r="AD86" i="12"/>
  <c r="AE86" i="12" s="1"/>
  <c r="AB86" i="12"/>
  <c r="AC86" i="12" s="1"/>
  <c r="Z86" i="12"/>
  <c r="AA86" i="12" s="1"/>
  <c r="X86" i="12"/>
  <c r="Y86" i="12" s="1"/>
  <c r="V86" i="12"/>
  <c r="W86" i="12" s="1"/>
  <c r="AD85" i="12"/>
  <c r="AE85" i="12" s="1"/>
  <c r="AB85" i="12"/>
  <c r="AC85" i="12" s="1"/>
  <c r="Z85" i="12"/>
  <c r="AA85" i="12" s="1"/>
  <c r="X85" i="12"/>
  <c r="Y85" i="12" s="1"/>
  <c r="V85" i="12"/>
  <c r="W85" i="12" s="1"/>
  <c r="Z84" i="12"/>
  <c r="AA84" i="12" s="1"/>
  <c r="X84" i="12"/>
  <c r="Y84" i="12" s="1"/>
  <c r="V84" i="12"/>
  <c r="W84" i="12" s="1"/>
  <c r="Z83" i="12"/>
  <c r="AA83" i="12" s="1"/>
  <c r="X83" i="12"/>
  <c r="Y83" i="12" s="1"/>
  <c r="V83" i="12"/>
  <c r="W83" i="12" s="1"/>
  <c r="AD81" i="12"/>
  <c r="AE81" i="12" s="1"/>
  <c r="AB81" i="12"/>
  <c r="AC81" i="12" s="1"/>
  <c r="Z81" i="12"/>
  <c r="AA81" i="12" s="1"/>
  <c r="X81" i="12"/>
  <c r="Y81" i="12" s="1"/>
  <c r="V81" i="12"/>
  <c r="W81" i="12" s="1"/>
  <c r="Z79" i="12"/>
  <c r="AA79" i="12" s="1"/>
  <c r="X79" i="12"/>
  <c r="Y79" i="12" s="1"/>
  <c r="V79" i="12"/>
  <c r="W79" i="12" s="1"/>
  <c r="X78" i="12"/>
  <c r="Y78" i="12" s="1"/>
  <c r="V78" i="12"/>
  <c r="W78" i="12" s="1"/>
  <c r="X76" i="12"/>
  <c r="Y76" i="12" s="1"/>
  <c r="V76" i="12"/>
  <c r="W76" i="12" s="1"/>
  <c r="AD74" i="12"/>
  <c r="AE74" i="12" s="1"/>
  <c r="AB74" i="12"/>
  <c r="AC74" i="12" s="1"/>
  <c r="Z74" i="12"/>
  <c r="AA74" i="12" s="1"/>
  <c r="X74" i="12"/>
  <c r="Y74" i="12" s="1"/>
  <c r="V74" i="12"/>
  <c r="W74" i="12" s="1"/>
  <c r="AD73" i="12"/>
  <c r="AE73" i="12" s="1"/>
  <c r="AB73" i="12"/>
  <c r="AC73" i="12" s="1"/>
  <c r="Z73" i="12"/>
  <c r="AA73" i="12" s="1"/>
  <c r="X73" i="12"/>
  <c r="Y73" i="12" s="1"/>
  <c r="V73" i="12"/>
  <c r="W73" i="12" s="1"/>
  <c r="AD72" i="12"/>
  <c r="AE72" i="12" s="1"/>
  <c r="AB72" i="12"/>
  <c r="AC72" i="12" s="1"/>
  <c r="Z72" i="12"/>
  <c r="AA72" i="12" s="1"/>
  <c r="X72" i="12"/>
  <c r="Y72" i="12" s="1"/>
  <c r="V72" i="12"/>
  <c r="W72" i="12" s="1"/>
  <c r="AD71" i="12"/>
  <c r="AE71" i="12" s="1"/>
  <c r="AB71" i="12"/>
  <c r="AC71" i="12" s="1"/>
  <c r="Z71" i="12"/>
  <c r="AA71" i="12" s="1"/>
  <c r="X71" i="12"/>
  <c r="Y71" i="12" s="1"/>
  <c r="V71" i="12"/>
  <c r="W71" i="12" s="1"/>
  <c r="AD70" i="12"/>
  <c r="AE70" i="12" s="1"/>
  <c r="AB70" i="12"/>
  <c r="AC70" i="12" s="1"/>
  <c r="Z70" i="12"/>
  <c r="AA70" i="12" s="1"/>
  <c r="X70" i="12"/>
  <c r="Y70" i="12" s="1"/>
  <c r="V70" i="12"/>
  <c r="W70" i="12" s="1"/>
  <c r="AD64" i="12"/>
  <c r="AE64" i="12" s="1"/>
  <c r="AB64" i="12"/>
  <c r="AC64" i="12" s="1"/>
  <c r="Z64" i="12"/>
  <c r="AA64" i="12" s="1"/>
  <c r="X64" i="12"/>
  <c r="Y64" i="12" s="1"/>
  <c r="V64" i="12"/>
  <c r="W64" i="12" s="1"/>
  <c r="AD63" i="12"/>
  <c r="AE63" i="12" s="1"/>
  <c r="AB63" i="12"/>
  <c r="AC63" i="12" s="1"/>
  <c r="Z63" i="12"/>
  <c r="AA63" i="12" s="1"/>
  <c r="X63" i="12"/>
  <c r="Y63" i="12" s="1"/>
  <c r="V63" i="12"/>
  <c r="W63" i="12" s="1"/>
  <c r="AD62" i="12"/>
  <c r="AE62" i="12" s="1"/>
  <c r="AB62" i="12"/>
  <c r="AC62" i="12" s="1"/>
  <c r="Z62" i="12"/>
  <c r="AA62" i="12" s="1"/>
  <c r="X62" i="12"/>
  <c r="Y62" i="12" s="1"/>
  <c r="V62" i="12"/>
  <c r="W62" i="12" s="1"/>
  <c r="AD61" i="12"/>
  <c r="AE61" i="12" s="1"/>
  <c r="AB61" i="12"/>
  <c r="AC61" i="12" s="1"/>
  <c r="Z61" i="12"/>
  <c r="AA61" i="12" s="1"/>
  <c r="X61" i="12"/>
  <c r="Y61" i="12" s="1"/>
  <c r="V61" i="12"/>
  <c r="W61" i="12" s="1"/>
  <c r="AD60" i="12"/>
  <c r="AE60" i="12" s="1"/>
  <c r="AB60" i="12"/>
  <c r="AC60" i="12" s="1"/>
  <c r="Z60" i="12"/>
  <c r="AA60" i="12" s="1"/>
  <c r="X60" i="12"/>
  <c r="Y60" i="12" s="1"/>
  <c r="V60" i="12"/>
  <c r="W60" i="12" s="1"/>
  <c r="AD59" i="12"/>
  <c r="AE59" i="12" s="1"/>
  <c r="AB59" i="12"/>
  <c r="AC59" i="12" s="1"/>
  <c r="Z59" i="12"/>
  <c r="AA59" i="12" s="1"/>
  <c r="X59" i="12"/>
  <c r="Y59" i="12" s="1"/>
  <c r="V59" i="12"/>
  <c r="W59" i="12" s="1"/>
  <c r="AD58" i="12"/>
  <c r="AE58" i="12" s="1"/>
  <c r="AB58" i="12"/>
  <c r="AC58" i="12" s="1"/>
  <c r="Z58" i="12"/>
  <c r="AA58" i="12" s="1"/>
  <c r="X58" i="12"/>
  <c r="Y58" i="12" s="1"/>
  <c r="V58" i="12"/>
  <c r="W58" i="12" s="1"/>
  <c r="AD57" i="12"/>
  <c r="AE57" i="12" s="1"/>
  <c r="AB57" i="12"/>
  <c r="AC57" i="12" s="1"/>
  <c r="Z57" i="12"/>
  <c r="AA57" i="12" s="1"/>
  <c r="X57" i="12"/>
  <c r="Y57" i="12" s="1"/>
  <c r="V57" i="12"/>
  <c r="W57" i="12" s="1"/>
  <c r="AD56" i="12"/>
  <c r="AE56" i="12" s="1"/>
  <c r="AB56" i="12"/>
  <c r="AC56" i="12" s="1"/>
  <c r="Z56" i="12"/>
  <c r="AA56" i="12" s="1"/>
  <c r="X56" i="12"/>
  <c r="Y56" i="12" s="1"/>
  <c r="V56" i="12"/>
  <c r="W56" i="12" s="1"/>
  <c r="AD55" i="12"/>
  <c r="AE55" i="12" s="1"/>
  <c r="AB55" i="12"/>
  <c r="AC55" i="12" s="1"/>
  <c r="Z55" i="12"/>
  <c r="AA55" i="12" s="1"/>
  <c r="X55" i="12"/>
  <c r="Y55" i="12" s="1"/>
  <c r="V55" i="12"/>
  <c r="W55" i="12" s="1"/>
  <c r="AD54" i="12"/>
  <c r="AE54" i="12" s="1"/>
  <c r="AB54" i="12"/>
  <c r="AC54" i="12" s="1"/>
  <c r="Z54" i="12"/>
  <c r="AA54" i="12" s="1"/>
  <c r="X54" i="12"/>
  <c r="Y54" i="12" s="1"/>
  <c r="V54" i="12"/>
  <c r="W54" i="12" s="1"/>
  <c r="AD53" i="12"/>
  <c r="AE53" i="12" s="1"/>
  <c r="AB53" i="12"/>
  <c r="AC53" i="12" s="1"/>
  <c r="Z53" i="12"/>
  <c r="AA53" i="12" s="1"/>
  <c r="X53" i="12"/>
  <c r="Y53" i="12" s="1"/>
  <c r="V53" i="12"/>
  <c r="W53" i="12" s="1"/>
  <c r="AD52" i="12"/>
  <c r="AE52" i="12" s="1"/>
  <c r="AB52" i="12"/>
  <c r="AC52" i="12" s="1"/>
  <c r="Z52" i="12"/>
  <c r="AA52" i="12" s="1"/>
  <c r="X52" i="12"/>
  <c r="Y52" i="12" s="1"/>
  <c r="V52" i="12"/>
  <c r="W52" i="12" s="1"/>
  <c r="AD51" i="12"/>
  <c r="AE51" i="12" s="1"/>
  <c r="AB51" i="12"/>
  <c r="AC51" i="12" s="1"/>
  <c r="Z51" i="12"/>
  <c r="AA51" i="12" s="1"/>
  <c r="X51" i="12"/>
  <c r="Y51" i="12" s="1"/>
  <c r="V51" i="12"/>
  <c r="W51" i="12" s="1"/>
  <c r="AD50" i="12"/>
  <c r="AE50" i="12" s="1"/>
  <c r="AB50" i="12"/>
  <c r="AC50" i="12" s="1"/>
  <c r="Z50" i="12"/>
  <c r="AA50" i="12" s="1"/>
  <c r="X50" i="12"/>
  <c r="Y50" i="12" s="1"/>
  <c r="V50" i="12"/>
  <c r="W50" i="12" s="1"/>
  <c r="AD49" i="12"/>
  <c r="AE49" i="12" s="1"/>
  <c r="AB49" i="12"/>
  <c r="AC49" i="12" s="1"/>
  <c r="Z49" i="12"/>
  <c r="AA49" i="12" s="1"/>
  <c r="X49" i="12"/>
  <c r="Y49" i="12" s="1"/>
  <c r="V49" i="12"/>
  <c r="W49" i="12" s="1"/>
  <c r="AD48" i="12"/>
  <c r="AE48" i="12" s="1"/>
  <c r="AB48" i="12"/>
  <c r="AC48" i="12" s="1"/>
  <c r="Z48" i="12"/>
  <c r="AA48" i="12" s="1"/>
  <c r="X48" i="12"/>
  <c r="Y48" i="12" s="1"/>
  <c r="V48" i="12"/>
  <c r="W48" i="12" s="1"/>
  <c r="AD47" i="12"/>
  <c r="AE47" i="12" s="1"/>
  <c r="AB47" i="12"/>
  <c r="AC47" i="12" s="1"/>
  <c r="Z47" i="12"/>
  <c r="AA47" i="12" s="1"/>
  <c r="X47" i="12"/>
  <c r="Y47" i="12" s="1"/>
  <c r="V47" i="12"/>
  <c r="W47" i="12" s="1"/>
  <c r="AD46" i="12"/>
  <c r="AE46" i="12" s="1"/>
  <c r="AB46" i="12"/>
  <c r="AC46" i="12" s="1"/>
  <c r="Z46" i="12"/>
  <c r="AA46" i="12" s="1"/>
  <c r="X46" i="12"/>
  <c r="Y46" i="12" s="1"/>
  <c r="V46" i="12"/>
  <c r="W46" i="12" s="1"/>
  <c r="AD45" i="12"/>
  <c r="AE45" i="12" s="1"/>
  <c r="AB45" i="12"/>
  <c r="AC45" i="12" s="1"/>
  <c r="Z45" i="12"/>
  <c r="AA45" i="12" s="1"/>
  <c r="X45" i="12"/>
  <c r="Y45" i="12" s="1"/>
  <c r="V45" i="12"/>
  <c r="W45" i="12" s="1"/>
  <c r="AD44" i="12"/>
  <c r="AE44" i="12" s="1"/>
  <c r="AB44" i="12"/>
  <c r="AC44" i="12" s="1"/>
  <c r="Z44" i="12"/>
  <c r="AA44" i="12" s="1"/>
  <c r="X44" i="12"/>
  <c r="Y44" i="12" s="1"/>
  <c r="V44" i="12"/>
  <c r="W44" i="12" s="1"/>
  <c r="V210" i="33"/>
  <c r="W210" i="33" s="1"/>
  <c r="V209" i="33"/>
  <c r="W209" i="33" s="1"/>
  <c r="V208" i="33"/>
  <c r="W208" i="33" s="1"/>
  <c r="V207" i="33"/>
  <c r="W207" i="33" s="1"/>
  <c r="AD206" i="33"/>
  <c r="AE206" i="33" s="1"/>
  <c r="AB206" i="33"/>
  <c r="AC206" i="33" s="1"/>
  <c r="Z206" i="33"/>
  <c r="AA206" i="33" s="1"/>
  <c r="X206" i="33"/>
  <c r="Y206" i="33" s="1"/>
  <c r="V206" i="33"/>
  <c r="W206" i="33" s="1"/>
  <c r="V205" i="33"/>
  <c r="W205" i="33" s="1"/>
  <c r="V204" i="33"/>
  <c r="W204" i="33" s="1"/>
  <c r="V203" i="33"/>
  <c r="W203" i="33" s="1"/>
  <c r="AD202" i="33"/>
  <c r="AE202" i="33" s="1"/>
  <c r="AB202" i="33"/>
  <c r="AC202" i="33" s="1"/>
  <c r="Z202" i="33"/>
  <c r="AA202" i="33" s="1"/>
  <c r="X202" i="33"/>
  <c r="Y202" i="33" s="1"/>
  <c r="V202" i="33"/>
  <c r="W202" i="33" s="1"/>
  <c r="V201" i="33"/>
  <c r="W201" i="33" s="1"/>
  <c r="V200" i="33"/>
  <c r="W200" i="33" s="1"/>
  <c r="V193" i="33"/>
  <c r="W193" i="33" s="1"/>
  <c r="V192" i="33"/>
  <c r="W192" i="33" s="1"/>
  <c r="V185" i="33"/>
  <c r="W185" i="33" s="1"/>
  <c r="V184" i="33"/>
  <c r="W184" i="33" s="1"/>
  <c r="V183" i="33"/>
  <c r="W183" i="33" s="1"/>
  <c r="V182" i="33"/>
  <c r="W182" i="33" s="1"/>
  <c r="V181" i="33"/>
  <c r="W181" i="33" s="1"/>
  <c r="AD180" i="33"/>
  <c r="AE180" i="33" s="1"/>
  <c r="AB180" i="33"/>
  <c r="AC180" i="33" s="1"/>
  <c r="Z180" i="33"/>
  <c r="AA180" i="33" s="1"/>
  <c r="X180" i="33"/>
  <c r="Y180" i="33" s="1"/>
  <c r="V180" i="33"/>
  <c r="W180" i="33" s="1"/>
  <c r="AD179" i="33"/>
  <c r="AE179" i="33" s="1"/>
  <c r="AB179" i="33"/>
  <c r="AC179" i="33" s="1"/>
  <c r="Z179" i="33"/>
  <c r="AA179" i="33" s="1"/>
  <c r="X179" i="33"/>
  <c r="Y179" i="33" s="1"/>
  <c r="V179" i="33"/>
  <c r="W179" i="33" s="1"/>
  <c r="V178" i="33"/>
  <c r="W178" i="33" s="1"/>
  <c r="V177" i="33"/>
  <c r="W177" i="33" s="1"/>
  <c r="V176" i="33"/>
  <c r="W176" i="33" s="1"/>
  <c r="V175" i="33"/>
  <c r="W175" i="33" s="1"/>
  <c r="V174" i="33"/>
  <c r="W174" i="33" s="1"/>
  <c r="V173" i="33"/>
  <c r="W173" i="33" s="1"/>
  <c r="V172" i="33"/>
  <c r="W172" i="33" s="1"/>
  <c r="AD171" i="33"/>
  <c r="AE171" i="33" s="1"/>
  <c r="AB171" i="33"/>
  <c r="AC171" i="33" s="1"/>
  <c r="Z171" i="33"/>
  <c r="AA171" i="33" s="1"/>
  <c r="X171" i="33"/>
  <c r="Y171" i="33" s="1"/>
  <c r="V171" i="33"/>
  <c r="W171" i="33" s="1"/>
  <c r="V170" i="33"/>
  <c r="W170" i="33" s="1"/>
  <c r="V169" i="33"/>
  <c r="W169" i="33" s="1"/>
  <c r="V168" i="33"/>
  <c r="W168" i="33" s="1"/>
  <c r="V167" i="33"/>
  <c r="W167" i="33" s="1"/>
  <c r="V166" i="33"/>
  <c r="W166" i="33" s="1"/>
  <c r="V165" i="33"/>
  <c r="W165" i="33" s="1"/>
  <c r="AD164" i="33"/>
  <c r="AE164" i="33" s="1"/>
  <c r="AB164" i="33"/>
  <c r="AC164" i="33" s="1"/>
  <c r="Z164" i="33"/>
  <c r="AA164" i="33" s="1"/>
  <c r="X164" i="33"/>
  <c r="Y164" i="33" s="1"/>
  <c r="V164" i="33"/>
  <c r="W164" i="33" s="1"/>
  <c r="AD163" i="33"/>
  <c r="AE163" i="33" s="1"/>
  <c r="AB163" i="33"/>
  <c r="AC163" i="33" s="1"/>
  <c r="Z163" i="33"/>
  <c r="AA163" i="33" s="1"/>
  <c r="X163" i="33"/>
  <c r="Y163" i="33" s="1"/>
  <c r="V163" i="33"/>
  <c r="W163" i="33" s="1"/>
  <c r="AD162" i="33"/>
  <c r="AE162" i="33" s="1"/>
  <c r="AB162" i="33"/>
  <c r="AC162" i="33" s="1"/>
  <c r="Z162" i="33"/>
  <c r="AA162" i="33" s="1"/>
  <c r="X162" i="33"/>
  <c r="Y162" i="33" s="1"/>
  <c r="V162" i="33"/>
  <c r="W162" i="33" s="1"/>
  <c r="AD161" i="33"/>
  <c r="AE161" i="33" s="1"/>
  <c r="AB161" i="33"/>
  <c r="AC161" i="33" s="1"/>
  <c r="Z161" i="33"/>
  <c r="AA161" i="33" s="1"/>
  <c r="X161" i="33"/>
  <c r="Y161" i="33" s="1"/>
  <c r="V161" i="33"/>
  <c r="W161" i="33" s="1"/>
  <c r="AD160" i="33"/>
  <c r="AE160" i="33" s="1"/>
  <c r="AB160" i="33"/>
  <c r="AC160" i="33" s="1"/>
  <c r="Z160" i="33"/>
  <c r="AA160" i="33" s="1"/>
  <c r="X160" i="33"/>
  <c r="Y160" i="33" s="1"/>
  <c r="V160" i="33"/>
  <c r="W160" i="33" s="1"/>
  <c r="AD159" i="33"/>
  <c r="AE159" i="33" s="1"/>
  <c r="AB159" i="33"/>
  <c r="AC159" i="33" s="1"/>
  <c r="Z159" i="33"/>
  <c r="AA159" i="33" s="1"/>
  <c r="X159" i="33"/>
  <c r="Y159" i="33" s="1"/>
  <c r="V159" i="33"/>
  <c r="W159" i="33" s="1"/>
  <c r="V158" i="33"/>
  <c r="W158" i="33" s="1"/>
  <c r="V157" i="33"/>
  <c r="W157" i="33" s="1"/>
  <c r="V156" i="33"/>
  <c r="W156" i="33" s="1"/>
  <c r="V155" i="33"/>
  <c r="W155" i="33" s="1"/>
  <c r="V154" i="33"/>
  <c r="W154" i="33" s="1"/>
  <c r="V153" i="33"/>
  <c r="W153" i="33" s="1"/>
  <c r="V152" i="33"/>
  <c r="W152" i="33" s="1"/>
  <c r="V151" i="33"/>
  <c r="V150" i="33"/>
  <c r="W150" i="33" s="1"/>
  <c r="V149" i="33"/>
  <c r="W149" i="33" s="1"/>
  <c r="V148" i="33"/>
  <c r="W148" i="33" s="1"/>
  <c r="AD147" i="33"/>
  <c r="AE147" i="33" s="1"/>
  <c r="AB147" i="33"/>
  <c r="AC147" i="33" s="1"/>
  <c r="Z147" i="33"/>
  <c r="AA147" i="33" s="1"/>
  <c r="X147" i="33"/>
  <c r="Y147" i="33" s="1"/>
  <c r="V147" i="33"/>
  <c r="W147" i="33" s="1"/>
  <c r="V146" i="33"/>
  <c r="W146" i="33" s="1"/>
  <c r="V145" i="33"/>
  <c r="W145" i="33" s="1"/>
  <c r="V144" i="33"/>
  <c r="W144" i="33" s="1"/>
  <c r="V143" i="33"/>
  <c r="W143" i="33" s="1"/>
  <c r="V142" i="33"/>
  <c r="W142" i="33" s="1"/>
  <c r="V141" i="33"/>
  <c r="W141" i="33" s="1"/>
  <c r="AD140" i="33"/>
  <c r="AE140" i="33" s="1"/>
  <c r="AB140" i="33"/>
  <c r="AC140" i="33" s="1"/>
  <c r="Z140" i="33"/>
  <c r="AA140" i="33" s="1"/>
  <c r="X140" i="33"/>
  <c r="Y140" i="33" s="1"/>
  <c r="V140" i="33"/>
  <c r="W140" i="33" s="1"/>
  <c r="AD139" i="33"/>
  <c r="AE139" i="33" s="1"/>
  <c r="AB139" i="33"/>
  <c r="AC139" i="33" s="1"/>
  <c r="Z139" i="33"/>
  <c r="AA139" i="33" s="1"/>
  <c r="X139" i="33"/>
  <c r="Y139" i="33" s="1"/>
  <c r="V139" i="33"/>
  <c r="W139" i="33" s="1"/>
  <c r="AD138" i="33"/>
  <c r="AE138" i="33" s="1"/>
  <c r="AB138" i="33"/>
  <c r="AC138" i="33" s="1"/>
  <c r="Z138" i="33"/>
  <c r="AA138" i="33" s="1"/>
  <c r="X138" i="33"/>
  <c r="Y138" i="33" s="1"/>
  <c r="V138" i="33"/>
  <c r="W138" i="33" s="1"/>
  <c r="AD137" i="33"/>
  <c r="AE137" i="33" s="1"/>
  <c r="AB137" i="33"/>
  <c r="AC137" i="33" s="1"/>
  <c r="Z137" i="33"/>
  <c r="AA137" i="33" s="1"/>
  <c r="X137" i="33"/>
  <c r="Y137" i="33" s="1"/>
  <c r="V137" i="33"/>
  <c r="W137" i="33" s="1"/>
  <c r="AD136" i="33"/>
  <c r="AB136" i="33"/>
  <c r="Z136" i="33"/>
  <c r="X136" i="33"/>
  <c r="V136" i="33"/>
  <c r="V135" i="33"/>
  <c r="W135" i="33" s="1"/>
  <c r="V134" i="33"/>
  <c r="W134" i="33" s="1"/>
  <c r="V133" i="33"/>
  <c r="W133" i="33" s="1"/>
  <c r="V132" i="33"/>
  <c r="W132" i="33" s="1"/>
  <c r="V131" i="33"/>
  <c r="W131" i="33" s="1"/>
  <c r="V130" i="33"/>
  <c r="W130" i="33" s="1"/>
  <c r="V129" i="33"/>
  <c r="W129" i="33" s="1"/>
  <c r="V128" i="33"/>
  <c r="W128" i="33" s="1"/>
  <c r="V127" i="33"/>
  <c r="W127" i="33" s="1"/>
  <c r="V126" i="33"/>
  <c r="W126" i="33" s="1"/>
  <c r="V125" i="33"/>
  <c r="W125" i="33" s="1"/>
  <c r="V124" i="33"/>
  <c r="W124" i="33" s="1"/>
  <c r="V123" i="33"/>
  <c r="W123" i="33" s="1"/>
  <c r="V122" i="33"/>
  <c r="W122" i="33" s="1"/>
  <c r="V121" i="33"/>
  <c r="W121" i="33" s="1"/>
  <c r="V120" i="33"/>
  <c r="W120" i="33" s="1"/>
  <c r="V119" i="33"/>
  <c r="W119" i="33" s="1"/>
  <c r="V118" i="33"/>
  <c r="W118" i="33" s="1"/>
  <c r="V117" i="33"/>
  <c r="W117" i="33" s="1"/>
  <c r="V116" i="33"/>
  <c r="W116" i="33" s="1"/>
  <c r="V115" i="33"/>
  <c r="W115" i="33" s="1"/>
  <c r="AD114" i="33"/>
  <c r="AE114" i="33" s="1"/>
  <c r="AB114" i="33"/>
  <c r="AC114" i="33" s="1"/>
  <c r="Z114" i="33"/>
  <c r="AA114" i="33" s="1"/>
  <c r="X114" i="33"/>
  <c r="Y114" i="33" s="1"/>
  <c r="V114" i="33"/>
  <c r="W114" i="33" s="1"/>
  <c r="V113" i="33"/>
  <c r="W113" i="33" s="1"/>
  <c r="V112" i="33"/>
  <c r="W112" i="33" s="1"/>
  <c r="V111" i="33"/>
  <c r="W111" i="33" s="1"/>
  <c r="V110" i="33"/>
  <c r="W110" i="33" s="1"/>
  <c r="V109" i="33"/>
  <c r="W109" i="33" s="1"/>
  <c r="V108" i="33"/>
  <c r="W108" i="33" s="1"/>
  <c r="V107" i="33"/>
  <c r="W107" i="33" s="1"/>
  <c r="V106" i="33"/>
  <c r="W106" i="33" s="1"/>
  <c r="V105" i="33"/>
  <c r="W105" i="33" s="1"/>
  <c r="V104" i="33"/>
  <c r="W104" i="33" s="1"/>
  <c r="V103" i="33"/>
  <c r="W103" i="33" s="1"/>
  <c r="V102" i="33"/>
  <c r="W102" i="33" s="1"/>
  <c r="V101" i="33"/>
  <c r="W101" i="33" s="1"/>
  <c r="V100" i="33"/>
  <c r="W100" i="33" s="1"/>
  <c r="V99" i="33"/>
  <c r="W99" i="33" s="1"/>
  <c r="V98" i="33"/>
  <c r="W98" i="33" s="1"/>
  <c r="V97" i="33"/>
  <c r="W97" i="33" s="1"/>
  <c r="V96" i="33"/>
  <c r="W96" i="33" s="1"/>
  <c r="V95" i="33"/>
  <c r="W95" i="33" s="1"/>
  <c r="V94" i="33"/>
  <c r="W94" i="33" s="1"/>
  <c r="V93" i="33"/>
  <c r="W93" i="33" s="1"/>
  <c r="V92" i="33"/>
  <c r="W92" i="33" s="1"/>
  <c r="V91" i="33"/>
  <c r="W91" i="33" s="1"/>
  <c r="V90" i="33"/>
  <c r="W90" i="33" s="1"/>
  <c r="V89" i="33"/>
  <c r="W89" i="33" s="1"/>
  <c r="V88" i="33"/>
  <c r="W88" i="33" s="1"/>
  <c r="AD87" i="33"/>
  <c r="AE87" i="33" s="1"/>
  <c r="AB87" i="33"/>
  <c r="AC87" i="33" s="1"/>
  <c r="Z87" i="33"/>
  <c r="AA87" i="33" s="1"/>
  <c r="X87" i="33"/>
  <c r="Y87" i="33" s="1"/>
  <c r="V87" i="33"/>
  <c r="W87" i="33" s="1"/>
  <c r="AD86" i="33"/>
  <c r="AE86" i="33" s="1"/>
  <c r="AB86" i="33"/>
  <c r="AC86" i="33" s="1"/>
  <c r="Z86" i="33"/>
  <c r="AA86" i="33" s="1"/>
  <c r="X86" i="33"/>
  <c r="Y86" i="33" s="1"/>
  <c r="V86" i="33"/>
  <c r="W86" i="33" s="1"/>
  <c r="AD85" i="33"/>
  <c r="AE85" i="33" s="1"/>
  <c r="AB85" i="33"/>
  <c r="AC85" i="33" s="1"/>
  <c r="Z85" i="33"/>
  <c r="AA85" i="33" s="1"/>
  <c r="X85" i="33"/>
  <c r="Y85" i="33" s="1"/>
  <c r="V85" i="33"/>
  <c r="W85" i="33" s="1"/>
  <c r="AD84" i="33"/>
  <c r="AE84" i="33" s="1"/>
  <c r="AB84" i="33"/>
  <c r="AC84" i="33" s="1"/>
  <c r="Z84" i="33"/>
  <c r="AA84" i="33" s="1"/>
  <c r="X84" i="33"/>
  <c r="Y84" i="33" s="1"/>
  <c r="V84" i="33"/>
  <c r="W84" i="33" s="1"/>
  <c r="AD83" i="33"/>
  <c r="AE83" i="33" s="1"/>
  <c r="AB83" i="33"/>
  <c r="AC83" i="33" s="1"/>
  <c r="Z83" i="33"/>
  <c r="AA83" i="33" s="1"/>
  <c r="X83" i="33"/>
  <c r="Y83" i="33" s="1"/>
  <c r="V83" i="33"/>
  <c r="W83" i="33" s="1"/>
  <c r="AD82" i="33"/>
  <c r="AE82" i="33" s="1"/>
  <c r="AB82" i="33"/>
  <c r="AC82" i="33" s="1"/>
  <c r="Z82" i="33"/>
  <c r="AA82" i="33" s="1"/>
  <c r="X82" i="33"/>
  <c r="Y82" i="33" s="1"/>
  <c r="V82" i="33"/>
  <c r="W82" i="33" s="1"/>
  <c r="AD81" i="33"/>
  <c r="AE81" i="33" s="1"/>
  <c r="AB81" i="33"/>
  <c r="AC81" i="33" s="1"/>
  <c r="Z81" i="33"/>
  <c r="AA81" i="33" s="1"/>
  <c r="X81" i="33"/>
  <c r="Y81" i="33" s="1"/>
  <c r="V81" i="33"/>
  <c r="W81" i="33" s="1"/>
  <c r="AD80" i="33"/>
  <c r="AE80" i="33" s="1"/>
  <c r="AB80" i="33"/>
  <c r="AC80" i="33" s="1"/>
  <c r="Z80" i="33"/>
  <c r="AA80" i="33" s="1"/>
  <c r="X80" i="33"/>
  <c r="Y80" i="33" s="1"/>
  <c r="V80" i="33"/>
  <c r="W80" i="33" s="1"/>
  <c r="AD79" i="33"/>
  <c r="AE79" i="33" s="1"/>
  <c r="AB79" i="33"/>
  <c r="AC79" i="33" s="1"/>
  <c r="Z79" i="33"/>
  <c r="AA79" i="33" s="1"/>
  <c r="X79" i="33"/>
  <c r="Y79" i="33" s="1"/>
  <c r="V79" i="33"/>
  <c r="W79" i="33" s="1"/>
  <c r="AD78" i="33"/>
  <c r="AE78" i="33" s="1"/>
  <c r="AB78" i="33"/>
  <c r="AC78" i="33" s="1"/>
  <c r="Z78" i="33"/>
  <c r="AA78" i="33" s="1"/>
  <c r="X78" i="33"/>
  <c r="Y78" i="33" s="1"/>
  <c r="V78" i="33"/>
  <c r="W78" i="33" s="1"/>
  <c r="AD77" i="33"/>
  <c r="AE77" i="33" s="1"/>
  <c r="AB77" i="33"/>
  <c r="AC77" i="33" s="1"/>
  <c r="Z77" i="33"/>
  <c r="AA77" i="33" s="1"/>
  <c r="X77" i="33"/>
  <c r="Y77" i="33" s="1"/>
  <c r="V77" i="33"/>
  <c r="W77" i="33" s="1"/>
  <c r="AD76" i="33"/>
  <c r="AE76" i="33" s="1"/>
  <c r="AB76" i="33"/>
  <c r="AC76" i="33" s="1"/>
  <c r="Z76" i="33"/>
  <c r="AA76" i="33" s="1"/>
  <c r="X76" i="33"/>
  <c r="Y76" i="33" s="1"/>
  <c r="V76" i="33"/>
  <c r="W76" i="33" s="1"/>
  <c r="AD75" i="33"/>
  <c r="AE75" i="33" s="1"/>
  <c r="AB75" i="33"/>
  <c r="AC75" i="33" s="1"/>
  <c r="Z75" i="33"/>
  <c r="AA75" i="33" s="1"/>
  <c r="X75" i="33"/>
  <c r="Y75" i="33" s="1"/>
  <c r="V75" i="33"/>
  <c r="W75" i="33" s="1"/>
  <c r="V74" i="33"/>
  <c r="W74" i="33" s="1"/>
  <c r="V73" i="33"/>
  <c r="W73" i="33" s="1"/>
  <c r="V72" i="33"/>
  <c r="W72" i="33" s="1"/>
  <c r="V71" i="33"/>
  <c r="W71" i="33" s="1"/>
  <c r="V70" i="33"/>
  <c r="W70" i="33" s="1"/>
  <c r="V69" i="33"/>
  <c r="W69" i="33" s="1"/>
  <c r="AD68" i="33"/>
  <c r="AE68" i="33" s="1"/>
  <c r="AB68" i="33"/>
  <c r="AC68" i="33" s="1"/>
  <c r="Z68" i="33"/>
  <c r="AA68" i="33" s="1"/>
  <c r="X68" i="33"/>
  <c r="Y68" i="33" s="1"/>
  <c r="V68" i="33"/>
  <c r="W68" i="33" s="1"/>
  <c r="AD67" i="33"/>
  <c r="AE67" i="33" s="1"/>
  <c r="AB67" i="33"/>
  <c r="AC67" i="33" s="1"/>
  <c r="Z67" i="33"/>
  <c r="AA67" i="33" s="1"/>
  <c r="X67" i="33"/>
  <c r="Y67" i="33" s="1"/>
  <c r="V67" i="33"/>
  <c r="W67" i="33" s="1"/>
  <c r="AD66" i="33"/>
  <c r="AE66" i="33" s="1"/>
  <c r="AB66" i="33"/>
  <c r="AC66" i="33" s="1"/>
  <c r="Z66" i="33"/>
  <c r="AA66" i="33" s="1"/>
  <c r="X66" i="33"/>
  <c r="Y66" i="33" s="1"/>
  <c r="V66" i="33"/>
  <c r="W66" i="33" s="1"/>
  <c r="V65" i="33"/>
  <c r="W65" i="33" s="1"/>
  <c r="V64" i="33"/>
  <c r="W64" i="33" s="1"/>
  <c r="V63" i="33"/>
  <c r="W63" i="33" s="1"/>
  <c r="V62" i="33"/>
  <c r="W62" i="33" s="1"/>
  <c r="V61" i="33"/>
  <c r="W61" i="33" s="1"/>
  <c r="V60" i="33"/>
  <c r="W60" i="33" s="1"/>
  <c r="V59" i="33"/>
  <c r="W59" i="33" s="1"/>
  <c r="V58" i="33"/>
  <c r="W58" i="33" s="1"/>
  <c r="V57" i="33"/>
  <c r="W57" i="33" s="1"/>
  <c r="AD56" i="33"/>
  <c r="AE56" i="33" s="1"/>
  <c r="AB56" i="33"/>
  <c r="AC56" i="33" s="1"/>
  <c r="Z56" i="33"/>
  <c r="AA56" i="33" s="1"/>
  <c r="X56" i="33"/>
  <c r="Y56" i="33" s="1"/>
  <c r="V56" i="33"/>
  <c r="W56" i="33" s="1"/>
  <c r="AD55" i="33"/>
  <c r="AE55" i="33" s="1"/>
  <c r="AB55" i="33"/>
  <c r="AC55" i="33" s="1"/>
  <c r="Z55" i="33"/>
  <c r="AA55" i="33" s="1"/>
  <c r="X55" i="33"/>
  <c r="Y55" i="33" s="1"/>
  <c r="V55" i="33"/>
  <c r="W55" i="33" s="1"/>
  <c r="AD54" i="33"/>
  <c r="AE54" i="33" s="1"/>
  <c r="AB54" i="33"/>
  <c r="AC54" i="33" s="1"/>
  <c r="Z54" i="33"/>
  <c r="AA54" i="33" s="1"/>
  <c r="X54" i="33"/>
  <c r="Y54" i="33" s="1"/>
  <c r="V54" i="33"/>
  <c r="W54" i="33" s="1"/>
  <c r="V53" i="33"/>
  <c r="W53" i="33" s="1"/>
  <c r="V52" i="33"/>
  <c r="W52" i="33" s="1"/>
  <c r="V51" i="33"/>
  <c r="W51" i="33" s="1"/>
  <c r="AD50" i="33"/>
  <c r="AE50" i="33" s="1"/>
  <c r="AB50" i="33"/>
  <c r="AC50" i="33" s="1"/>
  <c r="Z50" i="33"/>
  <c r="AA50" i="33" s="1"/>
  <c r="X50" i="33"/>
  <c r="Y50" i="33" s="1"/>
  <c r="V50" i="33"/>
  <c r="W50" i="33" s="1"/>
  <c r="AD49" i="33"/>
  <c r="AE49" i="33" s="1"/>
  <c r="AB49" i="33"/>
  <c r="AC49" i="33" s="1"/>
  <c r="Z49" i="33"/>
  <c r="AA49" i="33" s="1"/>
  <c r="X49" i="33"/>
  <c r="Y49" i="33" s="1"/>
  <c r="V49" i="33"/>
  <c r="W49" i="33" s="1"/>
  <c r="V48" i="33"/>
  <c r="W48" i="33" s="1"/>
  <c r="V47" i="33"/>
  <c r="W47" i="33" s="1"/>
  <c r="V46" i="33"/>
  <c r="W46" i="33" s="1"/>
  <c r="V45" i="33"/>
  <c r="W45" i="33" s="1"/>
  <c r="V44" i="33"/>
  <c r="W44" i="33" s="1"/>
  <c r="AD376" i="13"/>
  <c r="AE376" i="13" s="1"/>
  <c r="AB376" i="13"/>
  <c r="AC376" i="13" s="1"/>
  <c r="Z376" i="13"/>
  <c r="AA376" i="13" s="1"/>
  <c r="X376" i="13"/>
  <c r="Y376" i="13" s="1"/>
  <c r="V376" i="13"/>
  <c r="W376" i="13" s="1"/>
  <c r="AD375" i="13"/>
  <c r="AE375" i="13" s="1"/>
  <c r="AB375" i="13"/>
  <c r="AC375" i="13" s="1"/>
  <c r="Z375" i="13"/>
  <c r="AA375" i="13" s="1"/>
  <c r="X375" i="13"/>
  <c r="Y375" i="13" s="1"/>
  <c r="V375" i="13"/>
  <c r="W375" i="13" s="1"/>
  <c r="AD374" i="13"/>
  <c r="AE374" i="13" s="1"/>
  <c r="AB374" i="13"/>
  <c r="AC374" i="13" s="1"/>
  <c r="Z374" i="13"/>
  <c r="AA374" i="13" s="1"/>
  <c r="X374" i="13"/>
  <c r="Y374" i="13" s="1"/>
  <c r="V374" i="13"/>
  <c r="W374" i="13" s="1"/>
  <c r="AD373" i="13"/>
  <c r="AE373" i="13" s="1"/>
  <c r="AB373" i="13"/>
  <c r="AC373" i="13" s="1"/>
  <c r="Z373" i="13"/>
  <c r="AA373" i="13" s="1"/>
  <c r="X373" i="13"/>
  <c r="Y373" i="13" s="1"/>
  <c r="V373" i="13"/>
  <c r="W373" i="13" s="1"/>
  <c r="AD372" i="13"/>
  <c r="AE372" i="13" s="1"/>
  <c r="AB372" i="13"/>
  <c r="AC372" i="13" s="1"/>
  <c r="Z372" i="13"/>
  <c r="AA372" i="13" s="1"/>
  <c r="X372" i="13"/>
  <c r="Y372" i="13" s="1"/>
  <c r="V372" i="13"/>
  <c r="W372" i="13" s="1"/>
  <c r="AD371" i="13"/>
  <c r="AE371" i="13" s="1"/>
  <c r="AB371" i="13"/>
  <c r="AC371" i="13" s="1"/>
  <c r="Z371" i="13"/>
  <c r="AA371" i="13" s="1"/>
  <c r="X371" i="13"/>
  <c r="Y371" i="13" s="1"/>
  <c r="V371" i="13"/>
  <c r="W371" i="13" s="1"/>
  <c r="AD370" i="13"/>
  <c r="AE370" i="13" s="1"/>
  <c r="AB370" i="13"/>
  <c r="AC370" i="13" s="1"/>
  <c r="Z370" i="13"/>
  <c r="AA370" i="13" s="1"/>
  <c r="X370" i="13"/>
  <c r="Y370" i="13" s="1"/>
  <c r="V370" i="13"/>
  <c r="W370" i="13" s="1"/>
  <c r="AD369" i="13"/>
  <c r="AE369" i="13" s="1"/>
  <c r="AB369" i="13"/>
  <c r="AC369" i="13" s="1"/>
  <c r="Z369" i="13"/>
  <c r="AA369" i="13" s="1"/>
  <c r="X369" i="13"/>
  <c r="Y369" i="13" s="1"/>
  <c r="V369" i="13"/>
  <c r="W369" i="13" s="1"/>
  <c r="AD368" i="13"/>
  <c r="AE368" i="13" s="1"/>
  <c r="AB368" i="13"/>
  <c r="AC368" i="13" s="1"/>
  <c r="Z368" i="13"/>
  <c r="AA368" i="13" s="1"/>
  <c r="X368" i="13"/>
  <c r="Y368" i="13" s="1"/>
  <c r="V368" i="13"/>
  <c r="W368" i="13" s="1"/>
  <c r="AD367" i="13"/>
  <c r="AE367" i="13" s="1"/>
  <c r="AB367" i="13"/>
  <c r="AC367" i="13" s="1"/>
  <c r="Z367" i="13"/>
  <c r="AA367" i="13" s="1"/>
  <c r="X367" i="13"/>
  <c r="Y367" i="13" s="1"/>
  <c r="V367" i="13"/>
  <c r="W367" i="13" s="1"/>
  <c r="AD366" i="13"/>
  <c r="AE366" i="13" s="1"/>
  <c r="AB366" i="13"/>
  <c r="AC366" i="13" s="1"/>
  <c r="Z366" i="13"/>
  <c r="AA366" i="13" s="1"/>
  <c r="X366" i="13"/>
  <c r="Y366" i="13" s="1"/>
  <c r="V366" i="13"/>
  <c r="W366" i="13" s="1"/>
  <c r="AD365" i="13"/>
  <c r="AE365" i="13" s="1"/>
  <c r="AB365" i="13"/>
  <c r="AC365" i="13" s="1"/>
  <c r="Z365" i="13"/>
  <c r="AA365" i="13" s="1"/>
  <c r="X365" i="13"/>
  <c r="Y365" i="13" s="1"/>
  <c r="V365" i="13"/>
  <c r="W365" i="13" s="1"/>
  <c r="AD364" i="13"/>
  <c r="AE364" i="13" s="1"/>
  <c r="AB364" i="13"/>
  <c r="AC364" i="13" s="1"/>
  <c r="Z364" i="13"/>
  <c r="AA364" i="13" s="1"/>
  <c r="X364" i="13"/>
  <c r="Y364" i="13" s="1"/>
  <c r="V364" i="13"/>
  <c r="W364" i="13" s="1"/>
  <c r="AD363" i="13"/>
  <c r="AE363" i="13" s="1"/>
  <c r="AB363" i="13"/>
  <c r="AC363" i="13" s="1"/>
  <c r="Z363" i="13"/>
  <c r="AA363" i="13" s="1"/>
  <c r="X363" i="13"/>
  <c r="Y363" i="13" s="1"/>
  <c r="V363" i="13"/>
  <c r="W363" i="13" s="1"/>
  <c r="AD362" i="13"/>
  <c r="AE362" i="13" s="1"/>
  <c r="AB362" i="13"/>
  <c r="AC362" i="13" s="1"/>
  <c r="Z362" i="13"/>
  <c r="AA362" i="13" s="1"/>
  <c r="X362" i="13"/>
  <c r="Y362" i="13" s="1"/>
  <c r="V362" i="13"/>
  <c r="W362" i="13" s="1"/>
  <c r="AD361" i="13"/>
  <c r="AE361" i="13" s="1"/>
  <c r="AB361" i="13"/>
  <c r="AC361" i="13" s="1"/>
  <c r="Z361" i="13"/>
  <c r="AA361" i="13" s="1"/>
  <c r="X361" i="13"/>
  <c r="Y361" i="13" s="1"/>
  <c r="V361" i="13"/>
  <c r="W361" i="13" s="1"/>
  <c r="AD360" i="13"/>
  <c r="AE360" i="13" s="1"/>
  <c r="AB360" i="13"/>
  <c r="AC360" i="13" s="1"/>
  <c r="Z360" i="13"/>
  <c r="AA360" i="13" s="1"/>
  <c r="X360" i="13"/>
  <c r="Y360" i="13" s="1"/>
  <c r="V360" i="13"/>
  <c r="W360" i="13" s="1"/>
  <c r="AD359" i="13"/>
  <c r="AE359" i="13" s="1"/>
  <c r="AB359" i="13"/>
  <c r="AC359" i="13" s="1"/>
  <c r="Z359" i="13"/>
  <c r="AA359" i="13" s="1"/>
  <c r="X359" i="13"/>
  <c r="Y359" i="13" s="1"/>
  <c r="V359" i="13"/>
  <c r="W359" i="13" s="1"/>
  <c r="AD358" i="13"/>
  <c r="AE358" i="13" s="1"/>
  <c r="AB358" i="13"/>
  <c r="AC358" i="13" s="1"/>
  <c r="Z358" i="13"/>
  <c r="AA358" i="13" s="1"/>
  <c r="X358" i="13"/>
  <c r="Y358" i="13" s="1"/>
  <c r="V358" i="13"/>
  <c r="W358" i="13" s="1"/>
  <c r="AD357" i="13"/>
  <c r="AE357" i="13" s="1"/>
  <c r="AB357" i="13"/>
  <c r="AC357" i="13" s="1"/>
  <c r="Z357" i="13"/>
  <c r="AA357" i="13" s="1"/>
  <c r="X357" i="13"/>
  <c r="Y357" i="13" s="1"/>
  <c r="V357" i="13"/>
  <c r="W357" i="13" s="1"/>
  <c r="AD356" i="13"/>
  <c r="AE356" i="13" s="1"/>
  <c r="AB356" i="13"/>
  <c r="AC356" i="13" s="1"/>
  <c r="Z356" i="13"/>
  <c r="AA356" i="13" s="1"/>
  <c r="X356" i="13"/>
  <c r="Y356" i="13" s="1"/>
  <c r="V356" i="13"/>
  <c r="W356" i="13" s="1"/>
  <c r="AD355" i="13"/>
  <c r="AE355" i="13" s="1"/>
  <c r="AB355" i="13"/>
  <c r="AC355" i="13" s="1"/>
  <c r="Z355" i="13"/>
  <c r="AA355" i="13" s="1"/>
  <c r="X355" i="13"/>
  <c r="Y355" i="13" s="1"/>
  <c r="V355" i="13"/>
  <c r="W355" i="13" s="1"/>
  <c r="AD354" i="13"/>
  <c r="AE354" i="13" s="1"/>
  <c r="AB354" i="13"/>
  <c r="AC354" i="13" s="1"/>
  <c r="Z354" i="13"/>
  <c r="AA354" i="13" s="1"/>
  <c r="X354" i="13"/>
  <c r="Y354" i="13" s="1"/>
  <c r="V354" i="13"/>
  <c r="W354" i="13" s="1"/>
  <c r="AD353" i="13"/>
  <c r="AE353" i="13" s="1"/>
  <c r="AB353" i="13"/>
  <c r="AC353" i="13" s="1"/>
  <c r="Z353" i="13"/>
  <c r="AA353" i="13" s="1"/>
  <c r="X353" i="13"/>
  <c r="Y353" i="13" s="1"/>
  <c r="V353" i="13"/>
  <c r="W353" i="13" s="1"/>
  <c r="AD352" i="13"/>
  <c r="AE352" i="13" s="1"/>
  <c r="AB352" i="13"/>
  <c r="AC352" i="13" s="1"/>
  <c r="Z352" i="13"/>
  <c r="AA352" i="13" s="1"/>
  <c r="X352" i="13"/>
  <c r="Y352" i="13" s="1"/>
  <c r="V352" i="13"/>
  <c r="W352" i="13" s="1"/>
  <c r="AD351" i="13"/>
  <c r="AE351" i="13" s="1"/>
  <c r="AB351" i="13"/>
  <c r="AC351" i="13" s="1"/>
  <c r="Z351" i="13"/>
  <c r="AA351" i="13" s="1"/>
  <c r="X351" i="13"/>
  <c r="Y351" i="13" s="1"/>
  <c r="V351" i="13"/>
  <c r="W351" i="13" s="1"/>
  <c r="AD350" i="13"/>
  <c r="AE350" i="13" s="1"/>
  <c r="AB350" i="13"/>
  <c r="AC350" i="13" s="1"/>
  <c r="Z350" i="13"/>
  <c r="AA350" i="13" s="1"/>
  <c r="X350" i="13"/>
  <c r="Y350" i="13" s="1"/>
  <c r="V350" i="13"/>
  <c r="W350" i="13" s="1"/>
  <c r="AD349" i="13"/>
  <c r="AE349" i="13" s="1"/>
  <c r="AB349" i="13"/>
  <c r="AC349" i="13" s="1"/>
  <c r="Z349" i="13"/>
  <c r="AA349" i="13" s="1"/>
  <c r="X349" i="13"/>
  <c r="Y349" i="13" s="1"/>
  <c r="V349" i="13"/>
  <c r="W349" i="13" s="1"/>
  <c r="AD348" i="13"/>
  <c r="AE348" i="13" s="1"/>
  <c r="AB348" i="13"/>
  <c r="AC348" i="13" s="1"/>
  <c r="Z348" i="13"/>
  <c r="AA348" i="13" s="1"/>
  <c r="X348" i="13"/>
  <c r="Y348" i="13" s="1"/>
  <c r="V348" i="13"/>
  <c r="W348" i="13" s="1"/>
  <c r="AD347" i="13"/>
  <c r="AE347" i="13" s="1"/>
  <c r="AB347" i="13"/>
  <c r="AC347" i="13" s="1"/>
  <c r="Z347" i="13"/>
  <c r="AA347" i="13" s="1"/>
  <c r="X347" i="13"/>
  <c r="Y347" i="13" s="1"/>
  <c r="V347" i="13"/>
  <c r="W347" i="13" s="1"/>
  <c r="AD346" i="13"/>
  <c r="AE346" i="13" s="1"/>
  <c r="AB346" i="13"/>
  <c r="AC346" i="13" s="1"/>
  <c r="Z346" i="13"/>
  <c r="AA346" i="13" s="1"/>
  <c r="X346" i="13"/>
  <c r="Y346" i="13" s="1"/>
  <c r="V346" i="13"/>
  <c r="W346" i="13" s="1"/>
  <c r="AD345" i="13"/>
  <c r="AE345" i="13" s="1"/>
  <c r="AB345" i="13"/>
  <c r="AC345" i="13" s="1"/>
  <c r="Z345" i="13"/>
  <c r="AA345" i="13" s="1"/>
  <c r="X345" i="13"/>
  <c r="Y345" i="13" s="1"/>
  <c r="V345" i="13"/>
  <c r="W345" i="13" s="1"/>
  <c r="AD344" i="13"/>
  <c r="AE344" i="13" s="1"/>
  <c r="AB344" i="13"/>
  <c r="AC344" i="13" s="1"/>
  <c r="Z344" i="13"/>
  <c r="AA344" i="13" s="1"/>
  <c r="X344" i="13"/>
  <c r="Y344" i="13" s="1"/>
  <c r="V344" i="13"/>
  <c r="W344" i="13" s="1"/>
  <c r="AD343" i="13"/>
  <c r="AE343" i="13" s="1"/>
  <c r="AB343" i="13"/>
  <c r="AC343" i="13" s="1"/>
  <c r="Z343" i="13"/>
  <c r="AA343" i="13" s="1"/>
  <c r="X343" i="13"/>
  <c r="Y343" i="13" s="1"/>
  <c r="V343" i="13"/>
  <c r="W343" i="13" s="1"/>
  <c r="AD342" i="13"/>
  <c r="AE342" i="13" s="1"/>
  <c r="AB342" i="13"/>
  <c r="AC342" i="13" s="1"/>
  <c r="Z342" i="13"/>
  <c r="AA342" i="13" s="1"/>
  <c r="X342" i="13"/>
  <c r="Y342" i="13" s="1"/>
  <c r="V342" i="13"/>
  <c r="W342" i="13" s="1"/>
  <c r="AD341" i="13"/>
  <c r="AE341" i="13" s="1"/>
  <c r="AB341" i="13"/>
  <c r="AC341" i="13" s="1"/>
  <c r="Z341" i="13"/>
  <c r="AA341" i="13" s="1"/>
  <c r="X341" i="13"/>
  <c r="Y341" i="13" s="1"/>
  <c r="V341" i="13"/>
  <c r="W341" i="13" s="1"/>
  <c r="AD340" i="13"/>
  <c r="AE340" i="13" s="1"/>
  <c r="AB340" i="13"/>
  <c r="AC340" i="13" s="1"/>
  <c r="Z340" i="13"/>
  <c r="AA340" i="13" s="1"/>
  <c r="X340" i="13"/>
  <c r="Y340" i="13" s="1"/>
  <c r="V340" i="13"/>
  <c r="W340" i="13" s="1"/>
  <c r="AD339" i="13"/>
  <c r="AE339" i="13" s="1"/>
  <c r="AB339" i="13"/>
  <c r="AC339" i="13" s="1"/>
  <c r="Z339" i="13"/>
  <c r="AA339" i="13" s="1"/>
  <c r="X339" i="13"/>
  <c r="Y339" i="13" s="1"/>
  <c r="V339" i="13"/>
  <c r="W339" i="13" s="1"/>
  <c r="AD338" i="13"/>
  <c r="AE338" i="13" s="1"/>
  <c r="AB338" i="13"/>
  <c r="AC338" i="13" s="1"/>
  <c r="Z338" i="13"/>
  <c r="AA338" i="13" s="1"/>
  <c r="X338" i="13"/>
  <c r="Y338" i="13" s="1"/>
  <c r="V338" i="13"/>
  <c r="W338" i="13" s="1"/>
  <c r="Z337" i="13"/>
  <c r="AA337" i="13" s="1"/>
  <c r="X337" i="13"/>
  <c r="Y337" i="13" s="1"/>
  <c r="V337" i="13"/>
  <c r="W337" i="13" s="1"/>
  <c r="AD336" i="13"/>
  <c r="AE336" i="13" s="1"/>
  <c r="AB336" i="13"/>
  <c r="AC336" i="13" s="1"/>
  <c r="Z336" i="13"/>
  <c r="AA336" i="13" s="1"/>
  <c r="X336" i="13"/>
  <c r="Y336" i="13" s="1"/>
  <c r="V336" i="13"/>
  <c r="W336" i="13" s="1"/>
  <c r="AD335" i="13"/>
  <c r="AE335" i="13" s="1"/>
  <c r="AB335" i="13"/>
  <c r="AC335" i="13" s="1"/>
  <c r="Z335" i="13"/>
  <c r="AA335" i="13" s="1"/>
  <c r="X335" i="13"/>
  <c r="Y335" i="13" s="1"/>
  <c r="V335" i="13"/>
  <c r="W335" i="13" s="1"/>
  <c r="AD334" i="13"/>
  <c r="AE334" i="13" s="1"/>
  <c r="AB334" i="13"/>
  <c r="AC334" i="13" s="1"/>
  <c r="Z334" i="13"/>
  <c r="AA334" i="13" s="1"/>
  <c r="X334" i="13"/>
  <c r="Y334" i="13" s="1"/>
  <c r="V334" i="13"/>
  <c r="W334" i="13" s="1"/>
  <c r="AD333" i="13"/>
  <c r="AE333" i="13" s="1"/>
  <c r="AB333" i="13"/>
  <c r="AC333" i="13" s="1"/>
  <c r="Z333" i="13"/>
  <c r="AA333" i="13" s="1"/>
  <c r="X333" i="13"/>
  <c r="Y333" i="13" s="1"/>
  <c r="V333" i="13"/>
  <c r="W333" i="13" s="1"/>
  <c r="AD332" i="13"/>
  <c r="AE332" i="13" s="1"/>
  <c r="AB332" i="13"/>
  <c r="AC332" i="13" s="1"/>
  <c r="Z332" i="13"/>
  <c r="AA332" i="13" s="1"/>
  <c r="X332" i="13"/>
  <c r="Y332" i="13" s="1"/>
  <c r="V332" i="13"/>
  <c r="W332" i="13" s="1"/>
  <c r="AD331" i="13"/>
  <c r="AE331" i="13" s="1"/>
  <c r="AB331" i="13"/>
  <c r="AC331" i="13" s="1"/>
  <c r="Z331" i="13"/>
  <c r="AA331" i="13" s="1"/>
  <c r="X331" i="13"/>
  <c r="Y331" i="13" s="1"/>
  <c r="V331" i="13"/>
  <c r="W331" i="13" s="1"/>
  <c r="AD330" i="13"/>
  <c r="AE330" i="13" s="1"/>
  <c r="AB330" i="13"/>
  <c r="AC330" i="13" s="1"/>
  <c r="Z330" i="13"/>
  <c r="AA330" i="13" s="1"/>
  <c r="X330" i="13"/>
  <c r="Y330" i="13" s="1"/>
  <c r="V330" i="13"/>
  <c r="W330" i="13" s="1"/>
  <c r="AD329" i="13"/>
  <c r="AE329" i="13" s="1"/>
  <c r="AB329" i="13"/>
  <c r="AC329" i="13" s="1"/>
  <c r="Z329" i="13"/>
  <c r="AA329" i="13" s="1"/>
  <c r="X329" i="13"/>
  <c r="Y329" i="13" s="1"/>
  <c r="V329" i="13"/>
  <c r="W329" i="13" s="1"/>
  <c r="AD328" i="13"/>
  <c r="AE328" i="13" s="1"/>
  <c r="AB328" i="13"/>
  <c r="AC328" i="13" s="1"/>
  <c r="Z328" i="13"/>
  <c r="AA328" i="13" s="1"/>
  <c r="X328" i="13"/>
  <c r="Y328" i="13" s="1"/>
  <c r="V328" i="13"/>
  <c r="W328" i="13" s="1"/>
  <c r="AD327" i="13"/>
  <c r="AE327" i="13" s="1"/>
  <c r="AB327" i="13"/>
  <c r="AC327" i="13" s="1"/>
  <c r="Z327" i="13"/>
  <c r="AA327" i="13" s="1"/>
  <c r="X327" i="13"/>
  <c r="Y327" i="13" s="1"/>
  <c r="V327" i="13"/>
  <c r="W327" i="13" s="1"/>
  <c r="AD326" i="13"/>
  <c r="AE326" i="13" s="1"/>
  <c r="AB326" i="13"/>
  <c r="AC326" i="13" s="1"/>
  <c r="Z326" i="13"/>
  <c r="AA326" i="13" s="1"/>
  <c r="X326" i="13"/>
  <c r="Y326" i="13" s="1"/>
  <c r="V326" i="13"/>
  <c r="W326" i="13" s="1"/>
  <c r="AD325" i="13"/>
  <c r="AE325" i="13" s="1"/>
  <c r="AB325" i="13"/>
  <c r="AC325" i="13" s="1"/>
  <c r="Z325" i="13"/>
  <c r="AA325" i="13" s="1"/>
  <c r="X325" i="13"/>
  <c r="Y325" i="13" s="1"/>
  <c r="V325" i="13"/>
  <c r="W325" i="13" s="1"/>
  <c r="AD324" i="13"/>
  <c r="AE324" i="13" s="1"/>
  <c r="AB324" i="13"/>
  <c r="AC324" i="13" s="1"/>
  <c r="Z324" i="13"/>
  <c r="AA324" i="13" s="1"/>
  <c r="X324" i="13"/>
  <c r="Y324" i="13" s="1"/>
  <c r="V324" i="13"/>
  <c r="W324" i="13" s="1"/>
  <c r="AD323" i="13"/>
  <c r="AE323" i="13" s="1"/>
  <c r="AB323" i="13"/>
  <c r="AC323" i="13" s="1"/>
  <c r="Z323" i="13"/>
  <c r="AA323" i="13" s="1"/>
  <c r="X323" i="13"/>
  <c r="Y323" i="13" s="1"/>
  <c r="V323" i="13"/>
  <c r="W323" i="13" s="1"/>
  <c r="AD322" i="13"/>
  <c r="AE322" i="13" s="1"/>
  <c r="AB322" i="13"/>
  <c r="AC322" i="13" s="1"/>
  <c r="Z322" i="13"/>
  <c r="AA322" i="13" s="1"/>
  <c r="X322" i="13"/>
  <c r="Y322" i="13" s="1"/>
  <c r="V322" i="13"/>
  <c r="W322" i="13" s="1"/>
  <c r="AD321" i="13"/>
  <c r="AE321" i="13" s="1"/>
  <c r="AB321" i="13"/>
  <c r="AC321" i="13" s="1"/>
  <c r="Z321" i="13"/>
  <c r="AA321" i="13" s="1"/>
  <c r="X321" i="13"/>
  <c r="Y321" i="13" s="1"/>
  <c r="V321" i="13"/>
  <c r="W321" i="13" s="1"/>
  <c r="AD319" i="13"/>
  <c r="AE319" i="13" s="1"/>
  <c r="AB319" i="13"/>
  <c r="AC319" i="13" s="1"/>
  <c r="Z319" i="13"/>
  <c r="AA319" i="13" s="1"/>
  <c r="X319" i="13"/>
  <c r="Y319" i="13" s="1"/>
  <c r="V319" i="13"/>
  <c r="W319" i="13" s="1"/>
  <c r="AD318" i="13"/>
  <c r="AE318" i="13" s="1"/>
  <c r="AB318" i="13"/>
  <c r="AC318" i="13" s="1"/>
  <c r="Z318" i="13"/>
  <c r="AA318" i="13" s="1"/>
  <c r="X318" i="13"/>
  <c r="Y318" i="13" s="1"/>
  <c r="V318" i="13"/>
  <c r="W318" i="13" s="1"/>
  <c r="Z317" i="13"/>
  <c r="AA317" i="13" s="1"/>
  <c r="X317" i="13"/>
  <c r="Y317" i="13" s="1"/>
  <c r="V317" i="13"/>
  <c r="W317" i="13" s="1"/>
  <c r="AD316" i="13"/>
  <c r="AE316" i="13" s="1"/>
  <c r="AB316" i="13"/>
  <c r="AC316" i="13" s="1"/>
  <c r="Z316" i="13"/>
  <c r="AA316" i="13" s="1"/>
  <c r="X316" i="13"/>
  <c r="Y316" i="13" s="1"/>
  <c r="V316" i="13"/>
  <c r="W316" i="13" s="1"/>
  <c r="AD315" i="13"/>
  <c r="AE315" i="13" s="1"/>
  <c r="AB315" i="13"/>
  <c r="AC315" i="13" s="1"/>
  <c r="Z315" i="13"/>
  <c r="AA315" i="13" s="1"/>
  <c r="X315" i="13"/>
  <c r="Y315" i="13" s="1"/>
  <c r="V315" i="13"/>
  <c r="W315" i="13" s="1"/>
  <c r="AD314" i="13"/>
  <c r="AE314" i="13" s="1"/>
  <c r="AB314" i="13"/>
  <c r="AC314" i="13" s="1"/>
  <c r="Z314" i="13"/>
  <c r="AA314" i="13" s="1"/>
  <c r="X314" i="13"/>
  <c r="Y314" i="13" s="1"/>
  <c r="V314" i="13"/>
  <c r="W314" i="13" s="1"/>
  <c r="AD313" i="13"/>
  <c r="AE313" i="13" s="1"/>
  <c r="AB313" i="13"/>
  <c r="AC313" i="13" s="1"/>
  <c r="Z313" i="13"/>
  <c r="AA313" i="13" s="1"/>
  <c r="X313" i="13"/>
  <c r="Y313" i="13" s="1"/>
  <c r="V313" i="13"/>
  <c r="W313" i="13" s="1"/>
  <c r="AD312" i="13"/>
  <c r="AE312" i="13" s="1"/>
  <c r="AB312" i="13"/>
  <c r="AC312" i="13" s="1"/>
  <c r="Z312" i="13"/>
  <c r="AA312" i="13" s="1"/>
  <c r="X312" i="13"/>
  <c r="Y312" i="13" s="1"/>
  <c r="V312" i="13"/>
  <c r="W312" i="13" s="1"/>
  <c r="AD311" i="13"/>
  <c r="AE311" i="13" s="1"/>
  <c r="AB311" i="13"/>
  <c r="AC311" i="13" s="1"/>
  <c r="Z311" i="13"/>
  <c r="AA311" i="13" s="1"/>
  <c r="X311" i="13"/>
  <c r="Y311" i="13" s="1"/>
  <c r="V311" i="13"/>
  <c r="W311" i="13" s="1"/>
  <c r="AD310" i="13"/>
  <c r="AE310" i="13" s="1"/>
  <c r="AB310" i="13"/>
  <c r="AC310" i="13" s="1"/>
  <c r="Z310" i="13"/>
  <c r="AA310" i="13" s="1"/>
  <c r="X310" i="13"/>
  <c r="Y310" i="13" s="1"/>
  <c r="V310" i="13"/>
  <c r="W310" i="13" s="1"/>
  <c r="AD309" i="13"/>
  <c r="AE309" i="13" s="1"/>
  <c r="AB309" i="13"/>
  <c r="AC309" i="13" s="1"/>
  <c r="Z309" i="13"/>
  <c r="AA309" i="13" s="1"/>
  <c r="X309" i="13"/>
  <c r="Y309" i="13" s="1"/>
  <c r="V309" i="13"/>
  <c r="W309" i="13" s="1"/>
  <c r="AD308" i="13"/>
  <c r="AE308" i="13" s="1"/>
  <c r="AB308" i="13"/>
  <c r="AC308" i="13" s="1"/>
  <c r="Z308" i="13"/>
  <c r="AA308" i="13" s="1"/>
  <c r="X308" i="13"/>
  <c r="Y308" i="13" s="1"/>
  <c r="V308" i="13"/>
  <c r="W308" i="13" s="1"/>
  <c r="AD307" i="13"/>
  <c r="AE307" i="13" s="1"/>
  <c r="AB307" i="13"/>
  <c r="AC307" i="13" s="1"/>
  <c r="Z307" i="13"/>
  <c r="AA307" i="13" s="1"/>
  <c r="X307" i="13"/>
  <c r="Y307" i="13" s="1"/>
  <c r="V307" i="13"/>
  <c r="AD306" i="13"/>
  <c r="AE306" i="13" s="1"/>
  <c r="AB306" i="13"/>
  <c r="AC306" i="13" s="1"/>
  <c r="Z306" i="13"/>
  <c r="AA306" i="13" s="1"/>
  <c r="X306" i="13"/>
  <c r="Y306" i="13" s="1"/>
  <c r="V306" i="13"/>
  <c r="W306" i="13" s="1"/>
  <c r="AD305" i="13"/>
  <c r="AE305" i="13" s="1"/>
  <c r="AB305" i="13"/>
  <c r="AC305" i="13" s="1"/>
  <c r="Z305" i="13"/>
  <c r="AA305" i="13" s="1"/>
  <c r="X305" i="13"/>
  <c r="Y305" i="13" s="1"/>
  <c r="V305" i="13"/>
  <c r="W305" i="13" s="1"/>
  <c r="AD304" i="13"/>
  <c r="AE304" i="13" s="1"/>
  <c r="AB304" i="13"/>
  <c r="AC304" i="13" s="1"/>
  <c r="Z304" i="13"/>
  <c r="AA304" i="13" s="1"/>
  <c r="X304" i="13"/>
  <c r="Y304" i="13" s="1"/>
  <c r="V304" i="13"/>
  <c r="W304" i="13" s="1"/>
  <c r="AD303" i="13"/>
  <c r="AE303" i="13" s="1"/>
  <c r="AB303" i="13"/>
  <c r="AC303" i="13" s="1"/>
  <c r="Z303" i="13"/>
  <c r="AA303" i="13" s="1"/>
  <c r="X303" i="13"/>
  <c r="Y303" i="13" s="1"/>
  <c r="V303" i="13"/>
  <c r="W303" i="13" s="1"/>
  <c r="AD302" i="13"/>
  <c r="AE302" i="13" s="1"/>
  <c r="AB302" i="13"/>
  <c r="AC302" i="13" s="1"/>
  <c r="Z302" i="13"/>
  <c r="AA302" i="13" s="1"/>
  <c r="X302" i="13"/>
  <c r="Y302" i="13" s="1"/>
  <c r="V302" i="13"/>
  <c r="W302" i="13" s="1"/>
  <c r="AD301" i="13"/>
  <c r="AE301" i="13" s="1"/>
  <c r="AB301" i="13"/>
  <c r="AC301" i="13" s="1"/>
  <c r="Z301" i="13"/>
  <c r="AA301" i="13" s="1"/>
  <c r="X301" i="13"/>
  <c r="Y301" i="13" s="1"/>
  <c r="V301" i="13"/>
  <c r="W301" i="13" s="1"/>
  <c r="AD300" i="13"/>
  <c r="AE300" i="13" s="1"/>
  <c r="AB300" i="13"/>
  <c r="AC300" i="13" s="1"/>
  <c r="Z300" i="13"/>
  <c r="AA300" i="13" s="1"/>
  <c r="X300" i="13"/>
  <c r="Y300" i="13" s="1"/>
  <c r="V300" i="13"/>
  <c r="W300" i="13" s="1"/>
  <c r="AD299" i="13"/>
  <c r="AE299" i="13" s="1"/>
  <c r="AB299" i="13"/>
  <c r="AC299" i="13" s="1"/>
  <c r="Z299" i="13"/>
  <c r="AA299" i="13" s="1"/>
  <c r="X299" i="13"/>
  <c r="Y299" i="13" s="1"/>
  <c r="V299" i="13"/>
  <c r="W299" i="13" s="1"/>
  <c r="AD298" i="13"/>
  <c r="AE298" i="13" s="1"/>
  <c r="AB298" i="13"/>
  <c r="AC298" i="13" s="1"/>
  <c r="Z298" i="13"/>
  <c r="AA298" i="13" s="1"/>
  <c r="X298" i="13"/>
  <c r="Y298" i="13" s="1"/>
  <c r="V298" i="13"/>
  <c r="W298" i="13" s="1"/>
  <c r="AD297" i="13"/>
  <c r="AE297" i="13" s="1"/>
  <c r="AB297" i="13"/>
  <c r="AC297" i="13" s="1"/>
  <c r="Z297" i="13"/>
  <c r="AA297" i="13" s="1"/>
  <c r="X297" i="13"/>
  <c r="Y297" i="13" s="1"/>
  <c r="V297" i="13"/>
  <c r="W297" i="13" s="1"/>
  <c r="AD296" i="13"/>
  <c r="AE296" i="13" s="1"/>
  <c r="AB296" i="13"/>
  <c r="AC296" i="13" s="1"/>
  <c r="Z296" i="13"/>
  <c r="AA296" i="13" s="1"/>
  <c r="X296" i="13"/>
  <c r="Y296" i="13" s="1"/>
  <c r="V296" i="13"/>
  <c r="AD295" i="13"/>
  <c r="AE295" i="13" s="1"/>
  <c r="AB295" i="13"/>
  <c r="AC295" i="13" s="1"/>
  <c r="Z295" i="13"/>
  <c r="AA295" i="13" s="1"/>
  <c r="X295" i="13"/>
  <c r="Y295" i="13" s="1"/>
  <c r="V295" i="13"/>
  <c r="W295" i="13" s="1"/>
  <c r="AD294" i="13"/>
  <c r="AE294" i="13" s="1"/>
  <c r="AB294" i="13"/>
  <c r="AC294" i="13" s="1"/>
  <c r="Z294" i="13"/>
  <c r="AA294" i="13" s="1"/>
  <c r="X294" i="13"/>
  <c r="Y294" i="13" s="1"/>
  <c r="V294" i="13"/>
  <c r="W294" i="13" s="1"/>
  <c r="AD293" i="13"/>
  <c r="AE293" i="13" s="1"/>
  <c r="AB293" i="13"/>
  <c r="AC293" i="13" s="1"/>
  <c r="Z293" i="13"/>
  <c r="AA293" i="13" s="1"/>
  <c r="X293" i="13"/>
  <c r="Y293" i="13" s="1"/>
  <c r="V293" i="13"/>
  <c r="W293" i="13" s="1"/>
  <c r="AD292" i="13"/>
  <c r="AE292" i="13" s="1"/>
  <c r="AB292" i="13"/>
  <c r="AC292" i="13" s="1"/>
  <c r="Z292" i="13"/>
  <c r="AA292" i="13" s="1"/>
  <c r="X292" i="13"/>
  <c r="Y292" i="13" s="1"/>
  <c r="V292" i="13"/>
  <c r="W292" i="13" s="1"/>
  <c r="AD291" i="13"/>
  <c r="AE291" i="13" s="1"/>
  <c r="AB291" i="13"/>
  <c r="AC291" i="13" s="1"/>
  <c r="Z291" i="13"/>
  <c r="AA291" i="13" s="1"/>
  <c r="X291" i="13"/>
  <c r="Y291" i="13" s="1"/>
  <c r="V291" i="13"/>
  <c r="W291" i="13" s="1"/>
  <c r="AD290" i="13"/>
  <c r="AE290" i="13" s="1"/>
  <c r="AB290" i="13"/>
  <c r="AC290" i="13" s="1"/>
  <c r="Z290" i="13"/>
  <c r="AA290" i="13" s="1"/>
  <c r="X290" i="13"/>
  <c r="Y290" i="13" s="1"/>
  <c r="V290" i="13"/>
  <c r="W290" i="13" s="1"/>
  <c r="AD289" i="13"/>
  <c r="AE289" i="13" s="1"/>
  <c r="AB289" i="13"/>
  <c r="AC289" i="13" s="1"/>
  <c r="Z289" i="13"/>
  <c r="AA289" i="13" s="1"/>
  <c r="X289" i="13"/>
  <c r="Y289" i="13" s="1"/>
  <c r="V289" i="13"/>
  <c r="W289" i="13" s="1"/>
  <c r="AD288" i="13"/>
  <c r="AE288" i="13" s="1"/>
  <c r="AB288" i="13"/>
  <c r="AC288" i="13" s="1"/>
  <c r="Z288" i="13"/>
  <c r="AA288" i="13" s="1"/>
  <c r="X288" i="13"/>
  <c r="Y288" i="13" s="1"/>
  <c r="V288" i="13"/>
  <c r="W288" i="13" s="1"/>
  <c r="AD287" i="13"/>
  <c r="AE287" i="13" s="1"/>
  <c r="AB287" i="13"/>
  <c r="AC287" i="13" s="1"/>
  <c r="Z287" i="13"/>
  <c r="AA287" i="13" s="1"/>
  <c r="X287" i="13"/>
  <c r="Y287" i="13" s="1"/>
  <c r="V287" i="13"/>
  <c r="W287" i="13" s="1"/>
  <c r="AD286" i="13"/>
  <c r="AE286" i="13" s="1"/>
  <c r="AB286" i="13"/>
  <c r="AC286" i="13" s="1"/>
  <c r="Z286" i="13"/>
  <c r="AA286" i="13" s="1"/>
  <c r="X286" i="13"/>
  <c r="Y286" i="13" s="1"/>
  <c r="V286" i="13"/>
  <c r="W286" i="13" s="1"/>
  <c r="AD285" i="13"/>
  <c r="AE285" i="13" s="1"/>
  <c r="AB285" i="13"/>
  <c r="AC285" i="13" s="1"/>
  <c r="Z285" i="13"/>
  <c r="AA285" i="13" s="1"/>
  <c r="X285" i="13"/>
  <c r="Y285" i="13" s="1"/>
  <c r="V285" i="13"/>
  <c r="W285" i="13" s="1"/>
  <c r="AD284" i="13"/>
  <c r="AE284" i="13" s="1"/>
  <c r="AB284" i="13"/>
  <c r="AC284" i="13" s="1"/>
  <c r="Z284" i="13"/>
  <c r="AA284" i="13" s="1"/>
  <c r="X284" i="13"/>
  <c r="Y284" i="13" s="1"/>
  <c r="V284" i="13"/>
  <c r="W284" i="13" s="1"/>
  <c r="AD283" i="13"/>
  <c r="AE283" i="13" s="1"/>
  <c r="AB283" i="13"/>
  <c r="AC283" i="13" s="1"/>
  <c r="Z283" i="13"/>
  <c r="AA283" i="13" s="1"/>
  <c r="X283" i="13"/>
  <c r="Y283" i="13" s="1"/>
  <c r="V283" i="13"/>
  <c r="W283" i="13" s="1"/>
  <c r="AD282" i="13"/>
  <c r="AE282" i="13" s="1"/>
  <c r="AB282" i="13"/>
  <c r="AC282" i="13" s="1"/>
  <c r="Z282" i="13"/>
  <c r="AA282" i="13" s="1"/>
  <c r="X282" i="13"/>
  <c r="Y282" i="13" s="1"/>
  <c r="V282" i="13"/>
  <c r="W282" i="13" s="1"/>
  <c r="AD281" i="13"/>
  <c r="AE281" i="13" s="1"/>
  <c r="AB281" i="13"/>
  <c r="AC281" i="13" s="1"/>
  <c r="Z281" i="13"/>
  <c r="AA281" i="13" s="1"/>
  <c r="X281" i="13"/>
  <c r="Y281" i="13" s="1"/>
  <c r="V281" i="13"/>
  <c r="W281" i="13" s="1"/>
  <c r="AD280" i="13"/>
  <c r="AE280" i="13" s="1"/>
  <c r="AB280" i="13"/>
  <c r="AC280" i="13" s="1"/>
  <c r="Z280" i="13"/>
  <c r="AA280" i="13" s="1"/>
  <c r="X280" i="13"/>
  <c r="Y280" i="13" s="1"/>
  <c r="V280" i="13"/>
  <c r="W280" i="13" s="1"/>
  <c r="AD279" i="13"/>
  <c r="AE279" i="13" s="1"/>
  <c r="AB279" i="13"/>
  <c r="AC279" i="13" s="1"/>
  <c r="Z279" i="13"/>
  <c r="AA279" i="13" s="1"/>
  <c r="X279" i="13"/>
  <c r="Y279" i="13" s="1"/>
  <c r="V279" i="13"/>
  <c r="W279" i="13" s="1"/>
  <c r="AD278" i="13"/>
  <c r="AE278" i="13" s="1"/>
  <c r="AB278" i="13"/>
  <c r="AC278" i="13" s="1"/>
  <c r="Z278" i="13"/>
  <c r="AA278" i="13" s="1"/>
  <c r="X278" i="13"/>
  <c r="Y278" i="13" s="1"/>
  <c r="V278" i="13"/>
  <c r="W278" i="13" s="1"/>
  <c r="AD277" i="13"/>
  <c r="AE277" i="13" s="1"/>
  <c r="AB277" i="13"/>
  <c r="AC277" i="13" s="1"/>
  <c r="Z277" i="13"/>
  <c r="AA277" i="13" s="1"/>
  <c r="X277" i="13"/>
  <c r="Y277" i="13" s="1"/>
  <c r="V277" i="13"/>
  <c r="W277" i="13" s="1"/>
  <c r="AD276" i="13"/>
  <c r="AE276" i="13" s="1"/>
  <c r="AB276" i="13"/>
  <c r="AC276" i="13" s="1"/>
  <c r="Z276" i="13"/>
  <c r="AA276" i="13" s="1"/>
  <c r="X276" i="13"/>
  <c r="Y276" i="13" s="1"/>
  <c r="V276" i="13"/>
  <c r="W276" i="13" s="1"/>
  <c r="AD275" i="13"/>
  <c r="AE275" i="13" s="1"/>
  <c r="AB275" i="13"/>
  <c r="AC275" i="13" s="1"/>
  <c r="Z275" i="13"/>
  <c r="AA275" i="13" s="1"/>
  <c r="X275" i="13"/>
  <c r="Y275" i="13" s="1"/>
  <c r="V275" i="13"/>
  <c r="W275" i="13" s="1"/>
  <c r="AD274" i="13"/>
  <c r="AE274" i="13" s="1"/>
  <c r="AB274" i="13"/>
  <c r="AC274" i="13" s="1"/>
  <c r="Z274" i="13"/>
  <c r="AA274" i="13" s="1"/>
  <c r="X274" i="13"/>
  <c r="Y274" i="13" s="1"/>
  <c r="V274" i="13"/>
  <c r="W274" i="13" s="1"/>
  <c r="AD273" i="13"/>
  <c r="AE273" i="13" s="1"/>
  <c r="AB273" i="13"/>
  <c r="AC273" i="13" s="1"/>
  <c r="Z273" i="13"/>
  <c r="AA273" i="13" s="1"/>
  <c r="X273" i="13"/>
  <c r="Y273" i="13" s="1"/>
  <c r="V273" i="13"/>
  <c r="W273" i="13" s="1"/>
  <c r="AD272" i="13"/>
  <c r="AE272" i="13" s="1"/>
  <c r="AB272" i="13"/>
  <c r="AC272" i="13" s="1"/>
  <c r="Z272" i="13"/>
  <c r="AA272" i="13" s="1"/>
  <c r="X272" i="13"/>
  <c r="Y272" i="13" s="1"/>
  <c r="V272" i="13"/>
  <c r="W272" i="13" s="1"/>
  <c r="AD271" i="13"/>
  <c r="AE271" i="13" s="1"/>
  <c r="AB271" i="13"/>
  <c r="AC271" i="13" s="1"/>
  <c r="Z271" i="13"/>
  <c r="AA271" i="13" s="1"/>
  <c r="X271" i="13"/>
  <c r="Y271" i="13" s="1"/>
  <c r="V271" i="13"/>
  <c r="W271" i="13" s="1"/>
  <c r="AD270" i="13"/>
  <c r="AE270" i="13" s="1"/>
  <c r="AB270" i="13"/>
  <c r="AC270" i="13" s="1"/>
  <c r="Z270" i="13"/>
  <c r="AA270" i="13" s="1"/>
  <c r="X270" i="13"/>
  <c r="Y270" i="13" s="1"/>
  <c r="V270" i="13"/>
  <c r="W270" i="13" s="1"/>
  <c r="AD269" i="13"/>
  <c r="AE269" i="13" s="1"/>
  <c r="AB269" i="13"/>
  <c r="AC269" i="13" s="1"/>
  <c r="Z269" i="13"/>
  <c r="AA269" i="13" s="1"/>
  <c r="X269" i="13"/>
  <c r="Y269" i="13" s="1"/>
  <c r="V269" i="13"/>
  <c r="W269" i="13" s="1"/>
  <c r="AD268" i="13"/>
  <c r="AE268" i="13" s="1"/>
  <c r="AB268" i="13"/>
  <c r="AC268" i="13" s="1"/>
  <c r="Z268" i="13"/>
  <c r="AA268" i="13" s="1"/>
  <c r="X268" i="13"/>
  <c r="Y268" i="13" s="1"/>
  <c r="V268" i="13"/>
  <c r="W268" i="13" s="1"/>
  <c r="AD267" i="13"/>
  <c r="AE267" i="13" s="1"/>
  <c r="AB267" i="13"/>
  <c r="AC267" i="13" s="1"/>
  <c r="Z267" i="13"/>
  <c r="AA267" i="13" s="1"/>
  <c r="X267" i="13"/>
  <c r="Y267" i="13" s="1"/>
  <c r="V267" i="13"/>
  <c r="W267" i="13" s="1"/>
  <c r="AD266" i="13"/>
  <c r="AE266" i="13" s="1"/>
  <c r="AB266" i="13"/>
  <c r="AC266" i="13" s="1"/>
  <c r="Z266" i="13"/>
  <c r="AA266" i="13" s="1"/>
  <c r="X266" i="13"/>
  <c r="Y266" i="13" s="1"/>
  <c r="V266" i="13"/>
  <c r="W266" i="13" s="1"/>
  <c r="AD265" i="13"/>
  <c r="AE265" i="13" s="1"/>
  <c r="AB265" i="13"/>
  <c r="AC265" i="13" s="1"/>
  <c r="Z265" i="13"/>
  <c r="AA265" i="13" s="1"/>
  <c r="X265" i="13"/>
  <c r="Y265" i="13" s="1"/>
  <c r="V265" i="13"/>
  <c r="W265" i="13" s="1"/>
  <c r="AD264" i="13"/>
  <c r="AE264" i="13" s="1"/>
  <c r="AB264" i="13"/>
  <c r="AC264" i="13" s="1"/>
  <c r="Z264" i="13"/>
  <c r="AA264" i="13" s="1"/>
  <c r="X264" i="13"/>
  <c r="Y264" i="13" s="1"/>
  <c r="V264" i="13"/>
  <c r="W264" i="13" s="1"/>
  <c r="AD263" i="13"/>
  <c r="AE263" i="13" s="1"/>
  <c r="AB263" i="13"/>
  <c r="AC263" i="13" s="1"/>
  <c r="Z263" i="13"/>
  <c r="AA263" i="13" s="1"/>
  <c r="X263" i="13"/>
  <c r="Y263" i="13" s="1"/>
  <c r="V263" i="13"/>
  <c r="W263" i="13" s="1"/>
  <c r="AD262" i="13"/>
  <c r="AE262" i="13" s="1"/>
  <c r="AB262" i="13"/>
  <c r="AC262" i="13" s="1"/>
  <c r="Z262" i="13"/>
  <c r="AA262" i="13" s="1"/>
  <c r="X262" i="13"/>
  <c r="Y262" i="13" s="1"/>
  <c r="V262" i="13"/>
  <c r="W262" i="13" s="1"/>
  <c r="AD261" i="13"/>
  <c r="AE261" i="13" s="1"/>
  <c r="AB261" i="13"/>
  <c r="AC261" i="13" s="1"/>
  <c r="Z261" i="13"/>
  <c r="AA261" i="13" s="1"/>
  <c r="X261" i="13"/>
  <c r="Y261" i="13" s="1"/>
  <c r="V261" i="13"/>
  <c r="W261" i="13" s="1"/>
  <c r="AD260" i="13"/>
  <c r="AE260" i="13" s="1"/>
  <c r="AB260" i="13"/>
  <c r="AC260" i="13" s="1"/>
  <c r="Z260" i="13"/>
  <c r="AA260" i="13" s="1"/>
  <c r="X260" i="13"/>
  <c r="Y260" i="13" s="1"/>
  <c r="V260" i="13"/>
  <c r="W260" i="13" s="1"/>
  <c r="AD259" i="13"/>
  <c r="AE259" i="13" s="1"/>
  <c r="AB259" i="13"/>
  <c r="AC259" i="13" s="1"/>
  <c r="Z259" i="13"/>
  <c r="AA259" i="13" s="1"/>
  <c r="X259" i="13"/>
  <c r="Y259" i="13" s="1"/>
  <c r="V259" i="13"/>
  <c r="W259" i="13" s="1"/>
  <c r="AD258" i="13"/>
  <c r="AE258" i="13" s="1"/>
  <c r="AB258" i="13"/>
  <c r="AC258" i="13" s="1"/>
  <c r="Z258" i="13"/>
  <c r="AA258" i="13" s="1"/>
  <c r="X258" i="13"/>
  <c r="Y258" i="13" s="1"/>
  <c r="V258" i="13"/>
  <c r="W258" i="13" s="1"/>
  <c r="AD257" i="13"/>
  <c r="AE257" i="13" s="1"/>
  <c r="AB257" i="13"/>
  <c r="AC257" i="13" s="1"/>
  <c r="Z257" i="13"/>
  <c r="AA257" i="13" s="1"/>
  <c r="X257" i="13"/>
  <c r="Y257" i="13" s="1"/>
  <c r="V257" i="13"/>
  <c r="W257" i="13" s="1"/>
  <c r="AD256" i="13"/>
  <c r="AE256" i="13" s="1"/>
  <c r="AB256" i="13"/>
  <c r="AC256" i="13" s="1"/>
  <c r="Z256" i="13"/>
  <c r="AA256" i="13" s="1"/>
  <c r="X256" i="13"/>
  <c r="Y256" i="13" s="1"/>
  <c r="V256" i="13"/>
  <c r="W256" i="13" s="1"/>
  <c r="AD255" i="13"/>
  <c r="AE255" i="13" s="1"/>
  <c r="AB255" i="13"/>
  <c r="AC255" i="13" s="1"/>
  <c r="Z255" i="13"/>
  <c r="AA255" i="13" s="1"/>
  <c r="X255" i="13"/>
  <c r="Y255" i="13" s="1"/>
  <c r="V255" i="13"/>
  <c r="W255" i="13" s="1"/>
  <c r="AD254" i="13"/>
  <c r="AE254" i="13" s="1"/>
  <c r="AB254" i="13"/>
  <c r="AC254" i="13" s="1"/>
  <c r="Z254" i="13"/>
  <c r="AA254" i="13" s="1"/>
  <c r="X254" i="13"/>
  <c r="Y254" i="13" s="1"/>
  <c r="V254" i="13"/>
  <c r="W254" i="13" s="1"/>
  <c r="AD253" i="13"/>
  <c r="AE253" i="13" s="1"/>
  <c r="AB253" i="13"/>
  <c r="AC253" i="13" s="1"/>
  <c r="Z253" i="13"/>
  <c r="AA253" i="13" s="1"/>
  <c r="X253" i="13"/>
  <c r="Y253" i="13" s="1"/>
  <c r="V253" i="13"/>
  <c r="W253" i="13" s="1"/>
  <c r="AD252" i="13"/>
  <c r="AE252" i="13" s="1"/>
  <c r="AB252" i="13"/>
  <c r="AC252" i="13" s="1"/>
  <c r="Z252" i="13"/>
  <c r="AA252" i="13" s="1"/>
  <c r="X252" i="13"/>
  <c r="Y252" i="13" s="1"/>
  <c r="V252" i="13"/>
  <c r="W252" i="13" s="1"/>
  <c r="AD251" i="13"/>
  <c r="AE251" i="13" s="1"/>
  <c r="AB251" i="13"/>
  <c r="AC251" i="13" s="1"/>
  <c r="Z251" i="13"/>
  <c r="AA251" i="13" s="1"/>
  <c r="X251" i="13"/>
  <c r="Y251" i="13" s="1"/>
  <c r="V251" i="13"/>
  <c r="W251" i="13" s="1"/>
  <c r="AD250" i="13"/>
  <c r="AE250" i="13" s="1"/>
  <c r="AB250" i="13"/>
  <c r="AC250" i="13" s="1"/>
  <c r="Z250" i="13"/>
  <c r="AA250" i="13" s="1"/>
  <c r="X250" i="13"/>
  <c r="Y250" i="13" s="1"/>
  <c r="V250" i="13"/>
  <c r="W250" i="13" s="1"/>
  <c r="AD249" i="13"/>
  <c r="AE249" i="13" s="1"/>
  <c r="AB249" i="13"/>
  <c r="AC249" i="13" s="1"/>
  <c r="Z249" i="13"/>
  <c r="AA249" i="13" s="1"/>
  <c r="X249" i="13"/>
  <c r="Y249" i="13" s="1"/>
  <c r="V249" i="13"/>
  <c r="W249" i="13" s="1"/>
  <c r="AD248" i="13"/>
  <c r="AE248" i="13" s="1"/>
  <c r="AB248" i="13"/>
  <c r="AC248" i="13" s="1"/>
  <c r="Z248" i="13"/>
  <c r="AA248" i="13" s="1"/>
  <c r="X248" i="13"/>
  <c r="Y248" i="13" s="1"/>
  <c r="V248" i="13"/>
  <c r="W248" i="13" s="1"/>
  <c r="AD247" i="13"/>
  <c r="AE247" i="13" s="1"/>
  <c r="AB247" i="13"/>
  <c r="AC247" i="13" s="1"/>
  <c r="Z247" i="13"/>
  <c r="AA247" i="13" s="1"/>
  <c r="X247" i="13"/>
  <c r="Y247" i="13" s="1"/>
  <c r="V247" i="13"/>
  <c r="W247" i="13" s="1"/>
  <c r="AD246" i="13"/>
  <c r="AE246" i="13" s="1"/>
  <c r="AB246" i="13"/>
  <c r="AC246" i="13" s="1"/>
  <c r="Z246" i="13"/>
  <c r="AA246" i="13" s="1"/>
  <c r="X246" i="13"/>
  <c r="Y246" i="13" s="1"/>
  <c r="V246" i="13"/>
  <c r="W246" i="13" s="1"/>
  <c r="AD245" i="13"/>
  <c r="AE245" i="13" s="1"/>
  <c r="AB245" i="13"/>
  <c r="AC245" i="13" s="1"/>
  <c r="Z245" i="13"/>
  <c r="AA245" i="13" s="1"/>
  <c r="X245" i="13"/>
  <c r="Y245" i="13" s="1"/>
  <c r="V245" i="13"/>
  <c r="W245" i="13" s="1"/>
  <c r="AD244" i="13"/>
  <c r="AE244" i="13" s="1"/>
  <c r="AB244" i="13"/>
  <c r="AC244" i="13" s="1"/>
  <c r="Z244" i="13"/>
  <c r="AA244" i="13" s="1"/>
  <c r="X244" i="13"/>
  <c r="Y244" i="13" s="1"/>
  <c r="V244" i="13"/>
  <c r="W244" i="13" s="1"/>
  <c r="AD243" i="13"/>
  <c r="AE243" i="13" s="1"/>
  <c r="AB243" i="13"/>
  <c r="AC243" i="13" s="1"/>
  <c r="Z243" i="13"/>
  <c r="AA243" i="13" s="1"/>
  <c r="X243" i="13"/>
  <c r="Y243" i="13" s="1"/>
  <c r="V243" i="13"/>
  <c r="W243" i="13" s="1"/>
  <c r="AD242" i="13"/>
  <c r="AE242" i="13" s="1"/>
  <c r="AB242" i="13"/>
  <c r="AC242" i="13" s="1"/>
  <c r="Z242" i="13"/>
  <c r="AA242" i="13" s="1"/>
  <c r="X242" i="13"/>
  <c r="Y242" i="13" s="1"/>
  <c r="V242" i="13"/>
  <c r="W242" i="13" s="1"/>
  <c r="AD241" i="13"/>
  <c r="AE241" i="13" s="1"/>
  <c r="AB241" i="13"/>
  <c r="AC241" i="13" s="1"/>
  <c r="Z241" i="13"/>
  <c r="AA241" i="13" s="1"/>
  <c r="X241" i="13"/>
  <c r="Y241" i="13" s="1"/>
  <c r="V241" i="13"/>
  <c r="W241" i="13" s="1"/>
  <c r="AD240" i="13"/>
  <c r="AE240" i="13" s="1"/>
  <c r="AB240" i="13"/>
  <c r="AC240" i="13" s="1"/>
  <c r="Z240" i="13"/>
  <c r="AA240" i="13" s="1"/>
  <c r="X240" i="13"/>
  <c r="Y240" i="13" s="1"/>
  <c r="V240" i="13"/>
  <c r="W240" i="13" s="1"/>
  <c r="AD239" i="13"/>
  <c r="AE239" i="13" s="1"/>
  <c r="AB239" i="13"/>
  <c r="AC239" i="13" s="1"/>
  <c r="Z239" i="13"/>
  <c r="AA239" i="13" s="1"/>
  <c r="X239" i="13"/>
  <c r="Y239" i="13" s="1"/>
  <c r="V239" i="13"/>
  <c r="W239" i="13" s="1"/>
  <c r="AD238" i="13"/>
  <c r="AE238" i="13" s="1"/>
  <c r="AB238" i="13"/>
  <c r="AC238" i="13" s="1"/>
  <c r="Z238" i="13"/>
  <c r="AA238" i="13" s="1"/>
  <c r="X238" i="13"/>
  <c r="Y238" i="13" s="1"/>
  <c r="V238" i="13"/>
  <c r="W238" i="13" s="1"/>
  <c r="AD237" i="13"/>
  <c r="AE237" i="13" s="1"/>
  <c r="AB237" i="13"/>
  <c r="AC237" i="13" s="1"/>
  <c r="Z237" i="13"/>
  <c r="AA237" i="13" s="1"/>
  <c r="X237" i="13"/>
  <c r="Y237" i="13" s="1"/>
  <c r="V237" i="13"/>
  <c r="W237" i="13" s="1"/>
  <c r="AD236" i="13"/>
  <c r="AE236" i="13" s="1"/>
  <c r="AB236" i="13"/>
  <c r="AC236" i="13" s="1"/>
  <c r="Z236" i="13"/>
  <c r="AA236" i="13" s="1"/>
  <c r="X236" i="13"/>
  <c r="Y236" i="13" s="1"/>
  <c r="V236" i="13"/>
  <c r="W236" i="13" s="1"/>
  <c r="AD235" i="13"/>
  <c r="AE235" i="13" s="1"/>
  <c r="AB235" i="13"/>
  <c r="AC235" i="13" s="1"/>
  <c r="Z235" i="13"/>
  <c r="AA235" i="13" s="1"/>
  <c r="X235" i="13"/>
  <c r="Y235" i="13" s="1"/>
  <c r="V235" i="13"/>
  <c r="W235" i="13" s="1"/>
  <c r="AD234" i="13"/>
  <c r="AE234" i="13" s="1"/>
  <c r="AB234" i="13"/>
  <c r="AC234" i="13" s="1"/>
  <c r="Z234" i="13"/>
  <c r="AA234" i="13" s="1"/>
  <c r="X234" i="13"/>
  <c r="Y234" i="13" s="1"/>
  <c r="V234" i="13"/>
  <c r="W234" i="13" s="1"/>
  <c r="AD233" i="13"/>
  <c r="AE233" i="13" s="1"/>
  <c r="AB233" i="13"/>
  <c r="AC233" i="13" s="1"/>
  <c r="Z233" i="13"/>
  <c r="AA233" i="13" s="1"/>
  <c r="X233" i="13"/>
  <c r="Y233" i="13" s="1"/>
  <c r="V233" i="13"/>
  <c r="W233" i="13" s="1"/>
  <c r="AD232" i="13"/>
  <c r="AE232" i="13" s="1"/>
  <c r="AB232" i="13"/>
  <c r="AC232" i="13" s="1"/>
  <c r="Z232" i="13"/>
  <c r="AA232" i="13" s="1"/>
  <c r="X232" i="13"/>
  <c r="Y232" i="13" s="1"/>
  <c r="V232" i="13"/>
  <c r="W232" i="13" s="1"/>
  <c r="AD231" i="13"/>
  <c r="AE231" i="13" s="1"/>
  <c r="AB231" i="13"/>
  <c r="AC231" i="13" s="1"/>
  <c r="Z231" i="13"/>
  <c r="AA231" i="13" s="1"/>
  <c r="X231" i="13"/>
  <c r="Y231" i="13" s="1"/>
  <c r="V231" i="13"/>
  <c r="W231" i="13" s="1"/>
  <c r="AD230" i="13"/>
  <c r="AE230" i="13" s="1"/>
  <c r="AB230" i="13"/>
  <c r="AC230" i="13" s="1"/>
  <c r="Z230" i="13"/>
  <c r="AA230" i="13" s="1"/>
  <c r="X230" i="13"/>
  <c r="Y230" i="13" s="1"/>
  <c r="V230" i="13"/>
  <c r="W230" i="13" s="1"/>
  <c r="AD229" i="13"/>
  <c r="AE229" i="13" s="1"/>
  <c r="AB229" i="13"/>
  <c r="AC229" i="13" s="1"/>
  <c r="Z229" i="13"/>
  <c r="AA229" i="13" s="1"/>
  <c r="X229" i="13"/>
  <c r="Y229" i="13" s="1"/>
  <c r="V229" i="13"/>
  <c r="W229" i="13" s="1"/>
  <c r="AD228" i="13"/>
  <c r="AE228" i="13" s="1"/>
  <c r="AB228" i="13"/>
  <c r="AC228" i="13" s="1"/>
  <c r="Z228" i="13"/>
  <c r="AA228" i="13" s="1"/>
  <c r="X228" i="13"/>
  <c r="Y228" i="13" s="1"/>
  <c r="V228" i="13"/>
  <c r="W228" i="13" s="1"/>
  <c r="AD227" i="13"/>
  <c r="AE227" i="13" s="1"/>
  <c r="AB227" i="13"/>
  <c r="AC227" i="13" s="1"/>
  <c r="Z227" i="13"/>
  <c r="AA227" i="13" s="1"/>
  <c r="X227" i="13"/>
  <c r="Y227" i="13" s="1"/>
  <c r="V227" i="13"/>
  <c r="W227" i="13" s="1"/>
  <c r="AD226" i="13"/>
  <c r="AE226" i="13" s="1"/>
  <c r="AB226" i="13"/>
  <c r="AC226" i="13" s="1"/>
  <c r="Z226" i="13"/>
  <c r="AA226" i="13" s="1"/>
  <c r="X226" i="13"/>
  <c r="Y226" i="13" s="1"/>
  <c r="V226" i="13"/>
  <c r="W226" i="13" s="1"/>
  <c r="AD225" i="13"/>
  <c r="AE225" i="13" s="1"/>
  <c r="AB225" i="13"/>
  <c r="AC225" i="13" s="1"/>
  <c r="Z225" i="13"/>
  <c r="AA225" i="13" s="1"/>
  <c r="X225" i="13"/>
  <c r="Y225" i="13" s="1"/>
  <c r="V225" i="13"/>
  <c r="W225" i="13" s="1"/>
  <c r="AD224" i="13"/>
  <c r="AE224" i="13" s="1"/>
  <c r="AB224" i="13"/>
  <c r="AC224" i="13" s="1"/>
  <c r="Z224" i="13"/>
  <c r="AA224" i="13" s="1"/>
  <c r="X224" i="13"/>
  <c r="Y224" i="13" s="1"/>
  <c r="V224" i="13"/>
  <c r="W224" i="13" s="1"/>
  <c r="AD223" i="13"/>
  <c r="AE223" i="13" s="1"/>
  <c r="AB223" i="13"/>
  <c r="AC223" i="13" s="1"/>
  <c r="Z223" i="13"/>
  <c r="AA223" i="13" s="1"/>
  <c r="X223" i="13"/>
  <c r="Y223" i="13" s="1"/>
  <c r="V223" i="13"/>
  <c r="W223" i="13" s="1"/>
  <c r="AD222" i="13"/>
  <c r="AE222" i="13" s="1"/>
  <c r="AB222" i="13"/>
  <c r="AC222" i="13" s="1"/>
  <c r="Z222" i="13"/>
  <c r="AA222" i="13" s="1"/>
  <c r="X222" i="13"/>
  <c r="Y222" i="13" s="1"/>
  <c r="V222" i="13"/>
  <c r="W222" i="13" s="1"/>
  <c r="AD221" i="13"/>
  <c r="AE221" i="13" s="1"/>
  <c r="AB221" i="13"/>
  <c r="AC221" i="13" s="1"/>
  <c r="Z221" i="13"/>
  <c r="AA221" i="13" s="1"/>
  <c r="X221" i="13"/>
  <c r="Y221" i="13" s="1"/>
  <c r="V221" i="13"/>
  <c r="W221" i="13" s="1"/>
  <c r="AD220" i="13"/>
  <c r="AE220" i="13" s="1"/>
  <c r="AB220" i="13"/>
  <c r="AC220" i="13" s="1"/>
  <c r="Z220" i="13"/>
  <c r="AA220" i="13" s="1"/>
  <c r="X220" i="13"/>
  <c r="Y220" i="13" s="1"/>
  <c r="V220" i="13"/>
  <c r="AD219" i="13"/>
  <c r="AE219" i="13" s="1"/>
  <c r="AB219" i="13"/>
  <c r="AC219" i="13" s="1"/>
  <c r="Z219" i="13"/>
  <c r="AA219" i="13" s="1"/>
  <c r="X219" i="13"/>
  <c r="Y219" i="13" s="1"/>
  <c r="V219" i="13"/>
  <c r="W219" i="13" s="1"/>
  <c r="AD218" i="13"/>
  <c r="AE218" i="13" s="1"/>
  <c r="AB218" i="13"/>
  <c r="AC218" i="13" s="1"/>
  <c r="Z218" i="13"/>
  <c r="AA218" i="13" s="1"/>
  <c r="X218" i="13"/>
  <c r="Y218" i="13" s="1"/>
  <c r="V218" i="13"/>
  <c r="W218" i="13" s="1"/>
  <c r="AD217" i="13"/>
  <c r="AE217" i="13" s="1"/>
  <c r="AB217" i="13"/>
  <c r="AC217" i="13" s="1"/>
  <c r="Z217" i="13"/>
  <c r="AA217" i="13" s="1"/>
  <c r="X217" i="13"/>
  <c r="Y217" i="13" s="1"/>
  <c r="V217" i="13"/>
  <c r="W217" i="13" s="1"/>
  <c r="AD216" i="13"/>
  <c r="AE216" i="13" s="1"/>
  <c r="AB216" i="13"/>
  <c r="AC216" i="13" s="1"/>
  <c r="Z216" i="13"/>
  <c r="AA216" i="13" s="1"/>
  <c r="X216" i="13"/>
  <c r="Y216" i="13" s="1"/>
  <c r="V216" i="13"/>
  <c r="W216" i="13" s="1"/>
  <c r="AD215" i="13"/>
  <c r="AE215" i="13" s="1"/>
  <c r="AB215" i="13"/>
  <c r="AC215" i="13" s="1"/>
  <c r="Z215" i="13"/>
  <c r="AA215" i="13" s="1"/>
  <c r="X215" i="13"/>
  <c r="Y215" i="13" s="1"/>
  <c r="V215" i="13"/>
  <c r="W215" i="13" s="1"/>
  <c r="AD214" i="13"/>
  <c r="AE214" i="13" s="1"/>
  <c r="AB214" i="13"/>
  <c r="AC214" i="13" s="1"/>
  <c r="Z214" i="13"/>
  <c r="AA214" i="13" s="1"/>
  <c r="X214" i="13"/>
  <c r="Y214" i="13" s="1"/>
  <c r="V214" i="13"/>
  <c r="W214" i="13" s="1"/>
  <c r="AD213" i="13"/>
  <c r="AE213" i="13" s="1"/>
  <c r="AB213" i="13"/>
  <c r="AC213" i="13" s="1"/>
  <c r="Z213" i="13"/>
  <c r="AA213" i="13" s="1"/>
  <c r="X213" i="13"/>
  <c r="Y213" i="13" s="1"/>
  <c r="V213" i="13"/>
  <c r="W213" i="13" s="1"/>
  <c r="AD212" i="13"/>
  <c r="AE212" i="13" s="1"/>
  <c r="AB212" i="13"/>
  <c r="AC212" i="13" s="1"/>
  <c r="Z212" i="13"/>
  <c r="AA212" i="13" s="1"/>
  <c r="X212" i="13"/>
  <c r="Y212" i="13" s="1"/>
  <c r="V212" i="13"/>
  <c r="W212" i="13" s="1"/>
  <c r="AD211" i="13"/>
  <c r="AE211" i="13" s="1"/>
  <c r="AB211" i="13"/>
  <c r="AC211" i="13" s="1"/>
  <c r="Z211" i="13"/>
  <c r="AA211" i="13" s="1"/>
  <c r="X211" i="13"/>
  <c r="Y211" i="13" s="1"/>
  <c r="V211" i="13"/>
  <c r="W211" i="13" s="1"/>
  <c r="AD210" i="13"/>
  <c r="AE210" i="13" s="1"/>
  <c r="AB210" i="13"/>
  <c r="AC210" i="13" s="1"/>
  <c r="Z210" i="13"/>
  <c r="AA210" i="13" s="1"/>
  <c r="X210" i="13"/>
  <c r="Y210" i="13" s="1"/>
  <c r="V210" i="13"/>
  <c r="W210" i="13" s="1"/>
  <c r="AD209" i="13"/>
  <c r="AE209" i="13" s="1"/>
  <c r="AB209" i="13"/>
  <c r="AC209" i="13" s="1"/>
  <c r="Z209" i="13"/>
  <c r="AA209" i="13" s="1"/>
  <c r="X209" i="13"/>
  <c r="Y209" i="13" s="1"/>
  <c r="V209" i="13"/>
  <c r="W209" i="13" s="1"/>
  <c r="AD208" i="13"/>
  <c r="AE208" i="13" s="1"/>
  <c r="AB208" i="13"/>
  <c r="AC208" i="13" s="1"/>
  <c r="Z208" i="13"/>
  <c r="AA208" i="13" s="1"/>
  <c r="X208" i="13"/>
  <c r="Y208" i="13" s="1"/>
  <c r="V208" i="13"/>
  <c r="W208" i="13" s="1"/>
  <c r="AD207" i="13"/>
  <c r="AE207" i="13" s="1"/>
  <c r="AB207" i="13"/>
  <c r="AC207" i="13" s="1"/>
  <c r="Z207" i="13"/>
  <c r="AA207" i="13" s="1"/>
  <c r="X207" i="13"/>
  <c r="Y207" i="13" s="1"/>
  <c r="V207" i="13"/>
  <c r="W207" i="13" s="1"/>
  <c r="Z206" i="13"/>
  <c r="AA206" i="13" s="1"/>
  <c r="X206" i="13"/>
  <c r="Y206" i="13" s="1"/>
  <c r="V206" i="13"/>
  <c r="W206" i="13" s="1"/>
  <c r="AD205" i="13"/>
  <c r="AE205" i="13" s="1"/>
  <c r="AB205" i="13"/>
  <c r="AC205" i="13" s="1"/>
  <c r="Z205" i="13"/>
  <c r="AA205" i="13" s="1"/>
  <c r="X205" i="13"/>
  <c r="Y205" i="13" s="1"/>
  <c r="V205" i="13"/>
  <c r="W205" i="13" s="1"/>
  <c r="AD204" i="13"/>
  <c r="AE204" i="13" s="1"/>
  <c r="AB204" i="13"/>
  <c r="AC204" i="13" s="1"/>
  <c r="Z204" i="13"/>
  <c r="AA204" i="13" s="1"/>
  <c r="X204" i="13"/>
  <c r="Y204" i="13" s="1"/>
  <c r="V204" i="13"/>
  <c r="W204" i="13" s="1"/>
  <c r="AD203" i="13"/>
  <c r="AE203" i="13" s="1"/>
  <c r="AB203" i="13"/>
  <c r="AC203" i="13" s="1"/>
  <c r="Z203" i="13"/>
  <c r="AA203" i="13" s="1"/>
  <c r="X203" i="13"/>
  <c r="Y203" i="13" s="1"/>
  <c r="V203" i="13"/>
  <c r="W203" i="13" s="1"/>
  <c r="AD202" i="13"/>
  <c r="AE202" i="13" s="1"/>
  <c r="AB202" i="13"/>
  <c r="AC202" i="13" s="1"/>
  <c r="Z202" i="13"/>
  <c r="AA202" i="13" s="1"/>
  <c r="X202" i="13"/>
  <c r="Y202" i="13" s="1"/>
  <c r="V202" i="13"/>
  <c r="W202" i="13" s="1"/>
  <c r="AD201" i="13"/>
  <c r="AE201" i="13" s="1"/>
  <c r="AB201" i="13"/>
  <c r="AC201" i="13" s="1"/>
  <c r="Z201" i="13"/>
  <c r="AA201" i="13" s="1"/>
  <c r="X201" i="13"/>
  <c r="Y201" i="13" s="1"/>
  <c r="V201" i="13"/>
  <c r="W201" i="13" s="1"/>
  <c r="AD200" i="13"/>
  <c r="AE200" i="13" s="1"/>
  <c r="AB200" i="13"/>
  <c r="AC200" i="13" s="1"/>
  <c r="Z200" i="13"/>
  <c r="AA200" i="13" s="1"/>
  <c r="X200" i="13"/>
  <c r="Y200" i="13" s="1"/>
  <c r="V200" i="13"/>
  <c r="W200" i="13" s="1"/>
  <c r="AD199" i="13"/>
  <c r="AE199" i="13" s="1"/>
  <c r="AB199" i="13"/>
  <c r="AC199" i="13" s="1"/>
  <c r="Z199" i="13"/>
  <c r="AA199" i="13" s="1"/>
  <c r="X199" i="13"/>
  <c r="Y199" i="13" s="1"/>
  <c r="V199" i="13"/>
  <c r="W199" i="13" s="1"/>
  <c r="AD198" i="13"/>
  <c r="AE198" i="13" s="1"/>
  <c r="AB198" i="13"/>
  <c r="AC198" i="13" s="1"/>
  <c r="Z198" i="13"/>
  <c r="AA198" i="13" s="1"/>
  <c r="X198" i="13"/>
  <c r="Y198" i="13" s="1"/>
  <c r="V198" i="13"/>
  <c r="W198" i="13" s="1"/>
  <c r="AD197" i="13"/>
  <c r="AE197" i="13" s="1"/>
  <c r="AB197" i="13"/>
  <c r="AC197" i="13" s="1"/>
  <c r="Z197" i="13"/>
  <c r="AA197" i="13" s="1"/>
  <c r="X197" i="13"/>
  <c r="Y197" i="13" s="1"/>
  <c r="V197" i="13"/>
  <c r="W197" i="13" s="1"/>
  <c r="AD196" i="13"/>
  <c r="AE196" i="13" s="1"/>
  <c r="AB196" i="13"/>
  <c r="AC196" i="13" s="1"/>
  <c r="Z196" i="13"/>
  <c r="AA196" i="13" s="1"/>
  <c r="X196" i="13"/>
  <c r="Y196" i="13" s="1"/>
  <c r="V196" i="13"/>
  <c r="W196" i="13" s="1"/>
  <c r="AD195" i="13"/>
  <c r="AE195" i="13" s="1"/>
  <c r="AB195" i="13"/>
  <c r="AC195" i="13" s="1"/>
  <c r="Z195" i="13"/>
  <c r="AA195" i="13" s="1"/>
  <c r="X195" i="13"/>
  <c r="Y195" i="13" s="1"/>
  <c r="V195" i="13"/>
  <c r="W195" i="13" s="1"/>
  <c r="AD194" i="13"/>
  <c r="AE194" i="13" s="1"/>
  <c r="AB194" i="13"/>
  <c r="AC194" i="13" s="1"/>
  <c r="Z194" i="13"/>
  <c r="AA194" i="13" s="1"/>
  <c r="X194" i="13"/>
  <c r="Y194" i="13" s="1"/>
  <c r="V194" i="13"/>
  <c r="W194" i="13" s="1"/>
  <c r="AD193" i="13"/>
  <c r="AE193" i="13" s="1"/>
  <c r="AB193" i="13"/>
  <c r="AC193" i="13" s="1"/>
  <c r="Z193" i="13"/>
  <c r="AA193" i="13" s="1"/>
  <c r="X193" i="13"/>
  <c r="Y193" i="13" s="1"/>
  <c r="V193" i="13"/>
  <c r="W193" i="13" s="1"/>
  <c r="AD192" i="13"/>
  <c r="AE192" i="13" s="1"/>
  <c r="AB192" i="13"/>
  <c r="AC192" i="13" s="1"/>
  <c r="Z192" i="13"/>
  <c r="AA192" i="13" s="1"/>
  <c r="X192" i="13"/>
  <c r="Y192" i="13" s="1"/>
  <c r="V192" i="13"/>
  <c r="W192" i="13" s="1"/>
  <c r="AD191" i="13"/>
  <c r="AE191" i="13" s="1"/>
  <c r="AB191" i="13"/>
  <c r="AC191" i="13" s="1"/>
  <c r="Z191" i="13"/>
  <c r="AA191" i="13" s="1"/>
  <c r="X191" i="13"/>
  <c r="Y191" i="13" s="1"/>
  <c r="V191" i="13"/>
  <c r="W191" i="13" s="1"/>
  <c r="AD190" i="13"/>
  <c r="AE190" i="13" s="1"/>
  <c r="AB190" i="13"/>
  <c r="AC190" i="13" s="1"/>
  <c r="Z190" i="13"/>
  <c r="AA190" i="13" s="1"/>
  <c r="X190" i="13"/>
  <c r="Y190" i="13" s="1"/>
  <c r="V190" i="13"/>
  <c r="W190" i="13" s="1"/>
  <c r="AD189" i="13"/>
  <c r="AE189" i="13" s="1"/>
  <c r="AB189" i="13"/>
  <c r="AC189" i="13" s="1"/>
  <c r="Z189" i="13"/>
  <c r="AA189" i="13" s="1"/>
  <c r="X189" i="13"/>
  <c r="Y189" i="13" s="1"/>
  <c r="V189" i="13"/>
  <c r="W189" i="13" s="1"/>
  <c r="AD188" i="13"/>
  <c r="AE188" i="13" s="1"/>
  <c r="AB188" i="13"/>
  <c r="AC188" i="13" s="1"/>
  <c r="Z188" i="13"/>
  <c r="AA188" i="13" s="1"/>
  <c r="X188" i="13"/>
  <c r="Y188" i="13" s="1"/>
  <c r="V188" i="13"/>
  <c r="W188" i="13" s="1"/>
  <c r="AD187" i="13"/>
  <c r="AE187" i="13" s="1"/>
  <c r="AB187" i="13"/>
  <c r="AC187" i="13" s="1"/>
  <c r="Z187" i="13"/>
  <c r="AA187" i="13" s="1"/>
  <c r="X187" i="13"/>
  <c r="Y187" i="13" s="1"/>
  <c r="V187" i="13"/>
  <c r="W187" i="13" s="1"/>
  <c r="AD186" i="13"/>
  <c r="AE186" i="13" s="1"/>
  <c r="AB186" i="13"/>
  <c r="AC186" i="13" s="1"/>
  <c r="Z186" i="13"/>
  <c r="AA186" i="13" s="1"/>
  <c r="X186" i="13"/>
  <c r="Y186" i="13" s="1"/>
  <c r="V186" i="13"/>
  <c r="W186" i="13" s="1"/>
  <c r="AD185" i="13"/>
  <c r="AE185" i="13" s="1"/>
  <c r="AB185" i="13"/>
  <c r="AC185" i="13" s="1"/>
  <c r="Z185" i="13"/>
  <c r="AA185" i="13" s="1"/>
  <c r="X185" i="13"/>
  <c r="Y185" i="13" s="1"/>
  <c r="V185" i="13"/>
  <c r="W185" i="13" s="1"/>
  <c r="AD184" i="13"/>
  <c r="AE184" i="13" s="1"/>
  <c r="AB184" i="13"/>
  <c r="AC184" i="13" s="1"/>
  <c r="Z184" i="13"/>
  <c r="AA184" i="13" s="1"/>
  <c r="X184" i="13"/>
  <c r="Y184" i="13" s="1"/>
  <c r="V184" i="13"/>
  <c r="W184" i="13" s="1"/>
  <c r="AD183" i="13"/>
  <c r="AE183" i="13" s="1"/>
  <c r="AB183" i="13"/>
  <c r="AC183" i="13" s="1"/>
  <c r="Z183" i="13"/>
  <c r="AA183" i="13" s="1"/>
  <c r="X183" i="13"/>
  <c r="Y183" i="13" s="1"/>
  <c r="V183" i="13"/>
  <c r="W183" i="13" s="1"/>
  <c r="AD182" i="13"/>
  <c r="AE182" i="13" s="1"/>
  <c r="AB182" i="13"/>
  <c r="AC182" i="13" s="1"/>
  <c r="Z182" i="13"/>
  <c r="AA182" i="13" s="1"/>
  <c r="X182" i="13"/>
  <c r="Y182" i="13" s="1"/>
  <c r="V182" i="13"/>
  <c r="W182" i="13" s="1"/>
  <c r="AD181" i="13"/>
  <c r="AE181" i="13" s="1"/>
  <c r="AB181" i="13"/>
  <c r="AC181" i="13" s="1"/>
  <c r="Z181" i="13"/>
  <c r="AA181" i="13" s="1"/>
  <c r="X181" i="13"/>
  <c r="Y181" i="13" s="1"/>
  <c r="V181" i="13"/>
  <c r="W181" i="13" s="1"/>
  <c r="AD180" i="13"/>
  <c r="AE180" i="13" s="1"/>
  <c r="AB180" i="13"/>
  <c r="AC180" i="13" s="1"/>
  <c r="Z180" i="13"/>
  <c r="AA180" i="13" s="1"/>
  <c r="X180" i="13"/>
  <c r="Y180" i="13" s="1"/>
  <c r="V180" i="13"/>
  <c r="W180" i="13" s="1"/>
  <c r="AD179" i="13"/>
  <c r="AE179" i="13" s="1"/>
  <c r="AB179" i="13"/>
  <c r="AC179" i="13" s="1"/>
  <c r="Z179" i="13"/>
  <c r="AA179" i="13" s="1"/>
  <c r="X179" i="13"/>
  <c r="Y179" i="13" s="1"/>
  <c r="V179" i="13"/>
  <c r="W179" i="13" s="1"/>
  <c r="AD178" i="13"/>
  <c r="AE178" i="13" s="1"/>
  <c r="AB178" i="13"/>
  <c r="AC178" i="13" s="1"/>
  <c r="Z178" i="13"/>
  <c r="AA178" i="13" s="1"/>
  <c r="X178" i="13"/>
  <c r="Y178" i="13" s="1"/>
  <c r="V178" i="13"/>
  <c r="W178" i="13" s="1"/>
  <c r="AD177" i="13"/>
  <c r="AE177" i="13" s="1"/>
  <c r="AB177" i="13"/>
  <c r="AC177" i="13" s="1"/>
  <c r="Z177" i="13"/>
  <c r="AA177" i="13" s="1"/>
  <c r="X177" i="13"/>
  <c r="Y177" i="13" s="1"/>
  <c r="V177" i="13"/>
  <c r="W177" i="13" s="1"/>
  <c r="AD176" i="13"/>
  <c r="AE176" i="13" s="1"/>
  <c r="AB176" i="13"/>
  <c r="AC176" i="13" s="1"/>
  <c r="Z176" i="13"/>
  <c r="AA176" i="13" s="1"/>
  <c r="X176" i="13"/>
  <c r="Y176" i="13" s="1"/>
  <c r="V176" i="13"/>
  <c r="W176" i="13" s="1"/>
  <c r="AD175" i="13"/>
  <c r="AE175" i="13" s="1"/>
  <c r="AB175" i="13"/>
  <c r="AC175" i="13" s="1"/>
  <c r="Z175" i="13"/>
  <c r="AA175" i="13" s="1"/>
  <c r="X175" i="13"/>
  <c r="Y175" i="13" s="1"/>
  <c r="V175" i="13"/>
  <c r="W175" i="13" s="1"/>
  <c r="AD174" i="13"/>
  <c r="AE174" i="13" s="1"/>
  <c r="AB174" i="13"/>
  <c r="AC174" i="13" s="1"/>
  <c r="Z174" i="13"/>
  <c r="AA174" i="13" s="1"/>
  <c r="X174" i="13"/>
  <c r="Y174" i="13" s="1"/>
  <c r="V174" i="13"/>
  <c r="W174" i="13" s="1"/>
  <c r="AD173" i="13"/>
  <c r="AE173" i="13" s="1"/>
  <c r="AB173" i="13"/>
  <c r="AC173" i="13" s="1"/>
  <c r="Z173" i="13"/>
  <c r="AA173" i="13" s="1"/>
  <c r="X173" i="13"/>
  <c r="Y173" i="13" s="1"/>
  <c r="V173" i="13"/>
  <c r="W173" i="13" s="1"/>
  <c r="AD172" i="13"/>
  <c r="AE172" i="13" s="1"/>
  <c r="AB172" i="13"/>
  <c r="AC172" i="13" s="1"/>
  <c r="Z172" i="13"/>
  <c r="AA172" i="13" s="1"/>
  <c r="X172" i="13"/>
  <c r="Y172" i="13" s="1"/>
  <c r="V172" i="13"/>
  <c r="W172" i="13" s="1"/>
  <c r="AD171" i="13"/>
  <c r="AE171" i="13" s="1"/>
  <c r="AB171" i="13"/>
  <c r="AC171" i="13" s="1"/>
  <c r="Z171" i="13"/>
  <c r="AA171" i="13" s="1"/>
  <c r="X171" i="13"/>
  <c r="Y171" i="13" s="1"/>
  <c r="V171" i="13"/>
  <c r="W171" i="13" s="1"/>
  <c r="AD170" i="13"/>
  <c r="AE170" i="13" s="1"/>
  <c r="AB170" i="13"/>
  <c r="AC170" i="13" s="1"/>
  <c r="Z170" i="13"/>
  <c r="AA170" i="13" s="1"/>
  <c r="X170" i="13"/>
  <c r="Y170" i="13" s="1"/>
  <c r="V170" i="13"/>
  <c r="W170" i="13" s="1"/>
  <c r="AD169" i="13"/>
  <c r="AE169" i="13" s="1"/>
  <c r="AB169" i="13"/>
  <c r="AC169" i="13" s="1"/>
  <c r="Z169" i="13"/>
  <c r="AA169" i="13" s="1"/>
  <c r="X169" i="13"/>
  <c r="Y169" i="13" s="1"/>
  <c r="V169" i="13"/>
  <c r="W169" i="13" s="1"/>
  <c r="AD168" i="13"/>
  <c r="AE168" i="13" s="1"/>
  <c r="AB168" i="13"/>
  <c r="AC168" i="13" s="1"/>
  <c r="Z168" i="13"/>
  <c r="AA168" i="13" s="1"/>
  <c r="X168" i="13"/>
  <c r="Y168" i="13" s="1"/>
  <c r="V168" i="13"/>
  <c r="W168" i="13" s="1"/>
  <c r="AD167" i="13"/>
  <c r="AE167" i="13" s="1"/>
  <c r="AB167" i="13"/>
  <c r="AC167" i="13" s="1"/>
  <c r="Z167" i="13"/>
  <c r="AA167" i="13" s="1"/>
  <c r="X167" i="13"/>
  <c r="Y167" i="13" s="1"/>
  <c r="V167" i="13"/>
  <c r="W167" i="13" s="1"/>
  <c r="AD166" i="13"/>
  <c r="AE166" i="13" s="1"/>
  <c r="AB166" i="13"/>
  <c r="AC166" i="13" s="1"/>
  <c r="Z166" i="13"/>
  <c r="AA166" i="13" s="1"/>
  <c r="X166" i="13"/>
  <c r="Y166" i="13" s="1"/>
  <c r="V166" i="13"/>
  <c r="W166" i="13" s="1"/>
  <c r="AD165" i="13"/>
  <c r="AE165" i="13" s="1"/>
  <c r="AB165" i="13"/>
  <c r="AC165" i="13" s="1"/>
  <c r="Z165" i="13"/>
  <c r="AA165" i="13" s="1"/>
  <c r="X165" i="13"/>
  <c r="Y165" i="13" s="1"/>
  <c r="V165" i="13"/>
  <c r="W165" i="13" s="1"/>
  <c r="AD164" i="13"/>
  <c r="AE164" i="13" s="1"/>
  <c r="AB164" i="13"/>
  <c r="AC164" i="13" s="1"/>
  <c r="Z164" i="13"/>
  <c r="AA164" i="13" s="1"/>
  <c r="X164" i="13"/>
  <c r="Y164" i="13" s="1"/>
  <c r="V164" i="13"/>
  <c r="W164" i="13" s="1"/>
  <c r="AD163" i="13"/>
  <c r="AE163" i="13" s="1"/>
  <c r="AB163" i="13"/>
  <c r="AC163" i="13" s="1"/>
  <c r="Z163" i="13"/>
  <c r="AA163" i="13" s="1"/>
  <c r="X163" i="13"/>
  <c r="Y163" i="13" s="1"/>
  <c r="V163" i="13"/>
  <c r="W163" i="13" s="1"/>
  <c r="AD162" i="13"/>
  <c r="AE162" i="13" s="1"/>
  <c r="AB162" i="13"/>
  <c r="AC162" i="13" s="1"/>
  <c r="Z162" i="13"/>
  <c r="AA162" i="13" s="1"/>
  <c r="X162" i="13"/>
  <c r="Y162" i="13" s="1"/>
  <c r="V162" i="13"/>
  <c r="W162" i="13" s="1"/>
  <c r="AD161" i="13"/>
  <c r="AE161" i="13" s="1"/>
  <c r="AB161" i="13"/>
  <c r="AC161" i="13" s="1"/>
  <c r="Z161" i="13"/>
  <c r="AA161" i="13" s="1"/>
  <c r="X161" i="13"/>
  <c r="Y161" i="13" s="1"/>
  <c r="V161" i="13"/>
  <c r="W161" i="13" s="1"/>
  <c r="AD160" i="13"/>
  <c r="AE160" i="13" s="1"/>
  <c r="AB160" i="13"/>
  <c r="AC160" i="13" s="1"/>
  <c r="Z160" i="13"/>
  <c r="AA160" i="13" s="1"/>
  <c r="X160" i="13"/>
  <c r="Y160" i="13" s="1"/>
  <c r="V160" i="13"/>
  <c r="W160" i="13" s="1"/>
  <c r="AD159" i="13"/>
  <c r="AE159" i="13" s="1"/>
  <c r="AB159" i="13"/>
  <c r="AC159" i="13" s="1"/>
  <c r="Z159" i="13"/>
  <c r="AA159" i="13" s="1"/>
  <c r="X159" i="13"/>
  <c r="Y159" i="13" s="1"/>
  <c r="V159" i="13"/>
  <c r="W159" i="13" s="1"/>
  <c r="AD158" i="13"/>
  <c r="AE158" i="13" s="1"/>
  <c r="AB158" i="13"/>
  <c r="AC158" i="13" s="1"/>
  <c r="Z158" i="13"/>
  <c r="AA158" i="13" s="1"/>
  <c r="X158" i="13"/>
  <c r="Y158" i="13" s="1"/>
  <c r="V158" i="13"/>
  <c r="W158" i="13" s="1"/>
  <c r="AD157" i="13"/>
  <c r="AE157" i="13" s="1"/>
  <c r="AB157" i="13"/>
  <c r="AC157" i="13" s="1"/>
  <c r="Z157" i="13"/>
  <c r="AA157" i="13" s="1"/>
  <c r="X157" i="13"/>
  <c r="Y157" i="13" s="1"/>
  <c r="V157" i="13"/>
  <c r="W157" i="13" s="1"/>
  <c r="AD156" i="13"/>
  <c r="AE156" i="13" s="1"/>
  <c r="AB156" i="13"/>
  <c r="AC156" i="13" s="1"/>
  <c r="Z156" i="13"/>
  <c r="AA156" i="13" s="1"/>
  <c r="X156" i="13"/>
  <c r="Y156" i="13" s="1"/>
  <c r="V156" i="13"/>
  <c r="W156" i="13" s="1"/>
  <c r="AD155" i="13"/>
  <c r="AE155" i="13" s="1"/>
  <c r="AB155" i="13"/>
  <c r="AC155" i="13" s="1"/>
  <c r="Z155" i="13"/>
  <c r="AA155" i="13" s="1"/>
  <c r="X155" i="13"/>
  <c r="Y155" i="13" s="1"/>
  <c r="V155" i="13"/>
  <c r="W155" i="13" s="1"/>
  <c r="AD154" i="13"/>
  <c r="AE154" i="13" s="1"/>
  <c r="AB154" i="13"/>
  <c r="AC154" i="13" s="1"/>
  <c r="Z154" i="13"/>
  <c r="AA154" i="13" s="1"/>
  <c r="X154" i="13"/>
  <c r="Y154" i="13" s="1"/>
  <c r="V154" i="13"/>
  <c r="W154" i="13" s="1"/>
  <c r="AD153" i="13"/>
  <c r="AE153" i="13" s="1"/>
  <c r="AB153" i="13"/>
  <c r="AC153" i="13" s="1"/>
  <c r="Z153" i="13"/>
  <c r="AA153" i="13" s="1"/>
  <c r="X153" i="13"/>
  <c r="Y153" i="13" s="1"/>
  <c r="V153" i="13"/>
  <c r="W153" i="13" s="1"/>
  <c r="AD152" i="13"/>
  <c r="AE152" i="13" s="1"/>
  <c r="AB152" i="13"/>
  <c r="AC152" i="13" s="1"/>
  <c r="Z152" i="13"/>
  <c r="AA152" i="13" s="1"/>
  <c r="X152" i="13"/>
  <c r="Y152" i="13" s="1"/>
  <c r="V152" i="13"/>
  <c r="W152" i="13" s="1"/>
  <c r="AD151" i="13"/>
  <c r="AE151" i="13" s="1"/>
  <c r="AB151" i="13"/>
  <c r="AC151" i="13" s="1"/>
  <c r="Z151" i="13"/>
  <c r="AA151" i="13" s="1"/>
  <c r="X151" i="13"/>
  <c r="Y151" i="13" s="1"/>
  <c r="V151" i="13"/>
  <c r="W151" i="13" s="1"/>
  <c r="AD150" i="13"/>
  <c r="AE150" i="13" s="1"/>
  <c r="AB150" i="13"/>
  <c r="AC150" i="13" s="1"/>
  <c r="Z150" i="13"/>
  <c r="AA150" i="13" s="1"/>
  <c r="X150" i="13"/>
  <c r="Y150" i="13" s="1"/>
  <c r="V150" i="13"/>
  <c r="W150" i="13" s="1"/>
  <c r="AD149" i="13"/>
  <c r="AE149" i="13" s="1"/>
  <c r="AB149" i="13"/>
  <c r="AC149" i="13" s="1"/>
  <c r="Z149" i="13"/>
  <c r="AA149" i="13" s="1"/>
  <c r="X149" i="13"/>
  <c r="Y149" i="13" s="1"/>
  <c r="V149" i="13"/>
  <c r="W149" i="13" s="1"/>
  <c r="AD148" i="13"/>
  <c r="AE148" i="13" s="1"/>
  <c r="AB148" i="13"/>
  <c r="AC148" i="13" s="1"/>
  <c r="Z148" i="13"/>
  <c r="AA148" i="13" s="1"/>
  <c r="X148" i="13"/>
  <c r="Y148" i="13" s="1"/>
  <c r="V148" i="13"/>
  <c r="W148" i="13" s="1"/>
  <c r="AD147" i="13"/>
  <c r="AE147" i="13" s="1"/>
  <c r="AB147" i="13"/>
  <c r="AC147" i="13" s="1"/>
  <c r="Z147" i="13"/>
  <c r="AA147" i="13" s="1"/>
  <c r="X147" i="13"/>
  <c r="Y147" i="13" s="1"/>
  <c r="V147" i="13"/>
  <c r="W147" i="13" s="1"/>
  <c r="AD146" i="13"/>
  <c r="AE146" i="13" s="1"/>
  <c r="AB146" i="13"/>
  <c r="AC146" i="13" s="1"/>
  <c r="Z146" i="13"/>
  <c r="AA146" i="13" s="1"/>
  <c r="X146" i="13"/>
  <c r="Y146" i="13" s="1"/>
  <c r="V146" i="13"/>
  <c r="W146" i="13" s="1"/>
  <c r="AD145" i="13"/>
  <c r="AE145" i="13" s="1"/>
  <c r="AB145" i="13"/>
  <c r="AC145" i="13" s="1"/>
  <c r="Z145" i="13"/>
  <c r="AA145" i="13" s="1"/>
  <c r="X145" i="13"/>
  <c r="Y145" i="13" s="1"/>
  <c r="V145" i="13"/>
  <c r="W145" i="13" s="1"/>
  <c r="AD144" i="13"/>
  <c r="AE144" i="13" s="1"/>
  <c r="AB144" i="13"/>
  <c r="AC144" i="13" s="1"/>
  <c r="Z144" i="13"/>
  <c r="AA144" i="13" s="1"/>
  <c r="X144" i="13"/>
  <c r="Y144" i="13" s="1"/>
  <c r="V144" i="13"/>
  <c r="W144" i="13" s="1"/>
  <c r="AD143" i="13"/>
  <c r="AE143" i="13" s="1"/>
  <c r="AB143" i="13"/>
  <c r="AC143" i="13" s="1"/>
  <c r="Z143" i="13"/>
  <c r="AA143" i="13" s="1"/>
  <c r="X143" i="13"/>
  <c r="Y143" i="13" s="1"/>
  <c r="V143" i="13"/>
  <c r="W143" i="13" s="1"/>
  <c r="AD142" i="13"/>
  <c r="AE142" i="13" s="1"/>
  <c r="AB142" i="13"/>
  <c r="AC142" i="13" s="1"/>
  <c r="Z142" i="13"/>
  <c r="AA142" i="13" s="1"/>
  <c r="X142" i="13"/>
  <c r="Y142" i="13" s="1"/>
  <c r="V142" i="13"/>
  <c r="W142" i="13" s="1"/>
  <c r="AD141" i="13"/>
  <c r="AE141" i="13" s="1"/>
  <c r="AB141" i="13"/>
  <c r="AC141" i="13" s="1"/>
  <c r="Z141" i="13"/>
  <c r="AA141" i="13" s="1"/>
  <c r="X141" i="13"/>
  <c r="Y141" i="13" s="1"/>
  <c r="V141" i="13"/>
  <c r="W141" i="13" s="1"/>
  <c r="AD140" i="13"/>
  <c r="AE140" i="13" s="1"/>
  <c r="AB140" i="13"/>
  <c r="AC140" i="13" s="1"/>
  <c r="Z140" i="13"/>
  <c r="AA140" i="13" s="1"/>
  <c r="X140" i="13"/>
  <c r="Y140" i="13" s="1"/>
  <c r="V140" i="13"/>
  <c r="W140" i="13" s="1"/>
  <c r="AD139" i="13"/>
  <c r="AE139" i="13" s="1"/>
  <c r="AB139" i="13"/>
  <c r="AC139" i="13" s="1"/>
  <c r="Z139" i="13"/>
  <c r="AA139" i="13" s="1"/>
  <c r="X139" i="13"/>
  <c r="Y139" i="13" s="1"/>
  <c r="V139" i="13"/>
  <c r="W139" i="13" s="1"/>
  <c r="AD138" i="13"/>
  <c r="AE138" i="13" s="1"/>
  <c r="AB138" i="13"/>
  <c r="AC138" i="13" s="1"/>
  <c r="Z138" i="13"/>
  <c r="AA138" i="13" s="1"/>
  <c r="X138" i="13"/>
  <c r="Y138" i="13" s="1"/>
  <c r="V138" i="13"/>
  <c r="W138" i="13" s="1"/>
  <c r="AD137" i="13"/>
  <c r="AE137" i="13" s="1"/>
  <c r="AB137" i="13"/>
  <c r="AC137" i="13" s="1"/>
  <c r="Z137" i="13"/>
  <c r="AA137" i="13" s="1"/>
  <c r="X137" i="13"/>
  <c r="Y137" i="13" s="1"/>
  <c r="V137" i="13"/>
  <c r="W137" i="13" s="1"/>
  <c r="AD136" i="13"/>
  <c r="AE136" i="13" s="1"/>
  <c r="AB136" i="13"/>
  <c r="AC136" i="13" s="1"/>
  <c r="Z136" i="13"/>
  <c r="AA136" i="13" s="1"/>
  <c r="X136" i="13"/>
  <c r="Y136" i="13" s="1"/>
  <c r="V136" i="13"/>
  <c r="W136" i="13" s="1"/>
  <c r="AD135" i="13"/>
  <c r="AE135" i="13" s="1"/>
  <c r="AB135" i="13"/>
  <c r="AC135" i="13" s="1"/>
  <c r="Z135" i="13"/>
  <c r="AA135" i="13" s="1"/>
  <c r="X135" i="13"/>
  <c r="Y135" i="13" s="1"/>
  <c r="V135" i="13"/>
  <c r="W135" i="13" s="1"/>
  <c r="AD134" i="13"/>
  <c r="AE134" i="13" s="1"/>
  <c r="AB134" i="13"/>
  <c r="AC134" i="13" s="1"/>
  <c r="Z134" i="13"/>
  <c r="AA134" i="13" s="1"/>
  <c r="X134" i="13"/>
  <c r="Y134" i="13" s="1"/>
  <c r="V134" i="13"/>
  <c r="W134" i="13" s="1"/>
  <c r="AD133" i="13"/>
  <c r="AE133" i="13" s="1"/>
  <c r="AB133" i="13"/>
  <c r="AC133" i="13" s="1"/>
  <c r="Z133" i="13"/>
  <c r="AA133" i="13" s="1"/>
  <c r="X133" i="13"/>
  <c r="Y133" i="13" s="1"/>
  <c r="V133" i="13"/>
  <c r="W133" i="13" s="1"/>
  <c r="AD132" i="13"/>
  <c r="AE132" i="13" s="1"/>
  <c r="AB132" i="13"/>
  <c r="AC132" i="13" s="1"/>
  <c r="Z132" i="13"/>
  <c r="AA132" i="13" s="1"/>
  <c r="X132" i="13"/>
  <c r="Y132" i="13" s="1"/>
  <c r="V132" i="13"/>
  <c r="W132" i="13" s="1"/>
  <c r="AD131" i="13"/>
  <c r="AE131" i="13" s="1"/>
  <c r="AB131" i="13"/>
  <c r="AC131" i="13" s="1"/>
  <c r="Z131" i="13"/>
  <c r="AA131" i="13" s="1"/>
  <c r="X131" i="13"/>
  <c r="Y131" i="13" s="1"/>
  <c r="V131" i="13"/>
  <c r="W131" i="13" s="1"/>
  <c r="AD130" i="13"/>
  <c r="AE130" i="13" s="1"/>
  <c r="AB130" i="13"/>
  <c r="AC130" i="13" s="1"/>
  <c r="Z130" i="13"/>
  <c r="AA130" i="13" s="1"/>
  <c r="X130" i="13"/>
  <c r="Y130" i="13" s="1"/>
  <c r="V130" i="13"/>
  <c r="W130" i="13" s="1"/>
  <c r="AD129" i="13"/>
  <c r="AE129" i="13" s="1"/>
  <c r="AB129" i="13"/>
  <c r="AC129" i="13" s="1"/>
  <c r="Z129" i="13"/>
  <c r="AA129" i="13" s="1"/>
  <c r="X129" i="13"/>
  <c r="Y129" i="13" s="1"/>
  <c r="V129" i="13"/>
  <c r="W129" i="13" s="1"/>
  <c r="AD128" i="13"/>
  <c r="AE128" i="13" s="1"/>
  <c r="AB128" i="13"/>
  <c r="AC128" i="13" s="1"/>
  <c r="Z128" i="13"/>
  <c r="AA128" i="13" s="1"/>
  <c r="X128" i="13"/>
  <c r="Y128" i="13" s="1"/>
  <c r="V128" i="13"/>
  <c r="W128" i="13" s="1"/>
  <c r="AD127" i="13"/>
  <c r="AE127" i="13" s="1"/>
  <c r="AB127" i="13"/>
  <c r="AC127" i="13" s="1"/>
  <c r="Z127" i="13"/>
  <c r="AA127" i="13" s="1"/>
  <c r="X127" i="13"/>
  <c r="Y127" i="13" s="1"/>
  <c r="V127" i="13"/>
  <c r="W127" i="13" s="1"/>
  <c r="AD126" i="13"/>
  <c r="AE126" i="13" s="1"/>
  <c r="AB126" i="13"/>
  <c r="AC126" i="13" s="1"/>
  <c r="Z126" i="13"/>
  <c r="AA126" i="13" s="1"/>
  <c r="X126" i="13"/>
  <c r="Y126" i="13" s="1"/>
  <c r="V126" i="13"/>
  <c r="W126" i="13" s="1"/>
  <c r="AD125" i="13"/>
  <c r="AE125" i="13" s="1"/>
  <c r="AB125" i="13"/>
  <c r="AC125" i="13" s="1"/>
  <c r="Z125" i="13"/>
  <c r="AA125" i="13" s="1"/>
  <c r="X125" i="13"/>
  <c r="Y125" i="13" s="1"/>
  <c r="V125" i="13"/>
  <c r="W125" i="13" s="1"/>
  <c r="AD124" i="13"/>
  <c r="AE124" i="13" s="1"/>
  <c r="AB124" i="13"/>
  <c r="AC124" i="13" s="1"/>
  <c r="Z124" i="13"/>
  <c r="AA124" i="13" s="1"/>
  <c r="X124" i="13"/>
  <c r="Y124" i="13" s="1"/>
  <c r="V124" i="13"/>
  <c r="W124" i="13" s="1"/>
  <c r="AD123" i="13"/>
  <c r="AE123" i="13" s="1"/>
  <c r="AB123" i="13"/>
  <c r="AC123" i="13" s="1"/>
  <c r="Z123" i="13"/>
  <c r="AA123" i="13" s="1"/>
  <c r="X123" i="13"/>
  <c r="Y123" i="13" s="1"/>
  <c r="V123" i="13"/>
  <c r="W123" i="13" s="1"/>
  <c r="AD122" i="13"/>
  <c r="AE122" i="13" s="1"/>
  <c r="AB122" i="13"/>
  <c r="AC122" i="13" s="1"/>
  <c r="Z122" i="13"/>
  <c r="AA122" i="13" s="1"/>
  <c r="X122" i="13"/>
  <c r="Y122" i="13" s="1"/>
  <c r="V122" i="13"/>
  <c r="W122" i="13" s="1"/>
  <c r="AD121" i="13"/>
  <c r="AE121" i="13" s="1"/>
  <c r="AB121" i="13"/>
  <c r="AC121" i="13" s="1"/>
  <c r="Z121" i="13"/>
  <c r="AA121" i="13" s="1"/>
  <c r="X121" i="13"/>
  <c r="Y121" i="13" s="1"/>
  <c r="V121" i="13"/>
  <c r="W121" i="13" s="1"/>
  <c r="AD120" i="13"/>
  <c r="AE120" i="13" s="1"/>
  <c r="AB120" i="13"/>
  <c r="AC120" i="13" s="1"/>
  <c r="Z120" i="13"/>
  <c r="AA120" i="13" s="1"/>
  <c r="X120" i="13"/>
  <c r="Y120" i="13" s="1"/>
  <c r="V120" i="13"/>
  <c r="W120" i="13" s="1"/>
  <c r="AD119" i="13"/>
  <c r="AE119" i="13" s="1"/>
  <c r="AB119" i="13"/>
  <c r="AC119" i="13" s="1"/>
  <c r="Z119" i="13"/>
  <c r="AA119" i="13" s="1"/>
  <c r="X119" i="13"/>
  <c r="Y119" i="13" s="1"/>
  <c r="V119" i="13"/>
  <c r="W119" i="13" s="1"/>
  <c r="AD118" i="13"/>
  <c r="AE118" i="13" s="1"/>
  <c r="AB118" i="13"/>
  <c r="AC118" i="13" s="1"/>
  <c r="Z118" i="13"/>
  <c r="AA118" i="13" s="1"/>
  <c r="X118" i="13"/>
  <c r="Y118" i="13" s="1"/>
  <c r="V118" i="13"/>
  <c r="W118" i="13" s="1"/>
  <c r="AD117" i="13"/>
  <c r="AE117" i="13" s="1"/>
  <c r="AB117" i="13"/>
  <c r="AC117" i="13" s="1"/>
  <c r="Z117" i="13"/>
  <c r="AA117" i="13" s="1"/>
  <c r="X117" i="13"/>
  <c r="Y117" i="13" s="1"/>
  <c r="V117" i="13"/>
  <c r="W117" i="13" s="1"/>
  <c r="AD116" i="13"/>
  <c r="AE116" i="13" s="1"/>
  <c r="AB116" i="13"/>
  <c r="AC116" i="13" s="1"/>
  <c r="Z116" i="13"/>
  <c r="AA116" i="13" s="1"/>
  <c r="X116" i="13"/>
  <c r="Y116" i="13" s="1"/>
  <c r="V116" i="13"/>
  <c r="W116" i="13" s="1"/>
  <c r="AD115" i="13"/>
  <c r="AE115" i="13" s="1"/>
  <c r="AB115" i="13"/>
  <c r="AC115" i="13" s="1"/>
  <c r="Z115" i="13"/>
  <c r="AA115" i="13" s="1"/>
  <c r="X115" i="13"/>
  <c r="Y115" i="13" s="1"/>
  <c r="V115" i="13"/>
  <c r="W115" i="13" s="1"/>
  <c r="AD114" i="13"/>
  <c r="AE114" i="13" s="1"/>
  <c r="AB114" i="13"/>
  <c r="AC114" i="13" s="1"/>
  <c r="Z114" i="13"/>
  <c r="AA114" i="13" s="1"/>
  <c r="X114" i="13"/>
  <c r="Y114" i="13" s="1"/>
  <c r="V114" i="13"/>
  <c r="W114" i="13" s="1"/>
  <c r="AD113" i="13"/>
  <c r="AE113" i="13" s="1"/>
  <c r="AB113" i="13"/>
  <c r="AC113" i="13" s="1"/>
  <c r="Z113" i="13"/>
  <c r="AA113" i="13" s="1"/>
  <c r="X113" i="13"/>
  <c r="Y113" i="13" s="1"/>
  <c r="V113" i="13"/>
  <c r="W113" i="13" s="1"/>
  <c r="AD112" i="13"/>
  <c r="AE112" i="13" s="1"/>
  <c r="AB112" i="13"/>
  <c r="AC112" i="13" s="1"/>
  <c r="Z112" i="13"/>
  <c r="AA112" i="13" s="1"/>
  <c r="X112" i="13"/>
  <c r="Y112" i="13" s="1"/>
  <c r="V112" i="13"/>
  <c r="W112" i="13" s="1"/>
  <c r="AD111" i="13"/>
  <c r="AE111" i="13" s="1"/>
  <c r="AB111" i="13"/>
  <c r="AC111" i="13" s="1"/>
  <c r="Z111" i="13"/>
  <c r="AA111" i="13" s="1"/>
  <c r="X111" i="13"/>
  <c r="Y111" i="13" s="1"/>
  <c r="V111" i="13"/>
  <c r="W111" i="13" s="1"/>
  <c r="AD110" i="13"/>
  <c r="AE110" i="13" s="1"/>
  <c r="AB110" i="13"/>
  <c r="AC110" i="13" s="1"/>
  <c r="Z110" i="13"/>
  <c r="AA110" i="13" s="1"/>
  <c r="X110" i="13"/>
  <c r="Y110" i="13" s="1"/>
  <c r="V110" i="13"/>
  <c r="W110" i="13" s="1"/>
  <c r="AD109" i="13"/>
  <c r="AE109" i="13" s="1"/>
  <c r="AB109" i="13"/>
  <c r="AC109" i="13" s="1"/>
  <c r="Z109" i="13"/>
  <c r="AA109" i="13" s="1"/>
  <c r="X109" i="13"/>
  <c r="Y109" i="13" s="1"/>
  <c r="V109" i="13"/>
  <c r="W109" i="13" s="1"/>
  <c r="AD108" i="13"/>
  <c r="AE108" i="13" s="1"/>
  <c r="AB108" i="13"/>
  <c r="AC108" i="13" s="1"/>
  <c r="Z108" i="13"/>
  <c r="AA108" i="13" s="1"/>
  <c r="X108" i="13"/>
  <c r="Y108" i="13" s="1"/>
  <c r="V108" i="13"/>
  <c r="W108" i="13" s="1"/>
  <c r="AD107" i="13"/>
  <c r="AE107" i="13" s="1"/>
  <c r="AB107" i="13"/>
  <c r="AC107" i="13" s="1"/>
  <c r="Z107" i="13"/>
  <c r="AA107" i="13" s="1"/>
  <c r="X107" i="13"/>
  <c r="Y107" i="13" s="1"/>
  <c r="V107" i="13"/>
  <c r="W107" i="13" s="1"/>
  <c r="AD106" i="13"/>
  <c r="AE106" i="13" s="1"/>
  <c r="AB106" i="13"/>
  <c r="AC106" i="13" s="1"/>
  <c r="Z106" i="13"/>
  <c r="AA106" i="13" s="1"/>
  <c r="X106" i="13"/>
  <c r="Y106" i="13" s="1"/>
  <c r="V106" i="13"/>
  <c r="W106" i="13" s="1"/>
  <c r="AD105" i="13"/>
  <c r="AE105" i="13" s="1"/>
  <c r="AB105" i="13"/>
  <c r="AC105" i="13" s="1"/>
  <c r="Z105" i="13"/>
  <c r="AA105" i="13" s="1"/>
  <c r="X105" i="13"/>
  <c r="Y105" i="13" s="1"/>
  <c r="V105" i="13"/>
  <c r="W105" i="13" s="1"/>
  <c r="AD104" i="13"/>
  <c r="AE104" i="13" s="1"/>
  <c r="AB104" i="13"/>
  <c r="AC104" i="13" s="1"/>
  <c r="Z104" i="13"/>
  <c r="AA104" i="13" s="1"/>
  <c r="X104" i="13"/>
  <c r="Y104" i="13" s="1"/>
  <c r="V104" i="13"/>
  <c r="W104" i="13" s="1"/>
  <c r="AD103" i="13"/>
  <c r="AE103" i="13" s="1"/>
  <c r="AB103" i="13"/>
  <c r="AC103" i="13" s="1"/>
  <c r="Z103" i="13"/>
  <c r="AA103" i="13" s="1"/>
  <c r="X103" i="13"/>
  <c r="Y103" i="13" s="1"/>
  <c r="V103" i="13"/>
  <c r="W103" i="13" s="1"/>
  <c r="AD102" i="13"/>
  <c r="AE102" i="13" s="1"/>
  <c r="AB102" i="13"/>
  <c r="AC102" i="13" s="1"/>
  <c r="Z102" i="13"/>
  <c r="AA102" i="13" s="1"/>
  <c r="X102" i="13"/>
  <c r="Y102" i="13" s="1"/>
  <c r="V102" i="13"/>
  <c r="W102" i="13" s="1"/>
  <c r="AD101" i="13"/>
  <c r="AE101" i="13" s="1"/>
  <c r="AB101" i="13"/>
  <c r="AC101" i="13" s="1"/>
  <c r="Z101" i="13"/>
  <c r="AA101" i="13" s="1"/>
  <c r="X101" i="13"/>
  <c r="Y101" i="13" s="1"/>
  <c r="V101" i="13"/>
  <c r="W101" i="13" s="1"/>
  <c r="AD100" i="13"/>
  <c r="AE100" i="13" s="1"/>
  <c r="AB100" i="13"/>
  <c r="AC100" i="13" s="1"/>
  <c r="Z100" i="13"/>
  <c r="AA100" i="13" s="1"/>
  <c r="X100" i="13"/>
  <c r="Y100" i="13" s="1"/>
  <c r="V100" i="13"/>
  <c r="W100" i="13" s="1"/>
  <c r="AD99" i="13"/>
  <c r="AE99" i="13" s="1"/>
  <c r="AB99" i="13"/>
  <c r="AC99" i="13" s="1"/>
  <c r="Z99" i="13"/>
  <c r="AA99" i="13" s="1"/>
  <c r="X99" i="13"/>
  <c r="Y99" i="13" s="1"/>
  <c r="V99" i="13"/>
  <c r="W99" i="13" s="1"/>
  <c r="AD98" i="13"/>
  <c r="AE98" i="13" s="1"/>
  <c r="AB98" i="13"/>
  <c r="AC98" i="13" s="1"/>
  <c r="Z98" i="13"/>
  <c r="AA98" i="13" s="1"/>
  <c r="X98" i="13"/>
  <c r="Y98" i="13" s="1"/>
  <c r="V98" i="13"/>
  <c r="W98" i="13" s="1"/>
  <c r="AD97" i="13"/>
  <c r="AE97" i="13" s="1"/>
  <c r="AB97" i="13"/>
  <c r="AC97" i="13" s="1"/>
  <c r="Z97" i="13"/>
  <c r="AA97" i="13" s="1"/>
  <c r="X97" i="13"/>
  <c r="Y97" i="13" s="1"/>
  <c r="V97" i="13"/>
  <c r="W97" i="13" s="1"/>
  <c r="AD96" i="13"/>
  <c r="AE96" i="13" s="1"/>
  <c r="AB96" i="13"/>
  <c r="AC96" i="13" s="1"/>
  <c r="Z96" i="13"/>
  <c r="AA96" i="13" s="1"/>
  <c r="X96" i="13"/>
  <c r="Y96" i="13" s="1"/>
  <c r="V96" i="13"/>
  <c r="W96" i="13" s="1"/>
  <c r="AD95" i="13"/>
  <c r="AE95" i="13" s="1"/>
  <c r="AB95" i="13"/>
  <c r="AC95" i="13" s="1"/>
  <c r="Z95" i="13"/>
  <c r="AA95" i="13" s="1"/>
  <c r="X95" i="13"/>
  <c r="Y95" i="13" s="1"/>
  <c r="V95" i="13"/>
  <c r="W95" i="13" s="1"/>
  <c r="AD94" i="13"/>
  <c r="AE94" i="13" s="1"/>
  <c r="AB94" i="13"/>
  <c r="AC94" i="13" s="1"/>
  <c r="Z94" i="13"/>
  <c r="AA94" i="13" s="1"/>
  <c r="X94" i="13"/>
  <c r="Y94" i="13" s="1"/>
  <c r="V94" i="13"/>
  <c r="W94" i="13" s="1"/>
  <c r="AD93" i="13"/>
  <c r="AE93" i="13" s="1"/>
  <c r="AB93" i="13"/>
  <c r="AC93" i="13" s="1"/>
  <c r="Z93" i="13"/>
  <c r="AA93" i="13" s="1"/>
  <c r="X93" i="13"/>
  <c r="Y93" i="13" s="1"/>
  <c r="V93" i="13"/>
  <c r="W93" i="13" s="1"/>
  <c r="AD92" i="13"/>
  <c r="AE92" i="13" s="1"/>
  <c r="AB92" i="13"/>
  <c r="AC92" i="13" s="1"/>
  <c r="Z92" i="13"/>
  <c r="AA92" i="13" s="1"/>
  <c r="X92" i="13"/>
  <c r="Y92" i="13" s="1"/>
  <c r="V92" i="13"/>
  <c r="W92" i="13" s="1"/>
  <c r="AD91" i="13"/>
  <c r="AE91" i="13" s="1"/>
  <c r="AB91" i="13"/>
  <c r="AC91" i="13" s="1"/>
  <c r="Z91" i="13"/>
  <c r="AA91" i="13" s="1"/>
  <c r="X91" i="13"/>
  <c r="Y91" i="13" s="1"/>
  <c r="V91" i="13"/>
  <c r="W91" i="13" s="1"/>
  <c r="AD90" i="13"/>
  <c r="AE90" i="13" s="1"/>
  <c r="AB90" i="13"/>
  <c r="AC90" i="13" s="1"/>
  <c r="Z90" i="13"/>
  <c r="AA90" i="13" s="1"/>
  <c r="X90" i="13"/>
  <c r="Y90" i="13" s="1"/>
  <c r="V90" i="13"/>
  <c r="W90" i="13" s="1"/>
  <c r="AD89" i="13"/>
  <c r="AE89" i="13" s="1"/>
  <c r="AB89" i="13"/>
  <c r="AC89" i="13" s="1"/>
  <c r="Z89" i="13"/>
  <c r="AA89" i="13" s="1"/>
  <c r="X89" i="13"/>
  <c r="Y89" i="13" s="1"/>
  <c r="V89" i="13"/>
  <c r="W89" i="13" s="1"/>
  <c r="AD88" i="13"/>
  <c r="AE88" i="13" s="1"/>
  <c r="AB88" i="13"/>
  <c r="AC88" i="13" s="1"/>
  <c r="Z88" i="13"/>
  <c r="AA88" i="13" s="1"/>
  <c r="X88" i="13"/>
  <c r="Y88" i="13" s="1"/>
  <c r="V88" i="13"/>
  <c r="W88" i="13" s="1"/>
  <c r="AD87" i="13"/>
  <c r="AE87" i="13" s="1"/>
  <c r="AB87" i="13"/>
  <c r="AC87" i="13" s="1"/>
  <c r="Z87" i="13"/>
  <c r="AA87" i="13" s="1"/>
  <c r="X87" i="13"/>
  <c r="Y87" i="13" s="1"/>
  <c r="V87" i="13"/>
  <c r="W87" i="13" s="1"/>
  <c r="AD86" i="13"/>
  <c r="AE86" i="13" s="1"/>
  <c r="AB86" i="13"/>
  <c r="AC86" i="13" s="1"/>
  <c r="Z86" i="13"/>
  <c r="AA86" i="13" s="1"/>
  <c r="X86" i="13"/>
  <c r="Y86" i="13" s="1"/>
  <c r="V86" i="13"/>
  <c r="W86" i="13" s="1"/>
  <c r="AD85" i="13"/>
  <c r="AE85" i="13" s="1"/>
  <c r="AB85" i="13"/>
  <c r="AC85" i="13" s="1"/>
  <c r="Z85" i="13"/>
  <c r="AA85" i="13" s="1"/>
  <c r="X85" i="13"/>
  <c r="Y85" i="13" s="1"/>
  <c r="V85" i="13"/>
  <c r="W85" i="13" s="1"/>
  <c r="AD84" i="13"/>
  <c r="AE84" i="13" s="1"/>
  <c r="AB84" i="13"/>
  <c r="AC84" i="13" s="1"/>
  <c r="Z84" i="13"/>
  <c r="AA84" i="13" s="1"/>
  <c r="X84" i="13"/>
  <c r="Y84" i="13" s="1"/>
  <c r="V84" i="13"/>
  <c r="W84" i="13" s="1"/>
  <c r="AD83" i="13"/>
  <c r="AE83" i="13" s="1"/>
  <c r="AB83" i="13"/>
  <c r="AC83" i="13" s="1"/>
  <c r="Z83" i="13"/>
  <c r="AA83" i="13" s="1"/>
  <c r="X83" i="13"/>
  <c r="Y83" i="13" s="1"/>
  <c r="V83" i="13"/>
  <c r="W83" i="13" s="1"/>
  <c r="AD82" i="13"/>
  <c r="AE82" i="13" s="1"/>
  <c r="AB82" i="13"/>
  <c r="AC82" i="13" s="1"/>
  <c r="Z82" i="13"/>
  <c r="AA82" i="13" s="1"/>
  <c r="X82" i="13"/>
  <c r="Y82" i="13" s="1"/>
  <c r="V82" i="13"/>
  <c r="W82" i="13" s="1"/>
  <c r="AD81" i="13"/>
  <c r="AE81" i="13" s="1"/>
  <c r="AB81" i="13"/>
  <c r="AC81" i="13" s="1"/>
  <c r="Z81" i="13"/>
  <c r="AA81" i="13" s="1"/>
  <c r="X81" i="13"/>
  <c r="Y81" i="13" s="1"/>
  <c r="V81" i="13"/>
  <c r="W81" i="13" s="1"/>
  <c r="AD80" i="13"/>
  <c r="AE80" i="13" s="1"/>
  <c r="AB80" i="13"/>
  <c r="AC80" i="13" s="1"/>
  <c r="Z80" i="13"/>
  <c r="AA80" i="13" s="1"/>
  <c r="X80" i="13"/>
  <c r="Y80" i="13" s="1"/>
  <c r="V80" i="13"/>
  <c r="W80" i="13" s="1"/>
  <c r="AD79" i="13"/>
  <c r="AE79" i="13" s="1"/>
  <c r="AB79" i="13"/>
  <c r="AC79" i="13" s="1"/>
  <c r="Z79" i="13"/>
  <c r="AA79" i="13" s="1"/>
  <c r="X79" i="13"/>
  <c r="Y79" i="13" s="1"/>
  <c r="V79" i="13"/>
  <c r="W79" i="13" s="1"/>
  <c r="AD78" i="13"/>
  <c r="AE78" i="13" s="1"/>
  <c r="AB78" i="13"/>
  <c r="AC78" i="13" s="1"/>
  <c r="Z78" i="13"/>
  <c r="AA78" i="13" s="1"/>
  <c r="X78" i="13"/>
  <c r="Y78" i="13" s="1"/>
  <c r="V78" i="13"/>
  <c r="W78" i="13" s="1"/>
  <c r="AD77" i="13"/>
  <c r="AE77" i="13" s="1"/>
  <c r="AB77" i="13"/>
  <c r="AC77" i="13" s="1"/>
  <c r="Z77" i="13"/>
  <c r="AA77" i="13" s="1"/>
  <c r="X77" i="13"/>
  <c r="Y77" i="13" s="1"/>
  <c r="V77" i="13"/>
  <c r="W77" i="13" s="1"/>
  <c r="AD76" i="13"/>
  <c r="AE76" i="13" s="1"/>
  <c r="AB76" i="13"/>
  <c r="AC76" i="13" s="1"/>
  <c r="Z76" i="13"/>
  <c r="AA76" i="13" s="1"/>
  <c r="X76" i="13"/>
  <c r="Y76" i="13" s="1"/>
  <c r="V76" i="13"/>
  <c r="W76" i="13" s="1"/>
  <c r="AD75" i="13"/>
  <c r="AE75" i="13" s="1"/>
  <c r="AB75" i="13"/>
  <c r="AC75" i="13" s="1"/>
  <c r="Z75" i="13"/>
  <c r="AA75" i="13" s="1"/>
  <c r="X75" i="13"/>
  <c r="Y75" i="13" s="1"/>
  <c r="V75" i="13"/>
  <c r="W75" i="13" s="1"/>
  <c r="AD74" i="13"/>
  <c r="AE74" i="13" s="1"/>
  <c r="AB74" i="13"/>
  <c r="AC74" i="13" s="1"/>
  <c r="Z74" i="13"/>
  <c r="AA74" i="13" s="1"/>
  <c r="X74" i="13"/>
  <c r="Y74" i="13" s="1"/>
  <c r="V74" i="13"/>
  <c r="W74" i="13" s="1"/>
  <c r="AD73" i="13"/>
  <c r="AE73" i="13" s="1"/>
  <c r="AB73" i="13"/>
  <c r="AC73" i="13" s="1"/>
  <c r="Z73" i="13"/>
  <c r="AA73" i="13" s="1"/>
  <c r="X73" i="13"/>
  <c r="Y73" i="13" s="1"/>
  <c r="V73" i="13"/>
  <c r="W73" i="13" s="1"/>
  <c r="AD72" i="13"/>
  <c r="AE72" i="13" s="1"/>
  <c r="AB72" i="13"/>
  <c r="AC72" i="13" s="1"/>
  <c r="Z72" i="13"/>
  <c r="AA72" i="13" s="1"/>
  <c r="X72" i="13"/>
  <c r="Y72" i="13" s="1"/>
  <c r="V72" i="13"/>
  <c r="W72" i="13" s="1"/>
  <c r="AD71" i="13"/>
  <c r="AE71" i="13" s="1"/>
  <c r="AB71" i="13"/>
  <c r="AC71" i="13" s="1"/>
  <c r="Z71" i="13"/>
  <c r="AA71" i="13" s="1"/>
  <c r="X71" i="13"/>
  <c r="Y71" i="13" s="1"/>
  <c r="V71" i="13"/>
  <c r="W71" i="13" s="1"/>
  <c r="AD70" i="13"/>
  <c r="AE70" i="13" s="1"/>
  <c r="AB70" i="13"/>
  <c r="AC70" i="13" s="1"/>
  <c r="Z70" i="13"/>
  <c r="AA70" i="13" s="1"/>
  <c r="X70" i="13"/>
  <c r="Y70" i="13" s="1"/>
  <c r="V70" i="13"/>
  <c r="W70" i="13" s="1"/>
  <c r="AD69" i="13"/>
  <c r="AE69" i="13" s="1"/>
  <c r="AB69" i="13"/>
  <c r="AC69" i="13" s="1"/>
  <c r="Z69" i="13"/>
  <c r="AA69" i="13" s="1"/>
  <c r="X69" i="13"/>
  <c r="Y69" i="13" s="1"/>
  <c r="V69" i="13"/>
  <c r="W69" i="13" s="1"/>
  <c r="AD68" i="13"/>
  <c r="AE68" i="13" s="1"/>
  <c r="AB68" i="13"/>
  <c r="AC68" i="13" s="1"/>
  <c r="Z68" i="13"/>
  <c r="AA68" i="13" s="1"/>
  <c r="X68" i="13"/>
  <c r="Y68" i="13" s="1"/>
  <c r="V68" i="13"/>
  <c r="W68" i="13" s="1"/>
  <c r="AD67" i="13"/>
  <c r="AE67" i="13" s="1"/>
  <c r="AB67" i="13"/>
  <c r="AC67" i="13" s="1"/>
  <c r="Z67" i="13"/>
  <c r="AA67" i="13" s="1"/>
  <c r="X67" i="13"/>
  <c r="Y67" i="13" s="1"/>
  <c r="V67" i="13"/>
  <c r="AD66" i="13"/>
  <c r="AE66" i="13" s="1"/>
  <c r="AB66" i="13"/>
  <c r="AC66" i="13" s="1"/>
  <c r="Z66" i="13"/>
  <c r="AA66" i="13" s="1"/>
  <c r="X66" i="13"/>
  <c r="Y66" i="13" s="1"/>
  <c r="V66" i="13"/>
  <c r="W66" i="13" s="1"/>
  <c r="AD63" i="13"/>
  <c r="AE63" i="13" s="1"/>
  <c r="AB63" i="13"/>
  <c r="AC63" i="13" s="1"/>
  <c r="Z63" i="13"/>
  <c r="AA63" i="13" s="1"/>
  <c r="X63" i="13"/>
  <c r="Y63" i="13" s="1"/>
  <c r="V63" i="13"/>
  <c r="W63" i="13" s="1"/>
  <c r="AD62" i="13"/>
  <c r="AE62" i="13" s="1"/>
  <c r="AB62" i="13"/>
  <c r="AC62" i="13" s="1"/>
  <c r="Z62" i="13"/>
  <c r="AA62" i="13" s="1"/>
  <c r="X62" i="13"/>
  <c r="Y62" i="13" s="1"/>
  <c r="V62" i="13"/>
  <c r="W62" i="13" s="1"/>
  <c r="AD57" i="13"/>
  <c r="AE57" i="13" s="1"/>
  <c r="AB57" i="13"/>
  <c r="AC57" i="13" s="1"/>
  <c r="Z57" i="13"/>
  <c r="AA57" i="13" s="1"/>
  <c r="X57" i="13"/>
  <c r="Y57" i="13" s="1"/>
  <c r="V57" i="13"/>
  <c r="W57" i="13" s="1"/>
  <c r="AD56" i="13"/>
  <c r="AE56" i="13" s="1"/>
  <c r="AB56" i="13"/>
  <c r="AC56" i="13" s="1"/>
  <c r="Z56" i="13"/>
  <c r="AA56" i="13" s="1"/>
  <c r="X56" i="13"/>
  <c r="Y56" i="13" s="1"/>
  <c r="V56" i="13"/>
  <c r="W56" i="13" s="1"/>
  <c r="AD55" i="13"/>
  <c r="AE55" i="13" s="1"/>
  <c r="AB55" i="13"/>
  <c r="AC55" i="13" s="1"/>
  <c r="Z55" i="13"/>
  <c r="AA55" i="13" s="1"/>
  <c r="X55" i="13"/>
  <c r="Y55" i="13" s="1"/>
  <c r="V55" i="13"/>
  <c r="W55" i="13" s="1"/>
  <c r="AD54" i="13"/>
  <c r="AE54" i="13" s="1"/>
  <c r="AB54" i="13"/>
  <c r="AC54" i="13" s="1"/>
  <c r="Z54" i="13"/>
  <c r="AA54" i="13" s="1"/>
  <c r="X54" i="13"/>
  <c r="Y54" i="13" s="1"/>
  <c r="V54" i="13"/>
  <c r="W54" i="13" s="1"/>
  <c r="AD53" i="13"/>
  <c r="AE53" i="13" s="1"/>
  <c r="AB53" i="13"/>
  <c r="AC53" i="13" s="1"/>
  <c r="Z53" i="13"/>
  <c r="AA53" i="13" s="1"/>
  <c r="X53" i="13"/>
  <c r="Y53" i="13" s="1"/>
  <c r="V53" i="13"/>
  <c r="W53" i="13" s="1"/>
  <c r="AD52" i="13"/>
  <c r="AE52" i="13" s="1"/>
  <c r="AB52" i="13"/>
  <c r="AC52" i="13" s="1"/>
  <c r="Z52" i="13"/>
  <c r="AA52" i="13" s="1"/>
  <c r="X52" i="13"/>
  <c r="Y52" i="13" s="1"/>
  <c r="V52" i="13"/>
  <c r="W52" i="13" s="1"/>
  <c r="AD51" i="13"/>
  <c r="AE51" i="13" s="1"/>
  <c r="AB51" i="13"/>
  <c r="AC51" i="13" s="1"/>
  <c r="Z51" i="13"/>
  <c r="AA51" i="13" s="1"/>
  <c r="X51" i="13"/>
  <c r="Y51" i="13" s="1"/>
  <c r="V51" i="13"/>
  <c r="W51" i="13" s="1"/>
  <c r="AD50" i="13"/>
  <c r="AE50" i="13" s="1"/>
  <c r="AB50" i="13"/>
  <c r="AC50" i="13" s="1"/>
  <c r="Z50" i="13"/>
  <c r="AA50" i="13" s="1"/>
  <c r="X50" i="13"/>
  <c r="Y50" i="13" s="1"/>
  <c r="V50" i="13"/>
  <c r="AD49" i="13"/>
  <c r="AE49" i="13" s="1"/>
  <c r="AB49" i="13"/>
  <c r="AC49" i="13" s="1"/>
  <c r="Z49" i="13"/>
  <c r="AA49" i="13" s="1"/>
  <c r="X49" i="13"/>
  <c r="Y49" i="13" s="1"/>
  <c r="V49" i="13"/>
  <c r="W49" i="13" s="1"/>
  <c r="AD48" i="13"/>
  <c r="AE48" i="13" s="1"/>
  <c r="AB48" i="13"/>
  <c r="AC48" i="13" s="1"/>
  <c r="Z48" i="13"/>
  <c r="AA48" i="13" s="1"/>
  <c r="X48" i="13"/>
  <c r="Y48" i="13" s="1"/>
  <c r="V48" i="13"/>
  <c r="W48" i="13" s="1"/>
  <c r="AD47" i="13"/>
  <c r="AE47" i="13" s="1"/>
  <c r="AB47" i="13"/>
  <c r="AC47" i="13" s="1"/>
  <c r="Z47" i="13"/>
  <c r="AA47" i="13" s="1"/>
  <c r="X47" i="13"/>
  <c r="Y47" i="13" s="1"/>
  <c r="V47" i="13"/>
  <c r="W47" i="13" s="1"/>
  <c r="AD46" i="13"/>
  <c r="AE46" i="13" s="1"/>
  <c r="AB46" i="13"/>
  <c r="AC46" i="13" s="1"/>
  <c r="Z46" i="13"/>
  <c r="AA46" i="13" s="1"/>
  <c r="X46" i="13"/>
  <c r="Y46" i="13" s="1"/>
  <c r="V46" i="13"/>
  <c r="W46" i="13" s="1"/>
  <c r="AD45" i="13"/>
  <c r="AE45" i="13" s="1"/>
  <c r="AB45" i="13"/>
  <c r="AC45" i="13" s="1"/>
  <c r="Z45" i="13"/>
  <c r="AA45" i="13" s="1"/>
  <c r="X45" i="13"/>
  <c r="Y45" i="13" s="1"/>
  <c r="V45" i="13"/>
  <c r="W45" i="13" s="1"/>
  <c r="AD44" i="13"/>
  <c r="AE44" i="13" s="1"/>
  <c r="AB44" i="13"/>
  <c r="AC44" i="13" s="1"/>
  <c r="Z44" i="13"/>
  <c r="AA44" i="13" s="1"/>
  <c r="X44" i="13"/>
  <c r="Y44" i="13" s="1"/>
  <c r="V44" i="13"/>
  <c r="W44" i="13" s="1"/>
  <c r="AD236" i="36"/>
  <c r="AE236" i="36" s="1"/>
  <c r="AB236" i="36"/>
  <c r="AC236" i="36" s="1"/>
  <c r="Z236" i="36"/>
  <c r="AA236" i="36" s="1"/>
  <c r="X236" i="36"/>
  <c r="Y236" i="36" s="1"/>
  <c r="V236" i="36"/>
  <c r="W236" i="36" s="1"/>
  <c r="AD235" i="36"/>
  <c r="AE235" i="36" s="1"/>
  <c r="AB235" i="36"/>
  <c r="AC235" i="36" s="1"/>
  <c r="Z235" i="36"/>
  <c r="AA235" i="36" s="1"/>
  <c r="X235" i="36"/>
  <c r="Y235" i="36" s="1"/>
  <c r="V235" i="36"/>
  <c r="W235" i="36" s="1"/>
  <c r="AD234" i="36"/>
  <c r="AE234" i="36" s="1"/>
  <c r="AB234" i="36"/>
  <c r="AC234" i="36" s="1"/>
  <c r="Z234" i="36"/>
  <c r="AA234" i="36" s="1"/>
  <c r="X234" i="36"/>
  <c r="Y234" i="36" s="1"/>
  <c r="V234" i="36"/>
  <c r="W234" i="36" s="1"/>
  <c r="AD233" i="36"/>
  <c r="AE233" i="36" s="1"/>
  <c r="AB233" i="36"/>
  <c r="AC233" i="36" s="1"/>
  <c r="Z233" i="36"/>
  <c r="AA233" i="36" s="1"/>
  <c r="X233" i="36"/>
  <c r="Y233" i="36" s="1"/>
  <c r="V233" i="36"/>
  <c r="W233" i="36" s="1"/>
  <c r="AD232" i="36"/>
  <c r="AE232" i="36" s="1"/>
  <c r="AB232" i="36"/>
  <c r="AC232" i="36" s="1"/>
  <c r="Z232" i="36"/>
  <c r="AA232" i="36" s="1"/>
  <c r="X232" i="36"/>
  <c r="Y232" i="36" s="1"/>
  <c r="V232" i="36"/>
  <c r="W232" i="36" s="1"/>
  <c r="AD231" i="36"/>
  <c r="AE231" i="36" s="1"/>
  <c r="AB231" i="36"/>
  <c r="AC231" i="36" s="1"/>
  <c r="Z231" i="36"/>
  <c r="AA231" i="36" s="1"/>
  <c r="X231" i="36"/>
  <c r="Y231" i="36" s="1"/>
  <c r="V231" i="36"/>
  <c r="W231" i="36" s="1"/>
  <c r="AD230" i="36"/>
  <c r="AE230" i="36" s="1"/>
  <c r="AB230" i="36"/>
  <c r="AC230" i="36" s="1"/>
  <c r="Z230" i="36"/>
  <c r="AA230" i="36" s="1"/>
  <c r="X230" i="36"/>
  <c r="Y230" i="36" s="1"/>
  <c r="V230" i="36"/>
  <c r="W230" i="36" s="1"/>
  <c r="AD229" i="36"/>
  <c r="AE229" i="36" s="1"/>
  <c r="AB229" i="36"/>
  <c r="AC229" i="36" s="1"/>
  <c r="Z229" i="36"/>
  <c r="AA229" i="36" s="1"/>
  <c r="X229" i="36"/>
  <c r="Y229" i="36" s="1"/>
  <c r="V229" i="36"/>
  <c r="W229" i="36" s="1"/>
  <c r="AD228" i="36"/>
  <c r="AE228" i="36" s="1"/>
  <c r="AB228" i="36"/>
  <c r="AC228" i="36" s="1"/>
  <c r="Z228" i="36"/>
  <c r="AA228" i="36" s="1"/>
  <c r="X228" i="36"/>
  <c r="Y228" i="36" s="1"/>
  <c r="V228" i="36"/>
  <c r="W228" i="36" s="1"/>
  <c r="AD227" i="36"/>
  <c r="AE227" i="36" s="1"/>
  <c r="AB227" i="36"/>
  <c r="AC227" i="36" s="1"/>
  <c r="Z227" i="36"/>
  <c r="AA227" i="36" s="1"/>
  <c r="X227" i="36"/>
  <c r="Y227" i="36" s="1"/>
  <c r="V227" i="36"/>
  <c r="W227" i="36" s="1"/>
  <c r="AD226" i="36"/>
  <c r="AE226" i="36" s="1"/>
  <c r="AB226" i="36"/>
  <c r="AC226" i="36" s="1"/>
  <c r="Z226" i="36"/>
  <c r="AA226" i="36" s="1"/>
  <c r="X226" i="36"/>
  <c r="Y226" i="36" s="1"/>
  <c r="V226" i="36"/>
  <c r="W226" i="36" s="1"/>
  <c r="AD225" i="36"/>
  <c r="AE225" i="36" s="1"/>
  <c r="AB225" i="36"/>
  <c r="AC225" i="36" s="1"/>
  <c r="Z225" i="36"/>
  <c r="AA225" i="36" s="1"/>
  <c r="X225" i="36"/>
  <c r="Y225" i="36" s="1"/>
  <c r="V225" i="36"/>
  <c r="W225" i="36" s="1"/>
  <c r="AD224" i="36"/>
  <c r="AE224" i="36" s="1"/>
  <c r="AB224" i="36"/>
  <c r="AC224" i="36" s="1"/>
  <c r="Z224" i="36"/>
  <c r="AA224" i="36" s="1"/>
  <c r="X224" i="36"/>
  <c r="Y224" i="36" s="1"/>
  <c r="V224" i="36"/>
  <c r="W224" i="36" s="1"/>
  <c r="AD223" i="36"/>
  <c r="AE223" i="36" s="1"/>
  <c r="AB223" i="36"/>
  <c r="AC223" i="36" s="1"/>
  <c r="Z223" i="36"/>
  <c r="AA223" i="36" s="1"/>
  <c r="X223" i="36"/>
  <c r="Y223" i="36" s="1"/>
  <c r="V223" i="36"/>
  <c r="W223" i="36" s="1"/>
  <c r="AD222" i="36"/>
  <c r="AE222" i="36" s="1"/>
  <c r="AB222" i="36"/>
  <c r="AC222" i="36" s="1"/>
  <c r="Z222" i="36"/>
  <c r="AA222" i="36" s="1"/>
  <c r="X222" i="36"/>
  <c r="Y222" i="36" s="1"/>
  <c r="V222" i="36"/>
  <c r="W222" i="36" s="1"/>
  <c r="AD221" i="36"/>
  <c r="AE221" i="36" s="1"/>
  <c r="AB221" i="36"/>
  <c r="AC221" i="36" s="1"/>
  <c r="Z221" i="36"/>
  <c r="AA221" i="36" s="1"/>
  <c r="X221" i="36"/>
  <c r="Y221" i="36" s="1"/>
  <c r="V221" i="36"/>
  <c r="W221" i="36" s="1"/>
  <c r="AD220" i="36"/>
  <c r="AE220" i="36" s="1"/>
  <c r="AB220" i="36"/>
  <c r="AC220" i="36" s="1"/>
  <c r="Z220" i="36"/>
  <c r="AA220" i="36" s="1"/>
  <c r="X220" i="36"/>
  <c r="Y220" i="36" s="1"/>
  <c r="V220" i="36"/>
  <c r="W220" i="36" s="1"/>
  <c r="AD219" i="36"/>
  <c r="AE219" i="36" s="1"/>
  <c r="AB219" i="36"/>
  <c r="AC219" i="36" s="1"/>
  <c r="Z219" i="36"/>
  <c r="AA219" i="36" s="1"/>
  <c r="X219" i="36"/>
  <c r="Y219" i="36" s="1"/>
  <c r="V219" i="36"/>
  <c r="W219" i="36" s="1"/>
  <c r="AD218" i="36"/>
  <c r="AE218" i="36" s="1"/>
  <c r="AB218" i="36"/>
  <c r="AC218" i="36" s="1"/>
  <c r="Z218" i="36"/>
  <c r="AA218" i="36" s="1"/>
  <c r="X218" i="36"/>
  <c r="Y218" i="36" s="1"/>
  <c r="V218" i="36"/>
  <c r="W218" i="36" s="1"/>
  <c r="AD217" i="36"/>
  <c r="AE217" i="36" s="1"/>
  <c r="AB217" i="36"/>
  <c r="AC217" i="36" s="1"/>
  <c r="Z217" i="36"/>
  <c r="AA217" i="36" s="1"/>
  <c r="X217" i="36"/>
  <c r="Y217" i="36" s="1"/>
  <c r="V217" i="36"/>
  <c r="W217" i="36" s="1"/>
  <c r="AD216" i="36"/>
  <c r="AE216" i="36" s="1"/>
  <c r="AB216" i="36"/>
  <c r="AC216" i="36" s="1"/>
  <c r="Z216" i="36"/>
  <c r="AA216" i="36" s="1"/>
  <c r="X216" i="36"/>
  <c r="Y216" i="36" s="1"/>
  <c r="V216" i="36"/>
  <c r="W216" i="36" s="1"/>
  <c r="AD215" i="36"/>
  <c r="AE215" i="36" s="1"/>
  <c r="AB215" i="36"/>
  <c r="AC215" i="36" s="1"/>
  <c r="Z215" i="36"/>
  <c r="AA215" i="36" s="1"/>
  <c r="X215" i="36"/>
  <c r="Y215" i="36" s="1"/>
  <c r="V215" i="36"/>
  <c r="W215" i="36" s="1"/>
  <c r="AD214" i="36"/>
  <c r="AE214" i="36" s="1"/>
  <c r="AB214" i="36"/>
  <c r="AC214" i="36" s="1"/>
  <c r="Z214" i="36"/>
  <c r="AA214" i="36" s="1"/>
  <c r="X214" i="36"/>
  <c r="Y214" i="36" s="1"/>
  <c r="V214" i="36"/>
  <c r="W214" i="36" s="1"/>
  <c r="AD213" i="36"/>
  <c r="AE213" i="36" s="1"/>
  <c r="AB213" i="36"/>
  <c r="AC213" i="36" s="1"/>
  <c r="Z213" i="36"/>
  <c r="AA213" i="36" s="1"/>
  <c r="X213" i="36"/>
  <c r="Y213" i="36" s="1"/>
  <c r="V213" i="36"/>
  <c r="W213" i="36" s="1"/>
  <c r="AD212" i="36"/>
  <c r="AE212" i="36" s="1"/>
  <c r="AB212" i="36"/>
  <c r="AC212" i="36" s="1"/>
  <c r="Z212" i="36"/>
  <c r="AA212" i="36" s="1"/>
  <c r="X212" i="36"/>
  <c r="Y212" i="36" s="1"/>
  <c r="V212" i="36"/>
  <c r="W212" i="36" s="1"/>
  <c r="AD211" i="36"/>
  <c r="AE211" i="36" s="1"/>
  <c r="AB211" i="36"/>
  <c r="AC211" i="36" s="1"/>
  <c r="Z211" i="36"/>
  <c r="AA211" i="36" s="1"/>
  <c r="X211" i="36"/>
  <c r="Y211" i="36" s="1"/>
  <c r="V211" i="36"/>
  <c r="W211" i="36" s="1"/>
  <c r="AD210" i="36"/>
  <c r="AE210" i="36" s="1"/>
  <c r="AB210" i="36"/>
  <c r="AC210" i="36" s="1"/>
  <c r="Z210" i="36"/>
  <c r="AA210" i="36" s="1"/>
  <c r="X210" i="36"/>
  <c r="Y210" i="36" s="1"/>
  <c r="V210" i="36"/>
  <c r="W210" i="36" s="1"/>
  <c r="AD209" i="36"/>
  <c r="AE209" i="36" s="1"/>
  <c r="AB209" i="36"/>
  <c r="AC209" i="36" s="1"/>
  <c r="Z209" i="36"/>
  <c r="AA209" i="36" s="1"/>
  <c r="X209" i="36"/>
  <c r="Y209" i="36" s="1"/>
  <c r="V209" i="36"/>
  <c r="W209" i="36" s="1"/>
  <c r="AD208" i="36"/>
  <c r="AE208" i="36" s="1"/>
  <c r="AB208" i="36"/>
  <c r="AC208" i="36" s="1"/>
  <c r="Z208" i="36"/>
  <c r="AA208" i="36" s="1"/>
  <c r="X208" i="36"/>
  <c r="Y208" i="36" s="1"/>
  <c r="V208" i="36"/>
  <c r="W208" i="36" s="1"/>
  <c r="AD207" i="36"/>
  <c r="AE207" i="36" s="1"/>
  <c r="AB207" i="36"/>
  <c r="AC207" i="36" s="1"/>
  <c r="Z207" i="36"/>
  <c r="AA207" i="36" s="1"/>
  <c r="X207" i="36"/>
  <c r="Y207" i="36" s="1"/>
  <c r="V207" i="36"/>
  <c r="W207" i="36" s="1"/>
  <c r="AD206" i="36"/>
  <c r="AE206" i="36" s="1"/>
  <c r="AB206" i="36"/>
  <c r="AC206" i="36" s="1"/>
  <c r="Z206" i="36"/>
  <c r="AA206" i="36" s="1"/>
  <c r="X206" i="36"/>
  <c r="Y206" i="36" s="1"/>
  <c r="V206" i="36"/>
  <c r="W206" i="36" s="1"/>
  <c r="AD205" i="36"/>
  <c r="AE205" i="36" s="1"/>
  <c r="AB205" i="36"/>
  <c r="AC205" i="36" s="1"/>
  <c r="Z205" i="36"/>
  <c r="AA205" i="36" s="1"/>
  <c r="X205" i="36"/>
  <c r="Y205" i="36" s="1"/>
  <c r="V205" i="36"/>
  <c r="W205" i="36" s="1"/>
  <c r="AD204" i="36"/>
  <c r="AE204" i="36" s="1"/>
  <c r="AB204" i="36"/>
  <c r="AC204" i="36" s="1"/>
  <c r="Z204" i="36"/>
  <c r="AA204" i="36" s="1"/>
  <c r="X204" i="36"/>
  <c r="Y204" i="36" s="1"/>
  <c r="V204" i="36"/>
  <c r="W204" i="36" s="1"/>
  <c r="AD203" i="36"/>
  <c r="AE203" i="36" s="1"/>
  <c r="AB203" i="36"/>
  <c r="AC203" i="36" s="1"/>
  <c r="Z203" i="36"/>
  <c r="AA203" i="36" s="1"/>
  <c r="X203" i="36"/>
  <c r="Y203" i="36" s="1"/>
  <c r="V203" i="36"/>
  <c r="W203" i="36" s="1"/>
  <c r="AD202" i="36"/>
  <c r="AE202" i="36" s="1"/>
  <c r="AB202" i="36"/>
  <c r="AC202" i="36" s="1"/>
  <c r="Z202" i="36"/>
  <c r="AA202" i="36" s="1"/>
  <c r="X202" i="36"/>
  <c r="Y202" i="36" s="1"/>
  <c r="V202" i="36"/>
  <c r="W202" i="36" s="1"/>
  <c r="AD201" i="36"/>
  <c r="AE201" i="36" s="1"/>
  <c r="AB201" i="36"/>
  <c r="AC201" i="36" s="1"/>
  <c r="Z201" i="36"/>
  <c r="AA201" i="36" s="1"/>
  <c r="X201" i="36"/>
  <c r="Y201" i="36" s="1"/>
  <c r="V201" i="36"/>
  <c r="W201" i="36" s="1"/>
  <c r="AD200" i="36"/>
  <c r="AE200" i="36" s="1"/>
  <c r="AB200" i="36"/>
  <c r="AC200" i="36" s="1"/>
  <c r="Z200" i="36"/>
  <c r="AA200" i="36" s="1"/>
  <c r="X200" i="36"/>
  <c r="Y200" i="36" s="1"/>
  <c r="V200" i="36"/>
  <c r="W200" i="36" s="1"/>
  <c r="AD199" i="36"/>
  <c r="AE199" i="36" s="1"/>
  <c r="AB199" i="36"/>
  <c r="AC199" i="36" s="1"/>
  <c r="Z199" i="36"/>
  <c r="AA199" i="36" s="1"/>
  <c r="X199" i="36"/>
  <c r="Y199" i="36" s="1"/>
  <c r="V199" i="36"/>
  <c r="W199" i="36" s="1"/>
  <c r="AD198" i="36"/>
  <c r="AE198" i="36" s="1"/>
  <c r="AB198" i="36"/>
  <c r="AC198" i="36" s="1"/>
  <c r="Z198" i="36"/>
  <c r="AA198" i="36" s="1"/>
  <c r="X198" i="36"/>
  <c r="Y198" i="36" s="1"/>
  <c r="V198" i="36"/>
  <c r="W198" i="36" s="1"/>
  <c r="AD197" i="36"/>
  <c r="AE197" i="36" s="1"/>
  <c r="AB197" i="36"/>
  <c r="AC197" i="36" s="1"/>
  <c r="Z197" i="36"/>
  <c r="AA197" i="36" s="1"/>
  <c r="X197" i="36"/>
  <c r="Y197" i="36" s="1"/>
  <c r="V197" i="36"/>
  <c r="W197" i="36" s="1"/>
  <c r="AD196" i="36"/>
  <c r="AE196" i="36" s="1"/>
  <c r="AB196" i="36"/>
  <c r="AC196" i="36" s="1"/>
  <c r="Z196" i="36"/>
  <c r="AA196" i="36" s="1"/>
  <c r="X196" i="36"/>
  <c r="Y196" i="36" s="1"/>
  <c r="V196" i="36"/>
  <c r="W196" i="36" s="1"/>
  <c r="AD195" i="36"/>
  <c r="AE195" i="36" s="1"/>
  <c r="AB195" i="36"/>
  <c r="AC195" i="36" s="1"/>
  <c r="Z195" i="36"/>
  <c r="AA195" i="36" s="1"/>
  <c r="X195" i="36"/>
  <c r="Y195" i="36" s="1"/>
  <c r="V195" i="36"/>
  <c r="W195" i="36" s="1"/>
  <c r="AD194" i="36"/>
  <c r="AE194" i="36" s="1"/>
  <c r="AB194" i="36"/>
  <c r="AC194" i="36" s="1"/>
  <c r="Z194" i="36"/>
  <c r="AA194" i="36" s="1"/>
  <c r="X194" i="36"/>
  <c r="Y194" i="36" s="1"/>
  <c r="V194" i="36"/>
  <c r="W194" i="36" s="1"/>
  <c r="AD193" i="36"/>
  <c r="AE193" i="36" s="1"/>
  <c r="AB193" i="36"/>
  <c r="AC193" i="36" s="1"/>
  <c r="Z193" i="36"/>
  <c r="AA193" i="36" s="1"/>
  <c r="X193" i="36"/>
  <c r="Y193" i="36" s="1"/>
  <c r="V193" i="36"/>
  <c r="W193" i="36" s="1"/>
  <c r="AD192" i="36"/>
  <c r="AE192" i="36" s="1"/>
  <c r="AB192" i="36"/>
  <c r="AC192" i="36" s="1"/>
  <c r="Z192" i="36"/>
  <c r="AA192" i="36" s="1"/>
  <c r="X192" i="36"/>
  <c r="Y192" i="36" s="1"/>
  <c r="V192" i="36"/>
  <c r="W192" i="36" s="1"/>
  <c r="AD191" i="36"/>
  <c r="AE191" i="36" s="1"/>
  <c r="AB191" i="36"/>
  <c r="AC191" i="36" s="1"/>
  <c r="Z191" i="36"/>
  <c r="AA191" i="36" s="1"/>
  <c r="X191" i="36"/>
  <c r="Y191" i="36" s="1"/>
  <c r="V191" i="36"/>
  <c r="W191" i="36" s="1"/>
  <c r="AD190" i="36"/>
  <c r="AE190" i="36" s="1"/>
  <c r="AB190" i="36"/>
  <c r="AC190" i="36" s="1"/>
  <c r="Z190" i="36"/>
  <c r="AA190" i="36" s="1"/>
  <c r="X190" i="36"/>
  <c r="Y190" i="36" s="1"/>
  <c r="V190" i="36"/>
  <c r="W190" i="36" s="1"/>
  <c r="AD189" i="36"/>
  <c r="AE189" i="36" s="1"/>
  <c r="AB189" i="36"/>
  <c r="AC189" i="36" s="1"/>
  <c r="Z189" i="36"/>
  <c r="AA189" i="36" s="1"/>
  <c r="X189" i="36"/>
  <c r="Y189" i="36" s="1"/>
  <c r="V189" i="36"/>
  <c r="W189" i="36" s="1"/>
  <c r="AD188" i="36"/>
  <c r="AE188" i="36" s="1"/>
  <c r="AB188" i="36"/>
  <c r="AC188" i="36" s="1"/>
  <c r="Z188" i="36"/>
  <c r="AA188" i="36" s="1"/>
  <c r="X188" i="36"/>
  <c r="Y188" i="36" s="1"/>
  <c r="V188" i="36"/>
  <c r="W188" i="36" s="1"/>
  <c r="AD187" i="36"/>
  <c r="AE187" i="36" s="1"/>
  <c r="AB187" i="36"/>
  <c r="AC187" i="36" s="1"/>
  <c r="Z187" i="36"/>
  <c r="AA187" i="36" s="1"/>
  <c r="X187" i="36"/>
  <c r="Y187" i="36" s="1"/>
  <c r="V187" i="36"/>
  <c r="W187" i="36" s="1"/>
  <c r="AD186" i="36"/>
  <c r="AE186" i="36" s="1"/>
  <c r="AB186" i="36"/>
  <c r="AC186" i="36" s="1"/>
  <c r="Z186" i="36"/>
  <c r="AA186" i="36" s="1"/>
  <c r="X186" i="36"/>
  <c r="Y186" i="36" s="1"/>
  <c r="V186" i="36"/>
  <c r="W186" i="36" s="1"/>
  <c r="AD185" i="36"/>
  <c r="AE185" i="36" s="1"/>
  <c r="AB185" i="36"/>
  <c r="AC185" i="36" s="1"/>
  <c r="Z185" i="36"/>
  <c r="AA185" i="36" s="1"/>
  <c r="X185" i="36"/>
  <c r="Y185" i="36" s="1"/>
  <c r="V185" i="36"/>
  <c r="W185" i="36" s="1"/>
  <c r="AD184" i="36"/>
  <c r="AE184" i="36" s="1"/>
  <c r="AB184" i="36"/>
  <c r="AC184" i="36" s="1"/>
  <c r="Z184" i="36"/>
  <c r="AA184" i="36" s="1"/>
  <c r="X184" i="36"/>
  <c r="Y184" i="36" s="1"/>
  <c r="V184" i="36"/>
  <c r="W184" i="36" s="1"/>
  <c r="AD183" i="36"/>
  <c r="AE183" i="36" s="1"/>
  <c r="AB183" i="36"/>
  <c r="AC183" i="36" s="1"/>
  <c r="Z183" i="36"/>
  <c r="AA183" i="36" s="1"/>
  <c r="X183" i="36"/>
  <c r="Y183" i="36" s="1"/>
  <c r="V183" i="36"/>
  <c r="W183" i="36" s="1"/>
  <c r="AD182" i="36"/>
  <c r="AE182" i="36" s="1"/>
  <c r="AB182" i="36"/>
  <c r="AC182" i="36" s="1"/>
  <c r="Z182" i="36"/>
  <c r="AA182" i="36" s="1"/>
  <c r="X182" i="36"/>
  <c r="Y182" i="36" s="1"/>
  <c r="V182" i="36"/>
  <c r="W182" i="36" s="1"/>
  <c r="AD181" i="36"/>
  <c r="AE181" i="36" s="1"/>
  <c r="AB181" i="36"/>
  <c r="AC181" i="36" s="1"/>
  <c r="Z181" i="36"/>
  <c r="AA181" i="36" s="1"/>
  <c r="X181" i="36"/>
  <c r="Y181" i="36" s="1"/>
  <c r="V181" i="36"/>
  <c r="W181" i="36" s="1"/>
  <c r="AD180" i="36"/>
  <c r="AE180" i="36" s="1"/>
  <c r="AB180" i="36"/>
  <c r="AC180" i="36" s="1"/>
  <c r="Z180" i="36"/>
  <c r="AA180" i="36" s="1"/>
  <c r="X180" i="36"/>
  <c r="Y180" i="36" s="1"/>
  <c r="V180" i="36"/>
  <c r="W180" i="36" s="1"/>
  <c r="AD179" i="36"/>
  <c r="AE179" i="36" s="1"/>
  <c r="AB179" i="36"/>
  <c r="AC179" i="36" s="1"/>
  <c r="Z179" i="36"/>
  <c r="AA179" i="36" s="1"/>
  <c r="X179" i="36"/>
  <c r="Y179" i="36" s="1"/>
  <c r="V179" i="36"/>
  <c r="W179" i="36" s="1"/>
  <c r="AD178" i="36"/>
  <c r="AE178" i="36" s="1"/>
  <c r="AB178" i="36"/>
  <c r="AC178" i="36" s="1"/>
  <c r="Z178" i="36"/>
  <c r="AA178" i="36" s="1"/>
  <c r="X178" i="36"/>
  <c r="Y178" i="36" s="1"/>
  <c r="V178" i="36"/>
  <c r="W178" i="36" s="1"/>
  <c r="AD177" i="36"/>
  <c r="AE177" i="36" s="1"/>
  <c r="AB177" i="36"/>
  <c r="AC177" i="36" s="1"/>
  <c r="Z177" i="36"/>
  <c r="AA177" i="36" s="1"/>
  <c r="X177" i="36"/>
  <c r="Y177" i="36" s="1"/>
  <c r="V177" i="36"/>
  <c r="W177" i="36" s="1"/>
  <c r="AD176" i="36"/>
  <c r="AE176" i="36" s="1"/>
  <c r="AB176" i="36"/>
  <c r="AC176" i="36" s="1"/>
  <c r="Z176" i="36"/>
  <c r="AA176" i="36" s="1"/>
  <c r="X176" i="36"/>
  <c r="Y176" i="36" s="1"/>
  <c r="V176" i="36"/>
  <c r="W176" i="36" s="1"/>
  <c r="AD175" i="36"/>
  <c r="AE175" i="36" s="1"/>
  <c r="AB175" i="36"/>
  <c r="AC175" i="36" s="1"/>
  <c r="Z175" i="36"/>
  <c r="AA175" i="36" s="1"/>
  <c r="X175" i="36"/>
  <c r="Y175" i="36" s="1"/>
  <c r="V175" i="36"/>
  <c r="W175" i="36" s="1"/>
  <c r="AD174" i="36"/>
  <c r="AE174" i="36" s="1"/>
  <c r="AB174" i="36"/>
  <c r="AC174" i="36" s="1"/>
  <c r="Z174" i="36"/>
  <c r="AA174" i="36" s="1"/>
  <c r="X174" i="36"/>
  <c r="Y174" i="36" s="1"/>
  <c r="V174" i="36"/>
  <c r="W174" i="36" s="1"/>
  <c r="AD173" i="36"/>
  <c r="AE173" i="36" s="1"/>
  <c r="AB173" i="36"/>
  <c r="AC173" i="36" s="1"/>
  <c r="Z173" i="36"/>
  <c r="AA173" i="36" s="1"/>
  <c r="X173" i="36"/>
  <c r="Y173" i="36" s="1"/>
  <c r="V173" i="36"/>
  <c r="W173" i="36" s="1"/>
  <c r="AD172" i="36"/>
  <c r="AE172" i="36" s="1"/>
  <c r="AB172" i="36"/>
  <c r="AC172" i="36" s="1"/>
  <c r="Z172" i="36"/>
  <c r="AA172" i="36" s="1"/>
  <c r="X172" i="36"/>
  <c r="Y172" i="36" s="1"/>
  <c r="V172" i="36"/>
  <c r="W172" i="36" s="1"/>
  <c r="AD171" i="36"/>
  <c r="AE171" i="36" s="1"/>
  <c r="AB171" i="36"/>
  <c r="AC171" i="36" s="1"/>
  <c r="Z171" i="36"/>
  <c r="AA171" i="36" s="1"/>
  <c r="X171" i="36"/>
  <c r="Y171" i="36" s="1"/>
  <c r="V171" i="36"/>
  <c r="W171" i="36" s="1"/>
  <c r="AD170" i="36"/>
  <c r="AE170" i="36" s="1"/>
  <c r="AB170" i="36"/>
  <c r="AC170" i="36" s="1"/>
  <c r="Z170" i="36"/>
  <c r="AA170" i="36" s="1"/>
  <c r="X170" i="36"/>
  <c r="Y170" i="36" s="1"/>
  <c r="V170" i="36"/>
  <c r="W170" i="36" s="1"/>
  <c r="AD169" i="36"/>
  <c r="AE169" i="36" s="1"/>
  <c r="AB169" i="36"/>
  <c r="AC169" i="36" s="1"/>
  <c r="Z169" i="36"/>
  <c r="AA169" i="36" s="1"/>
  <c r="X169" i="36"/>
  <c r="Y169" i="36" s="1"/>
  <c r="V169" i="36"/>
  <c r="W169" i="36" s="1"/>
  <c r="AD168" i="36"/>
  <c r="AE168" i="36" s="1"/>
  <c r="AB168" i="36"/>
  <c r="AC168" i="36" s="1"/>
  <c r="Z168" i="36"/>
  <c r="AA168" i="36" s="1"/>
  <c r="X168" i="36"/>
  <c r="Y168" i="36" s="1"/>
  <c r="V168" i="36"/>
  <c r="W168" i="36" s="1"/>
  <c r="AD167" i="36"/>
  <c r="AE167" i="36" s="1"/>
  <c r="AB167" i="36"/>
  <c r="AC167" i="36" s="1"/>
  <c r="Z167" i="36"/>
  <c r="AA167" i="36" s="1"/>
  <c r="X167" i="36"/>
  <c r="Y167" i="36" s="1"/>
  <c r="V167" i="36"/>
  <c r="W167" i="36" s="1"/>
  <c r="AD166" i="36"/>
  <c r="AE166" i="36" s="1"/>
  <c r="AB166" i="36"/>
  <c r="AC166" i="36" s="1"/>
  <c r="Z166" i="36"/>
  <c r="AA166" i="36" s="1"/>
  <c r="X166" i="36"/>
  <c r="Y166" i="36" s="1"/>
  <c r="V166" i="36"/>
  <c r="W166" i="36" s="1"/>
  <c r="AD165" i="36"/>
  <c r="AE165" i="36" s="1"/>
  <c r="AB165" i="36"/>
  <c r="AC165" i="36" s="1"/>
  <c r="Z165" i="36"/>
  <c r="AA165" i="36" s="1"/>
  <c r="X165" i="36"/>
  <c r="Y165" i="36" s="1"/>
  <c r="V165" i="36"/>
  <c r="W165" i="36" s="1"/>
  <c r="AD164" i="36"/>
  <c r="AE164" i="36" s="1"/>
  <c r="AB164" i="36"/>
  <c r="AC164" i="36" s="1"/>
  <c r="Z164" i="36"/>
  <c r="AA164" i="36" s="1"/>
  <c r="X164" i="36"/>
  <c r="Y164" i="36" s="1"/>
  <c r="V164" i="36"/>
  <c r="W164" i="36" s="1"/>
  <c r="AD163" i="36"/>
  <c r="AE163" i="36" s="1"/>
  <c r="AB163" i="36"/>
  <c r="AC163" i="36" s="1"/>
  <c r="Z163" i="36"/>
  <c r="AA163" i="36" s="1"/>
  <c r="X163" i="36"/>
  <c r="Y163" i="36" s="1"/>
  <c r="V163" i="36"/>
  <c r="W163" i="36" s="1"/>
  <c r="AD162" i="36"/>
  <c r="AE162" i="36" s="1"/>
  <c r="AB162" i="36"/>
  <c r="AC162" i="36" s="1"/>
  <c r="Z162" i="36"/>
  <c r="AA162" i="36" s="1"/>
  <c r="X162" i="36"/>
  <c r="Y162" i="36" s="1"/>
  <c r="V162" i="36"/>
  <c r="W162" i="36" s="1"/>
  <c r="AD161" i="36"/>
  <c r="AE161" i="36" s="1"/>
  <c r="AB161" i="36"/>
  <c r="AC161" i="36" s="1"/>
  <c r="Z161" i="36"/>
  <c r="AA161" i="36" s="1"/>
  <c r="X161" i="36"/>
  <c r="Y161" i="36" s="1"/>
  <c r="V161" i="36"/>
  <c r="W161" i="36" s="1"/>
  <c r="AD160" i="36"/>
  <c r="AE160" i="36" s="1"/>
  <c r="AB160" i="36"/>
  <c r="AC160" i="36" s="1"/>
  <c r="Z160" i="36"/>
  <c r="AA160" i="36" s="1"/>
  <c r="X160" i="36"/>
  <c r="Y160" i="36" s="1"/>
  <c r="V160" i="36"/>
  <c r="W160" i="36" s="1"/>
  <c r="AD159" i="36"/>
  <c r="AE159" i="36" s="1"/>
  <c r="AB159" i="36"/>
  <c r="AC159" i="36" s="1"/>
  <c r="Z159" i="36"/>
  <c r="AA159" i="36" s="1"/>
  <c r="X159" i="36"/>
  <c r="Y159" i="36" s="1"/>
  <c r="V159" i="36"/>
  <c r="W159" i="36" s="1"/>
  <c r="AD158" i="36"/>
  <c r="AE158" i="36" s="1"/>
  <c r="AB158" i="36"/>
  <c r="AC158" i="36" s="1"/>
  <c r="Z158" i="36"/>
  <c r="AA158" i="36" s="1"/>
  <c r="X158" i="36"/>
  <c r="Y158" i="36" s="1"/>
  <c r="V158" i="36"/>
  <c r="W158" i="36" s="1"/>
  <c r="AD157" i="36"/>
  <c r="AE157" i="36" s="1"/>
  <c r="AB157" i="36"/>
  <c r="AC157" i="36" s="1"/>
  <c r="Z157" i="36"/>
  <c r="AA157" i="36" s="1"/>
  <c r="X157" i="36"/>
  <c r="Y157" i="36" s="1"/>
  <c r="V157" i="36"/>
  <c r="W157" i="36" s="1"/>
  <c r="AD156" i="36"/>
  <c r="AE156" i="36" s="1"/>
  <c r="AB156" i="36"/>
  <c r="AC156" i="36" s="1"/>
  <c r="Z156" i="36"/>
  <c r="AA156" i="36" s="1"/>
  <c r="X156" i="36"/>
  <c r="Y156" i="36" s="1"/>
  <c r="V156" i="36"/>
  <c r="W156" i="36" s="1"/>
  <c r="AD155" i="36"/>
  <c r="AE155" i="36" s="1"/>
  <c r="AB155" i="36"/>
  <c r="AC155" i="36" s="1"/>
  <c r="Z155" i="36"/>
  <c r="AA155" i="36" s="1"/>
  <c r="X155" i="36"/>
  <c r="Y155" i="36" s="1"/>
  <c r="V155" i="36"/>
  <c r="AD154" i="36"/>
  <c r="AE154" i="36" s="1"/>
  <c r="AB154" i="36"/>
  <c r="AC154" i="36" s="1"/>
  <c r="Z154" i="36"/>
  <c r="AA154" i="36" s="1"/>
  <c r="X154" i="36"/>
  <c r="Y154" i="36" s="1"/>
  <c r="V154" i="36"/>
  <c r="W154" i="36" s="1"/>
  <c r="AD153" i="36"/>
  <c r="AE153" i="36" s="1"/>
  <c r="AB153" i="36"/>
  <c r="AC153" i="36" s="1"/>
  <c r="Z153" i="36"/>
  <c r="AA153" i="36" s="1"/>
  <c r="X153" i="36"/>
  <c r="Y153" i="36" s="1"/>
  <c r="V153" i="36"/>
  <c r="W153" i="36" s="1"/>
  <c r="AD152" i="36"/>
  <c r="AE152" i="36" s="1"/>
  <c r="AB152" i="36"/>
  <c r="AC152" i="36" s="1"/>
  <c r="Z152" i="36"/>
  <c r="AA152" i="36" s="1"/>
  <c r="X152" i="36"/>
  <c r="Y152" i="36" s="1"/>
  <c r="V152" i="36"/>
  <c r="W152" i="36" s="1"/>
  <c r="AD151" i="36"/>
  <c r="AE151" i="36" s="1"/>
  <c r="AB151" i="36"/>
  <c r="AC151" i="36" s="1"/>
  <c r="Z151" i="36"/>
  <c r="AA151" i="36" s="1"/>
  <c r="X151" i="36"/>
  <c r="Y151" i="36" s="1"/>
  <c r="V151" i="36"/>
  <c r="W151" i="36" s="1"/>
  <c r="AD150" i="36"/>
  <c r="AE150" i="36" s="1"/>
  <c r="AB150" i="36"/>
  <c r="AC150" i="36" s="1"/>
  <c r="Z150" i="36"/>
  <c r="AA150" i="36" s="1"/>
  <c r="X150" i="36"/>
  <c r="Y150" i="36" s="1"/>
  <c r="V150" i="36"/>
  <c r="W150" i="36" s="1"/>
  <c r="AD149" i="36"/>
  <c r="AE149" i="36" s="1"/>
  <c r="AB149" i="36"/>
  <c r="AC149" i="36" s="1"/>
  <c r="Z149" i="36"/>
  <c r="AA149" i="36" s="1"/>
  <c r="X149" i="36"/>
  <c r="Y149" i="36" s="1"/>
  <c r="V149" i="36"/>
  <c r="W149" i="36" s="1"/>
  <c r="AD148" i="36"/>
  <c r="AE148" i="36" s="1"/>
  <c r="AB148" i="36"/>
  <c r="AC148" i="36" s="1"/>
  <c r="Z148" i="36"/>
  <c r="AA148" i="36" s="1"/>
  <c r="X148" i="36"/>
  <c r="Y148" i="36" s="1"/>
  <c r="V148" i="36"/>
  <c r="W148" i="36" s="1"/>
  <c r="AD147" i="36"/>
  <c r="AE147" i="36" s="1"/>
  <c r="AB147" i="36"/>
  <c r="AC147" i="36" s="1"/>
  <c r="Z147" i="36"/>
  <c r="AA147" i="36" s="1"/>
  <c r="X147" i="36"/>
  <c r="Y147" i="36" s="1"/>
  <c r="V147" i="36"/>
  <c r="W147" i="36" s="1"/>
  <c r="AD146" i="36"/>
  <c r="AE146" i="36" s="1"/>
  <c r="AB146" i="36"/>
  <c r="AC146" i="36" s="1"/>
  <c r="Z146" i="36"/>
  <c r="AA146" i="36" s="1"/>
  <c r="X146" i="36"/>
  <c r="Y146" i="36" s="1"/>
  <c r="V146" i="36"/>
  <c r="W146" i="36" s="1"/>
  <c r="AD145" i="36"/>
  <c r="AE145" i="36" s="1"/>
  <c r="AB145" i="36"/>
  <c r="AC145" i="36" s="1"/>
  <c r="Z145" i="36"/>
  <c r="AA145" i="36" s="1"/>
  <c r="X145" i="36"/>
  <c r="Y145" i="36" s="1"/>
  <c r="V145" i="36"/>
  <c r="W145" i="36" s="1"/>
  <c r="AD144" i="36"/>
  <c r="AE144" i="36" s="1"/>
  <c r="AB144" i="36"/>
  <c r="AC144" i="36" s="1"/>
  <c r="Z144" i="36"/>
  <c r="AA144" i="36" s="1"/>
  <c r="X144" i="36"/>
  <c r="Y144" i="36" s="1"/>
  <c r="V144" i="36"/>
  <c r="AD143" i="36"/>
  <c r="AE143" i="36" s="1"/>
  <c r="AB143" i="36"/>
  <c r="AC143" i="36" s="1"/>
  <c r="Z143" i="36"/>
  <c r="AA143" i="36" s="1"/>
  <c r="X143" i="36"/>
  <c r="Y143" i="36" s="1"/>
  <c r="V143" i="36"/>
  <c r="W143" i="36" s="1"/>
  <c r="AD142" i="36"/>
  <c r="AE142" i="36" s="1"/>
  <c r="AB142" i="36"/>
  <c r="AC142" i="36" s="1"/>
  <c r="Z142" i="36"/>
  <c r="AA142" i="36" s="1"/>
  <c r="X142" i="36"/>
  <c r="Y142" i="36" s="1"/>
  <c r="V142" i="36"/>
  <c r="W142" i="36" s="1"/>
  <c r="AD141" i="36"/>
  <c r="AE141" i="36" s="1"/>
  <c r="AB141" i="36"/>
  <c r="AC141" i="36" s="1"/>
  <c r="Z141" i="36"/>
  <c r="AA141" i="36" s="1"/>
  <c r="X141" i="36"/>
  <c r="Y141" i="36" s="1"/>
  <c r="V141" i="36"/>
  <c r="W141" i="36" s="1"/>
  <c r="AD140" i="36"/>
  <c r="AE140" i="36" s="1"/>
  <c r="AB140" i="36"/>
  <c r="AC140" i="36" s="1"/>
  <c r="Z140" i="36"/>
  <c r="AA140" i="36" s="1"/>
  <c r="X140" i="36"/>
  <c r="Y140" i="36" s="1"/>
  <c r="V140" i="36"/>
  <c r="W140" i="36" s="1"/>
  <c r="AD139" i="36"/>
  <c r="AE139" i="36" s="1"/>
  <c r="AB139" i="36"/>
  <c r="AC139" i="36" s="1"/>
  <c r="Z139" i="36"/>
  <c r="AA139" i="36" s="1"/>
  <c r="X139" i="36"/>
  <c r="Y139" i="36" s="1"/>
  <c r="V139" i="36"/>
  <c r="W139" i="36" s="1"/>
  <c r="AD138" i="36"/>
  <c r="AE138" i="36" s="1"/>
  <c r="AB138" i="36"/>
  <c r="AC138" i="36" s="1"/>
  <c r="Z138" i="36"/>
  <c r="AA138" i="36" s="1"/>
  <c r="X138" i="36"/>
  <c r="Y138" i="36" s="1"/>
  <c r="V138" i="36"/>
  <c r="W138" i="36" s="1"/>
  <c r="AD137" i="36"/>
  <c r="AE137" i="36" s="1"/>
  <c r="AB137" i="36"/>
  <c r="AC137" i="36" s="1"/>
  <c r="Z137" i="36"/>
  <c r="AA137" i="36" s="1"/>
  <c r="X137" i="36"/>
  <c r="Y137" i="36" s="1"/>
  <c r="V137" i="36"/>
  <c r="W137" i="36" s="1"/>
  <c r="AD136" i="36"/>
  <c r="AE136" i="36" s="1"/>
  <c r="AB136" i="36"/>
  <c r="AC136" i="36" s="1"/>
  <c r="Z136" i="36"/>
  <c r="AA136" i="36" s="1"/>
  <c r="X136" i="36"/>
  <c r="Y136" i="36" s="1"/>
  <c r="V136" i="36"/>
  <c r="W136" i="36" s="1"/>
  <c r="AD135" i="36"/>
  <c r="AE135" i="36" s="1"/>
  <c r="AB135" i="36"/>
  <c r="AC135" i="36" s="1"/>
  <c r="Z135" i="36"/>
  <c r="AA135" i="36" s="1"/>
  <c r="X135" i="36"/>
  <c r="Y135" i="36" s="1"/>
  <c r="V135" i="36"/>
  <c r="W135" i="36" s="1"/>
  <c r="AD134" i="36"/>
  <c r="AE134" i="36" s="1"/>
  <c r="AB134" i="36"/>
  <c r="AC134" i="36" s="1"/>
  <c r="Z134" i="36"/>
  <c r="AA134" i="36" s="1"/>
  <c r="X134" i="36"/>
  <c r="Y134" i="36" s="1"/>
  <c r="V134" i="36"/>
  <c r="W134" i="36" s="1"/>
  <c r="AD133" i="36"/>
  <c r="AE133" i="36" s="1"/>
  <c r="AB133" i="36"/>
  <c r="AC133" i="36" s="1"/>
  <c r="Z133" i="36"/>
  <c r="AA133" i="36" s="1"/>
  <c r="X133" i="36"/>
  <c r="Y133" i="36" s="1"/>
  <c r="V133" i="36"/>
  <c r="W133" i="36" s="1"/>
  <c r="AD132" i="36"/>
  <c r="AE132" i="36" s="1"/>
  <c r="AB132" i="36"/>
  <c r="AC132" i="36" s="1"/>
  <c r="Z132" i="36"/>
  <c r="AA132" i="36" s="1"/>
  <c r="X132" i="36"/>
  <c r="Y132" i="36" s="1"/>
  <c r="V132" i="36"/>
  <c r="AD131" i="36"/>
  <c r="AE131" i="36" s="1"/>
  <c r="AB131" i="36"/>
  <c r="AC131" i="36" s="1"/>
  <c r="Z131" i="36"/>
  <c r="AA131" i="36" s="1"/>
  <c r="X131" i="36"/>
  <c r="Y131" i="36" s="1"/>
  <c r="V131" i="36"/>
  <c r="W131" i="36" s="1"/>
  <c r="AD130" i="36"/>
  <c r="AE130" i="36" s="1"/>
  <c r="AB130" i="36"/>
  <c r="AC130" i="36" s="1"/>
  <c r="Z130" i="36"/>
  <c r="AA130" i="36" s="1"/>
  <c r="X130" i="36"/>
  <c r="Y130" i="36" s="1"/>
  <c r="V130" i="36"/>
  <c r="W130" i="36" s="1"/>
  <c r="AD129" i="36"/>
  <c r="AE129" i="36" s="1"/>
  <c r="AB129" i="36"/>
  <c r="AC129" i="36" s="1"/>
  <c r="Z129" i="36"/>
  <c r="AA129" i="36" s="1"/>
  <c r="X129" i="36"/>
  <c r="Y129" i="36" s="1"/>
  <c r="V129" i="36"/>
  <c r="W129" i="36" s="1"/>
  <c r="AD128" i="36"/>
  <c r="AE128" i="36" s="1"/>
  <c r="AB128" i="36"/>
  <c r="AC128" i="36" s="1"/>
  <c r="Z128" i="36"/>
  <c r="AA128" i="36" s="1"/>
  <c r="X128" i="36"/>
  <c r="Y128" i="36" s="1"/>
  <c r="V128" i="36"/>
  <c r="W128" i="36" s="1"/>
  <c r="AD127" i="36"/>
  <c r="AE127" i="36" s="1"/>
  <c r="AB127" i="36"/>
  <c r="AC127" i="36" s="1"/>
  <c r="Z127" i="36"/>
  <c r="AA127" i="36" s="1"/>
  <c r="X127" i="36"/>
  <c r="Y127" i="36" s="1"/>
  <c r="V127" i="36"/>
  <c r="W127" i="36" s="1"/>
  <c r="AD126" i="36"/>
  <c r="AE126" i="36" s="1"/>
  <c r="AB126" i="36"/>
  <c r="AC126" i="36" s="1"/>
  <c r="Z126" i="36"/>
  <c r="AA126" i="36" s="1"/>
  <c r="X126" i="36"/>
  <c r="Y126" i="36" s="1"/>
  <c r="V126" i="36"/>
  <c r="W126" i="36" s="1"/>
  <c r="AD125" i="36"/>
  <c r="AE125" i="36" s="1"/>
  <c r="AB125" i="36"/>
  <c r="AC125" i="36" s="1"/>
  <c r="Z125" i="36"/>
  <c r="AA125" i="36" s="1"/>
  <c r="X125" i="36"/>
  <c r="Y125" i="36" s="1"/>
  <c r="V125" i="36"/>
  <c r="W125" i="36" s="1"/>
  <c r="AD124" i="36"/>
  <c r="AE124" i="36" s="1"/>
  <c r="AB124" i="36"/>
  <c r="AC124" i="36" s="1"/>
  <c r="Z124" i="36"/>
  <c r="AA124" i="36" s="1"/>
  <c r="X124" i="36"/>
  <c r="Y124" i="36" s="1"/>
  <c r="V124" i="36"/>
  <c r="W124" i="36" s="1"/>
  <c r="AD123" i="36"/>
  <c r="AE123" i="36" s="1"/>
  <c r="AB123" i="36"/>
  <c r="AC123" i="36" s="1"/>
  <c r="Z123" i="36"/>
  <c r="AA123" i="36" s="1"/>
  <c r="X123" i="36"/>
  <c r="Y123" i="36" s="1"/>
  <c r="V123" i="36"/>
  <c r="W123" i="36" s="1"/>
  <c r="AD122" i="36"/>
  <c r="AE122" i="36" s="1"/>
  <c r="AB122" i="36"/>
  <c r="AC122" i="36" s="1"/>
  <c r="Z122" i="36"/>
  <c r="AA122" i="36" s="1"/>
  <c r="X122" i="36"/>
  <c r="Y122" i="36" s="1"/>
  <c r="V122" i="36"/>
  <c r="W122" i="36" s="1"/>
  <c r="AD121" i="36"/>
  <c r="AE121" i="36" s="1"/>
  <c r="AB121" i="36"/>
  <c r="AC121" i="36" s="1"/>
  <c r="Z121" i="36"/>
  <c r="AA121" i="36" s="1"/>
  <c r="X121" i="36"/>
  <c r="Y121" i="36" s="1"/>
  <c r="V121" i="36"/>
  <c r="W121" i="36" s="1"/>
  <c r="AD120" i="36"/>
  <c r="AE120" i="36" s="1"/>
  <c r="AB120" i="36"/>
  <c r="AC120" i="36" s="1"/>
  <c r="Z120" i="36"/>
  <c r="AA120" i="36" s="1"/>
  <c r="X120" i="36"/>
  <c r="Y120" i="36" s="1"/>
  <c r="V120" i="36"/>
  <c r="W120" i="36" s="1"/>
  <c r="AD119" i="36"/>
  <c r="AE119" i="36" s="1"/>
  <c r="AB119" i="36"/>
  <c r="AC119" i="36" s="1"/>
  <c r="Z119" i="36"/>
  <c r="AA119" i="36" s="1"/>
  <c r="X119" i="36"/>
  <c r="Y119" i="36" s="1"/>
  <c r="V119" i="36"/>
  <c r="W119" i="36" s="1"/>
  <c r="AD118" i="36"/>
  <c r="AE118" i="36" s="1"/>
  <c r="AB118" i="36"/>
  <c r="AC118" i="36" s="1"/>
  <c r="Z118" i="36"/>
  <c r="AA118" i="36" s="1"/>
  <c r="X118" i="36"/>
  <c r="Y118" i="36" s="1"/>
  <c r="V118" i="36"/>
  <c r="W118" i="36" s="1"/>
  <c r="AD117" i="36"/>
  <c r="AE117" i="36" s="1"/>
  <c r="AB117" i="36"/>
  <c r="AC117" i="36" s="1"/>
  <c r="Z117" i="36"/>
  <c r="AA117" i="36" s="1"/>
  <c r="X117" i="36"/>
  <c r="Y117" i="36" s="1"/>
  <c r="V117" i="36"/>
  <c r="W117" i="36" s="1"/>
  <c r="AD116" i="36"/>
  <c r="AE116" i="36" s="1"/>
  <c r="AB116" i="36"/>
  <c r="AC116" i="36" s="1"/>
  <c r="Z116" i="36"/>
  <c r="AA116" i="36" s="1"/>
  <c r="X116" i="36"/>
  <c r="Y116" i="36" s="1"/>
  <c r="V116" i="36"/>
  <c r="W116" i="36" s="1"/>
  <c r="AD115" i="36"/>
  <c r="AE115" i="36" s="1"/>
  <c r="AB115" i="36"/>
  <c r="AC115" i="36" s="1"/>
  <c r="Z115" i="36"/>
  <c r="AA115" i="36" s="1"/>
  <c r="X115" i="36"/>
  <c r="Y115" i="36" s="1"/>
  <c r="V115" i="36"/>
  <c r="W115" i="36" s="1"/>
  <c r="AD114" i="36"/>
  <c r="AE114" i="36" s="1"/>
  <c r="AB114" i="36"/>
  <c r="AC114" i="36" s="1"/>
  <c r="Z114" i="36"/>
  <c r="AA114" i="36" s="1"/>
  <c r="X114" i="36"/>
  <c r="Y114" i="36" s="1"/>
  <c r="V114" i="36"/>
  <c r="W114" i="36" s="1"/>
  <c r="AD113" i="36"/>
  <c r="AE113" i="36" s="1"/>
  <c r="AB113" i="36"/>
  <c r="AC113" i="36" s="1"/>
  <c r="Z113" i="36"/>
  <c r="AA113" i="36" s="1"/>
  <c r="X113" i="36"/>
  <c r="Y113" i="36" s="1"/>
  <c r="V113" i="36"/>
  <c r="W113" i="36" s="1"/>
  <c r="AD112" i="36"/>
  <c r="AE112" i="36" s="1"/>
  <c r="AB112" i="36"/>
  <c r="AC112" i="36" s="1"/>
  <c r="Z112" i="36"/>
  <c r="AA112" i="36" s="1"/>
  <c r="X112" i="36"/>
  <c r="Y112" i="36" s="1"/>
  <c r="V112" i="36"/>
  <c r="W112" i="36" s="1"/>
  <c r="AD111" i="36"/>
  <c r="AE111" i="36" s="1"/>
  <c r="AB111" i="36"/>
  <c r="AC111" i="36" s="1"/>
  <c r="Z111" i="36"/>
  <c r="AA111" i="36" s="1"/>
  <c r="X111" i="36"/>
  <c r="Y111" i="36" s="1"/>
  <c r="V111" i="36"/>
  <c r="W111" i="36" s="1"/>
  <c r="AD110" i="36"/>
  <c r="AE110" i="36" s="1"/>
  <c r="AB110" i="36"/>
  <c r="AC110" i="36" s="1"/>
  <c r="Z110" i="36"/>
  <c r="AA110" i="36" s="1"/>
  <c r="X110" i="36"/>
  <c r="Y110" i="36" s="1"/>
  <c r="V110" i="36"/>
  <c r="W110" i="36" s="1"/>
  <c r="AD109" i="36"/>
  <c r="AE109" i="36" s="1"/>
  <c r="AB109" i="36"/>
  <c r="AC109" i="36" s="1"/>
  <c r="Z109" i="36"/>
  <c r="AA109" i="36" s="1"/>
  <c r="X109" i="36"/>
  <c r="Y109" i="36" s="1"/>
  <c r="V109" i="36"/>
  <c r="W109" i="36" s="1"/>
  <c r="AD108" i="36"/>
  <c r="AE108" i="36" s="1"/>
  <c r="AB108" i="36"/>
  <c r="AC108" i="36" s="1"/>
  <c r="Z108" i="36"/>
  <c r="AA108" i="36" s="1"/>
  <c r="X108" i="36"/>
  <c r="Y108" i="36" s="1"/>
  <c r="V108" i="36"/>
  <c r="W108" i="36" s="1"/>
  <c r="AD107" i="36"/>
  <c r="AE107" i="36" s="1"/>
  <c r="AB107" i="36"/>
  <c r="AC107" i="36" s="1"/>
  <c r="Z107" i="36"/>
  <c r="AA107" i="36" s="1"/>
  <c r="X107" i="36"/>
  <c r="Y107" i="36" s="1"/>
  <c r="V107" i="36"/>
  <c r="W107" i="36" s="1"/>
  <c r="AD106" i="36"/>
  <c r="AE106" i="36" s="1"/>
  <c r="AB106" i="36"/>
  <c r="AC106" i="36" s="1"/>
  <c r="Z106" i="36"/>
  <c r="AA106" i="36" s="1"/>
  <c r="X106" i="36"/>
  <c r="Y106" i="36" s="1"/>
  <c r="V106" i="36"/>
  <c r="W106" i="36" s="1"/>
  <c r="AD105" i="36"/>
  <c r="AE105" i="36" s="1"/>
  <c r="AB105" i="36"/>
  <c r="AC105" i="36" s="1"/>
  <c r="Z105" i="36"/>
  <c r="AA105" i="36" s="1"/>
  <c r="X105" i="36"/>
  <c r="Y105" i="36" s="1"/>
  <c r="V105" i="36"/>
  <c r="W105" i="36" s="1"/>
  <c r="AD104" i="36"/>
  <c r="AE104" i="36" s="1"/>
  <c r="AB104" i="36"/>
  <c r="AC104" i="36" s="1"/>
  <c r="Z104" i="36"/>
  <c r="AA104" i="36" s="1"/>
  <c r="X104" i="36"/>
  <c r="Y104" i="36" s="1"/>
  <c r="V104" i="36"/>
  <c r="W104" i="36" s="1"/>
  <c r="AD103" i="36"/>
  <c r="AE103" i="36" s="1"/>
  <c r="AB103" i="36"/>
  <c r="AC103" i="36" s="1"/>
  <c r="Z103" i="36"/>
  <c r="AA103" i="36" s="1"/>
  <c r="X103" i="36"/>
  <c r="Y103" i="36" s="1"/>
  <c r="V103" i="36"/>
  <c r="W103" i="36" s="1"/>
  <c r="AD102" i="36"/>
  <c r="AE102" i="36" s="1"/>
  <c r="AB102" i="36"/>
  <c r="AC102" i="36" s="1"/>
  <c r="Z102" i="36"/>
  <c r="AA102" i="36" s="1"/>
  <c r="X102" i="36"/>
  <c r="Y102" i="36" s="1"/>
  <c r="V102" i="36"/>
  <c r="W102" i="36" s="1"/>
  <c r="AD101" i="36"/>
  <c r="AE101" i="36" s="1"/>
  <c r="AB101" i="36"/>
  <c r="AC101" i="36" s="1"/>
  <c r="Z101" i="36"/>
  <c r="AA101" i="36" s="1"/>
  <c r="X101" i="36"/>
  <c r="Y101" i="36" s="1"/>
  <c r="V101" i="36"/>
  <c r="W101" i="36" s="1"/>
  <c r="AD100" i="36"/>
  <c r="AE100" i="36" s="1"/>
  <c r="AB100" i="36"/>
  <c r="AC100" i="36" s="1"/>
  <c r="Z100" i="36"/>
  <c r="AA100" i="36" s="1"/>
  <c r="X100" i="36"/>
  <c r="Y100" i="36" s="1"/>
  <c r="V100" i="36"/>
  <c r="W100" i="36" s="1"/>
  <c r="AD99" i="36"/>
  <c r="AE99" i="36" s="1"/>
  <c r="AB99" i="36"/>
  <c r="AC99" i="36" s="1"/>
  <c r="Z99" i="36"/>
  <c r="AA99" i="36" s="1"/>
  <c r="X99" i="36"/>
  <c r="Y99" i="36" s="1"/>
  <c r="V99" i="36"/>
  <c r="W99" i="36" s="1"/>
  <c r="AD98" i="36"/>
  <c r="AE98" i="36" s="1"/>
  <c r="AB98" i="36"/>
  <c r="AC98" i="36" s="1"/>
  <c r="Z98" i="36"/>
  <c r="AA98" i="36" s="1"/>
  <c r="X98" i="36"/>
  <c r="Y98" i="36" s="1"/>
  <c r="V98" i="36"/>
  <c r="W98" i="36" s="1"/>
  <c r="AD97" i="36"/>
  <c r="AE97" i="36" s="1"/>
  <c r="AB97" i="36"/>
  <c r="AC97" i="36" s="1"/>
  <c r="Z97" i="36"/>
  <c r="AA97" i="36" s="1"/>
  <c r="X97" i="36"/>
  <c r="Y97" i="36" s="1"/>
  <c r="V97" i="36"/>
  <c r="W97" i="36" s="1"/>
  <c r="AD96" i="36"/>
  <c r="AE96" i="36" s="1"/>
  <c r="AB96" i="36"/>
  <c r="AC96" i="36" s="1"/>
  <c r="Z96" i="36"/>
  <c r="AA96" i="36" s="1"/>
  <c r="X96" i="36"/>
  <c r="Y96" i="36" s="1"/>
  <c r="V96" i="36"/>
  <c r="W96" i="36" s="1"/>
  <c r="AD95" i="36"/>
  <c r="AE95" i="36" s="1"/>
  <c r="AB95" i="36"/>
  <c r="AC95" i="36" s="1"/>
  <c r="Z95" i="36"/>
  <c r="AA95" i="36" s="1"/>
  <c r="X95" i="36"/>
  <c r="Y95" i="36" s="1"/>
  <c r="V95" i="36"/>
  <c r="W95" i="36" s="1"/>
  <c r="AD94" i="36"/>
  <c r="AE94" i="36" s="1"/>
  <c r="AB94" i="36"/>
  <c r="AC94" i="36" s="1"/>
  <c r="Z94" i="36"/>
  <c r="AA94" i="36" s="1"/>
  <c r="X94" i="36"/>
  <c r="Y94" i="36" s="1"/>
  <c r="V94" i="36"/>
  <c r="W94" i="36" s="1"/>
  <c r="AD93" i="36"/>
  <c r="AE93" i="36" s="1"/>
  <c r="AB93" i="36"/>
  <c r="AC93" i="36" s="1"/>
  <c r="Z93" i="36"/>
  <c r="AA93" i="36" s="1"/>
  <c r="X93" i="36"/>
  <c r="Y93" i="36" s="1"/>
  <c r="V93" i="36"/>
  <c r="W93" i="36" s="1"/>
  <c r="AD92" i="36"/>
  <c r="AE92" i="36" s="1"/>
  <c r="AB92" i="36"/>
  <c r="AC92" i="36" s="1"/>
  <c r="Z92" i="36"/>
  <c r="AA92" i="36" s="1"/>
  <c r="X92" i="36"/>
  <c r="Y92" i="36" s="1"/>
  <c r="V92" i="36"/>
  <c r="W92" i="36" s="1"/>
  <c r="AD91" i="36"/>
  <c r="AE91" i="36" s="1"/>
  <c r="AB91" i="36"/>
  <c r="AC91" i="36" s="1"/>
  <c r="Z91" i="36"/>
  <c r="AA91" i="36" s="1"/>
  <c r="X91" i="36"/>
  <c r="Y91" i="36" s="1"/>
  <c r="V91" i="36"/>
  <c r="W91" i="36" s="1"/>
  <c r="AD90" i="36"/>
  <c r="AE90" i="36" s="1"/>
  <c r="AB90" i="36"/>
  <c r="AC90" i="36" s="1"/>
  <c r="Z90" i="36"/>
  <c r="AA90" i="36" s="1"/>
  <c r="X90" i="36"/>
  <c r="Y90" i="36" s="1"/>
  <c r="V90" i="36"/>
  <c r="W90" i="36" s="1"/>
  <c r="AD89" i="36"/>
  <c r="AE89" i="36" s="1"/>
  <c r="AB89" i="36"/>
  <c r="AC89" i="36" s="1"/>
  <c r="Z89" i="36"/>
  <c r="AA89" i="36" s="1"/>
  <c r="X89" i="36"/>
  <c r="Y89" i="36" s="1"/>
  <c r="V89" i="36"/>
  <c r="W89" i="36" s="1"/>
  <c r="AD88" i="36"/>
  <c r="AE88" i="36" s="1"/>
  <c r="AB88" i="36"/>
  <c r="AC88" i="36" s="1"/>
  <c r="Z88" i="36"/>
  <c r="AA88" i="36" s="1"/>
  <c r="X88" i="36"/>
  <c r="Y88" i="36" s="1"/>
  <c r="V88" i="36"/>
  <c r="W88" i="36" s="1"/>
  <c r="AD87" i="36"/>
  <c r="AE87" i="36" s="1"/>
  <c r="AB87" i="36"/>
  <c r="AC87" i="36" s="1"/>
  <c r="Z87" i="36"/>
  <c r="AA87" i="36" s="1"/>
  <c r="X87" i="36"/>
  <c r="Y87" i="36" s="1"/>
  <c r="V87" i="36"/>
  <c r="W87" i="36" s="1"/>
  <c r="AD86" i="36"/>
  <c r="AE86" i="36" s="1"/>
  <c r="AB86" i="36"/>
  <c r="AC86" i="36" s="1"/>
  <c r="Z86" i="36"/>
  <c r="AA86" i="36" s="1"/>
  <c r="X86" i="36"/>
  <c r="Y86" i="36" s="1"/>
  <c r="V86" i="36"/>
  <c r="W86" i="36" s="1"/>
  <c r="AD85" i="36"/>
  <c r="AE85" i="36" s="1"/>
  <c r="AB85" i="36"/>
  <c r="AC85" i="36" s="1"/>
  <c r="Z85" i="36"/>
  <c r="AA85" i="36" s="1"/>
  <c r="X85" i="36"/>
  <c r="Y85" i="36" s="1"/>
  <c r="V85" i="36"/>
  <c r="W85" i="36" s="1"/>
  <c r="AD84" i="36"/>
  <c r="AE84" i="36" s="1"/>
  <c r="AB84" i="36"/>
  <c r="AC84" i="36" s="1"/>
  <c r="Z84" i="36"/>
  <c r="AA84" i="36" s="1"/>
  <c r="X84" i="36"/>
  <c r="Y84" i="36" s="1"/>
  <c r="V84" i="36"/>
  <c r="W84" i="36" s="1"/>
  <c r="AD83" i="36"/>
  <c r="AE83" i="36" s="1"/>
  <c r="AB83" i="36"/>
  <c r="AC83" i="36" s="1"/>
  <c r="Z83" i="36"/>
  <c r="AA83" i="36" s="1"/>
  <c r="X83" i="36"/>
  <c r="Y83" i="36" s="1"/>
  <c r="V83" i="36"/>
  <c r="W83" i="36" s="1"/>
  <c r="AD82" i="36"/>
  <c r="AE82" i="36" s="1"/>
  <c r="AB82" i="36"/>
  <c r="AC82" i="36" s="1"/>
  <c r="Z82" i="36"/>
  <c r="AA82" i="36" s="1"/>
  <c r="X82" i="36"/>
  <c r="Y82" i="36" s="1"/>
  <c r="V82" i="36"/>
  <c r="W82" i="36" s="1"/>
  <c r="AD81" i="36"/>
  <c r="AE81" i="36" s="1"/>
  <c r="AB81" i="36"/>
  <c r="AC81" i="36" s="1"/>
  <c r="Z81" i="36"/>
  <c r="AA81" i="36" s="1"/>
  <c r="X81" i="36"/>
  <c r="Y81" i="36" s="1"/>
  <c r="V81" i="36"/>
  <c r="W81" i="36" s="1"/>
  <c r="AD80" i="36"/>
  <c r="AE80" i="36" s="1"/>
  <c r="AB80" i="36"/>
  <c r="AC80" i="36" s="1"/>
  <c r="Z80" i="36"/>
  <c r="AA80" i="36" s="1"/>
  <c r="X80" i="36"/>
  <c r="Y80" i="36" s="1"/>
  <c r="V80" i="36"/>
  <c r="W80" i="36" s="1"/>
  <c r="AD79" i="36"/>
  <c r="AE79" i="36" s="1"/>
  <c r="AB79" i="36"/>
  <c r="AC79" i="36" s="1"/>
  <c r="Z79" i="36"/>
  <c r="AA79" i="36" s="1"/>
  <c r="X79" i="36"/>
  <c r="Y79" i="36" s="1"/>
  <c r="V79" i="36"/>
  <c r="W79" i="36" s="1"/>
  <c r="AD78" i="36"/>
  <c r="AE78" i="36" s="1"/>
  <c r="AB78" i="36"/>
  <c r="AC78" i="36" s="1"/>
  <c r="Z78" i="36"/>
  <c r="AA78" i="36" s="1"/>
  <c r="X78" i="36"/>
  <c r="Y78" i="36" s="1"/>
  <c r="V78" i="36"/>
  <c r="W78" i="36" s="1"/>
  <c r="AD77" i="36"/>
  <c r="AE77" i="36" s="1"/>
  <c r="AB77" i="36"/>
  <c r="AC77" i="36" s="1"/>
  <c r="Z77" i="36"/>
  <c r="AA77" i="36" s="1"/>
  <c r="X77" i="36"/>
  <c r="Y77" i="36" s="1"/>
  <c r="V77" i="36"/>
  <c r="W77" i="36" s="1"/>
  <c r="AD76" i="36"/>
  <c r="AE76" i="36" s="1"/>
  <c r="AB76" i="36"/>
  <c r="AC76" i="36" s="1"/>
  <c r="Z76" i="36"/>
  <c r="AA76" i="36" s="1"/>
  <c r="X76" i="36"/>
  <c r="Y76" i="36" s="1"/>
  <c r="V76" i="36"/>
  <c r="W76" i="36" s="1"/>
  <c r="AD75" i="36"/>
  <c r="AE75" i="36" s="1"/>
  <c r="AB75" i="36"/>
  <c r="AC75" i="36" s="1"/>
  <c r="Z75" i="36"/>
  <c r="AA75" i="36" s="1"/>
  <c r="X75" i="36"/>
  <c r="Y75" i="36" s="1"/>
  <c r="V75" i="36"/>
  <c r="W75" i="36" s="1"/>
  <c r="AD74" i="36"/>
  <c r="AE74" i="36" s="1"/>
  <c r="AB74" i="36"/>
  <c r="AC74" i="36" s="1"/>
  <c r="Z74" i="36"/>
  <c r="AA74" i="36" s="1"/>
  <c r="X74" i="36"/>
  <c r="Y74" i="36" s="1"/>
  <c r="V74" i="36"/>
  <c r="W74" i="36" s="1"/>
  <c r="AD73" i="36"/>
  <c r="AE73" i="36" s="1"/>
  <c r="AB73" i="36"/>
  <c r="AC73" i="36" s="1"/>
  <c r="Z73" i="36"/>
  <c r="AA73" i="36" s="1"/>
  <c r="X73" i="36"/>
  <c r="Y73" i="36" s="1"/>
  <c r="V73" i="36"/>
  <c r="W73" i="36" s="1"/>
  <c r="AD72" i="36"/>
  <c r="AE72" i="36" s="1"/>
  <c r="AB72" i="36"/>
  <c r="AC72" i="36" s="1"/>
  <c r="Z72" i="36"/>
  <c r="AA72" i="36" s="1"/>
  <c r="X72" i="36"/>
  <c r="Y72" i="36" s="1"/>
  <c r="V72" i="36"/>
  <c r="W72" i="36" s="1"/>
  <c r="AD71" i="36"/>
  <c r="AE71" i="36" s="1"/>
  <c r="AB71" i="36"/>
  <c r="AC71" i="36" s="1"/>
  <c r="Z71" i="36"/>
  <c r="AA71" i="36" s="1"/>
  <c r="X71" i="36"/>
  <c r="Y71" i="36" s="1"/>
  <c r="V71" i="36"/>
  <c r="W71" i="36" s="1"/>
  <c r="AD70" i="36"/>
  <c r="AE70" i="36" s="1"/>
  <c r="AB70" i="36"/>
  <c r="AC70" i="36" s="1"/>
  <c r="Z70" i="36"/>
  <c r="AA70" i="36" s="1"/>
  <c r="X70" i="36"/>
  <c r="Y70" i="36" s="1"/>
  <c r="V70" i="36"/>
  <c r="W70" i="36" s="1"/>
  <c r="AD69" i="36"/>
  <c r="AE69" i="36" s="1"/>
  <c r="AB69" i="36"/>
  <c r="AC69" i="36" s="1"/>
  <c r="Z69" i="36"/>
  <c r="AA69" i="36" s="1"/>
  <c r="X69" i="36"/>
  <c r="Y69" i="36" s="1"/>
  <c r="V69" i="36"/>
  <c r="W69" i="36" s="1"/>
  <c r="AD68" i="36"/>
  <c r="AE68" i="36" s="1"/>
  <c r="AB68" i="36"/>
  <c r="AC68" i="36" s="1"/>
  <c r="Z68" i="36"/>
  <c r="AA68" i="36" s="1"/>
  <c r="X68" i="36"/>
  <c r="Y68" i="36" s="1"/>
  <c r="V68" i="36"/>
  <c r="AD67" i="36"/>
  <c r="AE67" i="36" s="1"/>
  <c r="AB67" i="36"/>
  <c r="AC67" i="36" s="1"/>
  <c r="Z67" i="36"/>
  <c r="AA67" i="36" s="1"/>
  <c r="X67" i="36"/>
  <c r="Y67" i="36" s="1"/>
  <c r="V67" i="36"/>
  <c r="W67" i="36" s="1"/>
  <c r="AD66" i="36"/>
  <c r="AE66" i="36" s="1"/>
  <c r="AB66" i="36"/>
  <c r="AC66" i="36" s="1"/>
  <c r="Z66" i="36"/>
  <c r="AA66" i="36" s="1"/>
  <c r="X66" i="36"/>
  <c r="Y66" i="36" s="1"/>
  <c r="V66" i="36"/>
  <c r="W66" i="36" s="1"/>
  <c r="AD65" i="36"/>
  <c r="AE65" i="36" s="1"/>
  <c r="AB65" i="36"/>
  <c r="AC65" i="36" s="1"/>
  <c r="Z65" i="36"/>
  <c r="AA65" i="36" s="1"/>
  <c r="X65" i="36"/>
  <c r="Y65" i="36" s="1"/>
  <c r="V65" i="36"/>
  <c r="W65" i="36" s="1"/>
  <c r="AD64" i="36"/>
  <c r="AE64" i="36" s="1"/>
  <c r="AB64" i="36"/>
  <c r="AC64" i="36" s="1"/>
  <c r="Z64" i="36"/>
  <c r="AA64" i="36" s="1"/>
  <c r="X64" i="36"/>
  <c r="Y64" i="36" s="1"/>
  <c r="V64" i="36"/>
  <c r="W64" i="36" s="1"/>
  <c r="AD63" i="36"/>
  <c r="AE63" i="36" s="1"/>
  <c r="AB63" i="36"/>
  <c r="AC63" i="36" s="1"/>
  <c r="Z63" i="36"/>
  <c r="AA63" i="36" s="1"/>
  <c r="X63" i="36"/>
  <c r="Y63" i="36" s="1"/>
  <c r="V63" i="36"/>
  <c r="W63" i="36" s="1"/>
  <c r="AD62" i="36"/>
  <c r="AE62" i="36" s="1"/>
  <c r="AB62" i="36"/>
  <c r="AC62" i="36" s="1"/>
  <c r="Z62" i="36"/>
  <c r="AA62" i="36" s="1"/>
  <c r="X62" i="36"/>
  <c r="Y62" i="36" s="1"/>
  <c r="V62" i="36"/>
  <c r="W62" i="36" s="1"/>
  <c r="AD61" i="36"/>
  <c r="AE61" i="36" s="1"/>
  <c r="AB61" i="36"/>
  <c r="AC61" i="36" s="1"/>
  <c r="Z61" i="36"/>
  <c r="AA61" i="36" s="1"/>
  <c r="X61" i="36"/>
  <c r="Y61" i="36" s="1"/>
  <c r="V61" i="36"/>
  <c r="W61" i="36" s="1"/>
  <c r="AD60" i="36"/>
  <c r="AE60" i="36" s="1"/>
  <c r="AB60" i="36"/>
  <c r="AC60" i="36" s="1"/>
  <c r="Z60" i="36"/>
  <c r="AA60" i="36" s="1"/>
  <c r="X60" i="36"/>
  <c r="Y60" i="36" s="1"/>
  <c r="V60" i="36"/>
  <c r="W60" i="36" s="1"/>
  <c r="AD59" i="36"/>
  <c r="AE59" i="36" s="1"/>
  <c r="AB59" i="36"/>
  <c r="AC59" i="36" s="1"/>
  <c r="Z59" i="36"/>
  <c r="AA59" i="36" s="1"/>
  <c r="X59" i="36"/>
  <c r="Y59" i="36" s="1"/>
  <c r="V59" i="36"/>
  <c r="W59" i="36" s="1"/>
  <c r="AD58" i="36"/>
  <c r="AE58" i="36" s="1"/>
  <c r="AB58" i="36"/>
  <c r="AC58" i="36" s="1"/>
  <c r="Z58" i="36"/>
  <c r="AA58" i="36" s="1"/>
  <c r="X58" i="36"/>
  <c r="Y58" i="36" s="1"/>
  <c r="V58" i="36"/>
  <c r="W58" i="36" s="1"/>
  <c r="AD57" i="36"/>
  <c r="AE57" i="36" s="1"/>
  <c r="AB57" i="36"/>
  <c r="AC57" i="36" s="1"/>
  <c r="Z57" i="36"/>
  <c r="AA57" i="36" s="1"/>
  <c r="X57" i="36"/>
  <c r="Y57" i="36" s="1"/>
  <c r="V57" i="36"/>
  <c r="W57" i="36" s="1"/>
  <c r="AD56" i="36"/>
  <c r="AE56" i="36" s="1"/>
  <c r="AB56" i="36"/>
  <c r="AC56" i="36" s="1"/>
  <c r="Z56" i="36"/>
  <c r="AA56" i="36" s="1"/>
  <c r="X56" i="36"/>
  <c r="Y56" i="36" s="1"/>
  <c r="V56" i="36"/>
  <c r="W56" i="36" s="1"/>
  <c r="AD55" i="36"/>
  <c r="AE55" i="36" s="1"/>
  <c r="AB55" i="36"/>
  <c r="AC55" i="36" s="1"/>
  <c r="Z55" i="36"/>
  <c r="AA55" i="36" s="1"/>
  <c r="X55" i="36"/>
  <c r="Y55" i="36" s="1"/>
  <c r="V55" i="36"/>
  <c r="W55" i="36" s="1"/>
  <c r="AD54" i="36"/>
  <c r="AE54" i="36" s="1"/>
  <c r="AB54" i="36"/>
  <c r="AC54" i="36" s="1"/>
  <c r="Z54" i="36"/>
  <c r="AA54" i="36" s="1"/>
  <c r="X54" i="36"/>
  <c r="Y54" i="36" s="1"/>
  <c r="V54" i="36"/>
  <c r="W54" i="36" s="1"/>
  <c r="AD53" i="36"/>
  <c r="AE53" i="36" s="1"/>
  <c r="AB53" i="36"/>
  <c r="AC53" i="36" s="1"/>
  <c r="Z53" i="36"/>
  <c r="AA53" i="36" s="1"/>
  <c r="X53" i="36"/>
  <c r="Y53" i="36" s="1"/>
  <c r="V53" i="36"/>
  <c r="AD52" i="36"/>
  <c r="AE52" i="36" s="1"/>
  <c r="AB52" i="36"/>
  <c r="AC52" i="36" s="1"/>
  <c r="Z52" i="36"/>
  <c r="AA52" i="36" s="1"/>
  <c r="X52" i="36"/>
  <c r="Y52" i="36" s="1"/>
  <c r="V52" i="36"/>
  <c r="W52" i="36" s="1"/>
  <c r="AD51" i="36"/>
  <c r="AE51" i="36" s="1"/>
  <c r="AB51" i="36"/>
  <c r="AC51" i="36" s="1"/>
  <c r="Z51" i="36"/>
  <c r="AA51" i="36" s="1"/>
  <c r="X51" i="36"/>
  <c r="Y51" i="36" s="1"/>
  <c r="V51" i="36"/>
  <c r="W51" i="36" s="1"/>
  <c r="AD50" i="36"/>
  <c r="AE50" i="36" s="1"/>
  <c r="AB50" i="36"/>
  <c r="AC50" i="36" s="1"/>
  <c r="Z50" i="36"/>
  <c r="AA50" i="36" s="1"/>
  <c r="X50" i="36"/>
  <c r="Y50" i="36" s="1"/>
  <c r="V50" i="36"/>
  <c r="W50" i="36" s="1"/>
  <c r="AD49" i="36"/>
  <c r="AE49" i="36" s="1"/>
  <c r="AB49" i="36"/>
  <c r="AC49" i="36" s="1"/>
  <c r="Z49" i="36"/>
  <c r="AA49" i="36" s="1"/>
  <c r="X49" i="36"/>
  <c r="Y49" i="36" s="1"/>
  <c r="V49" i="36"/>
  <c r="W49" i="36" s="1"/>
  <c r="AD48" i="36"/>
  <c r="AE48" i="36" s="1"/>
  <c r="AB48" i="36"/>
  <c r="AC48" i="36" s="1"/>
  <c r="Z48" i="36"/>
  <c r="AA48" i="36" s="1"/>
  <c r="X48" i="36"/>
  <c r="Y48" i="36" s="1"/>
  <c r="V48" i="36"/>
  <c r="W48" i="36" s="1"/>
  <c r="AD47" i="36"/>
  <c r="AE47" i="36" s="1"/>
  <c r="AB47" i="36"/>
  <c r="AC47" i="36" s="1"/>
  <c r="Z47" i="36"/>
  <c r="AA47" i="36" s="1"/>
  <c r="X47" i="36"/>
  <c r="Y47" i="36" s="1"/>
  <c r="V47" i="36"/>
  <c r="W47" i="36" s="1"/>
  <c r="AD46" i="36"/>
  <c r="AE46" i="36" s="1"/>
  <c r="AB46" i="36"/>
  <c r="AC46" i="36" s="1"/>
  <c r="Z46" i="36"/>
  <c r="AA46" i="36" s="1"/>
  <c r="X46" i="36"/>
  <c r="Y46" i="36" s="1"/>
  <c r="V46" i="36"/>
  <c r="W46" i="36" s="1"/>
  <c r="AD45" i="36"/>
  <c r="AE45" i="36" s="1"/>
  <c r="AB45" i="36"/>
  <c r="AC45" i="36" s="1"/>
  <c r="Z45" i="36"/>
  <c r="AA45" i="36" s="1"/>
  <c r="X45" i="36"/>
  <c r="Y45" i="36" s="1"/>
  <c r="V45" i="36"/>
  <c r="W45" i="36" s="1"/>
  <c r="AD44" i="36"/>
  <c r="AE44" i="36" s="1"/>
  <c r="AB44" i="36"/>
  <c r="AC44" i="36" s="1"/>
  <c r="Z44" i="36"/>
  <c r="AA44" i="36" s="1"/>
  <c r="X44" i="36"/>
  <c r="Y44" i="36" s="1"/>
  <c r="V44" i="36"/>
  <c r="W44" i="36" s="1"/>
  <c r="AD263" i="14"/>
  <c r="AE263" i="14" s="1"/>
  <c r="AB263" i="14"/>
  <c r="AC263" i="14" s="1"/>
  <c r="Z263" i="14"/>
  <c r="AA263" i="14" s="1"/>
  <c r="X263" i="14"/>
  <c r="Y263" i="14" s="1"/>
  <c r="V263" i="14"/>
  <c r="W263" i="14" s="1"/>
  <c r="AD262" i="14"/>
  <c r="AE262" i="14" s="1"/>
  <c r="AB262" i="14"/>
  <c r="AC262" i="14" s="1"/>
  <c r="Z262" i="14"/>
  <c r="AA262" i="14" s="1"/>
  <c r="X262" i="14"/>
  <c r="Y262" i="14" s="1"/>
  <c r="V262" i="14"/>
  <c r="W262" i="14" s="1"/>
  <c r="AD261" i="14"/>
  <c r="AE261" i="14" s="1"/>
  <c r="AB261" i="14"/>
  <c r="AC261" i="14" s="1"/>
  <c r="Z261" i="14"/>
  <c r="AA261" i="14" s="1"/>
  <c r="X261" i="14"/>
  <c r="Y261" i="14" s="1"/>
  <c r="V261" i="14"/>
  <c r="W261" i="14" s="1"/>
  <c r="AD260" i="14"/>
  <c r="AE260" i="14" s="1"/>
  <c r="AB260" i="14"/>
  <c r="AC260" i="14" s="1"/>
  <c r="Z260" i="14"/>
  <c r="AA260" i="14" s="1"/>
  <c r="X260" i="14"/>
  <c r="Y260" i="14" s="1"/>
  <c r="V260" i="14"/>
  <c r="W260" i="14" s="1"/>
  <c r="AD259" i="14"/>
  <c r="AE259" i="14" s="1"/>
  <c r="AB259" i="14"/>
  <c r="AC259" i="14" s="1"/>
  <c r="Z259" i="14"/>
  <c r="AA259" i="14" s="1"/>
  <c r="X259" i="14"/>
  <c r="Y259" i="14" s="1"/>
  <c r="V259" i="14"/>
  <c r="W259" i="14" s="1"/>
  <c r="AD257" i="14"/>
  <c r="AE257" i="14" s="1"/>
  <c r="AB257" i="14"/>
  <c r="AC257" i="14" s="1"/>
  <c r="Z257" i="14"/>
  <c r="AA257" i="14" s="1"/>
  <c r="X257" i="14"/>
  <c r="Y257" i="14" s="1"/>
  <c r="V257" i="14"/>
  <c r="W257" i="14" s="1"/>
  <c r="AD256" i="14"/>
  <c r="AE256" i="14" s="1"/>
  <c r="AB256" i="14"/>
  <c r="AC256" i="14" s="1"/>
  <c r="Z256" i="14"/>
  <c r="AA256" i="14" s="1"/>
  <c r="X256" i="14"/>
  <c r="Y256" i="14" s="1"/>
  <c r="V256" i="14"/>
  <c r="W256" i="14" s="1"/>
  <c r="AD255" i="14"/>
  <c r="AE255" i="14" s="1"/>
  <c r="AB255" i="14"/>
  <c r="AC255" i="14" s="1"/>
  <c r="Z255" i="14"/>
  <c r="AA255" i="14" s="1"/>
  <c r="X255" i="14"/>
  <c r="Y255" i="14" s="1"/>
  <c r="V255" i="14"/>
  <c r="W255" i="14" s="1"/>
  <c r="AD254" i="14"/>
  <c r="AE254" i="14" s="1"/>
  <c r="AB254" i="14"/>
  <c r="AC254" i="14" s="1"/>
  <c r="Z254" i="14"/>
  <c r="AA254" i="14" s="1"/>
  <c r="X254" i="14"/>
  <c r="Y254" i="14" s="1"/>
  <c r="V254" i="14"/>
  <c r="W254" i="14" s="1"/>
  <c r="AD253" i="14"/>
  <c r="AE253" i="14" s="1"/>
  <c r="AB253" i="14"/>
  <c r="AC253" i="14" s="1"/>
  <c r="Z253" i="14"/>
  <c r="AA253" i="14" s="1"/>
  <c r="X253" i="14"/>
  <c r="Y253" i="14" s="1"/>
  <c r="V253" i="14"/>
  <c r="W253" i="14" s="1"/>
  <c r="AD252" i="14"/>
  <c r="AE252" i="14" s="1"/>
  <c r="AB252" i="14"/>
  <c r="AC252" i="14" s="1"/>
  <c r="Z252" i="14"/>
  <c r="AA252" i="14" s="1"/>
  <c r="X252" i="14"/>
  <c r="Y252" i="14" s="1"/>
  <c r="V252" i="14"/>
  <c r="W252" i="14" s="1"/>
  <c r="AD251" i="14"/>
  <c r="AE251" i="14" s="1"/>
  <c r="AB251" i="14"/>
  <c r="AC251" i="14" s="1"/>
  <c r="Z251" i="14"/>
  <c r="AA251" i="14" s="1"/>
  <c r="X251" i="14"/>
  <c r="Y251" i="14" s="1"/>
  <c r="V251" i="14"/>
  <c r="AD250" i="14"/>
  <c r="AE250" i="14" s="1"/>
  <c r="AB250" i="14"/>
  <c r="AC250" i="14" s="1"/>
  <c r="Z250" i="14"/>
  <c r="AA250" i="14" s="1"/>
  <c r="X250" i="14"/>
  <c r="Y250" i="14" s="1"/>
  <c r="V250" i="14"/>
  <c r="W250" i="14" s="1"/>
  <c r="AD249" i="14"/>
  <c r="AE249" i="14" s="1"/>
  <c r="AB249" i="14"/>
  <c r="AC249" i="14" s="1"/>
  <c r="Z249" i="14"/>
  <c r="AA249" i="14" s="1"/>
  <c r="X249" i="14"/>
  <c r="Y249" i="14" s="1"/>
  <c r="V249" i="14"/>
  <c r="W249" i="14" s="1"/>
  <c r="AD248" i="14"/>
  <c r="AE248" i="14" s="1"/>
  <c r="AB248" i="14"/>
  <c r="AC248" i="14" s="1"/>
  <c r="Z248" i="14"/>
  <c r="AA248" i="14" s="1"/>
  <c r="X248" i="14"/>
  <c r="Y248" i="14" s="1"/>
  <c r="V248" i="14"/>
  <c r="W248" i="14" s="1"/>
  <c r="AD247" i="14"/>
  <c r="AE247" i="14" s="1"/>
  <c r="AB247" i="14"/>
  <c r="AC247" i="14" s="1"/>
  <c r="Z247" i="14"/>
  <c r="AA247" i="14" s="1"/>
  <c r="X247" i="14"/>
  <c r="Y247" i="14" s="1"/>
  <c r="V247" i="14"/>
  <c r="W247" i="14" s="1"/>
  <c r="AD246" i="14"/>
  <c r="AE246" i="14" s="1"/>
  <c r="AB246" i="14"/>
  <c r="AC246" i="14" s="1"/>
  <c r="Z246" i="14"/>
  <c r="AA246" i="14" s="1"/>
  <c r="X246" i="14"/>
  <c r="Y246" i="14" s="1"/>
  <c r="V246" i="14"/>
  <c r="W246" i="14" s="1"/>
  <c r="AD245" i="14"/>
  <c r="AE245" i="14" s="1"/>
  <c r="AB245" i="14"/>
  <c r="AC245" i="14" s="1"/>
  <c r="Z245" i="14"/>
  <c r="AA245" i="14" s="1"/>
  <c r="X245" i="14"/>
  <c r="Y245" i="14" s="1"/>
  <c r="V245" i="14"/>
  <c r="W245" i="14" s="1"/>
  <c r="AD244" i="14"/>
  <c r="AE244" i="14" s="1"/>
  <c r="AB244" i="14"/>
  <c r="AC244" i="14" s="1"/>
  <c r="Z244" i="14"/>
  <c r="AA244" i="14" s="1"/>
  <c r="X244" i="14"/>
  <c r="Y244" i="14" s="1"/>
  <c r="V244" i="14"/>
  <c r="W244" i="14" s="1"/>
  <c r="AD243" i="14"/>
  <c r="AE243" i="14" s="1"/>
  <c r="AB243" i="14"/>
  <c r="AC243" i="14" s="1"/>
  <c r="Z243" i="14"/>
  <c r="AA243" i="14" s="1"/>
  <c r="X243" i="14"/>
  <c r="Y243" i="14" s="1"/>
  <c r="V243" i="14"/>
  <c r="W243" i="14" s="1"/>
  <c r="AD242" i="14"/>
  <c r="AE242" i="14" s="1"/>
  <c r="AB242" i="14"/>
  <c r="AC242" i="14" s="1"/>
  <c r="Z242" i="14"/>
  <c r="AA242" i="14" s="1"/>
  <c r="X242" i="14"/>
  <c r="Y242" i="14" s="1"/>
  <c r="V242" i="14"/>
  <c r="W242" i="14" s="1"/>
  <c r="AD241" i="14"/>
  <c r="AE241" i="14" s="1"/>
  <c r="AB241" i="14"/>
  <c r="AC241" i="14" s="1"/>
  <c r="Z241" i="14"/>
  <c r="AA241" i="14" s="1"/>
  <c r="X241" i="14"/>
  <c r="Y241" i="14" s="1"/>
  <c r="V241" i="14"/>
  <c r="W241" i="14" s="1"/>
  <c r="AD240" i="14"/>
  <c r="AE240" i="14" s="1"/>
  <c r="AB240" i="14"/>
  <c r="AC240" i="14" s="1"/>
  <c r="Z240" i="14"/>
  <c r="AA240" i="14" s="1"/>
  <c r="X240" i="14"/>
  <c r="Y240" i="14" s="1"/>
  <c r="V240" i="14"/>
  <c r="W240" i="14" s="1"/>
  <c r="AD239" i="14"/>
  <c r="AE239" i="14" s="1"/>
  <c r="AB239" i="14"/>
  <c r="AC239" i="14" s="1"/>
  <c r="Z239" i="14"/>
  <c r="AA239" i="14" s="1"/>
  <c r="X239" i="14"/>
  <c r="Y239" i="14" s="1"/>
  <c r="V239" i="14"/>
  <c r="W239" i="14" s="1"/>
  <c r="AD238" i="14"/>
  <c r="AE238" i="14" s="1"/>
  <c r="AB238" i="14"/>
  <c r="AC238" i="14" s="1"/>
  <c r="Z238" i="14"/>
  <c r="AA238" i="14" s="1"/>
  <c r="X238" i="14"/>
  <c r="Y238" i="14" s="1"/>
  <c r="V238" i="14"/>
  <c r="W238" i="14" s="1"/>
  <c r="AD237" i="14"/>
  <c r="AE237" i="14" s="1"/>
  <c r="AB237" i="14"/>
  <c r="AC237" i="14" s="1"/>
  <c r="Z237" i="14"/>
  <c r="AA237" i="14" s="1"/>
  <c r="X237" i="14"/>
  <c r="Y237" i="14" s="1"/>
  <c r="V237" i="14"/>
  <c r="W237" i="14" s="1"/>
  <c r="AD235" i="14"/>
  <c r="AE235" i="14" s="1"/>
  <c r="AB235" i="14"/>
  <c r="AC235" i="14" s="1"/>
  <c r="Z235" i="14"/>
  <c r="AA235" i="14" s="1"/>
  <c r="X235" i="14"/>
  <c r="Y235" i="14" s="1"/>
  <c r="V235" i="14"/>
  <c r="W235" i="14" s="1"/>
  <c r="AD234" i="14"/>
  <c r="AE234" i="14" s="1"/>
  <c r="AB234" i="14"/>
  <c r="AC234" i="14" s="1"/>
  <c r="Z234" i="14"/>
  <c r="AA234" i="14" s="1"/>
  <c r="X234" i="14"/>
  <c r="Y234" i="14" s="1"/>
  <c r="V234" i="14"/>
  <c r="W234" i="14" s="1"/>
  <c r="AD233" i="14"/>
  <c r="AE233" i="14" s="1"/>
  <c r="AB233" i="14"/>
  <c r="AC233" i="14" s="1"/>
  <c r="Z233" i="14"/>
  <c r="AA233" i="14" s="1"/>
  <c r="X233" i="14"/>
  <c r="Y233" i="14" s="1"/>
  <c r="V233" i="14"/>
  <c r="W233" i="14" s="1"/>
  <c r="AD232" i="14"/>
  <c r="AE232" i="14" s="1"/>
  <c r="AB232" i="14"/>
  <c r="AC232" i="14" s="1"/>
  <c r="Z232" i="14"/>
  <c r="AA232" i="14" s="1"/>
  <c r="X232" i="14"/>
  <c r="Y232" i="14" s="1"/>
  <c r="V232" i="14"/>
  <c r="W232" i="14" s="1"/>
  <c r="AD231" i="14"/>
  <c r="AE231" i="14" s="1"/>
  <c r="AB231" i="14"/>
  <c r="AC231" i="14" s="1"/>
  <c r="Z231" i="14"/>
  <c r="AA231" i="14" s="1"/>
  <c r="X231" i="14"/>
  <c r="Y231" i="14" s="1"/>
  <c r="V231" i="14"/>
  <c r="W231" i="14" s="1"/>
  <c r="AD230" i="14"/>
  <c r="AE230" i="14" s="1"/>
  <c r="AB230" i="14"/>
  <c r="AC230" i="14" s="1"/>
  <c r="Z230" i="14"/>
  <c r="AA230" i="14" s="1"/>
  <c r="X230" i="14"/>
  <c r="Y230" i="14" s="1"/>
  <c r="V230" i="14"/>
  <c r="W230" i="14" s="1"/>
  <c r="AD229" i="14"/>
  <c r="AE229" i="14" s="1"/>
  <c r="AB229" i="14"/>
  <c r="AC229" i="14" s="1"/>
  <c r="Z229" i="14"/>
  <c r="AA229" i="14" s="1"/>
  <c r="X229" i="14"/>
  <c r="Y229" i="14" s="1"/>
  <c r="V229" i="14"/>
  <c r="W229" i="14" s="1"/>
  <c r="AD228" i="14"/>
  <c r="AE228" i="14" s="1"/>
  <c r="AB228" i="14"/>
  <c r="AC228" i="14" s="1"/>
  <c r="Z228" i="14"/>
  <c r="AA228" i="14" s="1"/>
  <c r="X228" i="14"/>
  <c r="Y228" i="14" s="1"/>
  <c r="V228" i="14"/>
  <c r="W228" i="14" s="1"/>
  <c r="AD227" i="14"/>
  <c r="AE227" i="14" s="1"/>
  <c r="AB227" i="14"/>
  <c r="AC227" i="14" s="1"/>
  <c r="Z227" i="14"/>
  <c r="AA227" i="14" s="1"/>
  <c r="X227" i="14"/>
  <c r="Y227" i="14" s="1"/>
  <c r="V227" i="14"/>
  <c r="W227" i="14" s="1"/>
  <c r="AD226" i="14"/>
  <c r="AE226" i="14" s="1"/>
  <c r="AB226" i="14"/>
  <c r="AC226" i="14" s="1"/>
  <c r="Z226" i="14"/>
  <c r="AA226" i="14" s="1"/>
  <c r="X226" i="14"/>
  <c r="Y226" i="14" s="1"/>
  <c r="V226" i="14"/>
  <c r="W226" i="14" s="1"/>
  <c r="AD225" i="14"/>
  <c r="AE225" i="14" s="1"/>
  <c r="AB225" i="14"/>
  <c r="AC225" i="14" s="1"/>
  <c r="Z225" i="14"/>
  <c r="AA225" i="14" s="1"/>
  <c r="X225" i="14"/>
  <c r="Y225" i="14" s="1"/>
  <c r="V225" i="14"/>
  <c r="W225" i="14" s="1"/>
  <c r="AD224" i="14"/>
  <c r="AE224" i="14" s="1"/>
  <c r="AB224" i="14"/>
  <c r="AC224" i="14" s="1"/>
  <c r="Z224" i="14"/>
  <c r="AA224" i="14" s="1"/>
  <c r="X224" i="14"/>
  <c r="Y224" i="14" s="1"/>
  <c r="V224" i="14"/>
  <c r="W224" i="14" s="1"/>
  <c r="AD223" i="14"/>
  <c r="AE223" i="14" s="1"/>
  <c r="AB223" i="14"/>
  <c r="AC223" i="14" s="1"/>
  <c r="Z223" i="14"/>
  <c r="AA223" i="14" s="1"/>
  <c r="X223" i="14"/>
  <c r="Y223" i="14" s="1"/>
  <c r="V223" i="14"/>
  <c r="W223" i="14" s="1"/>
  <c r="AD222" i="14"/>
  <c r="AE222" i="14" s="1"/>
  <c r="AB222" i="14"/>
  <c r="AC222" i="14" s="1"/>
  <c r="Z222" i="14"/>
  <c r="AA222" i="14" s="1"/>
  <c r="X222" i="14"/>
  <c r="Y222" i="14" s="1"/>
  <c r="V222" i="14"/>
  <c r="W222" i="14" s="1"/>
  <c r="AD221" i="14"/>
  <c r="AE221" i="14" s="1"/>
  <c r="AB221" i="14"/>
  <c r="AC221" i="14" s="1"/>
  <c r="Z221" i="14"/>
  <c r="AA221" i="14" s="1"/>
  <c r="X221" i="14"/>
  <c r="Y221" i="14" s="1"/>
  <c r="V221" i="14"/>
  <c r="W221" i="14" s="1"/>
  <c r="AD220" i="14"/>
  <c r="AE220" i="14" s="1"/>
  <c r="AB220" i="14"/>
  <c r="AC220" i="14" s="1"/>
  <c r="Z220" i="14"/>
  <c r="AA220" i="14" s="1"/>
  <c r="X220" i="14"/>
  <c r="Y220" i="14" s="1"/>
  <c r="V220" i="14"/>
  <c r="W220" i="14" s="1"/>
  <c r="AD219" i="14"/>
  <c r="AE219" i="14" s="1"/>
  <c r="AB219" i="14"/>
  <c r="AC219" i="14" s="1"/>
  <c r="Z219" i="14"/>
  <c r="AA219" i="14" s="1"/>
  <c r="X219" i="14"/>
  <c r="Y219" i="14" s="1"/>
  <c r="V219" i="14"/>
  <c r="W219" i="14" s="1"/>
  <c r="AD218" i="14"/>
  <c r="AE218" i="14" s="1"/>
  <c r="AB218" i="14"/>
  <c r="AC218" i="14" s="1"/>
  <c r="Z218" i="14"/>
  <c r="AA218" i="14" s="1"/>
  <c r="X218" i="14"/>
  <c r="Y218" i="14" s="1"/>
  <c r="V218" i="14"/>
  <c r="W218" i="14" s="1"/>
  <c r="AD217" i="14"/>
  <c r="AE217" i="14" s="1"/>
  <c r="AB217" i="14"/>
  <c r="AC217" i="14" s="1"/>
  <c r="Z217" i="14"/>
  <c r="AA217" i="14" s="1"/>
  <c r="X217" i="14"/>
  <c r="Y217" i="14" s="1"/>
  <c r="V217" i="14"/>
  <c r="W217" i="14" s="1"/>
  <c r="X216" i="14"/>
  <c r="Y216" i="14" s="1"/>
  <c r="V216" i="14"/>
  <c r="W216" i="14" s="1"/>
  <c r="AD215" i="14"/>
  <c r="AE215" i="14" s="1"/>
  <c r="AB215" i="14"/>
  <c r="AC215" i="14" s="1"/>
  <c r="Z215" i="14"/>
  <c r="AA215" i="14" s="1"/>
  <c r="X215" i="14"/>
  <c r="Y215" i="14" s="1"/>
  <c r="V215" i="14"/>
  <c r="W215" i="14" s="1"/>
  <c r="AD214" i="14"/>
  <c r="AE214" i="14" s="1"/>
  <c r="AB214" i="14"/>
  <c r="AC214" i="14" s="1"/>
  <c r="Z214" i="14"/>
  <c r="AA214" i="14" s="1"/>
  <c r="X214" i="14"/>
  <c r="Y214" i="14" s="1"/>
  <c r="V214" i="14"/>
  <c r="W214" i="14" s="1"/>
  <c r="AD213" i="14"/>
  <c r="AE213" i="14" s="1"/>
  <c r="AB213" i="14"/>
  <c r="AC213" i="14" s="1"/>
  <c r="Z213" i="14"/>
  <c r="AA213" i="14" s="1"/>
  <c r="X213" i="14"/>
  <c r="Y213" i="14" s="1"/>
  <c r="V213" i="14"/>
  <c r="W213" i="14" s="1"/>
  <c r="AD212" i="14"/>
  <c r="AE212" i="14" s="1"/>
  <c r="AB212" i="14"/>
  <c r="AC212" i="14" s="1"/>
  <c r="Z212" i="14"/>
  <c r="AA212" i="14" s="1"/>
  <c r="X212" i="14"/>
  <c r="Y212" i="14" s="1"/>
  <c r="V212" i="14"/>
  <c r="W212" i="14" s="1"/>
  <c r="AD211" i="14"/>
  <c r="AE211" i="14" s="1"/>
  <c r="AB211" i="14"/>
  <c r="AC211" i="14" s="1"/>
  <c r="Z211" i="14"/>
  <c r="AA211" i="14" s="1"/>
  <c r="X211" i="14"/>
  <c r="Y211" i="14" s="1"/>
  <c r="V211" i="14"/>
  <c r="W211" i="14" s="1"/>
  <c r="AD210" i="14"/>
  <c r="AE210" i="14" s="1"/>
  <c r="AB210" i="14"/>
  <c r="AC210" i="14" s="1"/>
  <c r="Z210" i="14"/>
  <c r="AA210" i="14" s="1"/>
  <c r="X210" i="14"/>
  <c r="Y210" i="14" s="1"/>
  <c r="V210" i="14"/>
  <c r="W210" i="14" s="1"/>
  <c r="AD209" i="14"/>
  <c r="AE209" i="14" s="1"/>
  <c r="AB209" i="14"/>
  <c r="AC209" i="14" s="1"/>
  <c r="Z209" i="14"/>
  <c r="AA209" i="14" s="1"/>
  <c r="X209" i="14"/>
  <c r="Y209" i="14" s="1"/>
  <c r="V209" i="14"/>
  <c r="W209" i="14" s="1"/>
  <c r="AD208" i="14"/>
  <c r="AE208" i="14" s="1"/>
  <c r="AB208" i="14"/>
  <c r="AC208" i="14" s="1"/>
  <c r="Z208" i="14"/>
  <c r="AA208" i="14" s="1"/>
  <c r="X208" i="14"/>
  <c r="Y208" i="14" s="1"/>
  <c r="V208" i="14"/>
  <c r="W208" i="14" s="1"/>
  <c r="AD207" i="14"/>
  <c r="AE207" i="14" s="1"/>
  <c r="AB207" i="14"/>
  <c r="AC207" i="14" s="1"/>
  <c r="Z207" i="14"/>
  <c r="AA207" i="14" s="1"/>
  <c r="X207" i="14"/>
  <c r="Y207" i="14" s="1"/>
  <c r="V207" i="14"/>
  <c r="W207" i="14" s="1"/>
  <c r="AD206" i="14"/>
  <c r="AE206" i="14" s="1"/>
  <c r="AB206" i="14"/>
  <c r="AC206" i="14" s="1"/>
  <c r="Z206" i="14"/>
  <c r="AA206" i="14" s="1"/>
  <c r="X206" i="14"/>
  <c r="Y206" i="14" s="1"/>
  <c r="V206" i="14"/>
  <c r="W206" i="14" s="1"/>
  <c r="AD205" i="14"/>
  <c r="AE205" i="14" s="1"/>
  <c r="AB205" i="14"/>
  <c r="AC205" i="14" s="1"/>
  <c r="Z205" i="14"/>
  <c r="AA205" i="14" s="1"/>
  <c r="X205" i="14"/>
  <c r="Y205" i="14" s="1"/>
  <c r="V205" i="14"/>
  <c r="W205" i="14" s="1"/>
  <c r="AD204" i="14"/>
  <c r="AE204" i="14" s="1"/>
  <c r="AB204" i="14"/>
  <c r="AC204" i="14" s="1"/>
  <c r="Z204" i="14"/>
  <c r="AA204" i="14" s="1"/>
  <c r="X204" i="14"/>
  <c r="Y204" i="14" s="1"/>
  <c r="V204" i="14"/>
  <c r="W204" i="14" s="1"/>
  <c r="AD203" i="14"/>
  <c r="AE203" i="14" s="1"/>
  <c r="AB203" i="14"/>
  <c r="AC203" i="14" s="1"/>
  <c r="Z203" i="14"/>
  <c r="AA203" i="14" s="1"/>
  <c r="X203" i="14"/>
  <c r="Y203" i="14" s="1"/>
  <c r="V203" i="14"/>
  <c r="W203" i="14" s="1"/>
  <c r="AD202" i="14"/>
  <c r="AE202" i="14" s="1"/>
  <c r="AB202" i="14"/>
  <c r="AC202" i="14" s="1"/>
  <c r="Z202" i="14"/>
  <c r="AA202" i="14" s="1"/>
  <c r="X202" i="14"/>
  <c r="Y202" i="14" s="1"/>
  <c r="V202" i="14"/>
  <c r="W202" i="14" s="1"/>
  <c r="AD201" i="14"/>
  <c r="AE201" i="14" s="1"/>
  <c r="AB201" i="14"/>
  <c r="AC201" i="14" s="1"/>
  <c r="Z201" i="14"/>
  <c r="AA201" i="14" s="1"/>
  <c r="X201" i="14"/>
  <c r="Y201" i="14" s="1"/>
  <c r="V201" i="14"/>
  <c r="AD200" i="14"/>
  <c r="AE200" i="14" s="1"/>
  <c r="AB200" i="14"/>
  <c r="AC200" i="14" s="1"/>
  <c r="Z200" i="14"/>
  <c r="AA200" i="14" s="1"/>
  <c r="X200" i="14"/>
  <c r="Y200" i="14" s="1"/>
  <c r="V200" i="14"/>
  <c r="W200" i="14" s="1"/>
  <c r="AD199" i="14"/>
  <c r="AE199" i="14" s="1"/>
  <c r="AB199" i="14"/>
  <c r="AC199" i="14" s="1"/>
  <c r="Z199" i="14"/>
  <c r="AA199" i="14" s="1"/>
  <c r="X199" i="14"/>
  <c r="Y199" i="14" s="1"/>
  <c r="V199" i="14"/>
  <c r="W199" i="14" s="1"/>
  <c r="AD198" i="14"/>
  <c r="AE198" i="14" s="1"/>
  <c r="AB198" i="14"/>
  <c r="AC198" i="14" s="1"/>
  <c r="Z198" i="14"/>
  <c r="AA198" i="14" s="1"/>
  <c r="X198" i="14"/>
  <c r="Y198" i="14" s="1"/>
  <c r="V198" i="14"/>
  <c r="W198" i="14" s="1"/>
  <c r="AD197" i="14"/>
  <c r="AE197" i="14" s="1"/>
  <c r="AB197" i="14"/>
  <c r="AC197" i="14" s="1"/>
  <c r="Z197" i="14"/>
  <c r="AA197" i="14" s="1"/>
  <c r="X197" i="14"/>
  <c r="Y197" i="14" s="1"/>
  <c r="V197" i="14"/>
  <c r="W197" i="14" s="1"/>
  <c r="AD196" i="14"/>
  <c r="AE196" i="14" s="1"/>
  <c r="AB196" i="14"/>
  <c r="AC196" i="14" s="1"/>
  <c r="Z196" i="14"/>
  <c r="AA196" i="14" s="1"/>
  <c r="X196" i="14"/>
  <c r="Y196" i="14" s="1"/>
  <c r="V196" i="14"/>
  <c r="W196" i="14" s="1"/>
  <c r="AD195" i="14"/>
  <c r="AE195" i="14" s="1"/>
  <c r="AB195" i="14"/>
  <c r="AC195" i="14" s="1"/>
  <c r="Z195" i="14"/>
  <c r="AA195" i="14" s="1"/>
  <c r="X195" i="14"/>
  <c r="Y195" i="14" s="1"/>
  <c r="V195" i="14"/>
  <c r="W195" i="14" s="1"/>
  <c r="AD194" i="14"/>
  <c r="AE194" i="14" s="1"/>
  <c r="AB194" i="14"/>
  <c r="AC194" i="14" s="1"/>
  <c r="Z194" i="14"/>
  <c r="AA194" i="14" s="1"/>
  <c r="X194" i="14"/>
  <c r="Y194" i="14" s="1"/>
  <c r="V194" i="14"/>
  <c r="W194" i="14" s="1"/>
  <c r="AD193" i="14"/>
  <c r="AE193" i="14" s="1"/>
  <c r="AB193" i="14"/>
  <c r="AC193" i="14" s="1"/>
  <c r="Z193" i="14"/>
  <c r="AA193" i="14" s="1"/>
  <c r="X193" i="14"/>
  <c r="Y193" i="14" s="1"/>
  <c r="V193" i="14"/>
  <c r="W193" i="14" s="1"/>
  <c r="AD192" i="14"/>
  <c r="AE192" i="14" s="1"/>
  <c r="AB192" i="14"/>
  <c r="AC192" i="14" s="1"/>
  <c r="Z192" i="14"/>
  <c r="AA192" i="14" s="1"/>
  <c r="X192" i="14"/>
  <c r="Y192" i="14" s="1"/>
  <c r="V192" i="14"/>
  <c r="W192" i="14" s="1"/>
  <c r="AD191" i="14"/>
  <c r="AE191" i="14" s="1"/>
  <c r="AB191" i="14"/>
  <c r="AC191" i="14" s="1"/>
  <c r="Z191" i="14"/>
  <c r="AA191" i="14" s="1"/>
  <c r="X191" i="14"/>
  <c r="Y191" i="14" s="1"/>
  <c r="V191" i="14"/>
  <c r="W191" i="14" s="1"/>
  <c r="AD56" i="14"/>
  <c r="AE56" i="14" s="1"/>
  <c r="AB56" i="14"/>
  <c r="AC56" i="14" s="1"/>
  <c r="Z56" i="14"/>
  <c r="AA56" i="14" s="1"/>
  <c r="X56" i="14"/>
  <c r="Y56" i="14" s="1"/>
  <c r="V56" i="14"/>
  <c r="W56" i="14" s="1"/>
  <c r="AD190" i="14"/>
  <c r="AE190" i="14" s="1"/>
  <c r="AB190" i="14"/>
  <c r="AC190" i="14" s="1"/>
  <c r="Z190" i="14"/>
  <c r="AA190" i="14" s="1"/>
  <c r="X190" i="14"/>
  <c r="Y190" i="14" s="1"/>
  <c r="V190" i="14"/>
  <c r="W190" i="14" s="1"/>
  <c r="AD189" i="14"/>
  <c r="AE189" i="14" s="1"/>
  <c r="AB189" i="14"/>
  <c r="AC189" i="14" s="1"/>
  <c r="Z189" i="14"/>
  <c r="AA189" i="14" s="1"/>
  <c r="X189" i="14"/>
  <c r="Y189" i="14" s="1"/>
  <c r="V189" i="14"/>
  <c r="W189" i="14" s="1"/>
  <c r="AD188" i="14"/>
  <c r="AE188" i="14" s="1"/>
  <c r="AB188" i="14"/>
  <c r="AC188" i="14" s="1"/>
  <c r="Z188" i="14"/>
  <c r="AA188" i="14" s="1"/>
  <c r="X188" i="14"/>
  <c r="Y188" i="14" s="1"/>
  <c r="V188" i="14"/>
  <c r="W188" i="14" s="1"/>
  <c r="AD185" i="14"/>
  <c r="AE185" i="14" s="1"/>
  <c r="AB185" i="14"/>
  <c r="AC185" i="14" s="1"/>
  <c r="Z185" i="14"/>
  <c r="AA185" i="14" s="1"/>
  <c r="X185" i="14"/>
  <c r="Y185" i="14" s="1"/>
  <c r="V185" i="14"/>
  <c r="W185" i="14" s="1"/>
  <c r="AD184" i="14"/>
  <c r="AE184" i="14" s="1"/>
  <c r="AB184" i="14"/>
  <c r="AC184" i="14" s="1"/>
  <c r="Z184" i="14"/>
  <c r="AA184" i="14" s="1"/>
  <c r="X184" i="14"/>
  <c r="Y184" i="14" s="1"/>
  <c r="V184" i="14"/>
  <c r="W184" i="14" s="1"/>
  <c r="AD183" i="14"/>
  <c r="AE183" i="14" s="1"/>
  <c r="AB183" i="14"/>
  <c r="AC183" i="14" s="1"/>
  <c r="Z183" i="14"/>
  <c r="AA183" i="14" s="1"/>
  <c r="X183" i="14"/>
  <c r="Y183" i="14" s="1"/>
  <c r="V183" i="14"/>
  <c r="W183" i="14" s="1"/>
  <c r="AD182" i="14"/>
  <c r="AE182" i="14" s="1"/>
  <c r="AB182" i="14"/>
  <c r="AC182" i="14" s="1"/>
  <c r="Z182" i="14"/>
  <c r="AA182" i="14" s="1"/>
  <c r="X182" i="14"/>
  <c r="Y182" i="14" s="1"/>
  <c r="V182" i="14"/>
  <c r="W182" i="14" s="1"/>
  <c r="AD181" i="14"/>
  <c r="AE181" i="14" s="1"/>
  <c r="AB181" i="14"/>
  <c r="AC181" i="14" s="1"/>
  <c r="Z181" i="14"/>
  <c r="AA181" i="14" s="1"/>
  <c r="X181" i="14"/>
  <c r="Y181" i="14" s="1"/>
  <c r="V181" i="14"/>
  <c r="W181" i="14" s="1"/>
  <c r="AD180" i="14"/>
  <c r="AE180" i="14" s="1"/>
  <c r="AB180" i="14"/>
  <c r="AC180" i="14" s="1"/>
  <c r="Z180" i="14"/>
  <c r="AA180" i="14" s="1"/>
  <c r="X180" i="14"/>
  <c r="Y180" i="14" s="1"/>
  <c r="V180" i="14"/>
  <c r="W180" i="14" s="1"/>
  <c r="AD179" i="14"/>
  <c r="AE179" i="14" s="1"/>
  <c r="AB179" i="14"/>
  <c r="AC179" i="14" s="1"/>
  <c r="Z179" i="14"/>
  <c r="AA179" i="14" s="1"/>
  <c r="X179" i="14"/>
  <c r="Y179" i="14" s="1"/>
  <c r="V179" i="14"/>
  <c r="W179" i="14" s="1"/>
  <c r="AD178" i="14"/>
  <c r="AE178" i="14" s="1"/>
  <c r="AB178" i="14"/>
  <c r="AC178" i="14" s="1"/>
  <c r="Z178" i="14"/>
  <c r="AA178" i="14" s="1"/>
  <c r="X178" i="14"/>
  <c r="Y178" i="14" s="1"/>
  <c r="V178" i="14"/>
  <c r="W178" i="14" s="1"/>
  <c r="AD177" i="14"/>
  <c r="AE177" i="14" s="1"/>
  <c r="AB177" i="14"/>
  <c r="AC177" i="14" s="1"/>
  <c r="Z177" i="14"/>
  <c r="AA177" i="14" s="1"/>
  <c r="X177" i="14"/>
  <c r="Y177" i="14" s="1"/>
  <c r="V177" i="14"/>
  <c r="W177" i="14" s="1"/>
  <c r="AD176" i="14"/>
  <c r="AE176" i="14" s="1"/>
  <c r="AB176" i="14"/>
  <c r="AC176" i="14" s="1"/>
  <c r="Z176" i="14"/>
  <c r="AA176" i="14" s="1"/>
  <c r="X176" i="14"/>
  <c r="Y176" i="14" s="1"/>
  <c r="V176" i="14"/>
  <c r="W176" i="14" s="1"/>
  <c r="AD175" i="14"/>
  <c r="AE175" i="14" s="1"/>
  <c r="AB175" i="14"/>
  <c r="AC175" i="14" s="1"/>
  <c r="Z175" i="14"/>
  <c r="AA175" i="14" s="1"/>
  <c r="X175" i="14"/>
  <c r="Y175" i="14" s="1"/>
  <c r="V175" i="14"/>
  <c r="W175" i="14" s="1"/>
  <c r="AD174" i="14"/>
  <c r="AE174" i="14" s="1"/>
  <c r="AB174" i="14"/>
  <c r="AC174" i="14" s="1"/>
  <c r="Z174" i="14"/>
  <c r="AA174" i="14" s="1"/>
  <c r="X174" i="14"/>
  <c r="Y174" i="14" s="1"/>
  <c r="V174" i="14"/>
  <c r="W174" i="14" s="1"/>
  <c r="AD173" i="14"/>
  <c r="AE173" i="14" s="1"/>
  <c r="AB173" i="14"/>
  <c r="AC173" i="14" s="1"/>
  <c r="Z173" i="14"/>
  <c r="AA173" i="14" s="1"/>
  <c r="X173" i="14"/>
  <c r="Y173" i="14" s="1"/>
  <c r="V173" i="14"/>
  <c r="W173" i="14" s="1"/>
  <c r="AD172" i="14"/>
  <c r="AE172" i="14" s="1"/>
  <c r="AB172" i="14"/>
  <c r="AC172" i="14" s="1"/>
  <c r="Z172" i="14"/>
  <c r="AA172" i="14" s="1"/>
  <c r="X172" i="14"/>
  <c r="Y172" i="14" s="1"/>
  <c r="V172" i="14"/>
  <c r="W172" i="14" s="1"/>
  <c r="AD171" i="14"/>
  <c r="AE171" i="14" s="1"/>
  <c r="AB171" i="14"/>
  <c r="AC171" i="14" s="1"/>
  <c r="Z171" i="14"/>
  <c r="AA171" i="14" s="1"/>
  <c r="X171" i="14"/>
  <c r="Y171" i="14" s="1"/>
  <c r="V171" i="14"/>
  <c r="W171" i="14" s="1"/>
  <c r="AD170" i="14"/>
  <c r="AE170" i="14" s="1"/>
  <c r="AB170" i="14"/>
  <c r="AC170" i="14" s="1"/>
  <c r="Z170" i="14"/>
  <c r="AA170" i="14" s="1"/>
  <c r="X170" i="14"/>
  <c r="Y170" i="14" s="1"/>
  <c r="V170" i="14"/>
  <c r="W170" i="14" s="1"/>
  <c r="AD169" i="14"/>
  <c r="AE169" i="14" s="1"/>
  <c r="AB169" i="14"/>
  <c r="AC169" i="14" s="1"/>
  <c r="Z169" i="14"/>
  <c r="AA169" i="14" s="1"/>
  <c r="X169" i="14"/>
  <c r="Y169" i="14" s="1"/>
  <c r="V169" i="14"/>
  <c r="W169" i="14" s="1"/>
  <c r="AD168" i="14"/>
  <c r="AE168" i="14" s="1"/>
  <c r="AB168" i="14"/>
  <c r="AC168" i="14" s="1"/>
  <c r="Z168" i="14"/>
  <c r="AA168" i="14" s="1"/>
  <c r="X168" i="14"/>
  <c r="Y168" i="14" s="1"/>
  <c r="V168" i="14"/>
  <c r="W168" i="14" s="1"/>
  <c r="AD167" i="14"/>
  <c r="AE167" i="14" s="1"/>
  <c r="AB167" i="14"/>
  <c r="AC167" i="14" s="1"/>
  <c r="Z167" i="14"/>
  <c r="AA167" i="14" s="1"/>
  <c r="X167" i="14"/>
  <c r="Y167" i="14" s="1"/>
  <c r="V167" i="14"/>
  <c r="W167" i="14" s="1"/>
  <c r="AD166" i="14"/>
  <c r="AE166" i="14" s="1"/>
  <c r="AB166" i="14"/>
  <c r="AC166" i="14" s="1"/>
  <c r="Z166" i="14"/>
  <c r="AA166" i="14" s="1"/>
  <c r="X166" i="14"/>
  <c r="Y166" i="14" s="1"/>
  <c r="V166" i="14"/>
  <c r="W166" i="14" s="1"/>
  <c r="AD165" i="14"/>
  <c r="AE165" i="14" s="1"/>
  <c r="AB165" i="14"/>
  <c r="AC165" i="14" s="1"/>
  <c r="Z165" i="14"/>
  <c r="AA165" i="14" s="1"/>
  <c r="X165" i="14"/>
  <c r="Y165" i="14" s="1"/>
  <c r="V165" i="14"/>
  <c r="W165" i="14" s="1"/>
  <c r="AD164" i="14"/>
  <c r="AE164" i="14" s="1"/>
  <c r="AB164" i="14"/>
  <c r="AC164" i="14" s="1"/>
  <c r="Z164" i="14"/>
  <c r="AA164" i="14" s="1"/>
  <c r="X164" i="14"/>
  <c r="Y164" i="14" s="1"/>
  <c r="V164" i="14"/>
  <c r="W164" i="14" s="1"/>
  <c r="AD163" i="14"/>
  <c r="AE163" i="14" s="1"/>
  <c r="AB163" i="14"/>
  <c r="AC163" i="14" s="1"/>
  <c r="Z163" i="14"/>
  <c r="AA163" i="14" s="1"/>
  <c r="X163" i="14"/>
  <c r="Y163" i="14" s="1"/>
  <c r="V163" i="14"/>
  <c r="W163" i="14" s="1"/>
  <c r="AD162" i="14"/>
  <c r="AE162" i="14" s="1"/>
  <c r="AB162" i="14"/>
  <c r="AC162" i="14" s="1"/>
  <c r="Z162" i="14"/>
  <c r="AA162" i="14" s="1"/>
  <c r="X162" i="14"/>
  <c r="Y162" i="14" s="1"/>
  <c r="V162" i="14"/>
  <c r="W162" i="14" s="1"/>
  <c r="AD161" i="14"/>
  <c r="AE161" i="14" s="1"/>
  <c r="AB161" i="14"/>
  <c r="AC161" i="14" s="1"/>
  <c r="Z161" i="14"/>
  <c r="AA161" i="14" s="1"/>
  <c r="X161" i="14"/>
  <c r="Y161" i="14" s="1"/>
  <c r="V161" i="14"/>
  <c r="W161" i="14" s="1"/>
  <c r="AD160" i="14"/>
  <c r="AE160" i="14" s="1"/>
  <c r="AB160" i="14"/>
  <c r="AC160" i="14" s="1"/>
  <c r="Z160" i="14"/>
  <c r="AA160" i="14" s="1"/>
  <c r="X160" i="14"/>
  <c r="Y160" i="14" s="1"/>
  <c r="V160" i="14"/>
  <c r="W160" i="14" s="1"/>
  <c r="Z159" i="14"/>
  <c r="AA159" i="14" s="1"/>
  <c r="X159" i="14"/>
  <c r="Y159" i="14" s="1"/>
  <c r="V159" i="14"/>
  <c r="W159" i="14" s="1"/>
  <c r="AD158" i="14"/>
  <c r="AE158" i="14" s="1"/>
  <c r="AB158" i="14"/>
  <c r="AC158" i="14" s="1"/>
  <c r="Z158" i="14"/>
  <c r="AA158" i="14" s="1"/>
  <c r="X158" i="14"/>
  <c r="Y158" i="14" s="1"/>
  <c r="V158" i="14"/>
  <c r="W158" i="14" s="1"/>
  <c r="AD157" i="14"/>
  <c r="AE157" i="14" s="1"/>
  <c r="AB157" i="14"/>
  <c r="AC157" i="14" s="1"/>
  <c r="Z157" i="14"/>
  <c r="AA157" i="14" s="1"/>
  <c r="X157" i="14"/>
  <c r="Y157" i="14" s="1"/>
  <c r="V157" i="14"/>
  <c r="W157" i="14" s="1"/>
  <c r="AD156" i="14"/>
  <c r="AE156" i="14" s="1"/>
  <c r="AB156" i="14"/>
  <c r="AC156" i="14" s="1"/>
  <c r="Z156" i="14"/>
  <c r="AA156" i="14" s="1"/>
  <c r="X156" i="14"/>
  <c r="Y156" i="14" s="1"/>
  <c r="V156" i="14"/>
  <c r="W156" i="14" s="1"/>
  <c r="AD155" i="14"/>
  <c r="AE155" i="14" s="1"/>
  <c r="AB155" i="14"/>
  <c r="AC155" i="14" s="1"/>
  <c r="Z155" i="14"/>
  <c r="AA155" i="14" s="1"/>
  <c r="X155" i="14"/>
  <c r="Y155" i="14" s="1"/>
  <c r="V155" i="14"/>
  <c r="W155" i="14" s="1"/>
  <c r="AD154" i="14"/>
  <c r="AE154" i="14" s="1"/>
  <c r="AB154" i="14"/>
  <c r="AC154" i="14" s="1"/>
  <c r="Z154" i="14"/>
  <c r="AA154" i="14" s="1"/>
  <c r="X154" i="14"/>
  <c r="Y154" i="14" s="1"/>
  <c r="V154" i="14"/>
  <c r="W154" i="14" s="1"/>
  <c r="AD153" i="14"/>
  <c r="AE153" i="14" s="1"/>
  <c r="AB153" i="14"/>
  <c r="AC153" i="14" s="1"/>
  <c r="Z153" i="14"/>
  <c r="AA153" i="14" s="1"/>
  <c r="X153" i="14"/>
  <c r="Y153" i="14" s="1"/>
  <c r="V153" i="14"/>
  <c r="W153" i="14" s="1"/>
  <c r="AD152" i="14"/>
  <c r="AE152" i="14" s="1"/>
  <c r="AB152" i="14"/>
  <c r="AC152" i="14" s="1"/>
  <c r="Z152" i="14"/>
  <c r="AA152" i="14" s="1"/>
  <c r="X152" i="14"/>
  <c r="Y152" i="14" s="1"/>
  <c r="V152" i="14"/>
  <c r="W152" i="14" s="1"/>
  <c r="AD151" i="14"/>
  <c r="AE151" i="14" s="1"/>
  <c r="AB151" i="14"/>
  <c r="AC151" i="14" s="1"/>
  <c r="Z151" i="14"/>
  <c r="AA151" i="14" s="1"/>
  <c r="X151" i="14"/>
  <c r="Y151" i="14" s="1"/>
  <c r="V151" i="14"/>
  <c r="W151" i="14" s="1"/>
  <c r="AD150" i="14"/>
  <c r="AE150" i="14" s="1"/>
  <c r="AB150" i="14"/>
  <c r="AC150" i="14" s="1"/>
  <c r="Z150" i="14"/>
  <c r="AA150" i="14" s="1"/>
  <c r="X150" i="14"/>
  <c r="Y150" i="14" s="1"/>
  <c r="V150" i="14"/>
  <c r="W150" i="14" s="1"/>
  <c r="AD149" i="14"/>
  <c r="AE149" i="14" s="1"/>
  <c r="AB149" i="14"/>
  <c r="AC149" i="14" s="1"/>
  <c r="Z149" i="14"/>
  <c r="AA149" i="14" s="1"/>
  <c r="X149" i="14"/>
  <c r="Y149" i="14" s="1"/>
  <c r="V149" i="14"/>
  <c r="W149" i="14" s="1"/>
  <c r="AD148" i="14"/>
  <c r="AE148" i="14" s="1"/>
  <c r="AB148" i="14"/>
  <c r="AC148" i="14" s="1"/>
  <c r="Z148" i="14"/>
  <c r="AA148" i="14" s="1"/>
  <c r="X148" i="14"/>
  <c r="Y148" i="14" s="1"/>
  <c r="V148" i="14"/>
  <c r="W148" i="14" s="1"/>
  <c r="AD147" i="14"/>
  <c r="AE147" i="14" s="1"/>
  <c r="AB147" i="14"/>
  <c r="AC147" i="14" s="1"/>
  <c r="Z147" i="14"/>
  <c r="AA147" i="14" s="1"/>
  <c r="X147" i="14"/>
  <c r="Y147" i="14" s="1"/>
  <c r="V147" i="14"/>
  <c r="W147" i="14" s="1"/>
  <c r="AD146" i="14"/>
  <c r="AE146" i="14" s="1"/>
  <c r="AB146" i="14"/>
  <c r="AC146" i="14" s="1"/>
  <c r="Z146" i="14"/>
  <c r="AA146" i="14" s="1"/>
  <c r="X146" i="14"/>
  <c r="Y146" i="14" s="1"/>
  <c r="V146" i="14"/>
  <c r="W146" i="14" s="1"/>
  <c r="X145" i="14"/>
  <c r="Y145" i="14" s="1"/>
  <c r="V145" i="14"/>
  <c r="W145" i="14" s="1"/>
  <c r="X144" i="14"/>
  <c r="Y144" i="14" s="1"/>
  <c r="V144" i="14"/>
  <c r="W144" i="14" s="1"/>
  <c r="AD143" i="14"/>
  <c r="AE143" i="14" s="1"/>
  <c r="AB143" i="14"/>
  <c r="AC143" i="14" s="1"/>
  <c r="Z143" i="14"/>
  <c r="AA143" i="14" s="1"/>
  <c r="X143" i="14"/>
  <c r="Y143" i="14" s="1"/>
  <c r="V143" i="14"/>
  <c r="W143" i="14" s="1"/>
  <c r="AD142" i="14"/>
  <c r="AE142" i="14" s="1"/>
  <c r="AB142" i="14"/>
  <c r="AC142" i="14" s="1"/>
  <c r="Z142" i="14"/>
  <c r="AA142" i="14" s="1"/>
  <c r="X142" i="14"/>
  <c r="Y142" i="14" s="1"/>
  <c r="V142" i="14"/>
  <c r="W142" i="14" s="1"/>
  <c r="AD141" i="14"/>
  <c r="AE141" i="14" s="1"/>
  <c r="AB141" i="14"/>
  <c r="AC141" i="14" s="1"/>
  <c r="Z141" i="14"/>
  <c r="AA141" i="14" s="1"/>
  <c r="X141" i="14"/>
  <c r="Y141" i="14" s="1"/>
  <c r="V141" i="14"/>
  <c r="W141" i="14" s="1"/>
  <c r="AD140" i="14"/>
  <c r="AE140" i="14" s="1"/>
  <c r="AB140" i="14"/>
  <c r="AC140" i="14" s="1"/>
  <c r="Z140" i="14"/>
  <c r="AA140" i="14" s="1"/>
  <c r="X140" i="14"/>
  <c r="Y140" i="14" s="1"/>
  <c r="V140" i="14"/>
  <c r="W140" i="14" s="1"/>
  <c r="AD139" i="14"/>
  <c r="AE139" i="14" s="1"/>
  <c r="AB139" i="14"/>
  <c r="AC139" i="14" s="1"/>
  <c r="Z139" i="14"/>
  <c r="AA139" i="14" s="1"/>
  <c r="X139" i="14"/>
  <c r="Y139" i="14" s="1"/>
  <c r="V139" i="14"/>
  <c r="W139" i="14" s="1"/>
  <c r="AD138" i="14"/>
  <c r="AE138" i="14" s="1"/>
  <c r="AB138" i="14"/>
  <c r="AC138" i="14" s="1"/>
  <c r="Z138" i="14"/>
  <c r="AA138" i="14" s="1"/>
  <c r="X138" i="14"/>
  <c r="Y138" i="14" s="1"/>
  <c r="V138" i="14"/>
  <c r="W138" i="14" s="1"/>
  <c r="AD137" i="14"/>
  <c r="AE137" i="14" s="1"/>
  <c r="AB137" i="14"/>
  <c r="AC137" i="14" s="1"/>
  <c r="Z137" i="14"/>
  <c r="AA137" i="14" s="1"/>
  <c r="X137" i="14"/>
  <c r="Y137" i="14" s="1"/>
  <c r="V137" i="14"/>
  <c r="W137" i="14" s="1"/>
  <c r="AD136" i="14"/>
  <c r="AE136" i="14" s="1"/>
  <c r="AB136" i="14"/>
  <c r="AC136" i="14" s="1"/>
  <c r="Z136" i="14"/>
  <c r="AA136" i="14" s="1"/>
  <c r="X136" i="14"/>
  <c r="Y136" i="14" s="1"/>
  <c r="V136" i="14"/>
  <c r="W136" i="14" s="1"/>
  <c r="AD135" i="14"/>
  <c r="AE135" i="14" s="1"/>
  <c r="AB135" i="14"/>
  <c r="AC135" i="14" s="1"/>
  <c r="Z135" i="14"/>
  <c r="AA135" i="14" s="1"/>
  <c r="X135" i="14"/>
  <c r="Y135" i="14" s="1"/>
  <c r="V135" i="14"/>
  <c r="W135" i="14" s="1"/>
  <c r="AD134" i="14"/>
  <c r="AE134" i="14" s="1"/>
  <c r="AB134" i="14"/>
  <c r="AC134" i="14" s="1"/>
  <c r="Z134" i="14"/>
  <c r="AA134" i="14" s="1"/>
  <c r="X134" i="14"/>
  <c r="Y134" i="14" s="1"/>
  <c r="V134" i="14"/>
  <c r="W134" i="14" s="1"/>
  <c r="AD133" i="14"/>
  <c r="AE133" i="14" s="1"/>
  <c r="AB133" i="14"/>
  <c r="AC133" i="14" s="1"/>
  <c r="Z133" i="14"/>
  <c r="AA133" i="14" s="1"/>
  <c r="X133" i="14"/>
  <c r="Y133" i="14" s="1"/>
  <c r="V133" i="14"/>
  <c r="W133" i="14" s="1"/>
  <c r="AD132" i="14"/>
  <c r="AE132" i="14" s="1"/>
  <c r="AB132" i="14"/>
  <c r="AC132" i="14" s="1"/>
  <c r="Z132" i="14"/>
  <c r="AA132" i="14" s="1"/>
  <c r="X132" i="14"/>
  <c r="Y132" i="14" s="1"/>
  <c r="V132" i="14"/>
  <c r="W132" i="14" s="1"/>
  <c r="AD131" i="14"/>
  <c r="AE131" i="14" s="1"/>
  <c r="AB131" i="14"/>
  <c r="AC131" i="14" s="1"/>
  <c r="Z131" i="14"/>
  <c r="AA131" i="14" s="1"/>
  <c r="X131" i="14"/>
  <c r="Y131" i="14" s="1"/>
  <c r="V131" i="14"/>
  <c r="W131" i="14" s="1"/>
  <c r="AD130" i="14"/>
  <c r="AE130" i="14" s="1"/>
  <c r="AB130" i="14"/>
  <c r="AC130" i="14" s="1"/>
  <c r="Z130" i="14"/>
  <c r="AA130" i="14" s="1"/>
  <c r="X130" i="14"/>
  <c r="Y130" i="14" s="1"/>
  <c r="V130" i="14"/>
  <c r="W130" i="14" s="1"/>
  <c r="AD129" i="14"/>
  <c r="AE129" i="14" s="1"/>
  <c r="AB129" i="14"/>
  <c r="AC129" i="14" s="1"/>
  <c r="Z129" i="14"/>
  <c r="AA129" i="14" s="1"/>
  <c r="X129" i="14"/>
  <c r="Y129" i="14" s="1"/>
  <c r="V129" i="14"/>
  <c r="W129" i="14" s="1"/>
  <c r="AD128" i="14"/>
  <c r="AE128" i="14" s="1"/>
  <c r="AB128" i="14"/>
  <c r="AC128" i="14" s="1"/>
  <c r="Z128" i="14"/>
  <c r="AA128" i="14" s="1"/>
  <c r="X128" i="14"/>
  <c r="Y128" i="14" s="1"/>
  <c r="V128" i="14"/>
  <c r="W128" i="14" s="1"/>
  <c r="AD127" i="14"/>
  <c r="AE127" i="14" s="1"/>
  <c r="AB127" i="14"/>
  <c r="AC127" i="14" s="1"/>
  <c r="Z127" i="14"/>
  <c r="AA127" i="14" s="1"/>
  <c r="X127" i="14"/>
  <c r="Y127" i="14" s="1"/>
  <c r="V127" i="14"/>
  <c r="W127" i="14" s="1"/>
  <c r="AD126" i="14"/>
  <c r="AE126" i="14" s="1"/>
  <c r="AB126" i="14"/>
  <c r="AC126" i="14" s="1"/>
  <c r="Z126" i="14"/>
  <c r="AA126" i="14" s="1"/>
  <c r="X126" i="14"/>
  <c r="Y126" i="14" s="1"/>
  <c r="V126" i="14"/>
  <c r="W126" i="14" s="1"/>
  <c r="AD125" i="14"/>
  <c r="AE125" i="14" s="1"/>
  <c r="AB125" i="14"/>
  <c r="AC125" i="14" s="1"/>
  <c r="Z125" i="14"/>
  <c r="AA125" i="14" s="1"/>
  <c r="X125" i="14"/>
  <c r="Y125" i="14" s="1"/>
  <c r="V125" i="14"/>
  <c r="W125" i="14" s="1"/>
  <c r="AD124" i="14"/>
  <c r="AE124" i="14" s="1"/>
  <c r="AB124" i="14"/>
  <c r="AC124" i="14" s="1"/>
  <c r="Z124" i="14"/>
  <c r="AA124" i="14" s="1"/>
  <c r="X124" i="14"/>
  <c r="Y124" i="14" s="1"/>
  <c r="V124" i="14"/>
  <c r="W124" i="14" s="1"/>
  <c r="AD123" i="14"/>
  <c r="AE123" i="14" s="1"/>
  <c r="AB123" i="14"/>
  <c r="AC123" i="14" s="1"/>
  <c r="Z123" i="14"/>
  <c r="AA123" i="14" s="1"/>
  <c r="X123" i="14"/>
  <c r="Y123" i="14" s="1"/>
  <c r="V123" i="14"/>
  <c r="W123" i="14" s="1"/>
  <c r="AD122" i="14"/>
  <c r="AE122" i="14" s="1"/>
  <c r="AB122" i="14"/>
  <c r="AC122" i="14" s="1"/>
  <c r="Z122" i="14"/>
  <c r="AA122" i="14" s="1"/>
  <c r="X122" i="14"/>
  <c r="Y122" i="14" s="1"/>
  <c r="V122" i="14"/>
  <c r="W122" i="14" s="1"/>
  <c r="Z121" i="14"/>
  <c r="AA121" i="14" s="1"/>
  <c r="X121" i="14"/>
  <c r="Y121" i="14" s="1"/>
  <c r="V121" i="14"/>
  <c r="W121" i="14" s="1"/>
  <c r="Z120" i="14"/>
  <c r="AA120" i="14" s="1"/>
  <c r="X120" i="14"/>
  <c r="Y120" i="14" s="1"/>
  <c r="V120" i="14"/>
  <c r="W120" i="14" s="1"/>
  <c r="AD119" i="14"/>
  <c r="AE119" i="14" s="1"/>
  <c r="AB119" i="14"/>
  <c r="AC119" i="14" s="1"/>
  <c r="Z119" i="14"/>
  <c r="AA119" i="14" s="1"/>
  <c r="X119" i="14"/>
  <c r="Y119" i="14" s="1"/>
  <c r="V119" i="14"/>
  <c r="W119" i="14" s="1"/>
  <c r="Z118" i="14"/>
  <c r="AA118" i="14" s="1"/>
  <c r="X118" i="14"/>
  <c r="Y118" i="14" s="1"/>
  <c r="V118" i="14"/>
  <c r="W118" i="14" s="1"/>
  <c r="Z117" i="14"/>
  <c r="AA117" i="14" s="1"/>
  <c r="X117" i="14"/>
  <c r="Y117" i="14" s="1"/>
  <c r="V117" i="14"/>
  <c r="W117" i="14" s="1"/>
  <c r="AD115" i="14"/>
  <c r="AE115" i="14" s="1"/>
  <c r="AB115" i="14"/>
  <c r="AC115" i="14" s="1"/>
  <c r="Z115" i="14"/>
  <c r="AA115" i="14" s="1"/>
  <c r="X115" i="14"/>
  <c r="Y115" i="14" s="1"/>
  <c r="V115" i="14"/>
  <c r="W115" i="14" s="1"/>
  <c r="AD114" i="14"/>
  <c r="AE114" i="14" s="1"/>
  <c r="AB114" i="14"/>
  <c r="AC114" i="14" s="1"/>
  <c r="Z114" i="14"/>
  <c r="AA114" i="14" s="1"/>
  <c r="X114" i="14"/>
  <c r="Y114" i="14" s="1"/>
  <c r="V114" i="14"/>
  <c r="W114" i="14" s="1"/>
  <c r="Z113" i="14"/>
  <c r="AA113" i="14" s="1"/>
  <c r="X113" i="14"/>
  <c r="Y113" i="14" s="1"/>
  <c r="V113" i="14"/>
  <c r="W113" i="14" s="1"/>
  <c r="Z112" i="14"/>
  <c r="AA112" i="14" s="1"/>
  <c r="X112" i="14"/>
  <c r="Y112" i="14" s="1"/>
  <c r="V112" i="14"/>
  <c r="W112" i="14" s="1"/>
  <c r="Z111" i="14"/>
  <c r="AA111" i="14" s="1"/>
  <c r="X111" i="14"/>
  <c r="Y111" i="14" s="1"/>
  <c r="V111" i="14"/>
  <c r="W111" i="14" s="1"/>
  <c r="Z110" i="14"/>
  <c r="AA110" i="14" s="1"/>
  <c r="X110" i="14"/>
  <c r="Y110" i="14" s="1"/>
  <c r="V110" i="14"/>
  <c r="W110" i="14" s="1"/>
  <c r="Z109" i="14"/>
  <c r="AA109" i="14" s="1"/>
  <c r="X109" i="14"/>
  <c r="Y109" i="14" s="1"/>
  <c r="V109" i="14"/>
  <c r="W109" i="14" s="1"/>
  <c r="AD108" i="14"/>
  <c r="AE108" i="14" s="1"/>
  <c r="AB108" i="14"/>
  <c r="AC108" i="14" s="1"/>
  <c r="Z108" i="14"/>
  <c r="AA108" i="14" s="1"/>
  <c r="X108" i="14"/>
  <c r="Y108" i="14" s="1"/>
  <c r="V108" i="14"/>
  <c r="W108" i="14" s="1"/>
  <c r="AD107" i="14"/>
  <c r="AE107" i="14" s="1"/>
  <c r="AB107" i="14"/>
  <c r="AC107" i="14" s="1"/>
  <c r="Z107" i="14"/>
  <c r="AA107" i="14" s="1"/>
  <c r="X107" i="14"/>
  <c r="Y107" i="14" s="1"/>
  <c r="V107" i="14"/>
  <c r="W107" i="14" s="1"/>
  <c r="AD106" i="14"/>
  <c r="AE106" i="14" s="1"/>
  <c r="AB106" i="14"/>
  <c r="AC106" i="14" s="1"/>
  <c r="Z106" i="14"/>
  <c r="AA106" i="14" s="1"/>
  <c r="X106" i="14"/>
  <c r="Y106" i="14" s="1"/>
  <c r="V106" i="14"/>
  <c r="W106" i="14" s="1"/>
  <c r="AD105" i="14"/>
  <c r="AE105" i="14" s="1"/>
  <c r="AB105" i="14"/>
  <c r="AC105" i="14" s="1"/>
  <c r="Z105" i="14"/>
  <c r="AA105" i="14" s="1"/>
  <c r="X105" i="14"/>
  <c r="Y105" i="14" s="1"/>
  <c r="V105" i="14"/>
  <c r="W105" i="14" s="1"/>
  <c r="AD104" i="14"/>
  <c r="AE104" i="14" s="1"/>
  <c r="AB104" i="14"/>
  <c r="AC104" i="14" s="1"/>
  <c r="Z104" i="14"/>
  <c r="AA104" i="14" s="1"/>
  <c r="X104" i="14"/>
  <c r="Y104" i="14" s="1"/>
  <c r="V104" i="14"/>
  <c r="W104" i="14" s="1"/>
  <c r="AD103" i="14"/>
  <c r="AE103" i="14" s="1"/>
  <c r="AB103" i="14"/>
  <c r="AC103" i="14" s="1"/>
  <c r="Z103" i="14"/>
  <c r="AA103" i="14" s="1"/>
  <c r="X103" i="14"/>
  <c r="Y103" i="14" s="1"/>
  <c r="V103" i="14"/>
  <c r="W103" i="14" s="1"/>
  <c r="AD102" i="14"/>
  <c r="AE102" i="14" s="1"/>
  <c r="AB102" i="14"/>
  <c r="AC102" i="14" s="1"/>
  <c r="Z102" i="14"/>
  <c r="AA102" i="14" s="1"/>
  <c r="X102" i="14"/>
  <c r="Y102" i="14" s="1"/>
  <c r="V102" i="14"/>
  <c r="W102" i="14" s="1"/>
  <c r="AD101" i="14"/>
  <c r="AE101" i="14" s="1"/>
  <c r="AB101" i="14"/>
  <c r="AC101" i="14" s="1"/>
  <c r="Z101" i="14"/>
  <c r="AA101" i="14" s="1"/>
  <c r="X101" i="14"/>
  <c r="Y101" i="14" s="1"/>
  <c r="V101" i="14"/>
  <c r="W101" i="14" s="1"/>
  <c r="AD100" i="14"/>
  <c r="AE100" i="14" s="1"/>
  <c r="AB100" i="14"/>
  <c r="AC100" i="14" s="1"/>
  <c r="Z100" i="14"/>
  <c r="AA100" i="14" s="1"/>
  <c r="X100" i="14"/>
  <c r="Y100" i="14" s="1"/>
  <c r="V100" i="14"/>
  <c r="W100" i="14" s="1"/>
  <c r="AD99" i="14"/>
  <c r="AE99" i="14" s="1"/>
  <c r="AB99" i="14"/>
  <c r="AC99" i="14" s="1"/>
  <c r="Z99" i="14"/>
  <c r="AA99" i="14" s="1"/>
  <c r="X99" i="14"/>
  <c r="Y99" i="14" s="1"/>
  <c r="V99" i="14"/>
  <c r="W99" i="14" s="1"/>
  <c r="AD98" i="14"/>
  <c r="AE98" i="14" s="1"/>
  <c r="AB98" i="14"/>
  <c r="AC98" i="14" s="1"/>
  <c r="Z98" i="14"/>
  <c r="AA98" i="14" s="1"/>
  <c r="X98" i="14"/>
  <c r="Y98" i="14" s="1"/>
  <c r="V98" i="14"/>
  <c r="W98" i="14" s="1"/>
  <c r="AD97" i="14"/>
  <c r="AE97" i="14" s="1"/>
  <c r="AB97" i="14"/>
  <c r="AC97" i="14" s="1"/>
  <c r="Z97" i="14"/>
  <c r="AA97" i="14" s="1"/>
  <c r="X97" i="14"/>
  <c r="Y97" i="14" s="1"/>
  <c r="V97" i="14"/>
  <c r="W97" i="14" s="1"/>
  <c r="AD96" i="14"/>
  <c r="AE96" i="14" s="1"/>
  <c r="AB96" i="14"/>
  <c r="AC96" i="14" s="1"/>
  <c r="Z96" i="14"/>
  <c r="AA96" i="14" s="1"/>
  <c r="X96" i="14"/>
  <c r="Y96" i="14" s="1"/>
  <c r="V96" i="14"/>
  <c r="W96" i="14" s="1"/>
  <c r="AD95" i="14"/>
  <c r="AE95" i="14" s="1"/>
  <c r="AB95" i="14"/>
  <c r="AC95" i="14" s="1"/>
  <c r="Z95" i="14"/>
  <c r="AA95" i="14" s="1"/>
  <c r="X95" i="14"/>
  <c r="Y95" i="14" s="1"/>
  <c r="V95" i="14"/>
  <c r="W95" i="14" s="1"/>
  <c r="AD94" i="14"/>
  <c r="AE94" i="14" s="1"/>
  <c r="AB94" i="14"/>
  <c r="AC94" i="14" s="1"/>
  <c r="Z94" i="14"/>
  <c r="AA94" i="14" s="1"/>
  <c r="X94" i="14"/>
  <c r="Y94" i="14" s="1"/>
  <c r="V94" i="14"/>
  <c r="W94" i="14" s="1"/>
  <c r="AD93" i="14"/>
  <c r="AE93" i="14" s="1"/>
  <c r="AB93" i="14"/>
  <c r="AC93" i="14" s="1"/>
  <c r="Z93" i="14"/>
  <c r="AA93" i="14" s="1"/>
  <c r="X93" i="14"/>
  <c r="Y93" i="14" s="1"/>
  <c r="V93" i="14"/>
  <c r="W93" i="14" s="1"/>
  <c r="AD92" i="14"/>
  <c r="AE92" i="14" s="1"/>
  <c r="AB92" i="14"/>
  <c r="AC92" i="14" s="1"/>
  <c r="Z92" i="14"/>
  <c r="AA92" i="14" s="1"/>
  <c r="X92" i="14"/>
  <c r="Y92" i="14" s="1"/>
  <c r="V92" i="14"/>
  <c r="W92" i="14" s="1"/>
  <c r="AD91" i="14"/>
  <c r="AE91" i="14" s="1"/>
  <c r="AB91" i="14"/>
  <c r="AC91" i="14" s="1"/>
  <c r="Z91" i="14"/>
  <c r="AA91" i="14" s="1"/>
  <c r="X91" i="14"/>
  <c r="Y91" i="14" s="1"/>
  <c r="V91" i="14"/>
  <c r="W91" i="14" s="1"/>
  <c r="AD90" i="14"/>
  <c r="AE90" i="14" s="1"/>
  <c r="AB90" i="14"/>
  <c r="AC90" i="14" s="1"/>
  <c r="Z90" i="14"/>
  <c r="AA90" i="14" s="1"/>
  <c r="X90" i="14"/>
  <c r="Y90" i="14" s="1"/>
  <c r="V90" i="14"/>
  <c r="W90" i="14" s="1"/>
  <c r="AD89" i="14"/>
  <c r="AE89" i="14" s="1"/>
  <c r="AB89" i="14"/>
  <c r="AC89" i="14" s="1"/>
  <c r="Z89" i="14"/>
  <c r="AA89" i="14" s="1"/>
  <c r="X89" i="14"/>
  <c r="Y89" i="14" s="1"/>
  <c r="V89" i="14"/>
  <c r="W89" i="14" s="1"/>
  <c r="AD88" i="14"/>
  <c r="AE88" i="14" s="1"/>
  <c r="AB88" i="14"/>
  <c r="AC88" i="14" s="1"/>
  <c r="Z88" i="14"/>
  <c r="AA88" i="14" s="1"/>
  <c r="X88" i="14"/>
  <c r="Y88" i="14" s="1"/>
  <c r="V88" i="14"/>
  <c r="W88" i="14" s="1"/>
  <c r="AD87" i="14"/>
  <c r="AE87" i="14" s="1"/>
  <c r="AB87" i="14"/>
  <c r="AC87" i="14" s="1"/>
  <c r="Z87" i="14"/>
  <c r="AA87" i="14" s="1"/>
  <c r="X87" i="14"/>
  <c r="Y87" i="14" s="1"/>
  <c r="V87" i="14"/>
  <c r="W87" i="14" s="1"/>
  <c r="AD86" i="14"/>
  <c r="AE86" i="14" s="1"/>
  <c r="AB86" i="14"/>
  <c r="AC86" i="14" s="1"/>
  <c r="Z86" i="14"/>
  <c r="AA86" i="14" s="1"/>
  <c r="X86" i="14"/>
  <c r="Y86" i="14" s="1"/>
  <c r="V86" i="14"/>
  <c r="W86" i="14" s="1"/>
  <c r="AD85" i="14"/>
  <c r="AE85" i="14" s="1"/>
  <c r="AB85" i="14"/>
  <c r="AC85" i="14" s="1"/>
  <c r="Z85" i="14"/>
  <c r="AA85" i="14" s="1"/>
  <c r="X85" i="14"/>
  <c r="Y85" i="14" s="1"/>
  <c r="V85" i="14"/>
  <c r="W85" i="14" s="1"/>
  <c r="AD84" i="14"/>
  <c r="AE84" i="14" s="1"/>
  <c r="AB84" i="14"/>
  <c r="AC84" i="14" s="1"/>
  <c r="Z84" i="14"/>
  <c r="AA84" i="14" s="1"/>
  <c r="X84" i="14"/>
  <c r="Y84" i="14" s="1"/>
  <c r="V84" i="14"/>
  <c r="W84" i="14" s="1"/>
  <c r="AD83" i="14"/>
  <c r="AE83" i="14" s="1"/>
  <c r="AB83" i="14"/>
  <c r="AC83" i="14" s="1"/>
  <c r="Z83" i="14"/>
  <c r="AA83" i="14" s="1"/>
  <c r="X83" i="14"/>
  <c r="Y83" i="14" s="1"/>
  <c r="V83" i="14"/>
  <c r="W83" i="14" s="1"/>
  <c r="AD82" i="14"/>
  <c r="AE82" i="14" s="1"/>
  <c r="AB82" i="14"/>
  <c r="AC82" i="14" s="1"/>
  <c r="Z82" i="14"/>
  <c r="AA82" i="14" s="1"/>
  <c r="X82" i="14"/>
  <c r="Y82" i="14" s="1"/>
  <c r="V82" i="14"/>
  <c r="W82" i="14" s="1"/>
  <c r="AD81" i="14"/>
  <c r="AE81" i="14" s="1"/>
  <c r="AB81" i="14"/>
  <c r="AC81" i="14" s="1"/>
  <c r="Z81" i="14"/>
  <c r="AA81" i="14" s="1"/>
  <c r="X81" i="14"/>
  <c r="Y81" i="14" s="1"/>
  <c r="V81" i="14"/>
  <c r="W81" i="14" s="1"/>
  <c r="AD80" i="14"/>
  <c r="AE80" i="14" s="1"/>
  <c r="AB80" i="14"/>
  <c r="AC80" i="14" s="1"/>
  <c r="Z80" i="14"/>
  <c r="AA80" i="14" s="1"/>
  <c r="X80" i="14"/>
  <c r="Y80" i="14" s="1"/>
  <c r="V80" i="14"/>
  <c r="W80" i="14" s="1"/>
  <c r="AD79" i="14"/>
  <c r="AE79" i="14" s="1"/>
  <c r="AB79" i="14"/>
  <c r="AC79" i="14" s="1"/>
  <c r="Z79" i="14"/>
  <c r="AA79" i="14" s="1"/>
  <c r="X79" i="14"/>
  <c r="Y79" i="14" s="1"/>
  <c r="V79" i="14"/>
  <c r="W79" i="14" s="1"/>
  <c r="AD78" i="14"/>
  <c r="AE78" i="14" s="1"/>
  <c r="AB78" i="14"/>
  <c r="AC78" i="14" s="1"/>
  <c r="Z78" i="14"/>
  <c r="AA78" i="14" s="1"/>
  <c r="X78" i="14"/>
  <c r="Y78" i="14" s="1"/>
  <c r="V78" i="14"/>
  <c r="W78" i="14" s="1"/>
  <c r="Z77" i="14"/>
  <c r="AA77" i="14" s="1"/>
  <c r="X77" i="14"/>
  <c r="Y77" i="14" s="1"/>
  <c r="V77" i="14"/>
  <c r="W77" i="14" s="1"/>
  <c r="Z76" i="14"/>
  <c r="AA76" i="14" s="1"/>
  <c r="X76" i="14"/>
  <c r="Y76" i="14" s="1"/>
  <c r="V76" i="14"/>
  <c r="W76" i="14" s="1"/>
  <c r="Z75" i="14"/>
  <c r="AA75" i="14" s="1"/>
  <c r="X75" i="14"/>
  <c r="Y75" i="14" s="1"/>
  <c r="V75" i="14"/>
  <c r="W75" i="14" s="1"/>
  <c r="Z74" i="14"/>
  <c r="AA74" i="14" s="1"/>
  <c r="X74" i="14"/>
  <c r="Y74" i="14" s="1"/>
  <c r="V74" i="14"/>
  <c r="W74" i="14" s="1"/>
  <c r="Z73" i="14"/>
  <c r="AA73" i="14" s="1"/>
  <c r="X73" i="14"/>
  <c r="Y73" i="14" s="1"/>
  <c r="V73" i="14"/>
  <c r="W73" i="14" s="1"/>
  <c r="AD72" i="14"/>
  <c r="AE72" i="14" s="1"/>
  <c r="AB72" i="14"/>
  <c r="AC72" i="14" s="1"/>
  <c r="Z72" i="14"/>
  <c r="AA72" i="14" s="1"/>
  <c r="X72" i="14"/>
  <c r="Y72" i="14" s="1"/>
  <c r="V72" i="14"/>
  <c r="W72" i="14" s="1"/>
  <c r="AD71" i="14"/>
  <c r="AE71" i="14" s="1"/>
  <c r="AB71" i="14"/>
  <c r="AC71" i="14" s="1"/>
  <c r="Z71" i="14"/>
  <c r="AA71" i="14" s="1"/>
  <c r="X71" i="14"/>
  <c r="Y71" i="14" s="1"/>
  <c r="V71" i="14"/>
  <c r="W71" i="14" s="1"/>
  <c r="AD70" i="14"/>
  <c r="AE70" i="14" s="1"/>
  <c r="AB70" i="14"/>
  <c r="AC70" i="14" s="1"/>
  <c r="Z70" i="14"/>
  <c r="AA70" i="14" s="1"/>
  <c r="X70" i="14"/>
  <c r="Y70" i="14" s="1"/>
  <c r="V70" i="14"/>
  <c r="W70" i="14" s="1"/>
  <c r="AD68" i="14"/>
  <c r="AE68" i="14" s="1"/>
  <c r="AB68" i="14"/>
  <c r="AC68" i="14" s="1"/>
  <c r="Z68" i="14"/>
  <c r="AA68" i="14" s="1"/>
  <c r="X68" i="14"/>
  <c r="Y68" i="14" s="1"/>
  <c r="V68" i="14"/>
  <c r="W68" i="14" s="1"/>
  <c r="AD67" i="14"/>
  <c r="AE67" i="14" s="1"/>
  <c r="AB67" i="14"/>
  <c r="AC67" i="14" s="1"/>
  <c r="Z67" i="14"/>
  <c r="AA67" i="14" s="1"/>
  <c r="X67" i="14"/>
  <c r="Y67" i="14" s="1"/>
  <c r="V67" i="14"/>
  <c r="W67" i="14" s="1"/>
  <c r="AD66" i="14"/>
  <c r="AE66" i="14" s="1"/>
  <c r="AB66" i="14"/>
  <c r="AC66" i="14" s="1"/>
  <c r="Z66" i="14"/>
  <c r="AA66" i="14" s="1"/>
  <c r="X66" i="14"/>
  <c r="Y66" i="14" s="1"/>
  <c r="V66" i="14"/>
  <c r="W66" i="14" s="1"/>
  <c r="AD65" i="14"/>
  <c r="AE65" i="14" s="1"/>
  <c r="AB65" i="14"/>
  <c r="AC65" i="14" s="1"/>
  <c r="Z65" i="14"/>
  <c r="AA65" i="14" s="1"/>
  <c r="X65" i="14"/>
  <c r="Y65" i="14" s="1"/>
  <c r="V65" i="14"/>
  <c r="W65" i="14" s="1"/>
  <c r="AD57" i="14"/>
  <c r="AE57" i="14" s="1"/>
  <c r="AB57" i="14"/>
  <c r="AC57" i="14" s="1"/>
  <c r="Z57" i="14"/>
  <c r="AA57" i="14" s="1"/>
  <c r="X57" i="14"/>
  <c r="Y57" i="14" s="1"/>
  <c r="V57" i="14"/>
  <c r="W57" i="14" s="1"/>
  <c r="AD64" i="14"/>
  <c r="AE64" i="14" s="1"/>
  <c r="AB64" i="14"/>
  <c r="AC64" i="14" s="1"/>
  <c r="Z64" i="14"/>
  <c r="AA64" i="14" s="1"/>
  <c r="X64" i="14"/>
  <c r="Y64" i="14" s="1"/>
  <c r="V64" i="14"/>
  <c r="W64" i="14" s="1"/>
  <c r="AD63" i="14"/>
  <c r="AE63" i="14" s="1"/>
  <c r="AB63" i="14"/>
  <c r="AC63" i="14" s="1"/>
  <c r="Z63" i="14"/>
  <c r="AA63" i="14" s="1"/>
  <c r="X63" i="14"/>
  <c r="Y63" i="14" s="1"/>
  <c r="V63" i="14"/>
  <c r="W63" i="14" s="1"/>
  <c r="AD62" i="14"/>
  <c r="AE62" i="14" s="1"/>
  <c r="AB62" i="14"/>
  <c r="AC62" i="14" s="1"/>
  <c r="Z62" i="14"/>
  <c r="AA62" i="14" s="1"/>
  <c r="X62" i="14"/>
  <c r="Y62" i="14" s="1"/>
  <c r="V62" i="14"/>
  <c r="W62" i="14" s="1"/>
  <c r="AD61" i="14"/>
  <c r="AE61" i="14" s="1"/>
  <c r="AB61" i="14"/>
  <c r="AC61" i="14" s="1"/>
  <c r="Z61" i="14"/>
  <c r="AA61" i="14" s="1"/>
  <c r="X61" i="14"/>
  <c r="Y61" i="14" s="1"/>
  <c r="V61" i="14"/>
  <c r="W61" i="14" s="1"/>
  <c r="AD60" i="14"/>
  <c r="AE60" i="14" s="1"/>
  <c r="AB60" i="14"/>
  <c r="AC60" i="14" s="1"/>
  <c r="Z60" i="14"/>
  <c r="AA60" i="14" s="1"/>
  <c r="X60" i="14"/>
  <c r="Y60" i="14" s="1"/>
  <c r="V60" i="14"/>
  <c r="W60" i="14" s="1"/>
  <c r="AD59" i="14"/>
  <c r="AE59" i="14" s="1"/>
  <c r="AB59" i="14"/>
  <c r="AC59" i="14" s="1"/>
  <c r="Z59" i="14"/>
  <c r="AA59" i="14" s="1"/>
  <c r="X59" i="14"/>
  <c r="Y59" i="14" s="1"/>
  <c r="V59" i="14"/>
  <c r="AD58" i="14"/>
  <c r="AE58" i="14" s="1"/>
  <c r="AB58" i="14"/>
  <c r="AC58" i="14" s="1"/>
  <c r="Z58" i="14"/>
  <c r="AA58" i="14" s="1"/>
  <c r="X58" i="14"/>
  <c r="Y58" i="14" s="1"/>
  <c r="V58" i="14"/>
  <c r="W58" i="14" s="1"/>
  <c r="AD69" i="14"/>
  <c r="AE69" i="14" s="1"/>
  <c r="AB69" i="14"/>
  <c r="AC69" i="14" s="1"/>
  <c r="Z69" i="14"/>
  <c r="AA69" i="14" s="1"/>
  <c r="X69" i="14"/>
  <c r="Y69" i="14" s="1"/>
  <c r="V69" i="14"/>
  <c r="W69" i="14" s="1"/>
  <c r="AD55" i="14"/>
  <c r="AE55" i="14" s="1"/>
  <c r="AB55" i="14"/>
  <c r="AC55" i="14" s="1"/>
  <c r="Z55" i="14"/>
  <c r="AA55" i="14" s="1"/>
  <c r="X55" i="14"/>
  <c r="Y55" i="14" s="1"/>
  <c r="V55" i="14"/>
  <c r="W55" i="14" s="1"/>
  <c r="AD54" i="14"/>
  <c r="AE54" i="14" s="1"/>
  <c r="AB54" i="14"/>
  <c r="AC54" i="14" s="1"/>
  <c r="Z54" i="14"/>
  <c r="AA54" i="14" s="1"/>
  <c r="X54" i="14"/>
  <c r="Y54" i="14" s="1"/>
  <c r="V54" i="14"/>
  <c r="W54" i="14" s="1"/>
  <c r="AD49" i="14"/>
  <c r="AE49" i="14" s="1"/>
  <c r="AB49" i="14"/>
  <c r="AC49" i="14" s="1"/>
  <c r="Z49" i="14"/>
  <c r="AA49" i="14" s="1"/>
  <c r="X49" i="14"/>
  <c r="Y49" i="14" s="1"/>
  <c r="V49" i="14"/>
  <c r="W49" i="14" s="1"/>
  <c r="AD48" i="14"/>
  <c r="AE48" i="14" s="1"/>
  <c r="AB48" i="14"/>
  <c r="AC48" i="14" s="1"/>
  <c r="Z48" i="14"/>
  <c r="AA48" i="14" s="1"/>
  <c r="X48" i="14"/>
  <c r="Y48" i="14" s="1"/>
  <c r="V48" i="14"/>
  <c r="W48" i="14" s="1"/>
  <c r="AD47" i="14"/>
  <c r="AE47" i="14" s="1"/>
  <c r="AB47" i="14"/>
  <c r="AC47" i="14" s="1"/>
  <c r="Z47" i="14"/>
  <c r="AA47" i="14" s="1"/>
  <c r="X47" i="14"/>
  <c r="Y47" i="14" s="1"/>
  <c r="V47" i="14"/>
  <c r="W47" i="14" s="1"/>
  <c r="AD46" i="14"/>
  <c r="AE46" i="14" s="1"/>
  <c r="AB46" i="14"/>
  <c r="AC46" i="14" s="1"/>
  <c r="Z46" i="14"/>
  <c r="AA46" i="14" s="1"/>
  <c r="X46" i="14"/>
  <c r="Y46" i="14" s="1"/>
  <c r="V46" i="14"/>
  <c r="W46" i="14" s="1"/>
  <c r="AD45" i="14"/>
  <c r="AE45" i="14" s="1"/>
  <c r="AB45" i="14"/>
  <c r="AC45" i="14" s="1"/>
  <c r="Z45" i="14"/>
  <c r="AA45" i="14" s="1"/>
  <c r="X45" i="14"/>
  <c r="Y45" i="14" s="1"/>
  <c r="V45" i="14"/>
  <c r="W45" i="14" s="1"/>
  <c r="AD44" i="14"/>
  <c r="AE44" i="14" s="1"/>
  <c r="AB44" i="14"/>
  <c r="AC44" i="14" s="1"/>
  <c r="Z44" i="14"/>
  <c r="AA44" i="14" s="1"/>
  <c r="X44" i="14"/>
  <c r="Y44" i="14" s="1"/>
  <c r="V44" i="14"/>
  <c r="AD393" i="49"/>
  <c r="AE393" i="49" s="1"/>
  <c r="AB393" i="49"/>
  <c r="AC393" i="49" s="1"/>
  <c r="Z393" i="49"/>
  <c r="AA393" i="49" s="1"/>
  <c r="X393" i="49"/>
  <c r="Y393" i="49" s="1"/>
  <c r="V393" i="49"/>
  <c r="W393" i="49" s="1"/>
  <c r="AD392" i="49"/>
  <c r="AE392" i="49" s="1"/>
  <c r="AB392" i="49"/>
  <c r="AC392" i="49" s="1"/>
  <c r="Z392" i="49"/>
  <c r="AA392" i="49" s="1"/>
  <c r="X392" i="49"/>
  <c r="Y392" i="49" s="1"/>
  <c r="V392" i="49"/>
  <c r="W392" i="49" s="1"/>
  <c r="AD389" i="49"/>
  <c r="AE389" i="49" s="1"/>
  <c r="AB389" i="49"/>
  <c r="AC389" i="49" s="1"/>
  <c r="Z389" i="49"/>
  <c r="AA389" i="49" s="1"/>
  <c r="X389" i="49"/>
  <c r="Y389" i="49" s="1"/>
  <c r="V389" i="49"/>
  <c r="W389" i="49" s="1"/>
  <c r="AD388" i="49"/>
  <c r="AE388" i="49" s="1"/>
  <c r="AB388" i="49"/>
  <c r="AC388" i="49" s="1"/>
  <c r="Z388" i="49"/>
  <c r="AA388" i="49" s="1"/>
  <c r="X388" i="49"/>
  <c r="Y388" i="49" s="1"/>
  <c r="V388" i="49"/>
  <c r="W388" i="49" s="1"/>
  <c r="AD386" i="49"/>
  <c r="AE386" i="49" s="1"/>
  <c r="AB386" i="49"/>
  <c r="AC386" i="49" s="1"/>
  <c r="Z386" i="49"/>
  <c r="AA386" i="49" s="1"/>
  <c r="X386" i="49"/>
  <c r="Y386" i="49" s="1"/>
  <c r="V386" i="49"/>
  <c r="W386" i="49" s="1"/>
  <c r="AD385" i="49"/>
  <c r="AE385" i="49" s="1"/>
  <c r="AB385" i="49"/>
  <c r="AC385" i="49" s="1"/>
  <c r="Z385" i="49"/>
  <c r="AA385" i="49" s="1"/>
  <c r="X385" i="49"/>
  <c r="Y385" i="49" s="1"/>
  <c r="V385" i="49"/>
  <c r="W385" i="49" s="1"/>
  <c r="AD384" i="49"/>
  <c r="AE384" i="49" s="1"/>
  <c r="AB384" i="49"/>
  <c r="AC384" i="49" s="1"/>
  <c r="Z384" i="49"/>
  <c r="AA384" i="49" s="1"/>
  <c r="X384" i="49"/>
  <c r="Y384" i="49" s="1"/>
  <c r="V384" i="49"/>
  <c r="W384" i="49" s="1"/>
  <c r="AD382" i="49"/>
  <c r="AE382" i="49" s="1"/>
  <c r="AB382" i="49"/>
  <c r="AC382" i="49" s="1"/>
  <c r="Z382" i="49"/>
  <c r="AA382" i="49" s="1"/>
  <c r="X382" i="49"/>
  <c r="Y382" i="49" s="1"/>
  <c r="V382" i="49"/>
  <c r="W382" i="49" s="1"/>
  <c r="AD380" i="49"/>
  <c r="AE380" i="49" s="1"/>
  <c r="AB380" i="49"/>
  <c r="AC380" i="49" s="1"/>
  <c r="Z380" i="49"/>
  <c r="AA380" i="49" s="1"/>
  <c r="X380" i="49"/>
  <c r="Y380" i="49" s="1"/>
  <c r="V380" i="49"/>
  <c r="W380" i="49" s="1"/>
  <c r="AD379" i="49"/>
  <c r="AE379" i="49" s="1"/>
  <c r="AB379" i="49"/>
  <c r="AC379" i="49" s="1"/>
  <c r="Z379" i="49"/>
  <c r="AA379" i="49" s="1"/>
  <c r="X379" i="49"/>
  <c r="Y379" i="49" s="1"/>
  <c r="V379" i="49"/>
  <c r="W379" i="49" s="1"/>
  <c r="AD374" i="49"/>
  <c r="AE374" i="49" s="1"/>
  <c r="AB374" i="49"/>
  <c r="AC374" i="49" s="1"/>
  <c r="Z374" i="49"/>
  <c r="AA374" i="49" s="1"/>
  <c r="X374" i="49"/>
  <c r="Y374" i="49" s="1"/>
  <c r="V374" i="49"/>
  <c r="W374" i="49" s="1"/>
  <c r="AD373" i="49"/>
  <c r="AE373" i="49" s="1"/>
  <c r="AB373" i="49"/>
  <c r="AC373" i="49" s="1"/>
  <c r="Z373" i="49"/>
  <c r="AA373" i="49" s="1"/>
  <c r="X373" i="49"/>
  <c r="Y373" i="49" s="1"/>
  <c r="V373" i="49"/>
  <c r="W373" i="49" s="1"/>
  <c r="AD372" i="49"/>
  <c r="AE372" i="49" s="1"/>
  <c r="AB372" i="49"/>
  <c r="AC372" i="49" s="1"/>
  <c r="Z372" i="49"/>
  <c r="AA372" i="49" s="1"/>
  <c r="X372" i="49"/>
  <c r="Y372" i="49" s="1"/>
  <c r="V372" i="49"/>
  <c r="W372" i="49" s="1"/>
  <c r="AD370" i="49"/>
  <c r="AE370" i="49" s="1"/>
  <c r="AB370" i="49"/>
  <c r="AC370" i="49" s="1"/>
  <c r="Z370" i="49"/>
  <c r="AA370" i="49" s="1"/>
  <c r="X370" i="49"/>
  <c r="Y370" i="49" s="1"/>
  <c r="V370" i="49"/>
  <c r="W370" i="49" s="1"/>
  <c r="AD369" i="49"/>
  <c r="AE369" i="49" s="1"/>
  <c r="AB369" i="49"/>
  <c r="AC369" i="49" s="1"/>
  <c r="Z369" i="49"/>
  <c r="AA369" i="49" s="1"/>
  <c r="X369" i="49"/>
  <c r="Y369" i="49" s="1"/>
  <c r="V369" i="49"/>
  <c r="W369" i="49" s="1"/>
  <c r="AD368" i="49"/>
  <c r="AE368" i="49" s="1"/>
  <c r="AB368" i="49"/>
  <c r="AC368" i="49" s="1"/>
  <c r="Z368" i="49"/>
  <c r="AA368" i="49" s="1"/>
  <c r="X368" i="49"/>
  <c r="Y368" i="49" s="1"/>
  <c r="V368" i="49"/>
  <c r="W368" i="49" s="1"/>
  <c r="AD367" i="49"/>
  <c r="AE367" i="49" s="1"/>
  <c r="AB367" i="49"/>
  <c r="AC367" i="49" s="1"/>
  <c r="Z367" i="49"/>
  <c r="AA367" i="49" s="1"/>
  <c r="X367" i="49"/>
  <c r="Y367" i="49" s="1"/>
  <c r="V367" i="49"/>
  <c r="W367" i="49" s="1"/>
  <c r="AD366" i="49"/>
  <c r="AE366" i="49" s="1"/>
  <c r="AB366" i="49"/>
  <c r="AC366" i="49" s="1"/>
  <c r="Z366" i="49"/>
  <c r="AA366" i="49" s="1"/>
  <c r="X366" i="49"/>
  <c r="Y366" i="49" s="1"/>
  <c r="V366" i="49"/>
  <c r="W366" i="49" s="1"/>
  <c r="AD365" i="49"/>
  <c r="AE365" i="49" s="1"/>
  <c r="AB365" i="49"/>
  <c r="AC365" i="49" s="1"/>
  <c r="Z365" i="49"/>
  <c r="AA365" i="49" s="1"/>
  <c r="X365" i="49"/>
  <c r="Y365" i="49" s="1"/>
  <c r="V365" i="49"/>
  <c r="W365" i="49" s="1"/>
  <c r="AD364" i="49"/>
  <c r="AE364" i="49" s="1"/>
  <c r="AB364" i="49"/>
  <c r="AC364" i="49" s="1"/>
  <c r="Z364" i="49"/>
  <c r="AA364" i="49" s="1"/>
  <c r="X364" i="49"/>
  <c r="Y364" i="49" s="1"/>
  <c r="V364" i="49"/>
  <c r="W364" i="49" s="1"/>
  <c r="AD362" i="49"/>
  <c r="AE362" i="49" s="1"/>
  <c r="AB362" i="49"/>
  <c r="AC362" i="49" s="1"/>
  <c r="Z362" i="49"/>
  <c r="AA362" i="49" s="1"/>
  <c r="X362" i="49"/>
  <c r="Y362" i="49" s="1"/>
  <c r="V362" i="49"/>
  <c r="W362" i="49" s="1"/>
  <c r="AD361" i="49"/>
  <c r="AE361" i="49" s="1"/>
  <c r="AB361" i="49"/>
  <c r="AC361" i="49" s="1"/>
  <c r="Z361" i="49"/>
  <c r="AA361" i="49" s="1"/>
  <c r="X361" i="49"/>
  <c r="Y361" i="49" s="1"/>
  <c r="V361" i="49"/>
  <c r="W361" i="49" s="1"/>
  <c r="AD360" i="49"/>
  <c r="AE360" i="49" s="1"/>
  <c r="AB360" i="49"/>
  <c r="AC360" i="49" s="1"/>
  <c r="Z360" i="49"/>
  <c r="AA360" i="49" s="1"/>
  <c r="X360" i="49"/>
  <c r="Y360" i="49" s="1"/>
  <c r="V360" i="49"/>
  <c r="W360" i="49" s="1"/>
  <c r="AD359" i="49"/>
  <c r="AE359" i="49" s="1"/>
  <c r="AB359" i="49"/>
  <c r="AC359" i="49" s="1"/>
  <c r="Z359" i="49"/>
  <c r="AA359" i="49" s="1"/>
  <c r="X359" i="49"/>
  <c r="Y359" i="49" s="1"/>
  <c r="V359" i="49"/>
  <c r="W359" i="49" s="1"/>
  <c r="AD358" i="49"/>
  <c r="AE358" i="49" s="1"/>
  <c r="AB358" i="49"/>
  <c r="AC358" i="49" s="1"/>
  <c r="Z358" i="49"/>
  <c r="AA358" i="49" s="1"/>
  <c r="X358" i="49"/>
  <c r="Y358" i="49" s="1"/>
  <c r="V358" i="49"/>
  <c r="W358" i="49" s="1"/>
  <c r="AD356" i="49"/>
  <c r="AE356" i="49" s="1"/>
  <c r="AB356" i="49"/>
  <c r="AC356" i="49" s="1"/>
  <c r="Z356" i="49"/>
  <c r="AA356" i="49" s="1"/>
  <c r="X356" i="49"/>
  <c r="Y356" i="49" s="1"/>
  <c r="V356" i="49"/>
  <c r="W356" i="49" s="1"/>
  <c r="AD355" i="49"/>
  <c r="AE355" i="49" s="1"/>
  <c r="AB355" i="49"/>
  <c r="AC355" i="49" s="1"/>
  <c r="Z355" i="49"/>
  <c r="AA355" i="49" s="1"/>
  <c r="X355" i="49"/>
  <c r="Y355" i="49" s="1"/>
  <c r="V355" i="49"/>
  <c r="W355" i="49" s="1"/>
  <c r="AD353" i="49"/>
  <c r="AE353" i="49" s="1"/>
  <c r="AB353" i="49"/>
  <c r="AC353" i="49" s="1"/>
  <c r="Z353" i="49"/>
  <c r="AA353" i="49" s="1"/>
  <c r="X353" i="49"/>
  <c r="Y353" i="49" s="1"/>
  <c r="V353" i="49"/>
  <c r="W353" i="49" s="1"/>
  <c r="AD352" i="49"/>
  <c r="AE352" i="49" s="1"/>
  <c r="AB352" i="49"/>
  <c r="AC352" i="49" s="1"/>
  <c r="Z352" i="49"/>
  <c r="AA352" i="49" s="1"/>
  <c r="X352" i="49"/>
  <c r="Y352" i="49" s="1"/>
  <c r="V352" i="49"/>
  <c r="W352" i="49" s="1"/>
  <c r="AD351" i="49"/>
  <c r="AE351" i="49" s="1"/>
  <c r="AB351" i="49"/>
  <c r="AC351" i="49" s="1"/>
  <c r="Z351" i="49"/>
  <c r="AA351" i="49" s="1"/>
  <c r="X351" i="49"/>
  <c r="Y351" i="49" s="1"/>
  <c r="V351" i="49"/>
  <c r="W351" i="49" s="1"/>
  <c r="AD350" i="49"/>
  <c r="AE350" i="49" s="1"/>
  <c r="AB350" i="49"/>
  <c r="AC350" i="49" s="1"/>
  <c r="Z350" i="49"/>
  <c r="AA350" i="49" s="1"/>
  <c r="X350" i="49"/>
  <c r="Y350" i="49" s="1"/>
  <c r="V350" i="49"/>
  <c r="W350" i="49" s="1"/>
  <c r="AD349" i="49"/>
  <c r="AE349" i="49" s="1"/>
  <c r="AB349" i="49"/>
  <c r="AC349" i="49" s="1"/>
  <c r="Z349" i="49"/>
  <c r="AA349" i="49" s="1"/>
  <c r="X349" i="49"/>
  <c r="Y349" i="49" s="1"/>
  <c r="V349" i="49"/>
  <c r="W349" i="49" s="1"/>
  <c r="AD347" i="49"/>
  <c r="AE347" i="49" s="1"/>
  <c r="AB347" i="49"/>
  <c r="AC347" i="49" s="1"/>
  <c r="Z347" i="49"/>
  <c r="AA347" i="49" s="1"/>
  <c r="X347" i="49"/>
  <c r="Y347" i="49" s="1"/>
  <c r="V347" i="49"/>
  <c r="W347" i="49" s="1"/>
  <c r="AD346" i="49"/>
  <c r="AE346" i="49" s="1"/>
  <c r="AB346" i="49"/>
  <c r="AC346" i="49" s="1"/>
  <c r="Z346" i="49"/>
  <c r="AA346" i="49" s="1"/>
  <c r="X346" i="49"/>
  <c r="Y346" i="49" s="1"/>
  <c r="V346" i="49"/>
  <c r="W346" i="49" s="1"/>
  <c r="AD345" i="49"/>
  <c r="AE345" i="49" s="1"/>
  <c r="AB345" i="49"/>
  <c r="AC345" i="49" s="1"/>
  <c r="Z345" i="49"/>
  <c r="AA345" i="49" s="1"/>
  <c r="X345" i="49"/>
  <c r="Y345" i="49" s="1"/>
  <c r="V345" i="49"/>
  <c r="W345" i="49" s="1"/>
  <c r="AD344" i="49"/>
  <c r="AE344" i="49" s="1"/>
  <c r="AB344" i="49"/>
  <c r="AC344" i="49" s="1"/>
  <c r="Z344" i="49"/>
  <c r="AA344" i="49" s="1"/>
  <c r="X344" i="49"/>
  <c r="Y344" i="49" s="1"/>
  <c r="V344" i="49"/>
  <c r="W344" i="49" s="1"/>
  <c r="AD343" i="49"/>
  <c r="AE343" i="49" s="1"/>
  <c r="AB343" i="49"/>
  <c r="AC343" i="49" s="1"/>
  <c r="Z343" i="49"/>
  <c r="AA343" i="49" s="1"/>
  <c r="X343" i="49"/>
  <c r="Y343" i="49" s="1"/>
  <c r="V343" i="49"/>
  <c r="W343" i="49" s="1"/>
  <c r="AD342" i="49"/>
  <c r="AE342" i="49" s="1"/>
  <c r="AB342" i="49"/>
  <c r="AC342" i="49" s="1"/>
  <c r="Z342" i="49"/>
  <c r="AA342" i="49" s="1"/>
  <c r="X342" i="49"/>
  <c r="Y342" i="49" s="1"/>
  <c r="V342" i="49"/>
  <c r="W342" i="49" s="1"/>
  <c r="AD341" i="49"/>
  <c r="AE341" i="49" s="1"/>
  <c r="AB341" i="49"/>
  <c r="AC341" i="49" s="1"/>
  <c r="Z341" i="49"/>
  <c r="AA341" i="49" s="1"/>
  <c r="X341" i="49"/>
  <c r="Y341" i="49" s="1"/>
  <c r="V341" i="49"/>
  <c r="W341" i="49" s="1"/>
  <c r="AD340" i="49"/>
  <c r="AE340" i="49" s="1"/>
  <c r="AB340" i="49"/>
  <c r="AC340" i="49" s="1"/>
  <c r="Z340" i="49"/>
  <c r="AA340" i="49" s="1"/>
  <c r="X340" i="49"/>
  <c r="Y340" i="49" s="1"/>
  <c r="V340" i="49"/>
  <c r="W340" i="49" s="1"/>
  <c r="AD391" i="49"/>
  <c r="AE391" i="49" s="1"/>
  <c r="AB391" i="49"/>
  <c r="AC391" i="49" s="1"/>
  <c r="Z391" i="49"/>
  <c r="AA391" i="49" s="1"/>
  <c r="X391" i="49"/>
  <c r="Y391" i="49" s="1"/>
  <c r="V391" i="49"/>
  <c r="W391" i="49" s="1"/>
  <c r="AD390" i="49"/>
  <c r="AE390" i="49" s="1"/>
  <c r="AB390" i="49"/>
  <c r="AC390" i="49" s="1"/>
  <c r="Z390" i="49"/>
  <c r="AA390" i="49" s="1"/>
  <c r="X390" i="49"/>
  <c r="Y390" i="49" s="1"/>
  <c r="V390" i="49"/>
  <c r="W390" i="49" s="1"/>
  <c r="AD387" i="49"/>
  <c r="AE387" i="49" s="1"/>
  <c r="AB387" i="49"/>
  <c r="AC387" i="49" s="1"/>
  <c r="Z387" i="49"/>
  <c r="AA387" i="49" s="1"/>
  <c r="X387" i="49"/>
  <c r="Y387" i="49" s="1"/>
  <c r="V387" i="49"/>
  <c r="W387" i="49" s="1"/>
  <c r="AD383" i="49"/>
  <c r="AE383" i="49" s="1"/>
  <c r="AB383" i="49"/>
  <c r="AC383" i="49" s="1"/>
  <c r="Z383" i="49"/>
  <c r="AA383" i="49" s="1"/>
  <c r="X383" i="49"/>
  <c r="Y383" i="49" s="1"/>
  <c r="V383" i="49"/>
  <c r="W383" i="49" s="1"/>
  <c r="AD381" i="49"/>
  <c r="AE381" i="49" s="1"/>
  <c r="AB381" i="49"/>
  <c r="AC381" i="49" s="1"/>
  <c r="Z381" i="49"/>
  <c r="AA381" i="49" s="1"/>
  <c r="X381" i="49"/>
  <c r="Y381" i="49" s="1"/>
  <c r="V381" i="49"/>
  <c r="W381" i="49" s="1"/>
  <c r="AD378" i="49"/>
  <c r="AE378" i="49" s="1"/>
  <c r="AB378" i="49"/>
  <c r="AC378" i="49" s="1"/>
  <c r="Z378" i="49"/>
  <c r="AA378" i="49" s="1"/>
  <c r="X378" i="49"/>
  <c r="Y378" i="49" s="1"/>
  <c r="V378" i="49"/>
  <c r="W378" i="49" s="1"/>
  <c r="AD377" i="49"/>
  <c r="AE377" i="49" s="1"/>
  <c r="AB377" i="49"/>
  <c r="AC377" i="49" s="1"/>
  <c r="Z377" i="49"/>
  <c r="AA377" i="49" s="1"/>
  <c r="X377" i="49"/>
  <c r="Y377" i="49" s="1"/>
  <c r="V377" i="49"/>
  <c r="W377" i="49" s="1"/>
  <c r="AD376" i="49"/>
  <c r="AE376" i="49" s="1"/>
  <c r="AB376" i="49"/>
  <c r="AC376" i="49" s="1"/>
  <c r="Z376" i="49"/>
  <c r="AA376" i="49" s="1"/>
  <c r="X376" i="49"/>
  <c r="Y376" i="49" s="1"/>
  <c r="V376" i="49"/>
  <c r="W376" i="49" s="1"/>
  <c r="AD375" i="49"/>
  <c r="AE375" i="49" s="1"/>
  <c r="AB375" i="49"/>
  <c r="AC375" i="49" s="1"/>
  <c r="Z375" i="49"/>
  <c r="AA375" i="49" s="1"/>
  <c r="X375" i="49"/>
  <c r="Y375" i="49" s="1"/>
  <c r="V375" i="49"/>
  <c r="W375" i="49" s="1"/>
  <c r="AD371" i="49"/>
  <c r="AE371" i="49" s="1"/>
  <c r="AB371" i="49"/>
  <c r="AC371" i="49" s="1"/>
  <c r="Z371" i="49"/>
  <c r="AA371" i="49" s="1"/>
  <c r="X371" i="49"/>
  <c r="Y371" i="49" s="1"/>
  <c r="V371" i="49"/>
  <c r="W371" i="49" s="1"/>
  <c r="AD363" i="49"/>
  <c r="AE363" i="49" s="1"/>
  <c r="AB363" i="49"/>
  <c r="AC363" i="49" s="1"/>
  <c r="Z363" i="49"/>
  <c r="AA363" i="49" s="1"/>
  <c r="X363" i="49"/>
  <c r="Y363" i="49" s="1"/>
  <c r="V363" i="49"/>
  <c r="W363" i="49" s="1"/>
  <c r="AD357" i="49"/>
  <c r="AE357" i="49" s="1"/>
  <c r="AB357" i="49"/>
  <c r="AC357" i="49" s="1"/>
  <c r="Z357" i="49"/>
  <c r="AA357" i="49" s="1"/>
  <c r="X357" i="49"/>
  <c r="Y357" i="49" s="1"/>
  <c r="V357" i="49"/>
  <c r="W357" i="49" s="1"/>
  <c r="AD354" i="49"/>
  <c r="AE354" i="49" s="1"/>
  <c r="AB354" i="49"/>
  <c r="AC354" i="49" s="1"/>
  <c r="Z354" i="49"/>
  <c r="AA354" i="49" s="1"/>
  <c r="X354" i="49"/>
  <c r="Y354" i="49" s="1"/>
  <c r="V354" i="49"/>
  <c r="W354" i="49" s="1"/>
  <c r="AD348" i="49"/>
  <c r="AE348" i="49" s="1"/>
  <c r="AB348" i="49"/>
  <c r="AC348" i="49" s="1"/>
  <c r="Z348" i="49"/>
  <c r="AA348" i="49" s="1"/>
  <c r="X348" i="49"/>
  <c r="Y348" i="49" s="1"/>
  <c r="V348" i="49"/>
  <c r="W348" i="49" s="1"/>
  <c r="AD339" i="49"/>
  <c r="AE339" i="49" s="1"/>
  <c r="AB339" i="49"/>
  <c r="AC339" i="49" s="1"/>
  <c r="Z339" i="49"/>
  <c r="AA339" i="49" s="1"/>
  <c r="X339" i="49"/>
  <c r="Y339" i="49" s="1"/>
  <c r="V339" i="49"/>
  <c r="W339" i="49" s="1"/>
  <c r="AD338" i="49"/>
  <c r="AE338" i="49" s="1"/>
  <c r="AB338" i="49"/>
  <c r="AC338" i="49" s="1"/>
  <c r="Z338" i="49"/>
  <c r="AA338" i="49" s="1"/>
  <c r="X338" i="49"/>
  <c r="Y338" i="49" s="1"/>
  <c r="V338" i="49"/>
  <c r="W338" i="49" s="1"/>
  <c r="AD337" i="49"/>
  <c r="AE337" i="49" s="1"/>
  <c r="AB337" i="49"/>
  <c r="AC337" i="49" s="1"/>
  <c r="Z337" i="49"/>
  <c r="AA337" i="49" s="1"/>
  <c r="X337" i="49"/>
  <c r="Y337" i="49" s="1"/>
  <c r="V337" i="49"/>
  <c r="W337" i="49" s="1"/>
  <c r="AD336" i="49"/>
  <c r="AE336" i="49" s="1"/>
  <c r="AB336" i="49"/>
  <c r="AC336" i="49" s="1"/>
  <c r="Z336" i="49"/>
  <c r="AA336" i="49" s="1"/>
  <c r="X336" i="49"/>
  <c r="Y336" i="49" s="1"/>
  <c r="V336" i="49"/>
  <c r="W336" i="49" s="1"/>
  <c r="AD335" i="49"/>
  <c r="AE335" i="49" s="1"/>
  <c r="AB335" i="49"/>
  <c r="AC335" i="49" s="1"/>
  <c r="Z335" i="49"/>
  <c r="AA335" i="49" s="1"/>
  <c r="X335" i="49"/>
  <c r="Y335" i="49" s="1"/>
  <c r="V335" i="49"/>
  <c r="W335" i="49" s="1"/>
  <c r="AD334" i="49"/>
  <c r="AE334" i="49" s="1"/>
  <c r="AB334" i="49"/>
  <c r="AC334" i="49" s="1"/>
  <c r="Z334" i="49"/>
  <c r="AA334" i="49" s="1"/>
  <c r="X334" i="49"/>
  <c r="Y334" i="49" s="1"/>
  <c r="V334" i="49"/>
  <c r="W334" i="49" s="1"/>
  <c r="AD333" i="49"/>
  <c r="AE333" i="49" s="1"/>
  <c r="AB333" i="49"/>
  <c r="AC333" i="49" s="1"/>
  <c r="Z333" i="49"/>
  <c r="AA333" i="49" s="1"/>
  <c r="X333" i="49"/>
  <c r="Y333" i="49" s="1"/>
  <c r="V333" i="49"/>
  <c r="W333" i="49" s="1"/>
  <c r="AD332" i="49"/>
  <c r="AE332" i="49" s="1"/>
  <c r="AB332" i="49"/>
  <c r="AC332" i="49" s="1"/>
  <c r="Z332" i="49"/>
  <c r="AA332" i="49" s="1"/>
  <c r="X332" i="49"/>
  <c r="Y332" i="49" s="1"/>
  <c r="V332" i="49"/>
  <c r="W332" i="49" s="1"/>
  <c r="AD331" i="49"/>
  <c r="AE331" i="49" s="1"/>
  <c r="AB331" i="49"/>
  <c r="AC331" i="49" s="1"/>
  <c r="Z331" i="49"/>
  <c r="AA331" i="49" s="1"/>
  <c r="X331" i="49"/>
  <c r="Y331" i="49" s="1"/>
  <c r="V331" i="49"/>
  <c r="W331" i="49" s="1"/>
  <c r="AD330" i="49"/>
  <c r="AE330" i="49" s="1"/>
  <c r="AB330" i="49"/>
  <c r="AC330" i="49" s="1"/>
  <c r="Z330" i="49"/>
  <c r="AA330" i="49" s="1"/>
  <c r="X330" i="49"/>
  <c r="Y330" i="49" s="1"/>
  <c r="V330" i="49"/>
  <c r="W330" i="49" s="1"/>
  <c r="AD329" i="49"/>
  <c r="AE329" i="49" s="1"/>
  <c r="AB329" i="49"/>
  <c r="AC329" i="49" s="1"/>
  <c r="Z329" i="49"/>
  <c r="AA329" i="49" s="1"/>
  <c r="X329" i="49"/>
  <c r="Y329" i="49" s="1"/>
  <c r="V329" i="49"/>
  <c r="W329" i="49" s="1"/>
  <c r="AD328" i="49"/>
  <c r="AE328" i="49" s="1"/>
  <c r="AB328" i="49"/>
  <c r="AC328" i="49" s="1"/>
  <c r="Z328" i="49"/>
  <c r="AA328" i="49" s="1"/>
  <c r="X328" i="49"/>
  <c r="Y328" i="49" s="1"/>
  <c r="V328" i="49"/>
  <c r="W328" i="49" s="1"/>
  <c r="AD327" i="49"/>
  <c r="AE327" i="49" s="1"/>
  <c r="AB327" i="49"/>
  <c r="AC327" i="49" s="1"/>
  <c r="Z327" i="49"/>
  <c r="AA327" i="49" s="1"/>
  <c r="X327" i="49"/>
  <c r="Y327" i="49" s="1"/>
  <c r="V327" i="49"/>
  <c r="W327" i="49" s="1"/>
  <c r="AD326" i="49"/>
  <c r="AE326" i="49" s="1"/>
  <c r="AB326" i="49"/>
  <c r="AC326" i="49" s="1"/>
  <c r="Z326" i="49"/>
  <c r="AA326" i="49" s="1"/>
  <c r="X326" i="49"/>
  <c r="Y326" i="49" s="1"/>
  <c r="V326" i="49"/>
  <c r="W326" i="49" s="1"/>
  <c r="AD325" i="49"/>
  <c r="AE325" i="49" s="1"/>
  <c r="AB325" i="49"/>
  <c r="AC325" i="49" s="1"/>
  <c r="Z325" i="49"/>
  <c r="AA325" i="49" s="1"/>
  <c r="X325" i="49"/>
  <c r="Y325" i="49" s="1"/>
  <c r="V325" i="49"/>
  <c r="W325" i="49" s="1"/>
  <c r="AD324" i="49"/>
  <c r="AE324" i="49" s="1"/>
  <c r="AB324" i="49"/>
  <c r="AC324" i="49" s="1"/>
  <c r="Z324" i="49"/>
  <c r="AA324" i="49" s="1"/>
  <c r="X324" i="49"/>
  <c r="Y324" i="49" s="1"/>
  <c r="V324" i="49"/>
  <c r="W324" i="49" s="1"/>
  <c r="AD323" i="49"/>
  <c r="AE323" i="49" s="1"/>
  <c r="AB323" i="49"/>
  <c r="AC323" i="49" s="1"/>
  <c r="Z323" i="49"/>
  <c r="AA323" i="49" s="1"/>
  <c r="X323" i="49"/>
  <c r="Y323" i="49" s="1"/>
  <c r="V323" i="49"/>
  <c r="W323" i="49" s="1"/>
  <c r="AD322" i="49"/>
  <c r="AE322" i="49" s="1"/>
  <c r="AB322" i="49"/>
  <c r="AC322" i="49" s="1"/>
  <c r="Z322" i="49"/>
  <c r="AA322" i="49" s="1"/>
  <c r="X322" i="49"/>
  <c r="Y322" i="49" s="1"/>
  <c r="V322" i="49"/>
  <c r="W322" i="49" s="1"/>
  <c r="AD321" i="49"/>
  <c r="AE321" i="49" s="1"/>
  <c r="AB321" i="49"/>
  <c r="AC321" i="49" s="1"/>
  <c r="Z321" i="49"/>
  <c r="AA321" i="49" s="1"/>
  <c r="X321" i="49"/>
  <c r="Y321" i="49" s="1"/>
  <c r="V321" i="49"/>
  <c r="W321" i="49" s="1"/>
  <c r="AD320" i="49"/>
  <c r="AE320" i="49" s="1"/>
  <c r="AB320" i="49"/>
  <c r="AC320" i="49" s="1"/>
  <c r="Z320" i="49"/>
  <c r="AA320" i="49" s="1"/>
  <c r="X320" i="49"/>
  <c r="Y320" i="49" s="1"/>
  <c r="V320" i="49"/>
  <c r="W320" i="49" s="1"/>
  <c r="AD318" i="49"/>
  <c r="AE318" i="49" s="1"/>
  <c r="AB318" i="49"/>
  <c r="AC318" i="49" s="1"/>
  <c r="Z318" i="49"/>
  <c r="AA318" i="49" s="1"/>
  <c r="X318" i="49"/>
  <c r="Y318" i="49" s="1"/>
  <c r="V318" i="49"/>
  <c r="W318" i="49" s="1"/>
  <c r="AD317" i="49"/>
  <c r="AE317" i="49" s="1"/>
  <c r="AB317" i="49"/>
  <c r="AC317" i="49" s="1"/>
  <c r="Z317" i="49"/>
  <c r="AA317" i="49" s="1"/>
  <c r="X317" i="49"/>
  <c r="Y317" i="49" s="1"/>
  <c r="V317" i="49"/>
  <c r="W317" i="49" s="1"/>
  <c r="AD316" i="49"/>
  <c r="AE316" i="49" s="1"/>
  <c r="AB316" i="49"/>
  <c r="AC316" i="49" s="1"/>
  <c r="Z316" i="49"/>
  <c r="AA316" i="49" s="1"/>
  <c r="X316" i="49"/>
  <c r="Y316" i="49" s="1"/>
  <c r="V316" i="49"/>
  <c r="W316" i="49" s="1"/>
  <c r="AD315" i="49"/>
  <c r="AE315" i="49" s="1"/>
  <c r="AB315" i="49"/>
  <c r="AC315" i="49" s="1"/>
  <c r="Z315" i="49"/>
  <c r="AA315" i="49" s="1"/>
  <c r="X315" i="49"/>
  <c r="Y315" i="49" s="1"/>
  <c r="V315" i="49"/>
  <c r="W315" i="49" s="1"/>
  <c r="AD314" i="49"/>
  <c r="AE314" i="49" s="1"/>
  <c r="AB314" i="49"/>
  <c r="AC314" i="49" s="1"/>
  <c r="Z314" i="49"/>
  <c r="AA314" i="49" s="1"/>
  <c r="X314" i="49"/>
  <c r="Y314" i="49" s="1"/>
  <c r="V314" i="49"/>
  <c r="W314" i="49" s="1"/>
  <c r="AD313" i="49"/>
  <c r="AE313" i="49" s="1"/>
  <c r="AB313" i="49"/>
  <c r="AC313" i="49" s="1"/>
  <c r="Z313" i="49"/>
  <c r="AA313" i="49" s="1"/>
  <c r="X313" i="49"/>
  <c r="Y313" i="49" s="1"/>
  <c r="V313" i="49"/>
  <c r="W313" i="49" s="1"/>
  <c r="AD312" i="49"/>
  <c r="AE312" i="49" s="1"/>
  <c r="AB312" i="49"/>
  <c r="AC312" i="49" s="1"/>
  <c r="Z312" i="49"/>
  <c r="AA312" i="49" s="1"/>
  <c r="X312" i="49"/>
  <c r="Y312" i="49" s="1"/>
  <c r="V312" i="49"/>
  <c r="W312" i="49" s="1"/>
  <c r="AD311" i="49"/>
  <c r="AE311" i="49" s="1"/>
  <c r="AB311" i="49"/>
  <c r="AC311" i="49" s="1"/>
  <c r="Z311" i="49"/>
  <c r="AA311" i="49" s="1"/>
  <c r="X311" i="49"/>
  <c r="Y311" i="49" s="1"/>
  <c r="V311" i="49"/>
  <c r="W311" i="49" s="1"/>
  <c r="AD310" i="49"/>
  <c r="AE310" i="49" s="1"/>
  <c r="AB310" i="49"/>
  <c r="AC310" i="49" s="1"/>
  <c r="Z310" i="49"/>
  <c r="AA310" i="49" s="1"/>
  <c r="X310" i="49"/>
  <c r="Y310" i="49" s="1"/>
  <c r="V310" i="49"/>
  <c r="W310" i="49" s="1"/>
  <c r="AD309" i="49"/>
  <c r="AE309" i="49" s="1"/>
  <c r="AB309" i="49"/>
  <c r="AC309" i="49" s="1"/>
  <c r="Z309" i="49"/>
  <c r="AA309" i="49" s="1"/>
  <c r="X309" i="49"/>
  <c r="Y309" i="49" s="1"/>
  <c r="V309" i="49"/>
  <c r="W309" i="49" s="1"/>
  <c r="AD308" i="49"/>
  <c r="AE308" i="49" s="1"/>
  <c r="AB308" i="49"/>
  <c r="AC308" i="49" s="1"/>
  <c r="Z308" i="49"/>
  <c r="AA308" i="49" s="1"/>
  <c r="X308" i="49"/>
  <c r="Y308" i="49" s="1"/>
  <c r="V308" i="49"/>
  <c r="W308" i="49" s="1"/>
  <c r="AD307" i="49"/>
  <c r="AE307" i="49" s="1"/>
  <c r="AB307" i="49"/>
  <c r="AC307" i="49" s="1"/>
  <c r="Z307" i="49"/>
  <c r="AA307" i="49" s="1"/>
  <c r="X307" i="49"/>
  <c r="Y307" i="49" s="1"/>
  <c r="V307" i="49"/>
  <c r="W307" i="49" s="1"/>
  <c r="AD306" i="49"/>
  <c r="AE306" i="49" s="1"/>
  <c r="AB306" i="49"/>
  <c r="AC306" i="49" s="1"/>
  <c r="Z306" i="49"/>
  <c r="AA306" i="49" s="1"/>
  <c r="X306" i="49"/>
  <c r="Y306" i="49" s="1"/>
  <c r="V306" i="49"/>
  <c r="W306" i="49" s="1"/>
  <c r="AD305" i="49"/>
  <c r="AE305" i="49" s="1"/>
  <c r="AB305" i="49"/>
  <c r="AC305" i="49" s="1"/>
  <c r="Z305" i="49"/>
  <c r="AA305" i="49" s="1"/>
  <c r="X305" i="49"/>
  <c r="Y305" i="49" s="1"/>
  <c r="V305" i="49"/>
  <c r="W305" i="49" s="1"/>
  <c r="AD304" i="49"/>
  <c r="AE304" i="49" s="1"/>
  <c r="AB304" i="49"/>
  <c r="AC304" i="49" s="1"/>
  <c r="Z304" i="49"/>
  <c r="AA304" i="49" s="1"/>
  <c r="X304" i="49"/>
  <c r="Y304" i="49" s="1"/>
  <c r="V304" i="49"/>
  <c r="W304" i="49" s="1"/>
  <c r="AD303" i="49"/>
  <c r="AE303" i="49" s="1"/>
  <c r="AB303" i="49"/>
  <c r="AC303" i="49" s="1"/>
  <c r="Z303" i="49"/>
  <c r="AA303" i="49" s="1"/>
  <c r="X303" i="49"/>
  <c r="Y303" i="49" s="1"/>
  <c r="V303" i="49"/>
  <c r="W303" i="49" s="1"/>
  <c r="AD302" i="49"/>
  <c r="AE302" i="49" s="1"/>
  <c r="AB302" i="49"/>
  <c r="AC302" i="49" s="1"/>
  <c r="Z302" i="49"/>
  <c r="AA302" i="49" s="1"/>
  <c r="X302" i="49"/>
  <c r="Y302" i="49" s="1"/>
  <c r="V302" i="49"/>
  <c r="W302" i="49" s="1"/>
  <c r="AD301" i="49"/>
  <c r="AE301" i="49" s="1"/>
  <c r="AB301" i="49"/>
  <c r="AC301" i="49" s="1"/>
  <c r="Z301" i="49"/>
  <c r="AA301" i="49" s="1"/>
  <c r="X301" i="49"/>
  <c r="Y301" i="49" s="1"/>
  <c r="V301" i="49"/>
  <c r="W301" i="49" s="1"/>
  <c r="AD300" i="49"/>
  <c r="AE300" i="49" s="1"/>
  <c r="AB300" i="49"/>
  <c r="AC300" i="49" s="1"/>
  <c r="Z300" i="49"/>
  <c r="AA300" i="49" s="1"/>
  <c r="X300" i="49"/>
  <c r="Y300" i="49" s="1"/>
  <c r="V300" i="49"/>
  <c r="W300" i="49" s="1"/>
  <c r="AD299" i="49"/>
  <c r="AE299" i="49" s="1"/>
  <c r="AB299" i="49"/>
  <c r="AC299" i="49" s="1"/>
  <c r="Z299" i="49"/>
  <c r="AA299" i="49" s="1"/>
  <c r="X299" i="49"/>
  <c r="Y299" i="49" s="1"/>
  <c r="V299" i="49"/>
  <c r="W299" i="49" s="1"/>
  <c r="AD298" i="49"/>
  <c r="AE298" i="49" s="1"/>
  <c r="AB298" i="49"/>
  <c r="AC298" i="49" s="1"/>
  <c r="Z298" i="49"/>
  <c r="AA298" i="49" s="1"/>
  <c r="X298" i="49"/>
  <c r="Y298" i="49" s="1"/>
  <c r="V298" i="49"/>
  <c r="W298" i="49" s="1"/>
  <c r="AD297" i="49"/>
  <c r="AE297" i="49" s="1"/>
  <c r="AB297" i="49"/>
  <c r="AC297" i="49" s="1"/>
  <c r="Z297" i="49"/>
  <c r="AA297" i="49" s="1"/>
  <c r="X297" i="49"/>
  <c r="Y297" i="49" s="1"/>
  <c r="V297" i="49"/>
  <c r="W297" i="49" s="1"/>
  <c r="AD296" i="49"/>
  <c r="AE296" i="49" s="1"/>
  <c r="AB296" i="49"/>
  <c r="AC296" i="49" s="1"/>
  <c r="Z296" i="49"/>
  <c r="AA296" i="49" s="1"/>
  <c r="X296" i="49"/>
  <c r="Y296" i="49" s="1"/>
  <c r="V296" i="49"/>
  <c r="W296" i="49" s="1"/>
  <c r="AD295" i="49"/>
  <c r="AE295" i="49" s="1"/>
  <c r="AB295" i="49"/>
  <c r="AC295" i="49" s="1"/>
  <c r="Z295" i="49"/>
  <c r="AA295" i="49" s="1"/>
  <c r="X295" i="49"/>
  <c r="Y295" i="49" s="1"/>
  <c r="V295" i="49"/>
  <c r="W295" i="49" s="1"/>
  <c r="AD294" i="49"/>
  <c r="AE294" i="49" s="1"/>
  <c r="AB294" i="49"/>
  <c r="AC294" i="49" s="1"/>
  <c r="Z294" i="49"/>
  <c r="AA294" i="49" s="1"/>
  <c r="X294" i="49"/>
  <c r="Y294" i="49" s="1"/>
  <c r="V294" i="49"/>
  <c r="W294" i="49" s="1"/>
  <c r="AD293" i="49"/>
  <c r="AE293" i="49" s="1"/>
  <c r="AB293" i="49"/>
  <c r="AC293" i="49" s="1"/>
  <c r="Z293" i="49"/>
  <c r="AA293" i="49" s="1"/>
  <c r="X293" i="49"/>
  <c r="Y293" i="49" s="1"/>
  <c r="V293" i="49"/>
  <c r="W293" i="49" s="1"/>
  <c r="AD292" i="49"/>
  <c r="AE292" i="49" s="1"/>
  <c r="AB292" i="49"/>
  <c r="AC292" i="49" s="1"/>
  <c r="Z292" i="49"/>
  <c r="AA292" i="49" s="1"/>
  <c r="X292" i="49"/>
  <c r="Y292" i="49" s="1"/>
  <c r="V292" i="49"/>
  <c r="W292" i="49" s="1"/>
  <c r="AD291" i="49"/>
  <c r="AE291" i="49" s="1"/>
  <c r="AB291" i="49"/>
  <c r="AC291" i="49" s="1"/>
  <c r="Z291" i="49"/>
  <c r="AA291" i="49" s="1"/>
  <c r="X291" i="49"/>
  <c r="Y291" i="49" s="1"/>
  <c r="V291" i="49"/>
  <c r="W291" i="49" s="1"/>
  <c r="AD290" i="49"/>
  <c r="AE290" i="49" s="1"/>
  <c r="AB290" i="49"/>
  <c r="AC290" i="49" s="1"/>
  <c r="Z290" i="49"/>
  <c r="AA290" i="49" s="1"/>
  <c r="X290" i="49"/>
  <c r="Y290" i="49" s="1"/>
  <c r="V290" i="49"/>
  <c r="W290" i="49" s="1"/>
  <c r="AD289" i="49"/>
  <c r="AE289" i="49" s="1"/>
  <c r="AB289" i="49"/>
  <c r="AC289" i="49" s="1"/>
  <c r="Z289" i="49"/>
  <c r="AA289" i="49" s="1"/>
  <c r="X289" i="49"/>
  <c r="Y289" i="49" s="1"/>
  <c r="V289" i="49"/>
  <c r="W289" i="49" s="1"/>
  <c r="AD288" i="49"/>
  <c r="AE288" i="49" s="1"/>
  <c r="AB288" i="49"/>
  <c r="AC288" i="49" s="1"/>
  <c r="Z288" i="49"/>
  <c r="AA288" i="49" s="1"/>
  <c r="X288" i="49"/>
  <c r="Y288" i="49" s="1"/>
  <c r="V288" i="49"/>
  <c r="W288" i="49" s="1"/>
  <c r="AD287" i="49"/>
  <c r="AE287" i="49" s="1"/>
  <c r="AB287" i="49"/>
  <c r="AC287" i="49" s="1"/>
  <c r="Z287" i="49"/>
  <c r="AA287" i="49" s="1"/>
  <c r="X287" i="49"/>
  <c r="Y287" i="49" s="1"/>
  <c r="V287" i="49"/>
  <c r="W287" i="49" s="1"/>
  <c r="AD286" i="49"/>
  <c r="AE286" i="49" s="1"/>
  <c r="AB286" i="49"/>
  <c r="AC286" i="49" s="1"/>
  <c r="Z286" i="49"/>
  <c r="AA286" i="49" s="1"/>
  <c r="X286" i="49"/>
  <c r="Y286" i="49" s="1"/>
  <c r="V286" i="49"/>
  <c r="W286" i="49" s="1"/>
  <c r="AD285" i="49"/>
  <c r="AE285" i="49" s="1"/>
  <c r="AB285" i="49"/>
  <c r="AC285" i="49" s="1"/>
  <c r="Z285" i="49"/>
  <c r="AA285" i="49" s="1"/>
  <c r="X285" i="49"/>
  <c r="Y285" i="49" s="1"/>
  <c r="V285" i="49"/>
  <c r="W285" i="49" s="1"/>
  <c r="AD284" i="49"/>
  <c r="AE284" i="49" s="1"/>
  <c r="AB284" i="49"/>
  <c r="AC284" i="49" s="1"/>
  <c r="Z284" i="49"/>
  <c r="AA284" i="49" s="1"/>
  <c r="X284" i="49"/>
  <c r="Y284" i="49" s="1"/>
  <c r="V284" i="49"/>
  <c r="W284" i="49" s="1"/>
  <c r="AD283" i="49"/>
  <c r="AE283" i="49" s="1"/>
  <c r="AB283" i="49"/>
  <c r="AC283" i="49" s="1"/>
  <c r="Z283" i="49"/>
  <c r="AA283" i="49" s="1"/>
  <c r="X283" i="49"/>
  <c r="Y283" i="49" s="1"/>
  <c r="V283" i="49"/>
  <c r="W283" i="49" s="1"/>
  <c r="AD282" i="49"/>
  <c r="AE282" i="49" s="1"/>
  <c r="AB282" i="49"/>
  <c r="AC282" i="49" s="1"/>
  <c r="Z282" i="49"/>
  <c r="AA282" i="49" s="1"/>
  <c r="X282" i="49"/>
  <c r="Y282" i="49" s="1"/>
  <c r="V282" i="49"/>
  <c r="W282" i="49" s="1"/>
  <c r="AD281" i="49"/>
  <c r="AE281" i="49" s="1"/>
  <c r="AB281" i="49"/>
  <c r="AC281" i="49" s="1"/>
  <c r="Z281" i="49"/>
  <c r="AA281" i="49" s="1"/>
  <c r="X281" i="49"/>
  <c r="Y281" i="49" s="1"/>
  <c r="V281" i="49"/>
  <c r="W281" i="49" s="1"/>
  <c r="AD280" i="49"/>
  <c r="AE280" i="49" s="1"/>
  <c r="AB280" i="49"/>
  <c r="AC280" i="49" s="1"/>
  <c r="Z280" i="49"/>
  <c r="AA280" i="49" s="1"/>
  <c r="X280" i="49"/>
  <c r="Y280" i="49" s="1"/>
  <c r="V280" i="49"/>
  <c r="W280" i="49" s="1"/>
  <c r="AD279" i="49"/>
  <c r="AE279" i="49" s="1"/>
  <c r="AB279" i="49"/>
  <c r="AC279" i="49" s="1"/>
  <c r="Z279" i="49"/>
  <c r="AA279" i="49" s="1"/>
  <c r="X279" i="49"/>
  <c r="Y279" i="49" s="1"/>
  <c r="V279" i="49"/>
  <c r="W279" i="49" s="1"/>
  <c r="AD278" i="49"/>
  <c r="AE278" i="49" s="1"/>
  <c r="AB278" i="49"/>
  <c r="AC278" i="49" s="1"/>
  <c r="Z278" i="49"/>
  <c r="AA278" i="49" s="1"/>
  <c r="X278" i="49"/>
  <c r="Y278" i="49" s="1"/>
  <c r="V278" i="49"/>
  <c r="W278" i="49" s="1"/>
  <c r="AD277" i="49"/>
  <c r="AE277" i="49" s="1"/>
  <c r="AB277" i="49"/>
  <c r="AC277" i="49" s="1"/>
  <c r="Z277" i="49"/>
  <c r="AA277" i="49" s="1"/>
  <c r="X277" i="49"/>
  <c r="Y277" i="49" s="1"/>
  <c r="V277" i="49"/>
  <c r="W277" i="49" s="1"/>
  <c r="AD276" i="49"/>
  <c r="AE276" i="49" s="1"/>
  <c r="AB276" i="49"/>
  <c r="AC276" i="49" s="1"/>
  <c r="Z276" i="49"/>
  <c r="AA276" i="49" s="1"/>
  <c r="X276" i="49"/>
  <c r="Y276" i="49" s="1"/>
  <c r="V276" i="49"/>
  <c r="W276" i="49" s="1"/>
  <c r="AD275" i="49"/>
  <c r="AE275" i="49" s="1"/>
  <c r="AB275" i="49"/>
  <c r="AC275" i="49" s="1"/>
  <c r="Z275" i="49"/>
  <c r="AA275" i="49" s="1"/>
  <c r="X275" i="49"/>
  <c r="Y275" i="49" s="1"/>
  <c r="V275" i="49"/>
  <c r="W275" i="49" s="1"/>
  <c r="AD274" i="49"/>
  <c r="AE274" i="49" s="1"/>
  <c r="AB274" i="49"/>
  <c r="AC274" i="49" s="1"/>
  <c r="Z274" i="49"/>
  <c r="AA274" i="49" s="1"/>
  <c r="X274" i="49"/>
  <c r="Y274" i="49" s="1"/>
  <c r="V274" i="49"/>
  <c r="W274" i="49" s="1"/>
  <c r="AD273" i="49"/>
  <c r="AE273" i="49" s="1"/>
  <c r="AB273" i="49"/>
  <c r="AC273" i="49" s="1"/>
  <c r="Z273" i="49"/>
  <c r="AA273" i="49" s="1"/>
  <c r="X273" i="49"/>
  <c r="Y273" i="49" s="1"/>
  <c r="V273" i="49"/>
  <c r="W273" i="49" s="1"/>
  <c r="AD272" i="49"/>
  <c r="AE272" i="49" s="1"/>
  <c r="AB272" i="49"/>
  <c r="AC272" i="49" s="1"/>
  <c r="Z272" i="49"/>
  <c r="AA272" i="49" s="1"/>
  <c r="X272" i="49"/>
  <c r="Y272" i="49" s="1"/>
  <c r="V272" i="49"/>
  <c r="W272" i="49" s="1"/>
  <c r="AD271" i="49"/>
  <c r="AE271" i="49" s="1"/>
  <c r="AB271" i="49"/>
  <c r="AC271" i="49" s="1"/>
  <c r="Z271" i="49"/>
  <c r="AA271" i="49" s="1"/>
  <c r="X271" i="49"/>
  <c r="Y271" i="49" s="1"/>
  <c r="V271" i="49"/>
  <c r="W271" i="49" s="1"/>
  <c r="AD270" i="49"/>
  <c r="AE270" i="49" s="1"/>
  <c r="AB270" i="49"/>
  <c r="AC270" i="49" s="1"/>
  <c r="Z270" i="49"/>
  <c r="AA270" i="49" s="1"/>
  <c r="X270" i="49"/>
  <c r="Y270" i="49" s="1"/>
  <c r="V270" i="49"/>
  <c r="W270" i="49" s="1"/>
  <c r="AD269" i="49"/>
  <c r="AE269" i="49" s="1"/>
  <c r="AB269" i="49"/>
  <c r="AC269" i="49" s="1"/>
  <c r="Z269" i="49"/>
  <c r="AA269" i="49" s="1"/>
  <c r="X269" i="49"/>
  <c r="Y269" i="49" s="1"/>
  <c r="V269" i="49"/>
  <c r="W269" i="49" s="1"/>
  <c r="AD268" i="49"/>
  <c r="AE268" i="49" s="1"/>
  <c r="AB268" i="49"/>
  <c r="AC268" i="49" s="1"/>
  <c r="Z268" i="49"/>
  <c r="AA268" i="49" s="1"/>
  <c r="X268" i="49"/>
  <c r="Y268" i="49" s="1"/>
  <c r="V268" i="49"/>
  <c r="W268" i="49" s="1"/>
  <c r="AD267" i="49"/>
  <c r="AE267" i="49" s="1"/>
  <c r="AB267" i="49"/>
  <c r="AC267" i="49" s="1"/>
  <c r="Z267" i="49"/>
  <c r="AA267" i="49" s="1"/>
  <c r="X267" i="49"/>
  <c r="Y267" i="49" s="1"/>
  <c r="V267" i="49"/>
  <c r="W267" i="49" s="1"/>
  <c r="AD266" i="49"/>
  <c r="AE266" i="49" s="1"/>
  <c r="AB266" i="49"/>
  <c r="AC266" i="49" s="1"/>
  <c r="Z266" i="49"/>
  <c r="AA266" i="49" s="1"/>
  <c r="X266" i="49"/>
  <c r="Y266" i="49" s="1"/>
  <c r="V266" i="49"/>
  <c r="W266" i="49" s="1"/>
  <c r="AD265" i="49"/>
  <c r="AE265" i="49" s="1"/>
  <c r="AB265" i="49"/>
  <c r="AC265" i="49" s="1"/>
  <c r="Z265" i="49"/>
  <c r="AA265" i="49" s="1"/>
  <c r="X265" i="49"/>
  <c r="Y265" i="49" s="1"/>
  <c r="V265" i="49"/>
  <c r="W265" i="49" s="1"/>
  <c r="AD264" i="49"/>
  <c r="AE264" i="49" s="1"/>
  <c r="AB264" i="49"/>
  <c r="AC264" i="49" s="1"/>
  <c r="Z264" i="49"/>
  <c r="AA264" i="49" s="1"/>
  <c r="X264" i="49"/>
  <c r="Y264" i="49" s="1"/>
  <c r="V264" i="49"/>
  <c r="W264" i="49" s="1"/>
  <c r="AD263" i="49"/>
  <c r="AE263" i="49" s="1"/>
  <c r="AB263" i="49"/>
  <c r="AC263" i="49" s="1"/>
  <c r="Z263" i="49"/>
  <c r="AA263" i="49" s="1"/>
  <c r="X263" i="49"/>
  <c r="Y263" i="49" s="1"/>
  <c r="V263" i="49"/>
  <c r="W263" i="49" s="1"/>
  <c r="AD262" i="49"/>
  <c r="AE262" i="49" s="1"/>
  <c r="AB262" i="49"/>
  <c r="AC262" i="49" s="1"/>
  <c r="Z262" i="49"/>
  <c r="AA262" i="49" s="1"/>
  <c r="X262" i="49"/>
  <c r="Y262" i="49" s="1"/>
  <c r="V262" i="49"/>
  <c r="W262" i="49" s="1"/>
  <c r="AD261" i="49"/>
  <c r="AE261" i="49" s="1"/>
  <c r="AB261" i="49"/>
  <c r="AC261" i="49" s="1"/>
  <c r="Z261" i="49"/>
  <c r="AA261" i="49" s="1"/>
  <c r="X261" i="49"/>
  <c r="Y261" i="49" s="1"/>
  <c r="V261" i="49"/>
  <c r="W261" i="49" s="1"/>
  <c r="AD260" i="49"/>
  <c r="AE260" i="49" s="1"/>
  <c r="AB260" i="49"/>
  <c r="AC260" i="49" s="1"/>
  <c r="Z260" i="49"/>
  <c r="AA260" i="49" s="1"/>
  <c r="X260" i="49"/>
  <c r="Y260" i="49" s="1"/>
  <c r="V260" i="49"/>
  <c r="W260" i="49" s="1"/>
  <c r="AD259" i="49"/>
  <c r="AE259" i="49" s="1"/>
  <c r="AB259" i="49"/>
  <c r="AC259" i="49" s="1"/>
  <c r="Z259" i="49"/>
  <c r="AA259" i="49" s="1"/>
  <c r="X259" i="49"/>
  <c r="Y259" i="49" s="1"/>
  <c r="V259" i="49"/>
  <c r="W259" i="49" s="1"/>
  <c r="AD258" i="49"/>
  <c r="AE258" i="49" s="1"/>
  <c r="AB258" i="49"/>
  <c r="AC258" i="49" s="1"/>
  <c r="Z258" i="49"/>
  <c r="AA258" i="49" s="1"/>
  <c r="X258" i="49"/>
  <c r="Y258" i="49" s="1"/>
  <c r="V258" i="49"/>
  <c r="W258" i="49" s="1"/>
  <c r="AD257" i="49"/>
  <c r="AE257" i="49" s="1"/>
  <c r="AB257" i="49"/>
  <c r="AC257" i="49" s="1"/>
  <c r="Z257" i="49"/>
  <c r="AA257" i="49" s="1"/>
  <c r="X257" i="49"/>
  <c r="Y257" i="49" s="1"/>
  <c r="V257" i="49"/>
  <c r="W257" i="49" s="1"/>
  <c r="AD256" i="49"/>
  <c r="AE256" i="49" s="1"/>
  <c r="AB256" i="49"/>
  <c r="AC256" i="49" s="1"/>
  <c r="Z256" i="49"/>
  <c r="AA256" i="49" s="1"/>
  <c r="X256" i="49"/>
  <c r="Y256" i="49" s="1"/>
  <c r="V256" i="49"/>
  <c r="W256" i="49" s="1"/>
  <c r="AD255" i="49"/>
  <c r="AE255" i="49" s="1"/>
  <c r="AB255" i="49"/>
  <c r="AC255" i="49" s="1"/>
  <c r="Z255" i="49"/>
  <c r="AA255" i="49" s="1"/>
  <c r="X255" i="49"/>
  <c r="Y255" i="49" s="1"/>
  <c r="V255" i="49"/>
  <c r="W255" i="49" s="1"/>
  <c r="AD254" i="49"/>
  <c r="AE254" i="49" s="1"/>
  <c r="AB254" i="49"/>
  <c r="AC254" i="49" s="1"/>
  <c r="Z254" i="49"/>
  <c r="AA254" i="49" s="1"/>
  <c r="X254" i="49"/>
  <c r="Y254" i="49" s="1"/>
  <c r="V254" i="49"/>
  <c r="W254" i="49" s="1"/>
  <c r="AD253" i="49"/>
  <c r="AE253" i="49" s="1"/>
  <c r="AB253" i="49"/>
  <c r="AC253" i="49" s="1"/>
  <c r="Z253" i="49"/>
  <c r="AA253" i="49" s="1"/>
  <c r="X253" i="49"/>
  <c r="Y253" i="49" s="1"/>
  <c r="V253" i="49"/>
  <c r="W253" i="49" s="1"/>
  <c r="AD252" i="49"/>
  <c r="AE252" i="49" s="1"/>
  <c r="AB252" i="49"/>
  <c r="AC252" i="49" s="1"/>
  <c r="Z252" i="49"/>
  <c r="AA252" i="49" s="1"/>
  <c r="X252" i="49"/>
  <c r="Y252" i="49" s="1"/>
  <c r="V252" i="49"/>
  <c r="W252" i="49" s="1"/>
  <c r="AD251" i="49"/>
  <c r="AE251" i="49" s="1"/>
  <c r="AB251" i="49"/>
  <c r="AC251" i="49" s="1"/>
  <c r="Z251" i="49"/>
  <c r="AA251" i="49" s="1"/>
  <c r="X251" i="49"/>
  <c r="Y251" i="49" s="1"/>
  <c r="V251" i="49"/>
  <c r="W251" i="49" s="1"/>
  <c r="AD250" i="49"/>
  <c r="AE250" i="49" s="1"/>
  <c r="AB250" i="49"/>
  <c r="AC250" i="49" s="1"/>
  <c r="Z250" i="49"/>
  <c r="AA250" i="49" s="1"/>
  <c r="X250" i="49"/>
  <c r="Y250" i="49" s="1"/>
  <c r="V250" i="49"/>
  <c r="W250" i="49" s="1"/>
  <c r="AD249" i="49"/>
  <c r="AE249" i="49" s="1"/>
  <c r="AB249" i="49"/>
  <c r="AC249" i="49" s="1"/>
  <c r="Z249" i="49"/>
  <c r="AA249" i="49" s="1"/>
  <c r="X249" i="49"/>
  <c r="Y249" i="49" s="1"/>
  <c r="V249" i="49"/>
  <c r="W249" i="49" s="1"/>
  <c r="AD248" i="49"/>
  <c r="AE248" i="49" s="1"/>
  <c r="AB248" i="49"/>
  <c r="AC248" i="49" s="1"/>
  <c r="Z248" i="49"/>
  <c r="AA248" i="49" s="1"/>
  <c r="X248" i="49"/>
  <c r="Y248" i="49" s="1"/>
  <c r="V248" i="49"/>
  <c r="W248" i="49" s="1"/>
  <c r="AD247" i="49"/>
  <c r="AE247" i="49" s="1"/>
  <c r="AB247" i="49"/>
  <c r="AC247" i="49" s="1"/>
  <c r="Z247" i="49"/>
  <c r="AA247" i="49" s="1"/>
  <c r="X247" i="49"/>
  <c r="Y247" i="49" s="1"/>
  <c r="V247" i="49"/>
  <c r="W247" i="49" s="1"/>
  <c r="AD246" i="49"/>
  <c r="AE246" i="49" s="1"/>
  <c r="AB246" i="49"/>
  <c r="AC246" i="49" s="1"/>
  <c r="Z246" i="49"/>
  <c r="AA246" i="49" s="1"/>
  <c r="X246" i="49"/>
  <c r="Y246" i="49" s="1"/>
  <c r="V246" i="49"/>
  <c r="W246" i="49" s="1"/>
  <c r="AD245" i="49"/>
  <c r="AE245" i="49" s="1"/>
  <c r="AB245" i="49"/>
  <c r="AC245" i="49" s="1"/>
  <c r="Z245" i="49"/>
  <c r="AA245" i="49" s="1"/>
  <c r="X245" i="49"/>
  <c r="Y245" i="49" s="1"/>
  <c r="V245" i="49"/>
  <c r="W245" i="49" s="1"/>
  <c r="AD244" i="49"/>
  <c r="AE244" i="49" s="1"/>
  <c r="AB244" i="49"/>
  <c r="AC244" i="49" s="1"/>
  <c r="Z244" i="49"/>
  <c r="AA244" i="49" s="1"/>
  <c r="X244" i="49"/>
  <c r="Y244" i="49" s="1"/>
  <c r="V244" i="49"/>
  <c r="W244" i="49" s="1"/>
  <c r="AD243" i="49"/>
  <c r="AE243" i="49" s="1"/>
  <c r="AB243" i="49"/>
  <c r="AC243" i="49" s="1"/>
  <c r="Z243" i="49"/>
  <c r="AA243" i="49" s="1"/>
  <c r="X243" i="49"/>
  <c r="Y243" i="49" s="1"/>
  <c r="V243" i="49"/>
  <c r="W243" i="49" s="1"/>
  <c r="AD242" i="49"/>
  <c r="AE242" i="49" s="1"/>
  <c r="AB242" i="49"/>
  <c r="AC242" i="49" s="1"/>
  <c r="Z242" i="49"/>
  <c r="AA242" i="49" s="1"/>
  <c r="X242" i="49"/>
  <c r="Y242" i="49" s="1"/>
  <c r="V242" i="49"/>
  <c r="W242" i="49" s="1"/>
  <c r="AD241" i="49"/>
  <c r="AE241" i="49" s="1"/>
  <c r="AB241" i="49"/>
  <c r="AC241" i="49" s="1"/>
  <c r="Z241" i="49"/>
  <c r="AA241" i="49" s="1"/>
  <c r="X241" i="49"/>
  <c r="Y241" i="49" s="1"/>
  <c r="V241" i="49"/>
  <c r="W241" i="49" s="1"/>
  <c r="AD240" i="49"/>
  <c r="AE240" i="49" s="1"/>
  <c r="AB240" i="49"/>
  <c r="AC240" i="49" s="1"/>
  <c r="Z240" i="49"/>
  <c r="AA240" i="49" s="1"/>
  <c r="X240" i="49"/>
  <c r="Y240" i="49" s="1"/>
  <c r="V240" i="49"/>
  <c r="W240" i="49" s="1"/>
  <c r="AD239" i="49"/>
  <c r="AE239" i="49" s="1"/>
  <c r="AB239" i="49"/>
  <c r="AC239" i="49" s="1"/>
  <c r="Z239" i="49"/>
  <c r="AA239" i="49" s="1"/>
  <c r="X239" i="49"/>
  <c r="Y239" i="49" s="1"/>
  <c r="V239" i="49"/>
  <c r="W239" i="49" s="1"/>
  <c r="AD238" i="49"/>
  <c r="AE238" i="49" s="1"/>
  <c r="AB238" i="49"/>
  <c r="AC238" i="49" s="1"/>
  <c r="Z238" i="49"/>
  <c r="AA238" i="49" s="1"/>
  <c r="X238" i="49"/>
  <c r="Y238" i="49" s="1"/>
  <c r="V238" i="49"/>
  <c r="W238" i="49" s="1"/>
  <c r="AD237" i="49"/>
  <c r="AE237" i="49" s="1"/>
  <c r="AB237" i="49"/>
  <c r="AC237" i="49" s="1"/>
  <c r="Z237" i="49"/>
  <c r="AA237" i="49" s="1"/>
  <c r="X237" i="49"/>
  <c r="Y237" i="49" s="1"/>
  <c r="V237" i="49"/>
  <c r="W237" i="49" s="1"/>
  <c r="AD236" i="49"/>
  <c r="AE236" i="49" s="1"/>
  <c r="AB236" i="49"/>
  <c r="AC236" i="49" s="1"/>
  <c r="Z236" i="49"/>
  <c r="AA236" i="49" s="1"/>
  <c r="X236" i="49"/>
  <c r="Y236" i="49" s="1"/>
  <c r="V236" i="49"/>
  <c r="W236" i="49" s="1"/>
  <c r="AD235" i="49"/>
  <c r="AE235" i="49" s="1"/>
  <c r="AB235" i="49"/>
  <c r="AC235" i="49" s="1"/>
  <c r="Z235" i="49"/>
  <c r="AA235" i="49" s="1"/>
  <c r="X235" i="49"/>
  <c r="Y235" i="49" s="1"/>
  <c r="V235" i="49"/>
  <c r="W235" i="49" s="1"/>
  <c r="AD234" i="49"/>
  <c r="AE234" i="49" s="1"/>
  <c r="AB234" i="49"/>
  <c r="AC234" i="49" s="1"/>
  <c r="Z234" i="49"/>
  <c r="AA234" i="49" s="1"/>
  <c r="X234" i="49"/>
  <c r="Y234" i="49" s="1"/>
  <c r="V234" i="49"/>
  <c r="W234" i="49" s="1"/>
  <c r="AD233" i="49"/>
  <c r="AE233" i="49" s="1"/>
  <c r="AB233" i="49"/>
  <c r="AC233" i="49" s="1"/>
  <c r="Z233" i="49"/>
  <c r="AA233" i="49" s="1"/>
  <c r="X233" i="49"/>
  <c r="Y233" i="49" s="1"/>
  <c r="V233" i="49"/>
  <c r="W233" i="49" s="1"/>
  <c r="AD232" i="49"/>
  <c r="AE232" i="49" s="1"/>
  <c r="AB232" i="49"/>
  <c r="AC232" i="49" s="1"/>
  <c r="Z232" i="49"/>
  <c r="AA232" i="49" s="1"/>
  <c r="X232" i="49"/>
  <c r="Y232" i="49" s="1"/>
  <c r="V232" i="49"/>
  <c r="W232" i="49" s="1"/>
  <c r="AD231" i="49"/>
  <c r="AE231" i="49" s="1"/>
  <c r="AB231" i="49"/>
  <c r="AC231" i="49" s="1"/>
  <c r="Z231" i="49"/>
  <c r="AA231" i="49" s="1"/>
  <c r="X231" i="49"/>
  <c r="Y231" i="49" s="1"/>
  <c r="V231" i="49"/>
  <c r="W231" i="49" s="1"/>
  <c r="AD230" i="49"/>
  <c r="AE230" i="49" s="1"/>
  <c r="AB230" i="49"/>
  <c r="AC230" i="49" s="1"/>
  <c r="Z230" i="49"/>
  <c r="AA230" i="49" s="1"/>
  <c r="X230" i="49"/>
  <c r="Y230" i="49" s="1"/>
  <c r="V230" i="49"/>
  <c r="W230" i="49" s="1"/>
  <c r="AD229" i="49"/>
  <c r="AE229" i="49" s="1"/>
  <c r="AB229" i="49"/>
  <c r="AC229" i="49" s="1"/>
  <c r="Z229" i="49"/>
  <c r="AA229" i="49" s="1"/>
  <c r="X229" i="49"/>
  <c r="Y229" i="49" s="1"/>
  <c r="V229" i="49"/>
  <c r="W229" i="49" s="1"/>
  <c r="AD228" i="49"/>
  <c r="AE228" i="49" s="1"/>
  <c r="AB228" i="49"/>
  <c r="AC228" i="49" s="1"/>
  <c r="Z228" i="49"/>
  <c r="AA228" i="49" s="1"/>
  <c r="X228" i="49"/>
  <c r="Y228" i="49" s="1"/>
  <c r="V228" i="49"/>
  <c r="W228" i="49" s="1"/>
  <c r="AD227" i="49"/>
  <c r="AE227" i="49" s="1"/>
  <c r="AB227" i="49"/>
  <c r="AC227" i="49" s="1"/>
  <c r="Z227" i="49"/>
  <c r="AA227" i="49" s="1"/>
  <c r="X227" i="49"/>
  <c r="Y227" i="49" s="1"/>
  <c r="V227" i="49"/>
  <c r="W227" i="49" s="1"/>
  <c r="AD226" i="49"/>
  <c r="AE226" i="49" s="1"/>
  <c r="AB226" i="49"/>
  <c r="AC226" i="49" s="1"/>
  <c r="Z226" i="49"/>
  <c r="AA226" i="49" s="1"/>
  <c r="X226" i="49"/>
  <c r="Y226" i="49" s="1"/>
  <c r="V226" i="49"/>
  <c r="W226" i="49" s="1"/>
  <c r="AD225" i="49"/>
  <c r="AE225" i="49" s="1"/>
  <c r="AB225" i="49"/>
  <c r="AC225" i="49" s="1"/>
  <c r="Z225" i="49"/>
  <c r="AA225" i="49" s="1"/>
  <c r="X225" i="49"/>
  <c r="Y225" i="49" s="1"/>
  <c r="V225" i="49"/>
  <c r="W225" i="49" s="1"/>
  <c r="AD224" i="49"/>
  <c r="AE224" i="49" s="1"/>
  <c r="AB224" i="49"/>
  <c r="AC224" i="49" s="1"/>
  <c r="Z224" i="49"/>
  <c r="AA224" i="49" s="1"/>
  <c r="X224" i="49"/>
  <c r="Y224" i="49" s="1"/>
  <c r="V224" i="49"/>
  <c r="W224" i="49" s="1"/>
  <c r="AD223" i="49"/>
  <c r="AE223" i="49" s="1"/>
  <c r="AB223" i="49"/>
  <c r="AC223" i="49" s="1"/>
  <c r="Z223" i="49"/>
  <c r="AA223" i="49" s="1"/>
  <c r="X223" i="49"/>
  <c r="Y223" i="49" s="1"/>
  <c r="V223" i="49"/>
  <c r="W223" i="49" s="1"/>
  <c r="AD222" i="49"/>
  <c r="AE222" i="49" s="1"/>
  <c r="AB222" i="49"/>
  <c r="AC222" i="49" s="1"/>
  <c r="Z222" i="49"/>
  <c r="AA222" i="49" s="1"/>
  <c r="X222" i="49"/>
  <c r="Y222" i="49" s="1"/>
  <c r="V222" i="49"/>
  <c r="W222" i="49" s="1"/>
  <c r="AD221" i="49"/>
  <c r="AE221" i="49" s="1"/>
  <c r="AB221" i="49"/>
  <c r="AC221" i="49" s="1"/>
  <c r="Z221" i="49"/>
  <c r="AA221" i="49" s="1"/>
  <c r="X221" i="49"/>
  <c r="Y221" i="49" s="1"/>
  <c r="V221" i="49"/>
  <c r="W221" i="49" s="1"/>
  <c r="AD220" i="49"/>
  <c r="AE220" i="49" s="1"/>
  <c r="AB220" i="49"/>
  <c r="AC220" i="49" s="1"/>
  <c r="Z220" i="49"/>
  <c r="AA220" i="49" s="1"/>
  <c r="X220" i="49"/>
  <c r="Y220" i="49" s="1"/>
  <c r="V220" i="49"/>
  <c r="W220" i="49" s="1"/>
  <c r="AD219" i="49"/>
  <c r="AE219" i="49" s="1"/>
  <c r="AB219" i="49"/>
  <c r="AC219" i="49" s="1"/>
  <c r="Z219" i="49"/>
  <c r="AA219" i="49" s="1"/>
  <c r="X219" i="49"/>
  <c r="Y219" i="49" s="1"/>
  <c r="V219" i="49"/>
  <c r="W219" i="49" s="1"/>
  <c r="AD218" i="49"/>
  <c r="AE218" i="49" s="1"/>
  <c r="AB218" i="49"/>
  <c r="AC218" i="49" s="1"/>
  <c r="Z218" i="49"/>
  <c r="AA218" i="49" s="1"/>
  <c r="X218" i="49"/>
  <c r="Y218" i="49" s="1"/>
  <c r="V218" i="49"/>
  <c r="W218" i="49" s="1"/>
  <c r="AD217" i="49"/>
  <c r="AE217" i="49" s="1"/>
  <c r="AB217" i="49"/>
  <c r="AC217" i="49" s="1"/>
  <c r="Z217" i="49"/>
  <c r="AA217" i="49" s="1"/>
  <c r="X217" i="49"/>
  <c r="Y217" i="49" s="1"/>
  <c r="V217" i="49"/>
  <c r="W217" i="49" s="1"/>
  <c r="AD216" i="49"/>
  <c r="AE216" i="49" s="1"/>
  <c r="AB216" i="49"/>
  <c r="AC216" i="49" s="1"/>
  <c r="Z216" i="49"/>
  <c r="AA216" i="49" s="1"/>
  <c r="X216" i="49"/>
  <c r="Y216" i="49" s="1"/>
  <c r="V216" i="49"/>
  <c r="W216" i="49" s="1"/>
  <c r="AD215" i="49"/>
  <c r="AE215" i="49" s="1"/>
  <c r="AB215" i="49"/>
  <c r="AC215" i="49" s="1"/>
  <c r="Z215" i="49"/>
  <c r="AA215" i="49" s="1"/>
  <c r="X215" i="49"/>
  <c r="Y215" i="49" s="1"/>
  <c r="V215" i="49"/>
  <c r="W215" i="49" s="1"/>
  <c r="AD214" i="49"/>
  <c r="AE214" i="49" s="1"/>
  <c r="AB214" i="49"/>
  <c r="AC214" i="49" s="1"/>
  <c r="Z214" i="49"/>
  <c r="AA214" i="49" s="1"/>
  <c r="X214" i="49"/>
  <c r="Y214" i="49" s="1"/>
  <c r="V214" i="49"/>
  <c r="W214" i="49" s="1"/>
  <c r="AD213" i="49"/>
  <c r="AE213" i="49" s="1"/>
  <c r="AB213" i="49"/>
  <c r="AC213" i="49" s="1"/>
  <c r="Z213" i="49"/>
  <c r="AA213" i="49" s="1"/>
  <c r="X213" i="49"/>
  <c r="Y213" i="49" s="1"/>
  <c r="V213" i="49"/>
  <c r="W213" i="49" s="1"/>
  <c r="AD212" i="49"/>
  <c r="AE212" i="49" s="1"/>
  <c r="AB212" i="49"/>
  <c r="AC212" i="49" s="1"/>
  <c r="Z212" i="49"/>
  <c r="AA212" i="49" s="1"/>
  <c r="X212" i="49"/>
  <c r="Y212" i="49" s="1"/>
  <c r="V212" i="49"/>
  <c r="W212" i="49" s="1"/>
  <c r="AD211" i="49"/>
  <c r="AE211" i="49" s="1"/>
  <c r="AB211" i="49"/>
  <c r="AC211" i="49" s="1"/>
  <c r="Z211" i="49"/>
  <c r="AA211" i="49" s="1"/>
  <c r="X211" i="49"/>
  <c r="Y211" i="49" s="1"/>
  <c r="V211" i="49"/>
  <c r="W211" i="49" s="1"/>
  <c r="AD210" i="49"/>
  <c r="AE210" i="49" s="1"/>
  <c r="AB210" i="49"/>
  <c r="AC210" i="49" s="1"/>
  <c r="Z210" i="49"/>
  <c r="AA210" i="49" s="1"/>
  <c r="X210" i="49"/>
  <c r="Y210" i="49" s="1"/>
  <c r="V210" i="49"/>
  <c r="W210" i="49" s="1"/>
  <c r="AD209" i="49"/>
  <c r="AE209" i="49" s="1"/>
  <c r="AB209" i="49"/>
  <c r="AC209" i="49" s="1"/>
  <c r="Z209" i="49"/>
  <c r="AA209" i="49" s="1"/>
  <c r="X209" i="49"/>
  <c r="Y209" i="49" s="1"/>
  <c r="V209" i="49"/>
  <c r="W209" i="49" s="1"/>
  <c r="AD208" i="49"/>
  <c r="AE208" i="49" s="1"/>
  <c r="AB208" i="49"/>
  <c r="AC208" i="49" s="1"/>
  <c r="Z208" i="49"/>
  <c r="AA208" i="49" s="1"/>
  <c r="X208" i="49"/>
  <c r="Y208" i="49" s="1"/>
  <c r="V208" i="49"/>
  <c r="W208" i="49" s="1"/>
  <c r="AD207" i="49"/>
  <c r="AE207" i="49" s="1"/>
  <c r="AB207" i="49"/>
  <c r="AC207" i="49" s="1"/>
  <c r="Z207" i="49"/>
  <c r="AA207" i="49" s="1"/>
  <c r="X207" i="49"/>
  <c r="Y207" i="49" s="1"/>
  <c r="V207" i="49"/>
  <c r="W207" i="49" s="1"/>
  <c r="AD206" i="49"/>
  <c r="AE206" i="49" s="1"/>
  <c r="AB206" i="49"/>
  <c r="AC206" i="49" s="1"/>
  <c r="Z206" i="49"/>
  <c r="AA206" i="49" s="1"/>
  <c r="X206" i="49"/>
  <c r="Y206" i="49" s="1"/>
  <c r="V206" i="49"/>
  <c r="W206" i="49" s="1"/>
  <c r="AD205" i="49"/>
  <c r="AE205" i="49" s="1"/>
  <c r="AB205" i="49"/>
  <c r="AC205" i="49" s="1"/>
  <c r="Z205" i="49"/>
  <c r="AA205" i="49" s="1"/>
  <c r="X205" i="49"/>
  <c r="Y205" i="49" s="1"/>
  <c r="V205" i="49"/>
  <c r="W205" i="49" s="1"/>
  <c r="AD204" i="49"/>
  <c r="AE204" i="49" s="1"/>
  <c r="AB204" i="49"/>
  <c r="AC204" i="49" s="1"/>
  <c r="Z204" i="49"/>
  <c r="AA204" i="49" s="1"/>
  <c r="X204" i="49"/>
  <c r="Y204" i="49" s="1"/>
  <c r="V204" i="49"/>
  <c r="W204" i="49" s="1"/>
  <c r="AD203" i="49"/>
  <c r="AE203" i="49" s="1"/>
  <c r="AB203" i="49"/>
  <c r="AC203" i="49" s="1"/>
  <c r="Z203" i="49"/>
  <c r="AA203" i="49" s="1"/>
  <c r="X203" i="49"/>
  <c r="Y203" i="49" s="1"/>
  <c r="V203" i="49"/>
  <c r="W203" i="49" s="1"/>
  <c r="AD202" i="49"/>
  <c r="AE202" i="49" s="1"/>
  <c r="AB202" i="49"/>
  <c r="AC202" i="49" s="1"/>
  <c r="Z202" i="49"/>
  <c r="AA202" i="49" s="1"/>
  <c r="X202" i="49"/>
  <c r="Y202" i="49" s="1"/>
  <c r="V202" i="49"/>
  <c r="W202" i="49" s="1"/>
  <c r="AD201" i="49"/>
  <c r="AE201" i="49" s="1"/>
  <c r="AB201" i="49"/>
  <c r="AC201" i="49" s="1"/>
  <c r="Z201" i="49"/>
  <c r="AA201" i="49" s="1"/>
  <c r="X201" i="49"/>
  <c r="Y201" i="49" s="1"/>
  <c r="V201" i="49"/>
  <c r="W201" i="49" s="1"/>
  <c r="AD200" i="49"/>
  <c r="AE200" i="49" s="1"/>
  <c r="AB200" i="49"/>
  <c r="AC200" i="49" s="1"/>
  <c r="Z200" i="49"/>
  <c r="AA200" i="49" s="1"/>
  <c r="X200" i="49"/>
  <c r="Y200" i="49" s="1"/>
  <c r="V200" i="49"/>
  <c r="W200" i="49" s="1"/>
  <c r="AD199" i="49"/>
  <c r="AE199" i="49" s="1"/>
  <c r="AB199" i="49"/>
  <c r="AC199" i="49" s="1"/>
  <c r="Z199" i="49"/>
  <c r="AA199" i="49" s="1"/>
  <c r="X199" i="49"/>
  <c r="Y199" i="49" s="1"/>
  <c r="V199" i="49"/>
  <c r="W199" i="49" s="1"/>
  <c r="AD198" i="49"/>
  <c r="AE198" i="49" s="1"/>
  <c r="AB198" i="49"/>
  <c r="AC198" i="49" s="1"/>
  <c r="Z198" i="49"/>
  <c r="AA198" i="49" s="1"/>
  <c r="X198" i="49"/>
  <c r="Y198" i="49" s="1"/>
  <c r="V198" i="49"/>
  <c r="W198" i="49" s="1"/>
  <c r="AD197" i="49"/>
  <c r="AE197" i="49" s="1"/>
  <c r="AB197" i="49"/>
  <c r="AC197" i="49" s="1"/>
  <c r="Z197" i="49"/>
  <c r="AA197" i="49" s="1"/>
  <c r="X197" i="49"/>
  <c r="Y197" i="49" s="1"/>
  <c r="V197" i="49"/>
  <c r="W197" i="49" s="1"/>
  <c r="AD196" i="49"/>
  <c r="AE196" i="49" s="1"/>
  <c r="AB196" i="49"/>
  <c r="AC196" i="49" s="1"/>
  <c r="Z196" i="49"/>
  <c r="AA196" i="49" s="1"/>
  <c r="X196" i="49"/>
  <c r="Y196" i="49" s="1"/>
  <c r="V196" i="49"/>
  <c r="W196" i="49" s="1"/>
  <c r="AD195" i="49"/>
  <c r="AE195" i="49" s="1"/>
  <c r="AB195" i="49"/>
  <c r="AC195" i="49" s="1"/>
  <c r="Z195" i="49"/>
  <c r="AA195" i="49" s="1"/>
  <c r="X195" i="49"/>
  <c r="Y195" i="49" s="1"/>
  <c r="V195" i="49"/>
  <c r="W195" i="49" s="1"/>
  <c r="AD194" i="49"/>
  <c r="AE194" i="49" s="1"/>
  <c r="AB194" i="49"/>
  <c r="AC194" i="49" s="1"/>
  <c r="Z194" i="49"/>
  <c r="AA194" i="49" s="1"/>
  <c r="X194" i="49"/>
  <c r="Y194" i="49" s="1"/>
  <c r="V194" i="49"/>
  <c r="W194" i="49" s="1"/>
  <c r="AD193" i="49"/>
  <c r="AE193" i="49" s="1"/>
  <c r="AB193" i="49"/>
  <c r="AC193" i="49" s="1"/>
  <c r="Z193" i="49"/>
  <c r="AA193" i="49" s="1"/>
  <c r="X193" i="49"/>
  <c r="Y193" i="49" s="1"/>
  <c r="V193" i="49"/>
  <c r="W193" i="49" s="1"/>
  <c r="AD192" i="49"/>
  <c r="AE192" i="49" s="1"/>
  <c r="AB192" i="49"/>
  <c r="AC192" i="49" s="1"/>
  <c r="Z192" i="49"/>
  <c r="AA192" i="49" s="1"/>
  <c r="X192" i="49"/>
  <c r="Y192" i="49" s="1"/>
  <c r="V192" i="49"/>
  <c r="W192" i="49" s="1"/>
  <c r="AD191" i="49"/>
  <c r="AE191" i="49" s="1"/>
  <c r="AB191" i="49"/>
  <c r="AC191" i="49" s="1"/>
  <c r="Z191" i="49"/>
  <c r="AA191" i="49" s="1"/>
  <c r="X191" i="49"/>
  <c r="Y191" i="49" s="1"/>
  <c r="V191" i="49"/>
  <c r="W191" i="49" s="1"/>
  <c r="AD190" i="49"/>
  <c r="AE190" i="49" s="1"/>
  <c r="AB190" i="49"/>
  <c r="AC190" i="49" s="1"/>
  <c r="Z190" i="49"/>
  <c r="AA190" i="49" s="1"/>
  <c r="X190" i="49"/>
  <c r="Y190" i="49" s="1"/>
  <c r="V190" i="49"/>
  <c r="W190" i="49" s="1"/>
  <c r="AD189" i="49"/>
  <c r="AE189" i="49" s="1"/>
  <c r="AB189" i="49"/>
  <c r="AC189" i="49" s="1"/>
  <c r="Z189" i="49"/>
  <c r="AA189" i="49" s="1"/>
  <c r="X189" i="49"/>
  <c r="Y189" i="49" s="1"/>
  <c r="V189" i="49"/>
  <c r="W189" i="49" s="1"/>
  <c r="AD188" i="49"/>
  <c r="AE188" i="49" s="1"/>
  <c r="AB188" i="49"/>
  <c r="AC188" i="49" s="1"/>
  <c r="Z188" i="49"/>
  <c r="AA188" i="49" s="1"/>
  <c r="X188" i="49"/>
  <c r="Y188" i="49" s="1"/>
  <c r="V188" i="49"/>
  <c r="W188" i="49" s="1"/>
  <c r="AD187" i="49"/>
  <c r="AE187" i="49" s="1"/>
  <c r="AB187" i="49"/>
  <c r="AC187" i="49" s="1"/>
  <c r="Z187" i="49"/>
  <c r="AA187" i="49" s="1"/>
  <c r="X187" i="49"/>
  <c r="Y187" i="49" s="1"/>
  <c r="V187" i="49"/>
  <c r="W187" i="49" s="1"/>
  <c r="AD186" i="49"/>
  <c r="AE186" i="49" s="1"/>
  <c r="AB186" i="49"/>
  <c r="AC186" i="49" s="1"/>
  <c r="Z186" i="49"/>
  <c r="AA186" i="49" s="1"/>
  <c r="X186" i="49"/>
  <c r="Y186" i="49" s="1"/>
  <c r="V186" i="49"/>
  <c r="W186" i="49" s="1"/>
  <c r="AD185" i="49"/>
  <c r="AE185" i="49" s="1"/>
  <c r="AB185" i="49"/>
  <c r="AC185" i="49" s="1"/>
  <c r="Z185" i="49"/>
  <c r="AA185" i="49" s="1"/>
  <c r="X185" i="49"/>
  <c r="Y185" i="49" s="1"/>
  <c r="V185" i="49"/>
  <c r="W185" i="49" s="1"/>
  <c r="AD184" i="49"/>
  <c r="AE184" i="49" s="1"/>
  <c r="AB184" i="49"/>
  <c r="AC184" i="49" s="1"/>
  <c r="Z184" i="49"/>
  <c r="AA184" i="49" s="1"/>
  <c r="X184" i="49"/>
  <c r="Y184" i="49" s="1"/>
  <c r="V184" i="49"/>
  <c r="W184" i="49" s="1"/>
  <c r="AD183" i="49"/>
  <c r="AE183" i="49" s="1"/>
  <c r="AB183" i="49"/>
  <c r="AC183" i="49" s="1"/>
  <c r="Z183" i="49"/>
  <c r="AA183" i="49" s="1"/>
  <c r="X183" i="49"/>
  <c r="Y183" i="49" s="1"/>
  <c r="V183" i="49"/>
  <c r="W183" i="49" s="1"/>
  <c r="AD182" i="49"/>
  <c r="AE182" i="49" s="1"/>
  <c r="AB182" i="49"/>
  <c r="AC182" i="49" s="1"/>
  <c r="Z182" i="49"/>
  <c r="AA182" i="49" s="1"/>
  <c r="X182" i="49"/>
  <c r="Y182" i="49" s="1"/>
  <c r="V182" i="49"/>
  <c r="W182" i="49" s="1"/>
  <c r="AD181" i="49"/>
  <c r="AE181" i="49" s="1"/>
  <c r="AB181" i="49"/>
  <c r="AC181" i="49" s="1"/>
  <c r="Z181" i="49"/>
  <c r="AA181" i="49" s="1"/>
  <c r="X181" i="49"/>
  <c r="Y181" i="49" s="1"/>
  <c r="V181" i="49"/>
  <c r="W181" i="49" s="1"/>
  <c r="AD180" i="49"/>
  <c r="AE180" i="49" s="1"/>
  <c r="AB180" i="49"/>
  <c r="AC180" i="49" s="1"/>
  <c r="Z180" i="49"/>
  <c r="AA180" i="49" s="1"/>
  <c r="X180" i="49"/>
  <c r="Y180" i="49" s="1"/>
  <c r="V180" i="49"/>
  <c r="W180" i="49" s="1"/>
  <c r="AD179" i="49"/>
  <c r="AE179" i="49" s="1"/>
  <c r="AB179" i="49"/>
  <c r="AC179" i="49" s="1"/>
  <c r="Z179" i="49"/>
  <c r="AA179" i="49" s="1"/>
  <c r="X179" i="49"/>
  <c r="Y179" i="49" s="1"/>
  <c r="V179" i="49"/>
  <c r="W179" i="49" s="1"/>
  <c r="AD178" i="49"/>
  <c r="AE178" i="49" s="1"/>
  <c r="AB178" i="49"/>
  <c r="AC178" i="49" s="1"/>
  <c r="Z178" i="49"/>
  <c r="AA178" i="49" s="1"/>
  <c r="X178" i="49"/>
  <c r="Y178" i="49" s="1"/>
  <c r="V178" i="49"/>
  <c r="W178" i="49" s="1"/>
  <c r="AD177" i="49"/>
  <c r="AE177" i="49" s="1"/>
  <c r="AB177" i="49"/>
  <c r="AC177" i="49" s="1"/>
  <c r="Z177" i="49"/>
  <c r="AA177" i="49" s="1"/>
  <c r="X177" i="49"/>
  <c r="Y177" i="49" s="1"/>
  <c r="V177" i="49"/>
  <c r="W177" i="49" s="1"/>
  <c r="AD176" i="49"/>
  <c r="AE176" i="49" s="1"/>
  <c r="AB176" i="49"/>
  <c r="AC176" i="49" s="1"/>
  <c r="Z176" i="49"/>
  <c r="AA176" i="49" s="1"/>
  <c r="X176" i="49"/>
  <c r="Y176" i="49" s="1"/>
  <c r="V176" i="49"/>
  <c r="AD175" i="49"/>
  <c r="AE175" i="49" s="1"/>
  <c r="AB175" i="49"/>
  <c r="AC175" i="49" s="1"/>
  <c r="Z175" i="49"/>
  <c r="AA175" i="49" s="1"/>
  <c r="X175" i="49"/>
  <c r="Y175" i="49" s="1"/>
  <c r="V175" i="49"/>
  <c r="W175" i="49" s="1"/>
  <c r="AD174" i="49"/>
  <c r="AE174" i="49" s="1"/>
  <c r="AB174" i="49"/>
  <c r="AC174" i="49" s="1"/>
  <c r="Z174" i="49"/>
  <c r="AA174" i="49" s="1"/>
  <c r="X174" i="49"/>
  <c r="Y174" i="49" s="1"/>
  <c r="V174" i="49"/>
  <c r="W174" i="49" s="1"/>
  <c r="AD173" i="49"/>
  <c r="AE173" i="49" s="1"/>
  <c r="AB173" i="49"/>
  <c r="AC173" i="49" s="1"/>
  <c r="Z173" i="49"/>
  <c r="AA173" i="49" s="1"/>
  <c r="X173" i="49"/>
  <c r="Y173" i="49" s="1"/>
  <c r="V173" i="49"/>
  <c r="W173" i="49" s="1"/>
  <c r="AD172" i="49"/>
  <c r="AE172" i="49" s="1"/>
  <c r="AB172" i="49"/>
  <c r="AC172" i="49" s="1"/>
  <c r="Z172" i="49"/>
  <c r="AA172" i="49" s="1"/>
  <c r="X172" i="49"/>
  <c r="Y172" i="49" s="1"/>
  <c r="V172" i="49"/>
  <c r="W172" i="49" s="1"/>
  <c r="AD171" i="49"/>
  <c r="AE171" i="49" s="1"/>
  <c r="AB171" i="49"/>
  <c r="AC171" i="49" s="1"/>
  <c r="Z171" i="49"/>
  <c r="AA171" i="49" s="1"/>
  <c r="X171" i="49"/>
  <c r="Y171" i="49" s="1"/>
  <c r="V171" i="49"/>
  <c r="W171" i="49" s="1"/>
  <c r="AD170" i="49"/>
  <c r="AE170" i="49" s="1"/>
  <c r="AB170" i="49"/>
  <c r="AC170" i="49" s="1"/>
  <c r="Z170" i="49"/>
  <c r="AA170" i="49" s="1"/>
  <c r="X170" i="49"/>
  <c r="Y170" i="49" s="1"/>
  <c r="V170" i="49"/>
  <c r="W170" i="49" s="1"/>
  <c r="AD169" i="49"/>
  <c r="AE169" i="49" s="1"/>
  <c r="AB169" i="49"/>
  <c r="AC169" i="49" s="1"/>
  <c r="Z169" i="49"/>
  <c r="AA169" i="49" s="1"/>
  <c r="X169" i="49"/>
  <c r="Y169" i="49" s="1"/>
  <c r="V169" i="49"/>
  <c r="W169" i="49" s="1"/>
  <c r="AD168" i="49"/>
  <c r="AE168" i="49" s="1"/>
  <c r="AB168" i="49"/>
  <c r="AC168" i="49" s="1"/>
  <c r="Z168" i="49"/>
  <c r="AA168" i="49" s="1"/>
  <c r="X168" i="49"/>
  <c r="Y168" i="49" s="1"/>
  <c r="V168" i="49"/>
  <c r="W168" i="49" s="1"/>
  <c r="AD167" i="49"/>
  <c r="AE167" i="49" s="1"/>
  <c r="AB167" i="49"/>
  <c r="AC167" i="49" s="1"/>
  <c r="Z167" i="49"/>
  <c r="AA167" i="49" s="1"/>
  <c r="X167" i="49"/>
  <c r="Y167" i="49" s="1"/>
  <c r="V167" i="49"/>
  <c r="W167" i="49" s="1"/>
  <c r="AD166" i="49"/>
  <c r="AE166" i="49" s="1"/>
  <c r="AB166" i="49"/>
  <c r="AC166" i="49" s="1"/>
  <c r="Z166" i="49"/>
  <c r="AA166" i="49" s="1"/>
  <c r="X166" i="49"/>
  <c r="Y166" i="49" s="1"/>
  <c r="V166" i="49"/>
  <c r="W166" i="49" s="1"/>
  <c r="AD165" i="49"/>
  <c r="AE165" i="49" s="1"/>
  <c r="AB165" i="49"/>
  <c r="AC165" i="49" s="1"/>
  <c r="Z165" i="49"/>
  <c r="AA165" i="49" s="1"/>
  <c r="X165" i="49"/>
  <c r="Y165" i="49" s="1"/>
  <c r="V165" i="49"/>
  <c r="W165" i="49" s="1"/>
  <c r="AD164" i="49"/>
  <c r="AE164" i="49" s="1"/>
  <c r="AB164" i="49"/>
  <c r="AC164" i="49" s="1"/>
  <c r="Z164" i="49"/>
  <c r="AA164" i="49" s="1"/>
  <c r="X164" i="49"/>
  <c r="Y164" i="49" s="1"/>
  <c r="V164" i="49"/>
  <c r="W164" i="49" s="1"/>
  <c r="AD163" i="49"/>
  <c r="AE163" i="49" s="1"/>
  <c r="AB163" i="49"/>
  <c r="AC163" i="49" s="1"/>
  <c r="Z163" i="49"/>
  <c r="AA163" i="49" s="1"/>
  <c r="X163" i="49"/>
  <c r="Y163" i="49" s="1"/>
  <c r="V163" i="49"/>
  <c r="W163" i="49" s="1"/>
  <c r="AD162" i="49"/>
  <c r="AE162" i="49" s="1"/>
  <c r="AB162" i="49"/>
  <c r="AC162" i="49" s="1"/>
  <c r="Z162" i="49"/>
  <c r="AA162" i="49" s="1"/>
  <c r="X162" i="49"/>
  <c r="Y162" i="49" s="1"/>
  <c r="V162" i="49"/>
  <c r="W162" i="49" s="1"/>
  <c r="AD161" i="49"/>
  <c r="AE161" i="49" s="1"/>
  <c r="AB161" i="49"/>
  <c r="AC161" i="49" s="1"/>
  <c r="Z161" i="49"/>
  <c r="AA161" i="49" s="1"/>
  <c r="X161" i="49"/>
  <c r="Y161" i="49" s="1"/>
  <c r="V161" i="49"/>
  <c r="W161" i="49" s="1"/>
  <c r="AD160" i="49"/>
  <c r="AE160" i="49" s="1"/>
  <c r="AB160" i="49"/>
  <c r="AC160" i="49" s="1"/>
  <c r="Z160" i="49"/>
  <c r="AA160" i="49" s="1"/>
  <c r="X160" i="49"/>
  <c r="Y160" i="49" s="1"/>
  <c r="V160" i="49"/>
  <c r="W160" i="49" s="1"/>
  <c r="AD159" i="49"/>
  <c r="AE159" i="49" s="1"/>
  <c r="AB159" i="49"/>
  <c r="AC159" i="49" s="1"/>
  <c r="Z159" i="49"/>
  <c r="AA159" i="49" s="1"/>
  <c r="X159" i="49"/>
  <c r="Y159" i="49" s="1"/>
  <c r="V159" i="49"/>
  <c r="W159" i="49" s="1"/>
  <c r="AD158" i="49"/>
  <c r="AE158" i="49" s="1"/>
  <c r="AB158" i="49"/>
  <c r="AC158" i="49" s="1"/>
  <c r="Z158" i="49"/>
  <c r="AA158" i="49" s="1"/>
  <c r="X158" i="49"/>
  <c r="Y158" i="49" s="1"/>
  <c r="V158" i="49"/>
  <c r="W158" i="49" s="1"/>
  <c r="AD157" i="49"/>
  <c r="AE157" i="49" s="1"/>
  <c r="AB157" i="49"/>
  <c r="AC157" i="49" s="1"/>
  <c r="Z157" i="49"/>
  <c r="AA157" i="49" s="1"/>
  <c r="X157" i="49"/>
  <c r="Y157" i="49" s="1"/>
  <c r="V157" i="49"/>
  <c r="W157" i="49" s="1"/>
  <c r="AD156" i="49"/>
  <c r="AE156" i="49" s="1"/>
  <c r="AB156" i="49"/>
  <c r="AC156" i="49" s="1"/>
  <c r="Z156" i="49"/>
  <c r="AA156" i="49" s="1"/>
  <c r="X156" i="49"/>
  <c r="Y156" i="49" s="1"/>
  <c r="V156" i="49"/>
  <c r="AD155" i="49"/>
  <c r="AE155" i="49" s="1"/>
  <c r="AB155" i="49"/>
  <c r="AC155" i="49" s="1"/>
  <c r="Z155" i="49"/>
  <c r="AA155" i="49" s="1"/>
  <c r="X155" i="49"/>
  <c r="Y155" i="49" s="1"/>
  <c r="V155" i="49"/>
  <c r="W155" i="49" s="1"/>
  <c r="AD154" i="49"/>
  <c r="AE154" i="49" s="1"/>
  <c r="AB154" i="49"/>
  <c r="AC154" i="49" s="1"/>
  <c r="Z154" i="49"/>
  <c r="AA154" i="49" s="1"/>
  <c r="X154" i="49"/>
  <c r="Y154" i="49" s="1"/>
  <c r="V154" i="49"/>
  <c r="W154" i="49" s="1"/>
  <c r="AD152" i="49"/>
  <c r="AE152" i="49" s="1"/>
  <c r="AB152" i="49"/>
  <c r="AC152" i="49" s="1"/>
  <c r="Z152" i="49"/>
  <c r="AA152" i="49" s="1"/>
  <c r="X152" i="49"/>
  <c r="Y152" i="49" s="1"/>
  <c r="V152" i="49"/>
  <c r="W152" i="49" s="1"/>
  <c r="AD151" i="49"/>
  <c r="AE151" i="49" s="1"/>
  <c r="AB151" i="49"/>
  <c r="AC151" i="49" s="1"/>
  <c r="Z151" i="49"/>
  <c r="AA151" i="49" s="1"/>
  <c r="X151" i="49"/>
  <c r="Y151" i="49" s="1"/>
  <c r="V151" i="49"/>
  <c r="W151" i="49" s="1"/>
  <c r="AD150" i="49"/>
  <c r="AE150" i="49" s="1"/>
  <c r="AB150" i="49"/>
  <c r="AC150" i="49" s="1"/>
  <c r="Z150" i="49"/>
  <c r="AA150" i="49" s="1"/>
  <c r="X150" i="49"/>
  <c r="Y150" i="49" s="1"/>
  <c r="V150" i="49"/>
  <c r="W150" i="49" s="1"/>
  <c r="AD149" i="49"/>
  <c r="AE149" i="49" s="1"/>
  <c r="AB149" i="49"/>
  <c r="AC149" i="49" s="1"/>
  <c r="Z149" i="49"/>
  <c r="AA149" i="49" s="1"/>
  <c r="X149" i="49"/>
  <c r="Y149" i="49" s="1"/>
  <c r="V149" i="49"/>
  <c r="W149" i="49" s="1"/>
  <c r="AD148" i="49"/>
  <c r="AE148" i="49" s="1"/>
  <c r="AB148" i="49"/>
  <c r="AC148" i="49" s="1"/>
  <c r="Z148" i="49"/>
  <c r="AA148" i="49" s="1"/>
  <c r="X148" i="49"/>
  <c r="Y148" i="49" s="1"/>
  <c r="V148" i="49"/>
  <c r="W148" i="49" s="1"/>
  <c r="AD147" i="49"/>
  <c r="AE147" i="49" s="1"/>
  <c r="AB147" i="49"/>
  <c r="AC147" i="49" s="1"/>
  <c r="Z147" i="49"/>
  <c r="AA147" i="49" s="1"/>
  <c r="X147" i="49"/>
  <c r="Y147" i="49" s="1"/>
  <c r="V147" i="49"/>
  <c r="W147" i="49" s="1"/>
  <c r="AD146" i="49"/>
  <c r="AE146" i="49" s="1"/>
  <c r="AB146" i="49"/>
  <c r="AC146" i="49" s="1"/>
  <c r="Z146" i="49"/>
  <c r="AA146" i="49" s="1"/>
  <c r="X146" i="49"/>
  <c r="Y146" i="49" s="1"/>
  <c r="V146" i="49"/>
  <c r="W146" i="49" s="1"/>
  <c r="AD145" i="49"/>
  <c r="AE145" i="49" s="1"/>
  <c r="AB145" i="49"/>
  <c r="AC145" i="49" s="1"/>
  <c r="Z145" i="49"/>
  <c r="AA145" i="49" s="1"/>
  <c r="X145" i="49"/>
  <c r="Y145" i="49" s="1"/>
  <c r="V145" i="49"/>
  <c r="W145" i="49" s="1"/>
  <c r="AD144" i="49"/>
  <c r="AE144" i="49" s="1"/>
  <c r="AB144" i="49"/>
  <c r="AC144" i="49" s="1"/>
  <c r="Z144" i="49"/>
  <c r="AA144" i="49" s="1"/>
  <c r="X144" i="49"/>
  <c r="Y144" i="49" s="1"/>
  <c r="V144" i="49"/>
  <c r="W144" i="49" s="1"/>
  <c r="AD143" i="49"/>
  <c r="AE143" i="49" s="1"/>
  <c r="AB143" i="49"/>
  <c r="AC143" i="49" s="1"/>
  <c r="Z143" i="49"/>
  <c r="AA143" i="49" s="1"/>
  <c r="X143" i="49"/>
  <c r="Y143" i="49" s="1"/>
  <c r="V143" i="49"/>
  <c r="W143" i="49" s="1"/>
  <c r="AD142" i="49"/>
  <c r="AE142" i="49" s="1"/>
  <c r="AB142" i="49"/>
  <c r="AC142" i="49" s="1"/>
  <c r="Z142" i="49"/>
  <c r="AA142" i="49" s="1"/>
  <c r="X142" i="49"/>
  <c r="Y142" i="49" s="1"/>
  <c r="V142" i="49"/>
  <c r="W142" i="49" s="1"/>
  <c r="AD141" i="49"/>
  <c r="AE141" i="49" s="1"/>
  <c r="AB141" i="49"/>
  <c r="AC141" i="49" s="1"/>
  <c r="Z141" i="49"/>
  <c r="AA141" i="49" s="1"/>
  <c r="X141" i="49"/>
  <c r="Y141" i="49" s="1"/>
  <c r="V141" i="49"/>
  <c r="W141" i="49" s="1"/>
  <c r="AD140" i="49"/>
  <c r="AE140" i="49" s="1"/>
  <c r="AB140" i="49"/>
  <c r="AC140" i="49" s="1"/>
  <c r="Z140" i="49"/>
  <c r="AA140" i="49" s="1"/>
  <c r="X140" i="49"/>
  <c r="Y140" i="49" s="1"/>
  <c r="V140" i="49"/>
  <c r="W140" i="49" s="1"/>
  <c r="AD139" i="49"/>
  <c r="AE139" i="49" s="1"/>
  <c r="AB139" i="49"/>
  <c r="AC139" i="49" s="1"/>
  <c r="Z139" i="49"/>
  <c r="AA139" i="49" s="1"/>
  <c r="X139" i="49"/>
  <c r="Y139" i="49" s="1"/>
  <c r="V139" i="49"/>
  <c r="W139" i="49" s="1"/>
  <c r="AD138" i="49"/>
  <c r="AE138" i="49" s="1"/>
  <c r="AB138" i="49"/>
  <c r="AC138" i="49" s="1"/>
  <c r="Z138" i="49"/>
  <c r="AA138" i="49" s="1"/>
  <c r="X138" i="49"/>
  <c r="Y138" i="49" s="1"/>
  <c r="V138" i="49"/>
  <c r="W138" i="49" s="1"/>
  <c r="AD137" i="49"/>
  <c r="AE137" i="49" s="1"/>
  <c r="AB137" i="49"/>
  <c r="AC137" i="49" s="1"/>
  <c r="Z137" i="49"/>
  <c r="AA137" i="49" s="1"/>
  <c r="X137" i="49"/>
  <c r="Y137" i="49" s="1"/>
  <c r="V137" i="49"/>
  <c r="W137" i="49" s="1"/>
  <c r="AD136" i="49"/>
  <c r="AE136" i="49" s="1"/>
  <c r="AB136" i="49"/>
  <c r="AC136" i="49" s="1"/>
  <c r="Z136" i="49"/>
  <c r="AA136" i="49" s="1"/>
  <c r="X136" i="49"/>
  <c r="Y136" i="49" s="1"/>
  <c r="V136" i="49"/>
  <c r="W136" i="49" s="1"/>
  <c r="AD135" i="49"/>
  <c r="AE135" i="49" s="1"/>
  <c r="AB135" i="49"/>
  <c r="AC135" i="49" s="1"/>
  <c r="Z135" i="49"/>
  <c r="AA135" i="49" s="1"/>
  <c r="X135" i="49"/>
  <c r="Y135" i="49" s="1"/>
  <c r="V135" i="49"/>
  <c r="W135" i="49" s="1"/>
  <c r="AD134" i="49"/>
  <c r="AE134" i="49" s="1"/>
  <c r="AB134" i="49"/>
  <c r="AC134" i="49" s="1"/>
  <c r="Z134" i="49"/>
  <c r="AA134" i="49" s="1"/>
  <c r="X134" i="49"/>
  <c r="Y134" i="49" s="1"/>
  <c r="V134" i="49"/>
  <c r="W134" i="49" s="1"/>
  <c r="AD133" i="49"/>
  <c r="AE133" i="49" s="1"/>
  <c r="AB133" i="49"/>
  <c r="AC133" i="49" s="1"/>
  <c r="Z133" i="49"/>
  <c r="AA133" i="49" s="1"/>
  <c r="X133" i="49"/>
  <c r="Y133" i="49" s="1"/>
  <c r="V133" i="49"/>
  <c r="W133" i="49" s="1"/>
  <c r="AD132" i="49"/>
  <c r="AE132" i="49" s="1"/>
  <c r="AB132" i="49"/>
  <c r="AC132" i="49" s="1"/>
  <c r="Z132" i="49"/>
  <c r="AA132" i="49" s="1"/>
  <c r="X132" i="49"/>
  <c r="Y132" i="49" s="1"/>
  <c r="V132" i="49"/>
  <c r="W132" i="49" s="1"/>
  <c r="AD131" i="49"/>
  <c r="AE131" i="49" s="1"/>
  <c r="AB131" i="49"/>
  <c r="AC131" i="49" s="1"/>
  <c r="Z131" i="49"/>
  <c r="AA131" i="49" s="1"/>
  <c r="X131" i="49"/>
  <c r="Y131" i="49" s="1"/>
  <c r="V131" i="49"/>
  <c r="W131" i="49" s="1"/>
  <c r="AD130" i="49"/>
  <c r="AE130" i="49" s="1"/>
  <c r="AB130" i="49"/>
  <c r="AC130" i="49" s="1"/>
  <c r="Z130" i="49"/>
  <c r="AA130" i="49" s="1"/>
  <c r="X130" i="49"/>
  <c r="Y130" i="49" s="1"/>
  <c r="V130" i="49"/>
  <c r="W130" i="49" s="1"/>
  <c r="AD129" i="49"/>
  <c r="AE129" i="49" s="1"/>
  <c r="AB129" i="49"/>
  <c r="AC129" i="49" s="1"/>
  <c r="Z129" i="49"/>
  <c r="AA129" i="49" s="1"/>
  <c r="X129" i="49"/>
  <c r="Y129" i="49" s="1"/>
  <c r="V129" i="49"/>
  <c r="W129" i="49" s="1"/>
  <c r="AD128" i="49"/>
  <c r="AE128" i="49" s="1"/>
  <c r="AB128" i="49"/>
  <c r="AC128" i="49" s="1"/>
  <c r="Z128" i="49"/>
  <c r="AA128" i="49" s="1"/>
  <c r="X128" i="49"/>
  <c r="Y128" i="49" s="1"/>
  <c r="V128" i="49"/>
  <c r="W128" i="49" s="1"/>
  <c r="AD127" i="49"/>
  <c r="AE127" i="49" s="1"/>
  <c r="AB127" i="49"/>
  <c r="AC127" i="49" s="1"/>
  <c r="Z127" i="49"/>
  <c r="AA127" i="49" s="1"/>
  <c r="X127" i="49"/>
  <c r="Y127" i="49" s="1"/>
  <c r="V127" i="49"/>
  <c r="W127" i="49" s="1"/>
  <c r="AD126" i="49"/>
  <c r="AE126" i="49" s="1"/>
  <c r="AB126" i="49"/>
  <c r="AC126" i="49" s="1"/>
  <c r="Z126" i="49"/>
  <c r="AA126" i="49" s="1"/>
  <c r="X126" i="49"/>
  <c r="Y126" i="49" s="1"/>
  <c r="V126" i="49"/>
  <c r="W126" i="49" s="1"/>
  <c r="AD125" i="49"/>
  <c r="AE125" i="49" s="1"/>
  <c r="AB125" i="49"/>
  <c r="AC125" i="49" s="1"/>
  <c r="Z125" i="49"/>
  <c r="AA125" i="49" s="1"/>
  <c r="X125" i="49"/>
  <c r="Y125" i="49" s="1"/>
  <c r="V125" i="49"/>
  <c r="W125" i="49" s="1"/>
  <c r="AD124" i="49"/>
  <c r="AE124" i="49" s="1"/>
  <c r="AB124" i="49"/>
  <c r="AC124" i="49" s="1"/>
  <c r="Z124" i="49"/>
  <c r="AA124" i="49" s="1"/>
  <c r="X124" i="49"/>
  <c r="Y124" i="49" s="1"/>
  <c r="V124" i="49"/>
  <c r="W124" i="49" s="1"/>
  <c r="AD123" i="49"/>
  <c r="AE123" i="49" s="1"/>
  <c r="AB123" i="49"/>
  <c r="AC123" i="49" s="1"/>
  <c r="Z123" i="49"/>
  <c r="AA123" i="49" s="1"/>
  <c r="X123" i="49"/>
  <c r="Y123" i="49" s="1"/>
  <c r="V123" i="49"/>
  <c r="W123" i="49" s="1"/>
  <c r="AD122" i="49"/>
  <c r="AE122" i="49" s="1"/>
  <c r="AB122" i="49"/>
  <c r="AC122" i="49" s="1"/>
  <c r="Z122" i="49"/>
  <c r="AA122" i="49" s="1"/>
  <c r="X122" i="49"/>
  <c r="Y122" i="49" s="1"/>
  <c r="V122" i="49"/>
  <c r="W122" i="49" s="1"/>
  <c r="AD121" i="49"/>
  <c r="AE121" i="49" s="1"/>
  <c r="AB121" i="49"/>
  <c r="AC121" i="49" s="1"/>
  <c r="Z121" i="49"/>
  <c r="AA121" i="49" s="1"/>
  <c r="X121" i="49"/>
  <c r="Y121" i="49" s="1"/>
  <c r="V121" i="49"/>
  <c r="W121" i="49" s="1"/>
  <c r="AD120" i="49"/>
  <c r="AE120" i="49" s="1"/>
  <c r="AB120" i="49"/>
  <c r="AC120" i="49" s="1"/>
  <c r="Z120" i="49"/>
  <c r="AA120" i="49" s="1"/>
  <c r="X120" i="49"/>
  <c r="Y120" i="49" s="1"/>
  <c r="V120" i="49"/>
  <c r="W120" i="49" s="1"/>
  <c r="AD119" i="49"/>
  <c r="AE119" i="49" s="1"/>
  <c r="AB119" i="49"/>
  <c r="AC119" i="49" s="1"/>
  <c r="Z119" i="49"/>
  <c r="AA119" i="49" s="1"/>
  <c r="X119" i="49"/>
  <c r="Y119" i="49" s="1"/>
  <c r="V119" i="49"/>
  <c r="W119" i="49" s="1"/>
  <c r="AD118" i="49"/>
  <c r="AE118" i="49" s="1"/>
  <c r="AB118" i="49"/>
  <c r="AC118" i="49" s="1"/>
  <c r="Z118" i="49"/>
  <c r="AA118" i="49" s="1"/>
  <c r="X118" i="49"/>
  <c r="Y118" i="49" s="1"/>
  <c r="V118" i="49"/>
  <c r="W118" i="49" s="1"/>
  <c r="AD117" i="49"/>
  <c r="AE117" i="49" s="1"/>
  <c r="AB117" i="49"/>
  <c r="AC117" i="49" s="1"/>
  <c r="Z117" i="49"/>
  <c r="AA117" i="49" s="1"/>
  <c r="X117" i="49"/>
  <c r="Y117" i="49" s="1"/>
  <c r="V117" i="49"/>
  <c r="W117" i="49" s="1"/>
  <c r="AD116" i="49"/>
  <c r="AE116" i="49" s="1"/>
  <c r="AB116" i="49"/>
  <c r="AC116" i="49" s="1"/>
  <c r="Z116" i="49"/>
  <c r="AA116" i="49" s="1"/>
  <c r="X116" i="49"/>
  <c r="Y116" i="49" s="1"/>
  <c r="V116" i="49"/>
  <c r="W116" i="49" s="1"/>
  <c r="AD115" i="49"/>
  <c r="AE115" i="49" s="1"/>
  <c r="AB115" i="49"/>
  <c r="AC115" i="49" s="1"/>
  <c r="Z115" i="49"/>
  <c r="AA115" i="49" s="1"/>
  <c r="X115" i="49"/>
  <c r="Y115" i="49" s="1"/>
  <c r="V115" i="49"/>
  <c r="W115" i="49" s="1"/>
  <c r="AD114" i="49"/>
  <c r="AE114" i="49" s="1"/>
  <c r="AB114" i="49"/>
  <c r="AC114" i="49" s="1"/>
  <c r="Z114" i="49"/>
  <c r="AA114" i="49" s="1"/>
  <c r="X114" i="49"/>
  <c r="Y114" i="49" s="1"/>
  <c r="V114" i="49"/>
  <c r="W114" i="49" s="1"/>
  <c r="AD113" i="49"/>
  <c r="AE113" i="49" s="1"/>
  <c r="AB113" i="49"/>
  <c r="AC113" i="49" s="1"/>
  <c r="Z113" i="49"/>
  <c r="AA113" i="49" s="1"/>
  <c r="X113" i="49"/>
  <c r="Y113" i="49" s="1"/>
  <c r="V113" i="49"/>
  <c r="W113" i="49" s="1"/>
  <c r="AD112" i="49"/>
  <c r="AE112" i="49" s="1"/>
  <c r="AB112" i="49"/>
  <c r="AC112" i="49" s="1"/>
  <c r="Z112" i="49"/>
  <c r="AA112" i="49" s="1"/>
  <c r="X112" i="49"/>
  <c r="Y112" i="49" s="1"/>
  <c r="V112" i="49"/>
  <c r="W112" i="49" s="1"/>
  <c r="AD111" i="49"/>
  <c r="AE111" i="49" s="1"/>
  <c r="AB111" i="49"/>
  <c r="AC111" i="49" s="1"/>
  <c r="Z111" i="49"/>
  <c r="AA111" i="49" s="1"/>
  <c r="X111" i="49"/>
  <c r="Y111" i="49" s="1"/>
  <c r="V111" i="49"/>
  <c r="W111" i="49" s="1"/>
  <c r="AD110" i="49"/>
  <c r="AE110" i="49" s="1"/>
  <c r="AB110" i="49"/>
  <c r="AC110" i="49" s="1"/>
  <c r="Z110" i="49"/>
  <c r="AA110" i="49" s="1"/>
  <c r="X110" i="49"/>
  <c r="Y110" i="49" s="1"/>
  <c r="V110" i="49"/>
  <c r="W110" i="49" s="1"/>
  <c r="AD109" i="49"/>
  <c r="AE109" i="49" s="1"/>
  <c r="AB109" i="49"/>
  <c r="AC109" i="49" s="1"/>
  <c r="Z109" i="49"/>
  <c r="AA109" i="49" s="1"/>
  <c r="X109" i="49"/>
  <c r="Y109" i="49" s="1"/>
  <c r="V109" i="49"/>
  <c r="W109" i="49" s="1"/>
  <c r="AD108" i="49"/>
  <c r="AE108" i="49" s="1"/>
  <c r="AB108" i="49"/>
  <c r="AC108" i="49" s="1"/>
  <c r="Z108" i="49"/>
  <c r="AA108" i="49" s="1"/>
  <c r="X108" i="49"/>
  <c r="Y108" i="49" s="1"/>
  <c r="V108" i="49"/>
  <c r="W108" i="49" s="1"/>
  <c r="AD107" i="49"/>
  <c r="AE107" i="49" s="1"/>
  <c r="AB107" i="49"/>
  <c r="AC107" i="49" s="1"/>
  <c r="Z107" i="49"/>
  <c r="AA107" i="49" s="1"/>
  <c r="X107" i="49"/>
  <c r="Y107" i="49" s="1"/>
  <c r="V107" i="49"/>
  <c r="W107" i="49" s="1"/>
  <c r="AD106" i="49"/>
  <c r="AE106" i="49" s="1"/>
  <c r="AB106" i="49"/>
  <c r="AC106" i="49" s="1"/>
  <c r="Z106" i="49"/>
  <c r="AA106" i="49" s="1"/>
  <c r="X106" i="49"/>
  <c r="Y106" i="49" s="1"/>
  <c r="V106" i="49"/>
  <c r="W106" i="49" s="1"/>
  <c r="AD105" i="49"/>
  <c r="AE105" i="49" s="1"/>
  <c r="AB105" i="49"/>
  <c r="AC105" i="49" s="1"/>
  <c r="Z105" i="49"/>
  <c r="AA105" i="49" s="1"/>
  <c r="X105" i="49"/>
  <c r="Y105" i="49" s="1"/>
  <c r="V105" i="49"/>
  <c r="W105" i="49" s="1"/>
  <c r="AD104" i="49"/>
  <c r="AE104" i="49" s="1"/>
  <c r="AB104" i="49"/>
  <c r="AC104" i="49" s="1"/>
  <c r="Z104" i="49"/>
  <c r="AA104" i="49" s="1"/>
  <c r="X104" i="49"/>
  <c r="Y104" i="49" s="1"/>
  <c r="V104" i="49"/>
  <c r="W104" i="49" s="1"/>
  <c r="AD103" i="49"/>
  <c r="AE103" i="49" s="1"/>
  <c r="AB103" i="49"/>
  <c r="AC103" i="49" s="1"/>
  <c r="Z103" i="49"/>
  <c r="AA103" i="49" s="1"/>
  <c r="X103" i="49"/>
  <c r="Y103" i="49" s="1"/>
  <c r="V103" i="49"/>
  <c r="W103" i="49" s="1"/>
  <c r="AD102" i="49"/>
  <c r="AE102" i="49" s="1"/>
  <c r="AB102" i="49"/>
  <c r="AC102" i="49" s="1"/>
  <c r="Z102" i="49"/>
  <c r="AA102" i="49" s="1"/>
  <c r="X102" i="49"/>
  <c r="Y102" i="49" s="1"/>
  <c r="V102" i="49"/>
  <c r="W102" i="49" s="1"/>
  <c r="AD101" i="49"/>
  <c r="AE101" i="49" s="1"/>
  <c r="AB101" i="49"/>
  <c r="AC101" i="49" s="1"/>
  <c r="Z101" i="49"/>
  <c r="AA101" i="49" s="1"/>
  <c r="X101" i="49"/>
  <c r="Y101" i="49" s="1"/>
  <c r="V101" i="49"/>
  <c r="W101" i="49" s="1"/>
  <c r="AD100" i="49"/>
  <c r="AE100" i="49" s="1"/>
  <c r="AB100" i="49"/>
  <c r="AC100" i="49" s="1"/>
  <c r="Z100" i="49"/>
  <c r="AA100" i="49" s="1"/>
  <c r="X100" i="49"/>
  <c r="Y100" i="49" s="1"/>
  <c r="V100" i="49"/>
  <c r="W100" i="49" s="1"/>
  <c r="AD99" i="49"/>
  <c r="AE99" i="49" s="1"/>
  <c r="AB99" i="49"/>
  <c r="AC99" i="49" s="1"/>
  <c r="Z99" i="49"/>
  <c r="AA99" i="49" s="1"/>
  <c r="X99" i="49"/>
  <c r="Y99" i="49" s="1"/>
  <c r="V99" i="49"/>
  <c r="W99" i="49" s="1"/>
  <c r="AD98" i="49"/>
  <c r="AE98" i="49" s="1"/>
  <c r="AB98" i="49"/>
  <c r="AC98" i="49" s="1"/>
  <c r="Z98" i="49"/>
  <c r="AA98" i="49" s="1"/>
  <c r="X98" i="49"/>
  <c r="Y98" i="49" s="1"/>
  <c r="V98" i="49"/>
  <c r="W98" i="49" s="1"/>
  <c r="AD97" i="49"/>
  <c r="AE97" i="49" s="1"/>
  <c r="AB97" i="49"/>
  <c r="AC97" i="49" s="1"/>
  <c r="Z97" i="49"/>
  <c r="AA97" i="49" s="1"/>
  <c r="X97" i="49"/>
  <c r="Y97" i="49" s="1"/>
  <c r="V97" i="49"/>
  <c r="W97" i="49" s="1"/>
  <c r="AD96" i="49"/>
  <c r="AE96" i="49" s="1"/>
  <c r="AB96" i="49"/>
  <c r="AC96" i="49" s="1"/>
  <c r="Z96" i="49"/>
  <c r="AA96" i="49" s="1"/>
  <c r="X96" i="49"/>
  <c r="Y96" i="49" s="1"/>
  <c r="V96" i="49"/>
  <c r="W96" i="49" s="1"/>
  <c r="AD95" i="49"/>
  <c r="AE95" i="49" s="1"/>
  <c r="AB95" i="49"/>
  <c r="AC95" i="49" s="1"/>
  <c r="Z95" i="49"/>
  <c r="AA95" i="49" s="1"/>
  <c r="X95" i="49"/>
  <c r="Y95" i="49" s="1"/>
  <c r="V95" i="49"/>
  <c r="W95" i="49" s="1"/>
  <c r="AD94" i="49"/>
  <c r="AE94" i="49" s="1"/>
  <c r="AB94" i="49"/>
  <c r="AC94" i="49" s="1"/>
  <c r="Z94" i="49"/>
  <c r="AA94" i="49" s="1"/>
  <c r="X94" i="49"/>
  <c r="Y94" i="49" s="1"/>
  <c r="V94" i="49"/>
  <c r="W94" i="49" s="1"/>
  <c r="AD93" i="49"/>
  <c r="AE93" i="49" s="1"/>
  <c r="AB93" i="49"/>
  <c r="AC93" i="49" s="1"/>
  <c r="Z93" i="49"/>
  <c r="AA93" i="49" s="1"/>
  <c r="X93" i="49"/>
  <c r="Y93" i="49" s="1"/>
  <c r="V93" i="49"/>
  <c r="W93" i="49" s="1"/>
  <c r="AD92" i="49"/>
  <c r="AE92" i="49" s="1"/>
  <c r="AB92" i="49"/>
  <c r="AC92" i="49" s="1"/>
  <c r="Z92" i="49"/>
  <c r="AA92" i="49" s="1"/>
  <c r="X92" i="49"/>
  <c r="Y92" i="49" s="1"/>
  <c r="V92" i="49"/>
  <c r="W92" i="49" s="1"/>
  <c r="AD91" i="49"/>
  <c r="AE91" i="49" s="1"/>
  <c r="AB91" i="49"/>
  <c r="AC91" i="49" s="1"/>
  <c r="Z91" i="49"/>
  <c r="AA91" i="49" s="1"/>
  <c r="X91" i="49"/>
  <c r="Y91" i="49" s="1"/>
  <c r="V91" i="49"/>
  <c r="W91" i="49" s="1"/>
  <c r="AD90" i="49"/>
  <c r="AE90" i="49" s="1"/>
  <c r="AB90" i="49"/>
  <c r="AC90" i="49" s="1"/>
  <c r="Z90" i="49"/>
  <c r="AA90" i="49" s="1"/>
  <c r="X90" i="49"/>
  <c r="Y90" i="49" s="1"/>
  <c r="V90" i="49"/>
  <c r="AD89" i="49"/>
  <c r="AE89" i="49" s="1"/>
  <c r="AB89" i="49"/>
  <c r="AC89" i="49" s="1"/>
  <c r="Z89" i="49"/>
  <c r="AA89" i="49" s="1"/>
  <c r="X89" i="49"/>
  <c r="Y89" i="49" s="1"/>
  <c r="V89" i="49"/>
  <c r="W89" i="49" s="1"/>
  <c r="AD88" i="49"/>
  <c r="AE88" i="49" s="1"/>
  <c r="AB88" i="49"/>
  <c r="AC88" i="49" s="1"/>
  <c r="Z88" i="49"/>
  <c r="AA88" i="49" s="1"/>
  <c r="X88" i="49"/>
  <c r="Y88" i="49" s="1"/>
  <c r="V88" i="49"/>
  <c r="W88" i="49" s="1"/>
  <c r="AD87" i="49"/>
  <c r="AE87" i="49" s="1"/>
  <c r="AB87" i="49"/>
  <c r="AC87" i="49" s="1"/>
  <c r="Z87" i="49"/>
  <c r="AA87" i="49" s="1"/>
  <c r="X87" i="49"/>
  <c r="Y87" i="49" s="1"/>
  <c r="V87" i="49"/>
  <c r="W87" i="49" s="1"/>
  <c r="AD86" i="49"/>
  <c r="AE86" i="49" s="1"/>
  <c r="AB86" i="49"/>
  <c r="AC86" i="49" s="1"/>
  <c r="Z86" i="49"/>
  <c r="AA86" i="49" s="1"/>
  <c r="X86" i="49"/>
  <c r="Y86" i="49" s="1"/>
  <c r="V86" i="49"/>
  <c r="W86" i="49" s="1"/>
  <c r="AD85" i="49"/>
  <c r="AE85" i="49" s="1"/>
  <c r="AB85" i="49"/>
  <c r="AC85" i="49" s="1"/>
  <c r="Z85" i="49"/>
  <c r="AA85" i="49" s="1"/>
  <c r="X85" i="49"/>
  <c r="Y85" i="49" s="1"/>
  <c r="V85" i="49"/>
  <c r="W85" i="49" s="1"/>
  <c r="AD84" i="49"/>
  <c r="AE84" i="49" s="1"/>
  <c r="AB84" i="49"/>
  <c r="AC84" i="49" s="1"/>
  <c r="Z84" i="49"/>
  <c r="AA84" i="49" s="1"/>
  <c r="X84" i="49"/>
  <c r="Y84" i="49" s="1"/>
  <c r="V84" i="49"/>
  <c r="W84" i="49" s="1"/>
  <c r="AD83" i="49"/>
  <c r="AE83" i="49" s="1"/>
  <c r="AB83" i="49"/>
  <c r="AC83" i="49" s="1"/>
  <c r="Z83" i="49"/>
  <c r="AA83" i="49" s="1"/>
  <c r="X83" i="49"/>
  <c r="Y83" i="49" s="1"/>
  <c r="V83" i="49"/>
  <c r="W83" i="49" s="1"/>
  <c r="AD82" i="49"/>
  <c r="AE82" i="49" s="1"/>
  <c r="AB82" i="49"/>
  <c r="AC82" i="49" s="1"/>
  <c r="Z82" i="49"/>
  <c r="AA82" i="49" s="1"/>
  <c r="X82" i="49"/>
  <c r="Y82" i="49" s="1"/>
  <c r="V82" i="49"/>
  <c r="W82" i="49" s="1"/>
  <c r="AD81" i="49"/>
  <c r="AE81" i="49" s="1"/>
  <c r="AB81" i="49"/>
  <c r="AC81" i="49" s="1"/>
  <c r="Z81" i="49"/>
  <c r="AA81" i="49" s="1"/>
  <c r="X81" i="49"/>
  <c r="Y81" i="49" s="1"/>
  <c r="V81" i="49"/>
  <c r="W81" i="49" s="1"/>
  <c r="AD80" i="49"/>
  <c r="AE80" i="49" s="1"/>
  <c r="AB80" i="49"/>
  <c r="AC80" i="49" s="1"/>
  <c r="Z80" i="49"/>
  <c r="AA80" i="49" s="1"/>
  <c r="X80" i="49"/>
  <c r="Y80" i="49" s="1"/>
  <c r="V80" i="49"/>
  <c r="W80" i="49" s="1"/>
  <c r="AD79" i="49"/>
  <c r="AE79" i="49" s="1"/>
  <c r="AB79" i="49"/>
  <c r="AC79" i="49" s="1"/>
  <c r="Z79" i="49"/>
  <c r="AA79" i="49" s="1"/>
  <c r="X79" i="49"/>
  <c r="Y79" i="49" s="1"/>
  <c r="V79" i="49"/>
  <c r="W79" i="49" s="1"/>
  <c r="AD78" i="49"/>
  <c r="AE78" i="49" s="1"/>
  <c r="AB78" i="49"/>
  <c r="AC78" i="49" s="1"/>
  <c r="Z78" i="49"/>
  <c r="AA78" i="49" s="1"/>
  <c r="X78" i="49"/>
  <c r="Y78" i="49" s="1"/>
  <c r="V78" i="49"/>
  <c r="W78" i="49" s="1"/>
  <c r="AD77" i="49"/>
  <c r="AE77" i="49" s="1"/>
  <c r="AB77" i="49"/>
  <c r="AC77" i="49" s="1"/>
  <c r="Z77" i="49"/>
  <c r="AA77" i="49" s="1"/>
  <c r="X77" i="49"/>
  <c r="Y77" i="49" s="1"/>
  <c r="V77" i="49"/>
  <c r="W77" i="49" s="1"/>
  <c r="AD76" i="49"/>
  <c r="AE76" i="49" s="1"/>
  <c r="AB76" i="49"/>
  <c r="AC76" i="49" s="1"/>
  <c r="Z76" i="49"/>
  <c r="AA76" i="49" s="1"/>
  <c r="X76" i="49"/>
  <c r="Y76" i="49" s="1"/>
  <c r="V76" i="49"/>
  <c r="W76" i="49" s="1"/>
  <c r="AD75" i="49"/>
  <c r="AE75" i="49" s="1"/>
  <c r="AB75" i="49"/>
  <c r="AC75" i="49" s="1"/>
  <c r="Z75" i="49"/>
  <c r="AA75" i="49" s="1"/>
  <c r="X75" i="49"/>
  <c r="Y75" i="49" s="1"/>
  <c r="V75" i="49"/>
  <c r="W75" i="49" s="1"/>
  <c r="AD74" i="49"/>
  <c r="AE74" i="49" s="1"/>
  <c r="AB74" i="49"/>
  <c r="AC74" i="49" s="1"/>
  <c r="Z74" i="49"/>
  <c r="AA74" i="49" s="1"/>
  <c r="X74" i="49"/>
  <c r="Y74" i="49" s="1"/>
  <c r="V74" i="49"/>
  <c r="W74" i="49" s="1"/>
  <c r="AD73" i="49"/>
  <c r="AE73" i="49" s="1"/>
  <c r="AB73" i="49"/>
  <c r="AC73" i="49" s="1"/>
  <c r="Z73" i="49"/>
  <c r="AA73" i="49" s="1"/>
  <c r="X73" i="49"/>
  <c r="Y73" i="49" s="1"/>
  <c r="V73" i="49"/>
  <c r="W73" i="49" s="1"/>
  <c r="AD72" i="49"/>
  <c r="AE72" i="49" s="1"/>
  <c r="AB72" i="49"/>
  <c r="AC72" i="49" s="1"/>
  <c r="Z72" i="49"/>
  <c r="AA72" i="49" s="1"/>
  <c r="X72" i="49"/>
  <c r="Y72" i="49" s="1"/>
  <c r="V72" i="49"/>
  <c r="W72" i="49" s="1"/>
  <c r="AD71" i="49"/>
  <c r="AE71" i="49" s="1"/>
  <c r="AB71" i="49"/>
  <c r="AC71" i="49" s="1"/>
  <c r="Z71" i="49"/>
  <c r="AA71" i="49" s="1"/>
  <c r="X71" i="49"/>
  <c r="Y71" i="49" s="1"/>
  <c r="V71" i="49"/>
  <c r="W71" i="49" s="1"/>
  <c r="AD70" i="49"/>
  <c r="AE70" i="49" s="1"/>
  <c r="AB70" i="49"/>
  <c r="AC70" i="49" s="1"/>
  <c r="Z70" i="49"/>
  <c r="AA70" i="49" s="1"/>
  <c r="X70" i="49"/>
  <c r="Y70" i="49" s="1"/>
  <c r="V70" i="49"/>
  <c r="W70" i="49" s="1"/>
  <c r="AD69" i="49"/>
  <c r="AE69" i="49" s="1"/>
  <c r="AB69" i="49"/>
  <c r="AC69" i="49" s="1"/>
  <c r="Z69" i="49"/>
  <c r="AA69" i="49" s="1"/>
  <c r="X69" i="49"/>
  <c r="Y69" i="49" s="1"/>
  <c r="V69" i="49"/>
  <c r="W69" i="49" s="1"/>
  <c r="AD68" i="49"/>
  <c r="AE68" i="49" s="1"/>
  <c r="AB68" i="49"/>
  <c r="AC68" i="49" s="1"/>
  <c r="Z68" i="49"/>
  <c r="AA68" i="49" s="1"/>
  <c r="X68" i="49"/>
  <c r="Y68" i="49" s="1"/>
  <c r="V68" i="49"/>
  <c r="W68" i="49" s="1"/>
  <c r="AD67" i="49"/>
  <c r="AE67" i="49" s="1"/>
  <c r="AB67" i="49"/>
  <c r="AC67" i="49" s="1"/>
  <c r="Z67" i="49"/>
  <c r="AA67" i="49" s="1"/>
  <c r="X67" i="49"/>
  <c r="Y67" i="49" s="1"/>
  <c r="V67" i="49"/>
  <c r="W67" i="49" s="1"/>
  <c r="AD66" i="49"/>
  <c r="AE66" i="49" s="1"/>
  <c r="AB66" i="49"/>
  <c r="AC66" i="49" s="1"/>
  <c r="Z66" i="49"/>
  <c r="AA66" i="49" s="1"/>
  <c r="X66" i="49"/>
  <c r="Y66" i="49" s="1"/>
  <c r="V66" i="49"/>
  <c r="W66" i="49" s="1"/>
  <c r="AD65" i="49"/>
  <c r="AE65" i="49" s="1"/>
  <c r="AB65" i="49"/>
  <c r="AC65" i="49" s="1"/>
  <c r="Z65" i="49"/>
  <c r="AA65" i="49" s="1"/>
  <c r="X65" i="49"/>
  <c r="Y65" i="49" s="1"/>
  <c r="V65" i="49"/>
  <c r="W65" i="49" s="1"/>
  <c r="AD64" i="49"/>
  <c r="AE64" i="49" s="1"/>
  <c r="AB64" i="49"/>
  <c r="AC64" i="49" s="1"/>
  <c r="Z64" i="49"/>
  <c r="AA64" i="49" s="1"/>
  <c r="X64" i="49"/>
  <c r="Y64" i="49" s="1"/>
  <c r="V64" i="49"/>
  <c r="W64" i="49" s="1"/>
  <c r="AD63" i="49"/>
  <c r="AE63" i="49" s="1"/>
  <c r="AB63" i="49"/>
  <c r="AC63" i="49" s="1"/>
  <c r="Z63" i="49"/>
  <c r="AA63" i="49" s="1"/>
  <c r="X63" i="49"/>
  <c r="Y63" i="49" s="1"/>
  <c r="V63" i="49"/>
  <c r="W63" i="49" s="1"/>
  <c r="AD62" i="49"/>
  <c r="AE62" i="49" s="1"/>
  <c r="AB62" i="49"/>
  <c r="AC62" i="49" s="1"/>
  <c r="Z62" i="49"/>
  <c r="AA62" i="49" s="1"/>
  <c r="X62" i="49"/>
  <c r="Y62" i="49" s="1"/>
  <c r="V62" i="49"/>
  <c r="W62" i="49" s="1"/>
  <c r="AD61" i="49"/>
  <c r="AE61" i="49" s="1"/>
  <c r="AB61" i="49"/>
  <c r="AC61" i="49" s="1"/>
  <c r="Z61" i="49"/>
  <c r="AA61" i="49" s="1"/>
  <c r="X61" i="49"/>
  <c r="Y61" i="49" s="1"/>
  <c r="V61" i="49"/>
  <c r="W61" i="49" s="1"/>
  <c r="AD60" i="49"/>
  <c r="AE60" i="49" s="1"/>
  <c r="AB60" i="49"/>
  <c r="AC60" i="49" s="1"/>
  <c r="Z60" i="49"/>
  <c r="AA60" i="49" s="1"/>
  <c r="X60" i="49"/>
  <c r="Y60" i="49" s="1"/>
  <c r="V60" i="49"/>
  <c r="W60" i="49" s="1"/>
  <c r="AD59" i="49"/>
  <c r="AE59" i="49" s="1"/>
  <c r="AB59" i="49"/>
  <c r="AC59" i="49" s="1"/>
  <c r="Z59" i="49"/>
  <c r="AA59" i="49" s="1"/>
  <c r="X59" i="49"/>
  <c r="Y59" i="49" s="1"/>
  <c r="V59" i="49"/>
  <c r="W59" i="49" s="1"/>
  <c r="AD58" i="49"/>
  <c r="AE58" i="49" s="1"/>
  <c r="AB58" i="49"/>
  <c r="AC58" i="49" s="1"/>
  <c r="Z58" i="49"/>
  <c r="AA58" i="49" s="1"/>
  <c r="X58" i="49"/>
  <c r="Y58" i="49" s="1"/>
  <c r="V58" i="49"/>
  <c r="W58" i="49" s="1"/>
  <c r="AD57" i="49"/>
  <c r="AE57" i="49" s="1"/>
  <c r="AB57" i="49"/>
  <c r="AC57" i="49" s="1"/>
  <c r="Z57" i="49"/>
  <c r="AA57" i="49" s="1"/>
  <c r="X57" i="49"/>
  <c r="Y57" i="49" s="1"/>
  <c r="V57" i="49"/>
  <c r="W57" i="49" s="1"/>
  <c r="AD56" i="49"/>
  <c r="AE56" i="49" s="1"/>
  <c r="AB56" i="49"/>
  <c r="AC56" i="49" s="1"/>
  <c r="Z56" i="49"/>
  <c r="AA56" i="49" s="1"/>
  <c r="X56" i="49"/>
  <c r="Y56" i="49" s="1"/>
  <c r="V56" i="49"/>
  <c r="W56" i="49" s="1"/>
  <c r="AD55" i="49"/>
  <c r="AE55" i="49" s="1"/>
  <c r="AB55" i="49"/>
  <c r="AC55" i="49" s="1"/>
  <c r="Z55" i="49"/>
  <c r="AA55" i="49" s="1"/>
  <c r="X55" i="49"/>
  <c r="Y55" i="49" s="1"/>
  <c r="V55" i="49"/>
  <c r="AD54" i="49"/>
  <c r="AE54" i="49" s="1"/>
  <c r="AB54" i="49"/>
  <c r="AC54" i="49" s="1"/>
  <c r="Z54" i="49"/>
  <c r="AA54" i="49" s="1"/>
  <c r="X54" i="49"/>
  <c r="Y54" i="49" s="1"/>
  <c r="V54" i="49"/>
  <c r="W54" i="49" s="1"/>
  <c r="AD53" i="49"/>
  <c r="AE53" i="49" s="1"/>
  <c r="AB53" i="49"/>
  <c r="AC53" i="49" s="1"/>
  <c r="Z53" i="49"/>
  <c r="AA53" i="49" s="1"/>
  <c r="X53" i="49"/>
  <c r="Y53" i="49" s="1"/>
  <c r="V53" i="49"/>
  <c r="W53" i="49" s="1"/>
  <c r="AD52" i="49"/>
  <c r="AE52" i="49" s="1"/>
  <c r="AB52" i="49"/>
  <c r="AC52" i="49" s="1"/>
  <c r="Z52" i="49"/>
  <c r="AA52" i="49" s="1"/>
  <c r="X52" i="49"/>
  <c r="Y52" i="49" s="1"/>
  <c r="V52" i="49"/>
  <c r="W52" i="49" s="1"/>
  <c r="AD51" i="49"/>
  <c r="AE51" i="49" s="1"/>
  <c r="AB51" i="49"/>
  <c r="AC51" i="49" s="1"/>
  <c r="Z51" i="49"/>
  <c r="AA51" i="49" s="1"/>
  <c r="X51" i="49"/>
  <c r="Y51" i="49" s="1"/>
  <c r="V51" i="49"/>
  <c r="W51" i="49" s="1"/>
  <c r="AD50" i="49"/>
  <c r="AE50" i="49" s="1"/>
  <c r="AB50" i="49"/>
  <c r="AC50" i="49" s="1"/>
  <c r="Z50" i="49"/>
  <c r="AA50" i="49" s="1"/>
  <c r="X50" i="49"/>
  <c r="Y50" i="49" s="1"/>
  <c r="V50" i="49"/>
  <c r="W50" i="49" s="1"/>
  <c r="AD49" i="49"/>
  <c r="AE49" i="49" s="1"/>
  <c r="AB49" i="49"/>
  <c r="AC49" i="49" s="1"/>
  <c r="Z49" i="49"/>
  <c r="AA49" i="49" s="1"/>
  <c r="X49" i="49"/>
  <c r="Y49" i="49" s="1"/>
  <c r="V49" i="49"/>
  <c r="W49" i="49" s="1"/>
  <c r="AD48" i="49"/>
  <c r="AE48" i="49" s="1"/>
  <c r="AB48" i="49"/>
  <c r="AC48" i="49" s="1"/>
  <c r="Z48" i="49"/>
  <c r="AA48" i="49" s="1"/>
  <c r="X48" i="49"/>
  <c r="Y48" i="49" s="1"/>
  <c r="V48" i="49"/>
  <c r="W48" i="49" s="1"/>
  <c r="AD47" i="49"/>
  <c r="AE47" i="49" s="1"/>
  <c r="AB47" i="49"/>
  <c r="AC47" i="49" s="1"/>
  <c r="Z47" i="49"/>
  <c r="AA47" i="49" s="1"/>
  <c r="X47" i="49"/>
  <c r="Y47" i="49" s="1"/>
  <c r="V47" i="49"/>
  <c r="W47" i="49" s="1"/>
  <c r="AD46" i="49"/>
  <c r="AE46" i="49" s="1"/>
  <c r="AB46" i="49"/>
  <c r="AC46" i="49" s="1"/>
  <c r="Z46" i="49"/>
  <c r="AA46" i="49" s="1"/>
  <c r="X46" i="49"/>
  <c r="Y46" i="49" s="1"/>
  <c r="V46" i="49"/>
  <c r="W46" i="49" s="1"/>
  <c r="AD45" i="49"/>
  <c r="AE45" i="49" s="1"/>
  <c r="AB45" i="49"/>
  <c r="AC45" i="49" s="1"/>
  <c r="Z45" i="49"/>
  <c r="AA45" i="49" s="1"/>
  <c r="X45" i="49"/>
  <c r="Y45" i="49" s="1"/>
  <c r="V45" i="49"/>
  <c r="W45" i="49" s="1"/>
  <c r="AD44" i="49"/>
  <c r="AE44" i="49" s="1"/>
  <c r="AB44" i="49"/>
  <c r="AC44" i="49" s="1"/>
  <c r="Z44" i="49"/>
  <c r="AA44" i="49" s="1"/>
  <c r="X44" i="49"/>
  <c r="Y44" i="49" s="1"/>
  <c r="V44" i="49"/>
  <c r="W44" i="49" s="1"/>
  <c r="AD71" i="34"/>
  <c r="AE71" i="34" s="1"/>
  <c r="AB71" i="34"/>
  <c r="AC71" i="34" s="1"/>
  <c r="Z71" i="34"/>
  <c r="AA71" i="34" s="1"/>
  <c r="X71" i="34"/>
  <c r="Y71" i="34" s="1"/>
  <c r="V71" i="34"/>
  <c r="W71" i="34" s="1"/>
  <c r="AE70" i="34"/>
  <c r="AD70" i="34"/>
  <c r="AB70" i="34"/>
  <c r="AC70" i="34" s="1"/>
  <c r="Z70" i="34"/>
  <c r="AA70" i="34" s="1"/>
  <c r="X70" i="34"/>
  <c r="Y70" i="34" s="1"/>
  <c r="V70" i="34"/>
  <c r="W70" i="34" s="1"/>
  <c r="AD69" i="34"/>
  <c r="AE69" i="34" s="1"/>
  <c r="AC69" i="34"/>
  <c r="AB69" i="34"/>
  <c r="Z69" i="34"/>
  <c r="AA69" i="34" s="1"/>
  <c r="X69" i="34"/>
  <c r="Y69" i="34" s="1"/>
  <c r="V69" i="34"/>
  <c r="W69" i="34" s="1"/>
  <c r="AD68" i="34"/>
  <c r="AE68" i="34" s="1"/>
  <c r="AB68" i="34"/>
  <c r="AC68" i="34" s="1"/>
  <c r="Z68" i="34"/>
  <c r="AA68" i="34" s="1"/>
  <c r="X68" i="34"/>
  <c r="Y68" i="34" s="1"/>
  <c r="V68" i="34"/>
  <c r="W68" i="34" s="1"/>
  <c r="AD67" i="34"/>
  <c r="AE67" i="34" s="1"/>
  <c r="AB67" i="34"/>
  <c r="AC67" i="34" s="1"/>
  <c r="Z67" i="34"/>
  <c r="AA67" i="34" s="1"/>
  <c r="X67" i="34"/>
  <c r="Y67" i="34" s="1"/>
  <c r="V67" i="34"/>
  <c r="W67" i="34" s="1"/>
  <c r="AD66" i="34"/>
  <c r="AE66" i="34" s="1"/>
  <c r="AB66" i="34"/>
  <c r="AC66" i="34" s="1"/>
  <c r="Z66" i="34"/>
  <c r="AA66" i="34" s="1"/>
  <c r="X66" i="34"/>
  <c r="Y66" i="34" s="1"/>
  <c r="V66" i="34"/>
  <c r="W66" i="34" s="1"/>
  <c r="AD65" i="34"/>
  <c r="AE65" i="34" s="1"/>
  <c r="AB65" i="34"/>
  <c r="AC65" i="34" s="1"/>
  <c r="Z65" i="34"/>
  <c r="AA65" i="34" s="1"/>
  <c r="X65" i="34"/>
  <c r="Y65" i="34" s="1"/>
  <c r="V65" i="34"/>
  <c r="W65" i="34" s="1"/>
  <c r="AD64" i="34"/>
  <c r="AE64" i="34" s="1"/>
  <c r="AB64" i="34"/>
  <c r="AC64" i="34" s="1"/>
  <c r="Z64" i="34"/>
  <c r="AA64" i="34" s="1"/>
  <c r="X64" i="34"/>
  <c r="Y64" i="34" s="1"/>
  <c r="V64" i="34"/>
  <c r="W64" i="34" s="1"/>
  <c r="AD63" i="34"/>
  <c r="AE63" i="34" s="1"/>
  <c r="AB63" i="34"/>
  <c r="AC63" i="34" s="1"/>
  <c r="Z63" i="34"/>
  <c r="AA63" i="34" s="1"/>
  <c r="X63" i="34"/>
  <c r="Y63" i="34" s="1"/>
  <c r="V63" i="34"/>
  <c r="AD62" i="34"/>
  <c r="AE62" i="34" s="1"/>
  <c r="AB62" i="34"/>
  <c r="AC62" i="34" s="1"/>
  <c r="Z62" i="34"/>
  <c r="AA62" i="34" s="1"/>
  <c r="X62" i="34"/>
  <c r="Y62" i="34" s="1"/>
  <c r="V62" i="34"/>
  <c r="AD61" i="34"/>
  <c r="AE61" i="34" s="1"/>
  <c r="AB61" i="34"/>
  <c r="AC61" i="34" s="1"/>
  <c r="Z61" i="34"/>
  <c r="AA61" i="34" s="1"/>
  <c r="X61" i="34"/>
  <c r="Y61" i="34" s="1"/>
  <c r="V61" i="34"/>
  <c r="W61" i="34" s="1"/>
  <c r="AD60" i="34"/>
  <c r="AE60" i="34" s="1"/>
  <c r="AB60" i="34"/>
  <c r="AC60" i="34" s="1"/>
  <c r="Z60" i="34"/>
  <c r="AA60" i="34" s="1"/>
  <c r="X60" i="34"/>
  <c r="Y60" i="34" s="1"/>
  <c r="V60" i="34"/>
  <c r="W60" i="34" s="1"/>
  <c r="AD59" i="34"/>
  <c r="AE59" i="34" s="1"/>
  <c r="AB59" i="34"/>
  <c r="AC59" i="34" s="1"/>
  <c r="Z59" i="34"/>
  <c r="AA59" i="34" s="1"/>
  <c r="X59" i="34"/>
  <c r="Y59" i="34" s="1"/>
  <c r="V59" i="34"/>
  <c r="AD58" i="34"/>
  <c r="AE58" i="34" s="1"/>
  <c r="AB58" i="34"/>
  <c r="AC58" i="34" s="1"/>
  <c r="Z58" i="34"/>
  <c r="AA58" i="34" s="1"/>
  <c r="X58" i="34"/>
  <c r="Y58" i="34" s="1"/>
  <c r="V58" i="34"/>
  <c r="W58" i="34" s="1"/>
  <c r="AD57" i="34"/>
  <c r="AE57" i="34" s="1"/>
  <c r="AB57" i="34"/>
  <c r="AC57" i="34" s="1"/>
  <c r="Z57" i="34"/>
  <c r="AA57" i="34" s="1"/>
  <c r="X57" i="34"/>
  <c r="Y57" i="34" s="1"/>
  <c r="V57" i="34"/>
  <c r="W57" i="34" s="1"/>
  <c r="AD56" i="34"/>
  <c r="AE56" i="34" s="1"/>
  <c r="AB56" i="34"/>
  <c r="AC56" i="34" s="1"/>
  <c r="Z56" i="34"/>
  <c r="AA56" i="34" s="1"/>
  <c r="X56" i="34"/>
  <c r="Y56" i="34" s="1"/>
  <c r="V56" i="34"/>
  <c r="W56" i="34" s="1"/>
  <c r="AD55" i="34"/>
  <c r="AE55" i="34" s="1"/>
  <c r="AB55" i="34"/>
  <c r="AC55" i="34" s="1"/>
  <c r="Z55" i="34"/>
  <c r="AA55" i="34" s="1"/>
  <c r="X55" i="34"/>
  <c r="Y55" i="34" s="1"/>
  <c r="V55" i="34"/>
  <c r="W55" i="34" s="1"/>
  <c r="AD54" i="34"/>
  <c r="AE54" i="34" s="1"/>
  <c r="AB54" i="34"/>
  <c r="AC54" i="34" s="1"/>
  <c r="Z54" i="34"/>
  <c r="AA54" i="34" s="1"/>
  <c r="X54" i="34"/>
  <c r="Y54" i="34" s="1"/>
  <c r="V54" i="34"/>
  <c r="W54" i="34" s="1"/>
  <c r="AD53" i="34"/>
  <c r="AE53" i="34" s="1"/>
  <c r="AB53" i="34"/>
  <c r="AC53" i="34" s="1"/>
  <c r="Z53" i="34"/>
  <c r="AA53" i="34" s="1"/>
  <c r="X53" i="34"/>
  <c r="Y53" i="34" s="1"/>
  <c r="V53" i="34"/>
  <c r="W53" i="34" s="1"/>
  <c r="AD52" i="34"/>
  <c r="AE52" i="34" s="1"/>
  <c r="AB52" i="34"/>
  <c r="AC52" i="34" s="1"/>
  <c r="Z52" i="34"/>
  <c r="AA52" i="34" s="1"/>
  <c r="X52" i="34"/>
  <c r="Y52" i="34" s="1"/>
  <c r="V52" i="34"/>
  <c r="W52" i="34" s="1"/>
  <c r="AD51" i="34"/>
  <c r="AE51" i="34" s="1"/>
  <c r="AB51" i="34"/>
  <c r="AC51" i="34" s="1"/>
  <c r="Z51" i="34"/>
  <c r="AA51" i="34" s="1"/>
  <c r="X51" i="34"/>
  <c r="Y51" i="34" s="1"/>
  <c r="V51" i="34"/>
  <c r="W51" i="34" s="1"/>
  <c r="AD50" i="34"/>
  <c r="AE50" i="34" s="1"/>
  <c r="AB50" i="34"/>
  <c r="AC50" i="34" s="1"/>
  <c r="Z50" i="34"/>
  <c r="AA50" i="34" s="1"/>
  <c r="X50" i="34"/>
  <c r="Y50" i="34" s="1"/>
  <c r="V50" i="34"/>
  <c r="W50" i="34" s="1"/>
  <c r="AD49" i="34"/>
  <c r="AE49" i="34" s="1"/>
  <c r="AB49" i="34"/>
  <c r="AC49" i="34" s="1"/>
  <c r="Z49" i="34"/>
  <c r="AA49" i="34" s="1"/>
  <c r="X49" i="34"/>
  <c r="Y49" i="34" s="1"/>
  <c r="V49" i="34"/>
  <c r="W49" i="34" s="1"/>
  <c r="AD48" i="34"/>
  <c r="AE48" i="34" s="1"/>
  <c r="AB48" i="34"/>
  <c r="AC48" i="34" s="1"/>
  <c r="Z48" i="34"/>
  <c r="AA48" i="34" s="1"/>
  <c r="X48" i="34"/>
  <c r="Y48" i="34" s="1"/>
  <c r="V48" i="34"/>
  <c r="W48" i="34" s="1"/>
  <c r="AD47" i="34"/>
  <c r="AE47" i="34" s="1"/>
  <c r="AB47" i="34"/>
  <c r="AC47" i="34" s="1"/>
  <c r="Z47" i="34"/>
  <c r="AA47" i="34" s="1"/>
  <c r="X47" i="34"/>
  <c r="Y47" i="34" s="1"/>
  <c r="V47" i="34"/>
  <c r="W47" i="34" s="1"/>
  <c r="AD46" i="34"/>
  <c r="AE46" i="34" s="1"/>
  <c r="AB46" i="34"/>
  <c r="AC46" i="34" s="1"/>
  <c r="Z46" i="34"/>
  <c r="AA46" i="34" s="1"/>
  <c r="X46" i="34"/>
  <c r="Y46" i="34" s="1"/>
  <c r="V46" i="34"/>
  <c r="AD45" i="34"/>
  <c r="AE45" i="34" s="1"/>
  <c r="AB45" i="34"/>
  <c r="AC45" i="34" s="1"/>
  <c r="Z45" i="34"/>
  <c r="AA45" i="34" s="1"/>
  <c r="X45" i="34"/>
  <c r="Y45" i="34" s="1"/>
  <c r="V45" i="34"/>
  <c r="W45" i="34" s="1"/>
  <c r="AD44" i="34"/>
  <c r="AE44" i="34" s="1"/>
  <c r="AB44" i="34"/>
  <c r="AC44" i="34" s="1"/>
  <c r="Z44" i="34"/>
  <c r="AA44" i="34" s="1"/>
  <c r="X44" i="34"/>
  <c r="Y44" i="34" s="1"/>
  <c r="V44" i="34"/>
  <c r="W44" i="34" s="1"/>
  <c r="AD283" i="16"/>
  <c r="AE283" i="16" s="1"/>
  <c r="AB283" i="16"/>
  <c r="AC283" i="16" s="1"/>
  <c r="Z283" i="16"/>
  <c r="AA283" i="16" s="1"/>
  <c r="X283" i="16"/>
  <c r="Y283" i="16" s="1"/>
  <c r="V283" i="16"/>
  <c r="W283" i="16" s="1"/>
  <c r="AD282" i="16"/>
  <c r="AE282" i="16" s="1"/>
  <c r="AB282" i="16"/>
  <c r="AC282" i="16" s="1"/>
  <c r="Z282" i="16"/>
  <c r="AA282" i="16" s="1"/>
  <c r="X282" i="16"/>
  <c r="Y282" i="16" s="1"/>
  <c r="V282" i="16"/>
  <c r="W282" i="16" s="1"/>
  <c r="AD281" i="16"/>
  <c r="AE281" i="16" s="1"/>
  <c r="AB281" i="16"/>
  <c r="AC281" i="16" s="1"/>
  <c r="Z281" i="16"/>
  <c r="AA281" i="16" s="1"/>
  <c r="X281" i="16"/>
  <c r="Y281" i="16" s="1"/>
  <c r="V281" i="16"/>
  <c r="W281" i="16" s="1"/>
  <c r="AD280" i="16"/>
  <c r="AE280" i="16" s="1"/>
  <c r="AB280" i="16"/>
  <c r="AC280" i="16" s="1"/>
  <c r="Z280" i="16"/>
  <c r="AA280" i="16" s="1"/>
  <c r="X280" i="16"/>
  <c r="Y280" i="16" s="1"/>
  <c r="V280" i="16"/>
  <c r="W280" i="16" s="1"/>
  <c r="AD279" i="16"/>
  <c r="AE279" i="16" s="1"/>
  <c r="AB279" i="16"/>
  <c r="AC279" i="16" s="1"/>
  <c r="Z279" i="16"/>
  <c r="AA279" i="16" s="1"/>
  <c r="X279" i="16"/>
  <c r="Y279" i="16" s="1"/>
  <c r="V279" i="16"/>
  <c r="W279" i="16" s="1"/>
  <c r="AD278" i="16"/>
  <c r="AE278" i="16" s="1"/>
  <c r="AB278" i="16"/>
  <c r="AC278" i="16" s="1"/>
  <c r="Z278" i="16"/>
  <c r="AA278" i="16" s="1"/>
  <c r="X278" i="16"/>
  <c r="Y278" i="16" s="1"/>
  <c r="V278" i="16"/>
  <c r="W278" i="16" s="1"/>
  <c r="AD277" i="16"/>
  <c r="AE277" i="16" s="1"/>
  <c r="AB277" i="16"/>
  <c r="AC277" i="16" s="1"/>
  <c r="Z277" i="16"/>
  <c r="AA277" i="16" s="1"/>
  <c r="X277" i="16"/>
  <c r="Y277" i="16" s="1"/>
  <c r="V277" i="16"/>
  <c r="W277" i="16" s="1"/>
  <c r="AD276" i="16"/>
  <c r="AE276" i="16" s="1"/>
  <c r="AB276" i="16"/>
  <c r="AC276" i="16" s="1"/>
  <c r="Z276" i="16"/>
  <c r="AA276" i="16" s="1"/>
  <c r="X276" i="16"/>
  <c r="Y276" i="16" s="1"/>
  <c r="V276" i="16"/>
  <c r="W276" i="16" s="1"/>
  <c r="AD275" i="16"/>
  <c r="AE275" i="16" s="1"/>
  <c r="AB275" i="16"/>
  <c r="AC275" i="16" s="1"/>
  <c r="Z275" i="16"/>
  <c r="AA275" i="16" s="1"/>
  <c r="X275" i="16"/>
  <c r="Y275" i="16" s="1"/>
  <c r="V275" i="16"/>
  <c r="W275" i="16" s="1"/>
  <c r="AD274" i="16"/>
  <c r="AE274" i="16" s="1"/>
  <c r="AB274" i="16"/>
  <c r="AC274" i="16" s="1"/>
  <c r="Z274" i="16"/>
  <c r="AA274" i="16" s="1"/>
  <c r="X274" i="16"/>
  <c r="Y274" i="16" s="1"/>
  <c r="V274" i="16"/>
  <c r="W274" i="16" s="1"/>
  <c r="AD273" i="16"/>
  <c r="AE273" i="16" s="1"/>
  <c r="AB273" i="16"/>
  <c r="AC273" i="16" s="1"/>
  <c r="Z273" i="16"/>
  <c r="AA273" i="16" s="1"/>
  <c r="X273" i="16"/>
  <c r="Y273" i="16" s="1"/>
  <c r="V273" i="16"/>
  <c r="W273" i="16" s="1"/>
  <c r="AD272" i="16"/>
  <c r="AE272" i="16" s="1"/>
  <c r="AB272" i="16"/>
  <c r="AC272" i="16" s="1"/>
  <c r="Z272" i="16"/>
  <c r="AA272" i="16" s="1"/>
  <c r="X272" i="16"/>
  <c r="Y272" i="16" s="1"/>
  <c r="V272" i="16"/>
  <c r="W272" i="16" s="1"/>
  <c r="AD271" i="16"/>
  <c r="AE271" i="16" s="1"/>
  <c r="AB271" i="16"/>
  <c r="AC271" i="16" s="1"/>
  <c r="Z271" i="16"/>
  <c r="AA271" i="16" s="1"/>
  <c r="X271" i="16"/>
  <c r="Y271" i="16" s="1"/>
  <c r="V271" i="16"/>
  <c r="W271" i="16" s="1"/>
  <c r="AD270" i="16"/>
  <c r="AE270" i="16" s="1"/>
  <c r="AB270" i="16"/>
  <c r="AC270" i="16" s="1"/>
  <c r="Z270" i="16"/>
  <c r="AA270" i="16" s="1"/>
  <c r="X270" i="16"/>
  <c r="Y270" i="16" s="1"/>
  <c r="V270" i="16"/>
  <c r="W270" i="16" s="1"/>
  <c r="AD269" i="16"/>
  <c r="AE269" i="16" s="1"/>
  <c r="AB269" i="16"/>
  <c r="AC269" i="16" s="1"/>
  <c r="Z269" i="16"/>
  <c r="AA269" i="16" s="1"/>
  <c r="X269" i="16"/>
  <c r="Y269" i="16" s="1"/>
  <c r="V269" i="16"/>
  <c r="W269" i="16" s="1"/>
  <c r="AD268" i="16"/>
  <c r="AE268" i="16" s="1"/>
  <c r="AB268" i="16"/>
  <c r="AC268" i="16" s="1"/>
  <c r="Z268" i="16"/>
  <c r="AA268" i="16" s="1"/>
  <c r="X268" i="16"/>
  <c r="Y268" i="16" s="1"/>
  <c r="V268" i="16"/>
  <c r="W268" i="16" s="1"/>
  <c r="AD267" i="16"/>
  <c r="AE267" i="16" s="1"/>
  <c r="AB267" i="16"/>
  <c r="AC267" i="16" s="1"/>
  <c r="Z267" i="16"/>
  <c r="AA267" i="16" s="1"/>
  <c r="X267" i="16"/>
  <c r="Y267" i="16" s="1"/>
  <c r="V267" i="16"/>
  <c r="W267" i="16" s="1"/>
  <c r="AD266" i="16"/>
  <c r="AE266" i="16" s="1"/>
  <c r="AB266" i="16"/>
  <c r="AC266" i="16" s="1"/>
  <c r="Z266" i="16"/>
  <c r="AA266" i="16" s="1"/>
  <c r="X266" i="16"/>
  <c r="Y266" i="16" s="1"/>
  <c r="V266" i="16"/>
  <c r="W266" i="16" s="1"/>
  <c r="AD265" i="16"/>
  <c r="AE265" i="16" s="1"/>
  <c r="AB265" i="16"/>
  <c r="AC265" i="16" s="1"/>
  <c r="Z265" i="16"/>
  <c r="AA265" i="16" s="1"/>
  <c r="X265" i="16"/>
  <c r="Y265" i="16" s="1"/>
  <c r="V265" i="16"/>
  <c r="W265" i="16" s="1"/>
  <c r="AD264" i="16"/>
  <c r="AE264" i="16" s="1"/>
  <c r="AB264" i="16"/>
  <c r="AC264" i="16" s="1"/>
  <c r="Z264" i="16"/>
  <c r="AA264" i="16" s="1"/>
  <c r="X264" i="16"/>
  <c r="Y264" i="16" s="1"/>
  <c r="V264" i="16"/>
  <c r="AB263" i="16"/>
  <c r="AC263" i="16" s="1"/>
  <c r="Z263" i="16"/>
  <c r="AA263" i="16" s="1"/>
  <c r="X263" i="16"/>
  <c r="Y263" i="16" s="1"/>
  <c r="V263" i="16"/>
  <c r="W263" i="16" s="1"/>
  <c r="AB262" i="16"/>
  <c r="AC262" i="16" s="1"/>
  <c r="Z262" i="16"/>
  <c r="AA262" i="16" s="1"/>
  <c r="X262" i="16"/>
  <c r="Y262" i="16" s="1"/>
  <c r="V262" i="16"/>
  <c r="W262" i="16" s="1"/>
  <c r="AB261" i="16"/>
  <c r="AC261" i="16" s="1"/>
  <c r="Z261" i="16"/>
  <c r="AA261" i="16" s="1"/>
  <c r="X261" i="16"/>
  <c r="Y261" i="16" s="1"/>
  <c r="V261" i="16"/>
  <c r="W261" i="16" s="1"/>
  <c r="AD260" i="16"/>
  <c r="AE260" i="16" s="1"/>
  <c r="AB260" i="16"/>
  <c r="AC260" i="16" s="1"/>
  <c r="Z260" i="16"/>
  <c r="AA260" i="16" s="1"/>
  <c r="X260" i="16"/>
  <c r="Y260" i="16" s="1"/>
  <c r="V260" i="16"/>
  <c r="W260" i="16" s="1"/>
  <c r="AD259" i="16"/>
  <c r="AE259" i="16" s="1"/>
  <c r="AB259" i="16"/>
  <c r="AC259" i="16" s="1"/>
  <c r="Z259" i="16"/>
  <c r="AA259" i="16" s="1"/>
  <c r="X259" i="16"/>
  <c r="Y259" i="16" s="1"/>
  <c r="V259" i="16"/>
  <c r="W259" i="16" s="1"/>
  <c r="AD258" i="16"/>
  <c r="AE258" i="16" s="1"/>
  <c r="AB258" i="16"/>
  <c r="AC258" i="16" s="1"/>
  <c r="Z258" i="16"/>
  <c r="AA258" i="16" s="1"/>
  <c r="X258" i="16"/>
  <c r="Y258" i="16" s="1"/>
  <c r="V258" i="16"/>
  <c r="W258" i="16" s="1"/>
  <c r="AD257" i="16"/>
  <c r="AE257" i="16" s="1"/>
  <c r="AB257" i="16"/>
  <c r="AC257" i="16" s="1"/>
  <c r="Z257" i="16"/>
  <c r="AA257" i="16" s="1"/>
  <c r="X257" i="16"/>
  <c r="Y257" i="16" s="1"/>
  <c r="V257" i="16"/>
  <c r="W257" i="16" s="1"/>
  <c r="AD256" i="16"/>
  <c r="AE256" i="16" s="1"/>
  <c r="AB256" i="16"/>
  <c r="AC256" i="16" s="1"/>
  <c r="Z256" i="16"/>
  <c r="AA256" i="16" s="1"/>
  <c r="X256" i="16"/>
  <c r="Y256" i="16" s="1"/>
  <c r="V256" i="16"/>
  <c r="W256" i="16" s="1"/>
  <c r="AD255" i="16"/>
  <c r="AE255" i="16" s="1"/>
  <c r="AB255" i="16"/>
  <c r="AC255" i="16" s="1"/>
  <c r="Z255" i="16"/>
  <c r="AA255" i="16" s="1"/>
  <c r="X255" i="16"/>
  <c r="Y255" i="16" s="1"/>
  <c r="V255" i="16"/>
  <c r="W255" i="16" s="1"/>
  <c r="AD254" i="16"/>
  <c r="AE254" i="16" s="1"/>
  <c r="AB254" i="16"/>
  <c r="AC254" i="16" s="1"/>
  <c r="Z254" i="16"/>
  <c r="AA254" i="16" s="1"/>
  <c r="X254" i="16"/>
  <c r="Y254" i="16" s="1"/>
  <c r="V254" i="16"/>
  <c r="W254" i="16" s="1"/>
  <c r="AD253" i="16"/>
  <c r="AE253" i="16" s="1"/>
  <c r="AB253" i="16"/>
  <c r="AC253" i="16" s="1"/>
  <c r="Z253" i="16"/>
  <c r="AA253" i="16" s="1"/>
  <c r="X253" i="16"/>
  <c r="Y253" i="16" s="1"/>
  <c r="V253" i="16"/>
  <c r="W253" i="16" s="1"/>
  <c r="AD252" i="16"/>
  <c r="AE252" i="16" s="1"/>
  <c r="AB252" i="16"/>
  <c r="AC252" i="16" s="1"/>
  <c r="Z252" i="16"/>
  <c r="AA252" i="16" s="1"/>
  <c r="X252" i="16"/>
  <c r="Y252" i="16" s="1"/>
  <c r="V252" i="16"/>
  <c r="W252" i="16" s="1"/>
  <c r="AD251" i="16"/>
  <c r="AE251" i="16" s="1"/>
  <c r="AB251" i="16"/>
  <c r="AC251" i="16" s="1"/>
  <c r="Z251" i="16"/>
  <c r="AA251" i="16" s="1"/>
  <c r="X251" i="16"/>
  <c r="Y251" i="16" s="1"/>
  <c r="V251" i="16"/>
  <c r="W251" i="16" s="1"/>
  <c r="AD250" i="16"/>
  <c r="AE250" i="16" s="1"/>
  <c r="AB250" i="16"/>
  <c r="AC250" i="16" s="1"/>
  <c r="Z250" i="16"/>
  <c r="AA250" i="16" s="1"/>
  <c r="X250" i="16"/>
  <c r="Y250" i="16" s="1"/>
  <c r="V250" i="16"/>
  <c r="W250" i="16" s="1"/>
  <c r="AD249" i="16"/>
  <c r="AE249" i="16" s="1"/>
  <c r="AB249" i="16"/>
  <c r="AC249" i="16" s="1"/>
  <c r="Z249" i="16"/>
  <c r="AA249" i="16" s="1"/>
  <c r="X249" i="16"/>
  <c r="Y249" i="16" s="1"/>
  <c r="V249" i="16"/>
  <c r="W249" i="16" s="1"/>
  <c r="AD248" i="16"/>
  <c r="AE248" i="16" s="1"/>
  <c r="AB248" i="16"/>
  <c r="AC248" i="16" s="1"/>
  <c r="Z248" i="16"/>
  <c r="AA248" i="16" s="1"/>
  <c r="X248" i="16"/>
  <c r="Y248" i="16" s="1"/>
  <c r="V248" i="16"/>
  <c r="W248" i="16" s="1"/>
  <c r="AD247" i="16"/>
  <c r="AE247" i="16" s="1"/>
  <c r="AB247" i="16"/>
  <c r="AC247" i="16" s="1"/>
  <c r="Z247" i="16"/>
  <c r="AA247" i="16" s="1"/>
  <c r="X247" i="16"/>
  <c r="Y247" i="16" s="1"/>
  <c r="V247" i="16"/>
  <c r="W247" i="16" s="1"/>
  <c r="AD246" i="16"/>
  <c r="AE246" i="16" s="1"/>
  <c r="AB246" i="16"/>
  <c r="AC246" i="16" s="1"/>
  <c r="Z246" i="16"/>
  <c r="AA246" i="16" s="1"/>
  <c r="X246" i="16"/>
  <c r="Y246" i="16" s="1"/>
  <c r="V246" i="16"/>
  <c r="W246" i="16" s="1"/>
  <c r="AD245" i="16"/>
  <c r="AE245" i="16" s="1"/>
  <c r="AB245" i="16"/>
  <c r="AC245" i="16" s="1"/>
  <c r="Z245" i="16"/>
  <c r="AA245" i="16" s="1"/>
  <c r="X245" i="16"/>
  <c r="Y245" i="16" s="1"/>
  <c r="V245" i="16"/>
  <c r="W245" i="16" s="1"/>
  <c r="AD244" i="16"/>
  <c r="AE244" i="16" s="1"/>
  <c r="AB244" i="16"/>
  <c r="AC244" i="16" s="1"/>
  <c r="Z244" i="16"/>
  <c r="AA244" i="16" s="1"/>
  <c r="X244" i="16"/>
  <c r="Y244" i="16" s="1"/>
  <c r="V244" i="16"/>
  <c r="W244" i="16" s="1"/>
  <c r="AD243" i="16"/>
  <c r="AE243" i="16" s="1"/>
  <c r="AB243" i="16"/>
  <c r="AC243" i="16" s="1"/>
  <c r="Z243" i="16"/>
  <c r="AA243" i="16" s="1"/>
  <c r="X243" i="16"/>
  <c r="Y243" i="16" s="1"/>
  <c r="V243" i="16"/>
  <c r="W243" i="16" s="1"/>
  <c r="AD242" i="16"/>
  <c r="AE242" i="16" s="1"/>
  <c r="AB242" i="16"/>
  <c r="AC242" i="16" s="1"/>
  <c r="Z242" i="16"/>
  <c r="AA242" i="16" s="1"/>
  <c r="X242" i="16"/>
  <c r="Y242" i="16" s="1"/>
  <c r="V242" i="16"/>
  <c r="W242" i="16" s="1"/>
  <c r="AD241" i="16"/>
  <c r="AE241" i="16" s="1"/>
  <c r="AB241" i="16"/>
  <c r="AC241" i="16" s="1"/>
  <c r="Z241" i="16"/>
  <c r="AA241" i="16" s="1"/>
  <c r="X241" i="16"/>
  <c r="Y241" i="16" s="1"/>
  <c r="V241" i="16"/>
  <c r="W241" i="16" s="1"/>
  <c r="AD240" i="16"/>
  <c r="AE240" i="16" s="1"/>
  <c r="AB240" i="16"/>
  <c r="AC240" i="16" s="1"/>
  <c r="Z240" i="16"/>
  <c r="AA240" i="16" s="1"/>
  <c r="X240" i="16"/>
  <c r="Y240" i="16" s="1"/>
  <c r="V240" i="16"/>
  <c r="W240" i="16" s="1"/>
  <c r="AD239" i="16"/>
  <c r="AE239" i="16" s="1"/>
  <c r="AB239" i="16"/>
  <c r="AC239" i="16" s="1"/>
  <c r="Z239" i="16"/>
  <c r="AA239" i="16" s="1"/>
  <c r="X239" i="16"/>
  <c r="Y239" i="16" s="1"/>
  <c r="V239" i="16"/>
  <c r="W239" i="16" s="1"/>
  <c r="AD238" i="16"/>
  <c r="AE238" i="16" s="1"/>
  <c r="AB238" i="16"/>
  <c r="AC238" i="16" s="1"/>
  <c r="Z238" i="16"/>
  <c r="AA238" i="16" s="1"/>
  <c r="X238" i="16"/>
  <c r="Y238" i="16" s="1"/>
  <c r="V238" i="16"/>
  <c r="W238" i="16" s="1"/>
  <c r="AD237" i="16"/>
  <c r="AE237" i="16" s="1"/>
  <c r="AB237" i="16"/>
  <c r="AC237" i="16" s="1"/>
  <c r="Z237" i="16"/>
  <c r="AA237" i="16" s="1"/>
  <c r="X237" i="16"/>
  <c r="Y237" i="16" s="1"/>
  <c r="V237" i="16"/>
  <c r="W237" i="16" s="1"/>
  <c r="AD236" i="16"/>
  <c r="AE236" i="16" s="1"/>
  <c r="AB236" i="16"/>
  <c r="AC236" i="16" s="1"/>
  <c r="Z236" i="16"/>
  <c r="AA236" i="16" s="1"/>
  <c r="X236" i="16"/>
  <c r="Y236" i="16" s="1"/>
  <c r="V236" i="16"/>
  <c r="W236" i="16" s="1"/>
  <c r="AD235" i="16"/>
  <c r="AE235" i="16" s="1"/>
  <c r="AB235" i="16"/>
  <c r="AC235" i="16" s="1"/>
  <c r="Z235" i="16"/>
  <c r="AA235" i="16" s="1"/>
  <c r="X235" i="16"/>
  <c r="Y235" i="16" s="1"/>
  <c r="V235" i="16"/>
  <c r="W235" i="16" s="1"/>
  <c r="AD234" i="16"/>
  <c r="AE234" i="16" s="1"/>
  <c r="AB234" i="16"/>
  <c r="AC234" i="16" s="1"/>
  <c r="Z234" i="16"/>
  <c r="AA234" i="16" s="1"/>
  <c r="X234" i="16"/>
  <c r="Y234" i="16" s="1"/>
  <c r="V234" i="16"/>
  <c r="W234" i="16" s="1"/>
  <c r="AD233" i="16"/>
  <c r="AE233" i="16" s="1"/>
  <c r="AB233" i="16"/>
  <c r="AC233" i="16" s="1"/>
  <c r="Z233" i="16"/>
  <c r="AA233" i="16" s="1"/>
  <c r="X233" i="16"/>
  <c r="Y233" i="16" s="1"/>
  <c r="V233" i="16"/>
  <c r="W233" i="16" s="1"/>
  <c r="AD232" i="16"/>
  <c r="AE232" i="16" s="1"/>
  <c r="AB232" i="16"/>
  <c r="AC232" i="16" s="1"/>
  <c r="Z232" i="16"/>
  <c r="AA232" i="16" s="1"/>
  <c r="X232" i="16"/>
  <c r="Y232" i="16" s="1"/>
  <c r="V232" i="16"/>
  <c r="W232" i="16" s="1"/>
  <c r="AD231" i="16"/>
  <c r="AE231" i="16" s="1"/>
  <c r="AB231" i="16"/>
  <c r="AC231" i="16" s="1"/>
  <c r="Z231" i="16"/>
  <c r="AA231" i="16" s="1"/>
  <c r="X231" i="16"/>
  <c r="Y231" i="16" s="1"/>
  <c r="V231" i="16"/>
  <c r="W231" i="16" s="1"/>
  <c r="AD230" i="16"/>
  <c r="AE230" i="16" s="1"/>
  <c r="AB230" i="16"/>
  <c r="AC230" i="16" s="1"/>
  <c r="Z230" i="16"/>
  <c r="AA230" i="16" s="1"/>
  <c r="X230" i="16"/>
  <c r="Y230" i="16" s="1"/>
  <c r="V230" i="16"/>
  <c r="W230" i="16" s="1"/>
  <c r="AD229" i="16"/>
  <c r="AE229" i="16" s="1"/>
  <c r="AB229" i="16"/>
  <c r="AC229" i="16" s="1"/>
  <c r="Z229" i="16"/>
  <c r="AA229" i="16" s="1"/>
  <c r="X229" i="16"/>
  <c r="Y229" i="16" s="1"/>
  <c r="V229" i="16"/>
  <c r="W229" i="16" s="1"/>
  <c r="AD228" i="16"/>
  <c r="AE228" i="16" s="1"/>
  <c r="AB228" i="16"/>
  <c r="AC228" i="16" s="1"/>
  <c r="Z228" i="16"/>
  <c r="AA228" i="16" s="1"/>
  <c r="X228" i="16"/>
  <c r="Y228" i="16" s="1"/>
  <c r="V228" i="16"/>
  <c r="W228" i="16" s="1"/>
  <c r="AD227" i="16"/>
  <c r="AE227" i="16" s="1"/>
  <c r="AB227" i="16"/>
  <c r="AC227" i="16" s="1"/>
  <c r="Z227" i="16"/>
  <c r="AA227" i="16" s="1"/>
  <c r="X227" i="16"/>
  <c r="Y227" i="16" s="1"/>
  <c r="V227" i="16"/>
  <c r="W227" i="16" s="1"/>
  <c r="AD226" i="16"/>
  <c r="AE226" i="16" s="1"/>
  <c r="AB226" i="16"/>
  <c r="AC226" i="16" s="1"/>
  <c r="Z226" i="16"/>
  <c r="AA226" i="16" s="1"/>
  <c r="X226" i="16"/>
  <c r="Y226" i="16" s="1"/>
  <c r="V226" i="16"/>
  <c r="W226" i="16" s="1"/>
  <c r="AD225" i="16"/>
  <c r="AE225" i="16" s="1"/>
  <c r="AB225" i="16"/>
  <c r="AC225" i="16" s="1"/>
  <c r="Z225" i="16"/>
  <c r="AA225" i="16" s="1"/>
  <c r="X225" i="16"/>
  <c r="Y225" i="16" s="1"/>
  <c r="V225" i="16"/>
  <c r="W225" i="16" s="1"/>
  <c r="AD224" i="16"/>
  <c r="AE224" i="16" s="1"/>
  <c r="AB224" i="16"/>
  <c r="AC224" i="16" s="1"/>
  <c r="Z224" i="16"/>
  <c r="AA224" i="16" s="1"/>
  <c r="X224" i="16"/>
  <c r="Y224" i="16" s="1"/>
  <c r="V224" i="16"/>
  <c r="W224" i="16" s="1"/>
  <c r="AD223" i="16"/>
  <c r="AE223" i="16" s="1"/>
  <c r="AB223" i="16"/>
  <c r="AC223" i="16" s="1"/>
  <c r="Z223" i="16"/>
  <c r="AA223" i="16" s="1"/>
  <c r="X223" i="16"/>
  <c r="Y223" i="16" s="1"/>
  <c r="V223" i="16"/>
  <c r="W223" i="16" s="1"/>
  <c r="AD222" i="16"/>
  <c r="AE222" i="16" s="1"/>
  <c r="AB222" i="16"/>
  <c r="AC222" i="16" s="1"/>
  <c r="Z222" i="16"/>
  <c r="AA222" i="16" s="1"/>
  <c r="X222" i="16"/>
  <c r="Y222" i="16" s="1"/>
  <c r="V222" i="16"/>
  <c r="W222" i="16" s="1"/>
  <c r="AD221" i="16"/>
  <c r="AE221" i="16" s="1"/>
  <c r="AB221" i="16"/>
  <c r="AC221" i="16" s="1"/>
  <c r="Z221" i="16"/>
  <c r="AA221" i="16" s="1"/>
  <c r="X221" i="16"/>
  <c r="Y221" i="16" s="1"/>
  <c r="V221" i="16"/>
  <c r="W221" i="16" s="1"/>
  <c r="AD220" i="16"/>
  <c r="AE220" i="16" s="1"/>
  <c r="AB220" i="16"/>
  <c r="AC220" i="16" s="1"/>
  <c r="Z220" i="16"/>
  <c r="AA220" i="16" s="1"/>
  <c r="X220" i="16"/>
  <c r="Y220" i="16" s="1"/>
  <c r="V220" i="16"/>
  <c r="W220" i="16" s="1"/>
  <c r="AD219" i="16"/>
  <c r="AE219" i="16" s="1"/>
  <c r="AB219" i="16"/>
  <c r="AC219" i="16" s="1"/>
  <c r="Z219" i="16"/>
  <c r="AA219" i="16" s="1"/>
  <c r="X219" i="16"/>
  <c r="Y219" i="16" s="1"/>
  <c r="V219" i="16"/>
  <c r="W219" i="16" s="1"/>
  <c r="AD218" i="16"/>
  <c r="AE218" i="16" s="1"/>
  <c r="AB218" i="16"/>
  <c r="AC218" i="16" s="1"/>
  <c r="Z218" i="16"/>
  <c r="AA218" i="16" s="1"/>
  <c r="X218" i="16"/>
  <c r="Y218" i="16" s="1"/>
  <c r="V218" i="16"/>
  <c r="W218" i="16" s="1"/>
  <c r="AD217" i="16"/>
  <c r="AE217" i="16" s="1"/>
  <c r="AB217" i="16"/>
  <c r="AC217" i="16" s="1"/>
  <c r="Z217" i="16"/>
  <c r="AA217" i="16" s="1"/>
  <c r="X217" i="16"/>
  <c r="Y217" i="16" s="1"/>
  <c r="V217" i="16"/>
  <c r="W217" i="16" s="1"/>
  <c r="AD216" i="16"/>
  <c r="AE216" i="16" s="1"/>
  <c r="AB216" i="16"/>
  <c r="AC216" i="16" s="1"/>
  <c r="Z216" i="16"/>
  <c r="AA216" i="16" s="1"/>
  <c r="X216" i="16"/>
  <c r="Y216" i="16" s="1"/>
  <c r="V216" i="16"/>
  <c r="W216" i="16" s="1"/>
  <c r="AD215" i="16"/>
  <c r="AE215" i="16" s="1"/>
  <c r="AB215" i="16"/>
  <c r="AC215" i="16" s="1"/>
  <c r="Z215" i="16"/>
  <c r="AA215" i="16" s="1"/>
  <c r="X215" i="16"/>
  <c r="Y215" i="16" s="1"/>
  <c r="V215" i="16"/>
  <c r="W215" i="16" s="1"/>
  <c r="AD214" i="16"/>
  <c r="AE214" i="16" s="1"/>
  <c r="AB214" i="16"/>
  <c r="AC214" i="16" s="1"/>
  <c r="Z214" i="16"/>
  <c r="AA214" i="16" s="1"/>
  <c r="X214" i="16"/>
  <c r="Y214" i="16" s="1"/>
  <c r="V214" i="16"/>
  <c r="W214" i="16" s="1"/>
  <c r="AD213" i="16"/>
  <c r="AE213" i="16" s="1"/>
  <c r="AB213" i="16"/>
  <c r="AC213" i="16" s="1"/>
  <c r="Z213" i="16"/>
  <c r="AA213" i="16" s="1"/>
  <c r="X213" i="16"/>
  <c r="Y213" i="16" s="1"/>
  <c r="V213" i="16"/>
  <c r="W213" i="16" s="1"/>
  <c r="AD212" i="16"/>
  <c r="AE212" i="16" s="1"/>
  <c r="AB212" i="16"/>
  <c r="AC212" i="16" s="1"/>
  <c r="Z212" i="16"/>
  <c r="AA212" i="16" s="1"/>
  <c r="X212" i="16"/>
  <c r="Y212" i="16" s="1"/>
  <c r="V212" i="16"/>
  <c r="W212" i="16" s="1"/>
  <c r="AD211" i="16"/>
  <c r="AE211" i="16" s="1"/>
  <c r="AB211" i="16"/>
  <c r="AC211" i="16" s="1"/>
  <c r="Z211" i="16"/>
  <c r="AA211" i="16" s="1"/>
  <c r="X211" i="16"/>
  <c r="Y211" i="16" s="1"/>
  <c r="V211" i="16"/>
  <c r="W211" i="16" s="1"/>
  <c r="AD210" i="16"/>
  <c r="AE210" i="16" s="1"/>
  <c r="AB210" i="16"/>
  <c r="AC210" i="16" s="1"/>
  <c r="Z210" i="16"/>
  <c r="AA210" i="16" s="1"/>
  <c r="X210" i="16"/>
  <c r="Y210" i="16" s="1"/>
  <c r="V210" i="16"/>
  <c r="W210" i="16" s="1"/>
  <c r="AD209" i="16"/>
  <c r="AE209" i="16" s="1"/>
  <c r="AB209" i="16"/>
  <c r="AC209" i="16" s="1"/>
  <c r="Z209" i="16"/>
  <c r="AA209" i="16" s="1"/>
  <c r="X209" i="16"/>
  <c r="Y209" i="16" s="1"/>
  <c r="V209" i="16"/>
  <c r="W209" i="16" s="1"/>
  <c r="AD208" i="16"/>
  <c r="AE208" i="16" s="1"/>
  <c r="AB208" i="16"/>
  <c r="AC208" i="16" s="1"/>
  <c r="Z208" i="16"/>
  <c r="AA208" i="16" s="1"/>
  <c r="X208" i="16"/>
  <c r="Y208" i="16" s="1"/>
  <c r="V208" i="16"/>
  <c r="W208" i="16" s="1"/>
  <c r="AD207" i="16"/>
  <c r="AE207" i="16" s="1"/>
  <c r="AB207" i="16"/>
  <c r="AC207" i="16" s="1"/>
  <c r="Z207" i="16"/>
  <c r="AA207" i="16" s="1"/>
  <c r="X207" i="16"/>
  <c r="Y207" i="16" s="1"/>
  <c r="V207" i="16"/>
  <c r="W207" i="16" s="1"/>
  <c r="AD206" i="16"/>
  <c r="AE206" i="16" s="1"/>
  <c r="AB206" i="16"/>
  <c r="AC206" i="16" s="1"/>
  <c r="Z206" i="16"/>
  <c r="AA206" i="16" s="1"/>
  <c r="X206" i="16"/>
  <c r="Y206" i="16" s="1"/>
  <c r="V206" i="16"/>
  <c r="W206" i="16" s="1"/>
  <c r="AD205" i="16"/>
  <c r="AE205" i="16" s="1"/>
  <c r="AB205" i="16"/>
  <c r="AC205" i="16" s="1"/>
  <c r="Z205" i="16"/>
  <c r="AA205" i="16" s="1"/>
  <c r="X205" i="16"/>
  <c r="Y205" i="16" s="1"/>
  <c r="V205" i="16"/>
  <c r="W205" i="16" s="1"/>
  <c r="AD204" i="16"/>
  <c r="AE204" i="16" s="1"/>
  <c r="AB204" i="16"/>
  <c r="AC204" i="16" s="1"/>
  <c r="Z204" i="16"/>
  <c r="AA204" i="16" s="1"/>
  <c r="X204" i="16"/>
  <c r="Y204" i="16" s="1"/>
  <c r="V204" i="16"/>
  <c r="W204" i="16" s="1"/>
  <c r="AD203" i="16"/>
  <c r="AE203" i="16" s="1"/>
  <c r="AB203" i="16"/>
  <c r="AC203" i="16" s="1"/>
  <c r="Z203" i="16"/>
  <c r="AA203" i="16" s="1"/>
  <c r="X203" i="16"/>
  <c r="Y203" i="16" s="1"/>
  <c r="V203" i="16"/>
  <c r="W203" i="16" s="1"/>
  <c r="AD202" i="16"/>
  <c r="AE202" i="16" s="1"/>
  <c r="AB202" i="16"/>
  <c r="AC202" i="16" s="1"/>
  <c r="Z202" i="16"/>
  <c r="AA202" i="16" s="1"/>
  <c r="X202" i="16"/>
  <c r="Y202" i="16" s="1"/>
  <c r="V202" i="16"/>
  <c r="W202" i="16" s="1"/>
  <c r="AD201" i="16"/>
  <c r="AE201" i="16" s="1"/>
  <c r="AB201" i="16"/>
  <c r="AC201" i="16" s="1"/>
  <c r="Z201" i="16"/>
  <c r="AA201" i="16" s="1"/>
  <c r="X201" i="16"/>
  <c r="Y201" i="16" s="1"/>
  <c r="V201" i="16"/>
  <c r="W201" i="16" s="1"/>
  <c r="AD200" i="16"/>
  <c r="AE200" i="16" s="1"/>
  <c r="AB200" i="16"/>
  <c r="AC200" i="16" s="1"/>
  <c r="Z200" i="16"/>
  <c r="AA200" i="16" s="1"/>
  <c r="X200" i="16"/>
  <c r="Y200" i="16" s="1"/>
  <c r="V200" i="16"/>
  <c r="W200" i="16" s="1"/>
  <c r="AD199" i="16"/>
  <c r="AE199" i="16" s="1"/>
  <c r="AB199" i="16"/>
  <c r="AC199" i="16" s="1"/>
  <c r="Z199" i="16"/>
  <c r="AA199" i="16" s="1"/>
  <c r="X199" i="16"/>
  <c r="Y199" i="16" s="1"/>
  <c r="V199" i="16"/>
  <c r="W199" i="16" s="1"/>
  <c r="AD198" i="16"/>
  <c r="AE198" i="16" s="1"/>
  <c r="AB198" i="16"/>
  <c r="AC198" i="16" s="1"/>
  <c r="Z198" i="16"/>
  <c r="AA198" i="16" s="1"/>
  <c r="X198" i="16"/>
  <c r="Y198" i="16" s="1"/>
  <c r="V198" i="16"/>
  <c r="W198" i="16" s="1"/>
  <c r="AD197" i="16"/>
  <c r="AE197" i="16" s="1"/>
  <c r="AB197" i="16"/>
  <c r="AC197" i="16" s="1"/>
  <c r="Z197" i="16"/>
  <c r="AA197" i="16" s="1"/>
  <c r="X197" i="16"/>
  <c r="Y197" i="16" s="1"/>
  <c r="V197" i="16"/>
  <c r="W197" i="16" s="1"/>
  <c r="AD196" i="16"/>
  <c r="AE196" i="16" s="1"/>
  <c r="AB196" i="16"/>
  <c r="AC196" i="16" s="1"/>
  <c r="Z196" i="16"/>
  <c r="AA196" i="16" s="1"/>
  <c r="X196" i="16"/>
  <c r="Y196" i="16" s="1"/>
  <c r="V196" i="16"/>
  <c r="W196" i="16" s="1"/>
  <c r="AD195" i="16"/>
  <c r="AE195" i="16" s="1"/>
  <c r="AB195" i="16"/>
  <c r="AC195" i="16" s="1"/>
  <c r="Z195" i="16"/>
  <c r="AA195" i="16" s="1"/>
  <c r="X195" i="16"/>
  <c r="Y195" i="16" s="1"/>
  <c r="V195" i="16"/>
  <c r="W195" i="16" s="1"/>
  <c r="AD194" i="16"/>
  <c r="AE194" i="16" s="1"/>
  <c r="AB194" i="16"/>
  <c r="AC194" i="16" s="1"/>
  <c r="Z194" i="16"/>
  <c r="AA194" i="16" s="1"/>
  <c r="X194" i="16"/>
  <c r="Y194" i="16" s="1"/>
  <c r="V194" i="16"/>
  <c r="W194" i="16" s="1"/>
  <c r="AD193" i="16"/>
  <c r="AE193" i="16" s="1"/>
  <c r="AB193" i="16"/>
  <c r="AC193" i="16" s="1"/>
  <c r="Z193" i="16"/>
  <c r="AA193" i="16" s="1"/>
  <c r="X193" i="16"/>
  <c r="Y193" i="16" s="1"/>
  <c r="V193" i="16"/>
  <c r="W193" i="16" s="1"/>
  <c r="AD192" i="16"/>
  <c r="AE192" i="16" s="1"/>
  <c r="AB192" i="16"/>
  <c r="AC192" i="16" s="1"/>
  <c r="Z192" i="16"/>
  <c r="AA192" i="16" s="1"/>
  <c r="X192" i="16"/>
  <c r="Y192" i="16" s="1"/>
  <c r="V192" i="16"/>
  <c r="W192" i="16" s="1"/>
  <c r="AD191" i="16"/>
  <c r="AE191" i="16" s="1"/>
  <c r="AB191" i="16"/>
  <c r="AC191" i="16" s="1"/>
  <c r="Z191" i="16"/>
  <c r="AA191" i="16" s="1"/>
  <c r="X191" i="16"/>
  <c r="Y191" i="16" s="1"/>
  <c r="V191" i="16"/>
  <c r="W191" i="16" s="1"/>
  <c r="AD190" i="16"/>
  <c r="AE190" i="16" s="1"/>
  <c r="AB190" i="16"/>
  <c r="AC190" i="16" s="1"/>
  <c r="Z190" i="16"/>
  <c r="AA190" i="16" s="1"/>
  <c r="X190" i="16"/>
  <c r="Y190" i="16" s="1"/>
  <c r="V190" i="16"/>
  <c r="W190" i="16" s="1"/>
  <c r="AD189" i="16"/>
  <c r="AE189" i="16" s="1"/>
  <c r="AB189" i="16"/>
  <c r="AC189" i="16" s="1"/>
  <c r="Z189" i="16"/>
  <c r="AA189" i="16" s="1"/>
  <c r="X189" i="16"/>
  <c r="Y189" i="16" s="1"/>
  <c r="V189" i="16"/>
  <c r="W189" i="16" s="1"/>
  <c r="AD188" i="16"/>
  <c r="AE188" i="16" s="1"/>
  <c r="AB188" i="16"/>
  <c r="AC188" i="16" s="1"/>
  <c r="Z188" i="16"/>
  <c r="AA188" i="16" s="1"/>
  <c r="X188" i="16"/>
  <c r="Y188" i="16" s="1"/>
  <c r="V188" i="16"/>
  <c r="W188" i="16" s="1"/>
  <c r="AD187" i="16"/>
  <c r="AE187" i="16" s="1"/>
  <c r="AB187" i="16"/>
  <c r="AC187" i="16" s="1"/>
  <c r="Z187" i="16"/>
  <c r="AA187" i="16" s="1"/>
  <c r="X187" i="16"/>
  <c r="Y187" i="16" s="1"/>
  <c r="V187" i="16"/>
  <c r="W187" i="16" s="1"/>
  <c r="AD186" i="16"/>
  <c r="AE186" i="16" s="1"/>
  <c r="AB186" i="16"/>
  <c r="AC186" i="16" s="1"/>
  <c r="Z186" i="16"/>
  <c r="AA186" i="16" s="1"/>
  <c r="X186" i="16"/>
  <c r="Y186" i="16" s="1"/>
  <c r="V186" i="16"/>
  <c r="W186" i="16" s="1"/>
  <c r="AD185" i="16"/>
  <c r="AE185" i="16" s="1"/>
  <c r="AB185" i="16"/>
  <c r="AC185" i="16" s="1"/>
  <c r="Z185" i="16"/>
  <c r="AA185" i="16" s="1"/>
  <c r="X185" i="16"/>
  <c r="Y185" i="16" s="1"/>
  <c r="V185" i="16"/>
  <c r="W185" i="16" s="1"/>
  <c r="AD184" i="16"/>
  <c r="AE184" i="16" s="1"/>
  <c r="AB184" i="16"/>
  <c r="AC184" i="16" s="1"/>
  <c r="Z184" i="16"/>
  <c r="AA184" i="16" s="1"/>
  <c r="X184" i="16"/>
  <c r="Y184" i="16" s="1"/>
  <c r="V184" i="16"/>
  <c r="W184" i="16" s="1"/>
  <c r="AD183" i="16"/>
  <c r="AE183" i="16" s="1"/>
  <c r="AB183" i="16"/>
  <c r="AC183" i="16" s="1"/>
  <c r="Z183" i="16"/>
  <c r="AA183" i="16" s="1"/>
  <c r="X183" i="16"/>
  <c r="Y183" i="16" s="1"/>
  <c r="V183" i="16"/>
  <c r="W183" i="16" s="1"/>
  <c r="AD182" i="16"/>
  <c r="AE182" i="16" s="1"/>
  <c r="AB182" i="16"/>
  <c r="AC182" i="16" s="1"/>
  <c r="Z182" i="16"/>
  <c r="AA182" i="16" s="1"/>
  <c r="X182" i="16"/>
  <c r="Y182" i="16" s="1"/>
  <c r="V182" i="16"/>
  <c r="W182" i="16" s="1"/>
  <c r="AD180" i="16"/>
  <c r="AE180" i="16" s="1"/>
  <c r="AB180" i="16"/>
  <c r="AC180" i="16" s="1"/>
  <c r="Z180" i="16"/>
  <c r="AA180" i="16" s="1"/>
  <c r="X180" i="16"/>
  <c r="Y180" i="16" s="1"/>
  <c r="V180" i="16"/>
  <c r="W180" i="16" s="1"/>
  <c r="V179" i="16"/>
  <c r="W179" i="16" s="1"/>
  <c r="AD178" i="16"/>
  <c r="AE178" i="16" s="1"/>
  <c r="AB178" i="16"/>
  <c r="AC178" i="16" s="1"/>
  <c r="Z178" i="16"/>
  <c r="AA178" i="16" s="1"/>
  <c r="X178" i="16"/>
  <c r="Y178" i="16" s="1"/>
  <c r="V178" i="16"/>
  <c r="W178" i="16" s="1"/>
  <c r="AD177" i="16"/>
  <c r="AE177" i="16" s="1"/>
  <c r="AB177" i="16"/>
  <c r="AC177" i="16" s="1"/>
  <c r="Z177" i="16"/>
  <c r="AA177" i="16" s="1"/>
  <c r="X177" i="16"/>
  <c r="Y177" i="16" s="1"/>
  <c r="V177" i="16"/>
  <c r="W177" i="16" s="1"/>
  <c r="V176" i="16"/>
  <c r="W176" i="16" s="1"/>
  <c r="AD173" i="16"/>
  <c r="AE173" i="16" s="1"/>
  <c r="AB173" i="16"/>
  <c r="AC173" i="16" s="1"/>
  <c r="Z173" i="16"/>
  <c r="AA173" i="16" s="1"/>
  <c r="X173" i="16"/>
  <c r="Y173" i="16" s="1"/>
  <c r="V173" i="16"/>
  <c r="W173" i="16" s="1"/>
  <c r="AB171" i="16"/>
  <c r="AC171" i="16" s="1"/>
  <c r="Z171" i="16"/>
  <c r="AA171" i="16" s="1"/>
  <c r="X171" i="16"/>
  <c r="Y171" i="16" s="1"/>
  <c r="V171" i="16"/>
  <c r="W171" i="16" s="1"/>
  <c r="AD170" i="16"/>
  <c r="AE170" i="16" s="1"/>
  <c r="AB170" i="16"/>
  <c r="AC170" i="16" s="1"/>
  <c r="Z170" i="16"/>
  <c r="AA170" i="16" s="1"/>
  <c r="X170" i="16"/>
  <c r="Y170" i="16" s="1"/>
  <c r="V170" i="16"/>
  <c r="W170" i="16" s="1"/>
  <c r="AD169" i="16"/>
  <c r="AE169" i="16" s="1"/>
  <c r="AB169" i="16"/>
  <c r="AC169" i="16" s="1"/>
  <c r="Z169" i="16"/>
  <c r="AA169" i="16" s="1"/>
  <c r="X169" i="16"/>
  <c r="Y169" i="16" s="1"/>
  <c r="V169" i="16"/>
  <c r="W169" i="16" s="1"/>
  <c r="AD168" i="16"/>
  <c r="AE168" i="16" s="1"/>
  <c r="AB168" i="16"/>
  <c r="AC168" i="16" s="1"/>
  <c r="Z168" i="16"/>
  <c r="AA168" i="16" s="1"/>
  <c r="X168" i="16"/>
  <c r="Y168" i="16" s="1"/>
  <c r="V168" i="16"/>
  <c r="W168" i="16" s="1"/>
  <c r="AD166" i="16"/>
  <c r="AE166" i="16" s="1"/>
  <c r="AB166" i="16"/>
  <c r="AC166" i="16" s="1"/>
  <c r="Z166" i="16"/>
  <c r="AA166" i="16" s="1"/>
  <c r="X166" i="16"/>
  <c r="Y166" i="16" s="1"/>
  <c r="V166" i="16"/>
  <c r="W166" i="16" s="1"/>
  <c r="AD165" i="16"/>
  <c r="AE165" i="16" s="1"/>
  <c r="AB165" i="16"/>
  <c r="AC165" i="16" s="1"/>
  <c r="Z165" i="16"/>
  <c r="AA165" i="16" s="1"/>
  <c r="X165" i="16"/>
  <c r="Y165" i="16" s="1"/>
  <c r="V165" i="16"/>
  <c r="W165" i="16" s="1"/>
  <c r="AD164" i="16"/>
  <c r="AE164" i="16" s="1"/>
  <c r="AB164" i="16"/>
  <c r="AC164" i="16" s="1"/>
  <c r="Z164" i="16"/>
  <c r="AA164" i="16" s="1"/>
  <c r="X164" i="16"/>
  <c r="Y164" i="16" s="1"/>
  <c r="V164" i="16"/>
  <c r="W164" i="16" s="1"/>
  <c r="AD163" i="16"/>
  <c r="AE163" i="16" s="1"/>
  <c r="AB163" i="16"/>
  <c r="AC163" i="16" s="1"/>
  <c r="Z163" i="16"/>
  <c r="AA163" i="16" s="1"/>
  <c r="X163" i="16"/>
  <c r="Y163" i="16" s="1"/>
  <c r="V163" i="16"/>
  <c r="W163" i="16" s="1"/>
  <c r="AD162" i="16"/>
  <c r="AE162" i="16" s="1"/>
  <c r="AB162" i="16"/>
  <c r="AC162" i="16" s="1"/>
  <c r="Z162" i="16"/>
  <c r="AA162" i="16" s="1"/>
  <c r="X162" i="16"/>
  <c r="Y162" i="16" s="1"/>
  <c r="V162" i="16"/>
  <c r="W162" i="16" s="1"/>
  <c r="AD161" i="16"/>
  <c r="AE161" i="16" s="1"/>
  <c r="AB161" i="16"/>
  <c r="AC161" i="16" s="1"/>
  <c r="Z161" i="16"/>
  <c r="AA161" i="16" s="1"/>
  <c r="X161" i="16"/>
  <c r="Y161" i="16" s="1"/>
  <c r="V161" i="16"/>
  <c r="W161" i="16" s="1"/>
  <c r="AD160" i="16"/>
  <c r="AE160" i="16" s="1"/>
  <c r="AB160" i="16"/>
  <c r="AC160" i="16" s="1"/>
  <c r="Z160" i="16"/>
  <c r="AA160" i="16" s="1"/>
  <c r="X160" i="16"/>
  <c r="Y160" i="16" s="1"/>
  <c r="V160" i="16"/>
  <c r="W160" i="16" s="1"/>
  <c r="AD159" i="16"/>
  <c r="AE159" i="16" s="1"/>
  <c r="AB159" i="16"/>
  <c r="AC159" i="16" s="1"/>
  <c r="Z159" i="16"/>
  <c r="AA159" i="16" s="1"/>
  <c r="X159" i="16"/>
  <c r="Y159" i="16" s="1"/>
  <c r="V159" i="16"/>
  <c r="W159" i="16" s="1"/>
  <c r="AD158" i="16"/>
  <c r="AE158" i="16" s="1"/>
  <c r="AB158" i="16"/>
  <c r="AC158" i="16" s="1"/>
  <c r="Z158" i="16"/>
  <c r="AA158" i="16" s="1"/>
  <c r="X158" i="16"/>
  <c r="Y158" i="16" s="1"/>
  <c r="V158" i="16"/>
  <c r="W158" i="16" s="1"/>
  <c r="AD157" i="16"/>
  <c r="AE157" i="16" s="1"/>
  <c r="AB157" i="16"/>
  <c r="AC157" i="16" s="1"/>
  <c r="Z157" i="16"/>
  <c r="AA157" i="16" s="1"/>
  <c r="X157" i="16"/>
  <c r="Y157" i="16" s="1"/>
  <c r="V157" i="16"/>
  <c r="W157" i="16" s="1"/>
  <c r="AD156" i="16"/>
  <c r="AE156" i="16" s="1"/>
  <c r="AB156" i="16"/>
  <c r="AC156" i="16" s="1"/>
  <c r="Z156" i="16"/>
  <c r="AA156" i="16" s="1"/>
  <c r="X156" i="16"/>
  <c r="Y156" i="16" s="1"/>
  <c r="V156" i="16"/>
  <c r="W156" i="16" s="1"/>
  <c r="AD155" i="16"/>
  <c r="AE155" i="16" s="1"/>
  <c r="AB155" i="16"/>
  <c r="AC155" i="16" s="1"/>
  <c r="Z155" i="16"/>
  <c r="AA155" i="16" s="1"/>
  <c r="X155" i="16"/>
  <c r="Y155" i="16" s="1"/>
  <c r="V155" i="16"/>
  <c r="W155" i="16" s="1"/>
  <c r="AD154" i="16"/>
  <c r="AE154" i="16" s="1"/>
  <c r="AB154" i="16"/>
  <c r="AC154" i="16" s="1"/>
  <c r="Z154" i="16"/>
  <c r="AA154" i="16" s="1"/>
  <c r="X154" i="16"/>
  <c r="Y154" i="16" s="1"/>
  <c r="V154" i="16"/>
  <c r="W154" i="16" s="1"/>
  <c r="AD153" i="16"/>
  <c r="AE153" i="16" s="1"/>
  <c r="AB153" i="16"/>
  <c r="AC153" i="16" s="1"/>
  <c r="Z153" i="16"/>
  <c r="AA153" i="16" s="1"/>
  <c r="X153" i="16"/>
  <c r="Y153" i="16" s="1"/>
  <c r="V153" i="16"/>
  <c r="W153" i="16" s="1"/>
  <c r="AD152" i="16"/>
  <c r="AE152" i="16" s="1"/>
  <c r="AB152" i="16"/>
  <c r="AC152" i="16" s="1"/>
  <c r="Z152" i="16"/>
  <c r="AA152" i="16" s="1"/>
  <c r="X152" i="16"/>
  <c r="Y152" i="16" s="1"/>
  <c r="V152" i="16"/>
  <c r="W152" i="16" s="1"/>
  <c r="AD151" i="16"/>
  <c r="AE151" i="16" s="1"/>
  <c r="AB151" i="16"/>
  <c r="AC151" i="16" s="1"/>
  <c r="Z151" i="16"/>
  <c r="AA151" i="16" s="1"/>
  <c r="X151" i="16"/>
  <c r="Y151" i="16" s="1"/>
  <c r="V151" i="16"/>
  <c r="W151" i="16" s="1"/>
  <c r="AD150" i="16"/>
  <c r="AE150" i="16" s="1"/>
  <c r="AB150" i="16"/>
  <c r="AC150" i="16" s="1"/>
  <c r="Z150" i="16"/>
  <c r="AA150" i="16" s="1"/>
  <c r="X150" i="16"/>
  <c r="Y150" i="16" s="1"/>
  <c r="V150" i="16"/>
  <c r="W150" i="16" s="1"/>
  <c r="AD149" i="16"/>
  <c r="AE149" i="16" s="1"/>
  <c r="AB149" i="16"/>
  <c r="AC149" i="16" s="1"/>
  <c r="Z149" i="16"/>
  <c r="AA149" i="16" s="1"/>
  <c r="X149" i="16"/>
  <c r="Y149" i="16" s="1"/>
  <c r="V149" i="16"/>
  <c r="W149" i="16" s="1"/>
  <c r="AD148" i="16"/>
  <c r="AE148" i="16" s="1"/>
  <c r="AB148" i="16"/>
  <c r="AC148" i="16" s="1"/>
  <c r="Z148" i="16"/>
  <c r="AA148" i="16" s="1"/>
  <c r="X148" i="16"/>
  <c r="Y148" i="16" s="1"/>
  <c r="V148" i="16"/>
  <c r="W148" i="16" s="1"/>
  <c r="AD147" i="16"/>
  <c r="AE147" i="16" s="1"/>
  <c r="AB147" i="16"/>
  <c r="AC147" i="16" s="1"/>
  <c r="Z147" i="16"/>
  <c r="AA147" i="16" s="1"/>
  <c r="X147" i="16"/>
  <c r="Y147" i="16" s="1"/>
  <c r="V147" i="16"/>
  <c r="W147" i="16" s="1"/>
  <c r="AD146" i="16"/>
  <c r="AE146" i="16" s="1"/>
  <c r="AB146" i="16"/>
  <c r="AC146" i="16" s="1"/>
  <c r="Z146" i="16"/>
  <c r="AA146" i="16" s="1"/>
  <c r="X146" i="16"/>
  <c r="Y146" i="16" s="1"/>
  <c r="V146" i="16"/>
  <c r="W146" i="16" s="1"/>
  <c r="AD145" i="16"/>
  <c r="AE145" i="16" s="1"/>
  <c r="AB145" i="16"/>
  <c r="AC145" i="16" s="1"/>
  <c r="Z145" i="16"/>
  <c r="AA145" i="16" s="1"/>
  <c r="X145" i="16"/>
  <c r="Y145" i="16" s="1"/>
  <c r="V145" i="16"/>
  <c r="W145" i="16" s="1"/>
  <c r="AD144" i="16"/>
  <c r="AE144" i="16" s="1"/>
  <c r="AB144" i="16"/>
  <c r="AC144" i="16" s="1"/>
  <c r="Z144" i="16"/>
  <c r="AA144" i="16" s="1"/>
  <c r="X144" i="16"/>
  <c r="Y144" i="16" s="1"/>
  <c r="V144" i="16"/>
  <c r="W144" i="16" s="1"/>
  <c r="AD143" i="16"/>
  <c r="AE143" i="16" s="1"/>
  <c r="AB143" i="16"/>
  <c r="AC143" i="16" s="1"/>
  <c r="Z143" i="16"/>
  <c r="AA143" i="16" s="1"/>
  <c r="X143" i="16"/>
  <c r="Y143" i="16" s="1"/>
  <c r="V143" i="16"/>
  <c r="W143" i="16" s="1"/>
  <c r="AD142" i="16"/>
  <c r="AE142" i="16" s="1"/>
  <c r="AB142" i="16"/>
  <c r="AC142" i="16" s="1"/>
  <c r="Z142" i="16"/>
  <c r="AA142" i="16" s="1"/>
  <c r="X142" i="16"/>
  <c r="Y142" i="16" s="1"/>
  <c r="V142" i="16"/>
  <c r="W142" i="16" s="1"/>
  <c r="AD141" i="16"/>
  <c r="AE141" i="16" s="1"/>
  <c r="AB141" i="16"/>
  <c r="AC141" i="16" s="1"/>
  <c r="Z141" i="16"/>
  <c r="AA141" i="16" s="1"/>
  <c r="X141" i="16"/>
  <c r="Y141" i="16" s="1"/>
  <c r="V141" i="16"/>
  <c r="W141" i="16" s="1"/>
  <c r="AD140" i="16"/>
  <c r="AE140" i="16" s="1"/>
  <c r="AB140" i="16"/>
  <c r="AC140" i="16" s="1"/>
  <c r="Z140" i="16"/>
  <c r="AA140" i="16" s="1"/>
  <c r="X140" i="16"/>
  <c r="Y140" i="16" s="1"/>
  <c r="V140" i="16"/>
  <c r="W140" i="16" s="1"/>
  <c r="AD139" i="16"/>
  <c r="AE139" i="16" s="1"/>
  <c r="AB139" i="16"/>
  <c r="AC139" i="16" s="1"/>
  <c r="Z139" i="16"/>
  <c r="AA139" i="16" s="1"/>
  <c r="X139" i="16"/>
  <c r="Y139" i="16" s="1"/>
  <c r="V139" i="16"/>
  <c r="W139" i="16" s="1"/>
  <c r="AD138" i="16"/>
  <c r="AE138" i="16" s="1"/>
  <c r="AB138" i="16"/>
  <c r="AC138" i="16" s="1"/>
  <c r="Z138" i="16"/>
  <c r="AA138" i="16" s="1"/>
  <c r="X138" i="16"/>
  <c r="Y138" i="16" s="1"/>
  <c r="V138" i="16"/>
  <c r="W138" i="16" s="1"/>
  <c r="AD137" i="16"/>
  <c r="AE137" i="16" s="1"/>
  <c r="AB137" i="16"/>
  <c r="AC137" i="16" s="1"/>
  <c r="Z137" i="16"/>
  <c r="AA137" i="16" s="1"/>
  <c r="X137" i="16"/>
  <c r="Y137" i="16" s="1"/>
  <c r="V137" i="16"/>
  <c r="W137" i="16" s="1"/>
  <c r="AD136" i="16"/>
  <c r="AE136" i="16" s="1"/>
  <c r="AB136" i="16"/>
  <c r="AC136" i="16" s="1"/>
  <c r="Z136" i="16"/>
  <c r="AA136" i="16" s="1"/>
  <c r="X136" i="16"/>
  <c r="Y136" i="16" s="1"/>
  <c r="V136" i="16"/>
  <c r="W136" i="16" s="1"/>
  <c r="AD135" i="16"/>
  <c r="AE135" i="16" s="1"/>
  <c r="AB135" i="16"/>
  <c r="AC135" i="16" s="1"/>
  <c r="Z135" i="16"/>
  <c r="AA135" i="16" s="1"/>
  <c r="X135" i="16"/>
  <c r="Y135" i="16" s="1"/>
  <c r="V135" i="16"/>
  <c r="W135" i="16" s="1"/>
  <c r="AD134" i="16"/>
  <c r="AE134" i="16" s="1"/>
  <c r="AB134" i="16"/>
  <c r="AC134" i="16" s="1"/>
  <c r="Z134" i="16"/>
  <c r="AA134" i="16" s="1"/>
  <c r="X134" i="16"/>
  <c r="Y134" i="16" s="1"/>
  <c r="V134" i="16"/>
  <c r="W134" i="16" s="1"/>
  <c r="AD133" i="16"/>
  <c r="AE133" i="16" s="1"/>
  <c r="AB133" i="16"/>
  <c r="AC133" i="16" s="1"/>
  <c r="Z133" i="16"/>
  <c r="AA133" i="16" s="1"/>
  <c r="X133" i="16"/>
  <c r="Y133" i="16" s="1"/>
  <c r="V133" i="16"/>
  <c r="W133" i="16" s="1"/>
  <c r="AD132" i="16"/>
  <c r="AE132" i="16" s="1"/>
  <c r="AB132" i="16"/>
  <c r="AC132" i="16" s="1"/>
  <c r="Z132" i="16"/>
  <c r="AA132" i="16" s="1"/>
  <c r="X132" i="16"/>
  <c r="Y132" i="16" s="1"/>
  <c r="V132" i="16"/>
  <c r="W132" i="16" s="1"/>
  <c r="AD131" i="16"/>
  <c r="AE131" i="16" s="1"/>
  <c r="AB131" i="16"/>
  <c r="AC131" i="16" s="1"/>
  <c r="Z131" i="16"/>
  <c r="AA131" i="16" s="1"/>
  <c r="X131" i="16"/>
  <c r="Y131" i="16" s="1"/>
  <c r="V131" i="16"/>
  <c r="W131" i="16" s="1"/>
  <c r="AD130" i="16"/>
  <c r="AE130" i="16" s="1"/>
  <c r="AB130" i="16"/>
  <c r="AC130" i="16" s="1"/>
  <c r="Z130" i="16"/>
  <c r="AA130" i="16" s="1"/>
  <c r="X130" i="16"/>
  <c r="Y130" i="16" s="1"/>
  <c r="V130" i="16"/>
  <c r="W130" i="16" s="1"/>
  <c r="AD129" i="16"/>
  <c r="AE129" i="16" s="1"/>
  <c r="AB129" i="16"/>
  <c r="AC129" i="16" s="1"/>
  <c r="Z129" i="16"/>
  <c r="AA129" i="16" s="1"/>
  <c r="X129" i="16"/>
  <c r="Y129" i="16" s="1"/>
  <c r="V129" i="16"/>
  <c r="W129" i="16" s="1"/>
  <c r="AD128" i="16"/>
  <c r="AE128" i="16" s="1"/>
  <c r="AB128" i="16"/>
  <c r="AC128" i="16" s="1"/>
  <c r="Z128" i="16"/>
  <c r="AA128" i="16" s="1"/>
  <c r="X128" i="16"/>
  <c r="Y128" i="16" s="1"/>
  <c r="V128" i="16"/>
  <c r="W128" i="16" s="1"/>
  <c r="AD127" i="16"/>
  <c r="AE127" i="16" s="1"/>
  <c r="AB127" i="16"/>
  <c r="AC127" i="16" s="1"/>
  <c r="Z127" i="16"/>
  <c r="AA127" i="16" s="1"/>
  <c r="X127" i="16"/>
  <c r="Y127" i="16" s="1"/>
  <c r="V127" i="16"/>
  <c r="W127" i="16" s="1"/>
  <c r="AD126" i="16"/>
  <c r="AE126" i="16" s="1"/>
  <c r="AB126" i="16"/>
  <c r="AC126" i="16" s="1"/>
  <c r="Z126" i="16"/>
  <c r="AA126" i="16" s="1"/>
  <c r="X126" i="16"/>
  <c r="Y126" i="16" s="1"/>
  <c r="V126" i="16"/>
  <c r="W126" i="16" s="1"/>
  <c r="AD125" i="16"/>
  <c r="AE125" i="16" s="1"/>
  <c r="AB125" i="16"/>
  <c r="AC125" i="16" s="1"/>
  <c r="Z125" i="16"/>
  <c r="AA125" i="16" s="1"/>
  <c r="X125" i="16"/>
  <c r="Y125" i="16" s="1"/>
  <c r="V125" i="16"/>
  <c r="W125" i="16" s="1"/>
  <c r="AD124" i="16"/>
  <c r="AE124" i="16" s="1"/>
  <c r="AB124" i="16"/>
  <c r="AC124" i="16" s="1"/>
  <c r="Z124" i="16"/>
  <c r="AA124" i="16" s="1"/>
  <c r="X124" i="16"/>
  <c r="Y124" i="16" s="1"/>
  <c r="V124" i="16"/>
  <c r="W124" i="16" s="1"/>
  <c r="AD123" i="16"/>
  <c r="AE123" i="16" s="1"/>
  <c r="AB123" i="16"/>
  <c r="AC123" i="16" s="1"/>
  <c r="Z123" i="16"/>
  <c r="AA123" i="16" s="1"/>
  <c r="X123" i="16"/>
  <c r="Y123" i="16" s="1"/>
  <c r="V123" i="16"/>
  <c r="W123" i="16" s="1"/>
  <c r="AD122" i="16"/>
  <c r="AE122" i="16" s="1"/>
  <c r="AB122" i="16"/>
  <c r="AC122" i="16" s="1"/>
  <c r="Z122" i="16"/>
  <c r="AA122" i="16" s="1"/>
  <c r="X122" i="16"/>
  <c r="Y122" i="16" s="1"/>
  <c r="V122" i="16"/>
  <c r="W122" i="16" s="1"/>
  <c r="AD121" i="16"/>
  <c r="AE121" i="16" s="1"/>
  <c r="AB121" i="16"/>
  <c r="AC121" i="16" s="1"/>
  <c r="Z121" i="16"/>
  <c r="AA121" i="16" s="1"/>
  <c r="X121" i="16"/>
  <c r="Y121" i="16" s="1"/>
  <c r="V121" i="16"/>
  <c r="W121" i="16" s="1"/>
  <c r="AD120" i="16"/>
  <c r="AE120" i="16" s="1"/>
  <c r="AB120" i="16"/>
  <c r="AC120" i="16" s="1"/>
  <c r="Z120" i="16"/>
  <c r="AA120" i="16" s="1"/>
  <c r="X120" i="16"/>
  <c r="Y120" i="16" s="1"/>
  <c r="V120" i="16"/>
  <c r="W120" i="16" s="1"/>
  <c r="AD119" i="16"/>
  <c r="AE119" i="16" s="1"/>
  <c r="AB119" i="16"/>
  <c r="AC119" i="16" s="1"/>
  <c r="Z119" i="16"/>
  <c r="AA119" i="16" s="1"/>
  <c r="X119" i="16"/>
  <c r="Y119" i="16" s="1"/>
  <c r="V119" i="16"/>
  <c r="W119" i="16" s="1"/>
  <c r="AD118" i="16"/>
  <c r="AE118" i="16" s="1"/>
  <c r="AB118" i="16"/>
  <c r="AC118" i="16" s="1"/>
  <c r="Z118" i="16"/>
  <c r="AA118" i="16" s="1"/>
  <c r="X118" i="16"/>
  <c r="Y118" i="16" s="1"/>
  <c r="V118" i="16"/>
  <c r="W118" i="16" s="1"/>
  <c r="AD117" i="16"/>
  <c r="AE117" i="16" s="1"/>
  <c r="AB117" i="16"/>
  <c r="AC117" i="16" s="1"/>
  <c r="Z117" i="16"/>
  <c r="AA117" i="16" s="1"/>
  <c r="X117" i="16"/>
  <c r="Y117" i="16" s="1"/>
  <c r="V117" i="16"/>
  <c r="W117" i="16" s="1"/>
  <c r="AD116" i="16"/>
  <c r="AE116" i="16" s="1"/>
  <c r="AB116" i="16"/>
  <c r="AC116" i="16" s="1"/>
  <c r="Z116" i="16"/>
  <c r="AA116" i="16" s="1"/>
  <c r="X116" i="16"/>
  <c r="Y116" i="16" s="1"/>
  <c r="V116" i="16"/>
  <c r="W116" i="16" s="1"/>
  <c r="AD115" i="16"/>
  <c r="AE115" i="16" s="1"/>
  <c r="AB115" i="16"/>
  <c r="AC115" i="16" s="1"/>
  <c r="Z115" i="16"/>
  <c r="AA115" i="16" s="1"/>
  <c r="X115" i="16"/>
  <c r="Y115" i="16" s="1"/>
  <c r="V115" i="16"/>
  <c r="W115" i="16" s="1"/>
  <c r="AD114" i="16"/>
  <c r="AE114" i="16" s="1"/>
  <c r="AB114" i="16"/>
  <c r="AC114" i="16" s="1"/>
  <c r="Z114" i="16"/>
  <c r="AA114" i="16" s="1"/>
  <c r="X114" i="16"/>
  <c r="Y114" i="16" s="1"/>
  <c r="V114" i="16"/>
  <c r="W114" i="16" s="1"/>
  <c r="AD113" i="16"/>
  <c r="AE113" i="16" s="1"/>
  <c r="AB113" i="16"/>
  <c r="AC113" i="16" s="1"/>
  <c r="Z113" i="16"/>
  <c r="AA113" i="16" s="1"/>
  <c r="X113" i="16"/>
  <c r="Y113" i="16" s="1"/>
  <c r="V113" i="16"/>
  <c r="W113" i="16" s="1"/>
  <c r="AD112" i="16"/>
  <c r="AE112" i="16" s="1"/>
  <c r="AB112" i="16"/>
  <c r="AC112" i="16" s="1"/>
  <c r="Z112" i="16"/>
  <c r="AA112" i="16" s="1"/>
  <c r="X112" i="16"/>
  <c r="Y112" i="16" s="1"/>
  <c r="V112" i="16"/>
  <c r="W112" i="16" s="1"/>
  <c r="AD111" i="16"/>
  <c r="AE111" i="16" s="1"/>
  <c r="AB111" i="16"/>
  <c r="AC111" i="16" s="1"/>
  <c r="Z111" i="16"/>
  <c r="AA111" i="16" s="1"/>
  <c r="X111" i="16"/>
  <c r="Y111" i="16" s="1"/>
  <c r="V111" i="16"/>
  <c r="W111" i="16" s="1"/>
  <c r="AD110" i="16"/>
  <c r="AE110" i="16" s="1"/>
  <c r="AB110" i="16"/>
  <c r="AC110" i="16" s="1"/>
  <c r="Z110" i="16"/>
  <c r="AA110" i="16" s="1"/>
  <c r="X110" i="16"/>
  <c r="Y110" i="16" s="1"/>
  <c r="V110" i="16"/>
  <c r="W110" i="16" s="1"/>
  <c r="AD109" i="16"/>
  <c r="AE109" i="16" s="1"/>
  <c r="AB109" i="16"/>
  <c r="AC109" i="16" s="1"/>
  <c r="Z109" i="16"/>
  <c r="AA109" i="16" s="1"/>
  <c r="X109" i="16"/>
  <c r="Y109" i="16" s="1"/>
  <c r="V109" i="16"/>
  <c r="W109" i="16" s="1"/>
  <c r="AD108" i="16"/>
  <c r="AE108" i="16" s="1"/>
  <c r="AB108" i="16"/>
  <c r="AC108" i="16" s="1"/>
  <c r="Z108" i="16"/>
  <c r="AA108" i="16" s="1"/>
  <c r="X108" i="16"/>
  <c r="Y108" i="16" s="1"/>
  <c r="V108" i="16"/>
  <c r="W108" i="16" s="1"/>
  <c r="AD107" i="16"/>
  <c r="AE107" i="16" s="1"/>
  <c r="AB107" i="16"/>
  <c r="AC107" i="16" s="1"/>
  <c r="Z107" i="16"/>
  <c r="AA107" i="16" s="1"/>
  <c r="X107" i="16"/>
  <c r="Y107" i="16" s="1"/>
  <c r="V107" i="16"/>
  <c r="W107" i="16" s="1"/>
  <c r="AD106" i="16"/>
  <c r="AE106" i="16" s="1"/>
  <c r="AB106" i="16"/>
  <c r="AC106" i="16" s="1"/>
  <c r="Z106" i="16"/>
  <c r="AA106" i="16" s="1"/>
  <c r="X106" i="16"/>
  <c r="Y106" i="16" s="1"/>
  <c r="V106" i="16"/>
  <c r="W106" i="16" s="1"/>
  <c r="AD105" i="16"/>
  <c r="AE105" i="16" s="1"/>
  <c r="AB105" i="16"/>
  <c r="AC105" i="16" s="1"/>
  <c r="Z105" i="16"/>
  <c r="AA105" i="16" s="1"/>
  <c r="X105" i="16"/>
  <c r="Y105" i="16" s="1"/>
  <c r="V105" i="16"/>
  <c r="W105" i="16" s="1"/>
  <c r="AD104" i="16"/>
  <c r="AE104" i="16" s="1"/>
  <c r="AB104" i="16"/>
  <c r="AC104" i="16" s="1"/>
  <c r="Z104" i="16"/>
  <c r="AA104" i="16" s="1"/>
  <c r="X104" i="16"/>
  <c r="Y104" i="16" s="1"/>
  <c r="V104" i="16"/>
  <c r="W104" i="16" s="1"/>
  <c r="AD103" i="16"/>
  <c r="AE103" i="16" s="1"/>
  <c r="AB103" i="16"/>
  <c r="AC103" i="16" s="1"/>
  <c r="Z103" i="16"/>
  <c r="AA103" i="16" s="1"/>
  <c r="X103" i="16"/>
  <c r="Y103" i="16" s="1"/>
  <c r="V103" i="16"/>
  <c r="W103" i="16" s="1"/>
  <c r="AD102" i="16"/>
  <c r="AE102" i="16" s="1"/>
  <c r="AB102" i="16"/>
  <c r="AC102" i="16" s="1"/>
  <c r="Z102" i="16"/>
  <c r="AA102" i="16" s="1"/>
  <c r="X102" i="16"/>
  <c r="Y102" i="16" s="1"/>
  <c r="V102" i="16"/>
  <c r="W102" i="16" s="1"/>
  <c r="AD101" i="16"/>
  <c r="AE101" i="16" s="1"/>
  <c r="AB101" i="16"/>
  <c r="AC101" i="16" s="1"/>
  <c r="Z101" i="16"/>
  <c r="AA101" i="16" s="1"/>
  <c r="X101" i="16"/>
  <c r="Y101" i="16" s="1"/>
  <c r="V101" i="16"/>
  <c r="W101" i="16" s="1"/>
  <c r="AD100" i="16"/>
  <c r="AE100" i="16" s="1"/>
  <c r="AB100" i="16"/>
  <c r="AC100" i="16" s="1"/>
  <c r="Z100" i="16"/>
  <c r="AA100" i="16" s="1"/>
  <c r="X100" i="16"/>
  <c r="Y100" i="16" s="1"/>
  <c r="V100" i="16"/>
  <c r="W100" i="16" s="1"/>
  <c r="AD99" i="16"/>
  <c r="AE99" i="16" s="1"/>
  <c r="AB99" i="16"/>
  <c r="AC99" i="16" s="1"/>
  <c r="Z99" i="16"/>
  <c r="AA99" i="16" s="1"/>
  <c r="X99" i="16"/>
  <c r="Y99" i="16" s="1"/>
  <c r="V99" i="16"/>
  <c r="W99" i="16" s="1"/>
  <c r="AD98" i="16"/>
  <c r="AE98" i="16" s="1"/>
  <c r="AB98" i="16"/>
  <c r="AC98" i="16" s="1"/>
  <c r="Z98" i="16"/>
  <c r="AA98" i="16" s="1"/>
  <c r="X98" i="16"/>
  <c r="Y98" i="16" s="1"/>
  <c r="V98" i="16"/>
  <c r="W98" i="16" s="1"/>
  <c r="AD97" i="16"/>
  <c r="AE97" i="16" s="1"/>
  <c r="AB97" i="16"/>
  <c r="AC97" i="16" s="1"/>
  <c r="Z97" i="16"/>
  <c r="AA97" i="16" s="1"/>
  <c r="X97" i="16"/>
  <c r="Y97" i="16" s="1"/>
  <c r="V97" i="16"/>
  <c r="W97" i="16" s="1"/>
  <c r="AD96" i="16"/>
  <c r="AE96" i="16" s="1"/>
  <c r="AB96" i="16"/>
  <c r="AC96" i="16" s="1"/>
  <c r="Z96" i="16"/>
  <c r="AA96" i="16" s="1"/>
  <c r="X96" i="16"/>
  <c r="Y96" i="16" s="1"/>
  <c r="V96" i="16"/>
  <c r="W96" i="16" s="1"/>
  <c r="AD95" i="16"/>
  <c r="AE95" i="16" s="1"/>
  <c r="AB95" i="16"/>
  <c r="AC95" i="16" s="1"/>
  <c r="Z95" i="16"/>
  <c r="AA95" i="16" s="1"/>
  <c r="X95" i="16"/>
  <c r="Y95" i="16" s="1"/>
  <c r="V95" i="16"/>
  <c r="W95" i="16" s="1"/>
  <c r="AD94" i="16"/>
  <c r="AE94" i="16" s="1"/>
  <c r="AB94" i="16"/>
  <c r="AC94" i="16" s="1"/>
  <c r="Z94" i="16"/>
  <c r="AA94" i="16" s="1"/>
  <c r="X94" i="16"/>
  <c r="Y94" i="16" s="1"/>
  <c r="V94" i="16"/>
  <c r="W94" i="16" s="1"/>
  <c r="AD93" i="16"/>
  <c r="AE93" i="16" s="1"/>
  <c r="AB93" i="16"/>
  <c r="AC93" i="16" s="1"/>
  <c r="Z93" i="16"/>
  <c r="AA93" i="16" s="1"/>
  <c r="X93" i="16"/>
  <c r="Y93" i="16" s="1"/>
  <c r="V93" i="16"/>
  <c r="W93" i="16" s="1"/>
  <c r="AD92" i="16"/>
  <c r="AE92" i="16" s="1"/>
  <c r="AB92" i="16"/>
  <c r="AC92" i="16" s="1"/>
  <c r="Z92" i="16"/>
  <c r="AA92" i="16" s="1"/>
  <c r="X92" i="16"/>
  <c r="Y92" i="16" s="1"/>
  <c r="V92" i="16"/>
  <c r="W92" i="16" s="1"/>
  <c r="AD91" i="16"/>
  <c r="AE91" i="16" s="1"/>
  <c r="AB91" i="16"/>
  <c r="AC91" i="16" s="1"/>
  <c r="Z91" i="16"/>
  <c r="AA91" i="16" s="1"/>
  <c r="X91" i="16"/>
  <c r="Y91" i="16" s="1"/>
  <c r="V91" i="16"/>
  <c r="W91" i="16" s="1"/>
  <c r="AD90" i="16"/>
  <c r="AE90" i="16" s="1"/>
  <c r="AB90" i="16"/>
  <c r="AC90" i="16" s="1"/>
  <c r="Z90" i="16"/>
  <c r="AA90" i="16" s="1"/>
  <c r="X90" i="16"/>
  <c r="Y90" i="16" s="1"/>
  <c r="V90" i="16"/>
  <c r="W90" i="16" s="1"/>
  <c r="AD89" i="16"/>
  <c r="AE89" i="16" s="1"/>
  <c r="AB89" i="16"/>
  <c r="AC89" i="16" s="1"/>
  <c r="Z89" i="16"/>
  <c r="AA89" i="16" s="1"/>
  <c r="X89" i="16"/>
  <c r="Y89" i="16" s="1"/>
  <c r="V89" i="16"/>
  <c r="W89" i="16" s="1"/>
  <c r="AD88" i="16"/>
  <c r="AE88" i="16" s="1"/>
  <c r="AB88" i="16"/>
  <c r="AC88" i="16" s="1"/>
  <c r="Z88" i="16"/>
  <c r="AA88" i="16" s="1"/>
  <c r="X88" i="16"/>
  <c r="Y88" i="16" s="1"/>
  <c r="V88" i="16"/>
  <c r="W88" i="16" s="1"/>
  <c r="AD87" i="16"/>
  <c r="AE87" i="16" s="1"/>
  <c r="AB87" i="16"/>
  <c r="AC87" i="16" s="1"/>
  <c r="Z87" i="16"/>
  <c r="AA87" i="16" s="1"/>
  <c r="X87" i="16"/>
  <c r="Y87" i="16" s="1"/>
  <c r="V87" i="16"/>
  <c r="W87" i="16" s="1"/>
  <c r="AD86" i="16"/>
  <c r="AE86" i="16" s="1"/>
  <c r="AB86" i="16"/>
  <c r="AC86" i="16" s="1"/>
  <c r="Z86" i="16"/>
  <c r="AA86" i="16" s="1"/>
  <c r="X86" i="16"/>
  <c r="Y86" i="16" s="1"/>
  <c r="V86" i="16"/>
  <c r="W86" i="16" s="1"/>
  <c r="AD85" i="16"/>
  <c r="AE85" i="16" s="1"/>
  <c r="AB85" i="16"/>
  <c r="AC85" i="16" s="1"/>
  <c r="Z85" i="16"/>
  <c r="AA85" i="16" s="1"/>
  <c r="X85" i="16"/>
  <c r="Y85" i="16" s="1"/>
  <c r="V85" i="16"/>
  <c r="W85" i="16" s="1"/>
  <c r="AD84" i="16"/>
  <c r="AE84" i="16" s="1"/>
  <c r="AB84" i="16"/>
  <c r="AC84" i="16" s="1"/>
  <c r="Z84" i="16"/>
  <c r="AA84" i="16" s="1"/>
  <c r="X84" i="16"/>
  <c r="Y84" i="16" s="1"/>
  <c r="V84" i="16"/>
  <c r="AD80" i="16"/>
  <c r="AE80" i="16" s="1"/>
  <c r="AB80" i="16"/>
  <c r="AC80" i="16" s="1"/>
  <c r="Z80" i="16"/>
  <c r="AA80" i="16" s="1"/>
  <c r="X80" i="16"/>
  <c r="Y80" i="16" s="1"/>
  <c r="V80" i="16"/>
  <c r="W80" i="16" s="1"/>
  <c r="AD79" i="16"/>
  <c r="AE79" i="16" s="1"/>
  <c r="AB79" i="16"/>
  <c r="AC79" i="16" s="1"/>
  <c r="Z79" i="16"/>
  <c r="AA79" i="16" s="1"/>
  <c r="X79" i="16"/>
  <c r="Y79" i="16" s="1"/>
  <c r="V79" i="16"/>
  <c r="W79" i="16" s="1"/>
  <c r="AD78" i="16"/>
  <c r="AE78" i="16" s="1"/>
  <c r="AB78" i="16"/>
  <c r="AC78" i="16" s="1"/>
  <c r="Z78" i="16"/>
  <c r="AA78" i="16" s="1"/>
  <c r="X78" i="16"/>
  <c r="Y78" i="16" s="1"/>
  <c r="V78" i="16"/>
  <c r="W78" i="16" s="1"/>
  <c r="AD77" i="16"/>
  <c r="AE77" i="16" s="1"/>
  <c r="AB77" i="16"/>
  <c r="AC77" i="16" s="1"/>
  <c r="Z77" i="16"/>
  <c r="AA77" i="16" s="1"/>
  <c r="X77" i="16"/>
  <c r="Y77" i="16" s="1"/>
  <c r="V77" i="16"/>
  <c r="W77" i="16" s="1"/>
  <c r="AD76" i="16"/>
  <c r="AE76" i="16" s="1"/>
  <c r="AB76" i="16"/>
  <c r="AC76" i="16" s="1"/>
  <c r="Z76" i="16"/>
  <c r="AA76" i="16" s="1"/>
  <c r="X76" i="16"/>
  <c r="Y76" i="16" s="1"/>
  <c r="V76" i="16"/>
  <c r="W76" i="16" s="1"/>
  <c r="AD75" i="16"/>
  <c r="AE75" i="16" s="1"/>
  <c r="AB75" i="16"/>
  <c r="AC75" i="16" s="1"/>
  <c r="Z75" i="16"/>
  <c r="AA75" i="16" s="1"/>
  <c r="X75" i="16"/>
  <c r="Y75" i="16" s="1"/>
  <c r="V75" i="16"/>
  <c r="W75" i="16" s="1"/>
  <c r="AD74" i="16"/>
  <c r="AE74" i="16" s="1"/>
  <c r="AB74" i="16"/>
  <c r="AC74" i="16" s="1"/>
  <c r="Z74" i="16"/>
  <c r="AA74" i="16" s="1"/>
  <c r="X74" i="16"/>
  <c r="Y74" i="16" s="1"/>
  <c r="V74" i="16"/>
  <c r="W74" i="16" s="1"/>
  <c r="AD73" i="16"/>
  <c r="AE73" i="16" s="1"/>
  <c r="AB73" i="16"/>
  <c r="AC73" i="16" s="1"/>
  <c r="Z73" i="16"/>
  <c r="AA73" i="16" s="1"/>
  <c r="X73" i="16"/>
  <c r="Y73" i="16" s="1"/>
  <c r="V73" i="16"/>
  <c r="W73" i="16" s="1"/>
  <c r="AD72" i="16"/>
  <c r="AE72" i="16" s="1"/>
  <c r="AB72" i="16"/>
  <c r="AC72" i="16" s="1"/>
  <c r="Z72" i="16"/>
  <c r="AA72" i="16" s="1"/>
  <c r="X72" i="16"/>
  <c r="Y72" i="16" s="1"/>
  <c r="V72" i="16"/>
  <c r="W72" i="16" s="1"/>
  <c r="AD71" i="16"/>
  <c r="AE71" i="16" s="1"/>
  <c r="AB71" i="16"/>
  <c r="AC71" i="16" s="1"/>
  <c r="Z71" i="16"/>
  <c r="AA71" i="16" s="1"/>
  <c r="X71" i="16"/>
  <c r="Y71" i="16" s="1"/>
  <c r="V71" i="16"/>
  <c r="W71" i="16" s="1"/>
  <c r="AD70" i="16"/>
  <c r="AE70" i="16" s="1"/>
  <c r="AB70" i="16"/>
  <c r="AC70" i="16" s="1"/>
  <c r="Z70" i="16"/>
  <c r="AA70" i="16" s="1"/>
  <c r="X70" i="16"/>
  <c r="Y70" i="16" s="1"/>
  <c r="V70" i="16"/>
  <c r="W70" i="16" s="1"/>
  <c r="AD69" i="16"/>
  <c r="AE69" i="16" s="1"/>
  <c r="AB69" i="16"/>
  <c r="AC69" i="16" s="1"/>
  <c r="Z69" i="16"/>
  <c r="AA69" i="16" s="1"/>
  <c r="X69" i="16"/>
  <c r="Y69" i="16" s="1"/>
  <c r="V69" i="16"/>
  <c r="W69" i="16" s="1"/>
  <c r="AD68" i="16"/>
  <c r="AE68" i="16" s="1"/>
  <c r="AB68" i="16"/>
  <c r="AC68" i="16" s="1"/>
  <c r="Z68" i="16"/>
  <c r="AA68" i="16" s="1"/>
  <c r="X68" i="16"/>
  <c r="Y68" i="16" s="1"/>
  <c r="V68" i="16"/>
  <c r="W68" i="16" s="1"/>
  <c r="AD67" i="16"/>
  <c r="AE67" i="16" s="1"/>
  <c r="AB67" i="16"/>
  <c r="AC67" i="16" s="1"/>
  <c r="Z67" i="16"/>
  <c r="AA67" i="16" s="1"/>
  <c r="X67" i="16"/>
  <c r="Y67" i="16" s="1"/>
  <c r="V67" i="16"/>
  <c r="W67" i="16" s="1"/>
  <c r="AD66" i="16"/>
  <c r="AE66" i="16" s="1"/>
  <c r="AB66" i="16"/>
  <c r="AC66" i="16" s="1"/>
  <c r="Z66" i="16"/>
  <c r="AA66" i="16" s="1"/>
  <c r="X66" i="16"/>
  <c r="Y66" i="16" s="1"/>
  <c r="V66" i="16"/>
  <c r="W66" i="16" s="1"/>
  <c r="AD65" i="16"/>
  <c r="AE65" i="16" s="1"/>
  <c r="AB65" i="16"/>
  <c r="AC65" i="16" s="1"/>
  <c r="Z65" i="16"/>
  <c r="AA65" i="16" s="1"/>
  <c r="X65" i="16"/>
  <c r="Y65" i="16" s="1"/>
  <c r="V65" i="16"/>
  <c r="W65" i="16" s="1"/>
  <c r="AD64" i="16"/>
  <c r="AE64" i="16" s="1"/>
  <c r="AB64" i="16"/>
  <c r="AC64" i="16" s="1"/>
  <c r="Z64" i="16"/>
  <c r="AA64" i="16" s="1"/>
  <c r="X64" i="16"/>
  <c r="Y64" i="16" s="1"/>
  <c r="V64" i="16"/>
  <c r="W64" i="16" s="1"/>
  <c r="AD63" i="16"/>
  <c r="AE63" i="16" s="1"/>
  <c r="AB63" i="16"/>
  <c r="AC63" i="16" s="1"/>
  <c r="Z63" i="16"/>
  <c r="AA63" i="16" s="1"/>
  <c r="X63" i="16"/>
  <c r="Y63" i="16" s="1"/>
  <c r="V63" i="16"/>
  <c r="W63" i="16" s="1"/>
  <c r="AD62" i="16"/>
  <c r="AE62" i="16" s="1"/>
  <c r="AB62" i="16"/>
  <c r="AC62" i="16" s="1"/>
  <c r="Z62" i="16"/>
  <c r="AA62" i="16" s="1"/>
  <c r="X62" i="16"/>
  <c r="Y62" i="16" s="1"/>
  <c r="V62" i="16"/>
  <c r="W62" i="16" s="1"/>
  <c r="AD61" i="16"/>
  <c r="AE61" i="16" s="1"/>
  <c r="AB61" i="16"/>
  <c r="AC61" i="16" s="1"/>
  <c r="Z61" i="16"/>
  <c r="AA61" i="16" s="1"/>
  <c r="X61" i="16"/>
  <c r="Y61" i="16" s="1"/>
  <c r="V61" i="16"/>
  <c r="W61" i="16" s="1"/>
  <c r="AD60" i="16"/>
  <c r="AE60" i="16" s="1"/>
  <c r="AB60" i="16"/>
  <c r="AC60" i="16" s="1"/>
  <c r="Z60" i="16"/>
  <c r="AA60" i="16" s="1"/>
  <c r="X60" i="16"/>
  <c r="Y60" i="16" s="1"/>
  <c r="V60" i="16"/>
  <c r="W60" i="16" s="1"/>
  <c r="AD59" i="16"/>
  <c r="AE59" i="16" s="1"/>
  <c r="AB59" i="16"/>
  <c r="AC59" i="16" s="1"/>
  <c r="Z59" i="16"/>
  <c r="AA59" i="16" s="1"/>
  <c r="X59" i="16"/>
  <c r="Y59" i="16" s="1"/>
  <c r="V59" i="16"/>
  <c r="W59" i="16" s="1"/>
  <c r="AD58" i="16"/>
  <c r="AE58" i="16" s="1"/>
  <c r="AB58" i="16"/>
  <c r="AC58" i="16" s="1"/>
  <c r="Z58" i="16"/>
  <c r="AA58" i="16" s="1"/>
  <c r="X58" i="16"/>
  <c r="Y58" i="16" s="1"/>
  <c r="V58" i="16"/>
  <c r="W58" i="16" s="1"/>
  <c r="AD57" i="16"/>
  <c r="AE57" i="16" s="1"/>
  <c r="AB57" i="16"/>
  <c r="AC57" i="16" s="1"/>
  <c r="Z57" i="16"/>
  <c r="AA57" i="16" s="1"/>
  <c r="X57" i="16"/>
  <c r="Y57" i="16" s="1"/>
  <c r="V57" i="16"/>
  <c r="W57" i="16" s="1"/>
  <c r="AD56" i="16"/>
  <c r="AE56" i="16" s="1"/>
  <c r="AB56" i="16"/>
  <c r="AC56" i="16" s="1"/>
  <c r="Z56" i="16"/>
  <c r="AA56" i="16" s="1"/>
  <c r="X56" i="16"/>
  <c r="Y56" i="16" s="1"/>
  <c r="V56" i="16"/>
  <c r="W56" i="16" s="1"/>
  <c r="AD55" i="16"/>
  <c r="AE55" i="16" s="1"/>
  <c r="AB55" i="16"/>
  <c r="AC55" i="16" s="1"/>
  <c r="Z55" i="16"/>
  <c r="AA55" i="16" s="1"/>
  <c r="X55" i="16"/>
  <c r="Y55" i="16" s="1"/>
  <c r="V55" i="16"/>
  <c r="W55" i="16" s="1"/>
  <c r="AD54" i="16"/>
  <c r="AE54" i="16" s="1"/>
  <c r="AB54" i="16"/>
  <c r="AC54" i="16" s="1"/>
  <c r="Z54" i="16"/>
  <c r="AA54" i="16" s="1"/>
  <c r="X54" i="16"/>
  <c r="Y54" i="16" s="1"/>
  <c r="V54" i="16"/>
  <c r="W54" i="16" s="1"/>
  <c r="AD53" i="16"/>
  <c r="AE53" i="16" s="1"/>
  <c r="AB53" i="16"/>
  <c r="AC53" i="16" s="1"/>
  <c r="Z53" i="16"/>
  <c r="AA53" i="16" s="1"/>
  <c r="X53" i="16"/>
  <c r="Y53" i="16" s="1"/>
  <c r="V53" i="16"/>
  <c r="W53" i="16" s="1"/>
  <c r="AD52" i="16"/>
  <c r="AE52" i="16" s="1"/>
  <c r="AB52" i="16"/>
  <c r="AC52" i="16" s="1"/>
  <c r="Z52" i="16"/>
  <c r="AA52" i="16" s="1"/>
  <c r="X52" i="16"/>
  <c r="Y52" i="16" s="1"/>
  <c r="V52" i="16"/>
  <c r="W52" i="16" s="1"/>
  <c r="AD51" i="16"/>
  <c r="AE51" i="16" s="1"/>
  <c r="AB51" i="16"/>
  <c r="AC51" i="16" s="1"/>
  <c r="Z51" i="16"/>
  <c r="AA51" i="16" s="1"/>
  <c r="X51" i="16"/>
  <c r="Y51" i="16" s="1"/>
  <c r="V51" i="16"/>
  <c r="W51" i="16" s="1"/>
  <c r="AD50" i="16"/>
  <c r="AE50" i="16" s="1"/>
  <c r="AB50" i="16"/>
  <c r="AC50" i="16" s="1"/>
  <c r="Z50" i="16"/>
  <c r="AA50" i="16" s="1"/>
  <c r="X50" i="16"/>
  <c r="Y50" i="16" s="1"/>
  <c r="V50" i="16"/>
  <c r="W50" i="16" s="1"/>
  <c r="AD49" i="16"/>
  <c r="AE49" i="16" s="1"/>
  <c r="AB49" i="16"/>
  <c r="AC49" i="16" s="1"/>
  <c r="Z49" i="16"/>
  <c r="AA49" i="16" s="1"/>
  <c r="X49" i="16"/>
  <c r="Y49" i="16" s="1"/>
  <c r="V49" i="16"/>
  <c r="W49" i="16" s="1"/>
  <c r="AD48" i="16"/>
  <c r="AE48" i="16" s="1"/>
  <c r="AB48" i="16"/>
  <c r="AC48" i="16" s="1"/>
  <c r="Z48" i="16"/>
  <c r="AA48" i="16" s="1"/>
  <c r="X48" i="16"/>
  <c r="Y48" i="16" s="1"/>
  <c r="V48" i="16"/>
  <c r="W48" i="16" s="1"/>
  <c r="AD47" i="16"/>
  <c r="AE47" i="16" s="1"/>
  <c r="AB47" i="16"/>
  <c r="AC47" i="16" s="1"/>
  <c r="Z47" i="16"/>
  <c r="AA47" i="16" s="1"/>
  <c r="X47" i="16"/>
  <c r="Y47" i="16" s="1"/>
  <c r="V47" i="16"/>
  <c r="W47" i="16" s="1"/>
  <c r="AD46" i="16"/>
  <c r="AE46" i="16" s="1"/>
  <c r="AB46" i="16"/>
  <c r="AC46" i="16" s="1"/>
  <c r="Z46" i="16"/>
  <c r="AA46" i="16" s="1"/>
  <c r="X46" i="16"/>
  <c r="Y46" i="16" s="1"/>
  <c r="V46" i="16"/>
  <c r="W46" i="16" s="1"/>
  <c r="AD45" i="16"/>
  <c r="AE45" i="16" s="1"/>
  <c r="AB45" i="16"/>
  <c r="AC45" i="16" s="1"/>
  <c r="Z45" i="16"/>
  <c r="AA45" i="16" s="1"/>
  <c r="X45" i="16"/>
  <c r="Y45" i="16" s="1"/>
  <c r="V45" i="16"/>
  <c r="W45" i="16" s="1"/>
  <c r="AD44" i="16"/>
  <c r="AE44" i="16" s="1"/>
  <c r="AB44" i="16"/>
  <c r="AC44" i="16" s="1"/>
  <c r="Z44" i="16"/>
  <c r="AA44" i="16" s="1"/>
  <c r="X44" i="16"/>
  <c r="Y44" i="16" s="1"/>
  <c r="V44" i="16"/>
  <c r="W44" i="16" s="1"/>
  <c r="AD380" i="3"/>
  <c r="AE380" i="3" s="1"/>
  <c r="AB380" i="3"/>
  <c r="AC380" i="3" s="1"/>
  <c r="Z380" i="3"/>
  <c r="AA380" i="3" s="1"/>
  <c r="X380" i="3"/>
  <c r="Y380" i="3" s="1"/>
  <c r="V380" i="3"/>
  <c r="W380" i="3" s="1"/>
  <c r="AB379" i="3"/>
  <c r="AC379" i="3" s="1"/>
  <c r="Z379" i="3"/>
  <c r="AA379" i="3" s="1"/>
  <c r="X379" i="3"/>
  <c r="Y379" i="3" s="1"/>
  <c r="V379" i="3"/>
  <c r="W379" i="3" s="1"/>
  <c r="AB378" i="3"/>
  <c r="AC378" i="3" s="1"/>
  <c r="Z378" i="3"/>
  <c r="AA378" i="3" s="1"/>
  <c r="X378" i="3"/>
  <c r="Y378" i="3" s="1"/>
  <c r="V378" i="3"/>
  <c r="W378" i="3" s="1"/>
  <c r="AB377" i="3"/>
  <c r="AC377" i="3" s="1"/>
  <c r="Z377" i="3"/>
  <c r="AA377" i="3" s="1"/>
  <c r="X377" i="3"/>
  <c r="Y377" i="3" s="1"/>
  <c r="V377" i="3"/>
  <c r="W377" i="3" s="1"/>
  <c r="AB376" i="3"/>
  <c r="AC376" i="3" s="1"/>
  <c r="Z376" i="3"/>
  <c r="AA376" i="3" s="1"/>
  <c r="X376" i="3"/>
  <c r="Y376" i="3" s="1"/>
  <c r="V376" i="3"/>
  <c r="W376" i="3" s="1"/>
  <c r="AB375" i="3"/>
  <c r="AC375" i="3" s="1"/>
  <c r="Z375" i="3"/>
  <c r="AA375" i="3" s="1"/>
  <c r="X375" i="3"/>
  <c r="Y375" i="3" s="1"/>
  <c r="V375" i="3"/>
  <c r="W375" i="3" s="1"/>
  <c r="AB374" i="3"/>
  <c r="AC374" i="3" s="1"/>
  <c r="Z374" i="3"/>
  <c r="AA374" i="3" s="1"/>
  <c r="X374" i="3"/>
  <c r="Y374" i="3" s="1"/>
  <c r="V374" i="3"/>
  <c r="W374" i="3" s="1"/>
  <c r="AD373" i="3"/>
  <c r="AE373" i="3" s="1"/>
  <c r="AB373" i="3"/>
  <c r="AC373" i="3" s="1"/>
  <c r="Z373" i="3"/>
  <c r="AA373" i="3" s="1"/>
  <c r="X373" i="3"/>
  <c r="Y373" i="3" s="1"/>
  <c r="V373" i="3"/>
  <c r="W373" i="3" s="1"/>
  <c r="AD372" i="3"/>
  <c r="AE372" i="3" s="1"/>
  <c r="AB372" i="3"/>
  <c r="AC372" i="3" s="1"/>
  <c r="Z372" i="3"/>
  <c r="AA372" i="3" s="1"/>
  <c r="X372" i="3"/>
  <c r="Y372" i="3" s="1"/>
  <c r="V372" i="3"/>
  <c r="W372" i="3" s="1"/>
  <c r="AD371" i="3"/>
  <c r="AE371" i="3" s="1"/>
  <c r="AB371" i="3"/>
  <c r="AC371" i="3" s="1"/>
  <c r="Z371" i="3"/>
  <c r="AA371" i="3" s="1"/>
  <c r="X371" i="3"/>
  <c r="Y371" i="3" s="1"/>
  <c r="V371" i="3"/>
  <c r="W371" i="3" s="1"/>
  <c r="AD370" i="3"/>
  <c r="AE370" i="3" s="1"/>
  <c r="AB370" i="3"/>
  <c r="AC370" i="3" s="1"/>
  <c r="Z370" i="3"/>
  <c r="AA370" i="3" s="1"/>
  <c r="X370" i="3"/>
  <c r="Y370" i="3" s="1"/>
  <c r="V370" i="3"/>
  <c r="W370" i="3" s="1"/>
  <c r="AD369" i="3"/>
  <c r="AE369" i="3" s="1"/>
  <c r="AB369" i="3"/>
  <c r="AC369" i="3" s="1"/>
  <c r="Z369" i="3"/>
  <c r="AA369" i="3" s="1"/>
  <c r="X369" i="3"/>
  <c r="Y369" i="3" s="1"/>
  <c r="V369" i="3"/>
  <c r="W369" i="3" s="1"/>
  <c r="AD368" i="3"/>
  <c r="AE368" i="3" s="1"/>
  <c r="AB368" i="3"/>
  <c r="AC368" i="3" s="1"/>
  <c r="Z368" i="3"/>
  <c r="AA368" i="3" s="1"/>
  <c r="X368" i="3"/>
  <c r="Y368" i="3" s="1"/>
  <c r="V368" i="3"/>
  <c r="W368" i="3" s="1"/>
  <c r="AD367" i="3"/>
  <c r="AE367" i="3" s="1"/>
  <c r="AB367" i="3"/>
  <c r="AC367" i="3" s="1"/>
  <c r="Z367" i="3"/>
  <c r="AA367" i="3" s="1"/>
  <c r="X367" i="3"/>
  <c r="Y367" i="3" s="1"/>
  <c r="V367" i="3"/>
  <c r="W367" i="3" s="1"/>
  <c r="AD366" i="3"/>
  <c r="AE366" i="3" s="1"/>
  <c r="AB366" i="3"/>
  <c r="AC366" i="3" s="1"/>
  <c r="Z366" i="3"/>
  <c r="AA366" i="3" s="1"/>
  <c r="X366" i="3"/>
  <c r="Y366" i="3" s="1"/>
  <c r="V366" i="3"/>
  <c r="W366" i="3" s="1"/>
  <c r="AD365" i="3"/>
  <c r="AE365" i="3" s="1"/>
  <c r="AB365" i="3"/>
  <c r="AC365" i="3" s="1"/>
  <c r="Z365" i="3"/>
  <c r="AA365" i="3" s="1"/>
  <c r="X365" i="3"/>
  <c r="Y365" i="3" s="1"/>
  <c r="V365" i="3"/>
  <c r="W365" i="3" s="1"/>
  <c r="AD364" i="3"/>
  <c r="AE364" i="3" s="1"/>
  <c r="AB364" i="3"/>
  <c r="AC364" i="3" s="1"/>
  <c r="Z364" i="3"/>
  <c r="AA364" i="3" s="1"/>
  <c r="X364" i="3"/>
  <c r="Y364" i="3" s="1"/>
  <c r="V364" i="3"/>
  <c r="W364" i="3" s="1"/>
  <c r="AD363" i="3"/>
  <c r="AE363" i="3" s="1"/>
  <c r="AB363" i="3"/>
  <c r="AC363" i="3" s="1"/>
  <c r="Z363" i="3"/>
  <c r="AA363" i="3" s="1"/>
  <c r="X363" i="3"/>
  <c r="Y363" i="3" s="1"/>
  <c r="V363" i="3"/>
  <c r="W363" i="3" s="1"/>
  <c r="AD362" i="3"/>
  <c r="AE362" i="3" s="1"/>
  <c r="AB362" i="3"/>
  <c r="AC362" i="3" s="1"/>
  <c r="Z362" i="3"/>
  <c r="AA362" i="3" s="1"/>
  <c r="X362" i="3"/>
  <c r="Y362" i="3" s="1"/>
  <c r="V362" i="3"/>
  <c r="W362" i="3" s="1"/>
  <c r="AD361" i="3"/>
  <c r="AE361" i="3" s="1"/>
  <c r="AB361" i="3"/>
  <c r="AC361" i="3" s="1"/>
  <c r="Z361" i="3"/>
  <c r="AA361" i="3" s="1"/>
  <c r="X361" i="3"/>
  <c r="Y361" i="3" s="1"/>
  <c r="V361" i="3"/>
  <c r="W361" i="3" s="1"/>
  <c r="AD360" i="3"/>
  <c r="AE360" i="3" s="1"/>
  <c r="AB360" i="3"/>
  <c r="AC360" i="3" s="1"/>
  <c r="Z360" i="3"/>
  <c r="AA360" i="3" s="1"/>
  <c r="X360" i="3"/>
  <c r="Y360" i="3" s="1"/>
  <c r="V360" i="3"/>
  <c r="W360" i="3" s="1"/>
  <c r="AD359" i="3"/>
  <c r="AE359" i="3" s="1"/>
  <c r="AB359" i="3"/>
  <c r="AC359" i="3" s="1"/>
  <c r="Z359" i="3"/>
  <c r="AA359" i="3" s="1"/>
  <c r="X359" i="3"/>
  <c r="Y359" i="3" s="1"/>
  <c r="V359" i="3"/>
  <c r="W359" i="3" s="1"/>
  <c r="AD358" i="3"/>
  <c r="AE358" i="3" s="1"/>
  <c r="AB358" i="3"/>
  <c r="AC358" i="3" s="1"/>
  <c r="Z358" i="3"/>
  <c r="AA358" i="3" s="1"/>
  <c r="X358" i="3"/>
  <c r="Y358" i="3" s="1"/>
  <c r="V358" i="3"/>
  <c r="W358" i="3" s="1"/>
  <c r="AD357" i="3"/>
  <c r="AE357" i="3" s="1"/>
  <c r="AB357" i="3"/>
  <c r="AC357" i="3" s="1"/>
  <c r="Z357" i="3"/>
  <c r="AA357" i="3" s="1"/>
  <c r="X357" i="3"/>
  <c r="Y357" i="3" s="1"/>
  <c r="V357" i="3"/>
  <c r="W357" i="3" s="1"/>
  <c r="AD356" i="3"/>
  <c r="AE356" i="3" s="1"/>
  <c r="AB356" i="3"/>
  <c r="AC356" i="3" s="1"/>
  <c r="Z356" i="3"/>
  <c r="AA356" i="3" s="1"/>
  <c r="X356" i="3"/>
  <c r="Y356" i="3" s="1"/>
  <c r="V356" i="3"/>
  <c r="W356" i="3" s="1"/>
  <c r="AD355" i="3"/>
  <c r="AE355" i="3" s="1"/>
  <c r="AB355" i="3"/>
  <c r="AC355" i="3" s="1"/>
  <c r="Z355" i="3"/>
  <c r="AA355" i="3" s="1"/>
  <c r="X355" i="3"/>
  <c r="Y355" i="3" s="1"/>
  <c r="V355" i="3"/>
  <c r="W355" i="3" s="1"/>
  <c r="AD354" i="3"/>
  <c r="AE354" i="3" s="1"/>
  <c r="AB354" i="3"/>
  <c r="AC354" i="3" s="1"/>
  <c r="Z354" i="3"/>
  <c r="AA354" i="3" s="1"/>
  <c r="X354" i="3"/>
  <c r="Y354" i="3" s="1"/>
  <c r="V354" i="3"/>
  <c r="W354" i="3" s="1"/>
  <c r="AD353" i="3"/>
  <c r="AE353" i="3" s="1"/>
  <c r="AB353" i="3"/>
  <c r="AC353" i="3" s="1"/>
  <c r="Z353" i="3"/>
  <c r="AA353" i="3" s="1"/>
  <c r="X353" i="3"/>
  <c r="Y353" i="3" s="1"/>
  <c r="V353" i="3"/>
  <c r="W353" i="3" s="1"/>
  <c r="AD352" i="3"/>
  <c r="AE352" i="3" s="1"/>
  <c r="AB352" i="3"/>
  <c r="AC352" i="3" s="1"/>
  <c r="Z352" i="3"/>
  <c r="AA352" i="3" s="1"/>
  <c r="X352" i="3"/>
  <c r="Y352" i="3" s="1"/>
  <c r="V352" i="3"/>
  <c r="W352" i="3" s="1"/>
  <c r="AD351" i="3"/>
  <c r="AE351" i="3" s="1"/>
  <c r="AB351" i="3"/>
  <c r="AC351" i="3" s="1"/>
  <c r="Z351" i="3"/>
  <c r="AA351" i="3" s="1"/>
  <c r="X351" i="3"/>
  <c r="Y351" i="3" s="1"/>
  <c r="V351" i="3"/>
  <c r="W351" i="3" s="1"/>
  <c r="AD350" i="3"/>
  <c r="AE350" i="3" s="1"/>
  <c r="AB350" i="3"/>
  <c r="AC350" i="3" s="1"/>
  <c r="Z350" i="3"/>
  <c r="AA350" i="3" s="1"/>
  <c r="X350" i="3"/>
  <c r="Y350" i="3" s="1"/>
  <c r="V350" i="3"/>
  <c r="W350" i="3" s="1"/>
  <c r="AD349" i="3"/>
  <c r="AE349" i="3" s="1"/>
  <c r="AB349" i="3"/>
  <c r="AC349" i="3" s="1"/>
  <c r="Z349" i="3"/>
  <c r="AA349" i="3" s="1"/>
  <c r="X349" i="3"/>
  <c r="Y349" i="3" s="1"/>
  <c r="V349" i="3"/>
  <c r="W349" i="3" s="1"/>
  <c r="AD348" i="3"/>
  <c r="AE348" i="3" s="1"/>
  <c r="AB348" i="3"/>
  <c r="AC348" i="3" s="1"/>
  <c r="Z348" i="3"/>
  <c r="AA348" i="3" s="1"/>
  <c r="X348" i="3"/>
  <c r="Y348" i="3" s="1"/>
  <c r="V348" i="3"/>
  <c r="W348" i="3" s="1"/>
  <c r="AD347" i="3"/>
  <c r="AE347" i="3" s="1"/>
  <c r="AB347" i="3"/>
  <c r="AC347" i="3" s="1"/>
  <c r="Z347" i="3"/>
  <c r="AA347" i="3" s="1"/>
  <c r="X347" i="3"/>
  <c r="Y347" i="3" s="1"/>
  <c r="V347" i="3"/>
  <c r="W347" i="3" s="1"/>
  <c r="AD346" i="3"/>
  <c r="AE346" i="3" s="1"/>
  <c r="AB346" i="3"/>
  <c r="AC346" i="3" s="1"/>
  <c r="Z346" i="3"/>
  <c r="AA346" i="3" s="1"/>
  <c r="X346" i="3"/>
  <c r="Y346" i="3" s="1"/>
  <c r="V346" i="3"/>
  <c r="W346" i="3" s="1"/>
  <c r="AD345" i="3"/>
  <c r="AE345" i="3" s="1"/>
  <c r="AB345" i="3"/>
  <c r="AC345" i="3" s="1"/>
  <c r="Z345" i="3"/>
  <c r="AA345" i="3" s="1"/>
  <c r="X345" i="3"/>
  <c r="Y345" i="3" s="1"/>
  <c r="V345" i="3"/>
  <c r="W345" i="3" s="1"/>
  <c r="AD344" i="3"/>
  <c r="AE344" i="3" s="1"/>
  <c r="AB344" i="3"/>
  <c r="AC344" i="3" s="1"/>
  <c r="Z344" i="3"/>
  <c r="AA344" i="3" s="1"/>
  <c r="X344" i="3"/>
  <c r="Y344" i="3" s="1"/>
  <c r="V344" i="3"/>
  <c r="W344" i="3" s="1"/>
  <c r="AD343" i="3"/>
  <c r="AE343" i="3" s="1"/>
  <c r="AB343" i="3"/>
  <c r="AC343" i="3" s="1"/>
  <c r="Z343" i="3"/>
  <c r="AA343" i="3" s="1"/>
  <c r="X343" i="3"/>
  <c r="Y343" i="3" s="1"/>
  <c r="V343" i="3"/>
  <c r="W343" i="3" s="1"/>
  <c r="AD342" i="3"/>
  <c r="AE342" i="3" s="1"/>
  <c r="AB342" i="3"/>
  <c r="AC342" i="3" s="1"/>
  <c r="Z342" i="3"/>
  <c r="AA342" i="3" s="1"/>
  <c r="X342" i="3"/>
  <c r="Y342" i="3" s="1"/>
  <c r="V342" i="3"/>
  <c r="W342" i="3" s="1"/>
  <c r="AD341" i="3"/>
  <c r="AE341" i="3" s="1"/>
  <c r="AB341" i="3"/>
  <c r="AC341" i="3" s="1"/>
  <c r="Z341" i="3"/>
  <c r="AA341" i="3" s="1"/>
  <c r="X341" i="3"/>
  <c r="Y341" i="3" s="1"/>
  <c r="V341" i="3"/>
  <c r="W341" i="3" s="1"/>
  <c r="AD340" i="3"/>
  <c r="AE340" i="3" s="1"/>
  <c r="AB340" i="3"/>
  <c r="AC340" i="3" s="1"/>
  <c r="Z340" i="3"/>
  <c r="AA340" i="3" s="1"/>
  <c r="X340" i="3"/>
  <c r="Y340" i="3" s="1"/>
  <c r="V340" i="3"/>
  <c r="W340" i="3" s="1"/>
  <c r="AD339" i="3"/>
  <c r="AE339" i="3" s="1"/>
  <c r="AB339" i="3"/>
  <c r="AC339" i="3" s="1"/>
  <c r="Z339" i="3"/>
  <c r="AA339" i="3" s="1"/>
  <c r="X339" i="3"/>
  <c r="Y339" i="3" s="1"/>
  <c r="V339" i="3"/>
  <c r="W339" i="3" s="1"/>
  <c r="AD338" i="3"/>
  <c r="AE338" i="3" s="1"/>
  <c r="AB338" i="3"/>
  <c r="AC338" i="3" s="1"/>
  <c r="Z338" i="3"/>
  <c r="AA338" i="3" s="1"/>
  <c r="X338" i="3"/>
  <c r="Y338" i="3" s="1"/>
  <c r="V338" i="3"/>
  <c r="W338" i="3" s="1"/>
  <c r="AD337" i="3"/>
  <c r="AE337" i="3" s="1"/>
  <c r="AB337" i="3"/>
  <c r="AC337" i="3" s="1"/>
  <c r="Z337" i="3"/>
  <c r="AA337" i="3" s="1"/>
  <c r="X337" i="3"/>
  <c r="Y337" i="3" s="1"/>
  <c r="V337" i="3"/>
  <c r="W337" i="3" s="1"/>
  <c r="AD336" i="3"/>
  <c r="AE336" i="3" s="1"/>
  <c r="AB336" i="3"/>
  <c r="AC336" i="3" s="1"/>
  <c r="Z336" i="3"/>
  <c r="AA336" i="3" s="1"/>
  <c r="X336" i="3"/>
  <c r="Y336" i="3" s="1"/>
  <c r="V336" i="3"/>
  <c r="W336" i="3" s="1"/>
  <c r="AD335" i="3"/>
  <c r="AE335" i="3" s="1"/>
  <c r="AB335" i="3"/>
  <c r="AC335" i="3" s="1"/>
  <c r="Z335" i="3"/>
  <c r="AA335" i="3" s="1"/>
  <c r="X335" i="3"/>
  <c r="Y335" i="3" s="1"/>
  <c r="V335" i="3"/>
  <c r="W335" i="3" s="1"/>
  <c r="AD334" i="3"/>
  <c r="AE334" i="3" s="1"/>
  <c r="AB334" i="3"/>
  <c r="AC334" i="3" s="1"/>
  <c r="Z334" i="3"/>
  <c r="AA334" i="3" s="1"/>
  <c r="X334" i="3"/>
  <c r="Y334" i="3" s="1"/>
  <c r="V334" i="3"/>
  <c r="W334" i="3" s="1"/>
  <c r="AD333" i="3"/>
  <c r="AE333" i="3" s="1"/>
  <c r="AB333" i="3"/>
  <c r="AC333" i="3" s="1"/>
  <c r="Z333" i="3"/>
  <c r="AA333" i="3" s="1"/>
  <c r="X333" i="3"/>
  <c r="Y333" i="3" s="1"/>
  <c r="V333" i="3"/>
  <c r="W333" i="3" s="1"/>
  <c r="AD332" i="3"/>
  <c r="AE332" i="3" s="1"/>
  <c r="AB332" i="3"/>
  <c r="AC332" i="3" s="1"/>
  <c r="Z332" i="3"/>
  <c r="AA332" i="3" s="1"/>
  <c r="X332" i="3"/>
  <c r="Y332" i="3" s="1"/>
  <c r="V332" i="3"/>
  <c r="W332" i="3" s="1"/>
  <c r="AD331" i="3"/>
  <c r="AE331" i="3" s="1"/>
  <c r="AB331" i="3"/>
  <c r="AC331" i="3" s="1"/>
  <c r="Z331" i="3"/>
  <c r="AA331" i="3" s="1"/>
  <c r="X331" i="3"/>
  <c r="Y331" i="3" s="1"/>
  <c r="V331" i="3"/>
  <c r="W331" i="3" s="1"/>
  <c r="AD330" i="3"/>
  <c r="AE330" i="3" s="1"/>
  <c r="AB330" i="3"/>
  <c r="AC330" i="3" s="1"/>
  <c r="Z330" i="3"/>
  <c r="AA330" i="3" s="1"/>
  <c r="X330" i="3"/>
  <c r="Y330" i="3" s="1"/>
  <c r="V330" i="3"/>
  <c r="W330" i="3" s="1"/>
  <c r="AD329" i="3"/>
  <c r="AE329" i="3" s="1"/>
  <c r="AB329" i="3"/>
  <c r="AC329" i="3" s="1"/>
  <c r="Z329" i="3"/>
  <c r="AA329" i="3" s="1"/>
  <c r="X329" i="3"/>
  <c r="Y329" i="3" s="1"/>
  <c r="V329" i="3"/>
  <c r="W329" i="3" s="1"/>
  <c r="AD328" i="3"/>
  <c r="AE328" i="3" s="1"/>
  <c r="AB328" i="3"/>
  <c r="AC328" i="3" s="1"/>
  <c r="Z328" i="3"/>
  <c r="AA328" i="3" s="1"/>
  <c r="X328" i="3"/>
  <c r="Y328" i="3" s="1"/>
  <c r="V328" i="3"/>
  <c r="W328" i="3" s="1"/>
  <c r="AD327" i="3"/>
  <c r="AE327" i="3" s="1"/>
  <c r="AB327" i="3"/>
  <c r="AC327" i="3" s="1"/>
  <c r="Z327" i="3"/>
  <c r="AA327" i="3" s="1"/>
  <c r="X327" i="3"/>
  <c r="Y327" i="3" s="1"/>
  <c r="V327" i="3"/>
  <c r="W327" i="3" s="1"/>
  <c r="AD326" i="3"/>
  <c r="AE326" i="3" s="1"/>
  <c r="AB326" i="3"/>
  <c r="AC326" i="3" s="1"/>
  <c r="Z326" i="3"/>
  <c r="AA326" i="3" s="1"/>
  <c r="X326" i="3"/>
  <c r="Y326" i="3" s="1"/>
  <c r="V326" i="3"/>
  <c r="W326" i="3" s="1"/>
  <c r="AB325" i="3"/>
  <c r="AC325" i="3" s="1"/>
  <c r="Z325" i="3"/>
  <c r="AA325" i="3" s="1"/>
  <c r="X325" i="3"/>
  <c r="Y325" i="3" s="1"/>
  <c r="V325" i="3"/>
  <c r="W325" i="3" s="1"/>
  <c r="AB324" i="3"/>
  <c r="AC324" i="3" s="1"/>
  <c r="Z324" i="3"/>
  <c r="AA324" i="3" s="1"/>
  <c r="X324" i="3"/>
  <c r="Y324" i="3" s="1"/>
  <c r="V324" i="3"/>
  <c r="W324" i="3" s="1"/>
  <c r="AB323" i="3"/>
  <c r="AC323" i="3" s="1"/>
  <c r="Z323" i="3"/>
  <c r="AA323" i="3" s="1"/>
  <c r="X323" i="3"/>
  <c r="Y323" i="3" s="1"/>
  <c r="V323" i="3"/>
  <c r="W323" i="3" s="1"/>
  <c r="AB322" i="3"/>
  <c r="AC322" i="3" s="1"/>
  <c r="Z322" i="3"/>
  <c r="AA322" i="3" s="1"/>
  <c r="X322" i="3"/>
  <c r="Y322" i="3" s="1"/>
  <c r="V322" i="3"/>
  <c r="W322" i="3" s="1"/>
  <c r="AB321" i="3"/>
  <c r="AC321" i="3" s="1"/>
  <c r="Z321" i="3"/>
  <c r="AA321" i="3" s="1"/>
  <c r="X321" i="3"/>
  <c r="Y321" i="3" s="1"/>
  <c r="V321" i="3"/>
  <c r="W321" i="3" s="1"/>
  <c r="AB320" i="3"/>
  <c r="AC320" i="3" s="1"/>
  <c r="Z320" i="3"/>
  <c r="AA320" i="3" s="1"/>
  <c r="X320" i="3"/>
  <c r="Y320" i="3" s="1"/>
  <c r="V320" i="3"/>
  <c r="W320" i="3" s="1"/>
  <c r="AB319" i="3"/>
  <c r="AC319" i="3" s="1"/>
  <c r="Z319" i="3"/>
  <c r="AA319" i="3" s="1"/>
  <c r="X319" i="3"/>
  <c r="Y319" i="3" s="1"/>
  <c r="V319" i="3"/>
  <c r="W319" i="3" s="1"/>
  <c r="AD318" i="3"/>
  <c r="AE318" i="3" s="1"/>
  <c r="AB318" i="3"/>
  <c r="AC318" i="3" s="1"/>
  <c r="Z318" i="3"/>
  <c r="AA318" i="3" s="1"/>
  <c r="X318" i="3"/>
  <c r="Y318" i="3" s="1"/>
  <c r="V318" i="3"/>
  <c r="W318" i="3" s="1"/>
  <c r="AD317" i="3"/>
  <c r="AE317" i="3" s="1"/>
  <c r="AB317" i="3"/>
  <c r="AC317" i="3" s="1"/>
  <c r="Z317" i="3"/>
  <c r="AA317" i="3" s="1"/>
  <c r="X317" i="3"/>
  <c r="Y317" i="3" s="1"/>
  <c r="V317" i="3"/>
  <c r="W317" i="3" s="1"/>
  <c r="AD314" i="3"/>
  <c r="AE314" i="3" s="1"/>
  <c r="AB314" i="3"/>
  <c r="AC314" i="3" s="1"/>
  <c r="Z314" i="3"/>
  <c r="AA314" i="3" s="1"/>
  <c r="X314" i="3"/>
  <c r="Y314" i="3" s="1"/>
  <c r="V314" i="3"/>
  <c r="W314" i="3" s="1"/>
  <c r="AD311" i="3"/>
  <c r="AE311" i="3" s="1"/>
  <c r="AB311" i="3"/>
  <c r="AC311" i="3" s="1"/>
  <c r="Z311" i="3"/>
  <c r="AA311" i="3" s="1"/>
  <c r="X311" i="3"/>
  <c r="Y311" i="3" s="1"/>
  <c r="V311" i="3"/>
  <c r="W311" i="3" s="1"/>
  <c r="AD308" i="3"/>
  <c r="AE308" i="3" s="1"/>
  <c r="AB308" i="3"/>
  <c r="AC308" i="3" s="1"/>
  <c r="Z308" i="3"/>
  <c r="AA308" i="3" s="1"/>
  <c r="X308" i="3"/>
  <c r="Y308" i="3" s="1"/>
  <c r="V308" i="3"/>
  <c r="W308" i="3" s="1"/>
  <c r="X307" i="3"/>
  <c r="Y307" i="3" s="1"/>
  <c r="V307" i="3"/>
  <c r="W307" i="3" s="1"/>
  <c r="AD306" i="3"/>
  <c r="AE306" i="3" s="1"/>
  <c r="AB306" i="3"/>
  <c r="AC306" i="3" s="1"/>
  <c r="Z306" i="3"/>
  <c r="AA306" i="3" s="1"/>
  <c r="X306" i="3"/>
  <c r="Y306" i="3" s="1"/>
  <c r="V306" i="3"/>
  <c r="W306" i="3" s="1"/>
  <c r="AD305" i="3"/>
  <c r="AE305" i="3" s="1"/>
  <c r="AB305" i="3"/>
  <c r="AC305" i="3" s="1"/>
  <c r="Z305" i="3"/>
  <c r="AA305" i="3" s="1"/>
  <c r="X305" i="3"/>
  <c r="Y305" i="3" s="1"/>
  <c r="V305" i="3"/>
  <c r="W305" i="3" s="1"/>
  <c r="AD302" i="3"/>
  <c r="AE302" i="3" s="1"/>
  <c r="AB302" i="3"/>
  <c r="AC302" i="3" s="1"/>
  <c r="Z302" i="3"/>
  <c r="AA302" i="3" s="1"/>
  <c r="X302" i="3"/>
  <c r="Y302" i="3" s="1"/>
  <c r="V302" i="3"/>
  <c r="W302" i="3" s="1"/>
  <c r="AD301" i="3"/>
  <c r="AE301" i="3" s="1"/>
  <c r="AB301" i="3"/>
  <c r="AC301" i="3" s="1"/>
  <c r="Z301" i="3"/>
  <c r="AA301" i="3" s="1"/>
  <c r="X301" i="3"/>
  <c r="Y301" i="3" s="1"/>
  <c r="V301" i="3"/>
  <c r="W301" i="3" s="1"/>
  <c r="AD300" i="3"/>
  <c r="AE300" i="3" s="1"/>
  <c r="AB300" i="3"/>
  <c r="AC300" i="3" s="1"/>
  <c r="Z300" i="3"/>
  <c r="AA300" i="3" s="1"/>
  <c r="X300" i="3"/>
  <c r="Y300" i="3" s="1"/>
  <c r="V300" i="3"/>
  <c r="W300" i="3" s="1"/>
  <c r="AD299" i="3"/>
  <c r="AE299" i="3" s="1"/>
  <c r="AB299" i="3"/>
  <c r="AC299" i="3" s="1"/>
  <c r="Z299" i="3"/>
  <c r="AA299" i="3" s="1"/>
  <c r="X299" i="3"/>
  <c r="Y299" i="3" s="1"/>
  <c r="V299" i="3"/>
  <c r="W299" i="3" s="1"/>
  <c r="AD296" i="3"/>
  <c r="AE296" i="3" s="1"/>
  <c r="AB296" i="3"/>
  <c r="AC296" i="3" s="1"/>
  <c r="Z296" i="3"/>
  <c r="AA296" i="3" s="1"/>
  <c r="X296" i="3"/>
  <c r="Y296" i="3" s="1"/>
  <c r="V296" i="3"/>
  <c r="W296" i="3" s="1"/>
  <c r="AD295" i="3"/>
  <c r="AE295" i="3" s="1"/>
  <c r="AB295" i="3"/>
  <c r="AC295" i="3" s="1"/>
  <c r="Z295" i="3"/>
  <c r="AA295" i="3" s="1"/>
  <c r="X295" i="3"/>
  <c r="Y295" i="3" s="1"/>
  <c r="V295" i="3"/>
  <c r="W295" i="3" s="1"/>
  <c r="AD292" i="3"/>
  <c r="AE292" i="3" s="1"/>
  <c r="AB292" i="3"/>
  <c r="AC292" i="3" s="1"/>
  <c r="Z292" i="3"/>
  <c r="AA292" i="3" s="1"/>
  <c r="X292" i="3"/>
  <c r="Y292" i="3" s="1"/>
  <c r="V292" i="3"/>
  <c r="W292" i="3" s="1"/>
  <c r="AD291" i="3"/>
  <c r="AE291" i="3" s="1"/>
  <c r="AB291" i="3"/>
  <c r="AC291" i="3" s="1"/>
  <c r="Z291" i="3"/>
  <c r="AA291" i="3" s="1"/>
  <c r="X291" i="3"/>
  <c r="Y291" i="3" s="1"/>
  <c r="V291" i="3"/>
  <c r="W291" i="3" s="1"/>
  <c r="AD290" i="3"/>
  <c r="AE290" i="3" s="1"/>
  <c r="AB290" i="3"/>
  <c r="AC290" i="3" s="1"/>
  <c r="Z290" i="3"/>
  <c r="AA290" i="3" s="1"/>
  <c r="X290" i="3"/>
  <c r="Y290" i="3" s="1"/>
  <c r="V290" i="3"/>
  <c r="W290" i="3" s="1"/>
  <c r="AD289" i="3"/>
  <c r="AE289" i="3" s="1"/>
  <c r="AB289" i="3"/>
  <c r="AC289" i="3" s="1"/>
  <c r="Z289" i="3"/>
  <c r="AA289" i="3" s="1"/>
  <c r="X289" i="3"/>
  <c r="Y289" i="3" s="1"/>
  <c r="V289" i="3"/>
  <c r="W289" i="3" s="1"/>
  <c r="AD288" i="3"/>
  <c r="AE288" i="3" s="1"/>
  <c r="AB288" i="3"/>
  <c r="AC288" i="3" s="1"/>
  <c r="Z288" i="3"/>
  <c r="AA288" i="3" s="1"/>
  <c r="X288" i="3"/>
  <c r="Y288" i="3" s="1"/>
  <c r="V288" i="3"/>
  <c r="W288" i="3" s="1"/>
  <c r="AD287" i="3"/>
  <c r="AE287" i="3" s="1"/>
  <c r="AB287" i="3"/>
  <c r="AC287" i="3" s="1"/>
  <c r="Z287" i="3"/>
  <c r="AA287" i="3" s="1"/>
  <c r="X287" i="3"/>
  <c r="Y287" i="3" s="1"/>
  <c r="V287" i="3"/>
  <c r="W287" i="3" s="1"/>
  <c r="AD286" i="3"/>
  <c r="AE286" i="3" s="1"/>
  <c r="AB286" i="3"/>
  <c r="AC286" i="3" s="1"/>
  <c r="Z286" i="3"/>
  <c r="AA286" i="3" s="1"/>
  <c r="X286" i="3"/>
  <c r="Y286" i="3" s="1"/>
  <c r="V286" i="3"/>
  <c r="W286" i="3" s="1"/>
  <c r="AD285" i="3"/>
  <c r="AE285" i="3" s="1"/>
  <c r="AB285" i="3"/>
  <c r="AC285" i="3" s="1"/>
  <c r="Z285" i="3"/>
  <c r="AA285" i="3" s="1"/>
  <c r="X285" i="3"/>
  <c r="Y285" i="3" s="1"/>
  <c r="V285" i="3"/>
  <c r="W285" i="3" s="1"/>
  <c r="AD284" i="3"/>
  <c r="AE284" i="3" s="1"/>
  <c r="AB284" i="3"/>
  <c r="AC284" i="3" s="1"/>
  <c r="Z284" i="3"/>
  <c r="AA284" i="3" s="1"/>
  <c r="X284" i="3"/>
  <c r="Y284" i="3" s="1"/>
  <c r="V284" i="3"/>
  <c r="W284" i="3" s="1"/>
  <c r="AD283" i="3"/>
  <c r="AE283" i="3" s="1"/>
  <c r="AB283" i="3"/>
  <c r="AC283" i="3" s="1"/>
  <c r="Z283" i="3"/>
  <c r="AA283" i="3" s="1"/>
  <c r="X283" i="3"/>
  <c r="Y283" i="3" s="1"/>
  <c r="V283" i="3"/>
  <c r="W283" i="3" s="1"/>
  <c r="AD282" i="3"/>
  <c r="AE282" i="3" s="1"/>
  <c r="AB282" i="3"/>
  <c r="AC282" i="3" s="1"/>
  <c r="Z282" i="3"/>
  <c r="AA282" i="3" s="1"/>
  <c r="X282" i="3"/>
  <c r="Y282" i="3" s="1"/>
  <c r="V282" i="3"/>
  <c r="W282" i="3" s="1"/>
  <c r="AD281" i="3"/>
  <c r="AE281" i="3" s="1"/>
  <c r="AB281" i="3"/>
  <c r="AC281" i="3" s="1"/>
  <c r="Z281" i="3"/>
  <c r="AA281" i="3" s="1"/>
  <c r="X281" i="3"/>
  <c r="Y281" i="3" s="1"/>
  <c r="V281" i="3"/>
  <c r="W281" i="3" s="1"/>
  <c r="AD280" i="3"/>
  <c r="AE280" i="3" s="1"/>
  <c r="AB280" i="3"/>
  <c r="AC280" i="3" s="1"/>
  <c r="Z280" i="3"/>
  <c r="AA280" i="3" s="1"/>
  <c r="X280" i="3"/>
  <c r="Y280" i="3" s="1"/>
  <c r="V280" i="3"/>
  <c r="W280" i="3" s="1"/>
  <c r="AD279" i="3"/>
  <c r="AE279" i="3" s="1"/>
  <c r="AB279" i="3"/>
  <c r="AC279" i="3" s="1"/>
  <c r="Z279" i="3"/>
  <c r="AA279" i="3" s="1"/>
  <c r="X279" i="3"/>
  <c r="Y279" i="3" s="1"/>
  <c r="V279" i="3"/>
  <c r="W279" i="3" s="1"/>
  <c r="AD278" i="3"/>
  <c r="AE278" i="3" s="1"/>
  <c r="AB278" i="3"/>
  <c r="AC278" i="3" s="1"/>
  <c r="Z278" i="3"/>
  <c r="AA278" i="3" s="1"/>
  <c r="X278" i="3"/>
  <c r="Y278" i="3" s="1"/>
  <c r="V278" i="3"/>
  <c r="W278" i="3" s="1"/>
  <c r="AD277" i="3"/>
  <c r="AE277" i="3" s="1"/>
  <c r="AB277" i="3"/>
  <c r="AC277" i="3" s="1"/>
  <c r="Z277" i="3"/>
  <c r="AA277" i="3" s="1"/>
  <c r="X277" i="3"/>
  <c r="Y277" i="3" s="1"/>
  <c r="V277" i="3"/>
  <c r="W277" i="3" s="1"/>
  <c r="AD276" i="3"/>
  <c r="AE276" i="3" s="1"/>
  <c r="AB276" i="3"/>
  <c r="AC276" i="3" s="1"/>
  <c r="Z276" i="3"/>
  <c r="AA276" i="3" s="1"/>
  <c r="X276" i="3"/>
  <c r="Y276" i="3" s="1"/>
  <c r="V276" i="3"/>
  <c r="W276" i="3" s="1"/>
  <c r="AD275" i="3"/>
  <c r="AE275" i="3" s="1"/>
  <c r="AB275" i="3"/>
  <c r="AC275" i="3" s="1"/>
  <c r="Z275" i="3"/>
  <c r="AA275" i="3" s="1"/>
  <c r="X275" i="3"/>
  <c r="Y275" i="3" s="1"/>
  <c r="V275" i="3"/>
  <c r="W275" i="3" s="1"/>
  <c r="AD274" i="3"/>
  <c r="AE274" i="3" s="1"/>
  <c r="AB274" i="3"/>
  <c r="AC274" i="3" s="1"/>
  <c r="Z274" i="3"/>
  <c r="AA274" i="3" s="1"/>
  <c r="X274" i="3"/>
  <c r="Y274" i="3" s="1"/>
  <c r="V274" i="3"/>
  <c r="W274" i="3" s="1"/>
  <c r="AD273" i="3"/>
  <c r="AE273" i="3" s="1"/>
  <c r="AB273" i="3"/>
  <c r="AC273" i="3" s="1"/>
  <c r="Z273" i="3"/>
  <c r="AA273" i="3" s="1"/>
  <c r="X273" i="3"/>
  <c r="Y273" i="3" s="1"/>
  <c r="V273" i="3"/>
  <c r="W273" i="3" s="1"/>
  <c r="AD272" i="3"/>
  <c r="AE272" i="3" s="1"/>
  <c r="AB272" i="3"/>
  <c r="AC272" i="3" s="1"/>
  <c r="Z272" i="3"/>
  <c r="AA272" i="3" s="1"/>
  <c r="X272" i="3"/>
  <c r="Y272" i="3" s="1"/>
  <c r="V272" i="3"/>
  <c r="W272" i="3" s="1"/>
  <c r="AD271" i="3"/>
  <c r="AE271" i="3" s="1"/>
  <c r="AB271" i="3"/>
  <c r="AC271" i="3" s="1"/>
  <c r="Z271" i="3"/>
  <c r="AA271" i="3" s="1"/>
  <c r="X271" i="3"/>
  <c r="Y271" i="3" s="1"/>
  <c r="V271" i="3"/>
  <c r="W271" i="3" s="1"/>
  <c r="AD270" i="3"/>
  <c r="AE270" i="3" s="1"/>
  <c r="AB270" i="3"/>
  <c r="AC270" i="3" s="1"/>
  <c r="Z270" i="3"/>
  <c r="AA270" i="3" s="1"/>
  <c r="X270" i="3"/>
  <c r="Y270" i="3" s="1"/>
  <c r="V270" i="3"/>
  <c r="W270" i="3" s="1"/>
  <c r="AD269" i="3"/>
  <c r="AE269" i="3" s="1"/>
  <c r="AB269" i="3"/>
  <c r="AC269" i="3" s="1"/>
  <c r="Z269" i="3"/>
  <c r="AA269" i="3" s="1"/>
  <c r="X269" i="3"/>
  <c r="Y269" i="3" s="1"/>
  <c r="V269" i="3"/>
  <c r="W269" i="3" s="1"/>
  <c r="AD268" i="3"/>
  <c r="AE268" i="3" s="1"/>
  <c r="AB268" i="3"/>
  <c r="AC268" i="3" s="1"/>
  <c r="Z268" i="3"/>
  <c r="AA268" i="3" s="1"/>
  <c r="X268" i="3"/>
  <c r="Y268" i="3" s="1"/>
  <c r="V268" i="3"/>
  <c r="W268" i="3" s="1"/>
  <c r="AD267" i="3"/>
  <c r="AE267" i="3" s="1"/>
  <c r="AB267" i="3"/>
  <c r="AC267" i="3" s="1"/>
  <c r="Z267" i="3"/>
  <c r="AA267" i="3" s="1"/>
  <c r="X267" i="3"/>
  <c r="Y267" i="3" s="1"/>
  <c r="V267" i="3"/>
  <c r="W267" i="3" s="1"/>
  <c r="AD266" i="3"/>
  <c r="AE266" i="3" s="1"/>
  <c r="AB266" i="3"/>
  <c r="AC266" i="3" s="1"/>
  <c r="Z266" i="3"/>
  <c r="AA266" i="3" s="1"/>
  <c r="X266" i="3"/>
  <c r="Y266" i="3" s="1"/>
  <c r="V266" i="3"/>
  <c r="W266" i="3" s="1"/>
  <c r="AB265" i="3"/>
  <c r="AC265" i="3" s="1"/>
  <c r="Z265" i="3"/>
  <c r="AA265" i="3" s="1"/>
  <c r="X265" i="3"/>
  <c r="Y265" i="3" s="1"/>
  <c r="V265" i="3"/>
  <c r="W265" i="3" s="1"/>
  <c r="AD264" i="3"/>
  <c r="AE264" i="3" s="1"/>
  <c r="AB264" i="3"/>
  <c r="AC264" i="3" s="1"/>
  <c r="Z264" i="3"/>
  <c r="AA264" i="3" s="1"/>
  <c r="X264" i="3"/>
  <c r="Y264" i="3" s="1"/>
  <c r="V264" i="3"/>
  <c r="W264" i="3" s="1"/>
  <c r="AD263" i="3"/>
  <c r="AE263" i="3" s="1"/>
  <c r="AB263" i="3"/>
  <c r="AC263" i="3" s="1"/>
  <c r="Z263" i="3"/>
  <c r="AA263" i="3" s="1"/>
  <c r="X263" i="3"/>
  <c r="Y263" i="3" s="1"/>
  <c r="V263" i="3"/>
  <c r="W263" i="3" s="1"/>
  <c r="AD262" i="3"/>
  <c r="AE262" i="3" s="1"/>
  <c r="AB262" i="3"/>
  <c r="AC262" i="3" s="1"/>
  <c r="Z262" i="3"/>
  <c r="AA262" i="3" s="1"/>
  <c r="X262" i="3"/>
  <c r="Y262" i="3" s="1"/>
  <c r="V262" i="3"/>
  <c r="W262" i="3" s="1"/>
  <c r="AD261" i="3"/>
  <c r="AE261" i="3" s="1"/>
  <c r="AB261" i="3"/>
  <c r="AC261" i="3" s="1"/>
  <c r="Z261" i="3"/>
  <c r="AA261" i="3" s="1"/>
  <c r="X261" i="3"/>
  <c r="Y261" i="3" s="1"/>
  <c r="V261" i="3"/>
  <c r="W261" i="3" s="1"/>
  <c r="AD260" i="3"/>
  <c r="AE260" i="3" s="1"/>
  <c r="AB260" i="3"/>
  <c r="AC260" i="3" s="1"/>
  <c r="Z260" i="3"/>
  <c r="AA260" i="3" s="1"/>
  <c r="X260" i="3"/>
  <c r="Y260" i="3" s="1"/>
  <c r="V260" i="3"/>
  <c r="W260" i="3" s="1"/>
  <c r="AD259" i="3"/>
  <c r="AE259" i="3" s="1"/>
  <c r="AB259" i="3"/>
  <c r="AC259" i="3" s="1"/>
  <c r="Z259" i="3"/>
  <c r="AA259" i="3" s="1"/>
  <c r="X259" i="3"/>
  <c r="Y259" i="3" s="1"/>
  <c r="V259" i="3"/>
  <c r="W259" i="3" s="1"/>
  <c r="AD258" i="3"/>
  <c r="AE258" i="3" s="1"/>
  <c r="AB258" i="3"/>
  <c r="AC258" i="3" s="1"/>
  <c r="Z258" i="3"/>
  <c r="AA258" i="3" s="1"/>
  <c r="X258" i="3"/>
  <c r="Y258" i="3" s="1"/>
  <c r="V258" i="3"/>
  <c r="W258" i="3" s="1"/>
  <c r="AD257" i="3"/>
  <c r="AE257" i="3" s="1"/>
  <c r="AB257" i="3"/>
  <c r="AC257" i="3" s="1"/>
  <c r="Z257" i="3"/>
  <c r="AA257" i="3" s="1"/>
  <c r="X257" i="3"/>
  <c r="Y257" i="3" s="1"/>
  <c r="V257" i="3"/>
  <c r="W257" i="3" s="1"/>
  <c r="AD256" i="3"/>
  <c r="AE256" i="3" s="1"/>
  <c r="AB256" i="3"/>
  <c r="AC256" i="3" s="1"/>
  <c r="Z256" i="3"/>
  <c r="AA256" i="3" s="1"/>
  <c r="X256" i="3"/>
  <c r="Y256" i="3" s="1"/>
  <c r="V256" i="3"/>
  <c r="W256" i="3" s="1"/>
  <c r="AD255" i="3"/>
  <c r="AE255" i="3" s="1"/>
  <c r="AB255" i="3"/>
  <c r="AC255" i="3" s="1"/>
  <c r="Z255" i="3"/>
  <c r="AA255" i="3" s="1"/>
  <c r="X255" i="3"/>
  <c r="Y255" i="3" s="1"/>
  <c r="V255" i="3"/>
  <c r="W255" i="3" s="1"/>
  <c r="AD254" i="3"/>
  <c r="AE254" i="3" s="1"/>
  <c r="AB254" i="3"/>
  <c r="AC254" i="3" s="1"/>
  <c r="Z254" i="3"/>
  <c r="AA254" i="3" s="1"/>
  <c r="X254" i="3"/>
  <c r="Y254" i="3" s="1"/>
  <c r="V254" i="3"/>
  <c r="W254" i="3" s="1"/>
  <c r="AD253" i="3"/>
  <c r="AE253" i="3" s="1"/>
  <c r="AB253" i="3"/>
  <c r="AC253" i="3" s="1"/>
  <c r="Z253" i="3"/>
  <c r="AA253" i="3" s="1"/>
  <c r="X253" i="3"/>
  <c r="Y253" i="3" s="1"/>
  <c r="V253" i="3"/>
  <c r="W253" i="3" s="1"/>
  <c r="AD252" i="3"/>
  <c r="AE252" i="3" s="1"/>
  <c r="AB252" i="3"/>
  <c r="AC252" i="3" s="1"/>
  <c r="Z252" i="3"/>
  <c r="AA252" i="3" s="1"/>
  <c r="X252" i="3"/>
  <c r="Y252" i="3" s="1"/>
  <c r="V252" i="3"/>
  <c r="W252" i="3" s="1"/>
  <c r="AD251" i="3"/>
  <c r="AE251" i="3" s="1"/>
  <c r="AB251" i="3"/>
  <c r="AC251" i="3" s="1"/>
  <c r="Z251" i="3"/>
  <c r="AA251" i="3" s="1"/>
  <c r="X251" i="3"/>
  <c r="Y251" i="3" s="1"/>
  <c r="V251" i="3"/>
  <c r="W251" i="3" s="1"/>
  <c r="AD250" i="3"/>
  <c r="AE250" i="3" s="1"/>
  <c r="AB250" i="3"/>
  <c r="AC250" i="3" s="1"/>
  <c r="Z250" i="3"/>
  <c r="AA250" i="3" s="1"/>
  <c r="X250" i="3"/>
  <c r="Y250" i="3" s="1"/>
  <c r="V250" i="3"/>
  <c r="W250" i="3" s="1"/>
  <c r="AD249" i="3"/>
  <c r="AE249" i="3" s="1"/>
  <c r="AB249" i="3"/>
  <c r="AC249" i="3" s="1"/>
  <c r="Z249" i="3"/>
  <c r="AA249" i="3" s="1"/>
  <c r="X249" i="3"/>
  <c r="Y249" i="3" s="1"/>
  <c r="V249" i="3"/>
  <c r="W249" i="3" s="1"/>
  <c r="AD248" i="3"/>
  <c r="AE248" i="3" s="1"/>
  <c r="AB248" i="3"/>
  <c r="AC248" i="3" s="1"/>
  <c r="Z248" i="3"/>
  <c r="AA248" i="3" s="1"/>
  <c r="X248" i="3"/>
  <c r="Y248" i="3" s="1"/>
  <c r="V248" i="3"/>
  <c r="W248" i="3" s="1"/>
  <c r="AD247" i="3"/>
  <c r="AE247" i="3" s="1"/>
  <c r="AB247" i="3"/>
  <c r="AC247" i="3" s="1"/>
  <c r="Z247" i="3"/>
  <c r="AA247" i="3" s="1"/>
  <c r="X247" i="3"/>
  <c r="Y247" i="3" s="1"/>
  <c r="V247" i="3"/>
  <c r="W247" i="3" s="1"/>
  <c r="AD246" i="3"/>
  <c r="AE246" i="3" s="1"/>
  <c r="AB246" i="3"/>
  <c r="AC246" i="3" s="1"/>
  <c r="Z246" i="3"/>
  <c r="AA246" i="3" s="1"/>
  <c r="X246" i="3"/>
  <c r="Y246" i="3" s="1"/>
  <c r="V246" i="3"/>
  <c r="W246" i="3" s="1"/>
  <c r="AD245" i="3"/>
  <c r="AE245" i="3" s="1"/>
  <c r="AB245" i="3"/>
  <c r="AC245" i="3" s="1"/>
  <c r="Z245" i="3"/>
  <c r="AA245" i="3" s="1"/>
  <c r="X245" i="3"/>
  <c r="Y245" i="3" s="1"/>
  <c r="V245" i="3"/>
  <c r="W245" i="3" s="1"/>
  <c r="AD244" i="3"/>
  <c r="AE244" i="3" s="1"/>
  <c r="AB244" i="3"/>
  <c r="AC244" i="3" s="1"/>
  <c r="Z244" i="3"/>
  <c r="AA244" i="3" s="1"/>
  <c r="X244" i="3"/>
  <c r="Y244" i="3" s="1"/>
  <c r="V244" i="3"/>
  <c r="W244" i="3" s="1"/>
  <c r="AD243" i="3"/>
  <c r="AE243" i="3" s="1"/>
  <c r="AB243" i="3"/>
  <c r="AC243" i="3" s="1"/>
  <c r="Z243" i="3"/>
  <c r="AA243" i="3" s="1"/>
  <c r="X243" i="3"/>
  <c r="Y243" i="3" s="1"/>
  <c r="V243" i="3"/>
  <c r="W243" i="3" s="1"/>
  <c r="AD242" i="3"/>
  <c r="AE242" i="3" s="1"/>
  <c r="AB242" i="3"/>
  <c r="AC242" i="3" s="1"/>
  <c r="Z242" i="3"/>
  <c r="AA242" i="3" s="1"/>
  <c r="X242" i="3"/>
  <c r="Y242" i="3" s="1"/>
  <c r="V242" i="3"/>
  <c r="W242" i="3" s="1"/>
  <c r="AD241" i="3"/>
  <c r="AE241" i="3" s="1"/>
  <c r="AB241" i="3"/>
  <c r="AC241" i="3" s="1"/>
  <c r="Z241" i="3"/>
  <c r="AA241" i="3" s="1"/>
  <c r="X241" i="3"/>
  <c r="Y241" i="3" s="1"/>
  <c r="V241" i="3"/>
  <c r="W241" i="3" s="1"/>
  <c r="AD240" i="3"/>
  <c r="AE240" i="3" s="1"/>
  <c r="AB240" i="3"/>
  <c r="AC240" i="3" s="1"/>
  <c r="Z240" i="3"/>
  <c r="AA240" i="3" s="1"/>
  <c r="X240" i="3"/>
  <c r="Y240" i="3" s="1"/>
  <c r="V240" i="3"/>
  <c r="W240" i="3" s="1"/>
  <c r="AD239" i="3"/>
  <c r="AE239" i="3" s="1"/>
  <c r="AB239" i="3"/>
  <c r="AC239" i="3" s="1"/>
  <c r="Z239" i="3"/>
  <c r="AA239" i="3" s="1"/>
  <c r="X239" i="3"/>
  <c r="Y239" i="3" s="1"/>
  <c r="V239" i="3"/>
  <c r="W239" i="3" s="1"/>
  <c r="AD238" i="3"/>
  <c r="AE238" i="3" s="1"/>
  <c r="AB238" i="3"/>
  <c r="AC238" i="3" s="1"/>
  <c r="Z238" i="3"/>
  <c r="AA238" i="3" s="1"/>
  <c r="X238" i="3"/>
  <c r="Y238" i="3" s="1"/>
  <c r="V238" i="3"/>
  <c r="W238" i="3" s="1"/>
  <c r="AD237" i="3"/>
  <c r="AE237" i="3" s="1"/>
  <c r="AB237" i="3"/>
  <c r="AC237" i="3" s="1"/>
  <c r="Z237" i="3"/>
  <c r="AA237" i="3" s="1"/>
  <c r="X237" i="3"/>
  <c r="Y237" i="3" s="1"/>
  <c r="V237" i="3"/>
  <c r="W237" i="3" s="1"/>
  <c r="AD236" i="3"/>
  <c r="AE236" i="3" s="1"/>
  <c r="AB236" i="3"/>
  <c r="AC236" i="3" s="1"/>
  <c r="Z236" i="3"/>
  <c r="AA236" i="3" s="1"/>
  <c r="X236" i="3"/>
  <c r="Y236" i="3" s="1"/>
  <c r="V236" i="3"/>
  <c r="W236" i="3" s="1"/>
  <c r="AD235" i="3"/>
  <c r="AE235" i="3" s="1"/>
  <c r="AB235" i="3"/>
  <c r="AC235" i="3" s="1"/>
  <c r="Z235" i="3"/>
  <c r="AA235" i="3" s="1"/>
  <c r="X235" i="3"/>
  <c r="Y235" i="3" s="1"/>
  <c r="V235" i="3"/>
  <c r="W235" i="3" s="1"/>
  <c r="AD234" i="3"/>
  <c r="AE234" i="3" s="1"/>
  <c r="AB234" i="3"/>
  <c r="AC234" i="3" s="1"/>
  <c r="Z234" i="3"/>
  <c r="AA234" i="3" s="1"/>
  <c r="X234" i="3"/>
  <c r="Y234" i="3" s="1"/>
  <c r="V234" i="3"/>
  <c r="W234" i="3" s="1"/>
  <c r="AD233" i="3"/>
  <c r="AE233" i="3" s="1"/>
  <c r="AB233" i="3"/>
  <c r="AC233" i="3" s="1"/>
  <c r="Z233" i="3"/>
  <c r="AA233" i="3" s="1"/>
  <c r="X233" i="3"/>
  <c r="Y233" i="3" s="1"/>
  <c r="V233" i="3"/>
  <c r="W233" i="3" s="1"/>
  <c r="AD232" i="3"/>
  <c r="AE232" i="3" s="1"/>
  <c r="AB232" i="3"/>
  <c r="AC232" i="3" s="1"/>
  <c r="Z232" i="3"/>
  <c r="AA232" i="3" s="1"/>
  <c r="X232" i="3"/>
  <c r="Y232" i="3" s="1"/>
  <c r="V232" i="3"/>
  <c r="W232" i="3" s="1"/>
  <c r="AD230" i="3"/>
  <c r="AE230" i="3" s="1"/>
  <c r="AB230" i="3"/>
  <c r="AC230" i="3" s="1"/>
  <c r="Z230" i="3"/>
  <c r="AA230" i="3" s="1"/>
  <c r="X230" i="3"/>
  <c r="Y230" i="3" s="1"/>
  <c r="V230" i="3"/>
  <c r="W230" i="3" s="1"/>
  <c r="AD229" i="3"/>
  <c r="AE229" i="3" s="1"/>
  <c r="AB229" i="3"/>
  <c r="AC229" i="3" s="1"/>
  <c r="Z229" i="3"/>
  <c r="AA229" i="3" s="1"/>
  <c r="X229" i="3"/>
  <c r="Y229" i="3" s="1"/>
  <c r="V229" i="3"/>
  <c r="W229" i="3" s="1"/>
  <c r="AD228" i="3"/>
  <c r="AE228" i="3" s="1"/>
  <c r="AB228" i="3"/>
  <c r="AC228" i="3" s="1"/>
  <c r="Z228" i="3"/>
  <c r="AA228" i="3" s="1"/>
  <c r="X228" i="3"/>
  <c r="Y228" i="3" s="1"/>
  <c r="V228" i="3"/>
  <c r="W228" i="3" s="1"/>
  <c r="AD227" i="3"/>
  <c r="AE227" i="3" s="1"/>
  <c r="AB227" i="3"/>
  <c r="AC227" i="3" s="1"/>
  <c r="Z227" i="3"/>
  <c r="AA227" i="3" s="1"/>
  <c r="X227" i="3"/>
  <c r="Y227" i="3" s="1"/>
  <c r="V227" i="3"/>
  <c r="W227" i="3" s="1"/>
  <c r="AD226" i="3"/>
  <c r="AE226" i="3" s="1"/>
  <c r="AB226" i="3"/>
  <c r="AC226" i="3" s="1"/>
  <c r="Z226" i="3"/>
  <c r="AA226" i="3" s="1"/>
  <c r="X226" i="3"/>
  <c r="Y226" i="3" s="1"/>
  <c r="V226" i="3"/>
  <c r="W226" i="3" s="1"/>
  <c r="AD225" i="3"/>
  <c r="AE225" i="3" s="1"/>
  <c r="AB225" i="3"/>
  <c r="AC225" i="3" s="1"/>
  <c r="Z225" i="3"/>
  <c r="AA225" i="3" s="1"/>
  <c r="X225" i="3"/>
  <c r="Y225" i="3" s="1"/>
  <c r="V225" i="3"/>
  <c r="W225" i="3" s="1"/>
  <c r="AD224" i="3"/>
  <c r="AE224" i="3" s="1"/>
  <c r="AB224" i="3"/>
  <c r="AC224" i="3" s="1"/>
  <c r="Z224" i="3"/>
  <c r="AA224" i="3" s="1"/>
  <c r="X224" i="3"/>
  <c r="Y224" i="3" s="1"/>
  <c r="V224" i="3"/>
  <c r="W224" i="3" s="1"/>
  <c r="AD223" i="3"/>
  <c r="AE223" i="3" s="1"/>
  <c r="AB223" i="3"/>
  <c r="AC223" i="3" s="1"/>
  <c r="Z223" i="3"/>
  <c r="AA223" i="3" s="1"/>
  <c r="X223" i="3"/>
  <c r="Y223" i="3" s="1"/>
  <c r="V223" i="3"/>
  <c r="W223" i="3" s="1"/>
  <c r="AD222" i="3"/>
  <c r="AE222" i="3" s="1"/>
  <c r="AB222" i="3"/>
  <c r="AC222" i="3" s="1"/>
  <c r="Z222" i="3"/>
  <c r="AA222" i="3" s="1"/>
  <c r="X222" i="3"/>
  <c r="Y222" i="3" s="1"/>
  <c r="V222" i="3"/>
  <c r="W222" i="3" s="1"/>
  <c r="AD221" i="3"/>
  <c r="AE221" i="3" s="1"/>
  <c r="AB221" i="3"/>
  <c r="AC221" i="3" s="1"/>
  <c r="Z221" i="3"/>
  <c r="AA221" i="3" s="1"/>
  <c r="X221" i="3"/>
  <c r="Y221" i="3" s="1"/>
  <c r="V221" i="3"/>
  <c r="W221" i="3" s="1"/>
  <c r="AD220" i="3"/>
  <c r="AE220" i="3" s="1"/>
  <c r="AB220" i="3"/>
  <c r="AC220" i="3" s="1"/>
  <c r="Z220" i="3"/>
  <c r="AA220" i="3" s="1"/>
  <c r="X220" i="3"/>
  <c r="Y220" i="3" s="1"/>
  <c r="V220" i="3"/>
  <c r="W220" i="3" s="1"/>
  <c r="AD218" i="3"/>
  <c r="AE218" i="3" s="1"/>
  <c r="AB218" i="3"/>
  <c r="AC218" i="3" s="1"/>
  <c r="Z218" i="3"/>
  <c r="AA218" i="3" s="1"/>
  <c r="X218" i="3"/>
  <c r="Y218" i="3" s="1"/>
  <c r="V218" i="3"/>
  <c r="W218" i="3" s="1"/>
  <c r="AD217" i="3"/>
  <c r="AE217" i="3" s="1"/>
  <c r="AB217" i="3"/>
  <c r="AC217" i="3" s="1"/>
  <c r="Z217" i="3"/>
  <c r="AA217" i="3" s="1"/>
  <c r="X217" i="3"/>
  <c r="Y217" i="3" s="1"/>
  <c r="V217" i="3"/>
  <c r="W217" i="3" s="1"/>
  <c r="AD216" i="3"/>
  <c r="AE216" i="3" s="1"/>
  <c r="AB216" i="3"/>
  <c r="AC216" i="3" s="1"/>
  <c r="Z216" i="3"/>
  <c r="AA216" i="3" s="1"/>
  <c r="X216" i="3"/>
  <c r="Y216" i="3" s="1"/>
  <c r="V216" i="3"/>
  <c r="W216" i="3" s="1"/>
  <c r="AD215" i="3"/>
  <c r="AE215" i="3" s="1"/>
  <c r="AB215" i="3"/>
  <c r="AC215" i="3" s="1"/>
  <c r="Z215" i="3"/>
  <c r="AA215" i="3" s="1"/>
  <c r="X215" i="3"/>
  <c r="Y215" i="3" s="1"/>
  <c r="V215" i="3"/>
  <c r="W215" i="3" s="1"/>
  <c r="AD214" i="3"/>
  <c r="AE214" i="3" s="1"/>
  <c r="AB214" i="3"/>
  <c r="AC214" i="3" s="1"/>
  <c r="Z214" i="3"/>
  <c r="AA214" i="3" s="1"/>
  <c r="X214" i="3"/>
  <c r="Y214" i="3" s="1"/>
  <c r="V214" i="3"/>
  <c r="W214" i="3" s="1"/>
  <c r="AD213" i="3"/>
  <c r="AE213" i="3" s="1"/>
  <c r="AB213" i="3"/>
  <c r="AC213" i="3" s="1"/>
  <c r="Z213" i="3"/>
  <c r="AA213" i="3" s="1"/>
  <c r="X213" i="3"/>
  <c r="Y213" i="3" s="1"/>
  <c r="V213" i="3"/>
  <c r="W213" i="3" s="1"/>
  <c r="AD212" i="3"/>
  <c r="AE212" i="3" s="1"/>
  <c r="AB212" i="3"/>
  <c r="AC212" i="3" s="1"/>
  <c r="Z212" i="3"/>
  <c r="AA212" i="3" s="1"/>
  <c r="X212" i="3"/>
  <c r="Y212" i="3" s="1"/>
  <c r="V212" i="3"/>
  <c r="W212" i="3" s="1"/>
  <c r="AD211" i="3"/>
  <c r="AE211" i="3" s="1"/>
  <c r="AB211" i="3"/>
  <c r="AC211" i="3" s="1"/>
  <c r="Z211" i="3"/>
  <c r="AA211" i="3" s="1"/>
  <c r="X211" i="3"/>
  <c r="Y211" i="3" s="1"/>
  <c r="V211" i="3"/>
  <c r="W211" i="3" s="1"/>
  <c r="AD210" i="3"/>
  <c r="AE210" i="3" s="1"/>
  <c r="AB210" i="3"/>
  <c r="AC210" i="3" s="1"/>
  <c r="Z210" i="3"/>
  <c r="AA210" i="3" s="1"/>
  <c r="X210" i="3"/>
  <c r="Y210" i="3" s="1"/>
  <c r="V210" i="3"/>
  <c r="W210" i="3" s="1"/>
  <c r="AD209" i="3"/>
  <c r="AE209" i="3" s="1"/>
  <c r="AB209" i="3"/>
  <c r="AC209" i="3" s="1"/>
  <c r="Z209" i="3"/>
  <c r="AA209" i="3" s="1"/>
  <c r="X209" i="3"/>
  <c r="Y209" i="3" s="1"/>
  <c r="V209" i="3"/>
  <c r="W209" i="3" s="1"/>
  <c r="AD208" i="3"/>
  <c r="AE208" i="3" s="1"/>
  <c r="AB208" i="3"/>
  <c r="AC208" i="3" s="1"/>
  <c r="Z208" i="3"/>
  <c r="AA208" i="3" s="1"/>
  <c r="X208" i="3"/>
  <c r="Y208" i="3" s="1"/>
  <c r="V208" i="3"/>
  <c r="W208" i="3" s="1"/>
  <c r="AD207" i="3"/>
  <c r="AE207" i="3" s="1"/>
  <c r="AB207" i="3"/>
  <c r="AC207" i="3" s="1"/>
  <c r="Z207" i="3"/>
  <c r="AA207" i="3" s="1"/>
  <c r="X207" i="3"/>
  <c r="Y207" i="3" s="1"/>
  <c r="V207" i="3"/>
  <c r="W207" i="3" s="1"/>
  <c r="AD206" i="3"/>
  <c r="AE206" i="3" s="1"/>
  <c r="AB206" i="3"/>
  <c r="AC206" i="3" s="1"/>
  <c r="Z206" i="3"/>
  <c r="AA206" i="3" s="1"/>
  <c r="X206" i="3"/>
  <c r="Y206" i="3" s="1"/>
  <c r="V206" i="3"/>
  <c r="W206" i="3" s="1"/>
  <c r="AD205" i="3"/>
  <c r="AE205" i="3" s="1"/>
  <c r="AB205" i="3"/>
  <c r="AC205" i="3" s="1"/>
  <c r="Z205" i="3"/>
  <c r="AA205" i="3" s="1"/>
  <c r="X205" i="3"/>
  <c r="Y205" i="3" s="1"/>
  <c r="V205" i="3"/>
  <c r="W205" i="3" s="1"/>
  <c r="AD204" i="3"/>
  <c r="AE204" i="3" s="1"/>
  <c r="AB204" i="3"/>
  <c r="AC204" i="3" s="1"/>
  <c r="Z204" i="3"/>
  <c r="AA204" i="3" s="1"/>
  <c r="X204" i="3"/>
  <c r="Y204" i="3" s="1"/>
  <c r="V204" i="3"/>
  <c r="W204" i="3" s="1"/>
  <c r="AD203" i="3"/>
  <c r="AE203" i="3" s="1"/>
  <c r="AB203" i="3"/>
  <c r="AC203" i="3" s="1"/>
  <c r="Z203" i="3"/>
  <c r="AA203" i="3" s="1"/>
  <c r="X203" i="3"/>
  <c r="Y203" i="3" s="1"/>
  <c r="V203" i="3"/>
  <c r="W203" i="3" s="1"/>
  <c r="AD202" i="3"/>
  <c r="AE202" i="3" s="1"/>
  <c r="AB202" i="3"/>
  <c r="AC202" i="3" s="1"/>
  <c r="Z202" i="3"/>
  <c r="AA202" i="3" s="1"/>
  <c r="X202" i="3"/>
  <c r="Y202" i="3" s="1"/>
  <c r="V202" i="3"/>
  <c r="W202" i="3" s="1"/>
  <c r="AD201" i="3"/>
  <c r="AE201" i="3" s="1"/>
  <c r="AB201" i="3"/>
  <c r="AC201" i="3" s="1"/>
  <c r="Z201" i="3"/>
  <c r="AA201" i="3" s="1"/>
  <c r="X201" i="3"/>
  <c r="Y201" i="3" s="1"/>
  <c r="V201" i="3"/>
  <c r="AD200" i="3"/>
  <c r="AE200" i="3" s="1"/>
  <c r="AB200" i="3"/>
  <c r="AC200" i="3" s="1"/>
  <c r="Z200" i="3"/>
  <c r="AA200" i="3" s="1"/>
  <c r="X200" i="3"/>
  <c r="Y200" i="3" s="1"/>
  <c r="V200" i="3"/>
  <c r="W200" i="3" s="1"/>
  <c r="AD199" i="3"/>
  <c r="AE199" i="3" s="1"/>
  <c r="AB199" i="3"/>
  <c r="AC199" i="3" s="1"/>
  <c r="Z199" i="3"/>
  <c r="AA199" i="3" s="1"/>
  <c r="X199" i="3"/>
  <c r="Y199" i="3" s="1"/>
  <c r="V199" i="3"/>
  <c r="W199" i="3" s="1"/>
  <c r="AD198" i="3"/>
  <c r="AE198" i="3" s="1"/>
  <c r="AB198" i="3"/>
  <c r="AC198" i="3" s="1"/>
  <c r="Z198" i="3"/>
  <c r="AA198" i="3" s="1"/>
  <c r="X198" i="3"/>
  <c r="Y198" i="3" s="1"/>
  <c r="V198" i="3"/>
  <c r="W198" i="3" s="1"/>
  <c r="AD197" i="3"/>
  <c r="AE197" i="3" s="1"/>
  <c r="AB197" i="3"/>
  <c r="AC197" i="3" s="1"/>
  <c r="Z197" i="3"/>
  <c r="AA197" i="3" s="1"/>
  <c r="X197" i="3"/>
  <c r="Y197" i="3" s="1"/>
  <c r="V197" i="3"/>
  <c r="W197" i="3" s="1"/>
  <c r="AD196" i="3"/>
  <c r="AE196" i="3" s="1"/>
  <c r="AB196" i="3"/>
  <c r="AC196" i="3" s="1"/>
  <c r="Z196" i="3"/>
  <c r="AA196" i="3" s="1"/>
  <c r="X196" i="3"/>
  <c r="Y196" i="3" s="1"/>
  <c r="V196" i="3"/>
  <c r="W196" i="3" s="1"/>
  <c r="AD195" i="3"/>
  <c r="AE195" i="3" s="1"/>
  <c r="AB195" i="3"/>
  <c r="AC195" i="3" s="1"/>
  <c r="Z195" i="3"/>
  <c r="AA195" i="3" s="1"/>
  <c r="X195" i="3"/>
  <c r="Y195" i="3" s="1"/>
  <c r="V195" i="3"/>
  <c r="W195" i="3" s="1"/>
  <c r="AD194" i="3"/>
  <c r="AE194" i="3" s="1"/>
  <c r="AB194" i="3"/>
  <c r="AC194" i="3" s="1"/>
  <c r="Z194" i="3"/>
  <c r="AA194" i="3" s="1"/>
  <c r="X194" i="3"/>
  <c r="Y194" i="3" s="1"/>
  <c r="V194" i="3"/>
  <c r="W194" i="3" s="1"/>
  <c r="AD193" i="3"/>
  <c r="AE193" i="3" s="1"/>
  <c r="AB193" i="3"/>
  <c r="AC193" i="3" s="1"/>
  <c r="Z193" i="3"/>
  <c r="AA193" i="3" s="1"/>
  <c r="X193" i="3"/>
  <c r="Y193" i="3" s="1"/>
  <c r="V193" i="3"/>
  <c r="W193" i="3" s="1"/>
  <c r="AD192" i="3"/>
  <c r="AE192" i="3" s="1"/>
  <c r="AB192" i="3"/>
  <c r="AC192" i="3" s="1"/>
  <c r="Z192" i="3"/>
  <c r="AA192" i="3" s="1"/>
  <c r="X192" i="3"/>
  <c r="Y192" i="3" s="1"/>
  <c r="V192" i="3"/>
  <c r="W192" i="3" s="1"/>
  <c r="AD191" i="3"/>
  <c r="AE191" i="3" s="1"/>
  <c r="AB191" i="3"/>
  <c r="AC191" i="3" s="1"/>
  <c r="Z191" i="3"/>
  <c r="AA191" i="3" s="1"/>
  <c r="X191" i="3"/>
  <c r="Y191" i="3" s="1"/>
  <c r="V191" i="3"/>
  <c r="W191" i="3" s="1"/>
  <c r="AD190" i="3"/>
  <c r="AE190" i="3" s="1"/>
  <c r="AB190" i="3"/>
  <c r="AC190" i="3" s="1"/>
  <c r="Z190" i="3"/>
  <c r="AA190" i="3" s="1"/>
  <c r="X190" i="3"/>
  <c r="Y190" i="3" s="1"/>
  <c r="V190" i="3"/>
  <c r="W190" i="3" s="1"/>
  <c r="AD189" i="3"/>
  <c r="AE189" i="3" s="1"/>
  <c r="AB189" i="3"/>
  <c r="AC189" i="3" s="1"/>
  <c r="Z189" i="3"/>
  <c r="AA189" i="3" s="1"/>
  <c r="X189" i="3"/>
  <c r="Y189" i="3" s="1"/>
  <c r="V189" i="3"/>
  <c r="W189" i="3" s="1"/>
  <c r="AD188" i="3"/>
  <c r="AE188" i="3" s="1"/>
  <c r="AB188" i="3"/>
  <c r="AC188" i="3" s="1"/>
  <c r="Z188" i="3"/>
  <c r="AA188" i="3" s="1"/>
  <c r="X188" i="3"/>
  <c r="Y188" i="3" s="1"/>
  <c r="V188" i="3"/>
  <c r="W188" i="3" s="1"/>
  <c r="AD187" i="3"/>
  <c r="AE187" i="3" s="1"/>
  <c r="AB187" i="3"/>
  <c r="AC187" i="3" s="1"/>
  <c r="Z187" i="3"/>
  <c r="AA187" i="3" s="1"/>
  <c r="X187" i="3"/>
  <c r="Y187" i="3" s="1"/>
  <c r="V187" i="3"/>
  <c r="W187" i="3" s="1"/>
  <c r="AD186" i="3"/>
  <c r="AE186" i="3" s="1"/>
  <c r="AB186" i="3"/>
  <c r="AC186" i="3" s="1"/>
  <c r="Z186" i="3"/>
  <c r="AA186" i="3" s="1"/>
  <c r="X186" i="3"/>
  <c r="Y186" i="3" s="1"/>
  <c r="V186" i="3"/>
  <c r="W186" i="3" s="1"/>
  <c r="AD185" i="3"/>
  <c r="AE185" i="3" s="1"/>
  <c r="AB185" i="3"/>
  <c r="AC185" i="3" s="1"/>
  <c r="Z185" i="3"/>
  <c r="AA185" i="3" s="1"/>
  <c r="X185" i="3"/>
  <c r="Y185" i="3" s="1"/>
  <c r="V185" i="3"/>
  <c r="W185" i="3" s="1"/>
  <c r="AD184" i="3"/>
  <c r="AE184" i="3" s="1"/>
  <c r="AB184" i="3"/>
  <c r="AC184" i="3" s="1"/>
  <c r="Z184" i="3"/>
  <c r="AA184" i="3" s="1"/>
  <c r="X184" i="3"/>
  <c r="Y184" i="3" s="1"/>
  <c r="V184" i="3"/>
  <c r="W184" i="3" s="1"/>
  <c r="AD183" i="3"/>
  <c r="AE183" i="3" s="1"/>
  <c r="AB183" i="3"/>
  <c r="AC183" i="3" s="1"/>
  <c r="Z183" i="3"/>
  <c r="AA183" i="3" s="1"/>
  <c r="X183" i="3"/>
  <c r="Y183" i="3" s="1"/>
  <c r="V183" i="3"/>
  <c r="W183" i="3" s="1"/>
  <c r="AD182" i="3"/>
  <c r="AE182" i="3" s="1"/>
  <c r="AB182" i="3"/>
  <c r="AC182" i="3" s="1"/>
  <c r="Z182" i="3"/>
  <c r="AA182" i="3" s="1"/>
  <c r="X182" i="3"/>
  <c r="Y182" i="3" s="1"/>
  <c r="V182" i="3"/>
  <c r="W182" i="3" s="1"/>
  <c r="AD181" i="3"/>
  <c r="AE181" i="3" s="1"/>
  <c r="AB181" i="3"/>
  <c r="AC181" i="3" s="1"/>
  <c r="Z181" i="3"/>
  <c r="AA181" i="3" s="1"/>
  <c r="X181" i="3"/>
  <c r="Y181" i="3" s="1"/>
  <c r="V181" i="3"/>
  <c r="W181" i="3" s="1"/>
  <c r="AD180" i="3"/>
  <c r="AE180" i="3" s="1"/>
  <c r="AB180" i="3"/>
  <c r="AC180" i="3" s="1"/>
  <c r="Z180" i="3"/>
  <c r="AA180" i="3" s="1"/>
  <c r="X180" i="3"/>
  <c r="Y180" i="3" s="1"/>
  <c r="V180" i="3"/>
  <c r="W180" i="3" s="1"/>
  <c r="AD179" i="3"/>
  <c r="AE179" i="3" s="1"/>
  <c r="AB179" i="3"/>
  <c r="AC179" i="3" s="1"/>
  <c r="Z179" i="3"/>
  <c r="AA179" i="3" s="1"/>
  <c r="X179" i="3"/>
  <c r="Y179" i="3" s="1"/>
  <c r="V179" i="3"/>
  <c r="W179" i="3" s="1"/>
  <c r="AD178" i="3"/>
  <c r="AE178" i="3" s="1"/>
  <c r="AB178" i="3"/>
  <c r="AC178" i="3" s="1"/>
  <c r="Z178" i="3"/>
  <c r="AA178" i="3" s="1"/>
  <c r="X178" i="3"/>
  <c r="Y178" i="3" s="1"/>
  <c r="V178" i="3"/>
  <c r="W178" i="3" s="1"/>
  <c r="AD177" i="3"/>
  <c r="AE177" i="3" s="1"/>
  <c r="AB177" i="3"/>
  <c r="AC177" i="3" s="1"/>
  <c r="Z177" i="3"/>
  <c r="AA177" i="3" s="1"/>
  <c r="X177" i="3"/>
  <c r="Y177" i="3" s="1"/>
  <c r="V177" i="3"/>
  <c r="W177" i="3" s="1"/>
  <c r="AD176" i="3"/>
  <c r="AE176" i="3" s="1"/>
  <c r="AB176" i="3"/>
  <c r="AC176" i="3" s="1"/>
  <c r="Z176" i="3"/>
  <c r="AA176" i="3" s="1"/>
  <c r="X176" i="3"/>
  <c r="Y176" i="3" s="1"/>
  <c r="V176" i="3"/>
  <c r="W176" i="3" s="1"/>
  <c r="AD175" i="3"/>
  <c r="AE175" i="3" s="1"/>
  <c r="AB175" i="3"/>
  <c r="AC175" i="3" s="1"/>
  <c r="Z175" i="3"/>
  <c r="AA175" i="3" s="1"/>
  <c r="X175" i="3"/>
  <c r="Y175" i="3" s="1"/>
  <c r="V175" i="3"/>
  <c r="W175" i="3" s="1"/>
  <c r="AD174" i="3"/>
  <c r="AE174" i="3" s="1"/>
  <c r="AB174" i="3"/>
  <c r="AC174" i="3" s="1"/>
  <c r="Z174" i="3"/>
  <c r="AA174" i="3" s="1"/>
  <c r="X174" i="3"/>
  <c r="Y174" i="3" s="1"/>
  <c r="V174" i="3"/>
  <c r="W174" i="3" s="1"/>
  <c r="AD173" i="3"/>
  <c r="AE173" i="3" s="1"/>
  <c r="AB173" i="3"/>
  <c r="AC173" i="3" s="1"/>
  <c r="Z173" i="3"/>
  <c r="AA173" i="3" s="1"/>
  <c r="X173" i="3"/>
  <c r="Y173" i="3" s="1"/>
  <c r="V173" i="3"/>
  <c r="W173" i="3" s="1"/>
  <c r="AD172" i="3"/>
  <c r="AE172" i="3" s="1"/>
  <c r="AB172" i="3"/>
  <c r="AC172" i="3" s="1"/>
  <c r="Z172" i="3"/>
  <c r="AA172" i="3" s="1"/>
  <c r="X172" i="3"/>
  <c r="Y172" i="3" s="1"/>
  <c r="V172" i="3"/>
  <c r="W172" i="3" s="1"/>
  <c r="AD171" i="3"/>
  <c r="AE171" i="3" s="1"/>
  <c r="AB171" i="3"/>
  <c r="AC171" i="3" s="1"/>
  <c r="Z171" i="3"/>
  <c r="AA171" i="3" s="1"/>
  <c r="X171" i="3"/>
  <c r="Y171" i="3" s="1"/>
  <c r="V171" i="3"/>
  <c r="W171" i="3" s="1"/>
  <c r="AD170" i="3"/>
  <c r="AE170" i="3" s="1"/>
  <c r="AB170" i="3"/>
  <c r="AC170" i="3" s="1"/>
  <c r="Z170" i="3"/>
  <c r="AA170" i="3" s="1"/>
  <c r="X170" i="3"/>
  <c r="Y170" i="3" s="1"/>
  <c r="V170" i="3"/>
  <c r="W170" i="3" s="1"/>
  <c r="AD169" i="3"/>
  <c r="AE169" i="3" s="1"/>
  <c r="AB169" i="3"/>
  <c r="AC169" i="3" s="1"/>
  <c r="Z169" i="3"/>
  <c r="AA169" i="3" s="1"/>
  <c r="X169" i="3"/>
  <c r="Y169" i="3" s="1"/>
  <c r="V169" i="3"/>
  <c r="W169" i="3" s="1"/>
  <c r="AD168" i="3"/>
  <c r="AE168" i="3" s="1"/>
  <c r="AB168" i="3"/>
  <c r="AC168" i="3" s="1"/>
  <c r="Z168" i="3"/>
  <c r="AA168" i="3" s="1"/>
  <c r="X168" i="3"/>
  <c r="Y168" i="3" s="1"/>
  <c r="V168" i="3"/>
  <c r="W168" i="3" s="1"/>
  <c r="AD167" i="3"/>
  <c r="AE167" i="3" s="1"/>
  <c r="AB167" i="3"/>
  <c r="AC167" i="3" s="1"/>
  <c r="Z167" i="3"/>
  <c r="AA167" i="3" s="1"/>
  <c r="X167" i="3"/>
  <c r="Y167" i="3" s="1"/>
  <c r="V167" i="3"/>
  <c r="W167" i="3" s="1"/>
  <c r="AD166" i="3"/>
  <c r="AE166" i="3" s="1"/>
  <c r="AB166" i="3"/>
  <c r="AC166" i="3" s="1"/>
  <c r="Z166" i="3"/>
  <c r="AA166" i="3" s="1"/>
  <c r="X166" i="3"/>
  <c r="Y166" i="3" s="1"/>
  <c r="V166" i="3"/>
  <c r="W166" i="3" s="1"/>
  <c r="AD165" i="3"/>
  <c r="AE165" i="3" s="1"/>
  <c r="AB165" i="3"/>
  <c r="AC165" i="3" s="1"/>
  <c r="Z165" i="3"/>
  <c r="AA165" i="3" s="1"/>
  <c r="X165" i="3"/>
  <c r="Y165" i="3" s="1"/>
  <c r="V165" i="3"/>
  <c r="W165" i="3" s="1"/>
  <c r="AD164" i="3"/>
  <c r="AE164" i="3" s="1"/>
  <c r="AB164" i="3"/>
  <c r="AC164" i="3" s="1"/>
  <c r="Z164" i="3"/>
  <c r="AA164" i="3" s="1"/>
  <c r="X164" i="3"/>
  <c r="Y164" i="3" s="1"/>
  <c r="V164" i="3"/>
  <c r="W164" i="3" s="1"/>
  <c r="AD163" i="3"/>
  <c r="AE163" i="3" s="1"/>
  <c r="AB163" i="3"/>
  <c r="AC163" i="3" s="1"/>
  <c r="Z163" i="3"/>
  <c r="AA163" i="3" s="1"/>
  <c r="X163" i="3"/>
  <c r="Y163" i="3" s="1"/>
  <c r="V163" i="3"/>
  <c r="W163" i="3" s="1"/>
  <c r="AD162" i="3"/>
  <c r="AE162" i="3" s="1"/>
  <c r="AB162" i="3"/>
  <c r="AC162" i="3" s="1"/>
  <c r="Z162" i="3"/>
  <c r="AA162" i="3" s="1"/>
  <c r="X162" i="3"/>
  <c r="Y162" i="3" s="1"/>
  <c r="V162" i="3"/>
  <c r="W162" i="3" s="1"/>
  <c r="AD161" i="3"/>
  <c r="AE161" i="3" s="1"/>
  <c r="AB161" i="3"/>
  <c r="AC161" i="3" s="1"/>
  <c r="Z161" i="3"/>
  <c r="AA161" i="3" s="1"/>
  <c r="X161" i="3"/>
  <c r="Y161" i="3" s="1"/>
  <c r="V161" i="3"/>
  <c r="AD160" i="3"/>
  <c r="AE160" i="3" s="1"/>
  <c r="AB160" i="3"/>
  <c r="AC160" i="3" s="1"/>
  <c r="Z160" i="3"/>
  <c r="AA160" i="3" s="1"/>
  <c r="X160" i="3"/>
  <c r="Y160" i="3" s="1"/>
  <c r="V160" i="3"/>
  <c r="W160" i="3" s="1"/>
  <c r="AD159" i="3"/>
  <c r="AE159" i="3" s="1"/>
  <c r="AB159" i="3"/>
  <c r="AC159" i="3" s="1"/>
  <c r="Z159" i="3"/>
  <c r="AA159" i="3" s="1"/>
  <c r="X159" i="3"/>
  <c r="Y159" i="3" s="1"/>
  <c r="V159" i="3"/>
  <c r="W159" i="3" s="1"/>
  <c r="AD158" i="3"/>
  <c r="AE158" i="3" s="1"/>
  <c r="AB158" i="3"/>
  <c r="AC158" i="3" s="1"/>
  <c r="Z158" i="3"/>
  <c r="AA158" i="3" s="1"/>
  <c r="X158" i="3"/>
  <c r="Y158" i="3" s="1"/>
  <c r="V158" i="3"/>
  <c r="W158" i="3" s="1"/>
  <c r="AD157" i="3"/>
  <c r="AE157" i="3" s="1"/>
  <c r="AB157" i="3"/>
  <c r="AC157" i="3" s="1"/>
  <c r="Z157" i="3"/>
  <c r="AA157" i="3" s="1"/>
  <c r="X157" i="3"/>
  <c r="Y157" i="3" s="1"/>
  <c r="V157" i="3"/>
  <c r="W157" i="3" s="1"/>
  <c r="AD156" i="3"/>
  <c r="AE156" i="3" s="1"/>
  <c r="AB156" i="3"/>
  <c r="AC156" i="3" s="1"/>
  <c r="Z156" i="3"/>
  <c r="AA156" i="3" s="1"/>
  <c r="X156" i="3"/>
  <c r="Y156" i="3" s="1"/>
  <c r="V156" i="3"/>
  <c r="W156" i="3" s="1"/>
  <c r="AD154" i="3"/>
  <c r="AE154" i="3" s="1"/>
  <c r="AB154" i="3"/>
  <c r="AC154" i="3" s="1"/>
  <c r="Z154" i="3"/>
  <c r="AA154" i="3" s="1"/>
  <c r="X154" i="3"/>
  <c r="Y154" i="3" s="1"/>
  <c r="V154" i="3"/>
  <c r="W154" i="3" s="1"/>
  <c r="AD153" i="3"/>
  <c r="AE153" i="3" s="1"/>
  <c r="AB153" i="3"/>
  <c r="AC153" i="3" s="1"/>
  <c r="Z153" i="3"/>
  <c r="AA153" i="3" s="1"/>
  <c r="X153" i="3"/>
  <c r="Y153" i="3" s="1"/>
  <c r="V153" i="3"/>
  <c r="W153" i="3" s="1"/>
  <c r="AD150" i="3"/>
  <c r="AE150" i="3" s="1"/>
  <c r="AB150" i="3"/>
  <c r="AC150" i="3" s="1"/>
  <c r="Z150" i="3"/>
  <c r="AA150" i="3" s="1"/>
  <c r="X150" i="3"/>
  <c r="Y150" i="3" s="1"/>
  <c r="V150" i="3"/>
  <c r="W150" i="3" s="1"/>
  <c r="AD149" i="3"/>
  <c r="AE149" i="3" s="1"/>
  <c r="AB149" i="3"/>
  <c r="AC149" i="3" s="1"/>
  <c r="Z149" i="3"/>
  <c r="AA149" i="3" s="1"/>
  <c r="X149" i="3"/>
  <c r="Y149" i="3" s="1"/>
  <c r="V149" i="3"/>
  <c r="W149" i="3" s="1"/>
  <c r="AD148" i="3"/>
  <c r="AE148" i="3" s="1"/>
  <c r="AB148" i="3"/>
  <c r="AC148" i="3" s="1"/>
  <c r="Z148" i="3"/>
  <c r="AA148" i="3" s="1"/>
  <c r="X148" i="3"/>
  <c r="Y148" i="3" s="1"/>
  <c r="V148" i="3"/>
  <c r="W148" i="3" s="1"/>
  <c r="AD147" i="3"/>
  <c r="AE147" i="3" s="1"/>
  <c r="AB147" i="3"/>
  <c r="AC147" i="3" s="1"/>
  <c r="Z147" i="3"/>
  <c r="AA147" i="3" s="1"/>
  <c r="X147" i="3"/>
  <c r="Y147" i="3" s="1"/>
  <c r="V147" i="3"/>
  <c r="W147" i="3" s="1"/>
  <c r="AD146" i="3"/>
  <c r="AE146" i="3" s="1"/>
  <c r="AB146" i="3"/>
  <c r="AC146" i="3" s="1"/>
  <c r="Z146" i="3"/>
  <c r="AA146" i="3" s="1"/>
  <c r="X146" i="3"/>
  <c r="Y146" i="3" s="1"/>
  <c r="V146" i="3"/>
  <c r="W146" i="3" s="1"/>
  <c r="AD145" i="3"/>
  <c r="AE145" i="3" s="1"/>
  <c r="AB145" i="3"/>
  <c r="AC145" i="3" s="1"/>
  <c r="Z145" i="3"/>
  <c r="AA145" i="3" s="1"/>
  <c r="X145" i="3"/>
  <c r="Y145" i="3" s="1"/>
  <c r="V145" i="3"/>
  <c r="W145" i="3" s="1"/>
  <c r="AD144" i="3"/>
  <c r="AE144" i="3" s="1"/>
  <c r="AB144" i="3"/>
  <c r="AC144" i="3" s="1"/>
  <c r="Z144" i="3"/>
  <c r="AA144" i="3" s="1"/>
  <c r="X144" i="3"/>
  <c r="Y144" i="3" s="1"/>
  <c r="V144" i="3"/>
  <c r="W144" i="3" s="1"/>
  <c r="AD143" i="3"/>
  <c r="AE143" i="3" s="1"/>
  <c r="AB143" i="3"/>
  <c r="AC143" i="3" s="1"/>
  <c r="Z143" i="3"/>
  <c r="AA143" i="3" s="1"/>
  <c r="X143" i="3"/>
  <c r="Y143" i="3" s="1"/>
  <c r="V143" i="3"/>
  <c r="W143" i="3" s="1"/>
  <c r="AD142" i="3"/>
  <c r="AE142" i="3" s="1"/>
  <c r="AB142" i="3"/>
  <c r="AC142" i="3" s="1"/>
  <c r="Z142" i="3"/>
  <c r="AA142" i="3" s="1"/>
  <c r="X142" i="3"/>
  <c r="Y142" i="3" s="1"/>
  <c r="V142" i="3"/>
  <c r="W142" i="3" s="1"/>
  <c r="AD141" i="3"/>
  <c r="AE141" i="3" s="1"/>
  <c r="AB141" i="3"/>
  <c r="AC141" i="3" s="1"/>
  <c r="Z141" i="3"/>
  <c r="AA141" i="3" s="1"/>
  <c r="X141" i="3"/>
  <c r="Y141" i="3" s="1"/>
  <c r="V141" i="3"/>
  <c r="W141" i="3" s="1"/>
  <c r="AD140" i="3"/>
  <c r="AE140" i="3" s="1"/>
  <c r="AB140" i="3"/>
  <c r="AC140" i="3" s="1"/>
  <c r="Z140" i="3"/>
  <c r="AA140" i="3" s="1"/>
  <c r="X140" i="3"/>
  <c r="Y140" i="3" s="1"/>
  <c r="V140" i="3"/>
  <c r="W140" i="3" s="1"/>
  <c r="AD139" i="3"/>
  <c r="AE139" i="3" s="1"/>
  <c r="AB139" i="3"/>
  <c r="AC139" i="3" s="1"/>
  <c r="Z139" i="3"/>
  <c r="AA139" i="3" s="1"/>
  <c r="X139" i="3"/>
  <c r="Y139" i="3" s="1"/>
  <c r="V139" i="3"/>
  <c r="W139" i="3" s="1"/>
  <c r="AD138" i="3"/>
  <c r="AE138" i="3" s="1"/>
  <c r="AB138" i="3"/>
  <c r="AC138" i="3" s="1"/>
  <c r="Z138" i="3"/>
  <c r="AA138" i="3" s="1"/>
  <c r="X138" i="3"/>
  <c r="Y138" i="3" s="1"/>
  <c r="V138" i="3"/>
  <c r="W138" i="3" s="1"/>
  <c r="AD137" i="3"/>
  <c r="AE137" i="3" s="1"/>
  <c r="AB137" i="3"/>
  <c r="AC137" i="3" s="1"/>
  <c r="Z137" i="3"/>
  <c r="AA137" i="3" s="1"/>
  <c r="X137" i="3"/>
  <c r="Y137" i="3" s="1"/>
  <c r="V137" i="3"/>
  <c r="W137" i="3" s="1"/>
  <c r="AD136" i="3"/>
  <c r="AE136" i="3" s="1"/>
  <c r="AB136" i="3"/>
  <c r="AC136" i="3" s="1"/>
  <c r="Z136" i="3"/>
  <c r="AA136" i="3" s="1"/>
  <c r="X136" i="3"/>
  <c r="Y136" i="3" s="1"/>
  <c r="V136" i="3"/>
  <c r="W136" i="3" s="1"/>
  <c r="AD135" i="3"/>
  <c r="AE135" i="3" s="1"/>
  <c r="AB135" i="3"/>
  <c r="AC135" i="3" s="1"/>
  <c r="Z135" i="3"/>
  <c r="AA135" i="3" s="1"/>
  <c r="X135" i="3"/>
  <c r="Y135" i="3" s="1"/>
  <c r="V135" i="3"/>
  <c r="W135" i="3" s="1"/>
  <c r="AD134" i="3"/>
  <c r="AE134" i="3" s="1"/>
  <c r="AB134" i="3"/>
  <c r="AC134" i="3" s="1"/>
  <c r="Z134" i="3"/>
  <c r="AA134" i="3" s="1"/>
  <c r="X134" i="3"/>
  <c r="Y134" i="3" s="1"/>
  <c r="V134" i="3"/>
  <c r="W134" i="3" s="1"/>
  <c r="AD133" i="3"/>
  <c r="AE133" i="3" s="1"/>
  <c r="AB133" i="3"/>
  <c r="AC133" i="3" s="1"/>
  <c r="Z133" i="3"/>
  <c r="AA133" i="3" s="1"/>
  <c r="X133" i="3"/>
  <c r="Y133" i="3" s="1"/>
  <c r="V133" i="3"/>
  <c r="W133" i="3" s="1"/>
  <c r="AD132" i="3"/>
  <c r="AE132" i="3" s="1"/>
  <c r="AB132" i="3"/>
  <c r="AC132" i="3" s="1"/>
  <c r="Z132" i="3"/>
  <c r="AA132" i="3" s="1"/>
  <c r="X132" i="3"/>
  <c r="Y132" i="3" s="1"/>
  <c r="V132" i="3"/>
  <c r="W132" i="3" s="1"/>
  <c r="AD131" i="3"/>
  <c r="AE131" i="3" s="1"/>
  <c r="AB131" i="3"/>
  <c r="AC131" i="3" s="1"/>
  <c r="Z131" i="3"/>
  <c r="AA131" i="3" s="1"/>
  <c r="X131" i="3"/>
  <c r="Y131" i="3" s="1"/>
  <c r="V131" i="3"/>
  <c r="W131" i="3" s="1"/>
  <c r="AD130" i="3"/>
  <c r="AE130" i="3" s="1"/>
  <c r="AB130" i="3"/>
  <c r="AC130" i="3" s="1"/>
  <c r="Z130" i="3"/>
  <c r="AA130" i="3" s="1"/>
  <c r="X130" i="3"/>
  <c r="Y130" i="3" s="1"/>
  <c r="V130" i="3"/>
  <c r="W130" i="3" s="1"/>
  <c r="AD129" i="3"/>
  <c r="AE129" i="3" s="1"/>
  <c r="AB129" i="3"/>
  <c r="AC129" i="3" s="1"/>
  <c r="Z129" i="3"/>
  <c r="AA129" i="3" s="1"/>
  <c r="X129" i="3"/>
  <c r="Y129" i="3" s="1"/>
  <c r="V129" i="3"/>
  <c r="W129" i="3" s="1"/>
  <c r="AD128" i="3"/>
  <c r="AE128" i="3" s="1"/>
  <c r="AB128" i="3"/>
  <c r="AC128" i="3" s="1"/>
  <c r="Z128" i="3"/>
  <c r="AA128" i="3" s="1"/>
  <c r="X128" i="3"/>
  <c r="Y128" i="3" s="1"/>
  <c r="V128" i="3"/>
  <c r="W128" i="3" s="1"/>
  <c r="AD127" i="3"/>
  <c r="AE127" i="3" s="1"/>
  <c r="AB127" i="3"/>
  <c r="AC127" i="3" s="1"/>
  <c r="Z127" i="3"/>
  <c r="AA127" i="3" s="1"/>
  <c r="X127" i="3"/>
  <c r="Y127" i="3" s="1"/>
  <c r="V127" i="3"/>
  <c r="W127" i="3" s="1"/>
  <c r="AD126" i="3"/>
  <c r="AE126" i="3" s="1"/>
  <c r="AB126" i="3"/>
  <c r="AC126" i="3" s="1"/>
  <c r="Z126" i="3"/>
  <c r="AA126" i="3" s="1"/>
  <c r="X126" i="3"/>
  <c r="Y126" i="3" s="1"/>
  <c r="V126" i="3"/>
  <c r="W126" i="3" s="1"/>
  <c r="AD125" i="3"/>
  <c r="AE125" i="3" s="1"/>
  <c r="AB125" i="3"/>
  <c r="AC125" i="3" s="1"/>
  <c r="Z125" i="3"/>
  <c r="AA125" i="3" s="1"/>
  <c r="X125" i="3"/>
  <c r="Y125" i="3" s="1"/>
  <c r="V125" i="3"/>
  <c r="W125" i="3" s="1"/>
  <c r="AD124" i="3"/>
  <c r="AE124" i="3" s="1"/>
  <c r="AB124" i="3"/>
  <c r="AC124" i="3" s="1"/>
  <c r="Z124" i="3"/>
  <c r="AA124" i="3" s="1"/>
  <c r="X124" i="3"/>
  <c r="Y124" i="3" s="1"/>
  <c r="V124" i="3"/>
  <c r="W124" i="3" s="1"/>
  <c r="AD123" i="3"/>
  <c r="AE123" i="3" s="1"/>
  <c r="AB123" i="3"/>
  <c r="AC123" i="3" s="1"/>
  <c r="Z123" i="3"/>
  <c r="AA123" i="3" s="1"/>
  <c r="X123" i="3"/>
  <c r="Y123" i="3" s="1"/>
  <c r="V123" i="3"/>
  <c r="W123" i="3" s="1"/>
  <c r="AD122" i="3"/>
  <c r="AE122" i="3" s="1"/>
  <c r="AB122" i="3"/>
  <c r="AC122" i="3" s="1"/>
  <c r="Z122" i="3"/>
  <c r="AA122" i="3" s="1"/>
  <c r="X122" i="3"/>
  <c r="Y122" i="3" s="1"/>
  <c r="V122" i="3"/>
  <c r="W122" i="3" s="1"/>
  <c r="AD121" i="3"/>
  <c r="AE121" i="3" s="1"/>
  <c r="AB121" i="3"/>
  <c r="AC121" i="3" s="1"/>
  <c r="Z121" i="3"/>
  <c r="AA121" i="3" s="1"/>
  <c r="X121" i="3"/>
  <c r="Y121" i="3" s="1"/>
  <c r="V121" i="3"/>
  <c r="W121" i="3" s="1"/>
  <c r="AD120" i="3"/>
  <c r="AE120" i="3" s="1"/>
  <c r="AB120" i="3"/>
  <c r="AC120" i="3" s="1"/>
  <c r="Z120" i="3"/>
  <c r="AA120" i="3" s="1"/>
  <c r="X120" i="3"/>
  <c r="Y120" i="3" s="1"/>
  <c r="V120" i="3"/>
  <c r="W120" i="3" s="1"/>
  <c r="AD119" i="3"/>
  <c r="AE119" i="3" s="1"/>
  <c r="AB119" i="3"/>
  <c r="AC119" i="3" s="1"/>
  <c r="Z119" i="3"/>
  <c r="AA119" i="3" s="1"/>
  <c r="X119" i="3"/>
  <c r="Y119" i="3" s="1"/>
  <c r="V119" i="3"/>
  <c r="W119" i="3" s="1"/>
  <c r="AD118" i="3"/>
  <c r="AE118" i="3" s="1"/>
  <c r="AB118" i="3"/>
  <c r="AC118" i="3" s="1"/>
  <c r="Z118" i="3"/>
  <c r="AA118" i="3" s="1"/>
  <c r="X118" i="3"/>
  <c r="Y118" i="3" s="1"/>
  <c r="V118" i="3"/>
  <c r="W118" i="3" s="1"/>
  <c r="AD117" i="3"/>
  <c r="AE117" i="3" s="1"/>
  <c r="AB117" i="3"/>
  <c r="AC117" i="3" s="1"/>
  <c r="Z117" i="3"/>
  <c r="AA117" i="3" s="1"/>
  <c r="X117" i="3"/>
  <c r="Y117" i="3" s="1"/>
  <c r="V117" i="3"/>
  <c r="W117" i="3" s="1"/>
  <c r="AD116" i="3"/>
  <c r="AE116" i="3" s="1"/>
  <c r="AB116" i="3"/>
  <c r="AC116" i="3" s="1"/>
  <c r="Z116" i="3"/>
  <c r="AA116" i="3" s="1"/>
  <c r="X116" i="3"/>
  <c r="Y116" i="3" s="1"/>
  <c r="V116" i="3"/>
  <c r="W116" i="3" s="1"/>
  <c r="AD115" i="3"/>
  <c r="AE115" i="3" s="1"/>
  <c r="AB115" i="3"/>
  <c r="AC115" i="3" s="1"/>
  <c r="Z115" i="3"/>
  <c r="AA115" i="3" s="1"/>
  <c r="X115" i="3"/>
  <c r="Y115" i="3" s="1"/>
  <c r="V115" i="3"/>
  <c r="W115" i="3" s="1"/>
  <c r="AD114" i="3"/>
  <c r="AE114" i="3" s="1"/>
  <c r="AB114" i="3"/>
  <c r="AC114" i="3" s="1"/>
  <c r="Z114" i="3"/>
  <c r="AA114" i="3" s="1"/>
  <c r="X114" i="3"/>
  <c r="Y114" i="3" s="1"/>
  <c r="V114" i="3"/>
  <c r="W114" i="3" s="1"/>
  <c r="AD113" i="3"/>
  <c r="AE113" i="3" s="1"/>
  <c r="AB113" i="3"/>
  <c r="AC113" i="3" s="1"/>
  <c r="Z113" i="3"/>
  <c r="AA113" i="3" s="1"/>
  <c r="X113" i="3"/>
  <c r="Y113" i="3" s="1"/>
  <c r="V113" i="3"/>
  <c r="W113" i="3" s="1"/>
  <c r="AD112" i="3"/>
  <c r="AE112" i="3" s="1"/>
  <c r="AB112" i="3"/>
  <c r="AC112" i="3" s="1"/>
  <c r="Z112" i="3"/>
  <c r="AA112" i="3" s="1"/>
  <c r="X112" i="3"/>
  <c r="Y112" i="3" s="1"/>
  <c r="V112" i="3"/>
  <c r="W112" i="3" s="1"/>
  <c r="AD111" i="3"/>
  <c r="AE111" i="3" s="1"/>
  <c r="AB111" i="3"/>
  <c r="AC111" i="3" s="1"/>
  <c r="Z111" i="3"/>
  <c r="AA111" i="3" s="1"/>
  <c r="X111" i="3"/>
  <c r="Y111" i="3" s="1"/>
  <c r="V111" i="3"/>
  <c r="W111" i="3" s="1"/>
  <c r="AD110" i="3"/>
  <c r="AE110" i="3" s="1"/>
  <c r="AB110" i="3"/>
  <c r="AC110" i="3" s="1"/>
  <c r="Z110" i="3"/>
  <c r="AA110" i="3" s="1"/>
  <c r="X110" i="3"/>
  <c r="Y110" i="3" s="1"/>
  <c r="V110" i="3"/>
  <c r="W110" i="3" s="1"/>
  <c r="AD109" i="3"/>
  <c r="AE109" i="3" s="1"/>
  <c r="AB109" i="3"/>
  <c r="AC109" i="3" s="1"/>
  <c r="Z109" i="3"/>
  <c r="AA109" i="3" s="1"/>
  <c r="X109" i="3"/>
  <c r="Y109" i="3" s="1"/>
  <c r="V109" i="3"/>
  <c r="W109" i="3" s="1"/>
  <c r="AD108" i="3"/>
  <c r="AE108" i="3" s="1"/>
  <c r="AB108" i="3"/>
  <c r="AC108" i="3" s="1"/>
  <c r="Z108" i="3"/>
  <c r="AA108" i="3" s="1"/>
  <c r="X108" i="3"/>
  <c r="Y108" i="3" s="1"/>
  <c r="V108" i="3"/>
  <c r="W108" i="3" s="1"/>
  <c r="AD107" i="3"/>
  <c r="AE107" i="3" s="1"/>
  <c r="AB107" i="3"/>
  <c r="AC107" i="3" s="1"/>
  <c r="Z107" i="3"/>
  <c r="AA107" i="3" s="1"/>
  <c r="X107" i="3"/>
  <c r="Y107" i="3" s="1"/>
  <c r="V107" i="3"/>
  <c r="W107" i="3" s="1"/>
  <c r="AD106" i="3"/>
  <c r="AE106" i="3" s="1"/>
  <c r="AB106" i="3"/>
  <c r="AC106" i="3" s="1"/>
  <c r="Z106" i="3"/>
  <c r="AA106" i="3" s="1"/>
  <c r="X106" i="3"/>
  <c r="Y106" i="3" s="1"/>
  <c r="V106" i="3"/>
  <c r="W106" i="3" s="1"/>
  <c r="AD105" i="3"/>
  <c r="AE105" i="3" s="1"/>
  <c r="AB105" i="3"/>
  <c r="AC105" i="3" s="1"/>
  <c r="Z105" i="3"/>
  <c r="AA105" i="3" s="1"/>
  <c r="X105" i="3"/>
  <c r="Y105" i="3" s="1"/>
  <c r="V105" i="3"/>
  <c r="W105" i="3" s="1"/>
  <c r="AD104" i="3"/>
  <c r="AE104" i="3" s="1"/>
  <c r="AB104" i="3"/>
  <c r="AC104" i="3" s="1"/>
  <c r="Z104" i="3"/>
  <c r="AA104" i="3" s="1"/>
  <c r="X104" i="3"/>
  <c r="Y104" i="3" s="1"/>
  <c r="V104" i="3"/>
  <c r="W104" i="3" s="1"/>
  <c r="AD103" i="3"/>
  <c r="AE103" i="3" s="1"/>
  <c r="AB103" i="3"/>
  <c r="AC103" i="3" s="1"/>
  <c r="Z103" i="3"/>
  <c r="AA103" i="3" s="1"/>
  <c r="X103" i="3"/>
  <c r="Y103" i="3" s="1"/>
  <c r="V103" i="3"/>
  <c r="W103" i="3" s="1"/>
  <c r="AD102" i="3"/>
  <c r="AE102" i="3" s="1"/>
  <c r="AB102" i="3"/>
  <c r="AC102" i="3" s="1"/>
  <c r="Z102" i="3"/>
  <c r="AA102" i="3" s="1"/>
  <c r="X102" i="3"/>
  <c r="Y102" i="3" s="1"/>
  <c r="V102" i="3"/>
  <c r="W102" i="3" s="1"/>
  <c r="AD101" i="3"/>
  <c r="AE101" i="3" s="1"/>
  <c r="AB101" i="3"/>
  <c r="AC101" i="3" s="1"/>
  <c r="Z101" i="3"/>
  <c r="AA101" i="3" s="1"/>
  <c r="X101" i="3"/>
  <c r="Y101" i="3" s="1"/>
  <c r="V101" i="3"/>
  <c r="W101" i="3" s="1"/>
  <c r="AD100" i="3"/>
  <c r="AE100" i="3" s="1"/>
  <c r="AB100" i="3"/>
  <c r="AC100" i="3" s="1"/>
  <c r="Z100" i="3"/>
  <c r="AA100" i="3" s="1"/>
  <c r="X100" i="3"/>
  <c r="Y100" i="3" s="1"/>
  <c r="V100" i="3"/>
  <c r="W100" i="3" s="1"/>
  <c r="AD99" i="3"/>
  <c r="AE99" i="3" s="1"/>
  <c r="AB99" i="3"/>
  <c r="AC99" i="3" s="1"/>
  <c r="Z99" i="3"/>
  <c r="AA99" i="3" s="1"/>
  <c r="X99" i="3"/>
  <c r="Y99" i="3" s="1"/>
  <c r="V99" i="3"/>
  <c r="W99" i="3" s="1"/>
  <c r="AD98" i="3"/>
  <c r="AE98" i="3" s="1"/>
  <c r="AB98" i="3"/>
  <c r="AC98" i="3" s="1"/>
  <c r="Z98" i="3"/>
  <c r="AA98" i="3" s="1"/>
  <c r="X98" i="3"/>
  <c r="Y98" i="3" s="1"/>
  <c r="V98" i="3"/>
  <c r="W98" i="3" s="1"/>
  <c r="AD97" i="3"/>
  <c r="AE97" i="3" s="1"/>
  <c r="AB97" i="3"/>
  <c r="AC97" i="3" s="1"/>
  <c r="Z97" i="3"/>
  <c r="AA97" i="3" s="1"/>
  <c r="X97" i="3"/>
  <c r="Y97" i="3" s="1"/>
  <c r="V97" i="3"/>
  <c r="W97" i="3" s="1"/>
  <c r="AD96" i="3"/>
  <c r="AE96" i="3" s="1"/>
  <c r="AB96" i="3"/>
  <c r="AC96" i="3" s="1"/>
  <c r="Z96" i="3"/>
  <c r="AA96" i="3" s="1"/>
  <c r="X96" i="3"/>
  <c r="Y96" i="3" s="1"/>
  <c r="V96" i="3"/>
  <c r="W96" i="3" s="1"/>
  <c r="AD95" i="3"/>
  <c r="AE95" i="3" s="1"/>
  <c r="AB95" i="3"/>
  <c r="AC95" i="3" s="1"/>
  <c r="Z95" i="3"/>
  <c r="AA95" i="3" s="1"/>
  <c r="X95" i="3"/>
  <c r="Y95" i="3" s="1"/>
  <c r="V95" i="3"/>
  <c r="W95" i="3" s="1"/>
  <c r="X94" i="3"/>
  <c r="Y94" i="3" s="1"/>
  <c r="V94" i="3"/>
  <c r="W94" i="3" s="1"/>
  <c r="X93" i="3"/>
  <c r="Y93" i="3" s="1"/>
  <c r="V93" i="3"/>
  <c r="AD92" i="3"/>
  <c r="AE92" i="3" s="1"/>
  <c r="AB92" i="3"/>
  <c r="AC92" i="3" s="1"/>
  <c r="Z92" i="3"/>
  <c r="AA92" i="3" s="1"/>
  <c r="X92" i="3"/>
  <c r="Y92" i="3" s="1"/>
  <c r="V92" i="3"/>
  <c r="W92" i="3" s="1"/>
  <c r="AD91" i="3"/>
  <c r="AE91" i="3" s="1"/>
  <c r="AB91" i="3"/>
  <c r="AC91" i="3" s="1"/>
  <c r="Z91" i="3"/>
  <c r="AA91" i="3" s="1"/>
  <c r="X91" i="3"/>
  <c r="Y91" i="3" s="1"/>
  <c r="V91" i="3"/>
  <c r="W91" i="3" s="1"/>
  <c r="AD90" i="3"/>
  <c r="AE90" i="3" s="1"/>
  <c r="AB90" i="3"/>
  <c r="AC90" i="3" s="1"/>
  <c r="Z90" i="3"/>
  <c r="AA90" i="3" s="1"/>
  <c r="X90" i="3"/>
  <c r="Y90" i="3" s="1"/>
  <c r="V90" i="3"/>
  <c r="W90" i="3" s="1"/>
  <c r="AD89" i="3"/>
  <c r="AE89" i="3" s="1"/>
  <c r="AB89" i="3"/>
  <c r="AC89" i="3" s="1"/>
  <c r="Z89" i="3"/>
  <c r="AA89" i="3" s="1"/>
  <c r="X89" i="3"/>
  <c r="Y89" i="3" s="1"/>
  <c r="V89" i="3"/>
  <c r="W89" i="3" s="1"/>
  <c r="AD88" i="3"/>
  <c r="AE88" i="3" s="1"/>
  <c r="AB88" i="3"/>
  <c r="AC88" i="3" s="1"/>
  <c r="Z88" i="3"/>
  <c r="AA88" i="3" s="1"/>
  <c r="X88" i="3"/>
  <c r="Y88" i="3" s="1"/>
  <c r="V88" i="3"/>
  <c r="W88" i="3" s="1"/>
  <c r="AD87" i="3"/>
  <c r="AE87" i="3" s="1"/>
  <c r="AB87" i="3"/>
  <c r="AC87" i="3" s="1"/>
  <c r="Z87" i="3"/>
  <c r="AA87" i="3" s="1"/>
  <c r="X87" i="3"/>
  <c r="Y87" i="3" s="1"/>
  <c r="V87" i="3"/>
  <c r="W87" i="3" s="1"/>
  <c r="AD85" i="3"/>
  <c r="AE85" i="3" s="1"/>
  <c r="AB85" i="3"/>
  <c r="AC85" i="3" s="1"/>
  <c r="Z85" i="3"/>
  <c r="AA85" i="3" s="1"/>
  <c r="X85" i="3"/>
  <c r="Y85" i="3" s="1"/>
  <c r="V85" i="3"/>
  <c r="W85" i="3" s="1"/>
  <c r="AD84" i="3"/>
  <c r="AE84" i="3" s="1"/>
  <c r="AB84" i="3"/>
  <c r="AC84" i="3" s="1"/>
  <c r="Z84" i="3"/>
  <c r="AA84" i="3" s="1"/>
  <c r="X84" i="3"/>
  <c r="Y84" i="3" s="1"/>
  <c r="V84" i="3"/>
  <c r="W84" i="3" s="1"/>
  <c r="AD83" i="3"/>
  <c r="AE83" i="3" s="1"/>
  <c r="AB83" i="3"/>
  <c r="AC83" i="3" s="1"/>
  <c r="Z83" i="3"/>
  <c r="AA83" i="3" s="1"/>
  <c r="X83" i="3"/>
  <c r="Y83" i="3" s="1"/>
  <c r="V83" i="3"/>
  <c r="W83" i="3" s="1"/>
  <c r="AD82" i="3"/>
  <c r="AE82" i="3" s="1"/>
  <c r="AB82" i="3"/>
  <c r="AC82" i="3" s="1"/>
  <c r="Z82" i="3"/>
  <c r="AA82" i="3" s="1"/>
  <c r="X82" i="3"/>
  <c r="Y82" i="3" s="1"/>
  <c r="V82" i="3"/>
  <c r="W82" i="3" s="1"/>
  <c r="AD81" i="3"/>
  <c r="AE81" i="3" s="1"/>
  <c r="AB81" i="3"/>
  <c r="AC81" i="3" s="1"/>
  <c r="Z81" i="3"/>
  <c r="AA81" i="3" s="1"/>
  <c r="X81" i="3"/>
  <c r="Y81" i="3" s="1"/>
  <c r="V81" i="3"/>
  <c r="W81" i="3" s="1"/>
  <c r="AD80" i="3"/>
  <c r="AE80" i="3" s="1"/>
  <c r="AB80" i="3"/>
  <c r="AC80" i="3" s="1"/>
  <c r="Z80" i="3"/>
  <c r="AA80" i="3" s="1"/>
  <c r="X80" i="3"/>
  <c r="Y80" i="3" s="1"/>
  <c r="V80" i="3"/>
  <c r="W80" i="3" s="1"/>
  <c r="AD79" i="3"/>
  <c r="AE79" i="3" s="1"/>
  <c r="AB79" i="3"/>
  <c r="AC79" i="3" s="1"/>
  <c r="Z79" i="3"/>
  <c r="AA79" i="3" s="1"/>
  <c r="X79" i="3"/>
  <c r="Y79" i="3" s="1"/>
  <c r="V79" i="3"/>
  <c r="W79" i="3" s="1"/>
  <c r="AD78" i="3"/>
  <c r="AE78" i="3" s="1"/>
  <c r="AB78" i="3"/>
  <c r="AC78" i="3" s="1"/>
  <c r="Z78" i="3"/>
  <c r="AA78" i="3" s="1"/>
  <c r="X78" i="3"/>
  <c r="Y78" i="3" s="1"/>
  <c r="V78" i="3"/>
  <c r="W78" i="3" s="1"/>
  <c r="AD77" i="3"/>
  <c r="AE77" i="3" s="1"/>
  <c r="AB77" i="3"/>
  <c r="AC77" i="3" s="1"/>
  <c r="Z77" i="3"/>
  <c r="AA77" i="3" s="1"/>
  <c r="X77" i="3"/>
  <c r="Y77" i="3" s="1"/>
  <c r="V77" i="3"/>
  <c r="W77" i="3" s="1"/>
  <c r="AD76" i="3"/>
  <c r="AE76" i="3" s="1"/>
  <c r="AB76" i="3"/>
  <c r="AC76" i="3" s="1"/>
  <c r="Z76" i="3"/>
  <c r="AA76" i="3" s="1"/>
  <c r="X76" i="3"/>
  <c r="Y76" i="3" s="1"/>
  <c r="V76" i="3"/>
  <c r="W76" i="3" s="1"/>
  <c r="AD75" i="3"/>
  <c r="AE75" i="3" s="1"/>
  <c r="AB75" i="3"/>
  <c r="AC75" i="3" s="1"/>
  <c r="Z75" i="3"/>
  <c r="AA75" i="3" s="1"/>
  <c r="X75" i="3"/>
  <c r="Y75" i="3" s="1"/>
  <c r="V75" i="3"/>
  <c r="W75" i="3" s="1"/>
  <c r="AD74" i="3"/>
  <c r="AE74" i="3" s="1"/>
  <c r="AB74" i="3"/>
  <c r="AC74" i="3" s="1"/>
  <c r="Z74" i="3"/>
  <c r="AA74" i="3" s="1"/>
  <c r="X74" i="3"/>
  <c r="Y74" i="3" s="1"/>
  <c r="V74" i="3"/>
  <c r="W74" i="3" s="1"/>
  <c r="AD73" i="3"/>
  <c r="AE73" i="3" s="1"/>
  <c r="AB73" i="3"/>
  <c r="AC73" i="3" s="1"/>
  <c r="Z73" i="3"/>
  <c r="AA73" i="3" s="1"/>
  <c r="X73" i="3"/>
  <c r="Y73" i="3" s="1"/>
  <c r="V73" i="3"/>
  <c r="W73" i="3" s="1"/>
  <c r="AD70" i="3"/>
  <c r="AE70" i="3" s="1"/>
  <c r="AB70" i="3"/>
  <c r="AC70" i="3" s="1"/>
  <c r="Z70" i="3"/>
  <c r="AA70" i="3" s="1"/>
  <c r="X70" i="3"/>
  <c r="Y70" i="3" s="1"/>
  <c r="V70" i="3"/>
  <c r="AD68" i="3"/>
  <c r="AE68" i="3" s="1"/>
  <c r="AB68" i="3"/>
  <c r="AC68" i="3" s="1"/>
  <c r="Z68" i="3"/>
  <c r="AA68" i="3" s="1"/>
  <c r="X68" i="3"/>
  <c r="Y68" i="3" s="1"/>
  <c r="V68" i="3"/>
  <c r="W68" i="3" s="1"/>
  <c r="AD67" i="3"/>
  <c r="AE67" i="3" s="1"/>
  <c r="AB67" i="3"/>
  <c r="AC67" i="3" s="1"/>
  <c r="Z67" i="3"/>
  <c r="AA67" i="3" s="1"/>
  <c r="X67" i="3"/>
  <c r="Y67" i="3" s="1"/>
  <c r="V67" i="3"/>
  <c r="W67" i="3" s="1"/>
  <c r="AD66" i="3"/>
  <c r="AE66" i="3" s="1"/>
  <c r="AB66" i="3"/>
  <c r="AC66" i="3" s="1"/>
  <c r="Z66" i="3"/>
  <c r="AA66" i="3" s="1"/>
  <c r="X66" i="3"/>
  <c r="Y66" i="3" s="1"/>
  <c r="V66" i="3"/>
  <c r="W66" i="3" s="1"/>
  <c r="AD65" i="3"/>
  <c r="AE65" i="3" s="1"/>
  <c r="AB65" i="3"/>
  <c r="AC65" i="3" s="1"/>
  <c r="Z65" i="3"/>
  <c r="AA65" i="3" s="1"/>
  <c r="X65" i="3"/>
  <c r="Y65" i="3" s="1"/>
  <c r="V65" i="3"/>
  <c r="W65" i="3" s="1"/>
  <c r="AD64" i="3"/>
  <c r="AE64" i="3" s="1"/>
  <c r="AB64" i="3"/>
  <c r="AC64" i="3" s="1"/>
  <c r="Z64" i="3"/>
  <c r="AA64" i="3" s="1"/>
  <c r="X64" i="3"/>
  <c r="Y64" i="3" s="1"/>
  <c r="V64" i="3"/>
  <c r="W64" i="3" s="1"/>
  <c r="AD63" i="3"/>
  <c r="AE63" i="3" s="1"/>
  <c r="AB63" i="3"/>
  <c r="AC63" i="3" s="1"/>
  <c r="Z63" i="3"/>
  <c r="AA63" i="3" s="1"/>
  <c r="X63" i="3"/>
  <c r="Y63" i="3" s="1"/>
  <c r="V63" i="3"/>
  <c r="W63" i="3" s="1"/>
  <c r="AD62" i="3"/>
  <c r="AE62" i="3" s="1"/>
  <c r="AB62" i="3"/>
  <c r="AC62" i="3" s="1"/>
  <c r="Z62" i="3"/>
  <c r="AA62" i="3" s="1"/>
  <c r="X62" i="3"/>
  <c r="Y62" i="3" s="1"/>
  <c r="V62" i="3"/>
  <c r="W62" i="3" s="1"/>
  <c r="AD61" i="3"/>
  <c r="AE61" i="3" s="1"/>
  <c r="AB61" i="3"/>
  <c r="AC61" i="3" s="1"/>
  <c r="Z61" i="3"/>
  <c r="AA61" i="3" s="1"/>
  <c r="X61" i="3"/>
  <c r="Y61" i="3" s="1"/>
  <c r="V61" i="3"/>
  <c r="W61" i="3" s="1"/>
  <c r="AD60" i="3"/>
  <c r="AE60" i="3" s="1"/>
  <c r="AB60" i="3"/>
  <c r="AC60" i="3" s="1"/>
  <c r="Z60" i="3"/>
  <c r="AA60" i="3" s="1"/>
  <c r="X60" i="3"/>
  <c r="Y60" i="3" s="1"/>
  <c r="V60" i="3"/>
  <c r="W60" i="3" s="1"/>
  <c r="AD59" i="3"/>
  <c r="AE59" i="3" s="1"/>
  <c r="AB59" i="3"/>
  <c r="AC59" i="3" s="1"/>
  <c r="Z59" i="3"/>
  <c r="AA59" i="3" s="1"/>
  <c r="X59" i="3"/>
  <c r="Y59" i="3" s="1"/>
  <c r="V59" i="3"/>
  <c r="W59" i="3" s="1"/>
  <c r="Z58" i="3"/>
  <c r="AA58" i="3" s="1"/>
  <c r="X58" i="3"/>
  <c r="Y58" i="3" s="1"/>
  <c r="V58" i="3"/>
  <c r="W58" i="3" s="1"/>
  <c r="AD57" i="3"/>
  <c r="AE57" i="3" s="1"/>
  <c r="AB57" i="3"/>
  <c r="AC57" i="3" s="1"/>
  <c r="Z57" i="3"/>
  <c r="AA57" i="3" s="1"/>
  <c r="X57" i="3"/>
  <c r="Y57" i="3" s="1"/>
  <c r="V57" i="3"/>
  <c r="W57" i="3" s="1"/>
  <c r="AD56" i="3"/>
  <c r="AE56" i="3" s="1"/>
  <c r="AB56" i="3"/>
  <c r="AC56" i="3" s="1"/>
  <c r="Z56" i="3"/>
  <c r="AA56" i="3" s="1"/>
  <c r="X56" i="3"/>
  <c r="Y56" i="3" s="1"/>
  <c r="V56" i="3"/>
  <c r="W56" i="3" s="1"/>
  <c r="AD55" i="3"/>
  <c r="AE55" i="3" s="1"/>
  <c r="AB55" i="3"/>
  <c r="AC55" i="3" s="1"/>
  <c r="Z55" i="3"/>
  <c r="AA55" i="3" s="1"/>
  <c r="X55" i="3"/>
  <c r="Y55" i="3" s="1"/>
  <c r="V55" i="3"/>
  <c r="W55" i="3" s="1"/>
  <c r="AD54" i="3"/>
  <c r="AE54" i="3" s="1"/>
  <c r="AB54" i="3"/>
  <c r="AC54" i="3" s="1"/>
  <c r="Z54" i="3"/>
  <c r="AA54" i="3" s="1"/>
  <c r="X54" i="3"/>
  <c r="Y54" i="3" s="1"/>
  <c r="V54" i="3"/>
  <c r="W54" i="3" s="1"/>
  <c r="AD53" i="3"/>
  <c r="AE53" i="3" s="1"/>
  <c r="AB53" i="3"/>
  <c r="AC53" i="3" s="1"/>
  <c r="Z53" i="3"/>
  <c r="AA53" i="3" s="1"/>
  <c r="X53" i="3"/>
  <c r="Y53" i="3" s="1"/>
  <c r="V53" i="3"/>
  <c r="W53" i="3" s="1"/>
  <c r="AD52" i="3"/>
  <c r="AE52" i="3" s="1"/>
  <c r="AB52" i="3"/>
  <c r="AC52" i="3" s="1"/>
  <c r="Z52" i="3"/>
  <c r="AA52" i="3" s="1"/>
  <c r="X52" i="3"/>
  <c r="Y52" i="3" s="1"/>
  <c r="V52" i="3"/>
  <c r="W52" i="3" s="1"/>
  <c r="AD51" i="3"/>
  <c r="AE51" i="3" s="1"/>
  <c r="AB51" i="3"/>
  <c r="AC51" i="3" s="1"/>
  <c r="Z51" i="3"/>
  <c r="AA51" i="3" s="1"/>
  <c r="X51" i="3"/>
  <c r="Y51" i="3" s="1"/>
  <c r="V51" i="3"/>
  <c r="W51" i="3" s="1"/>
  <c r="AD50" i="3"/>
  <c r="AE50" i="3" s="1"/>
  <c r="AB50" i="3"/>
  <c r="AC50" i="3" s="1"/>
  <c r="Z50" i="3"/>
  <c r="AA50" i="3" s="1"/>
  <c r="X50" i="3"/>
  <c r="Y50" i="3" s="1"/>
  <c r="V50" i="3"/>
  <c r="W50" i="3" s="1"/>
  <c r="AD49" i="3"/>
  <c r="AE49" i="3" s="1"/>
  <c r="AB49" i="3"/>
  <c r="AC49" i="3" s="1"/>
  <c r="Z49" i="3"/>
  <c r="AA49" i="3" s="1"/>
  <c r="X49" i="3"/>
  <c r="Y49" i="3" s="1"/>
  <c r="V49" i="3"/>
  <c r="W49" i="3" s="1"/>
  <c r="AD48" i="3"/>
  <c r="AE48" i="3" s="1"/>
  <c r="AB48" i="3"/>
  <c r="AC48" i="3" s="1"/>
  <c r="Z48" i="3"/>
  <c r="AA48" i="3" s="1"/>
  <c r="X48" i="3"/>
  <c r="Y48" i="3" s="1"/>
  <c r="V48" i="3"/>
  <c r="W48" i="3" s="1"/>
  <c r="AD47" i="3"/>
  <c r="AE47" i="3" s="1"/>
  <c r="AB47" i="3"/>
  <c r="AC47" i="3" s="1"/>
  <c r="Z47" i="3"/>
  <c r="AA47" i="3" s="1"/>
  <c r="X47" i="3"/>
  <c r="Y47" i="3" s="1"/>
  <c r="V47" i="3"/>
  <c r="W47" i="3" s="1"/>
  <c r="AD46" i="3"/>
  <c r="AE46" i="3" s="1"/>
  <c r="AB46" i="3"/>
  <c r="AC46" i="3" s="1"/>
  <c r="Z46" i="3"/>
  <c r="AA46" i="3" s="1"/>
  <c r="X46" i="3"/>
  <c r="Y46" i="3" s="1"/>
  <c r="V46" i="3"/>
  <c r="W46" i="3" s="1"/>
  <c r="AD45" i="3"/>
  <c r="AE45" i="3" s="1"/>
  <c r="AB45" i="3"/>
  <c r="AC45" i="3" s="1"/>
  <c r="Z45" i="3"/>
  <c r="AA45" i="3" s="1"/>
  <c r="X45" i="3"/>
  <c r="Y45" i="3" s="1"/>
  <c r="V45" i="3"/>
  <c r="W45" i="3" s="1"/>
  <c r="AD44" i="3"/>
  <c r="AE44" i="3" s="1"/>
  <c r="AB44" i="3"/>
  <c r="AC44" i="3" s="1"/>
  <c r="Z44" i="3"/>
  <c r="AA44" i="3" s="1"/>
  <c r="X44" i="3"/>
  <c r="Y44" i="3" s="1"/>
  <c r="V44" i="3"/>
  <c r="W44" i="3" s="1"/>
  <c r="AD43" i="4"/>
  <c r="AE43" i="4" s="1"/>
  <c r="AD43" i="5"/>
  <c r="AE43" i="5" s="1"/>
  <c r="AD43" i="7"/>
  <c r="AE43" i="7" s="1"/>
  <c r="AD43" i="8"/>
  <c r="AE43" i="8" s="1"/>
  <c r="AD43" i="32"/>
  <c r="AE43" i="32" s="1"/>
  <c r="AD43" i="9"/>
  <c r="AE43" i="9" s="1"/>
  <c r="AD43" i="47"/>
  <c r="AE43" i="47" s="1"/>
  <c r="AD43" i="10"/>
  <c r="AE43" i="10" s="1"/>
  <c r="AD43" i="51"/>
  <c r="AE43" i="51" s="1"/>
  <c r="AD43" i="31"/>
  <c r="AE43" i="31" s="1"/>
  <c r="AD43" i="11"/>
  <c r="AE43" i="11" s="1"/>
  <c r="AD43" i="12"/>
  <c r="AE43" i="12" s="1"/>
  <c r="AD43" i="13"/>
  <c r="AE43" i="13" s="1"/>
  <c r="AD43" i="36"/>
  <c r="AE43" i="36" s="1"/>
  <c r="AD43" i="14"/>
  <c r="AE43" i="14" s="1"/>
  <c r="AD43" i="49"/>
  <c r="AE43" i="49" s="1"/>
  <c r="AD43" i="34"/>
  <c r="AE43" i="34" s="1"/>
  <c r="AD43" i="16"/>
  <c r="AE43" i="16" s="1"/>
  <c r="AD43" i="3"/>
  <c r="AE43" i="3" s="1"/>
  <c r="AB43" i="4"/>
  <c r="AC43" i="4" s="1"/>
  <c r="AB43" i="5"/>
  <c r="AC43" i="5" s="1"/>
  <c r="AB43" i="7"/>
  <c r="AC43" i="7" s="1"/>
  <c r="AB43" i="8"/>
  <c r="AC43" i="8" s="1"/>
  <c r="AB43" i="32"/>
  <c r="AC43" i="32" s="1"/>
  <c r="AB43" i="9"/>
  <c r="AC43" i="9" s="1"/>
  <c r="AB43" i="47"/>
  <c r="AC43" i="47" s="1"/>
  <c r="AB43" i="10"/>
  <c r="AC43" i="10" s="1"/>
  <c r="AB43" i="51"/>
  <c r="AC43" i="51" s="1"/>
  <c r="AB43" i="31"/>
  <c r="AC43" i="31" s="1"/>
  <c r="AB43" i="11"/>
  <c r="AC43" i="11" s="1"/>
  <c r="AB43" i="12"/>
  <c r="AC43" i="12" s="1"/>
  <c r="AB43" i="13"/>
  <c r="AC43" i="13" s="1"/>
  <c r="AB43" i="36"/>
  <c r="AC43" i="36" s="1"/>
  <c r="AB43" i="14"/>
  <c r="AC43" i="14" s="1"/>
  <c r="AB43" i="49"/>
  <c r="AC43" i="49" s="1"/>
  <c r="AB43" i="34"/>
  <c r="AC43" i="34" s="1"/>
  <c r="AB43" i="16"/>
  <c r="AC43" i="16" s="1"/>
  <c r="AB43" i="3"/>
  <c r="AC43" i="3" s="1"/>
  <c r="Z43" i="4"/>
  <c r="AA43" i="4" s="1"/>
  <c r="Z43" i="5"/>
  <c r="AA43" i="5" s="1"/>
  <c r="Z43" i="7"/>
  <c r="AA43" i="7" s="1"/>
  <c r="Z43" i="8"/>
  <c r="AA43" i="8" s="1"/>
  <c r="Z43" i="32"/>
  <c r="AA43" i="32" s="1"/>
  <c r="Z43" i="9"/>
  <c r="AA43" i="9" s="1"/>
  <c r="Z43" i="47"/>
  <c r="AA43" i="47" s="1"/>
  <c r="Z43" i="10"/>
  <c r="AA43" i="10" s="1"/>
  <c r="Z43" i="51"/>
  <c r="AA43" i="51" s="1"/>
  <c r="Z43" i="31"/>
  <c r="AA43" i="31" s="1"/>
  <c r="Z43" i="11"/>
  <c r="AA43" i="11" s="1"/>
  <c r="Z43" i="12"/>
  <c r="AA43" i="12" s="1"/>
  <c r="Z43" i="13"/>
  <c r="AA43" i="13" s="1"/>
  <c r="Z43" i="36"/>
  <c r="AA43" i="36" s="1"/>
  <c r="Z43" i="14"/>
  <c r="AA43" i="14" s="1"/>
  <c r="Z43" i="49"/>
  <c r="AA43" i="49" s="1"/>
  <c r="Z43" i="34"/>
  <c r="AA43" i="34" s="1"/>
  <c r="Z43" i="16"/>
  <c r="AA43" i="16" s="1"/>
  <c r="Z43" i="3"/>
  <c r="AA43" i="3" s="1"/>
  <c r="X43" i="4"/>
  <c r="Y43" i="4" s="1"/>
  <c r="X43" i="5"/>
  <c r="Y43" i="5" s="1"/>
  <c r="X43" i="7"/>
  <c r="Y43" i="7" s="1"/>
  <c r="X43" i="8"/>
  <c r="Y43" i="8" s="1"/>
  <c r="X43" i="32"/>
  <c r="Y43" i="32" s="1"/>
  <c r="X43" i="9"/>
  <c r="Y43" i="9" s="1"/>
  <c r="X43" i="47"/>
  <c r="Y43" i="47" s="1"/>
  <c r="X43" i="10"/>
  <c r="Y43" i="10" s="1"/>
  <c r="X43" i="51"/>
  <c r="Y43" i="51" s="1"/>
  <c r="X43" i="31"/>
  <c r="Y43" i="31" s="1"/>
  <c r="X43" i="11"/>
  <c r="Y43" i="11" s="1"/>
  <c r="X43" i="12"/>
  <c r="Y43" i="12" s="1"/>
  <c r="X43" i="13"/>
  <c r="Y43" i="13" s="1"/>
  <c r="X43" i="36"/>
  <c r="Y43" i="36" s="1"/>
  <c r="X43" i="14"/>
  <c r="Y43" i="14" s="1"/>
  <c r="X43" i="49"/>
  <c r="Y43" i="49" s="1"/>
  <c r="X43" i="34"/>
  <c r="Y43" i="34" s="1"/>
  <c r="X43" i="16"/>
  <c r="Y43" i="16" s="1"/>
  <c r="X43" i="3"/>
  <c r="Y43" i="3" s="1"/>
  <c r="V43" i="4"/>
  <c r="W43" i="4" s="1"/>
  <c r="V43" i="5"/>
  <c r="V43" i="7"/>
  <c r="V43" i="8"/>
  <c r="V43" i="32"/>
  <c r="V43" i="9"/>
  <c r="W43" i="9" s="1"/>
  <c r="V43" i="47"/>
  <c r="W43" i="47" s="1"/>
  <c r="V43" i="10"/>
  <c r="V43" i="51"/>
  <c r="V43" i="31"/>
  <c r="V43" i="11"/>
  <c r="W43" i="11" s="1"/>
  <c r="V43" i="12"/>
  <c r="V43" i="33"/>
  <c r="V43" i="13"/>
  <c r="W43" i="13" s="1"/>
  <c r="V43" i="36"/>
  <c r="W43" i="36" s="1"/>
  <c r="V43" i="14"/>
  <c r="V43" i="49"/>
  <c r="V43" i="34"/>
  <c r="W43" i="34" s="1"/>
  <c r="V43" i="16"/>
  <c r="V43" i="3"/>
  <c r="T72" i="4"/>
  <c r="T74" i="7"/>
  <c r="U74" i="7" s="1"/>
  <c r="T73" i="7"/>
  <c r="U73" i="7" s="1"/>
  <c r="T72" i="7"/>
  <c r="U72" i="7" s="1"/>
  <c r="T68" i="7"/>
  <c r="T66" i="7"/>
  <c r="U66" i="7" s="1"/>
  <c r="T65" i="7"/>
  <c r="U65" i="7" s="1"/>
  <c r="T64" i="7"/>
  <c r="U64" i="7" s="1"/>
  <c r="T63" i="7"/>
  <c r="U63" i="7" s="1"/>
  <c r="T62" i="7"/>
  <c r="U62" i="7" s="1"/>
  <c r="T61" i="7"/>
  <c r="U61" i="7" s="1"/>
  <c r="T60" i="7"/>
  <c r="U60" i="7" s="1"/>
  <c r="T59" i="7"/>
  <c r="U59" i="7" s="1"/>
  <c r="T58" i="7"/>
  <c r="U58" i="7" s="1"/>
  <c r="T57" i="7"/>
  <c r="U57" i="7" s="1"/>
  <c r="T56" i="7"/>
  <c r="U56" i="7" s="1"/>
  <c r="T55" i="7"/>
  <c r="U55" i="7" s="1"/>
  <c r="T54" i="7"/>
  <c r="U54" i="7" s="1"/>
  <c r="T53" i="7"/>
  <c r="U53" i="7" s="1"/>
  <c r="T52" i="7"/>
  <c r="U52" i="7" s="1"/>
  <c r="T51" i="7"/>
  <c r="T48" i="7"/>
  <c r="U48" i="7" s="1"/>
  <c r="T47" i="7"/>
  <c r="U47" i="7" s="1"/>
  <c r="T46" i="7"/>
  <c r="U46" i="7" s="1"/>
  <c r="T45" i="7"/>
  <c r="U45" i="7" s="1"/>
  <c r="T44" i="7"/>
  <c r="U44" i="7" s="1"/>
  <c r="T240" i="8"/>
  <c r="U240" i="8" s="1"/>
  <c r="T239" i="8"/>
  <c r="U239" i="8" s="1"/>
  <c r="T238" i="8"/>
  <c r="U238" i="8" s="1"/>
  <c r="T237" i="8"/>
  <c r="U237" i="8" s="1"/>
  <c r="T236" i="8"/>
  <c r="U236" i="8" s="1"/>
  <c r="T235" i="8"/>
  <c r="U235" i="8" s="1"/>
  <c r="T234" i="8"/>
  <c r="U234" i="8" s="1"/>
  <c r="T233" i="8"/>
  <c r="U233" i="8" s="1"/>
  <c r="T232" i="8"/>
  <c r="U232" i="8" s="1"/>
  <c r="T231" i="8"/>
  <c r="U231" i="8" s="1"/>
  <c r="T230" i="8"/>
  <c r="U230" i="8" s="1"/>
  <c r="T229" i="8"/>
  <c r="U229" i="8" s="1"/>
  <c r="T228" i="8"/>
  <c r="U228" i="8" s="1"/>
  <c r="T227" i="8"/>
  <c r="U227" i="8" s="1"/>
  <c r="T226" i="8"/>
  <c r="U226" i="8" s="1"/>
  <c r="T225" i="8"/>
  <c r="U225" i="8" s="1"/>
  <c r="T224" i="8"/>
  <c r="U224" i="8" s="1"/>
  <c r="T223" i="8"/>
  <c r="U223" i="8" s="1"/>
  <c r="T222" i="8"/>
  <c r="U222" i="8" s="1"/>
  <c r="T221" i="8"/>
  <c r="U221" i="8" s="1"/>
  <c r="T220" i="8"/>
  <c r="U220" i="8" s="1"/>
  <c r="T219" i="8"/>
  <c r="U219" i="8" s="1"/>
  <c r="T218" i="8"/>
  <c r="U218" i="8" s="1"/>
  <c r="T217" i="8"/>
  <c r="U217" i="8" s="1"/>
  <c r="T216" i="8"/>
  <c r="U216" i="8" s="1"/>
  <c r="T215" i="8"/>
  <c r="U215" i="8" s="1"/>
  <c r="T214" i="8"/>
  <c r="U214" i="8" s="1"/>
  <c r="T213" i="8"/>
  <c r="U213" i="8" s="1"/>
  <c r="T212" i="8"/>
  <c r="U212" i="8" s="1"/>
  <c r="T211" i="8"/>
  <c r="U211" i="8" s="1"/>
  <c r="T210" i="8"/>
  <c r="U210" i="8" s="1"/>
  <c r="T209" i="8"/>
  <c r="U209" i="8" s="1"/>
  <c r="T208" i="8"/>
  <c r="U208" i="8" s="1"/>
  <c r="T207" i="8"/>
  <c r="U207" i="8" s="1"/>
  <c r="T206" i="8"/>
  <c r="U206" i="8" s="1"/>
  <c r="T205" i="8"/>
  <c r="U205" i="8" s="1"/>
  <c r="T204" i="8"/>
  <c r="U204" i="8" s="1"/>
  <c r="T203" i="8"/>
  <c r="U203" i="8" s="1"/>
  <c r="T202" i="8"/>
  <c r="U202" i="8" s="1"/>
  <c r="T201" i="8"/>
  <c r="U201" i="8" s="1"/>
  <c r="T200" i="8"/>
  <c r="U200" i="8" s="1"/>
  <c r="T199" i="8"/>
  <c r="U199" i="8" s="1"/>
  <c r="T198" i="8"/>
  <c r="U198" i="8" s="1"/>
  <c r="T197" i="8"/>
  <c r="U197" i="8" s="1"/>
  <c r="T196" i="8"/>
  <c r="U196" i="8" s="1"/>
  <c r="T195" i="8"/>
  <c r="U195" i="8" s="1"/>
  <c r="T194" i="8"/>
  <c r="U194" i="8" s="1"/>
  <c r="T193" i="8"/>
  <c r="U193" i="8" s="1"/>
  <c r="T192" i="8"/>
  <c r="U192" i="8" s="1"/>
  <c r="T191" i="8"/>
  <c r="U191" i="8" s="1"/>
  <c r="T190" i="8"/>
  <c r="U190" i="8" s="1"/>
  <c r="T189" i="8"/>
  <c r="U189" i="8" s="1"/>
  <c r="T188" i="8"/>
  <c r="U188" i="8" s="1"/>
  <c r="T187" i="8"/>
  <c r="U187" i="8" s="1"/>
  <c r="T186" i="8"/>
  <c r="U186" i="8" s="1"/>
  <c r="T185" i="8"/>
  <c r="U185" i="8" s="1"/>
  <c r="T184" i="8"/>
  <c r="U184" i="8" s="1"/>
  <c r="T183" i="8"/>
  <c r="U183" i="8" s="1"/>
  <c r="T182" i="8"/>
  <c r="U182" i="8" s="1"/>
  <c r="T181" i="8"/>
  <c r="U181" i="8" s="1"/>
  <c r="T180" i="8"/>
  <c r="U180" i="8" s="1"/>
  <c r="T179" i="8"/>
  <c r="U179" i="8" s="1"/>
  <c r="T178" i="8"/>
  <c r="U178" i="8" s="1"/>
  <c r="T177" i="8"/>
  <c r="U177" i="8" s="1"/>
  <c r="T176" i="8"/>
  <c r="U176" i="8" s="1"/>
  <c r="T175" i="8"/>
  <c r="U175" i="8" s="1"/>
  <c r="T174" i="8"/>
  <c r="U174" i="8" s="1"/>
  <c r="T173" i="8"/>
  <c r="U173" i="8" s="1"/>
  <c r="T172" i="8"/>
  <c r="U172" i="8" s="1"/>
  <c r="T171" i="8"/>
  <c r="U171" i="8" s="1"/>
  <c r="T170" i="8"/>
  <c r="U170" i="8" s="1"/>
  <c r="T169" i="8"/>
  <c r="U169" i="8" s="1"/>
  <c r="T168" i="8"/>
  <c r="U168" i="8" s="1"/>
  <c r="T167" i="8"/>
  <c r="U167" i="8" s="1"/>
  <c r="T166" i="8"/>
  <c r="U166" i="8" s="1"/>
  <c r="T165" i="8"/>
  <c r="U165" i="8" s="1"/>
  <c r="T164" i="8"/>
  <c r="U164" i="8" s="1"/>
  <c r="T163" i="8"/>
  <c r="U163" i="8" s="1"/>
  <c r="T162" i="8"/>
  <c r="U162" i="8" s="1"/>
  <c r="T161" i="8"/>
  <c r="U161" i="8" s="1"/>
  <c r="T160" i="8"/>
  <c r="U160" i="8" s="1"/>
  <c r="T159" i="8"/>
  <c r="U159" i="8" s="1"/>
  <c r="T158" i="8"/>
  <c r="U158" i="8" s="1"/>
  <c r="T157" i="8"/>
  <c r="U157" i="8" s="1"/>
  <c r="T156" i="8"/>
  <c r="U156" i="8" s="1"/>
  <c r="T155" i="8"/>
  <c r="U155" i="8" s="1"/>
  <c r="T154" i="8"/>
  <c r="U154" i="8" s="1"/>
  <c r="T153" i="8"/>
  <c r="U153" i="8" s="1"/>
  <c r="T152" i="8"/>
  <c r="U152" i="8" s="1"/>
  <c r="T151" i="8"/>
  <c r="U151" i="8" s="1"/>
  <c r="T150" i="8"/>
  <c r="U150" i="8" s="1"/>
  <c r="T149" i="8"/>
  <c r="U149" i="8" s="1"/>
  <c r="T148" i="8"/>
  <c r="U148" i="8" s="1"/>
  <c r="T147" i="8"/>
  <c r="U147" i="8" s="1"/>
  <c r="T146" i="8"/>
  <c r="U146" i="8" s="1"/>
  <c r="T145" i="8"/>
  <c r="U145" i="8" s="1"/>
  <c r="T144" i="8"/>
  <c r="U144" i="8" s="1"/>
  <c r="T143" i="8"/>
  <c r="U143" i="8" s="1"/>
  <c r="T142" i="8"/>
  <c r="U142" i="8" s="1"/>
  <c r="T141" i="8"/>
  <c r="U141" i="8" s="1"/>
  <c r="T140" i="8"/>
  <c r="U140" i="8" s="1"/>
  <c r="T139" i="8"/>
  <c r="U139" i="8" s="1"/>
  <c r="T138" i="8"/>
  <c r="U138" i="8" s="1"/>
  <c r="T137" i="8"/>
  <c r="U137" i="8" s="1"/>
  <c r="T136" i="8"/>
  <c r="U136" i="8" s="1"/>
  <c r="T135" i="8"/>
  <c r="U135" i="8" s="1"/>
  <c r="T134" i="8"/>
  <c r="U134" i="8" s="1"/>
  <c r="T133" i="8"/>
  <c r="U133" i="8" s="1"/>
  <c r="T132" i="8"/>
  <c r="U132" i="8" s="1"/>
  <c r="T131" i="8"/>
  <c r="T130" i="8"/>
  <c r="U130" i="8" s="1"/>
  <c r="T129" i="8"/>
  <c r="U129" i="8" s="1"/>
  <c r="T128" i="8"/>
  <c r="U128" i="8" s="1"/>
  <c r="T127" i="8"/>
  <c r="U127" i="8" s="1"/>
  <c r="T126" i="8"/>
  <c r="U126" i="8" s="1"/>
  <c r="T125" i="8"/>
  <c r="U125" i="8" s="1"/>
  <c r="T124" i="8"/>
  <c r="U124" i="8" s="1"/>
  <c r="T123" i="8"/>
  <c r="U123" i="8" s="1"/>
  <c r="T122" i="8"/>
  <c r="U122" i="8" s="1"/>
  <c r="T121" i="8"/>
  <c r="U121" i="8" s="1"/>
  <c r="T120" i="8"/>
  <c r="U120" i="8" s="1"/>
  <c r="T119" i="8"/>
  <c r="T118" i="8"/>
  <c r="T117" i="8"/>
  <c r="U117" i="8" s="1"/>
  <c r="T116" i="8"/>
  <c r="U116" i="8" s="1"/>
  <c r="T115" i="8"/>
  <c r="U115" i="8" s="1"/>
  <c r="T114" i="8"/>
  <c r="U114" i="8" s="1"/>
  <c r="T113" i="8"/>
  <c r="U113" i="8" s="1"/>
  <c r="T112" i="8"/>
  <c r="U112" i="8" s="1"/>
  <c r="T111" i="8"/>
  <c r="U111" i="8" s="1"/>
  <c r="T110" i="8"/>
  <c r="U110" i="8" s="1"/>
  <c r="T109" i="8"/>
  <c r="U109" i="8" s="1"/>
  <c r="T108" i="8"/>
  <c r="U108" i="8" s="1"/>
  <c r="T107" i="8"/>
  <c r="U107" i="8" s="1"/>
  <c r="T106" i="8"/>
  <c r="U106" i="8" s="1"/>
  <c r="T105" i="8"/>
  <c r="U105" i="8" s="1"/>
  <c r="T104" i="8"/>
  <c r="U104" i="8" s="1"/>
  <c r="T103" i="8"/>
  <c r="U103" i="8" s="1"/>
  <c r="T102" i="8"/>
  <c r="U102" i="8" s="1"/>
  <c r="T101" i="8"/>
  <c r="U101" i="8" s="1"/>
  <c r="T100" i="8"/>
  <c r="U100" i="8" s="1"/>
  <c r="T99" i="8"/>
  <c r="U99" i="8" s="1"/>
  <c r="T98" i="8"/>
  <c r="U98" i="8" s="1"/>
  <c r="T97" i="8"/>
  <c r="U97" i="8" s="1"/>
  <c r="T96" i="8"/>
  <c r="U96" i="8" s="1"/>
  <c r="T95" i="8"/>
  <c r="U95" i="8" s="1"/>
  <c r="T94" i="8"/>
  <c r="U94" i="8" s="1"/>
  <c r="T93" i="8"/>
  <c r="U93" i="8" s="1"/>
  <c r="T92" i="8"/>
  <c r="U92" i="8" s="1"/>
  <c r="T91" i="8"/>
  <c r="U91" i="8" s="1"/>
  <c r="T90" i="8"/>
  <c r="U90" i="8" s="1"/>
  <c r="T89" i="8"/>
  <c r="U89" i="8" s="1"/>
  <c r="T88" i="8"/>
  <c r="U88" i="8" s="1"/>
  <c r="T87" i="8"/>
  <c r="U87" i="8" s="1"/>
  <c r="T86" i="8"/>
  <c r="U86" i="8" s="1"/>
  <c r="T85" i="8"/>
  <c r="U85" i="8" s="1"/>
  <c r="T84" i="8"/>
  <c r="U84" i="8" s="1"/>
  <c r="T83" i="8"/>
  <c r="U83" i="8" s="1"/>
  <c r="T82" i="8"/>
  <c r="T81" i="8"/>
  <c r="U81" i="8" s="1"/>
  <c r="T80" i="8"/>
  <c r="U80" i="8" s="1"/>
  <c r="T79" i="8"/>
  <c r="U79" i="8" s="1"/>
  <c r="T78" i="8"/>
  <c r="U78" i="8" s="1"/>
  <c r="T77" i="8"/>
  <c r="U77" i="8" s="1"/>
  <c r="T76" i="8"/>
  <c r="U76" i="8" s="1"/>
  <c r="T75" i="8"/>
  <c r="U75" i="8" s="1"/>
  <c r="T74" i="8"/>
  <c r="U74" i="8" s="1"/>
  <c r="T73" i="8"/>
  <c r="U73" i="8" s="1"/>
  <c r="T72" i="8"/>
  <c r="U72" i="8" s="1"/>
  <c r="T71" i="8"/>
  <c r="U71" i="8" s="1"/>
  <c r="T70" i="8"/>
  <c r="U70" i="8" s="1"/>
  <c r="T69" i="8"/>
  <c r="U69" i="8" s="1"/>
  <c r="T68" i="8"/>
  <c r="U68" i="8" s="1"/>
  <c r="T67" i="8"/>
  <c r="U67" i="8" s="1"/>
  <c r="T66" i="8"/>
  <c r="U66" i="8" s="1"/>
  <c r="T65" i="8"/>
  <c r="U65" i="8" s="1"/>
  <c r="T64" i="8"/>
  <c r="U64" i="8" s="1"/>
  <c r="T63" i="8"/>
  <c r="U63" i="8" s="1"/>
  <c r="T62" i="8"/>
  <c r="U62" i="8" s="1"/>
  <c r="T61" i="8"/>
  <c r="U61" i="8" s="1"/>
  <c r="T60" i="8"/>
  <c r="U60" i="8" s="1"/>
  <c r="T59" i="8"/>
  <c r="U59" i="8" s="1"/>
  <c r="T58" i="8"/>
  <c r="U58" i="8" s="1"/>
  <c r="T57" i="8"/>
  <c r="U57" i="8" s="1"/>
  <c r="T54" i="8"/>
  <c r="U54" i="8" s="1"/>
  <c r="T53" i="8"/>
  <c r="U53" i="8" s="1"/>
  <c r="T52" i="8"/>
  <c r="U52" i="8" s="1"/>
  <c r="T51" i="8"/>
  <c r="U51" i="8" s="1"/>
  <c r="T50" i="8"/>
  <c r="U50" i="8" s="1"/>
  <c r="T49" i="8"/>
  <c r="U49" i="8" s="1"/>
  <c r="T48" i="8"/>
  <c r="T47" i="8"/>
  <c r="U47" i="8" s="1"/>
  <c r="T46" i="8"/>
  <c r="U46" i="8" s="1"/>
  <c r="T45" i="8"/>
  <c r="U45" i="8" s="1"/>
  <c r="T44" i="8"/>
  <c r="U44" i="8" s="1"/>
  <c r="T241" i="32"/>
  <c r="U241" i="32" s="1"/>
  <c r="T240" i="32"/>
  <c r="U240" i="32" s="1"/>
  <c r="T239" i="32"/>
  <c r="T238" i="32"/>
  <c r="U238" i="32" s="1"/>
  <c r="T237" i="32"/>
  <c r="U237" i="32" s="1"/>
  <c r="T236" i="32"/>
  <c r="U236" i="32" s="1"/>
  <c r="T235" i="32"/>
  <c r="U235" i="32" s="1"/>
  <c r="T234" i="32"/>
  <c r="U234" i="32" s="1"/>
  <c r="T233" i="32"/>
  <c r="U233" i="32" s="1"/>
  <c r="T232" i="32"/>
  <c r="U232" i="32" s="1"/>
  <c r="T231" i="32"/>
  <c r="U231" i="32" s="1"/>
  <c r="T230" i="32"/>
  <c r="U230" i="32" s="1"/>
  <c r="T229" i="32"/>
  <c r="U229" i="32" s="1"/>
  <c r="T228" i="32"/>
  <c r="U228" i="32" s="1"/>
  <c r="T227" i="32"/>
  <c r="U227" i="32" s="1"/>
  <c r="T226" i="32"/>
  <c r="U226" i="32" s="1"/>
  <c r="T225" i="32"/>
  <c r="U225" i="32" s="1"/>
  <c r="T224" i="32"/>
  <c r="U224" i="32" s="1"/>
  <c r="T223" i="32"/>
  <c r="U223" i="32" s="1"/>
  <c r="T222" i="32"/>
  <c r="U222" i="32" s="1"/>
  <c r="T221" i="32"/>
  <c r="U221" i="32" s="1"/>
  <c r="T220" i="32"/>
  <c r="U220" i="32" s="1"/>
  <c r="T219" i="32"/>
  <c r="U219" i="32" s="1"/>
  <c r="T218" i="32"/>
  <c r="U218" i="32" s="1"/>
  <c r="T217" i="32"/>
  <c r="U217" i="32" s="1"/>
  <c r="T216" i="32"/>
  <c r="U216" i="32" s="1"/>
  <c r="T215" i="32"/>
  <c r="U215" i="32" s="1"/>
  <c r="T214" i="32"/>
  <c r="U214" i="32" s="1"/>
  <c r="T213" i="32"/>
  <c r="U213" i="32" s="1"/>
  <c r="T212" i="32"/>
  <c r="U212" i="32" s="1"/>
  <c r="T211" i="32"/>
  <c r="U211" i="32" s="1"/>
  <c r="T210" i="32"/>
  <c r="U210" i="32" s="1"/>
  <c r="T209" i="32"/>
  <c r="U209" i="32" s="1"/>
  <c r="T208" i="32"/>
  <c r="U208" i="32" s="1"/>
  <c r="T207" i="32"/>
  <c r="U207" i="32" s="1"/>
  <c r="T206" i="32"/>
  <c r="U206" i="32" s="1"/>
  <c r="T205" i="32"/>
  <c r="U205" i="32" s="1"/>
  <c r="T204" i="32"/>
  <c r="U204" i="32" s="1"/>
  <c r="T203" i="32"/>
  <c r="U203" i="32" s="1"/>
  <c r="T202" i="32"/>
  <c r="U202" i="32" s="1"/>
  <c r="T201" i="32"/>
  <c r="U201" i="32" s="1"/>
  <c r="T200" i="32"/>
  <c r="U200" i="32" s="1"/>
  <c r="T199" i="32"/>
  <c r="U199" i="32" s="1"/>
  <c r="T198" i="32"/>
  <c r="U198" i="32" s="1"/>
  <c r="T197" i="32"/>
  <c r="U197" i="32" s="1"/>
  <c r="T196" i="32"/>
  <c r="U196" i="32" s="1"/>
  <c r="T195" i="32"/>
  <c r="U195" i="32" s="1"/>
  <c r="T194" i="32"/>
  <c r="U194" i="32" s="1"/>
  <c r="T193" i="32"/>
  <c r="U193" i="32" s="1"/>
  <c r="T192" i="32"/>
  <c r="U192" i="32" s="1"/>
  <c r="T191" i="32"/>
  <c r="U191" i="32" s="1"/>
  <c r="T190" i="32"/>
  <c r="U190" i="32" s="1"/>
  <c r="T189" i="32"/>
  <c r="U189" i="32" s="1"/>
  <c r="T188" i="32"/>
  <c r="U188" i="32" s="1"/>
  <c r="T187" i="32"/>
  <c r="U187" i="32" s="1"/>
  <c r="T186" i="32"/>
  <c r="U186" i="32" s="1"/>
  <c r="T185" i="32"/>
  <c r="U185" i="32" s="1"/>
  <c r="T184" i="32"/>
  <c r="U184" i="32" s="1"/>
  <c r="T183" i="32"/>
  <c r="U183" i="32" s="1"/>
  <c r="T182" i="32"/>
  <c r="U182" i="32" s="1"/>
  <c r="T181" i="32"/>
  <c r="U181" i="32" s="1"/>
  <c r="T180" i="32"/>
  <c r="U180" i="32" s="1"/>
  <c r="T179" i="32"/>
  <c r="U179" i="32" s="1"/>
  <c r="T178" i="32"/>
  <c r="U178" i="32" s="1"/>
  <c r="T177" i="32"/>
  <c r="U177" i="32" s="1"/>
  <c r="T176" i="32"/>
  <c r="U176" i="32" s="1"/>
  <c r="T175" i="32"/>
  <c r="U175" i="32" s="1"/>
  <c r="T174" i="32"/>
  <c r="U174" i="32" s="1"/>
  <c r="T173" i="32"/>
  <c r="U173" i="32" s="1"/>
  <c r="T172" i="32"/>
  <c r="U172" i="32" s="1"/>
  <c r="T171" i="32"/>
  <c r="U171" i="32" s="1"/>
  <c r="T170" i="32"/>
  <c r="U170" i="32" s="1"/>
  <c r="T169" i="32"/>
  <c r="U169" i="32" s="1"/>
  <c r="T168" i="32"/>
  <c r="U168" i="32" s="1"/>
  <c r="T167" i="32"/>
  <c r="U167" i="32" s="1"/>
  <c r="T166" i="32"/>
  <c r="U166" i="32" s="1"/>
  <c r="T165" i="32"/>
  <c r="U165" i="32" s="1"/>
  <c r="T164" i="32"/>
  <c r="U164" i="32" s="1"/>
  <c r="T163" i="32"/>
  <c r="U163" i="32" s="1"/>
  <c r="T162" i="32"/>
  <c r="U162" i="32" s="1"/>
  <c r="T161" i="32"/>
  <c r="U161" i="32" s="1"/>
  <c r="T160" i="32"/>
  <c r="U160" i="32" s="1"/>
  <c r="T159" i="32"/>
  <c r="U159" i="32" s="1"/>
  <c r="T158" i="32"/>
  <c r="U158" i="32" s="1"/>
  <c r="T157" i="32"/>
  <c r="U157" i="32" s="1"/>
  <c r="T156" i="32"/>
  <c r="U156" i="32" s="1"/>
  <c r="T155" i="32"/>
  <c r="U155" i="32" s="1"/>
  <c r="T154" i="32"/>
  <c r="U154" i="32" s="1"/>
  <c r="T153" i="32"/>
  <c r="U153" i="32" s="1"/>
  <c r="T152" i="32"/>
  <c r="U152" i="32" s="1"/>
  <c r="T151" i="32"/>
  <c r="U151" i="32" s="1"/>
  <c r="T150" i="32"/>
  <c r="U150" i="32" s="1"/>
  <c r="T149" i="32"/>
  <c r="U149" i="32" s="1"/>
  <c r="T148" i="32"/>
  <c r="U148" i="32" s="1"/>
  <c r="T147" i="32"/>
  <c r="U147" i="32" s="1"/>
  <c r="T146" i="32"/>
  <c r="U146" i="32" s="1"/>
  <c r="T145" i="32"/>
  <c r="U145" i="32" s="1"/>
  <c r="T144" i="32"/>
  <c r="U144" i="32" s="1"/>
  <c r="T143" i="32"/>
  <c r="U143" i="32" s="1"/>
  <c r="T142" i="32"/>
  <c r="U142" i="32" s="1"/>
  <c r="T141" i="32"/>
  <c r="U141" i="32" s="1"/>
  <c r="T140" i="32"/>
  <c r="U140" i="32" s="1"/>
  <c r="T139" i="32"/>
  <c r="U139" i="32" s="1"/>
  <c r="T138" i="32"/>
  <c r="U138" i="32" s="1"/>
  <c r="T137" i="32"/>
  <c r="U137" i="32" s="1"/>
  <c r="T136" i="32"/>
  <c r="U136" i="32" s="1"/>
  <c r="T135" i="32"/>
  <c r="U135" i="32" s="1"/>
  <c r="T134" i="32"/>
  <c r="T133" i="32"/>
  <c r="U133" i="32" s="1"/>
  <c r="T132" i="32"/>
  <c r="U132" i="32" s="1"/>
  <c r="T131" i="32"/>
  <c r="U131" i="32" s="1"/>
  <c r="T130" i="32"/>
  <c r="U130" i="32" s="1"/>
  <c r="T129" i="32"/>
  <c r="U129" i="32" s="1"/>
  <c r="T128" i="32"/>
  <c r="U128" i="32" s="1"/>
  <c r="T127" i="32"/>
  <c r="U127" i="32" s="1"/>
  <c r="T126" i="32"/>
  <c r="U126" i="32" s="1"/>
  <c r="T125" i="32"/>
  <c r="U125" i="32" s="1"/>
  <c r="T124" i="32"/>
  <c r="U124" i="32" s="1"/>
  <c r="T123" i="32"/>
  <c r="U123" i="32" s="1"/>
  <c r="T122" i="32"/>
  <c r="T121" i="32"/>
  <c r="S121" i="32" s="1"/>
  <c r="T120" i="32"/>
  <c r="U120" i="32" s="1"/>
  <c r="T119" i="32"/>
  <c r="U119" i="32" s="1"/>
  <c r="T118" i="32"/>
  <c r="U118" i="32" s="1"/>
  <c r="T117" i="32"/>
  <c r="U117" i="32" s="1"/>
  <c r="T116" i="32"/>
  <c r="T115" i="32"/>
  <c r="U115" i="32" s="1"/>
  <c r="T114" i="32"/>
  <c r="U114" i="32" s="1"/>
  <c r="T113" i="32"/>
  <c r="U113" i="32" s="1"/>
  <c r="T112" i="32"/>
  <c r="U112" i="32" s="1"/>
  <c r="T111" i="32"/>
  <c r="U111" i="32" s="1"/>
  <c r="T110" i="32"/>
  <c r="T109" i="32"/>
  <c r="U109" i="32" s="1"/>
  <c r="T108" i="32"/>
  <c r="U108" i="32" s="1"/>
  <c r="T107" i="32"/>
  <c r="U107" i="32" s="1"/>
  <c r="T106" i="32"/>
  <c r="U106" i="32" s="1"/>
  <c r="T105" i="32"/>
  <c r="U105" i="32" s="1"/>
  <c r="T104" i="32"/>
  <c r="U104" i="32" s="1"/>
  <c r="T103" i="32"/>
  <c r="U103" i="32" s="1"/>
  <c r="T102" i="32"/>
  <c r="U102" i="32" s="1"/>
  <c r="T101" i="32"/>
  <c r="U101" i="32" s="1"/>
  <c r="T100" i="32"/>
  <c r="U100" i="32" s="1"/>
  <c r="T99" i="32"/>
  <c r="U99" i="32" s="1"/>
  <c r="T98" i="32"/>
  <c r="U98" i="32" s="1"/>
  <c r="T97" i="32"/>
  <c r="U97" i="32" s="1"/>
  <c r="T96" i="32"/>
  <c r="U96" i="32" s="1"/>
  <c r="T95" i="32"/>
  <c r="U95" i="32" s="1"/>
  <c r="T94" i="32"/>
  <c r="U94" i="32" s="1"/>
  <c r="T93" i="32"/>
  <c r="U93" i="32" s="1"/>
  <c r="T92" i="32"/>
  <c r="U92" i="32" s="1"/>
  <c r="T91" i="32"/>
  <c r="U91" i="32" s="1"/>
  <c r="T90" i="32"/>
  <c r="U90" i="32" s="1"/>
  <c r="T89" i="32"/>
  <c r="U89" i="32" s="1"/>
  <c r="T88" i="32"/>
  <c r="U88" i="32" s="1"/>
  <c r="T87" i="32"/>
  <c r="U87" i="32" s="1"/>
  <c r="T86" i="32"/>
  <c r="U86" i="32" s="1"/>
  <c r="T85" i="32"/>
  <c r="U85" i="32" s="1"/>
  <c r="T84" i="32"/>
  <c r="U84" i="32" s="1"/>
  <c r="T83" i="32"/>
  <c r="U83" i="32" s="1"/>
  <c r="T82" i="32"/>
  <c r="U82" i="32" s="1"/>
  <c r="T81" i="32"/>
  <c r="U81" i="32" s="1"/>
  <c r="T80" i="32"/>
  <c r="U80" i="32" s="1"/>
  <c r="T79" i="32"/>
  <c r="U79" i="32" s="1"/>
  <c r="T78" i="32"/>
  <c r="U78" i="32" s="1"/>
  <c r="T77" i="32"/>
  <c r="U77" i="32" s="1"/>
  <c r="T76" i="32"/>
  <c r="U76" i="32" s="1"/>
  <c r="T75" i="32"/>
  <c r="U75" i="32" s="1"/>
  <c r="T74" i="32"/>
  <c r="U74" i="32" s="1"/>
  <c r="T73" i="32"/>
  <c r="U73" i="32" s="1"/>
  <c r="T72" i="32"/>
  <c r="U72" i="32" s="1"/>
  <c r="T71" i="32"/>
  <c r="U71" i="32" s="1"/>
  <c r="T70" i="32"/>
  <c r="U70" i="32" s="1"/>
  <c r="T69" i="32"/>
  <c r="U69" i="32" s="1"/>
  <c r="T68" i="32"/>
  <c r="U68" i="32" s="1"/>
  <c r="T67" i="32"/>
  <c r="U67" i="32" s="1"/>
  <c r="T66" i="32"/>
  <c r="T65" i="32"/>
  <c r="U65" i="32" s="1"/>
  <c r="T64" i="32"/>
  <c r="U64" i="32" s="1"/>
  <c r="T63" i="32"/>
  <c r="U63" i="32" s="1"/>
  <c r="T62" i="32"/>
  <c r="U62" i="32" s="1"/>
  <c r="T61" i="32"/>
  <c r="U61" i="32" s="1"/>
  <c r="T60" i="32"/>
  <c r="U60" i="32" s="1"/>
  <c r="T59" i="32"/>
  <c r="U59" i="32" s="1"/>
  <c r="T58" i="32"/>
  <c r="U58" i="32" s="1"/>
  <c r="T57" i="32"/>
  <c r="U57" i="32" s="1"/>
  <c r="T56" i="32"/>
  <c r="U56" i="32" s="1"/>
  <c r="T55" i="32"/>
  <c r="U55" i="32" s="1"/>
  <c r="T54" i="32"/>
  <c r="U54" i="32" s="1"/>
  <c r="T53" i="32"/>
  <c r="U53" i="32" s="1"/>
  <c r="T52" i="32"/>
  <c r="U52" i="32" s="1"/>
  <c r="T51" i="32"/>
  <c r="U51" i="32" s="1"/>
  <c r="T50" i="32"/>
  <c r="U50" i="32" s="1"/>
  <c r="T49" i="32"/>
  <c r="U49" i="32" s="1"/>
  <c r="T48" i="32"/>
  <c r="U48" i="32" s="1"/>
  <c r="T47" i="32"/>
  <c r="U47" i="32" s="1"/>
  <c r="T46" i="32"/>
  <c r="U46" i="32" s="1"/>
  <c r="T45" i="32"/>
  <c r="U45" i="32" s="1"/>
  <c r="T44" i="32"/>
  <c r="U44" i="32" s="1"/>
  <c r="T467" i="9"/>
  <c r="U467" i="9" s="1"/>
  <c r="T466" i="9"/>
  <c r="U466" i="9" s="1"/>
  <c r="T465" i="9"/>
  <c r="U465" i="9" s="1"/>
  <c r="T464" i="9"/>
  <c r="U464" i="9" s="1"/>
  <c r="T463" i="9"/>
  <c r="U463" i="9" s="1"/>
  <c r="T462" i="9"/>
  <c r="U462" i="9" s="1"/>
  <c r="T461" i="9"/>
  <c r="U461" i="9" s="1"/>
  <c r="T460" i="9"/>
  <c r="U460" i="9" s="1"/>
  <c r="T459" i="9"/>
  <c r="U459" i="9" s="1"/>
  <c r="T458" i="9"/>
  <c r="U458" i="9" s="1"/>
  <c r="T457" i="9"/>
  <c r="U457" i="9" s="1"/>
  <c r="T456" i="9"/>
  <c r="U456" i="9" s="1"/>
  <c r="T455" i="9"/>
  <c r="U455" i="9" s="1"/>
  <c r="T454" i="9"/>
  <c r="U454" i="9" s="1"/>
  <c r="T453" i="9"/>
  <c r="U453" i="9" s="1"/>
  <c r="T452" i="9"/>
  <c r="U452" i="9" s="1"/>
  <c r="T451" i="9"/>
  <c r="U451" i="9" s="1"/>
  <c r="T450" i="9"/>
  <c r="U450" i="9" s="1"/>
  <c r="T449" i="9"/>
  <c r="U449" i="9" s="1"/>
  <c r="T448" i="9"/>
  <c r="U448" i="9" s="1"/>
  <c r="T447" i="9"/>
  <c r="U447" i="9" s="1"/>
  <c r="T446" i="9"/>
  <c r="U446" i="9" s="1"/>
  <c r="T445" i="9"/>
  <c r="U445" i="9" s="1"/>
  <c r="T444" i="9"/>
  <c r="U444" i="9" s="1"/>
  <c r="T443" i="9"/>
  <c r="U443" i="9" s="1"/>
  <c r="T442" i="9"/>
  <c r="U442" i="9" s="1"/>
  <c r="T441" i="9"/>
  <c r="U441" i="9" s="1"/>
  <c r="T440" i="9"/>
  <c r="U440" i="9" s="1"/>
  <c r="T439" i="9"/>
  <c r="U439" i="9" s="1"/>
  <c r="T438" i="9"/>
  <c r="U438" i="9" s="1"/>
  <c r="T437" i="9"/>
  <c r="U437" i="9" s="1"/>
  <c r="T436" i="9"/>
  <c r="U436" i="9" s="1"/>
  <c r="T435" i="9"/>
  <c r="U435" i="9" s="1"/>
  <c r="T434" i="9"/>
  <c r="U434" i="9" s="1"/>
  <c r="T433" i="9"/>
  <c r="U433" i="9" s="1"/>
  <c r="T432" i="9"/>
  <c r="U432" i="9" s="1"/>
  <c r="T431" i="9"/>
  <c r="U431" i="9" s="1"/>
  <c r="T430" i="9"/>
  <c r="U430" i="9" s="1"/>
  <c r="T429" i="9"/>
  <c r="U429" i="9" s="1"/>
  <c r="T428" i="9"/>
  <c r="U428" i="9" s="1"/>
  <c r="T427" i="9"/>
  <c r="U427" i="9" s="1"/>
  <c r="T426" i="9"/>
  <c r="U426" i="9" s="1"/>
  <c r="T425" i="9"/>
  <c r="U425" i="9" s="1"/>
  <c r="T424" i="9"/>
  <c r="U424" i="9" s="1"/>
  <c r="T423" i="9"/>
  <c r="U423" i="9" s="1"/>
  <c r="T422" i="9"/>
  <c r="U422" i="9" s="1"/>
  <c r="T421" i="9"/>
  <c r="U421" i="9" s="1"/>
  <c r="T420" i="9"/>
  <c r="U420" i="9" s="1"/>
  <c r="T419" i="9"/>
  <c r="U419" i="9" s="1"/>
  <c r="T418" i="9"/>
  <c r="U418" i="9" s="1"/>
  <c r="T417" i="9"/>
  <c r="U417" i="9" s="1"/>
  <c r="T416" i="9"/>
  <c r="U416" i="9" s="1"/>
  <c r="T415" i="9"/>
  <c r="U415" i="9" s="1"/>
  <c r="T414" i="9"/>
  <c r="U414" i="9" s="1"/>
  <c r="T413" i="9"/>
  <c r="U413" i="9" s="1"/>
  <c r="T412" i="9"/>
  <c r="U412" i="9" s="1"/>
  <c r="T411" i="9"/>
  <c r="U411" i="9" s="1"/>
  <c r="T410" i="9"/>
  <c r="U410" i="9" s="1"/>
  <c r="T409" i="9"/>
  <c r="U409" i="9" s="1"/>
  <c r="T408" i="9"/>
  <c r="U408" i="9" s="1"/>
  <c r="T407" i="9"/>
  <c r="U407" i="9" s="1"/>
  <c r="T406" i="9"/>
  <c r="U406" i="9" s="1"/>
  <c r="T405" i="9"/>
  <c r="U405" i="9" s="1"/>
  <c r="T404" i="9"/>
  <c r="U404" i="9" s="1"/>
  <c r="T403" i="9"/>
  <c r="U403" i="9" s="1"/>
  <c r="T402" i="9"/>
  <c r="U402" i="9" s="1"/>
  <c r="T401" i="9"/>
  <c r="U401" i="9" s="1"/>
  <c r="T400" i="9"/>
  <c r="U400" i="9" s="1"/>
  <c r="T399" i="9"/>
  <c r="U399" i="9" s="1"/>
  <c r="T398" i="9"/>
  <c r="U398" i="9" s="1"/>
  <c r="T397" i="9"/>
  <c r="U397" i="9" s="1"/>
  <c r="T396" i="9"/>
  <c r="U396" i="9" s="1"/>
  <c r="T395" i="9"/>
  <c r="U395" i="9" s="1"/>
  <c r="T394" i="9"/>
  <c r="U394" i="9" s="1"/>
  <c r="T393" i="9"/>
  <c r="T392" i="9"/>
  <c r="U392" i="9" s="1"/>
  <c r="T391" i="9"/>
  <c r="U391" i="9" s="1"/>
  <c r="T390" i="9"/>
  <c r="U390" i="9" s="1"/>
  <c r="T389" i="9"/>
  <c r="U389" i="9" s="1"/>
  <c r="T388" i="9"/>
  <c r="U388" i="9" s="1"/>
  <c r="T387" i="9"/>
  <c r="U387" i="9" s="1"/>
  <c r="T386" i="9"/>
  <c r="U386" i="9" s="1"/>
  <c r="T385" i="9"/>
  <c r="U385" i="9" s="1"/>
  <c r="T384" i="9"/>
  <c r="U384" i="9" s="1"/>
  <c r="T383" i="9"/>
  <c r="U383" i="9" s="1"/>
  <c r="T382" i="9"/>
  <c r="U382" i="9" s="1"/>
  <c r="T381" i="9"/>
  <c r="U381" i="9" s="1"/>
  <c r="T380" i="9"/>
  <c r="U380" i="9" s="1"/>
  <c r="T379" i="9"/>
  <c r="U379" i="9" s="1"/>
  <c r="T378" i="9"/>
  <c r="U378" i="9" s="1"/>
  <c r="T377" i="9"/>
  <c r="U377" i="9" s="1"/>
  <c r="T376" i="9"/>
  <c r="U376" i="9" s="1"/>
  <c r="T375" i="9"/>
  <c r="U375" i="9" s="1"/>
  <c r="T374" i="9"/>
  <c r="U374" i="9" s="1"/>
  <c r="T373" i="9"/>
  <c r="U373" i="9" s="1"/>
  <c r="T372" i="9"/>
  <c r="U372" i="9" s="1"/>
  <c r="T371" i="9"/>
  <c r="U371" i="9" s="1"/>
  <c r="T370" i="9"/>
  <c r="U370" i="9" s="1"/>
  <c r="T369" i="9"/>
  <c r="U369" i="9" s="1"/>
  <c r="T368" i="9"/>
  <c r="U368" i="9" s="1"/>
  <c r="T367" i="9"/>
  <c r="U367" i="9" s="1"/>
  <c r="T366" i="9"/>
  <c r="U366" i="9" s="1"/>
  <c r="T365" i="9"/>
  <c r="U365" i="9" s="1"/>
  <c r="T364" i="9"/>
  <c r="U364" i="9" s="1"/>
  <c r="T363" i="9"/>
  <c r="U363" i="9" s="1"/>
  <c r="T362" i="9"/>
  <c r="U362" i="9" s="1"/>
  <c r="T361" i="9"/>
  <c r="U361" i="9" s="1"/>
  <c r="T360" i="9"/>
  <c r="U360" i="9" s="1"/>
  <c r="T359" i="9"/>
  <c r="U359" i="9" s="1"/>
  <c r="T358" i="9"/>
  <c r="U358" i="9" s="1"/>
  <c r="T357" i="9"/>
  <c r="U357" i="9" s="1"/>
  <c r="T356" i="9"/>
  <c r="U356" i="9" s="1"/>
  <c r="T355" i="9"/>
  <c r="U355" i="9" s="1"/>
  <c r="T354" i="9"/>
  <c r="U354" i="9" s="1"/>
  <c r="T353" i="9"/>
  <c r="U353" i="9" s="1"/>
  <c r="T352" i="9"/>
  <c r="U352" i="9" s="1"/>
  <c r="T351" i="9"/>
  <c r="U351" i="9" s="1"/>
  <c r="T350" i="9"/>
  <c r="U350" i="9" s="1"/>
  <c r="T349" i="9"/>
  <c r="U349" i="9" s="1"/>
  <c r="T348" i="9"/>
  <c r="U348" i="9" s="1"/>
  <c r="T347" i="9"/>
  <c r="U347" i="9" s="1"/>
  <c r="T346" i="9"/>
  <c r="U346" i="9" s="1"/>
  <c r="T345" i="9"/>
  <c r="U345" i="9" s="1"/>
  <c r="T344" i="9"/>
  <c r="U344" i="9" s="1"/>
  <c r="T343" i="9"/>
  <c r="U343" i="9" s="1"/>
  <c r="T342" i="9"/>
  <c r="U342" i="9" s="1"/>
  <c r="T341" i="9"/>
  <c r="U341" i="9" s="1"/>
  <c r="T340" i="9"/>
  <c r="U340" i="9" s="1"/>
  <c r="T339" i="9"/>
  <c r="U339" i="9" s="1"/>
  <c r="T338" i="9"/>
  <c r="U338" i="9" s="1"/>
  <c r="T337" i="9"/>
  <c r="U337" i="9" s="1"/>
  <c r="T336" i="9"/>
  <c r="U336" i="9" s="1"/>
  <c r="T335" i="9"/>
  <c r="U335" i="9" s="1"/>
  <c r="T334" i="9"/>
  <c r="U334" i="9" s="1"/>
  <c r="T333" i="9"/>
  <c r="U333" i="9" s="1"/>
  <c r="T332" i="9"/>
  <c r="U332" i="9" s="1"/>
  <c r="T331" i="9"/>
  <c r="U331" i="9" s="1"/>
  <c r="T330" i="9"/>
  <c r="U330" i="9" s="1"/>
  <c r="T329" i="9"/>
  <c r="U329" i="9" s="1"/>
  <c r="T328" i="9"/>
  <c r="U328" i="9" s="1"/>
  <c r="T327" i="9"/>
  <c r="U327" i="9" s="1"/>
  <c r="T326" i="9"/>
  <c r="U326" i="9" s="1"/>
  <c r="T325" i="9"/>
  <c r="U325" i="9" s="1"/>
  <c r="T324" i="9"/>
  <c r="U324" i="9" s="1"/>
  <c r="T323" i="9"/>
  <c r="U323" i="9" s="1"/>
  <c r="T322" i="9"/>
  <c r="U322" i="9" s="1"/>
  <c r="T321" i="9"/>
  <c r="U321" i="9" s="1"/>
  <c r="T320" i="9"/>
  <c r="U320" i="9" s="1"/>
  <c r="T319" i="9"/>
  <c r="U319" i="9" s="1"/>
  <c r="T318" i="9"/>
  <c r="U318" i="9" s="1"/>
  <c r="T317" i="9"/>
  <c r="U317" i="9" s="1"/>
  <c r="T316" i="9"/>
  <c r="U316" i="9" s="1"/>
  <c r="T315" i="9"/>
  <c r="U315" i="9" s="1"/>
  <c r="T314" i="9"/>
  <c r="U314" i="9" s="1"/>
  <c r="T313" i="9"/>
  <c r="U313" i="9" s="1"/>
  <c r="T312" i="9"/>
  <c r="U312" i="9" s="1"/>
  <c r="T311" i="9"/>
  <c r="U311" i="9" s="1"/>
  <c r="T310" i="9"/>
  <c r="U310" i="9" s="1"/>
  <c r="T309" i="9"/>
  <c r="U309" i="9" s="1"/>
  <c r="T308" i="9"/>
  <c r="U308" i="9" s="1"/>
  <c r="T307" i="9"/>
  <c r="U307" i="9" s="1"/>
  <c r="T306" i="9"/>
  <c r="U306" i="9" s="1"/>
  <c r="T305" i="9"/>
  <c r="U305" i="9" s="1"/>
  <c r="T304" i="9"/>
  <c r="U304" i="9" s="1"/>
  <c r="T303" i="9"/>
  <c r="U303" i="9" s="1"/>
  <c r="T302" i="9"/>
  <c r="U302" i="9" s="1"/>
  <c r="T301" i="9"/>
  <c r="U301" i="9" s="1"/>
  <c r="T300" i="9"/>
  <c r="U300" i="9" s="1"/>
  <c r="T299" i="9"/>
  <c r="U299" i="9" s="1"/>
  <c r="T298" i="9"/>
  <c r="U298" i="9" s="1"/>
  <c r="T297" i="9"/>
  <c r="U297" i="9" s="1"/>
  <c r="T296" i="9"/>
  <c r="U296" i="9" s="1"/>
  <c r="T295" i="9"/>
  <c r="U295" i="9" s="1"/>
  <c r="T294" i="9"/>
  <c r="U294" i="9" s="1"/>
  <c r="T293" i="9"/>
  <c r="U293" i="9" s="1"/>
  <c r="T292" i="9"/>
  <c r="U292" i="9" s="1"/>
  <c r="T291" i="9"/>
  <c r="U291" i="9" s="1"/>
  <c r="T290" i="9"/>
  <c r="U290" i="9" s="1"/>
  <c r="T289" i="9"/>
  <c r="U289" i="9" s="1"/>
  <c r="T288" i="9"/>
  <c r="U288" i="9" s="1"/>
  <c r="T287" i="9"/>
  <c r="U287" i="9" s="1"/>
  <c r="T286" i="9"/>
  <c r="U286" i="9" s="1"/>
  <c r="T285" i="9"/>
  <c r="U285" i="9" s="1"/>
  <c r="T284" i="9"/>
  <c r="U284" i="9" s="1"/>
  <c r="T283" i="9"/>
  <c r="U283" i="9" s="1"/>
  <c r="T282" i="9"/>
  <c r="U282" i="9" s="1"/>
  <c r="T281" i="9"/>
  <c r="U281" i="9" s="1"/>
  <c r="T280" i="9"/>
  <c r="U280" i="9" s="1"/>
  <c r="T279" i="9"/>
  <c r="U279" i="9" s="1"/>
  <c r="T278" i="9"/>
  <c r="U278" i="9" s="1"/>
  <c r="T277" i="9"/>
  <c r="U277" i="9" s="1"/>
  <c r="T276" i="9"/>
  <c r="U276" i="9" s="1"/>
  <c r="T275" i="9"/>
  <c r="U275" i="9" s="1"/>
  <c r="T274" i="9"/>
  <c r="U274" i="9" s="1"/>
  <c r="T273" i="9"/>
  <c r="U273" i="9" s="1"/>
  <c r="T272" i="9"/>
  <c r="U272" i="9" s="1"/>
  <c r="T271" i="9"/>
  <c r="U271" i="9" s="1"/>
  <c r="T270" i="9"/>
  <c r="U270" i="9" s="1"/>
  <c r="T269" i="9"/>
  <c r="U269" i="9" s="1"/>
  <c r="T268" i="9"/>
  <c r="U268" i="9" s="1"/>
  <c r="T267" i="9"/>
  <c r="U267" i="9" s="1"/>
  <c r="T266" i="9"/>
  <c r="U266" i="9" s="1"/>
  <c r="T265" i="9"/>
  <c r="U265" i="9" s="1"/>
  <c r="T264" i="9"/>
  <c r="U264" i="9" s="1"/>
  <c r="T263" i="9"/>
  <c r="U263" i="9" s="1"/>
  <c r="T262" i="9"/>
  <c r="U262" i="9" s="1"/>
  <c r="T261" i="9"/>
  <c r="U261" i="9" s="1"/>
  <c r="T260" i="9"/>
  <c r="U260" i="9" s="1"/>
  <c r="T259" i="9"/>
  <c r="U259" i="9" s="1"/>
  <c r="T258" i="9"/>
  <c r="U258" i="9" s="1"/>
  <c r="T257" i="9"/>
  <c r="U257" i="9" s="1"/>
  <c r="T256" i="9"/>
  <c r="U256" i="9" s="1"/>
  <c r="T255" i="9"/>
  <c r="U255" i="9" s="1"/>
  <c r="T254" i="9"/>
  <c r="U254" i="9" s="1"/>
  <c r="T253" i="9"/>
  <c r="U253" i="9" s="1"/>
  <c r="T252" i="9"/>
  <c r="U252" i="9" s="1"/>
  <c r="T251" i="9"/>
  <c r="U251" i="9" s="1"/>
  <c r="T250" i="9"/>
  <c r="U250" i="9" s="1"/>
  <c r="T249" i="9"/>
  <c r="U249" i="9" s="1"/>
  <c r="T248" i="9"/>
  <c r="U248" i="9" s="1"/>
  <c r="T247" i="9"/>
  <c r="U247" i="9" s="1"/>
  <c r="T246" i="9"/>
  <c r="U246" i="9" s="1"/>
  <c r="T245" i="9"/>
  <c r="U245" i="9" s="1"/>
  <c r="T244" i="9"/>
  <c r="U244" i="9" s="1"/>
  <c r="T243" i="9"/>
  <c r="U243" i="9" s="1"/>
  <c r="T242" i="9"/>
  <c r="U242" i="9" s="1"/>
  <c r="T241" i="9"/>
  <c r="U241" i="9" s="1"/>
  <c r="T240" i="9"/>
  <c r="U240" i="9" s="1"/>
  <c r="T239" i="9"/>
  <c r="U239" i="9" s="1"/>
  <c r="T238" i="9"/>
  <c r="U238" i="9" s="1"/>
  <c r="T237" i="9"/>
  <c r="U237" i="9" s="1"/>
  <c r="T236" i="9"/>
  <c r="U236" i="9" s="1"/>
  <c r="T235" i="9"/>
  <c r="U235" i="9" s="1"/>
  <c r="T234" i="9"/>
  <c r="U234" i="9" s="1"/>
  <c r="T233" i="9"/>
  <c r="U233" i="9" s="1"/>
  <c r="T232" i="9"/>
  <c r="U232" i="9" s="1"/>
  <c r="T231" i="9"/>
  <c r="U231" i="9" s="1"/>
  <c r="T230" i="9"/>
  <c r="U230" i="9" s="1"/>
  <c r="T229" i="9"/>
  <c r="U229" i="9" s="1"/>
  <c r="T228" i="9"/>
  <c r="U228" i="9" s="1"/>
  <c r="T227" i="9"/>
  <c r="U227" i="9" s="1"/>
  <c r="T226" i="9"/>
  <c r="U226" i="9" s="1"/>
  <c r="T225" i="9"/>
  <c r="U225" i="9" s="1"/>
  <c r="T224" i="9"/>
  <c r="U224" i="9" s="1"/>
  <c r="T223" i="9"/>
  <c r="U223" i="9" s="1"/>
  <c r="T222" i="9"/>
  <c r="U222" i="9" s="1"/>
  <c r="T221" i="9"/>
  <c r="U221" i="9" s="1"/>
  <c r="T220" i="9"/>
  <c r="U220" i="9" s="1"/>
  <c r="T219" i="9"/>
  <c r="U219" i="9" s="1"/>
  <c r="T218" i="9"/>
  <c r="U218" i="9" s="1"/>
  <c r="T217" i="9"/>
  <c r="T216" i="9"/>
  <c r="U216" i="9" s="1"/>
  <c r="T215" i="9"/>
  <c r="U215" i="9" s="1"/>
  <c r="T214" i="9"/>
  <c r="U214" i="9" s="1"/>
  <c r="T213" i="9"/>
  <c r="U213" i="9" s="1"/>
  <c r="T212" i="9"/>
  <c r="T211" i="9"/>
  <c r="U211" i="9" s="1"/>
  <c r="T210" i="9"/>
  <c r="S210" i="9" s="1"/>
  <c r="T209" i="9"/>
  <c r="U209" i="9" s="1"/>
  <c r="T208" i="9"/>
  <c r="U208" i="9" s="1"/>
  <c r="T207" i="9"/>
  <c r="U207" i="9" s="1"/>
  <c r="T206" i="9"/>
  <c r="U206" i="9" s="1"/>
  <c r="T205" i="9"/>
  <c r="U205" i="9" s="1"/>
  <c r="T204" i="9"/>
  <c r="U204" i="9" s="1"/>
  <c r="T203" i="9"/>
  <c r="U203" i="9" s="1"/>
  <c r="T202" i="9"/>
  <c r="U202" i="9" s="1"/>
  <c r="T201" i="9"/>
  <c r="U201" i="9" s="1"/>
  <c r="T200" i="9"/>
  <c r="U200" i="9" s="1"/>
  <c r="T199" i="9"/>
  <c r="U199" i="9" s="1"/>
  <c r="T198" i="9"/>
  <c r="U198" i="9" s="1"/>
  <c r="T197" i="9"/>
  <c r="U197" i="9" s="1"/>
  <c r="T196" i="9"/>
  <c r="U196" i="9" s="1"/>
  <c r="T195" i="9"/>
  <c r="U195" i="9" s="1"/>
  <c r="T194" i="9"/>
  <c r="U194" i="9" s="1"/>
  <c r="T193" i="9"/>
  <c r="U193" i="9" s="1"/>
  <c r="T192" i="9"/>
  <c r="T191" i="9"/>
  <c r="U191" i="9" s="1"/>
  <c r="T190" i="9"/>
  <c r="U190" i="9" s="1"/>
  <c r="T189" i="9"/>
  <c r="U189" i="9" s="1"/>
  <c r="T188" i="9"/>
  <c r="U188" i="9" s="1"/>
  <c r="T187" i="9"/>
  <c r="U187" i="9" s="1"/>
  <c r="T186" i="9"/>
  <c r="U186" i="9" s="1"/>
  <c r="T185" i="9"/>
  <c r="U185" i="9" s="1"/>
  <c r="T184" i="9"/>
  <c r="U184" i="9" s="1"/>
  <c r="T183" i="9"/>
  <c r="U183" i="9" s="1"/>
  <c r="T182" i="9"/>
  <c r="U182" i="9" s="1"/>
  <c r="T181" i="9"/>
  <c r="U181" i="9" s="1"/>
  <c r="T180" i="9"/>
  <c r="U180" i="9" s="1"/>
  <c r="T179" i="9"/>
  <c r="U179" i="9" s="1"/>
  <c r="T178" i="9"/>
  <c r="U178" i="9" s="1"/>
  <c r="T177" i="9"/>
  <c r="U177" i="9" s="1"/>
  <c r="T176" i="9"/>
  <c r="U176" i="9" s="1"/>
  <c r="T175" i="9"/>
  <c r="U175" i="9" s="1"/>
  <c r="T174" i="9"/>
  <c r="U174" i="9" s="1"/>
  <c r="T173" i="9"/>
  <c r="U173" i="9" s="1"/>
  <c r="T172" i="9"/>
  <c r="U172" i="9" s="1"/>
  <c r="T171" i="9"/>
  <c r="U171" i="9" s="1"/>
  <c r="T170" i="9"/>
  <c r="U170" i="9" s="1"/>
  <c r="T169" i="9"/>
  <c r="T168" i="9"/>
  <c r="U168" i="9" s="1"/>
  <c r="T167" i="9"/>
  <c r="U167" i="9" s="1"/>
  <c r="T166" i="9"/>
  <c r="U166" i="9" s="1"/>
  <c r="T165" i="9"/>
  <c r="U165" i="9" s="1"/>
  <c r="T164" i="9"/>
  <c r="U164" i="9" s="1"/>
  <c r="T163" i="9"/>
  <c r="U163" i="9" s="1"/>
  <c r="T162" i="9"/>
  <c r="U162" i="9" s="1"/>
  <c r="T161" i="9"/>
  <c r="U161" i="9" s="1"/>
  <c r="T160" i="9"/>
  <c r="U160" i="9" s="1"/>
  <c r="T159" i="9"/>
  <c r="U159" i="9" s="1"/>
  <c r="T158" i="9"/>
  <c r="U158" i="9" s="1"/>
  <c r="T157" i="9"/>
  <c r="U157" i="9" s="1"/>
  <c r="T156" i="9"/>
  <c r="U156" i="9" s="1"/>
  <c r="T155" i="9"/>
  <c r="U155" i="9" s="1"/>
  <c r="T154" i="9"/>
  <c r="U154" i="9" s="1"/>
  <c r="T153" i="9"/>
  <c r="U153" i="9" s="1"/>
  <c r="T152" i="9"/>
  <c r="U152" i="9" s="1"/>
  <c r="T151" i="9"/>
  <c r="U151" i="9" s="1"/>
  <c r="T150" i="9"/>
  <c r="U150" i="9" s="1"/>
  <c r="T149" i="9"/>
  <c r="U149" i="9" s="1"/>
  <c r="T148" i="9"/>
  <c r="U148" i="9" s="1"/>
  <c r="T147" i="9"/>
  <c r="U147" i="9" s="1"/>
  <c r="T146" i="9"/>
  <c r="U146" i="9" s="1"/>
  <c r="T145" i="9"/>
  <c r="U145" i="9" s="1"/>
  <c r="T144" i="9"/>
  <c r="U144" i="9" s="1"/>
  <c r="T143" i="9"/>
  <c r="U143" i="9" s="1"/>
  <c r="T142" i="9"/>
  <c r="U142" i="9" s="1"/>
  <c r="T141" i="9"/>
  <c r="U141" i="9" s="1"/>
  <c r="T140" i="9"/>
  <c r="U140" i="9" s="1"/>
  <c r="T139" i="9"/>
  <c r="U139" i="9" s="1"/>
  <c r="T138" i="9"/>
  <c r="U138" i="9" s="1"/>
  <c r="T137" i="9"/>
  <c r="U137" i="9" s="1"/>
  <c r="T136" i="9"/>
  <c r="U136" i="9" s="1"/>
  <c r="T135" i="9"/>
  <c r="U135" i="9" s="1"/>
  <c r="T134" i="9"/>
  <c r="U134" i="9" s="1"/>
  <c r="T133" i="9"/>
  <c r="U133" i="9" s="1"/>
  <c r="T132" i="9"/>
  <c r="U132" i="9" s="1"/>
  <c r="T131" i="9"/>
  <c r="U131" i="9" s="1"/>
  <c r="T130" i="9"/>
  <c r="U130" i="9" s="1"/>
  <c r="T129" i="9"/>
  <c r="T128" i="9"/>
  <c r="U128" i="9" s="1"/>
  <c r="T127" i="9"/>
  <c r="U127" i="9" s="1"/>
  <c r="T126" i="9"/>
  <c r="U126" i="9" s="1"/>
  <c r="T125" i="9"/>
  <c r="U125" i="9" s="1"/>
  <c r="T124" i="9"/>
  <c r="U124" i="9" s="1"/>
  <c r="T123" i="9"/>
  <c r="U123" i="9" s="1"/>
  <c r="U122" i="9"/>
  <c r="T122" i="9"/>
  <c r="T121" i="9"/>
  <c r="U121" i="9" s="1"/>
  <c r="T120" i="9"/>
  <c r="U120" i="9" s="1"/>
  <c r="T119" i="9"/>
  <c r="U119" i="9" s="1"/>
  <c r="T118" i="9"/>
  <c r="U118" i="9" s="1"/>
  <c r="T117" i="9"/>
  <c r="U117" i="9" s="1"/>
  <c r="T116" i="9"/>
  <c r="U116" i="9" s="1"/>
  <c r="T115" i="9"/>
  <c r="U115" i="9" s="1"/>
  <c r="T114" i="9"/>
  <c r="U114" i="9" s="1"/>
  <c r="T113" i="9"/>
  <c r="U113" i="9" s="1"/>
  <c r="T112" i="9"/>
  <c r="U112" i="9" s="1"/>
  <c r="T111" i="9"/>
  <c r="U111" i="9" s="1"/>
  <c r="T110" i="9"/>
  <c r="U110" i="9" s="1"/>
  <c r="T109" i="9"/>
  <c r="U109" i="9" s="1"/>
  <c r="T108" i="9"/>
  <c r="U108" i="9" s="1"/>
  <c r="T107" i="9"/>
  <c r="U107" i="9" s="1"/>
  <c r="T106" i="9"/>
  <c r="U106" i="9" s="1"/>
  <c r="T105" i="9"/>
  <c r="U105" i="9" s="1"/>
  <c r="T104" i="9"/>
  <c r="U104" i="9" s="1"/>
  <c r="T103" i="9"/>
  <c r="U103" i="9" s="1"/>
  <c r="T102" i="9"/>
  <c r="U102" i="9" s="1"/>
  <c r="T101" i="9"/>
  <c r="U101" i="9" s="1"/>
  <c r="T100" i="9"/>
  <c r="U100" i="9" s="1"/>
  <c r="T99" i="9"/>
  <c r="U99" i="9" s="1"/>
  <c r="T98" i="9"/>
  <c r="U98" i="9" s="1"/>
  <c r="T97" i="9"/>
  <c r="U97" i="9" s="1"/>
  <c r="T96" i="9"/>
  <c r="U96" i="9" s="1"/>
  <c r="T95" i="9"/>
  <c r="U95" i="9" s="1"/>
  <c r="T94" i="9"/>
  <c r="U94" i="9" s="1"/>
  <c r="T93" i="9"/>
  <c r="U93" i="9" s="1"/>
  <c r="T92" i="9"/>
  <c r="U92" i="9" s="1"/>
  <c r="T91" i="9"/>
  <c r="S91" i="9" s="1"/>
  <c r="T90" i="9"/>
  <c r="U90" i="9" s="1"/>
  <c r="T89" i="9"/>
  <c r="U89" i="9" s="1"/>
  <c r="T88" i="9"/>
  <c r="U88" i="9" s="1"/>
  <c r="T87" i="9"/>
  <c r="U87" i="9" s="1"/>
  <c r="T86" i="9"/>
  <c r="U86" i="9" s="1"/>
  <c r="T85" i="9"/>
  <c r="U85" i="9" s="1"/>
  <c r="T84" i="9"/>
  <c r="U84" i="9" s="1"/>
  <c r="T83" i="9"/>
  <c r="U83" i="9" s="1"/>
  <c r="T82" i="9"/>
  <c r="U82" i="9" s="1"/>
  <c r="T81" i="9"/>
  <c r="U81" i="9" s="1"/>
  <c r="T80" i="9"/>
  <c r="U80" i="9" s="1"/>
  <c r="T79" i="9"/>
  <c r="U79" i="9" s="1"/>
  <c r="T78" i="9"/>
  <c r="U78" i="9" s="1"/>
  <c r="T77" i="9"/>
  <c r="U77" i="9" s="1"/>
  <c r="T76" i="9"/>
  <c r="U76" i="9" s="1"/>
  <c r="T75" i="9"/>
  <c r="U75" i="9" s="1"/>
  <c r="T74" i="9"/>
  <c r="U74" i="9" s="1"/>
  <c r="T73" i="9"/>
  <c r="U73" i="9" s="1"/>
  <c r="T72" i="9"/>
  <c r="U72" i="9" s="1"/>
  <c r="T71" i="9"/>
  <c r="U71" i="9" s="1"/>
  <c r="T70" i="9"/>
  <c r="U70" i="9" s="1"/>
  <c r="T69" i="9"/>
  <c r="U69" i="9" s="1"/>
  <c r="T68" i="9"/>
  <c r="U68" i="9" s="1"/>
  <c r="T67" i="9"/>
  <c r="U67" i="9" s="1"/>
  <c r="T66" i="9"/>
  <c r="U66" i="9" s="1"/>
  <c r="T65" i="9"/>
  <c r="U65" i="9" s="1"/>
  <c r="T64" i="9"/>
  <c r="U64" i="9" s="1"/>
  <c r="T63" i="9"/>
  <c r="U63" i="9" s="1"/>
  <c r="T62" i="9"/>
  <c r="U62" i="9" s="1"/>
  <c r="T61" i="9"/>
  <c r="T60" i="9"/>
  <c r="U60" i="9" s="1"/>
  <c r="T59" i="9"/>
  <c r="U59" i="9" s="1"/>
  <c r="T58" i="9"/>
  <c r="U58" i="9" s="1"/>
  <c r="T57" i="9"/>
  <c r="U57" i="9" s="1"/>
  <c r="T56" i="9"/>
  <c r="U56" i="9" s="1"/>
  <c r="T55" i="9"/>
  <c r="U55" i="9" s="1"/>
  <c r="T54" i="9"/>
  <c r="U54" i="9" s="1"/>
  <c r="T53" i="9"/>
  <c r="U53" i="9" s="1"/>
  <c r="T52" i="9"/>
  <c r="U52" i="9" s="1"/>
  <c r="T51" i="9"/>
  <c r="U51" i="9" s="1"/>
  <c r="T50" i="9"/>
  <c r="U50" i="9" s="1"/>
  <c r="T49" i="9"/>
  <c r="U49" i="9" s="1"/>
  <c r="T48" i="9"/>
  <c r="U48" i="9" s="1"/>
  <c r="T47" i="9"/>
  <c r="U47" i="9" s="1"/>
  <c r="T46" i="9"/>
  <c r="U46" i="9" s="1"/>
  <c r="T45" i="9"/>
  <c r="U45" i="9" s="1"/>
  <c r="T44" i="9"/>
  <c r="U44" i="9" s="1"/>
  <c r="T183" i="47"/>
  <c r="U183" i="47" s="1"/>
  <c r="T182" i="47"/>
  <c r="U182" i="47" s="1"/>
  <c r="T181" i="47"/>
  <c r="U181" i="47" s="1"/>
  <c r="T180" i="47"/>
  <c r="U180" i="47" s="1"/>
  <c r="T179" i="47"/>
  <c r="U179" i="47" s="1"/>
  <c r="T178" i="47"/>
  <c r="U178" i="47" s="1"/>
  <c r="T177" i="47"/>
  <c r="U177" i="47" s="1"/>
  <c r="T176" i="47"/>
  <c r="U176" i="47" s="1"/>
  <c r="T175" i="47"/>
  <c r="U175" i="47" s="1"/>
  <c r="T174" i="47"/>
  <c r="U174" i="47" s="1"/>
  <c r="T173" i="47"/>
  <c r="U173" i="47" s="1"/>
  <c r="T172" i="47"/>
  <c r="U172" i="47" s="1"/>
  <c r="T171" i="47"/>
  <c r="U171" i="47" s="1"/>
  <c r="T170" i="47"/>
  <c r="U170" i="47" s="1"/>
  <c r="T169" i="47"/>
  <c r="U169" i="47" s="1"/>
  <c r="T168" i="47"/>
  <c r="U168" i="47" s="1"/>
  <c r="T167" i="47"/>
  <c r="T160" i="47"/>
  <c r="U160" i="47" s="1"/>
  <c r="T156" i="47"/>
  <c r="T155" i="47"/>
  <c r="U155" i="47" s="1"/>
  <c r="T154" i="47"/>
  <c r="U154" i="47" s="1"/>
  <c r="T153" i="47"/>
  <c r="U153" i="47" s="1"/>
  <c r="T152" i="47"/>
  <c r="U152" i="47" s="1"/>
  <c r="T151" i="47"/>
  <c r="U151" i="47" s="1"/>
  <c r="T150" i="47"/>
  <c r="T149" i="47"/>
  <c r="U149" i="47" s="1"/>
  <c r="T145" i="47"/>
  <c r="U145" i="47" s="1"/>
  <c r="T144" i="47"/>
  <c r="U144" i="47" s="1"/>
  <c r="T143" i="47"/>
  <c r="U143" i="47" s="1"/>
  <c r="T142" i="47"/>
  <c r="U142" i="47" s="1"/>
  <c r="T141" i="47"/>
  <c r="U141" i="47" s="1"/>
  <c r="T140" i="47"/>
  <c r="U140" i="47" s="1"/>
  <c r="T139" i="47"/>
  <c r="U139" i="47" s="1"/>
  <c r="T138" i="47"/>
  <c r="U138" i="47" s="1"/>
  <c r="T137" i="47"/>
  <c r="U137" i="47" s="1"/>
  <c r="T136" i="47"/>
  <c r="U136" i="47" s="1"/>
  <c r="T131" i="47"/>
  <c r="U131" i="47" s="1"/>
  <c r="T130" i="47"/>
  <c r="U130" i="47" s="1"/>
  <c r="T129" i="47"/>
  <c r="U129" i="47" s="1"/>
  <c r="T128" i="47"/>
  <c r="U128" i="47" s="1"/>
  <c r="T127" i="47"/>
  <c r="U127" i="47" s="1"/>
  <c r="T126" i="47"/>
  <c r="U126" i="47" s="1"/>
  <c r="T125" i="47"/>
  <c r="U125" i="47" s="1"/>
  <c r="T124" i="47"/>
  <c r="U124" i="47" s="1"/>
  <c r="T123" i="47"/>
  <c r="U123" i="47" s="1"/>
  <c r="T122" i="47"/>
  <c r="U122" i="47" s="1"/>
  <c r="T121" i="47"/>
  <c r="U121" i="47" s="1"/>
  <c r="T117" i="47"/>
  <c r="U117" i="47" s="1"/>
  <c r="T116" i="47"/>
  <c r="U116" i="47" s="1"/>
  <c r="T115" i="47"/>
  <c r="U115" i="47" s="1"/>
  <c r="T114" i="47"/>
  <c r="U114" i="47" s="1"/>
  <c r="T113" i="47"/>
  <c r="U113" i="47" s="1"/>
  <c r="T112" i="47"/>
  <c r="U112" i="47" s="1"/>
  <c r="T111" i="47"/>
  <c r="U111" i="47" s="1"/>
  <c r="T110" i="47"/>
  <c r="U110" i="47" s="1"/>
  <c r="T109" i="47"/>
  <c r="U109" i="47" s="1"/>
  <c r="T108" i="47"/>
  <c r="U108" i="47" s="1"/>
  <c r="T107" i="47"/>
  <c r="U107" i="47" s="1"/>
  <c r="T106" i="47"/>
  <c r="U106" i="47" s="1"/>
  <c r="T105" i="47"/>
  <c r="U105" i="47" s="1"/>
  <c r="T104" i="47"/>
  <c r="U104" i="47" s="1"/>
  <c r="T103" i="47"/>
  <c r="U103" i="47" s="1"/>
  <c r="T102" i="47"/>
  <c r="U102" i="47" s="1"/>
  <c r="T101" i="47"/>
  <c r="U101" i="47" s="1"/>
  <c r="T100" i="47"/>
  <c r="U100" i="47" s="1"/>
  <c r="T99" i="47"/>
  <c r="U99" i="47" s="1"/>
  <c r="T98" i="47"/>
  <c r="U98" i="47" s="1"/>
  <c r="T97" i="47"/>
  <c r="U97" i="47" s="1"/>
  <c r="T96" i="47"/>
  <c r="U96" i="47" s="1"/>
  <c r="T95" i="47"/>
  <c r="U95" i="47" s="1"/>
  <c r="T94" i="47"/>
  <c r="U94" i="47" s="1"/>
  <c r="T93" i="47"/>
  <c r="U93" i="47" s="1"/>
  <c r="T92" i="47"/>
  <c r="U92" i="47" s="1"/>
  <c r="T91" i="47"/>
  <c r="U91" i="47" s="1"/>
  <c r="T90" i="47"/>
  <c r="U90" i="47" s="1"/>
  <c r="T89" i="47"/>
  <c r="U89" i="47" s="1"/>
  <c r="T88" i="47"/>
  <c r="U88" i="47" s="1"/>
  <c r="T87" i="47"/>
  <c r="T86" i="47"/>
  <c r="T85" i="47"/>
  <c r="U85" i="47" s="1"/>
  <c r="T84" i="47"/>
  <c r="U84" i="47" s="1"/>
  <c r="T83" i="47"/>
  <c r="U83" i="47" s="1"/>
  <c r="T82" i="47"/>
  <c r="U82" i="47" s="1"/>
  <c r="T81" i="47"/>
  <c r="U81" i="47" s="1"/>
  <c r="T80" i="47"/>
  <c r="U80" i="47" s="1"/>
  <c r="T79" i="47"/>
  <c r="U79" i="47" s="1"/>
  <c r="T78" i="47"/>
  <c r="T77" i="47"/>
  <c r="U77" i="47" s="1"/>
  <c r="T76" i="47"/>
  <c r="U76" i="47" s="1"/>
  <c r="T70" i="47"/>
  <c r="U70" i="47" s="1"/>
  <c r="T69" i="47"/>
  <c r="U69" i="47" s="1"/>
  <c r="T68" i="47"/>
  <c r="U68" i="47" s="1"/>
  <c r="T67" i="47"/>
  <c r="U67" i="47" s="1"/>
  <c r="T66" i="47"/>
  <c r="U66" i="47" s="1"/>
  <c r="T65" i="47"/>
  <c r="U65" i="47" s="1"/>
  <c r="T64" i="47"/>
  <c r="U64" i="47" s="1"/>
  <c r="T63" i="47"/>
  <c r="U63" i="47" s="1"/>
  <c r="T62" i="47"/>
  <c r="U62" i="47" s="1"/>
  <c r="T61" i="47"/>
  <c r="U61" i="47" s="1"/>
  <c r="T60" i="47"/>
  <c r="T58" i="47"/>
  <c r="U58" i="47" s="1"/>
  <c r="T57" i="47"/>
  <c r="U57" i="47" s="1"/>
  <c r="T54" i="47"/>
  <c r="U54" i="47" s="1"/>
  <c r="T53" i="47"/>
  <c r="U53" i="47" s="1"/>
  <c r="T52" i="47"/>
  <c r="U52" i="47" s="1"/>
  <c r="T44" i="47"/>
  <c r="T213" i="51"/>
  <c r="U213" i="51" s="1"/>
  <c r="T212" i="51"/>
  <c r="U212" i="51" s="1"/>
  <c r="T211" i="51"/>
  <c r="U211" i="51" s="1"/>
  <c r="T210" i="51"/>
  <c r="U210" i="51" s="1"/>
  <c r="T209" i="51"/>
  <c r="U209" i="51" s="1"/>
  <c r="T208" i="51"/>
  <c r="U208" i="51" s="1"/>
  <c r="T207" i="51"/>
  <c r="U207" i="51" s="1"/>
  <c r="T206" i="51"/>
  <c r="U206" i="51" s="1"/>
  <c r="T205" i="51"/>
  <c r="U205" i="51" s="1"/>
  <c r="T204" i="51"/>
  <c r="T203" i="51"/>
  <c r="U203" i="51" s="1"/>
  <c r="T202" i="51"/>
  <c r="U202" i="51" s="1"/>
  <c r="T201" i="51"/>
  <c r="U201" i="51" s="1"/>
  <c r="T200" i="51"/>
  <c r="U200" i="51" s="1"/>
  <c r="T199" i="51"/>
  <c r="U199" i="51" s="1"/>
  <c r="T198" i="51"/>
  <c r="U198" i="51" s="1"/>
  <c r="T197" i="51"/>
  <c r="U197" i="51" s="1"/>
  <c r="T196" i="51"/>
  <c r="U196" i="51" s="1"/>
  <c r="T195" i="51"/>
  <c r="U195" i="51" s="1"/>
  <c r="T194" i="51"/>
  <c r="U194" i="51" s="1"/>
  <c r="T193" i="51"/>
  <c r="U193" i="51" s="1"/>
  <c r="T192" i="51"/>
  <c r="U192" i="51" s="1"/>
  <c r="T191" i="51"/>
  <c r="U191" i="51" s="1"/>
  <c r="T190" i="51"/>
  <c r="T189" i="51"/>
  <c r="T188" i="51"/>
  <c r="U188" i="51" s="1"/>
  <c r="T187" i="51"/>
  <c r="U187" i="51" s="1"/>
  <c r="T186" i="51"/>
  <c r="U186" i="51" s="1"/>
  <c r="T185" i="51"/>
  <c r="U185" i="51" s="1"/>
  <c r="T184" i="51"/>
  <c r="U184" i="51" s="1"/>
  <c r="T183" i="51"/>
  <c r="U183" i="51" s="1"/>
  <c r="T182" i="51"/>
  <c r="U182" i="51" s="1"/>
  <c r="T181" i="51"/>
  <c r="U181" i="51" s="1"/>
  <c r="T180" i="51"/>
  <c r="U180" i="51" s="1"/>
  <c r="T179" i="51"/>
  <c r="U179" i="51" s="1"/>
  <c r="T178" i="51"/>
  <c r="U178" i="51" s="1"/>
  <c r="T177" i="51"/>
  <c r="U177" i="51" s="1"/>
  <c r="T176" i="51"/>
  <c r="T175" i="51"/>
  <c r="U175" i="51" s="1"/>
  <c r="T174" i="51"/>
  <c r="U174" i="51" s="1"/>
  <c r="T173" i="51"/>
  <c r="U173" i="51" s="1"/>
  <c r="T172" i="51"/>
  <c r="U172" i="51" s="1"/>
  <c r="T171" i="51"/>
  <c r="U171" i="51" s="1"/>
  <c r="T170" i="51"/>
  <c r="U170" i="51" s="1"/>
  <c r="T169" i="51"/>
  <c r="U169" i="51" s="1"/>
  <c r="T168" i="51"/>
  <c r="U168" i="51" s="1"/>
  <c r="T167" i="51"/>
  <c r="U167" i="51" s="1"/>
  <c r="T166" i="51"/>
  <c r="U166" i="51" s="1"/>
  <c r="T165" i="51"/>
  <c r="T164" i="51"/>
  <c r="U164" i="51" s="1"/>
  <c r="T163" i="51"/>
  <c r="U163" i="51" s="1"/>
  <c r="T162" i="51"/>
  <c r="T161" i="51"/>
  <c r="T160" i="51"/>
  <c r="U160" i="51" s="1"/>
  <c r="T159" i="51"/>
  <c r="U159" i="51" s="1"/>
  <c r="T158" i="51"/>
  <c r="U158" i="51" s="1"/>
  <c r="T157" i="51"/>
  <c r="U157" i="51" s="1"/>
  <c r="T156" i="51"/>
  <c r="U156" i="51" s="1"/>
  <c r="T155" i="51"/>
  <c r="U155" i="51" s="1"/>
  <c r="T154" i="51"/>
  <c r="U154" i="51" s="1"/>
  <c r="T153" i="51"/>
  <c r="U153" i="51" s="1"/>
  <c r="T152" i="51"/>
  <c r="U152" i="51" s="1"/>
  <c r="T151" i="51"/>
  <c r="T150" i="51"/>
  <c r="U150" i="51" s="1"/>
  <c r="T149" i="51"/>
  <c r="U149" i="51" s="1"/>
  <c r="T148" i="51"/>
  <c r="T147" i="51"/>
  <c r="T146" i="51"/>
  <c r="U146" i="51" s="1"/>
  <c r="T145" i="51"/>
  <c r="U145" i="51" s="1"/>
  <c r="T144" i="51"/>
  <c r="U144" i="51" s="1"/>
  <c r="T143" i="51"/>
  <c r="U143" i="51" s="1"/>
  <c r="T142" i="51"/>
  <c r="U142" i="51" s="1"/>
  <c r="T141" i="51"/>
  <c r="U141" i="51" s="1"/>
  <c r="T140" i="51"/>
  <c r="U140" i="51" s="1"/>
  <c r="T139" i="51"/>
  <c r="U139" i="51" s="1"/>
  <c r="T138" i="51"/>
  <c r="U138" i="51" s="1"/>
  <c r="T137" i="51"/>
  <c r="U137" i="51" s="1"/>
  <c r="T136" i="51"/>
  <c r="U136" i="51" s="1"/>
  <c r="T135" i="51"/>
  <c r="U135" i="51" s="1"/>
  <c r="T134" i="51"/>
  <c r="U134" i="51" s="1"/>
  <c r="T133" i="51"/>
  <c r="T132" i="51"/>
  <c r="U132" i="51" s="1"/>
  <c r="T131" i="51"/>
  <c r="U131" i="51" s="1"/>
  <c r="T130" i="51"/>
  <c r="U130" i="51" s="1"/>
  <c r="T129" i="51"/>
  <c r="U129" i="51" s="1"/>
  <c r="T128" i="51"/>
  <c r="U128" i="51" s="1"/>
  <c r="T127" i="51"/>
  <c r="U127" i="51" s="1"/>
  <c r="T126" i="51"/>
  <c r="U126" i="51" s="1"/>
  <c r="T125" i="51"/>
  <c r="U125" i="51" s="1"/>
  <c r="T124" i="51"/>
  <c r="U124" i="51" s="1"/>
  <c r="T123" i="51"/>
  <c r="U123" i="51" s="1"/>
  <c r="T122" i="51"/>
  <c r="U122" i="51" s="1"/>
  <c r="T121" i="51"/>
  <c r="U121" i="51" s="1"/>
  <c r="T120" i="51"/>
  <c r="T119" i="51"/>
  <c r="T118" i="51"/>
  <c r="U118" i="51" s="1"/>
  <c r="T117" i="51"/>
  <c r="U117" i="51" s="1"/>
  <c r="T116" i="51"/>
  <c r="U116" i="51" s="1"/>
  <c r="T115" i="51"/>
  <c r="U115" i="51" s="1"/>
  <c r="T114" i="51"/>
  <c r="U114" i="51" s="1"/>
  <c r="T113" i="51"/>
  <c r="U113" i="51" s="1"/>
  <c r="T112" i="51"/>
  <c r="U112" i="51" s="1"/>
  <c r="T111" i="51"/>
  <c r="U111" i="51" s="1"/>
  <c r="T110" i="51"/>
  <c r="U110" i="51" s="1"/>
  <c r="T109" i="51"/>
  <c r="U109" i="51" s="1"/>
  <c r="T108" i="51"/>
  <c r="U108" i="51" s="1"/>
  <c r="T107" i="51"/>
  <c r="U107" i="51" s="1"/>
  <c r="T106" i="51"/>
  <c r="U106" i="51" s="1"/>
  <c r="T105" i="51"/>
  <c r="U105" i="51" s="1"/>
  <c r="T104" i="51"/>
  <c r="T103" i="51"/>
  <c r="U103" i="51" s="1"/>
  <c r="T101" i="51"/>
  <c r="U101" i="51" s="1"/>
  <c r="T100" i="51"/>
  <c r="U100" i="51" s="1"/>
  <c r="T99" i="51"/>
  <c r="U99" i="51" s="1"/>
  <c r="T98" i="51"/>
  <c r="U98" i="51" s="1"/>
  <c r="T97" i="51"/>
  <c r="U97" i="51" s="1"/>
  <c r="T96" i="51"/>
  <c r="U96" i="51" s="1"/>
  <c r="T95" i="51"/>
  <c r="U95" i="51" s="1"/>
  <c r="T94" i="51"/>
  <c r="U94" i="51" s="1"/>
  <c r="T93" i="51"/>
  <c r="U93" i="51" s="1"/>
  <c r="T92" i="51"/>
  <c r="U92" i="51" s="1"/>
  <c r="T91" i="51"/>
  <c r="T90" i="51"/>
  <c r="U90" i="51" s="1"/>
  <c r="T89" i="51"/>
  <c r="U89" i="51" s="1"/>
  <c r="T88" i="51"/>
  <c r="U88" i="51" s="1"/>
  <c r="T87" i="51"/>
  <c r="U87" i="51" s="1"/>
  <c r="T86" i="51"/>
  <c r="U86" i="51" s="1"/>
  <c r="T85" i="51"/>
  <c r="U85" i="51" s="1"/>
  <c r="T84" i="51"/>
  <c r="U84" i="51" s="1"/>
  <c r="T83" i="51"/>
  <c r="U83" i="51" s="1"/>
  <c r="T82" i="51"/>
  <c r="U82" i="51" s="1"/>
  <c r="T81" i="51"/>
  <c r="U81" i="51" s="1"/>
  <c r="T80" i="51"/>
  <c r="U80" i="51" s="1"/>
  <c r="T79" i="51"/>
  <c r="U79" i="51" s="1"/>
  <c r="T78" i="51"/>
  <c r="U78" i="51" s="1"/>
  <c r="T77" i="51"/>
  <c r="U77" i="51" s="1"/>
  <c r="T76" i="51"/>
  <c r="U76" i="51" s="1"/>
  <c r="T75" i="51"/>
  <c r="U75" i="51" s="1"/>
  <c r="T74" i="51"/>
  <c r="U74" i="51" s="1"/>
  <c r="T73" i="51"/>
  <c r="U73" i="51" s="1"/>
  <c r="T72" i="51"/>
  <c r="U72" i="51" s="1"/>
  <c r="T71" i="51"/>
  <c r="U71" i="51" s="1"/>
  <c r="T70" i="51"/>
  <c r="U70" i="51" s="1"/>
  <c r="T69" i="51"/>
  <c r="U69" i="51" s="1"/>
  <c r="T68" i="51"/>
  <c r="U68" i="51" s="1"/>
  <c r="T67" i="51"/>
  <c r="U67" i="51" s="1"/>
  <c r="T66" i="51"/>
  <c r="U66" i="51" s="1"/>
  <c r="T65" i="51"/>
  <c r="U65" i="51" s="1"/>
  <c r="T64" i="51"/>
  <c r="U64" i="51" s="1"/>
  <c r="T63" i="51"/>
  <c r="T62" i="51"/>
  <c r="U62" i="51" s="1"/>
  <c r="T61" i="51"/>
  <c r="U61" i="51" s="1"/>
  <c r="T60" i="51"/>
  <c r="U60" i="51" s="1"/>
  <c r="T59" i="51"/>
  <c r="U59" i="51" s="1"/>
  <c r="T58" i="51"/>
  <c r="U58" i="51" s="1"/>
  <c r="T57" i="51"/>
  <c r="U57" i="51" s="1"/>
  <c r="T56" i="51"/>
  <c r="U56" i="51" s="1"/>
  <c r="T55" i="51"/>
  <c r="U55" i="51" s="1"/>
  <c r="T54" i="51"/>
  <c r="U54" i="51" s="1"/>
  <c r="T53" i="51"/>
  <c r="T52" i="51"/>
  <c r="U52" i="51" s="1"/>
  <c r="T51" i="51"/>
  <c r="U51" i="51" s="1"/>
  <c r="T50" i="51"/>
  <c r="U50" i="51" s="1"/>
  <c r="T49" i="51"/>
  <c r="T48" i="51"/>
  <c r="U48" i="51" s="1"/>
  <c r="T47" i="51"/>
  <c r="U47" i="51" s="1"/>
  <c r="T46" i="51"/>
  <c r="U46" i="51" s="1"/>
  <c r="T45" i="51"/>
  <c r="U45" i="51" s="1"/>
  <c r="T44" i="51"/>
  <c r="U44" i="51" s="1"/>
  <c r="T202" i="31"/>
  <c r="U202" i="31" s="1"/>
  <c r="T201" i="31"/>
  <c r="U201" i="31" s="1"/>
  <c r="T200" i="31"/>
  <c r="U200" i="31" s="1"/>
  <c r="T199" i="31"/>
  <c r="U199" i="31" s="1"/>
  <c r="T198" i="31"/>
  <c r="U198" i="31" s="1"/>
  <c r="T197" i="31"/>
  <c r="U197" i="31" s="1"/>
  <c r="T196" i="31"/>
  <c r="U196" i="31" s="1"/>
  <c r="T195" i="31"/>
  <c r="U195" i="31" s="1"/>
  <c r="T194" i="31"/>
  <c r="U194" i="31" s="1"/>
  <c r="T193" i="31"/>
  <c r="U193" i="31" s="1"/>
  <c r="T192" i="31"/>
  <c r="U192" i="31" s="1"/>
  <c r="T191" i="31"/>
  <c r="U191" i="31" s="1"/>
  <c r="T190" i="31"/>
  <c r="U190" i="31" s="1"/>
  <c r="T189" i="31"/>
  <c r="U189" i="31" s="1"/>
  <c r="T188" i="31"/>
  <c r="U188" i="31" s="1"/>
  <c r="T187" i="31"/>
  <c r="U187" i="31" s="1"/>
  <c r="T186" i="31"/>
  <c r="U186" i="31" s="1"/>
  <c r="T185" i="31"/>
  <c r="U185" i="31" s="1"/>
  <c r="T184" i="31"/>
  <c r="U184" i="31" s="1"/>
  <c r="T183" i="31"/>
  <c r="U183" i="31" s="1"/>
  <c r="T182" i="31"/>
  <c r="U182" i="31" s="1"/>
  <c r="T181" i="31"/>
  <c r="U181" i="31" s="1"/>
  <c r="T180" i="31"/>
  <c r="U180" i="31" s="1"/>
  <c r="T179" i="31"/>
  <c r="U179" i="31" s="1"/>
  <c r="T178" i="31"/>
  <c r="U178" i="31" s="1"/>
  <c r="T177" i="31"/>
  <c r="U177" i="31" s="1"/>
  <c r="T176" i="31"/>
  <c r="U176" i="31" s="1"/>
  <c r="T175" i="31"/>
  <c r="U175" i="31" s="1"/>
  <c r="T174" i="31"/>
  <c r="U174" i="31" s="1"/>
  <c r="T173" i="31"/>
  <c r="U173" i="31" s="1"/>
  <c r="T172" i="31"/>
  <c r="U172" i="31" s="1"/>
  <c r="T171" i="31"/>
  <c r="U171" i="31" s="1"/>
  <c r="T170" i="31"/>
  <c r="U170" i="31" s="1"/>
  <c r="T169" i="31"/>
  <c r="U169" i="31" s="1"/>
  <c r="T168" i="31"/>
  <c r="U168" i="31" s="1"/>
  <c r="T167" i="31"/>
  <c r="U167" i="31" s="1"/>
  <c r="T166" i="31"/>
  <c r="U166" i="31" s="1"/>
  <c r="T165" i="31"/>
  <c r="U165" i="31" s="1"/>
  <c r="T164" i="31"/>
  <c r="U164" i="31" s="1"/>
  <c r="T163" i="31"/>
  <c r="U163" i="31" s="1"/>
  <c r="T162" i="31"/>
  <c r="U162" i="31" s="1"/>
  <c r="T161" i="31"/>
  <c r="U161" i="31" s="1"/>
  <c r="T160" i="31"/>
  <c r="U160" i="31" s="1"/>
  <c r="T159" i="31"/>
  <c r="U159" i="31" s="1"/>
  <c r="T158" i="31"/>
  <c r="U158" i="31" s="1"/>
  <c r="T157" i="31"/>
  <c r="U157" i="31" s="1"/>
  <c r="T156" i="31"/>
  <c r="U156" i="31" s="1"/>
  <c r="T155" i="31"/>
  <c r="U155" i="31" s="1"/>
  <c r="T154" i="31"/>
  <c r="U154" i="31" s="1"/>
  <c r="T153" i="31"/>
  <c r="U153" i="31" s="1"/>
  <c r="T152" i="31"/>
  <c r="U152" i="31" s="1"/>
  <c r="T151" i="31"/>
  <c r="U151" i="31" s="1"/>
  <c r="T150" i="31"/>
  <c r="U150" i="31" s="1"/>
  <c r="T149" i="31"/>
  <c r="U149" i="31" s="1"/>
  <c r="T148" i="31"/>
  <c r="U148" i="31" s="1"/>
  <c r="T147" i="31"/>
  <c r="U147" i="31" s="1"/>
  <c r="T146" i="31"/>
  <c r="U146" i="31" s="1"/>
  <c r="T145" i="31"/>
  <c r="U145" i="31" s="1"/>
  <c r="T144" i="31"/>
  <c r="U144" i="31" s="1"/>
  <c r="T143" i="31"/>
  <c r="U143" i="31" s="1"/>
  <c r="T142" i="31"/>
  <c r="U142" i="31" s="1"/>
  <c r="T141" i="31"/>
  <c r="U141" i="31" s="1"/>
  <c r="T140" i="31"/>
  <c r="U140" i="31" s="1"/>
  <c r="T139" i="31"/>
  <c r="U139" i="31" s="1"/>
  <c r="T138" i="31"/>
  <c r="U138" i="31" s="1"/>
  <c r="T137" i="31"/>
  <c r="U137" i="31" s="1"/>
  <c r="T136" i="31"/>
  <c r="U136" i="31" s="1"/>
  <c r="T135" i="31"/>
  <c r="U135" i="31" s="1"/>
  <c r="T134" i="31"/>
  <c r="U134" i="31" s="1"/>
  <c r="T133" i="31"/>
  <c r="U133" i="31" s="1"/>
  <c r="T132" i="31"/>
  <c r="T131" i="31"/>
  <c r="U131" i="31" s="1"/>
  <c r="T130" i="31"/>
  <c r="U130" i="31" s="1"/>
  <c r="T129" i="31"/>
  <c r="U129" i="31" s="1"/>
  <c r="T128" i="31"/>
  <c r="U128" i="31" s="1"/>
  <c r="T127" i="31"/>
  <c r="U127" i="31" s="1"/>
  <c r="T126" i="31"/>
  <c r="U126" i="31" s="1"/>
  <c r="T125" i="31"/>
  <c r="U125" i="31" s="1"/>
  <c r="T124" i="31"/>
  <c r="U124" i="31" s="1"/>
  <c r="T123" i="31"/>
  <c r="U123" i="31" s="1"/>
  <c r="T122" i="31"/>
  <c r="U122" i="31" s="1"/>
  <c r="T121" i="31"/>
  <c r="U121" i="31" s="1"/>
  <c r="T120" i="31"/>
  <c r="U120" i="31" s="1"/>
  <c r="T119" i="31"/>
  <c r="U119" i="31" s="1"/>
  <c r="T118" i="31"/>
  <c r="U118" i="31" s="1"/>
  <c r="T117" i="31"/>
  <c r="U117" i="31" s="1"/>
  <c r="T116" i="31"/>
  <c r="U116" i="31" s="1"/>
  <c r="T115" i="31"/>
  <c r="U115" i="31" s="1"/>
  <c r="T114" i="31"/>
  <c r="U114" i="31" s="1"/>
  <c r="T113" i="31"/>
  <c r="U113" i="31" s="1"/>
  <c r="T112" i="31"/>
  <c r="U112" i="31" s="1"/>
  <c r="T111" i="31"/>
  <c r="U111" i="31" s="1"/>
  <c r="T110" i="31"/>
  <c r="U110" i="31" s="1"/>
  <c r="T109" i="31"/>
  <c r="U109" i="31" s="1"/>
  <c r="T108" i="31"/>
  <c r="U108" i="31" s="1"/>
  <c r="T107" i="31"/>
  <c r="U107" i="31" s="1"/>
  <c r="T106" i="31"/>
  <c r="U106" i="31" s="1"/>
  <c r="T105" i="31"/>
  <c r="U105" i="31" s="1"/>
  <c r="T104" i="31"/>
  <c r="U104" i="31" s="1"/>
  <c r="T103" i="31"/>
  <c r="U103" i="31" s="1"/>
  <c r="T102" i="31"/>
  <c r="U102" i="31" s="1"/>
  <c r="T101" i="31"/>
  <c r="U101" i="31" s="1"/>
  <c r="T100" i="31"/>
  <c r="U100" i="31" s="1"/>
  <c r="T99" i="31"/>
  <c r="U99" i="31" s="1"/>
  <c r="T98" i="31"/>
  <c r="U98" i="31" s="1"/>
  <c r="T97" i="31"/>
  <c r="U97" i="31" s="1"/>
  <c r="T96" i="31"/>
  <c r="U96" i="31" s="1"/>
  <c r="T95" i="31"/>
  <c r="U95" i="31" s="1"/>
  <c r="T94" i="31"/>
  <c r="U94" i="31" s="1"/>
  <c r="T93" i="31"/>
  <c r="U93" i="31" s="1"/>
  <c r="T92" i="31"/>
  <c r="U92" i="31" s="1"/>
  <c r="T91" i="31"/>
  <c r="U91" i="31" s="1"/>
  <c r="T90" i="31"/>
  <c r="U90" i="31" s="1"/>
  <c r="T89" i="31"/>
  <c r="U89" i="31" s="1"/>
  <c r="T88" i="31"/>
  <c r="U88" i="31" s="1"/>
  <c r="T87" i="31"/>
  <c r="U87" i="31" s="1"/>
  <c r="T86" i="31"/>
  <c r="U86" i="31" s="1"/>
  <c r="T85" i="31"/>
  <c r="U85" i="31" s="1"/>
  <c r="T84" i="31"/>
  <c r="U84" i="31" s="1"/>
  <c r="T83" i="31"/>
  <c r="U83" i="31" s="1"/>
  <c r="T82" i="31"/>
  <c r="U82" i="31" s="1"/>
  <c r="T81" i="31"/>
  <c r="U81" i="31" s="1"/>
  <c r="T80" i="31"/>
  <c r="U80" i="31" s="1"/>
  <c r="T79" i="31"/>
  <c r="U79" i="31" s="1"/>
  <c r="T78" i="31"/>
  <c r="U78" i="31" s="1"/>
  <c r="T77" i="31"/>
  <c r="U77" i="31" s="1"/>
  <c r="T76" i="31"/>
  <c r="U76" i="31" s="1"/>
  <c r="T75" i="31"/>
  <c r="U75" i="31" s="1"/>
  <c r="T74" i="31"/>
  <c r="U74" i="31" s="1"/>
  <c r="T73" i="31"/>
  <c r="U73" i="31" s="1"/>
  <c r="T72" i="31"/>
  <c r="U72" i="31" s="1"/>
  <c r="T71" i="31"/>
  <c r="U71" i="31" s="1"/>
  <c r="T70" i="31"/>
  <c r="U70" i="31" s="1"/>
  <c r="T69" i="31"/>
  <c r="U69" i="31" s="1"/>
  <c r="T68" i="31"/>
  <c r="U68" i="31" s="1"/>
  <c r="T67" i="31"/>
  <c r="U67" i="31" s="1"/>
  <c r="T66" i="31"/>
  <c r="U66" i="31" s="1"/>
  <c r="T65" i="31"/>
  <c r="U65" i="31" s="1"/>
  <c r="T64" i="31"/>
  <c r="U64" i="31" s="1"/>
  <c r="T63" i="31"/>
  <c r="U63" i="31" s="1"/>
  <c r="T62" i="31"/>
  <c r="U62" i="31" s="1"/>
  <c r="T61" i="31"/>
  <c r="T60" i="31"/>
  <c r="U60" i="31" s="1"/>
  <c r="T59" i="31"/>
  <c r="U59" i="31" s="1"/>
  <c r="T58" i="31"/>
  <c r="U58" i="31" s="1"/>
  <c r="T57" i="31"/>
  <c r="U57" i="31" s="1"/>
  <c r="T56" i="31"/>
  <c r="U56" i="31" s="1"/>
  <c r="T55" i="31"/>
  <c r="U55" i="31" s="1"/>
  <c r="T54" i="31"/>
  <c r="U54" i="31" s="1"/>
  <c r="T53" i="31"/>
  <c r="U53" i="31" s="1"/>
  <c r="T52" i="31"/>
  <c r="U52" i="31" s="1"/>
  <c r="T51" i="31"/>
  <c r="U51" i="31" s="1"/>
  <c r="T50" i="31"/>
  <c r="U50" i="31" s="1"/>
  <c r="T49" i="31"/>
  <c r="U49" i="31" s="1"/>
  <c r="T48" i="31"/>
  <c r="U48" i="31" s="1"/>
  <c r="T47" i="31"/>
  <c r="U47" i="31" s="1"/>
  <c r="T46" i="31"/>
  <c r="U46" i="31" s="1"/>
  <c r="T45" i="31"/>
  <c r="U45" i="31" s="1"/>
  <c r="T44" i="31"/>
  <c r="U44" i="31" s="1"/>
  <c r="T318" i="11"/>
  <c r="U318" i="11" s="1"/>
  <c r="T317" i="11"/>
  <c r="U317" i="11" s="1"/>
  <c r="T316" i="11"/>
  <c r="U316" i="11" s="1"/>
  <c r="T315" i="11"/>
  <c r="U315" i="11" s="1"/>
  <c r="T314" i="11"/>
  <c r="U314" i="11" s="1"/>
  <c r="T313" i="11"/>
  <c r="U313" i="11" s="1"/>
  <c r="T312" i="11"/>
  <c r="U312" i="11" s="1"/>
  <c r="T311" i="11"/>
  <c r="U311" i="11" s="1"/>
  <c r="T310" i="11"/>
  <c r="U310" i="11" s="1"/>
  <c r="T309" i="11"/>
  <c r="U309" i="11" s="1"/>
  <c r="T308" i="11"/>
  <c r="U308" i="11" s="1"/>
  <c r="T307" i="11"/>
  <c r="U307" i="11" s="1"/>
  <c r="T306" i="11"/>
  <c r="U306" i="11" s="1"/>
  <c r="T305" i="11"/>
  <c r="U305" i="11" s="1"/>
  <c r="T304" i="11"/>
  <c r="U304" i="11" s="1"/>
  <c r="T303" i="11"/>
  <c r="U303" i="11" s="1"/>
  <c r="T302" i="11"/>
  <c r="U302" i="11" s="1"/>
  <c r="T301" i="11"/>
  <c r="U301" i="11" s="1"/>
  <c r="T300" i="11"/>
  <c r="U300" i="11" s="1"/>
  <c r="T299" i="11"/>
  <c r="U299" i="11" s="1"/>
  <c r="T298" i="11"/>
  <c r="U298" i="11" s="1"/>
  <c r="T297" i="11"/>
  <c r="U297" i="11" s="1"/>
  <c r="T296" i="11"/>
  <c r="U296" i="11" s="1"/>
  <c r="T295" i="11"/>
  <c r="U295" i="11" s="1"/>
  <c r="T294" i="11"/>
  <c r="U294" i="11" s="1"/>
  <c r="T293" i="11"/>
  <c r="U293" i="11" s="1"/>
  <c r="T292" i="11"/>
  <c r="U292" i="11" s="1"/>
  <c r="T291" i="11"/>
  <c r="U291" i="11" s="1"/>
  <c r="T290" i="11"/>
  <c r="U290" i="11" s="1"/>
  <c r="T289" i="11"/>
  <c r="U289" i="11" s="1"/>
  <c r="T288" i="11"/>
  <c r="U288" i="11" s="1"/>
  <c r="T287" i="11"/>
  <c r="U287" i="11" s="1"/>
  <c r="T286" i="11"/>
  <c r="U286" i="11" s="1"/>
  <c r="T285" i="11"/>
  <c r="U285" i="11" s="1"/>
  <c r="T284" i="11"/>
  <c r="U284" i="11" s="1"/>
  <c r="T283" i="11"/>
  <c r="U283" i="11" s="1"/>
  <c r="T282" i="11"/>
  <c r="U282" i="11" s="1"/>
  <c r="T281" i="11"/>
  <c r="U281" i="11" s="1"/>
  <c r="T280" i="11"/>
  <c r="U280" i="11" s="1"/>
  <c r="T279" i="11"/>
  <c r="U279" i="11" s="1"/>
  <c r="T278" i="11"/>
  <c r="U278" i="11" s="1"/>
  <c r="T277" i="11"/>
  <c r="U277" i="11" s="1"/>
  <c r="T276" i="11"/>
  <c r="U276" i="11" s="1"/>
  <c r="T275" i="11"/>
  <c r="U275" i="11" s="1"/>
  <c r="T274" i="11"/>
  <c r="U274" i="11" s="1"/>
  <c r="T273" i="11"/>
  <c r="U273" i="11" s="1"/>
  <c r="T272" i="11"/>
  <c r="U272" i="11" s="1"/>
  <c r="T271" i="11"/>
  <c r="U271" i="11" s="1"/>
  <c r="T270" i="11"/>
  <c r="U270" i="11" s="1"/>
  <c r="T269" i="11"/>
  <c r="U269" i="11" s="1"/>
  <c r="T268" i="11"/>
  <c r="U268" i="11" s="1"/>
  <c r="T267" i="11"/>
  <c r="U267" i="11" s="1"/>
  <c r="T266" i="11"/>
  <c r="U266" i="11" s="1"/>
  <c r="T265" i="11"/>
  <c r="U265" i="11" s="1"/>
  <c r="T264" i="11"/>
  <c r="U264" i="11" s="1"/>
  <c r="T263" i="11"/>
  <c r="U263" i="11" s="1"/>
  <c r="T262" i="11"/>
  <c r="U262" i="11" s="1"/>
  <c r="T261" i="11"/>
  <c r="U261" i="11" s="1"/>
  <c r="T260" i="11"/>
  <c r="U260" i="11" s="1"/>
  <c r="T259" i="11"/>
  <c r="U259" i="11" s="1"/>
  <c r="T258" i="11"/>
  <c r="U258" i="11" s="1"/>
  <c r="T257" i="11"/>
  <c r="U257" i="11" s="1"/>
  <c r="T256" i="11"/>
  <c r="U256" i="11" s="1"/>
  <c r="T255" i="11"/>
  <c r="U255" i="11" s="1"/>
  <c r="T254" i="11"/>
  <c r="U254" i="11" s="1"/>
  <c r="T253" i="11"/>
  <c r="U253" i="11" s="1"/>
  <c r="T252" i="11"/>
  <c r="U252" i="11" s="1"/>
  <c r="T251" i="11"/>
  <c r="U251" i="11" s="1"/>
  <c r="T250" i="11"/>
  <c r="U250" i="11" s="1"/>
  <c r="T249" i="11"/>
  <c r="U249" i="11" s="1"/>
  <c r="T248" i="11"/>
  <c r="U248" i="11" s="1"/>
  <c r="T247" i="11"/>
  <c r="U247" i="11" s="1"/>
  <c r="T246" i="11"/>
  <c r="U246" i="11" s="1"/>
  <c r="T245" i="11"/>
  <c r="U245" i="11" s="1"/>
  <c r="T244" i="11"/>
  <c r="U244" i="11" s="1"/>
  <c r="T243" i="11"/>
  <c r="U243" i="11" s="1"/>
  <c r="T242" i="11"/>
  <c r="U242" i="11" s="1"/>
  <c r="T241" i="11"/>
  <c r="U241" i="11" s="1"/>
  <c r="T240" i="11"/>
  <c r="U240" i="11" s="1"/>
  <c r="T239" i="11"/>
  <c r="U239" i="11" s="1"/>
  <c r="T238" i="11"/>
  <c r="U238" i="11" s="1"/>
  <c r="T237" i="11"/>
  <c r="U237" i="11" s="1"/>
  <c r="T236" i="11"/>
  <c r="U236" i="11" s="1"/>
  <c r="T235" i="11"/>
  <c r="U235" i="11" s="1"/>
  <c r="T234" i="11"/>
  <c r="U234" i="11" s="1"/>
  <c r="T233" i="11"/>
  <c r="U233" i="11" s="1"/>
  <c r="T232" i="11"/>
  <c r="U232" i="11" s="1"/>
  <c r="T231" i="11"/>
  <c r="U231" i="11" s="1"/>
  <c r="T230" i="11"/>
  <c r="U230" i="11" s="1"/>
  <c r="T229" i="11"/>
  <c r="U229" i="11" s="1"/>
  <c r="T228" i="11"/>
  <c r="U228" i="11" s="1"/>
  <c r="T227" i="11"/>
  <c r="U227" i="11" s="1"/>
  <c r="T226" i="11"/>
  <c r="U226" i="11" s="1"/>
  <c r="T225" i="11"/>
  <c r="U225" i="11" s="1"/>
  <c r="T224" i="11"/>
  <c r="U224" i="11" s="1"/>
  <c r="T223" i="11"/>
  <c r="U223" i="11" s="1"/>
  <c r="T222" i="11"/>
  <c r="U222" i="11" s="1"/>
  <c r="T221" i="11"/>
  <c r="U221" i="11" s="1"/>
  <c r="T220" i="11"/>
  <c r="U220" i="11" s="1"/>
  <c r="T219" i="11"/>
  <c r="U219" i="11" s="1"/>
  <c r="T218" i="11"/>
  <c r="U218" i="11" s="1"/>
  <c r="T217" i="11"/>
  <c r="U217" i="11" s="1"/>
  <c r="T216" i="11"/>
  <c r="U216" i="11" s="1"/>
  <c r="T215" i="11"/>
  <c r="U215" i="11" s="1"/>
  <c r="T214" i="11"/>
  <c r="U214" i="11" s="1"/>
  <c r="T213" i="11"/>
  <c r="U213" i="11" s="1"/>
  <c r="T212" i="11"/>
  <c r="U212" i="11" s="1"/>
  <c r="T211" i="11"/>
  <c r="U211" i="11" s="1"/>
  <c r="T210" i="11"/>
  <c r="U210" i="11" s="1"/>
  <c r="T209" i="11"/>
  <c r="T208" i="11"/>
  <c r="U208" i="11" s="1"/>
  <c r="T207" i="11"/>
  <c r="U207" i="11" s="1"/>
  <c r="T206" i="11"/>
  <c r="U206" i="11" s="1"/>
  <c r="T205" i="11"/>
  <c r="U205" i="11" s="1"/>
  <c r="T204" i="11"/>
  <c r="U204" i="11" s="1"/>
  <c r="T203" i="11"/>
  <c r="U203" i="11" s="1"/>
  <c r="T202" i="11"/>
  <c r="U202" i="11" s="1"/>
  <c r="T201" i="11"/>
  <c r="U201" i="11" s="1"/>
  <c r="T200" i="11"/>
  <c r="U200" i="11" s="1"/>
  <c r="T199" i="11"/>
  <c r="U199" i="11" s="1"/>
  <c r="T198" i="11"/>
  <c r="U198" i="11" s="1"/>
  <c r="T197" i="11"/>
  <c r="U197" i="11" s="1"/>
  <c r="T196" i="11"/>
  <c r="U196" i="11" s="1"/>
  <c r="T195" i="11"/>
  <c r="U195" i="11" s="1"/>
  <c r="T194" i="11"/>
  <c r="U194" i="11" s="1"/>
  <c r="T193" i="11"/>
  <c r="U193" i="11" s="1"/>
  <c r="T192" i="11"/>
  <c r="U192" i="11" s="1"/>
  <c r="T191" i="11"/>
  <c r="U191" i="11" s="1"/>
  <c r="T190" i="11"/>
  <c r="U190" i="11" s="1"/>
  <c r="T189" i="11"/>
  <c r="U189" i="11" s="1"/>
  <c r="T188" i="11"/>
  <c r="U188" i="11" s="1"/>
  <c r="T187" i="11"/>
  <c r="U187" i="11" s="1"/>
  <c r="T186" i="11"/>
  <c r="U186" i="11" s="1"/>
  <c r="T185" i="11"/>
  <c r="U185" i="11" s="1"/>
  <c r="T184" i="11"/>
  <c r="T183" i="11"/>
  <c r="U183" i="11" s="1"/>
  <c r="T182" i="11"/>
  <c r="U182" i="11" s="1"/>
  <c r="T181" i="11"/>
  <c r="U181" i="11" s="1"/>
  <c r="T180" i="11"/>
  <c r="U180" i="11" s="1"/>
  <c r="T179" i="11"/>
  <c r="U179" i="11" s="1"/>
  <c r="T178" i="11"/>
  <c r="U178" i="11" s="1"/>
  <c r="T177" i="11"/>
  <c r="U177" i="11" s="1"/>
  <c r="T176" i="11"/>
  <c r="U176" i="11" s="1"/>
  <c r="T175" i="11"/>
  <c r="U175" i="11" s="1"/>
  <c r="T174" i="11"/>
  <c r="U174" i="11" s="1"/>
  <c r="T173" i="11"/>
  <c r="U173" i="11" s="1"/>
  <c r="T172" i="11"/>
  <c r="U172" i="11" s="1"/>
  <c r="T171" i="11"/>
  <c r="U171" i="11" s="1"/>
  <c r="T170" i="11"/>
  <c r="U170" i="11" s="1"/>
  <c r="T169" i="11"/>
  <c r="U169" i="11" s="1"/>
  <c r="T168" i="11"/>
  <c r="U168" i="11" s="1"/>
  <c r="T167" i="11"/>
  <c r="U167" i="11" s="1"/>
  <c r="T166" i="11"/>
  <c r="U166" i="11" s="1"/>
  <c r="T165" i="11"/>
  <c r="U165" i="11" s="1"/>
  <c r="T164" i="11"/>
  <c r="U164" i="11" s="1"/>
  <c r="T163" i="11"/>
  <c r="U163" i="11" s="1"/>
  <c r="T162" i="11"/>
  <c r="U162" i="11" s="1"/>
  <c r="T161" i="11"/>
  <c r="U161" i="11" s="1"/>
  <c r="T160" i="11"/>
  <c r="U160" i="11" s="1"/>
  <c r="T159" i="11"/>
  <c r="U159" i="11" s="1"/>
  <c r="T158" i="11"/>
  <c r="U158" i="11" s="1"/>
  <c r="T157" i="11"/>
  <c r="U157" i="11" s="1"/>
  <c r="T156" i="11"/>
  <c r="U156" i="11" s="1"/>
  <c r="T155" i="11"/>
  <c r="U155" i="11" s="1"/>
  <c r="T154" i="11"/>
  <c r="U154" i="11" s="1"/>
  <c r="T153" i="11"/>
  <c r="U153" i="11" s="1"/>
  <c r="T152" i="11"/>
  <c r="U152" i="11" s="1"/>
  <c r="T151" i="11"/>
  <c r="U151" i="11" s="1"/>
  <c r="T150" i="11"/>
  <c r="U150" i="11" s="1"/>
  <c r="T149" i="11"/>
  <c r="U149" i="11" s="1"/>
  <c r="T148" i="11"/>
  <c r="U148" i="11" s="1"/>
  <c r="T147" i="11"/>
  <c r="U147" i="11" s="1"/>
  <c r="T146" i="11"/>
  <c r="U146" i="11" s="1"/>
  <c r="T145" i="11"/>
  <c r="U145" i="11" s="1"/>
  <c r="T144" i="11"/>
  <c r="U144" i="11" s="1"/>
  <c r="T143" i="11"/>
  <c r="U143" i="11" s="1"/>
  <c r="T142" i="11"/>
  <c r="U142" i="11" s="1"/>
  <c r="T141" i="11"/>
  <c r="U141" i="11" s="1"/>
  <c r="T140" i="11"/>
  <c r="U140" i="11" s="1"/>
  <c r="T139" i="11"/>
  <c r="U139" i="11" s="1"/>
  <c r="T138" i="11"/>
  <c r="U138" i="11" s="1"/>
  <c r="T137" i="11"/>
  <c r="U137" i="11" s="1"/>
  <c r="T136" i="11"/>
  <c r="U136" i="11" s="1"/>
  <c r="T135" i="11"/>
  <c r="U135" i="11" s="1"/>
  <c r="T134" i="11"/>
  <c r="U134" i="11" s="1"/>
  <c r="T133" i="11"/>
  <c r="U133" i="11" s="1"/>
  <c r="T132" i="11"/>
  <c r="U132" i="11" s="1"/>
  <c r="T131" i="11"/>
  <c r="U131" i="11" s="1"/>
  <c r="T130" i="11"/>
  <c r="U130" i="11" s="1"/>
  <c r="T129" i="11"/>
  <c r="U129" i="11" s="1"/>
  <c r="T128" i="11"/>
  <c r="U128" i="11" s="1"/>
  <c r="T127" i="11"/>
  <c r="U127" i="11" s="1"/>
  <c r="T126" i="11"/>
  <c r="U126" i="11" s="1"/>
  <c r="T125" i="11"/>
  <c r="U125" i="11" s="1"/>
  <c r="T124" i="11"/>
  <c r="U124" i="11" s="1"/>
  <c r="T123" i="11"/>
  <c r="U123" i="11" s="1"/>
  <c r="T122" i="11"/>
  <c r="U122" i="11" s="1"/>
  <c r="T121" i="11"/>
  <c r="U121" i="11" s="1"/>
  <c r="T120" i="11"/>
  <c r="U120" i="11" s="1"/>
  <c r="T119" i="11"/>
  <c r="U119" i="11" s="1"/>
  <c r="T118" i="11"/>
  <c r="U118" i="11" s="1"/>
  <c r="T117" i="11"/>
  <c r="U117" i="11" s="1"/>
  <c r="T116" i="11"/>
  <c r="U116" i="11" s="1"/>
  <c r="T115" i="11"/>
  <c r="U115" i="11" s="1"/>
  <c r="T114" i="11"/>
  <c r="U114" i="11" s="1"/>
  <c r="T113" i="11"/>
  <c r="U113" i="11" s="1"/>
  <c r="T112" i="11"/>
  <c r="U112" i="11" s="1"/>
  <c r="T111" i="11"/>
  <c r="U111" i="11" s="1"/>
  <c r="T110" i="11"/>
  <c r="U110" i="11" s="1"/>
  <c r="T109" i="11"/>
  <c r="U109" i="11" s="1"/>
  <c r="T108" i="11"/>
  <c r="U108" i="11" s="1"/>
  <c r="T107" i="11"/>
  <c r="U107" i="11" s="1"/>
  <c r="T106" i="11"/>
  <c r="S106" i="11" s="1"/>
  <c r="T105" i="11"/>
  <c r="U105" i="11" s="1"/>
  <c r="T104" i="11"/>
  <c r="U104" i="11" s="1"/>
  <c r="T103" i="11"/>
  <c r="U103" i="11" s="1"/>
  <c r="T102" i="11"/>
  <c r="U102" i="11" s="1"/>
  <c r="T101" i="11"/>
  <c r="U101" i="11" s="1"/>
  <c r="T100" i="11"/>
  <c r="U100" i="11" s="1"/>
  <c r="T99" i="11"/>
  <c r="U99" i="11" s="1"/>
  <c r="T98" i="11"/>
  <c r="U98" i="11" s="1"/>
  <c r="T97" i="11"/>
  <c r="T96" i="11"/>
  <c r="U96" i="11" s="1"/>
  <c r="T95" i="11"/>
  <c r="U95" i="11" s="1"/>
  <c r="T94" i="11"/>
  <c r="U94" i="11" s="1"/>
  <c r="T93" i="11"/>
  <c r="U93" i="11" s="1"/>
  <c r="T92" i="11"/>
  <c r="T91" i="11"/>
  <c r="U91" i="11" s="1"/>
  <c r="T90" i="11"/>
  <c r="U90" i="11" s="1"/>
  <c r="T89" i="11"/>
  <c r="T88" i="11"/>
  <c r="U88" i="11" s="1"/>
  <c r="T87" i="11"/>
  <c r="U87" i="11" s="1"/>
  <c r="T86" i="11"/>
  <c r="U86" i="11" s="1"/>
  <c r="T85" i="11"/>
  <c r="T84" i="11"/>
  <c r="U84" i="11" s="1"/>
  <c r="T83" i="11"/>
  <c r="U83" i="11" s="1"/>
  <c r="T82" i="11"/>
  <c r="U82" i="11" s="1"/>
  <c r="T81" i="11"/>
  <c r="U81" i="11" s="1"/>
  <c r="T80" i="11"/>
  <c r="U80" i="11" s="1"/>
  <c r="T79" i="11"/>
  <c r="U79" i="11" s="1"/>
  <c r="T78" i="11"/>
  <c r="U78" i="11" s="1"/>
  <c r="T77" i="11"/>
  <c r="U77" i="11" s="1"/>
  <c r="T76" i="11"/>
  <c r="U76" i="11" s="1"/>
  <c r="T75" i="11"/>
  <c r="U75" i="11" s="1"/>
  <c r="T74" i="11"/>
  <c r="U74" i="11" s="1"/>
  <c r="T73" i="11"/>
  <c r="U73" i="11" s="1"/>
  <c r="T72" i="11"/>
  <c r="U72" i="11" s="1"/>
  <c r="T71" i="11"/>
  <c r="T70" i="11"/>
  <c r="U70" i="11" s="1"/>
  <c r="T69" i="11"/>
  <c r="U69" i="11" s="1"/>
  <c r="T68" i="11"/>
  <c r="U68" i="11" s="1"/>
  <c r="T67" i="11"/>
  <c r="U67" i="11" s="1"/>
  <c r="T66" i="11"/>
  <c r="U66" i="11" s="1"/>
  <c r="T65" i="11"/>
  <c r="U65" i="11" s="1"/>
  <c r="T64" i="11"/>
  <c r="U64" i="11" s="1"/>
  <c r="T63" i="11"/>
  <c r="U63" i="11" s="1"/>
  <c r="T62" i="11"/>
  <c r="U62" i="11" s="1"/>
  <c r="T61" i="11"/>
  <c r="U61" i="11" s="1"/>
  <c r="T60" i="11"/>
  <c r="U60" i="11" s="1"/>
  <c r="T59" i="11"/>
  <c r="U59" i="11" s="1"/>
  <c r="T58" i="11"/>
  <c r="U58" i="11" s="1"/>
  <c r="T57" i="11"/>
  <c r="T56" i="11"/>
  <c r="U56" i="11" s="1"/>
  <c r="T55" i="11"/>
  <c r="U55" i="11" s="1"/>
  <c r="T54" i="11"/>
  <c r="U54" i="11" s="1"/>
  <c r="T53" i="11"/>
  <c r="U53" i="11" s="1"/>
  <c r="T52" i="11"/>
  <c r="U52" i="11" s="1"/>
  <c r="T51" i="11"/>
  <c r="U51" i="11" s="1"/>
  <c r="T50" i="11"/>
  <c r="T49" i="11"/>
  <c r="U49" i="11" s="1"/>
  <c r="T48" i="11"/>
  <c r="U48" i="11" s="1"/>
  <c r="T47" i="11"/>
  <c r="U47" i="11" s="1"/>
  <c r="T46" i="11"/>
  <c r="T45" i="11"/>
  <c r="U45" i="11" s="1"/>
  <c r="T44" i="11"/>
  <c r="U44" i="11" s="1"/>
  <c r="T194" i="12"/>
  <c r="U194" i="12" s="1"/>
  <c r="T193" i="12"/>
  <c r="U193" i="12" s="1"/>
  <c r="T192" i="12"/>
  <c r="U192" i="12" s="1"/>
  <c r="T191" i="12"/>
  <c r="U191" i="12" s="1"/>
  <c r="T190" i="12"/>
  <c r="U190" i="12" s="1"/>
  <c r="T189" i="12"/>
  <c r="U189" i="12" s="1"/>
  <c r="T188" i="12"/>
  <c r="U188" i="12" s="1"/>
  <c r="T187" i="12"/>
  <c r="U187" i="12" s="1"/>
  <c r="T186" i="12"/>
  <c r="U186" i="12" s="1"/>
  <c r="T185" i="12"/>
  <c r="U185" i="12" s="1"/>
  <c r="T184" i="12"/>
  <c r="U184" i="12" s="1"/>
  <c r="T183" i="12"/>
  <c r="U183" i="12" s="1"/>
  <c r="T182" i="12"/>
  <c r="U182" i="12" s="1"/>
  <c r="T181" i="12"/>
  <c r="U181" i="12" s="1"/>
  <c r="T180" i="12"/>
  <c r="U180" i="12" s="1"/>
  <c r="T179" i="12"/>
  <c r="U179" i="12" s="1"/>
  <c r="T178" i="12"/>
  <c r="U178" i="12" s="1"/>
  <c r="T177" i="12"/>
  <c r="U177" i="12" s="1"/>
  <c r="T176" i="12"/>
  <c r="U176" i="12" s="1"/>
  <c r="T175" i="12"/>
  <c r="U175" i="12" s="1"/>
  <c r="T174" i="12"/>
  <c r="U174" i="12" s="1"/>
  <c r="T173" i="12"/>
  <c r="U173" i="12" s="1"/>
  <c r="T172" i="12"/>
  <c r="T171" i="12"/>
  <c r="U171" i="12" s="1"/>
  <c r="T170" i="12"/>
  <c r="U170" i="12" s="1"/>
  <c r="T169" i="12"/>
  <c r="U169" i="12" s="1"/>
  <c r="T168" i="12"/>
  <c r="U168" i="12" s="1"/>
  <c r="T167" i="12"/>
  <c r="U167" i="12" s="1"/>
  <c r="T166" i="12"/>
  <c r="U166" i="12" s="1"/>
  <c r="T165" i="12"/>
  <c r="U165" i="12" s="1"/>
  <c r="T164" i="12"/>
  <c r="U164" i="12" s="1"/>
  <c r="T163" i="12"/>
  <c r="U163" i="12" s="1"/>
  <c r="T162" i="12"/>
  <c r="U162" i="12" s="1"/>
  <c r="T161" i="12"/>
  <c r="U161" i="12" s="1"/>
  <c r="T160" i="12"/>
  <c r="U160" i="12" s="1"/>
  <c r="T159" i="12"/>
  <c r="U159" i="12" s="1"/>
  <c r="T158" i="12"/>
  <c r="U158" i="12" s="1"/>
  <c r="T157" i="12"/>
  <c r="U157" i="12" s="1"/>
  <c r="T156" i="12"/>
  <c r="U156" i="12" s="1"/>
  <c r="T155" i="12"/>
  <c r="U155" i="12" s="1"/>
  <c r="T154" i="12"/>
  <c r="U154" i="12" s="1"/>
  <c r="T153" i="12"/>
  <c r="U153" i="12" s="1"/>
  <c r="T152" i="12"/>
  <c r="U152" i="12" s="1"/>
  <c r="T151" i="12"/>
  <c r="U151" i="12" s="1"/>
  <c r="T150" i="12"/>
  <c r="U150" i="12" s="1"/>
  <c r="T149" i="12"/>
  <c r="U149" i="12" s="1"/>
  <c r="T148" i="12"/>
  <c r="U148" i="12" s="1"/>
  <c r="T147" i="12"/>
  <c r="U147" i="12" s="1"/>
  <c r="T146" i="12"/>
  <c r="U146" i="12" s="1"/>
  <c r="T145" i="12"/>
  <c r="U145" i="12" s="1"/>
  <c r="T144" i="12"/>
  <c r="U144" i="12" s="1"/>
  <c r="T143" i="12"/>
  <c r="U143" i="12" s="1"/>
  <c r="T142" i="12"/>
  <c r="U142" i="12" s="1"/>
  <c r="T141" i="12"/>
  <c r="U141" i="12" s="1"/>
  <c r="T140" i="12"/>
  <c r="U140" i="12" s="1"/>
  <c r="T139" i="12"/>
  <c r="U139" i="12" s="1"/>
  <c r="T138" i="12"/>
  <c r="U138" i="12" s="1"/>
  <c r="T137" i="12"/>
  <c r="U137" i="12" s="1"/>
  <c r="T136" i="12"/>
  <c r="U136" i="12" s="1"/>
  <c r="T135" i="12"/>
  <c r="U135" i="12" s="1"/>
  <c r="T134" i="12"/>
  <c r="U134" i="12" s="1"/>
  <c r="T133" i="12"/>
  <c r="U133" i="12" s="1"/>
  <c r="T132" i="12"/>
  <c r="U132" i="12" s="1"/>
  <c r="T131" i="12"/>
  <c r="U131" i="12" s="1"/>
  <c r="T130" i="12"/>
  <c r="U130" i="12" s="1"/>
  <c r="T129" i="12"/>
  <c r="U129" i="12" s="1"/>
  <c r="T128" i="12"/>
  <c r="U128" i="12" s="1"/>
  <c r="T127" i="12"/>
  <c r="U127" i="12" s="1"/>
  <c r="T126" i="12"/>
  <c r="U126" i="12" s="1"/>
  <c r="T125" i="12"/>
  <c r="T124" i="12"/>
  <c r="U124" i="12" s="1"/>
  <c r="T123" i="12"/>
  <c r="U123" i="12" s="1"/>
  <c r="T122" i="12"/>
  <c r="U122" i="12" s="1"/>
  <c r="T121" i="12"/>
  <c r="U121" i="12" s="1"/>
  <c r="T120" i="12"/>
  <c r="U120" i="12" s="1"/>
  <c r="T119" i="12"/>
  <c r="U119" i="12" s="1"/>
  <c r="T118" i="12"/>
  <c r="U118" i="12" s="1"/>
  <c r="T117" i="12"/>
  <c r="U117" i="12" s="1"/>
  <c r="T116" i="12"/>
  <c r="U116" i="12" s="1"/>
  <c r="T113" i="12"/>
  <c r="U113" i="12" s="1"/>
  <c r="T112" i="12"/>
  <c r="U112" i="12" s="1"/>
  <c r="T110" i="12"/>
  <c r="U110" i="12" s="1"/>
  <c r="T109" i="12"/>
  <c r="U109" i="12" s="1"/>
  <c r="T108" i="12"/>
  <c r="U108" i="12" s="1"/>
  <c r="T107" i="12"/>
  <c r="U107" i="12" s="1"/>
  <c r="T106" i="12"/>
  <c r="U106" i="12" s="1"/>
  <c r="T105" i="12"/>
  <c r="U105" i="12" s="1"/>
  <c r="T104" i="12"/>
  <c r="U104" i="12" s="1"/>
  <c r="T101" i="12"/>
  <c r="U101" i="12" s="1"/>
  <c r="T100" i="12"/>
  <c r="U100" i="12" s="1"/>
  <c r="T99" i="12"/>
  <c r="U99" i="12" s="1"/>
  <c r="T97" i="12"/>
  <c r="U97" i="12" s="1"/>
  <c r="T96" i="12"/>
  <c r="U96" i="12" s="1"/>
  <c r="T88" i="12"/>
  <c r="U88" i="12" s="1"/>
  <c r="T87" i="12"/>
  <c r="U87" i="12" s="1"/>
  <c r="T86" i="12"/>
  <c r="U86" i="12" s="1"/>
  <c r="T85" i="12"/>
  <c r="U85" i="12" s="1"/>
  <c r="T84" i="12"/>
  <c r="U84" i="12" s="1"/>
  <c r="T83" i="12"/>
  <c r="U83" i="12" s="1"/>
  <c r="T81" i="12"/>
  <c r="U81" i="12" s="1"/>
  <c r="T79" i="12"/>
  <c r="U79" i="12" s="1"/>
  <c r="T78" i="12"/>
  <c r="U78" i="12" s="1"/>
  <c r="T76" i="12"/>
  <c r="U76" i="12" s="1"/>
  <c r="T74" i="12"/>
  <c r="U74" i="12" s="1"/>
  <c r="T73" i="12"/>
  <c r="U73" i="12" s="1"/>
  <c r="T72" i="12"/>
  <c r="U72" i="12" s="1"/>
  <c r="T71" i="12"/>
  <c r="U71" i="12" s="1"/>
  <c r="T70" i="12"/>
  <c r="U70" i="12" s="1"/>
  <c r="T64" i="12"/>
  <c r="U64" i="12" s="1"/>
  <c r="T63" i="12"/>
  <c r="U63" i="12" s="1"/>
  <c r="T62" i="12"/>
  <c r="U62" i="12" s="1"/>
  <c r="T61" i="12"/>
  <c r="U61" i="12" s="1"/>
  <c r="T60" i="12"/>
  <c r="U60" i="12" s="1"/>
  <c r="T59" i="12"/>
  <c r="U59" i="12" s="1"/>
  <c r="T58" i="12"/>
  <c r="U58" i="12" s="1"/>
  <c r="T57" i="12"/>
  <c r="U57" i="12" s="1"/>
  <c r="T56" i="12"/>
  <c r="U56" i="12" s="1"/>
  <c r="T55" i="12"/>
  <c r="U55" i="12" s="1"/>
  <c r="T54" i="12"/>
  <c r="U54" i="12" s="1"/>
  <c r="T53" i="12"/>
  <c r="U53" i="12" s="1"/>
  <c r="T52" i="12"/>
  <c r="U52" i="12" s="1"/>
  <c r="T51" i="12"/>
  <c r="U51" i="12" s="1"/>
  <c r="T50" i="12"/>
  <c r="U50" i="12" s="1"/>
  <c r="T49" i="12"/>
  <c r="U49" i="12" s="1"/>
  <c r="T48" i="12"/>
  <c r="U48" i="12" s="1"/>
  <c r="T47" i="12"/>
  <c r="U47" i="12" s="1"/>
  <c r="T46" i="12"/>
  <c r="U46" i="12" s="1"/>
  <c r="T45" i="12"/>
  <c r="U45" i="12" s="1"/>
  <c r="T44" i="12"/>
  <c r="U44" i="12" s="1"/>
  <c r="T210" i="33"/>
  <c r="U210" i="33" s="1"/>
  <c r="T209" i="33"/>
  <c r="T208" i="33"/>
  <c r="U208" i="33" s="1"/>
  <c r="T207" i="33"/>
  <c r="U207" i="33" s="1"/>
  <c r="T206" i="33"/>
  <c r="T205" i="33"/>
  <c r="T204" i="33"/>
  <c r="U204" i="33" s="1"/>
  <c r="T203" i="33"/>
  <c r="U203" i="33" s="1"/>
  <c r="T202" i="33"/>
  <c r="T201" i="33"/>
  <c r="U201" i="33" s="1"/>
  <c r="T200" i="33"/>
  <c r="U200" i="33" s="1"/>
  <c r="T199" i="33"/>
  <c r="T198" i="33"/>
  <c r="T197" i="33"/>
  <c r="U197" i="33" s="1"/>
  <c r="T196" i="33"/>
  <c r="U196" i="33" s="1"/>
  <c r="T195" i="33"/>
  <c r="T194" i="33"/>
  <c r="U194" i="33" s="1"/>
  <c r="T193" i="33"/>
  <c r="U193" i="33" s="1"/>
  <c r="T192" i="33"/>
  <c r="T191" i="33"/>
  <c r="T190" i="33"/>
  <c r="U190" i="33" s="1"/>
  <c r="T189" i="33"/>
  <c r="U189" i="33" s="1"/>
  <c r="T188" i="33"/>
  <c r="T187" i="33"/>
  <c r="U187" i="33" s="1"/>
  <c r="T186" i="33"/>
  <c r="T185" i="33"/>
  <c r="T184" i="33"/>
  <c r="T183" i="33"/>
  <c r="U183" i="33" s="1"/>
  <c r="T182" i="33"/>
  <c r="U182" i="33" s="1"/>
  <c r="T181" i="33"/>
  <c r="T180" i="33"/>
  <c r="U180" i="33" s="1"/>
  <c r="T179" i="33"/>
  <c r="U179" i="33" s="1"/>
  <c r="T178" i="33"/>
  <c r="T177" i="33"/>
  <c r="T176" i="33"/>
  <c r="U176" i="33" s="1"/>
  <c r="T175" i="33"/>
  <c r="U175" i="33" s="1"/>
  <c r="T174" i="33"/>
  <c r="T173" i="33"/>
  <c r="U173" i="33" s="1"/>
  <c r="T172" i="33"/>
  <c r="U172" i="33" s="1"/>
  <c r="T171" i="33"/>
  <c r="T170" i="33"/>
  <c r="T169" i="33"/>
  <c r="U169" i="33" s="1"/>
  <c r="T168" i="33"/>
  <c r="U168" i="33" s="1"/>
  <c r="T167" i="33"/>
  <c r="T166" i="33"/>
  <c r="U166" i="33" s="1"/>
  <c r="T165" i="33"/>
  <c r="U165" i="33" s="1"/>
  <c r="T164" i="33"/>
  <c r="T163" i="33"/>
  <c r="T162" i="33"/>
  <c r="U162" i="33" s="1"/>
  <c r="T161" i="33"/>
  <c r="U161" i="33" s="1"/>
  <c r="T160" i="33"/>
  <c r="T159" i="33"/>
  <c r="U159" i="33" s="1"/>
  <c r="T158" i="33"/>
  <c r="U158" i="33" s="1"/>
  <c r="T157" i="33"/>
  <c r="T156" i="33"/>
  <c r="T155" i="33"/>
  <c r="U155" i="33" s="1"/>
  <c r="T154" i="33"/>
  <c r="U154" i="33" s="1"/>
  <c r="T153" i="33"/>
  <c r="T152" i="33"/>
  <c r="U152" i="33" s="1"/>
  <c r="T151" i="33"/>
  <c r="T150" i="33"/>
  <c r="T149" i="33"/>
  <c r="T148" i="33"/>
  <c r="U148" i="33" s="1"/>
  <c r="T147" i="33"/>
  <c r="U147" i="33" s="1"/>
  <c r="T146" i="33"/>
  <c r="T145" i="33"/>
  <c r="U145" i="33" s="1"/>
  <c r="T144" i="33"/>
  <c r="U144" i="33" s="1"/>
  <c r="T143" i="33"/>
  <c r="T142" i="33"/>
  <c r="T141" i="33"/>
  <c r="U141" i="33" s="1"/>
  <c r="T140" i="33"/>
  <c r="U140" i="33" s="1"/>
  <c r="T139" i="33"/>
  <c r="T138" i="33"/>
  <c r="U138" i="33" s="1"/>
  <c r="T137" i="33"/>
  <c r="U137" i="33" s="1"/>
  <c r="T136" i="33"/>
  <c r="T135" i="33"/>
  <c r="T134" i="33"/>
  <c r="U134" i="33" s="1"/>
  <c r="T133" i="33"/>
  <c r="U133" i="33" s="1"/>
  <c r="T132" i="33"/>
  <c r="T131" i="33"/>
  <c r="U131" i="33" s="1"/>
  <c r="T130" i="33"/>
  <c r="U130" i="33" s="1"/>
  <c r="T129" i="33"/>
  <c r="T128" i="33"/>
  <c r="T127" i="33"/>
  <c r="U127" i="33" s="1"/>
  <c r="T126" i="33"/>
  <c r="U126" i="33" s="1"/>
  <c r="T125" i="33"/>
  <c r="T124" i="33"/>
  <c r="U124" i="33" s="1"/>
  <c r="T123" i="33"/>
  <c r="U123" i="33" s="1"/>
  <c r="T122" i="33"/>
  <c r="T121" i="33"/>
  <c r="T120" i="33"/>
  <c r="U120" i="33" s="1"/>
  <c r="T119" i="33"/>
  <c r="U119" i="33" s="1"/>
  <c r="T118" i="33"/>
  <c r="T117" i="33"/>
  <c r="U117" i="33" s="1"/>
  <c r="T116" i="33"/>
  <c r="U116" i="33" s="1"/>
  <c r="T115" i="33"/>
  <c r="T114" i="33"/>
  <c r="T113" i="33"/>
  <c r="U113" i="33" s="1"/>
  <c r="T112" i="33"/>
  <c r="U112" i="33" s="1"/>
  <c r="T111" i="33"/>
  <c r="T110" i="33"/>
  <c r="U110" i="33" s="1"/>
  <c r="T109" i="33"/>
  <c r="U109" i="33" s="1"/>
  <c r="T108" i="33"/>
  <c r="T107" i="33"/>
  <c r="T106" i="33"/>
  <c r="U106" i="33" s="1"/>
  <c r="T105" i="33"/>
  <c r="U105" i="33" s="1"/>
  <c r="T104" i="33"/>
  <c r="T103" i="33"/>
  <c r="U103" i="33" s="1"/>
  <c r="T102" i="33"/>
  <c r="U102" i="33" s="1"/>
  <c r="T101" i="33"/>
  <c r="T100" i="33"/>
  <c r="T99" i="33"/>
  <c r="U99" i="33" s="1"/>
  <c r="T98" i="33"/>
  <c r="U98" i="33" s="1"/>
  <c r="T97" i="33"/>
  <c r="T96" i="33"/>
  <c r="U96" i="33" s="1"/>
  <c r="T95" i="33"/>
  <c r="U95" i="33" s="1"/>
  <c r="T94" i="33"/>
  <c r="T93" i="33"/>
  <c r="T92" i="33"/>
  <c r="U92" i="33" s="1"/>
  <c r="T91" i="33"/>
  <c r="U91" i="33" s="1"/>
  <c r="T90" i="33"/>
  <c r="T89" i="33"/>
  <c r="U89" i="33" s="1"/>
  <c r="T88" i="33"/>
  <c r="U88" i="33" s="1"/>
  <c r="T87" i="33"/>
  <c r="T86" i="33"/>
  <c r="T85" i="33"/>
  <c r="U85" i="33" s="1"/>
  <c r="T84" i="33"/>
  <c r="U84" i="33" s="1"/>
  <c r="T83" i="33"/>
  <c r="T82" i="33"/>
  <c r="U82" i="33" s="1"/>
  <c r="T81" i="33"/>
  <c r="U81" i="33" s="1"/>
  <c r="T80" i="33"/>
  <c r="T79" i="33"/>
  <c r="T78" i="33"/>
  <c r="U78" i="33" s="1"/>
  <c r="T77" i="33"/>
  <c r="U77" i="33" s="1"/>
  <c r="T76" i="33"/>
  <c r="T75" i="33"/>
  <c r="U75" i="33" s="1"/>
  <c r="T74" i="33"/>
  <c r="U74" i="33" s="1"/>
  <c r="T73" i="33"/>
  <c r="T72" i="33"/>
  <c r="T71" i="33"/>
  <c r="U71" i="33" s="1"/>
  <c r="T70" i="33"/>
  <c r="U70" i="33" s="1"/>
  <c r="T69" i="33"/>
  <c r="T68" i="33"/>
  <c r="U68" i="33" s="1"/>
  <c r="T67" i="33"/>
  <c r="U67" i="33" s="1"/>
  <c r="T66" i="33"/>
  <c r="T65" i="33"/>
  <c r="T64" i="33"/>
  <c r="U64" i="33" s="1"/>
  <c r="T63" i="33"/>
  <c r="U63" i="33" s="1"/>
  <c r="T62" i="33"/>
  <c r="T61" i="33"/>
  <c r="U61" i="33" s="1"/>
  <c r="T60" i="33"/>
  <c r="U60" i="33" s="1"/>
  <c r="T59" i="33"/>
  <c r="T58" i="33"/>
  <c r="T57" i="33"/>
  <c r="U57" i="33" s="1"/>
  <c r="T56" i="33"/>
  <c r="U56" i="33" s="1"/>
  <c r="T55" i="33"/>
  <c r="T54" i="33"/>
  <c r="U54" i="33" s="1"/>
  <c r="T53" i="33"/>
  <c r="U53" i="33" s="1"/>
  <c r="T52" i="33"/>
  <c r="T51" i="33"/>
  <c r="T50" i="33"/>
  <c r="U50" i="33" s="1"/>
  <c r="T49" i="33"/>
  <c r="U49" i="33" s="1"/>
  <c r="T48" i="33"/>
  <c r="T47" i="33"/>
  <c r="U47" i="33" s="1"/>
  <c r="T46" i="33"/>
  <c r="U46" i="33" s="1"/>
  <c r="T45" i="33"/>
  <c r="T44" i="33"/>
  <c r="T376" i="13"/>
  <c r="U376" i="13" s="1"/>
  <c r="T375" i="13"/>
  <c r="U375" i="13" s="1"/>
  <c r="T374" i="13"/>
  <c r="U374" i="13" s="1"/>
  <c r="T373" i="13"/>
  <c r="U373" i="13" s="1"/>
  <c r="T372" i="13"/>
  <c r="U372" i="13" s="1"/>
  <c r="T371" i="13"/>
  <c r="U371" i="13" s="1"/>
  <c r="T370" i="13"/>
  <c r="U370" i="13" s="1"/>
  <c r="T369" i="13"/>
  <c r="U369" i="13" s="1"/>
  <c r="T368" i="13"/>
  <c r="U368" i="13" s="1"/>
  <c r="T367" i="13"/>
  <c r="T366" i="13"/>
  <c r="U366" i="13" s="1"/>
  <c r="T365" i="13"/>
  <c r="U365" i="13" s="1"/>
  <c r="T364" i="13"/>
  <c r="U364" i="13" s="1"/>
  <c r="T363" i="13"/>
  <c r="U363" i="13" s="1"/>
  <c r="T362" i="13"/>
  <c r="U362" i="13" s="1"/>
  <c r="T361" i="13"/>
  <c r="U361" i="13" s="1"/>
  <c r="T360" i="13"/>
  <c r="U360" i="13" s="1"/>
  <c r="T359" i="13"/>
  <c r="U359" i="13" s="1"/>
  <c r="T358" i="13"/>
  <c r="U358" i="13" s="1"/>
  <c r="T357" i="13"/>
  <c r="U357" i="13" s="1"/>
  <c r="T356" i="13"/>
  <c r="U356" i="13" s="1"/>
  <c r="T355" i="13"/>
  <c r="U355" i="13" s="1"/>
  <c r="T354" i="13"/>
  <c r="U354" i="13" s="1"/>
  <c r="T353" i="13"/>
  <c r="U353" i="13" s="1"/>
  <c r="T352" i="13"/>
  <c r="U352" i="13" s="1"/>
  <c r="T351" i="13"/>
  <c r="U351" i="13" s="1"/>
  <c r="T350" i="13"/>
  <c r="U350" i="13" s="1"/>
  <c r="T349" i="13"/>
  <c r="U349" i="13" s="1"/>
  <c r="T348" i="13"/>
  <c r="U348" i="13" s="1"/>
  <c r="T347" i="13"/>
  <c r="U347" i="13" s="1"/>
  <c r="T346" i="13"/>
  <c r="U346" i="13" s="1"/>
  <c r="T345" i="13"/>
  <c r="U345" i="13" s="1"/>
  <c r="T344" i="13"/>
  <c r="U344" i="13" s="1"/>
  <c r="T343" i="13"/>
  <c r="U343" i="13" s="1"/>
  <c r="T342" i="13"/>
  <c r="U342" i="13" s="1"/>
  <c r="T341" i="13"/>
  <c r="U341" i="13" s="1"/>
  <c r="T340" i="13"/>
  <c r="U340" i="13" s="1"/>
  <c r="T339" i="13"/>
  <c r="U339" i="13" s="1"/>
  <c r="T338" i="13"/>
  <c r="U338" i="13" s="1"/>
  <c r="T337" i="13"/>
  <c r="U337" i="13" s="1"/>
  <c r="T336" i="13"/>
  <c r="U336" i="13" s="1"/>
  <c r="T335" i="13"/>
  <c r="U335" i="13" s="1"/>
  <c r="T334" i="13"/>
  <c r="U334" i="13" s="1"/>
  <c r="T333" i="13"/>
  <c r="U333" i="13" s="1"/>
  <c r="T332" i="13"/>
  <c r="U332" i="13" s="1"/>
  <c r="T331" i="13"/>
  <c r="U331" i="13" s="1"/>
  <c r="T330" i="13"/>
  <c r="U330" i="13" s="1"/>
  <c r="T329" i="13"/>
  <c r="U329" i="13" s="1"/>
  <c r="T328" i="13"/>
  <c r="U328" i="13" s="1"/>
  <c r="T327" i="13"/>
  <c r="U327" i="13" s="1"/>
  <c r="T326" i="13"/>
  <c r="U326" i="13" s="1"/>
  <c r="T325" i="13"/>
  <c r="U325" i="13" s="1"/>
  <c r="T324" i="13"/>
  <c r="U324" i="13" s="1"/>
  <c r="T323" i="13"/>
  <c r="U323" i="13" s="1"/>
  <c r="T322" i="13"/>
  <c r="U322" i="13" s="1"/>
  <c r="T321" i="13"/>
  <c r="U321" i="13" s="1"/>
  <c r="T319" i="13"/>
  <c r="U319" i="13" s="1"/>
  <c r="T318" i="13"/>
  <c r="U318" i="13" s="1"/>
  <c r="T317" i="13"/>
  <c r="U317" i="13" s="1"/>
  <c r="T316" i="13"/>
  <c r="U316" i="13" s="1"/>
  <c r="T315" i="13"/>
  <c r="U315" i="13" s="1"/>
  <c r="T314" i="13"/>
  <c r="U314" i="13" s="1"/>
  <c r="T313" i="13"/>
  <c r="U313" i="13" s="1"/>
  <c r="T312" i="13"/>
  <c r="U312" i="13" s="1"/>
  <c r="T311" i="13"/>
  <c r="U311" i="13" s="1"/>
  <c r="T310" i="13"/>
  <c r="U310" i="13" s="1"/>
  <c r="T309" i="13"/>
  <c r="U309" i="13" s="1"/>
  <c r="T308" i="13"/>
  <c r="U308" i="13" s="1"/>
  <c r="T307" i="13"/>
  <c r="T306" i="13"/>
  <c r="U306" i="13" s="1"/>
  <c r="T305" i="13"/>
  <c r="U305" i="13" s="1"/>
  <c r="T304" i="13"/>
  <c r="U304" i="13" s="1"/>
  <c r="T303" i="13"/>
  <c r="U303" i="13" s="1"/>
  <c r="T302" i="13"/>
  <c r="U302" i="13" s="1"/>
  <c r="T301" i="13"/>
  <c r="U301" i="13" s="1"/>
  <c r="T300" i="13"/>
  <c r="U300" i="13" s="1"/>
  <c r="T299" i="13"/>
  <c r="U299" i="13" s="1"/>
  <c r="T298" i="13"/>
  <c r="U298" i="13" s="1"/>
  <c r="T297" i="13"/>
  <c r="U297" i="13" s="1"/>
  <c r="T296" i="13"/>
  <c r="T295" i="13"/>
  <c r="U295" i="13" s="1"/>
  <c r="T294" i="13"/>
  <c r="U294" i="13" s="1"/>
  <c r="T293" i="13"/>
  <c r="U293" i="13" s="1"/>
  <c r="T292" i="13"/>
  <c r="U292" i="13" s="1"/>
  <c r="T291" i="13"/>
  <c r="U291" i="13" s="1"/>
  <c r="T290" i="13"/>
  <c r="U290" i="13" s="1"/>
  <c r="T289" i="13"/>
  <c r="U289" i="13" s="1"/>
  <c r="T288" i="13"/>
  <c r="U288" i="13" s="1"/>
  <c r="T287" i="13"/>
  <c r="U287" i="13" s="1"/>
  <c r="T286" i="13"/>
  <c r="U286" i="13" s="1"/>
  <c r="T285" i="13"/>
  <c r="U285" i="13" s="1"/>
  <c r="T284" i="13"/>
  <c r="U284" i="13" s="1"/>
  <c r="T283" i="13"/>
  <c r="U283" i="13" s="1"/>
  <c r="T282" i="13"/>
  <c r="U282" i="13" s="1"/>
  <c r="T281" i="13"/>
  <c r="U281" i="13" s="1"/>
  <c r="T280" i="13"/>
  <c r="U280" i="13" s="1"/>
  <c r="T279" i="13"/>
  <c r="U279" i="13" s="1"/>
  <c r="T278" i="13"/>
  <c r="U278" i="13" s="1"/>
  <c r="T277" i="13"/>
  <c r="U277" i="13" s="1"/>
  <c r="T276" i="13"/>
  <c r="U276" i="13" s="1"/>
  <c r="T275" i="13"/>
  <c r="U275" i="13" s="1"/>
  <c r="T274" i="13"/>
  <c r="U274" i="13" s="1"/>
  <c r="T273" i="13"/>
  <c r="U273" i="13" s="1"/>
  <c r="T272" i="13"/>
  <c r="U272" i="13" s="1"/>
  <c r="T271" i="13"/>
  <c r="U271" i="13" s="1"/>
  <c r="T270" i="13"/>
  <c r="U270" i="13" s="1"/>
  <c r="T269" i="13"/>
  <c r="U269" i="13" s="1"/>
  <c r="T268" i="13"/>
  <c r="U268" i="13" s="1"/>
  <c r="T267" i="13"/>
  <c r="U267" i="13" s="1"/>
  <c r="T266" i="13"/>
  <c r="U266" i="13" s="1"/>
  <c r="T265" i="13"/>
  <c r="U265" i="13" s="1"/>
  <c r="T264" i="13"/>
  <c r="U264" i="13" s="1"/>
  <c r="T263" i="13"/>
  <c r="U263" i="13" s="1"/>
  <c r="T262" i="13"/>
  <c r="U262" i="13" s="1"/>
  <c r="T261" i="13"/>
  <c r="U261" i="13" s="1"/>
  <c r="T260" i="13"/>
  <c r="U260" i="13" s="1"/>
  <c r="T259" i="13"/>
  <c r="U259" i="13" s="1"/>
  <c r="T258" i="13"/>
  <c r="U258" i="13" s="1"/>
  <c r="T257" i="13"/>
  <c r="U257" i="13" s="1"/>
  <c r="T256" i="13"/>
  <c r="U256" i="13" s="1"/>
  <c r="T255" i="13"/>
  <c r="U255" i="13" s="1"/>
  <c r="T254" i="13"/>
  <c r="U254" i="13" s="1"/>
  <c r="T253" i="13"/>
  <c r="U253" i="13" s="1"/>
  <c r="T252" i="13"/>
  <c r="U252" i="13" s="1"/>
  <c r="T251" i="13"/>
  <c r="U251" i="13" s="1"/>
  <c r="T250" i="13"/>
  <c r="U250" i="13" s="1"/>
  <c r="T249" i="13"/>
  <c r="U249" i="13" s="1"/>
  <c r="T248" i="13"/>
  <c r="U248" i="13" s="1"/>
  <c r="T247" i="13"/>
  <c r="U247" i="13" s="1"/>
  <c r="T246" i="13"/>
  <c r="U246" i="13" s="1"/>
  <c r="T245" i="13"/>
  <c r="U245" i="13" s="1"/>
  <c r="T244" i="13"/>
  <c r="U244" i="13" s="1"/>
  <c r="T243" i="13"/>
  <c r="U243" i="13" s="1"/>
  <c r="T242" i="13"/>
  <c r="U242" i="13" s="1"/>
  <c r="T241" i="13"/>
  <c r="U241" i="13" s="1"/>
  <c r="T240" i="13"/>
  <c r="U240" i="13" s="1"/>
  <c r="T239" i="13"/>
  <c r="U239" i="13" s="1"/>
  <c r="T238" i="13"/>
  <c r="U238" i="13" s="1"/>
  <c r="T237" i="13"/>
  <c r="U237" i="13" s="1"/>
  <c r="T236" i="13"/>
  <c r="U236" i="13" s="1"/>
  <c r="T235" i="13"/>
  <c r="U235" i="13" s="1"/>
  <c r="T234" i="13"/>
  <c r="U234" i="13" s="1"/>
  <c r="T233" i="13"/>
  <c r="U233" i="13" s="1"/>
  <c r="T232" i="13"/>
  <c r="U232" i="13" s="1"/>
  <c r="T231" i="13"/>
  <c r="U231" i="13" s="1"/>
  <c r="T230" i="13"/>
  <c r="U230" i="13" s="1"/>
  <c r="T229" i="13"/>
  <c r="U229" i="13" s="1"/>
  <c r="T228" i="13"/>
  <c r="U228" i="13" s="1"/>
  <c r="T227" i="13"/>
  <c r="U227" i="13" s="1"/>
  <c r="T226" i="13"/>
  <c r="U226" i="13" s="1"/>
  <c r="T225" i="13"/>
  <c r="U225" i="13" s="1"/>
  <c r="T224" i="13"/>
  <c r="U224" i="13" s="1"/>
  <c r="T223" i="13"/>
  <c r="U223" i="13" s="1"/>
  <c r="T222" i="13"/>
  <c r="U222" i="13" s="1"/>
  <c r="T221" i="13"/>
  <c r="U221" i="13" s="1"/>
  <c r="T220" i="13"/>
  <c r="T219" i="13"/>
  <c r="U219" i="13" s="1"/>
  <c r="T218" i="13"/>
  <c r="U218" i="13" s="1"/>
  <c r="T217" i="13"/>
  <c r="U217" i="13" s="1"/>
  <c r="T216" i="13"/>
  <c r="U216" i="13" s="1"/>
  <c r="T215" i="13"/>
  <c r="U215" i="13" s="1"/>
  <c r="T214" i="13"/>
  <c r="U214" i="13" s="1"/>
  <c r="T213" i="13"/>
  <c r="U213" i="13" s="1"/>
  <c r="T212" i="13"/>
  <c r="U212" i="13" s="1"/>
  <c r="T211" i="13"/>
  <c r="U211" i="13" s="1"/>
  <c r="T210" i="13"/>
  <c r="U210" i="13" s="1"/>
  <c r="T209" i="13"/>
  <c r="U209" i="13" s="1"/>
  <c r="T208" i="13"/>
  <c r="U208" i="13" s="1"/>
  <c r="T207" i="13"/>
  <c r="U207" i="13" s="1"/>
  <c r="T206" i="13"/>
  <c r="U206" i="13" s="1"/>
  <c r="T205" i="13"/>
  <c r="U205" i="13" s="1"/>
  <c r="T204" i="13"/>
  <c r="U204" i="13" s="1"/>
  <c r="T203" i="13"/>
  <c r="U203" i="13" s="1"/>
  <c r="T202" i="13"/>
  <c r="U202" i="13" s="1"/>
  <c r="T201" i="13"/>
  <c r="U201" i="13" s="1"/>
  <c r="T200" i="13"/>
  <c r="U200" i="13" s="1"/>
  <c r="T199" i="13"/>
  <c r="U199" i="13" s="1"/>
  <c r="T198" i="13"/>
  <c r="U198" i="13" s="1"/>
  <c r="T197" i="13"/>
  <c r="U197" i="13" s="1"/>
  <c r="T196" i="13"/>
  <c r="U196" i="13" s="1"/>
  <c r="T195" i="13"/>
  <c r="U195" i="13" s="1"/>
  <c r="T194" i="13"/>
  <c r="U194" i="13" s="1"/>
  <c r="T193" i="13"/>
  <c r="U193" i="13" s="1"/>
  <c r="T192" i="13"/>
  <c r="U192" i="13" s="1"/>
  <c r="T191" i="13"/>
  <c r="U191" i="13" s="1"/>
  <c r="T190" i="13"/>
  <c r="U190" i="13" s="1"/>
  <c r="T189" i="13"/>
  <c r="U189" i="13" s="1"/>
  <c r="T188" i="13"/>
  <c r="U188" i="13" s="1"/>
  <c r="T187" i="13"/>
  <c r="U187" i="13" s="1"/>
  <c r="T186" i="13"/>
  <c r="U186" i="13" s="1"/>
  <c r="T185" i="13"/>
  <c r="U185" i="13" s="1"/>
  <c r="T184" i="13"/>
  <c r="U184" i="13" s="1"/>
  <c r="T183" i="13"/>
  <c r="U183" i="13" s="1"/>
  <c r="T182" i="13"/>
  <c r="U182" i="13" s="1"/>
  <c r="T181" i="13"/>
  <c r="U181" i="13" s="1"/>
  <c r="T180" i="13"/>
  <c r="U180" i="13" s="1"/>
  <c r="T179" i="13"/>
  <c r="T178" i="13"/>
  <c r="U178" i="13" s="1"/>
  <c r="T177" i="13"/>
  <c r="U177" i="13" s="1"/>
  <c r="T176" i="13"/>
  <c r="U176" i="13" s="1"/>
  <c r="T175" i="13"/>
  <c r="U175" i="13" s="1"/>
  <c r="T174" i="13"/>
  <c r="U174" i="13" s="1"/>
  <c r="T173" i="13"/>
  <c r="U173" i="13" s="1"/>
  <c r="T172" i="13"/>
  <c r="T171" i="13"/>
  <c r="U171" i="13" s="1"/>
  <c r="T170" i="13"/>
  <c r="U170" i="13" s="1"/>
  <c r="T169" i="13"/>
  <c r="U169" i="13" s="1"/>
  <c r="T168" i="13"/>
  <c r="U168" i="13" s="1"/>
  <c r="T167" i="13"/>
  <c r="U167" i="13" s="1"/>
  <c r="T166" i="13"/>
  <c r="U166" i="13" s="1"/>
  <c r="T165" i="13"/>
  <c r="U165" i="13" s="1"/>
  <c r="T164" i="13"/>
  <c r="U164" i="13" s="1"/>
  <c r="T163" i="13"/>
  <c r="U163" i="13" s="1"/>
  <c r="T162" i="13"/>
  <c r="U162" i="13" s="1"/>
  <c r="T161" i="13"/>
  <c r="U161" i="13" s="1"/>
  <c r="T160" i="13"/>
  <c r="U160" i="13" s="1"/>
  <c r="T159" i="13"/>
  <c r="U159" i="13" s="1"/>
  <c r="T158" i="13"/>
  <c r="U158" i="13" s="1"/>
  <c r="T157" i="13"/>
  <c r="U157" i="13" s="1"/>
  <c r="T156" i="13"/>
  <c r="U156" i="13" s="1"/>
  <c r="T155" i="13"/>
  <c r="S155" i="13" s="1"/>
  <c r="T154" i="13"/>
  <c r="U154" i="13" s="1"/>
  <c r="T153" i="13"/>
  <c r="U153" i="13" s="1"/>
  <c r="T152" i="13"/>
  <c r="U152" i="13" s="1"/>
  <c r="T151" i="13"/>
  <c r="U151" i="13" s="1"/>
  <c r="T150" i="13"/>
  <c r="U150" i="13" s="1"/>
  <c r="T149" i="13"/>
  <c r="U149" i="13" s="1"/>
  <c r="T148" i="13"/>
  <c r="U148" i="13" s="1"/>
  <c r="T147" i="13"/>
  <c r="U147" i="13" s="1"/>
  <c r="T146" i="13"/>
  <c r="U146" i="13" s="1"/>
  <c r="T145" i="13"/>
  <c r="U145" i="13" s="1"/>
  <c r="T144" i="13"/>
  <c r="U144" i="13" s="1"/>
  <c r="T143" i="13"/>
  <c r="U143" i="13" s="1"/>
  <c r="T142" i="13"/>
  <c r="U142" i="13" s="1"/>
  <c r="T141" i="13"/>
  <c r="U141" i="13" s="1"/>
  <c r="T140" i="13"/>
  <c r="U140" i="13" s="1"/>
  <c r="T139" i="13"/>
  <c r="U139" i="13" s="1"/>
  <c r="T138" i="13"/>
  <c r="U138" i="13" s="1"/>
  <c r="T137" i="13"/>
  <c r="T136" i="13"/>
  <c r="U136" i="13" s="1"/>
  <c r="T135" i="13"/>
  <c r="U135" i="13" s="1"/>
  <c r="T134" i="13"/>
  <c r="U134" i="13" s="1"/>
  <c r="T133" i="13"/>
  <c r="U133" i="13" s="1"/>
  <c r="T132" i="13"/>
  <c r="U132" i="13" s="1"/>
  <c r="T131" i="13"/>
  <c r="U131" i="13" s="1"/>
  <c r="T130" i="13"/>
  <c r="U130" i="13" s="1"/>
  <c r="T129" i="13"/>
  <c r="U129" i="13" s="1"/>
  <c r="T128" i="13"/>
  <c r="U128" i="13" s="1"/>
  <c r="T127" i="13"/>
  <c r="U127" i="13" s="1"/>
  <c r="T126" i="13"/>
  <c r="U126" i="13" s="1"/>
  <c r="T125" i="13"/>
  <c r="U125" i="13" s="1"/>
  <c r="T124" i="13"/>
  <c r="U124" i="13" s="1"/>
  <c r="T123" i="13"/>
  <c r="U123" i="13" s="1"/>
  <c r="T122" i="13"/>
  <c r="U122" i="13" s="1"/>
  <c r="T121" i="13"/>
  <c r="U121" i="13" s="1"/>
  <c r="T120" i="13"/>
  <c r="U120" i="13" s="1"/>
  <c r="T119" i="13"/>
  <c r="U119" i="13" s="1"/>
  <c r="T118" i="13"/>
  <c r="U118" i="13" s="1"/>
  <c r="T117" i="13"/>
  <c r="U117" i="13" s="1"/>
  <c r="T116" i="13"/>
  <c r="U116" i="13" s="1"/>
  <c r="T115" i="13"/>
  <c r="U115" i="13" s="1"/>
  <c r="T114" i="13"/>
  <c r="U114" i="13" s="1"/>
  <c r="T113" i="13"/>
  <c r="U113" i="13" s="1"/>
  <c r="T112" i="13"/>
  <c r="U112" i="13" s="1"/>
  <c r="T111" i="13"/>
  <c r="U111" i="13" s="1"/>
  <c r="T110" i="13"/>
  <c r="U110" i="13" s="1"/>
  <c r="T109" i="13"/>
  <c r="U109" i="13" s="1"/>
  <c r="T108" i="13"/>
  <c r="U108" i="13" s="1"/>
  <c r="T107" i="13"/>
  <c r="U107" i="13" s="1"/>
  <c r="T106" i="13"/>
  <c r="U106" i="13" s="1"/>
  <c r="T105" i="13"/>
  <c r="U105" i="13" s="1"/>
  <c r="T104" i="13"/>
  <c r="U104" i="13" s="1"/>
  <c r="T103" i="13"/>
  <c r="U103" i="13" s="1"/>
  <c r="T102" i="13"/>
  <c r="U102" i="13" s="1"/>
  <c r="T101" i="13"/>
  <c r="U101" i="13" s="1"/>
  <c r="T100" i="13"/>
  <c r="U100" i="13" s="1"/>
  <c r="T99" i="13"/>
  <c r="U99" i="13" s="1"/>
  <c r="T98" i="13"/>
  <c r="U98" i="13" s="1"/>
  <c r="T97" i="13"/>
  <c r="U97" i="13" s="1"/>
  <c r="T96" i="13"/>
  <c r="U96" i="13" s="1"/>
  <c r="T95" i="13"/>
  <c r="U95" i="13" s="1"/>
  <c r="T94" i="13"/>
  <c r="U94" i="13" s="1"/>
  <c r="T93" i="13"/>
  <c r="U93" i="13" s="1"/>
  <c r="T92" i="13"/>
  <c r="U92" i="13" s="1"/>
  <c r="T91" i="13"/>
  <c r="U91" i="13" s="1"/>
  <c r="T90" i="13"/>
  <c r="U90" i="13" s="1"/>
  <c r="T89" i="13"/>
  <c r="U89" i="13" s="1"/>
  <c r="T88" i="13"/>
  <c r="U88" i="13" s="1"/>
  <c r="T87" i="13"/>
  <c r="U87" i="13" s="1"/>
  <c r="T86" i="13"/>
  <c r="U86" i="13" s="1"/>
  <c r="T85" i="13"/>
  <c r="U85" i="13" s="1"/>
  <c r="T84" i="13"/>
  <c r="U84" i="13" s="1"/>
  <c r="T83" i="13"/>
  <c r="U83" i="13" s="1"/>
  <c r="T82" i="13"/>
  <c r="U82" i="13" s="1"/>
  <c r="T81" i="13"/>
  <c r="U81" i="13" s="1"/>
  <c r="T80" i="13"/>
  <c r="U80" i="13" s="1"/>
  <c r="T79" i="13"/>
  <c r="U79" i="13" s="1"/>
  <c r="T78" i="13"/>
  <c r="U78" i="13" s="1"/>
  <c r="T77" i="13"/>
  <c r="U77" i="13" s="1"/>
  <c r="T76" i="13"/>
  <c r="U76" i="13" s="1"/>
  <c r="T75" i="13"/>
  <c r="U75" i="13" s="1"/>
  <c r="T74" i="13"/>
  <c r="U74" i="13" s="1"/>
  <c r="T73" i="13"/>
  <c r="U73" i="13" s="1"/>
  <c r="T72" i="13"/>
  <c r="U72" i="13" s="1"/>
  <c r="T71" i="13"/>
  <c r="U71" i="13" s="1"/>
  <c r="T70" i="13"/>
  <c r="U70" i="13" s="1"/>
  <c r="T69" i="13"/>
  <c r="U69" i="13" s="1"/>
  <c r="T68" i="13"/>
  <c r="U68" i="13" s="1"/>
  <c r="T67" i="13"/>
  <c r="T66" i="13"/>
  <c r="U66" i="13" s="1"/>
  <c r="T63" i="13"/>
  <c r="U63" i="13" s="1"/>
  <c r="T62" i="13"/>
  <c r="U62" i="13" s="1"/>
  <c r="T57" i="13"/>
  <c r="U57" i="13" s="1"/>
  <c r="T56" i="13"/>
  <c r="U56" i="13" s="1"/>
  <c r="T55" i="13"/>
  <c r="U55" i="13" s="1"/>
  <c r="T54" i="13"/>
  <c r="U54" i="13" s="1"/>
  <c r="T53" i="13"/>
  <c r="U53" i="13" s="1"/>
  <c r="T52" i="13"/>
  <c r="U52" i="13" s="1"/>
  <c r="T51" i="13"/>
  <c r="U51" i="13" s="1"/>
  <c r="T50" i="13"/>
  <c r="T49" i="13"/>
  <c r="U49" i="13" s="1"/>
  <c r="T48" i="13"/>
  <c r="U48" i="13" s="1"/>
  <c r="T47" i="13"/>
  <c r="U47" i="13" s="1"/>
  <c r="T46" i="13"/>
  <c r="U46" i="13" s="1"/>
  <c r="T45" i="13"/>
  <c r="U45" i="13" s="1"/>
  <c r="T44" i="13"/>
  <c r="U44" i="13" s="1"/>
  <c r="T236" i="36"/>
  <c r="U236" i="36" s="1"/>
  <c r="T235" i="36"/>
  <c r="U235" i="36" s="1"/>
  <c r="T234" i="36"/>
  <c r="U234" i="36" s="1"/>
  <c r="T233" i="36"/>
  <c r="U233" i="36" s="1"/>
  <c r="T232" i="36"/>
  <c r="U232" i="36" s="1"/>
  <c r="T231" i="36"/>
  <c r="U231" i="36" s="1"/>
  <c r="T230" i="36"/>
  <c r="U230" i="36" s="1"/>
  <c r="T229" i="36"/>
  <c r="U229" i="36" s="1"/>
  <c r="T228" i="36"/>
  <c r="U228" i="36" s="1"/>
  <c r="T227" i="36"/>
  <c r="U227" i="36" s="1"/>
  <c r="T226" i="36"/>
  <c r="U226" i="36" s="1"/>
  <c r="T225" i="36"/>
  <c r="U225" i="36" s="1"/>
  <c r="T224" i="36"/>
  <c r="U224" i="36" s="1"/>
  <c r="T223" i="36"/>
  <c r="U223" i="36" s="1"/>
  <c r="T222" i="36"/>
  <c r="U222" i="36" s="1"/>
  <c r="T221" i="36"/>
  <c r="U221" i="36" s="1"/>
  <c r="T220" i="36"/>
  <c r="U220" i="36" s="1"/>
  <c r="T219" i="36"/>
  <c r="U219" i="36" s="1"/>
  <c r="T218" i="36"/>
  <c r="U218" i="36" s="1"/>
  <c r="T217" i="36"/>
  <c r="U217" i="36" s="1"/>
  <c r="T216" i="36"/>
  <c r="U216" i="36" s="1"/>
  <c r="T215" i="36"/>
  <c r="U215" i="36" s="1"/>
  <c r="T214" i="36"/>
  <c r="U214" i="36" s="1"/>
  <c r="T213" i="36"/>
  <c r="U213" i="36" s="1"/>
  <c r="T212" i="36"/>
  <c r="U212" i="36" s="1"/>
  <c r="T211" i="36"/>
  <c r="U211" i="36" s="1"/>
  <c r="T210" i="36"/>
  <c r="U210" i="36" s="1"/>
  <c r="T209" i="36"/>
  <c r="U209" i="36" s="1"/>
  <c r="T208" i="36"/>
  <c r="U208" i="36" s="1"/>
  <c r="T207" i="36"/>
  <c r="U207" i="36" s="1"/>
  <c r="T206" i="36"/>
  <c r="U206" i="36" s="1"/>
  <c r="T205" i="36"/>
  <c r="U205" i="36" s="1"/>
  <c r="T204" i="36"/>
  <c r="U204" i="36" s="1"/>
  <c r="T203" i="36"/>
  <c r="U203" i="36" s="1"/>
  <c r="T202" i="36"/>
  <c r="U202" i="36" s="1"/>
  <c r="T201" i="36"/>
  <c r="U201" i="36" s="1"/>
  <c r="T200" i="36"/>
  <c r="U200" i="36" s="1"/>
  <c r="T199" i="36"/>
  <c r="U199" i="36" s="1"/>
  <c r="T198" i="36"/>
  <c r="U198" i="36" s="1"/>
  <c r="T197" i="36"/>
  <c r="U197" i="36" s="1"/>
  <c r="T196" i="36"/>
  <c r="U196" i="36" s="1"/>
  <c r="T195" i="36"/>
  <c r="U195" i="36" s="1"/>
  <c r="T194" i="36"/>
  <c r="U194" i="36" s="1"/>
  <c r="T193" i="36"/>
  <c r="U193" i="36" s="1"/>
  <c r="T192" i="36"/>
  <c r="U192" i="36" s="1"/>
  <c r="T191" i="36"/>
  <c r="U191" i="36" s="1"/>
  <c r="T190" i="36"/>
  <c r="U190" i="36" s="1"/>
  <c r="T189" i="36"/>
  <c r="U189" i="36" s="1"/>
  <c r="T188" i="36"/>
  <c r="U188" i="36" s="1"/>
  <c r="T187" i="36"/>
  <c r="U187" i="36" s="1"/>
  <c r="T186" i="36"/>
  <c r="U186" i="36" s="1"/>
  <c r="T185" i="36"/>
  <c r="U185" i="36" s="1"/>
  <c r="T184" i="36"/>
  <c r="U184" i="36" s="1"/>
  <c r="T183" i="36"/>
  <c r="U183" i="36" s="1"/>
  <c r="T182" i="36"/>
  <c r="U182" i="36" s="1"/>
  <c r="T181" i="36"/>
  <c r="U181" i="36" s="1"/>
  <c r="T180" i="36"/>
  <c r="U180" i="36" s="1"/>
  <c r="T179" i="36"/>
  <c r="U179" i="36" s="1"/>
  <c r="T178" i="36"/>
  <c r="S178" i="36" s="1"/>
  <c r="T177" i="36"/>
  <c r="U177" i="36" s="1"/>
  <c r="T176" i="36"/>
  <c r="U176" i="36" s="1"/>
  <c r="T175" i="36"/>
  <c r="U175" i="36" s="1"/>
  <c r="T174" i="36"/>
  <c r="U174" i="36" s="1"/>
  <c r="T173" i="36"/>
  <c r="U173" i="36" s="1"/>
  <c r="T172" i="36"/>
  <c r="U172" i="36" s="1"/>
  <c r="T171" i="36"/>
  <c r="U171" i="36" s="1"/>
  <c r="T170" i="36"/>
  <c r="U170" i="36" s="1"/>
  <c r="T169" i="36"/>
  <c r="U169" i="36" s="1"/>
  <c r="T168" i="36"/>
  <c r="U168" i="36" s="1"/>
  <c r="T167" i="36"/>
  <c r="U167" i="36" s="1"/>
  <c r="T166" i="36"/>
  <c r="U166" i="36" s="1"/>
  <c r="T165" i="36"/>
  <c r="U165" i="36" s="1"/>
  <c r="T164" i="36"/>
  <c r="U164" i="36" s="1"/>
  <c r="T163" i="36"/>
  <c r="U163" i="36" s="1"/>
  <c r="T162" i="36"/>
  <c r="U162" i="36" s="1"/>
  <c r="T161" i="36"/>
  <c r="U161" i="36" s="1"/>
  <c r="T160" i="36"/>
  <c r="U160" i="36" s="1"/>
  <c r="T159" i="36"/>
  <c r="U159" i="36" s="1"/>
  <c r="T158" i="36"/>
  <c r="U158" i="36" s="1"/>
  <c r="T157" i="36"/>
  <c r="U157" i="36" s="1"/>
  <c r="T156" i="36"/>
  <c r="U156" i="36" s="1"/>
  <c r="T155" i="36"/>
  <c r="T154" i="36"/>
  <c r="U154" i="36" s="1"/>
  <c r="T153" i="36"/>
  <c r="U153" i="36" s="1"/>
  <c r="T152" i="36"/>
  <c r="T151" i="36"/>
  <c r="U151" i="36" s="1"/>
  <c r="T150" i="36"/>
  <c r="U150" i="36" s="1"/>
  <c r="T149" i="36"/>
  <c r="U149" i="36" s="1"/>
  <c r="T148" i="36"/>
  <c r="U148" i="36" s="1"/>
  <c r="T147" i="36"/>
  <c r="U147" i="36" s="1"/>
  <c r="T146" i="36"/>
  <c r="U146" i="36" s="1"/>
  <c r="T145" i="36"/>
  <c r="U145" i="36" s="1"/>
  <c r="T144" i="36"/>
  <c r="T143" i="36"/>
  <c r="T142" i="36"/>
  <c r="U142" i="36" s="1"/>
  <c r="T141" i="36"/>
  <c r="U141" i="36" s="1"/>
  <c r="T140" i="36"/>
  <c r="U140" i="36" s="1"/>
  <c r="T139" i="36"/>
  <c r="U139" i="36" s="1"/>
  <c r="T138" i="36"/>
  <c r="U138" i="36" s="1"/>
  <c r="T137" i="36"/>
  <c r="U137" i="36" s="1"/>
  <c r="T136" i="36"/>
  <c r="U136" i="36" s="1"/>
  <c r="T135" i="36"/>
  <c r="U135" i="36" s="1"/>
  <c r="T134" i="36"/>
  <c r="U134" i="36" s="1"/>
  <c r="T133" i="36"/>
  <c r="U133" i="36" s="1"/>
  <c r="T132" i="36"/>
  <c r="T131" i="36"/>
  <c r="U131" i="36" s="1"/>
  <c r="T130" i="36"/>
  <c r="U130" i="36" s="1"/>
  <c r="T129" i="36"/>
  <c r="U129" i="36" s="1"/>
  <c r="T128" i="36"/>
  <c r="U128" i="36" s="1"/>
  <c r="T127" i="36"/>
  <c r="U127" i="36" s="1"/>
  <c r="T126" i="36"/>
  <c r="U126" i="36" s="1"/>
  <c r="T125" i="36"/>
  <c r="U125" i="36" s="1"/>
  <c r="T124" i="36"/>
  <c r="U124" i="36" s="1"/>
  <c r="T123" i="36"/>
  <c r="U123" i="36" s="1"/>
  <c r="T122" i="36"/>
  <c r="U122" i="36" s="1"/>
  <c r="T121" i="36"/>
  <c r="U121" i="36" s="1"/>
  <c r="T120" i="36"/>
  <c r="U120" i="36" s="1"/>
  <c r="T119" i="36"/>
  <c r="U119" i="36" s="1"/>
  <c r="T118" i="36"/>
  <c r="U118" i="36" s="1"/>
  <c r="T117" i="36"/>
  <c r="U117" i="36" s="1"/>
  <c r="T116" i="36"/>
  <c r="U116" i="36" s="1"/>
  <c r="T115" i="36"/>
  <c r="U115" i="36" s="1"/>
  <c r="T114" i="36"/>
  <c r="U114" i="36" s="1"/>
  <c r="T113" i="36"/>
  <c r="U113" i="36" s="1"/>
  <c r="T112" i="36"/>
  <c r="U112" i="36" s="1"/>
  <c r="T111" i="36"/>
  <c r="U111" i="36" s="1"/>
  <c r="T110" i="36"/>
  <c r="U110" i="36" s="1"/>
  <c r="T109" i="36"/>
  <c r="U109" i="36" s="1"/>
  <c r="T108" i="36"/>
  <c r="U108" i="36" s="1"/>
  <c r="T107" i="36"/>
  <c r="U107" i="36" s="1"/>
  <c r="T106" i="36"/>
  <c r="U106" i="36" s="1"/>
  <c r="T105" i="36"/>
  <c r="U105" i="36" s="1"/>
  <c r="T104" i="36"/>
  <c r="U104" i="36" s="1"/>
  <c r="T103" i="36"/>
  <c r="U103" i="36" s="1"/>
  <c r="T102" i="36"/>
  <c r="U102" i="36" s="1"/>
  <c r="T101" i="36"/>
  <c r="U101" i="36" s="1"/>
  <c r="T100" i="36"/>
  <c r="U100" i="36" s="1"/>
  <c r="T99" i="36"/>
  <c r="U99" i="36" s="1"/>
  <c r="T98" i="36"/>
  <c r="U98" i="36" s="1"/>
  <c r="T97" i="36"/>
  <c r="U97" i="36" s="1"/>
  <c r="T96" i="36"/>
  <c r="U96" i="36" s="1"/>
  <c r="T95" i="36"/>
  <c r="U95" i="36" s="1"/>
  <c r="T94" i="36"/>
  <c r="U94" i="36" s="1"/>
  <c r="T93" i="36"/>
  <c r="U93" i="36" s="1"/>
  <c r="T92" i="36"/>
  <c r="U92" i="36" s="1"/>
  <c r="T91" i="36"/>
  <c r="U91" i="36" s="1"/>
  <c r="T90" i="36"/>
  <c r="U90" i="36" s="1"/>
  <c r="T89" i="36"/>
  <c r="U89" i="36" s="1"/>
  <c r="T88" i="36"/>
  <c r="U88" i="36" s="1"/>
  <c r="T87" i="36"/>
  <c r="U87" i="36" s="1"/>
  <c r="T86" i="36"/>
  <c r="U86" i="36" s="1"/>
  <c r="T85" i="36"/>
  <c r="U85" i="36" s="1"/>
  <c r="T84" i="36"/>
  <c r="U84" i="36" s="1"/>
  <c r="T83" i="36"/>
  <c r="U83" i="36" s="1"/>
  <c r="T82" i="36"/>
  <c r="U82" i="36" s="1"/>
  <c r="T81" i="36"/>
  <c r="U81" i="36" s="1"/>
  <c r="T80" i="36"/>
  <c r="U80" i="36" s="1"/>
  <c r="T79" i="36"/>
  <c r="U79" i="36" s="1"/>
  <c r="T78" i="36"/>
  <c r="U78" i="36" s="1"/>
  <c r="T77" i="36"/>
  <c r="U77" i="36" s="1"/>
  <c r="T76" i="36"/>
  <c r="U76" i="36" s="1"/>
  <c r="T75" i="36"/>
  <c r="U75" i="36" s="1"/>
  <c r="T74" i="36"/>
  <c r="U74" i="36" s="1"/>
  <c r="T73" i="36"/>
  <c r="U73" i="36" s="1"/>
  <c r="T72" i="36"/>
  <c r="U72" i="36" s="1"/>
  <c r="T71" i="36"/>
  <c r="U71" i="36" s="1"/>
  <c r="T70" i="36"/>
  <c r="U70" i="36" s="1"/>
  <c r="T69" i="36"/>
  <c r="U69" i="36" s="1"/>
  <c r="T68" i="36"/>
  <c r="T67" i="36"/>
  <c r="U67" i="36" s="1"/>
  <c r="T66" i="36"/>
  <c r="U66" i="36" s="1"/>
  <c r="T65" i="36"/>
  <c r="U65" i="36" s="1"/>
  <c r="T64" i="36"/>
  <c r="T63" i="36"/>
  <c r="U63" i="36" s="1"/>
  <c r="T62" i="36"/>
  <c r="U62" i="36" s="1"/>
  <c r="T61" i="36"/>
  <c r="U61" i="36" s="1"/>
  <c r="T60" i="36"/>
  <c r="U60" i="36" s="1"/>
  <c r="T59" i="36"/>
  <c r="U59" i="36" s="1"/>
  <c r="T58" i="36"/>
  <c r="U58" i="36" s="1"/>
  <c r="T57" i="36"/>
  <c r="U57" i="36" s="1"/>
  <c r="T56" i="36"/>
  <c r="U56" i="36" s="1"/>
  <c r="T55" i="36"/>
  <c r="U55" i="36" s="1"/>
  <c r="T54" i="36"/>
  <c r="U54" i="36" s="1"/>
  <c r="T53" i="36"/>
  <c r="T52" i="36"/>
  <c r="U52" i="36" s="1"/>
  <c r="T51" i="36"/>
  <c r="U51" i="36" s="1"/>
  <c r="T50" i="36"/>
  <c r="U50" i="36" s="1"/>
  <c r="T49" i="36"/>
  <c r="U49" i="36" s="1"/>
  <c r="T48" i="36"/>
  <c r="U48" i="36" s="1"/>
  <c r="T47" i="36"/>
  <c r="U47" i="36" s="1"/>
  <c r="T46" i="36"/>
  <c r="U46" i="36" s="1"/>
  <c r="T45" i="36"/>
  <c r="U45" i="36" s="1"/>
  <c r="T44" i="36"/>
  <c r="U44" i="36" s="1"/>
  <c r="T263" i="14"/>
  <c r="U263" i="14" s="1"/>
  <c r="T262" i="14"/>
  <c r="U262" i="14" s="1"/>
  <c r="T261" i="14"/>
  <c r="U261" i="14" s="1"/>
  <c r="T260" i="14"/>
  <c r="U260" i="14" s="1"/>
  <c r="T259" i="14"/>
  <c r="U259" i="14" s="1"/>
  <c r="T257" i="14"/>
  <c r="U257" i="14" s="1"/>
  <c r="T256" i="14"/>
  <c r="U256" i="14" s="1"/>
  <c r="T255" i="14"/>
  <c r="U255" i="14" s="1"/>
  <c r="T254" i="14"/>
  <c r="U254" i="14" s="1"/>
  <c r="T253" i="14"/>
  <c r="U253" i="14" s="1"/>
  <c r="T252" i="14"/>
  <c r="U252" i="14" s="1"/>
  <c r="T251" i="14"/>
  <c r="T250" i="14"/>
  <c r="U250" i="14" s="1"/>
  <c r="T249" i="14"/>
  <c r="U249" i="14" s="1"/>
  <c r="T248" i="14"/>
  <c r="U248" i="14" s="1"/>
  <c r="T247" i="14"/>
  <c r="U247" i="14" s="1"/>
  <c r="T246" i="14"/>
  <c r="U246" i="14" s="1"/>
  <c r="T245" i="14"/>
  <c r="U245" i="14" s="1"/>
  <c r="T244" i="14"/>
  <c r="U244" i="14" s="1"/>
  <c r="T243" i="14"/>
  <c r="U243" i="14" s="1"/>
  <c r="T242" i="14"/>
  <c r="U242" i="14" s="1"/>
  <c r="T241" i="14"/>
  <c r="U241" i="14" s="1"/>
  <c r="T240" i="14"/>
  <c r="U240" i="14" s="1"/>
  <c r="T239" i="14"/>
  <c r="U239" i="14" s="1"/>
  <c r="T238" i="14"/>
  <c r="U238" i="14" s="1"/>
  <c r="T237" i="14"/>
  <c r="U237" i="14" s="1"/>
  <c r="T235" i="14"/>
  <c r="U235" i="14" s="1"/>
  <c r="T234" i="14"/>
  <c r="U234" i="14" s="1"/>
  <c r="T233" i="14"/>
  <c r="U233" i="14" s="1"/>
  <c r="T232" i="14"/>
  <c r="U232" i="14" s="1"/>
  <c r="T231" i="14"/>
  <c r="U231" i="14" s="1"/>
  <c r="T230" i="14"/>
  <c r="U230" i="14" s="1"/>
  <c r="T229" i="14"/>
  <c r="U229" i="14" s="1"/>
  <c r="T228" i="14"/>
  <c r="U228" i="14" s="1"/>
  <c r="T227" i="14"/>
  <c r="U227" i="14" s="1"/>
  <c r="T226" i="14"/>
  <c r="U226" i="14" s="1"/>
  <c r="T225" i="14"/>
  <c r="U225" i="14" s="1"/>
  <c r="T224" i="14"/>
  <c r="U224" i="14" s="1"/>
  <c r="T223" i="14"/>
  <c r="U223" i="14" s="1"/>
  <c r="T222" i="14"/>
  <c r="U222" i="14" s="1"/>
  <c r="T221" i="14"/>
  <c r="U221" i="14" s="1"/>
  <c r="T220" i="14"/>
  <c r="U220" i="14" s="1"/>
  <c r="T219" i="14"/>
  <c r="U219" i="14" s="1"/>
  <c r="T218" i="14"/>
  <c r="U218" i="14" s="1"/>
  <c r="T217" i="14"/>
  <c r="U217" i="14" s="1"/>
  <c r="T216" i="14"/>
  <c r="U216" i="14" s="1"/>
  <c r="T215" i="14"/>
  <c r="U215" i="14" s="1"/>
  <c r="T214" i="14"/>
  <c r="U214" i="14" s="1"/>
  <c r="T213" i="14"/>
  <c r="U213" i="14" s="1"/>
  <c r="T212" i="14"/>
  <c r="U212" i="14" s="1"/>
  <c r="T211" i="14"/>
  <c r="U211" i="14" s="1"/>
  <c r="T210" i="14"/>
  <c r="U210" i="14" s="1"/>
  <c r="T209" i="14"/>
  <c r="U209" i="14" s="1"/>
  <c r="T208" i="14"/>
  <c r="U208" i="14" s="1"/>
  <c r="T207" i="14"/>
  <c r="U207" i="14" s="1"/>
  <c r="T206" i="14"/>
  <c r="U206" i="14" s="1"/>
  <c r="T205" i="14"/>
  <c r="U205" i="14" s="1"/>
  <c r="T204" i="14"/>
  <c r="U204" i="14" s="1"/>
  <c r="T203" i="14"/>
  <c r="U203" i="14" s="1"/>
  <c r="T202" i="14"/>
  <c r="U202" i="14" s="1"/>
  <c r="T201" i="14"/>
  <c r="T200" i="14"/>
  <c r="U200" i="14" s="1"/>
  <c r="T199" i="14"/>
  <c r="U199" i="14" s="1"/>
  <c r="T198" i="14"/>
  <c r="U198" i="14" s="1"/>
  <c r="T197" i="14"/>
  <c r="U197" i="14" s="1"/>
  <c r="T196" i="14"/>
  <c r="U196" i="14" s="1"/>
  <c r="T195" i="14"/>
  <c r="U195" i="14" s="1"/>
  <c r="T194" i="14"/>
  <c r="U194" i="14" s="1"/>
  <c r="T193" i="14"/>
  <c r="U193" i="14" s="1"/>
  <c r="T192" i="14"/>
  <c r="U192" i="14" s="1"/>
  <c r="T191" i="14"/>
  <c r="U191" i="14" s="1"/>
  <c r="T56" i="14"/>
  <c r="U56" i="14" s="1"/>
  <c r="T190" i="14"/>
  <c r="U190" i="14" s="1"/>
  <c r="T189" i="14"/>
  <c r="U189" i="14" s="1"/>
  <c r="T188" i="14"/>
  <c r="U188" i="14" s="1"/>
  <c r="T185" i="14"/>
  <c r="U185" i="14" s="1"/>
  <c r="T184" i="14"/>
  <c r="U184" i="14" s="1"/>
  <c r="T183" i="14"/>
  <c r="U183" i="14" s="1"/>
  <c r="T182" i="14"/>
  <c r="U182" i="14" s="1"/>
  <c r="T181" i="14"/>
  <c r="U181" i="14" s="1"/>
  <c r="T180" i="14"/>
  <c r="U180" i="14" s="1"/>
  <c r="T179" i="14"/>
  <c r="U179" i="14" s="1"/>
  <c r="T178" i="14"/>
  <c r="U178" i="14" s="1"/>
  <c r="T177" i="14"/>
  <c r="U177" i="14" s="1"/>
  <c r="T176" i="14"/>
  <c r="U176" i="14" s="1"/>
  <c r="T175" i="14"/>
  <c r="U175" i="14" s="1"/>
  <c r="T174" i="14"/>
  <c r="U174" i="14" s="1"/>
  <c r="T173" i="14"/>
  <c r="U173" i="14" s="1"/>
  <c r="T172" i="14"/>
  <c r="U172" i="14" s="1"/>
  <c r="T171" i="14"/>
  <c r="U171" i="14" s="1"/>
  <c r="T170" i="14"/>
  <c r="U170" i="14" s="1"/>
  <c r="T169" i="14"/>
  <c r="U169" i="14" s="1"/>
  <c r="T168" i="14"/>
  <c r="U168" i="14" s="1"/>
  <c r="T167" i="14"/>
  <c r="U167" i="14" s="1"/>
  <c r="T166" i="14"/>
  <c r="U166" i="14" s="1"/>
  <c r="T165" i="14"/>
  <c r="U165" i="14" s="1"/>
  <c r="T164" i="14"/>
  <c r="U164" i="14" s="1"/>
  <c r="T163" i="14"/>
  <c r="U163" i="14" s="1"/>
  <c r="T162" i="14"/>
  <c r="U162" i="14" s="1"/>
  <c r="T161" i="14"/>
  <c r="U161" i="14" s="1"/>
  <c r="T160" i="14"/>
  <c r="U160" i="14" s="1"/>
  <c r="T159" i="14"/>
  <c r="U159" i="14" s="1"/>
  <c r="T158" i="14"/>
  <c r="U158" i="14" s="1"/>
  <c r="T157" i="14"/>
  <c r="U157" i="14" s="1"/>
  <c r="T156" i="14"/>
  <c r="U156" i="14" s="1"/>
  <c r="T155" i="14"/>
  <c r="U155" i="14" s="1"/>
  <c r="T154" i="14"/>
  <c r="U154" i="14" s="1"/>
  <c r="T153" i="14"/>
  <c r="U153" i="14" s="1"/>
  <c r="T152" i="14"/>
  <c r="U152" i="14" s="1"/>
  <c r="T151" i="14"/>
  <c r="U151" i="14" s="1"/>
  <c r="T150" i="14"/>
  <c r="U150" i="14" s="1"/>
  <c r="T149" i="14"/>
  <c r="U149" i="14" s="1"/>
  <c r="T148" i="14"/>
  <c r="U148" i="14" s="1"/>
  <c r="T147" i="14"/>
  <c r="U147" i="14" s="1"/>
  <c r="T146" i="14"/>
  <c r="U146" i="14" s="1"/>
  <c r="T145" i="14"/>
  <c r="U145" i="14" s="1"/>
  <c r="T144" i="14"/>
  <c r="U144" i="14" s="1"/>
  <c r="T143" i="14"/>
  <c r="U143" i="14" s="1"/>
  <c r="T142" i="14"/>
  <c r="U142" i="14" s="1"/>
  <c r="T141" i="14"/>
  <c r="U141" i="14" s="1"/>
  <c r="T140" i="14"/>
  <c r="U140" i="14" s="1"/>
  <c r="T139" i="14"/>
  <c r="U139" i="14" s="1"/>
  <c r="T138" i="14"/>
  <c r="U138" i="14" s="1"/>
  <c r="T137" i="14"/>
  <c r="U137" i="14" s="1"/>
  <c r="T136" i="14"/>
  <c r="U136" i="14" s="1"/>
  <c r="T135" i="14"/>
  <c r="U135" i="14" s="1"/>
  <c r="T134" i="14"/>
  <c r="U134" i="14" s="1"/>
  <c r="T133" i="14"/>
  <c r="U133" i="14" s="1"/>
  <c r="T132" i="14"/>
  <c r="U132" i="14" s="1"/>
  <c r="T131" i="14"/>
  <c r="U131" i="14" s="1"/>
  <c r="T130" i="14"/>
  <c r="U130" i="14" s="1"/>
  <c r="T129" i="14"/>
  <c r="U129" i="14" s="1"/>
  <c r="T128" i="14"/>
  <c r="U128" i="14" s="1"/>
  <c r="T127" i="14"/>
  <c r="U127" i="14" s="1"/>
  <c r="T126" i="14"/>
  <c r="U126" i="14" s="1"/>
  <c r="T125" i="14"/>
  <c r="U125" i="14" s="1"/>
  <c r="T124" i="14"/>
  <c r="U124" i="14" s="1"/>
  <c r="T123" i="14"/>
  <c r="U123" i="14" s="1"/>
  <c r="T122" i="14"/>
  <c r="U122" i="14" s="1"/>
  <c r="T121" i="14"/>
  <c r="U121" i="14" s="1"/>
  <c r="T120" i="14"/>
  <c r="U120" i="14" s="1"/>
  <c r="T119" i="14"/>
  <c r="U119" i="14" s="1"/>
  <c r="T118" i="14"/>
  <c r="U118" i="14" s="1"/>
  <c r="T117" i="14"/>
  <c r="U117" i="14" s="1"/>
  <c r="T115" i="14"/>
  <c r="U115" i="14" s="1"/>
  <c r="T114" i="14"/>
  <c r="U114" i="14" s="1"/>
  <c r="T113" i="14"/>
  <c r="U113" i="14" s="1"/>
  <c r="T112" i="14"/>
  <c r="U112" i="14" s="1"/>
  <c r="T111" i="14"/>
  <c r="U111" i="14" s="1"/>
  <c r="T110" i="14"/>
  <c r="U110" i="14" s="1"/>
  <c r="T109" i="14"/>
  <c r="U109" i="14" s="1"/>
  <c r="T108" i="14"/>
  <c r="U108" i="14" s="1"/>
  <c r="T107" i="14"/>
  <c r="U107" i="14" s="1"/>
  <c r="T106" i="14"/>
  <c r="U106" i="14" s="1"/>
  <c r="T105" i="14"/>
  <c r="U105" i="14" s="1"/>
  <c r="T104" i="14"/>
  <c r="U104" i="14" s="1"/>
  <c r="T103" i="14"/>
  <c r="U103" i="14" s="1"/>
  <c r="T102" i="14"/>
  <c r="U102" i="14" s="1"/>
  <c r="T101" i="14"/>
  <c r="U101" i="14" s="1"/>
  <c r="T100" i="14"/>
  <c r="U100" i="14" s="1"/>
  <c r="T99" i="14"/>
  <c r="U99" i="14" s="1"/>
  <c r="T98" i="14"/>
  <c r="U98" i="14" s="1"/>
  <c r="T97" i="14"/>
  <c r="U97" i="14" s="1"/>
  <c r="T96" i="14"/>
  <c r="U96" i="14" s="1"/>
  <c r="T95" i="14"/>
  <c r="U95" i="14" s="1"/>
  <c r="T94" i="14"/>
  <c r="U94" i="14" s="1"/>
  <c r="T93" i="14"/>
  <c r="U93" i="14" s="1"/>
  <c r="T92" i="14"/>
  <c r="U92" i="14" s="1"/>
  <c r="T91" i="14"/>
  <c r="U91" i="14" s="1"/>
  <c r="T90" i="14"/>
  <c r="U90" i="14" s="1"/>
  <c r="T89" i="14"/>
  <c r="U89" i="14" s="1"/>
  <c r="T88" i="14"/>
  <c r="U88" i="14" s="1"/>
  <c r="T87" i="14"/>
  <c r="U87" i="14" s="1"/>
  <c r="T86" i="14"/>
  <c r="U86" i="14" s="1"/>
  <c r="T85" i="14"/>
  <c r="U85" i="14" s="1"/>
  <c r="T84" i="14"/>
  <c r="U84" i="14" s="1"/>
  <c r="T83" i="14"/>
  <c r="U83" i="14" s="1"/>
  <c r="T82" i="14"/>
  <c r="U82" i="14" s="1"/>
  <c r="T81" i="14"/>
  <c r="U81" i="14" s="1"/>
  <c r="T80" i="14"/>
  <c r="U80" i="14" s="1"/>
  <c r="T79" i="14"/>
  <c r="U79" i="14" s="1"/>
  <c r="T78" i="14"/>
  <c r="U78" i="14" s="1"/>
  <c r="T77" i="14"/>
  <c r="U77" i="14" s="1"/>
  <c r="T76" i="14"/>
  <c r="U76" i="14" s="1"/>
  <c r="T75" i="14"/>
  <c r="U75" i="14" s="1"/>
  <c r="T74" i="14"/>
  <c r="U74" i="14" s="1"/>
  <c r="T73" i="14"/>
  <c r="U73" i="14" s="1"/>
  <c r="T72" i="14"/>
  <c r="U72" i="14" s="1"/>
  <c r="T71" i="14"/>
  <c r="U71" i="14" s="1"/>
  <c r="T70" i="14"/>
  <c r="U70" i="14" s="1"/>
  <c r="T68" i="14"/>
  <c r="U68" i="14" s="1"/>
  <c r="T67" i="14"/>
  <c r="U67" i="14" s="1"/>
  <c r="T66" i="14"/>
  <c r="U66" i="14" s="1"/>
  <c r="T65" i="14"/>
  <c r="T57" i="14"/>
  <c r="U57" i="14" s="1"/>
  <c r="T64" i="14"/>
  <c r="U64" i="14" s="1"/>
  <c r="T63" i="14"/>
  <c r="U63" i="14" s="1"/>
  <c r="T62" i="14"/>
  <c r="U62" i="14" s="1"/>
  <c r="T61" i="14"/>
  <c r="U61" i="14" s="1"/>
  <c r="T60" i="14"/>
  <c r="U60" i="14" s="1"/>
  <c r="T59" i="14"/>
  <c r="T58" i="14"/>
  <c r="U58" i="14" s="1"/>
  <c r="T69" i="14"/>
  <c r="U69" i="14" s="1"/>
  <c r="T55" i="14"/>
  <c r="U55" i="14" s="1"/>
  <c r="T54" i="14"/>
  <c r="U54" i="14" s="1"/>
  <c r="T49" i="14"/>
  <c r="U49" i="14" s="1"/>
  <c r="T48" i="14"/>
  <c r="U48" i="14" s="1"/>
  <c r="T47" i="14"/>
  <c r="U47" i="14" s="1"/>
  <c r="T46" i="14"/>
  <c r="U46" i="14" s="1"/>
  <c r="T45" i="14"/>
  <c r="U45" i="14" s="1"/>
  <c r="T44" i="14"/>
  <c r="T393" i="49"/>
  <c r="U393" i="49" s="1"/>
  <c r="T392" i="49"/>
  <c r="U392" i="49" s="1"/>
  <c r="T389" i="49"/>
  <c r="U389" i="49" s="1"/>
  <c r="T388" i="49"/>
  <c r="U388" i="49" s="1"/>
  <c r="T386" i="49"/>
  <c r="U386" i="49" s="1"/>
  <c r="T385" i="49"/>
  <c r="U385" i="49" s="1"/>
  <c r="T384" i="49"/>
  <c r="U384" i="49" s="1"/>
  <c r="T382" i="49"/>
  <c r="U382" i="49" s="1"/>
  <c r="T380" i="49"/>
  <c r="U380" i="49" s="1"/>
  <c r="T379" i="49"/>
  <c r="U379" i="49" s="1"/>
  <c r="T374" i="49"/>
  <c r="U374" i="49" s="1"/>
  <c r="T373" i="49"/>
  <c r="U373" i="49" s="1"/>
  <c r="T372" i="49"/>
  <c r="U372" i="49" s="1"/>
  <c r="T370" i="49"/>
  <c r="U370" i="49" s="1"/>
  <c r="T369" i="49"/>
  <c r="U369" i="49" s="1"/>
  <c r="T368" i="49"/>
  <c r="U368" i="49" s="1"/>
  <c r="T367" i="49"/>
  <c r="U367" i="49" s="1"/>
  <c r="T366" i="49"/>
  <c r="U366" i="49" s="1"/>
  <c r="T365" i="49"/>
  <c r="U365" i="49" s="1"/>
  <c r="T364" i="49"/>
  <c r="U364" i="49" s="1"/>
  <c r="T362" i="49"/>
  <c r="U362" i="49" s="1"/>
  <c r="T361" i="49"/>
  <c r="U361" i="49" s="1"/>
  <c r="T360" i="49"/>
  <c r="U360" i="49" s="1"/>
  <c r="T359" i="49"/>
  <c r="U359" i="49" s="1"/>
  <c r="T358" i="49"/>
  <c r="U358" i="49" s="1"/>
  <c r="T356" i="49"/>
  <c r="U356" i="49" s="1"/>
  <c r="T355" i="49"/>
  <c r="U355" i="49" s="1"/>
  <c r="T353" i="49"/>
  <c r="U353" i="49" s="1"/>
  <c r="T352" i="49"/>
  <c r="U352" i="49" s="1"/>
  <c r="T351" i="49"/>
  <c r="U351" i="49" s="1"/>
  <c r="T350" i="49"/>
  <c r="U350" i="49" s="1"/>
  <c r="T349" i="49"/>
  <c r="U349" i="49" s="1"/>
  <c r="T347" i="49"/>
  <c r="U347" i="49" s="1"/>
  <c r="T346" i="49"/>
  <c r="U346" i="49" s="1"/>
  <c r="T345" i="49"/>
  <c r="U345" i="49" s="1"/>
  <c r="T344" i="49"/>
  <c r="U344" i="49" s="1"/>
  <c r="T343" i="49"/>
  <c r="U343" i="49" s="1"/>
  <c r="T342" i="49"/>
  <c r="U342" i="49" s="1"/>
  <c r="T341" i="49"/>
  <c r="U341" i="49" s="1"/>
  <c r="T340" i="49"/>
  <c r="U340" i="49" s="1"/>
  <c r="T391" i="49"/>
  <c r="U391" i="49" s="1"/>
  <c r="T390" i="49"/>
  <c r="U390" i="49" s="1"/>
  <c r="T387" i="49"/>
  <c r="U387" i="49" s="1"/>
  <c r="T383" i="49"/>
  <c r="U383" i="49" s="1"/>
  <c r="T381" i="49"/>
  <c r="U381" i="49" s="1"/>
  <c r="T378" i="49"/>
  <c r="U378" i="49" s="1"/>
  <c r="T377" i="49"/>
  <c r="U377" i="49" s="1"/>
  <c r="T376" i="49"/>
  <c r="U376" i="49" s="1"/>
  <c r="T375" i="49"/>
  <c r="U375" i="49" s="1"/>
  <c r="T371" i="49"/>
  <c r="U371" i="49" s="1"/>
  <c r="T363" i="49"/>
  <c r="U363" i="49" s="1"/>
  <c r="T357" i="49"/>
  <c r="U357" i="49" s="1"/>
  <c r="T354" i="49"/>
  <c r="U354" i="49" s="1"/>
  <c r="T348" i="49"/>
  <c r="U348" i="49" s="1"/>
  <c r="T339" i="49"/>
  <c r="U339" i="49" s="1"/>
  <c r="T338" i="49"/>
  <c r="U338" i="49" s="1"/>
  <c r="T337" i="49"/>
  <c r="U337" i="49" s="1"/>
  <c r="T336" i="49"/>
  <c r="U336" i="49" s="1"/>
  <c r="T335" i="49"/>
  <c r="U335" i="49" s="1"/>
  <c r="T334" i="49"/>
  <c r="U334" i="49" s="1"/>
  <c r="T333" i="49"/>
  <c r="U333" i="49" s="1"/>
  <c r="T332" i="49"/>
  <c r="U332" i="49" s="1"/>
  <c r="T331" i="49"/>
  <c r="U331" i="49" s="1"/>
  <c r="T330" i="49"/>
  <c r="U330" i="49" s="1"/>
  <c r="T329" i="49"/>
  <c r="U329" i="49" s="1"/>
  <c r="T328" i="49"/>
  <c r="U328" i="49" s="1"/>
  <c r="T327" i="49"/>
  <c r="U327" i="49" s="1"/>
  <c r="T326" i="49"/>
  <c r="U326" i="49" s="1"/>
  <c r="T325" i="49"/>
  <c r="T324" i="49"/>
  <c r="U324" i="49" s="1"/>
  <c r="T323" i="49"/>
  <c r="U323" i="49" s="1"/>
  <c r="T322" i="49"/>
  <c r="U322" i="49" s="1"/>
  <c r="T321" i="49"/>
  <c r="U321" i="49" s="1"/>
  <c r="T320" i="49"/>
  <c r="U320" i="49" s="1"/>
  <c r="T318" i="49"/>
  <c r="U318" i="49" s="1"/>
  <c r="T317" i="49"/>
  <c r="U317" i="49" s="1"/>
  <c r="T316" i="49"/>
  <c r="U316" i="49" s="1"/>
  <c r="T315" i="49"/>
  <c r="U315" i="49" s="1"/>
  <c r="T314" i="49"/>
  <c r="U314" i="49" s="1"/>
  <c r="T313" i="49"/>
  <c r="U313" i="49" s="1"/>
  <c r="T312" i="49"/>
  <c r="U312" i="49" s="1"/>
  <c r="T311" i="49"/>
  <c r="U311" i="49" s="1"/>
  <c r="T310" i="49"/>
  <c r="U310" i="49" s="1"/>
  <c r="T309" i="49"/>
  <c r="U309" i="49" s="1"/>
  <c r="T308" i="49"/>
  <c r="U308" i="49" s="1"/>
  <c r="T307" i="49"/>
  <c r="U307" i="49" s="1"/>
  <c r="T306" i="49"/>
  <c r="U306" i="49" s="1"/>
  <c r="T305" i="49"/>
  <c r="U305" i="49" s="1"/>
  <c r="T304" i="49"/>
  <c r="T303" i="49"/>
  <c r="U303" i="49" s="1"/>
  <c r="T302" i="49"/>
  <c r="U302" i="49" s="1"/>
  <c r="T301" i="49"/>
  <c r="U301" i="49" s="1"/>
  <c r="T300" i="49"/>
  <c r="U300" i="49" s="1"/>
  <c r="T299" i="49"/>
  <c r="U299" i="49" s="1"/>
  <c r="T298" i="49"/>
  <c r="U298" i="49" s="1"/>
  <c r="T297" i="49"/>
  <c r="U297" i="49" s="1"/>
  <c r="T296" i="49"/>
  <c r="U296" i="49" s="1"/>
  <c r="T295" i="49"/>
  <c r="U295" i="49" s="1"/>
  <c r="T294" i="49"/>
  <c r="U294" i="49" s="1"/>
  <c r="T293" i="49"/>
  <c r="U293" i="49" s="1"/>
  <c r="T292" i="49"/>
  <c r="U292" i="49" s="1"/>
  <c r="T291" i="49"/>
  <c r="U291" i="49" s="1"/>
  <c r="T290" i="49"/>
  <c r="U290" i="49" s="1"/>
  <c r="T289" i="49"/>
  <c r="U289" i="49" s="1"/>
  <c r="T288" i="49"/>
  <c r="U288" i="49" s="1"/>
  <c r="T287" i="49"/>
  <c r="U287" i="49" s="1"/>
  <c r="T286" i="49"/>
  <c r="U286" i="49" s="1"/>
  <c r="T285" i="49"/>
  <c r="U285" i="49" s="1"/>
  <c r="T284" i="49"/>
  <c r="U284" i="49" s="1"/>
  <c r="T283" i="49"/>
  <c r="U283" i="49" s="1"/>
  <c r="T282" i="49"/>
  <c r="U282" i="49" s="1"/>
  <c r="T281" i="49"/>
  <c r="U281" i="49" s="1"/>
  <c r="T280" i="49"/>
  <c r="U280" i="49" s="1"/>
  <c r="T279" i="49"/>
  <c r="U279" i="49" s="1"/>
  <c r="T278" i="49"/>
  <c r="U278" i="49" s="1"/>
  <c r="T277" i="49"/>
  <c r="U277" i="49" s="1"/>
  <c r="T276" i="49"/>
  <c r="U276" i="49" s="1"/>
  <c r="T275" i="49"/>
  <c r="U275" i="49" s="1"/>
  <c r="T274" i="49"/>
  <c r="U274" i="49" s="1"/>
  <c r="T273" i="49"/>
  <c r="U273" i="49" s="1"/>
  <c r="T272" i="49"/>
  <c r="U272" i="49" s="1"/>
  <c r="T271" i="49"/>
  <c r="U271" i="49" s="1"/>
  <c r="T270" i="49"/>
  <c r="U270" i="49" s="1"/>
  <c r="T269" i="49"/>
  <c r="U269" i="49" s="1"/>
  <c r="T268" i="49"/>
  <c r="U268" i="49" s="1"/>
  <c r="T267" i="49"/>
  <c r="U267" i="49" s="1"/>
  <c r="T266" i="49"/>
  <c r="U266" i="49" s="1"/>
  <c r="T265" i="49"/>
  <c r="U265" i="49" s="1"/>
  <c r="T264" i="49"/>
  <c r="U264" i="49" s="1"/>
  <c r="T263" i="49"/>
  <c r="U263" i="49" s="1"/>
  <c r="T262" i="49"/>
  <c r="U262" i="49" s="1"/>
  <c r="T261" i="49"/>
  <c r="U261" i="49" s="1"/>
  <c r="T260" i="49"/>
  <c r="U260" i="49" s="1"/>
  <c r="T259" i="49"/>
  <c r="U259" i="49" s="1"/>
  <c r="T258" i="49"/>
  <c r="U258" i="49" s="1"/>
  <c r="T257" i="49"/>
  <c r="U257" i="49" s="1"/>
  <c r="T256" i="49"/>
  <c r="U256" i="49" s="1"/>
  <c r="T255" i="49"/>
  <c r="U255" i="49" s="1"/>
  <c r="T254" i="49"/>
  <c r="U254" i="49" s="1"/>
  <c r="T253" i="49"/>
  <c r="U253" i="49" s="1"/>
  <c r="T252" i="49"/>
  <c r="U252" i="49" s="1"/>
  <c r="T251" i="49"/>
  <c r="U251" i="49" s="1"/>
  <c r="T250" i="49"/>
  <c r="U250" i="49" s="1"/>
  <c r="T249" i="49"/>
  <c r="U249" i="49" s="1"/>
  <c r="T248" i="49"/>
  <c r="U248" i="49" s="1"/>
  <c r="T247" i="49"/>
  <c r="U247" i="49" s="1"/>
  <c r="T246" i="49"/>
  <c r="U246" i="49" s="1"/>
  <c r="T245" i="49"/>
  <c r="U245" i="49" s="1"/>
  <c r="T244" i="49"/>
  <c r="U244" i="49" s="1"/>
  <c r="T243" i="49"/>
  <c r="U243" i="49" s="1"/>
  <c r="T242" i="49"/>
  <c r="U242" i="49" s="1"/>
  <c r="T241" i="49"/>
  <c r="U241" i="49" s="1"/>
  <c r="T240" i="49"/>
  <c r="U240" i="49" s="1"/>
  <c r="T239" i="49"/>
  <c r="U239" i="49" s="1"/>
  <c r="T238" i="49"/>
  <c r="U238" i="49" s="1"/>
  <c r="T237" i="49"/>
  <c r="U237" i="49" s="1"/>
  <c r="T236" i="49"/>
  <c r="U236" i="49" s="1"/>
  <c r="T235" i="49"/>
  <c r="U235" i="49" s="1"/>
  <c r="T234" i="49"/>
  <c r="U234" i="49" s="1"/>
  <c r="T233" i="49"/>
  <c r="U233" i="49" s="1"/>
  <c r="T232" i="49"/>
  <c r="U232" i="49" s="1"/>
  <c r="T231" i="49"/>
  <c r="U231" i="49" s="1"/>
  <c r="T230" i="49"/>
  <c r="U230" i="49" s="1"/>
  <c r="T229" i="49"/>
  <c r="U229" i="49" s="1"/>
  <c r="T228" i="49"/>
  <c r="U228" i="49" s="1"/>
  <c r="T227" i="49"/>
  <c r="U227" i="49" s="1"/>
  <c r="T226" i="49"/>
  <c r="U226" i="49" s="1"/>
  <c r="T225" i="49"/>
  <c r="U225" i="49" s="1"/>
  <c r="T224" i="49"/>
  <c r="U224" i="49" s="1"/>
  <c r="T223" i="49"/>
  <c r="U223" i="49" s="1"/>
  <c r="T222" i="49"/>
  <c r="U222" i="49" s="1"/>
  <c r="T221" i="49"/>
  <c r="U221" i="49" s="1"/>
  <c r="T220" i="49"/>
  <c r="U220" i="49" s="1"/>
  <c r="T219" i="49"/>
  <c r="U219" i="49" s="1"/>
  <c r="T218" i="49"/>
  <c r="U218" i="49" s="1"/>
  <c r="T217" i="49"/>
  <c r="U217" i="49" s="1"/>
  <c r="T216" i="49"/>
  <c r="U216" i="49" s="1"/>
  <c r="T215" i="49"/>
  <c r="U215" i="49" s="1"/>
  <c r="T214" i="49"/>
  <c r="U214" i="49" s="1"/>
  <c r="T213" i="49"/>
  <c r="U213" i="49" s="1"/>
  <c r="T212" i="49"/>
  <c r="U212" i="49" s="1"/>
  <c r="T211" i="49"/>
  <c r="U211" i="49" s="1"/>
  <c r="T210" i="49"/>
  <c r="U210" i="49" s="1"/>
  <c r="T209" i="49"/>
  <c r="U209" i="49" s="1"/>
  <c r="T208" i="49"/>
  <c r="U208" i="49" s="1"/>
  <c r="T207" i="49"/>
  <c r="U207" i="49" s="1"/>
  <c r="T206" i="49"/>
  <c r="U206" i="49" s="1"/>
  <c r="T205" i="49"/>
  <c r="U205" i="49" s="1"/>
  <c r="T204" i="49"/>
  <c r="U204" i="49" s="1"/>
  <c r="T203" i="49"/>
  <c r="U203" i="49" s="1"/>
  <c r="T202" i="49"/>
  <c r="U202" i="49" s="1"/>
  <c r="T201" i="49"/>
  <c r="U201" i="49" s="1"/>
  <c r="T200" i="49"/>
  <c r="U200" i="49" s="1"/>
  <c r="T199" i="49"/>
  <c r="U199" i="49" s="1"/>
  <c r="T198" i="49"/>
  <c r="U198" i="49" s="1"/>
  <c r="T197" i="49"/>
  <c r="U197" i="49" s="1"/>
  <c r="T196" i="49"/>
  <c r="U196" i="49" s="1"/>
  <c r="T195" i="49"/>
  <c r="U195" i="49" s="1"/>
  <c r="T194" i="49"/>
  <c r="U194" i="49" s="1"/>
  <c r="T193" i="49"/>
  <c r="U193" i="49" s="1"/>
  <c r="T192" i="49"/>
  <c r="U192" i="49" s="1"/>
  <c r="T191" i="49"/>
  <c r="U191" i="49" s="1"/>
  <c r="T190" i="49"/>
  <c r="U190" i="49" s="1"/>
  <c r="T189" i="49"/>
  <c r="U189" i="49" s="1"/>
  <c r="T188" i="49"/>
  <c r="U188" i="49" s="1"/>
  <c r="T187" i="49"/>
  <c r="U187" i="49" s="1"/>
  <c r="T186" i="49"/>
  <c r="U186" i="49" s="1"/>
  <c r="T185" i="49"/>
  <c r="U185" i="49" s="1"/>
  <c r="T184" i="49"/>
  <c r="U184" i="49" s="1"/>
  <c r="T183" i="49"/>
  <c r="U183" i="49" s="1"/>
  <c r="T182" i="49"/>
  <c r="U182" i="49" s="1"/>
  <c r="T181" i="49"/>
  <c r="U181" i="49" s="1"/>
  <c r="T180" i="49"/>
  <c r="U180" i="49" s="1"/>
  <c r="T179" i="49"/>
  <c r="U179" i="49" s="1"/>
  <c r="T178" i="49"/>
  <c r="U178" i="49" s="1"/>
  <c r="T177" i="49"/>
  <c r="U177" i="49" s="1"/>
  <c r="T176" i="49"/>
  <c r="T175" i="49"/>
  <c r="U175" i="49" s="1"/>
  <c r="T174" i="49"/>
  <c r="U174" i="49" s="1"/>
  <c r="T173" i="49"/>
  <c r="U173" i="49" s="1"/>
  <c r="T172" i="49"/>
  <c r="U172" i="49" s="1"/>
  <c r="T171" i="49"/>
  <c r="U171" i="49" s="1"/>
  <c r="T170" i="49"/>
  <c r="U170" i="49" s="1"/>
  <c r="T169" i="49"/>
  <c r="U169" i="49" s="1"/>
  <c r="T168" i="49"/>
  <c r="U168" i="49" s="1"/>
  <c r="T167" i="49"/>
  <c r="U167" i="49" s="1"/>
  <c r="T166" i="49"/>
  <c r="U166" i="49" s="1"/>
  <c r="T165" i="49"/>
  <c r="U165" i="49" s="1"/>
  <c r="T164" i="49"/>
  <c r="U164" i="49" s="1"/>
  <c r="T163" i="49"/>
  <c r="U163" i="49" s="1"/>
  <c r="T162" i="49"/>
  <c r="U162" i="49" s="1"/>
  <c r="T161" i="49"/>
  <c r="U161" i="49" s="1"/>
  <c r="T160" i="49"/>
  <c r="U160" i="49" s="1"/>
  <c r="T159" i="49"/>
  <c r="U159" i="49" s="1"/>
  <c r="T158" i="49"/>
  <c r="U158" i="49" s="1"/>
  <c r="T157" i="49"/>
  <c r="U157" i="49" s="1"/>
  <c r="T156" i="49"/>
  <c r="T155" i="49"/>
  <c r="U155" i="49" s="1"/>
  <c r="T154" i="49"/>
  <c r="U154" i="49" s="1"/>
  <c r="T152" i="49"/>
  <c r="U152" i="49" s="1"/>
  <c r="T151" i="49"/>
  <c r="U151" i="49" s="1"/>
  <c r="T150" i="49"/>
  <c r="U150" i="49" s="1"/>
  <c r="T149" i="49"/>
  <c r="U149" i="49" s="1"/>
  <c r="T148" i="49"/>
  <c r="U148" i="49" s="1"/>
  <c r="T147" i="49"/>
  <c r="U147" i="49" s="1"/>
  <c r="T146" i="49"/>
  <c r="U146" i="49" s="1"/>
  <c r="T145" i="49"/>
  <c r="U145" i="49" s="1"/>
  <c r="T144" i="49"/>
  <c r="U144" i="49" s="1"/>
  <c r="T143" i="49"/>
  <c r="U143" i="49" s="1"/>
  <c r="T142" i="49"/>
  <c r="U142" i="49" s="1"/>
  <c r="T141" i="49"/>
  <c r="U141" i="49" s="1"/>
  <c r="T140" i="49"/>
  <c r="U140" i="49" s="1"/>
  <c r="T139" i="49"/>
  <c r="U139" i="49" s="1"/>
  <c r="T138" i="49"/>
  <c r="U138" i="49" s="1"/>
  <c r="T137" i="49"/>
  <c r="U137" i="49" s="1"/>
  <c r="T136" i="49"/>
  <c r="U136" i="49" s="1"/>
  <c r="T135" i="49"/>
  <c r="U135" i="49" s="1"/>
  <c r="T134" i="49"/>
  <c r="U134" i="49" s="1"/>
  <c r="T133" i="49"/>
  <c r="U133" i="49" s="1"/>
  <c r="T132" i="49"/>
  <c r="U132" i="49" s="1"/>
  <c r="T131" i="49"/>
  <c r="U131" i="49" s="1"/>
  <c r="T130" i="49"/>
  <c r="U130" i="49" s="1"/>
  <c r="T129" i="49"/>
  <c r="U129" i="49" s="1"/>
  <c r="T128" i="49"/>
  <c r="U128" i="49" s="1"/>
  <c r="T127" i="49"/>
  <c r="U127" i="49" s="1"/>
  <c r="T126" i="49"/>
  <c r="U126" i="49" s="1"/>
  <c r="T125" i="49"/>
  <c r="U125" i="49" s="1"/>
  <c r="T124" i="49"/>
  <c r="U124" i="49" s="1"/>
  <c r="T123" i="49"/>
  <c r="U123" i="49" s="1"/>
  <c r="T122" i="49"/>
  <c r="U122" i="49" s="1"/>
  <c r="T121" i="49"/>
  <c r="U121" i="49" s="1"/>
  <c r="T120" i="49"/>
  <c r="U120" i="49" s="1"/>
  <c r="T119" i="49"/>
  <c r="U119" i="49" s="1"/>
  <c r="T118" i="49"/>
  <c r="U118" i="49" s="1"/>
  <c r="T117" i="49"/>
  <c r="U117" i="49" s="1"/>
  <c r="T116" i="49"/>
  <c r="U116" i="49" s="1"/>
  <c r="T115" i="49"/>
  <c r="U115" i="49" s="1"/>
  <c r="T114" i="49"/>
  <c r="U114" i="49" s="1"/>
  <c r="T113" i="49"/>
  <c r="U113" i="49" s="1"/>
  <c r="T112" i="49"/>
  <c r="U112" i="49" s="1"/>
  <c r="T111" i="49"/>
  <c r="U111" i="49" s="1"/>
  <c r="T110" i="49"/>
  <c r="U110" i="49" s="1"/>
  <c r="T109" i="49"/>
  <c r="U109" i="49" s="1"/>
  <c r="T108" i="49"/>
  <c r="U108" i="49" s="1"/>
  <c r="T107" i="49"/>
  <c r="U107" i="49" s="1"/>
  <c r="T106" i="49"/>
  <c r="U106" i="49" s="1"/>
  <c r="T105" i="49"/>
  <c r="U105" i="49" s="1"/>
  <c r="T104" i="49"/>
  <c r="U104" i="49" s="1"/>
  <c r="T103" i="49"/>
  <c r="U103" i="49" s="1"/>
  <c r="T102" i="49"/>
  <c r="U102" i="49" s="1"/>
  <c r="T101" i="49"/>
  <c r="U101" i="49" s="1"/>
  <c r="T100" i="49"/>
  <c r="U100" i="49" s="1"/>
  <c r="T99" i="49"/>
  <c r="U99" i="49" s="1"/>
  <c r="T98" i="49"/>
  <c r="U98" i="49" s="1"/>
  <c r="T97" i="49"/>
  <c r="U97" i="49" s="1"/>
  <c r="T96" i="49"/>
  <c r="U96" i="49" s="1"/>
  <c r="T95" i="49"/>
  <c r="U95" i="49" s="1"/>
  <c r="T94" i="49"/>
  <c r="U94" i="49" s="1"/>
  <c r="T93" i="49"/>
  <c r="U93" i="49" s="1"/>
  <c r="T92" i="49"/>
  <c r="U92" i="49" s="1"/>
  <c r="T91" i="49"/>
  <c r="U91" i="49" s="1"/>
  <c r="T90" i="49"/>
  <c r="T89" i="49"/>
  <c r="U89" i="49" s="1"/>
  <c r="T88" i="49"/>
  <c r="U88" i="49" s="1"/>
  <c r="T87" i="49"/>
  <c r="U87" i="49" s="1"/>
  <c r="T86" i="49"/>
  <c r="U86" i="49" s="1"/>
  <c r="T85" i="49"/>
  <c r="U85" i="49" s="1"/>
  <c r="T84" i="49"/>
  <c r="U84" i="49" s="1"/>
  <c r="T83" i="49"/>
  <c r="U83" i="49" s="1"/>
  <c r="T82" i="49"/>
  <c r="U82" i="49" s="1"/>
  <c r="T81" i="49"/>
  <c r="U81" i="49" s="1"/>
  <c r="T80" i="49"/>
  <c r="U80" i="49" s="1"/>
  <c r="T79" i="49"/>
  <c r="U79" i="49" s="1"/>
  <c r="T78" i="49"/>
  <c r="U78" i="49" s="1"/>
  <c r="T77" i="49"/>
  <c r="U77" i="49" s="1"/>
  <c r="T76" i="49"/>
  <c r="U76" i="49" s="1"/>
  <c r="T75" i="49"/>
  <c r="U75" i="49" s="1"/>
  <c r="T74" i="49"/>
  <c r="U74" i="49" s="1"/>
  <c r="T73" i="49"/>
  <c r="U73" i="49" s="1"/>
  <c r="T72" i="49"/>
  <c r="U72" i="49" s="1"/>
  <c r="T71" i="49"/>
  <c r="U71" i="49" s="1"/>
  <c r="T70" i="49"/>
  <c r="U70" i="49" s="1"/>
  <c r="T69" i="49"/>
  <c r="U69" i="49" s="1"/>
  <c r="T68" i="49"/>
  <c r="U68" i="49" s="1"/>
  <c r="T67" i="49"/>
  <c r="U67" i="49" s="1"/>
  <c r="T66" i="49"/>
  <c r="U66" i="49" s="1"/>
  <c r="T65" i="49"/>
  <c r="U65" i="49" s="1"/>
  <c r="T64" i="49"/>
  <c r="U64" i="49" s="1"/>
  <c r="T63" i="49"/>
  <c r="U63" i="49" s="1"/>
  <c r="T62" i="49"/>
  <c r="U62" i="49" s="1"/>
  <c r="T61" i="49"/>
  <c r="U61" i="49" s="1"/>
  <c r="T60" i="49"/>
  <c r="U60" i="49" s="1"/>
  <c r="T59" i="49"/>
  <c r="U59" i="49" s="1"/>
  <c r="T58" i="49"/>
  <c r="U58" i="49" s="1"/>
  <c r="T57" i="49"/>
  <c r="U57" i="49" s="1"/>
  <c r="T56" i="49"/>
  <c r="U56" i="49" s="1"/>
  <c r="T55" i="49"/>
  <c r="T54" i="49"/>
  <c r="U54" i="49" s="1"/>
  <c r="T53" i="49"/>
  <c r="U53" i="49" s="1"/>
  <c r="T52" i="49"/>
  <c r="U52" i="49" s="1"/>
  <c r="T51" i="49"/>
  <c r="U51" i="49" s="1"/>
  <c r="T50" i="49"/>
  <c r="U50" i="49" s="1"/>
  <c r="T49" i="49"/>
  <c r="U49" i="49" s="1"/>
  <c r="T48" i="49"/>
  <c r="U48" i="49" s="1"/>
  <c r="T47" i="49"/>
  <c r="U47" i="49" s="1"/>
  <c r="T46" i="49"/>
  <c r="U46" i="49" s="1"/>
  <c r="T45" i="49"/>
  <c r="U45" i="49" s="1"/>
  <c r="T44" i="49"/>
  <c r="U44" i="49" s="1"/>
  <c r="T71" i="34"/>
  <c r="U71" i="34" s="1"/>
  <c r="T70" i="34"/>
  <c r="U70" i="34" s="1"/>
  <c r="T69" i="34"/>
  <c r="U69" i="34" s="1"/>
  <c r="T68" i="34"/>
  <c r="U68" i="34" s="1"/>
  <c r="T67" i="34"/>
  <c r="U67" i="34" s="1"/>
  <c r="T66" i="34"/>
  <c r="U66" i="34" s="1"/>
  <c r="T65" i="34"/>
  <c r="U65" i="34" s="1"/>
  <c r="T64" i="34"/>
  <c r="U64" i="34" s="1"/>
  <c r="T63" i="34"/>
  <c r="S63" i="34" s="1"/>
  <c r="T62" i="34"/>
  <c r="O37" i="34" s="1"/>
  <c r="T61" i="34"/>
  <c r="U61" i="34" s="1"/>
  <c r="T60" i="34"/>
  <c r="U60" i="34" s="1"/>
  <c r="T59" i="34"/>
  <c r="T58" i="34"/>
  <c r="U58" i="34" s="1"/>
  <c r="T57" i="34"/>
  <c r="U57" i="34" s="1"/>
  <c r="T56" i="34"/>
  <c r="U56" i="34" s="1"/>
  <c r="T55" i="34"/>
  <c r="U55" i="34" s="1"/>
  <c r="T54" i="34"/>
  <c r="U54" i="34" s="1"/>
  <c r="T53" i="34"/>
  <c r="U53" i="34" s="1"/>
  <c r="T52" i="34"/>
  <c r="U52" i="34" s="1"/>
  <c r="T51" i="34"/>
  <c r="U51" i="34" s="1"/>
  <c r="T50" i="34"/>
  <c r="U50" i="34" s="1"/>
  <c r="T49" i="34"/>
  <c r="U49" i="34" s="1"/>
  <c r="T48" i="34"/>
  <c r="U48" i="34" s="1"/>
  <c r="T47" i="34"/>
  <c r="U47" i="34" s="1"/>
  <c r="T46" i="34"/>
  <c r="T45" i="34"/>
  <c r="U45" i="34" s="1"/>
  <c r="T44" i="34"/>
  <c r="U44" i="34" s="1"/>
  <c r="T283" i="16"/>
  <c r="U283" i="16" s="1"/>
  <c r="T282" i="16"/>
  <c r="U282" i="16" s="1"/>
  <c r="T281" i="16"/>
  <c r="U281" i="16" s="1"/>
  <c r="T280" i="16"/>
  <c r="U280" i="16" s="1"/>
  <c r="T279" i="16"/>
  <c r="U279" i="16" s="1"/>
  <c r="T278" i="16"/>
  <c r="U278" i="16" s="1"/>
  <c r="T277" i="16"/>
  <c r="U277" i="16" s="1"/>
  <c r="T276" i="16"/>
  <c r="U276" i="16" s="1"/>
  <c r="T275" i="16"/>
  <c r="U275" i="16" s="1"/>
  <c r="T274" i="16"/>
  <c r="U274" i="16" s="1"/>
  <c r="T273" i="16"/>
  <c r="U273" i="16" s="1"/>
  <c r="T272" i="16"/>
  <c r="U272" i="16" s="1"/>
  <c r="T271" i="16"/>
  <c r="U271" i="16" s="1"/>
  <c r="T270" i="16"/>
  <c r="U270" i="16" s="1"/>
  <c r="T269" i="16"/>
  <c r="U269" i="16" s="1"/>
  <c r="T268" i="16"/>
  <c r="U268" i="16" s="1"/>
  <c r="T267" i="16"/>
  <c r="U267" i="16" s="1"/>
  <c r="T266" i="16"/>
  <c r="U266" i="16" s="1"/>
  <c r="T265" i="16"/>
  <c r="U265" i="16" s="1"/>
  <c r="T264" i="16"/>
  <c r="T263" i="16"/>
  <c r="U263" i="16" s="1"/>
  <c r="T262" i="16"/>
  <c r="U262" i="16" s="1"/>
  <c r="T261" i="16"/>
  <c r="U261" i="16" s="1"/>
  <c r="T260" i="16"/>
  <c r="U260" i="16" s="1"/>
  <c r="T259" i="16"/>
  <c r="U259" i="16" s="1"/>
  <c r="T258" i="16"/>
  <c r="U258" i="16" s="1"/>
  <c r="T257" i="16"/>
  <c r="U257" i="16" s="1"/>
  <c r="T256" i="16"/>
  <c r="U256" i="16" s="1"/>
  <c r="T255" i="16"/>
  <c r="U255" i="16" s="1"/>
  <c r="T254" i="16"/>
  <c r="U254" i="16" s="1"/>
  <c r="T253" i="16"/>
  <c r="U253" i="16" s="1"/>
  <c r="T252" i="16"/>
  <c r="U252" i="16" s="1"/>
  <c r="T251" i="16"/>
  <c r="U251" i="16" s="1"/>
  <c r="T250" i="16"/>
  <c r="U250" i="16" s="1"/>
  <c r="T249" i="16"/>
  <c r="U249" i="16" s="1"/>
  <c r="T248" i="16"/>
  <c r="U248" i="16" s="1"/>
  <c r="T247" i="16"/>
  <c r="U247" i="16" s="1"/>
  <c r="T246" i="16"/>
  <c r="U246" i="16" s="1"/>
  <c r="T245" i="16"/>
  <c r="U245" i="16" s="1"/>
  <c r="T244" i="16"/>
  <c r="U244" i="16" s="1"/>
  <c r="T243" i="16"/>
  <c r="U243" i="16" s="1"/>
  <c r="T242" i="16"/>
  <c r="U242" i="16" s="1"/>
  <c r="T241" i="16"/>
  <c r="U241" i="16" s="1"/>
  <c r="T240" i="16"/>
  <c r="U240" i="16" s="1"/>
  <c r="T239" i="16"/>
  <c r="U239" i="16" s="1"/>
  <c r="T238" i="16"/>
  <c r="U238" i="16" s="1"/>
  <c r="T237" i="16"/>
  <c r="U237" i="16" s="1"/>
  <c r="T236" i="16"/>
  <c r="U236" i="16" s="1"/>
  <c r="T235" i="16"/>
  <c r="U235" i="16" s="1"/>
  <c r="T234" i="16"/>
  <c r="U234" i="16" s="1"/>
  <c r="T233" i="16"/>
  <c r="U233" i="16" s="1"/>
  <c r="T232" i="16"/>
  <c r="U232" i="16" s="1"/>
  <c r="T231" i="16"/>
  <c r="U231" i="16" s="1"/>
  <c r="T230" i="16"/>
  <c r="U230" i="16" s="1"/>
  <c r="T229" i="16"/>
  <c r="U229" i="16" s="1"/>
  <c r="T228" i="16"/>
  <c r="U228" i="16" s="1"/>
  <c r="T227" i="16"/>
  <c r="U227" i="16" s="1"/>
  <c r="T226" i="16"/>
  <c r="U226" i="16" s="1"/>
  <c r="T225" i="16"/>
  <c r="U225" i="16" s="1"/>
  <c r="T224" i="16"/>
  <c r="U224" i="16" s="1"/>
  <c r="T223" i="16"/>
  <c r="U223" i="16" s="1"/>
  <c r="T222" i="16"/>
  <c r="U222" i="16" s="1"/>
  <c r="T221" i="16"/>
  <c r="U221" i="16" s="1"/>
  <c r="T220" i="16"/>
  <c r="U220" i="16" s="1"/>
  <c r="T219" i="16"/>
  <c r="U219" i="16" s="1"/>
  <c r="T218" i="16"/>
  <c r="U218" i="16" s="1"/>
  <c r="T217" i="16"/>
  <c r="U217" i="16" s="1"/>
  <c r="T216" i="16"/>
  <c r="U216" i="16" s="1"/>
  <c r="T215" i="16"/>
  <c r="U215" i="16" s="1"/>
  <c r="T214" i="16"/>
  <c r="U214" i="16" s="1"/>
  <c r="T213" i="16"/>
  <c r="U213" i="16" s="1"/>
  <c r="T212" i="16"/>
  <c r="U212" i="16" s="1"/>
  <c r="T211" i="16"/>
  <c r="U211" i="16" s="1"/>
  <c r="T210" i="16"/>
  <c r="U210" i="16" s="1"/>
  <c r="T209" i="16"/>
  <c r="U209" i="16" s="1"/>
  <c r="T208" i="16"/>
  <c r="U208" i="16" s="1"/>
  <c r="T207" i="16"/>
  <c r="U207" i="16" s="1"/>
  <c r="T206" i="16"/>
  <c r="U206" i="16" s="1"/>
  <c r="T205" i="16"/>
  <c r="U205" i="16" s="1"/>
  <c r="T204" i="16"/>
  <c r="U204" i="16" s="1"/>
  <c r="T203" i="16"/>
  <c r="U203" i="16" s="1"/>
  <c r="T202" i="16"/>
  <c r="U202" i="16" s="1"/>
  <c r="T201" i="16"/>
  <c r="U201" i="16" s="1"/>
  <c r="T200" i="16"/>
  <c r="U200" i="16" s="1"/>
  <c r="T199" i="16"/>
  <c r="U199" i="16" s="1"/>
  <c r="T198" i="16"/>
  <c r="U198" i="16" s="1"/>
  <c r="T197" i="16"/>
  <c r="U197" i="16" s="1"/>
  <c r="T196" i="16"/>
  <c r="U196" i="16" s="1"/>
  <c r="T195" i="16"/>
  <c r="U195" i="16" s="1"/>
  <c r="T194" i="16"/>
  <c r="U194" i="16" s="1"/>
  <c r="T193" i="16"/>
  <c r="U193" i="16" s="1"/>
  <c r="T192" i="16"/>
  <c r="U192" i="16" s="1"/>
  <c r="T191" i="16"/>
  <c r="U191" i="16" s="1"/>
  <c r="T190" i="16"/>
  <c r="U190" i="16" s="1"/>
  <c r="T189" i="16"/>
  <c r="U189" i="16" s="1"/>
  <c r="T188" i="16"/>
  <c r="U188" i="16" s="1"/>
  <c r="T187" i="16"/>
  <c r="U187" i="16" s="1"/>
  <c r="T186" i="16"/>
  <c r="U186" i="16" s="1"/>
  <c r="T185" i="16"/>
  <c r="U185" i="16" s="1"/>
  <c r="T184" i="16"/>
  <c r="U184" i="16" s="1"/>
  <c r="T183" i="16"/>
  <c r="U183" i="16" s="1"/>
  <c r="T182" i="16"/>
  <c r="U182" i="16" s="1"/>
  <c r="T181" i="16"/>
  <c r="U181" i="16" s="1"/>
  <c r="T180" i="16"/>
  <c r="U180" i="16" s="1"/>
  <c r="T179" i="16"/>
  <c r="U179" i="16" s="1"/>
  <c r="T178" i="16"/>
  <c r="U178" i="16" s="1"/>
  <c r="T177" i="16"/>
  <c r="U177" i="16" s="1"/>
  <c r="T176" i="16"/>
  <c r="U176" i="16" s="1"/>
  <c r="T175" i="16"/>
  <c r="U175" i="16" s="1"/>
  <c r="T174" i="16"/>
  <c r="U174" i="16" s="1"/>
  <c r="T173" i="16"/>
  <c r="U173" i="16" s="1"/>
  <c r="T172" i="16"/>
  <c r="U172" i="16" s="1"/>
  <c r="T171" i="16"/>
  <c r="U171" i="16" s="1"/>
  <c r="T170" i="16"/>
  <c r="U170" i="16" s="1"/>
  <c r="T169" i="16"/>
  <c r="U169" i="16" s="1"/>
  <c r="T168" i="16"/>
  <c r="U168" i="16" s="1"/>
  <c r="T167" i="16"/>
  <c r="T166" i="16"/>
  <c r="U166" i="16" s="1"/>
  <c r="T165" i="16"/>
  <c r="U165" i="16" s="1"/>
  <c r="T164" i="16"/>
  <c r="U164" i="16" s="1"/>
  <c r="T163" i="16"/>
  <c r="U163" i="16" s="1"/>
  <c r="T162" i="16"/>
  <c r="U162" i="16" s="1"/>
  <c r="T161" i="16"/>
  <c r="U161" i="16" s="1"/>
  <c r="T160" i="16"/>
  <c r="U160" i="16" s="1"/>
  <c r="T159" i="16"/>
  <c r="U159" i="16" s="1"/>
  <c r="T158" i="16"/>
  <c r="U158" i="16" s="1"/>
  <c r="T157" i="16"/>
  <c r="U157" i="16" s="1"/>
  <c r="T156" i="16"/>
  <c r="U156" i="16" s="1"/>
  <c r="T155" i="16"/>
  <c r="U155" i="16" s="1"/>
  <c r="T154" i="16"/>
  <c r="U154" i="16" s="1"/>
  <c r="T153" i="16"/>
  <c r="U153" i="16" s="1"/>
  <c r="T152" i="16"/>
  <c r="U152" i="16" s="1"/>
  <c r="T151" i="16"/>
  <c r="U151" i="16" s="1"/>
  <c r="T150" i="16"/>
  <c r="U150" i="16" s="1"/>
  <c r="T149" i="16"/>
  <c r="U149" i="16" s="1"/>
  <c r="T148" i="16"/>
  <c r="U148" i="16" s="1"/>
  <c r="T147" i="16"/>
  <c r="U147" i="16" s="1"/>
  <c r="T146" i="16"/>
  <c r="U146" i="16" s="1"/>
  <c r="T145" i="16"/>
  <c r="U145" i="16" s="1"/>
  <c r="T144" i="16"/>
  <c r="U144" i="16" s="1"/>
  <c r="T143" i="16"/>
  <c r="U143" i="16" s="1"/>
  <c r="T142" i="16"/>
  <c r="U142" i="16" s="1"/>
  <c r="T141" i="16"/>
  <c r="U141" i="16" s="1"/>
  <c r="T140" i="16"/>
  <c r="U140" i="16" s="1"/>
  <c r="T139" i="16"/>
  <c r="U139" i="16" s="1"/>
  <c r="T138" i="16"/>
  <c r="U138" i="16" s="1"/>
  <c r="T137" i="16"/>
  <c r="U137" i="16" s="1"/>
  <c r="T136" i="16"/>
  <c r="U136" i="16" s="1"/>
  <c r="T135" i="16"/>
  <c r="U135" i="16" s="1"/>
  <c r="T134" i="16"/>
  <c r="U134" i="16" s="1"/>
  <c r="T133" i="16"/>
  <c r="U133" i="16" s="1"/>
  <c r="T132" i="16"/>
  <c r="U132" i="16" s="1"/>
  <c r="T131" i="16"/>
  <c r="U131" i="16" s="1"/>
  <c r="T130" i="16"/>
  <c r="U130" i="16" s="1"/>
  <c r="T129" i="16"/>
  <c r="U129" i="16" s="1"/>
  <c r="T128" i="16"/>
  <c r="U128" i="16" s="1"/>
  <c r="T127" i="16"/>
  <c r="U127" i="16" s="1"/>
  <c r="T126" i="16"/>
  <c r="U126" i="16" s="1"/>
  <c r="T125" i="16"/>
  <c r="U125" i="16" s="1"/>
  <c r="T124" i="16"/>
  <c r="U124" i="16" s="1"/>
  <c r="T123" i="16"/>
  <c r="U123" i="16" s="1"/>
  <c r="T122" i="16"/>
  <c r="U122" i="16" s="1"/>
  <c r="T121" i="16"/>
  <c r="U121" i="16" s="1"/>
  <c r="T120" i="16"/>
  <c r="U120" i="16" s="1"/>
  <c r="T119" i="16"/>
  <c r="U119" i="16" s="1"/>
  <c r="T118" i="16"/>
  <c r="U118" i="16" s="1"/>
  <c r="T117" i="16"/>
  <c r="U117" i="16" s="1"/>
  <c r="T116" i="16"/>
  <c r="U116" i="16" s="1"/>
  <c r="T115" i="16"/>
  <c r="U115" i="16" s="1"/>
  <c r="T114" i="16"/>
  <c r="U114" i="16" s="1"/>
  <c r="T113" i="16"/>
  <c r="U113" i="16" s="1"/>
  <c r="T112" i="16"/>
  <c r="U112" i="16" s="1"/>
  <c r="T111" i="16"/>
  <c r="U111" i="16" s="1"/>
  <c r="T110" i="16"/>
  <c r="U110" i="16" s="1"/>
  <c r="T109" i="16"/>
  <c r="U109" i="16" s="1"/>
  <c r="T108" i="16"/>
  <c r="U108" i="16" s="1"/>
  <c r="T107" i="16"/>
  <c r="U107" i="16" s="1"/>
  <c r="T106" i="16"/>
  <c r="U106" i="16" s="1"/>
  <c r="T105" i="16"/>
  <c r="U105" i="16" s="1"/>
  <c r="T104" i="16"/>
  <c r="U104" i="16" s="1"/>
  <c r="T103" i="16"/>
  <c r="U103" i="16" s="1"/>
  <c r="T102" i="16"/>
  <c r="U102" i="16" s="1"/>
  <c r="T101" i="16"/>
  <c r="U101" i="16" s="1"/>
  <c r="T100" i="16"/>
  <c r="U100" i="16" s="1"/>
  <c r="T99" i="16"/>
  <c r="U99" i="16" s="1"/>
  <c r="T98" i="16"/>
  <c r="U98" i="16" s="1"/>
  <c r="T97" i="16"/>
  <c r="U97" i="16" s="1"/>
  <c r="T96" i="16"/>
  <c r="U96" i="16" s="1"/>
  <c r="T95" i="16"/>
  <c r="U95" i="16" s="1"/>
  <c r="T94" i="16"/>
  <c r="U94" i="16" s="1"/>
  <c r="T93" i="16"/>
  <c r="U93" i="16" s="1"/>
  <c r="T92" i="16"/>
  <c r="U92" i="16" s="1"/>
  <c r="T91" i="16"/>
  <c r="U91" i="16" s="1"/>
  <c r="T90" i="16"/>
  <c r="U90" i="16" s="1"/>
  <c r="T89" i="16"/>
  <c r="U89" i="16" s="1"/>
  <c r="T88" i="16"/>
  <c r="U88" i="16" s="1"/>
  <c r="T87" i="16"/>
  <c r="U87" i="16" s="1"/>
  <c r="T86" i="16"/>
  <c r="U86" i="16" s="1"/>
  <c r="T85" i="16"/>
  <c r="U85" i="16" s="1"/>
  <c r="T84" i="16"/>
  <c r="T80" i="16"/>
  <c r="U80" i="16" s="1"/>
  <c r="T79" i="16"/>
  <c r="U79" i="16" s="1"/>
  <c r="T78" i="16"/>
  <c r="U78" i="16" s="1"/>
  <c r="T77" i="16"/>
  <c r="U77" i="16" s="1"/>
  <c r="T76" i="16"/>
  <c r="U76" i="16" s="1"/>
  <c r="T75" i="16"/>
  <c r="U75" i="16" s="1"/>
  <c r="T74" i="16"/>
  <c r="U74" i="16" s="1"/>
  <c r="T73" i="16"/>
  <c r="U73" i="16" s="1"/>
  <c r="T72" i="16"/>
  <c r="U72" i="16" s="1"/>
  <c r="T71" i="16"/>
  <c r="U71" i="16" s="1"/>
  <c r="T70" i="16"/>
  <c r="U70" i="16" s="1"/>
  <c r="T69" i="16"/>
  <c r="U69" i="16" s="1"/>
  <c r="T68" i="16"/>
  <c r="U68" i="16" s="1"/>
  <c r="T67" i="16"/>
  <c r="U67" i="16" s="1"/>
  <c r="T66" i="16"/>
  <c r="U66" i="16" s="1"/>
  <c r="T65" i="16"/>
  <c r="U65" i="16" s="1"/>
  <c r="T64" i="16"/>
  <c r="U64" i="16" s="1"/>
  <c r="T63" i="16"/>
  <c r="U63" i="16" s="1"/>
  <c r="T62" i="16"/>
  <c r="U62" i="16" s="1"/>
  <c r="T61" i="16"/>
  <c r="U61" i="16" s="1"/>
  <c r="T60" i="16"/>
  <c r="U60" i="16" s="1"/>
  <c r="T59" i="16"/>
  <c r="U59" i="16" s="1"/>
  <c r="T58" i="16"/>
  <c r="U58" i="16" s="1"/>
  <c r="T57" i="16"/>
  <c r="U57" i="16" s="1"/>
  <c r="T56" i="16"/>
  <c r="U56" i="16" s="1"/>
  <c r="T55" i="16"/>
  <c r="U55" i="16" s="1"/>
  <c r="T54" i="16"/>
  <c r="U54" i="16" s="1"/>
  <c r="T53" i="16"/>
  <c r="U53" i="16" s="1"/>
  <c r="T52" i="16"/>
  <c r="U52" i="16" s="1"/>
  <c r="T51" i="16"/>
  <c r="U51" i="16" s="1"/>
  <c r="T50" i="16"/>
  <c r="U50" i="16" s="1"/>
  <c r="T49" i="16"/>
  <c r="U49" i="16" s="1"/>
  <c r="T48" i="16"/>
  <c r="U48" i="16" s="1"/>
  <c r="T47" i="16"/>
  <c r="U47" i="16" s="1"/>
  <c r="T46" i="16"/>
  <c r="U46" i="16" s="1"/>
  <c r="T45" i="16"/>
  <c r="U45" i="16" s="1"/>
  <c r="T44" i="16"/>
  <c r="U44" i="16" s="1"/>
  <c r="T380" i="3"/>
  <c r="U380" i="3" s="1"/>
  <c r="T379" i="3"/>
  <c r="U379" i="3" s="1"/>
  <c r="T378" i="3"/>
  <c r="U378" i="3" s="1"/>
  <c r="T377" i="3"/>
  <c r="U377" i="3" s="1"/>
  <c r="T376" i="3"/>
  <c r="U376" i="3" s="1"/>
  <c r="T375" i="3"/>
  <c r="U375" i="3" s="1"/>
  <c r="T374" i="3"/>
  <c r="U374" i="3" s="1"/>
  <c r="T373" i="3"/>
  <c r="U373" i="3" s="1"/>
  <c r="T372" i="3"/>
  <c r="U372" i="3" s="1"/>
  <c r="T371" i="3"/>
  <c r="U371" i="3" s="1"/>
  <c r="T370" i="3"/>
  <c r="U370" i="3" s="1"/>
  <c r="T369" i="3"/>
  <c r="U369" i="3" s="1"/>
  <c r="T368" i="3"/>
  <c r="U368" i="3" s="1"/>
  <c r="T367" i="3"/>
  <c r="U367" i="3" s="1"/>
  <c r="T366" i="3"/>
  <c r="U366" i="3" s="1"/>
  <c r="T365" i="3"/>
  <c r="U365" i="3" s="1"/>
  <c r="T364" i="3"/>
  <c r="U364" i="3" s="1"/>
  <c r="T363" i="3"/>
  <c r="U363" i="3" s="1"/>
  <c r="T362" i="3"/>
  <c r="U362" i="3" s="1"/>
  <c r="T361" i="3"/>
  <c r="U361" i="3" s="1"/>
  <c r="T360" i="3"/>
  <c r="U360" i="3" s="1"/>
  <c r="T359" i="3"/>
  <c r="U359" i="3" s="1"/>
  <c r="T358" i="3"/>
  <c r="U358" i="3" s="1"/>
  <c r="T357" i="3"/>
  <c r="U357" i="3" s="1"/>
  <c r="T356" i="3"/>
  <c r="U356" i="3" s="1"/>
  <c r="T355" i="3"/>
  <c r="U355" i="3" s="1"/>
  <c r="T354" i="3"/>
  <c r="U354" i="3" s="1"/>
  <c r="T353" i="3"/>
  <c r="U353" i="3" s="1"/>
  <c r="T352" i="3"/>
  <c r="U352" i="3" s="1"/>
  <c r="T351" i="3"/>
  <c r="U351" i="3" s="1"/>
  <c r="T350" i="3"/>
  <c r="U350" i="3" s="1"/>
  <c r="T349" i="3"/>
  <c r="U349" i="3" s="1"/>
  <c r="T348" i="3"/>
  <c r="U348" i="3" s="1"/>
  <c r="T347" i="3"/>
  <c r="U347" i="3" s="1"/>
  <c r="T346" i="3"/>
  <c r="U346" i="3" s="1"/>
  <c r="T345" i="3"/>
  <c r="U345" i="3" s="1"/>
  <c r="T344" i="3"/>
  <c r="U344" i="3" s="1"/>
  <c r="T343" i="3"/>
  <c r="U343" i="3" s="1"/>
  <c r="T342" i="3"/>
  <c r="U342" i="3" s="1"/>
  <c r="T341" i="3"/>
  <c r="U341" i="3" s="1"/>
  <c r="T340" i="3"/>
  <c r="U340" i="3" s="1"/>
  <c r="T339" i="3"/>
  <c r="U339" i="3" s="1"/>
  <c r="T338" i="3"/>
  <c r="U338" i="3" s="1"/>
  <c r="T337" i="3"/>
  <c r="U337" i="3" s="1"/>
  <c r="T336" i="3"/>
  <c r="U336" i="3" s="1"/>
  <c r="T335" i="3"/>
  <c r="U335" i="3" s="1"/>
  <c r="T334" i="3"/>
  <c r="U334" i="3" s="1"/>
  <c r="T333" i="3"/>
  <c r="U333" i="3" s="1"/>
  <c r="T332" i="3"/>
  <c r="U332" i="3" s="1"/>
  <c r="T331" i="3"/>
  <c r="U331" i="3" s="1"/>
  <c r="T330" i="3"/>
  <c r="U330" i="3" s="1"/>
  <c r="T329" i="3"/>
  <c r="U329" i="3" s="1"/>
  <c r="T328" i="3"/>
  <c r="U328" i="3" s="1"/>
  <c r="T327" i="3"/>
  <c r="U327" i="3" s="1"/>
  <c r="T326" i="3"/>
  <c r="U326" i="3" s="1"/>
  <c r="T325" i="3"/>
  <c r="U325" i="3" s="1"/>
  <c r="T324" i="3"/>
  <c r="U324" i="3" s="1"/>
  <c r="T323" i="3"/>
  <c r="U323" i="3" s="1"/>
  <c r="T322" i="3"/>
  <c r="U322" i="3" s="1"/>
  <c r="T321" i="3"/>
  <c r="U321" i="3" s="1"/>
  <c r="T320" i="3"/>
  <c r="U320" i="3" s="1"/>
  <c r="T319" i="3"/>
  <c r="U319" i="3" s="1"/>
  <c r="T318" i="3"/>
  <c r="U318" i="3" s="1"/>
  <c r="T317" i="3"/>
  <c r="U317" i="3" s="1"/>
  <c r="T314" i="3"/>
  <c r="U314" i="3" s="1"/>
  <c r="T311" i="3"/>
  <c r="U311" i="3" s="1"/>
  <c r="T308" i="3"/>
  <c r="U308" i="3" s="1"/>
  <c r="T307" i="3"/>
  <c r="U307" i="3" s="1"/>
  <c r="T306" i="3"/>
  <c r="U306" i="3" s="1"/>
  <c r="T305" i="3"/>
  <c r="U305" i="3" s="1"/>
  <c r="T302" i="3"/>
  <c r="U302" i="3" s="1"/>
  <c r="T301" i="3"/>
  <c r="U301" i="3" s="1"/>
  <c r="T300" i="3"/>
  <c r="U300" i="3" s="1"/>
  <c r="T299" i="3"/>
  <c r="U299" i="3" s="1"/>
  <c r="T296" i="3"/>
  <c r="U296" i="3" s="1"/>
  <c r="T295" i="3"/>
  <c r="U295" i="3" s="1"/>
  <c r="T292" i="3"/>
  <c r="U292" i="3" s="1"/>
  <c r="T291" i="3"/>
  <c r="U291" i="3" s="1"/>
  <c r="T290" i="3"/>
  <c r="U290" i="3" s="1"/>
  <c r="T289" i="3"/>
  <c r="U289" i="3" s="1"/>
  <c r="T288" i="3"/>
  <c r="U288" i="3" s="1"/>
  <c r="T287" i="3"/>
  <c r="U287" i="3" s="1"/>
  <c r="T286" i="3"/>
  <c r="U286" i="3" s="1"/>
  <c r="T285" i="3"/>
  <c r="U285" i="3" s="1"/>
  <c r="T284" i="3"/>
  <c r="U284" i="3" s="1"/>
  <c r="T283" i="3"/>
  <c r="U283" i="3" s="1"/>
  <c r="T282" i="3"/>
  <c r="U282" i="3" s="1"/>
  <c r="T281" i="3"/>
  <c r="U281" i="3" s="1"/>
  <c r="T280" i="3"/>
  <c r="U280" i="3" s="1"/>
  <c r="T279" i="3"/>
  <c r="U279" i="3" s="1"/>
  <c r="T278" i="3"/>
  <c r="U278" i="3" s="1"/>
  <c r="T277" i="3"/>
  <c r="U277" i="3" s="1"/>
  <c r="T276" i="3"/>
  <c r="U276" i="3" s="1"/>
  <c r="T275" i="3"/>
  <c r="U275" i="3" s="1"/>
  <c r="T274" i="3"/>
  <c r="U274" i="3" s="1"/>
  <c r="T273" i="3"/>
  <c r="U273" i="3" s="1"/>
  <c r="T272" i="3"/>
  <c r="U272" i="3" s="1"/>
  <c r="T271" i="3"/>
  <c r="U271" i="3" s="1"/>
  <c r="T270" i="3"/>
  <c r="U270" i="3" s="1"/>
  <c r="T269" i="3"/>
  <c r="U269" i="3" s="1"/>
  <c r="T268" i="3"/>
  <c r="U268" i="3" s="1"/>
  <c r="T267" i="3"/>
  <c r="U267" i="3" s="1"/>
  <c r="T266" i="3"/>
  <c r="U266" i="3" s="1"/>
  <c r="T265" i="3"/>
  <c r="U265" i="3" s="1"/>
  <c r="T264" i="3"/>
  <c r="U264" i="3" s="1"/>
  <c r="T263" i="3"/>
  <c r="U263" i="3" s="1"/>
  <c r="T262" i="3"/>
  <c r="U262" i="3" s="1"/>
  <c r="T261" i="3"/>
  <c r="U261" i="3" s="1"/>
  <c r="T260" i="3"/>
  <c r="U260" i="3" s="1"/>
  <c r="T259" i="3"/>
  <c r="U259" i="3" s="1"/>
  <c r="T258" i="3"/>
  <c r="U258" i="3" s="1"/>
  <c r="T257" i="3"/>
  <c r="U257" i="3" s="1"/>
  <c r="T256" i="3"/>
  <c r="U256" i="3" s="1"/>
  <c r="T255" i="3"/>
  <c r="U255" i="3" s="1"/>
  <c r="T254" i="3"/>
  <c r="U254" i="3" s="1"/>
  <c r="T253" i="3"/>
  <c r="U253" i="3" s="1"/>
  <c r="T252" i="3"/>
  <c r="U252" i="3" s="1"/>
  <c r="T251" i="3"/>
  <c r="U251" i="3" s="1"/>
  <c r="T250" i="3"/>
  <c r="U250" i="3" s="1"/>
  <c r="T249" i="3"/>
  <c r="U249" i="3" s="1"/>
  <c r="T248" i="3"/>
  <c r="U248" i="3" s="1"/>
  <c r="T247" i="3"/>
  <c r="U247" i="3" s="1"/>
  <c r="T246" i="3"/>
  <c r="U246" i="3" s="1"/>
  <c r="T245" i="3"/>
  <c r="U245" i="3" s="1"/>
  <c r="T244" i="3"/>
  <c r="U244" i="3" s="1"/>
  <c r="T243" i="3"/>
  <c r="U243" i="3" s="1"/>
  <c r="T242" i="3"/>
  <c r="U242" i="3" s="1"/>
  <c r="T241" i="3"/>
  <c r="U241" i="3" s="1"/>
  <c r="T240" i="3"/>
  <c r="U240" i="3" s="1"/>
  <c r="T239" i="3"/>
  <c r="U239" i="3" s="1"/>
  <c r="T238" i="3"/>
  <c r="U238" i="3" s="1"/>
  <c r="T237" i="3"/>
  <c r="U237" i="3" s="1"/>
  <c r="T236" i="3"/>
  <c r="U236" i="3" s="1"/>
  <c r="T235" i="3"/>
  <c r="U235" i="3" s="1"/>
  <c r="T234" i="3"/>
  <c r="U234" i="3" s="1"/>
  <c r="T233" i="3"/>
  <c r="U233" i="3" s="1"/>
  <c r="T232" i="3"/>
  <c r="U232" i="3" s="1"/>
  <c r="T230" i="3"/>
  <c r="U230" i="3" s="1"/>
  <c r="T229" i="3"/>
  <c r="U229" i="3" s="1"/>
  <c r="T228" i="3"/>
  <c r="U228" i="3" s="1"/>
  <c r="T227" i="3"/>
  <c r="U227" i="3" s="1"/>
  <c r="T226" i="3"/>
  <c r="U226" i="3" s="1"/>
  <c r="T225" i="3"/>
  <c r="U225" i="3" s="1"/>
  <c r="T224" i="3"/>
  <c r="U224" i="3" s="1"/>
  <c r="T223" i="3"/>
  <c r="U223" i="3" s="1"/>
  <c r="T222" i="3"/>
  <c r="U222" i="3" s="1"/>
  <c r="T221" i="3"/>
  <c r="U221" i="3" s="1"/>
  <c r="T220" i="3"/>
  <c r="U220" i="3" s="1"/>
  <c r="T218" i="3"/>
  <c r="U218" i="3" s="1"/>
  <c r="T217" i="3"/>
  <c r="U217" i="3" s="1"/>
  <c r="T216" i="3"/>
  <c r="U216" i="3" s="1"/>
  <c r="T215" i="3"/>
  <c r="U215" i="3" s="1"/>
  <c r="T214" i="3"/>
  <c r="U214" i="3" s="1"/>
  <c r="T213" i="3"/>
  <c r="U213" i="3" s="1"/>
  <c r="T212" i="3"/>
  <c r="U212" i="3" s="1"/>
  <c r="T211" i="3"/>
  <c r="U211" i="3" s="1"/>
  <c r="T210" i="3"/>
  <c r="U210" i="3" s="1"/>
  <c r="T209" i="3"/>
  <c r="U209" i="3" s="1"/>
  <c r="T208" i="3"/>
  <c r="U208" i="3" s="1"/>
  <c r="T207" i="3"/>
  <c r="U207" i="3" s="1"/>
  <c r="T206" i="3"/>
  <c r="U206" i="3" s="1"/>
  <c r="T205" i="3"/>
  <c r="U205" i="3" s="1"/>
  <c r="T204" i="3"/>
  <c r="U204" i="3" s="1"/>
  <c r="T203" i="3"/>
  <c r="U203" i="3" s="1"/>
  <c r="T202" i="3"/>
  <c r="U202" i="3" s="1"/>
  <c r="T201" i="3"/>
  <c r="T200" i="3"/>
  <c r="U200" i="3" s="1"/>
  <c r="T199" i="3"/>
  <c r="U199" i="3" s="1"/>
  <c r="T198" i="3"/>
  <c r="U198" i="3" s="1"/>
  <c r="T197" i="3"/>
  <c r="U197" i="3" s="1"/>
  <c r="T196" i="3"/>
  <c r="U196" i="3" s="1"/>
  <c r="T195" i="3"/>
  <c r="U195" i="3" s="1"/>
  <c r="T194" i="3"/>
  <c r="U194" i="3" s="1"/>
  <c r="T193" i="3"/>
  <c r="U193" i="3" s="1"/>
  <c r="T192" i="3"/>
  <c r="U192" i="3" s="1"/>
  <c r="T191" i="3"/>
  <c r="U191" i="3" s="1"/>
  <c r="T190" i="3"/>
  <c r="U190" i="3" s="1"/>
  <c r="T189" i="3"/>
  <c r="U189" i="3" s="1"/>
  <c r="T188" i="3"/>
  <c r="U188" i="3" s="1"/>
  <c r="T187" i="3"/>
  <c r="U187" i="3" s="1"/>
  <c r="T186" i="3"/>
  <c r="U186" i="3" s="1"/>
  <c r="T185" i="3"/>
  <c r="U185" i="3" s="1"/>
  <c r="T184" i="3"/>
  <c r="U184" i="3" s="1"/>
  <c r="T183" i="3"/>
  <c r="U183" i="3" s="1"/>
  <c r="T182" i="3"/>
  <c r="U182" i="3" s="1"/>
  <c r="T181" i="3"/>
  <c r="U181" i="3" s="1"/>
  <c r="T180" i="3"/>
  <c r="U180" i="3" s="1"/>
  <c r="T179" i="3"/>
  <c r="U179" i="3" s="1"/>
  <c r="T178" i="3"/>
  <c r="U178" i="3" s="1"/>
  <c r="T177" i="3"/>
  <c r="U177" i="3" s="1"/>
  <c r="T176" i="3"/>
  <c r="U176" i="3" s="1"/>
  <c r="T175" i="3"/>
  <c r="U175" i="3" s="1"/>
  <c r="T174" i="3"/>
  <c r="U174" i="3" s="1"/>
  <c r="T173" i="3"/>
  <c r="U173" i="3" s="1"/>
  <c r="T172" i="3"/>
  <c r="U172" i="3" s="1"/>
  <c r="T171" i="3"/>
  <c r="U171" i="3" s="1"/>
  <c r="T170" i="3"/>
  <c r="U170" i="3" s="1"/>
  <c r="T169" i="3"/>
  <c r="U169" i="3" s="1"/>
  <c r="T168" i="3"/>
  <c r="U168" i="3" s="1"/>
  <c r="T167" i="3"/>
  <c r="U167" i="3" s="1"/>
  <c r="T166" i="3"/>
  <c r="U166" i="3" s="1"/>
  <c r="T165" i="3"/>
  <c r="U165" i="3" s="1"/>
  <c r="T164" i="3"/>
  <c r="U164" i="3" s="1"/>
  <c r="T163" i="3"/>
  <c r="U163" i="3" s="1"/>
  <c r="T162" i="3"/>
  <c r="U162" i="3" s="1"/>
  <c r="T161" i="3"/>
  <c r="T160" i="3"/>
  <c r="U160" i="3" s="1"/>
  <c r="T159" i="3"/>
  <c r="U159" i="3" s="1"/>
  <c r="T158" i="3"/>
  <c r="U158" i="3" s="1"/>
  <c r="T157" i="3"/>
  <c r="U157" i="3" s="1"/>
  <c r="T156" i="3"/>
  <c r="U156" i="3" s="1"/>
  <c r="T154" i="3"/>
  <c r="U154" i="3" s="1"/>
  <c r="T153" i="3"/>
  <c r="U153" i="3" s="1"/>
  <c r="T150" i="3"/>
  <c r="U150" i="3" s="1"/>
  <c r="T149" i="3"/>
  <c r="U149" i="3" s="1"/>
  <c r="T148" i="3"/>
  <c r="U148" i="3" s="1"/>
  <c r="T147" i="3"/>
  <c r="U147" i="3" s="1"/>
  <c r="T146" i="3"/>
  <c r="U146" i="3" s="1"/>
  <c r="T145" i="3"/>
  <c r="U145" i="3" s="1"/>
  <c r="T144" i="3"/>
  <c r="U144" i="3" s="1"/>
  <c r="T143" i="3"/>
  <c r="U143" i="3" s="1"/>
  <c r="T142" i="3"/>
  <c r="U142" i="3" s="1"/>
  <c r="T141" i="3"/>
  <c r="U141" i="3" s="1"/>
  <c r="T140" i="3"/>
  <c r="U140" i="3" s="1"/>
  <c r="T139" i="3"/>
  <c r="U139" i="3" s="1"/>
  <c r="T138" i="3"/>
  <c r="U138" i="3" s="1"/>
  <c r="T137" i="3"/>
  <c r="U137" i="3" s="1"/>
  <c r="T136" i="3"/>
  <c r="U136" i="3" s="1"/>
  <c r="T135" i="3"/>
  <c r="U135" i="3" s="1"/>
  <c r="T134" i="3"/>
  <c r="U134" i="3" s="1"/>
  <c r="T133" i="3"/>
  <c r="U133" i="3" s="1"/>
  <c r="T132" i="3"/>
  <c r="U132" i="3" s="1"/>
  <c r="T131" i="3"/>
  <c r="U131" i="3" s="1"/>
  <c r="T130" i="3"/>
  <c r="U130" i="3" s="1"/>
  <c r="T129" i="3"/>
  <c r="U129" i="3" s="1"/>
  <c r="T128" i="3"/>
  <c r="U128" i="3" s="1"/>
  <c r="T127" i="3"/>
  <c r="U127" i="3" s="1"/>
  <c r="T126" i="3"/>
  <c r="U126" i="3" s="1"/>
  <c r="T125" i="3"/>
  <c r="U125" i="3" s="1"/>
  <c r="T124" i="3"/>
  <c r="U124" i="3" s="1"/>
  <c r="T123" i="3"/>
  <c r="U123" i="3" s="1"/>
  <c r="T122" i="3"/>
  <c r="U122" i="3" s="1"/>
  <c r="T121" i="3"/>
  <c r="U121" i="3" s="1"/>
  <c r="T120" i="3"/>
  <c r="U120" i="3" s="1"/>
  <c r="T119" i="3"/>
  <c r="U119" i="3" s="1"/>
  <c r="T118" i="3"/>
  <c r="U118" i="3" s="1"/>
  <c r="T117" i="3"/>
  <c r="U117" i="3" s="1"/>
  <c r="T116" i="3"/>
  <c r="U116" i="3" s="1"/>
  <c r="T115" i="3"/>
  <c r="U115" i="3" s="1"/>
  <c r="T114" i="3"/>
  <c r="U114" i="3" s="1"/>
  <c r="T113" i="3"/>
  <c r="U113" i="3" s="1"/>
  <c r="T112" i="3"/>
  <c r="U112" i="3" s="1"/>
  <c r="T111" i="3"/>
  <c r="U111" i="3" s="1"/>
  <c r="T110" i="3"/>
  <c r="U110" i="3" s="1"/>
  <c r="T109" i="3"/>
  <c r="U109" i="3" s="1"/>
  <c r="T108" i="3"/>
  <c r="U108" i="3" s="1"/>
  <c r="T107" i="3"/>
  <c r="U107" i="3" s="1"/>
  <c r="T106" i="3"/>
  <c r="U106" i="3" s="1"/>
  <c r="T105" i="3"/>
  <c r="U105" i="3" s="1"/>
  <c r="T104" i="3"/>
  <c r="U104" i="3" s="1"/>
  <c r="T103" i="3"/>
  <c r="U103" i="3" s="1"/>
  <c r="T102" i="3"/>
  <c r="U102" i="3" s="1"/>
  <c r="T101" i="3"/>
  <c r="U101" i="3" s="1"/>
  <c r="T100" i="3"/>
  <c r="U100" i="3" s="1"/>
  <c r="T99" i="3"/>
  <c r="U99" i="3" s="1"/>
  <c r="T98" i="3"/>
  <c r="U98" i="3" s="1"/>
  <c r="T97" i="3"/>
  <c r="U97" i="3" s="1"/>
  <c r="T96" i="3"/>
  <c r="U96" i="3" s="1"/>
  <c r="T95" i="3"/>
  <c r="U95" i="3" s="1"/>
  <c r="T94" i="3"/>
  <c r="U94" i="3" s="1"/>
  <c r="T93" i="3"/>
  <c r="T92" i="3"/>
  <c r="U92" i="3" s="1"/>
  <c r="T91" i="3"/>
  <c r="U91" i="3" s="1"/>
  <c r="T90" i="3"/>
  <c r="U90" i="3" s="1"/>
  <c r="T89" i="3"/>
  <c r="U89" i="3" s="1"/>
  <c r="T88" i="3"/>
  <c r="U88" i="3" s="1"/>
  <c r="T87" i="3"/>
  <c r="U87" i="3" s="1"/>
  <c r="T85" i="3"/>
  <c r="U85" i="3" s="1"/>
  <c r="T84" i="3"/>
  <c r="U84" i="3" s="1"/>
  <c r="T83" i="3"/>
  <c r="U83" i="3" s="1"/>
  <c r="T82" i="3"/>
  <c r="U82" i="3" s="1"/>
  <c r="T81" i="3"/>
  <c r="U81" i="3" s="1"/>
  <c r="T80" i="3"/>
  <c r="U80" i="3" s="1"/>
  <c r="T79" i="3"/>
  <c r="U79" i="3" s="1"/>
  <c r="T78" i="3"/>
  <c r="U78" i="3" s="1"/>
  <c r="T77" i="3"/>
  <c r="U77" i="3" s="1"/>
  <c r="T76" i="3"/>
  <c r="U76" i="3" s="1"/>
  <c r="T75" i="3"/>
  <c r="U75" i="3" s="1"/>
  <c r="T74" i="3"/>
  <c r="U74" i="3" s="1"/>
  <c r="T73" i="3"/>
  <c r="U73" i="3" s="1"/>
  <c r="T72" i="3"/>
  <c r="U72" i="3" s="1"/>
  <c r="T70" i="3"/>
  <c r="T68" i="3"/>
  <c r="T67" i="3"/>
  <c r="U67" i="3" s="1"/>
  <c r="T66" i="3"/>
  <c r="U66" i="3" s="1"/>
  <c r="T65" i="3"/>
  <c r="U65" i="3" s="1"/>
  <c r="T64" i="3"/>
  <c r="U64" i="3" s="1"/>
  <c r="T63" i="3"/>
  <c r="U63" i="3" s="1"/>
  <c r="T62" i="3"/>
  <c r="U62" i="3" s="1"/>
  <c r="T61" i="3"/>
  <c r="U61" i="3" s="1"/>
  <c r="T60" i="3"/>
  <c r="U60" i="3" s="1"/>
  <c r="T59" i="3"/>
  <c r="U59" i="3" s="1"/>
  <c r="T58" i="3"/>
  <c r="U58" i="3" s="1"/>
  <c r="T57" i="3"/>
  <c r="U57" i="3" s="1"/>
  <c r="T56" i="3"/>
  <c r="U56" i="3" s="1"/>
  <c r="T55" i="3"/>
  <c r="U55" i="3" s="1"/>
  <c r="T54" i="3"/>
  <c r="U54" i="3" s="1"/>
  <c r="T53" i="3"/>
  <c r="U53" i="3" s="1"/>
  <c r="T52" i="3"/>
  <c r="U52" i="3" s="1"/>
  <c r="T51" i="3"/>
  <c r="U51" i="3" s="1"/>
  <c r="T50" i="3"/>
  <c r="U50" i="3" s="1"/>
  <c r="T49" i="3"/>
  <c r="U49" i="3" s="1"/>
  <c r="T48" i="3"/>
  <c r="U48" i="3" s="1"/>
  <c r="T47" i="3"/>
  <c r="U47" i="3" s="1"/>
  <c r="T46" i="3"/>
  <c r="U46" i="3" s="1"/>
  <c r="T45" i="3"/>
  <c r="U45" i="3" s="1"/>
  <c r="T44" i="3"/>
  <c r="U44" i="3" s="1"/>
  <c r="T43" i="5"/>
  <c r="T43" i="7"/>
  <c r="T43" i="8"/>
  <c r="T43" i="32"/>
  <c r="T43" i="9"/>
  <c r="S43" i="9" s="1"/>
  <c r="T43" i="47"/>
  <c r="T43" i="51"/>
  <c r="T43" i="31"/>
  <c r="T43" i="11"/>
  <c r="T43" i="12"/>
  <c r="T43" i="33"/>
  <c r="T43" i="13"/>
  <c r="S43" i="13" s="1"/>
  <c r="T43" i="36"/>
  <c r="T43" i="14"/>
  <c r="T43" i="49"/>
  <c r="T43" i="34"/>
  <c r="S43" i="34" s="1"/>
  <c r="T43" i="16"/>
  <c r="T43" i="3"/>
  <c r="C461" i="5" a="1"/>
  <c r="C461" i="5" s="1"/>
  <c r="S149" i="9" l="1"/>
  <c r="S191" i="9"/>
  <c r="S45" i="34"/>
  <c r="S54" i="9"/>
  <c r="S96" i="9"/>
  <c r="S144" i="12"/>
  <c r="S47" i="12"/>
  <c r="S476" i="9"/>
  <c r="S477" i="9"/>
  <c r="S231" i="9"/>
  <c r="U494" i="9"/>
  <c r="S162" i="9"/>
  <c r="S190" i="9"/>
  <c r="S204" i="9"/>
  <c r="P37" i="34"/>
  <c r="S187" i="31"/>
  <c r="S71" i="34"/>
  <c r="N37" i="12"/>
  <c r="S58" i="32"/>
  <c r="S83" i="9"/>
  <c r="S97" i="9"/>
  <c r="S124" i="9"/>
  <c r="S151" i="9"/>
  <c r="S192" i="9"/>
  <c r="S232" i="9"/>
  <c r="S273" i="9"/>
  <c r="S145" i="12"/>
  <c r="H37" i="34"/>
  <c r="S193" i="9"/>
  <c r="S233" i="9"/>
  <c r="S261" i="9"/>
  <c r="S314" i="9"/>
  <c r="S479" i="9"/>
  <c r="S165" i="51"/>
  <c r="S193" i="51"/>
  <c r="S188" i="12"/>
  <c r="S48" i="34"/>
  <c r="S62" i="34"/>
  <c r="S217" i="9"/>
  <c r="S85" i="9"/>
  <c r="S113" i="9"/>
  <c r="S234" i="9"/>
  <c r="S262" i="9"/>
  <c r="S301" i="9"/>
  <c r="S315" i="9"/>
  <c r="S138" i="51"/>
  <c r="S166" i="51"/>
  <c r="S194" i="51"/>
  <c r="S79" i="12"/>
  <c r="S133" i="12"/>
  <c r="S49" i="34"/>
  <c r="S145" i="32"/>
  <c r="S86" i="9"/>
  <c r="S127" i="9"/>
  <c r="S140" i="9"/>
  <c r="S167" i="9"/>
  <c r="S181" i="9"/>
  <c r="S302" i="9"/>
  <c r="S356" i="9"/>
  <c r="S125" i="51"/>
  <c r="S139" i="51"/>
  <c r="S167" i="51"/>
  <c r="S195" i="51"/>
  <c r="S134" i="12"/>
  <c r="S50" i="34"/>
  <c r="S174" i="32"/>
  <c r="S141" i="9"/>
  <c r="S182" i="9"/>
  <c r="S222" i="9"/>
  <c r="S303" i="9"/>
  <c r="S357" i="9"/>
  <c r="S412" i="9"/>
  <c r="S53" i="31"/>
  <c r="S122" i="12"/>
  <c r="S177" i="12"/>
  <c r="S223" i="9"/>
  <c r="S251" i="9"/>
  <c r="S264" i="9"/>
  <c r="S304" i="9"/>
  <c r="S345" i="9"/>
  <c r="S399" i="9"/>
  <c r="S123" i="12"/>
  <c r="S65" i="34"/>
  <c r="S43" i="11"/>
  <c r="S292" i="9"/>
  <c r="S346" i="9"/>
  <c r="S359" i="9"/>
  <c r="S400" i="9"/>
  <c r="S184" i="51"/>
  <c r="S198" i="51"/>
  <c r="P34" i="14"/>
  <c r="W34" i="14" s="1"/>
  <c r="S293" i="9"/>
  <c r="S360" i="9"/>
  <c r="S401" i="9"/>
  <c r="S87" i="51"/>
  <c r="S101" i="51"/>
  <c r="S112" i="12"/>
  <c r="P38" i="12"/>
  <c r="L37" i="34"/>
  <c r="S334" i="9"/>
  <c r="S402" i="9"/>
  <c r="S46" i="51"/>
  <c r="S88" i="51"/>
  <c r="S158" i="51"/>
  <c r="S57" i="12"/>
  <c r="S51" i="9"/>
  <c r="S335" i="9"/>
  <c r="S348" i="9"/>
  <c r="S487" i="9"/>
  <c r="S145" i="51"/>
  <c r="S159" i="51"/>
  <c r="S58" i="12"/>
  <c r="S59" i="34"/>
  <c r="S52" i="9"/>
  <c r="S65" i="9"/>
  <c r="S107" i="9"/>
  <c r="S377" i="9"/>
  <c r="S390" i="9"/>
  <c r="S101" i="12"/>
  <c r="S155" i="12"/>
  <c r="S69" i="34"/>
  <c r="S68" i="7"/>
  <c r="S66" i="9"/>
  <c r="S94" i="9"/>
  <c r="S108" i="9"/>
  <c r="S135" i="9"/>
  <c r="S161" i="9"/>
  <c r="S447" i="9"/>
  <c r="S461" i="9"/>
  <c r="S475" i="9"/>
  <c r="S46" i="12"/>
  <c r="S156" i="12"/>
  <c r="S58" i="34"/>
  <c r="S70" i="34"/>
  <c r="S100" i="32"/>
  <c r="S175" i="32"/>
  <c r="S96" i="32"/>
  <c r="S110" i="32"/>
  <c r="S193" i="32"/>
  <c r="S138" i="32"/>
  <c r="S194" i="32"/>
  <c r="S208" i="32"/>
  <c r="S195" i="32"/>
  <c r="S183" i="36"/>
  <c r="S66" i="31"/>
  <c r="S94" i="31"/>
  <c r="S108" i="31"/>
  <c r="S54" i="31"/>
  <c r="S55" i="31"/>
  <c r="S178" i="31"/>
  <c r="S165" i="31"/>
  <c r="S140" i="31"/>
  <c r="S153" i="31"/>
  <c r="S166" i="31"/>
  <c r="S180" i="31"/>
  <c r="S86" i="31"/>
  <c r="S154" i="31"/>
  <c r="S195" i="31"/>
  <c r="S59" i="31"/>
  <c r="S87" i="31"/>
  <c r="S88" i="31"/>
  <c r="S130" i="31"/>
  <c r="S144" i="31"/>
  <c r="O34" i="16"/>
  <c r="W34" i="16" s="1"/>
  <c r="J34" i="16"/>
  <c r="M34" i="16"/>
  <c r="P34" i="16"/>
  <c r="F34" i="16"/>
  <c r="L34" i="16"/>
  <c r="H34" i="16"/>
  <c r="N34" i="16"/>
  <c r="F34" i="14"/>
  <c r="J34" i="14"/>
  <c r="L34" i="14"/>
  <c r="H34" i="14"/>
  <c r="U44" i="14"/>
  <c r="O34" i="14"/>
  <c r="W44" i="14"/>
  <c r="M34" i="14"/>
  <c r="N34" i="14"/>
  <c r="S43" i="16"/>
  <c r="W34" i="34"/>
  <c r="N38" i="14"/>
  <c r="N37" i="14"/>
  <c r="P37" i="14"/>
  <c r="P35" i="14"/>
  <c r="P38" i="14"/>
  <c r="F37" i="12"/>
  <c r="S166" i="12"/>
  <c r="J37" i="12"/>
  <c r="S167" i="12"/>
  <c r="S48" i="12"/>
  <c r="S113" i="12"/>
  <c r="S124" i="12"/>
  <c r="S135" i="12"/>
  <c r="S146" i="12"/>
  <c r="S178" i="12"/>
  <c r="S189" i="12"/>
  <c r="S59" i="12"/>
  <c r="S70" i="12"/>
  <c r="S81" i="12"/>
  <c r="S125" i="12"/>
  <c r="S157" i="12"/>
  <c r="S168" i="12"/>
  <c r="S179" i="12"/>
  <c r="S190" i="12"/>
  <c r="P36" i="12"/>
  <c r="O36" i="12"/>
  <c r="S49" i="12"/>
  <c r="S60" i="12"/>
  <c r="S71" i="12"/>
  <c r="S104" i="12"/>
  <c r="S136" i="12"/>
  <c r="S147" i="12"/>
  <c r="S158" i="12"/>
  <c r="S169" i="12"/>
  <c r="S180" i="12"/>
  <c r="S191" i="12"/>
  <c r="S50" i="12"/>
  <c r="S61" i="12"/>
  <c r="S72" i="12"/>
  <c r="S83" i="12"/>
  <c r="S126" i="12"/>
  <c r="S137" i="12"/>
  <c r="S148" i="12"/>
  <c r="S159" i="12"/>
  <c r="S170" i="12"/>
  <c r="S181" i="12"/>
  <c r="W125" i="12"/>
  <c r="M38" i="12"/>
  <c r="O37" i="12"/>
  <c r="S51" i="12"/>
  <c r="S62" i="12"/>
  <c r="S105" i="12"/>
  <c r="S116" i="12"/>
  <c r="S127" i="12"/>
  <c r="S138" i="12"/>
  <c r="S149" i="12"/>
  <c r="S160" i="12"/>
  <c r="S192" i="12"/>
  <c r="W172" i="12"/>
  <c r="M37" i="12"/>
  <c r="P37" i="12"/>
  <c r="S73" i="12"/>
  <c r="S84" i="12"/>
  <c r="S106" i="12"/>
  <c r="S117" i="12"/>
  <c r="S128" i="12"/>
  <c r="S139" i="12"/>
  <c r="S171" i="12"/>
  <c r="S182" i="12"/>
  <c r="S193" i="12"/>
  <c r="H37" i="12"/>
  <c r="S52" i="12"/>
  <c r="S63" i="12"/>
  <c r="S74" i="12"/>
  <c r="S85" i="12"/>
  <c r="S96" i="12"/>
  <c r="S107" i="12"/>
  <c r="S118" i="12"/>
  <c r="S150" i="12"/>
  <c r="S161" i="12"/>
  <c r="S172" i="12"/>
  <c r="S183" i="12"/>
  <c r="S194" i="12"/>
  <c r="N38" i="12"/>
  <c r="L37" i="12"/>
  <c r="S53" i="12"/>
  <c r="S64" i="12"/>
  <c r="S86" i="12"/>
  <c r="S97" i="12"/>
  <c r="S129" i="12"/>
  <c r="S140" i="12"/>
  <c r="S151" i="12"/>
  <c r="S162" i="12"/>
  <c r="S173" i="12"/>
  <c r="S184" i="12"/>
  <c r="U125" i="12"/>
  <c r="O38" i="12"/>
  <c r="L38" i="12"/>
  <c r="S54" i="12"/>
  <c r="S76" i="12"/>
  <c r="S108" i="12"/>
  <c r="S119" i="12"/>
  <c r="S130" i="12"/>
  <c r="S141" i="12"/>
  <c r="S152" i="12"/>
  <c r="S163" i="12"/>
  <c r="S174" i="12"/>
  <c r="W43" i="12"/>
  <c r="M36" i="12"/>
  <c r="S44" i="12"/>
  <c r="S55" i="12"/>
  <c r="S87" i="12"/>
  <c r="S109" i="12"/>
  <c r="S120" i="12"/>
  <c r="S131" i="12"/>
  <c r="S142" i="12"/>
  <c r="S153" i="12"/>
  <c r="S185" i="12"/>
  <c r="S88" i="12"/>
  <c r="S99" i="12"/>
  <c r="S110" i="12"/>
  <c r="S121" i="12"/>
  <c r="S132" i="12"/>
  <c r="S164" i="12"/>
  <c r="S175" i="12"/>
  <c r="S186" i="12"/>
  <c r="S45" i="12"/>
  <c r="S56" i="12"/>
  <c r="S78" i="12"/>
  <c r="S100" i="12"/>
  <c r="S143" i="12"/>
  <c r="S154" i="12"/>
  <c r="S165" i="12"/>
  <c r="S176" i="12"/>
  <c r="S187" i="12"/>
  <c r="S49" i="9"/>
  <c r="S72" i="9"/>
  <c r="S82" i="9"/>
  <c r="S104" i="9"/>
  <c r="S115" i="9"/>
  <c r="S147" i="9"/>
  <c r="S168" i="9"/>
  <c r="S179" i="9"/>
  <c r="S189" i="9"/>
  <c r="S200" i="9"/>
  <c r="S220" i="9"/>
  <c r="S229" i="9"/>
  <c r="S239" i="9"/>
  <c r="S250" i="9"/>
  <c r="S260" i="9"/>
  <c r="S270" i="9"/>
  <c r="S290" i="9"/>
  <c r="S322" i="9"/>
  <c r="S333" i="9"/>
  <c r="S344" i="9"/>
  <c r="S366" i="9"/>
  <c r="S376" i="9"/>
  <c r="S388" i="9"/>
  <c r="S446" i="9"/>
  <c r="S473" i="9"/>
  <c r="S485" i="9"/>
  <c r="S495" i="9"/>
  <c r="S50" i="9"/>
  <c r="S62" i="9"/>
  <c r="S126" i="9"/>
  <c r="S148" i="9"/>
  <c r="S159" i="9"/>
  <c r="S230" i="9"/>
  <c r="S280" i="9"/>
  <c r="S312" i="9"/>
  <c r="S323" i="9"/>
  <c r="S355" i="9"/>
  <c r="S367" i="9"/>
  <c r="S410" i="9"/>
  <c r="S422" i="9"/>
  <c r="S486" i="9"/>
  <c r="S496" i="9"/>
  <c r="S63" i="9"/>
  <c r="S105" i="9"/>
  <c r="S139" i="9"/>
  <c r="S160" i="9"/>
  <c r="S180" i="9"/>
  <c r="S201" i="9"/>
  <c r="S221" i="9"/>
  <c r="S271" i="9"/>
  <c r="S291" i="9"/>
  <c r="S324" i="9"/>
  <c r="S378" i="9"/>
  <c r="S389" i="9"/>
  <c r="S448" i="9"/>
  <c r="S497" i="9"/>
  <c r="S64" i="9"/>
  <c r="S74" i="9"/>
  <c r="S84" i="9"/>
  <c r="S95" i="9"/>
  <c r="S106" i="9"/>
  <c r="S118" i="9"/>
  <c r="S128" i="9"/>
  <c r="S150" i="9"/>
  <c r="S171" i="9"/>
  <c r="S202" i="9"/>
  <c r="S212" i="9"/>
  <c r="S252" i="9"/>
  <c r="S272" i="9"/>
  <c r="S282" i="9"/>
  <c r="S313" i="9"/>
  <c r="S325" i="9"/>
  <c r="S368" i="9"/>
  <c r="S379" i="9"/>
  <c r="S411" i="9"/>
  <c r="S498" i="9"/>
  <c r="S129" i="9"/>
  <c r="S213" i="9"/>
  <c r="S253" i="9"/>
  <c r="S263" i="9"/>
  <c r="S283" i="9"/>
  <c r="S336" i="9"/>
  <c r="S347" i="9"/>
  <c r="S380" i="9"/>
  <c r="S463" i="9"/>
  <c r="S499" i="9"/>
  <c r="U501" i="9"/>
  <c r="S75" i="9"/>
  <c r="S119" i="9"/>
  <c r="S203" i="9"/>
  <c r="S244" i="9"/>
  <c r="S254" i="9"/>
  <c r="S326" i="9"/>
  <c r="S337" i="9"/>
  <c r="S369" i="9"/>
  <c r="S381" i="9"/>
  <c r="S391" i="9"/>
  <c r="S413" i="9"/>
  <c r="S439" i="9"/>
  <c r="S478" i="9"/>
  <c r="S488" i="9"/>
  <c r="S500" i="9"/>
  <c r="S76" i="9"/>
  <c r="S87" i="9"/>
  <c r="S120" i="9"/>
  <c r="S130" i="9"/>
  <c r="S142" i="9"/>
  <c r="S153" i="9"/>
  <c r="S163" i="9"/>
  <c r="S173" i="9"/>
  <c r="S183" i="9"/>
  <c r="S214" i="9"/>
  <c r="S255" i="9"/>
  <c r="S274" i="9"/>
  <c r="S284" i="9"/>
  <c r="S305" i="9"/>
  <c r="S316" i="9"/>
  <c r="S338" i="9"/>
  <c r="S370" i="9"/>
  <c r="S392" i="9"/>
  <c r="S403" i="9"/>
  <c r="S414" i="9"/>
  <c r="S452" i="9"/>
  <c r="S489" i="9"/>
  <c r="S55" i="9"/>
  <c r="S67" i="9"/>
  <c r="S109" i="9"/>
  <c r="S121" i="9"/>
  <c r="S143" i="9"/>
  <c r="S164" i="9"/>
  <c r="S174" i="9"/>
  <c r="S184" i="9"/>
  <c r="S194" i="9"/>
  <c r="S224" i="9"/>
  <c r="S245" i="9"/>
  <c r="S265" i="9"/>
  <c r="S275" i="9"/>
  <c r="S294" i="9"/>
  <c r="S317" i="9"/>
  <c r="S327" i="9"/>
  <c r="S339" i="9"/>
  <c r="S371" i="9"/>
  <c r="S382" i="9"/>
  <c r="S415" i="9"/>
  <c r="S490" i="9"/>
  <c r="U217" i="9"/>
  <c r="S77" i="9"/>
  <c r="S88" i="9"/>
  <c r="S98" i="9"/>
  <c r="S122" i="9"/>
  <c r="S131" i="9"/>
  <c r="S154" i="9"/>
  <c r="S185" i="9"/>
  <c r="S195" i="9"/>
  <c r="S215" i="9"/>
  <c r="S225" i="9"/>
  <c r="S235" i="9"/>
  <c r="S246" i="9"/>
  <c r="S256" i="9"/>
  <c r="S276" i="9"/>
  <c r="S285" i="9"/>
  <c r="S295" i="9"/>
  <c r="S306" i="9"/>
  <c r="S318" i="9"/>
  <c r="S328" i="9"/>
  <c r="S350" i="9"/>
  <c r="S361" i="9"/>
  <c r="S372" i="9"/>
  <c r="S404" i="9"/>
  <c r="S416" i="9"/>
  <c r="S429" i="9"/>
  <c r="S442" i="9"/>
  <c r="S453" i="9"/>
  <c r="S480" i="9"/>
  <c r="S491" i="9"/>
  <c r="S44" i="9"/>
  <c r="S57" i="9"/>
  <c r="S68" i="9"/>
  <c r="S78" i="9"/>
  <c r="S99" i="9"/>
  <c r="S110" i="9"/>
  <c r="S144" i="9"/>
  <c r="S155" i="9"/>
  <c r="S165" i="9"/>
  <c r="S175" i="9"/>
  <c r="S216" i="9"/>
  <c r="S226" i="9"/>
  <c r="S247" i="9"/>
  <c r="S266" i="9"/>
  <c r="S286" i="9"/>
  <c r="S296" i="9"/>
  <c r="S307" i="9"/>
  <c r="S329" i="9"/>
  <c r="S340" i="9"/>
  <c r="S351" i="9"/>
  <c r="S373" i="9"/>
  <c r="S383" i="9"/>
  <c r="S395" i="9"/>
  <c r="S405" i="9"/>
  <c r="S430" i="9"/>
  <c r="S443" i="9"/>
  <c r="S492" i="9"/>
  <c r="S502" i="9"/>
  <c r="S45" i="9"/>
  <c r="S58" i="9"/>
  <c r="S69" i="9"/>
  <c r="S79" i="9"/>
  <c r="S100" i="9"/>
  <c r="S123" i="9"/>
  <c r="S156" i="9"/>
  <c r="S176" i="9"/>
  <c r="S186" i="9"/>
  <c r="S197" i="9"/>
  <c r="S207" i="9"/>
  <c r="S227" i="9"/>
  <c r="S236" i="9"/>
  <c r="S248" i="9"/>
  <c r="S257" i="9"/>
  <c r="S267" i="9"/>
  <c r="S277" i="9"/>
  <c r="S308" i="9"/>
  <c r="S319" i="9"/>
  <c r="S330" i="9"/>
  <c r="S352" i="9"/>
  <c r="S362" i="9"/>
  <c r="S374" i="9"/>
  <c r="S406" i="9"/>
  <c r="S417" i="9"/>
  <c r="S444" i="9"/>
  <c r="S481" i="9"/>
  <c r="S493" i="9"/>
  <c r="S503" i="9"/>
  <c r="S59" i="9"/>
  <c r="S80" i="9"/>
  <c r="S101" i="9"/>
  <c r="S134" i="9"/>
  <c r="S145" i="9"/>
  <c r="S157" i="9"/>
  <c r="S166" i="9"/>
  <c r="S177" i="9"/>
  <c r="S198" i="9"/>
  <c r="S258" i="9"/>
  <c r="S268" i="9"/>
  <c r="S287" i="9"/>
  <c r="S309" i="9"/>
  <c r="S331" i="9"/>
  <c r="S341" i="9"/>
  <c r="S353" i="9"/>
  <c r="S363" i="9"/>
  <c r="S396" i="9"/>
  <c r="S407" i="9"/>
  <c r="S482" i="9"/>
  <c r="S504" i="9"/>
  <c r="S70" i="9"/>
  <c r="S146" i="9"/>
  <c r="S188" i="9"/>
  <c r="S199" i="9"/>
  <c r="S208" i="9"/>
  <c r="S218" i="9"/>
  <c r="S228" i="9"/>
  <c r="S249" i="9"/>
  <c r="S278" i="9"/>
  <c r="S288" i="9"/>
  <c r="S310" i="9"/>
  <c r="S320" i="9"/>
  <c r="S332" i="9"/>
  <c r="S342" i="9"/>
  <c r="S364" i="9"/>
  <c r="S375" i="9"/>
  <c r="S408" i="9"/>
  <c r="S433" i="9"/>
  <c r="S445" i="9"/>
  <c r="S483" i="9"/>
  <c r="S269" i="9"/>
  <c r="S48" i="9"/>
  <c r="S60" i="9"/>
  <c r="S92" i="9"/>
  <c r="S103" i="9"/>
  <c r="S125" i="9"/>
  <c r="S136" i="9"/>
  <c r="S158" i="9"/>
  <c r="S209" i="9"/>
  <c r="S219" i="9"/>
  <c r="S238" i="9"/>
  <c r="S259" i="9"/>
  <c r="S279" i="9"/>
  <c r="S289" i="9"/>
  <c r="S300" i="9"/>
  <c r="S311" i="9"/>
  <c r="S321" i="9"/>
  <c r="S343" i="9"/>
  <c r="S354" i="9"/>
  <c r="S365" i="9"/>
  <c r="S387" i="9"/>
  <c r="S397" i="9"/>
  <c r="S409" i="9"/>
  <c r="S420" i="9"/>
  <c r="S434" i="9"/>
  <c r="S484" i="9"/>
  <c r="S68" i="32"/>
  <c r="S156" i="32"/>
  <c r="S179" i="32"/>
  <c r="S192" i="32"/>
  <c r="S59" i="32"/>
  <c r="S85" i="32"/>
  <c r="S98" i="32"/>
  <c r="S111" i="32"/>
  <c r="S159" i="32"/>
  <c r="S196" i="32"/>
  <c r="S209" i="32"/>
  <c r="S158" i="32"/>
  <c r="S135" i="32"/>
  <c r="S43" i="32"/>
  <c r="S60" i="32"/>
  <c r="S112" i="32"/>
  <c r="S136" i="32"/>
  <c r="S183" i="32"/>
  <c r="S197" i="32"/>
  <c r="S224" i="32"/>
  <c r="S238" i="32"/>
  <c r="S134" i="32"/>
  <c r="S50" i="32"/>
  <c r="S73" i="32"/>
  <c r="S113" i="32"/>
  <c r="S173" i="32"/>
  <c r="S239" i="32"/>
  <c r="S213" i="32"/>
  <c r="S52" i="32"/>
  <c r="S76" i="32"/>
  <c r="S163" i="32"/>
  <c r="S214" i="32"/>
  <c r="S74" i="32"/>
  <c r="S240" i="32"/>
  <c r="S75" i="32"/>
  <c r="S227" i="32"/>
  <c r="S129" i="32"/>
  <c r="S164" i="32"/>
  <c r="S176" i="32"/>
  <c r="S229" i="32"/>
  <c r="S51" i="32"/>
  <c r="S241" i="32"/>
  <c r="S78" i="32"/>
  <c r="S130" i="32"/>
  <c r="S154" i="32"/>
  <c r="S165" i="32"/>
  <c r="S216" i="32"/>
  <c r="S186" i="32"/>
  <c r="S67" i="32"/>
  <c r="S105" i="32"/>
  <c r="S131" i="32"/>
  <c r="S166" i="32"/>
  <c r="S177" i="32"/>
  <c r="S204" i="32"/>
  <c r="S167" i="32"/>
  <c r="S174" i="31"/>
  <c r="S163" i="31"/>
  <c r="S97" i="31"/>
  <c r="S111" i="31"/>
  <c r="S164" i="31"/>
  <c r="S176" i="31"/>
  <c r="S162" i="31"/>
  <c r="S44" i="31"/>
  <c r="S56" i="31"/>
  <c r="S152" i="31"/>
  <c r="S177" i="31"/>
  <c r="S143" i="31"/>
  <c r="S155" i="31"/>
  <c r="S43" i="31"/>
  <c r="S75" i="31"/>
  <c r="S57" i="31"/>
  <c r="S141" i="31"/>
  <c r="S142" i="31"/>
  <c r="S76" i="31"/>
  <c r="S90" i="31"/>
  <c r="S170" i="31"/>
  <c r="S197" i="31"/>
  <c r="S133" i="31"/>
  <c r="S145" i="31"/>
  <c r="S171" i="31"/>
  <c r="S184" i="31"/>
  <c r="S64" i="31"/>
  <c r="S185" i="31"/>
  <c r="S199" i="31"/>
  <c r="S65" i="31"/>
  <c r="S172" i="31"/>
  <c r="S186" i="31"/>
  <c r="S137" i="13"/>
  <c r="S179" i="13"/>
  <c r="S43" i="36"/>
  <c r="S130" i="11"/>
  <c r="S186" i="11"/>
  <c r="U106" i="11"/>
  <c r="S171" i="11"/>
  <c r="S105" i="11"/>
  <c r="S119" i="11"/>
  <c r="S161" i="11"/>
  <c r="S285" i="11"/>
  <c r="S286" i="11"/>
  <c r="S300" i="11"/>
  <c r="S314" i="11"/>
  <c r="N38" i="11"/>
  <c r="S149" i="11"/>
  <c r="S218" i="11"/>
  <c r="S274" i="11"/>
  <c r="S287" i="11"/>
  <c r="S80" i="11"/>
  <c r="S108" i="11"/>
  <c r="S150" i="11"/>
  <c r="S206" i="11"/>
  <c r="S219" i="11"/>
  <c r="S247" i="11"/>
  <c r="S261" i="11"/>
  <c r="S81" i="11"/>
  <c r="S95" i="11"/>
  <c r="S137" i="11"/>
  <c r="S220" i="11"/>
  <c r="S234" i="11"/>
  <c r="S316" i="11"/>
  <c r="S68" i="11"/>
  <c r="S126" i="11"/>
  <c r="S182" i="11"/>
  <c r="S58" i="11"/>
  <c r="S127" i="11"/>
  <c r="S183" i="11"/>
  <c r="S45" i="11"/>
  <c r="S59" i="11"/>
  <c r="S198" i="11"/>
  <c r="S44" i="36"/>
  <c r="S114" i="36"/>
  <c r="S226" i="36"/>
  <c r="S45" i="36"/>
  <c r="S57" i="36"/>
  <c r="S182" i="36"/>
  <c r="S102" i="36"/>
  <c r="S172" i="36"/>
  <c r="S227" i="36"/>
  <c r="S173" i="36"/>
  <c r="S91" i="36"/>
  <c r="S66" i="36"/>
  <c r="S143" i="36"/>
  <c r="S124" i="36"/>
  <c r="S125" i="36"/>
  <c r="S77" i="36"/>
  <c r="S90" i="36"/>
  <c r="S113" i="36"/>
  <c r="S145" i="36"/>
  <c r="S181" i="36"/>
  <c r="S202" i="36"/>
  <c r="U178" i="36"/>
  <c r="S46" i="36"/>
  <c r="S93" i="36"/>
  <c r="S104" i="36"/>
  <c r="S115" i="36"/>
  <c r="S126" i="36"/>
  <c r="S138" i="36"/>
  <c r="S162" i="36"/>
  <c r="S174" i="36"/>
  <c r="S184" i="36"/>
  <c r="S195" i="36"/>
  <c r="S205" i="36"/>
  <c r="S217" i="36"/>
  <c r="S228" i="36"/>
  <c r="S47" i="36"/>
  <c r="S59" i="36"/>
  <c r="S69" i="36"/>
  <c r="S105" i="36"/>
  <c r="S116" i="36"/>
  <c r="S127" i="36"/>
  <c r="S175" i="36"/>
  <c r="S196" i="36"/>
  <c r="S70" i="36"/>
  <c r="S94" i="36"/>
  <c r="S106" i="36"/>
  <c r="S117" i="36"/>
  <c r="S139" i="36"/>
  <c r="S151" i="36"/>
  <c r="S176" i="36"/>
  <c r="S185" i="36"/>
  <c r="S197" i="36"/>
  <c r="S206" i="36"/>
  <c r="S48" i="36"/>
  <c r="S84" i="36"/>
  <c r="S128" i="36"/>
  <c r="S140" i="36"/>
  <c r="S152" i="36"/>
  <c r="S186" i="36"/>
  <c r="S207" i="36"/>
  <c r="S230" i="36"/>
  <c r="S49" i="36"/>
  <c r="S85" i="36"/>
  <c r="S107" i="36"/>
  <c r="S118" i="36"/>
  <c r="S141" i="36"/>
  <c r="S177" i="36"/>
  <c r="S187" i="36"/>
  <c r="S198" i="36"/>
  <c r="S208" i="36"/>
  <c r="S220" i="36"/>
  <c r="S231" i="36"/>
  <c r="S50" i="36"/>
  <c r="S62" i="36"/>
  <c r="S119" i="36"/>
  <c r="S129" i="36"/>
  <c r="S153" i="36"/>
  <c r="S221" i="36"/>
  <c r="S203" i="36"/>
  <c r="S148" i="36"/>
  <c r="S63" i="36"/>
  <c r="S130" i="36"/>
  <c r="S142" i="36"/>
  <c r="S154" i="36"/>
  <c r="S167" i="36"/>
  <c r="S188" i="36"/>
  <c r="S199" i="36"/>
  <c r="S209" i="36"/>
  <c r="S52" i="36"/>
  <c r="S64" i="36"/>
  <c r="S75" i="36"/>
  <c r="S99" i="36"/>
  <c r="S131" i="36"/>
  <c r="S168" i="36"/>
  <c r="S179" i="36"/>
  <c r="S200" i="36"/>
  <c r="S89" i="36"/>
  <c r="S111" i="36"/>
  <c r="S121" i="36"/>
  <c r="S169" i="36"/>
  <c r="S180" i="36"/>
  <c r="S201" i="36"/>
  <c r="S92" i="36"/>
  <c r="S204" i="36"/>
  <c r="O36" i="36"/>
  <c r="S54" i="36"/>
  <c r="S65" i="36"/>
  <c r="S76" i="36"/>
  <c r="S100" i="36"/>
  <c r="S112" i="36"/>
  <c r="S122" i="36"/>
  <c r="S170" i="36"/>
  <c r="S225" i="36"/>
  <c r="S236" i="36"/>
  <c r="S44" i="11"/>
  <c r="S103" i="11"/>
  <c r="S114" i="11"/>
  <c r="S125" i="11"/>
  <c r="S136" i="11"/>
  <c r="S147" i="11"/>
  <c r="S159" i="11"/>
  <c r="S170" i="11"/>
  <c r="S181" i="11"/>
  <c r="S205" i="11"/>
  <c r="S231" i="11"/>
  <c r="S311" i="11"/>
  <c r="S138" i="11"/>
  <c r="S47" i="11"/>
  <c r="S82" i="11"/>
  <c r="S117" i="11"/>
  <c r="S128" i="11"/>
  <c r="S139" i="11"/>
  <c r="S151" i="11"/>
  <c r="S162" i="11"/>
  <c r="S173" i="11"/>
  <c r="S208" i="11"/>
  <c r="S221" i="11"/>
  <c r="S276" i="11"/>
  <c r="S315" i="11"/>
  <c r="S48" i="11"/>
  <c r="S72" i="11"/>
  <c r="S83" i="11"/>
  <c r="S96" i="11"/>
  <c r="S107" i="11"/>
  <c r="S118" i="11"/>
  <c r="S129" i="11"/>
  <c r="S140" i="11"/>
  <c r="S163" i="11"/>
  <c r="S174" i="11"/>
  <c r="S185" i="11"/>
  <c r="S197" i="11"/>
  <c r="S277" i="11"/>
  <c r="S61" i="11"/>
  <c r="S152" i="11"/>
  <c r="S62" i="11"/>
  <c r="S74" i="11"/>
  <c r="S141" i="11"/>
  <c r="S224" i="11"/>
  <c r="S238" i="11"/>
  <c r="S278" i="11"/>
  <c r="S304" i="11"/>
  <c r="S63" i="11"/>
  <c r="S120" i="11"/>
  <c r="S131" i="11"/>
  <c r="S142" i="11"/>
  <c r="S176" i="11"/>
  <c r="S188" i="11"/>
  <c r="S200" i="11"/>
  <c r="S75" i="11"/>
  <c r="S99" i="11"/>
  <c r="S110" i="11"/>
  <c r="S121" i="11"/>
  <c r="S132" i="11"/>
  <c r="S143" i="11"/>
  <c r="S166" i="11"/>
  <c r="S177" i="11"/>
  <c r="S189" i="11"/>
  <c r="S226" i="11"/>
  <c r="S240" i="11"/>
  <c r="S254" i="11"/>
  <c r="S194" i="11"/>
  <c r="P38" i="11"/>
  <c r="N35" i="11"/>
  <c r="N37" i="11"/>
  <c r="S195" i="11"/>
  <c r="S53" i="11"/>
  <c r="S64" i="11"/>
  <c r="S76" i="11"/>
  <c r="S88" i="11"/>
  <c r="S111" i="11"/>
  <c r="S122" i="11"/>
  <c r="S133" i="11"/>
  <c r="S144" i="11"/>
  <c r="S156" i="11"/>
  <c r="S167" i="11"/>
  <c r="S202" i="11"/>
  <c r="S255" i="11"/>
  <c r="S65" i="11"/>
  <c r="S77" i="11"/>
  <c r="S101" i="11"/>
  <c r="S112" i="11"/>
  <c r="S123" i="11"/>
  <c r="S157" i="11"/>
  <c r="S179" i="11"/>
  <c r="S191" i="11"/>
  <c r="S203" i="11"/>
  <c r="S242" i="11"/>
  <c r="S256" i="11"/>
  <c r="S54" i="11"/>
  <c r="S102" i="11"/>
  <c r="S134" i="11"/>
  <c r="S145" i="11"/>
  <c r="S158" i="11"/>
  <c r="S295" i="11"/>
  <c r="S55" i="11"/>
  <c r="S78" i="11"/>
  <c r="S113" i="11"/>
  <c r="S124" i="11"/>
  <c r="S135" i="11"/>
  <c r="S169" i="11"/>
  <c r="S180" i="11"/>
  <c r="S204" i="11"/>
  <c r="S284" i="11"/>
  <c r="S310" i="11"/>
  <c r="S112" i="4"/>
  <c r="S97" i="4"/>
  <c r="S337" i="4"/>
  <c r="S339" i="4"/>
  <c r="U132" i="4"/>
  <c r="S132" i="4"/>
  <c r="S133" i="4"/>
  <c r="S123" i="4"/>
  <c r="S86" i="4"/>
  <c r="S329" i="4"/>
  <c r="S357" i="4"/>
  <c r="S347" i="4"/>
  <c r="S330" i="4"/>
  <c r="S358" i="4"/>
  <c r="S331" i="4"/>
  <c r="S216" i="16"/>
  <c r="S47" i="45"/>
  <c r="S62" i="45"/>
  <c r="U69" i="33"/>
  <c r="S69" i="33"/>
  <c r="U79" i="33"/>
  <c r="S79" i="33"/>
  <c r="U97" i="33"/>
  <c r="S97" i="33"/>
  <c r="U101" i="33"/>
  <c r="S101" i="33"/>
  <c r="S88" i="33"/>
  <c r="S96" i="33"/>
  <c r="S98" i="33"/>
  <c r="U122" i="33"/>
  <c r="S122" i="33"/>
  <c r="U125" i="33"/>
  <c r="S125" i="33"/>
  <c r="U128" i="33"/>
  <c r="S128" i="33"/>
  <c r="U129" i="33"/>
  <c r="S129" i="33"/>
  <c r="U132" i="33"/>
  <c r="S132" i="33"/>
  <c r="U135" i="33"/>
  <c r="S135" i="33"/>
  <c r="O36" i="33"/>
  <c r="S136" i="33"/>
  <c r="P36" i="33"/>
  <c r="W36" i="33" s="1"/>
  <c r="U139" i="33"/>
  <c r="S139" i="33"/>
  <c r="U142" i="33"/>
  <c r="S142" i="33"/>
  <c r="U143" i="33"/>
  <c r="S143" i="33"/>
  <c r="U146" i="33"/>
  <c r="S146" i="33"/>
  <c r="U149" i="33"/>
  <c r="S149" i="33"/>
  <c r="U150" i="33"/>
  <c r="S150" i="33"/>
  <c r="O38" i="33"/>
  <c r="P38" i="33"/>
  <c r="U153" i="33"/>
  <c r="S153" i="33"/>
  <c r="U156" i="33"/>
  <c r="S156" i="33"/>
  <c r="U157" i="33"/>
  <c r="S157" i="33"/>
  <c r="U160" i="33"/>
  <c r="S160" i="33"/>
  <c r="U163" i="33"/>
  <c r="S163" i="33"/>
  <c r="U164" i="33"/>
  <c r="S164" i="33"/>
  <c r="U167" i="33"/>
  <c r="S167" i="33"/>
  <c r="U170" i="33"/>
  <c r="S170" i="33"/>
  <c r="U171" i="33"/>
  <c r="S171" i="33"/>
  <c r="U174" i="33"/>
  <c r="S174" i="33"/>
  <c r="U177" i="33"/>
  <c r="S177" i="33"/>
  <c r="U178" i="33"/>
  <c r="S178" i="33"/>
  <c r="U181" i="33"/>
  <c r="S181" i="33"/>
  <c r="U184" i="33"/>
  <c r="S184" i="33"/>
  <c r="U185" i="33"/>
  <c r="S185" i="33"/>
  <c r="O37" i="33"/>
  <c r="P37" i="33"/>
  <c r="U188" i="33"/>
  <c r="S188" i="33"/>
  <c r="U191" i="33"/>
  <c r="S191" i="33"/>
  <c r="U192" i="33"/>
  <c r="S192" i="33"/>
  <c r="U195" i="33"/>
  <c r="S195" i="33"/>
  <c r="U198" i="33"/>
  <c r="S198" i="33"/>
  <c r="U199" i="33"/>
  <c r="S199" i="33"/>
  <c r="U202" i="33"/>
  <c r="S202" i="33"/>
  <c r="U205" i="33"/>
  <c r="S205" i="33"/>
  <c r="U206" i="33"/>
  <c r="S206" i="33"/>
  <c r="U209" i="33"/>
  <c r="S209" i="33"/>
  <c r="W136" i="33"/>
  <c r="M36" i="33"/>
  <c r="N36" i="33"/>
  <c r="Y136" i="33"/>
  <c r="AA136" i="33"/>
  <c r="AC136" i="33"/>
  <c r="AE136" i="33"/>
  <c r="W151" i="33"/>
  <c r="M38" i="33"/>
  <c r="N38" i="33"/>
  <c r="S123" i="33"/>
  <c r="S124" i="33"/>
  <c r="S126" i="33"/>
  <c r="S127" i="33"/>
  <c r="S130" i="33"/>
  <c r="S131" i="33"/>
  <c r="S133" i="33"/>
  <c r="S134" i="33"/>
  <c r="S137" i="33"/>
  <c r="S138" i="33"/>
  <c r="S140" i="33"/>
  <c r="S141" i="33"/>
  <c r="S144" i="33"/>
  <c r="S145" i="33"/>
  <c r="S147" i="33"/>
  <c r="S148" i="33"/>
  <c r="S151" i="33"/>
  <c r="S152" i="33"/>
  <c r="S154" i="33"/>
  <c r="S155" i="33"/>
  <c r="S158" i="33"/>
  <c r="S159" i="33"/>
  <c r="S161" i="33"/>
  <c r="S162" i="33"/>
  <c r="S165" i="33"/>
  <c r="S166" i="33"/>
  <c r="S168" i="33"/>
  <c r="S169" i="33"/>
  <c r="S172" i="33"/>
  <c r="S173" i="33"/>
  <c r="S175" i="33"/>
  <c r="S176" i="33"/>
  <c r="S179" i="33"/>
  <c r="S180" i="33"/>
  <c r="S182" i="33"/>
  <c r="S183" i="33"/>
  <c r="S186" i="33"/>
  <c r="S187" i="33"/>
  <c r="S189" i="33"/>
  <c r="S190" i="33"/>
  <c r="S193" i="33"/>
  <c r="S194" i="33"/>
  <c r="S196" i="33"/>
  <c r="S197" i="33"/>
  <c r="S200" i="33"/>
  <c r="S201" i="33"/>
  <c r="S203" i="33"/>
  <c r="S204" i="33"/>
  <c r="S207" i="33"/>
  <c r="S208" i="33"/>
  <c r="S210" i="33"/>
  <c r="U121" i="33"/>
  <c r="S121" i="33"/>
  <c r="S120" i="33"/>
  <c r="S119" i="33"/>
  <c r="U115" i="33"/>
  <c r="S115" i="33"/>
  <c r="U118" i="33"/>
  <c r="S118" i="33"/>
  <c r="S116" i="33"/>
  <c r="S117" i="33"/>
  <c r="U111" i="33"/>
  <c r="S111" i="33"/>
  <c r="U114" i="33"/>
  <c r="S114" i="33"/>
  <c r="S112" i="33"/>
  <c r="S113" i="33"/>
  <c r="U104" i="33"/>
  <c r="S104" i="33"/>
  <c r="U107" i="33"/>
  <c r="S107" i="33"/>
  <c r="U108" i="33"/>
  <c r="S108" i="33"/>
  <c r="S103" i="33"/>
  <c r="S105" i="33"/>
  <c r="S106" i="33"/>
  <c r="S109" i="33"/>
  <c r="S110" i="33"/>
  <c r="S102" i="33"/>
  <c r="U100" i="33"/>
  <c r="S100" i="33"/>
  <c r="S99" i="33"/>
  <c r="S95" i="33"/>
  <c r="U94" i="33"/>
  <c r="S94" i="33"/>
  <c r="U93" i="33"/>
  <c r="S93" i="33"/>
  <c r="S91" i="33"/>
  <c r="S92" i="33"/>
  <c r="U90" i="33"/>
  <c r="S90" i="33"/>
  <c r="S89" i="33"/>
  <c r="U87" i="33"/>
  <c r="S87" i="33"/>
  <c r="U86" i="33"/>
  <c r="S86" i="33"/>
  <c r="S85" i="33"/>
  <c r="S84" i="33"/>
  <c r="U80" i="33"/>
  <c r="S80" i="33"/>
  <c r="U83" i="33"/>
  <c r="S83" i="33"/>
  <c r="S81" i="33"/>
  <c r="S82" i="33"/>
  <c r="S78" i="33"/>
  <c r="S77" i="33"/>
  <c r="U76" i="33"/>
  <c r="S76" i="33"/>
  <c r="S75" i="33"/>
  <c r="S74" i="33"/>
  <c r="U73" i="33"/>
  <c r="S73" i="33"/>
  <c r="U72" i="33"/>
  <c r="S72" i="33"/>
  <c r="S71" i="33"/>
  <c r="S70" i="33"/>
  <c r="S68" i="33"/>
  <c r="S67" i="33"/>
  <c r="U66" i="33"/>
  <c r="S66" i="33"/>
  <c r="U65" i="33"/>
  <c r="S65" i="33"/>
  <c r="S63" i="33"/>
  <c r="S64" i="33"/>
  <c r="U62" i="33"/>
  <c r="S62" i="33"/>
  <c r="S61" i="33"/>
  <c r="S60" i="33"/>
  <c r="U59" i="33"/>
  <c r="S59" i="33"/>
  <c r="U58" i="33"/>
  <c r="S58" i="33"/>
  <c r="S57" i="33"/>
  <c r="S56" i="33"/>
  <c r="U55" i="33"/>
  <c r="S55" i="33"/>
  <c r="S54" i="33"/>
  <c r="S53" i="33"/>
  <c r="U52" i="33"/>
  <c r="S52" i="33"/>
  <c r="U51" i="33"/>
  <c r="S51" i="33"/>
  <c r="S50" i="33"/>
  <c r="S49" i="33"/>
  <c r="U48" i="33"/>
  <c r="S48" i="33"/>
  <c r="S47" i="33"/>
  <c r="S46" i="33"/>
  <c r="U45" i="33"/>
  <c r="S45" i="33"/>
  <c r="U44" i="33"/>
  <c r="S44" i="33"/>
  <c r="P35" i="33"/>
  <c r="O35" i="33"/>
  <c r="W43" i="33"/>
  <c r="M35" i="33"/>
  <c r="S129" i="13"/>
  <c r="S73" i="13"/>
  <c r="S102" i="13"/>
  <c r="S367" i="13"/>
  <c r="U367" i="13"/>
  <c r="S172" i="13"/>
  <c r="P38" i="13"/>
  <c r="N38" i="13"/>
  <c r="S75" i="13"/>
  <c r="S76" i="13"/>
  <c r="S91" i="13"/>
  <c r="U155" i="13"/>
  <c r="S66" i="13"/>
  <c r="S67" i="13"/>
  <c r="N34" i="13"/>
  <c r="S110" i="13"/>
  <c r="S84" i="13"/>
  <c r="S111" i="13"/>
  <c r="S85" i="13"/>
  <c r="S112" i="13"/>
  <c r="N36" i="13"/>
  <c r="S296" i="13"/>
  <c r="S52" i="13"/>
  <c r="S77" i="13"/>
  <c r="S103" i="13"/>
  <c r="S121" i="13"/>
  <c r="S130" i="13"/>
  <c r="S139" i="13"/>
  <c r="S148" i="13"/>
  <c r="S157" i="13"/>
  <c r="S175" i="13"/>
  <c r="S201" i="13"/>
  <c r="S219" i="13"/>
  <c r="S228" i="13"/>
  <c r="S237" i="13"/>
  <c r="S246" i="13"/>
  <c r="S255" i="13"/>
  <c r="S273" i="13"/>
  <c r="S291" i="13"/>
  <c r="S301" i="13"/>
  <c r="S340" i="13"/>
  <c r="S350" i="13"/>
  <c r="U137" i="13"/>
  <c r="J34" i="13"/>
  <c r="L38" i="13"/>
  <c r="S53" i="13"/>
  <c r="S68" i="13"/>
  <c r="S86" i="13"/>
  <c r="S95" i="13"/>
  <c r="S104" i="13"/>
  <c r="S113" i="13"/>
  <c r="S122" i="13"/>
  <c r="S140" i="13"/>
  <c r="S166" i="13"/>
  <c r="S184" i="13"/>
  <c r="S193" i="13"/>
  <c r="S202" i="13"/>
  <c r="S211" i="13"/>
  <c r="S220" i="13"/>
  <c r="S238" i="13"/>
  <c r="S264" i="13"/>
  <c r="S282" i="13"/>
  <c r="S310" i="13"/>
  <c r="S321" i="13"/>
  <c r="S331" i="13"/>
  <c r="S341" i="13"/>
  <c r="S351" i="13"/>
  <c r="S360" i="13"/>
  <c r="S370" i="13"/>
  <c r="W307" i="13"/>
  <c r="M34" i="13"/>
  <c r="S44" i="13"/>
  <c r="S69" i="13"/>
  <c r="S78" i="13"/>
  <c r="S87" i="13"/>
  <c r="S105" i="13"/>
  <c r="S131" i="13"/>
  <c r="S149" i="13"/>
  <c r="S158" i="13"/>
  <c r="S167" i="13"/>
  <c r="S176" i="13"/>
  <c r="S185" i="13"/>
  <c r="S203" i="13"/>
  <c r="S229" i="13"/>
  <c r="S247" i="13"/>
  <c r="S256" i="13"/>
  <c r="S265" i="13"/>
  <c r="S274" i="13"/>
  <c r="S283" i="13"/>
  <c r="S292" i="13"/>
  <c r="S302" i="13"/>
  <c r="S311" i="13"/>
  <c r="S322" i="13"/>
  <c r="S361" i="13"/>
  <c r="S371" i="13"/>
  <c r="S94" i="13"/>
  <c r="O35" i="13"/>
  <c r="W296" i="13"/>
  <c r="M36" i="13"/>
  <c r="S54" i="13"/>
  <c r="S70" i="13"/>
  <c r="S96" i="13"/>
  <c r="S114" i="13"/>
  <c r="S123" i="13"/>
  <c r="S132" i="13"/>
  <c r="S141" i="13"/>
  <c r="S150" i="13"/>
  <c r="S168" i="13"/>
  <c r="S194" i="13"/>
  <c r="S212" i="13"/>
  <c r="S221" i="13"/>
  <c r="S230" i="13"/>
  <c r="S239" i="13"/>
  <c r="S248" i="13"/>
  <c r="S266" i="13"/>
  <c r="S293" i="13"/>
  <c r="S312" i="13"/>
  <c r="S323" i="13"/>
  <c r="S332" i="13"/>
  <c r="S342" i="13"/>
  <c r="S352" i="13"/>
  <c r="S362" i="13"/>
  <c r="S372" i="13"/>
  <c r="S93" i="13"/>
  <c r="W220" i="13"/>
  <c r="M35" i="13"/>
  <c r="S45" i="13"/>
  <c r="S79" i="13"/>
  <c r="S88" i="13"/>
  <c r="S97" i="13"/>
  <c r="S106" i="13"/>
  <c r="S115" i="13"/>
  <c r="S133" i="13"/>
  <c r="S159" i="13"/>
  <c r="S177" i="13"/>
  <c r="S186" i="13"/>
  <c r="S195" i="13"/>
  <c r="S204" i="13"/>
  <c r="S213" i="13"/>
  <c r="S231" i="13"/>
  <c r="S257" i="13"/>
  <c r="S275" i="13"/>
  <c r="S284" i="13"/>
  <c r="S294" i="13"/>
  <c r="S303" i="13"/>
  <c r="S333" i="13"/>
  <c r="S343" i="13"/>
  <c r="S120" i="13"/>
  <c r="P35" i="13"/>
  <c r="L35" i="13"/>
  <c r="J38" i="13"/>
  <c r="O38" i="13"/>
  <c r="P36" i="13"/>
  <c r="N35" i="13"/>
  <c r="L36" i="13"/>
  <c r="P37" i="13"/>
  <c r="U179" i="13"/>
  <c r="W67" i="13"/>
  <c r="M38" i="13"/>
  <c r="S46" i="13"/>
  <c r="S55" i="13"/>
  <c r="S71" i="13"/>
  <c r="S80" i="13"/>
  <c r="S98" i="13"/>
  <c r="S124" i="13"/>
  <c r="S142" i="13"/>
  <c r="S151" i="13"/>
  <c r="S160" i="13"/>
  <c r="S169" i="13"/>
  <c r="S178" i="13"/>
  <c r="S196" i="13"/>
  <c r="S222" i="13"/>
  <c r="S240" i="13"/>
  <c r="S249" i="13"/>
  <c r="S258" i="13"/>
  <c r="S267" i="13"/>
  <c r="S276" i="13"/>
  <c r="S304" i="13"/>
  <c r="S313" i="13"/>
  <c r="S324" i="13"/>
  <c r="S334" i="13"/>
  <c r="S344" i="13"/>
  <c r="S353" i="13"/>
  <c r="S363" i="13"/>
  <c r="S373" i="13"/>
  <c r="S56" i="13"/>
  <c r="S89" i="13"/>
  <c r="S107" i="13"/>
  <c r="S116" i="13"/>
  <c r="S125" i="13"/>
  <c r="S134" i="13"/>
  <c r="S143" i="13"/>
  <c r="S161" i="13"/>
  <c r="S187" i="13"/>
  <c r="S205" i="13"/>
  <c r="S214" i="13"/>
  <c r="S223" i="13"/>
  <c r="S232" i="13"/>
  <c r="S241" i="13"/>
  <c r="S259" i="13"/>
  <c r="S285" i="13"/>
  <c r="S295" i="13"/>
  <c r="S305" i="13"/>
  <c r="S314" i="13"/>
  <c r="S354" i="13"/>
  <c r="S364" i="13"/>
  <c r="O34" i="13"/>
  <c r="S47" i="13"/>
  <c r="S57" i="13"/>
  <c r="S72" i="13"/>
  <c r="S81" i="13"/>
  <c r="S90" i="13"/>
  <c r="S99" i="13"/>
  <c r="S108" i="13"/>
  <c r="S126" i="13"/>
  <c r="S152" i="13"/>
  <c r="S170" i="13"/>
  <c r="S188" i="13"/>
  <c r="S197" i="13"/>
  <c r="S206" i="13"/>
  <c r="S224" i="13"/>
  <c r="S250" i="13"/>
  <c r="S268" i="13"/>
  <c r="S277" i="13"/>
  <c r="S286" i="13"/>
  <c r="S315" i="13"/>
  <c r="S325" i="13"/>
  <c r="S335" i="13"/>
  <c r="S345" i="13"/>
  <c r="S355" i="13"/>
  <c r="S365" i="13"/>
  <c r="S374" i="13"/>
  <c r="S135" i="13"/>
  <c r="S144" i="13"/>
  <c r="S153" i="13"/>
  <c r="S162" i="13"/>
  <c r="S171" i="13"/>
  <c r="S189" i="13"/>
  <c r="S215" i="13"/>
  <c r="S233" i="13"/>
  <c r="S242" i="13"/>
  <c r="S251" i="13"/>
  <c r="S260" i="13"/>
  <c r="S269" i="13"/>
  <c r="S287" i="13"/>
  <c r="S306" i="13"/>
  <c r="S326" i="13"/>
  <c r="S336" i="13"/>
  <c r="S375" i="13"/>
  <c r="L34" i="13"/>
  <c r="F36" i="13"/>
  <c r="S48" i="13"/>
  <c r="S62" i="13"/>
  <c r="S82" i="13"/>
  <c r="S100" i="13"/>
  <c r="S109" i="13"/>
  <c r="S118" i="13"/>
  <c r="S127" i="13"/>
  <c r="S136" i="13"/>
  <c r="S154" i="13"/>
  <c r="S180" i="13"/>
  <c r="S198" i="13"/>
  <c r="S207" i="13"/>
  <c r="S216" i="13"/>
  <c r="S225" i="13"/>
  <c r="S234" i="13"/>
  <c r="S252" i="13"/>
  <c r="S278" i="13"/>
  <c r="S297" i="13"/>
  <c r="S316" i="13"/>
  <c r="S327" i="13"/>
  <c r="S337" i="13"/>
  <c r="S346" i="13"/>
  <c r="S356" i="13"/>
  <c r="S366" i="13"/>
  <c r="S376" i="13"/>
  <c r="J35" i="13"/>
  <c r="H36" i="13"/>
  <c r="J36" i="13"/>
  <c r="P34" i="13"/>
  <c r="F35" i="13"/>
  <c r="S117" i="13"/>
  <c r="U172" i="13"/>
  <c r="O36" i="13"/>
  <c r="H35" i="13"/>
  <c r="S49" i="13"/>
  <c r="S74" i="13"/>
  <c r="S83" i="13"/>
  <c r="S92" i="13"/>
  <c r="S101" i="13"/>
  <c r="S119" i="13"/>
  <c r="S145" i="13"/>
  <c r="S163" i="13"/>
  <c r="S181" i="13"/>
  <c r="S190" i="13"/>
  <c r="S199" i="13"/>
  <c r="S217" i="13"/>
  <c r="S243" i="13"/>
  <c r="S261" i="13"/>
  <c r="S270" i="13"/>
  <c r="S279" i="13"/>
  <c r="S288" i="13"/>
  <c r="S298" i="13"/>
  <c r="S307" i="13"/>
  <c r="S347" i="13"/>
  <c r="S357" i="13"/>
  <c r="S128" i="13"/>
  <c r="S146" i="13"/>
  <c r="S164" i="13"/>
  <c r="S182" i="13"/>
  <c r="S208" i="13"/>
  <c r="S226" i="13"/>
  <c r="S235" i="13"/>
  <c r="S244" i="13"/>
  <c r="S253" i="13"/>
  <c r="S262" i="13"/>
  <c r="S280" i="13"/>
  <c r="S308" i="13"/>
  <c r="S317" i="13"/>
  <c r="S328" i="13"/>
  <c r="S338" i="13"/>
  <c r="S348" i="13"/>
  <c r="S358" i="13"/>
  <c r="S147" i="13"/>
  <c r="S173" i="13"/>
  <c r="S191" i="13"/>
  <c r="S200" i="13"/>
  <c r="S209" i="13"/>
  <c r="S218" i="13"/>
  <c r="S227" i="13"/>
  <c r="S245" i="13"/>
  <c r="S271" i="13"/>
  <c r="S289" i="13"/>
  <c r="S299" i="13"/>
  <c r="S318" i="13"/>
  <c r="S329" i="13"/>
  <c r="S368" i="13"/>
  <c r="S138" i="13"/>
  <c r="S156" i="13"/>
  <c r="S165" i="13"/>
  <c r="S174" i="13"/>
  <c r="S183" i="13"/>
  <c r="S192" i="13"/>
  <c r="S210" i="13"/>
  <c r="S236" i="13"/>
  <c r="S254" i="13"/>
  <c r="S263" i="13"/>
  <c r="S272" i="13"/>
  <c r="S281" i="13"/>
  <c r="S290" i="13"/>
  <c r="S300" i="13"/>
  <c r="S309" i="13"/>
  <c r="S319" i="13"/>
  <c r="S330" i="13"/>
  <c r="S339" i="13"/>
  <c r="S349" i="13"/>
  <c r="S359" i="13"/>
  <c r="S369" i="13"/>
  <c r="S63" i="13"/>
  <c r="S51" i="13"/>
  <c r="W50" i="13"/>
  <c r="M37" i="13"/>
  <c r="F37" i="13"/>
  <c r="J37" i="13"/>
  <c r="S50" i="13"/>
  <c r="U50" i="13"/>
  <c r="O37" i="13"/>
  <c r="S116" i="11"/>
  <c r="S148" i="11"/>
  <c r="S192" i="11"/>
  <c r="S214" i="11"/>
  <c r="S246" i="11"/>
  <c r="S257" i="11"/>
  <c r="S268" i="11"/>
  <c r="S279" i="11"/>
  <c r="S290" i="11"/>
  <c r="S301" i="11"/>
  <c r="S312" i="11"/>
  <c r="O37" i="11"/>
  <c r="S160" i="11"/>
  <c r="S193" i="11"/>
  <c r="S225" i="11"/>
  <c r="S236" i="11"/>
  <c r="S258" i="11"/>
  <c r="S269" i="11"/>
  <c r="S280" i="11"/>
  <c r="S291" i="11"/>
  <c r="S172" i="11"/>
  <c r="S215" i="11"/>
  <c r="S237" i="11"/>
  <c r="S248" i="11"/>
  <c r="S259" i="11"/>
  <c r="S270" i="11"/>
  <c r="S302" i="11"/>
  <c r="S313" i="11"/>
  <c r="S216" i="11"/>
  <c r="S227" i="11"/>
  <c r="S249" i="11"/>
  <c r="S281" i="11"/>
  <c r="S292" i="11"/>
  <c r="S303" i="11"/>
  <c r="W97" i="11"/>
  <c r="M35" i="11"/>
  <c r="L35" i="11"/>
  <c r="S97" i="11"/>
  <c r="S184" i="11"/>
  <c r="S217" i="11"/>
  <c r="S228" i="11"/>
  <c r="S260" i="11"/>
  <c r="S271" i="11"/>
  <c r="S282" i="11"/>
  <c r="S293" i="11"/>
  <c r="W184" i="11"/>
  <c r="M37" i="11"/>
  <c r="W209" i="11"/>
  <c r="M38" i="11"/>
  <c r="L37" i="11"/>
  <c r="S98" i="11"/>
  <c r="S109" i="11"/>
  <c r="S196" i="11"/>
  <c r="S207" i="11"/>
  <c r="S239" i="11"/>
  <c r="S250" i="11"/>
  <c r="S272" i="11"/>
  <c r="S283" i="11"/>
  <c r="S294" i="11"/>
  <c r="S305" i="11"/>
  <c r="L38" i="11"/>
  <c r="J35" i="11"/>
  <c r="S153" i="11"/>
  <c r="S164" i="11"/>
  <c r="S175" i="11"/>
  <c r="S229" i="11"/>
  <c r="S251" i="11"/>
  <c r="S262" i="11"/>
  <c r="S273" i="11"/>
  <c r="J37" i="11"/>
  <c r="S154" i="11"/>
  <c r="S165" i="11"/>
  <c r="S230" i="11"/>
  <c r="S241" i="11"/>
  <c r="S252" i="11"/>
  <c r="S263" i="11"/>
  <c r="S306" i="11"/>
  <c r="S317" i="11"/>
  <c r="J38" i="11"/>
  <c r="S100" i="11"/>
  <c r="S187" i="11"/>
  <c r="S209" i="11"/>
  <c r="S296" i="11"/>
  <c r="S307" i="11"/>
  <c r="S318" i="11"/>
  <c r="H37" i="11"/>
  <c r="S155" i="11"/>
  <c r="S199" i="11"/>
  <c r="S210" i="11"/>
  <c r="S253" i="11"/>
  <c r="S264" i="11"/>
  <c r="S275" i="11"/>
  <c r="S297" i="11"/>
  <c r="S308" i="11"/>
  <c r="H38" i="11"/>
  <c r="S178" i="11"/>
  <c r="S232" i="11"/>
  <c r="S243" i="11"/>
  <c r="S265" i="11"/>
  <c r="S298" i="11"/>
  <c r="O35" i="11"/>
  <c r="F37" i="11"/>
  <c r="S146" i="11"/>
  <c r="S168" i="11"/>
  <c r="S211" i="11"/>
  <c r="S222" i="11"/>
  <c r="S233" i="11"/>
  <c r="S244" i="11"/>
  <c r="S266" i="11"/>
  <c r="S309" i="11"/>
  <c r="O38" i="11"/>
  <c r="P35" i="11"/>
  <c r="F38" i="11"/>
  <c r="S190" i="11"/>
  <c r="S201" i="11"/>
  <c r="S212" i="11"/>
  <c r="S223" i="11"/>
  <c r="S245" i="11"/>
  <c r="S288" i="11"/>
  <c r="S299" i="11"/>
  <c r="P37" i="11"/>
  <c r="S104" i="11"/>
  <c r="S115" i="11"/>
  <c r="S213" i="11"/>
  <c r="S235" i="11"/>
  <c r="S267" i="11"/>
  <c r="S289" i="11"/>
  <c r="S94" i="11"/>
  <c r="S93" i="11"/>
  <c r="U92" i="11"/>
  <c r="S92" i="11"/>
  <c r="S91" i="11"/>
  <c r="S90" i="11"/>
  <c r="U89" i="11"/>
  <c r="S89" i="11"/>
  <c r="S87" i="11"/>
  <c r="S86" i="11"/>
  <c r="O36" i="11"/>
  <c r="S85" i="11"/>
  <c r="P36" i="11"/>
  <c r="W85" i="11"/>
  <c r="M36" i="11"/>
  <c r="N36" i="11"/>
  <c r="Y85" i="11"/>
  <c r="L36" i="11"/>
  <c r="AA85" i="11"/>
  <c r="J36" i="11"/>
  <c r="AC85" i="11"/>
  <c r="H36" i="11"/>
  <c r="AE85" i="11"/>
  <c r="F36" i="11"/>
  <c r="S84" i="11"/>
  <c r="S79" i="11"/>
  <c r="S73" i="11"/>
  <c r="U71" i="11"/>
  <c r="S71" i="11"/>
  <c r="S70" i="11"/>
  <c r="S69" i="11"/>
  <c r="S67" i="11"/>
  <c r="S66" i="11"/>
  <c r="S60" i="11"/>
  <c r="U57" i="11"/>
  <c r="S57" i="11"/>
  <c r="S56" i="11"/>
  <c r="S52" i="11"/>
  <c r="S51" i="11"/>
  <c r="U50" i="11"/>
  <c r="S50" i="11"/>
  <c r="S49" i="11"/>
  <c r="U46" i="11"/>
  <c r="O34" i="11"/>
  <c r="W46" i="11"/>
  <c r="M34" i="11"/>
  <c r="N34" i="11"/>
  <c r="AE46" i="11"/>
  <c r="F34" i="11"/>
  <c r="S46" i="11"/>
  <c r="S76" i="51"/>
  <c r="S98" i="51"/>
  <c r="S58" i="51"/>
  <c r="S85" i="51"/>
  <c r="S99" i="51"/>
  <c r="S59" i="51"/>
  <c r="S72" i="51"/>
  <c r="S86" i="51"/>
  <c r="S100" i="51"/>
  <c r="S105" i="51"/>
  <c r="S65" i="51"/>
  <c r="S66" i="51"/>
  <c r="S203" i="51"/>
  <c r="S67" i="51"/>
  <c r="S95" i="51"/>
  <c r="S163" i="51"/>
  <c r="S68" i="51"/>
  <c r="S137" i="51"/>
  <c r="S164" i="51"/>
  <c r="S287" i="5"/>
  <c r="S329" i="5"/>
  <c r="S371" i="5"/>
  <c r="S399" i="5"/>
  <c r="S441" i="5"/>
  <c r="S483" i="5"/>
  <c r="S283" i="5"/>
  <c r="S367" i="5"/>
  <c r="S395" i="5"/>
  <c r="S409" i="5"/>
  <c r="S465" i="5"/>
  <c r="S479" i="5"/>
  <c r="S262" i="5"/>
  <c r="S318" i="5"/>
  <c r="S402" i="5"/>
  <c r="S416" i="5"/>
  <c r="S430" i="5"/>
  <c r="S444" i="5"/>
  <c r="S458" i="5"/>
  <c r="S472" i="5"/>
  <c r="S161" i="5"/>
  <c r="S175" i="5"/>
  <c r="S300" i="5"/>
  <c r="S356" i="5"/>
  <c r="S398" i="5"/>
  <c r="S454" i="5"/>
  <c r="S468" i="5"/>
  <c r="S272" i="5"/>
  <c r="S286" i="5"/>
  <c r="S391" i="5"/>
  <c r="S405" i="5"/>
  <c r="S195" i="5"/>
  <c r="S237" i="5"/>
  <c r="S293" i="5"/>
  <c r="S321" i="5"/>
  <c r="S140" i="5"/>
  <c r="S154" i="5"/>
  <c r="S322" i="5"/>
  <c r="S336" i="5"/>
  <c r="S422" i="5"/>
  <c r="S429" i="5"/>
  <c r="S79" i="5"/>
  <c r="S111" i="5"/>
  <c r="S107" i="5"/>
  <c r="S204" i="5"/>
  <c r="S232" i="5"/>
  <c r="S274" i="5"/>
  <c r="S302" i="5"/>
  <c r="S316" i="5"/>
  <c r="S344" i="5"/>
  <c r="S456" i="5"/>
  <c r="S135" i="5"/>
  <c r="S177" i="5"/>
  <c r="S445" i="5"/>
  <c r="S263" i="5"/>
  <c r="S309" i="5"/>
  <c r="S323" i="5"/>
  <c r="S143" i="5"/>
  <c r="S193" i="5"/>
  <c r="S284" i="5"/>
  <c r="S298" i="5"/>
  <c r="S452" i="5"/>
  <c r="S134" i="5"/>
  <c r="S470" i="5"/>
  <c r="S121" i="5"/>
  <c r="S233" i="5"/>
  <c r="S345" i="5"/>
  <c r="S359" i="5"/>
  <c r="S208" i="5"/>
  <c r="S222" i="5"/>
  <c r="S320" i="5"/>
  <c r="S432" i="5"/>
  <c r="S43" i="5"/>
  <c r="S347" i="5"/>
  <c r="S375" i="5"/>
  <c r="S389" i="5"/>
  <c r="S417" i="5"/>
  <c r="S473" i="5"/>
  <c r="S91" i="5"/>
  <c r="S139" i="5"/>
  <c r="S447" i="5"/>
  <c r="S70" i="5"/>
  <c r="S98" i="5"/>
  <c r="S210" i="5"/>
  <c r="S238" i="5"/>
  <c r="S392" i="5"/>
  <c r="S406" i="5"/>
  <c r="S420" i="5"/>
  <c r="S71" i="5"/>
  <c r="S99" i="5"/>
  <c r="S127" i="5"/>
  <c r="S253" i="5"/>
  <c r="S463" i="5"/>
  <c r="S44" i="5"/>
  <c r="S156" i="5"/>
  <c r="S226" i="5"/>
  <c r="S268" i="5"/>
  <c r="S436" i="5"/>
  <c r="S46" i="5"/>
  <c r="S340" i="5"/>
  <c r="S354" i="5"/>
  <c r="S382" i="5"/>
  <c r="S424" i="5"/>
  <c r="S438" i="5"/>
  <c r="S466" i="5"/>
  <c r="S480" i="5"/>
  <c r="S199" i="5"/>
  <c r="S215" i="5"/>
  <c r="S327" i="5"/>
  <c r="S341" i="5"/>
  <c r="S369" i="5"/>
  <c r="S425" i="5"/>
  <c r="S439" i="5"/>
  <c r="S190" i="5"/>
  <c r="S259" i="5"/>
  <c r="S136" i="5"/>
  <c r="S288" i="5"/>
  <c r="S397" i="5"/>
  <c r="S467" i="5"/>
  <c r="S164" i="5"/>
  <c r="S178" i="5"/>
  <c r="S206" i="5"/>
  <c r="S248" i="5"/>
  <c r="S289" i="5"/>
  <c r="S343" i="5"/>
  <c r="S358" i="5"/>
  <c r="S250" i="5"/>
  <c r="S331" i="5"/>
  <c r="S400" i="5"/>
  <c r="S414" i="5"/>
  <c r="S113" i="5"/>
  <c r="S167" i="5"/>
  <c r="S264" i="5"/>
  <c r="S319" i="5"/>
  <c r="S332" i="5"/>
  <c r="S373" i="5"/>
  <c r="S443" i="5"/>
  <c r="S179" i="5"/>
  <c r="S58" i="5"/>
  <c r="S265" i="5"/>
  <c r="S279" i="5"/>
  <c r="S145" i="5"/>
  <c r="S158" i="5"/>
  <c r="S228" i="5"/>
  <c r="S242" i="5"/>
  <c r="S269" i="5"/>
  <c r="S297" i="5"/>
  <c r="S311" i="5"/>
  <c r="S378" i="5"/>
  <c r="S434" i="5"/>
  <c r="S448" i="5"/>
  <c r="S197" i="5"/>
  <c r="S280" i="5"/>
  <c r="S361" i="5"/>
  <c r="S390" i="5"/>
  <c r="S418" i="5"/>
  <c r="S460" i="5"/>
  <c r="S171" i="5"/>
  <c r="S213" i="5"/>
  <c r="S282" i="5"/>
  <c r="S296" i="5"/>
  <c r="S310" i="5"/>
  <c r="S350" i="5"/>
  <c r="S377" i="5"/>
  <c r="S433" i="5"/>
  <c r="S475" i="5"/>
  <c r="S63" i="5"/>
  <c r="S146" i="5"/>
  <c r="S187" i="5"/>
  <c r="S201" i="5"/>
  <c r="S256" i="5"/>
  <c r="S312" i="5"/>
  <c r="S325" i="5"/>
  <c r="S338" i="5"/>
  <c r="S352" i="5"/>
  <c r="S365" i="5"/>
  <c r="S379" i="5"/>
  <c r="S393" i="5"/>
  <c r="S407" i="5"/>
  <c r="S421" i="5"/>
  <c r="S477" i="5"/>
  <c r="S308" i="5"/>
  <c r="S459" i="5"/>
  <c r="S157" i="5"/>
  <c r="S184" i="5"/>
  <c r="S281" i="5"/>
  <c r="S295" i="5"/>
  <c r="S78" i="5"/>
  <c r="S133" i="5"/>
  <c r="S188" i="5"/>
  <c r="S216" i="5"/>
  <c r="S244" i="5"/>
  <c r="S271" i="5"/>
  <c r="S285" i="5"/>
  <c r="S299" i="5"/>
  <c r="S326" i="5"/>
  <c r="S450" i="5"/>
  <c r="S153" i="5"/>
  <c r="S114" i="5"/>
  <c r="S128" i="5"/>
  <c r="S419" i="5"/>
  <c r="S207" i="5"/>
  <c r="S462" i="5"/>
  <c r="S60" i="5"/>
  <c r="S403" i="5"/>
  <c r="S73" i="5"/>
  <c r="S258" i="5"/>
  <c r="S435" i="5"/>
  <c r="S89" i="5"/>
  <c r="S446" i="5"/>
  <c r="S381" i="5"/>
  <c r="S464" i="5"/>
  <c r="S245" i="5"/>
  <c r="S118" i="5"/>
  <c r="S209" i="5"/>
  <c r="S223" i="5"/>
  <c r="S437" i="5"/>
  <c r="S85" i="5"/>
  <c r="S93" i="5"/>
  <c r="S183" i="5"/>
  <c r="S276" i="5"/>
  <c r="S328" i="5"/>
  <c r="S383" i="5"/>
  <c r="S218" i="5"/>
  <c r="S106" i="5"/>
  <c r="S120" i="5"/>
  <c r="S198" i="5"/>
  <c r="S211" i="5"/>
  <c r="S225" i="5"/>
  <c r="S291" i="5"/>
  <c r="S304" i="5"/>
  <c r="S357" i="5"/>
  <c r="S370" i="5"/>
  <c r="S147" i="5"/>
  <c r="S185" i="5"/>
  <c r="S278" i="5"/>
  <c r="S330" i="5"/>
  <c r="S385" i="5"/>
  <c r="S412" i="5"/>
  <c r="S426" i="5"/>
  <c r="S482" i="5"/>
  <c r="S103" i="5"/>
  <c r="S95" i="5"/>
  <c r="S200" i="5"/>
  <c r="S306" i="5"/>
  <c r="S372" i="5"/>
  <c r="S455" i="5"/>
  <c r="S149" i="5"/>
  <c r="S346" i="5"/>
  <c r="S387" i="5"/>
  <c r="S428" i="5"/>
  <c r="S376" i="5"/>
  <c r="S84" i="5"/>
  <c r="S162" i="5"/>
  <c r="S457" i="5"/>
  <c r="S471" i="5"/>
  <c r="S126" i="5"/>
  <c r="S384" i="5"/>
  <c r="S449" i="5"/>
  <c r="S51" i="5"/>
  <c r="S76" i="5"/>
  <c r="S360" i="5"/>
  <c r="S61" i="5"/>
  <c r="S82" i="5"/>
  <c r="S235" i="5"/>
  <c r="S249" i="5"/>
  <c r="S64" i="5"/>
  <c r="S251" i="5"/>
  <c r="S386" i="5"/>
  <c r="S411" i="5"/>
  <c r="S451" i="5"/>
  <c r="S65" i="5"/>
  <c r="S129" i="5"/>
  <c r="S217" i="5"/>
  <c r="S241" i="5"/>
  <c r="S349" i="5"/>
  <c r="S374" i="5"/>
  <c r="S476" i="5"/>
  <c r="S155" i="5"/>
  <c r="S194" i="5"/>
  <c r="S388" i="5"/>
  <c r="S413" i="5"/>
  <c r="S440" i="5"/>
  <c r="S105" i="5"/>
  <c r="S168" i="5"/>
  <c r="S219" i="5"/>
  <c r="S266" i="5"/>
  <c r="S290" i="5"/>
  <c r="S362" i="5"/>
  <c r="S401" i="5"/>
  <c r="S427" i="5"/>
  <c r="S478" i="5"/>
  <c r="S431" i="5"/>
  <c r="S119" i="5"/>
  <c r="S182" i="5"/>
  <c r="S231" i="5"/>
  <c r="S243" i="5"/>
  <c r="S339" i="5"/>
  <c r="S415" i="5"/>
  <c r="S442" i="5"/>
  <c r="S453" i="5"/>
  <c r="J35" i="5"/>
  <c r="S56" i="5"/>
  <c r="S315" i="5"/>
  <c r="S364" i="5"/>
  <c r="P36" i="5"/>
  <c r="S221" i="5"/>
  <c r="S172" i="5"/>
  <c r="S257" i="5"/>
  <c r="S366" i="5"/>
  <c r="S404" i="5"/>
  <c r="S292" i="5"/>
  <c r="S148" i="5"/>
  <c r="S234" i="5"/>
  <c r="S247" i="5"/>
  <c r="S270" i="5"/>
  <c r="S305" i="5"/>
  <c r="S380" i="5"/>
  <c r="S75" i="5"/>
  <c r="S72" i="5"/>
  <c r="S368" i="5"/>
  <c r="S394" i="5"/>
  <c r="S112" i="5"/>
  <c r="S240" i="5"/>
  <c r="S57" i="5"/>
  <c r="S67" i="5"/>
  <c r="S77" i="5"/>
  <c r="S110" i="5"/>
  <c r="S173" i="5"/>
  <c r="S212" i="5"/>
  <c r="S351" i="5"/>
  <c r="S481" i="5"/>
  <c r="S54" i="5"/>
  <c r="S144" i="5"/>
  <c r="S165" i="5"/>
  <c r="S203" i="5"/>
  <c r="S261" i="5"/>
  <c r="S353" i="5"/>
  <c r="S396" i="5"/>
  <c r="S461" i="5"/>
  <c r="H36" i="5"/>
  <c r="F36" i="5"/>
  <c r="S100" i="5"/>
  <c r="L35" i="5"/>
  <c r="S117" i="5"/>
  <c r="S214" i="5"/>
  <c r="S342" i="5"/>
  <c r="S408" i="5"/>
  <c r="S68" i="5"/>
  <c r="S152" i="5"/>
  <c r="S80" i="5"/>
  <c r="S102" i="5"/>
  <c r="S125" i="5"/>
  <c r="S176" i="5"/>
  <c r="S224" i="5"/>
  <c r="S252" i="5"/>
  <c r="S301" i="5"/>
  <c r="O35" i="5"/>
  <c r="N36" i="5"/>
  <c r="M36" i="5"/>
  <c r="S49" i="5"/>
  <c r="S92" i="5"/>
  <c r="S186" i="5"/>
  <c r="S196" i="5"/>
  <c r="S474" i="5"/>
  <c r="M35" i="5"/>
  <c r="S96" i="5"/>
  <c r="N37" i="5"/>
  <c r="S50" i="5"/>
  <c r="S303" i="5"/>
  <c r="S355" i="5"/>
  <c r="S410" i="5"/>
  <c r="S53" i="5"/>
  <c r="N38" i="5"/>
  <c r="S83" i="5"/>
  <c r="S313" i="5"/>
  <c r="O37" i="5"/>
  <c r="S159" i="5"/>
  <c r="S169" i="5"/>
  <c r="S236" i="5"/>
  <c r="S246" i="5"/>
  <c r="S324" i="5"/>
  <c r="H37" i="5"/>
  <c r="S150" i="5"/>
  <c r="S337" i="5"/>
  <c r="H35" i="5"/>
  <c r="L37" i="5"/>
  <c r="S180" i="5"/>
  <c r="S229" i="5"/>
  <c r="S277" i="5"/>
  <c r="S131" i="5"/>
  <c r="S66" i="5"/>
  <c r="S86" i="5"/>
  <c r="S141" i="5"/>
  <c r="S307" i="5"/>
  <c r="S317" i="5"/>
  <c r="S469" i="5"/>
  <c r="M38" i="5"/>
  <c r="O36" i="5"/>
  <c r="S124" i="5"/>
  <c r="O38" i="5"/>
  <c r="M37" i="5"/>
  <c r="W43" i="5"/>
  <c r="M34" i="5"/>
  <c r="O34" i="5"/>
  <c r="S73" i="51"/>
  <c r="S71" i="51"/>
  <c r="S60" i="51"/>
  <c r="S185" i="51"/>
  <c r="S186" i="51"/>
  <c r="S212" i="51"/>
  <c r="S187" i="51"/>
  <c r="S213" i="51"/>
  <c r="S56" i="51"/>
  <c r="S69" i="51"/>
  <c r="S96" i="51"/>
  <c r="S135" i="51"/>
  <c r="S175" i="51"/>
  <c r="S106" i="51"/>
  <c r="S199" i="51"/>
  <c r="S200" i="51"/>
  <c r="P36" i="51"/>
  <c r="S174" i="51"/>
  <c r="S57" i="51"/>
  <c r="S70" i="51"/>
  <c r="S97" i="51"/>
  <c r="S136" i="51"/>
  <c r="S126" i="51"/>
  <c r="S127" i="51"/>
  <c r="F38" i="51"/>
  <c r="S114" i="51"/>
  <c r="S128" i="51"/>
  <c r="S154" i="51"/>
  <c r="S115" i="51"/>
  <c r="S129" i="51"/>
  <c r="S155" i="51"/>
  <c r="S168" i="51"/>
  <c r="O36" i="51"/>
  <c r="S77" i="51"/>
  <c r="S116" i="51"/>
  <c r="S130" i="51"/>
  <c r="S156" i="51"/>
  <c r="S169" i="51"/>
  <c r="S196" i="51"/>
  <c r="S117" i="51"/>
  <c r="S131" i="51"/>
  <c r="S144" i="51"/>
  <c r="S157" i="51"/>
  <c r="S183" i="51"/>
  <c r="S197" i="51"/>
  <c r="P37" i="51"/>
  <c r="J34" i="51"/>
  <c r="P38" i="51"/>
  <c r="J38" i="51"/>
  <c r="AA104" i="51"/>
  <c r="J36" i="51"/>
  <c r="AC151" i="51"/>
  <c r="H37" i="51"/>
  <c r="AC165" i="51"/>
  <c r="H38" i="51"/>
  <c r="U119" i="51"/>
  <c r="S119" i="51"/>
  <c r="U133" i="51"/>
  <c r="S133" i="51"/>
  <c r="U147" i="51"/>
  <c r="S147" i="51"/>
  <c r="U161" i="51"/>
  <c r="S161" i="51"/>
  <c r="U189" i="51"/>
  <c r="S189" i="51"/>
  <c r="AC104" i="51"/>
  <c r="H36" i="51"/>
  <c r="AE151" i="51"/>
  <c r="F37" i="51"/>
  <c r="S146" i="51"/>
  <c r="P39" i="51"/>
  <c r="O39" i="51"/>
  <c r="O34" i="51"/>
  <c r="S43" i="51"/>
  <c r="U49" i="51"/>
  <c r="S49" i="51"/>
  <c r="U63" i="51"/>
  <c r="S63" i="51"/>
  <c r="U91" i="51"/>
  <c r="S91" i="51"/>
  <c r="U120" i="51"/>
  <c r="S120" i="51"/>
  <c r="U148" i="51"/>
  <c r="S148" i="51"/>
  <c r="U162" i="51"/>
  <c r="S162" i="51"/>
  <c r="U176" i="51"/>
  <c r="S176" i="51"/>
  <c r="U190" i="51"/>
  <c r="S190" i="51"/>
  <c r="U204" i="51"/>
  <c r="S204" i="51"/>
  <c r="Y55" i="51"/>
  <c r="AE104" i="51"/>
  <c r="F36" i="51"/>
  <c r="W152" i="51"/>
  <c r="N37" i="51"/>
  <c r="S47" i="51"/>
  <c r="S134" i="51"/>
  <c r="S48" i="51"/>
  <c r="L36" i="51"/>
  <c r="S107" i="51"/>
  <c r="O37" i="51"/>
  <c r="W53" i="51"/>
  <c r="L37" i="51"/>
  <c r="S89" i="51"/>
  <c r="S108" i="51"/>
  <c r="L38" i="51"/>
  <c r="J39" i="51"/>
  <c r="S50" i="51"/>
  <c r="S79" i="51"/>
  <c r="S90" i="51"/>
  <c r="S109" i="51"/>
  <c r="S177" i="51"/>
  <c r="S188" i="51"/>
  <c r="S207" i="51"/>
  <c r="F39" i="51"/>
  <c r="S61" i="51"/>
  <c r="S80" i="51"/>
  <c r="S110" i="51"/>
  <c r="S178" i="51"/>
  <c r="S208" i="51"/>
  <c r="S209" i="51"/>
  <c r="S78" i="51"/>
  <c r="S118" i="51"/>
  <c r="S205" i="51"/>
  <c r="O38" i="51"/>
  <c r="S206" i="51"/>
  <c r="S51" i="51"/>
  <c r="S62" i="51"/>
  <c r="S81" i="51"/>
  <c r="S111" i="51"/>
  <c r="S140" i="51"/>
  <c r="S149" i="51"/>
  <c r="S160" i="51"/>
  <c r="S179" i="51"/>
  <c r="N36" i="51"/>
  <c r="S52" i="51"/>
  <c r="S82" i="51"/>
  <c r="S150" i="51"/>
  <c r="S180" i="51"/>
  <c r="S53" i="51"/>
  <c r="S83" i="51"/>
  <c r="S92" i="51"/>
  <c r="S112" i="51"/>
  <c r="S121" i="51"/>
  <c r="S132" i="51"/>
  <c r="S141" i="51"/>
  <c r="S151" i="51"/>
  <c r="S170" i="51"/>
  <c r="S181" i="51"/>
  <c r="S210" i="51"/>
  <c r="W43" i="51"/>
  <c r="M34" i="51"/>
  <c r="W151" i="51"/>
  <c r="M37" i="51"/>
  <c r="W165" i="51"/>
  <c r="M38" i="51"/>
  <c r="N38" i="51"/>
  <c r="S54" i="51"/>
  <c r="S103" i="51"/>
  <c r="S122" i="51"/>
  <c r="S152" i="51"/>
  <c r="S171" i="51"/>
  <c r="S201" i="51"/>
  <c r="W104" i="51"/>
  <c r="M36" i="51"/>
  <c r="S44" i="51"/>
  <c r="S55" i="51"/>
  <c r="S64" i="51"/>
  <c r="S74" i="51"/>
  <c r="S84" i="51"/>
  <c r="S93" i="51"/>
  <c r="S104" i="51"/>
  <c r="S113" i="51"/>
  <c r="S123" i="51"/>
  <c r="S142" i="51"/>
  <c r="S153" i="51"/>
  <c r="S172" i="51"/>
  <c r="S182" i="51"/>
  <c r="S191" i="51"/>
  <c r="S202" i="51"/>
  <c r="S211" i="51"/>
  <c r="J37" i="51"/>
  <c r="S45" i="51"/>
  <c r="S75" i="51"/>
  <c r="S94" i="51"/>
  <c r="S124" i="51"/>
  <c r="S143" i="51"/>
  <c r="S173" i="51"/>
  <c r="S192" i="51"/>
  <c r="S69" i="10"/>
  <c r="O34" i="10"/>
  <c r="S71" i="10"/>
  <c r="S81" i="10"/>
  <c r="S100" i="10"/>
  <c r="S62" i="10"/>
  <c r="S82" i="10"/>
  <c r="S91" i="10"/>
  <c r="S101" i="10"/>
  <c r="H35" i="10"/>
  <c r="S72" i="10"/>
  <c r="S92" i="10"/>
  <c r="S102" i="10"/>
  <c r="S54" i="10"/>
  <c r="S63" i="10"/>
  <c r="S73" i="10"/>
  <c r="S83" i="10"/>
  <c r="S103" i="10"/>
  <c r="O35" i="10"/>
  <c r="W43" i="10"/>
  <c r="J35" i="10"/>
  <c r="S55" i="10"/>
  <c r="S75" i="10"/>
  <c r="S84" i="10"/>
  <c r="S94" i="10"/>
  <c r="S203" i="10"/>
  <c r="M35" i="10"/>
  <c r="S64" i="10"/>
  <c r="S74" i="10"/>
  <c r="S93" i="10"/>
  <c r="S65" i="10"/>
  <c r="S85" i="10"/>
  <c r="S95" i="10"/>
  <c r="L35" i="10"/>
  <c r="S43" i="10"/>
  <c r="S56" i="10"/>
  <c r="S66" i="10"/>
  <c r="S76" i="10"/>
  <c r="S96" i="10"/>
  <c r="S204" i="10"/>
  <c r="N35" i="10"/>
  <c r="S57" i="10"/>
  <c r="S67" i="10"/>
  <c r="S86" i="10"/>
  <c r="S206" i="10"/>
  <c r="S68" i="10"/>
  <c r="S77" i="10"/>
  <c r="S87" i="10"/>
  <c r="S97" i="10"/>
  <c r="S58" i="10"/>
  <c r="S78" i="10"/>
  <c r="S88" i="10"/>
  <c r="S207" i="10"/>
  <c r="S59" i="10"/>
  <c r="S89" i="10"/>
  <c r="S98" i="10"/>
  <c r="P35" i="10"/>
  <c r="S60" i="10"/>
  <c r="S79" i="10"/>
  <c r="S99" i="10"/>
  <c r="F35" i="10"/>
  <c r="S61" i="10"/>
  <c r="S70" i="10"/>
  <c r="S80" i="10"/>
  <c r="S90" i="10"/>
  <c r="S68" i="34"/>
  <c r="S67" i="34"/>
  <c r="S66" i="34"/>
  <c r="F38" i="34"/>
  <c r="J38" i="34"/>
  <c r="O38" i="34"/>
  <c r="P38" i="34"/>
  <c r="S64" i="34"/>
  <c r="H38" i="34"/>
  <c r="W63" i="34"/>
  <c r="M38" i="34"/>
  <c r="N38" i="34"/>
  <c r="L38" i="34"/>
  <c r="W62" i="34"/>
  <c r="M37" i="34"/>
  <c r="F37" i="34"/>
  <c r="J37" i="34"/>
  <c r="N37" i="34"/>
  <c r="S44" i="34"/>
  <c r="S61" i="34"/>
  <c r="S60" i="34"/>
  <c r="O36" i="34"/>
  <c r="W59" i="34"/>
  <c r="M36" i="34"/>
  <c r="U59" i="34"/>
  <c r="S57" i="34"/>
  <c r="S56" i="34"/>
  <c r="S55" i="34"/>
  <c r="S54" i="34"/>
  <c r="S53" i="34"/>
  <c r="S52" i="34"/>
  <c r="S51" i="34"/>
  <c r="O35" i="34"/>
  <c r="S47" i="34"/>
  <c r="W46" i="34"/>
  <c r="M35" i="34"/>
  <c r="N35" i="34"/>
  <c r="F35" i="34"/>
  <c r="P35" i="34"/>
  <c r="L35" i="34"/>
  <c r="J35" i="34"/>
  <c r="H35" i="34"/>
  <c r="S46" i="34"/>
  <c r="S132" i="45"/>
  <c r="S174" i="45"/>
  <c r="S80" i="45"/>
  <c r="S146" i="45"/>
  <c r="S160" i="45"/>
  <c r="S79" i="45"/>
  <c r="S114" i="45"/>
  <c r="S131" i="45"/>
  <c r="S159" i="45"/>
  <c r="S201" i="45"/>
  <c r="S68" i="45"/>
  <c r="S84" i="45"/>
  <c r="S119" i="45"/>
  <c r="S163" i="45"/>
  <c r="S65" i="45"/>
  <c r="S149" i="45"/>
  <c r="S97" i="45"/>
  <c r="S145" i="45"/>
  <c r="S173" i="45"/>
  <c r="S187" i="45"/>
  <c r="S216" i="45"/>
  <c r="S188" i="45"/>
  <c r="S74" i="45"/>
  <c r="S115" i="45"/>
  <c r="S66" i="45"/>
  <c r="S82" i="45"/>
  <c r="S99" i="45"/>
  <c r="S117" i="45"/>
  <c r="S161" i="45"/>
  <c r="S175" i="45"/>
  <c r="S189" i="45"/>
  <c r="S203" i="45"/>
  <c r="S218" i="45"/>
  <c r="S98" i="45"/>
  <c r="S202" i="45"/>
  <c r="S67" i="45"/>
  <c r="S83" i="45"/>
  <c r="S134" i="45"/>
  <c r="S76" i="45"/>
  <c r="S128" i="45"/>
  <c r="S184" i="45"/>
  <c r="S198" i="45"/>
  <c r="S213" i="45"/>
  <c r="S143" i="45"/>
  <c r="S157" i="45"/>
  <c r="U62" i="45"/>
  <c r="S96" i="45"/>
  <c r="S130" i="45"/>
  <c r="S158" i="45"/>
  <c r="S172" i="45"/>
  <c r="S186" i="45"/>
  <c r="S215" i="45"/>
  <c r="S217" i="45"/>
  <c r="S54" i="45"/>
  <c r="S133" i="45"/>
  <c r="S147" i="45"/>
  <c r="L38" i="45"/>
  <c r="K38" i="45"/>
  <c r="S55" i="45"/>
  <c r="S100" i="45"/>
  <c r="S118" i="45"/>
  <c r="S148" i="45"/>
  <c r="S162" i="45"/>
  <c r="S176" i="45"/>
  <c r="S190" i="45"/>
  <c r="S204" i="45"/>
  <c r="Y126" i="45"/>
  <c r="S69" i="45"/>
  <c r="S101" i="45"/>
  <c r="S135" i="45"/>
  <c r="S177" i="45"/>
  <c r="S191" i="45"/>
  <c r="S205" i="45"/>
  <c r="U126" i="45"/>
  <c r="O38" i="45"/>
  <c r="P38" i="45"/>
  <c r="M38" i="45"/>
  <c r="N38" i="45"/>
  <c r="I38" i="45"/>
  <c r="J38" i="45"/>
  <c r="S58" i="45"/>
  <c r="S70" i="45"/>
  <c r="S85" i="45"/>
  <c r="S102" i="45"/>
  <c r="S120" i="45"/>
  <c r="S136" i="45"/>
  <c r="S150" i="45"/>
  <c r="S164" i="45"/>
  <c r="S178" i="45"/>
  <c r="S192" i="45"/>
  <c r="S206" i="45"/>
  <c r="O36" i="45"/>
  <c r="P36" i="45"/>
  <c r="S45" i="45"/>
  <c r="S59" i="45"/>
  <c r="S71" i="45"/>
  <c r="S86" i="45"/>
  <c r="S106" i="45"/>
  <c r="S121" i="45"/>
  <c r="S137" i="45"/>
  <c r="S151" i="45"/>
  <c r="S165" i="45"/>
  <c r="S179" i="45"/>
  <c r="S193" i="45"/>
  <c r="S207" i="45"/>
  <c r="U74" i="45"/>
  <c r="G38" i="45"/>
  <c r="H38" i="45"/>
  <c r="S46" i="45"/>
  <c r="S60" i="45"/>
  <c r="S72" i="45"/>
  <c r="S87" i="45"/>
  <c r="S107" i="45"/>
  <c r="S122" i="45"/>
  <c r="S138" i="45"/>
  <c r="S152" i="45"/>
  <c r="S166" i="45"/>
  <c r="S180" i="45"/>
  <c r="S194" i="45"/>
  <c r="S208" i="45"/>
  <c r="U117" i="45"/>
  <c r="O37" i="45"/>
  <c r="P37" i="45"/>
  <c r="AC126" i="45"/>
  <c r="S61" i="45"/>
  <c r="S88" i="45"/>
  <c r="S108" i="45"/>
  <c r="S123" i="45"/>
  <c r="S139" i="45"/>
  <c r="S153" i="45"/>
  <c r="S167" i="45"/>
  <c r="S181" i="45"/>
  <c r="S195" i="45"/>
  <c r="S209" i="45"/>
  <c r="W117" i="45"/>
  <c r="E38" i="45"/>
  <c r="F38" i="45"/>
  <c r="S89" i="45"/>
  <c r="S109" i="45"/>
  <c r="S126" i="45"/>
  <c r="S140" i="45"/>
  <c r="S154" i="45"/>
  <c r="S168" i="45"/>
  <c r="S182" i="45"/>
  <c r="S196" i="45"/>
  <c r="S210" i="45"/>
  <c r="AE126" i="45"/>
  <c r="S75" i="45"/>
  <c r="S92" i="45"/>
  <c r="S110" i="45"/>
  <c r="S127" i="45"/>
  <c r="S141" i="45"/>
  <c r="S155" i="45"/>
  <c r="S169" i="45"/>
  <c r="S183" i="45"/>
  <c r="S197" i="45"/>
  <c r="S211" i="45"/>
  <c r="S63" i="45"/>
  <c r="S94" i="45"/>
  <c r="S111" i="45"/>
  <c r="S142" i="45"/>
  <c r="S156" i="45"/>
  <c r="S170" i="45"/>
  <c r="O35" i="45"/>
  <c r="P35" i="45"/>
  <c r="S64" i="45"/>
  <c r="S77" i="45"/>
  <c r="S95" i="45"/>
  <c r="S112" i="45"/>
  <c r="S129" i="45"/>
  <c r="S171" i="45"/>
  <c r="S185" i="45"/>
  <c r="S199" i="45"/>
  <c r="S214" i="45"/>
  <c r="S78" i="45"/>
  <c r="S113" i="45"/>
  <c r="S144" i="45"/>
  <c r="S200" i="45"/>
  <c r="S57" i="45"/>
  <c r="S53" i="45"/>
  <c r="S51" i="45"/>
  <c r="S50" i="45"/>
  <c r="S48" i="45"/>
  <c r="U47" i="45"/>
  <c r="S52" i="45"/>
  <c r="S49" i="45"/>
  <c r="S44" i="45"/>
  <c r="S62" i="8"/>
  <c r="S188" i="8"/>
  <c r="S216" i="8"/>
  <c r="S47" i="8"/>
  <c r="S161" i="8"/>
  <c r="S221" i="8"/>
  <c r="S235" i="8"/>
  <c r="S82" i="8"/>
  <c r="S110" i="8"/>
  <c r="S124" i="8"/>
  <c r="S152" i="8"/>
  <c r="S97" i="8"/>
  <c r="S139" i="8"/>
  <c r="S86" i="8"/>
  <c r="S100" i="8"/>
  <c r="S156" i="8"/>
  <c r="S183" i="8"/>
  <c r="S197" i="8"/>
  <c r="S211" i="8"/>
  <c r="S239" i="8"/>
  <c r="S73" i="8"/>
  <c r="S87" i="8"/>
  <c r="S129" i="8"/>
  <c r="S143" i="8"/>
  <c r="S157" i="8"/>
  <c r="S240" i="8"/>
  <c r="S45" i="8"/>
  <c r="S218" i="8"/>
  <c r="S164" i="8"/>
  <c r="S178" i="8"/>
  <c r="S205" i="8"/>
  <c r="S219" i="8"/>
  <c r="S141" i="8"/>
  <c r="S169" i="8"/>
  <c r="S182" i="8"/>
  <c r="S196" i="8"/>
  <c r="S57" i="8"/>
  <c r="S96" i="8"/>
  <c r="S108" i="8"/>
  <c r="S135" i="8"/>
  <c r="S174" i="8"/>
  <c r="S187" i="8"/>
  <c r="S215" i="8"/>
  <c r="S70" i="8"/>
  <c r="S149" i="8"/>
  <c r="S59" i="8"/>
  <c r="S71" i="8"/>
  <c r="S229" i="8"/>
  <c r="S46" i="8"/>
  <c r="S60" i="8"/>
  <c r="S85" i="8"/>
  <c r="S98" i="8"/>
  <c r="S151" i="8"/>
  <c r="S204" i="8"/>
  <c r="S217" i="8"/>
  <c r="S230" i="8"/>
  <c r="S153" i="8"/>
  <c r="S179" i="8"/>
  <c r="S192" i="8"/>
  <c r="S206" i="8"/>
  <c r="S231" i="8"/>
  <c r="S114" i="8"/>
  <c r="S128" i="8"/>
  <c r="S140" i="8"/>
  <c r="S207" i="8"/>
  <c r="S220" i="8"/>
  <c r="S232" i="8"/>
  <c r="S49" i="8"/>
  <c r="S63" i="8"/>
  <c r="S76" i="8"/>
  <c r="S154" i="8"/>
  <c r="S167" i="8"/>
  <c r="S181" i="8"/>
  <c r="S50" i="8"/>
  <c r="S64" i="8"/>
  <c r="S103" i="8"/>
  <c r="S116" i="8"/>
  <c r="S130" i="8"/>
  <c r="S142" i="8"/>
  <c r="S155" i="8"/>
  <c r="S195" i="8"/>
  <c r="S209" i="8"/>
  <c r="S222" i="8"/>
  <c r="S65" i="8"/>
  <c r="S77" i="8"/>
  <c r="S117" i="8"/>
  <c r="S223" i="8"/>
  <c r="S78" i="8"/>
  <c r="S118" i="8"/>
  <c r="S144" i="8"/>
  <c r="S236" i="8"/>
  <c r="S53" i="8"/>
  <c r="S79" i="8"/>
  <c r="S105" i="8"/>
  <c r="S145" i="8"/>
  <c r="S158" i="8"/>
  <c r="S171" i="8"/>
  <c r="S184" i="8"/>
  <c r="S198" i="8"/>
  <c r="S212" i="8"/>
  <c r="S224" i="8"/>
  <c r="S68" i="8"/>
  <c r="S80" i="8"/>
  <c r="S106" i="8"/>
  <c r="S120" i="8"/>
  <c r="S133" i="8"/>
  <c r="S159" i="8"/>
  <c r="S172" i="8"/>
  <c r="S185" i="8"/>
  <c r="S199" i="8"/>
  <c r="S225" i="8"/>
  <c r="S54" i="8"/>
  <c r="S69" i="8"/>
  <c r="S81" i="8"/>
  <c r="S95" i="8"/>
  <c r="S107" i="8"/>
  <c r="S121" i="8"/>
  <c r="S134" i="8"/>
  <c r="S173" i="8"/>
  <c r="S186" i="8"/>
  <c r="S200" i="8"/>
  <c r="S238" i="8"/>
  <c r="S237" i="8"/>
  <c r="S234" i="8"/>
  <c r="S233" i="8"/>
  <c r="S227" i="8"/>
  <c r="S228" i="8"/>
  <c r="S226" i="8"/>
  <c r="S213" i="8"/>
  <c r="S214" i="8"/>
  <c r="S210" i="8"/>
  <c r="S208" i="8"/>
  <c r="S203" i="8"/>
  <c r="S201" i="8"/>
  <c r="S202" i="8"/>
  <c r="S194" i="8"/>
  <c r="S193" i="8"/>
  <c r="S191" i="8"/>
  <c r="S190" i="8"/>
  <c r="S189" i="8"/>
  <c r="S180" i="8"/>
  <c r="S177" i="8"/>
  <c r="S175" i="8"/>
  <c r="S176" i="8"/>
  <c r="S170" i="8"/>
  <c r="S168" i="8"/>
  <c r="S166" i="8"/>
  <c r="S165" i="8"/>
  <c r="S163" i="8"/>
  <c r="S162" i="8"/>
  <c r="S160" i="8"/>
  <c r="S150" i="8"/>
  <c r="S148" i="8"/>
  <c r="S147" i="8"/>
  <c r="S146" i="8"/>
  <c r="S138" i="8"/>
  <c r="S137" i="8"/>
  <c r="S136" i="8"/>
  <c r="S132" i="8"/>
  <c r="P37" i="8"/>
  <c r="N37" i="8"/>
  <c r="S131" i="8"/>
  <c r="U131" i="8"/>
  <c r="O37" i="8"/>
  <c r="W131" i="8"/>
  <c r="M37" i="8"/>
  <c r="L37" i="8"/>
  <c r="S127" i="8"/>
  <c r="S126" i="8"/>
  <c r="S125" i="8"/>
  <c r="O38" i="8"/>
  <c r="S123" i="8"/>
  <c r="N38" i="8"/>
  <c r="S122" i="8"/>
  <c r="J38" i="8"/>
  <c r="H38" i="8"/>
  <c r="L38" i="8"/>
  <c r="S119" i="8"/>
  <c r="W119" i="8"/>
  <c r="M38" i="8"/>
  <c r="P38" i="8"/>
  <c r="S115" i="8"/>
  <c r="S113" i="8"/>
  <c r="S112" i="8"/>
  <c r="S111" i="8"/>
  <c r="S109" i="8"/>
  <c r="S104" i="8"/>
  <c r="S102" i="8"/>
  <c r="F36" i="8"/>
  <c r="S101" i="8"/>
  <c r="H36" i="8"/>
  <c r="S99" i="8"/>
  <c r="N36" i="8"/>
  <c r="S94" i="8"/>
  <c r="S93" i="8"/>
  <c r="S92" i="8"/>
  <c r="S91" i="8"/>
  <c r="S90" i="8"/>
  <c r="S89" i="8"/>
  <c r="S88" i="8"/>
  <c r="S84" i="8"/>
  <c r="S83" i="8"/>
  <c r="P36" i="8"/>
  <c r="O36" i="8"/>
  <c r="W82" i="8"/>
  <c r="M36" i="8"/>
  <c r="L36" i="8"/>
  <c r="J36" i="8"/>
  <c r="S75" i="8"/>
  <c r="S74" i="8"/>
  <c r="S72" i="8"/>
  <c r="S67" i="8"/>
  <c r="S66" i="8"/>
  <c r="S61" i="8"/>
  <c r="S58" i="8"/>
  <c r="S52" i="8"/>
  <c r="S51" i="8"/>
  <c r="O35" i="8"/>
  <c r="S44" i="8"/>
  <c r="S299" i="9"/>
  <c r="S298" i="9"/>
  <c r="S297" i="9"/>
  <c r="S358" i="9"/>
  <c r="S281" i="9"/>
  <c r="S474" i="9"/>
  <c r="S472" i="9"/>
  <c r="S471" i="9"/>
  <c r="S470" i="9"/>
  <c r="S469" i="9"/>
  <c r="S468" i="9"/>
  <c r="S467" i="9"/>
  <c r="S466" i="9"/>
  <c r="S465" i="9"/>
  <c r="S464" i="9"/>
  <c r="S462" i="9"/>
  <c r="S460" i="9"/>
  <c r="S459" i="9"/>
  <c r="S458" i="9"/>
  <c r="S457" i="9"/>
  <c r="S456" i="9"/>
  <c r="S455" i="9"/>
  <c r="S454" i="9"/>
  <c r="S451" i="9"/>
  <c r="S450" i="9"/>
  <c r="S449" i="9"/>
  <c r="S349" i="9"/>
  <c r="S243" i="9"/>
  <c r="S242" i="9"/>
  <c r="S241" i="9"/>
  <c r="S240" i="9"/>
  <c r="S386" i="9"/>
  <c r="S385" i="9"/>
  <c r="S384" i="9"/>
  <c r="S398" i="9"/>
  <c r="S237" i="9"/>
  <c r="S441" i="9"/>
  <c r="S440" i="9"/>
  <c r="S438" i="9"/>
  <c r="S437" i="9"/>
  <c r="S436" i="9"/>
  <c r="S435" i="9"/>
  <c r="S432" i="9"/>
  <c r="S431" i="9"/>
  <c r="S428" i="9"/>
  <c r="S427" i="9"/>
  <c r="S426" i="9"/>
  <c r="S425" i="9"/>
  <c r="S424" i="9"/>
  <c r="S423" i="9"/>
  <c r="S421" i="9"/>
  <c r="S419" i="9"/>
  <c r="S418" i="9"/>
  <c r="N38" i="9"/>
  <c r="P38" i="9"/>
  <c r="S394" i="9"/>
  <c r="L38" i="9"/>
  <c r="J38" i="9"/>
  <c r="H38" i="9"/>
  <c r="S393" i="9"/>
  <c r="U393" i="9"/>
  <c r="O38" i="9"/>
  <c r="W393" i="9"/>
  <c r="M38" i="9"/>
  <c r="F38" i="9"/>
  <c r="S206" i="9"/>
  <c r="S205" i="9"/>
  <c r="J37" i="9"/>
  <c r="S211" i="9"/>
  <c r="U210" i="9"/>
  <c r="O37" i="9"/>
  <c r="W210" i="9"/>
  <c r="M37" i="9"/>
  <c r="S178" i="9"/>
  <c r="S187" i="9"/>
  <c r="N36" i="9"/>
  <c r="S172" i="9"/>
  <c r="H36" i="9"/>
  <c r="O36" i="9"/>
  <c r="S170" i="9"/>
  <c r="W169" i="9"/>
  <c r="M36" i="9"/>
  <c r="L36" i="9"/>
  <c r="F36" i="9"/>
  <c r="P36" i="9"/>
  <c r="S169" i="9"/>
  <c r="J36" i="9"/>
  <c r="S117" i="9"/>
  <c r="S116" i="9"/>
  <c r="S114" i="9"/>
  <c r="S112" i="9"/>
  <c r="S111" i="9"/>
  <c r="S138" i="9"/>
  <c r="S102" i="9"/>
  <c r="S133" i="9"/>
  <c r="S137" i="9"/>
  <c r="S132" i="9"/>
  <c r="S93" i="9"/>
  <c r="S152" i="9"/>
  <c r="P35" i="9"/>
  <c r="H35" i="9"/>
  <c r="S81" i="9"/>
  <c r="S71" i="9"/>
  <c r="S56" i="9"/>
  <c r="S47" i="9"/>
  <c r="S73" i="9"/>
  <c r="S46" i="9"/>
  <c r="S89" i="9"/>
  <c r="S90" i="9"/>
  <c r="L35" i="9"/>
  <c r="W129" i="9"/>
  <c r="M35" i="9"/>
  <c r="F35" i="9"/>
  <c r="N35" i="9"/>
  <c r="J35" i="9"/>
  <c r="U129" i="9"/>
  <c r="O35" i="9"/>
  <c r="S53" i="9"/>
  <c r="U61" i="9"/>
  <c r="O34" i="9"/>
  <c r="W61" i="9"/>
  <c r="M34" i="9"/>
  <c r="S61" i="9"/>
  <c r="S229" i="36"/>
  <c r="S191" i="36"/>
  <c r="S190" i="36"/>
  <c r="S189" i="36"/>
  <c r="S194" i="36"/>
  <c r="S192" i="36"/>
  <c r="S193" i="36"/>
  <c r="S215" i="36"/>
  <c r="S214" i="36"/>
  <c r="S213" i="36"/>
  <c r="S212" i="36"/>
  <c r="S211" i="36"/>
  <c r="S210" i="36"/>
  <c r="S216" i="36"/>
  <c r="S235" i="36"/>
  <c r="S234" i="36"/>
  <c r="S161" i="36"/>
  <c r="S160" i="36"/>
  <c r="S159" i="36"/>
  <c r="S158" i="36"/>
  <c r="S171" i="36"/>
  <c r="S166" i="36"/>
  <c r="S165" i="36"/>
  <c r="S164" i="36"/>
  <c r="S163" i="36"/>
  <c r="H38" i="36"/>
  <c r="S157" i="36"/>
  <c r="L38" i="36"/>
  <c r="P38" i="36"/>
  <c r="N38" i="36"/>
  <c r="S156" i="36"/>
  <c r="W155" i="36"/>
  <c r="M38" i="36"/>
  <c r="J38" i="36"/>
  <c r="F38" i="36"/>
  <c r="U155" i="36"/>
  <c r="O38" i="36"/>
  <c r="S155" i="36"/>
  <c r="S233" i="36"/>
  <c r="S232" i="36"/>
  <c r="S150" i="36"/>
  <c r="N37" i="36"/>
  <c r="S149" i="36"/>
  <c r="S147" i="36"/>
  <c r="S146" i="36"/>
  <c r="F37" i="36"/>
  <c r="J37" i="36"/>
  <c r="U144" i="36"/>
  <c r="O37" i="36"/>
  <c r="P37" i="36"/>
  <c r="L37" i="36"/>
  <c r="S144" i="36"/>
  <c r="H37" i="36"/>
  <c r="W144" i="36"/>
  <c r="M37" i="36"/>
  <c r="S136" i="36"/>
  <c r="S137" i="36"/>
  <c r="S135" i="36"/>
  <c r="S134" i="36"/>
  <c r="S133" i="36"/>
  <c r="N36" i="36"/>
  <c r="S132" i="36"/>
  <c r="H36" i="36"/>
  <c r="J36" i="36"/>
  <c r="P36" i="36"/>
  <c r="F36" i="36"/>
  <c r="W132" i="36"/>
  <c r="M36" i="36"/>
  <c r="L36" i="36"/>
  <c r="S224" i="36"/>
  <c r="S223" i="36"/>
  <c r="S222" i="36"/>
  <c r="S110" i="36"/>
  <c r="S109" i="36"/>
  <c r="S108" i="36"/>
  <c r="S103" i="36"/>
  <c r="S101" i="36"/>
  <c r="S123" i="36"/>
  <c r="S97" i="36"/>
  <c r="S98" i="36"/>
  <c r="S96" i="36"/>
  <c r="S95" i="36"/>
  <c r="S88" i="36"/>
  <c r="S87" i="36"/>
  <c r="S86" i="36"/>
  <c r="S83" i="36"/>
  <c r="S82" i="36"/>
  <c r="S81" i="36"/>
  <c r="S80" i="36"/>
  <c r="S79" i="36"/>
  <c r="S74" i="36"/>
  <c r="S73" i="36"/>
  <c r="S72" i="36"/>
  <c r="S71" i="36"/>
  <c r="S78" i="36"/>
  <c r="S120" i="36"/>
  <c r="S219" i="36"/>
  <c r="S218" i="36"/>
  <c r="S67" i="36"/>
  <c r="P35" i="36"/>
  <c r="H35" i="36"/>
  <c r="J35" i="36"/>
  <c r="S68" i="36"/>
  <c r="U68" i="36"/>
  <c r="O35" i="36"/>
  <c r="W68" i="36"/>
  <c r="M35" i="36"/>
  <c r="L35" i="36"/>
  <c r="F35" i="36"/>
  <c r="N35" i="36"/>
  <c r="S61" i="36"/>
  <c r="S56" i="36"/>
  <c r="S58" i="36"/>
  <c r="S60" i="36"/>
  <c r="S51" i="36"/>
  <c r="L34" i="36"/>
  <c r="S55" i="36"/>
  <c r="F34" i="36"/>
  <c r="S53" i="36"/>
  <c r="U53" i="36"/>
  <c r="O34" i="36"/>
  <c r="W53" i="36"/>
  <c r="M34" i="36"/>
  <c r="W399" i="4"/>
  <c r="U399" i="4"/>
  <c r="O38" i="4"/>
  <c r="P38" i="4"/>
  <c r="S120" i="4"/>
  <c r="S76" i="4"/>
  <c r="U76" i="4"/>
  <c r="S88" i="4"/>
  <c r="U394" i="4"/>
  <c r="O37" i="4"/>
  <c r="W394" i="4"/>
  <c r="M37" i="4"/>
  <c r="P37" i="4"/>
  <c r="S102" i="4"/>
  <c r="P36" i="4"/>
  <c r="S96" i="4"/>
  <c r="U130" i="4"/>
  <c r="O36" i="4"/>
  <c r="W130" i="4"/>
  <c r="M36" i="4"/>
  <c r="M34" i="4"/>
  <c r="W49" i="4"/>
  <c r="U49" i="4"/>
  <c r="O34" i="4"/>
  <c r="W72" i="4"/>
  <c r="S72" i="4"/>
  <c r="O35" i="4"/>
  <c r="S223" i="32"/>
  <c r="S222" i="32"/>
  <c r="S221" i="32"/>
  <c r="S220" i="32"/>
  <c r="S219" i="32"/>
  <c r="S218" i="32"/>
  <c r="S217" i="32"/>
  <c r="S212" i="32"/>
  <c r="S215" i="32"/>
  <c r="S211" i="32"/>
  <c r="S210" i="32"/>
  <c r="S207" i="32"/>
  <c r="S206" i="32"/>
  <c r="S205" i="32"/>
  <c r="S203" i="32"/>
  <c r="S202" i="32"/>
  <c r="S201" i="32"/>
  <c r="S200" i="32"/>
  <c r="S199" i="32"/>
  <c r="S198" i="32"/>
  <c r="S191" i="32"/>
  <c r="S190" i="32"/>
  <c r="S187" i="32"/>
  <c r="S189" i="32"/>
  <c r="S188" i="32"/>
  <c r="S185" i="32"/>
  <c r="S184" i="32"/>
  <c r="S182" i="32"/>
  <c r="S181" i="32"/>
  <c r="S180" i="32"/>
  <c r="S178" i="32"/>
  <c r="S172" i="32"/>
  <c r="S171" i="32"/>
  <c r="S170" i="32"/>
  <c r="S169" i="32"/>
  <c r="S168" i="32"/>
  <c r="S162" i="32"/>
  <c r="S161" i="32"/>
  <c r="S160" i="32"/>
  <c r="S157" i="32"/>
  <c r="S155" i="32"/>
  <c r="S153" i="32"/>
  <c r="S152" i="32"/>
  <c r="S151" i="32"/>
  <c r="S150" i="32"/>
  <c r="S149" i="32"/>
  <c r="S148" i="32"/>
  <c r="S147" i="32"/>
  <c r="S146" i="32"/>
  <c r="S144" i="32"/>
  <c r="S143" i="32"/>
  <c r="S142" i="32"/>
  <c r="S141" i="32"/>
  <c r="S140" i="32"/>
  <c r="S139" i="32"/>
  <c r="S137" i="32"/>
  <c r="S226" i="32"/>
  <c r="S228" i="32"/>
  <c r="S230" i="32"/>
  <c r="S231" i="32"/>
  <c r="S225" i="32"/>
  <c r="S236" i="32"/>
  <c r="S234" i="32"/>
  <c r="S233" i="32"/>
  <c r="F38" i="32"/>
  <c r="S237" i="32"/>
  <c r="S235" i="32"/>
  <c r="P38" i="32"/>
  <c r="S232" i="32"/>
  <c r="J38" i="32"/>
  <c r="H38" i="32"/>
  <c r="L38" i="32"/>
  <c r="W239" i="32"/>
  <c r="M38" i="32"/>
  <c r="U239" i="32"/>
  <c r="O38" i="32"/>
  <c r="N38" i="32"/>
  <c r="S133" i="32"/>
  <c r="S132" i="32"/>
  <c r="S126" i="32"/>
  <c r="P37" i="32"/>
  <c r="S123" i="32"/>
  <c r="S128" i="32"/>
  <c r="S125" i="32"/>
  <c r="S127" i="32"/>
  <c r="S124" i="32"/>
  <c r="N37" i="32"/>
  <c r="L37" i="32"/>
  <c r="J37" i="32"/>
  <c r="S122" i="32"/>
  <c r="W122" i="32"/>
  <c r="M37" i="32"/>
  <c r="U122" i="32"/>
  <c r="O37" i="32"/>
  <c r="F37" i="32"/>
  <c r="H37" i="32"/>
  <c r="S114" i="32"/>
  <c r="S107" i="32"/>
  <c r="S94" i="32"/>
  <c r="S93" i="32"/>
  <c r="S95" i="32"/>
  <c r="S72" i="32"/>
  <c r="S71" i="32"/>
  <c r="S70" i="32"/>
  <c r="S108" i="32"/>
  <c r="S101" i="32"/>
  <c r="S109" i="32"/>
  <c r="S106" i="32"/>
  <c r="S103" i="32"/>
  <c r="S104" i="32"/>
  <c r="S102" i="32"/>
  <c r="S99" i="32"/>
  <c r="S120" i="32"/>
  <c r="S119" i="32"/>
  <c r="S118" i="32"/>
  <c r="S115" i="32"/>
  <c r="S117" i="32"/>
  <c r="L36" i="32"/>
  <c r="U116" i="32"/>
  <c r="O36" i="32"/>
  <c r="W116" i="32"/>
  <c r="M36" i="32"/>
  <c r="S116" i="32"/>
  <c r="F36" i="32"/>
  <c r="H36" i="32"/>
  <c r="N36" i="32"/>
  <c r="J36" i="32"/>
  <c r="P36" i="32"/>
  <c r="S88" i="32"/>
  <c r="S87" i="32"/>
  <c r="S86" i="32"/>
  <c r="S97" i="32"/>
  <c r="S92" i="32"/>
  <c r="S91" i="32"/>
  <c r="S90" i="32"/>
  <c r="S89" i="32"/>
  <c r="S79" i="32"/>
  <c r="S77" i="32"/>
  <c r="S84" i="32"/>
  <c r="S83" i="32"/>
  <c r="S82" i="32"/>
  <c r="S81" i="32"/>
  <c r="S80" i="32"/>
  <c r="N35" i="32"/>
  <c r="S69" i="32"/>
  <c r="O35" i="32"/>
  <c r="P35" i="32"/>
  <c r="L35" i="32"/>
  <c r="W66" i="32"/>
  <c r="M35" i="32"/>
  <c r="H35" i="32"/>
  <c r="F35" i="32"/>
  <c r="J35" i="32"/>
  <c r="S66" i="32"/>
  <c r="S63" i="32"/>
  <c r="S62" i="32"/>
  <c r="S61" i="32"/>
  <c r="S65" i="32"/>
  <c r="S64" i="32"/>
  <c r="S57" i="32"/>
  <c r="S56" i="32"/>
  <c r="S55" i="32"/>
  <c r="S54" i="32"/>
  <c r="S53" i="32"/>
  <c r="S172" i="3"/>
  <c r="S214" i="3"/>
  <c r="S271" i="3"/>
  <c r="S159" i="3"/>
  <c r="S101" i="3"/>
  <c r="S49" i="32"/>
  <c r="S48" i="32"/>
  <c r="S47" i="32"/>
  <c r="S46" i="32"/>
  <c r="S45" i="32"/>
  <c r="S44" i="32"/>
  <c r="W43" i="32"/>
  <c r="M34" i="32"/>
  <c r="L34" i="32"/>
  <c r="O34" i="32"/>
  <c r="S70" i="3"/>
  <c r="S192" i="3"/>
  <c r="S250" i="3"/>
  <c r="S134" i="3"/>
  <c r="S193" i="3"/>
  <c r="S251" i="3"/>
  <c r="S48" i="3"/>
  <c r="S78" i="3"/>
  <c r="S135" i="3"/>
  <c r="N37" i="3"/>
  <c r="S49" i="3"/>
  <c r="S63" i="3"/>
  <c r="S352" i="3"/>
  <c r="S102" i="3"/>
  <c r="S160" i="3"/>
  <c r="S215" i="3"/>
  <c r="S272" i="3"/>
  <c r="S339" i="3"/>
  <c r="S161" i="3"/>
  <c r="S216" i="3"/>
  <c r="S273" i="3"/>
  <c r="S340" i="3"/>
  <c r="P38" i="3"/>
  <c r="S261" i="3"/>
  <c r="S327" i="3"/>
  <c r="S341" i="3"/>
  <c r="S60" i="3"/>
  <c r="S76" i="3"/>
  <c r="S328" i="3"/>
  <c r="S77" i="3"/>
  <c r="S329" i="3"/>
  <c r="S50" i="3"/>
  <c r="S136" i="3"/>
  <c r="S180" i="3"/>
  <c r="S194" i="3"/>
  <c r="S238" i="3"/>
  <c r="S51" i="3"/>
  <c r="S123" i="3"/>
  <c r="S181" i="3"/>
  <c r="S195" i="3"/>
  <c r="S239" i="3"/>
  <c r="S296" i="3"/>
  <c r="S361" i="3"/>
  <c r="S124" i="3"/>
  <c r="S182" i="3"/>
  <c r="S240" i="3"/>
  <c r="S299" i="3"/>
  <c r="S362" i="3"/>
  <c r="S111" i="3"/>
  <c r="S125" i="3"/>
  <c r="S183" i="3"/>
  <c r="S241" i="3"/>
  <c r="S282" i="3"/>
  <c r="S300" i="3"/>
  <c r="S363" i="3"/>
  <c r="S112" i="3"/>
  <c r="S170" i="3"/>
  <c r="S227" i="3"/>
  <c r="S283" i="3"/>
  <c r="S301" i="3"/>
  <c r="S350" i="3"/>
  <c r="S113" i="3"/>
  <c r="S171" i="3"/>
  <c r="S228" i="3"/>
  <c r="S284" i="3"/>
  <c r="S351" i="3"/>
  <c r="S373" i="3"/>
  <c r="W93" i="3"/>
  <c r="M36" i="3"/>
  <c r="J37" i="3"/>
  <c r="S92" i="3"/>
  <c r="S147" i="3"/>
  <c r="S263" i="3"/>
  <c r="S319" i="3"/>
  <c r="S46" i="3"/>
  <c r="S88" i="3"/>
  <c r="S99" i="3"/>
  <c r="S110" i="3"/>
  <c r="S121" i="3"/>
  <c r="S132" i="3"/>
  <c r="S143" i="3"/>
  <c r="S157" i="3"/>
  <c r="S169" i="3"/>
  <c r="S202" i="3"/>
  <c r="S212" i="3"/>
  <c r="S225" i="3"/>
  <c r="S248" i="3"/>
  <c r="S259" i="3"/>
  <c r="S270" i="3"/>
  <c r="S280" i="3"/>
  <c r="S292" i="3"/>
  <c r="S314" i="3"/>
  <c r="S326" i="3"/>
  <c r="S348" i="3"/>
  <c r="S359" i="3"/>
  <c r="L38" i="3"/>
  <c r="S162" i="3"/>
  <c r="O37" i="3"/>
  <c r="L36" i="3"/>
  <c r="S59" i="3"/>
  <c r="S89" i="3"/>
  <c r="S100" i="3"/>
  <c r="S122" i="3"/>
  <c r="S133" i="3"/>
  <c r="S144" i="3"/>
  <c r="S158" i="3"/>
  <c r="S179" i="3"/>
  <c r="S191" i="3"/>
  <c r="S203" i="3"/>
  <c r="S213" i="3"/>
  <c r="S226" i="3"/>
  <c r="S237" i="3"/>
  <c r="S260" i="3"/>
  <c r="S281" i="3"/>
  <c r="S295" i="3"/>
  <c r="S338" i="3"/>
  <c r="S349" i="3"/>
  <c r="S360" i="3"/>
  <c r="S371" i="3"/>
  <c r="L37" i="3"/>
  <c r="S145" i="3"/>
  <c r="S204" i="3"/>
  <c r="S249" i="3"/>
  <c r="S317" i="3"/>
  <c r="S372" i="3"/>
  <c r="O36" i="3"/>
  <c r="S64" i="3"/>
  <c r="S79" i="3"/>
  <c r="S93" i="3"/>
  <c r="S104" i="3"/>
  <c r="S114" i="3"/>
  <c r="S137" i="3"/>
  <c r="S148" i="3"/>
  <c r="S196" i="3"/>
  <c r="S206" i="3"/>
  <c r="S217" i="3"/>
  <c r="S229" i="3"/>
  <c r="S252" i="3"/>
  <c r="S274" i="3"/>
  <c r="S285" i="3"/>
  <c r="S342" i="3"/>
  <c r="S353" i="3"/>
  <c r="S364" i="3"/>
  <c r="S374" i="3"/>
  <c r="S90" i="3"/>
  <c r="S103" i="3"/>
  <c r="S146" i="3"/>
  <c r="S205" i="3"/>
  <c r="S330" i="3"/>
  <c r="S52" i="3"/>
  <c r="S65" i="3"/>
  <c r="S80" i="3"/>
  <c r="S94" i="3"/>
  <c r="S115" i="3"/>
  <c r="S126" i="3"/>
  <c r="S138" i="3"/>
  <c r="S163" i="3"/>
  <c r="S173" i="3"/>
  <c r="S184" i="3"/>
  <c r="S197" i="3"/>
  <c r="S207" i="3"/>
  <c r="S218" i="3"/>
  <c r="S230" i="3"/>
  <c r="S242" i="3"/>
  <c r="S253" i="3"/>
  <c r="S264" i="3"/>
  <c r="S275" i="3"/>
  <c r="S286" i="3"/>
  <c r="S302" i="3"/>
  <c r="S320" i="3"/>
  <c r="S331" i="3"/>
  <c r="S343" i="3"/>
  <c r="S365" i="3"/>
  <c r="S375" i="3"/>
  <c r="S262" i="3"/>
  <c r="S91" i="3"/>
  <c r="S318" i="3"/>
  <c r="W201" i="3"/>
  <c r="M38" i="3"/>
  <c r="S66" i="3"/>
  <c r="S95" i="3"/>
  <c r="S105" i="3"/>
  <c r="S116" i="3"/>
  <c r="S127" i="3"/>
  <c r="S149" i="3"/>
  <c r="S174" i="3"/>
  <c r="S185" i="3"/>
  <c r="S232" i="3"/>
  <c r="S243" i="3"/>
  <c r="S254" i="3"/>
  <c r="S265" i="3"/>
  <c r="S276" i="3"/>
  <c r="S287" i="3"/>
  <c r="S305" i="3"/>
  <c r="S321" i="3"/>
  <c r="S332" i="3"/>
  <c r="S344" i="3"/>
  <c r="S354" i="3"/>
  <c r="S376" i="3"/>
  <c r="P36" i="3"/>
  <c r="H37" i="3"/>
  <c r="S106" i="3"/>
  <c r="S117" i="3"/>
  <c r="S128" i="3"/>
  <c r="S139" i="3"/>
  <c r="S150" i="3"/>
  <c r="S164" i="3"/>
  <c r="S175" i="3"/>
  <c r="S186" i="3"/>
  <c r="S198" i="3"/>
  <c r="S208" i="3"/>
  <c r="S220" i="3"/>
  <c r="S233" i="3"/>
  <c r="S255" i="3"/>
  <c r="S266" i="3"/>
  <c r="S288" i="3"/>
  <c r="S322" i="3"/>
  <c r="S333" i="3"/>
  <c r="S355" i="3"/>
  <c r="S366" i="3"/>
  <c r="S377" i="3"/>
  <c r="P37" i="3"/>
  <c r="S83" i="3"/>
  <c r="S129" i="3"/>
  <c r="S140" i="3"/>
  <c r="S153" i="3"/>
  <c r="S165" i="3"/>
  <c r="S176" i="3"/>
  <c r="S187" i="3"/>
  <c r="S199" i="3"/>
  <c r="S209" i="3"/>
  <c r="S221" i="3"/>
  <c r="S234" i="3"/>
  <c r="S244" i="3"/>
  <c r="S267" i="3"/>
  <c r="S277" i="3"/>
  <c r="S289" i="3"/>
  <c r="S306" i="3"/>
  <c r="S323" i="3"/>
  <c r="S334" i="3"/>
  <c r="S345" i="3"/>
  <c r="S356" i="3"/>
  <c r="S367" i="3"/>
  <c r="S378" i="3"/>
  <c r="N36" i="3"/>
  <c r="F37" i="3"/>
  <c r="S56" i="3"/>
  <c r="S97" i="3"/>
  <c r="S107" i="3"/>
  <c r="S118" i="3"/>
  <c r="S130" i="3"/>
  <c r="S154" i="3"/>
  <c r="S166" i="3"/>
  <c r="S188" i="3"/>
  <c r="S210" i="3"/>
  <c r="S222" i="3"/>
  <c r="S245" i="3"/>
  <c r="S256" i="3"/>
  <c r="S268" i="3"/>
  <c r="S278" i="3"/>
  <c r="S290" i="3"/>
  <c r="S307" i="3"/>
  <c r="S335" i="3"/>
  <c r="S346" i="3"/>
  <c r="S357" i="3"/>
  <c r="S368" i="3"/>
  <c r="S379" i="3"/>
  <c r="S57" i="3"/>
  <c r="S72" i="3"/>
  <c r="S98" i="3"/>
  <c r="S108" i="3"/>
  <c r="S119" i="3"/>
  <c r="S131" i="3"/>
  <c r="S141" i="3"/>
  <c r="S167" i="3"/>
  <c r="S177" i="3"/>
  <c r="S189" i="3"/>
  <c r="S200" i="3"/>
  <c r="S211" i="3"/>
  <c r="S223" i="3"/>
  <c r="S235" i="3"/>
  <c r="S246" i="3"/>
  <c r="S257" i="3"/>
  <c r="S269" i="3"/>
  <c r="S308" i="3"/>
  <c r="S324" i="3"/>
  <c r="S336" i="3"/>
  <c r="S358" i="3"/>
  <c r="S369" i="3"/>
  <c r="O38" i="3"/>
  <c r="W161" i="3"/>
  <c r="M37" i="3"/>
  <c r="N38" i="3"/>
  <c r="S58" i="3"/>
  <c r="S73" i="3"/>
  <c r="S87" i="3"/>
  <c r="S109" i="3"/>
  <c r="S120" i="3"/>
  <c r="S142" i="3"/>
  <c r="S156" i="3"/>
  <c r="S168" i="3"/>
  <c r="S178" i="3"/>
  <c r="S190" i="3"/>
  <c r="S201" i="3"/>
  <c r="S224" i="3"/>
  <c r="S236" i="3"/>
  <c r="S247" i="3"/>
  <c r="S258" i="3"/>
  <c r="S279" i="3"/>
  <c r="S291" i="3"/>
  <c r="S311" i="3"/>
  <c r="S325" i="3"/>
  <c r="S337" i="3"/>
  <c r="S347" i="3"/>
  <c r="S370" i="3"/>
  <c r="S380" i="3"/>
  <c r="S75" i="3"/>
  <c r="S82" i="3"/>
  <c r="S85" i="3"/>
  <c r="S81" i="3"/>
  <c r="S84" i="3"/>
  <c r="S74" i="3"/>
  <c r="S68" i="3"/>
  <c r="W70" i="3"/>
  <c r="U70" i="3"/>
  <c r="O35" i="3"/>
  <c r="S67" i="3"/>
  <c r="S62" i="3"/>
  <c r="S61" i="3"/>
  <c r="S55" i="3"/>
  <c r="S202" i="31"/>
  <c r="S201" i="31"/>
  <c r="S200" i="31"/>
  <c r="S54" i="3"/>
  <c r="S53" i="3"/>
  <c r="S198" i="31"/>
  <c r="S196" i="31"/>
  <c r="S194" i="31"/>
  <c r="S193" i="31"/>
  <c r="S192" i="31"/>
  <c r="S191" i="31"/>
  <c r="S190" i="31"/>
  <c r="S189" i="31"/>
  <c r="S188" i="31"/>
  <c r="S47" i="3"/>
  <c r="S183" i="31"/>
  <c r="S182" i="31"/>
  <c r="S181" i="31"/>
  <c r="S179" i="31"/>
  <c r="W43" i="3"/>
  <c r="M34" i="3"/>
  <c r="O34" i="3"/>
  <c r="S175" i="31"/>
  <c r="S173" i="31"/>
  <c r="S169" i="31"/>
  <c r="S168" i="31"/>
  <c r="S167" i="31"/>
  <c r="S161" i="31"/>
  <c r="S158" i="31"/>
  <c r="S159" i="31"/>
  <c r="S160" i="31"/>
  <c r="S157" i="31"/>
  <c r="S156" i="31"/>
  <c r="S151" i="31"/>
  <c r="S150" i="31"/>
  <c r="S149" i="31"/>
  <c r="S148" i="31"/>
  <c r="S147" i="31"/>
  <c r="S146" i="31"/>
  <c r="S139" i="31"/>
  <c r="L38" i="31"/>
  <c r="S138" i="31"/>
  <c r="S137" i="31"/>
  <c r="S136" i="31"/>
  <c r="S135" i="31"/>
  <c r="S134" i="31"/>
  <c r="O38" i="31"/>
  <c r="W132" i="31"/>
  <c r="M38" i="31"/>
  <c r="S132" i="31"/>
  <c r="J38" i="31"/>
  <c r="P38" i="31"/>
  <c r="N38" i="31"/>
  <c r="H38" i="31"/>
  <c r="F38" i="31"/>
  <c r="S131" i="31"/>
  <c r="S129" i="31"/>
  <c r="S128" i="31"/>
  <c r="S127" i="31"/>
  <c r="S126" i="31"/>
  <c r="S125" i="31"/>
  <c r="S124" i="31"/>
  <c r="S123" i="31"/>
  <c r="S122" i="31"/>
  <c r="S121" i="31"/>
  <c r="S120" i="31"/>
  <c r="S119" i="31"/>
  <c r="S118" i="31"/>
  <c r="S117" i="31"/>
  <c r="S116" i="31"/>
  <c r="S115" i="31"/>
  <c r="S114" i="31"/>
  <c r="S113" i="31"/>
  <c r="S112" i="31"/>
  <c r="S110" i="31"/>
  <c r="S109" i="31"/>
  <c r="S107" i="31"/>
  <c r="S106" i="31"/>
  <c r="S105" i="31"/>
  <c r="S104" i="31"/>
  <c r="S103" i="31"/>
  <c r="S102" i="31"/>
  <c r="S101" i="31"/>
  <c r="S100" i="31"/>
  <c r="S99" i="31"/>
  <c r="S98" i="31"/>
  <c r="S96" i="31"/>
  <c r="S95" i="31"/>
  <c r="S93" i="31"/>
  <c r="S92" i="31"/>
  <c r="S91" i="31"/>
  <c r="S89" i="31"/>
  <c r="S85" i="31"/>
  <c r="S84" i="31"/>
  <c r="S83" i="31"/>
  <c r="S82" i="31"/>
  <c r="S81" i="31"/>
  <c r="S80" i="31"/>
  <c r="S79" i="31"/>
  <c r="S78" i="31"/>
  <c r="S77" i="31"/>
  <c r="S74" i="31"/>
  <c r="S73" i="31"/>
  <c r="S72" i="31"/>
  <c r="S71" i="31"/>
  <c r="S70" i="31"/>
  <c r="S69" i="31"/>
  <c r="S68" i="31"/>
  <c r="S67" i="31"/>
  <c r="N35" i="31"/>
  <c r="O35" i="31"/>
  <c r="S63" i="31"/>
  <c r="L35" i="31"/>
  <c r="F35" i="31"/>
  <c r="P35" i="31"/>
  <c r="S62" i="31"/>
  <c r="J35" i="31"/>
  <c r="S61" i="31"/>
  <c r="W61" i="31"/>
  <c r="M35" i="31"/>
  <c r="H35" i="31"/>
  <c r="S60" i="31"/>
  <c r="S58" i="31"/>
  <c r="S52" i="31"/>
  <c r="S51" i="31"/>
  <c r="S50" i="31"/>
  <c r="S49" i="31"/>
  <c r="S48" i="31"/>
  <c r="S47" i="31"/>
  <c r="S46" i="31"/>
  <c r="S45" i="31"/>
  <c r="W43" i="31"/>
  <c r="M34" i="31"/>
  <c r="O34" i="31"/>
  <c r="S202" i="16"/>
  <c r="S188" i="16"/>
  <c r="S179" i="16"/>
  <c r="S176" i="16"/>
  <c r="S107" i="16"/>
  <c r="S204" i="16"/>
  <c r="S259" i="16"/>
  <c r="S64" i="16"/>
  <c r="S97" i="16"/>
  <c r="S270" i="16"/>
  <c r="S53" i="16"/>
  <c r="S66" i="16"/>
  <c r="S109" i="16"/>
  <c r="S165" i="16"/>
  <c r="S258" i="16"/>
  <c r="S68" i="16"/>
  <c r="S111" i="16"/>
  <c r="S153" i="16"/>
  <c r="S167" i="16"/>
  <c r="S273" i="16"/>
  <c r="S154" i="16"/>
  <c r="S181" i="16"/>
  <c r="S248" i="16"/>
  <c r="N37" i="16"/>
  <c r="S100" i="16"/>
  <c r="S169" i="16"/>
  <c r="S223" i="16"/>
  <c r="S235" i="16"/>
  <c r="S262" i="16"/>
  <c r="S275" i="16"/>
  <c r="S142" i="16"/>
  <c r="S224" i="16"/>
  <c r="S236" i="16"/>
  <c r="S211" i="16"/>
  <c r="S250" i="16"/>
  <c r="S263" i="16"/>
  <c r="P37" i="16"/>
  <c r="S212" i="16"/>
  <c r="P35" i="16"/>
  <c r="S73" i="16"/>
  <c r="S90" i="16"/>
  <c r="S117" i="16"/>
  <c r="S145" i="16"/>
  <c r="S239" i="16"/>
  <c r="S252" i="16"/>
  <c r="S118" i="16"/>
  <c r="S92" i="16"/>
  <c r="S187" i="16"/>
  <c r="S228" i="16"/>
  <c r="S200" i="16"/>
  <c r="S54" i="16"/>
  <c r="S75" i="16"/>
  <c r="S88" i="16"/>
  <c r="S98" i="16"/>
  <c r="S108" i="16"/>
  <c r="S119" i="16"/>
  <c r="S131" i="16"/>
  <c r="S155" i="16"/>
  <c r="S178" i="16"/>
  <c r="S189" i="16"/>
  <c r="S213" i="16"/>
  <c r="S225" i="16"/>
  <c r="S237" i="16"/>
  <c r="S249" i="16"/>
  <c r="S260" i="16"/>
  <c r="S271" i="16"/>
  <c r="S282" i="16"/>
  <c r="N35" i="16"/>
  <c r="S74" i="16"/>
  <c r="S130" i="16"/>
  <c r="S143" i="16"/>
  <c r="S177" i="16"/>
  <c r="S283" i="16"/>
  <c r="W84" i="16"/>
  <c r="M35" i="16"/>
  <c r="S76" i="16"/>
  <c r="S89" i="16"/>
  <c r="S99" i="16"/>
  <c r="S120" i="16"/>
  <c r="S132" i="16"/>
  <c r="S144" i="16"/>
  <c r="S156" i="16"/>
  <c r="S166" i="16"/>
  <c r="S190" i="16"/>
  <c r="S201" i="16"/>
  <c r="S226" i="16"/>
  <c r="S238" i="16"/>
  <c r="S261" i="16"/>
  <c r="S272" i="16"/>
  <c r="J35" i="16"/>
  <c r="S56" i="16"/>
  <c r="S121" i="16"/>
  <c r="S133" i="16"/>
  <c r="S157" i="16"/>
  <c r="S191" i="16"/>
  <c r="S214" i="16"/>
  <c r="S227" i="16"/>
  <c r="J37" i="16"/>
  <c r="S67" i="16"/>
  <c r="S77" i="16"/>
  <c r="S91" i="16"/>
  <c r="S110" i="16"/>
  <c r="S122" i="16"/>
  <c r="S134" i="16"/>
  <c r="S146" i="16"/>
  <c r="S168" i="16"/>
  <c r="S180" i="16"/>
  <c r="S192" i="16"/>
  <c r="S203" i="16"/>
  <c r="S215" i="16"/>
  <c r="S240" i="16"/>
  <c r="S251" i="16"/>
  <c r="S274" i="16"/>
  <c r="F35" i="16"/>
  <c r="S57" i="16"/>
  <c r="S101" i="16"/>
  <c r="S135" i="16"/>
  <c r="S147" i="16"/>
  <c r="S158" i="16"/>
  <c r="F37" i="16"/>
  <c r="S45" i="16"/>
  <c r="S78" i="16"/>
  <c r="S93" i="16"/>
  <c r="S112" i="16"/>
  <c r="S123" i="16"/>
  <c r="S136" i="16"/>
  <c r="S148" i="16"/>
  <c r="S170" i="16"/>
  <c r="S182" i="16"/>
  <c r="S193" i="16"/>
  <c r="S205" i="16"/>
  <c r="S217" i="16"/>
  <c r="S229" i="16"/>
  <c r="S253" i="16"/>
  <c r="S276" i="16"/>
  <c r="S46" i="16"/>
  <c r="S59" i="16"/>
  <c r="S79" i="16"/>
  <c r="S102" i="16"/>
  <c r="S113" i="16"/>
  <c r="S124" i="16"/>
  <c r="S149" i="16"/>
  <c r="S159" i="16"/>
  <c r="S171" i="16"/>
  <c r="S183" i="16"/>
  <c r="S194" i="16"/>
  <c r="S206" i="16"/>
  <c r="S218" i="16"/>
  <c r="S230" i="16"/>
  <c r="S242" i="16"/>
  <c r="S254" i="16"/>
  <c r="S264" i="16"/>
  <c r="W264" i="16"/>
  <c r="M37" i="16"/>
  <c r="S60" i="16"/>
  <c r="S70" i="16"/>
  <c r="S80" i="16"/>
  <c r="S94" i="16"/>
  <c r="S114" i="16"/>
  <c r="S125" i="16"/>
  <c r="S137" i="16"/>
  <c r="S150" i="16"/>
  <c r="S160" i="16"/>
  <c r="S184" i="16"/>
  <c r="S195" i="16"/>
  <c r="S219" i="16"/>
  <c r="S231" i="16"/>
  <c r="S243" i="16"/>
  <c r="S255" i="16"/>
  <c r="S265" i="16"/>
  <c r="S277" i="16"/>
  <c r="S241" i="16"/>
  <c r="O38" i="16"/>
  <c r="O37" i="16"/>
  <c r="P38" i="16"/>
  <c r="L35" i="16"/>
  <c r="S61" i="16"/>
  <c r="S84" i="16"/>
  <c r="S103" i="16"/>
  <c r="S126" i="16"/>
  <c r="S138" i="16"/>
  <c r="S161" i="16"/>
  <c r="S172" i="16"/>
  <c r="S185" i="16"/>
  <c r="S196" i="16"/>
  <c r="S207" i="16"/>
  <c r="S220" i="16"/>
  <c r="S232" i="16"/>
  <c r="S244" i="16"/>
  <c r="S266" i="16"/>
  <c r="S278" i="16"/>
  <c r="O35" i="16"/>
  <c r="L37" i="16"/>
  <c r="S71" i="16"/>
  <c r="S85" i="16"/>
  <c r="S95" i="16"/>
  <c r="S104" i="16"/>
  <c r="S115" i="16"/>
  <c r="S127" i="16"/>
  <c r="S139" i="16"/>
  <c r="S151" i="16"/>
  <c r="S162" i="16"/>
  <c r="S173" i="16"/>
  <c r="S197" i="16"/>
  <c r="S208" i="16"/>
  <c r="S233" i="16"/>
  <c r="S245" i="16"/>
  <c r="S256" i="16"/>
  <c r="S267" i="16"/>
  <c r="S279" i="16"/>
  <c r="S72" i="16"/>
  <c r="S86" i="16"/>
  <c r="S105" i="16"/>
  <c r="S128" i="16"/>
  <c r="S140" i="16"/>
  <c r="S163" i="16"/>
  <c r="S174" i="16"/>
  <c r="S186" i="16"/>
  <c r="S198" i="16"/>
  <c r="S209" i="16"/>
  <c r="S221" i="16"/>
  <c r="S234" i="16"/>
  <c r="S246" i="16"/>
  <c r="S268" i="16"/>
  <c r="S280" i="16"/>
  <c r="H37" i="16"/>
  <c r="S87" i="16"/>
  <c r="H35" i="16"/>
  <c r="S63" i="16"/>
  <c r="S96" i="16"/>
  <c r="S106" i="16"/>
  <c r="S116" i="16"/>
  <c r="S129" i="16"/>
  <c r="S141" i="16"/>
  <c r="S152" i="16"/>
  <c r="S164" i="16"/>
  <c r="S175" i="16"/>
  <c r="S199" i="16"/>
  <c r="S210" i="16"/>
  <c r="S222" i="16"/>
  <c r="S247" i="16"/>
  <c r="S257" i="16"/>
  <c r="S269" i="16"/>
  <c r="S281" i="16"/>
  <c r="S69" i="16"/>
  <c r="S65" i="16"/>
  <c r="S62" i="16"/>
  <c r="S58" i="16"/>
  <c r="S55" i="16"/>
  <c r="S52" i="16"/>
  <c r="S51" i="16"/>
  <c r="S50" i="16"/>
  <c r="S49" i="16"/>
  <c r="S48" i="16"/>
  <c r="S47" i="16"/>
  <c r="S44" i="16"/>
  <c r="W43" i="16"/>
  <c r="M36" i="16"/>
  <c r="O36" i="16"/>
  <c r="W48" i="8"/>
  <c r="M35" i="8"/>
  <c r="N35" i="8"/>
  <c r="H35" i="8"/>
  <c r="P35" i="8"/>
  <c r="J35" i="8"/>
  <c r="L35" i="8"/>
  <c r="F35" i="8"/>
  <c r="S48" i="8"/>
  <c r="W43" i="8"/>
  <c r="M34" i="8"/>
  <c r="O34" i="8"/>
  <c r="S43" i="8"/>
  <c r="L38" i="14"/>
  <c r="S55" i="14"/>
  <c r="S66" i="14"/>
  <c r="S78" i="14"/>
  <c r="S89" i="14"/>
  <c r="S100" i="14"/>
  <c r="S111" i="14"/>
  <c r="S123" i="14"/>
  <c r="S145" i="14"/>
  <c r="S156" i="14"/>
  <c r="S190" i="14"/>
  <c r="S200" i="14"/>
  <c r="S211" i="14"/>
  <c r="S222" i="14"/>
  <c r="S233" i="14"/>
  <c r="S245" i="14"/>
  <c r="S256" i="14"/>
  <c r="S69" i="14"/>
  <c r="S67" i="14"/>
  <c r="S79" i="14"/>
  <c r="S90" i="14"/>
  <c r="S101" i="14"/>
  <c r="S134" i="14"/>
  <c r="S167" i="14"/>
  <c r="S178" i="14"/>
  <c r="S56" i="14"/>
  <c r="S201" i="14"/>
  <c r="S212" i="14"/>
  <c r="S223" i="14"/>
  <c r="S234" i="14"/>
  <c r="S58" i="14"/>
  <c r="S68" i="14"/>
  <c r="S80" i="14"/>
  <c r="S112" i="14"/>
  <c r="S124" i="14"/>
  <c r="S135" i="14"/>
  <c r="S146" i="14"/>
  <c r="S157" i="14"/>
  <c r="S168" i="14"/>
  <c r="S179" i="14"/>
  <c r="S191" i="14"/>
  <c r="S202" i="14"/>
  <c r="S213" i="14"/>
  <c r="S246" i="14"/>
  <c r="S257" i="14"/>
  <c r="P36" i="14"/>
  <c r="O36" i="14"/>
  <c r="W43" i="14"/>
  <c r="M36" i="14"/>
  <c r="S59" i="14"/>
  <c r="S91" i="14"/>
  <c r="S102" i="14"/>
  <c r="S113" i="14"/>
  <c r="S125" i="14"/>
  <c r="S136" i="14"/>
  <c r="S147" i="14"/>
  <c r="S158" i="14"/>
  <c r="S169" i="14"/>
  <c r="S180" i="14"/>
  <c r="S192" i="14"/>
  <c r="S224" i="14"/>
  <c r="S235" i="14"/>
  <c r="S247" i="14"/>
  <c r="S259" i="14"/>
  <c r="S70" i="14"/>
  <c r="S81" i="14"/>
  <c r="S92" i="14"/>
  <c r="S103" i="14"/>
  <c r="S114" i="14"/>
  <c r="S126" i="14"/>
  <c r="S137" i="14"/>
  <c r="S148" i="14"/>
  <c r="S159" i="14"/>
  <c r="S170" i="14"/>
  <c r="S203" i="14"/>
  <c r="S214" i="14"/>
  <c r="S225" i="14"/>
  <c r="S237" i="14"/>
  <c r="S248" i="14"/>
  <c r="S260" i="14"/>
  <c r="W201" i="14"/>
  <c r="M38" i="14"/>
  <c r="S44" i="14"/>
  <c r="S60" i="14"/>
  <c r="S71" i="14"/>
  <c r="S82" i="14"/>
  <c r="S93" i="14"/>
  <c r="S104" i="14"/>
  <c r="S115" i="14"/>
  <c r="S138" i="14"/>
  <c r="S149" i="14"/>
  <c r="S181" i="14"/>
  <c r="S193" i="14"/>
  <c r="S204" i="14"/>
  <c r="S215" i="14"/>
  <c r="S226" i="14"/>
  <c r="S238" i="14"/>
  <c r="S249" i="14"/>
  <c r="O37" i="14"/>
  <c r="W37" i="14" s="1"/>
  <c r="S43" i="14"/>
  <c r="S45" i="14"/>
  <c r="S61" i="14"/>
  <c r="S72" i="14"/>
  <c r="S83" i="14"/>
  <c r="S94" i="14"/>
  <c r="S127" i="14"/>
  <c r="S160" i="14"/>
  <c r="S171" i="14"/>
  <c r="S182" i="14"/>
  <c r="S194" i="14"/>
  <c r="S205" i="14"/>
  <c r="S216" i="14"/>
  <c r="S227" i="14"/>
  <c r="S261" i="14"/>
  <c r="S46" i="14"/>
  <c r="S62" i="14"/>
  <c r="S73" i="14"/>
  <c r="S105" i="14"/>
  <c r="S117" i="14"/>
  <c r="S128" i="14"/>
  <c r="S139" i="14"/>
  <c r="S150" i="14"/>
  <c r="S161" i="14"/>
  <c r="S172" i="14"/>
  <c r="S183" i="14"/>
  <c r="S195" i="14"/>
  <c r="S206" i="14"/>
  <c r="S239" i="14"/>
  <c r="S250" i="14"/>
  <c r="S262" i="14"/>
  <c r="U59" i="14"/>
  <c r="O35" i="14"/>
  <c r="F37" i="14"/>
  <c r="S47" i="14"/>
  <c r="S84" i="14"/>
  <c r="S95" i="14"/>
  <c r="S106" i="14"/>
  <c r="S118" i="14"/>
  <c r="S129" i="14"/>
  <c r="S140" i="14"/>
  <c r="S151" i="14"/>
  <c r="S162" i="14"/>
  <c r="S173" i="14"/>
  <c r="S184" i="14"/>
  <c r="S217" i="14"/>
  <c r="S228" i="14"/>
  <c r="S240" i="14"/>
  <c r="S251" i="14"/>
  <c r="S263" i="14"/>
  <c r="W251" i="14"/>
  <c r="M37" i="14"/>
  <c r="S63" i="14"/>
  <c r="S74" i="14"/>
  <c r="S85" i="14"/>
  <c r="S96" i="14"/>
  <c r="S107" i="14"/>
  <c r="S119" i="14"/>
  <c r="S130" i="14"/>
  <c r="S141" i="14"/>
  <c r="S152" i="14"/>
  <c r="S163" i="14"/>
  <c r="S196" i="14"/>
  <c r="S207" i="14"/>
  <c r="S218" i="14"/>
  <c r="S229" i="14"/>
  <c r="S241" i="14"/>
  <c r="S252" i="14"/>
  <c r="H36" i="14"/>
  <c r="S48" i="14"/>
  <c r="S64" i="14"/>
  <c r="S75" i="14"/>
  <c r="S86" i="14"/>
  <c r="S97" i="14"/>
  <c r="S108" i="14"/>
  <c r="S142" i="14"/>
  <c r="S174" i="14"/>
  <c r="S185" i="14"/>
  <c r="S197" i="14"/>
  <c r="S208" i="14"/>
  <c r="S219" i="14"/>
  <c r="S230" i="14"/>
  <c r="S242" i="14"/>
  <c r="J37" i="14"/>
  <c r="H37" i="14"/>
  <c r="S49" i="14"/>
  <c r="S57" i="14"/>
  <c r="S76" i="14"/>
  <c r="S87" i="14"/>
  <c r="S120" i="14"/>
  <c r="S131" i="14"/>
  <c r="S153" i="14"/>
  <c r="S164" i="14"/>
  <c r="S175" i="14"/>
  <c r="S188" i="14"/>
  <c r="S198" i="14"/>
  <c r="S209" i="14"/>
  <c r="S220" i="14"/>
  <c r="S253" i="14"/>
  <c r="L35" i="14"/>
  <c r="S54" i="14"/>
  <c r="S65" i="14"/>
  <c r="S98" i="14"/>
  <c r="S109" i="14"/>
  <c r="S121" i="14"/>
  <c r="S132" i="14"/>
  <c r="S143" i="14"/>
  <c r="S154" i="14"/>
  <c r="S165" i="14"/>
  <c r="S176" i="14"/>
  <c r="S189" i="14"/>
  <c r="S199" i="14"/>
  <c r="S231" i="14"/>
  <c r="S243" i="14"/>
  <c r="S254" i="14"/>
  <c r="O38" i="14"/>
  <c r="W59" i="14"/>
  <c r="M35" i="14"/>
  <c r="N35" i="14"/>
  <c r="L37" i="14"/>
  <c r="S77" i="14"/>
  <c r="S88" i="14"/>
  <c r="S99" i="14"/>
  <c r="S110" i="14"/>
  <c r="S122" i="14"/>
  <c r="S133" i="14"/>
  <c r="S144" i="14"/>
  <c r="S155" i="14"/>
  <c r="S166" i="14"/>
  <c r="S177" i="14"/>
  <c r="S210" i="14"/>
  <c r="S221" i="14"/>
  <c r="S232" i="14"/>
  <c r="S244" i="14"/>
  <c r="S255" i="14"/>
  <c r="S304" i="49"/>
  <c r="S105" i="49"/>
  <c r="S55" i="49"/>
  <c r="S50" i="49"/>
  <c r="N37" i="49"/>
  <c r="S72" i="49"/>
  <c r="P37" i="49"/>
  <c r="N38" i="49"/>
  <c r="N35" i="49"/>
  <c r="P35" i="49"/>
  <c r="S141" i="49"/>
  <c r="S129" i="49"/>
  <c r="P38" i="49"/>
  <c r="S325" i="49"/>
  <c r="N34" i="49"/>
  <c r="S66" i="49"/>
  <c r="S76" i="49"/>
  <c r="S88" i="49"/>
  <c r="S98" i="49"/>
  <c r="S109" i="49"/>
  <c r="S121" i="49"/>
  <c r="S133" i="49"/>
  <c r="S145" i="49"/>
  <c r="S157" i="49"/>
  <c r="S168" i="49"/>
  <c r="S179" i="49"/>
  <c r="S191" i="49"/>
  <c r="S215" i="49"/>
  <c r="S227" i="49"/>
  <c r="S239" i="49"/>
  <c r="S252" i="49"/>
  <c r="S263" i="49"/>
  <c r="S274" i="49"/>
  <c r="S286" i="49"/>
  <c r="S296" i="49"/>
  <c r="S308" i="49"/>
  <c r="S320" i="49"/>
  <c r="S331" i="49"/>
  <c r="S342" i="49"/>
  <c r="S356" i="49"/>
  <c r="S385" i="49"/>
  <c r="J34" i="49"/>
  <c r="P34" i="49"/>
  <c r="S77" i="49"/>
  <c r="S99" i="49"/>
  <c r="S110" i="49"/>
  <c r="S122" i="49"/>
  <c r="S134" i="49"/>
  <c r="S146" i="49"/>
  <c r="S180" i="49"/>
  <c r="S192" i="49"/>
  <c r="S216" i="49"/>
  <c r="S228" i="49"/>
  <c r="S240" i="49"/>
  <c r="S264" i="49"/>
  <c r="S275" i="49"/>
  <c r="S309" i="49"/>
  <c r="S321" i="49"/>
  <c r="S332" i="49"/>
  <c r="S371" i="49"/>
  <c r="S343" i="49"/>
  <c r="S358" i="49"/>
  <c r="S369" i="49"/>
  <c r="S386" i="49"/>
  <c r="U325" i="49"/>
  <c r="S67" i="49"/>
  <c r="S78" i="49"/>
  <c r="S89" i="49"/>
  <c r="S100" i="49"/>
  <c r="S111" i="49"/>
  <c r="S135" i="49"/>
  <c r="S147" i="49"/>
  <c r="S158" i="49"/>
  <c r="S169" i="49"/>
  <c r="S181" i="49"/>
  <c r="S193" i="49"/>
  <c r="S204" i="49"/>
  <c r="S217" i="49"/>
  <c r="S229" i="49"/>
  <c r="S241" i="49"/>
  <c r="S265" i="49"/>
  <c r="S276" i="49"/>
  <c r="S287" i="49"/>
  <c r="S297" i="49"/>
  <c r="S310" i="49"/>
  <c r="S322" i="49"/>
  <c r="S333" i="49"/>
  <c r="S375" i="49"/>
  <c r="S359" i="49"/>
  <c r="S370" i="49"/>
  <c r="S388" i="49"/>
  <c r="S56" i="49"/>
  <c r="S79" i="49"/>
  <c r="S90" i="49"/>
  <c r="S101" i="49"/>
  <c r="S112" i="49"/>
  <c r="S123" i="49"/>
  <c r="S136" i="49"/>
  <c r="S148" i="49"/>
  <c r="S159" i="49"/>
  <c r="S182" i="49"/>
  <c r="S194" i="49"/>
  <c r="S205" i="49"/>
  <c r="S230" i="49"/>
  <c r="S242" i="49"/>
  <c r="S253" i="49"/>
  <c r="S277" i="49"/>
  <c r="S298" i="49"/>
  <c r="S323" i="49"/>
  <c r="S334" i="49"/>
  <c r="S376" i="49"/>
  <c r="S344" i="49"/>
  <c r="S360" i="49"/>
  <c r="S372" i="49"/>
  <c r="O37" i="49"/>
  <c r="L35" i="49"/>
  <c r="S46" i="49"/>
  <c r="S57" i="49"/>
  <c r="S68" i="49"/>
  <c r="S80" i="49"/>
  <c r="S91" i="49"/>
  <c r="S113" i="49"/>
  <c r="S124" i="49"/>
  <c r="S149" i="49"/>
  <c r="S160" i="49"/>
  <c r="S170" i="49"/>
  <c r="S183" i="49"/>
  <c r="S195" i="49"/>
  <c r="S206" i="49"/>
  <c r="S218" i="49"/>
  <c r="S231" i="49"/>
  <c r="S243" i="49"/>
  <c r="S254" i="49"/>
  <c r="S266" i="49"/>
  <c r="S278" i="49"/>
  <c r="S299" i="49"/>
  <c r="S311" i="49"/>
  <c r="S324" i="49"/>
  <c r="S335" i="49"/>
  <c r="S377" i="49"/>
  <c r="S345" i="49"/>
  <c r="S373" i="49"/>
  <c r="S389" i="49"/>
  <c r="L37" i="49"/>
  <c r="J35" i="49"/>
  <c r="S47" i="49"/>
  <c r="S58" i="49"/>
  <c r="S81" i="49"/>
  <c r="S92" i="49"/>
  <c r="S102" i="49"/>
  <c r="S114" i="49"/>
  <c r="S125" i="49"/>
  <c r="S137" i="49"/>
  <c r="S150" i="49"/>
  <c r="S161" i="49"/>
  <c r="S171" i="49"/>
  <c r="S196" i="49"/>
  <c r="S207" i="49"/>
  <c r="S219" i="49"/>
  <c r="S244" i="49"/>
  <c r="S255" i="49"/>
  <c r="S267" i="49"/>
  <c r="S288" i="49"/>
  <c r="S300" i="49"/>
  <c r="S312" i="49"/>
  <c r="S336" i="49"/>
  <c r="S378" i="49"/>
  <c r="S346" i="49"/>
  <c r="S361" i="49"/>
  <c r="S374" i="49"/>
  <c r="S392" i="49"/>
  <c r="O35" i="49"/>
  <c r="L38" i="49"/>
  <c r="J37" i="49"/>
  <c r="S59" i="49"/>
  <c r="S69" i="49"/>
  <c r="S93" i="49"/>
  <c r="S115" i="49"/>
  <c r="S126" i="49"/>
  <c r="S138" i="49"/>
  <c r="S172" i="49"/>
  <c r="S184" i="49"/>
  <c r="S197" i="49"/>
  <c r="S208" i="49"/>
  <c r="S220" i="49"/>
  <c r="S232" i="49"/>
  <c r="S245" i="49"/>
  <c r="S256" i="49"/>
  <c r="S268" i="49"/>
  <c r="S279" i="49"/>
  <c r="S289" i="49"/>
  <c r="S301" i="49"/>
  <c r="S313" i="49"/>
  <c r="S381" i="49"/>
  <c r="S347" i="49"/>
  <c r="S362" i="49"/>
  <c r="S393" i="49"/>
  <c r="H34" i="49"/>
  <c r="J38" i="49"/>
  <c r="H35" i="49"/>
  <c r="S48" i="49"/>
  <c r="S60" i="49"/>
  <c r="S70" i="49"/>
  <c r="S82" i="49"/>
  <c r="S94" i="49"/>
  <c r="S103" i="49"/>
  <c r="S127" i="49"/>
  <c r="S139" i="49"/>
  <c r="S151" i="49"/>
  <c r="S162" i="49"/>
  <c r="S173" i="49"/>
  <c r="S185" i="49"/>
  <c r="S209" i="49"/>
  <c r="S221" i="49"/>
  <c r="S233" i="49"/>
  <c r="S257" i="49"/>
  <c r="S269" i="49"/>
  <c r="S280" i="49"/>
  <c r="S302" i="49"/>
  <c r="S314" i="49"/>
  <c r="S326" i="49"/>
  <c r="S337" i="49"/>
  <c r="S383" i="49"/>
  <c r="S349" i="49"/>
  <c r="S379" i="49"/>
  <c r="U304" i="49"/>
  <c r="H37" i="49"/>
  <c r="F35" i="49"/>
  <c r="S49" i="49"/>
  <c r="S61" i="49"/>
  <c r="S71" i="49"/>
  <c r="S104" i="49"/>
  <c r="S116" i="49"/>
  <c r="S128" i="49"/>
  <c r="S140" i="49"/>
  <c r="S163" i="49"/>
  <c r="S174" i="49"/>
  <c r="S186" i="49"/>
  <c r="S198" i="49"/>
  <c r="S210" i="49"/>
  <c r="S222" i="49"/>
  <c r="S234" i="49"/>
  <c r="S246" i="49"/>
  <c r="S258" i="49"/>
  <c r="S270" i="49"/>
  <c r="S281" i="49"/>
  <c r="S290" i="49"/>
  <c r="S303" i="49"/>
  <c r="S327" i="49"/>
  <c r="S338" i="49"/>
  <c r="S350" i="49"/>
  <c r="S364" i="49"/>
  <c r="H38" i="49"/>
  <c r="F37" i="49"/>
  <c r="S83" i="49"/>
  <c r="S152" i="49"/>
  <c r="S175" i="49"/>
  <c r="S187" i="49"/>
  <c r="S199" i="49"/>
  <c r="S223" i="49"/>
  <c r="S235" i="49"/>
  <c r="S247" i="49"/>
  <c r="S271" i="49"/>
  <c r="S282" i="49"/>
  <c r="S291" i="49"/>
  <c r="S315" i="49"/>
  <c r="S339" i="49"/>
  <c r="S387" i="49"/>
  <c r="S351" i="49"/>
  <c r="S365" i="49"/>
  <c r="S380" i="49"/>
  <c r="W176" i="49"/>
  <c r="M38" i="49"/>
  <c r="L34" i="49"/>
  <c r="F38" i="49"/>
  <c r="S51" i="49"/>
  <c r="S62" i="49"/>
  <c r="S73" i="49"/>
  <c r="S84" i="49"/>
  <c r="S95" i="49"/>
  <c r="S106" i="49"/>
  <c r="S117" i="49"/>
  <c r="S142" i="49"/>
  <c r="S153" i="49"/>
  <c r="S164" i="49"/>
  <c r="S176" i="49"/>
  <c r="S188" i="49"/>
  <c r="S200" i="49"/>
  <c r="S211" i="49"/>
  <c r="S224" i="49"/>
  <c r="S236" i="49"/>
  <c r="S248" i="49"/>
  <c r="S259" i="49"/>
  <c r="S272" i="49"/>
  <c r="S283" i="49"/>
  <c r="S292" i="49"/>
  <c r="S316" i="49"/>
  <c r="S328" i="49"/>
  <c r="S348" i="49"/>
  <c r="S390" i="49"/>
  <c r="S366" i="49"/>
  <c r="W55" i="49"/>
  <c r="M34" i="49"/>
  <c r="O34" i="49"/>
  <c r="W90" i="49"/>
  <c r="M35" i="49"/>
  <c r="F34" i="49"/>
  <c r="S63" i="49"/>
  <c r="S74" i="49"/>
  <c r="S85" i="49"/>
  <c r="S107" i="49"/>
  <c r="S118" i="49"/>
  <c r="S130" i="49"/>
  <c r="S143" i="49"/>
  <c r="S154" i="49"/>
  <c r="S165" i="49"/>
  <c r="S189" i="49"/>
  <c r="S201" i="49"/>
  <c r="S212" i="49"/>
  <c r="S237" i="49"/>
  <c r="S249" i="49"/>
  <c r="S260" i="49"/>
  <c r="S284" i="49"/>
  <c r="S293" i="49"/>
  <c r="S305" i="49"/>
  <c r="S329" i="49"/>
  <c r="S354" i="49"/>
  <c r="S391" i="49"/>
  <c r="S352" i="49"/>
  <c r="S367" i="49"/>
  <c r="O38" i="49"/>
  <c r="W156" i="49"/>
  <c r="M37" i="49"/>
  <c r="S53" i="49"/>
  <c r="S64" i="49"/>
  <c r="S86" i="49"/>
  <c r="S96" i="49"/>
  <c r="S108" i="49"/>
  <c r="S119" i="49"/>
  <c r="S131" i="49"/>
  <c r="S155" i="49"/>
  <c r="S166" i="49"/>
  <c r="S177" i="49"/>
  <c r="S190" i="49"/>
  <c r="S202" i="49"/>
  <c r="S213" i="49"/>
  <c r="S225" i="49"/>
  <c r="S238" i="49"/>
  <c r="S250" i="49"/>
  <c r="S261" i="49"/>
  <c r="S285" i="49"/>
  <c r="S294" i="49"/>
  <c r="S306" i="49"/>
  <c r="S317" i="49"/>
  <c r="S330" i="49"/>
  <c r="S357" i="49"/>
  <c r="S340" i="49"/>
  <c r="S353" i="49"/>
  <c r="S382" i="49"/>
  <c r="S54" i="49"/>
  <c r="S65" i="49"/>
  <c r="S75" i="49"/>
  <c r="S87" i="49"/>
  <c r="S97" i="49"/>
  <c r="S120" i="49"/>
  <c r="S132" i="49"/>
  <c r="S144" i="49"/>
  <c r="S156" i="49"/>
  <c r="S167" i="49"/>
  <c r="S178" i="49"/>
  <c r="S203" i="49"/>
  <c r="S214" i="49"/>
  <c r="S226" i="49"/>
  <c r="S251" i="49"/>
  <c r="S262" i="49"/>
  <c r="S273" i="49"/>
  <c r="S295" i="49"/>
  <c r="S307" i="49"/>
  <c r="S318" i="49"/>
  <c r="S363" i="49"/>
  <c r="S341" i="49"/>
  <c r="S355" i="49"/>
  <c r="S368" i="49"/>
  <c r="S384" i="49"/>
  <c r="S52" i="49"/>
  <c r="S45" i="49"/>
  <c r="S44" i="49"/>
  <c r="W43" i="49"/>
  <c r="M36" i="49"/>
  <c r="P36" i="49"/>
  <c r="O36" i="49"/>
  <c r="S43" i="49"/>
  <c r="S53" i="7"/>
  <c r="S51" i="7"/>
  <c r="P38" i="7"/>
  <c r="S52" i="7"/>
  <c r="S66" i="7"/>
  <c r="S55" i="7"/>
  <c r="S73" i="7"/>
  <c r="S74" i="7"/>
  <c r="N35" i="7"/>
  <c r="S65" i="7"/>
  <c r="J35" i="7"/>
  <c r="J38" i="7"/>
  <c r="S54" i="7"/>
  <c r="S72" i="7"/>
  <c r="P35" i="7"/>
  <c r="H35" i="7"/>
  <c r="S56" i="7"/>
  <c r="H38" i="7"/>
  <c r="S57" i="7"/>
  <c r="W68" i="7"/>
  <c r="M38" i="7"/>
  <c r="F35" i="7"/>
  <c r="S58" i="7"/>
  <c r="O35" i="7"/>
  <c r="N38" i="7"/>
  <c r="S59" i="7"/>
  <c r="O38" i="7"/>
  <c r="F38" i="7"/>
  <c r="S60" i="7"/>
  <c r="W51" i="7"/>
  <c r="M35" i="7"/>
  <c r="L35" i="7"/>
  <c r="S61" i="7"/>
  <c r="S62" i="7"/>
  <c r="L38" i="7"/>
  <c r="S63" i="7"/>
  <c r="S64" i="7"/>
  <c r="S48" i="7"/>
  <c r="S47" i="7"/>
  <c r="S46" i="7"/>
  <c r="S45" i="7"/>
  <c r="S44" i="7"/>
  <c r="W43" i="7"/>
  <c r="M36" i="7"/>
  <c r="P36" i="7"/>
  <c r="O36" i="7"/>
  <c r="S43" i="7"/>
  <c r="S43" i="47"/>
  <c r="S167" i="47"/>
  <c r="S130" i="47"/>
  <c r="S87" i="47"/>
  <c r="U87" i="47"/>
  <c r="S121" i="47"/>
  <c r="S155" i="47"/>
  <c r="S156" i="47"/>
  <c r="S107" i="47"/>
  <c r="S80" i="47"/>
  <c r="S143" i="47"/>
  <c r="S63" i="47"/>
  <c r="S86" i="47"/>
  <c r="S64" i="47"/>
  <c r="S97" i="47"/>
  <c r="S44" i="47"/>
  <c r="U86" i="47"/>
  <c r="S98" i="47"/>
  <c r="S65" i="47"/>
  <c r="S89" i="47"/>
  <c r="S99" i="47"/>
  <c r="S122" i="47"/>
  <c r="S131" i="47"/>
  <c r="O34" i="47"/>
  <c r="S81" i="47"/>
  <c r="S90" i="47"/>
  <c r="S108" i="47"/>
  <c r="S123" i="47"/>
  <c r="S144" i="47"/>
  <c r="S176" i="47"/>
  <c r="S91" i="47"/>
  <c r="S100" i="47"/>
  <c r="S136" i="47"/>
  <c r="S88" i="47"/>
  <c r="S82" i="47"/>
  <c r="S92" i="47"/>
  <c r="S109" i="47"/>
  <c r="S124" i="47"/>
  <c r="S145" i="47"/>
  <c r="S177" i="47"/>
  <c r="S83" i="47"/>
  <c r="S101" i="47"/>
  <c r="S137" i="47"/>
  <c r="S149" i="47"/>
  <c r="S168" i="47"/>
  <c r="S178" i="47"/>
  <c r="U167" i="47"/>
  <c r="S84" i="47"/>
  <c r="S93" i="47"/>
  <c r="S110" i="47"/>
  <c r="S125" i="47"/>
  <c r="S150" i="47"/>
  <c r="S179" i="47"/>
  <c r="S70" i="47"/>
  <c r="S85" i="47"/>
  <c r="S102" i="47"/>
  <c r="S111" i="47"/>
  <c r="S138" i="47"/>
  <c r="S169" i="47"/>
  <c r="S58" i="47"/>
  <c r="S76" i="47"/>
  <c r="S94" i="47"/>
  <c r="S126" i="47"/>
  <c r="S139" i="47"/>
  <c r="S60" i="47"/>
  <c r="S77" i="47"/>
  <c r="S103" i="47"/>
  <c r="S140" i="47"/>
  <c r="S152" i="47"/>
  <c r="S170" i="47"/>
  <c r="S95" i="47"/>
  <c r="S104" i="47"/>
  <c r="S127" i="47"/>
  <c r="S141" i="47"/>
  <c r="S171" i="47"/>
  <c r="S105" i="47"/>
  <c r="S128" i="47"/>
  <c r="S79" i="47"/>
  <c r="S96" i="47"/>
  <c r="S106" i="47"/>
  <c r="S129" i="47"/>
  <c r="S142" i="47"/>
  <c r="S117" i="47"/>
  <c r="S116" i="47"/>
  <c r="S115" i="47"/>
  <c r="S114" i="47"/>
  <c r="S113" i="47"/>
  <c r="F35" i="47"/>
  <c r="L35" i="47"/>
  <c r="S112" i="47"/>
  <c r="O35" i="47"/>
  <c r="W78" i="47"/>
  <c r="M35" i="47"/>
  <c r="S78" i="47"/>
  <c r="J35" i="47"/>
  <c r="P35" i="47"/>
  <c r="N35" i="47"/>
  <c r="H35" i="47"/>
  <c r="S68" i="47"/>
  <c r="S69" i="47"/>
  <c r="S67" i="47"/>
  <c r="S66" i="47"/>
  <c r="S62" i="47"/>
  <c r="S61" i="47"/>
  <c r="H34" i="47"/>
  <c r="W60" i="47"/>
  <c r="M34" i="47"/>
  <c r="N34" i="47"/>
  <c r="F34" i="47"/>
  <c r="L34" i="47"/>
  <c r="J34" i="47"/>
  <c r="P34" i="47"/>
  <c r="S57" i="47"/>
  <c r="S54" i="47"/>
  <c r="S53" i="47"/>
  <c r="S52" i="47"/>
  <c r="W44" i="47"/>
  <c r="M36" i="47"/>
  <c r="U44" i="47"/>
  <c r="O36" i="47"/>
  <c r="P36" i="47"/>
  <c r="L37" i="47"/>
  <c r="S154" i="47"/>
  <c r="S153" i="47"/>
  <c r="F37" i="47"/>
  <c r="S151" i="47"/>
  <c r="P37" i="47"/>
  <c r="W150" i="47"/>
  <c r="M37" i="47"/>
  <c r="U150" i="47"/>
  <c r="O37" i="47"/>
  <c r="J37" i="47"/>
  <c r="N37" i="47"/>
  <c r="H37" i="47"/>
  <c r="S183" i="47"/>
  <c r="S182" i="47"/>
  <c r="S181" i="47"/>
  <c r="S180" i="47"/>
  <c r="S175" i="47"/>
  <c r="S174" i="47"/>
  <c r="S173" i="47"/>
  <c r="S172" i="47"/>
  <c r="S160" i="47"/>
  <c r="O38" i="47"/>
  <c r="W156" i="47"/>
  <c r="M38" i="47"/>
  <c r="L38" i="47"/>
  <c r="H38" i="47"/>
  <c r="P38" i="47"/>
  <c r="F38" i="47"/>
  <c r="N38" i="47"/>
  <c r="J38" i="47"/>
  <c r="O34" i="45"/>
  <c r="P34" i="45"/>
  <c r="P35" i="3"/>
  <c r="S96" i="3"/>
  <c r="S45" i="3"/>
  <c r="S44" i="3"/>
  <c r="S43" i="3"/>
  <c r="W34" i="12"/>
  <c r="W37" i="7"/>
  <c r="W37" i="34"/>
  <c r="W38" i="12"/>
  <c r="S43" i="12"/>
  <c r="W34" i="33"/>
  <c r="S43" i="33"/>
  <c r="S43" i="45"/>
  <c r="P37" i="9"/>
  <c r="F37" i="9"/>
  <c r="L37" i="9"/>
  <c r="S196" i="9"/>
  <c r="H37" i="9"/>
  <c r="N37" i="9"/>
  <c r="S116" i="5"/>
  <c r="S123" i="5"/>
  <c r="S227" i="5"/>
  <c r="P37" i="5"/>
  <c r="F35" i="5"/>
  <c r="S137" i="5"/>
  <c r="S254" i="5"/>
  <c r="S115" i="5"/>
  <c r="P38" i="5"/>
  <c r="S47" i="5"/>
  <c r="S108" i="5"/>
  <c r="S151" i="5"/>
  <c r="F37" i="5"/>
  <c r="S48" i="5"/>
  <c r="S59" i="5"/>
  <c r="S314" i="5"/>
  <c r="S81" i="5"/>
  <c r="S205" i="5"/>
  <c r="S88" i="5"/>
  <c r="S101" i="5"/>
  <c r="S130" i="5"/>
  <c r="J36" i="5"/>
  <c r="H38" i="5"/>
  <c r="S189" i="5"/>
  <c r="S255" i="5"/>
  <c r="S334" i="5"/>
  <c r="J37" i="5"/>
  <c r="L36" i="5"/>
  <c r="J38" i="5"/>
  <c r="S122" i="5"/>
  <c r="S163" i="5"/>
  <c r="P35" i="5"/>
  <c r="N35" i="5"/>
  <c r="L38" i="5"/>
  <c r="S94" i="5"/>
  <c r="S104" i="5"/>
  <c r="S260" i="5"/>
  <c r="S109" i="5"/>
  <c r="S74" i="5"/>
  <c r="S294" i="5"/>
  <c r="S333" i="5"/>
  <c r="S45" i="5"/>
  <c r="S230" i="5"/>
  <c r="S239" i="5"/>
  <c r="S267" i="5"/>
  <c r="S55" i="5"/>
  <c r="S90" i="5"/>
  <c r="S174" i="5"/>
  <c r="S202" i="5"/>
  <c r="S335" i="5"/>
  <c r="S423" i="5"/>
  <c r="S160" i="5"/>
  <c r="S170" i="5"/>
  <c r="S273" i="5"/>
  <c r="S363" i="5"/>
  <c r="S52" i="5"/>
  <c r="S69" i="5"/>
  <c r="S87" i="5"/>
  <c r="S132" i="5"/>
  <c r="S97" i="5"/>
  <c r="S142" i="5"/>
  <c r="S275" i="5"/>
  <c r="S62" i="5"/>
  <c r="S181" i="5"/>
  <c r="S191" i="5"/>
  <c r="S220" i="5"/>
  <c r="S131" i="4"/>
  <c r="S101" i="4"/>
  <c r="S340" i="4"/>
  <c r="U100" i="4"/>
  <c r="U163" i="4"/>
  <c r="S87" i="4"/>
  <c r="U178" i="4"/>
  <c r="S355" i="4"/>
  <c r="S122" i="4"/>
  <c r="U347" i="4"/>
  <c r="U96" i="4"/>
  <c r="S359" i="4"/>
  <c r="S113" i="4"/>
  <c r="S114" i="4"/>
  <c r="S115" i="4"/>
  <c r="S338" i="4"/>
  <c r="S349" i="4"/>
  <c r="S75" i="4"/>
  <c r="S95" i="4"/>
  <c r="S110" i="4"/>
  <c r="S346" i="4"/>
  <c r="S85" i="4"/>
  <c r="S111" i="4"/>
  <c r="S121" i="4"/>
  <c r="S336" i="4"/>
  <c r="S356" i="4"/>
  <c r="S81" i="4"/>
  <c r="S90" i="4"/>
  <c r="S103" i="4"/>
  <c r="S116" i="4"/>
  <c r="S332" i="4"/>
  <c r="S341" i="4"/>
  <c r="S351" i="4"/>
  <c r="S361" i="4"/>
  <c r="S91" i="4"/>
  <c r="S104" i="4"/>
  <c r="S126" i="4"/>
  <c r="S342" i="4"/>
  <c r="S352" i="4"/>
  <c r="S82" i="4"/>
  <c r="S105" i="4"/>
  <c r="S117" i="4"/>
  <c r="S127" i="4"/>
  <c r="S333" i="4"/>
  <c r="S353" i="4"/>
  <c r="S362" i="4"/>
  <c r="S77" i="4"/>
  <c r="S78" i="4"/>
  <c r="S79" i="4"/>
  <c r="S89" i="4"/>
  <c r="S124" i="4"/>
  <c r="S360" i="4"/>
  <c r="S80" i="4"/>
  <c r="S350" i="4"/>
  <c r="S73" i="4"/>
  <c r="S92" i="4"/>
  <c r="S118" i="4"/>
  <c r="S128" i="4"/>
  <c r="S343" i="4"/>
  <c r="S363" i="4"/>
  <c r="S348" i="4"/>
  <c r="S125" i="4"/>
  <c r="S43" i="4"/>
  <c r="S74" i="4"/>
  <c r="S83" i="4"/>
  <c r="S93" i="4"/>
  <c r="S109" i="4"/>
  <c r="S129" i="4"/>
  <c r="S334" i="4"/>
  <c r="S344" i="4"/>
  <c r="S354" i="4"/>
  <c r="S84" i="4"/>
  <c r="S94" i="4"/>
  <c r="S119" i="4"/>
  <c r="S335" i="4"/>
  <c r="S345" i="4"/>
  <c r="S364" i="4"/>
  <c r="U43" i="45"/>
  <c r="H34" i="9"/>
  <c r="L34" i="8"/>
  <c r="N34" i="31"/>
  <c r="P34" i="5"/>
  <c r="N36" i="14"/>
  <c r="J36" i="49"/>
  <c r="J36" i="7"/>
  <c r="F36" i="34"/>
  <c r="H34" i="32"/>
  <c r="J34" i="11"/>
  <c r="N34" i="51"/>
  <c r="P34" i="36"/>
  <c r="P34" i="4"/>
  <c r="L36" i="34"/>
  <c r="H36" i="16"/>
  <c r="H36" i="12"/>
  <c r="N39" i="51"/>
  <c r="H34" i="8"/>
  <c r="J34" i="31"/>
  <c r="L34" i="5"/>
  <c r="N36" i="16"/>
  <c r="N36" i="12"/>
  <c r="F36" i="47"/>
  <c r="F34" i="31"/>
  <c r="H34" i="5"/>
  <c r="N34" i="3"/>
  <c r="N34" i="9"/>
  <c r="L37" i="13"/>
  <c r="J36" i="14"/>
  <c r="F36" i="49"/>
  <c r="F36" i="7"/>
  <c r="F34" i="51"/>
  <c r="H34" i="36"/>
  <c r="N34" i="32"/>
  <c r="P34" i="11"/>
  <c r="L36" i="49"/>
  <c r="L36" i="7"/>
  <c r="H36" i="34"/>
  <c r="J34" i="3"/>
  <c r="J34" i="9"/>
  <c r="N34" i="8"/>
  <c r="P34" i="31"/>
  <c r="N36" i="34"/>
  <c r="J36" i="16"/>
  <c r="J36" i="12"/>
  <c r="J34" i="32"/>
  <c r="L34" i="11"/>
  <c r="P34" i="51"/>
  <c r="P36" i="16"/>
  <c r="H36" i="47"/>
  <c r="F34" i="9"/>
  <c r="J34" i="8"/>
  <c r="L34" i="31"/>
  <c r="N34" i="5"/>
  <c r="P34" i="10"/>
  <c r="N36" i="47"/>
  <c r="H37" i="13"/>
  <c r="F36" i="14"/>
  <c r="F34" i="32"/>
  <c r="H34" i="11"/>
  <c r="L34" i="51"/>
  <c r="N34" i="36"/>
  <c r="N37" i="13"/>
  <c r="L36" i="14"/>
  <c r="H36" i="49"/>
  <c r="H36" i="7"/>
  <c r="L39" i="51"/>
  <c r="L36" i="47"/>
  <c r="F34" i="8"/>
  <c r="H34" i="31"/>
  <c r="J34" i="5"/>
  <c r="P34" i="3"/>
  <c r="P34" i="9"/>
  <c r="N36" i="49"/>
  <c r="N36" i="7"/>
  <c r="J36" i="34"/>
  <c r="F36" i="16"/>
  <c r="F36" i="12"/>
  <c r="H34" i="51"/>
  <c r="J34" i="36"/>
  <c r="P34" i="32"/>
  <c r="P36" i="34"/>
  <c r="N35" i="33"/>
  <c r="L36" i="16"/>
  <c r="L36" i="12"/>
  <c r="H39" i="51"/>
  <c r="F34" i="5"/>
  <c r="L34" i="3"/>
  <c r="L34" i="9"/>
  <c r="P34" i="8"/>
  <c r="J36" i="47"/>
  <c r="P35" i="4"/>
  <c r="U43" i="11"/>
  <c r="U184" i="11"/>
  <c r="U156" i="47"/>
  <c r="U43" i="31"/>
  <c r="U93" i="3"/>
  <c r="U43" i="51"/>
  <c r="U176" i="49"/>
  <c r="U251" i="14"/>
  <c r="U165" i="51"/>
  <c r="U121" i="32"/>
  <c r="U48" i="8"/>
  <c r="U43" i="3"/>
  <c r="U43" i="9"/>
  <c r="U90" i="49"/>
  <c r="U201" i="14"/>
  <c r="U186" i="33"/>
  <c r="U264" i="16"/>
  <c r="U43" i="16"/>
  <c r="U43" i="32"/>
  <c r="U84" i="16"/>
  <c r="U46" i="34"/>
  <c r="U156" i="49"/>
  <c r="U43" i="12"/>
  <c r="U43" i="34"/>
  <c r="U68" i="3"/>
  <c r="U55" i="49"/>
  <c r="U172" i="12"/>
  <c r="U65" i="14"/>
  <c r="U152" i="36"/>
  <c r="U61" i="31"/>
  <c r="U43" i="14"/>
  <c r="U43" i="5"/>
  <c r="U201" i="3"/>
  <c r="U167" i="16"/>
  <c r="U62" i="34"/>
  <c r="U64" i="36"/>
  <c r="U307" i="13"/>
  <c r="U136" i="33"/>
  <c r="U97" i="11"/>
  <c r="U43" i="8"/>
  <c r="U43" i="49"/>
  <c r="U43" i="36"/>
  <c r="U161" i="3"/>
  <c r="U63" i="34"/>
  <c r="U296" i="13"/>
  <c r="U151" i="33"/>
  <c r="U43" i="47"/>
  <c r="U43" i="7"/>
  <c r="U43" i="13"/>
  <c r="U143" i="36"/>
  <c r="U67" i="13"/>
  <c r="U220" i="13"/>
  <c r="U209" i="11"/>
  <c r="U78" i="47"/>
  <c r="U43" i="33"/>
  <c r="U132" i="36"/>
  <c r="U60" i="47"/>
  <c r="U51" i="7"/>
  <c r="U134" i="32"/>
  <c r="U118" i="8"/>
  <c r="U72" i="4"/>
  <c r="U110" i="32"/>
  <c r="U192" i="9"/>
  <c r="U119" i="8"/>
  <c r="U68" i="7"/>
  <c r="U85" i="11"/>
  <c r="U82" i="8"/>
  <c r="U151" i="51"/>
  <c r="U91" i="9"/>
  <c r="U169" i="9"/>
  <c r="U66" i="32"/>
  <c r="U132" i="31"/>
  <c r="U104" i="51"/>
  <c r="U53" i="51"/>
  <c r="U212" i="9"/>
  <c r="W36" i="12" l="1"/>
  <c r="W38" i="34"/>
  <c r="W37" i="33"/>
  <c r="W36" i="14"/>
  <c r="W37" i="12"/>
  <c r="W35" i="33"/>
  <c r="W38" i="33"/>
  <c r="W36" i="36"/>
  <c r="W36" i="11"/>
  <c r="W37" i="11"/>
  <c r="W38" i="14"/>
  <c r="W35" i="14"/>
  <c r="W38" i="11"/>
  <c r="W34" i="11"/>
  <c r="W38" i="13"/>
  <c r="W34" i="13"/>
  <c r="W35" i="13"/>
  <c r="W36" i="13"/>
  <c r="W37" i="13"/>
  <c r="W35" i="11"/>
  <c r="W37" i="5"/>
  <c r="W35" i="5"/>
  <c r="W38" i="5"/>
  <c r="W36" i="5"/>
  <c r="W36" i="51"/>
  <c r="W38" i="51"/>
  <c r="W39" i="51"/>
  <c r="W34" i="51"/>
  <c r="W37" i="51"/>
  <c r="W35" i="10"/>
  <c r="W34" i="10"/>
  <c r="W36" i="34"/>
  <c r="W35" i="34"/>
  <c r="V38" i="45"/>
  <c r="W38" i="45"/>
  <c r="S38" i="45"/>
  <c r="T38" i="45"/>
  <c r="R38" i="45"/>
  <c r="U38" i="45"/>
  <c r="W37" i="8"/>
  <c r="W38" i="8"/>
  <c r="W36" i="8"/>
  <c r="W35" i="8"/>
  <c r="W37" i="9"/>
  <c r="W38" i="9"/>
  <c r="W36" i="9"/>
  <c r="W35" i="9"/>
  <c r="W38" i="36"/>
  <c r="W37" i="36"/>
  <c r="W35" i="36"/>
  <c r="W38" i="32"/>
  <c r="W37" i="32"/>
  <c r="W36" i="32"/>
  <c r="W35" i="32"/>
  <c r="W34" i="32"/>
  <c r="W38" i="3"/>
  <c r="W36" i="3"/>
  <c r="W37" i="3"/>
  <c r="W35" i="3"/>
  <c r="W38" i="31"/>
  <c r="W35" i="31"/>
  <c r="W34" i="31"/>
  <c r="W35" i="16"/>
  <c r="W36" i="16"/>
  <c r="W37" i="16"/>
  <c r="W38" i="16"/>
  <c r="W34" i="8"/>
  <c r="W37" i="49"/>
  <c r="W35" i="49"/>
  <c r="W38" i="49"/>
  <c r="W34" i="49"/>
  <c r="W36" i="49"/>
  <c r="W38" i="7"/>
  <c r="W35" i="7"/>
  <c r="W36" i="7"/>
  <c r="W34" i="47"/>
  <c r="W35" i="47"/>
  <c r="W36" i="47"/>
  <c r="W37" i="47"/>
  <c r="W38" i="47"/>
  <c r="W34" i="3"/>
  <c r="W34" i="9"/>
  <c r="W34" i="36"/>
  <c r="W34" i="5"/>
  <c r="F16" i="9" l="1"/>
  <c r="O195" i="33"/>
  <c r="V195" i="33" s="1"/>
  <c r="W195" i="33" s="1"/>
  <c r="O196" i="33"/>
  <c r="V196" i="33" s="1"/>
  <c r="W196" i="33" s="1"/>
  <c r="O197" i="33"/>
  <c r="O198" i="33"/>
  <c r="V198" i="33" s="1"/>
  <c r="W198" i="33" s="1"/>
  <c r="O199" i="33"/>
  <c r="V199" i="33" s="1"/>
  <c r="W199" i="33" s="1"/>
  <c r="O194" i="33"/>
  <c r="V194" i="33" s="1"/>
  <c r="W194" i="33" s="1"/>
  <c r="O187" i="33"/>
  <c r="O188" i="33"/>
  <c r="V188" i="33" s="1"/>
  <c r="W188" i="33" s="1"/>
  <c r="O189" i="33"/>
  <c r="V189" i="33" s="1"/>
  <c r="W189" i="33" s="1"/>
  <c r="O190" i="33"/>
  <c r="V190" i="33" s="1"/>
  <c r="W190" i="33" s="1"/>
  <c r="O191" i="33"/>
  <c r="V191" i="33" s="1"/>
  <c r="W191" i="33" s="1"/>
  <c r="O186" i="33"/>
  <c r="V186" i="33" s="1"/>
  <c r="C112" i="49" a="1"/>
  <c r="C112" i="49" s="1"/>
  <c r="C198" i="49" a="1"/>
  <c r="C198" i="49" s="1"/>
  <c r="C161" i="49" a="1"/>
  <c r="C161" i="49" s="1"/>
  <c r="C86" i="49" a="1"/>
  <c r="C86" i="49" s="1"/>
  <c r="C136" i="49" a="1"/>
  <c r="C136" i="49" s="1"/>
  <c r="C249" i="49" a="1"/>
  <c r="C249" i="49" s="1"/>
  <c r="C214" i="49" a="1"/>
  <c r="C214" i="49" s="1"/>
  <c r="C235" i="49" a="1"/>
  <c r="C235" i="49" s="1"/>
  <c r="C109" i="49" a="1"/>
  <c r="C109" i="49" s="1"/>
  <c r="C101" i="49" a="1"/>
  <c r="C101" i="49" s="1"/>
  <c r="C130" i="49" a="1"/>
  <c r="C130" i="49" s="1"/>
  <c r="C236" i="49" a="1"/>
  <c r="C236" i="49" s="1"/>
  <c r="C247" i="49" a="1"/>
  <c r="C247" i="49" s="1"/>
  <c r="C103" i="49" a="1"/>
  <c r="C103" i="49" s="1"/>
  <c r="C208" i="49" a="1"/>
  <c r="C208" i="49" s="1"/>
  <c r="C209" i="49" a="1"/>
  <c r="C209" i="49" s="1"/>
  <c r="C98" i="49" a="1"/>
  <c r="C98" i="49" s="1"/>
  <c r="C99" i="49" a="1"/>
  <c r="C99" i="49" s="1"/>
  <c r="C100" i="49" a="1"/>
  <c r="C100" i="49" s="1"/>
  <c r="C211" i="49" a="1"/>
  <c r="C211" i="49" s="1"/>
  <c r="C192" i="49" a="1"/>
  <c r="C192" i="49" s="1"/>
  <c r="C87" i="49" a="1"/>
  <c r="C87" i="49" s="1"/>
  <c r="C88" i="49" a="1"/>
  <c r="C88" i="49" s="1"/>
  <c r="C92" i="49" a="1"/>
  <c r="C92" i="49" s="1"/>
  <c r="C93" i="49" a="1"/>
  <c r="C93" i="49" s="1"/>
  <c r="C147" i="49" a="1"/>
  <c r="C147" i="49" s="1"/>
  <c r="C148" i="49" a="1"/>
  <c r="C148" i="49" s="1"/>
  <c r="C232" i="49" a="1"/>
  <c r="C232" i="49" s="1"/>
  <c r="C153" i="49" a="1"/>
  <c r="C153" i="49" s="1"/>
  <c r="C251" i="49" a="1"/>
  <c r="C251" i="49" s="1"/>
  <c r="C107" i="49" a="1"/>
  <c r="C107" i="49" s="1"/>
  <c r="C108" i="49" a="1"/>
  <c r="C108" i="49" s="1"/>
  <c r="C140" i="49" a="1"/>
  <c r="C140" i="49" s="1"/>
  <c r="C138" i="49" a="1"/>
  <c r="C138" i="49" s="1"/>
  <c r="C240" i="49" a="1"/>
  <c r="C240" i="49" s="1"/>
  <c r="C167" i="49" a="1"/>
  <c r="C167" i="49" s="1"/>
  <c r="C73" i="49" a="1"/>
  <c r="C73" i="49" s="1"/>
  <c r="C144" i="49" a="1"/>
  <c r="C144" i="49" s="1"/>
  <c r="C186" i="49" a="1"/>
  <c r="C186" i="49" s="1"/>
  <c r="C187" i="49" a="1"/>
  <c r="C187" i="49" s="1"/>
  <c r="C116" i="49" a="1"/>
  <c r="C116" i="49" s="1"/>
  <c r="C117" i="49" a="1"/>
  <c r="C117" i="49" s="1"/>
  <c r="C81" i="49" a="1"/>
  <c r="C81" i="49" s="1"/>
  <c r="C173" i="49" a="1"/>
  <c r="C173" i="49" s="1"/>
  <c r="C175" i="49" a="1"/>
  <c r="C175" i="49" s="1"/>
  <c r="C174" i="49" a="1"/>
  <c r="C174" i="49" s="1"/>
  <c r="C177" i="49" a="1"/>
  <c r="C177" i="49" s="1"/>
  <c r="C176" i="49" a="1"/>
  <c r="C176" i="49" s="1"/>
  <c r="C172" i="49" a="1"/>
  <c r="C172" i="49" s="1"/>
  <c r="C134" i="49" a="1"/>
  <c r="C134" i="49" s="1"/>
  <c r="C242" i="49" a="1"/>
  <c r="C242" i="49" s="1"/>
  <c r="C114" i="49" a="1"/>
  <c r="C114" i="49" s="1"/>
  <c r="C79" i="49" a="1"/>
  <c r="C79" i="49" s="1"/>
  <c r="C60" i="49" a="1"/>
  <c r="C60" i="49" s="1"/>
  <c r="C51" i="49" a="1"/>
  <c r="C51" i="49" s="1"/>
  <c r="C50" i="49" a="1"/>
  <c r="C50" i="49" s="1"/>
  <c r="C383" i="49" a="1"/>
  <c r="C383" i="49" s="1"/>
  <c r="C381" i="49" a="1"/>
  <c r="C381" i="49" s="1"/>
  <c r="C298" i="49" a="1"/>
  <c r="C298" i="49" s="1"/>
  <c r="C283" i="49" a="1"/>
  <c r="C283" i="49" s="1"/>
  <c r="C261" i="49" a="1"/>
  <c r="C261" i="49" s="1"/>
  <c r="C279" i="49" a="1"/>
  <c r="C279" i="49" s="1"/>
  <c r="C302" i="49" a="1"/>
  <c r="C302" i="49" s="1"/>
  <c r="C335" i="49" a="1"/>
  <c r="C335" i="49" s="1"/>
  <c r="C271" i="49" a="1"/>
  <c r="C271" i="49" s="1"/>
  <c r="C299" i="49" a="1"/>
  <c r="C299" i="49" s="1"/>
  <c r="C333" i="49" a="1"/>
  <c r="C333" i="49" s="1"/>
  <c r="C288" i="49" a="1"/>
  <c r="C288" i="49" s="1"/>
  <c r="C326" i="49" a="1"/>
  <c r="C326" i="49" s="1"/>
  <c r="C291" i="49" a="1"/>
  <c r="C291" i="49" s="1"/>
  <c r="C295" i="49" a="1"/>
  <c r="C295" i="49" s="1"/>
  <c r="C257" i="49" a="1"/>
  <c r="C257" i="49" s="1"/>
  <c r="C293" i="49" a="1"/>
  <c r="C293" i="49" s="1"/>
  <c r="C262" i="49" a="1"/>
  <c r="C262" i="49" s="1"/>
  <c r="C330" i="49" a="1"/>
  <c r="C330" i="49" s="1"/>
  <c r="C343" i="49" a="1"/>
  <c r="C343" i="49" s="1"/>
  <c r="C388" i="49" a="1"/>
  <c r="C388" i="49" s="1"/>
  <c r="W186" i="33" l="1"/>
  <c r="AD187" i="33"/>
  <c r="AE187" i="33" s="1"/>
  <c r="AB187" i="33"/>
  <c r="AC187" i="33" s="1"/>
  <c r="Z187" i="33"/>
  <c r="AA187" i="33" s="1"/>
  <c r="X187" i="33"/>
  <c r="Y187" i="33" s="1"/>
  <c r="V187" i="33"/>
  <c r="AD197" i="33"/>
  <c r="AE197" i="33" s="1"/>
  <c r="AB197" i="33"/>
  <c r="AC197" i="33" s="1"/>
  <c r="Z197" i="33"/>
  <c r="AA197" i="33" s="1"/>
  <c r="X197" i="33"/>
  <c r="Y197" i="33" s="1"/>
  <c r="V197" i="33"/>
  <c r="W197" i="33" s="1"/>
  <c r="F20" i="9"/>
  <c r="E30" i="9"/>
  <c r="E22" i="9"/>
  <c r="G20" i="9" s="1"/>
  <c r="E18" i="9"/>
  <c r="C493" i="9" a="1"/>
  <c r="C493" i="9" s="1"/>
  <c r="C492" i="9" a="1"/>
  <c r="C492" i="9" s="1"/>
  <c r="C491" i="9" a="1"/>
  <c r="C491" i="9" s="1"/>
  <c r="C490" i="9" a="1"/>
  <c r="C490" i="9" s="1"/>
  <c r="C489" i="9" a="1"/>
  <c r="C489" i="9" s="1"/>
  <c r="C488" i="9" a="1"/>
  <c r="C488" i="9" s="1"/>
  <c r="C487" i="9" a="1"/>
  <c r="C487" i="9" s="1"/>
  <c r="C486" i="9" a="1"/>
  <c r="C486" i="9" s="1"/>
  <c r="C485" i="9" a="1"/>
  <c r="C485" i="9" s="1"/>
  <c r="C413" i="9" a="1"/>
  <c r="C413" i="9" s="1"/>
  <c r="C412" i="9" a="1"/>
  <c r="C412" i="9" s="1"/>
  <c r="C411" i="9" a="1"/>
  <c r="C411" i="9" s="1"/>
  <c r="C410" i="9" a="1"/>
  <c r="C410" i="9" s="1"/>
  <c r="C409" i="9" a="1"/>
  <c r="C409" i="9" s="1"/>
  <c r="C408" i="9" a="1"/>
  <c r="C408" i="9" s="1"/>
  <c r="C407" i="9" a="1"/>
  <c r="C407" i="9" s="1"/>
  <c r="C406" i="9" a="1"/>
  <c r="C406" i="9" s="1"/>
  <c r="C401" i="9" a="1"/>
  <c r="C401" i="9" s="1"/>
  <c r="C400" i="9" a="1"/>
  <c r="C400" i="9" s="1"/>
  <c r="C399" i="9" a="1"/>
  <c r="C399" i="9" s="1"/>
  <c r="C398" i="9" a="1"/>
  <c r="C398" i="9" s="1"/>
  <c r="C397" i="9" a="1"/>
  <c r="C397" i="9" s="1"/>
  <c r="C396" i="9" a="1"/>
  <c r="C396" i="9" s="1"/>
  <c r="C395" i="9" a="1"/>
  <c r="C395" i="9" s="1"/>
  <c r="C394" i="9" a="1"/>
  <c r="C394" i="9" s="1"/>
  <c r="C393" i="9" a="1"/>
  <c r="C393" i="9" s="1"/>
  <c r="C392" i="9" a="1"/>
  <c r="C392" i="9" s="1"/>
  <c r="C391" i="9" a="1"/>
  <c r="C391" i="9" s="1"/>
  <c r="C390" i="9" a="1"/>
  <c r="C390" i="9" s="1"/>
  <c r="C389" i="9" a="1"/>
  <c r="C389" i="9" s="1"/>
  <c r="C375" i="9" a="1"/>
  <c r="C375" i="9" s="1"/>
  <c r="C374" i="9" a="1"/>
  <c r="C374" i="9" s="1"/>
  <c r="C373" i="9" a="1"/>
  <c r="C373" i="9" s="1"/>
  <c r="C372" i="9" a="1"/>
  <c r="C372" i="9" s="1"/>
  <c r="C371" i="9" a="1"/>
  <c r="C371" i="9" s="1"/>
  <c r="C370" i="9" a="1"/>
  <c r="C370" i="9" s="1"/>
  <c r="C369" i="9" a="1"/>
  <c r="C369" i="9" s="1"/>
  <c r="C368" i="9" a="1"/>
  <c r="C368" i="9" s="1"/>
  <c r="C367" i="9" a="1"/>
  <c r="C367" i="9" s="1"/>
  <c r="C366" i="9" a="1"/>
  <c r="C366" i="9" s="1"/>
  <c r="C365" i="9" a="1"/>
  <c r="C365" i="9" s="1"/>
  <c r="C364" i="9" a="1"/>
  <c r="C364" i="9" s="1"/>
  <c r="C363" i="9" a="1"/>
  <c r="C363" i="9" s="1"/>
  <c r="C332" i="9" a="1"/>
  <c r="C332" i="9" s="1"/>
  <c r="C331" i="9" a="1"/>
  <c r="C331" i="9" s="1"/>
  <c r="C330" i="9" a="1"/>
  <c r="C330" i="9" s="1"/>
  <c r="C329" i="9" a="1"/>
  <c r="C329" i="9" s="1"/>
  <c r="C328" i="9" a="1"/>
  <c r="C328" i="9" s="1"/>
  <c r="C327" i="9" a="1"/>
  <c r="C327" i="9" s="1"/>
  <c r="C326" i="9" a="1"/>
  <c r="C326" i="9" s="1"/>
  <c r="C325" i="9" a="1"/>
  <c r="C325" i="9" s="1"/>
  <c r="C324" i="9" a="1"/>
  <c r="C324" i="9" s="1"/>
  <c r="C323" i="9" a="1"/>
  <c r="C323" i="9" s="1"/>
  <c r="C322" i="9" a="1"/>
  <c r="C322" i="9" s="1"/>
  <c r="C321" i="9" a="1"/>
  <c r="C321" i="9" s="1"/>
  <c r="C320" i="9" a="1"/>
  <c r="C320" i="9" s="1"/>
  <c r="C319" i="9" a="1"/>
  <c r="C319" i="9" s="1"/>
  <c r="C318" i="9" a="1"/>
  <c r="C318" i="9" s="1"/>
  <c r="C317" i="9" a="1"/>
  <c r="C317" i="9" s="1"/>
  <c r="C316" i="9" a="1"/>
  <c r="C316" i="9" s="1"/>
  <c r="C315" i="9" a="1"/>
  <c r="C315" i="9" s="1"/>
  <c r="C314" i="9" a="1"/>
  <c r="C314" i="9" s="1"/>
  <c r="C313" i="9" a="1"/>
  <c r="C313" i="9" s="1"/>
  <c r="C312" i="9" a="1"/>
  <c r="C312" i="9" s="1"/>
  <c r="C311" i="9" a="1"/>
  <c r="C311" i="9" s="1"/>
  <c r="C310" i="9" a="1"/>
  <c r="C310" i="9" s="1"/>
  <c r="C309" i="9" a="1"/>
  <c r="C309" i="9" s="1"/>
  <c r="C308" i="9" a="1"/>
  <c r="C308" i="9" s="1"/>
  <c r="C307" i="9" a="1"/>
  <c r="C307" i="9" s="1"/>
  <c r="C306" i="9" a="1"/>
  <c r="C306" i="9" s="1"/>
  <c r="C256" i="9" a="1"/>
  <c r="C256" i="9" s="1"/>
  <c r="C255" i="9" a="1"/>
  <c r="C255" i="9" s="1"/>
  <c r="C254" i="9" a="1"/>
  <c r="C254" i="9" s="1"/>
  <c r="C229" i="9" a="1"/>
  <c r="C229" i="9" s="1"/>
  <c r="C228" i="9" a="1"/>
  <c r="C228" i="9" s="1"/>
  <c r="C227" i="9" a="1"/>
  <c r="C227" i="9" s="1"/>
  <c r="C226" i="9" a="1"/>
  <c r="C226" i="9" s="1"/>
  <c r="W187" i="33" l="1"/>
  <c r="M37" i="33"/>
  <c r="N37" i="33"/>
  <c r="C247" i="9" a="1"/>
  <c r="C247" i="9" s="1"/>
  <c r="C249" i="9" a="1"/>
  <c r="C249" i="9" s="1"/>
  <c r="C56" i="9" a="1"/>
  <c r="C56" i="9" s="1"/>
  <c r="C57" i="9" a="1"/>
  <c r="C57" i="9" s="1"/>
  <c r="C112" i="9" a="1"/>
  <c r="C112" i="9" s="1"/>
  <c r="C113" i="9" a="1"/>
  <c r="C113" i="9" s="1"/>
  <c r="C114" i="9" a="1"/>
  <c r="C114" i="9" s="1"/>
  <c r="C115" i="9" a="1"/>
  <c r="C115" i="9" s="1"/>
  <c r="C116" i="9" a="1"/>
  <c r="C116" i="9" s="1"/>
  <c r="C117" i="9" a="1"/>
  <c r="C117" i="9" s="1"/>
  <c r="C118" i="9" a="1"/>
  <c r="C118" i="9" s="1"/>
  <c r="C119" i="9" a="1"/>
  <c r="C119" i="9" s="1"/>
  <c r="C219" i="9" a="1"/>
  <c r="C219" i="9" s="1"/>
  <c r="C237" i="9" a="1"/>
  <c r="C237" i="9" s="1"/>
  <c r="C238" i="9" a="1"/>
  <c r="C238" i="9" s="1"/>
  <c r="C239" i="9" a="1"/>
  <c r="C239" i="9" s="1"/>
  <c r="C240" i="9" a="1"/>
  <c r="C240" i="9" s="1"/>
  <c r="C241" i="9" a="1"/>
  <c r="C241" i="9" s="1"/>
  <c r="C242" i="9" a="1"/>
  <c r="C242" i="9" s="1"/>
  <c r="C243" i="9" a="1"/>
  <c r="C243" i="9" s="1"/>
  <c r="C474" i="9" a="1"/>
  <c r="C474" i="9" s="1"/>
  <c r="C418" i="9" a="1"/>
  <c r="C418" i="9" s="1"/>
  <c r="C419" i="9" a="1"/>
  <c r="C419" i="9" s="1"/>
  <c r="C420" i="9" a="1"/>
  <c r="C420" i="9" s="1"/>
  <c r="C421" i="9" a="1"/>
  <c r="C421" i="9" s="1"/>
  <c r="C422" i="9" a="1"/>
  <c r="C422" i="9" s="1"/>
  <c r="C423" i="9" a="1"/>
  <c r="C423" i="9" s="1"/>
  <c r="C424" i="9" a="1"/>
  <c r="C424" i="9" s="1"/>
  <c r="C425" i="9" a="1"/>
  <c r="C425" i="9" s="1"/>
  <c r="C426" i="9" a="1"/>
  <c r="C426" i="9" s="1"/>
  <c r="C427" i="9" a="1"/>
  <c r="C427" i="9" s="1"/>
  <c r="C428" i="9" a="1"/>
  <c r="C428" i="9" s="1"/>
  <c r="C429" i="9" a="1"/>
  <c r="C429" i="9" s="1"/>
  <c r="C430" i="9" a="1"/>
  <c r="C430" i="9" s="1"/>
  <c r="C431" i="9" a="1"/>
  <c r="C431" i="9" s="1"/>
  <c r="C432" i="9" a="1"/>
  <c r="C432" i="9" s="1"/>
  <c r="C433" i="9" a="1"/>
  <c r="C433" i="9" s="1"/>
  <c r="C434" i="9" a="1"/>
  <c r="C434" i="9" s="1"/>
  <c r="C435" i="9" a="1"/>
  <c r="C435" i="9" s="1"/>
  <c r="C436" i="9" a="1"/>
  <c r="C436" i="9" s="1"/>
  <c r="C437" i="9" a="1"/>
  <c r="C437" i="9" s="1"/>
  <c r="C438" i="9" a="1"/>
  <c r="C438" i="9" s="1"/>
  <c r="C439" i="9" a="1"/>
  <c r="C439" i="9" s="1"/>
  <c r="C440" i="9" a="1"/>
  <c r="C440" i="9" s="1"/>
  <c r="C441" i="9" a="1"/>
  <c r="C441" i="9" s="1"/>
  <c r="C442" i="9" a="1"/>
  <c r="C442" i="9" s="1"/>
  <c r="C443" i="9" a="1"/>
  <c r="C443" i="9" s="1"/>
  <c r="C444" i="9" a="1"/>
  <c r="C444" i="9" s="1"/>
  <c r="C445" i="9" a="1"/>
  <c r="C445" i="9" s="1"/>
  <c r="C446" i="9" a="1"/>
  <c r="C446" i="9" s="1"/>
  <c r="C447" i="9" a="1"/>
  <c r="C447" i="9" s="1"/>
  <c r="C448" i="9" a="1"/>
  <c r="C448" i="9" s="1"/>
  <c r="C449" i="9" a="1"/>
  <c r="C449" i="9" s="1"/>
  <c r="C450" i="9" a="1"/>
  <c r="C450" i="9" s="1"/>
  <c r="C451" i="9" a="1"/>
  <c r="C451" i="9" s="1"/>
  <c r="C452" i="9" a="1"/>
  <c r="C452" i="9" s="1"/>
  <c r="C453" i="9" a="1"/>
  <c r="C453" i="9" s="1"/>
  <c r="C454" i="9" a="1"/>
  <c r="C454" i="9" s="1"/>
  <c r="C455" i="9" a="1"/>
  <c r="C455" i="9" s="1"/>
  <c r="C456" i="9" a="1"/>
  <c r="C456" i="9" s="1"/>
  <c r="C457" i="9" a="1"/>
  <c r="C457" i="9" s="1"/>
  <c r="C458" i="9" a="1"/>
  <c r="C458" i="9" s="1"/>
  <c r="C459" i="9" a="1"/>
  <c r="C459" i="9" s="1"/>
  <c r="C460" i="9" a="1"/>
  <c r="C460" i="9" s="1"/>
  <c r="C461" i="9" a="1"/>
  <c r="C461" i="9" s="1"/>
  <c r="C462" i="9" a="1"/>
  <c r="C462" i="9" s="1"/>
  <c r="C463" i="9" a="1"/>
  <c r="C463" i="9" s="1"/>
  <c r="C464" i="9" a="1"/>
  <c r="C464" i="9" s="1"/>
  <c r="C465" i="9" a="1"/>
  <c r="C465" i="9" s="1"/>
  <c r="C466" i="9" a="1"/>
  <c r="C466" i="9" s="1"/>
  <c r="C467" i="9" a="1"/>
  <c r="C467" i="9" s="1"/>
  <c r="C468" i="9" a="1"/>
  <c r="C468" i="9" s="1"/>
  <c r="C469" i="9" a="1"/>
  <c r="C469" i="9" s="1"/>
  <c r="C470" i="9" a="1"/>
  <c r="C470" i="9" s="1"/>
  <c r="C471" i="9" a="1"/>
  <c r="C471" i="9" s="1"/>
  <c r="C472" i="9" a="1"/>
  <c r="C472" i="9" s="1"/>
  <c r="C473" i="9" a="1"/>
  <c r="C473" i="9" s="1"/>
  <c r="C402" i="9" a="1"/>
  <c r="C402" i="9" s="1"/>
  <c r="C403" i="9" a="1"/>
  <c r="C403" i="9" s="1"/>
  <c r="C404" i="9" a="1"/>
  <c r="C404" i="9" s="1"/>
  <c r="C405" i="9" a="1"/>
  <c r="C405" i="9" s="1"/>
  <c r="C384" i="9" a="1"/>
  <c r="C384" i="9" s="1"/>
  <c r="C385" i="9" a="1"/>
  <c r="C385" i="9" s="1"/>
  <c r="C386" i="9" a="1"/>
  <c r="C386" i="9" s="1"/>
  <c r="C387" i="9" a="1"/>
  <c r="C387" i="9" s="1"/>
  <c r="C358" i="9" a="1"/>
  <c r="C358" i="9" s="1"/>
  <c r="C359" i="9" a="1"/>
  <c r="C359" i="9" s="1"/>
  <c r="C360" i="9" a="1"/>
  <c r="C360" i="9" s="1"/>
  <c r="C361" i="9" a="1"/>
  <c r="C361" i="9" s="1"/>
  <c r="C299" i="9" a="1"/>
  <c r="C299" i="9" s="1"/>
  <c r="C300" i="9" a="1"/>
  <c r="C300" i="9" s="1"/>
  <c r="C301" i="9" a="1"/>
  <c r="C301" i="9" s="1"/>
  <c r="C302" i="9" a="1"/>
  <c r="C302" i="9" s="1"/>
  <c r="C262" i="9" a="1"/>
  <c r="C262" i="9" s="1"/>
  <c r="C263" i="9" a="1"/>
  <c r="C263" i="9" s="1"/>
  <c r="C264" i="9" a="1"/>
  <c r="C264" i="9" s="1"/>
  <c r="C265" i="9" a="1"/>
  <c r="C265" i="9" s="1"/>
  <c r="C266" i="9" a="1"/>
  <c r="C266" i="9" s="1"/>
  <c r="C267" i="9" a="1"/>
  <c r="C267" i="9" s="1"/>
  <c r="C268" i="9" a="1"/>
  <c r="C268" i="9" s="1"/>
  <c r="C269" i="9" a="1"/>
  <c r="C269" i="9" s="1"/>
  <c r="C270" i="9" a="1"/>
  <c r="C270" i="9" s="1"/>
  <c r="C271" i="9" a="1"/>
  <c r="C271" i="9" s="1"/>
  <c r="C272" i="9" a="1"/>
  <c r="C272" i="9" s="1"/>
  <c r="C273" i="9" a="1"/>
  <c r="C273" i="9" s="1"/>
  <c r="C274" i="9" a="1"/>
  <c r="C274" i="9" s="1"/>
  <c r="C275" i="9" a="1"/>
  <c r="C275" i="9" s="1"/>
  <c r="C276" i="9" a="1"/>
  <c r="C276" i="9" s="1"/>
  <c r="C277" i="9" a="1"/>
  <c r="C277" i="9" s="1"/>
  <c r="C278" i="9" a="1"/>
  <c r="C278" i="9" s="1"/>
  <c r="C279" i="9" a="1"/>
  <c r="C279" i="9" s="1"/>
  <c r="C280" i="9" a="1"/>
  <c r="C280" i="9" s="1"/>
  <c r="C281" i="9" a="1"/>
  <c r="C281" i="9" s="1"/>
  <c r="C282" i="9" a="1"/>
  <c r="C282" i="9" s="1"/>
  <c r="C283" i="9" a="1"/>
  <c r="C283" i="9" s="1"/>
  <c r="C284" i="9" a="1"/>
  <c r="C284" i="9" s="1"/>
  <c r="C285" i="9" a="1"/>
  <c r="C285" i="9" s="1"/>
  <c r="C286" i="9" a="1"/>
  <c r="C286" i="9" s="1"/>
  <c r="C287" i="9" a="1"/>
  <c r="C287" i="9" s="1"/>
  <c r="C288" i="9" a="1"/>
  <c r="C288" i="9" s="1"/>
  <c r="C414" i="9" a="1"/>
  <c r="C414" i="9" s="1"/>
  <c r="C415" i="9" a="1"/>
  <c r="C415" i="9" s="1"/>
  <c r="C416" i="9" a="1"/>
  <c r="C416" i="9" s="1"/>
  <c r="C417" i="9" a="1"/>
  <c r="C417" i="9" s="1"/>
  <c r="C187" i="9" a="1"/>
  <c r="C187" i="9" s="1"/>
  <c r="C188" i="9" a="1"/>
  <c r="C188" i="9" s="1"/>
  <c r="C211" i="9" a="1"/>
  <c r="C211" i="9" s="1"/>
  <c r="C205" i="9" a="1"/>
  <c r="C205" i="9" s="1"/>
  <c r="C206" i="9" a="1"/>
  <c r="C206" i="9" s="1"/>
  <c r="C207" i="9" a="1"/>
  <c r="C207" i="9" s="1"/>
  <c r="C208" i="9" a="1"/>
  <c r="C208" i="9" s="1"/>
  <c r="C209" i="9" a="1"/>
  <c r="C209" i="9" s="1"/>
  <c r="C210" i="9" a="1"/>
  <c r="C210" i="9" s="1"/>
  <c r="C98" i="9" a="1"/>
  <c r="C98" i="9" s="1"/>
  <c r="C131" i="9" a="1"/>
  <c r="C131" i="9" s="1"/>
  <c r="C132" i="9" a="1"/>
  <c r="C132" i="9" s="1"/>
  <c r="C133" i="9" a="1"/>
  <c r="C133" i="9" s="1"/>
  <c r="C134" i="9" a="1"/>
  <c r="C134" i="9" s="1"/>
  <c r="C135" i="9" a="1"/>
  <c r="C135" i="9" s="1"/>
  <c r="C136" i="9" a="1"/>
  <c r="C136" i="9" s="1"/>
  <c r="C137" i="9" a="1"/>
  <c r="C137" i="9" s="1"/>
  <c r="C138" i="9" a="1"/>
  <c r="C138" i="9" s="1"/>
  <c r="C139" i="9" a="1"/>
  <c r="C139" i="9" s="1"/>
  <c r="C71" i="9" a="1"/>
  <c r="C71" i="9" s="1"/>
  <c r="C72" i="9" a="1"/>
  <c r="C72" i="9" s="1"/>
  <c r="C73" i="9" a="1"/>
  <c r="C73" i="9" s="1"/>
  <c r="C53" i="9" a="1"/>
  <c r="C53" i="9" s="1"/>
  <c r="C88" i="9" a="1"/>
  <c r="C88" i="9" s="1"/>
  <c r="C89" i="9" a="1"/>
  <c r="C89" i="9" s="1"/>
  <c r="C90" i="9" a="1"/>
  <c r="C90" i="9" s="1"/>
  <c r="C49" i="9" a="1"/>
  <c r="C49" i="9" s="1"/>
  <c r="E30" i="14"/>
  <c r="E26" i="14"/>
  <c r="E18" i="14"/>
  <c r="E22" i="14"/>
  <c r="C200" i="14" a="1"/>
  <c r="C200" i="14" s="1"/>
  <c r="C199" i="14" a="1"/>
  <c r="C199" i="14" s="1"/>
  <c r="C198" i="14" a="1"/>
  <c r="C198" i="14" s="1"/>
  <c r="C197" i="14" a="1"/>
  <c r="C197" i="14" s="1"/>
  <c r="C196" i="14" a="1"/>
  <c r="C196" i="14" s="1"/>
  <c r="C195" i="14" a="1"/>
  <c r="C195" i="14" s="1"/>
  <c r="C194" i="14" a="1"/>
  <c r="C194" i="14" s="1"/>
  <c r="C193" i="14" a="1"/>
  <c r="C193" i="14" s="1"/>
  <c r="C192" i="14" a="1"/>
  <c r="C192" i="14" s="1"/>
  <c r="C191" i="14" a="1"/>
  <c r="C191" i="14" s="1"/>
  <c r="C56" i="14" a="1"/>
  <c r="C56" i="14" s="1"/>
  <c r="C190" i="14" a="1"/>
  <c r="C190" i="14" s="1"/>
  <c r="C189" i="14" a="1"/>
  <c r="C189" i="14" s="1"/>
  <c r="C188" i="14" a="1"/>
  <c r="C188" i="14" s="1"/>
  <c r="C318" i="11" a="1"/>
  <c r="C318" i="11" s="1"/>
  <c r="C317" i="11" a="1"/>
  <c r="C317" i="11" s="1"/>
  <c r="C236" i="36" a="1"/>
  <c r="C236" i="36" s="1"/>
  <c r="C235" i="36" a="1"/>
  <c r="C235" i="36" s="1"/>
  <c r="C234" i="36" a="1"/>
  <c r="C234" i="36" s="1"/>
  <c r="C151" i="36" a="1"/>
  <c r="C151" i="36" s="1"/>
  <c r="C233" i="36" a="1"/>
  <c r="C233" i="36" s="1"/>
  <c r="C232" i="36" a="1"/>
  <c r="C232" i="36" s="1"/>
  <c r="C231" i="36" a="1"/>
  <c r="C231" i="36" s="1"/>
  <c r="C230" i="36" a="1"/>
  <c r="C230" i="36" s="1"/>
  <c r="C229" i="36" a="1"/>
  <c r="C229" i="36" s="1"/>
  <c r="C228" i="36" a="1"/>
  <c r="C228" i="36" s="1"/>
  <c r="C227" i="36" a="1"/>
  <c r="C227" i="36" s="1"/>
  <c r="C226" i="36" a="1"/>
  <c r="C226" i="36" s="1"/>
  <c r="C225" i="36" a="1"/>
  <c r="C225" i="36" s="1"/>
  <c r="C224" i="36" a="1"/>
  <c r="C224" i="36" s="1"/>
  <c r="C223" i="36" a="1"/>
  <c r="C223" i="36" s="1"/>
  <c r="C222" i="36" a="1"/>
  <c r="C222" i="36" s="1"/>
  <c r="C221" i="36" a="1"/>
  <c r="C221" i="36" s="1"/>
  <c r="C220" i="36" a="1"/>
  <c r="C220" i="36" s="1"/>
  <c r="C219" i="36" a="1"/>
  <c r="C219" i="36" s="1"/>
  <c r="C218" i="36" a="1"/>
  <c r="C218" i="36" s="1"/>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S455" i="4" s="1"/>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308" i="4"/>
  <c r="R309" i="4"/>
  <c r="R310" i="4"/>
  <c r="R311" i="4"/>
  <c r="R312" i="4"/>
  <c r="R313" i="4"/>
  <c r="R314" i="4"/>
  <c r="R315" i="4"/>
  <c r="R316" i="4"/>
  <c r="R317" i="4"/>
  <c r="R318" i="4"/>
  <c r="R319" i="4"/>
  <c r="R320" i="4"/>
  <c r="R321" i="4"/>
  <c r="R322" i="4"/>
  <c r="R323" i="4"/>
  <c r="R324" i="4"/>
  <c r="R325" i="4"/>
  <c r="R326" i="4"/>
  <c r="R327" i="4"/>
  <c r="R328" i="4"/>
  <c r="C358" i="13" a="1"/>
  <c r="C358" i="13" s="1"/>
  <c r="C357" i="13" a="1"/>
  <c r="C357" i="13" s="1"/>
  <c r="C356" i="13" a="1"/>
  <c r="C356" i="13" s="1"/>
  <c r="C355" i="13" a="1"/>
  <c r="C355" i="13" s="1"/>
  <c r="C354" i="13" a="1"/>
  <c r="C354" i="13" s="1"/>
  <c r="C353" i="13" a="1"/>
  <c r="C353" i="13" s="1"/>
  <c r="C352" i="13" a="1"/>
  <c r="C352" i="13" s="1"/>
  <c r="C351" i="13" a="1"/>
  <c r="C351" i="13" s="1"/>
  <c r="C350" i="13" a="1"/>
  <c r="C350" i="13" s="1"/>
  <c r="C349" i="13" a="1"/>
  <c r="C349" i="13" s="1"/>
  <c r="C348" i="13" a="1"/>
  <c r="C348" i="13" s="1"/>
  <c r="C347" i="13" a="1"/>
  <c r="C347" i="13" s="1"/>
  <c r="C346" i="13" a="1"/>
  <c r="C346" i="13" s="1"/>
  <c r="C345" i="13" a="1"/>
  <c r="C345" i="13" s="1"/>
  <c r="C344" i="13" a="1"/>
  <c r="C344" i="13" s="1"/>
  <c r="C343" i="13" a="1"/>
  <c r="C343" i="13" s="1"/>
  <c r="C342" i="13" a="1"/>
  <c r="C342" i="13" s="1"/>
  <c r="C341" i="13" a="1"/>
  <c r="C341" i="13" s="1"/>
  <c r="C340" i="13" a="1"/>
  <c r="C340" i="13" s="1"/>
  <c r="C180" i="45" a="1"/>
  <c r="C180" i="45" s="1"/>
  <c r="C179" i="45" a="1"/>
  <c r="C179" i="45" s="1"/>
  <c r="C178" i="45" a="1"/>
  <c r="C178" i="45" s="1"/>
  <c r="C177" i="45" a="1"/>
  <c r="C177" i="45" s="1"/>
  <c r="C176" i="45" a="1"/>
  <c r="C176" i="45" s="1"/>
  <c r="C175" i="45" a="1"/>
  <c r="C175" i="45" s="1"/>
  <c r="C174" i="45" a="1"/>
  <c r="C174" i="45" s="1"/>
  <c r="C180" i="16" a="1"/>
  <c r="C180" i="16" s="1"/>
  <c r="C177" i="16" a="1"/>
  <c r="C177" i="16" s="1"/>
  <c r="C168" i="16" a="1"/>
  <c r="C168" i="16" s="1"/>
  <c r="C173" i="16" a="1"/>
  <c r="C173" i="16" s="1"/>
  <c r="C214" i="16" a="1"/>
  <c r="C214" i="16" s="1"/>
  <c r="C197" i="16" a="1"/>
  <c r="C197" i="16" s="1"/>
  <c r="C196" i="16" a="1"/>
  <c r="C196" i="16" s="1"/>
  <c r="C195" i="16" a="1"/>
  <c r="C195" i="16" s="1"/>
  <c r="C188" i="16" a="1"/>
  <c r="C188" i="16" s="1"/>
  <c r="C189" i="16" a="1"/>
  <c r="C189" i="16" s="1"/>
  <c r="C187" i="16" a="1"/>
  <c r="C187" i="16" s="1"/>
  <c r="C186" i="16" a="1"/>
  <c r="C186" i="16" s="1"/>
  <c r="C257" i="16" a="1"/>
  <c r="C257" i="16" s="1"/>
  <c r="C256" i="16" a="1"/>
  <c r="C256" i="16" s="1"/>
  <c r="C255" i="16" a="1"/>
  <c r="C255" i="16" s="1"/>
  <c r="C236" i="16" a="1"/>
  <c r="C236" i="16" s="1"/>
  <c r="C223" i="16" a="1"/>
  <c r="C223" i="16" s="1"/>
  <c r="C222" i="16" a="1"/>
  <c r="C222" i="16" s="1"/>
  <c r="C276" i="16" a="1"/>
  <c r="C276" i="16" s="1"/>
  <c r="C275" i="16" a="1"/>
  <c r="C275" i="16" s="1"/>
  <c r="C156" i="16" a="1"/>
  <c r="C156" i="16" s="1"/>
  <c r="C67" i="16" a="1"/>
  <c r="C67" i="16" s="1"/>
  <c r="C56" i="16" a="1"/>
  <c r="C56" i="16" s="1"/>
  <c r="S368" i="4" l="1"/>
  <c r="S482" i="4"/>
  <c r="S464" i="4"/>
  <c r="S322" i="4"/>
  <c r="S438" i="4"/>
  <c r="S460" i="4"/>
  <c r="S318" i="4"/>
  <c r="S470" i="4"/>
  <c r="S483" i="4"/>
  <c r="S497" i="4"/>
  <c r="S440" i="4"/>
  <c r="S475" i="4"/>
  <c r="S404" i="4"/>
  <c r="S395" i="4"/>
  <c r="S408" i="4"/>
  <c r="S310" i="4"/>
  <c r="S492" i="4"/>
  <c r="S486" i="4"/>
  <c r="S484" i="4"/>
  <c r="S426" i="4"/>
  <c r="S375" i="4"/>
  <c r="S328" i="4"/>
  <c r="S417" i="4"/>
  <c r="S324" i="4"/>
  <c r="S308" i="4"/>
  <c r="S490" i="4"/>
  <c r="S488" i="4"/>
  <c r="S481" i="4"/>
  <c r="S376" i="4"/>
  <c r="S463" i="4"/>
  <c r="S412" i="4"/>
  <c r="S382" i="4"/>
  <c r="S422" i="4"/>
  <c r="S323" i="4"/>
  <c r="S314" i="4"/>
  <c r="S491" i="4"/>
  <c r="S377" i="4"/>
  <c r="S457" i="4"/>
  <c r="S411" i="4"/>
  <c r="S389" i="4"/>
  <c r="S399" i="4"/>
  <c r="S478" i="4"/>
  <c r="S469" i="4"/>
  <c r="S462" i="4"/>
  <c r="S447" i="4"/>
  <c r="S435" i="4"/>
  <c r="S431" i="4"/>
  <c r="S396" i="4"/>
  <c r="S379" i="4"/>
  <c r="S430" i="4"/>
  <c r="S372" i="4"/>
  <c r="S476" i="4"/>
  <c r="S449" i="4"/>
  <c r="S407" i="4"/>
  <c r="S413" i="4"/>
  <c r="S381" i="4"/>
  <c r="S390" i="4"/>
  <c r="S494" i="4"/>
  <c r="S315" i="4"/>
  <c r="S474" i="4"/>
  <c r="S466" i="4"/>
  <c r="S461" i="4"/>
  <c r="S453" i="4"/>
  <c r="S451" i="4"/>
  <c r="S403" i="4"/>
  <c r="S401" i="4"/>
  <c r="S321" i="4"/>
  <c r="S485" i="4"/>
  <c r="S427" i="4"/>
  <c r="S387" i="4"/>
  <c r="S378" i="4"/>
  <c r="S467" i="4"/>
  <c r="S425" i="4"/>
  <c r="S373" i="4"/>
  <c r="S459" i="4"/>
  <c r="S319" i="4"/>
  <c r="S309" i="4"/>
  <c r="S495" i="4"/>
  <c r="S477" i="4"/>
  <c r="S418" i="4"/>
  <c r="S393" i="4"/>
  <c r="S496" i="4"/>
  <c r="S493" i="4"/>
  <c r="S446" i="4"/>
  <c r="S432" i="4"/>
  <c r="S383" i="4"/>
  <c r="S374" i="4"/>
  <c r="S420" i="4"/>
  <c r="S465" i="4"/>
  <c r="S456" i="4"/>
  <c r="S445" i="4"/>
  <c r="S442" i="4"/>
  <c r="S439" i="4"/>
  <c r="S423" i="4"/>
  <c r="S409" i="4"/>
  <c r="S406" i="4"/>
  <c r="S392" i="4"/>
  <c r="S386" i="4"/>
  <c r="S317" i="4"/>
  <c r="S312" i="4"/>
  <c r="S479" i="4"/>
  <c r="S437" i="4"/>
  <c r="S415" i="4"/>
  <c r="S398" i="4"/>
  <c r="S384" i="4"/>
  <c r="S366" i="4"/>
  <c r="S394" i="4"/>
  <c r="S327" i="4"/>
  <c r="S400" i="4"/>
  <c r="S397" i="4"/>
  <c r="S371" i="4"/>
  <c r="S320" i="4"/>
  <c r="S421" i="4"/>
  <c r="S369" i="4"/>
  <c r="S473" i="4"/>
  <c r="S428" i="4"/>
  <c r="S380" i="4"/>
  <c r="S414" i="4"/>
  <c r="S489" i="4"/>
  <c r="S480" i="4"/>
  <c r="S471" i="4"/>
  <c r="S443" i="4"/>
  <c r="S424" i="4"/>
  <c r="S365" i="4"/>
  <c r="S325" i="4"/>
  <c r="S498" i="4"/>
  <c r="S458" i="4"/>
  <c r="S416" i="4"/>
  <c r="S410" i="4"/>
  <c r="S367" i="4"/>
  <c r="S472" i="4"/>
  <c r="S441" i="4"/>
  <c r="S405" i="4"/>
  <c r="S402" i="4"/>
  <c r="S388" i="4"/>
  <c r="S385" i="4"/>
  <c r="S370" i="4"/>
  <c r="S487" i="4"/>
  <c r="S326" i="4"/>
  <c r="S468" i="4"/>
  <c r="S452" i="4"/>
  <c r="S444" i="4"/>
  <c r="S419" i="4"/>
  <c r="S391" i="4"/>
  <c r="S454" i="4"/>
  <c r="S450" i="4"/>
  <c r="S434" i="4"/>
  <c r="S436" i="4"/>
  <c r="S429" i="4"/>
  <c r="S448" i="4"/>
  <c r="S433" i="4"/>
  <c r="S316" i="4"/>
  <c r="S311" i="4"/>
  <c r="S313" i="4"/>
  <c r="F16" i="49" l="1"/>
  <c r="C165" i="3" l="1" a="1"/>
  <c r="C165" i="3" s="1"/>
  <c r="C164" i="3" a="1"/>
  <c r="C164" i="3" s="1"/>
  <c r="C163" i="3" a="1"/>
  <c r="C163" i="3" s="1"/>
  <c r="C132" i="3" a="1"/>
  <c r="C132" i="3" s="1"/>
  <c r="E22" i="12"/>
  <c r="E21" i="12"/>
  <c r="E28" i="12"/>
  <c r="E24" i="12"/>
  <c r="E16" i="12"/>
  <c r="P196" i="12"/>
  <c r="P197" i="12"/>
  <c r="P198" i="12"/>
  <c r="P195" i="12"/>
  <c r="P68" i="12"/>
  <c r="T68" i="12" s="1"/>
  <c r="P67" i="12"/>
  <c r="T67" i="12" s="1"/>
  <c r="P95" i="12"/>
  <c r="T95" i="12" s="1"/>
  <c r="P93" i="12"/>
  <c r="T93" i="12" s="1"/>
  <c r="P66" i="12"/>
  <c r="T66" i="12" s="1"/>
  <c r="P65" i="12"/>
  <c r="T65" i="12" s="1"/>
  <c r="P103" i="12"/>
  <c r="T103" i="12" s="1"/>
  <c r="P94" i="12"/>
  <c r="T94" i="12" s="1"/>
  <c r="P69" i="12"/>
  <c r="T69" i="12" s="1"/>
  <c r="P102" i="12"/>
  <c r="T102" i="12" s="1"/>
  <c r="P92" i="12"/>
  <c r="T92" i="12" s="1"/>
  <c r="P75" i="12"/>
  <c r="T75" i="12" s="1"/>
  <c r="P91" i="12"/>
  <c r="T91" i="12" s="1"/>
  <c r="P90" i="12"/>
  <c r="T90" i="12" s="1"/>
  <c r="P80" i="12"/>
  <c r="T80" i="12" s="1"/>
  <c r="P82" i="12"/>
  <c r="T82" i="12" s="1"/>
  <c r="P111" i="12"/>
  <c r="T111" i="12" s="1"/>
  <c r="P89" i="12"/>
  <c r="T89" i="12" s="1"/>
  <c r="P98" i="12"/>
  <c r="T98" i="12" s="1"/>
  <c r="P77" i="12"/>
  <c r="P114" i="12"/>
  <c r="T114" i="12" s="1"/>
  <c r="P115" i="12"/>
  <c r="T115" i="12" s="1"/>
  <c r="C65" i="9" a="1"/>
  <c r="C65" i="9" s="1"/>
  <c r="C64" i="9" a="1"/>
  <c r="C64" i="9" s="1"/>
  <c r="C63" i="9" a="1"/>
  <c r="C63" i="9" s="1"/>
  <c r="C64" i="32" a="1"/>
  <c r="C64" i="32" s="1"/>
  <c r="C44" i="32" a="1"/>
  <c r="C44" i="32" s="1"/>
  <c r="C218" i="45" a="1"/>
  <c r="C218" i="45" s="1"/>
  <c r="C217" i="45" a="1"/>
  <c r="C217" i="45" s="1"/>
  <c r="C216" i="45" a="1"/>
  <c r="C216" i="45" s="1"/>
  <c r="C215" i="45" a="1"/>
  <c r="C215" i="45" s="1"/>
  <c r="C214" i="45" a="1"/>
  <c r="C214" i="45" s="1"/>
  <c r="C213" i="45" a="1"/>
  <c r="C213" i="45" s="1"/>
  <c r="C211" i="45" a="1"/>
  <c r="C211" i="45" s="1"/>
  <c r="C210" i="45" a="1"/>
  <c r="C210" i="45" s="1"/>
  <c r="C209" i="45" a="1"/>
  <c r="C209" i="45" s="1"/>
  <c r="C208" i="45" a="1"/>
  <c r="C208" i="45" s="1"/>
  <c r="C207" i="45" a="1"/>
  <c r="C207" i="45" s="1"/>
  <c r="C101" i="45" a="1"/>
  <c r="C101" i="45" s="1"/>
  <c r="C52" i="11" a="1"/>
  <c r="C52" i="11" s="1"/>
  <c r="C51" i="11" a="1"/>
  <c r="C51" i="11" s="1"/>
  <c r="C59" i="11" a="1"/>
  <c r="C59" i="11" s="1"/>
  <c r="C58" i="11" a="1"/>
  <c r="C58" i="11" s="1"/>
  <c r="C184" i="12" a="1"/>
  <c r="C184" i="12" s="1"/>
  <c r="C185" i="12" a="1"/>
  <c r="C185" i="12" s="1"/>
  <c r="C186" i="12" a="1"/>
  <c r="C186" i="12" s="1"/>
  <c r="C187" i="12" a="1"/>
  <c r="C187" i="12" s="1"/>
  <c r="C188" i="12" a="1"/>
  <c r="C188" i="12" s="1"/>
  <c r="C189" i="12" a="1"/>
  <c r="C189" i="12" s="1"/>
  <c r="C190" i="12" a="1"/>
  <c r="C190" i="12" s="1"/>
  <c r="C183" i="12" a="1"/>
  <c r="C183" i="12" s="1"/>
  <c r="P102" i="51"/>
  <c r="O97" i="51"/>
  <c r="R205" i="10"/>
  <c r="R208" i="10"/>
  <c r="R209" i="10"/>
  <c r="R210" i="10"/>
  <c r="R211" i="10"/>
  <c r="R212" i="10"/>
  <c r="R213" i="10"/>
  <c r="C203" i="10" a="1"/>
  <c r="C203" i="10" s="1"/>
  <c r="C204" i="10" a="1"/>
  <c r="C204" i="10" s="1"/>
  <c r="C205" i="10" a="1"/>
  <c r="C205" i="10" s="1"/>
  <c r="C206" i="10" a="1"/>
  <c r="C206" i="10" s="1"/>
  <c r="C207" i="10" a="1"/>
  <c r="C207" i="10" s="1"/>
  <c r="C208" i="10" a="1"/>
  <c r="C208" i="10" s="1"/>
  <c r="C209" i="10" a="1"/>
  <c r="C209" i="10" s="1"/>
  <c r="C210" i="10" a="1"/>
  <c r="C210" i="10" s="1"/>
  <c r="C211" i="10" a="1"/>
  <c r="C211" i="10" s="1"/>
  <c r="C212" i="10" a="1"/>
  <c r="C212" i="10" s="1"/>
  <c r="C213" i="10" a="1"/>
  <c r="C213" i="10" s="1"/>
  <c r="C67" i="34" a="1"/>
  <c r="C67" i="34" s="1"/>
  <c r="C57" i="34" a="1"/>
  <c r="C57" i="34" s="1"/>
  <c r="C58" i="34" a="1"/>
  <c r="C58" i="34" s="1"/>
  <c r="C438" i="5" a="1"/>
  <c r="C438" i="5" s="1"/>
  <c r="C437" i="5" a="1"/>
  <c r="C437" i="5" s="1"/>
  <c r="U91" i="12" l="1"/>
  <c r="S91" i="12"/>
  <c r="U75" i="12"/>
  <c r="S75" i="12"/>
  <c r="U92" i="12"/>
  <c r="S92" i="12"/>
  <c r="U114" i="12"/>
  <c r="S114" i="12"/>
  <c r="U103" i="12"/>
  <c r="S103" i="12"/>
  <c r="S65" i="12"/>
  <c r="U98" i="12"/>
  <c r="S98" i="12"/>
  <c r="U66" i="12"/>
  <c r="S66" i="12"/>
  <c r="U90" i="12"/>
  <c r="S90" i="12"/>
  <c r="U94" i="12"/>
  <c r="S94" i="12"/>
  <c r="U89" i="12"/>
  <c r="S89" i="12"/>
  <c r="U93" i="12"/>
  <c r="S93" i="12"/>
  <c r="U80" i="12"/>
  <c r="S80" i="12"/>
  <c r="U69" i="12"/>
  <c r="S69" i="12"/>
  <c r="U111" i="12"/>
  <c r="S111" i="12"/>
  <c r="U95" i="12"/>
  <c r="S95" i="12"/>
  <c r="U68" i="12"/>
  <c r="S68" i="12"/>
  <c r="U102" i="12"/>
  <c r="S102" i="12"/>
  <c r="U115" i="12"/>
  <c r="S115" i="12"/>
  <c r="U82" i="12"/>
  <c r="S82" i="12"/>
  <c r="U67" i="12"/>
  <c r="S67" i="12"/>
  <c r="U65" i="12"/>
  <c r="E20" i="12"/>
  <c r="T77" i="12"/>
  <c r="Z198" i="12"/>
  <c r="AA198" i="12" s="1"/>
  <c r="X198" i="12"/>
  <c r="Y198" i="12" s="1"/>
  <c r="V198" i="12"/>
  <c r="W198" i="12" s="1"/>
  <c r="AD198" i="12"/>
  <c r="AE198" i="12" s="1"/>
  <c r="AB198" i="12"/>
  <c r="AC198" i="12" s="1"/>
  <c r="T198" i="12"/>
  <c r="AD197" i="12"/>
  <c r="AE197" i="12" s="1"/>
  <c r="V197" i="12"/>
  <c r="W197" i="12" s="1"/>
  <c r="AB197" i="12"/>
  <c r="AC197" i="12" s="1"/>
  <c r="Z197" i="12"/>
  <c r="AA197" i="12" s="1"/>
  <c r="X197" i="12"/>
  <c r="Y197" i="12" s="1"/>
  <c r="T197" i="12"/>
  <c r="AB102" i="51"/>
  <c r="AC102" i="51" s="1"/>
  <c r="Z102" i="51"/>
  <c r="AA102" i="51" s="1"/>
  <c r="V102" i="51"/>
  <c r="W102" i="51" s="1"/>
  <c r="X102" i="51"/>
  <c r="Y102" i="51" s="1"/>
  <c r="AD102" i="51"/>
  <c r="AE102" i="51" s="1"/>
  <c r="T102" i="51"/>
  <c r="AB196" i="12"/>
  <c r="AC196" i="12" s="1"/>
  <c r="Z196" i="12"/>
  <c r="AA196" i="12" s="1"/>
  <c r="X196" i="12"/>
  <c r="Y196" i="12" s="1"/>
  <c r="V196" i="12"/>
  <c r="W196" i="12" s="1"/>
  <c r="AD196" i="12"/>
  <c r="AE196" i="12" s="1"/>
  <c r="T196" i="12"/>
  <c r="X97" i="51"/>
  <c r="AB97" i="51"/>
  <c r="V97" i="51"/>
  <c r="AD97" i="51"/>
  <c r="Z97" i="51"/>
  <c r="AD195" i="12"/>
  <c r="AE195" i="12" s="1"/>
  <c r="Z195" i="12"/>
  <c r="AA195" i="12" s="1"/>
  <c r="X195" i="12"/>
  <c r="Y195" i="12" s="1"/>
  <c r="V195" i="12"/>
  <c r="W195" i="12" s="1"/>
  <c r="AB195" i="12"/>
  <c r="AC195" i="12" s="1"/>
  <c r="T195" i="12"/>
  <c r="P35" i="12" s="1"/>
  <c r="S209" i="10"/>
  <c r="S210" i="10"/>
  <c r="S205" i="10"/>
  <c r="S212" i="10"/>
  <c r="S213" i="10"/>
  <c r="S208" i="10"/>
  <c r="S211" i="10"/>
  <c r="V34" i="14"/>
  <c r="K34" i="14"/>
  <c r="I34" i="14"/>
  <c r="G34" i="14"/>
  <c r="E34" i="14"/>
  <c r="V34" i="34"/>
  <c r="K34" i="34"/>
  <c r="I34" i="34"/>
  <c r="G34" i="34"/>
  <c r="E34" i="34"/>
  <c r="V34" i="16"/>
  <c r="K34" i="16"/>
  <c r="I34" i="16"/>
  <c r="G34" i="16"/>
  <c r="E34" i="16"/>
  <c r="AA356" i="15"/>
  <c r="AB356" i="15" s="1"/>
  <c r="Y356" i="15"/>
  <c r="Z356" i="15" s="1"/>
  <c r="W356" i="15"/>
  <c r="X356" i="15" s="1"/>
  <c r="U356" i="15"/>
  <c r="V356" i="15" s="1"/>
  <c r="S356" i="15"/>
  <c r="Q356" i="15"/>
  <c r="AA355" i="15"/>
  <c r="AB355" i="15" s="1"/>
  <c r="Y355" i="15"/>
  <c r="Z355" i="15" s="1"/>
  <c r="W355" i="15"/>
  <c r="X355" i="15" s="1"/>
  <c r="U355" i="15"/>
  <c r="V355" i="15" s="1"/>
  <c r="S355" i="15"/>
  <c r="T355" i="15" s="1"/>
  <c r="Q355" i="15"/>
  <c r="AA354" i="15"/>
  <c r="AB354" i="15" s="1"/>
  <c r="Y354" i="15"/>
  <c r="Z354" i="15" s="1"/>
  <c r="W354" i="15"/>
  <c r="X354" i="15" s="1"/>
  <c r="U354" i="15"/>
  <c r="V354" i="15" s="1"/>
  <c r="T354" i="15"/>
  <c r="S354" i="15"/>
  <c r="Q354" i="15"/>
  <c r="AA353" i="15"/>
  <c r="AB353" i="15" s="1"/>
  <c r="Y353" i="15"/>
  <c r="Z353" i="15" s="1"/>
  <c r="W353" i="15"/>
  <c r="X353" i="15" s="1"/>
  <c r="U353" i="15"/>
  <c r="V353" i="15" s="1"/>
  <c r="S353" i="15"/>
  <c r="T353" i="15" s="1"/>
  <c r="Q353" i="15"/>
  <c r="AA352" i="15"/>
  <c r="AB352" i="15" s="1"/>
  <c r="Y352" i="15"/>
  <c r="Z352" i="15" s="1"/>
  <c r="W352" i="15"/>
  <c r="X352" i="15" s="1"/>
  <c r="U352" i="15"/>
  <c r="V352" i="15" s="1"/>
  <c r="S352" i="15"/>
  <c r="T352" i="15" s="1"/>
  <c r="Q352" i="15"/>
  <c r="AB351" i="15"/>
  <c r="AA351" i="15"/>
  <c r="Y351" i="15"/>
  <c r="Z351" i="15" s="1"/>
  <c r="W351" i="15"/>
  <c r="X351" i="15" s="1"/>
  <c r="U351" i="15"/>
  <c r="V351" i="15" s="1"/>
  <c r="S351" i="15"/>
  <c r="Q351" i="15"/>
  <c r="AA350" i="15"/>
  <c r="AB350" i="15" s="1"/>
  <c r="Y350" i="15"/>
  <c r="Z350" i="15" s="1"/>
  <c r="W350" i="15"/>
  <c r="X350" i="15" s="1"/>
  <c r="U350" i="15"/>
  <c r="V350" i="15" s="1"/>
  <c r="S350" i="15"/>
  <c r="R350" i="15" s="1"/>
  <c r="Q350" i="15"/>
  <c r="AA349" i="15"/>
  <c r="AB349" i="15" s="1"/>
  <c r="Y349" i="15"/>
  <c r="Z349" i="15" s="1"/>
  <c r="W349" i="15"/>
  <c r="X349" i="15" s="1"/>
  <c r="U349" i="15"/>
  <c r="V349" i="15" s="1"/>
  <c r="S349" i="15"/>
  <c r="T349" i="15" s="1"/>
  <c r="Q349" i="15"/>
  <c r="AA348" i="15"/>
  <c r="AB348" i="15" s="1"/>
  <c r="Y348" i="15"/>
  <c r="Z348" i="15" s="1"/>
  <c r="W348" i="15"/>
  <c r="X348" i="15" s="1"/>
  <c r="U348" i="15"/>
  <c r="V348" i="15" s="1"/>
  <c r="S348" i="15"/>
  <c r="T348" i="15" s="1"/>
  <c r="Q348" i="15"/>
  <c r="AA347" i="15"/>
  <c r="AB347" i="15" s="1"/>
  <c r="Y347" i="15"/>
  <c r="Z347" i="15" s="1"/>
  <c r="W347" i="15"/>
  <c r="X347" i="15" s="1"/>
  <c r="U347" i="15"/>
  <c r="V347" i="15" s="1"/>
  <c r="S347" i="15"/>
  <c r="T347" i="15" s="1"/>
  <c r="Q347" i="15"/>
  <c r="AA346" i="15"/>
  <c r="AB346" i="15" s="1"/>
  <c r="Y346" i="15"/>
  <c r="Z346" i="15" s="1"/>
  <c r="W346" i="15"/>
  <c r="X346" i="15" s="1"/>
  <c r="U346" i="15"/>
  <c r="V346" i="15" s="1"/>
  <c r="S346" i="15"/>
  <c r="T346" i="15" s="1"/>
  <c r="Q346" i="15"/>
  <c r="AA345" i="15"/>
  <c r="AB345" i="15" s="1"/>
  <c r="Y345" i="15"/>
  <c r="Z345" i="15" s="1"/>
  <c r="W345" i="15"/>
  <c r="X345" i="15" s="1"/>
  <c r="U345" i="15"/>
  <c r="V345" i="15" s="1"/>
  <c r="S345" i="15"/>
  <c r="T345" i="15" s="1"/>
  <c r="Q345" i="15"/>
  <c r="AA344" i="15"/>
  <c r="AB344" i="15" s="1"/>
  <c r="Y344" i="15"/>
  <c r="Z344" i="15" s="1"/>
  <c r="W344" i="15"/>
  <c r="X344" i="15" s="1"/>
  <c r="U344" i="15"/>
  <c r="V344" i="15" s="1"/>
  <c r="S344" i="15"/>
  <c r="Q344" i="15"/>
  <c r="AA343" i="15"/>
  <c r="AB343" i="15" s="1"/>
  <c r="Y343" i="15"/>
  <c r="Z343" i="15" s="1"/>
  <c r="W343" i="15"/>
  <c r="X343" i="15" s="1"/>
  <c r="U343" i="15"/>
  <c r="V343" i="15" s="1"/>
  <c r="S343" i="15"/>
  <c r="T343" i="15" s="1"/>
  <c r="Q343" i="15"/>
  <c r="AA342" i="15"/>
  <c r="AB342" i="15" s="1"/>
  <c r="Y342" i="15"/>
  <c r="Z342" i="15" s="1"/>
  <c r="X342" i="15"/>
  <c r="W342" i="15"/>
  <c r="U342" i="15"/>
  <c r="V342" i="15" s="1"/>
  <c r="T342" i="15"/>
  <c r="S342" i="15"/>
  <c r="Q342" i="15"/>
  <c r="R342" i="15" s="1"/>
  <c r="AA341" i="15"/>
  <c r="AB341" i="15" s="1"/>
  <c r="Y341" i="15"/>
  <c r="Z341" i="15" s="1"/>
  <c r="W341" i="15"/>
  <c r="X341" i="15" s="1"/>
  <c r="V341" i="15"/>
  <c r="U341" i="15"/>
  <c r="S341" i="15"/>
  <c r="T341" i="15" s="1"/>
  <c r="Q341" i="15"/>
  <c r="R341" i="15" s="1"/>
  <c r="AA340" i="15"/>
  <c r="AB340" i="15" s="1"/>
  <c r="Y340" i="15"/>
  <c r="Z340" i="15" s="1"/>
  <c r="W340" i="15"/>
  <c r="X340" i="15" s="1"/>
  <c r="U340" i="15"/>
  <c r="V340" i="15" s="1"/>
  <c r="S340" i="15"/>
  <c r="T340" i="15" s="1"/>
  <c r="Q340" i="15"/>
  <c r="AA339" i="15"/>
  <c r="AB339" i="15" s="1"/>
  <c r="Y339" i="15"/>
  <c r="Z339" i="15" s="1"/>
  <c r="W339" i="15"/>
  <c r="X339" i="15" s="1"/>
  <c r="U339" i="15"/>
  <c r="V339" i="15" s="1"/>
  <c r="S339" i="15"/>
  <c r="Q339" i="15"/>
  <c r="AA338" i="15"/>
  <c r="AB338" i="15" s="1"/>
  <c r="Y338" i="15"/>
  <c r="Z338" i="15" s="1"/>
  <c r="W338" i="15"/>
  <c r="X338" i="15" s="1"/>
  <c r="U338" i="15"/>
  <c r="V338" i="15" s="1"/>
  <c r="S338" i="15"/>
  <c r="T338" i="15" s="1"/>
  <c r="Q338" i="15"/>
  <c r="AB337" i="15"/>
  <c r="AA337" i="15"/>
  <c r="Y337" i="15"/>
  <c r="Z337" i="15" s="1"/>
  <c r="W337" i="15"/>
  <c r="X337" i="15" s="1"/>
  <c r="U337" i="15"/>
  <c r="V337" i="15" s="1"/>
  <c r="T337" i="15"/>
  <c r="S337" i="15"/>
  <c r="Q337" i="15"/>
  <c r="AA336" i="15"/>
  <c r="AB336" i="15" s="1"/>
  <c r="Y336" i="15"/>
  <c r="Z336" i="15" s="1"/>
  <c r="W336" i="15"/>
  <c r="X336" i="15" s="1"/>
  <c r="U336" i="15"/>
  <c r="V336" i="15" s="1"/>
  <c r="S336" i="15"/>
  <c r="T336" i="15" s="1"/>
  <c r="Q336" i="15"/>
  <c r="AA335" i="15"/>
  <c r="AB335" i="15" s="1"/>
  <c r="Y335" i="15"/>
  <c r="Z335" i="15" s="1"/>
  <c r="W335" i="15"/>
  <c r="X335" i="15" s="1"/>
  <c r="V335" i="15"/>
  <c r="U335" i="15"/>
  <c r="S335" i="15"/>
  <c r="T335" i="15" s="1"/>
  <c r="Q335" i="15"/>
  <c r="AA334" i="15"/>
  <c r="AB334" i="15" s="1"/>
  <c r="Y334" i="15"/>
  <c r="Z334" i="15" s="1"/>
  <c r="W334" i="15"/>
  <c r="X334" i="15" s="1"/>
  <c r="V334" i="15"/>
  <c r="U334" i="15"/>
  <c r="S334" i="15"/>
  <c r="T334" i="15" s="1"/>
  <c r="Q334" i="15"/>
  <c r="AA333" i="15"/>
  <c r="AB333" i="15" s="1"/>
  <c r="Y333" i="15"/>
  <c r="Z333" i="15" s="1"/>
  <c r="W333" i="15"/>
  <c r="X333" i="15" s="1"/>
  <c r="U333" i="15"/>
  <c r="V333" i="15" s="1"/>
  <c r="S333" i="15"/>
  <c r="Q333" i="15"/>
  <c r="AA332" i="15"/>
  <c r="AB332" i="15" s="1"/>
  <c r="Y332" i="15"/>
  <c r="Z332" i="15" s="1"/>
  <c r="W332" i="15"/>
  <c r="X332" i="15" s="1"/>
  <c r="U332" i="15"/>
  <c r="V332" i="15" s="1"/>
  <c r="S332" i="15"/>
  <c r="T332" i="15" s="1"/>
  <c r="Q332" i="15"/>
  <c r="AB331" i="15"/>
  <c r="AA331" i="15"/>
  <c r="Y331" i="15"/>
  <c r="Z331" i="15" s="1"/>
  <c r="W331" i="15"/>
  <c r="X331" i="15" s="1"/>
  <c r="U331" i="15"/>
  <c r="V331" i="15" s="1"/>
  <c r="S331" i="15"/>
  <c r="T331" i="15" s="1"/>
  <c r="Q331" i="15"/>
  <c r="AB330" i="15"/>
  <c r="AA330" i="15"/>
  <c r="Y330" i="15"/>
  <c r="Z330" i="15" s="1"/>
  <c r="W330" i="15"/>
  <c r="X330" i="15" s="1"/>
  <c r="U330" i="15"/>
  <c r="V330" i="15" s="1"/>
  <c r="S330" i="15"/>
  <c r="Q330" i="15"/>
  <c r="AA329" i="15"/>
  <c r="AB329" i="15" s="1"/>
  <c r="Y329" i="15"/>
  <c r="Z329" i="15" s="1"/>
  <c r="W329" i="15"/>
  <c r="X329" i="15" s="1"/>
  <c r="U329" i="15"/>
  <c r="V329" i="15" s="1"/>
  <c r="S329" i="15"/>
  <c r="Q329" i="15"/>
  <c r="AA328" i="15"/>
  <c r="AB328" i="15" s="1"/>
  <c r="Y328" i="15"/>
  <c r="Z328" i="15" s="1"/>
  <c r="W328" i="15"/>
  <c r="X328" i="15" s="1"/>
  <c r="U328" i="15"/>
  <c r="V328" i="15" s="1"/>
  <c r="S328" i="15"/>
  <c r="Q328" i="15"/>
  <c r="AA327" i="15"/>
  <c r="AB327" i="15" s="1"/>
  <c r="Y327" i="15"/>
  <c r="Z327" i="15" s="1"/>
  <c r="W327" i="15"/>
  <c r="X327" i="15" s="1"/>
  <c r="V327" i="15"/>
  <c r="U327" i="15"/>
  <c r="S327" i="15"/>
  <c r="T327" i="15" s="1"/>
  <c r="Q327" i="15"/>
  <c r="AA326" i="15"/>
  <c r="AB326" i="15" s="1"/>
  <c r="Y326" i="15"/>
  <c r="Z326" i="15" s="1"/>
  <c r="W326" i="15"/>
  <c r="X326" i="15" s="1"/>
  <c r="U326" i="15"/>
  <c r="V326" i="15" s="1"/>
  <c r="S326" i="15"/>
  <c r="T326" i="15" s="1"/>
  <c r="Q326" i="15"/>
  <c r="AA325" i="15"/>
  <c r="AB325" i="15" s="1"/>
  <c r="Y325" i="15"/>
  <c r="Z325" i="15" s="1"/>
  <c r="W325" i="15"/>
  <c r="X325" i="15" s="1"/>
  <c r="U325" i="15"/>
  <c r="V325" i="15" s="1"/>
  <c r="S325" i="15"/>
  <c r="T325" i="15" s="1"/>
  <c r="Q325" i="15"/>
  <c r="AB324" i="15"/>
  <c r="AA324" i="15"/>
  <c r="Y324" i="15"/>
  <c r="Z324" i="15" s="1"/>
  <c r="W324" i="15"/>
  <c r="X324" i="15" s="1"/>
  <c r="U324" i="15"/>
  <c r="V324" i="15" s="1"/>
  <c r="S324" i="15"/>
  <c r="T324" i="15" s="1"/>
  <c r="Q324" i="15"/>
  <c r="AB323" i="15"/>
  <c r="AA323" i="15"/>
  <c r="Y323" i="15"/>
  <c r="Z323" i="15" s="1"/>
  <c r="W323" i="15"/>
  <c r="X323" i="15" s="1"/>
  <c r="U323" i="15"/>
  <c r="V323" i="15" s="1"/>
  <c r="S323" i="15"/>
  <c r="R323" i="15" s="1"/>
  <c r="Q323" i="15"/>
  <c r="AA322" i="15"/>
  <c r="AB322" i="15" s="1"/>
  <c r="Y322" i="15"/>
  <c r="Z322" i="15" s="1"/>
  <c r="W322" i="15"/>
  <c r="X322" i="15" s="1"/>
  <c r="U322" i="15"/>
  <c r="V322" i="15" s="1"/>
  <c r="S322" i="15"/>
  <c r="Q322" i="15"/>
  <c r="AA321" i="15"/>
  <c r="AB321" i="15" s="1"/>
  <c r="Y321" i="15"/>
  <c r="Z321" i="15" s="1"/>
  <c r="W321" i="15"/>
  <c r="X321" i="15" s="1"/>
  <c r="U321" i="15"/>
  <c r="V321" i="15" s="1"/>
  <c r="T321" i="15"/>
  <c r="S321" i="15"/>
  <c r="Q321" i="15"/>
  <c r="AA320" i="15"/>
  <c r="AB320" i="15" s="1"/>
  <c r="Y320" i="15"/>
  <c r="Z320" i="15" s="1"/>
  <c r="W320" i="15"/>
  <c r="X320" i="15" s="1"/>
  <c r="U320" i="15"/>
  <c r="V320" i="15" s="1"/>
  <c r="S320" i="15"/>
  <c r="Q320" i="15"/>
  <c r="AA319" i="15"/>
  <c r="AB319" i="15" s="1"/>
  <c r="Y319" i="15"/>
  <c r="Z319" i="15" s="1"/>
  <c r="W319" i="15"/>
  <c r="X319" i="15" s="1"/>
  <c r="U319" i="15"/>
  <c r="V319" i="15" s="1"/>
  <c r="T319" i="15"/>
  <c r="S319" i="15"/>
  <c r="Q319" i="15"/>
  <c r="R319" i="15" s="1"/>
  <c r="AA318" i="15"/>
  <c r="AB318" i="15" s="1"/>
  <c r="Y318" i="15"/>
  <c r="Z318" i="15" s="1"/>
  <c r="W318" i="15"/>
  <c r="X318" i="15" s="1"/>
  <c r="U318" i="15"/>
  <c r="V318" i="15" s="1"/>
  <c r="S318" i="15"/>
  <c r="T318" i="15" s="1"/>
  <c r="R318" i="15"/>
  <c r="Q318" i="15"/>
  <c r="AA317" i="15"/>
  <c r="AB317" i="15" s="1"/>
  <c r="Y317" i="15"/>
  <c r="Z317" i="15" s="1"/>
  <c r="W317" i="15"/>
  <c r="X317" i="15" s="1"/>
  <c r="U317" i="15"/>
  <c r="V317" i="15" s="1"/>
  <c r="S317" i="15"/>
  <c r="T317" i="15" s="1"/>
  <c r="Q317" i="15"/>
  <c r="AB316" i="15"/>
  <c r="AA316" i="15"/>
  <c r="Y316" i="15"/>
  <c r="Z316" i="15" s="1"/>
  <c r="W316" i="15"/>
  <c r="X316" i="15" s="1"/>
  <c r="U316" i="15"/>
  <c r="V316" i="15" s="1"/>
  <c r="S316" i="15"/>
  <c r="Q316" i="15"/>
  <c r="AA315" i="15"/>
  <c r="AB315" i="15" s="1"/>
  <c r="Y315" i="15"/>
  <c r="Z315" i="15" s="1"/>
  <c r="W315" i="15"/>
  <c r="X315" i="15" s="1"/>
  <c r="U315" i="15"/>
  <c r="V315" i="15" s="1"/>
  <c r="S315" i="15"/>
  <c r="R315" i="15" s="1"/>
  <c r="Q315" i="15"/>
  <c r="AA314" i="15"/>
  <c r="AB314" i="15" s="1"/>
  <c r="Y314" i="15"/>
  <c r="Z314" i="15" s="1"/>
  <c r="W314" i="15"/>
  <c r="X314" i="15" s="1"/>
  <c r="U314" i="15"/>
  <c r="V314" i="15" s="1"/>
  <c r="S314" i="15"/>
  <c r="T314" i="15" s="1"/>
  <c r="Q314" i="15"/>
  <c r="AA313" i="15"/>
  <c r="AB313" i="15" s="1"/>
  <c r="Y313" i="15"/>
  <c r="Z313" i="15" s="1"/>
  <c r="W313" i="15"/>
  <c r="X313" i="15" s="1"/>
  <c r="U313" i="15"/>
  <c r="V313" i="15" s="1"/>
  <c r="S313" i="15"/>
  <c r="Q313" i="15"/>
  <c r="AA312" i="15"/>
  <c r="AB312" i="15" s="1"/>
  <c r="Y312" i="15"/>
  <c r="Z312" i="15" s="1"/>
  <c r="W312" i="15"/>
  <c r="X312" i="15" s="1"/>
  <c r="U312" i="15"/>
  <c r="V312" i="15" s="1"/>
  <c r="S312" i="15"/>
  <c r="T312" i="15" s="1"/>
  <c r="Q312" i="15"/>
  <c r="AA311" i="15"/>
  <c r="AB311" i="15" s="1"/>
  <c r="Y311" i="15"/>
  <c r="Z311" i="15" s="1"/>
  <c r="W311" i="15"/>
  <c r="X311" i="15" s="1"/>
  <c r="U311" i="15"/>
  <c r="V311" i="15" s="1"/>
  <c r="S311" i="15"/>
  <c r="T311" i="15" s="1"/>
  <c r="Q311" i="15"/>
  <c r="AA310" i="15"/>
  <c r="AB310" i="15" s="1"/>
  <c r="Y310" i="15"/>
  <c r="Z310" i="15" s="1"/>
  <c r="W310" i="15"/>
  <c r="X310" i="15" s="1"/>
  <c r="U310" i="15"/>
  <c r="V310" i="15" s="1"/>
  <c r="S310" i="15"/>
  <c r="T310" i="15" s="1"/>
  <c r="Q310" i="15"/>
  <c r="AA309" i="15"/>
  <c r="AB309" i="15" s="1"/>
  <c r="Y309" i="15"/>
  <c r="Z309" i="15" s="1"/>
  <c r="W309" i="15"/>
  <c r="X309" i="15" s="1"/>
  <c r="U309" i="15"/>
  <c r="V309" i="15" s="1"/>
  <c r="S309" i="15"/>
  <c r="Q309" i="15"/>
  <c r="AA308" i="15"/>
  <c r="AB308" i="15" s="1"/>
  <c r="Y308" i="15"/>
  <c r="Z308" i="15" s="1"/>
  <c r="W308" i="15"/>
  <c r="X308" i="15" s="1"/>
  <c r="U308" i="15"/>
  <c r="V308" i="15" s="1"/>
  <c r="S308" i="15"/>
  <c r="T308" i="15" s="1"/>
  <c r="Q308" i="15"/>
  <c r="AA307" i="15"/>
  <c r="AB307" i="15" s="1"/>
  <c r="Y307" i="15"/>
  <c r="Z307" i="15" s="1"/>
  <c r="W307" i="15"/>
  <c r="X307" i="15" s="1"/>
  <c r="U307" i="15"/>
  <c r="V307" i="15" s="1"/>
  <c r="S307" i="15"/>
  <c r="T307" i="15" s="1"/>
  <c r="Q307" i="15"/>
  <c r="AB306" i="15"/>
  <c r="AA306" i="15"/>
  <c r="Y306" i="15"/>
  <c r="Z306" i="15" s="1"/>
  <c r="W306" i="15"/>
  <c r="X306" i="15" s="1"/>
  <c r="U306" i="15"/>
  <c r="V306" i="15" s="1"/>
  <c r="S306" i="15"/>
  <c r="T306" i="15" s="1"/>
  <c r="Q306" i="15"/>
  <c r="AA305" i="15"/>
  <c r="AB305" i="15" s="1"/>
  <c r="Y305" i="15"/>
  <c r="Z305" i="15" s="1"/>
  <c r="W305" i="15"/>
  <c r="X305" i="15" s="1"/>
  <c r="U305" i="15"/>
  <c r="V305" i="15" s="1"/>
  <c r="T305" i="15"/>
  <c r="S305" i="15"/>
  <c r="Q305" i="15"/>
  <c r="AA304" i="15"/>
  <c r="AB304" i="15" s="1"/>
  <c r="Y304" i="15"/>
  <c r="Z304" i="15" s="1"/>
  <c r="W304" i="15"/>
  <c r="X304" i="15" s="1"/>
  <c r="U304" i="15"/>
  <c r="V304" i="15" s="1"/>
  <c r="S304" i="15"/>
  <c r="T304" i="15" s="1"/>
  <c r="Q304" i="15"/>
  <c r="AA303" i="15"/>
  <c r="AB303" i="15" s="1"/>
  <c r="Y303" i="15"/>
  <c r="Z303" i="15" s="1"/>
  <c r="W303" i="15"/>
  <c r="X303" i="15" s="1"/>
  <c r="U303" i="15"/>
  <c r="V303" i="15" s="1"/>
  <c r="S303" i="15"/>
  <c r="T303" i="15" s="1"/>
  <c r="Q303" i="15"/>
  <c r="AA302" i="15"/>
  <c r="AB302" i="15" s="1"/>
  <c r="Y302" i="15"/>
  <c r="Z302" i="15" s="1"/>
  <c r="W302" i="15"/>
  <c r="X302" i="15" s="1"/>
  <c r="U302" i="15"/>
  <c r="V302" i="15" s="1"/>
  <c r="S302" i="15"/>
  <c r="Q302" i="15"/>
  <c r="AA301" i="15"/>
  <c r="AB301" i="15" s="1"/>
  <c r="Y301" i="15"/>
  <c r="Z301" i="15" s="1"/>
  <c r="W301" i="15"/>
  <c r="X301" i="15" s="1"/>
  <c r="U301" i="15"/>
  <c r="V301" i="15" s="1"/>
  <c r="S301" i="15"/>
  <c r="R301" i="15" s="1"/>
  <c r="Q301" i="15"/>
  <c r="AA300" i="15"/>
  <c r="AB300" i="15" s="1"/>
  <c r="Y300" i="15"/>
  <c r="Z300" i="15" s="1"/>
  <c r="X300" i="15"/>
  <c r="W300" i="15"/>
  <c r="U300" i="15"/>
  <c r="V300" i="15" s="1"/>
  <c r="S300" i="15"/>
  <c r="T300" i="15" s="1"/>
  <c r="Q300" i="15"/>
  <c r="AA299" i="15"/>
  <c r="AB299" i="15" s="1"/>
  <c r="Y299" i="15"/>
  <c r="Z299" i="15" s="1"/>
  <c r="W299" i="15"/>
  <c r="X299" i="15" s="1"/>
  <c r="U299" i="15"/>
  <c r="V299" i="15" s="1"/>
  <c r="S299" i="15"/>
  <c r="T299" i="15" s="1"/>
  <c r="Q299" i="15"/>
  <c r="R299" i="15" s="1"/>
  <c r="AA298" i="15"/>
  <c r="AB298" i="15" s="1"/>
  <c r="Y298" i="15"/>
  <c r="Z298" i="15" s="1"/>
  <c r="W298" i="15"/>
  <c r="X298" i="15" s="1"/>
  <c r="U298" i="15"/>
  <c r="V298" i="15" s="1"/>
  <c r="S298" i="15"/>
  <c r="T298" i="15" s="1"/>
  <c r="Q298" i="15"/>
  <c r="R298" i="15" s="1"/>
  <c r="AA297" i="15"/>
  <c r="AB297" i="15" s="1"/>
  <c r="Y297" i="15"/>
  <c r="Z297" i="15" s="1"/>
  <c r="W297" i="15"/>
  <c r="X297" i="15" s="1"/>
  <c r="U297" i="15"/>
  <c r="V297" i="15" s="1"/>
  <c r="S297" i="15"/>
  <c r="T297" i="15" s="1"/>
  <c r="Q297" i="15"/>
  <c r="AA296" i="15"/>
  <c r="AB296" i="15" s="1"/>
  <c r="Y296" i="15"/>
  <c r="Z296" i="15" s="1"/>
  <c r="W296" i="15"/>
  <c r="X296" i="15" s="1"/>
  <c r="U296" i="15"/>
  <c r="V296" i="15" s="1"/>
  <c r="S296" i="15"/>
  <c r="Q296" i="15"/>
  <c r="AA295" i="15"/>
  <c r="AB295" i="15" s="1"/>
  <c r="Y295" i="15"/>
  <c r="Z295" i="15" s="1"/>
  <c r="W295" i="15"/>
  <c r="X295" i="15" s="1"/>
  <c r="U295" i="15"/>
  <c r="V295" i="15" s="1"/>
  <c r="S295" i="15"/>
  <c r="T295" i="15" s="1"/>
  <c r="Q295" i="15"/>
  <c r="AA294" i="15"/>
  <c r="AB294" i="15" s="1"/>
  <c r="Y294" i="15"/>
  <c r="Z294" i="15" s="1"/>
  <c r="W294" i="15"/>
  <c r="X294" i="15" s="1"/>
  <c r="U294" i="15"/>
  <c r="V294" i="15" s="1"/>
  <c r="S294" i="15"/>
  <c r="Q294" i="15"/>
  <c r="AA293" i="15"/>
  <c r="AB293" i="15" s="1"/>
  <c r="Y293" i="15"/>
  <c r="Z293" i="15" s="1"/>
  <c r="W293" i="15"/>
  <c r="X293" i="15" s="1"/>
  <c r="U293" i="15"/>
  <c r="V293" i="15" s="1"/>
  <c r="S293" i="15"/>
  <c r="Q293" i="15"/>
  <c r="AA292" i="15"/>
  <c r="AB292" i="15" s="1"/>
  <c r="Y292" i="15"/>
  <c r="Z292" i="15" s="1"/>
  <c r="W292" i="15"/>
  <c r="X292" i="15" s="1"/>
  <c r="U292" i="15"/>
  <c r="V292" i="15" s="1"/>
  <c r="S292" i="15"/>
  <c r="T292" i="15" s="1"/>
  <c r="Q292" i="15"/>
  <c r="AA291" i="15"/>
  <c r="AB291" i="15" s="1"/>
  <c r="Y291" i="15"/>
  <c r="Z291" i="15" s="1"/>
  <c r="W291" i="15"/>
  <c r="X291" i="15" s="1"/>
  <c r="U291" i="15"/>
  <c r="V291" i="15" s="1"/>
  <c r="S291" i="15"/>
  <c r="T291" i="15" s="1"/>
  <c r="Q291" i="15"/>
  <c r="AA290" i="15"/>
  <c r="AB290" i="15" s="1"/>
  <c r="Y290" i="15"/>
  <c r="Z290" i="15" s="1"/>
  <c r="X290" i="15"/>
  <c r="W290" i="15"/>
  <c r="U290" i="15"/>
  <c r="V290" i="15" s="1"/>
  <c r="S290" i="15"/>
  <c r="Q290" i="15"/>
  <c r="AA289" i="15"/>
  <c r="AB289" i="15" s="1"/>
  <c r="Y289" i="15"/>
  <c r="Z289" i="15" s="1"/>
  <c r="W289" i="15"/>
  <c r="X289" i="15" s="1"/>
  <c r="U289" i="15"/>
  <c r="V289" i="15" s="1"/>
  <c r="S289" i="15"/>
  <c r="Q289" i="15"/>
  <c r="AA288" i="15"/>
  <c r="AB288" i="15" s="1"/>
  <c r="Y288" i="15"/>
  <c r="Z288" i="15" s="1"/>
  <c r="W288" i="15"/>
  <c r="X288" i="15" s="1"/>
  <c r="U288" i="15"/>
  <c r="V288" i="15" s="1"/>
  <c r="S288" i="15"/>
  <c r="T288" i="15" s="1"/>
  <c r="Q288" i="15"/>
  <c r="AA287" i="15"/>
  <c r="AB287" i="15" s="1"/>
  <c r="Y287" i="15"/>
  <c r="Z287" i="15" s="1"/>
  <c r="W287" i="15"/>
  <c r="X287" i="15" s="1"/>
  <c r="U287" i="15"/>
  <c r="V287" i="15" s="1"/>
  <c r="T287" i="15"/>
  <c r="S287" i="15"/>
  <c r="Q287" i="15"/>
  <c r="R287" i="15" s="1"/>
  <c r="AA286" i="15"/>
  <c r="AB286" i="15" s="1"/>
  <c r="Y286" i="15"/>
  <c r="Z286" i="15" s="1"/>
  <c r="W286" i="15"/>
  <c r="X286" i="15" s="1"/>
  <c r="U286" i="15"/>
  <c r="V286" i="15" s="1"/>
  <c r="S286" i="15"/>
  <c r="Q286" i="15"/>
  <c r="AB285" i="15"/>
  <c r="AA285" i="15"/>
  <c r="Y285" i="15"/>
  <c r="Z285" i="15" s="1"/>
  <c r="W285" i="15"/>
  <c r="X285" i="15" s="1"/>
  <c r="U285" i="15"/>
  <c r="V285" i="15" s="1"/>
  <c r="S285" i="15"/>
  <c r="Q285" i="15"/>
  <c r="AA284" i="15"/>
  <c r="AB284" i="15" s="1"/>
  <c r="Y284" i="15"/>
  <c r="Z284" i="15" s="1"/>
  <c r="W284" i="15"/>
  <c r="X284" i="15" s="1"/>
  <c r="U284" i="15"/>
  <c r="V284" i="15" s="1"/>
  <c r="S284" i="15"/>
  <c r="T284" i="15" s="1"/>
  <c r="Q284" i="15"/>
  <c r="R284" i="15" s="1"/>
  <c r="AB283" i="15"/>
  <c r="AA283" i="15"/>
  <c r="Y283" i="15"/>
  <c r="Z283" i="15" s="1"/>
  <c r="X283" i="15"/>
  <c r="W283" i="15"/>
  <c r="U283" i="15"/>
  <c r="V283" i="15" s="1"/>
  <c r="S283" i="15"/>
  <c r="T283" i="15" s="1"/>
  <c r="Q283" i="15"/>
  <c r="R283" i="15" s="1"/>
  <c r="AA282" i="15"/>
  <c r="AB282" i="15" s="1"/>
  <c r="Y282" i="15"/>
  <c r="Z282" i="15" s="1"/>
  <c r="W282" i="15"/>
  <c r="X282" i="15" s="1"/>
  <c r="U282" i="15"/>
  <c r="V282" i="15" s="1"/>
  <c r="S282" i="15"/>
  <c r="Q282" i="15"/>
  <c r="AA281" i="15"/>
  <c r="AB281" i="15" s="1"/>
  <c r="Y281" i="15"/>
  <c r="Z281" i="15" s="1"/>
  <c r="W281" i="15"/>
  <c r="X281" i="15" s="1"/>
  <c r="U281" i="15"/>
  <c r="V281" i="15" s="1"/>
  <c r="S281" i="15"/>
  <c r="Q281" i="15"/>
  <c r="AA280" i="15"/>
  <c r="AB280" i="15" s="1"/>
  <c r="Y280" i="15"/>
  <c r="Z280" i="15" s="1"/>
  <c r="W280" i="15"/>
  <c r="X280" i="15" s="1"/>
  <c r="V280" i="15"/>
  <c r="U280" i="15"/>
  <c r="S280" i="15"/>
  <c r="Q280" i="15"/>
  <c r="AA279" i="15"/>
  <c r="AB279" i="15" s="1"/>
  <c r="Y279" i="15"/>
  <c r="Z279" i="15" s="1"/>
  <c r="W279" i="15"/>
  <c r="X279" i="15" s="1"/>
  <c r="U279" i="15"/>
  <c r="V279" i="15" s="1"/>
  <c r="S279" i="15"/>
  <c r="T279" i="15" s="1"/>
  <c r="Q279" i="15"/>
  <c r="AA278" i="15"/>
  <c r="AB278" i="15" s="1"/>
  <c r="Y278" i="15"/>
  <c r="Z278" i="15" s="1"/>
  <c r="W278" i="15"/>
  <c r="X278" i="15" s="1"/>
  <c r="U278" i="15"/>
  <c r="V278" i="15" s="1"/>
  <c r="S278" i="15"/>
  <c r="T278" i="15" s="1"/>
  <c r="Q278" i="15"/>
  <c r="AA277" i="15"/>
  <c r="AB277" i="15" s="1"/>
  <c r="Z277" i="15"/>
  <c r="Y277" i="15"/>
  <c r="W277" i="15"/>
  <c r="X277" i="15" s="1"/>
  <c r="U277" i="15"/>
  <c r="V277" i="15" s="1"/>
  <c r="T277" i="15"/>
  <c r="S277" i="15"/>
  <c r="Q277" i="15"/>
  <c r="AA276" i="15"/>
  <c r="AB276" i="15" s="1"/>
  <c r="Y276" i="15"/>
  <c r="Z276" i="15" s="1"/>
  <c r="W276" i="15"/>
  <c r="X276" i="15" s="1"/>
  <c r="U276" i="15"/>
  <c r="V276" i="15" s="1"/>
  <c r="S276" i="15"/>
  <c r="Q276" i="15"/>
  <c r="AA275" i="15"/>
  <c r="AB275" i="15" s="1"/>
  <c r="Y275" i="15"/>
  <c r="Z275" i="15" s="1"/>
  <c r="W275" i="15"/>
  <c r="X275" i="15" s="1"/>
  <c r="U275" i="15"/>
  <c r="V275" i="15" s="1"/>
  <c r="S275" i="15"/>
  <c r="Q275" i="15"/>
  <c r="AA274" i="15"/>
  <c r="AB274" i="15" s="1"/>
  <c r="Y274" i="15"/>
  <c r="Z274" i="15" s="1"/>
  <c r="W274" i="15"/>
  <c r="X274" i="15" s="1"/>
  <c r="V274" i="15"/>
  <c r="U274" i="15"/>
  <c r="S274" i="15"/>
  <c r="Q274" i="15"/>
  <c r="AA273" i="15"/>
  <c r="AB273" i="15" s="1"/>
  <c r="Y273" i="15"/>
  <c r="Z273" i="15" s="1"/>
  <c r="W273" i="15"/>
  <c r="X273" i="15" s="1"/>
  <c r="U273" i="15"/>
  <c r="V273" i="15" s="1"/>
  <c r="S273" i="15"/>
  <c r="T273" i="15" s="1"/>
  <c r="Q273" i="15"/>
  <c r="AA272" i="15"/>
  <c r="AB272" i="15" s="1"/>
  <c r="Y272" i="15"/>
  <c r="Z272" i="15" s="1"/>
  <c r="W272" i="15"/>
  <c r="X272" i="15" s="1"/>
  <c r="U272" i="15"/>
  <c r="V272" i="15" s="1"/>
  <c r="S272" i="15"/>
  <c r="T272" i="15" s="1"/>
  <c r="Q272" i="15"/>
  <c r="AA271" i="15"/>
  <c r="AB271" i="15" s="1"/>
  <c r="Y271" i="15"/>
  <c r="Z271" i="15" s="1"/>
  <c r="W271" i="15"/>
  <c r="X271" i="15" s="1"/>
  <c r="U271" i="15"/>
  <c r="V271" i="15" s="1"/>
  <c r="S271" i="15"/>
  <c r="Q271" i="15"/>
  <c r="AA270" i="15"/>
  <c r="AB270" i="15" s="1"/>
  <c r="Y270" i="15"/>
  <c r="Z270" i="15" s="1"/>
  <c r="W270" i="15"/>
  <c r="X270" i="15" s="1"/>
  <c r="U270" i="15"/>
  <c r="V270" i="15" s="1"/>
  <c r="S270" i="15"/>
  <c r="T270" i="15" s="1"/>
  <c r="Q270" i="15"/>
  <c r="AB269" i="15"/>
  <c r="AA269" i="15"/>
  <c r="Y269" i="15"/>
  <c r="Z269" i="15" s="1"/>
  <c r="W269" i="15"/>
  <c r="X269" i="15" s="1"/>
  <c r="U269" i="15"/>
  <c r="V269" i="15" s="1"/>
  <c r="S269" i="15"/>
  <c r="Q269" i="15"/>
  <c r="AA268" i="15"/>
  <c r="AB268" i="15" s="1"/>
  <c r="Y268" i="15"/>
  <c r="Z268" i="15" s="1"/>
  <c r="X268" i="15"/>
  <c r="W268" i="15"/>
  <c r="U268" i="15"/>
  <c r="V268" i="15" s="1"/>
  <c r="S268" i="15"/>
  <c r="Q268" i="15"/>
  <c r="AA267" i="15"/>
  <c r="AB267" i="15" s="1"/>
  <c r="Y267" i="15"/>
  <c r="Z267" i="15" s="1"/>
  <c r="W267" i="15"/>
  <c r="X267" i="15" s="1"/>
  <c r="U267" i="15"/>
  <c r="V267" i="15" s="1"/>
  <c r="S267" i="15"/>
  <c r="Q267" i="15"/>
  <c r="AA266" i="15"/>
  <c r="AB266" i="15" s="1"/>
  <c r="Y266" i="15"/>
  <c r="Z266" i="15" s="1"/>
  <c r="W266" i="15"/>
  <c r="X266" i="15" s="1"/>
  <c r="V266" i="15"/>
  <c r="U266" i="15"/>
  <c r="S266" i="15"/>
  <c r="T266" i="15" s="1"/>
  <c r="Q266" i="15"/>
  <c r="R266" i="15" s="1"/>
  <c r="AA265" i="15"/>
  <c r="AB265" i="15" s="1"/>
  <c r="Y265" i="15"/>
  <c r="Z265" i="15" s="1"/>
  <c r="W265" i="15"/>
  <c r="X265" i="15" s="1"/>
  <c r="U265" i="15"/>
  <c r="V265" i="15" s="1"/>
  <c r="S265" i="15"/>
  <c r="T265" i="15" s="1"/>
  <c r="Q265" i="15"/>
  <c r="AA264" i="15"/>
  <c r="AB264" i="15" s="1"/>
  <c r="Y264" i="15"/>
  <c r="Z264" i="15" s="1"/>
  <c r="W264" i="15"/>
  <c r="X264" i="15" s="1"/>
  <c r="U264" i="15"/>
  <c r="V264" i="15" s="1"/>
  <c r="S264" i="15"/>
  <c r="Q264" i="15"/>
  <c r="AA263" i="15"/>
  <c r="AB263" i="15" s="1"/>
  <c r="Y263" i="15"/>
  <c r="Z263" i="15" s="1"/>
  <c r="W263" i="15"/>
  <c r="X263" i="15" s="1"/>
  <c r="U263" i="15"/>
  <c r="V263" i="15" s="1"/>
  <c r="S263" i="15"/>
  <c r="Q263" i="15"/>
  <c r="AA262" i="15"/>
  <c r="AB262" i="15" s="1"/>
  <c r="Y262" i="15"/>
  <c r="Z262" i="15" s="1"/>
  <c r="W262" i="15"/>
  <c r="X262" i="15" s="1"/>
  <c r="U262" i="15"/>
  <c r="V262" i="15" s="1"/>
  <c r="S262" i="15"/>
  <c r="T262" i="15" s="1"/>
  <c r="Q262" i="15"/>
  <c r="AA261" i="15"/>
  <c r="AB261" i="15" s="1"/>
  <c r="Z261" i="15"/>
  <c r="Y261" i="15"/>
  <c r="W261" i="15"/>
  <c r="X261" i="15" s="1"/>
  <c r="U261" i="15"/>
  <c r="V261" i="15" s="1"/>
  <c r="S261" i="15"/>
  <c r="T261" i="15" s="1"/>
  <c r="Q261" i="15"/>
  <c r="AA260" i="15"/>
  <c r="AB260" i="15" s="1"/>
  <c r="Y260" i="15"/>
  <c r="Z260" i="15" s="1"/>
  <c r="W260" i="15"/>
  <c r="X260" i="15" s="1"/>
  <c r="U260" i="15"/>
  <c r="V260" i="15" s="1"/>
  <c r="S260" i="15"/>
  <c r="T260" i="15" s="1"/>
  <c r="Q260" i="15"/>
  <c r="AA259" i="15"/>
  <c r="AB259" i="15" s="1"/>
  <c r="Y259" i="15"/>
  <c r="Z259" i="15" s="1"/>
  <c r="W259" i="15"/>
  <c r="X259" i="15" s="1"/>
  <c r="U259" i="15"/>
  <c r="V259" i="15" s="1"/>
  <c r="S259" i="15"/>
  <c r="T259" i="15" s="1"/>
  <c r="Q259" i="15"/>
  <c r="AA258" i="15"/>
  <c r="AB258" i="15" s="1"/>
  <c r="Y258" i="15"/>
  <c r="Z258" i="15" s="1"/>
  <c r="W258" i="15"/>
  <c r="X258" i="15" s="1"/>
  <c r="U258" i="15"/>
  <c r="V258" i="15" s="1"/>
  <c r="S258" i="15"/>
  <c r="T258" i="15" s="1"/>
  <c r="Q258" i="15"/>
  <c r="AA257" i="15"/>
  <c r="AB257" i="15" s="1"/>
  <c r="Y257" i="15"/>
  <c r="Z257" i="15" s="1"/>
  <c r="W257" i="15"/>
  <c r="X257" i="15" s="1"/>
  <c r="U257" i="15"/>
  <c r="V257" i="15" s="1"/>
  <c r="S257" i="15"/>
  <c r="T257" i="15" s="1"/>
  <c r="Q257" i="15"/>
  <c r="R257" i="15" s="1"/>
  <c r="AA256" i="15"/>
  <c r="AB256" i="15" s="1"/>
  <c r="Y256" i="15"/>
  <c r="Z256" i="15" s="1"/>
  <c r="W256" i="15"/>
  <c r="X256" i="15" s="1"/>
  <c r="U256" i="15"/>
  <c r="V256" i="15" s="1"/>
  <c r="S256" i="15"/>
  <c r="R256" i="15" s="1"/>
  <c r="Q256" i="15"/>
  <c r="AA255" i="15"/>
  <c r="AB255" i="15" s="1"/>
  <c r="Y255" i="15"/>
  <c r="Z255" i="15" s="1"/>
  <c r="W255" i="15"/>
  <c r="X255" i="15" s="1"/>
  <c r="U255" i="15"/>
  <c r="V255" i="15" s="1"/>
  <c r="S255" i="15"/>
  <c r="T255" i="15" s="1"/>
  <c r="Q255" i="15"/>
  <c r="AA254" i="15"/>
  <c r="AB254" i="15" s="1"/>
  <c r="Y254" i="15"/>
  <c r="Z254" i="15" s="1"/>
  <c r="W254" i="15"/>
  <c r="X254" i="15" s="1"/>
  <c r="U254" i="15"/>
  <c r="V254" i="15" s="1"/>
  <c r="S254" i="15"/>
  <c r="T254" i="15" s="1"/>
  <c r="Q254" i="15"/>
  <c r="AA253" i="15"/>
  <c r="AB253" i="15" s="1"/>
  <c r="Y253" i="15"/>
  <c r="Z253" i="15" s="1"/>
  <c r="W253" i="15"/>
  <c r="X253" i="15" s="1"/>
  <c r="U253" i="15"/>
  <c r="V253" i="15" s="1"/>
  <c r="S253" i="15"/>
  <c r="T253" i="15" s="1"/>
  <c r="Q253" i="15"/>
  <c r="AA252" i="15"/>
  <c r="AB252" i="15" s="1"/>
  <c r="Y252" i="15"/>
  <c r="Z252" i="15" s="1"/>
  <c r="W252" i="15"/>
  <c r="X252" i="15" s="1"/>
  <c r="U252" i="15"/>
  <c r="V252" i="15" s="1"/>
  <c r="S252" i="15"/>
  <c r="Q252" i="15"/>
  <c r="AA251" i="15"/>
  <c r="AB251" i="15" s="1"/>
  <c r="Y251" i="15"/>
  <c r="Z251" i="15" s="1"/>
  <c r="X251" i="15"/>
  <c r="W251" i="15"/>
  <c r="V251" i="15"/>
  <c r="U251" i="15"/>
  <c r="S251" i="15"/>
  <c r="Q251" i="15"/>
  <c r="AA250" i="15"/>
  <c r="AB250" i="15" s="1"/>
  <c r="Y250" i="15"/>
  <c r="Z250" i="15" s="1"/>
  <c r="W250" i="15"/>
  <c r="X250" i="15" s="1"/>
  <c r="V250" i="15"/>
  <c r="U250" i="15"/>
  <c r="S250" i="15"/>
  <c r="T250" i="15" s="1"/>
  <c r="Q250" i="15"/>
  <c r="R250" i="15" s="1"/>
  <c r="AA249" i="15"/>
  <c r="AB249" i="15" s="1"/>
  <c r="Y249" i="15"/>
  <c r="Z249" i="15" s="1"/>
  <c r="W249" i="15"/>
  <c r="X249" i="15" s="1"/>
  <c r="U249" i="15"/>
  <c r="V249" i="15" s="1"/>
  <c r="S249" i="15"/>
  <c r="T249" i="15" s="1"/>
  <c r="Q249" i="15"/>
  <c r="R249" i="15" s="1"/>
  <c r="AA248" i="15"/>
  <c r="AB248" i="15" s="1"/>
  <c r="Y248" i="15"/>
  <c r="Z248" i="15" s="1"/>
  <c r="W248" i="15"/>
  <c r="X248" i="15" s="1"/>
  <c r="U248" i="15"/>
  <c r="V248" i="15" s="1"/>
  <c r="S248" i="15"/>
  <c r="T248" i="15" s="1"/>
  <c r="Q248" i="15"/>
  <c r="R248" i="15" s="1"/>
  <c r="AA247" i="15"/>
  <c r="AB247" i="15" s="1"/>
  <c r="Z247" i="15"/>
  <c r="Y247" i="15"/>
  <c r="W247" i="15"/>
  <c r="X247" i="15" s="1"/>
  <c r="U247" i="15"/>
  <c r="V247" i="15" s="1"/>
  <c r="S247" i="15"/>
  <c r="T247" i="15" s="1"/>
  <c r="Q247" i="15"/>
  <c r="R247" i="15" s="1"/>
  <c r="AA246" i="15"/>
  <c r="AB246" i="15" s="1"/>
  <c r="Y246" i="15"/>
  <c r="Z246" i="15" s="1"/>
  <c r="W246" i="15"/>
  <c r="X246" i="15" s="1"/>
  <c r="U246" i="15"/>
  <c r="V246" i="15" s="1"/>
  <c r="S246" i="15"/>
  <c r="T246" i="15" s="1"/>
  <c r="Q246" i="15"/>
  <c r="AA245" i="15"/>
  <c r="AB245" i="15" s="1"/>
  <c r="Z245" i="15"/>
  <c r="Y245" i="15"/>
  <c r="W245" i="15"/>
  <c r="X245" i="15" s="1"/>
  <c r="U245" i="15"/>
  <c r="V245" i="15" s="1"/>
  <c r="S245" i="15"/>
  <c r="T245" i="15" s="1"/>
  <c r="Q245" i="15"/>
  <c r="AB244" i="15"/>
  <c r="AA244" i="15"/>
  <c r="Y244" i="15"/>
  <c r="Z244" i="15" s="1"/>
  <c r="W244" i="15"/>
  <c r="X244" i="15" s="1"/>
  <c r="U244" i="15"/>
  <c r="V244" i="15" s="1"/>
  <c r="S244" i="15"/>
  <c r="T244" i="15" s="1"/>
  <c r="Q244" i="15"/>
  <c r="AA243" i="15"/>
  <c r="AB243" i="15" s="1"/>
  <c r="Y243" i="15"/>
  <c r="Z243" i="15" s="1"/>
  <c r="W243" i="15"/>
  <c r="X243" i="15" s="1"/>
  <c r="U243" i="15"/>
  <c r="V243" i="15" s="1"/>
  <c r="S243" i="15"/>
  <c r="Q243" i="15"/>
  <c r="AA242" i="15"/>
  <c r="AB242" i="15" s="1"/>
  <c r="Y242" i="15"/>
  <c r="Z242" i="15" s="1"/>
  <c r="X242" i="15"/>
  <c r="W242" i="15"/>
  <c r="V242" i="15"/>
  <c r="U242" i="15"/>
  <c r="S242" i="15"/>
  <c r="T242" i="15" s="1"/>
  <c r="Q242" i="15"/>
  <c r="R242" i="15" s="1"/>
  <c r="AA241" i="15"/>
  <c r="AB241" i="15" s="1"/>
  <c r="Y241" i="15"/>
  <c r="Z241" i="15" s="1"/>
  <c r="W241" i="15"/>
  <c r="X241" i="15" s="1"/>
  <c r="U241" i="15"/>
  <c r="V241" i="15" s="1"/>
  <c r="S241" i="15"/>
  <c r="T241" i="15" s="1"/>
  <c r="Q241" i="15"/>
  <c r="R241" i="15" s="1"/>
  <c r="AA240" i="15"/>
  <c r="AB240" i="15" s="1"/>
  <c r="Y240" i="15"/>
  <c r="Z240" i="15" s="1"/>
  <c r="W240" i="15"/>
  <c r="X240" i="15" s="1"/>
  <c r="U240" i="15"/>
  <c r="V240" i="15" s="1"/>
  <c r="S240" i="15"/>
  <c r="T240" i="15" s="1"/>
  <c r="Q240" i="15"/>
  <c r="AA239" i="15"/>
  <c r="AB239" i="15" s="1"/>
  <c r="Z239" i="15"/>
  <c r="Y239" i="15"/>
  <c r="W239" i="15"/>
  <c r="X239" i="15" s="1"/>
  <c r="U239" i="15"/>
  <c r="V239" i="15" s="1"/>
  <c r="S239" i="15"/>
  <c r="T239" i="15" s="1"/>
  <c r="Q239" i="15"/>
  <c r="AA238" i="15"/>
  <c r="AB238" i="15" s="1"/>
  <c r="Y238" i="15"/>
  <c r="Z238" i="15" s="1"/>
  <c r="W238" i="15"/>
  <c r="X238" i="15" s="1"/>
  <c r="U238" i="15"/>
  <c r="V238" i="15" s="1"/>
  <c r="S238" i="15"/>
  <c r="Q238" i="15"/>
  <c r="AA237" i="15"/>
  <c r="AB237" i="15" s="1"/>
  <c r="Y237" i="15"/>
  <c r="Z237" i="15" s="1"/>
  <c r="W237" i="15"/>
  <c r="X237" i="15" s="1"/>
  <c r="U237" i="15"/>
  <c r="V237" i="15" s="1"/>
  <c r="S237" i="15"/>
  <c r="T237" i="15" s="1"/>
  <c r="Q237" i="15"/>
  <c r="AA236" i="15"/>
  <c r="AB236" i="15" s="1"/>
  <c r="Y236" i="15"/>
  <c r="Z236" i="15" s="1"/>
  <c r="W236" i="15"/>
  <c r="X236" i="15" s="1"/>
  <c r="U236" i="15"/>
  <c r="V236" i="15" s="1"/>
  <c r="S236" i="15"/>
  <c r="T236" i="15" s="1"/>
  <c r="Q236" i="15"/>
  <c r="AA235" i="15"/>
  <c r="AB235" i="15" s="1"/>
  <c r="Y235" i="15"/>
  <c r="Z235" i="15" s="1"/>
  <c r="W235" i="15"/>
  <c r="X235" i="15" s="1"/>
  <c r="U235" i="15"/>
  <c r="V235" i="15" s="1"/>
  <c r="S235" i="15"/>
  <c r="T235" i="15" s="1"/>
  <c r="Q235" i="15"/>
  <c r="AA234" i="15"/>
  <c r="AB234" i="15" s="1"/>
  <c r="Y234" i="15"/>
  <c r="Z234" i="15" s="1"/>
  <c r="W234" i="15"/>
  <c r="X234" i="15" s="1"/>
  <c r="U234" i="15"/>
  <c r="V234" i="15" s="1"/>
  <c r="S234" i="15"/>
  <c r="Q234" i="15"/>
  <c r="AA233" i="15"/>
  <c r="AB233" i="15" s="1"/>
  <c r="Z233" i="15"/>
  <c r="Y233" i="15"/>
  <c r="W233" i="15"/>
  <c r="X233" i="15" s="1"/>
  <c r="U233" i="15"/>
  <c r="V233" i="15" s="1"/>
  <c r="S233" i="15"/>
  <c r="T233" i="15" s="1"/>
  <c r="Q233" i="15"/>
  <c r="AA232" i="15"/>
  <c r="AB232" i="15" s="1"/>
  <c r="Y232" i="15"/>
  <c r="Z232" i="15" s="1"/>
  <c r="W232" i="15"/>
  <c r="X232" i="15" s="1"/>
  <c r="U232" i="15"/>
  <c r="V232" i="15" s="1"/>
  <c r="S232" i="15"/>
  <c r="Q232" i="15"/>
  <c r="AA231" i="15"/>
  <c r="AB231" i="15" s="1"/>
  <c r="Y231" i="15"/>
  <c r="Z231" i="15" s="1"/>
  <c r="W231" i="15"/>
  <c r="X231" i="15" s="1"/>
  <c r="U231" i="15"/>
  <c r="V231" i="15" s="1"/>
  <c r="S231" i="15"/>
  <c r="Q231" i="15"/>
  <c r="AA230" i="15"/>
  <c r="AB230" i="15" s="1"/>
  <c r="Y230" i="15"/>
  <c r="Z230" i="15" s="1"/>
  <c r="W230" i="15"/>
  <c r="X230" i="15" s="1"/>
  <c r="U230" i="15"/>
  <c r="V230" i="15" s="1"/>
  <c r="T230" i="15"/>
  <c r="S230" i="15"/>
  <c r="Q230" i="15"/>
  <c r="AA229" i="15"/>
  <c r="AB229" i="15" s="1"/>
  <c r="Y229" i="15"/>
  <c r="Z229" i="15" s="1"/>
  <c r="W229" i="15"/>
  <c r="X229" i="15" s="1"/>
  <c r="U229" i="15"/>
  <c r="V229" i="15" s="1"/>
  <c r="S229" i="15"/>
  <c r="T229" i="15" s="1"/>
  <c r="Q229" i="15"/>
  <c r="AA228" i="15"/>
  <c r="AB228" i="15" s="1"/>
  <c r="Y228" i="15"/>
  <c r="Z228" i="15" s="1"/>
  <c r="W228" i="15"/>
  <c r="X228" i="15" s="1"/>
  <c r="U228" i="15"/>
  <c r="V228" i="15" s="1"/>
  <c r="S228" i="15"/>
  <c r="T228" i="15" s="1"/>
  <c r="Q228" i="15"/>
  <c r="AB227" i="15"/>
  <c r="AA227" i="15"/>
  <c r="Y227" i="15"/>
  <c r="Z227" i="15" s="1"/>
  <c r="W227" i="15"/>
  <c r="X227" i="15" s="1"/>
  <c r="U227" i="15"/>
  <c r="V227" i="15" s="1"/>
  <c r="S227" i="15"/>
  <c r="T227" i="15" s="1"/>
  <c r="Q227" i="15"/>
  <c r="AA226" i="15"/>
  <c r="AB226" i="15" s="1"/>
  <c r="Y226" i="15"/>
  <c r="Z226" i="15" s="1"/>
  <c r="W226" i="15"/>
  <c r="X226" i="15" s="1"/>
  <c r="U226" i="15"/>
  <c r="V226" i="15" s="1"/>
  <c r="T226" i="15"/>
  <c r="S226" i="15"/>
  <c r="Q226" i="15"/>
  <c r="AA225" i="15"/>
  <c r="AB225" i="15" s="1"/>
  <c r="Y225" i="15"/>
  <c r="Z225" i="15" s="1"/>
  <c r="W225" i="15"/>
  <c r="X225" i="15" s="1"/>
  <c r="U225" i="15"/>
  <c r="V225" i="15" s="1"/>
  <c r="S225" i="15"/>
  <c r="T225" i="15" s="1"/>
  <c r="Q225" i="15"/>
  <c r="AA224" i="15"/>
  <c r="AB224" i="15" s="1"/>
  <c r="Y224" i="15"/>
  <c r="Z224" i="15" s="1"/>
  <c r="W224" i="15"/>
  <c r="X224" i="15" s="1"/>
  <c r="V224" i="15"/>
  <c r="U224" i="15"/>
  <c r="S224" i="15"/>
  <c r="T224" i="15" s="1"/>
  <c r="Q224" i="15"/>
  <c r="AA223" i="15"/>
  <c r="AB223" i="15" s="1"/>
  <c r="Y223" i="15"/>
  <c r="Z223" i="15" s="1"/>
  <c r="W223" i="15"/>
  <c r="X223" i="15" s="1"/>
  <c r="V223" i="15"/>
  <c r="U223" i="15"/>
  <c r="S223" i="15"/>
  <c r="T223" i="15" s="1"/>
  <c r="Q223" i="15"/>
  <c r="AA222" i="15"/>
  <c r="AB222" i="15" s="1"/>
  <c r="Y222" i="15"/>
  <c r="Z222" i="15" s="1"/>
  <c r="X222" i="15"/>
  <c r="W222" i="15"/>
  <c r="U222" i="15"/>
  <c r="V222" i="15" s="1"/>
  <c r="S222" i="15"/>
  <c r="Q222" i="15"/>
  <c r="AA221" i="15"/>
  <c r="AB221" i="15" s="1"/>
  <c r="Y221" i="15"/>
  <c r="Z221" i="15" s="1"/>
  <c r="W221" i="15"/>
  <c r="X221" i="15" s="1"/>
  <c r="U221" i="15"/>
  <c r="V221" i="15" s="1"/>
  <c r="S221" i="15"/>
  <c r="R221" i="15" s="1"/>
  <c r="Q221" i="15"/>
  <c r="AA220" i="15"/>
  <c r="AB220" i="15" s="1"/>
  <c r="Z220" i="15"/>
  <c r="Y220" i="15"/>
  <c r="W220" i="15"/>
  <c r="X220" i="15" s="1"/>
  <c r="U220" i="15"/>
  <c r="V220" i="15" s="1"/>
  <c r="S220" i="15"/>
  <c r="T220" i="15" s="1"/>
  <c r="Q220" i="15"/>
  <c r="AA219" i="15"/>
  <c r="AB219" i="15" s="1"/>
  <c r="Y219" i="15"/>
  <c r="Z219" i="15" s="1"/>
  <c r="W219" i="15"/>
  <c r="X219" i="15" s="1"/>
  <c r="U219" i="15"/>
  <c r="V219" i="15" s="1"/>
  <c r="S219" i="15"/>
  <c r="T219" i="15" s="1"/>
  <c r="Q219" i="15"/>
  <c r="AA218" i="15"/>
  <c r="AB218" i="15" s="1"/>
  <c r="Y218" i="15"/>
  <c r="Z218" i="15" s="1"/>
  <c r="W218" i="15"/>
  <c r="X218" i="15" s="1"/>
  <c r="U218" i="15"/>
  <c r="V218" i="15" s="1"/>
  <c r="S218" i="15"/>
  <c r="T218" i="15" s="1"/>
  <c r="Q218" i="15"/>
  <c r="AA217" i="15"/>
  <c r="AB217" i="15" s="1"/>
  <c r="Z217" i="15"/>
  <c r="Y217" i="15"/>
  <c r="W217" i="15"/>
  <c r="X217" i="15" s="1"/>
  <c r="U217" i="15"/>
  <c r="V217" i="15" s="1"/>
  <c r="S217" i="15"/>
  <c r="T217" i="15" s="1"/>
  <c r="Q217" i="15"/>
  <c r="AB216" i="15"/>
  <c r="AA216" i="15"/>
  <c r="Y216" i="15"/>
  <c r="Z216" i="15" s="1"/>
  <c r="X216" i="15"/>
  <c r="W216" i="15"/>
  <c r="U216" i="15"/>
  <c r="V216" i="15" s="1"/>
  <c r="S216" i="15"/>
  <c r="Q216" i="15"/>
  <c r="AA215" i="15"/>
  <c r="AB215" i="15" s="1"/>
  <c r="Y215" i="15"/>
  <c r="Z215" i="15" s="1"/>
  <c r="W215" i="15"/>
  <c r="X215" i="15" s="1"/>
  <c r="U215" i="15"/>
  <c r="V215" i="15" s="1"/>
  <c r="S215" i="15"/>
  <c r="T215" i="15" s="1"/>
  <c r="Q215" i="15"/>
  <c r="AA214" i="15"/>
  <c r="AB214" i="15" s="1"/>
  <c r="Y214" i="15"/>
  <c r="Z214" i="15" s="1"/>
  <c r="W214" i="15"/>
  <c r="X214" i="15" s="1"/>
  <c r="U214" i="15"/>
  <c r="V214" i="15" s="1"/>
  <c r="S214" i="15"/>
  <c r="Q214" i="15"/>
  <c r="AA213" i="15"/>
  <c r="AB213" i="15" s="1"/>
  <c r="Y213" i="15"/>
  <c r="Z213" i="15" s="1"/>
  <c r="W213" i="15"/>
  <c r="X213" i="15" s="1"/>
  <c r="U213" i="15"/>
  <c r="V213" i="15" s="1"/>
  <c r="S213" i="15"/>
  <c r="T213" i="15" s="1"/>
  <c r="Q213" i="15"/>
  <c r="R213" i="15" s="1"/>
  <c r="AB212" i="15"/>
  <c r="AA212" i="15"/>
  <c r="Z212" i="15"/>
  <c r="Y212" i="15"/>
  <c r="W212" i="15"/>
  <c r="X212" i="15" s="1"/>
  <c r="U212" i="15"/>
  <c r="V212" i="15" s="1"/>
  <c r="S212" i="15"/>
  <c r="T212" i="15" s="1"/>
  <c r="Q212" i="15"/>
  <c r="AA211" i="15"/>
  <c r="AB211" i="15" s="1"/>
  <c r="Y211" i="15"/>
  <c r="Z211" i="15" s="1"/>
  <c r="W211" i="15"/>
  <c r="X211" i="15" s="1"/>
  <c r="U211" i="15"/>
  <c r="V211" i="15" s="1"/>
  <c r="S211" i="15"/>
  <c r="R211" i="15" s="1"/>
  <c r="Q211" i="15"/>
  <c r="AA210" i="15"/>
  <c r="AB210" i="15" s="1"/>
  <c r="Y210" i="15"/>
  <c r="Z210" i="15" s="1"/>
  <c r="W210" i="15"/>
  <c r="X210" i="15" s="1"/>
  <c r="U210" i="15"/>
  <c r="V210" i="15" s="1"/>
  <c r="S210" i="15"/>
  <c r="T210" i="15" s="1"/>
  <c r="Q210" i="15"/>
  <c r="AA209" i="15"/>
  <c r="AB209" i="15" s="1"/>
  <c r="Y209" i="15"/>
  <c r="Z209" i="15" s="1"/>
  <c r="W209" i="15"/>
  <c r="X209" i="15" s="1"/>
  <c r="U209" i="15"/>
  <c r="V209" i="15" s="1"/>
  <c r="S209" i="15"/>
  <c r="Q209" i="15"/>
  <c r="AA208" i="15"/>
  <c r="AB208" i="15" s="1"/>
  <c r="Y208" i="15"/>
  <c r="Z208" i="15" s="1"/>
  <c r="W208" i="15"/>
  <c r="X208" i="15" s="1"/>
  <c r="U208" i="15"/>
  <c r="V208" i="15" s="1"/>
  <c r="S208" i="15"/>
  <c r="T208" i="15" s="1"/>
  <c r="Q208" i="15"/>
  <c r="AA207" i="15"/>
  <c r="AB207" i="15" s="1"/>
  <c r="Y207" i="15"/>
  <c r="Z207" i="15" s="1"/>
  <c r="W207" i="15"/>
  <c r="X207" i="15" s="1"/>
  <c r="U207" i="15"/>
  <c r="V207" i="15" s="1"/>
  <c r="S207" i="15"/>
  <c r="T207" i="15" s="1"/>
  <c r="Q207" i="15"/>
  <c r="R207" i="15" s="1"/>
  <c r="AB206" i="15"/>
  <c r="AA206" i="15"/>
  <c r="Y206" i="15"/>
  <c r="Z206" i="15" s="1"/>
  <c r="W206" i="15"/>
  <c r="X206" i="15" s="1"/>
  <c r="U206" i="15"/>
  <c r="V206" i="15" s="1"/>
  <c r="S206" i="15"/>
  <c r="T206" i="15" s="1"/>
  <c r="Q206" i="15"/>
  <c r="AA205" i="15"/>
  <c r="AB205" i="15" s="1"/>
  <c r="Y205" i="15"/>
  <c r="Z205" i="15" s="1"/>
  <c r="W205" i="15"/>
  <c r="X205" i="15" s="1"/>
  <c r="U205" i="15"/>
  <c r="V205" i="15" s="1"/>
  <c r="S205" i="15"/>
  <c r="T205" i="15" s="1"/>
  <c r="Q205" i="15"/>
  <c r="AA204" i="15"/>
  <c r="AB204" i="15" s="1"/>
  <c r="Y204" i="15"/>
  <c r="Z204" i="15" s="1"/>
  <c r="W204" i="15"/>
  <c r="X204" i="15" s="1"/>
  <c r="U204" i="15"/>
  <c r="V204" i="15" s="1"/>
  <c r="S204" i="15"/>
  <c r="Q204" i="15"/>
  <c r="AA203" i="15"/>
  <c r="AB203" i="15" s="1"/>
  <c r="Y203" i="15"/>
  <c r="Z203" i="15" s="1"/>
  <c r="W203" i="15"/>
  <c r="X203" i="15" s="1"/>
  <c r="U203" i="15"/>
  <c r="V203" i="15" s="1"/>
  <c r="S203" i="15"/>
  <c r="Q203" i="15"/>
  <c r="AA202" i="15"/>
  <c r="AB202" i="15" s="1"/>
  <c r="Y202" i="15"/>
  <c r="Z202" i="15" s="1"/>
  <c r="W202" i="15"/>
  <c r="X202" i="15" s="1"/>
  <c r="U202" i="15"/>
  <c r="V202" i="15" s="1"/>
  <c r="S202" i="15"/>
  <c r="T202" i="15" s="1"/>
  <c r="Q202" i="15"/>
  <c r="AA201" i="15"/>
  <c r="AB201" i="15" s="1"/>
  <c r="Y201" i="15"/>
  <c r="Z201" i="15" s="1"/>
  <c r="W201" i="15"/>
  <c r="X201" i="15" s="1"/>
  <c r="U201" i="15"/>
  <c r="V201" i="15" s="1"/>
  <c r="T201" i="15"/>
  <c r="S201" i="15"/>
  <c r="R201" i="15"/>
  <c r="Q201" i="15"/>
  <c r="AA200" i="15"/>
  <c r="AB200" i="15" s="1"/>
  <c r="Y200" i="15"/>
  <c r="Z200" i="15" s="1"/>
  <c r="X200" i="15"/>
  <c r="W200" i="15"/>
  <c r="U200" i="15"/>
  <c r="V200" i="15" s="1"/>
  <c r="S200" i="15"/>
  <c r="T200" i="15" s="1"/>
  <c r="Q200" i="15"/>
  <c r="AA199" i="15"/>
  <c r="AB199" i="15" s="1"/>
  <c r="Y199" i="15"/>
  <c r="Z199" i="15" s="1"/>
  <c r="W199" i="15"/>
  <c r="X199" i="15" s="1"/>
  <c r="U199" i="15"/>
  <c r="V199" i="15" s="1"/>
  <c r="S199" i="15"/>
  <c r="R199" i="15" s="1"/>
  <c r="Q199" i="15"/>
  <c r="AA198" i="15"/>
  <c r="AB198" i="15" s="1"/>
  <c r="Y198" i="15"/>
  <c r="Z198" i="15" s="1"/>
  <c r="W198" i="15"/>
  <c r="X198" i="15" s="1"/>
  <c r="U198" i="15"/>
  <c r="V198" i="15" s="1"/>
  <c r="S198" i="15"/>
  <c r="T198" i="15" s="1"/>
  <c r="Q198" i="15"/>
  <c r="AA197" i="15"/>
  <c r="AB197" i="15" s="1"/>
  <c r="Y197" i="15"/>
  <c r="Z197" i="15" s="1"/>
  <c r="W197" i="15"/>
  <c r="X197" i="15" s="1"/>
  <c r="U197" i="15"/>
  <c r="V197" i="15" s="1"/>
  <c r="S197" i="15"/>
  <c r="Q197" i="15"/>
  <c r="AA196" i="15"/>
  <c r="AB196" i="15" s="1"/>
  <c r="Y196" i="15"/>
  <c r="Z196" i="15" s="1"/>
  <c r="W196" i="15"/>
  <c r="X196" i="15" s="1"/>
  <c r="V196" i="15"/>
  <c r="U196" i="15"/>
  <c r="S196" i="15"/>
  <c r="T196" i="15" s="1"/>
  <c r="Q196" i="15"/>
  <c r="AA195" i="15"/>
  <c r="AB195" i="15" s="1"/>
  <c r="Y195" i="15"/>
  <c r="Z195" i="15" s="1"/>
  <c r="W195" i="15"/>
  <c r="X195" i="15" s="1"/>
  <c r="U195" i="15"/>
  <c r="V195" i="15" s="1"/>
  <c r="S195" i="15"/>
  <c r="Q195" i="15"/>
  <c r="AA194" i="15"/>
  <c r="AB194" i="15" s="1"/>
  <c r="Y194" i="15"/>
  <c r="Z194" i="15" s="1"/>
  <c r="W194" i="15"/>
  <c r="X194" i="15" s="1"/>
  <c r="U194" i="15"/>
  <c r="V194" i="15" s="1"/>
  <c r="S194" i="15"/>
  <c r="Q194" i="15"/>
  <c r="AA193" i="15"/>
  <c r="AB193" i="15" s="1"/>
  <c r="Y193" i="15"/>
  <c r="Z193" i="15" s="1"/>
  <c r="W193" i="15"/>
  <c r="X193" i="15" s="1"/>
  <c r="U193" i="15"/>
  <c r="V193" i="15" s="1"/>
  <c r="S193" i="15"/>
  <c r="T193" i="15" s="1"/>
  <c r="Q193" i="15"/>
  <c r="AA192" i="15"/>
  <c r="AB192" i="15" s="1"/>
  <c r="Y192" i="15"/>
  <c r="Z192" i="15" s="1"/>
  <c r="W192" i="15"/>
  <c r="X192" i="15" s="1"/>
  <c r="U192" i="15"/>
  <c r="V192" i="15" s="1"/>
  <c r="S192" i="15"/>
  <c r="Q192" i="15"/>
  <c r="AA191" i="15"/>
  <c r="AB191" i="15" s="1"/>
  <c r="Y191" i="15"/>
  <c r="Z191" i="15" s="1"/>
  <c r="W191" i="15"/>
  <c r="X191" i="15" s="1"/>
  <c r="U191" i="15"/>
  <c r="V191" i="15" s="1"/>
  <c r="S191" i="15"/>
  <c r="Q191" i="15"/>
  <c r="AB190" i="15"/>
  <c r="AA190" i="15"/>
  <c r="Y190" i="15"/>
  <c r="Z190" i="15" s="1"/>
  <c r="W190" i="15"/>
  <c r="X190" i="15" s="1"/>
  <c r="U190" i="15"/>
  <c r="V190" i="15" s="1"/>
  <c r="S190" i="15"/>
  <c r="R190" i="15" s="1"/>
  <c r="Q190" i="15"/>
  <c r="AA189" i="15"/>
  <c r="AB189" i="15" s="1"/>
  <c r="Y189" i="15"/>
  <c r="Z189" i="15" s="1"/>
  <c r="W189" i="15"/>
  <c r="X189" i="15" s="1"/>
  <c r="U189" i="15"/>
  <c r="V189" i="15" s="1"/>
  <c r="S189" i="15"/>
  <c r="T189" i="15" s="1"/>
  <c r="Q189" i="15"/>
  <c r="AA188" i="15"/>
  <c r="AB188" i="15" s="1"/>
  <c r="Y188" i="15"/>
  <c r="Z188" i="15" s="1"/>
  <c r="W188" i="15"/>
  <c r="X188" i="15" s="1"/>
  <c r="U188" i="15"/>
  <c r="V188" i="15" s="1"/>
  <c r="S188" i="15"/>
  <c r="Q188" i="15"/>
  <c r="AA187" i="15"/>
  <c r="AB187" i="15" s="1"/>
  <c r="Y187" i="15"/>
  <c r="Z187" i="15" s="1"/>
  <c r="W187" i="15"/>
  <c r="X187" i="15" s="1"/>
  <c r="U187" i="15"/>
  <c r="V187" i="15" s="1"/>
  <c r="S187" i="15"/>
  <c r="Q187" i="15"/>
  <c r="AA186" i="15"/>
  <c r="AB186" i="15" s="1"/>
  <c r="Y186" i="15"/>
  <c r="Z186" i="15" s="1"/>
  <c r="W186" i="15"/>
  <c r="X186" i="15" s="1"/>
  <c r="U186" i="15"/>
  <c r="V186" i="15" s="1"/>
  <c r="S186" i="15"/>
  <c r="Q186" i="15"/>
  <c r="AB185" i="15"/>
  <c r="AA185" i="15"/>
  <c r="Y185" i="15"/>
  <c r="Z185" i="15" s="1"/>
  <c r="W185" i="15"/>
  <c r="X185" i="15" s="1"/>
  <c r="U185" i="15"/>
  <c r="V185" i="15" s="1"/>
  <c r="S185" i="15"/>
  <c r="T185" i="15" s="1"/>
  <c r="Q185" i="15"/>
  <c r="AA184" i="15"/>
  <c r="AB184" i="15" s="1"/>
  <c r="Y184" i="15"/>
  <c r="Z184" i="15" s="1"/>
  <c r="W184" i="15"/>
  <c r="X184" i="15" s="1"/>
  <c r="U184" i="15"/>
  <c r="V184" i="15" s="1"/>
  <c r="S184" i="15"/>
  <c r="T184" i="15" s="1"/>
  <c r="Q184" i="15"/>
  <c r="AA183" i="15"/>
  <c r="AB183" i="15" s="1"/>
  <c r="Y183" i="15"/>
  <c r="Z183" i="15" s="1"/>
  <c r="X183" i="15"/>
  <c r="W183" i="15"/>
  <c r="U183" i="15"/>
  <c r="V183" i="15" s="1"/>
  <c r="S183" i="15"/>
  <c r="T183" i="15" s="1"/>
  <c r="Q183" i="15"/>
  <c r="AA182" i="15"/>
  <c r="AB182" i="15" s="1"/>
  <c r="Y182" i="15"/>
  <c r="Z182" i="15" s="1"/>
  <c r="W182" i="15"/>
  <c r="X182" i="15" s="1"/>
  <c r="U182" i="15"/>
  <c r="V182" i="15" s="1"/>
  <c r="S182" i="15"/>
  <c r="Q182" i="15"/>
  <c r="AA181" i="15"/>
  <c r="AB181" i="15" s="1"/>
  <c r="Z181" i="15"/>
  <c r="Y181" i="15"/>
  <c r="X181" i="15"/>
  <c r="W181" i="15"/>
  <c r="U181" i="15"/>
  <c r="V181" i="15" s="1"/>
  <c r="S181" i="15"/>
  <c r="Q181" i="15"/>
  <c r="AB180" i="15"/>
  <c r="AA180" i="15"/>
  <c r="Y180" i="15"/>
  <c r="Z180" i="15" s="1"/>
  <c r="W180" i="15"/>
  <c r="U180" i="15"/>
  <c r="V180" i="15" s="1"/>
  <c r="S180" i="15"/>
  <c r="R180" i="15" s="1"/>
  <c r="Q180" i="15"/>
  <c r="AA179" i="15"/>
  <c r="AB179" i="15" s="1"/>
  <c r="Y179" i="15"/>
  <c r="Z179" i="15" s="1"/>
  <c r="W179" i="15"/>
  <c r="X179" i="15" s="1"/>
  <c r="U179" i="15"/>
  <c r="V179" i="15" s="1"/>
  <c r="T179" i="15"/>
  <c r="S179" i="15"/>
  <c r="R179" i="15"/>
  <c r="Q179" i="15"/>
  <c r="AB178" i="15"/>
  <c r="AA178" i="15"/>
  <c r="Y178" i="15"/>
  <c r="Z178" i="15" s="1"/>
  <c r="W178" i="15"/>
  <c r="X178" i="15" s="1"/>
  <c r="U178" i="15"/>
  <c r="V178" i="15" s="1"/>
  <c r="S178" i="15"/>
  <c r="T178" i="15" s="1"/>
  <c r="Q178" i="15"/>
  <c r="AB177" i="15"/>
  <c r="AA177" i="15"/>
  <c r="Z177" i="15"/>
  <c r="Y177" i="15"/>
  <c r="W177" i="15"/>
  <c r="X177" i="15" s="1"/>
  <c r="U177" i="15"/>
  <c r="V177" i="15" s="1"/>
  <c r="T177" i="15"/>
  <c r="S177" i="15"/>
  <c r="Q177" i="15"/>
  <c r="R177" i="15" s="1"/>
  <c r="AA176" i="15"/>
  <c r="AB176" i="15" s="1"/>
  <c r="Y176" i="15"/>
  <c r="Z176" i="15" s="1"/>
  <c r="W176" i="15"/>
  <c r="X176" i="15" s="1"/>
  <c r="U176" i="15"/>
  <c r="V176" i="15" s="1"/>
  <c r="T176" i="15"/>
  <c r="S176" i="15"/>
  <c r="Q176" i="15"/>
  <c r="AA175" i="15"/>
  <c r="AB175" i="15" s="1"/>
  <c r="Y175" i="15"/>
  <c r="Z175" i="15" s="1"/>
  <c r="W175" i="15"/>
  <c r="X175" i="15" s="1"/>
  <c r="U175" i="15"/>
  <c r="V175" i="15" s="1"/>
  <c r="S175" i="15"/>
  <c r="T175" i="15" s="1"/>
  <c r="Q175" i="15"/>
  <c r="AA174" i="15"/>
  <c r="AB174" i="15" s="1"/>
  <c r="Y174" i="15"/>
  <c r="Z174" i="15" s="1"/>
  <c r="W174" i="15"/>
  <c r="X174" i="15" s="1"/>
  <c r="U174" i="15"/>
  <c r="V174" i="15" s="1"/>
  <c r="S174" i="15"/>
  <c r="T174" i="15" s="1"/>
  <c r="Q174" i="15"/>
  <c r="AA173" i="15"/>
  <c r="AB173" i="15" s="1"/>
  <c r="Y173" i="15"/>
  <c r="Z173" i="15" s="1"/>
  <c r="W173" i="15"/>
  <c r="X173" i="15" s="1"/>
  <c r="U173" i="15"/>
  <c r="V173" i="15" s="1"/>
  <c r="S173" i="15"/>
  <c r="T173" i="15" s="1"/>
  <c r="Q173" i="15"/>
  <c r="AA172" i="15"/>
  <c r="AB172" i="15" s="1"/>
  <c r="Y172" i="15"/>
  <c r="Z172" i="15" s="1"/>
  <c r="W172" i="15"/>
  <c r="X172" i="15" s="1"/>
  <c r="U172" i="15"/>
  <c r="V172" i="15" s="1"/>
  <c r="S172" i="15"/>
  <c r="Q172" i="15"/>
  <c r="AA171" i="15"/>
  <c r="AB171" i="15" s="1"/>
  <c r="Y171" i="15"/>
  <c r="Z171" i="15" s="1"/>
  <c r="W171" i="15"/>
  <c r="X171" i="15" s="1"/>
  <c r="U171" i="15"/>
  <c r="V171" i="15" s="1"/>
  <c r="S171" i="15"/>
  <c r="T171" i="15" s="1"/>
  <c r="Q171" i="15"/>
  <c r="AA170" i="15"/>
  <c r="AB170" i="15" s="1"/>
  <c r="Y170" i="15"/>
  <c r="Z170" i="15" s="1"/>
  <c r="W170" i="15"/>
  <c r="X170" i="15" s="1"/>
  <c r="U170" i="15"/>
  <c r="V170" i="15" s="1"/>
  <c r="S170" i="15"/>
  <c r="R170" i="15" s="1"/>
  <c r="Q170" i="15"/>
  <c r="AA169" i="15"/>
  <c r="AB169" i="15" s="1"/>
  <c r="Y169" i="15"/>
  <c r="Z169" i="15" s="1"/>
  <c r="W169" i="15"/>
  <c r="X169" i="15" s="1"/>
  <c r="U169" i="15"/>
  <c r="V169" i="15" s="1"/>
  <c r="S169" i="15"/>
  <c r="T169" i="15" s="1"/>
  <c r="Q169" i="15"/>
  <c r="R169" i="15" s="1"/>
  <c r="AA168" i="15"/>
  <c r="AB168" i="15" s="1"/>
  <c r="Y168" i="15"/>
  <c r="Z168" i="15" s="1"/>
  <c r="W168" i="15"/>
  <c r="X168" i="15" s="1"/>
  <c r="U168" i="15"/>
  <c r="V168" i="15" s="1"/>
  <c r="S168" i="15"/>
  <c r="Q168" i="15"/>
  <c r="AA167" i="15"/>
  <c r="AB167" i="15" s="1"/>
  <c r="Y167" i="15"/>
  <c r="Z167" i="15" s="1"/>
  <c r="X167" i="15"/>
  <c r="W167" i="15"/>
  <c r="U167" i="15"/>
  <c r="V167" i="15" s="1"/>
  <c r="S167" i="15"/>
  <c r="T167" i="15" s="1"/>
  <c r="Q167" i="15"/>
  <c r="AB166" i="15"/>
  <c r="AA166" i="15"/>
  <c r="Y166" i="15"/>
  <c r="Z166" i="15" s="1"/>
  <c r="W166" i="15"/>
  <c r="X166" i="15" s="1"/>
  <c r="U166" i="15"/>
  <c r="V166" i="15" s="1"/>
  <c r="S166" i="15"/>
  <c r="T166" i="15" s="1"/>
  <c r="Q166" i="15"/>
  <c r="AA165" i="15"/>
  <c r="AB165" i="15" s="1"/>
  <c r="Y165" i="15"/>
  <c r="Z165" i="15" s="1"/>
  <c r="W165" i="15"/>
  <c r="X165" i="15" s="1"/>
  <c r="U165" i="15"/>
  <c r="V165" i="15" s="1"/>
  <c r="S165" i="15"/>
  <c r="T165" i="15" s="1"/>
  <c r="Q165" i="15"/>
  <c r="R165" i="15" s="1"/>
  <c r="AB164" i="15"/>
  <c r="AA164" i="15"/>
  <c r="Y164" i="15"/>
  <c r="Z164" i="15" s="1"/>
  <c r="W164" i="15"/>
  <c r="X164" i="15" s="1"/>
  <c r="U164" i="15"/>
  <c r="V164" i="15" s="1"/>
  <c r="S164" i="15"/>
  <c r="T164" i="15" s="1"/>
  <c r="R164" i="15"/>
  <c r="Q164" i="15"/>
  <c r="AA163" i="15"/>
  <c r="AB163" i="15" s="1"/>
  <c r="Y163" i="15"/>
  <c r="Z163" i="15" s="1"/>
  <c r="W163" i="15"/>
  <c r="X163" i="15" s="1"/>
  <c r="U163" i="15"/>
  <c r="V163" i="15" s="1"/>
  <c r="S163" i="15"/>
  <c r="T163" i="15" s="1"/>
  <c r="Q163" i="15"/>
  <c r="AA162" i="15"/>
  <c r="AB162" i="15" s="1"/>
  <c r="Y162" i="15"/>
  <c r="Z162" i="15" s="1"/>
  <c r="X162" i="15"/>
  <c r="W162" i="15"/>
  <c r="U162" i="15"/>
  <c r="V162" i="15" s="1"/>
  <c r="S162" i="15"/>
  <c r="Q162" i="15"/>
  <c r="AA161" i="15"/>
  <c r="AB161" i="15" s="1"/>
  <c r="Y161" i="15"/>
  <c r="Z161" i="15" s="1"/>
  <c r="W161" i="15"/>
  <c r="X161" i="15" s="1"/>
  <c r="U161" i="15"/>
  <c r="V161" i="15" s="1"/>
  <c r="S161" i="15"/>
  <c r="Q161" i="15"/>
  <c r="AA160" i="15"/>
  <c r="AB160" i="15" s="1"/>
  <c r="Y160" i="15"/>
  <c r="Z160" i="15" s="1"/>
  <c r="W160" i="15"/>
  <c r="X160" i="15" s="1"/>
  <c r="V160" i="15"/>
  <c r="U160" i="15"/>
  <c r="S160" i="15"/>
  <c r="T160" i="15" s="1"/>
  <c r="Q160" i="15"/>
  <c r="R160" i="15" s="1"/>
  <c r="AA159" i="15"/>
  <c r="AB159" i="15" s="1"/>
  <c r="Y159" i="15"/>
  <c r="Z159" i="15" s="1"/>
  <c r="W159" i="15"/>
  <c r="X159" i="15" s="1"/>
  <c r="V159" i="15"/>
  <c r="U159" i="15"/>
  <c r="S159" i="15"/>
  <c r="T159" i="15" s="1"/>
  <c r="Q159" i="15"/>
  <c r="AA158" i="15"/>
  <c r="Y158" i="15"/>
  <c r="Z158" i="15" s="1"/>
  <c r="W158" i="15"/>
  <c r="X158" i="15" s="1"/>
  <c r="U158" i="15"/>
  <c r="V158" i="15" s="1"/>
  <c r="S158" i="15"/>
  <c r="Q158" i="15"/>
  <c r="AA157" i="15"/>
  <c r="AB157" i="15" s="1"/>
  <c r="Y157" i="15"/>
  <c r="Z157" i="15" s="1"/>
  <c r="W157" i="15"/>
  <c r="X157" i="15" s="1"/>
  <c r="V157" i="15"/>
  <c r="U157" i="15"/>
  <c r="S157" i="15"/>
  <c r="Q157" i="15"/>
  <c r="AA156" i="15"/>
  <c r="AB156" i="15" s="1"/>
  <c r="Y156" i="15"/>
  <c r="Z156" i="15" s="1"/>
  <c r="W156" i="15"/>
  <c r="X156" i="15" s="1"/>
  <c r="U156" i="15"/>
  <c r="V156" i="15" s="1"/>
  <c r="S156" i="15"/>
  <c r="Q156" i="15"/>
  <c r="AA155" i="15"/>
  <c r="AB155" i="15" s="1"/>
  <c r="Z155" i="15"/>
  <c r="Y155" i="15"/>
  <c r="X155" i="15"/>
  <c r="W155" i="15"/>
  <c r="U155" i="15"/>
  <c r="V155" i="15" s="1"/>
  <c r="S155" i="15"/>
  <c r="T155" i="15" s="1"/>
  <c r="Q155" i="15"/>
  <c r="R155" i="15" s="1"/>
  <c r="AB154" i="15"/>
  <c r="AA154" i="15"/>
  <c r="Z154" i="15"/>
  <c r="Y154" i="15"/>
  <c r="W154" i="15"/>
  <c r="X154" i="15" s="1"/>
  <c r="V154" i="15"/>
  <c r="U154" i="15"/>
  <c r="S154" i="15"/>
  <c r="T154" i="15" s="1"/>
  <c r="Q154" i="15"/>
  <c r="AA153" i="15"/>
  <c r="AB153" i="15" s="1"/>
  <c r="Y153" i="15"/>
  <c r="Z153" i="15" s="1"/>
  <c r="W153" i="15"/>
  <c r="X153" i="15" s="1"/>
  <c r="U153" i="15"/>
  <c r="V153" i="15" s="1"/>
  <c r="T153" i="15"/>
  <c r="S153" i="15"/>
  <c r="Q153" i="15"/>
  <c r="R153" i="15" s="1"/>
  <c r="AA152" i="15"/>
  <c r="AB152" i="15" s="1"/>
  <c r="Y152" i="15"/>
  <c r="Z152" i="15" s="1"/>
  <c r="W152" i="15"/>
  <c r="X152" i="15" s="1"/>
  <c r="U152" i="15"/>
  <c r="V152" i="15" s="1"/>
  <c r="S152" i="15"/>
  <c r="T152" i="15" s="1"/>
  <c r="Q152" i="15"/>
  <c r="AA151" i="15"/>
  <c r="AB151" i="15" s="1"/>
  <c r="Y151" i="15"/>
  <c r="Z151" i="15" s="1"/>
  <c r="W151" i="15"/>
  <c r="X151" i="15" s="1"/>
  <c r="U151" i="15"/>
  <c r="V151" i="15" s="1"/>
  <c r="S151" i="15"/>
  <c r="Q151" i="15"/>
  <c r="AA150" i="15"/>
  <c r="AB150" i="15" s="1"/>
  <c r="Y150" i="15"/>
  <c r="Z150" i="15" s="1"/>
  <c r="W150" i="15"/>
  <c r="X150" i="15" s="1"/>
  <c r="U150" i="15"/>
  <c r="V150" i="15" s="1"/>
  <c r="T150" i="15"/>
  <c r="S150" i="15"/>
  <c r="Q150" i="15"/>
  <c r="AA149" i="15"/>
  <c r="AB149" i="15" s="1"/>
  <c r="Y149" i="15"/>
  <c r="Z149" i="15" s="1"/>
  <c r="W149" i="15"/>
  <c r="X149" i="15" s="1"/>
  <c r="U149" i="15"/>
  <c r="V149" i="15" s="1"/>
  <c r="S149" i="15"/>
  <c r="T149" i="15" s="1"/>
  <c r="R149" i="15"/>
  <c r="Q149" i="15"/>
  <c r="AA148" i="15"/>
  <c r="AB148" i="15" s="1"/>
  <c r="Y148" i="15"/>
  <c r="Z148" i="15" s="1"/>
  <c r="W148" i="15"/>
  <c r="X148" i="15" s="1"/>
  <c r="U148" i="15"/>
  <c r="V148" i="15" s="1"/>
  <c r="S148" i="15"/>
  <c r="T148" i="15" s="1"/>
  <c r="Q148" i="15"/>
  <c r="AA147" i="15"/>
  <c r="AB147" i="15" s="1"/>
  <c r="Y147" i="15"/>
  <c r="Z147" i="15" s="1"/>
  <c r="X147" i="15"/>
  <c r="W147" i="15"/>
  <c r="U147" i="15"/>
  <c r="V147" i="15" s="1"/>
  <c r="S147" i="15"/>
  <c r="T147" i="15" s="1"/>
  <c r="Q147" i="15"/>
  <c r="AA146" i="15"/>
  <c r="AB146" i="15" s="1"/>
  <c r="Y146" i="15"/>
  <c r="Z146" i="15" s="1"/>
  <c r="W146" i="15"/>
  <c r="X146" i="15" s="1"/>
  <c r="U146" i="15"/>
  <c r="V146" i="15" s="1"/>
  <c r="T146" i="15"/>
  <c r="S146" i="15"/>
  <c r="Q146" i="15"/>
  <c r="AA145" i="15"/>
  <c r="AB145" i="15" s="1"/>
  <c r="Y145" i="15"/>
  <c r="Z145" i="15" s="1"/>
  <c r="W145" i="15"/>
  <c r="X145" i="15" s="1"/>
  <c r="U145" i="15"/>
  <c r="V145" i="15" s="1"/>
  <c r="S145" i="15"/>
  <c r="Q145" i="15"/>
  <c r="AA144" i="15"/>
  <c r="AB144" i="15" s="1"/>
  <c r="Y144" i="15"/>
  <c r="Z144" i="15" s="1"/>
  <c r="W144" i="15"/>
  <c r="X144" i="15" s="1"/>
  <c r="V144" i="15"/>
  <c r="U144" i="15"/>
  <c r="S144" i="15"/>
  <c r="Q144" i="15"/>
  <c r="AB143" i="15"/>
  <c r="AA143" i="15"/>
  <c r="Y143" i="15"/>
  <c r="Z143" i="15" s="1"/>
  <c r="W143" i="15"/>
  <c r="X143" i="15" s="1"/>
  <c r="U143" i="15"/>
  <c r="V143" i="15" s="1"/>
  <c r="S143" i="15"/>
  <c r="T143" i="15" s="1"/>
  <c r="R143" i="15"/>
  <c r="Q143" i="15"/>
  <c r="AA142" i="15"/>
  <c r="AB142" i="15" s="1"/>
  <c r="Z142" i="15"/>
  <c r="Y142" i="15"/>
  <c r="W142" i="15"/>
  <c r="X142" i="15" s="1"/>
  <c r="U142" i="15"/>
  <c r="V142" i="15" s="1"/>
  <c r="S142" i="15"/>
  <c r="T142" i="15" s="1"/>
  <c r="Q142" i="15"/>
  <c r="AA141" i="15"/>
  <c r="AB141" i="15" s="1"/>
  <c r="Y141" i="15"/>
  <c r="Z141" i="15" s="1"/>
  <c r="X141" i="15"/>
  <c r="W141" i="15"/>
  <c r="U141" i="15"/>
  <c r="V141" i="15" s="1"/>
  <c r="S141" i="15"/>
  <c r="T141" i="15" s="1"/>
  <c r="Q141" i="15"/>
  <c r="AA140" i="15"/>
  <c r="AB140" i="15" s="1"/>
  <c r="Y140" i="15"/>
  <c r="Z140" i="15" s="1"/>
  <c r="W140" i="15"/>
  <c r="X140" i="15" s="1"/>
  <c r="U140" i="15"/>
  <c r="V140" i="15" s="1"/>
  <c r="S140" i="15"/>
  <c r="T140" i="15" s="1"/>
  <c r="Q140" i="15"/>
  <c r="AA139" i="15"/>
  <c r="AB139" i="15" s="1"/>
  <c r="Y139" i="15"/>
  <c r="Z139" i="15" s="1"/>
  <c r="W139" i="15"/>
  <c r="X139" i="15" s="1"/>
  <c r="U139" i="15"/>
  <c r="V139" i="15" s="1"/>
  <c r="S139" i="15"/>
  <c r="T139" i="15" s="1"/>
  <c r="Q139" i="15"/>
  <c r="AA138" i="15"/>
  <c r="AB138" i="15" s="1"/>
  <c r="Y138" i="15"/>
  <c r="Z138" i="15" s="1"/>
  <c r="X138" i="15"/>
  <c r="W138" i="15"/>
  <c r="U138" i="15"/>
  <c r="V138" i="15" s="1"/>
  <c r="S138" i="15"/>
  <c r="T138" i="15" s="1"/>
  <c r="Q138" i="15"/>
  <c r="AA137" i="15"/>
  <c r="AB137" i="15" s="1"/>
  <c r="Y137" i="15"/>
  <c r="Z137" i="15" s="1"/>
  <c r="W137" i="15"/>
  <c r="X137" i="15" s="1"/>
  <c r="U137" i="15"/>
  <c r="V137" i="15" s="1"/>
  <c r="S137" i="15"/>
  <c r="T137" i="15" s="1"/>
  <c r="Q137" i="15"/>
  <c r="AA136" i="15"/>
  <c r="AB136" i="15" s="1"/>
  <c r="Y136" i="15"/>
  <c r="Z136" i="15" s="1"/>
  <c r="W136" i="15"/>
  <c r="X136" i="15" s="1"/>
  <c r="U136" i="15"/>
  <c r="V136" i="15" s="1"/>
  <c r="S136" i="15"/>
  <c r="Q136" i="15"/>
  <c r="AA135" i="15"/>
  <c r="AB135" i="15" s="1"/>
  <c r="Y135" i="15"/>
  <c r="Z135" i="15" s="1"/>
  <c r="W135" i="15"/>
  <c r="X135" i="15" s="1"/>
  <c r="U135" i="15"/>
  <c r="V135" i="15" s="1"/>
  <c r="S135" i="15"/>
  <c r="Q135" i="15"/>
  <c r="AA134" i="15"/>
  <c r="AB134" i="15" s="1"/>
  <c r="Y134" i="15"/>
  <c r="Z134" i="15" s="1"/>
  <c r="W134" i="15"/>
  <c r="X134" i="15" s="1"/>
  <c r="U134" i="15"/>
  <c r="V134" i="15" s="1"/>
  <c r="S134" i="15"/>
  <c r="T134" i="15" s="1"/>
  <c r="Q134" i="15"/>
  <c r="R134" i="15" s="1"/>
  <c r="AA133" i="15"/>
  <c r="AB133" i="15" s="1"/>
  <c r="Y133" i="15"/>
  <c r="Z133" i="15" s="1"/>
  <c r="W133" i="15"/>
  <c r="X133" i="15" s="1"/>
  <c r="U133" i="15"/>
  <c r="V133" i="15" s="1"/>
  <c r="S133" i="15"/>
  <c r="T133" i="15" s="1"/>
  <c r="Q133" i="15"/>
  <c r="AA132" i="15"/>
  <c r="AB132" i="15" s="1"/>
  <c r="Y132" i="15"/>
  <c r="Z132" i="15" s="1"/>
  <c r="W132" i="15"/>
  <c r="X132" i="15" s="1"/>
  <c r="U132" i="15"/>
  <c r="V132" i="15" s="1"/>
  <c r="S132" i="15"/>
  <c r="T132" i="15" s="1"/>
  <c r="Q132" i="15"/>
  <c r="AB131" i="15"/>
  <c r="AA131" i="15"/>
  <c r="Y131" i="15"/>
  <c r="Z131" i="15" s="1"/>
  <c r="W131" i="15"/>
  <c r="X131" i="15" s="1"/>
  <c r="U131" i="15"/>
  <c r="V131" i="15" s="1"/>
  <c r="T131" i="15"/>
  <c r="S131" i="15"/>
  <c r="Q131" i="15"/>
  <c r="AA130" i="15"/>
  <c r="AB130" i="15" s="1"/>
  <c r="Y130" i="15"/>
  <c r="Z130" i="15" s="1"/>
  <c r="W130" i="15"/>
  <c r="X130" i="15" s="1"/>
  <c r="U130" i="15"/>
  <c r="V130" i="15" s="1"/>
  <c r="S130" i="15"/>
  <c r="T130" i="15" s="1"/>
  <c r="Q130" i="15"/>
  <c r="AB129" i="15"/>
  <c r="AA129" i="15"/>
  <c r="Y129" i="15"/>
  <c r="Z129" i="15" s="1"/>
  <c r="W129" i="15"/>
  <c r="X129" i="15" s="1"/>
  <c r="U129" i="15"/>
  <c r="V129" i="15" s="1"/>
  <c r="S129" i="15"/>
  <c r="Q129" i="15"/>
  <c r="AA128" i="15"/>
  <c r="AB128" i="15" s="1"/>
  <c r="Y128" i="15"/>
  <c r="Z128" i="15" s="1"/>
  <c r="W128" i="15"/>
  <c r="X128" i="15" s="1"/>
  <c r="U128" i="15"/>
  <c r="V128" i="15" s="1"/>
  <c r="S128" i="15"/>
  <c r="T128" i="15" s="1"/>
  <c r="Q128" i="15"/>
  <c r="AA127" i="15"/>
  <c r="AB127" i="15" s="1"/>
  <c r="Y127" i="15"/>
  <c r="Z127" i="15" s="1"/>
  <c r="W127" i="15"/>
  <c r="X127" i="15" s="1"/>
  <c r="U127" i="15"/>
  <c r="V127" i="15" s="1"/>
  <c r="S127" i="15"/>
  <c r="T127" i="15" s="1"/>
  <c r="Q127" i="15"/>
  <c r="AA126" i="15"/>
  <c r="AB126" i="15" s="1"/>
  <c r="Y126" i="15"/>
  <c r="Z126" i="15" s="1"/>
  <c r="X126" i="15"/>
  <c r="W126" i="15"/>
  <c r="U126" i="15"/>
  <c r="V126" i="15" s="1"/>
  <c r="S126" i="15"/>
  <c r="T126" i="15" s="1"/>
  <c r="Q126" i="15"/>
  <c r="AA125" i="15"/>
  <c r="AB125" i="15" s="1"/>
  <c r="Y125" i="15"/>
  <c r="Z125" i="15" s="1"/>
  <c r="W125" i="15"/>
  <c r="X125" i="15" s="1"/>
  <c r="U125" i="15"/>
  <c r="V125" i="15" s="1"/>
  <c r="S125" i="15"/>
  <c r="T125" i="15" s="1"/>
  <c r="Q125" i="15"/>
  <c r="AA124" i="15"/>
  <c r="AB124" i="15" s="1"/>
  <c r="Y124" i="15"/>
  <c r="Z124" i="15" s="1"/>
  <c r="W124" i="15"/>
  <c r="X124" i="15" s="1"/>
  <c r="U124" i="15"/>
  <c r="V124" i="15" s="1"/>
  <c r="S124" i="15"/>
  <c r="T124" i="15" s="1"/>
  <c r="R124" i="15"/>
  <c r="Q124" i="15"/>
  <c r="AA123" i="15"/>
  <c r="AB123" i="15" s="1"/>
  <c r="Y123" i="15"/>
  <c r="Z123" i="15" s="1"/>
  <c r="W123" i="15"/>
  <c r="X123" i="15" s="1"/>
  <c r="U123" i="15"/>
  <c r="V123" i="15" s="1"/>
  <c r="S123" i="15"/>
  <c r="T123" i="15" s="1"/>
  <c r="Q123" i="15"/>
  <c r="AA122" i="15"/>
  <c r="AB122" i="15" s="1"/>
  <c r="Y122" i="15"/>
  <c r="Z122" i="15" s="1"/>
  <c r="W122" i="15"/>
  <c r="X122" i="15" s="1"/>
  <c r="U122" i="15"/>
  <c r="V122" i="15" s="1"/>
  <c r="S122" i="15"/>
  <c r="T122" i="15" s="1"/>
  <c r="Q122" i="15"/>
  <c r="AA121" i="15"/>
  <c r="AB121" i="15" s="1"/>
  <c r="Y121" i="15"/>
  <c r="Z121" i="15" s="1"/>
  <c r="W121" i="15"/>
  <c r="X121" i="15" s="1"/>
  <c r="U121" i="15"/>
  <c r="V121" i="15" s="1"/>
  <c r="S121" i="15"/>
  <c r="T121" i="15" s="1"/>
  <c r="Q121" i="15"/>
  <c r="AA120" i="15"/>
  <c r="AB120" i="15" s="1"/>
  <c r="Y120" i="15"/>
  <c r="Z120" i="15" s="1"/>
  <c r="W120" i="15"/>
  <c r="X120" i="15" s="1"/>
  <c r="U120" i="15"/>
  <c r="V120" i="15" s="1"/>
  <c r="S120" i="15"/>
  <c r="R120" i="15" s="1"/>
  <c r="Q120" i="15"/>
  <c r="AA119" i="15"/>
  <c r="AB119" i="15" s="1"/>
  <c r="Y119" i="15"/>
  <c r="Z119" i="15" s="1"/>
  <c r="W119" i="15"/>
  <c r="X119" i="15" s="1"/>
  <c r="U119" i="15"/>
  <c r="V119" i="15" s="1"/>
  <c r="S119" i="15"/>
  <c r="T119" i="15" s="1"/>
  <c r="Q119" i="15"/>
  <c r="AA118" i="15"/>
  <c r="AB118" i="15" s="1"/>
  <c r="Y118" i="15"/>
  <c r="Z118" i="15" s="1"/>
  <c r="W118" i="15"/>
  <c r="X118" i="15" s="1"/>
  <c r="U118" i="15"/>
  <c r="V118" i="15" s="1"/>
  <c r="S118" i="15"/>
  <c r="Q118" i="15"/>
  <c r="AB117" i="15"/>
  <c r="AA117" i="15"/>
  <c r="Y117" i="15"/>
  <c r="Z117" i="15" s="1"/>
  <c r="W117" i="15"/>
  <c r="X117" i="15" s="1"/>
  <c r="U117" i="15"/>
  <c r="V117" i="15" s="1"/>
  <c r="S117" i="15"/>
  <c r="T117" i="15" s="1"/>
  <c r="Q117" i="15"/>
  <c r="AA116" i="15"/>
  <c r="AB116" i="15" s="1"/>
  <c r="Y116" i="15"/>
  <c r="Z116" i="15" s="1"/>
  <c r="W116" i="15"/>
  <c r="X116" i="15" s="1"/>
  <c r="U116" i="15"/>
  <c r="V116" i="15" s="1"/>
  <c r="S116" i="15"/>
  <c r="Q116" i="15"/>
  <c r="AA115" i="15"/>
  <c r="AB115" i="15" s="1"/>
  <c r="Y115" i="15"/>
  <c r="Z115" i="15" s="1"/>
  <c r="W115" i="15"/>
  <c r="X115" i="15" s="1"/>
  <c r="U115" i="15"/>
  <c r="V115" i="15" s="1"/>
  <c r="S115" i="15"/>
  <c r="Q115" i="15"/>
  <c r="AA114" i="15"/>
  <c r="AB114" i="15" s="1"/>
  <c r="Y114" i="15"/>
  <c r="Z114" i="15" s="1"/>
  <c r="W114" i="15"/>
  <c r="X114" i="15" s="1"/>
  <c r="U114" i="15"/>
  <c r="V114" i="15" s="1"/>
  <c r="S114" i="15"/>
  <c r="T114" i="15" s="1"/>
  <c r="Q114" i="15"/>
  <c r="AA113" i="15"/>
  <c r="AB113" i="15" s="1"/>
  <c r="Y113" i="15"/>
  <c r="Z113" i="15" s="1"/>
  <c r="W113" i="15"/>
  <c r="X113" i="15" s="1"/>
  <c r="U113" i="15"/>
  <c r="V113" i="15" s="1"/>
  <c r="S113" i="15"/>
  <c r="Q113" i="15"/>
  <c r="AA112" i="15"/>
  <c r="AB112" i="15" s="1"/>
  <c r="Y112" i="15"/>
  <c r="Z112" i="15" s="1"/>
  <c r="W112" i="15"/>
  <c r="X112" i="15" s="1"/>
  <c r="U112" i="15"/>
  <c r="V112" i="15" s="1"/>
  <c r="S112" i="15"/>
  <c r="Q112" i="15"/>
  <c r="AA111" i="15"/>
  <c r="AB111" i="15" s="1"/>
  <c r="Y111" i="15"/>
  <c r="Z111" i="15" s="1"/>
  <c r="W111" i="15"/>
  <c r="X111" i="15" s="1"/>
  <c r="U111" i="15"/>
  <c r="V111" i="15" s="1"/>
  <c r="S111" i="15"/>
  <c r="Q111" i="15"/>
  <c r="AA110" i="15"/>
  <c r="AB110" i="15" s="1"/>
  <c r="Y110" i="15"/>
  <c r="Z110" i="15" s="1"/>
  <c r="W110" i="15"/>
  <c r="X110" i="15" s="1"/>
  <c r="U110" i="15"/>
  <c r="V110" i="15" s="1"/>
  <c r="S110" i="15"/>
  <c r="T110" i="15" s="1"/>
  <c r="R110" i="15"/>
  <c r="Q110" i="15"/>
  <c r="AB109" i="15"/>
  <c r="AA109" i="15"/>
  <c r="Y109" i="15"/>
  <c r="Z109" i="15" s="1"/>
  <c r="W109" i="15"/>
  <c r="X109" i="15" s="1"/>
  <c r="U109" i="15"/>
  <c r="V109" i="15" s="1"/>
  <c r="S109" i="15"/>
  <c r="R109" i="15" s="1"/>
  <c r="Q109" i="15"/>
  <c r="AA108" i="15"/>
  <c r="AB108" i="15" s="1"/>
  <c r="Y108" i="15"/>
  <c r="Z108" i="15" s="1"/>
  <c r="W108" i="15"/>
  <c r="X108" i="15" s="1"/>
  <c r="U108" i="15"/>
  <c r="V108" i="15" s="1"/>
  <c r="S108" i="15"/>
  <c r="T108" i="15" s="1"/>
  <c r="Q108" i="15"/>
  <c r="AA107" i="15"/>
  <c r="AB107" i="15" s="1"/>
  <c r="Y107" i="15"/>
  <c r="Z107" i="15" s="1"/>
  <c r="W107" i="15"/>
  <c r="X107" i="15" s="1"/>
  <c r="U107" i="15"/>
  <c r="V107" i="15" s="1"/>
  <c r="S107" i="15"/>
  <c r="T107" i="15" s="1"/>
  <c r="Q107" i="15"/>
  <c r="AA106" i="15"/>
  <c r="AB106" i="15" s="1"/>
  <c r="Y106" i="15"/>
  <c r="Z106" i="15" s="1"/>
  <c r="W106" i="15"/>
  <c r="X106" i="15" s="1"/>
  <c r="U106" i="15"/>
  <c r="V106" i="15" s="1"/>
  <c r="S106" i="15"/>
  <c r="Q106" i="15"/>
  <c r="AA105" i="15"/>
  <c r="AB105" i="15" s="1"/>
  <c r="Y105" i="15"/>
  <c r="Z105" i="15" s="1"/>
  <c r="W105" i="15"/>
  <c r="X105" i="15" s="1"/>
  <c r="U105" i="15"/>
  <c r="V105" i="15" s="1"/>
  <c r="S105" i="15"/>
  <c r="T105" i="15" s="1"/>
  <c r="Q105" i="15"/>
  <c r="R105" i="15" s="1"/>
  <c r="AA104" i="15"/>
  <c r="AB104" i="15" s="1"/>
  <c r="Y104" i="15"/>
  <c r="Z104" i="15" s="1"/>
  <c r="W104" i="15"/>
  <c r="X104" i="15" s="1"/>
  <c r="U104" i="15"/>
  <c r="V104" i="15" s="1"/>
  <c r="S104" i="15"/>
  <c r="Q104" i="15"/>
  <c r="AA103" i="15"/>
  <c r="AB103" i="15" s="1"/>
  <c r="Y103" i="15"/>
  <c r="Z103" i="15" s="1"/>
  <c r="W103" i="15"/>
  <c r="X103" i="15" s="1"/>
  <c r="U103" i="15"/>
  <c r="V103" i="15" s="1"/>
  <c r="S103" i="15"/>
  <c r="Q103" i="15"/>
  <c r="AA102" i="15"/>
  <c r="AB102" i="15" s="1"/>
  <c r="Y102" i="15"/>
  <c r="Z102" i="15" s="1"/>
  <c r="W102" i="15"/>
  <c r="X102" i="15" s="1"/>
  <c r="U102" i="15"/>
  <c r="V102" i="15" s="1"/>
  <c r="S102" i="15"/>
  <c r="Q102" i="15"/>
  <c r="AA101" i="15"/>
  <c r="AB101" i="15" s="1"/>
  <c r="Y101" i="15"/>
  <c r="Z101" i="15" s="1"/>
  <c r="W101" i="15"/>
  <c r="X101" i="15" s="1"/>
  <c r="U101" i="15"/>
  <c r="V101" i="15" s="1"/>
  <c r="S101" i="15"/>
  <c r="Q101" i="15"/>
  <c r="AA100" i="15"/>
  <c r="AB100" i="15" s="1"/>
  <c r="Y100" i="15"/>
  <c r="Z100" i="15" s="1"/>
  <c r="W100" i="15"/>
  <c r="X100" i="15" s="1"/>
  <c r="U100" i="15"/>
  <c r="V100" i="15" s="1"/>
  <c r="S100" i="15"/>
  <c r="Q100" i="15"/>
  <c r="AA99" i="15"/>
  <c r="AB99" i="15" s="1"/>
  <c r="Y99" i="15"/>
  <c r="Z99" i="15" s="1"/>
  <c r="W99" i="15"/>
  <c r="X99" i="15" s="1"/>
  <c r="U99" i="15"/>
  <c r="V99" i="15" s="1"/>
  <c r="S99" i="15"/>
  <c r="Q99" i="15"/>
  <c r="AA98" i="15"/>
  <c r="AB98" i="15" s="1"/>
  <c r="Y98" i="15"/>
  <c r="Z98" i="15" s="1"/>
  <c r="W98" i="15"/>
  <c r="X98" i="15" s="1"/>
  <c r="U98" i="15"/>
  <c r="V98" i="15" s="1"/>
  <c r="S98" i="15"/>
  <c r="T98" i="15" s="1"/>
  <c r="Q98" i="15"/>
  <c r="R98" i="15" s="1"/>
  <c r="AA97" i="15"/>
  <c r="AB97" i="15" s="1"/>
  <c r="Y97" i="15"/>
  <c r="Z97" i="15" s="1"/>
  <c r="W97" i="15"/>
  <c r="X97" i="15" s="1"/>
  <c r="U97" i="15"/>
  <c r="V97" i="15" s="1"/>
  <c r="S97" i="15"/>
  <c r="T97" i="15" s="1"/>
  <c r="Q97" i="15"/>
  <c r="AA96" i="15"/>
  <c r="AB96" i="15" s="1"/>
  <c r="Y96" i="15"/>
  <c r="Z96" i="15" s="1"/>
  <c r="W96" i="15"/>
  <c r="X96" i="15" s="1"/>
  <c r="U96" i="15"/>
  <c r="V96" i="15" s="1"/>
  <c r="S96" i="15"/>
  <c r="T96" i="15" s="1"/>
  <c r="Q96" i="15"/>
  <c r="AA95" i="15"/>
  <c r="AB95" i="15" s="1"/>
  <c r="Y95" i="15"/>
  <c r="Z95" i="15" s="1"/>
  <c r="W95" i="15"/>
  <c r="X95" i="15" s="1"/>
  <c r="U95" i="15"/>
  <c r="V95" i="15" s="1"/>
  <c r="T95" i="15"/>
  <c r="S95" i="15"/>
  <c r="Q95" i="15"/>
  <c r="AA94" i="15"/>
  <c r="AB94" i="15" s="1"/>
  <c r="Z94" i="15"/>
  <c r="Y94" i="15"/>
  <c r="X94" i="15"/>
  <c r="W94" i="15"/>
  <c r="U94" i="15"/>
  <c r="V94" i="15" s="1"/>
  <c r="S94" i="15"/>
  <c r="T94" i="15" s="1"/>
  <c r="Q94" i="15"/>
  <c r="R94" i="15" s="1"/>
  <c r="AA93" i="15"/>
  <c r="AB93" i="15" s="1"/>
  <c r="Z93" i="15"/>
  <c r="Y93" i="15"/>
  <c r="X93" i="15"/>
  <c r="W93" i="15"/>
  <c r="U93" i="15"/>
  <c r="V93" i="15" s="1"/>
  <c r="S93" i="15"/>
  <c r="Q93" i="15"/>
  <c r="AA92" i="15"/>
  <c r="AB92" i="15" s="1"/>
  <c r="Y92" i="15"/>
  <c r="Z92" i="15" s="1"/>
  <c r="W92" i="15"/>
  <c r="X92" i="15" s="1"/>
  <c r="U92" i="15"/>
  <c r="V92" i="15" s="1"/>
  <c r="S92" i="15"/>
  <c r="Q92" i="15"/>
  <c r="AA91" i="15"/>
  <c r="Y91" i="15"/>
  <c r="W91" i="15"/>
  <c r="U91" i="15"/>
  <c r="V91" i="15" s="1"/>
  <c r="S91" i="15"/>
  <c r="T91" i="15" s="1"/>
  <c r="Q91" i="15"/>
  <c r="R91" i="15" s="1"/>
  <c r="AA90" i="15"/>
  <c r="AB90" i="15" s="1"/>
  <c r="Y90" i="15"/>
  <c r="Z90" i="15" s="1"/>
  <c r="W90" i="15"/>
  <c r="X90" i="15" s="1"/>
  <c r="U90" i="15"/>
  <c r="V90" i="15" s="1"/>
  <c r="S90" i="15"/>
  <c r="T90" i="15" s="1"/>
  <c r="Q90" i="15"/>
  <c r="R90" i="15" s="1"/>
  <c r="AA89" i="15"/>
  <c r="AB89" i="15" s="1"/>
  <c r="Y89" i="15"/>
  <c r="Z89" i="15" s="1"/>
  <c r="W89" i="15"/>
  <c r="X89" i="15" s="1"/>
  <c r="U89" i="15"/>
  <c r="V89" i="15" s="1"/>
  <c r="S89" i="15"/>
  <c r="T89" i="15" s="1"/>
  <c r="Q89" i="15"/>
  <c r="AA88" i="15"/>
  <c r="AB88" i="15" s="1"/>
  <c r="Y88" i="15"/>
  <c r="Z88" i="15" s="1"/>
  <c r="W88" i="15"/>
  <c r="X88" i="15" s="1"/>
  <c r="U88" i="15"/>
  <c r="V88" i="15" s="1"/>
  <c r="S88" i="15"/>
  <c r="Q88" i="15"/>
  <c r="AA87" i="15"/>
  <c r="AB87" i="15" s="1"/>
  <c r="Y87" i="15"/>
  <c r="Z87" i="15" s="1"/>
  <c r="W87" i="15"/>
  <c r="X87" i="15" s="1"/>
  <c r="U87" i="15"/>
  <c r="V87" i="15" s="1"/>
  <c r="S87" i="15"/>
  <c r="T87" i="15" s="1"/>
  <c r="Q87" i="15"/>
  <c r="R87" i="15" s="1"/>
  <c r="AA86" i="15"/>
  <c r="AB86" i="15" s="1"/>
  <c r="Y86" i="15"/>
  <c r="Z86" i="15" s="1"/>
  <c r="W86" i="15"/>
  <c r="X86" i="15" s="1"/>
  <c r="V86" i="15"/>
  <c r="U86" i="15"/>
  <c r="S86" i="15"/>
  <c r="Q86" i="15"/>
  <c r="AA85" i="15"/>
  <c r="AB85" i="15" s="1"/>
  <c r="Y85" i="15"/>
  <c r="Z85" i="15" s="1"/>
  <c r="W85" i="15"/>
  <c r="X85" i="15" s="1"/>
  <c r="U85" i="15"/>
  <c r="V85" i="15" s="1"/>
  <c r="S85" i="15"/>
  <c r="Q85" i="15"/>
  <c r="AA84" i="15"/>
  <c r="AB84" i="15" s="1"/>
  <c r="Y84" i="15"/>
  <c r="Z84" i="15" s="1"/>
  <c r="W84" i="15"/>
  <c r="X84" i="15" s="1"/>
  <c r="U84" i="15"/>
  <c r="V84" i="15" s="1"/>
  <c r="S84" i="15"/>
  <c r="T84" i="15" s="1"/>
  <c r="Q84" i="15"/>
  <c r="AA83" i="15"/>
  <c r="AB83" i="15" s="1"/>
  <c r="Y83" i="15"/>
  <c r="Z83" i="15" s="1"/>
  <c r="W83" i="15"/>
  <c r="X83" i="15" s="1"/>
  <c r="U83" i="15"/>
  <c r="V83" i="15" s="1"/>
  <c r="S83" i="15"/>
  <c r="T83" i="15" s="1"/>
  <c r="Q83" i="15"/>
  <c r="AA82" i="15"/>
  <c r="AB82" i="15" s="1"/>
  <c r="Y82" i="15"/>
  <c r="Z82" i="15" s="1"/>
  <c r="W82" i="15"/>
  <c r="X82" i="15" s="1"/>
  <c r="U82" i="15"/>
  <c r="V82" i="15" s="1"/>
  <c r="S82" i="15"/>
  <c r="T82" i="15" s="1"/>
  <c r="Q82" i="15"/>
  <c r="AA81" i="15"/>
  <c r="AB81" i="15" s="1"/>
  <c r="Y81" i="15"/>
  <c r="Z81" i="15" s="1"/>
  <c r="W81" i="15"/>
  <c r="X81" i="15" s="1"/>
  <c r="U81" i="15"/>
  <c r="V81" i="15" s="1"/>
  <c r="S81" i="15"/>
  <c r="T81" i="15" s="1"/>
  <c r="Q81" i="15"/>
  <c r="AA80" i="15"/>
  <c r="AB80" i="15" s="1"/>
  <c r="Y80" i="15"/>
  <c r="Z80" i="15" s="1"/>
  <c r="X80" i="15"/>
  <c r="W80" i="15"/>
  <c r="U80" i="15"/>
  <c r="V80" i="15" s="1"/>
  <c r="S80" i="15"/>
  <c r="T80" i="15" s="1"/>
  <c r="Q80" i="15"/>
  <c r="R80" i="15" s="1"/>
  <c r="AA79" i="15"/>
  <c r="AB79" i="15" s="1"/>
  <c r="Y79" i="15"/>
  <c r="Z79" i="15" s="1"/>
  <c r="W79" i="15"/>
  <c r="X79" i="15" s="1"/>
  <c r="U79" i="15"/>
  <c r="V79" i="15" s="1"/>
  <c r="S79" i="15"/>
  <c r="Q79" i="15"/>
  <c r="AA78" i="15"/>
  <c r="AB78" i="15" s="1"/>
  <c r="Y78" i="15"/>
  <c r="Z78" i="15" s="1"/>
  <c r="W78" i="15"/>
  <c r="X78" i="15" s="1"/>
  <c r="U78" i="15"/>
  <c r="V78" i="15" s="1"/>
  <c r="S78" i="15"/>
  <c r="Q78" i="15"/>
  <c r="AA77" i="15"/>
  <c r="AB77" i="15" s="1"/>
  <c r="Y77" i="15"/>
  <c r="Z77" i="15" s="1"/>
  <c r="X77" i="15"/>
  <c r="W77" i="15"/>
  <c r="U77" i="15"/>
  <c r="V77" i="15" s="1"/>
  <c r="S77" i="15"/>
  <c r="T77" i="15" s="1"/>
  <c r="Q77" i="15"/>
  <c r="R77" i="15" s="1"/>
  <c r="AA76" i="15"/>
  <c r="AB76" i="15" s="1"/>
  <c r="Y76" i="15"/>
  <c r="Z76" i="15" s="1"/>
  <c r="X76" i="15"/>
  <c r="W76" i="15"/>
  <c r="U76" i="15"/>
  <c r="V76" i="15" s="1"/>
  <c r="S76" i="15"/>
  <c r="T76" i="15" s="1"/>
  <c r="Q76" i="15"/>
  <c r="R76" i="15" s="1"/>
  <c r="AA75" i="15"/>
  <c r="AB75" i="15" s="1"/>
  <c r="Y75" i="15"/>
  <c r="Z75" i="15" s="1"/>
  <c r="W75" i="15"/>
  <c r="X75" i="15" s="1"/>
  <c r="U75" i="15"/>
  <c r="V75" i="15" s="1"/>
  <c r="S75" i="15"/>
  <c r="Q75" i="15"/>
  <c r="AA74" i="15"/>
  <c r="E34" i="15" s="1"/>
  <c r="Y74" i="15"/>
  <c r="Z74" i="15" s="1"/>
  <c r="W74" i="15"/>
  <c r="X74" i="15" s="1"/>
  <c r="U74" i="15"/>
  <c r="V74" i="15" s="1"/>
  <c r="S74" i="15"/>
  <c r="T74" i="15" s="1"/>
  <c r="Q74" i="15"/>
  <c r="AA73" i="15"/>
  <c r="AB73" i="15" s="1"/>
  <c r="Y73" i="15"/>
  <c r="Z73" i="15" s="1"/>
  <c r="W73" i="15"/>
  <c r="X73" i="15" s="1"/>
  <c r="U73" i="15"/>
  <c r="V73" i="15" s="1"/>
  <c r="S73" i="15"/>
  <c r="T73" i="15" s="1"/>
  <c r="Q73" i="15"/>
  <c r="AA72" i="15"/>
  <c r="AB72" i="15" s="1"/>
  <c r="Y72" i="15"/>
  <c r="Z72" i="15" s="1"/>
  <c r="W72" i="15"/>
  <c r="X72" i="15" s="1"/>
  <c r="U72" i="15"/>
  <c r="V72" i="15" s="1"/>
  <c r="S72" i="15"/>
  <c r="Q72" i="15"/>
  <c r="AA71" i="15"/>
  <c r="AB71" i="15" s="1"/>
  <c r="Y71" i="15"/>
  <c r="Z71" i="15" s="1"/>
  <c r="W71" i="15"/>
  <c r="X71" i="15" s="1"/>
  <c r="U71" i="15"/>
  <c r="V71" i="15" s="1"/>
  <c r="S71" i="15"/>
  <c r="T71" i="15" s="1"/>
  <c r="Q71" i="15"/>
  <c r="AA70" i="15"/>
  <c r="AB70" i="15" s="1"/>
  <c r="Y70" i="15"/>
  <c r="Z70" i="15" s="1"/>
  <c r="W70" i="15"/>
  <c r="X70" i="15" s="1"/>
  <c r="U70" i="15"/>
  <c r="V70" i="15" s="1"/>
  <c r="S70" i="15"/>
  <c r="T70" i="15" s="1"/>
  <c r="Q70" i="15"/>
  <c r="AA69" i="15"/>
  <c r="AB69" i="15" s="1"/>
  <c r="Y69" i="15"/>
  <c r="Z69" i="15" s="1"/>
  <c r="W69" i="15"/>
  <c r="X69" i="15" s="1"/>
  <c r="U69" i="15"/>
  <c r="V69" i="15" s="1"/>
  <c r="S69" i="15"/>
  <c r="Q69" i="15"/>
  <c r="AA68" i="15"/>
  <c r="AB68" i="15" s="1"/>
  <c r="Y68" i="15"/>
  <c r="Z68" i="15" s="1"/>
  <c r="W68" i="15"/>
  <c r="X68" i="15" s="1"/>
  <c r="U68" i="15"/>
  <c r="V68" i="15" s="1"/>
  <c r="S68" i="15"/>
  <c r="T68" i="15" s="1"/>
  <c r="Q68" i="15"/>
  <c r="R68" i="15" s="1"/>
  <c r="AA67" i="15"/>
  <c r="AB67" i="15" s="1"/>
  <c r="Y67" i="15"/>
  <c r="Z67" i="15" s="1"/>
  <c r="W67" i="15"/>
  <c r="X67" i="15" s="1"/>
  <c r="U67" i="15"/>
  <c r="V67" i="15" s="1"/>
  <c r="S67" i="15"/>
  <c r="T67" i="15" s="1"/>
  <c r="Q67" i="15"/>
  <c r="R67" i="15" s="1"/>
  <c r="AA66" i="15"/>
  <c r="AB66" i="15" s="1"/>
  <c r="Y66" i="15"/>
  <c r="Z66" i="15" s="1"/>
  <c r="W66" i="15"/>
  <c r="X66" i="15" s="1"/>
  <c r="U66" i="15"/>
  <c r="V66" i="15" s="1"/>
  <c r="S66" i="15"/>
  <c r="T66" i="15" s="1"/>
  <c r="Q66" i="15"/>
  <c r="R66" i="15" s="1"/>
  <c r="AA65" i="15"/>
  <c r="AB65" i="15" s="1"/>
  <c r="Y65" i="15"/>
  <c r="Z65" i="15" s="1"/>
  <c r="W65" i="15"/>
  <c r="X65" i="15" s="1"/>
  <c r="V65" i="15"/>
  <c r="U65" i="15"/>
  <c r="S65" i="15"/>
  <c r="Q65" i="15"/>
  <c r="AA64" i="15"/>
  <c r="AB64" i="15" s="1"/>
  <c r="Y64" i="15"/>
  <c r="Z64" i="15" s="1"/>
  <c r="W64" i="15"/>
  <c r="X64" i="15" s="1"/>
  <c r="U64" i="15"/>
  <c r="V64" i="15" s="1"/>
  <c r="S64" i="15"/>
  <c r="T64" i="15" s="1"/>
  <c r="Q64" i="15"/>
  <c r="AA63" i="15"/>
  <c r="AB63" i="15" s="1"/>
  <c r="Y63" i="15"/>
  <c r="Z63" i="15" s="1"/>
  <c r="W63" i="15"/>
  <c r="X63" i="15" s="1"/>
  <c r="U63" i="15"/>
  <c r="V63" i="15" s="1"/>
  <c r="S63" i="15"/>
  <c r="T63" i="15" s="1"/>
  <c r="Q63" i="15"/>
  <c r="R63" i="15" s="1"/>
  <c r="AA62" i="15"/>
  <c r="AB62" i="15" s="1"/>
  <c r="Y62" i="15"/>
  <c r="Z62" i="15" s="1"/>
  <c r="W62" i="15"/>
  <c r="X62" i="15" s="1"/>
  <c r="U62" i="15"/>
  <c r="V62" i="15" s="1"/>
  <c r="S62" i="15"/>
  <c r="T62" i="15" s="1"/>
  <c r="Q62" i="15"/>
  <c r="R62" i="15" s="1"/>
  <c r="AA61" i="15"/>
  <c r="AB61" i="15" s="1"/>
  <c r="Y61" i="15"/>
  <c r="Z61" i="15" s="1"/>
  <c r="W61" i="15"/>
  <c r="X61" i="15" s="1"/>
  <c r="U61" i="15"/>
  <c r="V61" i="15" s="1"/>
  <c r="S61" i="15"/>
  <c r="T61" i="15" s="1"/>
  <c r="Q61" i="15"/>
  <c r="AA60" i="15"/>
  <c r="AB60" i="15" s="1"/>
  <c r="Y60" i="15"/>
  <c r="Z60" i="15" s="1"/>
  <c r="W60" i="15"/>
  <c r="X60" i="15" s="1"/>
  <c r="U60" i="15"/>
  <c r="V60" i="15" s="1"/>
  <c r="S60" i="15"/>
  <c r="T60" i="15" s="1"/>
  <c r="Q60" i="15"/>
  <c r="AA59" i="15"/>
  <c r="AB59" i="15" s="1"/>
  <c r="Y59" i="15"/>
  <c r="Z59" i="15" s="1"/>
  <c r="W59" i="15"/>
  <c r="X59" i="15" s="1"/>
  <c r="U59" i="15"/>
  <c r="V59" i="15" s="1"/>
  <c r="S59" i="15"/>
  <c r="Q59" i="15"/>
  <c r="AA58" i="15"/>
  <c r="AB58" i="15" s="1"/>
  <c r="Y58" i="15"/>
  <c r="Z58" i="15" s="1"/>
  <c r="W58" i="15"/>
  <c r="X58" i="15" s="1"/>
  <c r="U58" i="15"/>
  <c r="V58" i="15" s="1"/>
  <c r="S58" i="15"/>
  <c r="Q58" i="15"/>
  <c r="AA57" i="15"/>
  <c r="AB57" i="15" s="1"/>
  <c r="Y57" i="15"/>
  <c r="Z57" i="15" s="1"/>
  <c r="W57" i="15"/>
  <c r="X57" i="15" s="1"/>
  <c r="U57" i="15"/>
  <c r="V57" i="15" s="1"/>
  <c r="S57" i="15"/>
  <c r="T57" i="15" s="1"/>
  <c r="Q57" i="15"/>
  <c r="AA56" i="15"/>
  <c r="AB56" i="15" s="1"/>
  <c r="Y56" i="15"/>
  <c r="Z56" i="15" s="1"/>
  <c r="W56" i="15"/>
  <c r="X56" i="15" s="1"/>
  <c r="U56" i="15"/>
  <c r="V56" i="15" s="1"/>
  <c r="S56" i="15"/>
  <c r="T56" i="15" s="1"/>
  <c r="Q56" i="15"/>
  <c r="R56" i="15" s="1"/>
  <c r="AA55" i="15"/>
  <c r="AB55" i="15" s="1"/>
  <c r="Y55" i="15"/>
  <c r="Z55" i="15" s="1"/>
  <c r="W55" i="15"/>
  <c r="X55" i="15" s="1"/>
  <c r="U55" i="15"/>
  <c r="V55" i="15" s="1"/>
  <c r="S55" i="15"/>
  <c r="Q55" i="15"/>
  <c r="AA54" i="15"/>
  <c r="AB54" i="15" s="1"/>
  <c r="Y54" i="15"/>
  <c r="Z54" i="15" s="1"/>
  <c r="W54" i="15"/>
  <c r="X54" i="15" s="1"/>
  <c r="U54" i="15"/>
  <c r="V54" i="15" s="1"/>
  <c r="S54" i="15"/>
  <c r="T54" i="15" s="1"/>
  <c r="Q54" i="15"/>
  <c r="AA53" i="15"/>
  <c r="AB53" i="15" s="1"/>
  <c r="Y53" i="15"/>
  <c r="Z53" i="15" s="1"/>
  <c r="W53" i="15"/>
  <c r="X53" i="15" s="1"/>
  <c r="U53" i="15"/>
  <c r="V53" i="15" s="1"/>
  <c r="S53" i="15"/>
  <c r="T53" i="15" s="1"/>
  <c r="Q53" i="15"/>
  <c r="R53" i="15" s="1"/>
  <c r="AA52" i="15"/>
  <c r="AB52" i="15" s="1"/>
  <c r="Y52" i="15"/>
  <c r="Z52" i="15" s="1"/>
  <c r="W52" i="15"/>
  <c r="X52" i="15" s="1"/>
  <c r="U52" i="15"/>
  <c r="V52" i="15" s="1"/>
  <c r="S52" i="15"/>
  <c r="T52" i="15" s="1"/>
  <c r="Q52" i="15"/>
  <c r="AA51" i="15"/>
  <c r="AB51" i="15" s="1"/>
  <c r="Y51" i="15"/>
  <c r="Z51" i="15" s="1"/>
  <c r="W51" i="15"/>
  <c r="X51" i="15" s="1"/>
  <c r="U51" i="15"/>
  <c r="V51" i="15" s="1"/>
  <c r="S51" i="15"/>
  <c r="Q51" i="15"/>
  <c r="AA50" i="15"/>
  <c r="AB50" i="15" s="1"/>
  <c r="Y50" i="15"/>
  <c r="Z50" i="15" s="1"/>
  <c r="W50" i="15"/>
  <c r="X50" i="15" s="1"/>
  <c r="U50" i="15"/>
  <c r="V50" i="15" s="1"/>
  <c r="S50" i="15"/>
  <c r="Q50" i="15"/>
  <c r="AA49" i="15"/>
  <c r="AB49" i="15" s="1"/>
  <c r="Y49" i="15"/>
  <c r="Z49" i="15" s="1"/>
  <c r="W49" i="15"/>
  <c r="X49" i="15" s="1"/>
  <c r="U49" i="15"/>
  <c r="V49" i="15" s="1"/>
  <c r="S49" i="15"/>
  <c r="T49" i="15" s="1"/>
  <c r="R49" i="15"/>
  <c r="Q49" i="15"/>
  <c r="AA48" i="15"/>
  <c r="AB48" i="15" s="1"/>
  <c r="Y48" i="15"/>
  <c r="Z48" i="15" s="1"/>
  <c r="W48" i="15"/>
  <c r="X48" i="15" s="1"/>
  <c r="U48" i="15"/>
  <c r="V48" i="15" s="1"/>
  <c r="S48" i="15"/>
  <c r="T48" i="15" s="1"/>
  <c r="Q48" i="15"/>
  <c r="AA47" i="15"/>
  <c r="AB47" i="15" s="1"/>
  <c r="Y47" i="15"/>
  <c r="Z47" i="15" s="1"/>
  <c r="W47" i="15"/>
  <c r="X47" i="15" s="1"/>
  <c r="U47" i="15"/>
  <c r="V47" i="15" s="1"/>
  <c r="T47" i="15"/>
  <c r="S47" i="15"/>
  <c r="Q47" i="15"/>
  <c r="R47" i="15" s="1"/>
  <c r="AA46" i="15"/>
  <c r="AB46" i="15" s="1"/>
  <c r="Y46" i="15"/>
  <c r="Z46" i="15" s="1"/>
  <c r="W46" i="15"/>
  <c r="X46" i="15" s="1"/>
  <c r="U46" i="15"/>
  <c r="V46" i="15" s="1"/>
  <c r="S46" i="15"/>
  <c r="T46" i="15" s="1"/>
  <c r="Q46" i="15"/>
  <c r="R46" i="15" s="1"/>
  <c r="AB45" i="15"/>
  <c r="AA45" i="15"/>
  <c r="Y45" i="15"/>
  <c r="Z45" i="15" s="1"/>
  <c r="W45" i="15"/>
  <c r="X45" i="15" s="1"/>
  <c r="U45" i="15"/>
  <c r="V45" i="15" s="1"/>
  <c r="S45" i="15"/>
  <c r="T45" i="15" s="1"/>
  <c r="Q45" i="15"/>
  <c r="AA44" i="15"/>
  <c r="AB44" i="15" s="1"/>
  <c r="Y44" i="15"/>
  <c r="Z44" i="15" s="1"/>
  <c r="W44" i="15"/>
  <c r="X44" i="15" s="1"/>
  <c r="U44" i="15"/>
  <c r="V44" i="15" s="1"/>
  <c r="S44" i="15"/>
  <c r="Q44" i="15"/>
  <c r="AA43" i="15"/>
  <c r="Z43" i="15"/>
  <c r="Y43" i="15"/>
  <c r="W43" i="15"/>
  <c r="U43" i="15"/>
  <c r="S43" i="15"/>
  <c r="T43" i="15" s="1"/>
  <c r="Q43" i="15"/>
  <c r="V34" i="33"/>
  <c r="K34" i="33"/>
  <c r="I34" i="33"/>
  <c r="G34" i="33"/>
  <c r="E34" i="33"/>
  <c r="V34" i="12"/>
  <c r="K34" i="12"/>
  <c r="I34" i="12"/>
  <c r="G34" i="12"/>
  <c r="E34" i="12"/>
  <c r="K37" i="31"/>
  <c r="I37" i="31"/>
  <c r="G37" i="31"/>
  <c r="E37" i="31"/>
  <c r="K36" i="31"/>
  <c r="I36" i="31"/>
  <c r="G36" i="31"/>
  <c r="E36" i="31"/>
  <c r="K37" i="7"/>
  <c r="I37" i="7"/>
  <c r="G37" i="7"/>
  <c r="E37" i="7"/>
  <c r="V34" i="7"/>
  <c r="K34" i="7"/>
  <c r="I34" i="7"/>
  <c r="G34" i="7"/>
  <c r="E34" i="7"/>
  <c r="R118" i="15" l="1"/>
  <c r="R280" i="15"/>
  <c r="R73" i="15"/>
  <c r="R125" i="15"/>
  <c r="R139" i="15"/>
  <c r="R223" i="15"/>
  <c r="R237" i="15"/>
  <c r="R243" i="15"/>
  <c r="R308" i="15"/>
  <c r="R312" i="15"/>
  <c r="R334" i="15"/>
  <c r="O35" i="12"/>
  <c r="R84" i="15"/>
  <c r="R127" i="15"/>
  <c r="R133" i="15"/>
  <c r="R212" i="15"/>
  <c r="R225" i="15"/>
  <c r="R233" i="15"/>
  <c r="R235" i="15"/>
  <c r="R326" i="15"/>
  <c r="R340" i="15"/>
  <c r="T350" i="15"/>
  <c r="R352" i="15"/>
  <c r="R116" i="15"/>
  <c r="R45" i="15"/>
  <c r="R82" i="15"/>
  <c r="R97" i="15"/>
  <c r="R117" i="15"/>
  <c r="R119" i="15"/>
  <c r="R151" i="15"/>
  <c r="R185" i="15"/>
  <c r="R216" i="15"/>
  <c r="R293" i="15"/>
  <c r="R302" i="15"/>
  <c r="R344" i="15"/>
  <c r="R267" i="15"/>
  <c r="R214" i="15"/>
  <c r="R89" i="15"/>
  <c r="R106" i="15"/>
  <c r="R138" i="15"/>
  <c r="R200" i="15"/>
  <c r="R258" i="15"/>
  <c r="R140" i="15"/>
  <c r="R218" i="15"/>
  <c r="R254" i="15"/>
  <c r="R262" i="15"/>
  <c r="R311" i="15"/>
  <c r="N36" i="15"/>
  <c r="R146" i="15"/>
  <c r="R152" i="15"/>
  <c r="R178" i="15"/>
  <c r="R194" i="15"/>
  <c r="R226" i="15"/>
  <c r="R230" i="15"/>
  <c r="R331" i="15"/>
  <c r="R333" i="15"/>
  <c r="R337" i="15"/>
  <c r="R353" i="15"/>
  <c r="R92" i="15"/>
  <c r="R162" i="15"/>
  <c r="R228" i="15"/>
  <c r="R292" i="15"/>
  <c r="R325" i="15"/>
  <c r="N38" i="15"/>
  <c r="AB74" i="15"/>
  <c r="X91" i="15"/>
  <c r="J35" i="15"/>
  <c r="I35" i="15"/>
  <c r="T170" i="15"/>
  <c r="R196" i="15"/>
  <c r="T333" i="15"/>
  <c r="R75" i="15"/>
  <c r="T75" i="15"/>
  <c r="T69" i="15"/>
  <c r="R69" i="15"/>
  <c r="L38" i="15"/>
  <c r="S38" i="15" s="1"/>
  <c r="K38" i="15"/>
  <c r="AB158" i="15"/>
  <c r="F37" i="15"/>
  <c r="E37" i="15"/>
  <c r="J38" i="15"/>
  <c r="I38" i="15"/>
  <c r="X180" i="15"/>
  <c r="Z91" i="15"/>
  <c r="H35" i="15"/>
  <c r="Q35" i="15" s="1"/>
  <c r="G35" i="15"/>
  <c r="T194" i="15"/>
  <c r="V43" i="15"/>
  <c r="K36" i="15"/>
  <c r="L36" i="15"/>
  <c r="R157" i="15"/>
  <c r="T157" i="15"/>
  <c r="T251" i="15"/>
  <c r="R251" i="15"/>
  <c r="AB91" i="15"/>
  <c r="F35" i="15"/>
  <c r="E35" i="15"/>
  <c r="T145" i="15"/>
  <c r="R145" i="15"/>
  <c r="T256" i="15"/>
  <c r="T111" i="15"/>
  <c r="R111" i="15"/>
  <c r="T136" i="15"/>
  <c r="R136" i="15"/>
  <c r="J36" i="15"/>
  <c r="X43" i="15"/>
  <c r="I36" i="15"/>
  <c r="F38" i="15"/>
  <c r="R263" i="15"/>
  <c r="T263" i="15"/>
  <c r="M37" i="15"/>
  <c r="W35" i="12"/>
  <c r="R55" i="15"/>
  <c r="N34" i="15"/>
  <c r="M34" i="15"/>
  <c r="T55" i="15"/>
  <c r="H36" i="15"/>
  <c r="AB43" i="15"/>
  <c r="F36" i="15"/>
  <c r="E36" i="15"/>
  <c r="R60" i="15"/>
  <c r="T199" i="15"/>
  <c r="T294" i="15"/>
  <c r="R294" i="15"/>
  <c r="N37" i="15"/>
  <c r="T37" i="15" s="1"/>
  <c r="T129" i="15"/>
  <c r="R129" i="15"/>
  <c r="R52" i="15"/>
  <c r="R321" i="15"/>
  <c r="M38" i="15"/>
  <c r="R354" i="15"/>
  <c r="N35" i="15"/>
  <c r="K37" i="15"/>
  <c r="R113" i="15"/>
  <c r="R128" i="15"/>
  <c r="T162" i="15"/>
  <c r="R167" i="15"/>
  <c r="T180" i="15"/>
  <c r="T190" i="15"/>
  <c r="T211" i="15"/>
  <c r="T214" i="15"/>
  <c r="R217" i="15"/>
  <c r="R270" i="15"/>
  <c r="R272" i="15"/>
  <c r="R305" i="15"/>
  <c r="T315" i="15"/>
  <c r="R338" i="15"/>
  <c r="R345" i="15"/>
  <c r="R347" i="15"/>
  <c r="M36" i="15"/>
  <c r="T36" i="15" s="1"/>
  <c r="L37" i="15"/>
  <c r="S37" i="15" s="1"/>
  <c r="R130" i="15"/>
  <c r="R156" i="15"/>
  <c r="R166" i="15"/>
  <c r="R176" i="15"/>
  <c r="R189" i="15"/>
  <c r="R208" i="15"/>
  <c r="R224" i="15"/>
  <c r="R253" i="15"/>
  <c r="R265" i="15"/>
  <c r="R300" i="15"/>
  <c r="R314" i="15"/>
  <c r="R330" i="15"/>
  <c r="R335" i="15"/>
  <c r="R349" i="15"/>
  <c r="F34" i="15"/>
  <c r="P34" i="15" s="1"/>
  <c r="G34" i="15"/>
  <c r="R48" i="15"/>
  <c r="R61" i="15"/>
  <c r="R104" i="15"/>
  <c r="T106" i="15"/>
  <c r="R108" i="15"/>
  <c r="R132" i="15"/>
  <c r="R135" i="15"/>
  <c r="R184" i="15"/>
  <c r="R193" i="15"/>
  <c r="R198" i="15"/>
  <c r="R240" i="15"/>
  <c r="T243" i="15"/>
  <c r="R260" i="15"/>
  <c r="T267" i="15"/>
  <c r="R291" i="15"/>
  <c r="H34" i="15"/>
  <c r="I34" i="15"/>
  <c r="E38" i="15"/>
  <c r="R81" i="15"/>
  <c r="T116" i="15"/>
  <c r="R122" i="15"/>
  <c r="R126" i="15"/>
  <c r="R150" i="15"/>
  <c r="R173" i="15"/>
  <c r="R205" i="15"/>
  <c r="R215" i="15"/>
  <c r="T221" i="15"/>
  <c r="R255" i="15"/>
  <c r="R273" i="15"/>
  <c r="R277" i="15"/>
  <c r="R279" i="15"/>
  <c r="T302" i="15"/>
  <c r="R304" i="15"/>
  <c r="R306" i="15"/>
  <c r="R316" i="15"/>
  <c r="T323" i="15"/>
  <c r="R332" i="15"/>
  <c r="T344" i="15"/>
  <c r="R348" i="15"/>
  <c r="J34" i="15"/>
  <c r="R34" i="15" s="1"/>
  <c r="G36" i="15"/>
  <c r="K34" i="15"/>
  <c r="G37" i="15"/>
  <c r="G38" i="15"/>
  <c r="L34" i="15"/>
  <c r="K35" i="15"/>
  <c r="H37" i="15"/>
  <c r="H38" i="15"/>
  <c r="R186" i="15"/>
  <c r="L35" i="15"/>
  <c r="I37" i="15"/>
  <c r="R131" i="15"/>
  <c r="R154" i="15"/>
  <c r="R183" i="15"/>
  <c r="T186" i="15"/>
  <c r="R197" i="15"/>
  <c r="R209" i="15"/>
  <c r="R220" i="15"/>
  <c r="R239" i="15"/>
  <c r="R244" i="15"/>
  <c r="R259" i="15"/>
  <c r="M35" i="15"/>
  <c r="J37" i="15"/>
  <c r="U196" i="12"/>
  <c r="S196" i="12"/>
  <c r="U198" i="12"/>
  <c r="S198" i="12"/>
  <c r="U77" i="12"/>
  <c r="S77" i="12"/>
  <c r="U195" i="12"/>
  <c r="S195" i="12"/>
  <c r="U197" i="12"/>
  <c r="S197" i="12"/>
  <c r="AC97" i="51"/>
  <c r="H35" i="51"/>
  <c r="Y97" i="51"/>
  <c r="L35" i="51"/>
  <c r="S102" i="51"/>
  <c r="P35" i="51"/>
  <c r="O35" i="51"/>
  <c r="AA97" i="51"/>
  <c r="J35" i="51"/>
  <c r="AE97" i="51"/>
  <c r="F35" i="51"/>
  <c r="W97" i="51"/>
  <c r="N35" i="51"/>
  <c r="M35" i="51"/>
  <c r="U102" i="51"/>
  <c r="G34" i="49"/>
  <c r="G38" i="49"/>
  <c r="I36" i="49"/>
  <c r="V34" i="49"/>
  <c r="E34" i="49"/>
  <c r="G35" i="49"/>
  <c r="I34" i="49"/>
  <c r="E38" i="49"/>
  <c r="E35" i="49"/>
  <c r="K37" i="49"/>
  <c r="E37" i="49"/>
  <c r="I35" i="49"/>
  <c r="G37" i="49"/>
  <c r="I38" i="49"/>
  <c r="K35" i="49"/>
  <c r="I37" i="49"/>
  <c r="K38" i="49"/>
  <c r="K34" i="49"/>
  <c r="K36" i="49"/>
  <c r="E36" i="49"/>
  <c r="G36" i="49"/>
  <c r="U34" i="14"/>
  <c r="R34" i="14"/>
  <c r="T34" i="14"/>
  <c r="S34" i="14"/>
  <c r="S36" i="31"/>
  <c r="R36" i="31"/>
  <c r="T36" i="31"/>
  <c r="V36" i="31"/>
  <c r="S37" i="31"/>
  <c r="V37" i="31"/>
  <c r="U36" i="31"/>
  <c r="R37" i="31"/>
  <c r="T37" i="31"/>
  <c r="U37" i="31"/>
  <c r="S34" i="33"/>
  <c r="T34" i="33"/>
  <c r="U34" i="33"/>
  <c r="R34" i="33"/>
  <c r="E37" i="16"/>
  <c r="E35" i="16"/>
  <c r="I37" i="16"/>
  <c r="G37" i="16"/>
  <c r="G35" i="16"/>
  <c r="I35" i="16"/>
  <c r="K37" i="16"/>
  <c r="K35" i="16"/>
  <c r="T34" i="16"/>
  <c r="G36" i="16"/>
  <c r="E36" i="16"/>
  <c r="U34" i="16"/>
  <c r="I36" i="16"/>
  <c r="K36" i="16"/>
  <c r="R34" i="16"/>
  <c r="S34" i="16"/>
  <c r="T37" i="7"/>
  <c r="R37" i="7"/>
  <c r="U34" i="7"/>
  <c r="S37" i="7"/>
  <c r="U37" i="7"/>
  <c r="T34" i="7"/>
  <c r="V37" i="7"/>
  <c r="S34" i="7"/>
  <c r="R34" i="7"/>
  <c r="S34" i="12"/>
  <c r="T34" i="12"/>
  <c r="U34" i="12"/>
  <c r="R34" i="12"/>
  <c r="K37" i="34"/>
  <c r="K38" i="34"/>
  <c r="K36" i="34"/>
  <c r="G36" i="34"/>
  <c r="I36" i="34"/>
  <c r="G38" i="34"/>
  <c r="E38" i="34"/>
  <c r="I38" i="34"/>
  <c r="E37" i="34"/>
  <c r="E36" i="34"/>
  <c r="G37" i="34"/>
  <c r="I37" i="34"/>
  <c r="I35" i="34"/>
  <c r="T34" i="34"/>
  <c r="U34" i="34"/>
  <c r="S34" i="34"/>
  <c r="G35" i="34"/>
  <c r="K35" i="34"/>
  <c r="R34" i="34"/>
  <c r="E35" i="34"/>
  <c r="T51" i="15"/>
  <c r="R51" i="15"/>
  <c r="R181" i="15"/>
  <c r="T181" i="15"/>
  <c r="T93" i="15"/>
  <c r="R93" i="15"/>
  <c r="T285" i="15"/>
  <c r="R285" i="15"/>
  <c r="T313" i="15"/>
  <c r="R313" i="15"/>
  <c r="T113" i="15"/>
  <c r="T118" i="15"/>
  <c r="T135" i="15"/>
  <c r="R195" i="15"/>
  <c r="R85" i="15"/>
  <c r="T195" i="15"/>
  <c r="T209" i="15"/>
  <c r="T301" i="15"/>
  <c r="T85" i="15"/>
  <c r="T144" i="15"/>
  <c r="R144" i="15"/>
  <c r="T204" i="15"/>
  <c r="R204" i="15"/>
  <c r="T234" i="15"/>
  <c r="R234" i="15"/>
  <c r="R322" i="15"/>
  <c r="T322" i="15"/>
  <c r="T103" i="15"/>
  <c r="R103" i="15"/>
  <c r="R43" i="15"/>
  <c r="R54" i="15"/>
  <c r="R71" i="15"/>
  <c r="R74" i="15"/>
  <c r="T168" i="15"/>
  <c r="R168" i="15"/>
  <c r="R192" i="15"/>
  <c r="T192" i="15"/>
  <c r="R336" i="15"/>
  <c r="T115" i="15"/>
  <c r="R115" i="15"/>
  <c r="R112" i="15"/>
  <c r="R187" i="15"/>
  <c r="T187" i="15"/>
  <c r="T79" i="15"/>
  <c r="R79" i="15"/>
  <c r="T112" i="15"/>
  <c r="R158" i="15"/>
  <c r="T158" i="15"/>
  <c r="T268" i="15"/>
  <c r="R268" i="15"/>
  <c r="R50" i="15"/>
  <c r="T50" i="15"/>
  <c r="R99" i="15"/>
  <c r="T109" i="15"/>
  <c r="T203" i="15"/>
  <c r="R203" i="15"/>
  <c r="R96" i="15"/>
  <c r="T99" i="15"/>
  <c r="T151" i="15"/>
  <c r="R172" i="15"/>
  <c r="T172" i="15"/>
  <c r="T191" i="15"/>
  <c r="R191" i="15"/>
  <c r="R219" i="15"/>
  <c r="T293" i="15"/>
  <c r="R102" i="15"/>
  <c r="T102" i="15"/>
  <c r="R356" i="15"/>
  <c r="T356" i="15"/>
  <c r="T59" i="15"/>
  <c r="R59" i="15"/>
  <c r="T197" i="15"/>
  <c r="R70" i="15"/>
  <c r="T104" i="15"/>
  <c r="R78" i="15"/>
  <c r="T78" i="15"/>
  <c r="T101" i="15"/>
  <c r="R101" i="15"/>
  <c r="T276" i="15"/>
  <c r="R276" i="15"/>
  <c r="T58" i="15"/>
  <c r="R58" i="15"/>
  <c r="R88" i="15"/>
  <c r="T88" i="15"/>
  <c r="R278" i="15"/>
  <c r="R231" i="15"/>
  <c r="T231" i="15"/>
  <c r="T44" i="15"/>
  <c r="R44" i="15"/>
  <c r="T100" i="15"/>
  <c r="R100" i="15"/>
  <c r="T161" i="15"/>
  <c r="R161" i="15"/>
  <c r="R174" i="15"/>
  <c r="R274" i="15"/>
  <c r="T274" i="15"/>
  <c r="R288" i="15"/>
  <c r="R238" i="15"/>
  <c r="T238" i="15"/>
  <c r="R57" i="15"/>
  <c r="R83" i="15"/>
  <c r="T120" i="15"/>
  <c r="R123" i="15"/>
  <c r="R141" i="15"/>
  <c r="R148" i="15"/>
  <c r="T156" i="15"/>
  <c r="R159" i="15"/>
  <c r="R163" i="15"/>
  <c r="R246" i="15"/>
  <c r="R351" i="15"/>
  <c r="T351" i="15"/>
  <c r="T65" i="15"/>
  <c r="R65" i="15"/>
  <c r="T72" i="15"/>
  <c r="R72" i="15"/>
  <c r="T86" i="15"/>
  <c r="R86" i="15"/>
  <c r="T182" i="15"/>
  <c r="R182" i="15"/>
  <c r="T232" i="15"/>
  <c r="R232" i="15"/>
  <c r="T289" i="15"/>
  <c r="R289" i="15"/>
  <c r="T329" i="15"/>
  <c r="R329" i="15"/>
  <c r="R64" i="15"/>
  <c r="T92" i="15"/>
  <c r="R95" i="15"/>
  <c r="T216" i="15"/>
  <c r="T316" i="15"/>
  <c r="R227" i="15"/>
  <c r="R245" i="15"/>
  <c r="T282" i="15"/>
  <c r="R282" i="15"/>
  <c r="R295" i="15"/>
  <c r="R188" i="15"/>
  <c r="T188" i="15"/>
  <c r="T339" i="15"/>
  <c r="R339" i="15"/>
  <c r="R107" i="15"/>
  <c r="R114" i="15"/>
  <c r="R121" i="15"/>
  <c r="R137" i="15"/>
  <c r="R142" i="15"/>
  <c r="R147" i="15"/>
  <c r="R171" i="15"/>
  <c r="R175" i="15"/>
  <c r="R206" i="15"/>
  <c r="R210" i="15"/>
  <c r="R222" i="15"/>
  <c r="T222" i="15"/>
  <c r="R229" i="15"/>
  <c r="R236" i="15"/>
  <c r="T264" i="15"/>
  <c r="R264" i="15"/>
  <c r="T269" i="15"/>
  <c r="R269" i="15"/>
  <c r="T328" i="15"/>
  <c r="R328" i="15"/>
  <c r="R281" i="15"/>
  <c r="T281" i="15"/>
  <c r="R309" i="15"/>
  <c r="T309" i="15"/>
  <c r="R271" i="15"/>
  <c r="T271" i="15"/>
  <c r="T296" i="15"/>
  <c r="R296" i="15"/>
  <c r="R286" i="15"/>
  <c r="T286" i="15"/>
  <c r="R202" i="15"/>
  <c r="R252" i="15"/>
  <c r="T252" i="15"/>
  <c r="T280" i="15"/>
  <c r="R261" i="15"/>
  <c r="R297" i="15"/>
  <c r="R307" i="15"/>
  <c r="R327" i="15"/>
  <c r="R346" i="15"/>
  <c r="R355" i="15"/>
  <c r="R320" i="15"/>
  <c r="T330" i="15"/>
  <c r="T290" i="15"/>
  <c r="R290" i="15"/>
  <c r="T320" i="15"/>
  <c r="R343" i="15"/>
  <c r="T275" i="15"/>
  <c r="R275" i="15"/>
  <c r="R303" i="15"/>
  <c r="R310" i="15"/>
  <c r="R317" i="15"/>
  <c r="R324" i="15"/>
  <c r="R38" i="15" l="1"/>
  <c r="R35" i="15"/>
  <c r="P35" i="15"/>
  <c r="P37" i="15"/>
  <c r="P36" i="15"/>
  <c r="R37" i="15"/>
  <c r="T35" i="15"/>
  <c r="S36" i="15"/>
  <c r="Q37" i="15"/>
  <c r="Q38" i="15"/>
  <c r="Q36" i="15"/>
  <c r="S34" i="15"/>
  <c r="T34" i="15"/>
  <c r="Q34" i="15"/>
  <c r="P38" i="15"/>
  <c r="T38" i="15"/>
  <c r="S35" i="15"/>
  <c r="R36" i="15"/>
  <c r="W35" i="51"/>
  <c r="R37" i="49"/>
  <c r="U37" i="49"/>
  <c r="U38" i="49"/>
  <c r="R38" i="49"/>
  <c r="S35" i="49"/>
  <c r="V38" i="49"/>
  <c r="V35" i="49"/>
  <c r="U35" i="49"/>
  <c r="V37" i="49"/>
  <c r="T37" i="49"/>
  <c r="S34" i="49"/>
  <c r="R35" i="49"/>
  <c r="S37" i="49"/>
  <c r="S38" i="49"/>
  <c r="T36" i="49"/>
  <c r="T34" i="49"/>
  <c r="T38" i="49"/>
  <c r="U34" i="49"/>
  <c r="T35" i="49"/>
  <c r="R34" i="49"/>
  <c r="V36" i="49"/>
  <c r="R36" i="49"/>
  <c r="U36" i="49"/>
  <c r="S36" i="49"/>
  <c r="S37" i="16"/>
  <c r="U37" i="16"/>
  <c r="S35" i="16"/>
  <c r="U35" i="16"/>
  <c r="R35" i="16"/>
  <c r="T35" i="16"/>
  <c r="R37" i="16"/>
  <c r="V35" i="16"/>
  <c r="V37" i="16"/>
  <c r="T37" i="16"/>
  <c r="T36" i="16"/>
  <c r="S36" i="16"/>
  <c r="R36" i="16"/>
  <c r="U36" i="16"/>
  <c r="V36" i="16"/>
  <c r="T37" i="34"/>
  <c r="U37" i="34"/>
  <c r="T36" i="34"/>
  <c r="U38" i="34"/>
  <c r="R36" i="34"/>
  <c r="S37" i="34"/>
  <c r="T38" i="34"/>
  <c r="R38" i="34"/>
  <c r="S38" i="34"/>
  <c r="S36" i="34"/>
  <c r="V38" i="34"/>
  <c r="U36" i="34"/>
  <c r="R37" i="34"/>
  <c r="V36" i="34"/>
  <c r="V37" i="34"/>
  <c r="R35" i="34"/>
  <c r="S35" i="34"/>
  <c r="V35" i="34"/>
  <c r="T35" i="34"/>
  <c r="U35" i="34"/>
  <c r="R44" i="10"/>
  <c r="R45" i="10"/>
  <c r="R46" i="10"/>
  <c r="R47" i="10"/>
  <c r="R48" i="10"/>
  <c r="R49" i="10"/>
  <c r="R50" i="10"/>
  <c r="R51" i="10"/>
  <c r="R52"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0" i="4"/>
  <c r="R108" i="4"/>
  <c r="R107" i="4"/>
  <c r="R106" i="4"/>
  <c r="R100" i="4"/>
  <c r="R99" i="4"/>
  <c r="R98"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M37" i="10" l="1"/>
  <c r="N37" i="10"/>
  <c r="J36" i="10"/>
  <c r="N34" i="10"/>
  <c r="M34" i="10"/>
  <c r="L36" i="10"/>
  <c r="M36" i="10"/>
  <c r="N36" i="10"/>
  <c r="M38" i="10"/>
  <c r="N38" i="10"/>
  <c r="F38" i="10"/>
  <c r="F37" i="10"/>
  <c r="F34" i="10"/>
  <c r="H38" i="10"/>
  <c r="H37" i="10"/>
  <c r="H34" i="10"/>
  <c r="J38" i="10"/>
  <c r="F36" i="10"/>
  <c r="J34" i="10"/>
  <c r="J37" i="10"/>
  <c r="L38" i="10"/>
  <c r="L37" i="10"/>
  <c r="H36" i="10"/>
  <c r="L34" i="10"/>
  <c r="W36" i="4"/>
  <c r="N36" i="4"/>
  <c r="L34" i="4"/>
  <c r="L36" i="4"/>
  <c r="N34" i="4"/>
  <c r="W34" i="4"/>
  <c r="J34" i="4"/>
  <c r="J36" i="4"/>
  <c r="N37" i="4"/>
  <c r="W37" i="4"/>
  <c r="H34" i="4"/>
  <c r="H36" i="4"/>
  <c r="F36" i="4"/>
  <c r="J37" i="4"/>
  <c r="L37" i="4"/>
  <c r="H37" i="4"/>
  <c r="F34" i="4"/>
  <c r="F37" i="4"/>
  <c r="S142" i="4"/>
  <c r="S59" i="4"/>
  <c r="S215" i="4"/>
  <c r="S212" i="4"/>
  <c r="S46" i="4"/>
  <c r="S130" i="4"/>
  <c r="S237" i="4"/>
  <c r="S150" i="4"/>
  <c r="S196" i="4"/>
  <c r="S99" i="4"/>
  <c r="S218" i="4"/>
  <c r="S227" i="4"/>
  <c r="S138" i="4"/>
  <c r="S136" i="4"/>
  <c r="S217" i="4"/>
  <c r="S47" i="4"/>
  <c r="S117" i="10"/>
  <c r="K37" i="14"/>
  <c r="I37" i="14"/>
  <c r="K38" i="14"/>
  <c r="E37" i="14"/>
  <c r="G37" i="14"/>
  <c r="K35" i="14"/>
  <c r="I36" i="14"/>
  <c r="G36" i="14"/>
  <c r="E36" i="14"/>
  <c r="K36" i="14"/>
  <c r="K38" i="31"/>
  <c r="I38" i="31"/>
  <c r="G38" i="31"/>
  <c r="E38" i="31"/>
  <c r="I35" i="31"/>
  <c r="G35" i="31"/>
  <c r="E35" i="31"/>
  <c r="K35" i="31"/>
  <c r="I34" i="31"/>
  <c r="G34" i="31"/>
  <c r="E34" i="31"/>
  <c r="V34" i="31"/>
  <c r="K34" i="31"/>
  <c r="G34" i="8"/>
  <c r="G36" i="8"/>
  <c r="G38" i="8"/>
  <c r="K35" i="8"/>
  <c r="E36" i="8"/>
  <c r="E34" i="8"/>
  <c r="K36" i="8"/>
  <c r="I38" i="8"/>
  <c r="G35" i="8"/>
  <c r="I36" i="8"/>
  <c r="K37" i="8"/>
  <c r="E35" i="8"/>
  <c r="V34" i="8"/>
  <c r="K38" i="8"/>
  <c r="I35" i="8"/>
  <c r="K34" i="8"/>
  <c r="I34" i="8"/>
  <c r="I38" i="36"/>
  <c r="K38" i="36"/>
  <c r="G38" i="36"/>
  <c r="E38" i="36"/>
  <c r="I37" i="36"/>
  <c r="E37" i="36"/>
  <c r="K37" i="36"/>
  <c r="G37" i="36"/>
  <c r="E36" i="36"/>
  <c r="G36" i="36"/>
  <c r="K36" i="36"/>
  <c r="I36" i="36"/>
  <c r="K35" i="36"/>
  <c r="I35" i="36"/>
  <c r="G35" i="36"/>
  <c r="E35" i="36"/>
  <c r="V34" i="36"/>
  <c r="K34" i="36"/>
  <c r="I34" i="36"/>
  <c r="G34" i="36"/>
  <c r="E34" i="36"/>
  <c r="S219" i="4"/>
  <c r="S50" i="4"/>
  <c r="S100" i="4"/>
  <c r="S48" i="4"/>
  <c r="S71" i="4"/>
  <c r="S174" i="4"/>
  <c r="S249" i="4"/>
  <c r="S65" i="4"/>
  <c r="S168" i="4"/>
  <c r="S229" i="4"/>
  <c r="S220" i="4"/>
  <c r="S54" i="4"/>
  <c r="S98" i="4"/>
  <c r="S153" i="4"/>
  <c r="S277" i="4"/>
  <c r="S279" i="4"/>
  <c r="S225" i="4"/>
  <c r="S208" i="4"/>
  <c r="S221" i="4"/>
  <c r="S135" i="4"/>
  <c r="S137" i="4"/>
  <c r="S167" i="4"/>
  <c r="S228" i="4"/>
  <c r="S226" i="4"/>
  <c r="S289" i="4"/>
  <c r="S287" i="4"/>
  <c r="S202" i="4"/>
  <c r="S64" i="4"/>
  <c r="S67" i="4"/>
  <c r="S51" i="4"/>
  <c r="S55" i="4"/>
  <c r="S45" i="4"/>
  <c r="S143" i="4"/>
  <c r="S187" i="4"/>
  <c r="S158" i="4"/>
  <c r="S236" i="4"/>
  <c r="S211" i="4"/>
  <c r="S206" i="4"/>
  <c r="S56" i="4"/>
  <c r="S140" i="4"/>
  <c r="S163" i="4"/>
  <c r="S173" i="4"/>
  <c r="S286" i="4"/>
  <c r="S160" i="4"/>
  <c r="S224" i="4"/>
  <c r="S62" i="4"/>
  <c r="K36" i="4"/>
  <c r="S134" i="4"/>
  <c r="S145" i="4"/>
  <c r="S147" i="4"/>
  <c r="S175" i="4"/>
  <c r="S53" i="4"/>
  <c r="K37" i="4"/>
  <c r="S162" i="4"/>
  <c r="S186" i="4"/>
  <c r="I36" i="4"/>
  <c r="S108" i="4"/>
  <c r="S152" i="4"/>
  <c r="S157" i="4"/>
  <c r="I37" i="4"/>
  <c r="S172" i="4"/>
  <c r="S222" i="4"/>
  <c r="G36" i="4"/>
  <c r="G37" i="4"/>
  <c r="S58" i="4"/>
  <c r="E36" i="4"/>
  <c r="S149" i="4"/>
  <c r="S154" i="4"/>
  <c r="S247" i="4"/>
  <c r="S52" i="4"/>
  <c r="S61" i="4"/>
  <c r="S159" i="4"/>
  <c r="E37" i="4"/>
  <c r="S164" i="4"/>
  <c r="S188" i="4"/>
  <c r="S278" i="4"/>
  <c r="S63" i="4"/>
  <c r="S66" i="4"/>
  <c r="S141" i="4"/>
  <c r="S161" i="4"/>
  <c r="S169" i="4"/>
  <c r="S60" i="4"/>
  <c r="S70" i="4"/>
  <c r="S107" i="4"/>
  <c r="S156" i="4"/>
  <c r="S166" i="4"/>
  <c r="S171" i="4"/>
  <c r="S176" i="4"/>
  <c r="S49" i="4"/>
  <c r="K34" i="4"/>
  <c r="I34" i="4"/>
  <c r="G34" i="4"/>
  <c r="E34" i="4"/>
  <c r="V34" i="13"/>
  <c r="I34" i="13"/>
  <c r="K34" i="13"/>
  <c r="E36" i="13"/>
  <c r="I36" i="13"/>
  <c r="K36" i="13"/>
  <c r="G36" i="13"/>
  <c r="E35" i="13"/>
  <c r="I35" i="13"/>
  <c r="K35" i="13"/>
  <c r="G35" i="13"/>
  <c r="I38" i="13"/>
  <c r="K38" i="13"/>
  <c r="G37" i="13"/>
  <c r="E37" i="13"/>
  <c r="K37" i="13"/>
  <c r="I37" i="13"/>
  <c r="G37" i="47"/>
  <c r="I37" i="47"/>
  <c r="E37" i="47"/>
  <c r="K37" i="47"/>
  <c r="E38" i="47"/>
  <c r="I38" i="47"/>
  <c r="G38" i="47"/>
  <c r="K38" i="47"/>
  <c r="E35" i="47"/>
  <c r="G35" i="47"/>
  <c r="I35" i="47"/>
  <c r="K35" i="47"/>
  <c r="V34" i="47"/>
  <c r="E34" i="47"/>
  <c r="G34" i="47"/>
  <c r="I34" i="47"/>
  <c r="K34" i="47"/>
  <c r="I36" i="47"/>
  <c r="K36" i="47"/>
  <c r="G36" i="47"/>
  <c r="E36" i="47"/>
  <c r="K38" i="7"/>
  <c r="I38" i="7"/>
  <c r="G38" i="7"/>
  <c r="E38" i="7"/>
  <c r="G35" i="7"/>
  <c r="I35" i="7"/>
  <c r="E35" i="7"/>
  <c r="K35" i="7"/>
  <c r="G36" i="7"/>
  <c r="E36" i="7"/>
  <c r="K36" i="7"/>
  <c r="I36" i="7"/>
  <c r="K38" i="3"/>
  <c r="K36" i="3"/>
  <c r="E37" i="3"/>
  <c r="G37" i="3"/>
  <c r="I37" i="3"/>
  <c r="K37" i="3"/>
  <c r="G38" i="9"/>
  <c r="E38" i="9"/>
  <c r="K37" i="9"/>
  <c r="I37" i="9"/>
  <c r="K38" i="9"/>
  <c r="I38" i="9"/>
  <c r="K36" i="9"/>
  <c r="G37" i="9"/>
  <c r="G36" i="9"/>
  <c r="I36" i="9"/>
  <c r="E37" i="9"/>
  <c r="E36" i="9"/>
  <c r="K35" i="9"/>
  <c r="I35" i="9"/>
  <c r="G35" i="9"/>
  <c r="E35" i="9"/>
  <c r="V34" i="9"/>
  <c r="I34" i="9"/>
  <c r="K34" i="9"/>
  <c r="G34" i="9"/>
  <c r="E34" i="9"/>
  <c r="I35" i="32"/>
  <c r="K35" i="32"/>
  <c r="K36" i="32"/>
  <c r="K37" i="32"/>
  <c r="K38" i="32"/>
  <c r="I36" i="32"/>
  <c r="I37" i="32"/>
  <c r="I38" i="32"/>
  <c r="G36" i="32"/>
  <c r="G37" i="32"/>
  <c r="E38" i="32"/>
  <c r="E36" i="32"/>
  <c r="E37" i="32"/>
  <c r="G35" i="32"/>
  <c r="E35" i="32"/>
  <c r="G38" i="32"/>
  <c r="E34" i="32"/>
  <c r="V34" i="32"/>
  <c r="G34" i="32"/>
  <c r="K34" i="32"/>
  <c r="I34" i="32"/>
  <c r="G37" i="11"/>
  <c r="G34" i="11"/>
  <c r="E34" i="11"/>
  <c r="I37" i="11"/>
  <c r="K34" i="11"/>
  <c r="I34" i="11"/>
  <c r="K37" i="11"/>
  <c r="K38" i="11"/>
  <c r="K36" i="11"/>
  <c r="I36" i="11"/>
  <c r="K35" i="11"/>
  <c r="G36" i="11"/>
  <c r="E36" i="11"/>
  <c r="I35" i="11"/>
  <c r="E38" i="11"/>
  <c r="G38" i="11"/>
  <c r="E37" i="11"/>
  <c r="V34" i="11"/>
  <c r="I38" i="11"/>
  <c r="K38" i="12"/>
  <c r="K37" i="12"/>
  <c r="I37" i="12"/>
  <c r="G37" i="12"/>
  <c r="E37" i="12"/>
  <c r="K36" i="12"/>
  <c r="I36" i="12"/>
  <c r="G36" i="12"/>
  <c r="E36" i="12"/>
  <c r="S158" i="10"/>
  <c r="S45" i="10"/>
  <c r="S175" i="10"/>
  <c r="S189" i="10"/>
  <c r="S114" i="10"/>
  <c r="S128" i="10"/>
  <c r="S119" i="10"/>
  <c r="S147" i="10"/>
  <c r="S191" i="10"/>
  <c r="S116" i="10"/>
  <c r="S179" i="10"/>
  <c r="S144" i="10"/>
  <c r="S155" i="10"/>
  <c r="S150" i="10"/>
  <c r="S130" i="10"/>
  <c r="S140" i="10"/>
  <c r="S51" i="10"/>
  <c r="S136" i="10"/>
  <c r="S108" i="10"/>
  <c r="S133" i="10"/>
  <c r="S171" i="10"/>
  <c r="S169" i="10"/>
  <c r="S137" i="10"/>
  <c r="S199" i="10"/>
  <c r="S154" i="10"/>
  <c r="S152" i="10"/>
  <c r="S142" i="10"/>
  <c r="S124" i="10"/>
  <c r="S138" i="10"/>
  <c r="S172" i="10"/>
  <c r="S178" i="10"/>
  <c r="S202" i="10"/>
  <c r="S186" i="10"/>
  <c r="S121" i="10"/>
  <c r="S109" i="10"/>
  <c r="S107" i="10"/>
  <c r="S46" i="10"/>
  <c r="S44" i="10"/>
  <c r="S125" i="10"/>
  <c r="S174" i="10"/>
  <c r="S168" i="10"/>
  <c r="S164" i="10"/>
  <c r="S157" i="10"/>
  <c r="S156" i="10"/>
  <c r="S143" i="10"/>
  <c r="S131" i="10"/>
  <c r="S123" i="10"/>
  <c r="S115" i="10"/>
  <c r="S112" i="10"/>
  <c r="S200" i="10"/>
  <c r="S182" i="10"/>
  <c r="E38" i="10"/>
  <c r="S126" i="10"/>
  <c r="E35" i="10"/>
  <c r="S159" i="10"/>
  <c r="S129" i="10"/>
  <c r="S52" i="10"/>
  <c r="S49" i="10"/>
  <c r="S194" i="10"/>
  <c r="S187" i="10"/>
  <c r="S180" i="10"/>
  <c r="S167" i="10"/>
  <c r="K38" i="10"/>
  <c r="S196" i="10"/>
  <c r="I35" i="10"/>
  <c r="S141" i="10"/>
  <c r="S127" i="10"/>
  <c r="S105" i="10"/>
  <c r="K35" i="10"/>
  <c r="G38" i="10"/>
  <c r="S151" i="10"/>
  <c r="S177" i="10"/>
  <c r="I38" i="10"/>
  <c r="S135" i="10"/>
  <c r="G35" i="10"/>
  <c r="S165" i="10"/>
  <c r="E36" i="10"/>
  <c r="S185" i="10"/>
  <c r="S170" i="10"/>
  <c r="S50" i="10"/>
  <c r="G36" i="10"/>
  <c r="E37" i="10"/>
  <c r="S188" i="10"/>
  <c r="S173" i="10"/>
  <c r="G37" i="10"/>
  <c r="S145" i="10"/>
  <c r="S122" i="10"/>
  <c r="I36" i="10"/>
  <c r="S193" i="10"/>
  <c r="I37" i="10"/>
  <c r="S134" i="10"/>
  <c r="K36" i="10"/>
  <c r="S166" i="10"/>
  <c r="S161" i="10"/>
  <c r="S153" i="10"/>
  <c r="K37" i="10"/>
  <c r="S120" i="10"/>
  <c r="K34" i="10"/>
  <c r="I34" i="10"/>
  <c r="G34" i="10"/>
  <c r="E34" i="10"/>
  <c r="G37" i="5"/>
  <c r="G35" i="5"/>
  <c r="E35" i="5"/>
  <c r="R35" i="5" s="1"/>
  <c r="E38" i="5"/>
  <c r="R38" i="5" s="1"/>
  <c r="G38" i="5"/>
  <c r="I38" i="5"/>
  <c r="K37" i="5"/>
  <c r="K36" i="5"/>
  <c r="I37" i="5"/>
  <c r="K38" i="5"/>
  <c r="K35" i="5"/>
  <c r="I36" i="5"/>
  <c r="I35" i="5"/>
  <c r="G36" i="5"/>
  <c r="E37" i="5"/>
  <c r="R37" i="5" s="1"/>
  <c r="E36" i="5"/>
  <c r="R36" i="5" s="1"/>
  <c r="I34" i="5"/>
  <c r="G34" i="5"/>
  <c r="E34" i="5"/>
  <c r="R34" i="5" s="1"/>
  <c r="K34" i="5"/>
  <c r="V34" i="5"/>
  <c r="E38" i="51"/>
  <c r="G38" i="51"/>
  <c r="I38" i="51"/>
  <c r="K38" i="51"/>
  <c r="E37" i="51"/>
  <c r="G37" i="51"/>
  <c r="I37" i="51"/>
  <c r="T37" i="51" s="1"/>
  <c r="K37" i="51"/>
  <c r="K34" i="51"/>
  <c r="I36" i="51"/>
  <c r="I34" i="51"/>
  <c r="K36" i="51"/>
  <c r="G34" i="51"/>
  <c r="E34" i="51"/>
  <c r="E36" i="51"/>
  <c r="V34" i="51"/>
  <c r="G36" i="51"/>
  <c r="K35" i="51"/>
  <c r="E35" i="51"/>
  <c r="G35" i="51"/>
  <c r="I35" i="51"/>
  <c r="I34" i="3"/>
  <c r="K34" i="3"/>
  <c r="V34" i="3"/>
  <c r="S201" i="10"/>
  <c r="S192" i="10"/>
  <c r="S190" i="10"/>
  <c r="S198" i="10"/>
  <c r="S195" i="10"/>
  <c r="S149" i="10"/>
  <c r="S146" i="10"/>
  <c r="S48" i="10"/>
  <c r="S183" i="10"/>
  <c r="S106" i="10"/>
  <c r="S162" i="10"/>
  <c r="S113" i="10"/>
  <c r="S184" i="10"/>
  <c r="S181" i="10"/>
  <c r="S104" i="10"/>
  <c r="S163" i="10"/>
  <c r="S197" i="10"/>
  <c r="S148" i="10"/>
  <c r="S118" i="10"/>
  <c r="S160" i="10"/>
  <c r="S111" i="10"/>
  <c r="S176" i="10"/>
  <c r="S47" i="10"/>
  <c r="S132" i="10"/>
  <c r="S139" i="10"/>
  <c r="S110" i="10"/>
  <c r="S245" i="4"/>
  <c r="S246" i="4"/>
  <c r="S280" i="4"/>
  <c r="S288" i="4"/>
  <c r="S239" i="4"/>
  <c r="S281" i="4"/>
  <c r="S139" i="4"/>
  <c r="S155" i="4"/>
  <c r="S146" i="4"/>
  <c r="S170" i="4"/>
  <c r="S148" i="4"/>
  <c r="S151" i="4"/>
  <c r="S144" i="4"/>
  <c r="S69" i="4"/>
  <c r="S177" i="4"/>
  <c r="S44" i="4"/>
  <c r="S57" i="4"/>
  <c r="S106" i="4"/>
  <c r="S68" i="4"/>
  <c r="S165" i="4"/>
  <c r="N88" i="4"/>
  <c r="X88" i="4" s="1"/>
  <c r="Y88" i="4" s="1"/>
  <c r="M88" i="4"/>
  <c r="M75" i="4"/>
  <c r="Z75" i="4" s="1"/>
  <c r="AA75" i="4" s="1"/>
  <c r="O88" i="4"/>
  <c r="V88" i="4" s="1"/>
  <c r="C160" i="16" a="1"/>
  <c r="C160" i="16" s="1"/>
  <c r="C161" i="16" a="1"/>
  <c r="C161" i="16" s="1"/>
  <c r="C162" i="16" a="1"/>
  <c r="C162" i="16" s="1"/>
  <c r="C163" i="16" a="1"/>
  <c r="C163" i="16" s="1"/>
  <c r="C164" i="16" a="1"/>
  <c r="C164" i="16" s="1"/>
  <c r="C165" i="16" a="1"/>
  <c r="C165" i="16" s="1"/>
  <c r="C166" i="16" a="1"/>
  <c r="C166" i="16" s="1"/>
  <c r="W88" i="4" l="1"/>
  <c r="M35" i="4"/>
  <c r="Z88" i="4"/>
  <c r="AA88" i="4" s="1"/>
  <c r="V34" i="10"/>
  <c r="N35" i="4"/>
  <c r="W35" i="4"/>
  <c r="V34" i="4"/>
  <c r="V37" i="51"/>
  <c r="S37" i="51"/>
  <c r="R36" i="10"/>
  <c r="R38" i="10"/>
  <c r="R37" i="51"/>
  <c r="U37" i="51"/>
  <c r="R38" i="51"/>
  <c r="T37" i="14"/>
  <c r="V37" i="14"/>
  <c r="S37" i="14"/>
  <c r="V38" i="14"/>
  <c r="U38" i="14"/>
  <c r="U37" i="14"/>
  <c r="R37" i="14"/>
  <c r="V35" i="14"/>
  <c r="U35" i="14"/>
  <c r="U36" i="14"/>
  <c r="T36" i="14"/>
  <c r="S36" i="14"/>
  <c r="R36" i="14"/>
  <c r="V36" i="14"/>
  <c r="U38" i="31"/>
  <c r="S38" i="31"/>
  <c r="R38" i="31"/>
  <c r="V38" i="31"/>
  <c r="T38" i="31"/>
  <c r="T35" i="31"/>
  <c r="V35" i="31"/>
  <c r="U35" i="31"/>
  <c r="R35" i="31"/>
  <c r="S35" i="31"/>
  <c r="T34" i="31"/>
  <c r="R34" i="31"/>
  <c r="S34" i="31"/>
  <c r="U34" i="31"/>
  <c r="S38" i="8"/>
  <c r="V37" i="8"/>
  <c r="V35" i="8"/>
  <c r="U37" i="8"/>
  <c r="S36" i="8"/>
  <c r="S34" i="8"/>
  <c r="T38" i="8"/>
  <c r="V38" i="8"/>
  <c r="T35" i="8"/>
  <c r="U35" i="8"/>
  <c r="U34" i="8"/>
  <c r="R34" i="8"/>
  <c r="R36" i="8"/>
  <c r="T34" i="8"/>
  <c r="U38" i="8"/>
  <c r="S35" i="8"/>
  <c r="U36" i="8"/>
  <c r="R35" i="8"/>
  <c r="T36" i="8"/>
  <c r="V36" i="8"/>
  <c r="U38" i="36"/>
  <c r="V38" i="36"/>
  <c r="T38" i="36"/>
  <c r="R38" i="36"/>
  <c r="S38" i="36"/>
  <c r="V37" i="11"/>
  <c r="S37" i="36"/>
  <c r="T37" i="36"/>
  <c r="U37" i="36"/>
  <c r="R37" i="36"/>
  <c r="V37" i="36"/>
  <c r="S34" i="11"/>
  <c r="R38" i="11"/>
  <c r="R37" i="11"/>
  <c r="U35" i="11"/>
  <c r="S38" i="11"/>
  <c r="R36" i="11"/>
  <c r="R34" i="11"/>
  <c r="U37" i="11"/>
  <c r="S37" i="11"/>
  <c r="U36" i="36"/>
  <c r="V36" i="36"/>
  <c r="S36" i="36"/>
  <c r="R36" i="36"/>
  <c r="T36" i="36"/>
  <c r="V35" i="36"/>
  <c r="U35" i="36"/>
  <c r="R35" i="36"/>
  <c r="S35" i="36"/>
  <c r="T35" i="36"/>
  <c r="S34" i="36"/>
  <c r="R34" i="36"/>
  <c r="T34" i="36"/>
  <c r="U34" i="36"/>
  <c r="R36" i="4"/>
  <c r="S36" i="4"/>
  <c r="V37" i="4"/>
  <c r="V36" i="4"/>
  <c r="T37" i="4"/>
  <c r="U37" i="4"/>
  <c r="T36" i="4"/>
  <c r="S37" i="4"/>
  <c r="R37" i="4"/>
  <c r="U36" i="4"/>
  <c r="T34" i="4"/>
  <c r="R34" i="4"/>
  <c r="S34" i="4"/>
  <c r="U34" i="4"/>
  <c r="R36" i="13"/>
  <c r="T34" i="13"/>
  <c r="U34" i="13"/>
  <c r="V36" i="13"/>
  <c r="U36" i="13"/>
  <c r="T36" i="13"/>
  <c r="S36" i="13"/>
  <c r="V37" i="33"/>
  <c r="V38" i="33"/>
  <c r="V36" i="33"/>
  <c r="T35" i="13"/>
  <c r="U35" i="13"/>
  <c r="S35" i="13"/>
  <c r="V35" i="13"/>
  <c r="R35" i="13"/>
  <c r="T38" i="13"/>
  <c r="V38" i="13"/>
  <c r="U38" i="13"/>
  <c r="V37" i="13"/>
  <c r="T37" i="13"/>
  <c r="U37" i="13"/>
  <c r="R37" i="13"/>
  <c r="S37" i="13"/>
  <c r="T37" i="47"/>
  <c r="S37" i="47"/>
  <c r="V37" i="47"/>
  <c r="U37" i="47"/>
  <c r="R37" i="47"/>
  <c r="U38" i="47"/>
  <c r="R35" i="47"/>
  <c r="R38" i="47"/>
  <c r="U35" i="47"/>
  <c r="S38" i="47"/>
  <c r="T38" i="47"/>
  <c r="V38" i="47"/>
  <c r="V35" i="47"/>
  <c r="T35" i="47"/>
  <c r="S34" i="47"/>
  <c r="S35" i="47"/>
  <c r="U34" i="47"/>
  <c r="T34" i="47"/>
  <c r="R34" i="47"/>
  <c r="R36" i="47"/>
  <c r="T36" i="47"/>
  <c r="S36" i="47"/>
  <c r="V36" i="47"/>
  <c r="U36" i="47"/>
  <c r="U38" i="7"/>
  <c r="T38" i="7"/>
  <c r="R38" i="7"/>
  <c r="S38" i="7"/>
  <c r="V38" i="7"/>
  <c r="V35" i="7"/>
  <c r="U35" i="7"/>
  <c r="R35" i="7"/>
  <c r="T35" i="7"/>
  <c r="S35" i="7"/>
  <c r="T36" i="7"/>
  <c r="U36" i="7"/>
  <c r="R36" i="7"/>
  <c r="S36" i="7"/>
  <c r="V36" i="7"/>
  <c r="U37" i="3"/>
  <c r="T37" i="3"/>
  <c r="U38" i="3"/>
  <c r="U36" i="3"/>
  <c r="V37" i="3"/>
  <c r="V38" i="3"/>
  <c r="S37" i="3"/>
  <c r="V36" i="3"/>
  <c r="R37" i="3"/>
  <c r="V37" i="9"/>
  <c r="U35" i="9"/>
  <c r="U36" i="9"/>
  <c r="U38" i="9"/>
  <c r="S38" i="9"/>
  <c r="T38" i="9"/>
  <c r="V36" i="9"/>
  <c r="S37" i="9"/>
  <c r="T36" i="9"/>
  <c r="R36" i="9"/>
  <c r="S36" i="9"/>
  <c r="T37" i="9"/>
  <c r="R37" i="9"/>
  <c r="R38" i="9"/>
  <c r="U37" i="9"/>
  <c r="V38" i="9"/>
  <c r="T35" i="9"/>
  <c r="S35" i="9"/>
  <c r="V35" i="9"/>
  <c r="R35" i="9"/>
  <c r="T34" i="9"/>
  <c r="U34" i="9"/>
  <c r="R34" i="9"/>
  <c r="S34" i="9"/>
  <c r="T38" i="32"/>
  <c r="S34" i="32"/>
  <c r="V37" i="32"/>
  <c r="S37" i="32"/>
  <c r="S35" i="32"/>
  <c r="T36" i="32"/>
  <c r="U35" i="32"/>
  <c r="U37" i="32"/>
  <c r="T35" i="32"/>
  <c r="R38" i="32"/>
  <c r="U36" i="32"/>
  <c r="R37" i="32"/>
  <c r="V38" i="32"/>
  <c r="S38" i="32"/>
  <c r="T37" i="32"/>
  <c r="S36" i="32"/>
  <c r="R36" i="32"/>
  <c r="U38" i="32"/>
  <c r="V36" i="32"/>
  <c r="R35" i="32"/>
  <c r="U34" i="32"/>
  <c r="V35" i="32"/>
  <c r="R34" i="32"/>
  <c r="T34" i="32"/>
  <c r="T37" i="11"/>
  <c r="V35" i="11"/>
  <c r="S36" i="11"/>
  <c r="V36" i="11"/>
  <c r="V38" i="11"/>
  <c r="U38" i="11"/>
  <c r="U34" i="11"/>
  <c r="T35" i="11"/>
  <c r="T38" i="11"/>
  <c r="T36" i="11"/>
  <c r="T34" i="11"/>
  <c r="U36" i="11"/>
  <c r="U37" i="12"/>
  <c r="T37" i="12"/>
  <c r="U38" i="12"/>
  <c r="S37" i="12"/>
  <c r="V38" i="12"/>
  <c r="V37" i="12"/>
  <c r="R37" i="12"/>
  <c r="S36" i="12"/>
  <c r="T36" i="12"/>
  <c r="U36" i="12"/>
  <c r="V36" i="12"/>
  <c r="R36" i="12"/>
  <c r="R35" i="10"/>
  <c r="R37" i="10"/>
  <c r="R34" i="10"/>
  <c r="U38" i="51"/>
  <c r="S38" i="51"/>
  <c r="V38" i="51"/>
  <c r="T38" i="51"/>
  <c r="R36" i="51"/>
  <c r="R35" i="51"/>
  <c r="R34" i="51"/>
  <c r="U37" i="10"/>
  <c r="S37" i="10"/>
  <c r="T35" i="10"/>
  <c r="S35" i="10"/>
  <c r="T37" i="10"/>
  <c r="V35" i="10"/>
  <c r="S34" i="10"/>
  <c r="V36" i="10"/>
  <c r="T38" i="10"/>
  <c r="U38" i="10"/>
  <c r="T34" i="10"/>
  <c r="U36" i="10"/>
  <c r="V37" i="10"/>
  <c r="T36" i="10"/>
  <c r="S36" i="10"/>
  <c r="S38" i="10"/>
  <c r="V38" i="10"/>
  <c r="U35" i="10"/>
  <c r="U34" i="10"/>
  <c r="U35" i="5"/>
  <c r="T36" i="5"/>
  <c r="T37" i="5"/>
  <c r="S35" i="5"/>
  <c r="U38" i="5"/>
  <c r="V37" i="5"/>
  <c r="V38" i="5"/>
  <c r="U37" i="5"/>
  <c r="S38" i="5"/>
  <c r="T35" i="5"/>
  <c r="S36" i="5"/>
  <c r="T34" i="5"/>
  <c r="V36" i="5"/>
  <c r="U36" i="5"/>
  <c r="T38" i="5"/>
  <c r="V35" i="5"/>
  <c r="S37" i="5"/>
  <c r="S34" i="5"/>
  <c r="U34" i="5"/>
  <c r="T34" i="51"/>
  <c r="U35" i="51"/>
  <c r="V36" i="51"/>
  <c r="S35" i="51"/>
  <c r="S34" i="51"/>
  <c r="S36" i="51"/>
  <c r="U36" i="51"/>
  <c r="T36" i="51"/>
  <c r="U34" i="51"/>
  <c r="T35" i="51"/>
  <c r="V35" i="51"/>
  <c r="U34" i="3"/>
  <c r="T34" i="3"/>
  <c r="G28" i="51"/>
  <c r="F28" i="51"/>
  <c r="G24" i="51"/>
  <c r="F24" i="51"/>
  <c r="G20" i="51"/>
  <c r="F20" i="51"/>
  <c r="G16" i="51"/>
  <c r="F16" i="51"/>
  <c r="L35" i="4" l="1"/>
  <c r="V35" i="4"/>
  <c r="J35" i="4"/>
  <c r="Q39" i="51"/>
  <c r="I35" i="4"/>
  <c r="K35" i="4"/>
  <c r="I39" i="51"/>
  <c r="E39" i="51"/>
  <c r="G39" i="51"/>
  <c r="S39" i="51" s="1"/>
  <c r="M39" i="51"/>
  <c r="K39" i="51"/>
  <c r="O119" i="12"/>
  <c r="O118" i="12"/>
  <c r="O115" i="12"/>
  <c r="O114" i="12"/>
  <c r="O111" i="12"/>
  <c r="V111" i="12" s="1"/>
  <c r="W111" i="12" s="1"/>
  <c r="N103" i="12"/>
  <c r="O103" i="12"/>
  <c r="V103" i="12" s="1"/>
  <c r="W103" i="12" s="1"/>
  <c r="N102" i="12"/>
  <c r="O102" i="12"/>
  <c r="V102" i="12" s="1"/>
  <c r="W102" i="12" s="1"/>
  <c r="O98" i="12"/>
  <c r="V98" i="12" s="1"/>
  <c r="W98" i="12" s="1"/>
  <c r="O95" i="12"/>
  <c r="V95" i="12" s="1"/>
  <c r="W95" i="12" s="1"/>
  <c r="O94" i="12"/>
  <c r="V94" i="12" s="1"/>
  <c r="W94" i="12" s="1"/>
  <c r="O93" i="12"/>
  <c r="V93" i="12" s="1"/>
  <c r="W93" i="12" s="1"/>
  <c r="O92" i="12"/>
  <c r="V92" i="12" s="1"/>
  <c r="W92" i="12" s="1"/>
  <c r="N92" i="12"/>
  <c r="O91" i="12"/>
  <c r="V91" i="12" s="1"/>
  <c r="W91" i="12" s="1"/>
  <c r="N91" i="12"/>
  <c r="N90" i="12"/>
  <c r="O90" i="12"/>
  <c r="V90" i="12" s="1"/>
  <c r="W90" i="12" s="1"/>
  <c r="N89" i="12"/>
  <c r="O89" i="12"/>
  <c r="V89" i="12" s="1"/>
  <c r="W89" i="12" s="1"/>
  <c r="O82" i="12"/>
  <c r="O80" i="12"/>
  <c r="O77" i="12"/>
  <c r="O75" i="12"/>
  <c r="O69" i="12"/>
  <c r="X91" i="12" l="1"/>
  <c r="Y91" i="12" s="1"/>
  <c r="X103" i="12"/>
  <c r="Y103" i="12" s="1"/>
  <c r="U39" i="51"/>
  <c r="X89" i="12"/>
  <c r="Y89" i="12" s="1"/>
  <c r="X77" i="12"/>
  <c r="Y77" i="12" s="1"/>
  <c r="V77" i="12"/>
  <c r="W77" i="12" s="1"/>
  <c r="V82" i="12"/>
  <c r="W82" i="12" s="1"/>
  <c r="X82" i="12"/>
  <c r="Y82" i="12" s="1"/>
  <c r="X102" i="12"/>
  <c r="Y102" i="12" s="1"/>
  <c r="V75" i="12"/>
  <c r="W75" i="12" s="1"/>
  <c r="X75" i="12"/>
  <c r="Y75" i="12" s="1"/>
  <c r="X90" i="12"/>
  <c r="Y90" i="12" s="1"/>
  <c r="X80" i="12"/>
  <c r="Y80" i="12" s="1"/>
  <c r="V80" i="12"/>
  <c r="W80" i="12" s="1"/>
  <c r="V114" i="12"/>
  <c r="W114" i="12" s="1"/>
  <c r="AD114" i="12"/>
  <c r="AE114" i="12" s="1"/>
  <c r="AB114" i="12"/>
  <c r="AC114" i="12" s="1"/>
  <c r="Z114" i="12"/>
  <c r="AA114" i="12" s="1"/>
  <c r="X114" i="12"/>
  <c r="Y114" i="12" s="1"/>
  <c r="AD115" i="12"/>
  <c r="AE115" i="12" s="1"/>
  <c r="AB115" i="12"/>
  <c r="AC115" i="12" s="1"/>
  <c r="Z115" i="12"/>
  <c r="AA115" i="12" s="1"/>
  <c r="X115" i="12"/>
  <c r="Y115" i="12" s="1"/>
  <c r="V115" i="12"/>
  <c r="W115" i="12" s="1"/>
  <c r="AD118" i="12"/>
  <c r="AE118" i="12" s="1"/>
  <c r="X118" i="12"/>
  <c r="Y118" i="12" s="1"/>
  <c r="AB118" i="12"/>
  <c r="AC118" i="12" s="1"/>
  <c r="Z118" i="12"/>
  <c r="AA118" i="12" s="1"/>
  <c r="V118" i="12"/>
  <c r="W118" i="12" s="1"/>
  <c r="X92" i="12"/>
  <c r="Y92" i="12" s="1"/>
  <c r="Z119" i="12"/>
  <c r="AA119" i="12" s="1"/>
  <c r="X119" i="12"/>
  <c r="Y119" i="12" s="1"/>
  <c r="V119" i="12"/>
  <c r="W119" i="12" s="1"/>
  <c r="AD119" i="12"/>
  <c r="AE119" i="12" s="1"/>
  <c r="AB119" i="12"/>
  <c r="AC119" i="12" s="1"/>
  <c r="X69" i="12"/>
  <c r="Y69" i="12" s="1"/>
  <c r="V69" i="12"/>
  <c r="W69" i="12" s="1"/>
  <c r="V39" i="51"/>
  <c r="T35" i="4"/>
  <c r="R39" i="51"/>
  <c r="T39" i="51"/>
  <c r="U35" i="4"/>
  <c r="O68" i="12"/>
  <c r="O67" i="12"/>
  <c r="O66" i="12"/>
  <c r="O65" i="12"/>
  <c r="X66" i="12" l="1"/>
  <c r="Y66" i="12" s="1"/>
  <c r="V66" i="12"/>
  <c r="W66" i="12" s="1"/>
  <c r="V68" i="12"/>
  <c r="W68" i="12" s="1"/>
  <c r="X68" i="12"/>
  <c r="Y68" i="12" s="1"/>
  <c r="X65" i="12"/>
  <c r="V65" i="12"/>
  <c r="V67" i="12"/>
  <c r="W67" i="12" s="1"/>
  <c r="X67" i="12"/>
  <c r="Y67" i="12" s="1"/>
  <c r="N53" i="33"/>
  <c r="N57" i="33"/>
  <c r="N58" i="33"/>
  <c r="N59" i="33"/>
  <c r="N60" i="33"/>
  <c r="N61" i="33"/>
  <c r="N62" i="33"/>
  <c r="N63" i="33"/>
  <c r="N64" i="33"/>
  <c r="N65" i="33"/>
  <c r="N69" i="33"/>
  <c r="N70" i="33"/>
  <c r="N71" i="33"/>
  <c r="N72" i="33"/>
  <c r="N73" i="33"/>
  <c r="N74" i="33"/>
  <c r="N88" i="33"/>
  <c r="N89" i="33"/>
  <c r="N90" i="33"/>
  <c r="N91" i="33"/>
  <c r="N92" i="33"/>
  <c r="N93" i="33"/>
  <c r="N94" i="33"/>
  <c r="N95" i="33"/>
  <c r="N96" i="33"/>
  <c r="N97" i="33"/>
  <c r="N98" i="33"/>
  <c r="N99" i="33"/>
  <c r="N100" i="33"/>
  <c r="N101" i="33"/>
  <c r="N102" i="33"/>
  <c r="N103" i="33"/>
  <c r="N104" i="33"/>
  <c r="N105" i="33"/>
  <c r="N106" i="33"/>
  <c r="N107" i="33"/>
  <c r="N108" i="33"/>
  <c r="N109" i="33"/>
  <c r="N110" i="33"/>
  <c r="N111" i="33"/>
  <c r="N112" i="33"/>
  <c r="N113" i="33"/>
  <c r="N115" i="33"/>
  <c r="N116" i="33"/>
  <c r="N117" i="33"/>
  <c r="N118" i="33"/>
  <c r="N119" i="33"/>
  <c r="N120" i="33"/>
  <c r="N121" i="33"/>
  <c r="N122" i="33"/>
  <c r="N123" i="33"/>
  <c r="N124" i="33"/>
  <c r="N125" i="33"/>
  <c r="N126" i="33"/>
  <c r="N127" i="33"/>
  <c r="N128" i="33"/>
  <c r="N129" i="33"/>
  <c r="N130" i="33"/>
  <c r="N131" i="33"/>
  <c r="N132" i="33"/>
  <c r="N133" i="33"/>
  <c r="N134" i="33"/>
  <c r="N135" i="33"/>
  <c r="N141" i="33"/>
  <c r="N142" i="33"/>
  <c r="N143" i="33"/>
  <c r="N144" i="33"/>
  <c r="N145" i="33"/>
  <c r="N146" i="33"/>
  <c r="N148" i="33"/>
  <c r="N149" i="33"/>
  <c r="N150" i="33"/>
  <c r="N151" i="33"/>
  <c r="N152" i="33"/>
  <c r="N153" i="33"/>
  <c r="N154" i="33"/>
  <c r="N155" i="33"/>
  <c r="N156" i="33"/>
  <c r="N157" i="33"/>
  <c r="N158" i="33"/>
  <c r="N165" i="33"/>
  <c r="N166" i="33"/>
  <c r="N167" i="33"/>
  <c r="N168" i="33"/>
  <c r="N169" i="33"/>
  <c r="N170" i="33"/>
  <c r="N172" i="33"/>
  <c r="N173" i="33"/>
  <c r="N174" i="33"/>
  <c r="N175" i="33"/>
  <c r="N176" i="33"/>
  <c r="N177" i="33"/>
  <c r="N178" i="33"/>
  <c r="N181" i="33"/>
  <c r="N182" i="33"/>
  <c r="N183" i="33"/>
  <c r="N184" i="33"/>
  <c r="N185" i="33"/>
  <c r="N186" i="33"/>
  <c r="N188" i="33"/>
  <c r="N189" i="33"/>
  <c r="N190" i="33"/>
  <c r="N191" i="33"/>
  <c r="N192" i="33"/>
  <c r="N193" i="33"/>
  <c r="N194" i="33"/>
  <c r="N195" i="33"/>
  <c r="N196" i="33"/>
  <c r="N198" i="33"/>
  <c r="N199" i="33"/>
  <c r="N200" i="33"/>
  <c r="N201" i="33"/>
  <c r="N203" i="33"/>
  <c r="N204" i="33"/>
  <c r="N205" i="33"/>
  <c r="N207" i="33"/>
  <c r="N208" i="33"/>
  <c r="N209" i="33"/>
  <c r="N210" i="33"/>
  <c r="N44" i="33"/>
  <c r="N45" i="33"/>
  <c r="N46" i="33"/>
  <c r="N47" i="33"/>
  <c r="N48" i="33"/>
  <c r="N51" i="33"/>
  <c r="N52" i="33"/>
  <c r="N43" i="33"/>
  <c r="C339" i="13" a="1"/>
  <c r="C339" i="13" s="1"/>
  <c r="C44" i="9" a="1"/>
  <c r="C44" i="9" s="1"/>
  <c r="C45" i="9" a="1"/>
  <c r="C45" i="9" s="1"/>
  <c r="C46" i="9" a="1"/>
  <c r="C46" i="9" s="1"/>
  <c r="C47" i="9" a="1"/>
  <c r="C47" i="9" s="1"/>
  <c r="C48" i="9" a="1"/>
  <c r="C48" i="9" s="1"/>
  <c r="C50" i="9" a="1"/>
  <c r="C50" i="9" s="1"/>
  <c r="C51" i="9" a="1"/>
  <c r="C51" i="9" s="1"/>
  <c r="C52" i="9" a="1"/>
  <c r="C52" i="9" s="1"/>
  <c r="C54" i="9" a="1"/>
  <c r="C54" i="9" s="1"/>
  <c r="C55" i="9" a="1"/>
  <c r="C55" i="9" s="1"/>
  <c r="C58" i="9" a="1"/>
  <c r="C58" i="9" s="1"/>
  <c r="C59" i="9" a="1"/>
  <c r="C59" i="9" s="1"/>
  <c r="C60" i="9" a="1"/>
  <c r="C60" i="9" s="1"/>
  <c r="C61" i="9" a="1"/>
  <c r="C61" i="9" s="1"/>
  <c r="C62" i="9" a="1"/>
  <c r="C62" i="9" s="1"/>
  <c r="C66" i="9" a="1"/>
  <c r="C66" i="9" s="1"/>
  <c r="C67" i="9" a="1"/>
  <c r="C67" i="9" s="1"/>
  <c r="C68" i="9" a="1"/>
  <c r="C68" i="9" s="1"/>
  <c r="C69" i="9" a="1"/>
  <c r="C69" i="9" s="1"/>
  <c r="C70" i="9" a="1"/>
  <c r="C70" i="9" s="1"/>
  <c r="C74" i="9" a="1"/>
  <c r="C74" i="9" s="1"/>
  <c r="C75" i="9" a="1"/>
  <c r="C75" i="9" s="1"/>
  <c r="C76" i="9" a="1"/>
  <c r="C76" i="9" s="1"/>
  <c r="C77" i="9" a="1"/>
  <c r="C77" i="9" s="1"/>
  <c r="C78" i="9" a="1"/>
  <c r="C78" i="9" s="1"/>
  <c r="C79" i="9" a="1"/>
  <c r="C79" i="9" s="1"/>
  <c r="C80" i="9" a="1"/>
  <c r="C80" i="9" s="1"/>
  <c r="C81" i="9" a="1"/>
  <c r="C81" i="9" s="1"/>
  <c r="C82" i="9" a="1"/>
  <c r="C82" i="9" s="1"/>
  <c r="C83" i="9" a="1"/>
  <c r="C83" i="9" s="1"/>
  <c r="C84" i="9" a="1"/>
  <c r="C84" i="9" s="1"/>
  <c r="C85" i="9" a="1"/>
  <c r="C85" i="9" s="1"/>
  <c r="C86" i="9" a="1"/>
  <c r="C86" i="9" s="1"/>
  <c r="C87" i="9" a="1"/>
  <c r="C87" i="9" s="1"/>
  <c r="C91" i="9" a="1"/>
  <c r="C91" i="9" s="1"/>
  <c r="C92" i="9" a="1"/>
  <c r="C92" i="9" s="1"/>
  <c r="C93" i="9" a="1"/>
  <c r="C93" i="9" s="1"/>
  <c r="C94" i="9" a="1"/>
  <c r="C94" i="9" s="1"/>
  <c r="C95" i="9" a="1"/>
  <c r="C95" i="9" s="1"/>
  <c r="C96" i="9" a="1"/>
  <c r="C96" i="9" s="1"/>
  <c r="C97" i="9" a="1"/>
  <c r="C97" i="9" s="1"/>
  <c r="C99" i="9" a="1"/>
  <c r="C99" i="9" s="1"/>
  <c r="C100" i="9" a="1"/>
  <c r="C100" i="9" s="1"/>
  <c r="C101" i="9" a="1"/>
  <c r="C101" i="9" s="1"/>
  <c r="C102" i="9" a="1"/>
  <c r="C102" i="9" s="1"/>
  <c r="C103" i="9" a="1"/>
  <c r="C103" i="9" s="1"/>
  <c r="C104" i="9" a="1"/>
  <c r="C104" i="9" s="1"/>
  <c r="C105" i="9" a="1"/>
  <c r="C105" i="9" s="1"/>
  <c r="C106" i="9" a="1"/>
  <c r="C106" i="9" s="1"/>
  <c r="C107" i="9" a="1"/>
  <c r="C107" i="9" s="1"/>
  <c r="C108" i="9" a="1"/>
  <c r="C108" i="9" s="1"/>
  <c r="C109" i="9" a="1"/>
  <c r="C109" i="9" s="1"/>
  <c r="C110" i="9" a="1"/>
  <c r="C110" i="9" s="1"/>
  <c r="C111" i="9" a="1"/>
  <c r="C111" i="9" s="1"/>
  <c r="C120" i="9" a="1"/>
  <c r="C120" i="9" s="1"/>
  <c r="C121" i="9" a="1"/>
  <c r="C121" i="9" s="1"/>
  <c r="C122" i="9" a="1"/>
  <c r="C122" i="9" s="1"/>
  <c r="C123" i="9" a="1"/>
  <c r="C123" i="9" s="1"/>
  <c r="C124" i="9" a="1"/>
  <c r="C124" i="9" s="1"/>
  <c r="C125" i="9" a="1"/>
  <c r="C125" i="9" s="1"/>
  <c r="C126" i="9" a="1"/>
  <c r="C126" i="9" s="1"/>
  <c r="C127" i="9" a="1"/>
  <c r="C127" i="9" s="1"/>
  <c r="C128" i="9" a="1"/>
  <c r="C128" i="9" s="1"/>
  <c r="C129" i="9" a="1"/>
  <c r="C129" i="9" s="1"/>
  <c r="C130" i="9" a="1"/>
  <c r="C130" i="9" s="1"/>
  <c r="C140" i="9" a="1"/>
  <c r="C140" i="9" s="1"/>
  <c r="C141" i="9" a="1"/>
  <c r="C141" i="9" s="1"/>
  <c r="C142" i="9" a="1"/>
  <c r="C142" i="9" s="1"/>
  <c r="C143" i="9" a="1"/>
  <c r="C143" i="9" s="1"/>
  <c r="C144" i="9" a="1"/>
  <c r="C144" i="9" s="1"/>
  <c r="C145" i="9" a="1"/>
  <c r="C145" i="9" s="1"/>
  <c r="C146" i="9" a="1"/>
  <c r="C146" i="9" s="1"/>
  <c r="C147" i="9" a="1"/>
  <c r="C147" i="9" s="1"/>
  <c r="C148" i="9" a="1"/>
  <c r="C148" i="9" s="1"/>
  <c r="C149" i="9" a="1"/>
  <c r="C149" i="9" s="1"/>
  <c r="C150" i="9" a="1"/>
  <c r="C150" i="9" s="1"/>
  <c r="C151" i="9" a="1"/>
  <c r="C151" i="9" s="1"/>
  <c r="C152" i="9" a="1"/>
  <c r="C152" i="9" s="1"/>
  <c r="C153" i="9" a="1"/>
  <c r="C153" i="9" s="1"/>
  <c r="C154" i="9" a="1"/>
  <c r="C154" i="9" s="1"/>
  <c r="C155" i="9" a="1"/>
  <c r="C155" i="9" s="1"/>
  <c r="C156" i="9" a="1"/>
  <c r="C156" i="9" s="1"/>
  <c r="C157" i="9" a="1"/>
  <c r="C157" i="9" s="1"/>
  <c r="C158" i="9" a="1"/>
  <c r="C158" i="9" s="1"/>
  <c r="C159" i="9" a="1"/>
  <c r="C159" i="9" s="1"/>
  <c r="C160" i="9" a="1"/>
  <c r="C160" i="9" s="1"/>
  <c r="C161" i="9" a="1"/>
  <c r="C161" i="9" s="1"/>
  <c r="C162" i="9" a="1"/>
  <c r="C162" i="9" s="1"/>
  <c r="C163" i="9" a="1"/>
  <c r="C163" i="9" s="1"/>
  <c r="C164" i="9" a="1"/>
  <c r="C164" i="9" s="1"/>
  <c r="C165" i="9" a="1"/>
  <c r="C165" i="9" s="1"/>
  <c r="C166" i="9" a="1"/>
  <c r="C166" i="9" s="1"/>
  <c r="C167" i="9" a="1"/>
  <c r="C167" i="9" s="1"/>
  <c r="C168" i="9" a="1"/>
  <c r="C168" i="9" s="1"/>
  <c r="C169" i="9" a="1"/>
  <c r="C169" i="9" s="1"/>
  <c r="C170" i="9" a="1"/>
  <c r="C170" i="9" s="1"/>
  <c r="C171" i="9" a="1"/>
  <c r="C171" i="9" s="1"/>
  <c r="C172" i="9" a="1"/>
  <c r="C172" i="9" s="1"/>
  <c r="C173" i="9" a="1"/>
  <c r="C173" i="9" s="1"/>
  <c r="C174" i="9" a="1"/>
  <c r="C174" i="9" s="1"/>
  <c r="C175" i="9" a="1"/>
  <c r="C175" i="9" s="1"/>
  <c r="C176" i="9" a="1"/>
  <c r="C176" i="9" s="1"/>
  <c r="C177" i="9" a="1"/>
  <c r="C177" i="9" s="1"/>
  <c r="C178" i="9" a="1"/>
  <c r="C178" i="9" s="1"/>
  <c r="C179" i="9" a="1"/>
  <c r="C179" i="9" s="1"/>
  <c r="C180" i="9" a="1"/>
  <c r="C180" i="9" s="1"/>
  <c r="C181" i="9" a="1"/>
  <c r="C181" i="9" s="1"/>
  <c r="C182" i="9" a="1"/>
  <c r="C182" i="9" s="1"/>
  <c r="C183" i="9" a="1"/>
  <c r="C183" i="9" s="1"/>
  <c r="C184" i="9" a="1"/>
  <c r="C184" i="9" s="1"/>
  <c r="C185" i="9" a="1"/>
  <c r="C185" i="9" s="1"/>
  <c r="C186" i="9" a="1"/>
  <c r="C186" i="9" s="1"/>
  <c r="C189" i="9" a="1"/>
  <c r="C189" i="9" s="1"/>
  <c r="C190" i="9" a="1"/>
  <c r="C190" i="9" s="1"/>
  <c r="C191" i="9" a="1"/>
  <c r="C191" i="9" s="1"/>
  <c r="C192" i="9" a="1"/>
  <c r="C192" i="9" s="1"/>
  <c r="C193" i="9" a="1"/>
  <c r="C193" i="9" s="1"/>
  <c r="C194" i="9" a="1"/>
  <c r="C194" i="9" s="1"/>
  <c r="C195" i="9" a="1"/>
  <c r="C195" i="9" s="1"/>
  <c r="C196" i="9" a="1"/>
  <c r="C196" i="9" s="1"/>
  <c r="C197" i="9" a="1"/>
  <c r="C197" i="9" s="1"/>
  <c r="C198" i="9" a="1"/>
  <c r="C198" i="9" s="1"/>
  <c r="C199" i="9" a="1"/>
  <c r="C199" i="9" s="1"/>
  <c r="C200" i="9" a="1"/>
  <c r="C200" i="9" s="1"/>
  <c r="C201" i="9" a="1"/>
  <c r="C201" i="9" s="1"/>
  <c r="C202" i="9" a="1"/>
  <c r="C202" i="9" s="1"/>
  <c r="C203" i="9" a="1"/>
  <c r="C203" i="9" s="1"/>
  <c r="C204" i="9" a="1"/>
  <c r="C204" i="9" s="1"/>
  <c r="C212" i="9" a="1"/>
  <c r="C212" i="9" s="1"/>
  <c r="C213" i="9" a="1"/>
  <c r="C213" i="9" s="1"/>
  <c r="C214" i="9" a="1"/>
  <c r="C214" i="9" s="1"/>
  <c r="C215" i="9" a="1"/>
  <c r="C215" i="9" s="1"/>
  <c r="C216" i="9" a="1"/>
  <c r="C216" i="9" s="1"/>
  <c r="C217" i="9" a="1"/>
  <c r="C217" i="9" s="1"/>
  <c r="C218" i="9" a="1"/>
  <c r="C218" i="9" s="1"/>
  <c r="C220" i="9" a="1"/>
  <c r="C220" i="9" s="1"/>
  <c r="C221" i="9" a="1"/>
  <c r="C221" i="9" s="1"/>
  <c r="C222" i="9" a="1"/>
  <c r="C222" i="9" s="1"/>
  <c r="C223" i="9" a="1"/>
  <c r="C223" i="9" s="1"/>
  <c r="C224" i="9" a="1"/>
  <c r="C224" i="9" s="1"/>
  <c r="C225" i="9" a="1"/>
  <c r="C225" i="9" s="1"/>
  <c r="C230" i="9" a="1"/>
  <c r="C230" i="9" s="1"/>
  <c r="C231" i="9" a="1"/>
  <c r="C231" i="9" s="1"/>
  <c r="C232" i="9" a="1"/>
  <c r="C232" i="9" s="1"/>
  <c r="C233" i="9" a="1"/>
  <c r="C233" i="9" s="1"/>
  <c r="C234" i="9" a="1"/>
  <c r="C234" i="9" s="1"/>
  <c r="C235" i="9" a="1"/>
  <c r="C235" i="9" s="1"/>
  <c r="C236" i="9" a="1"/>
  <c r="C236" i="9" s="1"/>
  <c r="C244" i="9" a="1"/>
  <c r="C244" i="9" s="1"/>
  <c r="C245" i="9" a="1"/>
  <c r="C245" i="9" s="1"/>
  <c r="C246" i="9" a="1"/>
  <c r="C246" i="9" s="1"/>
  <c r="C248" i="9" a="1"/>
  <c r="C248" i="9" s="1"/>
  <c r="C250" i="9" a="1"/>
  <c r="C250" i="9" s="1"/>
  <c r="C251" i="9" a="1"/>
  <c r="C251" i="9" s="1"/>
  <c r="C252" i="9" a="1"/>
  <c r="C252" i="9" s="1"/>
  <c r="C253" i="9" a="1"/>
  <c r="C253" i="9" s="1"/>
  <c r="C257" i="9" a="1"/>
  <c r="C257" i="9" s="1"/>
  <c r="C258" i="9" a="1"/>
  <c r="C258" i="9" s="1"/>
  <c r="C259" i="9" a="1"/>
  <c r="C259" i="9" s="1"/>
  <c r="C260" i="9" a="1"/>
  <c r="C260" i="9" s="1"/>
  <c r="C261" i="9" a="1"/>
  <c r="C261" i="9" s="1"/>
  <c r="C289" i="9" a="1"/>
  <c r="C289" i="9" s="1"/>
  <c r="C290" i="9" a="1"/>
  <c r="C290" i="9" s="1"/>
  <c r="C291" i="9" a="1"/>
  <c r="C291" i="9" s="1"/>
  <c r="C292" i="9" a="1"/>
  <c r="C292" i="9" s="1"/>
  <c r="C293" i="9" a="1"/>
  <c r="C293" i="9" s="1"/>
  <c r="C294" i="9" a="1"/>
  <c r="C294" i="9" s="1"/>
  <c r="C295" i="9" a="1"/>
  <c r="C295" i="9" s="1"/>
  <c r="C296" i="9" a="1"/>
  <c r="C296" i="9" s="1"/>
  <c r="C297" i="9" a="1"/>
  <c r="C297" i="9" s="1"/>
  <c r="C298" i="9" a="1"/>
  <c r="C298" i="9" s="1"/>
  <c r="C303" i="9" a="1"/>
  <c r="C303" i="9" s="1"/>
  <c r="C304" i="9" a="1"/>
  <c r="C304" i="9" s="1"/>
  <c r="C305" i="9" a="1"/>
  <c r="C305" i="9" s="1"/>
  <c r="C333" i="9" a="1"/>
  <c r="C333" i="9" s="1"/>
  <c r="C334" i="9" a="1"/>
  <c r="C334" i="9" s="1"/>
  <c r="C335" i="9" a="1"/>
  <c r="C335" i="9" s="1"/>
  <c r="C336" i="9" a="1"/>
  <c r="C336" i="9" s="1"/>
  <c r="C337" i="9" a="1"/>
  <c r="C337" i="9" s="1"/>
  <c r="C338" i="9" a="1"/>
  <c r="C338" i="9" s="1"/>
  <c r="C339" i="9" a="1"/>
  <c r="C339" i="9" s="1"/>
  <c r="C340" i="9" a="1"/>
  <c r="C340" i="9" s="1"/>
  <c r="C341" i="9" a="1"/>
  <c r="C341" i="9" s="1"/>
  <c r="C342" i="9" a="1"/>
  <c r="C342" i="9" s="1"/>
  <c r="C343" i="9" a="1"/>
  <c r="C343" i="9" s="1"/>
  <c r="C344" i="9" a="1"/>
  <c r="C344" i="9" s="1"/>
  <c r="C345" i="9" a="1"/>
  <c r="C345" i="9" s="1"/>
  <c r="C346" i="9" a="1"/>
  <c r="C346" i="9" s="1"/>
  <c r="C347" i="9" a="1"/>
  <c r="C347" i="9" s="1"/>
  <c r="C348" i="9" a="1"/>
  <c r="C348" i="9" s="1"/>
  <c r="C349" i="9" a="1"/>
  <c r="C349" i="9" s="1"/>
  <c r="C350" i="9" a="1"/>
  <c r="C350" i="9" s="1"/>
  <c r="C351" i="9" a="1"/>
  <c r="C351" i="9" s="1"/>
  <c r="C352" i="9" a="1"/>
  <c r="C352" i="9" s="1"/>
  <c r="C353" i="9" a="1"/>
  <c r="C353" i="9" s="1"/>
  <c r="C354" i="9" a="1"/>
  <c r="C354" i="9" s="1"/>
  <c r="C355" i="9" a="1"/>
  <c r="C355" i="9" s="1"/>
  <c r="C356" i="9" a="1"/>
  <c r="C356" i="9" s="1"/>
  <c r="C357" i="9" a="1"/>
  <c r="C357" i="9" s="1"/>
  <c r="C362" i="9" a="1"/>
  <c r="C362" i="9" s="1"/>
  <c r="C376" i="9" a="1"/>
  <c r="C376" i="9" s="1"/>
  <c r="C377" i="9" a="1"/>
  <c r="C377" i="9" s="1"/>
  <c r="C378" i="9" a="1"/>
  <c r="C378" i="9" s="1"/>
  <c r="C379" i="9" a="1"/>
  <c r="C379" i="9" s="1"/>
  <c r="C380" i="9" a="1"/>
  <c r="C380" i="9" s="1"/>
  <c r="C381" i="9" a="1"/>
  <c r="C381" i="9" s="1"/>
  <c r="C382" i="9" a="1"/>
  <c r="C382" i="9" s="1"/>
  <c r="C383" i="9" a="1"/>
  <c r="C383" i="9" s="1"/>
  <c r="C388" i="9" a="1"/>
  <c r="C388" i="9" s="1"/>
  <c r="C475" i="9" a="1"/>
  <c r="C475" i="9" s="1"/>
  <c r="C476" i="9" a="1"/>
  <c r="C476" i="9" s="1"/>
  <c r="C477" i="9" a="1"/>
  <c r="C477" i="9" s="1"/>
  <c r="C478" i="9" a="1"/>
  <c r="C478" i="9" s="1"/>
  <c r="C479" i="9" a="1"/>
  <c r="C479" i="9" s="1"/>
  <c r="C480" i="9" a="1"/>
  <c r="C480" i="9" s="1"/>
  <c r="C481" i="9" a="1"/>
  <c r="C481" i="9" s="1"/>
  <c r="C482" i="9" a="1"/>
  <c r="C482" i="9" s="1"/>
  <c r="C483" i="9" a="1"/>
  <c r="C483" i="9" s="1"/>
  <c r="C484" i="9" a="1"/>
  <c r="C484" i="9" s="1"/>
  <c r="C494" i="9" a="1"/>
  <c r="C494" i="9" s="1"/>
  <c r="C495" i="9" a="1"/>
  <c r="C495" i="9" s="1"/>
  <c r="C496" i="9" a="1"/>
  <c r="C496" i="9" s="1"/>
  <c r="C497" i="9" a="1"/>
  <c r="C497" i="9" s="1"/>
  <c r="C498" i="9" a="1"/>
  <c r="C498" i="9" s="1"/>
  <c r="C499" i="9" a="1"/>
  <c r="C499" i="9" s="1"/>
  <c r="C500" i="9" a="1"/>
  <c r="C500" i="9" s="1"/>
  <c r="C501" i="9" a="1"/>
  <c r="C501" i="9" s="1"/>
  <c r="C502" i="9" a="1"/>
  <c r="C502" i="9" s="1"/>
  <c r="C503" i="9" a="1"/>
  <c r="C503" i="9" s="1"/>
  <c r="C504" i="9" a="1"/>
  <c r="C504" i="9" s="1"/>
  <c r="O180" i="4"/>
  <c r="O181" i="4"/>
  <c r="O182" i="4"/>
  <c r="O183" i="4"/>
  <c r="O184" i="4"/>
  <c r="O185" i="4"/>
  <c r="O189" i="4"/>
  <c r="O190" i="4"/>
  <c r="O191" i="4"/>
  <c r="O192" i="4"/>
  <c r="O193" i="4"/>
  <c r="O194" i="4"/>
  <c r="O195" i="4"/>
  <c r="O197" i="4"/>
  <c r="O198" i="4"/>
  <c r="O199" i="4"/>
  <c r="O200" i="4"/>
  <c r="O201" i="4"/>
  <c r="O203" i="4"/>
  <c r="O204" i="4"/>
  <c r="O205" i="4"/>
  <c r="O207" i="4"/>
  <c r="O209" i="4"/>
  <c r="O210" i="4"/>
  <c r="O213" i="4"/>
  <c r="O214" i="4"/>
  <c r="O216" i="4"/>
  <c r="O223" i="4"/>
  <c r="O230" i="4"/>
  <c r="O231" i="4"/>
  <c r="O232" i="4"/>
  <c r="O233" i="4"/>
  <c r="O234" i="4"/>
  <c r="O235" i="4"/>
  <c r="O238" i="4"/>
  <c r="O240" i="4"/>
  <c r="O241" i="4"/>
  <c r="O242" i="4"/>
  <c r="O243" i="4"/>
  <c r="O244" i="4"/>
  <c r="O248"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82" i="4"/>
  <c r="O283" i="4"/>
  <c r="O284" i="4"/>
  <c r="O285" i="4"/>
  <c r="O290" i="4"/>
  <c r="O291" i="4"/>
  <c r="O292" i="4"/>
  <c r="O293" i="4"/>
  <c r="O294" i="4"/>
  <c r="O295" i="4"/>
  <c r="O296" i="4"/>
  <c r="O297" i="4"/>
  <c r="O298" i="4"/>
  <c r="O299" i="4"/>
  <c r="O300" i="4"/>
  <c r="O301" i="4"/>
  <c r="O302" i="4"/>
  <c r="O303" i="4"/>
  <c r="O304" i="4"/>
  <c r="O305" i="4"/>
  <c r="O306" i="4"/>
  <c r="O307" i="4"/>
  <c r="O179" i="4"/>
  <c r="O178" i="4"/>
  <c r="W65" i="12" l="1"/>
  <c r="M35" i="12"/>
  <c r="N35" i="12"/>
  <c r="Y65" i="12"/>
  <c r="AB192" i="4"/>
  <c r="AC192" i="4" s="1"/>
  <c r="Z192" i="4"/>
  <c r="AA192" i="4" s="1"/>
  <c r="X192" i="4"/>
  <c r="Y192" i="4" s="1"/>
  <c r="AD192" i="4"/>
  <c r="AE192" i="4" s="1"/>
  <c r="V192" i="4"/>
  <c r="W192" i="4" s="1"/>
  <c r="AD259" i="4"/>
  <c r="AE259" i="4" s="1"/>
  <c r="AB259" i="4"/>
  <c r="AC259" i="4" s="1"/>
  <c r="Z259" i="4"/>
  <c r="AA259" i="4" s="1"/>
  <c r="X259" i="4"/>
  <c r="Y259" i="4" s="1"/>
  <c r="V259" i="4"/>
  <c r="W259" i="4" s="1"/>
  <c r="V178" i="4"/>
  <c r="AD178" i="4"/>
  <c r="AE178" i="4" s="1"/>
  <c r="AB178" i="4"/>
  <c r="AC178" i="4" s="1"/>
  <c r="Z178" i="4"/>
  <c r="AA178" i="4" s="1"/>
  <c r="X178" i="4"/>
  <c r="Y178" i="4" s="1"/>
  <c r="V207" i="4"/>
  <c r="W207" i="4" s="1"/>
  <c r="AD207" i="4"/>
  <c r="AE207" i="4" s="1"/>
  <c r="Z207" i="4"/>
  <c r="AA207" i="4" s="1"/>
  <c r="X207" i="4"/>
  <c r="Y207" i="4" s="1"/>
  <c r="AB207" i="4"/>
  <c r="AC207" i="4" s="1"/>
  <c r="AD179" i="4"/>
  <c r="AE179" i="4" s="1"/>
  <c r="AB179" i="4"/>
  <c r="AC179" i="4" s="1"/>
  <c r="Z179" i="4"/>
  <c r="AA179" i="4" s="1"/>
  <c r="X179" i="4"/>
  <c r="Y179" i="4" s="1"/>
  <c r="V179" i="4"/>
  <c r="W179" i="4" s="1"/>
  <c r="AD235" i="4"/>
  <c r="AE235" i="4" s="1"/>
  <c r="AB235" i="4"/>
  <c r="AC235" i="4" s="1"/>
  <c r="Z235" i="4"/>
  <c r="AA235" i="4" s="1"/>
  <c r="X235" i="4"/>
  <c r="Y235" i="4" s="1"/>
  <c r="V235" i="4"/>
  <c r="W235" i="4" s="1"/>
  <c r="X182" i="4"/>
  <c r="Y182" i="4" s="1"/>
  <c r="V182" i="4"/>
  <c r="W182" i="4" s="1"/>
  <c r="AB182" i="4"/>
  <c r="AC182" i="4" s="1"/>
  <c r="Z182" i="4"/>
  <c r="AA182" i="4" s="1"/>
  <c r="AD182" i="4"/>
  <c r="AE182" i="4" s="1"/>
  <c r="AD241" i="4"/>
  <c r="AE241" i="4" s="1"/>
  <c r="V241" i="4"/>
  <c r="W241" i="4" s="1"/>
  <c r="X241" i="4"/>
  <c r="Y241" i="4" s="1"/>
  <c r="AB241" i="4"/>
  <c r="AC241" i="4" s="1"/>
  <c r="Z241" i="4"/>
  <c r="AA241" i="4" s="1"/>
  <c r="AB295" i="4"/>
  <c r="AC295" i="4" s="1"/>
  <c r="Z295" i="4"/>
  <c r="AA295" i="4" s="1"/>
  <c r="X295" i="4"/>
  <c r="Y295" i="4" s="1"/>
  <c r="AD295" i="4"/>
  <c r="AE295" i="4" s="1"/>
  <c r="V295" i="4"/>
  <c r="W295" i="4" s="1"/>
  <c r="X238" i="4"/>
  <c r="Y238" i="4" s="1"/>
  <c r="V238" i="4"/>
  <c r="W238" i="4" s="1"/>
  <c r="Z238" i="4"/>
  <c r="AA238" i="4" s="1"/>
  <c r="AD238" i="4"/>
  <c r="AE238" i="4" s="1"/>
  <c r="AB238" i="4"/>
  <c r="AC238" i="4" s="1"/>
  <c r="AD269" i="4"/>
  <c r="AE269" i="4" s="1"/>
  <c r="AB269" i="4"/>
  <c r="AC269" i="4" s="1"/>
  <c r="Z269" i="4"/>
  <c r="AA269" i="4" s="1"/>
  <c r="X269" i="4"/>
  <c r="Y269" i="4" s="1"/>
  <c r="V269" i="4"/>
  <c r="W269" i="4" s="1"/>
  <c r="Z305" i="4"/>
  <c r="AA305" i="4" s="1"/>
  <c r="X305" i="4"/>
  <c r="Y305" i="4" s="1"/>
  <c r="V305" i="4"/>
  <c r="W305" i="4" s="1"/>
  <c r="AD305" i="4"/>
  <c r="AE305" i="4" s="1"/>
  <c r="AB305" i="4"/>
  <c r="AC305" i="4" s="1"/>
  <c r="V183" i="4"/>
  <c r="W183" i="4" s="1"/>
  <c r="Z183" i="4"/>
  <c r="AA183" i="4" s="1"/>
  <c r="X183" i="4"/>
  <c r="Y183" i="4" s="1"/>
  <c r="AD183" i="4"/>
  <c r="AE183" i="4" s="1"/>
  <c r="AB183" i="4"/>
  <c r="AC183" i="4" s="1"/>
  <c r="AD266" i="4"/>
  <c r="AE266" i="4" s="1"/>
  <c r="AB266" i="4"/>
  <c r="AC266" i="4" s="1"/>
  <c r="Z266" i="4"/>
  <c r="AA266" i="4" s="1"/>
  <c r="X266" i="4"/>
  <c r="Y266" i="4" s="1"/>
  <c r="V266" i="4"/>
  <c r="W266" i="4" s="1"/>
  <c r="AD181" i="4"/>
  <c r="AE181" i="4" s="1"/>
  <c r="AB181" i="4"/>
  <c r="AC181" i="4" s="1"/>
  <c r="Z181" i="4"/>
  <c r="AA181" i="4" s="1"/>
  <c r="V181" i="4"/>
  <c r="W181" i="4" s="1"/>
  <c r="X181" i="4"/>
  <c r="Y181" i="4" s="1"/>
  <c r="AD260" i="4"/>
  <c r="AE260" i="4" s="1"/>
  <c r="AB260" i="4"/>
  <c r="AC260" i="4" s="1"/>
  <c r="X260" i="4"/>
  <c r="Y260" i="4" s="1"/>
  <c r="V260" i="4"/>
  <c r="W260" i="4" s="1"/>
  <c r="Z260" i="4"/>
  <c r="AA260" i="4" s="1"/>
  <c r="AB191" i="4"/>
  <c r="AC191" i="4" s="1"/>
  <c r="AD191" i="4"/>
  <c r="AE191" i="4" s="1"/>
  <c r="Z191" i="4"/>
  <c r="AA191" i="4" s="1"/>
  <c r="X191" i="4"/>
  <c r="Y191" i="4" s="1"/>
  <c r="V191" i="4"/>
  <c r="W191" i="4" s="1"/>
  <c r="AB240" i="4"/>
  <c r="AC240" i="4" s="1"/>
  <c r="Z240" i="4"/>
  <c r="AA240" i="4" s="1"/>
  <c r="X240" i="4"/>
  <c r="Y240" i="4" s="1"/>
  <c r="V240" i="4"/>
  <c r="W240" i="4" s="1"/>
  <c r="AD240" i="4"/>
  <c r="AE240" i="4" s="1"/>
  <c r="AD189" i="4"/>
  <c r="AE189" i="4" s="1"/>
  <c r="AB189" i="4"/>
  <c r="AC189" i="4" s="1"/>
  <c r="Z189" i="4"/>
  <c r="AA189" i="4" s="1"/>
  <c r="V189" i="4"/>
  <c r="W189" i="4" s="1"/>
  <c r="X189" i="4"/>
  <c r="Y189" i="4" s="1"/>
  <c r="V270" i="4"/>
  <c r="W270" i="4" s="1"/>
  <c r="X270" i="4"/>
  <c r="Y270" i="4" s="1"/>
  <c r="AD270" i="4"/>
  <c r="AE270" i="4" s="1"/>
  <c r="Z270" i="4"/>
  <c r="AA270" i="4" s="1"/>
  <c r="AB270" i="4"/>
  <c r="AC270" i="4" s="1"/>
  <c r="Z306" i="4"/>
  <c r="AA306" i="4" s="1"/>
  <c r="X306" i="4"/>
  <c r="Y306" i="4" s="1"/>
  <c r="V306" i="4"/>
  <c r="W306" i="4" s="1"/>
  <c r="AD306" i="4"/>
  <c r="AE306" i="4" s="1"/>
  <c r="AB306" i="4"/>
  <c r="AC306" i="4" s="1"/>
  <c r="Z184" i="4"/>
  <c r="AA184" i="4" s="1"/>
  <c r="X184" i="4"/>
  <c r="Y184" i="4" s="1"/>
  <c r="V184" i="4"/>
  <c r="W184" i="4" s="1"/>
  <c r="AD184" i="4"/>
  <c r="AE184" i="4" s="1"/>
  <c r="AB184" i="4"/>
  <c r="AC184" i="4" s="1"/>
  <c r="AD233" i="4"/>
  <c r="AE233" i="4" s="1"/>
  <c r="AB233" i="4"/>
  <c r="AC233" i="4" s="1"/>
  <c r="Z233" i="4"/>
  <c r="AA233" i="4" s="1"/>
  <c r="V233" i="4"/>
  <c r="W233" i="4" s="1"/>
  <c r="X233" i="4"/>
  <c r="Y233" i="4" s="1"/>
  <c r="AD253" i="4"/>
  <c r="AE253" i="4" s="1"/>
  <c r="X253" i="4"/>
  <c r="Y253" i="4" s="1"/>
  <c r="V253" i="4"/>
  <c r="W253" i="4" s="1"/>
  <c r="AB253" i="4"/>
  <c r="AC253" i="4" s="1"/>
  <c r="Z253" i="4"/>
  <c r="AA253" i="4" s="1"/>
  <c r="V252" i="4"/>
  <c r="W252" i="4" s="1"/>
  <c r="AD252" i="4"/>
  <c r="AE252" i="4" s="1"/>
  <c r="AB252" i="4"/>
  <c r="AC252" i="4" s="1"/>
  <c r="X252" i="4"/>
  <c r="Y252" i="4" s="1"/>
  <c r="Z252" i="4"/>
  <c r="AA252" i="4" s="1"/>
  <c r="AD231" i="4"/>
  <c r="AE231" i="4" s="1"/>
  <c r="AB231" i="4"/>
  <c r="AC231" i="4" s="1"/>
  <c r="X231" i="4"/>
  <c r="Y231" i="4" s="1"/>
  <c r="V231" i="4"/>
  <c r="W231" i="4" s="1"/>
  <c r="Z231" i="4"/>
  <c r="AA231" i="4" s="1"/>
  <c r="AD199" i="4"/>
  <c r="AE199" i="4" s="1"/>
  <c r="X199" i="4"/>
  <c r="Y199" i="4" s="1"/>
  <c r="V199" i="4"/>
  <c r="W199" i="4" s="1"/>
  <c r="AB199" i="4"/>
  <c r="AC199" i="4" s="1"/>
  <c r="Z199" i="4"/>
  <c r="AA199" i="4" s="1"/>
  <c r="X302" i="4"/>
  <c r="Y302" i="4" s="1"/>
  <c r="V302" i="4"/>
  <c r="W302" i="4" s="1"/>
  <c r="AD302" i="4"/>
  <c r="AE302" i="4" s="1"/>
  <c r="AB302" i="4"/>
  <c r="AC302" i="4" s="1"/>
  <c r="Z302" i="4"/>
  <c r="AA302" i="4" s="1"/>
  <c r="Z284" i="4"/>
  <c r="AA284" i="4" s="1"/>
  <c r="X284" i="4"/>
  <c r="Y284" i="4" s="1"/>
  <c r="AD284" i="4"/>
  <c r="AE284" i="4" s="1"/>
  <c r="AB284" i="4"/>
  <c r="AC284" i="4" s="1"/>
  <c r="V284" i="4"/>
  <c r="W284" i="4" s="1"/>
  <c r="AB265" i="4"/>
  <c r="AC265" i="4" s="1"/>
  <c r="Z265" i="4"/>
  <c r="AA265" i="4" s="1"/>
  <c r="X265" i="4"/>
  <c r="Y265" i="4" s="1"/>
  <c r="V265" i="4"/>
  <c r="W265" i="4" s="1"/>
  <c r="AD265" i="4"/>
  <c r="AE265" i="4" s="1"/>
  <c r="AD251" i="4"/>
  <c r="AE251" i="4" s="1"/>
  <c r="X251" i="4"/>
  <c r="Y251" i="4" s="1"/>
  <c r="AB251" i="4"/>
  <c r="AC251" i="4" s="1"/>
  <c r="V251" i="4"/>
  <c r="W251" i="4" s="1"/>
  <c r="Z251" i="4"/>
  <c r="AA251" i="4" s="1"/>
  <c r="Z230" i="4"/>
  <c r="AA230" i="4" s="1"/>
  <c r="V230" i="4"/>
  <c r="W230" i="4" s="1"/>
  <c r="AD230" i="4"/>
  <c r="AE230" i="4" s="1"/>
  <c r="AB230" i="4"/>
  <c r="AC230" i="4" s="1"/>
  <c r="X230" i="4"/>
  <c r="Y230" i="4" s="1"/>
  <c r="AB198" i="4"/>
  <c r="AC198" i="4" s="1"/>
  <c r="Z198" i="4"/>
  <c r="AA198" i="4" s="1"/>
  <c r="X198" i="4"/>
  <c r="Y198" i="4" s="1"/>
  <c r="V198" i="4"/>
  <c r="W198" i="4" s="1"/>
  <c r="AD198" i="4"/>
  <c r="AE198" i="4" s="1"/>
  <c r="X180" i="4"/>
  <c r="Y180" i="4" s="1"/>
  <c r="V180" i="4"/>
  <c r="W180" i="4" s="1"/>
  <c r="AD180" i="4"/>
  <c r="AE180" i="4" s="1"/>
  <c r="AB180" i="4"/>
  <c r="AC180" i="4" s="1"/>
  <c r="Z180" i="4"/>
  <c r="AA180" i="4" s="1"/>
  <c r="AD210" i="4"/>
  <c r="AE210" i="4" s="1"/>
  <c r="AB210" i="4"/>
  <c r="AC210" i="4" s="1"/>
  <c r="Z210" i="4"/>
  <c r="AA210" i="4" s="1"/>
  <c r="X210" i="4"/>
  <c r="Y210" i="4" s="1"/>
  <c r="V210" i="4"/>
  <c r="W210" i="4" s="1"/>
  <c r="Z273" i="4"/>
  <c r="AA273" i="4" s="1"/>
  <c r="X273" i="4"/>
  <c r="Y273" i="4" s="1"/>
  <c r="AD273" i="4"/>
  <c r="AE273" i="4" s="1"/>
  <c r="AB273" i="4"/>
  <c r="AC273" i="4" s="1"/>
  <c r="V273" i="4"/>
  <c r="W273" i="4" s="1"/>
  <c r="V272" i="4"/>
  <c r="W272" i="4" s="1"/>
  <c r="X272" i="4"/>
  <c r="Y272" i="4" s="1"/>
  <c r="AD272" i="4"/>
  <c r="AE272" i="4" s="1"/>
  <c r="AB272" i="4"/>
  <c r="AC272" i="4" s="1"/>
  <c r="Z272" i="4"/>
  <c r="AA272" i="4" s="1"/>
  <c r="AB271" i="4"/>
  <c r="AC271" i="4" s="1"/>
  <c r="Z271" i="4"/>
  <c r="AA271" i="4" s="1"/>
  <c r="X271" i="4"/>
  <c r="Y271" i="4" s="1"/>
  <c r="V271" i="4"/>
  <c r="W271" i="4" s="1"/>
  <c r="AD271" i="4"/>
  <c r="AE271" i="4" s="1"/>
  <c r="AD307" i="4"/>
  <c r="AE307" i="4" s="1"/>
  <c r="AB307" i="4"/>
  <c r="AC307" i="4" s="1"/>
  <c r="Z307" i="4"/>
  <c r="AA307" i="4" s="1"/>
  <c r="X307" i="4"/>
  <c r="Y307" i="4" s="1"/>
  <c r="V307" i="4"/>
  <c r="W307" i="4" s="1"/>
  <c r="Z185" i="4"/>
  <c r="AA185" i="4" s="1"/>
  <c r="X185" i="4"/>
  <c r="Y185" i="4" s="1"/>
  <c r="AD185" i="4"/>
  <c r="AE185" i="4" s="1"/>
  <c r="AB185" i="4"/>
  <c r="AC185" i="4" s="1"/>
  <c r="V185" i="4"/>
  <c r="W185" i="4" s="1"/>
  <c r="X292" i="4"/>
  <c r="Y292" i="4" s="1"/>
  <c r="V292" i="4"/>
  <c r="W292" i="4" s="1"/>
  <c r="AB292" i="4"/>
  <c r="AC292" i="4" s="1"/>
  <c r="Z292" i="4"/>
  <c r="AA292" i="4" s="1"/>
  <c r="AD292" i="4"/>
  <c r="AE292" i="4" s="1"/>
  <c r="V201" i="4"/>
  <c r="W201" i="4" s="1"/>
  <c r="X201" i="4"/>
  <c r="Y201" i="4" s="1"/>
  <c r="AD201" i="4"/>
  <c r="AE201" i="4" s="1"/>
  <c r="AB201" i="4"/>
  <c r="AC201" i="4" s="1"/>
  <c r="Z201" i="4"/>
  <c r="AA201" i="4" s="1"/>
  <c r="AD267" i="4"/>
  <c r="AE267" i="4" s="1"/>
  <c r="AB267" i="4"/>
  <c r="AC267" i="4" s="1"/>
  <c r="Z267" i="4"/>
  <c r="AA267" i="4" s="1"/>
  <c r="V267" i="4"/>
  <c r="W267" i="4" s="1"/>
  <c r="X267" i="4"/>
  <c r="Y267" i="4" s="1"/>
  <c r="Z283" i="4"/>
  <c r="AA283" i="4" s="1"/>
  <c r="X283" i="4"/>
  <c r="Y283" i="4" s="1"/>
  <c r="V283" i="4"/>
  <c r="W283" i="4" s="1"/>
  <c r="AB283" i="4"/>
  <c r="AC283" i="4" s="1"/>
  <c r="AD283" i="4"/>
  <c r="AE283" i="4" s="1"/>
  <c r="X250" i="4"/>
  <c r="Y250" i="4" s="1"/>
  <c r="V250" i="4"/>
  <c r="W250" i="4" s="1"/>
  <c r="AB250" i="4"/>
  <c r="AC250" i="4" s="1"/>
  <c r="Z250" i="4"/>
  <c r="AA250" i="4" s="1"/>
  <c r="AD250" i="4"/>
  <c r="AE250" i="4" s="1"/>
  <c r="AD223" i="4"/>
  <c r="AE223" i="4" s="1"/>
  <c r="AB223" i="4"/>
  <c r="AC223" i="4" s="1"/>
  <c r="V223" i="4"/>
  <c r="W223" i="4" s="1"/>
  <c r="Z223" i="4"/>
  <c r="AA223" i="4" s="1"/>
  <c r="X223" i="4"/>
  <c r="Y223" i="4" s="1"/>
  <c r="AB197" i="4"/>
  <c r="AC197" i="4" s="1"/>
  <c r="Z197" i="4"/>
  <c r="AA197" i="4" s="1"/>
  <c r="X197" i="4"/>
  <c r="Y197" i="4" s="1"/>
  <c r="AD197" i="4"/>
  <c r="AE197" i="4" s="1"/>
  <c r="V197" i="4"/>
  <c r="W197" i="4" s="1"/>
  <c r="Z242" i="4"/>
  <c r="AA242" i="4" s="1"/>
  <c r="X242" i="4"/>
  <c r="Y242" i="4" s="1"/>
  <c r="V242" i="4"/>
  <c r="W242" i="4" s="1"/>
  <c r="AB242" i="4"/>
  <c r="AC242" i="4" s="1"/>
  <c r="AD242" i="4"/>
  <c r="AE242" i="4" s="1"/>
  <c r="AD296" i="4"/>
  <c r="AE296" i="4" s="1"/>
  <c r="AB296" i="4"/>
  <c r="AC296" i="4" s="1"/>
  <c r="Z296" i="4"/>
  <c r="AA296" i="4" s="1"/>
  <c r="X296" i="4"/>
  <c r="Y296" i="4" s="1"/>
  <c r="V296" i="4"/>
  <c r="W296" i="4" s="1"/>
  <c r="Z190" i="4"/>
  <c r="AA190" i="4" s="1"/>
  <c r="X190" i="4"/>
  <c r="Y190" i="4" s="1"/>
  <c r="V190" i="4"/>
  <c r="W190" i="4" s="1"/>
  <c r="AD190" i="4"/>
  <c r="AE190" i="4" s="1"/>
  <c r="AB190" i="4"/>
  <c r="AC190" i="4" s="1"/>
  <c r="AD257" i="4"/>
  <c r="AE257" i="4" s="1"/>
  <c r="AB257" i="4"/>
  <c r="AC257" i="4" s="1"/>
  <c r="X257" i="4"/>
  <c r="Y257" i="4" s="1"/>
  <c r="V257" i="4"/>
  <c r="W257" i="4" s="1"/>
  <c r="Z257" i="4"/>
  <c r="AA257" i="4" s="1"/>
  <c r="AD293" i="4"/>
  <c r="AE293" i="4" s="1"/>
  <c r="AB293" i="4"/>
  <c r="AC293" i="4" s="1"/>
  <c r="Z293" i="4"/>
  <c r="AA293" i="4" s="1"/>
  <c r="X293" i="4"/>
  <c r="Y293" i="4" s="1"/>
  <c r="V293" i="4"/>
  <c r="W293" i="4" s="1"/>
  <c r="V234" i="4"/>
  <c r="W234" i="4" s="1"/>
  <c r="Z234" i="4"/>
  <c r="AA234" i="4" s="1"/>
  <c r="X234" i="4"/>
  <c r="Y234" i="4" s="1"/>
  <c r="AD234" i="4"/>
  <c r="AE234" i="4" s="1"/>
  <c r="AB234" i="4"/>
  <c r="AC234" i="4" s="1"/>
  <c r="AD291" i="4"/>
  <c r="AE291" i="4" s="1"/>
  <c r="AB291" i="4"/>
  <c r="AC291" i="4" s="1"/>
  <c r="V291" i="4"/>
  <c r="W291" i="4" s="1"/>
  <c r="Z291" i="4"/>
  <c r="AA291" i="4" s="1"/>
  <c r="X291" i="4"/>
  <c r="Y291" i="4" s="1"/>
  <c r="Z304" i="4"/>
  <c r="AA304" i="4" s="1"/>
  <c r="X304" i="4"/>
  <c r="Y304" i="4" s="1"/>
  <c r="AD304" i="4"/>
  <c r="AE304" i="4" s="1"/>
  <c r="AB304" i="4"/>
  <c r="AC304" i="4" s="1"/>
  <c r="V304" i="4"/>
  <c r="W304" i="4" s="1"/>
  <c r="AD200" i="4"/>
  <c r="AE200" i="4" s="1"/>
  <c r="AB200" i="4"/>
  <c r="AC200" i="4" s="1"/>
  <c r="Z200" i="4"/>
  <c r="AA200" i="4" s="1"/>
  <c r="X200" i="4"/>
  <c r="Y200" i="4" s="1"/>
  <c r="V200" i="4"/>
  <c r="W200" i="4" s="1"/>
  <c r="X301" i="4"/>
  <c r="Y301" i="4" s="1"/>
  <c r="V301" i="4"/>
  <c r="W301" i="4" s="1"/>
  <c r="AD301" i="4"/>
  <c r="AE301" i="4" s="1"/>
  <c r="AB301" i="4"/>
  <c r="AC301" i="4" s="1"/>
  <c r="Z301" i="4"/>
  <c r="AA301" i="4" s="1"/>
  <c r="V282" i="4"/>
  <c r="W282" i="4" s="1"/>
  <c r="X282" i="4"/>
  <c r="Y282" i="4" s="1"/>
  <c r="AB282" i="4"/>
  <c r="AC282" i="4" s="1"/>
  <c r="AD282" i="4"/>
  <c r="AE282" i="4" s="1"/>
  <c r="Z282" i="4"/>
  <c r="AA282" i="4" s="1"/>
  <c r="X248" i="4"/>
  <c r="Y248" i="4" s="1"/>
  <c r="V248" i="4"/>
  <c r="W248" i="4" s="1"/>
  <c r="Z248" i="4"/>
  <c r="AA248" i="4" s="1"/>
  <c r="AB248" i="4"/>
  <c r="AC248" i="4" s="1"/>
  <c r="AD248" i="4"/>
  <c r="AE248" i="4" s="1"/>
  <c r="Z216" i="4"/>
  <c r="AA216" i="4" s="1"/>
  <c r="AD216" i="4"/>
  <c r="AE216" i="4" s="1"/>
  <c r="AB216" i="4"/>
  <c r="AC216" i="4" s="1"/>
  <c r="X216" i="4"/>
  <c r="Y216" i="4" s="1"/>
  <c r="V216" i="4"/>
  <c r="W216" i="4" s="1"/>
  <c r="AB195" i="4"/>
  <c r="AC195" i="4" s="1"/>
  <c r="Z195" i="4"/>
  <c r="AA195" i="4" s="1"/>
  <c r="X195" i="4"/>
  <c r="Y195" i="4" s="1"/>
  <c r="AD195" i="4"/>
  <c r="AE195" i="4" s="1"/>
  <c r="V195" i="4"/>
  <c r="W195" i="4" s="1"/>
  <c r="Z297" i="4"/>
  <c r="AA297" i="4" s="1"/>
  <c r="X297" i="4"/>
  <c r="Y297" i="4" s="1"/>
  <c r="V297" i="4"/>
  <c r="W297" i="4" s="1"/>
  <c r="AD297" i="4"/>
  <c r="AE297" i="4" s="1"/>
  <c r="AB297" i="4"/>
  <c r="AC297" i="4" s="1"/>
  <c r="Z209" i="4"/>
  <c r="AA209" i="4" s="1"/>
  <c r="X209" i="4"/>
  <c r="Y209" i="4" s="1"/>
  <c r="V209" i="4"/>
  <c r="W209" i="4" s="1"/>
  <c r="AD209" i="4"/>
  <c r="AE209" i="4" s="1"/>
  <c r="AB209" i="4"/>
  <c r="AC209" i="4" s="1"/>
  <c r="AB205" i="4"/>
  <c r="AC205" i="4" s="1"/>
  <c r="Z205" i="4"/>
  <c r="AA205" i="4" s="1"/>
  <c r="X205" i="4"/>
  <c r="Y205" i="4" s="1"/>
  <c r="AD205" i="4"/>
  <c r="AE205" i="4" s="1"/>
  <c r="V205" i="4"/>
  <c r="W205" i="4" s="1"/>
  <c r="V256" i="4"/>
  <c r="W256" i="4" s="1"/>
  <c r="AD256" i="4"/>
  <c r="AE256" i="4" s="1"/>
  <c r="AB256" i="4"/>
  <c r="AC256" i="4" s="1"/>
  <c r="X256" i="4"/>
  <c r="Y256" i="4" s="1"/>
  <c r="Z256" i="4"/>
  <c r="AA256" i="4" s="1"/>
  <c r="X203" i="4"/>
  <c r="Y203" i="4" s="1"/>
  <c r="V203" i="4"/>
  <c r="W203" i="4" s="1"/>
  <c r="AD203" i="4"/>
  <c r="AE203" i="4" s="1"/>
  <c r="AB203" i="4"/>
  <c r="AC203" i="4" s="1"/>
  <c r="Z203" i="4"/>
  <c r="AA203" i="4" s="1"/>
  <c r="V254" i="4"/>
  <c r="W254" i="4" s="1"/>
  <c r="AB254" i="4"/>
  <c r="AC254" i="4" s="1"/>
  <c r="AD254" i="4"/>
  <c r="AE254" i="4" s="1"/>
  <c r="Z254" i="4"/>
  <c r="AA254" i="4" s="1"/>
  <c r="X254" i="4"/>
  <c r="Y254" i="4" s="1"/>
  <c r="V290" i="4"/>
  <c r="W290" i="4" s="1"/>
  <c r="AD290" i="4"/>
  <c r="AE290" i="4" s="1"/>
  <c r="AB290" i="4"/>
  <c r="AC290" i="4" s="1"/>
  <c r="X290" i="4"/>
  <c r="Y290" i="4" s="1"/>
  <c r="Z290" i="4"/>
  <c r="AA290" i="4" s="1"/>
  <c r="AD303" i="4"/>
  <c r="AE303" i="4" s="1"/>
  <c r="AB303" i="4"/>
  <c r="AC303" i="4" s="1"/>
  <c r="Z303" i="4"/>
  <c r="AA303" i="4" s="1"/>
  <c r="X303" i="4"/>
  <c r="Y303" i="4" s="1"/>
  <c r="V303" i="4"/>
  <c r="W303" i="4" s="1"/>
  <c r="AD262" i="4"/>
  <c r="AE262" i="4" s="1"/>
  <c r="AB262" i="4"/>
  <c r="AC262" i="4" s="1"/>
  <c r="Z262" i="4"/>
  <c r="AA262" i="4" s="1"/>
  <c r="X262" i="4"/>
  <c r="Y262" i="4" s="1"/>
  <c r="V262" i="4"/>
  <c r="W262" i="4" s="1"/>
  <c r="AB194" i="4"/>
  <c r="AC194" i="4" s="1"/>
  <c r="Z194" i="4"/>
  <c r="AA194" i="4" s="1"/>
  <c r="X194" i="4"/>
  <c r="Y194" i="4" s="1"/>
  <c r="V194" i="4"/>
  <c r="W194" i="4" s="1"/>
  <c r="AD194" i="4"/>
  <c r="AE194" i="4" s="1"/>
  <c r="AB274" i="4"/>
  <c r="AC274" i="4" s="1"/>
  <c r="Z274" i="4"/>
  <c r="AA274" i="4" s="1"/>
  <c r="AD274" i="4"/>
  <c r="AE274" i="4" s="1"/>
  <c r="X274" i="4"/>
  <c r="Y274" i="4" s="1"/>
  <c r="V274" i="4"/>
  <c r="W274" i="4" s="1"/>
  <c r="X258" i="4"/>
  <c r="Y258" i="4" s="1"/>
  <c r="V258" i="4"/>
  <c r="W258" i="4" s="1"/>
  <c r="Z258" i="4"/>
  <c r="AA258" i="4" s="1"/>
  <c r="AD258" i="4"/>
  <c r="AE258" i="4" s="1"/>
  <c r="AB258" i="4"/>
  <c r="AC258" i="4" s="1"/>
  <c r="Z294" i="4"/>
  <c r="AA294" i="4" s="1"/>
  <c r="X294" i="4"/>
  <c r="Y294" i="4" s="1"/>
  <c r="V294" i="4"/>
  <c r="W294" i="4" s="1"/>
  <c r="AB294" i="4"/>
  <c r="AC294" i="4" s="1"/>
  <c r="AD294" i="4"/>
  <c r="AE294" i="4" s="1"/>
  <c r="AD204" i="4"/>
  <c r="AE204" i="4" s="1"/>
  <c r="AB204" i="4"/>
  <c r="AC204" i="4" s="1"/>
  <c r="Z204" i="4"/>
  <c r="AA204" i="4" s="1"/>
  <c r="X204" i="4"/>
  <c r="Y204" i="4" s="1"/>
  <c r="V204" i="4"/>
  <c r="W204" i="4" s="1"/>
  <c r="AB255" i="4"/>
  <c r="AC255" i="4" s="1"/>
  <c r="Z255" i="4"/>
  <c r="AA255" i="4" s="1"/>
  <c r="X255" i="4"/>
  <c r="Y255" i="4" s="1"/>
  <c r="V255" i="4"/>
  <c r="W255" i="4" s="1"/>
  <c r="AD255" i="4"/>
  <c r="AE255" i="4" s="1"/>
  <c r="AD268" i="4"/>
  <c r="AE268" i="4" s="1"/>
  <c r="AB268" i="4"/>
  <c r="AC268" i="4" s="1"/>
  <c r="Z268" i="4"/>
  <c r="AA268" i="4" s="1"/>
  <c r="X268" i="4"/>
  <c r="Y268" i="4" s="1"/>
  <c r="V268" i="4"/>
  <c r="W268" i="4" s="1"/>
  <c r="V232" i="4"/>
  <c r="W232" i="4" s="1"/>
  <c r="AB232" i="4"/>
  <c r="AC232" i="4" s="1"/>
  <c r="Z232" i="4"/>
  <c r="AA232" i="4" s="1"/>
  <c r="AD232" i="4"/>
  <c r="AE232" i="4" s="1"/>
  <c r="X232" i="4"/>
  <c r="Y232" i="4" s="1"/>
  <c r="AD285" i="4"/>
  <c r="AE285" i="4" s="1"/>
  <c r="AB285" i="4"/>
  <c r="AC285" i="4" s="1"/>
  <c r="Z285" i="4"/>
  <c r="AA285" i="4" s="1"/>
  <c r="X285" i="4"/>
  <c r="Y285" i="4" s="1"/>
  <c r="V285" i="4"/>
  <c r="W285" i="4" s="1"/>
  <c r="V264" i="4"/>
  <c r="W264" i="4" s="1"/>
  <c r="X264" i="4"/>
  <c r="Y264" i="4" s="1"/>
  <c r="Z264" i="4"/>
  <c r="AA264" i="4" s="1"/>
  <c r="AB264" i="4"/>
  <c r="AC264" i="4" s="1"/>
  <c r="AD264" i="4"/>
  <c r="AE264" i="4" s="1"/>
  <c r="AD300" i="4"/>
  <c r="AE300" i="4" s="1"/>
  <c r="AB300" i="4"/>
  <c r="AC300" i="4" s="1"/>
  <c r="Z300" i="4"/>
  <c r="AA300" i="4" s="1"/>
  <c r="X300" i="4"/>
  <c r="Y300" i="4" s="1"/>
  <c r="V300" i="4"/>
  <c r="W300" i="4" s="1"/>
  <c r="Z263" i="4"/>
  <c r="AA263" i="4" s="1"/>
  <c r="X263" i="4"/>
  <c r="Y263" i="4" s="1"/>
  <c r="AB263" i="4"/>
  <c r="AC263" i="4" s="1"/>
  <c r="V263" i="4"/>
  <c r="W263" i="4" s="1"/>
  <c r="AD263" i="4"/>
  <c r="AE263" i="4" s="1"/>
  <c r="V299" i="4"/>
  <c r="W299" i="4" s="1"/>
  <c r="Z299" i="4"/>
  <c r="AA299" i="4" s="1"/>
  <c r="X299" i="4"/>
  <c r="Y299" i="4" s="1"/>
  <c r="AD299" i="4"/>
  <c r="AE299" i="4" s="1"/>
  <c r="AB299" i="4"/>
  <c r="AC299" i="4" s="1"/>
  <c r="AD276" i="4"/>
  <c r="AE276" i="4" s="1"/>
  <c r="X276" i="4"/>
  <c r="Y276" i="4" s="1"/>
  <c r="AB276" i="4"/>
  <c r="AC276" i="4" s="1"/>
  <c r="Z276" i="4"/>
  <c r="AA276" i="4" s="1"/>
  <c r="V276" i="4"/>
  <c r="W276" i="4" s="1"/>
  <c r="Z244" i="4"/>
  <c r="AA244" i="4" s="1"/>
  <c r="X244" i="4"/>
  <c r="Y244" i="4" s="1"/>
  <c r="V244" i="4"/>
  <c r="W244" i="4" s="1"/>
  <c r="AD244" i="4"/>
  <c r="AE244" i="4" s="1"/>
  <c r="AB244" i="4"/>
  <c r="AC244" i="4" s="1"/>
  <c r="AB214" i="4"/>
  <c r="AC214" i="4" s="1"/>
  <c r="Z214" i="4"/>
  <c r="AA214" i="4" s="1"/>
  <c r="X214" i="4"/>
  <c r="Y214" i="4" s="1"/>
  <c r="AD214" i="4"/>
  <c r="AE214" i="4" s="1"/>
  <c r="V214" i="4"/>
  <c r="W214" i="4" s="1"/>
  <c r="AD298" i="4"/>
  <c r="AE298" i="4" s="1"/>
  <c r="AB298" i="4"/>
  <c r="AC298" i="4" s="1"/>
  <c r="Z298" i="4"/>
  <c r="AA298" i="4" s="1"/>
  <c r="X298" i="4"/>
  <c r="Y298" i="4" s="1"/>
  <c r="V298" i="4"/>
  <c r="W298" i="4" s="1"/>
  <c r="AB275" i="4"/>
  <c r="AC275" i="4" s="1"/>
  <c r="Z275" i="4"/>
  <c r="AA275" i="4" s="1"/>
  <c r="X275" i="4"/>
  <c r="Y275" i="4" s="1"/>
  <c r="V275" i="4"/>
  <c r="W275" i="4" s="1"/>
  <c r="AD275" i="4"/>
  <c r="AE275" i="4" s="1"/>
  <c r="Z261" i="4"/>
  <c r="AA261" i="4" s="1"/>
  <c r="X261" i="4"/>
  <c r="Y261" i="4" s="1"/>
  <c r="V261" i="4"/>
  <c r="W261" i="4" s="1"/>
  <c r="AD261" i="4"/>
  <c r="AE261" i="4" s="1"/>
  <c r="AB261" i="4"/>
  <c r="AC261" i="4" s="1"/>
  <c r="X243" i="4"/>
  <c r="Y243" i="4" s="1"/>
  <c r="V243" i="4"/>
  <c r="W243" i="4" s="1"/>
  <c r="Z243" i="4"/>
  <c r="AA243" i="4" s="1"/>
  <c r="AD243" i="4"/>
  <c r="AE243" i="4" s="1"/>
  <c r="AB243" i="4"/>
  <c r="AC243" i="4" s="1"/>
  <c r="X213" i="4"/>
  <c r="Y213" i="4" s="1"/>
  <c r="V213" i="4"/>
  <c r="W213" i="4" s="1"/>
  <c r="AD213" i="4"/>
  <c r="AE213" i="4" s="1"/>
  <c r="AB213" i="4"/>
  <c r="AC213" i="4" s="1"/>
  <c r="Z213" i="4"/>
  <c r="AA213" i="4" s="1"/>
  <c r="V193" i="4"/>
  <c r="W193" i="4" s="1"/>
  <c r="X193" i="4"/>
  <c r="Y193" i="4" s="1"/>
  <c r="Z193" i="4"/>
  <c r="AA193" i="4" s="1"/>
  <c r="AD193" i="4"/>
  <c r="AE193" i="4" s="1"/>
  <c r="AB193" i="4"/>
  <c r="AC193" i="4" s="1"/>
  <c r="X192" i="33"/>
  <c r="Y192" i="33" s="1"/>
  <c r="AD192" i="33"/>
  <c r="AE192" i="33" s="1"/>
  <c r="Z192" i="33"/>
  <c r="AA192" i="33" s="1"/>
  <c r="AB192" i="33"/>
  <c r="AC192" i="33" s="1"/>
  <c r="X208" i="33"/>
  <c r="Y208" i="33" s="1"/>
  <c r="AD208" i="33"/>
  <c r="AE208" i="33" s="1"/>
  <c r="AB208" i="33"/>
  <c r="AC208" i="33" s="1"/>
  <c r="Z208" i="33"/>
  <c r="AA208" i="33" s="1"/>
  <c r="AD191" i="33"/>
  <c r="AE191" i="33" s="1"/>
  <c r="AB191" i="33"/>
  <c r="AC191" i="33" s="1"/>
  <c r="Z191" i="33"/>
  <c r="AA191" i="33" s="1"/>
  <c r="X191" i="33"/>
  <c r="Y191" i="33" s="1"/>
  <c r="AD174" i="33"/>
  <c r="AE174" i="33" s="1"/>
  <c r="AB174" i="33"/>
  <c r="AC174" i="33" s="1"/>
  <c r="Z174" i="33"/>
  <c r="AA174" i="33" s="1"/>
  <c r="X174" i="33"/>
  <c r="Y174" i="33" s="1"/>
  <c r="Z153" i="33"/>
  <c r="AA153" i="33" s="1"/>
  <c r="X153" i="33"/>
  <c r="Y153" i="33" s="1"/>
  <c r="AD153" i="33"/>
  <c r="AE153" i="33" s="1"/>
  <c r="AB153" i="33"/>
  <c r="AC153" i="33" s="1"/>
  <c r="AD133" i="33"/>
  <c r="AE133" i="33" s="1"/>
  <c r="AB133" i="33"/>
  <c r="AC133" i="33" s="1"/>
  <c r="Z133" i="33"/>
  <c r="AA133" i="33" s="1"/>
  <c r="X133" i="33"/>
  <c r="Y133" i="33" s="1"/>
  <c r="AD119" i="33"/>
  <c r="AE119" i="33" s="1"/>
  <c r="AB119" i="33"/>
  <c r="AC119" i="33" s="1"/>
  <c r="Z119" i="33"/>
  <c r="AA119" i="33" s="1"/>
  <c r="X119" i="33"/>
  <c r="Y119" i="33" s="1"/>
  <c r="AD104" i="33"/>
  <c r="AE104" i="33" s="1"/>
  <c r="AB104" i="33"/>
  <c r="AC104" i="33" s="1"/>
  <c r="Z104" i="33"/>
  <c r="AA104" i="33" s="1"/>
  <c r="X104" i="33"/>
  <c r="Y104" i="33" s="1"/>
  <c r="Z90" i="33"/>
  <c r="AA90" i="33" s="1"/>
  <c r="X90" i="33"/>
  <c r="Y90" i="33" s="1"/>
  <c r="AD90" i="33"/>
  <c r="AE90" i="33" s="1"/>
  <c r="AB90" i="33"/>
  <c r="AC90" i="33" s="1"/>
  <c r="AB60" i="33"/>
  <c r="AC60" i="33" s="1"/>
  <c r="Z60" i="33"/>
  <c r="AA60" i="33" s="1"/>
  <c r="X60" i="33"/>
  <c r="Y60" i="33" s="1"/>
  <c r="AD60" i="33"/>
  <c r="AE60" i="33" s="1"/>
  <c r="AD193" i="33"/>
  <c r="AE193" i="33" s="1"/>
  <c r="AB193" i="33"/>
  <c r="AC193" i="33" s="1"/>
  <c r="Z193" i="33"/>
  <c r="AA193" i="33" s="1"/>
  <c r="X193" i="33"/>
  <c r="Y193" i="33" s="1"/>
  <c r="AD175" i="33"/>
  <c r="AE175" i="33" s="1"/>
  <c r="AB175" i="33"/>
  <c r="AC175" i="33" s="1"/>
  <c r="Z175" i="33"/>
  <c r="AA175" i="33" s="1"/>
  <c r="X175" i="33"/>
  <c r="Y175" i="33" s="1"/>
  <c r="AD207" i="33"/>
  <c r="AE207" i="33" s="1"/>
  <c r="AB207" i="33"/>
  <c r="AC207" i="33" s="1"/>
  <c r="Z207" i="33"/>
  <c r="AA207" i="33" s="1"/>
  <c r="X207" i="33"/>
  <c r="Y207" i="33" s="1"/>
  <c r="X190" i="33"/>
  <c r="Y190" i="33" s="1"/>
  <c r="AD190" i="33"/>
  <c r="AE190" i="33" s="1"/>
  <c r="Z190" i="33"/>
  <c r="AA190" i="33" s="1"/>
  <c r="AB190" i="33"/>
  <c r="AC190" i="33" s="1"/>
  <c r="AD173" i="33"/>
  <c r="AE173" i="33" s="1"/>
  <c r="AB173" i="33"/>
  <c r="AC173" i="33" s="1"/>
  <c r="Z173" i="33"/>
  <c r="AA173" i="33" s="1"/>
  <c r="X173" i="33"/>
  <c r="Y173" i="33" s="1"/>
  <c r="AD152" i="33"/>
  <c r="AE152" i="33" s="1"/>
  <c r="AB152" i="33"/>
  <c r="AC152" i="33" s="1"/>
  <c r="Z152" i="33"/>
  <c r="AA152" i="33" s="1"/>
  <c r="X152" i="33"/>
  <c r="Y152" i="33" s="1"/>
  <c r="AB132" i="33"/>
  <c r="AC132" i="33" s="1"/>
  <c r="Z132" i="33"/>
  <c r="AA132" i="33" s="1"/>
  <c r="X132" i="33"/>
  <c r="Y132" i="33" s="1"/>
  <c r="AD132" i="33"/>
  <c r="AE132" i="33" s="1"/>
  <c r="AD118" i="33"/>
  <c r="AE118" i="33" s="1"/>
  <c r="AB118" i="33"/>
  <c r="AC118" i="33" s="1"/>
  <c r="Z118" i="33"/>
  <c r="AA118" i="33" s="1"/>
  <c r="X118" i="33"/>
  <c r="Y118" i="33" s="1"/>
  <c r="AD103" i="33"/>
  <c r="AE103" i="33" s="1"/>
  <c r="AB103" i="33"/>
  <c r="AC103" i="33" s="1"/>
  <c r="Z103" i="33"/>
  <c r="AA103" i="33" s="1"/>
  <c r="X103" i="33"/>
  <c r="Y103" i="33" s="1"/>
  <c r="AD89" i="33"/>
  <c r="AE89" i="33" s="1"/>
  <c r="AB89" i="33"/>
  <c r="AC89" i="33" s="1"/>
  <c r="Z89" i="33"/>
  <c r="AA89" i="33" s="1"/>
  <c r="X89" i="33"/>
  <c r="Y89" i="33" s="1"/>
  <c r="AD59" i="33"/>
  <c r="AE59" i="33" s="1"/>
  <c r="AB59" i="33"/>
  <c r="AC59" i="33" s="1"/>
  <c r="Z59" i="33"/>
  <c r="AA59" i="33" s="1"/>
  <c r="X59" i="33"/>
  <c r="Y59" i="33" s="1"/>
  <c r="Z44" i="33"/>
  <c r="AA44" i="33" s="1"/>
  <c r="X44" i="33"/>
  <c r="Y44" i="33" s="1"/>
  <c r="AD44" i="33"/>
  <c r="AE44" i="33" s="1"/>
  <c r="AB44" i="33"/>
  <c r="AC44" i="33" s="1"/>
  <c r="AD177" i="33"/>
  <c r="AE177" i="33" s="1"/>
  <c r="AB177" i="33"/>
  <c r="AC177" i="33" s="1"/>
  <c r="Z177" i="33"/>
  <c r="AA177" i="33" s="1"/>
  <c r="X177" i="33"/>
  <c r="Y177" i="33" s="1"/>
  <c r="AD156" i="33"/>
  <c r="AE156" i="33" s="1"/>
  <c r="AB156" i="33"/>
  <c r="AC156" i="33" s="1"/>
  <c r="Z156" i="33"/>
  <c r="AA156" i="33" s="1"/>
  <c r="X156" i="33"/>
  <c r="Y156" i="33" s="1"/>
  <c r="AB63" i="33"/>
  <c r="AC63" i="33" s="1"/>
  <c r="Z63" i="33"/>
  <c r="AA63" i="33" s="1"/>
  <c r="X63" i="33"/>
  <c r="Y63" i="33" s="1"/>
  <c r="AD63" i="33"/>
  <c r="AE63" i="33" s="1"/>
  <c r="AD155" i="33"/>
  <c r="AE155" i="33" s="1"/>
  <c r="AB155" i="33"/>
  <c r="AC155" i="33" s="1"/>
  <c r="Z155" i="33"/>
  <c r="AA155" i="33" s="1"/>
  <c r="X155" i="33"/>
  <c r="Y155" i="33" s="1"/>
  <c r="AD209" i="33"/>
  <c r="AE209" i="33" s="1"/>
  <c r="AB209" i="33"/>
  <c r="AC209" i="33" s="1"/>
  <c r="Z209" i="33"/>
  <c r="AA209" i="33" s="1"/>
  <c r="X209" i="33"/>
  <c r="Y209" i="33" s="1"/>
  <c r="AD205" i="33"/>
  <c r="AE205" i="33" s="1"/>
  <c r="AB205" i="33"/>
  <c r="AC205" i="33" s="1"/>
  <c r="Z205" i="33"/>
  <c r="AA205" i="33" s="1"/>
  <c r="X205" i="33"/>
  <c r="Y205" i="33" s="1"/>
  <c r="AD189" i="33"/>
  <c r="AE189" i="33" s="1"/>
  <c r="AB189" i="33"/>
  <c r="AC189" i="33" s="1"/>
  <c r="Z189" i="33"/>
  <c r="AA189" i="33" s="1"/>
  <c r="X189" i="33"/>
  <c r="Y189" i="33" s="1"/>
  <c r="AD172" i="33"/>
  <c r="AE172" i="33" s="1"/>
  <c r="AB172" i="33"/>
  <c r="AC172" i="33" s="1"/>
  <c r="Z172" i="33"/>
  <c r="AA172" i="33" s="1"/>
  <c r="X172" i="33"/>
  <c r="Y172" i="33" s="1"/>
  <c r="Z151" i="33"/>
  <c r="X151" i="33"/>
  <c r="AD151" i="33"/>
  <c r="AB151" i="33"/>
  <c r="AD131" i="33"/>
  <c r="AE131" i="33" s="1"/>
  <c r="AB131" i="33"/>
  <c r="AC131" i="33" s="1"/>
  <c r="Z131" i="33"/>
  <c r="AA131" i="33" s="1"/>
  <c r="X131" i="33"/>
  <c r="Y131" i="33" s="1"/>
  <c r="AD117" i="33"/>
  <c r="AE117" i="33" s="1"/>
  <c r="AB117" i="33"/>
  <c r="AC117" i="33" s="1"/>
  <c r="Z117" i="33"/>
  <c r="AA117" i="33" s="1"/>
  <c r="X117" i="33"/>
  <c r="Y117" i="33" s="1"/>
  <c r="AD102" i="33"/>
  <c r="AE102" i="33" s="1"/>
  <c r="AB102" i="33"/>
  <c r="AC102" i="33" s="1"/>
  <c r="Z102" i="33"/>
  <c r="AA102" i="33" s="1"/>
  <c r="X102" i="33"/>
  <c r="Y102" i="33" s="1"/>
  <c r="Z88" i="33"/>
  <c r="AA88" i="33" s="1"/>
  <c r="X88" i="33"/>
  <c r="Y88" i="33" s="1"/>
  <c r="AD88" i="33"/>
  <c r="AE88" i="33" s="1"/>
  <c r="AB88" i="33"/>
  <c r="AC88" i="33" s="1"/>
  <c r="AB58" i="33"/>
  <c r="AC58" i="33" s="1"/>
  <c r="Z58" i="33"/>
  <c r="AA58" i="33" s="1"/>
  <c r="X58" i="33"/>
  <c r="Y58" i="33" s="1"/>
  <c r="AD58" i="33"/>
  <c r="AE58" i="33" s="1"/>
  <c r="X194" i="33"/>
  <c r="Y194" i="33" s="1"/>
  <c r="AD194" i="33"/>
  <c r="AE194" i="33" s="1"/>
  <c r="AB194" i="33"/>
  <c r="AC194" i="33" s="1"/>
  <c r="Z194" i="33"/>
  <c r="AA194" i="33" s="1"/>
  <c r="Z210" i="33"/>
  <c r="AA210" i="33" s="1"/>
  <c r="X210" i="33"/>
  <c r="Y210" i="33" s="1"/>
  <c r="AD210" i="33"/>
  <c r="AE210" i="33" s="1"/>
  <c r="AB210" i="33"/>
  <c r="AC210" i="33" s="1"/>
  <c r="AD176" i="33"/>
  <c r="AE176" i="33" s="1"/>
  <c r="AB176" i="33"/>
  <c r="AC176" i="33" s="1"/>
  <c r="Z176" i="33"/>
  <c r="AA176" i="33" s="1"/>
  <c r="X176" i="33"/>
  <c r="Y176" i="33" s="1"/>
  <c r="AD92" i="33"/>
  <c r="AE92" i="33" s="1"/>
  <c r="AB92" i="33"/>
  <c r="AC92" i="33" s="1"/>
  <c r="Z92" i="33"/>
  <c r="AA92" i="33" s="1"/>
  <c r="X92" i="33"/>
  <c r="Y92" i="33" s="1"/>
  <c r="Z204" i="33"/>
  <c r="AA204" i="33" s="1"/>
  <c r="X204" i="33"/>
  <c r="Y204" i="33" s="1"/>
  <c r="AD204" i="33"/>
  <c r="AE204" i="33" s="1"/>
  <c r="AB204" i="33"/>
  <c r="AC204" i="33" s="1"/>
  <c r="AD188" i="33"/>
  <c r="AE188" i="33" s="1"/>
  <c r="AB188" i="33"/>
  <c r="AC188" i="33" s="1"/>
  <c r="Z188" i="33"/>
  <c r="AA188" i="33" s="1"/>
  <c r="X188" i="33"/>
  <c r="Y188" i="33" s="1"/>
  <c r="AD170" i="33"/>
  <c r="AE170" i="33" s="1"/>
  <c r="AB170" i="33"/>
  <c r="AC170" i="33" s="1"/>
  <c r="Z170" i="33"/>
  <c r="AA170" i="33" s="1"/>
  <c r="X170" i="33"/>
  <c r="Y170" i="33" s="1"/>
  <c r="AD150" i="33"/>
  <c r="AE150" i="33" s="1"/>
  <c r="AB150" i="33"/>
  <c r="AC150" i="33" s="1"/>
  <c r="Z150" i="33"/>
  <c r="AA150" i="33" s="1"/>
  <c r="X150" i="33"/>
  <c r="Y150" i="33" s="1"/>
  <c r="AB130" i="33"/>
  <c r="AC130" i="33" s="1"/>
  <c r="Z130" i="33"/>
  <c r="AA130" i="33" s="1"/>
  <c r="X130" i="33"/>
  <c r="Y130" i="33" s="1"/>
  <c r="AD130" i="33"/>
  <c r="AE130" i="33" s="1"/>
  <c r="AD116" i="33"/>
  <c r="AE116" i="33" s="1"/>
  <c r="AB116" i="33"/>
  <c r="AC116" i="33" s="1"/>
  <c r="Z116" i="33"/>
  <c r="AA116" i="33" s="1"/>
  <c r="X116" i="33"/>
  <c r="Y116" i="33" s="1"/>
  <c r="AD101" i="33"/>
  <c r="AE101" i="33" s="1"/>
  <c r="AB101" i="33"/>
  <c r="AC101" i="33" s="1"/>
  <c r="Z101" i="33"/>
  <c r="AA101" i="33" s="1"/>
  <c r="X101" i="33"/>
  <c r="Y101" i="33" s="1"/>
  <c r="X74" i="33"/>
  <c r="Y74" i="33" s="1"/>
  <c r="AD74" i="33"/>
  <c r="AE74" i="33" s="1"/>
  <c r="AB74" i="33"/>
  <c r="AC74" i="33" s="1"/>
  <c r="Z74" i="33"/>
  <c r="AA74" i="33" s="1"/>
  <c r="AD57" i="33"/>
  <c r="AE57" i="33" s="1"/>
  <c r="AB57" i="33"/>
  <c r="AC57" i="33" s="1"/>
  <c r="Z57" i="33"/>
  <c r="AA57" i="33" s="1"/>
  <c r="X57" i="33"/>
  <c r="Y57" i="33" s="1"/>
  <c r="AB134" i="33"/>
  <c r="AC134" i="33" s="1"/>
  <c r="Z134" i="33"/>
  <c r="AA134" i="33" s="1"/>
  <c r="X134" i="33"/>
  <c r="Y134" i="33" s="1"/>
  <c r="AD134" i="33"/>
  <c r="AE134" i="33" s="1"/>
  <c r="X43" i="33"/>
  <c r="AB43" i="33"/>
  <c r="Z43" i="33"/>
  <c r="AD43" i="33"/>
  <c r="AD203" i="33"/>
  <c r="AE203" i="33" s="1"/>
  <c r="AB203" i="33"/>
  <c r="AC203" i="33" s="1"/>
  <c r="Z203" i="33"/>
  <c r="AA203" i="33" s="1"/>
  <c r="X203" i="33"/>
  <c r="Y203" i="33" s="1"/>
  <c r="X186" i="33"/>
  <c r="AD186" i="33"/>
  <c r="AB186" i="33"/>
  <c r="Z186" i="33"/>
  <c r="AB169" i="33"/>
  <c r="AC169" i="33" s="1"/>
  <c r="Z169" i="33"/>
  <c r="AA169" i="33" s="1"/>
  <c r="X169" i="33"/>
  <c r="Y169" i="33" s="1"/>
  <c r="AD169" i="33"/>
  <c r="AE169" i="33" s="1"/>
  <c r="Z149" i="33"/>
  <c r="AA149" i="33" s="1"/>
  <c r="X149" i="33"/>
  <c r="Y149" i="33" s="1"/>
  <c r="AD149" i="33"/>
  <c r="AE149" i="33" s="1"/>
  <c r="AB149" i="33"/>
  <c r="AC149" i="33" s="1"/>
  <c r="AD129" i="33"/>
  <c r="AE129" i="33" s="1"/>
  <c r="AB129" i="33"/>
  <c r="AC129" i="33" s="1"/>
  <c r="Z129" i="33"/>
  <c r="AA129" i="33" s="1"/>
  <c r="X129" i="33"/>
  <c r="Y129" i="33" s="1"/>
  <c r="Z115" i="33"/>
  <c r="AA115" i="33" s="1"/>
  <c r="X115" i="33"/>
  <c r="Y115" i="33" s="1"/>
  <c r="AD115" i="33"/>
  <c r="AE115" i="33" s="1"/>
  <c r="AB115" i="33"/>
  <c r="AC115" i="33" s="1"/>
  <c r="AD100" i="33"/>
  <c r="AE100" i="33" s="1"/>
  <c r="AB100" i="33"/>
  <c r="AC100" i="33" s="1"/>
  <c r="Z100" i="33"/>
  <c r="AA100" i="33" s="1"/>
  <c r="X100" i="33"/>
  <c r="Y100" i="33" s="1"/>
  <c r="AD73" i="33"/>
  <c r="AE73" i="33" s="1"/>
  <c r="AB73" i="33"/>
  <c r="AC73" i="33" s="1"/>
  <c r="Z73" i="33"/>
  <c r="AA73" i="33" s="1"/>
  <c r="X73" i="33"/>
  <c r="Y73" i="33" s="1"/>
  <c r="AD53" i="33"/>
  <c r="AE53" i="33" s="1"/>
  <c r="Z53" i="33"/>
  <c r="AA53" i="33" s="1"/>
  <c r="X53" i="33"/>
  <c r="Y53" i="33" s="1"/>
  <c r="AB53" i="33"/>
  <c r="AC53" i="33" s="1"/>
  <c r="AB122" i="33"/>
  <c r="AC122" i="33" s="1"/>
  <c r="Z122" i="33"/>
  <c r="AA122" i="33" s="1"/>
  <c r="X122" i="33"/>
  <c r="Y122" i="33" s="1"/>
  <c r="AD122" i="33"/>
  <c r="AE122" i="33" s="1"/>
  <c r="AD106" i="33"/>
  <c r="AE106" i="33" s="1"/>
  <c r="AB106" i="33"/>
  <c r="AC106" i="33" s="1"/>
  <c r="Z106" i="33"/>
  <c r="AA106" i="33" s="1"/>
  <c r="X106" i="33"/>
  <c r="Y106" i="33" s="1"/>
  <c r="X52" i="33"/>
  <c r="Y52" i="33" s="1"/>
  <c r="AD52" i="33"/>
  <c r="AE52" i="33" s="1"/>
  <c r="AB52" i="33"/>
  <c r="AC52" i="33" s="1"/>
  <c r="Z52" i="33"/>
  <c r="AA52" i="33" s="1"/>
  <c r="AD201" i="33"/>
  <c r="AE201" i="33" s="1"/>
  <c r="AB201" i="33"/>
  <c r="AC201" i="33" s="1"/>
  <c r="Z201" i="33"/>
  <c r="AA201" i="33" s="1"/>
  <c r="X201" i="33"/>
  <c r="Y201" i="33" s="1"/>
  <c r="AD185" i="33"/>
  <c r="AE185" i="33" s="1"/>
  <c r="AB185" i="33"/>
  <c r="AC185" i="33" s="1"/>
  <c r="Z185" i="33"/>
  <c r="AA185" i="33" s="1"/>
  <c r="X185" i="33"/>
  <c r="Y185" i="33" s="1"/>
  <c r="AD168" i="33"/>
  <c r="AE168" i="33" s="1"/>
  <c r="AB168" i="33"/>
  <c r="AC168" i="33" s="1"/>
  <c r="Z168" i="33"/>
  <c r="AA168" i="33" s="1"/>
  <c r="X168" i="33"/>
  <c r="Y168" i="33" s="1"/>
  <c r="AD148" i="33"/>
  <c r="AE148" i="33" s="1"/>
  <c r="AB148" i="33"/>
  <c r="AC148" i="33" s="1"/>
  <c r="Z148" i="33"/>
  <c r="AA148" i="33" s="1"/>
  <c r="X148" i="33"/>
  <c r="Y148" i="33" s="1"/>
  <c r="AB128" i="33"/>
  <c r="AC128" i="33" s="1"/>
  <c r="Z128" i="33"/>
  <c r="AA128" i="33" s="1"/>
  <c r="X128" i="33"/>
  <c r="Y128" i="33" s="1"/>
  <c r="AD128" i="33"/>
  <c r="AE128" i="33" s="1"/>
  <c r="Z113" i="33"/>
  <c r="AA113" i="33" s="1"/>
  <c r="X113" i="33"/>
  <c r="Y113" i="33" s="1"/>
  <c r="AD113" i="33"/>
  <c r="AE113" i="33" s="1"/>
  <c r="AB113" i="33"/>
  <c r="AC113" i="33" s="1"/>
  <c r="AD99" i="33"/>
  <c r="AE99" i="33" s="1"/>
  <c r="AB99" i="33"/>
  <c r="AC99" i="33" s="1"/>
  <c r="Z99" i="33"/>
  <c r="AA99" i="33" s="1"/>
  <c r="X99" i="33"/>
  <c r="Y99" i="33" s="1"/>
  <c r="AD72" i="33"/>
  <c r="AE72" i="33" s="1"/>
  <c r="AB72" i="33"/>
  <c r="AC72" i="33" s="1"/>
  <c r="X72" i="33"/>
  <c r="Y72" i="33" s="1"/>
  <c r="Z72" i="33"/>
  <c r="AA72" i="33" s="1"/>
  <c r="AD120" i="33"/>
  <c r="AE120" i="33" s="1"/>
  <c r="AB120" i="33"/>
  <c r="AC120" i="33" s="1"/>
  <c r="Z120" i="33"/>
  <c r="AA120" i="33" s="1"/>
  <c r="X120" i="33"/>
  <c r="Y120" i="33" s="1"/>
  <c r="AD51" i="33"/>
  <c r="AE51" i="33" s="1"/>
  <c r="AB51" i="33"/>
  <c r="AC51" i="33" s="1"/>
  <c r="Z51" i="33"/>
  <c r="AA51" i="33" s="1"/>
  <c r="X51" i="33"/>
  <c r="Y51" i="33" s="1"/>
  <c r="AD200" i="33"/>
  <c r="AE200" i="33" s="1"/>
  <c r="AB200" i="33"/>
  <c r="AC200" i="33" s="1"/>
  <c r="X200" i="33"/>
  <c r="Y200" i="33" s="1"/>
  <c r="Z200" i="33"/>
  <c r="AA200" i="33" s="1"/>
  <c r="AD184" i="33"/>
  <c r="AE184" i="33" s="1"/>
  <c r="X184" i="33"/>
  <c r="Y184" i="33" s="1"/>
  <c r="AB184" i="33"/>
  <c r="AC184" i="33" s="1"/>
  <c r="Z184" i="33"/>
  <c r="AA184" i="33" s="1"/>
  <c r="AB167" i="33"/>
  <c r="AC167" i="33" s="1"/>
  <c r="Z167" i="33"/>
  <c r="AA167" i="33" s="1"/>
  <c r="X167" i="33"/>
  <c r="Y167" i="33" s="1"/>
  <c r="AD167" i="33"/>
  <c r="AE167" i="33" s="1"/>
  <c r="AD146" i="33"/>
  <c r="AE146" i="33" s="1"/>
  <c r="AB146" i="33"/>
  <c r="AC146" i="33" s="1"/>
  <c r="Z146" i="33"/>
  <c r="AA146" i="33" s="1"/>
  <c r="X146" i="33"/>
  <c r="Y146" i="33" s="1"/>
  <c r="AD127" i="33"/>
  <c r="AE127" i="33" s="1"/>
  <c r="AB127" i="33"/>
  <c r="AC127" i="33" s="1"/>
  <c r="Z127" i="33"/>
  <c r="AA127" i="33" s="1"/>
  <c r="X127" i="33"/>
  <c r="Y127" i="33" s="1"/>
  <c r="AD112" i="33"/>
  <c r="AE112" i="33" s="1"/>
  <c r="AB112" i="33"/>
  <c r="AC112" i="33" s="1"/>
  <c r="Z112" i="33"/>
  <c r="AA112" i="33" s="1"/>
  <c r="X112" i="33"/>
  <c r="Y112" i="33" s="1"/>
  <c r="AD98" i="33"/>
  <c r="AE98" i="33" s="1"/>
  <c r="AB98" i="33"/>
  <c r="AC98" i="33" s="1"/>
  <c r="Z98" i="33"/>
  <c r="AA98" i="33" s="1"/>
  <c r="X98" i="33"/>
  <c r="Y98" i="33" s="1"/>
  <c r="AD71" i="33"/>
  <c r="AE71" i="33" s="1"/>
  <c r="AB71" i="33"/>
  <c r="AC71" i="33" s="1"/>
  <c r="Z71" i="33"/>
  <c r="AA71" i="33" s="1"/>
  <c r="X71" i="33"/>
  <c r="Y71" i="33" s="1"/>
  <c r="AD93" i="33"/>
  <c r="AE93" i="33" s="1"/>
  <c r="AB93" i="33"/>
  <c r="AC93" i="33" s="1"/>
  <c r="Z93" i="33"/>
  <c r="AA93" i="33" s="1"/>
  <c r="X93" i="33"/>
  <c r="Y93" i="33" s="1"/>
  <c r="AD121" i="33"/>
  <c r="AE121" i="33" s="1"/>
  <c r="AB121" i="33"/>
  <c r="AC121" i="33" s="1"/>
  <c r="Z121" i="33"/>
  <c r="AA121" i="33" s="1"/>
  <c r="X121" i="33"/>
  <c r="Y121" i="33" s="1"/>
  <c r="AD154" i="33"/>
  <c r="AE154" i="33" s="1"/>
  <c r="AB154" i="33"/>
  <c r="AC154" i="33" s="1"/>
  <c r="Z154" i="33"/>
  <c r="AA154" i="33" s="1"/>
  <c r="X154" i="33"/>
  <c r="Y154" i="33" s="1"/>
  <c r="AB48" i="33"/>
  <c r="AC48" i="33" s="1"/>
  <c r="Z48" i="33"/>
  <c r="AA48" i="33" s="1"/>
  <c r="X48" i="33"/>
  <c r="Y48" i="33" s="1"/>
  <c r="AD48" i="33"/>
  <c r="AE48" i="33" s="1"/>
  <c r="AD199" i="33"/>
  <c r="AE199" i="33" s="1"/>
  <c r="AB199" i="33"/>
  <c r="AC199" i="33" s="1"/>
  <c r="Z199" i="33"/>
  <c r="AA199" i="33" s="1"/>
  <c r="X199" i="33"/>
  <c r="Y199" i="33" s="1"/>
  <c r="AD183" i="33"/>
  <c r="AE183" i="33" s="1"/>
  <c r="AB183" i="33"/>
  <c r="AC183" i="33" s="1"/>
  <c r="Z183" i="33"/>
  <c r="AA183" i="33" s="1"/>
  <c r="X183" i="33"/>
  <c r="Y183" i="33" s="1"/>
  <c r="AD166" i="33"/>
  <c r="AE166" i="33" s="1"/>
  <c r="AB166" i="33"/>
  <c r="AC166" i="33" s="1"/>
  <c r="Z166" i="33"/>
  <c r="AA166" i="33" s="1"/>
  <c r="X166" i="33"/>
  <c r="Y166" i="33" s="1"/>
  <c r="Z145" i="33"/>
  <c r="AA145" i="33" s="1"/>
  <c r="X145" i="33"/>
  <c r="Y145" i="33" s="1"/>
  <c r="AD145" i="33"/>
  <c r="AE145" i="33" s="1"/>
  <c r="AB145" i="33"/>
  <c r="AC145" i="33" s="1"/>
  <c r="AD126" i="33"/>
  <c r="AE126" i="33" s="1"/>
  <c r="AB126" i="33"/>
  <c r="AC126" i="33" s="1"/>
  <c r="Z126" i="33"/>
  <c r="AA126" i="33" s="1"/>
  <c r="X126" i="33"/>
  <c r="Y126" i="33" s="1"/>
  <c r="Z111" i="33"/>
  <c r="AA111" i="33" s="1"/>
  <c r="X111" i="33"/>
  <c r="Y111" i="33" s="1"/>
  <c r="AD111" i="33"/>
  <c r="AE111" i="33" s="1"/>
  <c r="AB111" i="33"/>
  <c r="AC111" i="33" s="1"/>
  <c r="AB97" i="33"/>
  <c r="AC97" i="33" s="1"/>
  <c r="Z97" i="33"/>
  <c r="AA97" i="33" s="1"/>
  <c r="X97" i="33"/>
  <c r="Y97" i="33" s="1"/>
  <c r="AD97" i="33"/>
  <c r="AE97" i="33" s="1"/>
  <c r="X70" i="33"/>
  <c r="Y70" i="33" s="1"/>
  <c r="AD70" i="33"/>
  <c r="AE70" i="33" s="1"/>
  <c r="AB70" i="33"/>
  <c r="AC70" i="33" s="1"/>
  <c r="Z70" i="33"/>
  <c r="AA70" i="33" s="1"/>
  <c r="Z62" i="33"/>
  <c r="AA62" i="33" s="1"/>
  <c r="X62" i="33"/>
  <c r="Y62" i="33" s="1"/>
  <c r="AD62" i="33"/>
  <c r="AE62" i="33" s="1"/>
  <c r="AB62" i="33"/>
  <c r="AC62" i="33" s="1"/>
  <c r="AB105" i="33"/>
  <c r="AC105" i="33" s="1"/>
  <c r="Z105" i="33"/>
  <c r="AA105" i="33" s="1"/>
  <c r="X105" i="33"/>
  <c r="Y105" i="33" s="1"/>
  <c r="AD105" i="33"/>
  <c r="AE105" i="33" s="1"/>
  <c r="AD47" i="33"/>
  <c r="AE47" i="33" s="1"/>
  <c r="AB47" i="33"/>
  <c r="AC47" i="33" s="1"/>
  <c r="Z47" i="33"/>
  <c r="AA47" i="33" s="1"/>
  <c r="X47" i="33"/>
  <c r="Y47" i="33" s="1"/>
  <c r="AD198" i="33"/>
  <c r="AE198" i="33" s="1"/>
  <c r="AB198" i="33"/>
  <c r="AC198" i="33" s="1"/>
  <c r="Z198" i="33"/>
  <c r="AA198" i="33" s="1"/>
  <c r="X198" i="33"/>
  <c r="Y198" i="33" s="1"/>
  <c r="AD182" i="33"/>
  <c r="AE182" i="33" s="1"/>
  <c r="Z182" i="33"/>
  <c r="AA182" i="33" s="1"/>
  <c r="X182" i="33"/>
  <c r="Y182" i="33" s="1"/>
  <c r="AB182" i="33"/>
  <c r="AC182" i="33" s="1"/>
  <c r="AD165" i="33"/>
  <c r="AE165" i="33" s="1"/>
  <c r="AB165" i="33"/>
  <c r="AC165" i="33" s="1"/>
  <c r="Z165" i="33"/>
  <c r="AA165" i="33" s="1"/>
  <c r="X165" i="33"/>
  <c r="Y165" i="33" s="1"/>
  <c r="AD144" i="33"/>
  <c r="AE144" i="33" s="1"/>
  <c r="AB144" i="33"/>
  <c r="AC144" i="33" s="1"/>
  <c r="Z144" i="33"/>
  <c r="AA144" i="33" s="1"/>
  <c r="X144" i="33"/>
  <c r="Y144" i="33" s="1"/>
  <c r="AD125" i="33"/>
  <c r="AE125" i="33" s="1"/>
  <c r="AB125" i="33"/>
  <c r="AC125" i="33" s="1"/>
  <c r="Z125" i="33"/>
  <c r="AA125" i="33" s="1"/>
  <c r="X125" i="33"/>
  <c r="Y125" i="33" s="1"/>
  <c r="AD110" i="33"/>
  <c r="AE110" i="33" s="1"/>
  <c r="AB110" i="33"/>
  <c r="AC110" i="33" s="1"/>
  <c r="Z110" i="33"/>
  <c r="AA110" i="33" s="1"/>
  <c r="X110" i="33"/>
  <c r="Y110" i="33" s="1"/>
  <c r="AD96" i="33"/>
  <c r="AE96" i="33" s="1"/>
  <c r="AB96" i="33"/>
  <c r="AC96" i="33" s="1"/>
  <c r="Z96" i="33"/>
  <c r="AA96" i="33" s="1"/>
  <c r="X96" i="33"/>
  <c r="Y96" i="33" s="1"/>
  <c r="AD69" i="33"/>
  <c r="AE69" i="33" s="1"/>
  <c r="AB69" i="33"/>
  <c r="AC69" i="33" s="1"/>
  <c r="Z69" i="33"/>
  <c r="AA69" i="33" s="1"/>
  <c r="X69" i="33"/>
  <c r="Y69" i="33" s="1"/>
  <c r="AD107" i="33"/>
  <c r="AE107" i="33" s="1"/>
  <c r="AB107" i="33"/>
  <c r="AC107" i="33" s="1"/>
  <c r="Z107" i="33"/>
  <c r="AA107" i="33" s="1"/>
  <c r="X107" i="33"/>
  <c r="Y107" i="33" s="1"/>
  <c r="AD135" i="33"/>
  <c r="AE135" i="33" s="1"/>
  <c r="AB135" i="33"/>
  <c r="AC135" i="33" s="1"/>
  <c r="Z135" i="33"/>
  <c r="AA135" i="33" s="1"/>
  <c r="X135" i="33"/>
  <c r="Y135" i="33" s="1"/>
  <c r="AD61" i="33"/>
  <c r="AE61" i="33" s="1"/>
  <c r="Z61" i="33"/>
  <c r="AA61" i="33" s="1"/>
  <c r="X61" i="33"/>
  <c r="Y61" i="33" s="1"/>
  <c r="AB61" i="33"/>
  <c r="AC61" i="33" s="1"/>
  <c r="AB46" i="33"/>
  <c r="AC46" i="33" s="1"/>
  <c r="Z46" i="33"/>
  <c r="AA46" i="33" s="1"/>
  <c r="X46" i="33"/>
  <c r="Y46" i="33" s="1"/>
  <c r="AD46" i="33"/>
  <c r="AE46" i="33" s="1"/>
  <c r="AD196" i="33"/>
  <c r="AE196" i="33" s="1"/>
  <c r="AB196" i="33"/>
  <c r="AC196" i="33" s="1"/>
  <c r="Z196" i="33"/>
  <c r="AA196" i="33" s="1"/>
  <c r="X196" i="33"/>
  <c r="Y196" i="33" s="1"/>
  <c r="AD181" i="33"/>
  <c r="AE181" i="33" s="1"/>
  <c r="AB181" i="33"/>
  <c r="AC181" i="33" s="1"/>
  <c r="Z181" i="33"/>
  <c r="AA181" i="33" s="1"/>
  <c r="X181" i="33"/>
  <c r="Y181" i="33" s="1"/>
  <c r="AD158" i="33"/>
  <c r="AE158" i="33" s="1"/>
  <c r="AB158" i="33"/>
  <c r="AC158" i="33" s="1"/>
  <c r="Z158" i="33"/>
  <c r="AA158" i="33" s="1"/>
  <c r="X158" i="33"/>
  <c r="Y158" i="33" s="1"/>
  <c r="X143" i="33"/>
  <c r="Y143" i="33" s="1"/>
  <c r="AD143" i="33"/>
  <c r="AE143" i="33" s="1"/>
  <c r="AB143" i="33"/>
  <c r="AC143" i="33" s="1"/>
  <c r="Z143" i="33"/>
  <c r="AA143" i="33" s="1"/>
  <c r="AD124" i="33"/>
  <c r="AE124" i="33" s="1"/>
  <c r="AB124" i="33"/>
  <c r="AC124" i="33" s="1"/>
  <c r="Z124" i="33"/>
  <c r="AA124" i="33" s="1"/>
  <c r="X124" i="33"/>
  <c r="Y124" i="33" s="1"/>
  <c r="Z109" i="33"/>
  <c r="AA109" i="33" s="1"/>
  <c r="X109" i="33"/>
  <c r="Y109" i="33" s="1"/>
  <c r="AD109" i="33"/>
  <c r="AE109" i="33" s="1"/>
  <c r="AB109" i="33"/>
  <c r="AC109" i="33" s="1"/>
  <c r="AD95" i="33"/>
  <c r="AE95" i="33" s="1"/>
  <c r="AB95" i="33"/>
  <c r="AC95" i="33" s="1"/>
  <c r="Z95" i="33"/>
  <c r="AA95" i="33" s="1"/>
  <c r="X95" i="33"/>
  <c r="Y95" i="33" s="1"/>
  <c r="AD65" i="33"/>
  <c r="AE65" i="33" s="1"/>
  <c r="AB65" i="33"/>
  <c r="AC65" i="33" s="1"/>
  <c r="Z65" i="33"/>
  <c r="AA65" i="33" s="1"/>
  <c r="X65" i="33"/>
  <c r="Y65" i="33" s="1"/>
  <c r="X141" i="33"/>
  <c r="AD141" i="33"/>
  <c r="AB141" i="33"/>
  <c r="Z141" i="33"/>
  <c r="AD91" i="33"/>
  <c r="AE91" i="33" s="1"/>
  <c r="AB91" i="33"/>
  <c r="AC91" i="33" s="1"/>
  <c r="Z91" i="33"/>
  <c r="AA91" i="33" s="1"/>
  <c r="X91" i="33"/>
  <c r="Y91" i="33" s="1"/>
  <c r="AD45" i="33"/>
  <c r="AE45" i="33" s="1"/>
  <c r="AB45" i="33"/>
  <c r="AC45" i="33" s="1"/>
  <c r="Z45" i="33"/>
  <c r="AA45" i="33" s="1"/>
  <c r="X45" i="33"/>
  <c r="Y45" i="33" s="1"/>
  <c r="AD195" i="33"/>
  <c r="AE195" i="33" s="1"/>
  <c r="AB195" i="33"/>
  <c r="AC195" i="33" s="1"/>
  <c r="Z195" i="33"/>
  <c r="AA195" i="33" s="1"/>
  <c r="X195" i="33"/>
  <c r="Y195" i="33" s="1"/>
  <c r="AD178" i="33"/>
  <c r="AE178" i="33" s="1"/>
  <c r="AB178" i="33"/>
  <c r="AC178" i="33" s="1"/>
  <c r="Z178" i="33"/>
  <c r="AA178" i="33" s="1"/>
  <c r="X178" i="33"/>
  <c r="Y178" i="33" s="1"/>
  <c r="AD157" i="33"/>
  <c r="AE157" i="33" s="1"/>
  <c r="AB157" i="33"/>
  <c r="AC157" i="33" s="1"/>
  <c r="Z157" i="33"/>
  <c r="AA157" i="33" s="1"/>
  <c r="X157" i="33"/>
  <c r="Y157" i="33" s="1"/>
  <c r="AD142" i="33"/>
  <c r="AE142" i="33" s="1"/>
  <c r="AB142" i="33"/>
  <c r="AC142" i="33" s="1"/>
  <c r="Z142" i="33"/>
  <c r="AA142" i="33" s="1"/>
  <c r="X142" i="33"/>
  <c r="Y142" i="33" s="1"/>
  <c r="AD123" i="33"/>
  <c r="AE123" i="33" s="1"/>
  <c r="AB123" i="33"/>
  <c r="AC123" i="33" s="1"/>
  <c r="Z123" i="33"/>
  <c r="AA123" i="33" s="1"/>
  <c r="X123" i="33"/>
  <c r="Y123" i="33" s="1"/>
  <c r="AD108" i="33"/>
  <c r="AE108" i="33" s="1"/>
  <c r="AB108" i="33"/>
  <c r="AC108" i="33" s="1"/>
  <c r="Z108" i="33"/>
  <c r="AA108" i="33" s="1"/>
  <c r="X108" i="33"/>
  <c r="Y108" i="33" s="1"/>
  <c r="AD94" i="33"/>
  <c r="AE94" i="33" s="1"/>
  <c r="Z94" i="33"/>
  <c r="AA94" i="33" s="1"/>
  <c r="X94" i="33"/>
  <c r="Y94" i="33" s="1"/>
  <c r="AB94" i="33"/>
  <c r="AC94" i="33" s="1"/>
  <c r="Z64" i="33"/>
  <c r="AA64" i="33" s="1"/>
  <c r="X64" i="33"/>
  <c r="Y64" i="33" s="1"/>
  <c r="AD64" i="33"/>
  <c r="AE64" i="33" s="1"/>
  <c r="AB64" i="33"/>
  <c r="AC64" i="33" s="1"/>
  <c r="C82" i="49" a="1"/>
  <c r="C82" i="49" s="1"/>
  <c r="C83" i="49" a="1"/>
  <c r="C83" i="49" s="1"/>
  <c r="C84" i="49" a="1"/>
  <c r="C84" i="49" s="1"/>
  <c r="C248" i="49" a="1"/>
  <c r="C248" i="49" s="1"/>
  <c r="C129" i="49" a="1"/>
  <c r="C129" i="49" s="1"/>
  <c r="C131" i="49" a="1"/>
  <c r="C131" i="49" s="1"/>
  <c r="C166" i="49" a="1"/>
  <c r="C166" i="49" s="1"/>
  <c r="C58" i="49" a="1"/>
  <c r="C58" i="49" s="1"/>
  <c r="C53" i="49" a="1"/>
  <c r="C53" i="49" s="1"/>
  <c r="C48" i="49" a="1"/>
  <c r="C48" i="49" s="1"/>
  <c r="C276" i="49" a="1"/>
  <c r="C276" i="49" s="1"/>
  <c r="C341" i="49" a="1"/>
  <c r="C341" i="49" s="1"/>
  <c r="C359" i="49" a="1"/>
  <c r="C359" i="49" s="1"/>
  <c r="C246" i="49" a="1"/>
  <c r="C246" i="49" s="1"/>
  <c r="C256" i="49" a="1"/>
  <c r="C256" i="49" s="1"/>
  <c r="C226" i="49" a="1"/>
  <c r="C226" i="49" s="1"/>
  <c r="C223" i="49" a="1"/>
  <c r="C223" i="49" s="1"/>
  <c r="C207" i="49" a="1"/>
  <c r="C207" i="49" s="1"/>
  <c r="C202" i="49" a="1"/>
  <c r="C202" i="49" s="1"/>
  <c r="C206" i="49" a="1"/>
  <c r="C206" i="49" s="1"/>
  <c r="C182" i="49" a="1"/>
  <c r="C182" i="49" s="1"/>
  <c r="C97" i="49" a="1"/>
  <c r="C97" i="49" s="1"/>
  <c r="C171" i="49" a="1"/>
  <c r="C171" i="49" s="1"/>
  <c r="C164" i="49" a="1"/>
  <c r="C164" i="49" s="1"/>
  <c r="C159" i="49" a="1"/>
  <c r="C159" i="49" s="1"/>
  <c r="C152" i="49" a="1"/>
  <c r="C152" i="49" s="1"/>
  <c r="C210" i="49" a="1"/>
  <c r="C210" i="49" s="1"/>
  <c r="C254" i="49" a="1"/>
  <c r="C254" i="49" s="1"/>
  <c r="C244" i="49" a="1"/>
  <c r="C244" i="49" s="1"/>
  <c r="C221" i="49" a="1"/>
  <c r="C221" i="49" s="1"/>
  <c r="C224" i="49" a="1"/>
  <c r="C224" i="49" s="1"/>
  <c r="C203" i="49" a="1"/>
  <c r="C203" i="49" s="1"/>
  <c r="C181" i="49" a="1"/>
  <c r="C181" i="49" s="1"/>
  <c r="C179" i="49" a="1"/>
  <c r="C179" i="49" s="1"/>
  <c r="C169" i="49" a="1"/>
  <c r="C169" i="49" s="1"/>
  <c r="C162" i="49" a="1"/>
  <c r="C162" i="49" s="1"/>
  <c r="C157" i="49" a="1"/>
  <c r="C157" i="49" s="1"/>
  <c r="C151" i="49" a="1"/>
  <c r="C151" i="49" s="1"/>
  <c r="C255" i="49" a="1"/>
  <c r="C255" i="49" s="1"/>
  <c r="C245" i="49" a="1"/>
  <c r="C245" i="49" s="1"/>
  <c r="C222" i="49" a="1"/>
  <c r="C222" i="49" s="1"/>
  <c r="C225" i="49" a="1"/>
  <c r="C225" i="49" s="1"/>
  <c r="C205" i="49" a="1"/>
  <c r="C205" i="49" s="1"/>
  <c r="C204" i="49" a="1"/>
  <c r="C204" i="49" s="1"/>
  <c r="C180" i="49" a="1"/>
  <c r="C180" i="49" s="1"/>
  <c r="C96" i="49" a="1"/>
  <c r="C96" i="49" s="1"/>
  <c r="C170" i="49" a="1"/>
  <c r="C170" i="49" s="1"/>
  <c r="C163" i="49" a="1"/>
  <c r="C163" i="49" s="1"/>
  <c r="C158" i="49" a="1"/>
  <c r="C158" i="49" s="1"/>
  <c r="C150" i="49" a="1"/>
  <c r="C150" i="49" s="1"/>
  <c r="C201" i="49" a="1"/>
  <c r="C201" i="49" s="1"/>
  <c r="C135" i="49" a="1"/>
  <c r="C135" i="49" s="1"/>
  <c r="C121" i="49" a="1"/>
  <c r="C121" i="49" s="1"/>
  <c r="C189" i="49" a="1"/>
  <c r="C189" i="49" s="1"/>
  <c r="C212" i="49" a="1"/>
  <c r="C212" i="49" s="1"/>
  <c r="C113" i="49" a="1"/>
  <c r="C113" i="49" s="1"/>
  <c r="C115" i="49" a="1"/>
  <c r="C115" i="49" s="1"/>
  <c r="C133" i="49" a="1"/>
  <c r="C133" i="49" s="1"/>
  <c r="C111" i="49" a="1"/>
  <c r="C111" i="49" s="1"/>
  <c r="C228" i="49" a="1"/>
  <c r="C228" i="49" s="1"/>
  <c r="C75" i="49" a="1"/>
  <c r="C75" i="49" s="1"/>
  <c r="C149" i="49" a="1"/>
  <c r="C149" i="49" s="1"/>
  <c r="C160" i="49" a="1"/>
  <c r="C160" i="49" s="1"/>
  <c r="C142" i="49" a="1"/>
  <c r="C142" i="49" s="1"/>
  <c r="C118" i="49" a="1"/>
  <c r="C118" i="49" s="1"/>
  <c r="C95" i="49" a="1"/>
  <c r="C95" i="49" s="1"/>
  <c r="C156" i="49" a="1"/>
  <c r="C156" i="49" s="1"/>
  <c r="C106" i="49" a="1"/>
  <c r="C106" i="49" s="1"/>
  <c r="C105" i="49" a="1"/>
  <c r="C105" i="49" s="1"/>
  <c r="C132" i="49" a="1"/>
  <c r="C132" i="49" s="1"/>
  <c r="C190" i="49" a="1"/>
  <c r="C190" i="49" s="1"/>
  <c r="C193" i="49" a="1"/>
  <c r="C193" i="49" s="1"/>
  <c r="C194" i="49" a="1"/>
  <c r="C194" i="49" s="1"/>
  <c r="C191" i="49" a="1"/>
  <c r="C191" i="49" s="1"/>
  <c r="C155" i="49" a="1"/>
  <c r="C155" i="49" s="1"/>
  <c r="C125" i="49" a="1"/>
  <c r="C125" i="49" s="1"/>
  <c r="C196" i="49" a="1"/>
  <c r="C196" i="49" s="1"/>
  <c r="C85" i="49" a="1"/>
  <c r="C85" i="49" s="1"/>
  <c r="C120" i="49" a="1"/>
  <c r="C120" i="49" s="1"/>
  <c r="C119" i="49" a="1"/>
  <c r="C119" i="49" s="1"/>
  <c r="C78" i="49" a="1"/>
  <c r="C78" i="49" s="1"/>
  <c r="C227" i="49" a="1"/>
  <c r="C227" i="49" s="1"/>
  <c r="C77" i="49" a="1"/>
  <c r="C77" i="49" s="1"/>
  <c r="C219" i="49" a="1"/>
  <c r="C219" i="49" s="1"/>
  <c r="C218" i="49" a="1"/>
  <c r="C218" i="49" s="1"/>
  <c r="C124" i="49" a="1"/>
  <c r="C124" i="49" s="1"/>
  <c r="C200" i="49" a="1"/>
  <c r="C200" i="49" s="1"/>
  <c r="C216" i="49" a="1"/>
  <c r="C216" i="49" s="1"/>
  <c r="C91" i="49" a="1"/>
  <c r="C91" i="49" s="1"/>
  <c r="C183" i="49" a="1"/>
  <c r="C183" i="49" s="1"/>
  <c r="C80" i="49" a="1"/>
  <c r="C80" i="49" s="1"/>
  <c r="C145" i="49" a="1"/>
  <c r="C145" i="49" s="1"/>
  <c r="C74" i="49" a="1"/>
  <c r="C74" i="49" s="1"/>
  <c r="C71" i="49" a="1"/>
  <c r="C71" i="49" s="1"/>
  <c r="C168" i="49" a="1"/>
  <c r="C168" i="49" s="1"/>
  <c r="C234" i="49" a="1"/>
  <c r="C234" i="49" s="1"/>
  <c r="C178" i="49" a="1"/>
  <c r="C178" i="49" s="1"/>
  <c r="C237" i="49" a="1"/>
  <c r="C237" i="49" s="1"/>
  <c r="C104" i="49" a="1"/>
  <c r="C104" i="49" s="1"/>
  <c r="C110" i="49" a="1"/>
  <c r="C110" i="49" s="1"/>
  <c r="C102" i="49" a="1"/>
  <c r="C102" i="49" s="1"/>
  <c r="C241" i="49" a="1"/>
  <c r="C241" i="49" s="1"/>
  <c r="C141" i="49" a="1"/>
  <c r="C141" i="49" s="1"/>
  <c r="C139" i="49" a="1"/>
  <c r="C139" i="49" s="1"/>
  <c r="C252" i="49" a="1"/>
  <c r="C252" i="49" s="1"/>
  <c r="C154" i="49" a="1"/>
  <c r="C154" i="49" s="1"/>
  <c r="C233" i="49" a="1"/>
  <c r="C233" i="49" s="1"/>
  <c r="C127" i="49" a="1"/>
  <c r="C127" i="49" s="1"/>
  <c r="C229" i="49" a="1"/>
  <c r="C229" i="49" s="1"/>
  <c r="C184" i="49" a="1"/>
  <c r="C184" i="49" s="1"/>
  <c r="C197" i="49" a="1"/>
  <c r="C197" i="49" s="1"/>
  <c r="C213" i="49" a="1"/>
  <c r="C213" i="49" s="1"/>
  <c r="C250" i="49" a="1"/>
  <c r="C250" i="49" s="1"/>
  <c r="C253" i="49" a="1"/>
  <c r="C253" i="49" s="1"/>
  <c r="C90" i="49" a="1"/>
  <c r="C90" i="49" s="1"/>
  <c r="C230" i="49" a="1"/>
  <c r="C230" i="49" s="1"/>
  <c r="C126" i="49" a="1"/>
  <c r="C126" i="49" s="1"/>
  <c r="C231" i="49" a="1"/>
  <c r="C231" i="49" s="1"/>
  <c r="C165" i="49" a="1"/>
  <c r="C165" i="49" s="1"/>
  <c r="C146" i="49" a="1"/>
  <c r="C146" i="49" s="1"/>
  <c r="C76" i="49" a="1"/>
  <c r="C76" i="49" s="1"/>
  <c r="C94" i="49" a="1"/>
  <c r="C94" i="49" s="1"/>
  <c r="C188" i="49" a="1"/>
  <c r="C188" i="49" s="1"/>
  <c r="C220" i="49" a="1"/>
  <c r="C220" i="49" s="1"/>
  <c r="C239" i="49" a="1"/>
  <c r="C239" i="49" s="1"/>
  <c r="C215" i="49" a="1"/>
  <c r="C215" i="49" s="1"/>
  <c r="C185" i="49" a="1"/>
  <c r="C185" i="49" s="1"/>
  <c r="C199" i="49" a="1"/>
  <c r="C199" i="49" s="1"/>
  <c r="C128" i="49" a="1"/>
  <c r="C128" i="49" s="1"/>
  <c r="C195" i="49" a="1"/>
  <c r="C195" i="49" s="1"/>
  <c r="C122" i="49" a="1"/>
  <c r="C122" i="49" s="1"/>
  <c r="C72" i="49" a="1"/>
  <c r="C72" i="49" s="1"/>
  <c r="C238" i="49" a="1"/>
  <c r="C238" i="49" s="1"/>
  <c r="C137" i="49" a="1"/>
  <c r="C137" i="49" s="1"/>
  <c r="C89" i="49" a="1"/>
  <c r="C89" i="49" s="1"/>
  <c r="C243" i="49" a="1"/>
  <c r="C243" i="49" s="1"/>
  <c r="C217" i="49" a="1"/>
  <c r="C217" i="49" s="1"/>
  <c r="C123" i="49" a="1"/>
  <c r="C123" i="49" s="1"/>
  <c r="C143" i="49" a="1"/>
  <c r="C143" i="49" s="1"/>
  <c r="C69" i="49" a="1"/>
  <c r="C69" i="49" s="1"/>
  <c r="C68" i="49" a="1"/>
  <c r="C68" i="49" s="1"/>
  <c r="C67" i="49" a="1"/>
  <c r="C67" i="49" s="1"/>
  <c r="C45" i="49" a="1"/>
  <c r="C45" i="49" s="1"/>
  <c r="C59" i="49" a="1"/>
  <c r="C59" i="49" s="1"/>
  <c r="C63" i="49" a="1"/>
  <c r="C63" i="49" s="1"/>
  <c r="C61" i="49" a="1"/>
  <c r="C61" i="49" s="1"/>
  <c r="C46" i="49" a="1"/>
  <c r="C46" i="49" s="1"/>
  <c r="C64" i="49" a="1"/>
  <c r="C64" i="49" s="1"/>
  <c r="C52" i="49" a="1"/>
  <c r="C52" i="49" s="1"/>
  <c r="C44" i="49" a="1"/>
  <c r="C44" i="49" s="1"/>
  <c r="C56" i="49" a="1"/>
  <c r="C56" i="49" s="1"/>
  <c r="C54" i="49" a="1"/>
  <c r="C54" i="49" s="1"/>
  <c r="C55" i="49" a="1"/>
  <c r="C55" i="49" s="1"/>
  <c r="C70" i="49" a="1"/>
  <c r="C70" i="49" s="1"/>
  <c r="C57" i="49" a="1"/>
  <c r="C57" i="49" s="1"/>
  <c r="C65" i="49" a="1"/>
  <c r="C65" i="49" s="1"/>
  <c r="C49" i="49" a="1"/>
  <c r="C49" i="49" s="1"/>
  <c r="C47" i="49" a="1"/>
  <c r="C47" i="49" s="1"/>
  <c r="C66" i="49" a="1"/>
  <c r="C66" i="49" s="1"/>
  <c r="C43" i="49" a="1"/>
  <c r="C43" i="49" s="1"/>
  <c r="C62" i="49" a="1"/>
  <c r="C62" i="49" s="1"/>
  <c r="C322" i="49" a="1"/>
  <c r="C322" i="49" s="1"/>
  <c r="C307" i="49" a="1"/>
  <c r="C307" i="49" s="1"/>
  <c r="C329" i="49" a="1"/>
  <c r="C329" i="49" s="1"/>
  <c r="C282" i="49" a="1"/>
  <c r="C282" i="49" s="1"/>
  <c r="C289" i="49" a="1"/>
  <c r="C289" i="49" s="1"/>
  <c r="C323" i="49" a="1"/>
  <c r="C323" i="49" s="1"/>
  <c r="C296" i="49" a="1"/>
  <c r="C296" i="49" s="1"/>
  <c r="C328" i="49" a="1"/>
  <c r="C328" i="49" s="1"/>
  <c r="C258" i="49" a="1"/>
  <c r="C258" i="49" s="1"/>
  <c r="C324" i="49" a="1"/>
  <c r="C324" i="49" s="1"/>
  <c r="C280" i="49" a="1"/>
  <c r="C280" i="49" s="1"/>
  <c r="C332" i="49" a="1"/>
  <c r="C332" i="49" s="1"/>
  <c r="C334" i="49" a="1"/>
  <c r="C334" i="49" s="1"/>
  <c r="C270" i="49" a="1"/>
  <c r="C270" i="49" s="1"/>
  <c r="C284" i="49" a="1"/>
  <c r="C284" i="49" s="1"/>
  <c r="C331" i="49" a="1"/>
  <c r="C331" i="49" s="1"/>
  <c r="C278" i="49" a="1"/>
  <c r="C278" i="49" s="1"/>
  <c r="C277" i="49" a="1"/>
  <c r="C277" i="49" s="1"/>
  <c r="C275" i="49" a="1"/>
  <c r="C275" i="49" s="1"/>
  <c r="C274" i="49" a="1"/>
  <c r="C274" i="49" s="1"/>
  <c r="C304" i="49" a="1"/>
  <c r="C304" i="49" s="1"/>
  <c r="C310" i="49" a="1"/>
  <c r="C310" i="49" s="1"/>
  <c r="C313" i="49" a="1"/>
  <c r="C313" i="49" s="1"/>
  <c r="C321" i="49" a="1"/>
  <c r="C321" i="49" s="1"/>
  <c r="C308" i="49" a="1"/>
  <c r="C308" i="49" s="1"/>
  <c r="C306" i="49" a="1"/>
  <c r="C306" i="49" s="1"/>
  <c r="C305" i="49" a="1"/>
  <c r="C305" i="49" s="1"/>
  <c r="C327" i="49" a="1"/>
  <c r="C327" i="49" s="1"/>
  <c r="C339" i="49" a="1"/>
  <c r="C339" i="49" s="1"/>
  <c r="C273" i="49" a="1"/>
  <c r="C273" i="49" s="1"/>
  <c r="C260" i="49" a="1"/>
  <c r="C260" i="49" s="1"/>
  <c r="C269" i="49" a="1"/>
  <c r="C269" i="49" s="1"/>
  <c r="C290" i="49" a="1"/>
  <c r="C290" i="49" s="1"/>
  <c r="C303" i="49" a="1"/>
  <c r="C303" i="49" s="1"/>
  <c r="C318" i="49" a="1"/>
  <c r="C318" i="49" s="1"/>
  <c r="C317" i="49" a="1"/>
  <c r="C317" i="49" s="1"/>
  <c r="C316" i="49" a="1"/>
  <c r="C316" i="49" s="1"/>
  <c r="C320" i="49" a="1"/>
  <c r="C320" i="49" s="1"/>
  <c r="C315" i="49" a="1"/>
  <c r="C315" i="49" s="1"/>
  <c r="C312" i="49" a="1"/>
  <c r="C312" i="49" s="1"/>
  <c r="C311" i="49" a="1"/>
  <c r="C311" i="49" s="1"/>
  <c r="C309" i="49" a="1"/>
  <c r="C309" i="49" s="1"/>
  <c r="C314" i="49" a="1"/>
  <c r="C314" i="49" s="1"/>
  <c r="C337" i="49" a="1"/>
  <c r="C337" i="49" s="1"/>
  <c r="C338" i="49" a="1"/>
  <c r="C338" i="49" s="1"/>
  <c r="C297" i="49" a="1"/>
  <c r="C297" i="49" s="1"/>
  <c r="C267" i="49" a="1"/>
  <c r="C267" i="49" s="1"/>
  <c r="C266" i="49" a="1"/>
  <c r="C266" i="49" s="1"/>
  <c r="C300" i="49" a="1"/>
  <c r="C300" i="49" s="1"/>
  <c r="C287" i="49" a="1"/>
  <c r="C287" i="49" s="1"/>
  <c r="C325" i="49" a="1"/>
  <c r="C325" i="49" s="1"/>
  <c r="C286" i="49" a="1"/>
  <c r="C286" i="49" s="1"/>
  <c r="C285" i="49" a="1"/>
  <c r="C285" i="49" s="1"/>
  <c r="C272" i="49" a="1"/>
  <c r="C272" i="49" s="1"/>
  <c r="C281" i="49" a="1"/>
  <c r="C281" i="49" s="1"/>
  <c r="C336" i="49" a="1"/>
  <c r="C336" i="49" s="1"/>
  <c r="C301" i="49" a="1"/>
  <c r="C301" i="49" s="1"/>
  <c r="C259" i="49" a="1"/>
  <c r="C259" i="49" s="1"/>
  <c r="C294" i="49" a="1"/>
  <c r="C294" i="49" s="1"/>
  <c r="C292" i="49" a="1"/>
  <c r="C292" i="49" s="1"/>
  <c r="C268" i="49" a="1"/>
  <c r="C268" i="49" s="1"/>
  <c r="C263" i="49" a="1"/>
  <c r="C263" i="49" s="1"/>
  <c r="C265" i="49" a="1"/>
  <c r="C265" i="49" s="1"/>
  <c r="C264" i="49" a="1"/>
  <c r="C264" i="49" s="1"/>
  <c r="C369" i="49" a="1"/>
  <c r="C369" i="49" s="1"/>
  <c r="C360" i="49" a="1"/>
  <c r="C360" i="49" s="1"/>
  <c r="C361" i="49" a="1"/>
  <c r="C361" i="49" s="1"/>
  <c r="C342" i="49" a="1"/>
  <c r="C342" i="49" s="1"/>
  <c r="C384" i="49" a="1"/>
  <c r="C384" i="49" s="1"/>
  <c r="C346" i="49" a="1"/>
  <c r="C346" i="49" s="1"/>
  <c r="C362" i="49" a="1"/>
  <c r="C362" i="49" s="1"/>
  <c r="C352" i="49" a="1"/>
  <c r="C352" i="49" s="1"/>
  <c r="C392" i="49" a="1"/>
  <c r="C392" i="49" s="1"/>
  <c r="C386" i="49" a="1"/>
  <c r="C386" i="49" s="1"/>
  <c r="C374" i="49" a="1"/>
  <c r="C374" i="49" s="1"/>
  <c r="C380" i="49" a="1"/>
  <c r="C380" i="49" s="1"/>
  <c r="C370" i="49" a="1"/>
  <c r="C370" i="49" s="1"/>
  <c r="C351" i="49" a="1"/>
  <c r="C351" i="49" s="1"/>
  <c r="C340" i="49" a="1"/>
  <c r="C340" i="49" s="1"/>
  <c r="C368" i="49" a="1"/>
  <c r="C368" i="49" s="1"/>
  <c r="C389" i="49" a="1"/>
  <c r="C389" i="49" s="1"/>
  <c r="C385" i="49" a="1"/>
  <c r="C385" i="49" s="1"/>
  <c r="C382" i="49" a="1"/>
  <c r="C382" i="49" s="1"/>
  <c r="C379" i="49" a="1"/>
  <c r="C379" i="49" s="1"/>
  <c r="C373" i="49" a="1"/>
  <c r="C373" i="49" s="1"/>
  <c r="C372" i="49" a="1"/>
  <c r="C372" i="49" s="1"/>
  <c r="C345" i="49" a="1"/>
  <c r="C345" i="49" s="1"/>
  <c r="C366" i="49" a="1"/>
  <c r="C366" i="49" s="1"/>
  <c r="C367" i="49" a="1"/>
  <c r="C367" i="49" s="1"/>
  <c r="C355" i="49" a="1"/>
  <c r="C355" i="49" s="1"/>
  <c r="C364" i="49" a="1"/>
  <c r="C364" i="49" s="1"/>
  <c r="C365" i="49" a="1"/>
  <c r="C365" i="49" s="1"/>
  <c r="C356" i="49" a="1"/>
  <c r="C356" i="49" s="1"/>
  <c r="C353" i="49" a="1"/>
  <c r="C353" i="49" s="1"/>
  <c r="C350" i="49" a="1"/>
  <c r="C350" i="49" s="1"/>
  <c r="C358" i="49" a="1"/>
  <c r="C358" i="49" s="1"/>
  <c r="C349" i="49" a="1"/>
  <c r="C349" i="49" s="1"/>
  <c r="C347" i="49" a="1"/>
  <c r="C347" i="49" s="1"/>
  <c r="C344" i="49" a="1"/>
  <c r="C344" i="49" s="1"/>
  <c r="C390" i="49" a="1"/>
  <c r="C390" i="49" s="1"/>
  <c r="C391" i="49" a="1"/>
  <c r="C391" i="49" s="1"/>
  <c r="C371" i="49" a="1"/>
  <c r="C371" i="49" s="1"/>
  <c r="C363" i="49" a="1"/>
  <c r="C363" i="49" s="1"/>
  <c r="C348" i="49" a="1"/>
  <c r="C348" i="49" s="1"/>
  <c r="C378" i="49" a="1"/>
  <c r="C378" i="49" s="1"/>
  <c r="C377" i="49" a="1"/>
  <c r="C377" i="49" s="1"/>
  <c r="C357" i="49" a="1"/>
  <c r="C357" i="49" s="1"/>
  <c r="C375" i="49" a="1"/>
  <c r="C375" i="49" s="1"/>
  <c r="C376" i="49" a="1"/>
  <c r="C376" i="49" s="1"/>
  <c r="C387" i="49" a="1"/>
  <c r="C387" i="49" s="1"/>
  <c r="C354" i="49" a="1"/>
  <c r="C354" i="49" s="1"/>
  <c r="G28" i="49"/>
  <c r="F28" i="49"/>
  <c r="G24" i="49"/>
  <c r="F24" i="49"/>
  <c r="G20" i="49"/>
  <c r="F20" i="49"/>
  <c r="G16" i="49"/>
  <c r="C51" i="10" a="1"/>
  <c r="C51" i="10" s="1"/>
  <c r="C52" i="10" a="1"/>
  <c r="C52" i="10" s="1"/>
  <c r="C97" i="10" a="1"/>
  <c r="C97" i="10" s="1"/>
  <c r="C98" i="10" a="1"/>
  <c r="C98" i="10" s="1"/>
  <c r="C99" i="10" a="1"/>
  <c r="C99" i="10" s="1"/>
  <c r="C100" i="10" a="1"/>
  <c r="C100" i="10" s="1"/>
  <c r="C101" i="10" a="1"/>
  <c r="C101" i="10" s="1"/>
  <c r="C102" i="10" a="1"/>
  <c r="C102" i="10" s="1"/>
  <c r="C103" i="10" a="1"/>
  <c r="C103" i="10" s="1"/>
  <c r="C146" i="10" a="1"/>
  <c r="C146" i="10" s="1"/>
  <c r="C147" i="10" a="1"/>
  <c r="C147" i="10" s="1"/>
  <c r="C148" i="10" a="1"/>
  <c r="C148" i="10" s="1"/>
  <c r="C149" i="10" a="1"/>
  <c r="C149" i="10" s="1"/>
  <c r="C150" i="10" a="1"/>
  <c r="C150" i="10" s="1"/>
  <c r="C198" i="10" a="1"/>
  <c r="C198" i="10" s="1"/>
  <c r="C199" i="10" a="1"/>
  <c r="C199" i="10" s="1"/>
  <c r="C200" i="10" a="1"/>
  <c r="C200" i="10" s="1"/>
  <c r="C201" i="10" a="1"/>
  <c r="C201" i="10" s="1"/>
  <c r="C202" i="10" a="1"/>
  <c r="C202" i="10" s="1"/>
  <c r="W178" i="4" l="1"/>
  <c r="M38" i="4"/>
  <c r="AA141" i="33"/>
  <c r="J36" i="33"/>
  <c r="AC141" i="33"/>
  <c r="H36" i="33"/>
  <c r="AE141" i="33"/>
  <c r="F36" i="33"/>
  <c r="Y141" i="33"/>
  <c r="L36" i="33"/>
  <c r="AA186" i="33"/>
  <c r="J37" i="33"/>
  <c r="AC186" i="33"/>
  <c r="H37" i="33"/>
  <c r="AE186" i="33"/>
  <c r="F37" i="33"/>
  <c r="Y186" i="33"/>
  <c r="L37" i="33"/>
  <c r="AC151" i="33"/>
  <c r="H38" i="33"/>
  <c r="AE151" i="33"/>
  <c r="F38" i="33"/>
  <c r="Y151" i="33"/>
  <c r="L38" i="33"/>
  <c r="AA151" i="33"/>
  <c r="J38" i="33"/>
  <c r="H39" i="49"/>
  <c r="J39" i="49"/>
  <c r="P39" i="49"/>
  <c r="N39" i="49"/>
  <c r="O39" i="49"/>
  <c r="F39" i="49"/>
  <c r="L39" i="49"/>
  <c r="H38" i="4"/>
  <c r="J38" i="4"/>
  <c r="L38" i="4"/>
  <c r="N38" i="4"/>
  <c r="W38" i="4"/>
  <c r="AE43" i="33"/>
  <c r="F35" i="33"/>
  <c r="AA43" i="33"/>
  <c r="J35" i="33"/>
  <c r="AC43" i="33"/>
  <c r="H35" i="33"/>
  <c r="Y43" i="33"/>
  <c r="V35" i="33"/>
  <c r="L35" i="33"/>
  <c r="Q39" i="49"/>
  <c r="V35" i="12"/>
  <c r="K35" i="33"/>
  <c r="K38" i="33"/>
  <c r="I35" i="33"/>
  <c r="G35" i="33"/>
  <c r="G38" i="33"/>
  <c r="G36" i="33"/>
  <c r="E35" i="33"/>
  <c r="E38" i="33"/>
  <c r="E36" i="33"/>
  <c r="I38" i="33"/>
  <c r="K37" i="33"/>
  <c r="K36" i="33"/>
  <c r="I37" i="33"/>
  <c r="I36" i="33"/>
  <c r="G37" i="33"/>
  <c r="E37" i="33"/>
  <c r="E39" i="49"/>
  <c r="G39" i="49"/>
  <c r="I39" i="49"/>
  <c r="K39" i="49"/>
  <c r="M39" i="49"/>
  <c r="S193" i="4"/>
  <c r="S209" i="4"/>
  <c r="S307" i="4"/>
  <c r="S216" i="4"/>
  <c r="S180" i="4"/>
  <c r="S298" i="4"/>
  <c r="S285" i="4"/>
  <c r="S254" i="4"/>
  <c r="S230" i="4"/>
  <c r="S189" i="4"/>
  <c r="S238" i="4"/>
  <c r="S260" i="4"/>
  <c r="S197" i="4"/>
  <c r="S262" i="4"/>
  <c r="S305" i="4"/>
  <c r="S266" i="4"/>
  <c r="S294" i="4"/>
  <c r="S191" i="4"/>
  <c r="S192" i="4"/>
  <c r="S248" i="4"/>
  <c r="S256" i="4"/>
  <c r="S258" i="4"/>
  <c r="S182" i="4"/>
  <c r="S207" i="4"/>
  <c r="S184" i="4"/>
  <c r="S261" i="4"/>
  <c r="S284" i="4"/>
  <c r="S259" i="4"/>
  <c r="S302" i="4"/>
  <c r="S235" i="4"/>
  <c r="S293" i="4"/>
  <c r="S250" i="4"/>
  <c r="S275" i="4"/>
  <c r="S291" i="4"/>
  <c r="S303" i="4"/>
  <c r="S210" i="4"/>
  <c r="S265" i="4"/>
  <c r="S282" i="4"/>
  <c r="S179" i="4"/>
  <c r="S264" i="4"/>
  <c r="S292" i="4"/>
  <c r="S201" i="4"/>
  <c r="S295" i="4"/>
  <c r="S263" i="4"/>
  <c r="S253" i="4"/>
  <c r="S203" i="4"/>
  <c r="S240" i="4"/>
  <c r="S267" i="4"/>
  <c r="S304" i="4"/>
  <c r="S233" i="4"/>
  <c r="S269" i="4"/>
  <c r="S306" i="4"/>
  <c r="S297" i="4"/>
  <c r="S276" i="4"/>
  <c r="S301" i="4"/>
  <c r="G38" i="4"/>
  <c r="S204" i="4"/>
  <c r="S299" i="4"/>
  <c r="S270" i="4"/>
  <c r="S272" i="4"/>
  <c r="S181" i="4"/>
  <c r="S268" i="4"/>
  <c r="S257" i="4"/>
  <c r="S271" i="4"/>
  <c r="S223" i="4"/>
  <c r="S296" i="4"/>
  <c r="S205" i="4"/>
  <c r="K38" i="4"/>
  <c r="S241" i="4"/>
  <c r="S300" i="4"/>
  <c r="S243" i="4"/>
  <c r="S244" i="4"/>
  <c r="S198" i="4"/>
  <c r="S232" i="4"/>
  <c r="S234" i="4"/>
  <c r="S214" i="4"/>
  <c r="S213" i="4"/>
  <c r="S194" i="4"/>
  <c r="S185" i="4"/>
  <c r="S274" i="4"/>
  <c r="S283" i="4"/>
  <c r="S183" i="4"/>
  <c r="S199" i="4"/>
  <c r="I38" i="4"/>
  <c r="S273" i="4"/>
  <c r="S252" i="4"/>
  <c r="S195" i="4"/>
  <c r="S251" i="4"/>
  <c r="S290" i="4"/>
  <c r="S255" i="4"/>
  <c r="S200" i="4"/>
  <c r="S190" i="4"/>
  <c r="S178" i="4"/>
  <c r="S242" i="4"/>
  <c r="S231" i="4"/>
  <c r="C175" i="14" a="1"/>
  <c r="C175" i="14" s="1"/>
  <c r="C176" i="14" a="1"/>
  <c r="C176" i="14" s="1"/>
  <c r="C177" i="14" a="1"/>
  <c r="C177" i="14" s="1"/>
  <c r="C178" i="14" a="1"/>
  <c r="C178" i="14" s="1"/>
  <c r="C179" i="14" a="1"/>
  <c r="C179" i="14" s="1"/>
  <c r="C180" i="14" a="1"/>
  <c r="C180" i="14" s="1"/>
  <c r="C181" i="14" a="1"/>
  <c r="C181" i="14" s="1"/>
  <c r="C182" i="14" a="1"/>
  <c r="C182" i="14" s="1"/>
  <c r="C183" i="14" a="1"/>
  <c r="C183" i="14" s="1"/>
  <c r="C184" i="14" a="1"/>
  <c r="C184" i="14" s="1"/>
  <c r="C185" i="14" a="1"/>
  <c r="C185" i="14" s="1"/>
  <c r="C57" i="14" a="1"/>
  <c r="C57" i="14" s="1"/>
  <c r="C169" i="14" a="1"/>
  <c r="C169" i="14" s="1"/>
  <c r="C170" i="14" a="1"/>
  <c r="C170" i="14" s="1"/>
  <c r="C171" i="14" a="1"/>
  <c r="C171" i="14" s="1"/>
  <c r="C172" i="14" a="1"/>
  <c r="C172" i="14" s="1"/>
  <c r="C173" i="14" a="1"/>
  <c r="C173" i="14" s="1"/>
  <c r="C174" i="14" a="1"/>
  <c r="C174" i="14" s="1"/>
  <c r="C233" i="14" a="1"/>
  <c r="C233" i="14" s="1"/>
  <c r="C234" i="14" a="1"/>
  <c r="C234" i="14" s="1"/>
  <c r="C235" i="14" a="1"/>
  <c r="C235" i="14" s="1"/>
  <c r="C237" i="14" a="1"/>
  <c r="C237" i="14" s="1"/>
  <c r="C238" i="14" a="1"/>
  <c r="C238" i="14" s="1"/>
  <c r="C239" i="14" a="1"/>
  <c r="C239" i="14" s="1"/>
  <c r="C240" i="14" a="1"/>
  <c r="C240" i="14" s="1"/>
  <c r="C241" i="14" a="1"/>
  <c r="C241" i="14" s="1"/>
  <c r="C242" i="14" a="1"/>
  <c r="C242" i="14" s="1"/>
  <c r="C243" i="14" a="1"/>
  <c r="C243" i="14" s="1"/>
  <c r="C244" i="14" a="1"/>
  <c r="C244" i="14" s="1"/>
  <c r="C245" i="14" a="1"/>
  <c r="C245" i="14" s="1"/>
  <c r="C246" i="14" a="1"/>
  <c r="C246" i="14" s="1"/>
  <c r="C247" i="14" a="1"/>
  <c r="C247" i="14" s="1"/>
  <c r="C248" i="14" a="1"/>
  <c r="C248" i="14" s="1"/>
  <c r="C249" i="14" a="1"/>
  <c r="C249" i="14" s="1"/>
  <c r="C250" i="14" a="1"/>
  <c r="C250" i="14" s="1"/>
  <c r="C214" i="32" a="1"/>
  <c r="C214" i="32" s="1"/>
  <c r="C239" i="32" a="1"/>
  <c r="C239" i="32" s="1"/>
  <c r="C201" i="32" a="1"/>
  <c r="C201" i="32" s="1"/>
  <c r="C189" i="32" a="1"/>
  <c r="C189" i="32" s="1"/>
  <c r="C182" i="32" a="1"/>
  <c r="C182" i="32" s="1"/>
  <c r="C181" i="32" a="1"/>
  <c r="C181" i="32" s="1"/>
  <c r="C173" i="32" a="1"/>
  <c r="C173" i="32" s="1"/>
  <c r="C169" i="32" a="1"/>
  <c r="C169" i="32" s="1"/>
  <c r="C163" i="32" a="1"/>
  <c r="C163" i="32" s="1"/>
  <c r="C162" i="32" a="1"/>
  <c r="C162" i="32" s="1"/>
  <c r="C121" i="32" a="1"/>
  <c r="C121" i="32" s="1"/>
  <c r="C94" i="32" a="1"/>
  <c r="C94" i="32" s="1"/>
  <c r="C93" i="32" a="1"/>
  <c r="C93" i="32" s="1"/>
  <c r="C97" i="32" a="1"/>
  <c r="C97" i="32" s="1"/>
  <c r="C96" i="32" a="1"/>
  <c r="C96" i="32" s="1"/>
  <c r="C65" i="32" a="1"/>
  <c r="C65" i="32" s="1"/>
  <c r="W39" i="49" l="1"/>
  <c r="S35" i="33"/>
  <c r="V38" i="4"/>
  <c r="S38" i="4"/>
  <c r="T38" i="33"/>
  <c r="T38" i="4"/>
  <c r="U38" i="33"/>
  <c r="T35" i="33"/>
  <c r="R38" i="33"/>
  <c r="U37" i="33"/>
  <c r="S38" i="33"/>
  <c r="R36" i="33"/>
  <c r="U35" i="33"/>
  <c r="U36" i="33"/>
  <c r="R35" i="33"/>
  <c r="S37" i="33"/>
  <c r="T36" i="33"/>
  <c r="T37" i="33"/>
  <c r="R37" i="33"/>
  <c r="S36" i="33"/>
  <c r="V39" i="49"/>
  <c r="U39" i="49"/>
  <c r="R39" i="49"/>
  <c r="S39" i="49"/>
  <c r="T39" i="49"/>
  <c r="U38" i="4"/>
  <c r="C271" i="11" a="1"/>
  <c r="C271" i="11" s="1"/>
  <c r="C295" i="11" a="1"/>
  <c r="C295" i="11" s="1"/>
  <c r="C247" i="11" a="1"/>
  <c r="C247" i="11" s="1"/>
  <c r="C186" i="11" a="1"/>
  <c r="C186" i="11" s="1"/>
  <c r="C136" i="11" a="1"/>
  <c r="C136" i="11" s="1"/>
  <c r="C137" i="11" l="1" a="1"/>
  <c r="C137" i="11" s="1"/>
  <c r="C132" i="11" a="1"/>
  <c r="C132" i="11" s="1"/>
  <c r="C120" i="11" a="1"/>
  <c r="C120" i="11" s="1"/>
  <c r="C126" i="11" a="1"/>
  <c r="C126" i="11" s="1"/>
  <c r="C130" i="11" a="1"/>
  <c r="C130" i="11" s="1"/>
  <c r="C140" i="11" a="1"/>
  <c r="C140" i="11" s="1"/>
  <c r="C128" i="11" a="1"/>
  <c r="C128" i="11" s="1"/>
  <c r="C129" i="11" a="1"/>
  <c r="C129" i="11" s="1"/>
  <c r="C134" i="11" a="1"/>
  <c r="C134" i="11" s="1"/>
  <c r="C138" i="11" a="1"/>
  <c r="C138" i="11" s="1"/>
  <c r="C133" i="11" a="1"/>
  <c r="C133" i="11" s="1"/>
  <c r="C121" i="11" a="1"/>
  <c r="C121" i="11" s="1"/>
  <c r="C122" i="11" a="1"/>
  <c r="C122" i="11" s="1"/>
  <c r="C123" i="11" a="1"/>
  <c r="C123" i="11" s="1"/>
  <c r="C127" i="11" a="1"/>
  <c r="C127" i="11" s="1"/>
  <c r="C104" i="11" l="1" a="1"/>
  <c r="C104" i="11" s="1"/>
  <c r="C118" i="11" a="1"/>
  <c r="C118" i="11" s="1"/>
  <c r="C91" i="11" a="1"/>
  <c r="C91" i="11" s="1"/>
  <c r="C47" i="11" a="1"/>
  <c r="C47" i="11" s="1"/>
  <c r="C66" i="11" l="1" a="1"/>
  <c r="C66" i="11" s="1"/>
  <c r="C158" i="4" a="1"/>
  <c r="C158" i="4" s="1"/>
  <c r="C159" i="4" a="1"/>
  <c r="C159" i="4" s="1"/>
  <c r="C131" i="4" a="1"/>
  <c r="C131" i="4" s="1"/>
  <c r="C110" i="4" a="1"/>
  <c r="C110" i="4" s="1"/>
  <c r="C112" i="4" a="1"/>
  <c r="C112" i="4" s="1"/>
  <c r="C113" i="4" a="1"/>
  <c r="C113" i="4" s="1"/>
  <c r="C72" i="4" a="1"/>
  <c r="C72" i="4" s="1"/>
  <c r="C51" i="4" a="1"/>
  <c r="C51" i="4" s="1"/>
  <c r="C50" i="4" a="1"/>
  <c r="C50" i="4" s="1"/>
  <c r="C197" i="33" a="1"/>
  <c r="C197" i="33" s="1"/>
  <c r="C180" i="33" a="1"/>
  <c r="C180" i="33" s="1"/>
  <c r="C179" i="33" a="1"/>
  <c r="C179" i="33" s="1"/>
  <c r="C162" i="33" a="1"/>
  <c r="C162" i="33" s="1"/>
  <c r="C163" i="33" a="1"/>
  <c r="C163" i="33" s="1"/>
  <c r="C164" i="33" a="1"/>
  <c r="C164" i="33" s="1"/>
  <c r="C159" i="33" a="1"/>
  <c r="C159" i="33" s="1"/>
  <c r="C160" i="33" a="1"/>
  <c r="C160" i="33" s="1"/>
  <c r="C161" i="33" a="1"/>
  <c r="C161" i="33" s="1"/>
  <c r="C147" i="33" a="1"/>
  <c r="C147" i="33" s="1"/>
  <c r="C140" i="33" a="1"/>
  <c r="C140" i="33" s="1"/>
  <c r="C139" i="33" a="1"/>
  <c r="C139" i="33" s="1"/>
  <c r="C137" i="33" a="1"/>
  <c r="C137" i="33" s="1"/>
  <c r="C114" i="33" a="1"/>
  <c r="C114" i="33" s="1"/>
  <c r="C87" i="33" a="1"/>
  <c r="C87" i="33" s="1"/>
  <c r="C86" i="33" a="1"/>
  <c r="C86" i="33" s="1"/>
  <c r="C85" i="33" a="1"/>
  <c r="C85" i="33" s="1"/>
  <c r="C78" i="33" a="1"/>
  <c r="C78" i="33" s="1"/>
  <c r="C84" i="33" a="1"/>
  <c r="C84" i="33" s="1"/>
  <c r="C83" i="33" a="1"/>
  <c r="C83" i="33" s="1"/>
  <c r="C82" i="33" a="1"/>
  <c r="C82" i="33" s="1"/>
  <c r="C81" i="33" a="1"/>
  <c r="C81" i="33" s="1"/>
  <c r="C80" i="33" a="1"/>
  <c r="C80" i="33" s="1"/>
  <c r="C79" i="33" a="1"/>
  <c r="C79" i="33" s="1"/>
  <c r="C77" i="33" a="1"/>
  <c r="C77" i="33" s="1"/>
  <c r="C75" i="33" a="1"/>
  <c r="C75" i="33" s="1"/>
  <c r="C76" i="33" a="1"/>
  <c r="C76" i="33" s="1"/>
  <c r="C68" i="33" a="1"/>
  <c r="C68" i="33" s="1"/>
  <c r="C67" i="33" a="1"/>
  <c r="C67" i="33" s="1"/>
  <c r="C66" i="33" a="1"/>
  <c r="C66" i="33" s="1"/>
  <c r="C56" i="33" a="1"/>
  <c r="C56" i="33" s="1"/>
  <c r="C55" i="33" a="1"/>
  <c r="C55" i="33" s="1"/>
  <c r="C54" i="33" a="1"/>
  <c r="C54" i="33" s="1"/>
  <c r="C50" i="33" a="1"/>
  <c r="C50" i="33" s="1"/>
  <c r="C49" i="33" a="1"/>
  <c r="C49" i="33" s="1"/>
  <c r="D30" i="3"/>
  <c r="D26" i="3"/>
  <c r="D22" i="3"/>
  <c r="D18" i="3"/>
  <c r="C288" i="3" a="1"/>
  <c r="C288" i="3" s="1"/>
  <c r="C287" i="3" a="1"/>
  <c r="C287" i="3" s="1"/>
  <c r="C286" i="3" a="1"/>
  <c r="C286" i="3" s="1"/>
  <c r="C285" i="3" a="1"/>
  <c r="C285" i="3" s="1"/>
  <c r="C284" i="3" a="1"/>
  <c r="C284" i="3" s="1"/>
  <c r="C283" i="3" a="1"/>
  <c r="C283" i="3" s="1"/>
  <c r="C279" i="3" a="1"/>
  <c r="C279" i="3" s="1"/>
  <c r="C278" i="3" a="1"/>
  <c r="C278" i="3" s="1"/>
  <c r="C232" i="3" a="1"/>
  <c r="C232" i="3" s="1"/>
  <c r="C230" i="3" a="1"/>
  <c r="C230" i="3" s="1"/>
  <c r="C217" i="3" a="1"/>
  <c r="C217" i="3" s="1"/>
  <c r="C222" i="3" a="1"/>
  <c r="C222" i="3" s="1"/>
  <c r="C215" i="3" a="1"/>
  <c r="C215" i="3" s="1"/>
  <c r="C206" i="3" a="1"/>
  <c r="C206" i="3" s="1"/>
  <c r="C205" i="3" a="1"/>
  <c r="C205" i="3" s="1"/>
  <c r="O72" i="3"/>
  <c r="V72" i="3" s="1"/>
  <c r="C201" i="45" a="1"/>
  <c r="C201" i="45" s="1"/>
  <c r="C202" i="45" a="1"/>
  <c r="C202" i="45" s="1"/>
  <c r="C203" i="45" a="1"/>
  <c r="C203" i="45" s="1"/>
  <c r="C204" i="45" a="1"/>
  <c r="C204" i="45" s="1"/>
  <c r="C205" i="45" a="1"/>
  <c r="C205" i="45" s="1"/>
  <c r="C206" i="45" a="1"/>
  <c r="C206" i="45" s="1"/>
  <c r="C323" i="15" a="1"/>
  <c r="C323" i="15" s="1"/>
  <c r="C322" i="15" a="1"/>
  <c r="C322" i="15" s="1"/>
  <c r="C321" i="15" a="1"/>
  <c r="C321" i="15" s="1"/>
  <c r="C320" i="15" a="1"/>
  <c r="C320" i="15"/>
  <c r="C319" i="15" a="1"/>
  <c r="C319" i="15" s="1"/>
  <c r="C318" i="15" a="1"/>
  <c r="C318" i="15" s="1"/>
  <c r="C317" i="15" a="1"/>
  <c r="C317" i="15" s="1"/>
  <c r="E29" i="45"/>
  <c r="C316" i="15" a="1"/>
  <c r="C316" i="15" s="1"/>
  <c r="O44" i="45"/>
  <c r="O45" i="45"/>
  <c r="O47" i="45"/>
  <c r="O48" i="45"/>
  <c r="O49" i="45"/>
  <c r="O50" i="45"/>
  <c r="O51" i="45"/>
  <c r="O52" i="45"/>
  <c r="O53" i="45"/>
  <c r="O54" i="45"/>
  <c r="O55" i="45"/>
  <c r="O57" i="45"/>
  <c r="O58" i="45"/>
  <c r="O59" i="45"/>
  <c r="O60" i="45"/>
  <c r="O61" i="45"/>
  <c r="O62" i="45"/>
  <c r="O63" i="45"/>
  <c r="O64" i="45"/>
  <c r="O65" i="45"/>
  <c r="O66" i="45"/>
  <c r="O67" i="45"/>
  <c r="O68" i="45"/>
  <c r="O69" i="45"/>
  <c r="O70" i="45"/>
  <c r="O71" i="45"/>
  <c r="O72" i="45"/>
  <c r="O74" i="45"/>
  <c r="O75" i="45"/>
  <c r="O76" i="45"/>
  <c r="O77" i="45"/>
  <c r="O78" i="45"/>
  <c r="O79" i="45"/>
  <c r="O80" i="45"/>
  <c r="O82" i="45"/>
  <c r="O83" i="45"/>
  <c r="O86" i="45"/>
  <c r="O87" i="45"/>
  <c r="O88" i="45"/>
  <c r="O89" i="45"/>
  <c r="O92" i="45"/>
  <c r="O94" i="45"/>
  <c r="O95" i="45"/>
  <c r="O96" i="45"/>
  <c r="O97" i="45"/>
  <c r="O98" i="45"/>
  <c r="O99" i="45"/>
  <c r="O100" i="45"/>
  <c r="O102" i="45"/>
  <c r="O106" i="45"/>
  <c r="O107" i="45"/>
  <c r="O108" i="45"/>
  <c r="O109" i="45"/>
  <c r="O110" i="45"/>
  <c r="O111" i="45"/>
  <c r="O112" i="45"/>
  <c r="O113" i="45"/>
  <c r="O114" i="45"/>
  <c r="O115" i="45"/>
  <c r="O118" i="45"/>
  <c r="O119" i="45"/>
  <c r="O120" i="45"/>
  <c r="O121" i="45"/>
  <c r="O122" i="45"/>
  <c r="O123" i="45"/>
  <c r="O189" i="45"/>
  <c r="O190" i="45"/>
  <c r="O191" i="45"/>
  <c r="O192" i="45"/>
  <c r="O193" i="45"/>
  <c r="O194" i="45"/>
  <c r="O195" i="45"/>
  <c r="O196" i="45"/>
  <c r="O197" i="45"/>
  <c r="O198" i="45"/>
  <c r="O199" i="45"/>
  <c r="O200" i="45"/>
  <c r="O43" i="45"/>
  <c r="C315" i="15" a="1"/>
  <c r="C315" i="15" s="1"/>
  <c r="C314" i="15" a="1"/>
  <c r="C314" i="15" s="1"/>
  <c r="C200" i="45" a="1"/>
  <c r="C200" i="45" s="1"/>
  <c r="C199" i="45" a="1"/>
  <c r="C199" i="45" s="1"/>
  <c r="C198" i="45" a="1"/>
  <c r="C198" i="45" s="1"/>
  <c r="C197" i="45" a="1"/>
  <c r="C197" i="45" s="1"/>
  <c r="C196" i="45" a="1"/>
  <c r="C196" i="45" s="1"/>
  <c r="C195" i="45" a="1"/>
  <c r="C195" i="45" s="1"/>
  <c r="C194" i="45" a="1"/>
  <c r="C194" i="45" s="1"/>
  <c r="C193" i="45" a="1"/>
  <c r="C193" i="45" s="1"/>
  <c r="C192" i="45" a="1"/>
  <c r="C192" i="45" s="1"/>
  <c r="C191" i="45" a="1"/>
  <c r="C191" i="45" s="1"/>
  <c r="C190" i="45" a="1"/>
  <c r="C190" i="45" s="1"/>
  <c r="C189" i="45" a="1"/>
  <c r="C189" i="45" s="1"/>
  <c r="C313" i="15" a="1"/>
  <c r="C313" i="15" s="1"/>
  <c r="C312" i="15" a="1"/>
  <c r="C312" i="15" s="1"/>
  <c r="C311" i="15" a="1"/>
  <c r="C311" i="15" s="1"/>
  <c r="C183" i="47" a="1"/>
  <c r="C183" i="47" s="1"/>
  <c r="C182" i="47" a="1"/>
  <c r="C182" i="47" s="1"/>
  <c r="C181" i="47" a="1"/>
  <c r="C181" i="47" s="1"/>
  <c r="C180" i="47" a="1"/>
  <c r="C180" i="47" s="1"/>
  <c r="C179" i="47" a="1"/>
  <c r="C179" i="47" s="1"/>
  <c r="C178" i="47" a="1"/>
  <c r="C178" i="47" s="1"/>
  <c r="C177" i="47" a="1"/>
  <c r="C177" i="47" s="1"/>
  <c r="C176" i="47" a="1"/>
  <c r="C176" i="47" s="1"/>
  <c r="C175" i="47" a="1"/>
  <c r="C175" i="47" s="1"/>
  <c r="C174" i="47" a="1"/>
  <c r="C174" i="47" s="1"/>
  <c r="C173" i="47" a="1"/>
  <c r="C173" i="47" s="1"/>
  <c r="C172" i="47" a="1"/>
  <c r="C172" i="47" s="1"/>
  <c r="C171" i="47" a="1"/>
  <c r="C171" i="47" s="1"/>
  <c r="C170" i="47" a="1"/>
  <c r="C170" i="47" s="1"/>
  <c r="C169" i="47" a="1"/>
  <c r="C169" i="47" s="1"/>
  <c r="C168" i="47" a="1"/>
  <c r="C168" i="47" s="1"/>
  <c r="C152" i="47" a="1"/>
  <c r="C152" i="47" s="1"/>
  <c r="C151" i="47" a="1"/>
  <c r="C151" i="47" s="1"/>
  <c r="C150" i="47" a="1"/>
  <c r="C150" i="47" s="1"/>
  <c r="C149" i="47" a="1"/>
  <c r="C149" i="47" s="1"/>
  <c r="C145" i="47" a="1"/>
  <c r="C145" i="47" s="1"/>
  <c r="C144" i="47" a="1"/>
  <c r="C144" i="47" s="1"/>
  <c r="C143" i="47" a="1"/>
  <c r="C143" i="47" s="1"/>
  <c r="C142" i="47" a="1"/>
  <c r="C142" i="47" s="1"/>
  <c r="C141" i="47" a="1"/>
  <c r="C141" i="47" s="1"/>
  <c r="C140" i="47" a="1"/>
  <c r="C140" i="47" s="1"/>
  <c r="C139" i="47" a="1"/>
  <c r="C139" i="47" s="1"/>
  <c r="C138" i="47" a="1"/>
  <c r="C138" i="47" s="1"/>
  <c r="C137" i="47" a="1"/>
  <c r="C137" i="47" s="1"/>
  <c r="C136" i="47" a="1"/>
  <c r="C136" i="47" s="1"/>
  <c r="C131" i="47" a="1"/>
  <c r="C131" i="47" s="1"/>
  <c r="C130" i="47" a="1"/>
  <c r="C130" i="47" s="1"/>
  <c r="C129" i="47" a="1"/>
  <c r="C129" i="47" s="1"/>
  <c r="C128" i="47" a="1"/>
  <c r="C128" i="47" s="1"/>
  <c r="C127" i="47" a="1"/>
  <c r="C127" i="47" s="1"/>
  <c r="C126" i="47" a="1"/>
  <c r="C126" i="47" s="1"/>
  <c r="C125" i="47" a="1"/>
  <c r="C125" i="47" s="1"/>
  <c r="C124" i="47" a="1"/>
  <c r="C124" i="47" s="1"/>
  <c r="C123" i="47" a="1"/>
  <c r="C123" i="47" s="1"/>
  <c r="C122" i="47" a="1"/>
  <c r="C122" i="47" s="1"/>
  <c r="C121" i="47" a="1"/>
  <c r="C121" i="47" s="1"/>
  <c r="C117" i="47" a="1"/>
  <c r="C117" i="47" s="1"/>
  <c r="C116" i="47" a="1"/>
  <c r="C116" i="47" s="1"/>
  <c r="C115" i="47" a="1"/>
  <c r="C115" i="47" s="1"/>
  <c r="C114" i="47" a="1"/>
  <c r="C114" i="47" s="1"/>
  <c r="C113" i="47" a="1"/>
  <c r="C113" i="47" s="1"/>
  <c r="C112" i="47" a="1"/>
  <c r="C112" i="47" s="1"/>
  <c r="C111" i="47" a="1"/>
  <c r="C111" i="47" s="1"/>
  <c r="C110" i="47" a="1"/>
  <c r="C110" i="47" s="1"/>
  <c r="C109" i="47" a="1"/>
  <c r="C109" i="47" s="1"/>
  <c r="C108" i="47" a="1"/>
  <c r="C108" i="47" s="1"/>
  <c r="C107" i="47" a="1"/>
  <c r="C107" i="47" s="1"/>
  <c r="C106" i="47" a="1"/>
  <c r="C106" i="47" s="1"/>
  <c r="C105" i="47" a="1"/>
  <c r="C105" i="47" s="1"/>
  <c r="C310" i="15" a="1"/>
  <c r="C310" i="15" s="1"/>
  <c r="C309" i="15" a="1"/>
  <c r="C309" i="15" s="1"/>
  <c r="C308" i="15" a="1"/>
  <c r="C308" i="15" s="1"/>
  <c r="C307" i="15" a="1"/>
  <c r="C307" i="15" s="1"/>
  <c r="C71" i="34" a="1"/>
  <c r="C71" i="34" s="1"/>
  <c r="C190" i="8" a="1"/>
  <c r="C190" i="8" s="1"/>
  <c r="C189" i="8" a="1"/>
  <c r="C189" i="8" s="1"/>
  <c r="C207" i="8" a="1"/>
  <c r="C207" i="8" s="1"/>
  <c r="C75" i="8" a="1"/>
  <c r="C75" i="8" s="1"/>
  <c r="C74" i="8" a="1"/>
  <c r="C74" i="8" s="1"/>
  <c r="C45" i="8" a="1"/>
  <c r="C45" i="8" s="1"/>
  <c r="C46" i="8" a="1"/>
  <c r="C46" i="8" s="1"/>
  <c r="C110" i="8" a="1"/>
  <c r="C110" i="8" s="1"/>
  <c r="C109" i="8" a="1"/>
  <c r="C109" i="8" s="1"/>
  <c r="C253" i="16" a="1"/>
  <c r="C253" i="16" s="1"/>
  <c r="O181" i="16"/>
  <c r="O175" i="16"/>
  <c r="O174" i="16"/>
  <c r="O172" i="16"/>
  <c r="V172" i="16" s="1"/>
  <c r="W172" i="16" s="1"/>
  <c r="O167" i="16"/>
  <c r="V167" i="16" s="1"/>
  <c r="C99" i="16" a="1"/>
  <c r="C99" i="16" s="1"/>
  <c r="C135" i="16" a="1"/>
  <c r="C135" i="16" s="1"/>
  <c r="C134" i="16" a="1"/>
  <c r="C134" i="16" s="1"/>
  <c r="C133" i="16" a="1"/>
  <c r="C133" i="16" s="1"/>
  <c r="C139" i="16" a="1"/>
  <c r="C139" i="16" s="1"/>
  <c r="C138" i="16" a="1"/>
  <c r="C138" i="16" s="1"/>
  <c r="C137" i="16" a="1"/>
  <c r="C137" i="16" s="1"/>
  <c r="C206" i="33" a="1"/>
  <c r="C206" i="33" s="1"/>
  <c r="C202" i="33" a="1"/>
  <c r="C202" i="33" s="1"/>
  <c r="C187" i="33" a="1"/>
  <c r="C187" i="33" s="1"/>
  <c r="C171" i="33" a="1"/>
  <c r="C171" i="33" s="1"/>
  <c r="C208" i="5" a="1"/>
  <c r="C208" i="5" s="1"/>
  <c r="C207" i="5" a="1"/>
  <c r="C207" i="5" s="1"/>
  <c r="C206" i="5" a="1"/>
  <c r="C206" i="5" s="1"/>
  <c r="C380" i="5" a="1"/>
  <c r="C380" i="5" s="1"/>
  <c r="C425" i="5" a="1"/>
  <c r="C425" i="5" s="1"/>
  <c r="C424" i="5" a="1"/>
  <c r="C424" i="5" s="1"/>
  <c r="C423" i="5" a="1"/>
  <c r="C423" i="5" s="1"/>
  <c r="C432" i="5" a="1"/>
  <c r="C432" i="5" s="1"/>
  <c r="C431" i="5" a="1"/>
  <c r="C431" i="5" s="1"/>
  <c r="C428" i="5" a="1"/>
  <c r="C428" i="5" s="1"/>
  <c r="C427" i="5" a="1"/>
  <c r="C427" i="5" s="1"/>
  <c r="C395" i="5" a="1"/>
  <c r="C395" i="5" s="1"/>
  <c r="C394" i="5" a="1"/>
  <c r="C394" i="5" s="1"/>
  <c r="C211" i="5" a="1"/>
  <c r="C211" i="5" s="1"/>
  <c r="C210" i="5" a="1"/>
  <c r="C210" i="5" s="1"/>
  <c r="C209" i="5" a="1"/>
  <c r="C209" i="5" s="1"/>
  <c r="C172" i="5" a="1"/>
  <c r="C172" i="5" s="1"/>
  <c r="C70" i="5" a="1"/>
  <c r="C70" i="5" s="1"/>
  <c r="C98" i="5" a="1"/>
  <c r="C98" i="5" s="1"/>
  <c r="C59" i="5" a="1"/>
  <c r="C59" i="5" s="1"/>
  <c r="C58" i="5" a="1"/>
  <c r="C58" i="5" s="1"/>
  <c r="C167" i="5" a="1"/>
  <c r="C167" i="5" s="1"/>
  <c r="C57" i="5" a="1"/>
  <c r="C57" i="5" s="1"/>
  <c r="C183" i="5" a="1"/>
  <c r="C183" i="5" s="1"/>
  <c r="C182" i="5" a="1"/>
  <c r="C182" i="5" s="1"/>
  <c r="C181" i="5" a="1"/>
  <c r="C181" i="5" s="1"/>
  <c r="C72" i="5" a="1"/>
  <c r="C72" i="5" s="1"/>
  <c r="C119" i="5" a="1"/>
  <c r="C119" i="5" s="1"/>
  <c r="C43" i="36" a="1"/>
  <c r="C43" i="36" s="1"/>
  <c r="W72" i="3" l="1"/>
  <c r="N35" i="3"/>
  <c r="M35" i="3"/>
  <c r="W167" i="16"/>
  <c r="Z62" i="45"/>
  <c r="X62" i="45"/>
  <c r="V62" i="45"/>
  <c r="AB62" i="45"/>
  <c r="AD62" i="45"/>
  <c r="AD76" i="45"/>
  <c r="AE76" i="45" s="1"/>
  <c r="AB76" i="45"/>
  <c r="AC76" i="45" s="1"/>
  <c r="Z76" i="45"/>
  <c r="AA76" i="45" s="1"/>
  <c r="X76" i="45"/>
  <c r="Y76" i="45" s="1"/>
  <c r="V76" i="45"/>
  <c r="W76" i="45" s="1"/>
  <c r="AD113" i="45"/>
  <c r="AE113" i="45" s="1"/>
  <c r="AB113" i="45"/>
  <c r="AC113" i="45" s="1"/>
  <c r="Z113" i="45"/>
  <c r="AA113" i="45" s="1"/>
  <c r="X113" i="45"/>
  <c r="Y113" i="45" s="1"/>
  <c r="V113" i="45"/>
  <c r="W113" i="45" s="1"/>
  <c r="AD95" i="45"/>
  <c r="AE95" i="45" s="1"/>
  <c r="AB95" i="45"/>
  <c r="AC95" i="45" s="1"/>
  <c r="Z95" i="45"/>
  <c r="AA95" i="45" s="1"/>
  <c r="X95" i="45"/>
  <c r="Y95" i="45" s="1"/>
  <c r="V95" i="45"/>
  <c r="W95" i="45" s="1"/>
  <c r="AB75" i="45"/>
  <c r="AC75" i="45" s="1"/>
  <c r="Z75" i="45"/>
  <c r="AA75" i="45" s="1"/>
  <c r="X75" i="45"/>
  <c r="Y75" i="45" s="1"/>
  <c r="V75" i="45"/>
  <c r="W75" i="45" s="1"/>
  <c r="AD75" i="45"/>
  <c r="AE75" i="45" s="1"/>
  <c r="V60" i="45"/>
  <c r="W60" i="45" s="1"/>
  <c r="AD60" i="45"/>
  <c r="AE60" i="45" s="1"/>
  <c r="AB60" i="45"/>
  <c r="AC60" i="45" s="1"/>
  <c r="X60" i="45"/>
  <c r="Y60" i="45" s="1"/>
  <c r="Z60" i="45"/>
  <c r="AA60" i="45" s="1"/>
  <c r="AB44" i="45"/>
  <c r="AC44" i="45" s="1"/>
  <c r="AD44" i="45"/>
  <c r="AE44" i="45" s="1"/>
  <c r="V44" i="45"/>
  <c r="W44" i="45" s="1"/>
  <c r="Z44" i="45"/>
  <c r="AA44" i="45" s="1"/>
  <c r="X44" i="45"/>
  <c r="Y44" i="45" s="1"/>
  <c r="X193" i="45"/>
  <c r="Y193" i="45" s="1"/>
  <c r="V193" i="45"/>
  <c r="W193" i="45" s="1"/>
  <c r="AD193" i="45"/>
  <c r="AE193" i="45" s="1"/>
  <c r="AB193" i="45"/>
  <c r="AC193" i="45" s="1"/>
  <c r="Z193" i="45"/>
  <c r="AA193" i="45" s="1"/>
  <c r="AD112" i="45"/>
  <c r="AE112" i="45" s="1"/>
  <c r="AB112" i="45"/>
  <c r="AC112" i="45" s="1"/>
  <c r="Z112" i="45"/>
  <c r="AA112" i="45" s="1"/>
  <c r="X112" i="45"/>
  <c r="Y112" i="45" s="1"/>
  <c r="V112" i="45"/>
  <c r="W112" i="45" s="1"/>
  <c r="AD94" i="45"/>
  <c r="AE94" i="45" s="1"/>
  <c r="AB94" i="45"/>
  <c r="AC94" i="45" s="1"/>
  <c r="Z94" i="45"/>
  <c r="AA94" i="45" s="1"/>
  <c r="X94" i="45"/>
  <c r="Y94" i="45" s="1"/>
  <c r="V94" i="45"/>
  <c r="W94" i="45" s="1"/>
  <c r="Z74" i="45"/>
  <c r="AA74" i="45" s="1"/>
  <c r="X74" i="45"/>
  <c r="Y74" i="45" s="1"/>
  <c r="V74" i="45"/>
  <c r="W74" i="45" s="1"/>
  <c r="AD74" i="45"/>
  <c r="AE74" i="45" s="1"/>
  <c r="AB74" i="45"/>
  <c r="AC74" i="45" s="1"/>
  <c r="AD59" i="45"/>
  <c r="AE59" i="45" s="1"/>
  <c r="AB59" i="45"/>
  <c r="AC59" i="45" s="1"/>
  <c r="Z59" i="45"/>
  <c r="AA59" i="45" s="1"/>
  <c r="X59" i="45"/>
  <c r="Y59" i="45" s="1"/>
  <c r="V59" i="45"/>
  <c r="W59" i="45" s="1"/>
  <c r="V97" i="45"/>
  <c r="W97" i="45" s="1"/>
  <c r="AD97" i="45"/>
  <c r="AE97" i="45" s="1"/>
  <c r="AB97" i="45"/>
  <c r="AC97" i="45" s="1"/>
  <c r="Z97" i="45"/>
  <c r="AA97" i="45" s="1"/>
  <c r="X97" i="45"/>
  <c r="Y97" i="45" s="1"/>
  <c r="AD195" i="45"/>
  <c r="AE195" i="45" s="1"/>
  <c r="AB195" i="45"/>
  <c r="AC195" i="45" s="1"/>
  <c r="Z195" i="45"/>
  <c r="AA195" i="45" s="1"/>
  <c r="X195" i="45"/>
  <c r="Y195" i="45" s="1"/>
  <c r="V195" i="45"/>
  <c r="W195" i="45" s="1"/>
  <c r="V194" i="45"/>
  <c r="W194" i="45" s="1"/>
  <c r="AD194" i="45"/>
  <c r="AE194" i="45" s="1"/>
  <c r="AB194" i="45"/>
  <c r="AC194" i="45" s="1"/>
  <c r="Z194" i="45"/>
  <c r="AA194" i="45" s="1"/>
  <c r="X194" i="45"/>
  <c r="Y194" i="45" s="1"/>
  <c r="X72" i="45"/>
  <c r="Y72" i="45" s="1"/>
  <c r="V72" i="45"/>
  <c r="W72" i="45" s="1"/>
  <c r="AD72" i="45"/>
  <c r="AE72" i="45" s="1"/>
  <c r="AB72" i="45"/>
  <c r="AC72" i="45" s="1"/>
  <c r="Z72" i="45"/>
  <c r="AA72" i="45" s="1"/>
  <c r="AB110" i="45"/>
  <c r="AC110" i="45" s="1"/>
  <c r="Z110" i="45"/>
  <c r="AA110" i="45" s="1"/>
  <c r="X110" i="45"/>
  <c r="Y110" i="45" s="1"/>
  <c r="V110" i="45"/>
  <c r="W110" i="45" s="1"/>
  <c r="AD110" i="45"/>
  <c r="AE110" i="45" s="1"/>
  <c r="V71" i="45"/>
  <c r="W71" i="45" s="1"/>
  <c r="AD71" i="45"/>
  <c r="AE71" i="45" s="1"/>
  <c r="AB71" i="45"/>
  <c r="AC71" i="45" s="1"/>
  <c r="Z71" i="45"/>
  <c r="AA71" i="45" s="1"/>
  <c r="X71" i="45"/>
  <c r="Y71" i="45" s="1"/>
  <c r="V190" i="45"/>
  <c r="W190" i="45" s="1"/>
  <c r="AD190" i="45"/>
  <c r="AE190" i="45" s="1"/>
  <c r="X190" i="45"/>
  <c r="Y190" i="45" s="1"/>
  <c r="Z190" i="45"/>
  <c r="AA190" i="45" s="1"/>
  <c r="AB190" i="45"/>
  <c r="AC190" i="45" s="1"/>
  <c r="Z109" i="45"/>
  <c r="AA109" i="45" s="1"/>
  <c r="X109" i="45"/>
  <c r="Y109" i="45" s="1"/>
  <c r="V109" i="45"/>
  <c r="W109" i="45" s="1"/>
  <c r="AD109" i="45"/>
  <c r="AE109" i="45" s="1"/>
  <c r="AB109" i="45"/>
  <c r="AC109" i="45" s="1"/>
  <c r="X88" i="45"/>
  <c r="Y88" i="45" s="1"/>
  <c r="V88" i="45"/>
  <c r="W88" i="45" s="1"/>
  <c r="AD88" i="45"/>
  <c r="AE88" i="45" s="1"/>
  <c r="AB88" i="45"/>
  <c r="AC88" i="45" s="1"/>
  <c r="Z88" i="45"/>
  <c r="AA88" i="45" s="1"/>
  <c r="AD70" i="45"/>
  <c r="AE70" i="45" s="1"/>
  <c r="AB70" i="45"/>
  <c r="AC70" i="45" s="1"/>
  <c r="Z70" i="45"/>
  <c r="AA70" i="45" s="1"/>
  <c r="X70" i="45"/>
  <c r="Y70" i="45" s="1"/>
  <c r="V70" i="45"/>
  <c r="W70" i="45" s="1"/>
  <c r="AB55" i="45"/>
  <c r="AC55" i="45" s="1"/>
  <c r="Z55" i="45"/>
  <c r="AA55" i="45" s="1"/>
  <c r="X55" i="45"/>
  <c r="Y55" i="45" s="1"/>
  <c r="V55" i="45"/>
  <c r="W55" i="45" s="1"/>
  <c r="AD55" i="45"/>
  <c r="AE55" i="45" s="1"/>
  <c r="AD191" i="45"/>
  <c r="AE191" i="45" s="1"/>
  <c r="AB191" i="45"/>
  <c r="AC191" i="45" s="1"/>
  <c r="Z191" i="45"/>
  <c r="AA191" i="45" s="1"/>
  <c r="X191" i="45"/>
  <c r="Y191" i="45" s="1"/>
  <c r="V191" i="45"/>
  <c r="W191" i="45" s="1"/>
  <c r="Z89" i="45"/>
  <c r="AA89" i="45" s="1"/>
  <c r="X89" i="45"/>
  <c r="Y89" i="45" s="1"/>
  <c r="V89" i="45"/>
  <c r="W89" i="45" s="1"/>
  <c r="AB89" i="45"/>
  <c r="AC89" i="45" s="1"/>
  <c r="AD89" i="45"/>
  <c r="AE89" i="45" s="1"/>
  <c r="AD57" i="45"/>
  <c r="AE57" i="45" s="1"/>
  <c r="AB57" i="45"/>
  <c r="AC57" i="45" s="1"/>
  <c r="Z57" i="45"/>
  <c r="AA57" i="45" s="1"/>
  <c r="X57" i="45"/>
  <c r="Y57" i="45" s="1"/>
  <c r="V57" i="45"/>
  <c r="W57" i="45" s="1"/>
  <c r="AD189" i="45"/>
  <c r="AE189" i="45" s="1"/>
  <c r="AB189" i="45"/>
  <c r="AC189" i="45" s="1"/>
  <c r="Z189" i="45"/>
  <c r="AA189" i="45" s="1"/>
  <c r="X189" i="45"/>
  <c r="Y189" i="45" s="1"/>
  <c r="V189" i="45"/>
  <c r="W189" i="45" s="1"/>
  <c r="X108" i="45"/>
  <c r="Y108" i="45" s="1"/>
  <c r="V108" i="45"/>
  <c r="W108" i="45" s="1"/>
  <c r="AD108" i="45"/>
  <c r="AE108" i="45" s="1"/>
  <c r="Z108" i="45"/>
  <c r="AA108" i="45" s="1"/>
  <c r="AB108" i="45"/>
  <c r="AC108" i="45" s="1"/>
  <c r="V87" i="45"/>
  <c r="W87" i="45" s="1"/>
  <c r="AD87" i="45"/>
  <c r="AE87" i="45" s="1"/>
  <c r="AB87" i="45"/>
  <c r="AC87" i="45" s="1"/>
  <c r="X87" i="45"/>
  <c r="Y87" i="45" s="1"/>
  <c r="Z87" i="45"/>
  <c r="AA87" i="45" s="1"/>
  <c r="AD69" i="45"/>
  <c r="AE69" i="45" s="1"/>
  <c r="AB69" i="45"/>
  <c r="AC69" i="45" s="1"/>
  <c r="Z69" i="45"/>
  <c r="AA69" i="45" s="1"/>
  <c r="X69" i="45"/>
  <c r="Y69" i="45" s="1"/>
  <c r="V69" i="45"/>
  <c r="W69" i="45" s="1"/>
  <c r="Z54" i="45"/>
  <c r="AA54" i="45" s="1"/>
  <c r="X54" i="45"/>
  <c r="Y54" i="45" s="1"/>
  <c r="V54" i="45"/>
  <c r="W54" i="45" s="1"/>
  <c r="AD54" i="45"/>
  <c r="AE54" i="45" s="1"/>
  <c r="AB54" i="45"/>
  <c r="AC54" i="45" s="1"/>
  <c r="X123" i="45"/>
  <c r="Y123" i="45" s="1"/>
  <c r="V123" i="45"/>
  <c r="W123" i="45" s="1"/>
  <c r="AD123" i="45"/>
  <c r="AE123" i="45" s="1"/>
  <c r="AB123" i="45"/>
  <c r="AC123" i="45" s="1"/>
  <c r="Z123" i="45"/>
  <c r="AA123" i="45" s="1"/>
  <c r="V107" i="45"/>
  <c r="W107" i="45" s="1"/>
  <c r="AD107" i="45"/>
  <c r="AE107" i="45" s="1"/>
  <c r="AB107" i="45"/>
  <c r="AC107" i="45" s="1"/>
  <c r="Z107" i="45"/>
  <c r="AA107" i="45" s="1"/>
  <c r="X107" i="45"/>
  <c r="Y107" i="45" s="1"/>
  <c r="AD86" i="45"/>
  <c r="AE86" i="45" s="1"/>
  <c r="AB86" i="45"/>
  <c r="AC86" i="45" s="1"/>
  <c r="Z86" i="45"/>
  <c r="AA86" i="45" s="1"/>
  <c r="X86" i="45"/>
  <c r="Y86" i="45" s="1"/>
  <c r="V86" i="45"/>
  <c r="W86" i="45" s="1"/>
  <c r="AD68" i="45"/>
  <c r="AE68" i="45" s="1"/>
  <c r="AB68" i="45"/>
  <c r="AC68" i="45" s="1"/>
  <c r="Z68" i="45"/>
  <c r="AA68" i="45" s="1"/>
  <c r="X68" i="45"/>
  <c r="Y68" i="45" s="1"/>
  <c r="V68" i="45"/>
  <c r="W68" i="45" s="1"/>
  <c r="X53" i="45"/>
  <c r="Y53" i="45" s="1"/>
  <c r="V53" i="45"/>
  <c r="W53" i="45" s="1"/>
  <c r="AD53" i="45"/>
  <c r="AE53" i="45" s="1"/>
  <c r="AB53" i="45"/>
  <c r="AC53" i="45" s="1"/>
  <c r="Z53" i="45"/>
  <c r="AA53" i="45" s="1"/>
  <c r="X115" i="45"/>
  <c r="Y115" i="45" s="1"/>
  <c r="V115" i="45"/>
  <c r="W115" i="45" s="1"/>
  <c r="AD115" i="45"/>
  <c r="AE115" i="45" s="1"/>
  <c r="AB115" i="45"/>
  <c r="AC115" i="45" s="1"/>
  <c r="Z115" i="45"/>
  <c r="AA115" i="45" s="1"/>
  <c r="AD96" i="45"/>
  <c r="AE96" i="45" s="1"/>
  <c r="AB96" i="45"/>
  <c r="AC96" i="45" s="1"/>
  <c r="Z96" i="45"/>
  <c r="AA96" i="45" s="1"/>
  <c r="V96" i="45"/>
  <c r="W96" i="45" s="1"/>
  <c r="X96" i="45"/>
  <c r="Y96" i="45" s="1"/>
  <c r="X45" i="45"/>
  <c r="Y45" i="45" s="1"/>
  <c r="V45" i="45"/>
  <c r="W45" i="45" s="1"/>
  <c r="AD45" i="45"/>
  <c r="AE45" i="45" s="1"/>
  <c r="AB45" i="45"/>
  <c r="AC45" i="45" s="1"/>
  <c r="Z45" i="45"/>
  <c r="AA45" i="45" s="1"/>
  <c r="AD192" i="45"/>
  <c r="AE192" i="45" s="1"/>
  <c r="AB192" i="45"/>
  <c r="AC192" i="45" s="1"/>
  <c r="Z192" i="45"/>
  <c r="AA192" i="45" s="1"/>
  <c r="X192" i="45"/>
  <c r="Y192" i="45" s="1"/>
  <c r="V192" i="45"/>
  <c r="W192" i="45" s="1"/>
  <c r="AB92" i="45"/>
  <c r="AC92" i="45" s="1"/>
  <c r="Z92" i="45"/>
  <c r="AA92" i="45" s="1"/>
  <c r="X92" i="45"/>
  <c r="Y92" i="45" s="1"/>
  <c r="V92" i="45"/>
  <c r="W92" i="45" s="1"/>
  <c r="AD92" i="45"/>
  <c r="AE92" i="45" s="1"/>
  <c r="AD58" i="45"/>
  <c r="AE58" i="45" s="1"/>
  <c r="AB58" i="45"/>
  <c r="AC58" i="45" s="1"/>
  <c r="Z58" i="45"/>
  <c r="AA58" i="45" s="1"/>
  <c r="X58" i="45"/>
  <c r="Y58" i="45" s="1"/>
  <c r="V58" i="45"/>
  <c r="W58" i="45" s="1"/>
  <c r="AD43" i="45"/>
  <c r="AB43" i="45"/>
  <c r="Z43" i="45"/>
  <c r="X43" i="45"/>
  <c r="V43" i="45"/>
  <c r="Z122" i="45"/>
  <c r="AA122" i="45" s="1"/>
  <c r="AD122" i="45"/>
  <c r="AE122" i="45" s="1"/>
  <c r="AB122" i="45"/>
  <c r="AC122" i="45" s="1"/>
  <c r="X122" i="45"/>
  <c r="Y122" i="45" s="1"/>
  <c r="V122" i="45"/>
  <c r="W122" i="45" s="1"/>
  <c r="AD106" i="45"/>
  <c r="AE106" i="45" s="1"/>
  <c r="AB106" i="45"/>
  <c r="AC106" i="45" s="1"/>
  <c r="Z106" i="45"/>
  <c r="AA106" i="45" s="1"/>
  <c r="V106" i="45"/>
  <c r="W106" i="45" s="1"/>
  <c r="X106" i="45"/>
  <c r="Y106" i="45" s="1"/>
  <c r="AB83" i="45"/>
  <c r="AC83" i="45" s="1"/>
  <c r="Z83" i="45"/>
  <c r="AA83" i="45" s="1"/>
  <c r="X83" i="45"/>
  <c r="Y83" i="45" s="1"/>
  <c r="V83" i="45"/>
  <c r="W83" i="45" s="1"/>
  <c r="AD83" i="45"/>
  <c r="AE83" i="45" s="1"/>
  <c r="AB67" i="45"/>
  <c r="AC67" i="45" s="1"/>
  <c r="Z67" i="45"/>
  <c r="AA67" i="45" s="1"/>
  <c r="X67" i="45"/>
  <c r="Y67" i="45" s="1"/>
  <c r="V67" i="45"/>
  <c r="W67" i="45" s="1"/>
  <c r="AD67" i="45"/>
  <c r="AE67" i="45" s="1"/>
  <c r="AB52" i="45"/>
  <c r="AC52" i="45" s="1"/>
  <c r="AD52" i="45"/>
  <c r="AE52" i="45" s="1"/>
  <c r="Z52" i="45"/>
  <c r="AA52" i="45" s="1"/>
  <c r="X52" i="45"/>
  <c r="Y52" i="45" s="1"/>
  <c r="V52" i="45"/>
  <c r="W52" i="45" s="1"/>
  <c r="AD198" i="45"/>
  <c r="AE198" i="45" s="1"/>
  <c r="AB198" i="45"/>
  <c r="AC198" i="45" s="1"/>
  <c r="Z198" i="45"/>
  <c r="AA198" i="45" s="1"/>
  <c r="X198" i="45"/>
  <c r="Y198" i="45" s="1"/>
  <c r="V198" i="45"/>
  <c r="W198" i="45" s="1"/>
  <c r="V114" i="45"/>
  <c r="W114" i="45" s="1"/>
  <c r="AD114" i="45"/>
  <c r="AE114" i="45" s="1"/>
  <c r="AB114" i="45"/>
  <c r="AC114" i="45" s="1"/>
  <c r="X114" i="45"/>
  <c r="Y114" i="45" s="1"/>
  <c r="Z114" i="45"/>
  <c r="AA114" i="45" s="1"/>
  <c r="AD111" i="45"/>
  <c r="AE111" i="45" s="1"/>
  <c r="AB111" i="45"/>
  <c r="AC111" i="45" s="1"/>
  <c r="Z111" i="45"/>
  <c r="AA111" i="45" s="1"/>
  <c r="X111" i="45"/>
  <c r="Y111" i="45" s="1"/>
  <c r="V111" i="45"/>
  <c r="W111" i="45" s="1"/>
  <c r="V200" i="45"/>
  <c r="W200" i="45" s="1"/>
  <c r="AD200" i="45"/>
  <c r="AE200" i="45" s="1"/>
  <c r="AB200" i="45"/>
  <c r="AC200" i="45" s="1"/>
  <c r="Z200" i="45"/>
  <c r="AA200" i="45" s="1"/>
  <c r="X200" i="45"/>
  <c r="Y200" i="45" s="1"/>
  <c r="AD121" i="45"/>
  <c r="AE121" i="45" s="1"/>
  <c r="AB121" i="45"/>
  <c r="AC121" i="45" s="1"/>
  <c r="Z121" i="45"/>
  <c r="AA121" i="45" s="1"/>
  <c r="X121" i="45"/>
  <c r="Y121" i="45" s="1"/>
  <c r="V121" i="45"/>
  <c r="W121" i="45" s="1"/>
  <c r="AD102" i="45"/>
  <c r="AE102" i="45" s="1"/>
  <c r="AB102" i="45"/>
  <c r="AC102" i="45" s="1"/>
  <c r="Z102" i="45"/>
  <c r="AA102" i="45" s="1"/>
  <c r="X102" i="45"/>
  <c r="Y102" i="45" s="1"/>
  <c r="V102" i="45"/>
  <c r="W102" i="45" s="1"/>
  <c r="Z82" i="45"/>
  <c r="AA82" i="45" s="1"/>
  <c r="X82" i="45"/>
  <c r="Y82" i="45" s="1"/>
  <c r="V82" i="45"/>
  <c r="W82" i="45" s="1"/>
  <c r="AD82" i="45"/>
  <c r="AE82" i="45" s="1"/>
  <c r="AB82" i="45"/>
  <c r="AC82" i="45" s="1"/>
  <c r="Z66" i="45"/>
  <c r="X66" i="45"/>
  <c r="V66" i="45"/>
  <c r="AB66" i="45"/>
  <c r="AD66" i="45"/>
  <c r="AD51" i="45"/>
  <c r="AE51" i="45" s="1"/>
  <c r="AB51" i="45"/>
  <c r="AC51" i="45" s="1"/>
  <c r="Z51" i="45"/>
  <c r="AA51" i="45" s="1"/>
  <c r="X51" i="45"/>
  <c r="Y51" i="45" s="1"/>
  <c r="V51" i="45"/>
  <c r="W51" i="45" s="1"/>
  <c r="X196" i="45"/>
  <c r="Y196" i="45" s="1"/>
  <c r="V196" i="45"/>
  <c r="W196" i="45" s="1"/>
  <c r="AD196" i="45"/>
  <c r="AE196" i="45" s="1"/>
  <c r="AB196" i="45"/>
  <c r="AC196" i="45" s="1"/>
  <c r="Z196" i="45"/>
  <c r="AA196" i="45" s="1"/>
  <c r="AD77" i="45"/>
  <c r="AE77" i="45" s="1"/>
  <c r="AB77" i="45"/>
  <c r="AC77" i="45" s="1"/>
  <c r="Z77" i="45"/>
  <c r="AA77" i="45" s="1"/>
  <c r="X77" i="45"/>
  <c r="Y77" i="45" s="1"/>
  <c r="V77" i="45"/>
  <c r="W77" i="45" s="1"/>
  <c r="AB47" i="45"/>
  <c r="AC47" i="45" s="1"/>
  <c r="AD47" i="45"/>
  <c r="AE47" i="45" s="1"/>
  <c r="Z47" i="45"/>
  <c r="AA47" i="45" s="1"/>
  <c r="X47" i="45"/>
  <c r="Y47" i="45" s="1"/>
  <c r="V47" i="45"/>
  <c r="W47" i="45" s="1"/>
  <c r="X61" i="45"/>
  <c r="Y61" i="45" s="1"/>
  <c r="V61" i="45"/>
  <c r="W61" i="45" s="1"/>
  <c r="AD61" i="45"/>
  <c r="AE61" i="45" s="1"/>
  <c r="AB61" i="45"/>
  <c r="AC61" i="45" s="1"/>
  <c r="Z61" i="45"/>
  <c r="AA61" i="45" s="1"/>
  <c r="X199" i="45"/>
  <c r="Y199" i="45" s="1"/>
  <c r="V199" i="45"/>
  <c r="W199" i="45" s="1"/>
  <c r="AD199" i="45"/>
  <c r="AE199" i="45" s="1"/>
  <c r="AB199" i="45"/>
  <c r="AC199" i="45" s="1"/>
  <c r="Z199" i="45"/>
  <c r="AA199" i="45" s="1"/>
  <c r="X120" i="45"/>
  <c r="Y120" i="45" s="1"/>
  <c r="V120" i="45"/>
  <c r="W120" i="45" s="1"/>
  <c r="AB120" i="45"/>
  <c r="AC120" i="45" s="1"/>
  <c r="Z120" i="45"/>
  <c r="AA120" i="45" s="1"/>
  <c r="AD120" i="45"/>
  <c r="AE120" i="45" s="1"/>
  <c r="AB100" i="45"/>
  <c r="AC100" i="45" s="1"/>
  <c r="Z100" i="45"/>
  <c r="AA100" i="45" s="1"/>
  <c r="X100" i="45"/>
  <c r="Y100" i="45" s="1"/>
  <c r="V100" i="45"/>
  <c r="W100" i="45" s="1"/>
  <c r="AD100" i="45"/>
  <c r="AE100" i="45" s="1"/>
  <c r="X80" i="45"/>
  <c r="Y80" i="45" s="1"/>
  <c r="V80" i="45"/>
  <c r="W80" i="45" s="1"/>
  <c r="AD80" i="45"/>
  <c r="AE80" i="45" s="1"/>
  <c r="AB80" i="45"/>
  <c r="AC80" i="45" s="1"/>
  <c r="Z80" i="45"/>
  <c r="AA80" i="45" s="1"/>
  <c r="AD65" i="45"/>
  <c r="AE65" i="45" s="1"/>
  <c r="AB65" i="45"/>
  <c r="AC65" i="45" s="1"/>
  <c r="Z65" i="45"/>
  <c r="AA65" i="45" s="1"/>
  <c r="X65" i="45"/>
  <c r="Y65" i="45" s="1"/>
  <c r="V65" i="45"/>
  <c r="W65" i="45" s="1"/>
  <c r="AB50" i="45"/>
  <c r="AC50" i="45" s="1"/>
  <c r="Z50" i="45"/>
  <c r="AA50" i="45" s="1"/>
  <c r="X50" i="45"/>
  <c r="Y50" i="45" s="1"/>
  <c r="V50" i="45"/>
  <c r="W50" i="45" s="1"/>
  <c r="AD50" i="45"/>
  <c r="AE50" i="45" s="1"/>
  <c r="AD119" i="45"/>
  <c r="AE119" i="45" s="1"/>
  <c r="AB119" i="45"/>
  <c r="AC119" i="45" s="1"/>
  <c r="Z119" i="45"/>
  <c r="AA119" i="45" s="1"/>
  <c r="X119" i="45"/>
  <c r="Y119" i="45" s="1"/>
  <c r="V119" i="45"/>
  <c r="W119" i="45" s="1"/>
  <c r="V79" i="45"/>
  <c r="W79" i="45" s="1"/>
  <c r="AD79" i="45"/>
  <c r="AE79" i="45" s="1"/>
  <c r="AB79" i="45"/>
  <c r="AC79" i="45" s="1"/>
  <c r="Z79" i="45"/>
  <c r="AA79" i="45" s="1"/>
  <c r="X79" i="45"/>
  <c r="Y79" i="45" s="1"/>
  <c r="AD64" i="45"/>
  <c r="AE64" i="45" s="1"/>
  <c r="AB64" i="45"/>
  <c r="AC64" i="45" s="1"/>
  <c r="Z64" i="45"/>
  <c r="AA64" i="45" s="1"/>
  <c r="X64" i="45"/>
  <c r="Y64" i="45" s="1"/>
  <c r="V64" i="45"/>
  <c r="W64" i="45" s="1"/>
  <c r="Z49" i="45"/>
  <c r="AA49" i="45" s="1"/>
  <c r="X49" i="45"/>
  <c r="Y49" i="45" s="1"/>
  <c r="V49" i="45"/>
  <c r="W49" i="45" s="1"/>
  <c r="AD49" i="45"/>
  <c r="AE49" i="45" s="1"/>
  <c r="AB49" i="45"/>
  <c r="AC49" i="45" s="1"/>
  <c r="Z99" i="45"/>
  <c r="AA99" i="45" s="1"/>
  <c r="X99" i="45"/>
  <c r="Y99" i="45" s="1"/>
  <c r="V99" i="45"/>
  <c r="W99" i="45" s="1"/>
  <c r="AD99" i="45"/>
  <c r="AE99" i="45" s="1"/>
  <c r="AB99" i="45"/>
  <c r="AC99" i="45" s="1"/>
  <c r="AD197" i="45"/>
  <c r="AE197" i="45" s="1"/>
  <c r="AB197" i="45"/>
  <c r="AC197" i="45" s="1"/>
  <c r="Z197" i="45"/>
  <c r="AA197" i="45" s="1"/>
  <c r="X197" i="45"/>
  <c r="Y197" i="45" s="1"/>
  <c r="V197" i="45"/>
  <c r="W197" i="45" s="1"/>
  <c r="AD118" i="45"/>
  <c r="AB118" i="45"/>
  <c r="Z118" i="45"/>
  <c r="X118" i="45"/>
  <c r="V118" i="45"/>
  <c r="X98" i="45"/>
  <c r="Y98" i="45" s="1"/>
  <c r="V98" i="45"/>
  <c r="W98" i="45" s="1"/>
  <c r="AD98" i="45"/>
  <c r="AE98" i="45" s="1"/>
  <c r="Z98" i="45"/>
  <c r="AA98" i="45" s="1"/>
  <c r="AB98" i="45"/>
  <c r="AC98" i="45" s="1"/>
  <c r="AD78" i="45"/>
  <c r="AE78" i="45" s="1"/>
  <c r="AB78" i="45"/>
  <c r="AC78" i="45" s="1"/>
  <c r="Z78" i="45"/>
  <c r="AA78" i="45" s="1"/>
  <c r="V78" i="45"/>
  <c r="W78" i="45" s="1"/>
  <c r="X78" i="45"/>
  <c r="Y78" i="45" s="1"/>
  <c r="AB63" i="45"/>
  <c r="AC63" i="45" s="1"/>
  <c r="Z63" i="45"/>
  <c r="AA63" i="45" s="1"/>
  <c r="X63" i="45"/>
  <c r="Y63" i="45" s="1"/>
  <c r="V63" i="45"/>
  <c r="W63" i="45" s="1"/>
  <c r="AD63" i="45"/>
  <c r="AE63" i="45" s="1"/>
  <c r="V48" i="45"/>
  <c r="W48" i="45" s="1"/>
  <c r="AD48" i="45"/>
  <c r="AE48" i="45" s="1"/>
  <c r="AB48" i="45"/>
  <c r="AC48" i="45" s="1"/>
  <c r="X48" i="45"/>
  <c r="Y48" i="45" s="1"/>
  <c r="Z48" i="45"/>
  <c r="AA48" i="45" s="1"/>
  <c r="X181" i="16"/>
  <c r="Y181" i="16" s="1"/>
  <c r="V181" i="16"/>
  <c r="W181" i="16" s="1"/>
  <c r="AB175" i="16"/>
  <c r="AC175" i="16" s="1"/>
  <c r="Z175" i="16"/>
  <c r="AA175" i="16" s="1"/>
  <c r="X175" i="16"/>
  <c r="Y175" i="16" s="1"/>
  <c r="V175" i="16"/>
  <c r="W175" i="16" s="1"/>
  <c r="AD175" i="16"/>
  <c r="AE175" i="16" s="1"/>
  <c r="AD174" i="16"/>
  <c r="AE174" i="16" s="1"/>
  <c r="Z174" i="16"/>
  <c r="AA174" i="16" s="1"/>
  <c r="V174" i="16"/>
  <c r="W174" i="16" s="1"/>
  <c r="X174" i="16"/>
  <c r="Y174" i="16" s="1"/>
  <c r="AB174" i="16"/>
  <c r="AC174" i="16" s="1"/>
  <c r="E21" i="45"/>
  <c r="E25" i="45"/>
  <c r="E17" i="45"/>
  <c r="F16" i="45" s="1"/>
  <c r="M37" i="45" l="1"/>
  <c r="M35" i="45"/>
  <c r="M36" i="45"/>
  <c r="M34" i="45"/>
  <c r="N38" i="16"/>
  <c r="M38" i="16"/>
  <c r="F36" i="45"/>
  <c r="E36" i="45"/>
  <c r="AE66" i="45"/>
  <c r="H36" i="45"/>
  <c r="G36" i="45"/>
  <c r="AC66" i="45"/>
  <c r="J36" i="45"/>
  <c r="I36" i="45"/>
  <c r="AA66" i="45"/>
  <c r="W36" i="45"/>
  <c r="N36" i="45"/>
  <c r="W66" i="45"/>
  <c r="L37" i="45"/>
  <c r="K37" i="45"/>
  <c r="Y118" i="45"/>
  <c r="W43" i="45"/>
  <c r="W34" i="45"/>
  <c r="N34" i="45"/>
  <c r="F35" i="45"/>
  <c r="E35" i="45"/>
  <c r="AE62" i="45"/>
  <c r="J37" i="45"/>
  <c r="I37" i="45"/>
  <c r="AA118" i="45"/>
  <c r="Y43" i="45"/>
  <c r="L34" i="45"/>
  <c r="K34" i="45"/>
  <c r="H35" i="45"/>
  <c r="G35" i="45"/>
  <c r="AC62" i="45"/>
  <c r="G37" i="45"/>
  <c r="H37" i="45"/>
  <c r="AC118" i="45"/>
  <c r="AA43" i="45"/>
  <c r="I34" i="45"/>
  <c r="J34" i="45"/>
  <c r="W35" i="45"/>
  <c r="N35" i="45"/>
  <c r="W62" i="45"/>
  <c r="W118" i="45"/>
  <c r="W37" i="45"/>
  <c r="N37" i="45"/>
  <c r="E37" i="45"/>
  <c r="F37" i="45"/>
  <c r="AE118" i="45"/>
  <c r="AC43" i="45"/>
  <c r="H34" i="45"/>
  <c r="G34" i="45"/>
  <c r="K35" i="45"/>
  <c r="L35" i="45"/>
  <c r="Y62" i="45"/>
  <c r="L36" i="45"/>
  <c r="K36" i="45"/>
  <c r="Y66" i="45"/>
  <c r="AE43" i="45"/>
  <c r="F34" i="45"/>
  <c r="E34" i="45"/>
  <c r="I35" i="45"/>
  <c r="J35" i="45"/>
  <c r="AA62" i="45"/>
  <c r="V35" i="3"/>
  <c r="V34" i="45" l="1"/>
  <c r="V35" i="45"/>
  <c r="T35" i="45"/>
  <c r="S36" i="45"/>
  <c r="R34" i="45"/>
  <c r="R37" i="45"/>
  <c r="T36" i="45"/>
  <c r="R36" i="45"/>
  <c r="S37" i="45"/>
  <c r="S34" i="45"/>
  <c r="R35" i="45"/>
  <c r="U37" i="45"/>
  <c r="S35" i="45"/>
  <c r="U35" i="45"/>
  <c r="T37" i="45"/>
  <c r="U36" i="45"/>
  <c r="V37" i="45"/>
  <c r="V36" i="45"/>
  <c r="T34" i="45"/>
  <c r="U34" i="45"/>
  <c r="V38" i="16"/>
  <c r="C167" i="47" a="1"/>
  <c r="C167" i="47" s="1"/>
  <c r="C160" i="47" a="1"/>
  <c r="C160" i="47" s="1"/>
  <c r="C156" i="47" a="1"/>
  <c r="C156" i="47" s="1"/>
  <c r="C155" i="47" a="1"/>
  <c r="C155" i="47" s="1"/>
  <c r="C154" i="47" a="1"/>
  <c r="C154" i="47" s="1"/>
  <c r="C153" i="47" a="1"/>
  <c r="C153" i="47" s="1"/>
  <c r="C104" i="47" a="1"/>
  <c r="C104" i="47" s="1"/>
  <c r="C103" i="47" a="1"/>
  <c r="C103" i="47" s="1"/>
  <c r="C102" i="47" a="1"/>
  <c r="C102" i="47" s="1"/>
  <c r="C101" i="47" a="1"/>
  <c r="C101" i="47" s="1"/>
  <c r="C100" i="47" a="1"/>
  <c r="C100" i="47" s="1"/>
  <c r="C99" i="47" a="1"/>
  <c r="C99" i="47" s="1"/>
  <c r="C98" i="47" a="1"/>
  <c r="C98" i="47" s="1"/>
  <c r="C97" i="47" a="1"/>
  <c r="C97" i="47" s="1"/>
  <c r="C96" i="47" a="1"/>
  <c r="C96" i="47" s="1"/>
  <c r="C95" i="47" a="1"/>
  <c r="C95" i="47" s="1"/>
  <c r="C94" i="47" a="1"/>
  <c r="C94" i="47" s="1"/>
  <c r="C93" i="47" a="1"/>
  <c r="C93" i="47" s="1"/>
  <c r="C92" i="47" a="1"/>
  <c r="C92" i="47" s="1"/>
  <c r="C91" i="47" a="1"/>
  <c r="C91" i="47" s="1"/>
  <c r="C90" i="47" a="1"/>
  <c r="C90" i="47" s="1"/>
  <c r="C89" i="47" a="1"/>
  <c r="C89" i="47" s="1"/>
  <c r="C88" i="47" a="1"/>
  <c r="C88" i="47" s="1"/>
  <c r="C87" i="47" a="1"/>
  <c r="C87" i="47" s="1"/>
  <c r="C86" i="47" a="1"/>
  <c r="C86" i="47" s="1"/>
  <c r="C84" i="47" a="1"/>
  <c r="C84" i="47" s="1"/>
  <c r="C83" i="47" a="1"/>
  <c r="C83" i="47" s="1"/>
  <c r="C82" i="47" a="1"/>
  <c r="C82" i="47" s="1"/>
  <c r="C81" i="47" a="1"/>
  <c r="C81" i="47" s="1"/>
  <c r="C80" i="47" a="1"/>
  <c r="C80" i="47" s="1"/>
  <c r="C79" i="47" a="1"/>
  <c r="C79" i="47" s="1"/>
  <c r="C78" i="47" a="1"/>
  <c r="C78" i="47" s="1"/>
  <c r="C77" i="47" a="1"/>
  <c r="C77" i="47" s="1"/>
  <c r="C76" i="47" a="1"/>
  <c r="C76" i="47" s="1"/>
  <c r="C70" i="47" a="1"/>
  <c r="C70" i="47" s="1"/>
  <c r="C69" i="47" a="1"/>
  <c r="C69" i="47" s="1"/>
  <c r="C68" i="47" a="1"/>
  <c r="C68" i="47" s="1"/>
  <c r="C67" i="47" a="1"/>
  <c r="C67" i="47" s="1"/>
  <c r="C66" i="47" a="1"/>
  <c r="C66" i="47" s="1"/>
  <c r="C65" i="47" a="1"/>
  <c r="C65" i="47" s="1"/>
  <c r="C64" i="47" a="1"/>
  <c r="C64" i="47" s="1"/>
  <c r="C63" i="47" a="1"/>
  <c r="C63" i="47" s="1"/>
  <c r="C62" i="47" a="1"/>
  <c r="C62" i="47" s="1"/>
  <c r="C61" i="47" a="1"/>
  <c r="C61" i="47" s="1"/>
  <c r="C60" i="47" a="1"/>
  <c r="C60" i="47" s="1"/>
  <c r="C58" i="47" a="1"/>
  <c r="C58" i="47" s="1"/>
  <c r="C57" i="47" a="1"/>
  <c r="C57" i="47" s="1"/>
  <c r="C54" i="47" a="1"/>
  <c r="C54" i="47" s="1"/>
  <c r="C53" i="47" a="1"/>
  <c r="C53" i="47" s="1"/>
  <c r="C52" i="47" a="1"/>
  <c r="C52" i="47" s="1"/>
  <c r="C44" i="47" a="1"/>
  <c r="C44" i="47" s="1"/>
  <c r="C85" i="47" a="1"/>
  <c r="C85" i="47" s="1"/>
  <c r="C43" i="47" a="1"/>
  <c r="C43" i="47" s="1"/>
  <c r="G28" i="47"/>
  <c r="F28" i="47"/>
  <c r="G24" i="47"/>
  <c r="F24" i="47"/>
  <c r="G20" i="47"/>
  <c r="F20" i="47"/>
  <c r="G16" i="47"/>
  <c r="F16" i="47"/>
  <c r="M38" i="6"/>
  <c r="M37" i="6"/>
  <c r="M36" i="6"/>
  <c r="M35" i="6"/>
  <c r="M34" i="6"/>
  <c r="H39" i="47" l="1"/>
  <c r="N39" i="47"/>
  <c r="J39" i="47"/>
  <c r="O39" i="47"/>
  <c r="P39" i="47"/>
  <c r="L39" i="47"/>
  <c r="F39" i="47"/>
  <c r="Q39" i="47"/>
  <c r="I39" i="47"/>
  <c r="E39" i="47"/>
  <c r="K39" i="47"/>
  <c r="G39" i="47"/>
  <c r="M39" i="47"/>
  <c r="W39" i="47" l="1"/>
  <c r="T39" i="47"/>
  <c r="S39" i="47"/>
  <c r="V39" i="47"/>
  <c r="U39" i="47"/>
  <c r="R39" i="47"/>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Q117" i="6" s="1"/>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43" i="6"/>
  <c r="Y45" i="6"/>
  <c r="Y55" i="6"/>
  <c r="X45" i="6"/>
  <c r="X46" i="6"/>
  <c r="Y46" i="6" s="1"/>
  <c r="X47" i="6"/>
  <c r="Y47" i="6" s="1"/>
  <c r="X48" i="6"/>
  <c r="Y48" i="6" s="1"/>
  <c r="X49" i="6"/>
  <c r="Y49" i="6" s="1"/>
  <c r="X50" i="6"/>
  <c r="Y50" i="6" s="1"/>
  <c r="X51" i="6"/>
  <c r="Y51" i="6" s="1"/>
  <c r="X52" i="6"/>
  <c r="Y52" i="6" s="1"/>
  <c r="X53" i="6"/>
  <c r="Y53" i="6" s="1"/>
  <c r="X54" i="6"/>
  <c r="Y54" i="6" s="1"/>
  <c r="X55" i="6"/>
  <c r="X57" i="6"/>
  <c r="Y57" i="6" s="1"/>
  <c r="X58" i="6"/>
  <c r="Y58" i="6" s="1"/>
  <c r="X59" i="6"/>
  <c r="Y59" i="6" s="1"/>
  <c r="X60" i="6"/>
  <c r="X61" i="6"/>
  <c r="Y61" i="6" s="1"/>
  <c r="X62" i="6"/>
  <c r="Y62" i="6" s="1"/>
  <c r="X63" i="6"/>
  <c r="Y63" i="6" s="1"/>
  <c r="X64" i="6"/>
  <c r="Y64" i="6" s="1"/>
  <c r="X65" i="6"/>
  <c r="Y65" i="6" s="1"/>
  <c r="X66" i="6"/>
  <c r="Y66" i="6" s="1"/>
  <c r="X67" i="6"/>
  <c r="Y67" i="6" s="1"/>
  <c r="X68" i="6"/>
  <c r="Y68" i="6" s="1"/>
  <c r="X69" i="6"/>
  <c r="Y69" i="6" s="1"/>
  <c r="X70" i="6"/>
  <c r="Y70" i="6" s="1"/>
  <c r="X71" i="6"/>
  <c r="Y71" i="6" s="1"/>
  <c r="X72" i="6"/>
  <c r="Y72" i="6" s="1"/>
  <c r="X73" i="6"/>
  <c r="Y73" i="6" s="1"/>
  <c r="X74" i="6"/>
  <c r="Y74" i="6" s="1"/>
  <c r="X75" i="6"/>
  <c r="Y75" i="6" s="1"/>
  <c r="X76" i="6"/>
  <c r="Y76" i="6" s="1"/>
  <c r="X77" i="6"/>
  <c r="Y77" i="6" s="1"/>
  <c r="X78" i="6"/>
  <c r="Y78" i="6" s="1"/>
  <c r="X79" i="6"/>
  <c r="Y79" i="6" s="1"/>
  <c r="X80" i="6"/>
  <c r="Y80" i="6" s="1"/>
  <c r="X81" i="6"/>
  <c r="Y81" i="6" s="1"/>
  <c r="X82" i="6"/>
  <c r="Y82" i="6" s="1"/>
  <c r="X83" i="6"/>
  <c r="Y83" i="6" s="1"/>
  <c r="X84" i="6"/>
  <c r="Y84" i="6" s="1"/>
  <c r="X85" i="6"/>
  <c r="Y85" i="6" s="1"/>
  <c r="X86" i="6"/>
  <c r="Y86" i="6" s="1"/>
  <c r="X87" i="6"/>
  <c r="Y87" i="6" s="1"/>
  <c r="X88" i="6"/>
  <c r="Y88" i="6" s="1"/>
  <c r="X89" i="6"/>
  <c r="Y89" i="6" s="1"/>
  <c r="X90" i="6"/>
  <c r="Y90" i="6" s="1"/>
  <c r="X91" i="6"/>
  <c r="Y91" i="6" s="1"/>
  <c r="X92" i="6"/>
  <c r="Y92" i="6" s="1"/>
  <c r="X93" i="6"/>
  <c r="Y93" i="6" s="1"/>
  <c r="X94" i="6"/>
  <c r="Y94" i="6" s="1"/>
  <c r="X95" i="6"/>
  <c r="Y95" i="6" s="1"/>
  <c r="X96" i="6"/>
  <c r="Y96" i="6" s="1"/>
  <c r="X97" i="6"/>
  <c r="Y97" i="6" s="1"/>
  <c r="X98" i="6"/>
  <c r="Y98" i="6" s="1"/>
  <c r="X99" i="6"/>
  <c r="Y99" i="6" s="1"/>
  <c r="X101" i="6"/>
  <c r="Y101" i="6" s="1"/>
  <c r="X102" i="6"/>
  <c r="Y102" i="6" s="1"/>
  <c r="X103" i="6"/>
  <c r="Y103" i="6" s="1"/>
  <c r="X104" i="6"/>
  <c r="Y104" i="6" s="1"/>
  <c r="X105" i="6"/>
  <c r="Y105" i="6" s="1"/>
  <c r="X106" i="6"/>
  <c r="Y106" i="6" s="1"/>
  <c r="X107" i="6"/>
  <c r="Y107" i="6" s="1"/>
  <c r="X108" i="6"/>
  <c r="Y108" i="6" s="1"/>
  <c r="X109" i="6"/>
  <c r="Y109" i="6" s="1"/>
  <c r="X110" i="6"/>
  <c r="Y110" i="6" s="1"/>
  <c r="X114" i="6"/>
  <c r="Y114" i="6" s="1"/>
  <c r="X115" i="6"/>
  <c r="Y115" i="6" s="1"/>
  <c r="X116" i="6"/>
  <c r="Y116" i="6" s="1"/>
  <c r="X117" i="6"/>
  <c r="Y117" i="6" s="1"/>
  <c r="X118" i="6"/>
  <c r="Y118" i="6" s="1"/>
  <c r="X119" i="6"/>
  <c r="Y119" i="6" s="1"/>
  <c r="X120" i="6"/>
  <c r="Y120" i="6" s="1"/>
  <c r="X121" i="6"/>
  <c r="Y121" i="6" s="1"/>
  <c r="X122" i="6"/>
  <c r="Y122" i="6" s="1"/>
  <c r="X123" i="6"/>
  <c r="Y123" i="6" s="1"/>
  <c r="X124" i="6"/>
  <c r="Y124" i="6" s="1"/>
  <c r="X125" i="6"/>
  <c r="Y125" i="6" s="1"/>
  <c r="X126" i="6"/>
  <c r="Y126" i="6" s="1"/>
  <c r="X127" i="6"/>
  <c r="Y127" i="6" s="1"/>
  <c r="X130" i="6"/>
  <c r="Y130" i="6" s="1"/>
  <c r="X131" i="6"/>
  <c r="Y131" i="6" s="1"/>
  <c r="X132" i="6"/>
  <c r="Y132" i="6" s="1"/>
  <c r="X133" i="6"/>
  <c r="Y133" i="6" s="1"/>
  <c r="X134" i="6"/>
  <c r="Y134" i="6" s="1"/>
  <c r="X135" i="6"/>
  <c r="Y135" i="6" s="1"/>
  <c r="X136" i="6"/>
  <c r="Y136" i="6" s="1"/>
  <c r="X137" i="6"/>
  <c r="Y137" i="6" s="1"/>
  <c r="X138" i="6"/>
  <c r="Y138" i="6" s="1"/>
  <c r="X139" i="6"/>
  <c r="Y139" i="6" s="1"/>
  <c r="X140" i="6"/>
  <c r="Y140" i="6" s="1"/>
  <c r="X141" i="6"/>
  <c r="Y141" i="6" s="1"/>
  <c r="X142" i="6"/>
  <c r="Y142" i="6" s="1"/>
  <c r="X143" i="6"/>
  <c r="Y143" i="6" s="1"/>
  <c r="X144" i="6"/>
  <c r="Y144" i="6" s="1"/>
  <c r="X145" i="6"/>
  <c r="Y145" i="6" s="1"/>
  <c r="X146" i="6"/>
  <c r="Y146" i="6" s="1"/>
  <c r="X147" i="6"/>
  <c r="Y147" i="6" s="1"/>
  <c r="X148" i="6"/>
  <c r="Y148" i="6" s="1"/>
  <c r="X149" i="6"/>
  <c r="Y149" i="6" s="1"/>
  <c r="X150" i="6"/>
  <c r="Y150" i="6" s="1"/>
  <c r="X151" i="6"/>
  <c r="Y151" i="6" s="1"/>
  <c r="X152" i="6"/>
  <c r="Y152" i="6" s="1"/>
  <c r="X153" i="6"/>
  <c r="Y153" i="6" s="1"/>
  <c r="X154" i="6"/>
  <c r="Y154" i="6" s="1"/>
  <c r="X155" i="6"/>
  <c r="Y155" i="6" s="1"/>
  <c r="X156" i="6"/>
  <c r="Y156" i="6" s="1"/>
  <c r="X157" i="6"/>
  <c r="Y157" i="6" s="1"/>
  <c r="X158" i="6"/>
  <c r="Y158" i="6" s="1"/>
  <c r="X159" i="6"/>
  <c r="Y159" i="6" s="1"/>
  <c r="X160" i="6"/>
  <c r="Y160" i="6" s="1"/>
  <c r="X161" i="6"/>
  <c r="Y161" i="6" s="1"/>
  <c r="X162" i="6"/>
  <c r="Y162" i="6" s="1"/>
  <c r="X163" i="6"/>
  <c r="Y163" i="6" s="1"/>
  <c r="X164" i="6"/>
  <c r="Y164" i="6" s="1"/>
  <c r="X165" i="6"/>
  <c r="Y165" i="6" s="1"/>
  <c r="X166" i="6"/>
  <c r="Y166" i="6" s="1"/>
  <c r="X167" i="6"/>
  <c r="Y167" i="6" s="1"/>
  <c r="X168" i="6"/>
  <c r="Y168" i="6" s="1"/>
  <c r="X169" i="6"/>
  <c r="Y169" i="6" s="1"/>
  <c r="X170" i="6"/>
  <c r="Y170" i="6" s="1"/>
  <c r="X171" i="6"/>
  <c r="Y171" i="6" s="1"/>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2" i="6"/>
  <c r="X213" i="6"/>
  <c r="X214" i="6"/>
  <c r="X215" i="6"/>
  <c r="X216" i="6"/>
  <c r="X217" i="6"/>
  <c r="X218" i="6"/>
  <c r="X219" i="6"/>
  <c r="X220" i="6"/>
  <c r="X221" i="6"/>
  <c r="X222" i="6"/>
  <c r="X223" i="6"/>
  <c r="X224"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3" i="6"/>
  <c r="X254" i="6"/>
  <c r="X255" i="6"/>
  <c r="X256" i="6"/>
  <c r="X257" i="6"/>
  <c r="X259" i="6"/>
  <c r="X260" i="6"/>
  <c r="X261" i="6"/>
  <c r="X262" i="6"/>
  <c r="X264" i="6"/>
  <c r="X265" i="6"/>
  <c r="X266" i="6"/>
  <c r="X267" i="6"/>
  <c r="X269" i="6"/>
  <c r="X270" i="6"/>
  <c r="X271" i="6"/>
  <c r="X272" i="6"/>
  <c r="X274" i="6"/>
  <c r="X275" i="6"/>
  <c r="X276" i="6"/>
  <c r="X277" i="6"/>
  <c r="X279" i="6"/>
  <c r="X280" i="6"/>
  <c r="X281" i="6"/>
  <c r="X282" i="6"/>
  <c r="X284" i="6"/>
  <c r="X285" i="6"/>
  <c r="X286" i="6"/>
  <c r="X287" i="6"/>
  <c r="X289" i="6"/>
  <c r="X290" i="6"/>
  <c r="X291" i="6"/>
  <c r="X292" i="6"/>
  <c r="X294" i="6"/>
  <c r="X295" i="6"/>
  <c r="X296" i="6"/>
  <c r="X297"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 i="6"/>
  <c r="Y43" i="6" s="1"/>
  <c r="W45" i="6"/>
  <c r="W46" i="6"/>
  <c r="W58" i="6"/>
  <c r="W70" i="6"/>
  <c r="W117" i="6"/>
  <c r="V45" i="6"/>
  <c r="V46" i="6"/>
  <c r="V47" i="6"/>
  <c r="W47" i="6" s="1"/>
  <c r="V48" i="6"/>
  <c r="W48" i="6" s="1"/>
  <c r="V49" i="6"/>
  <c r="W49" i="6" s="1"/>
  <c r="V50" i="6"/>
  <c r="W50" i="6" s="1"/>
  <c r="V51" i="6"/>
  <c r="W51" i="6" s="1"/>
  <c r="V52" i="6"/>
  <c r="W52" i="6" s="1"/>
  <c r="V53" i="6"/>
  <c r="W53" i="6" s="1"/>
  <c r="V54" i="6"/>
  <c r="W54" i="6" s="1"/>
  <c r="V55" i="6"/>
  <c r="W55" i="6" s="1"/>
  <c r="V57" i="6"/>
  <c r="W57" i="6" s="1"/>
  <c r="V58" i="6"/>
  <c r="V59" i="6"/>
  <c r="W59" i="6" s="1"/>
  <c r="V60" i="6"/>
  <c r="V61" i="6"/>
  <c r="W61" i="6" s="1"/>
  <c r="V62" i="6"/>
  <c r="W62" i="6" s="1"/>
  <c r="V63" i="6"/>
  <c r="W63" i="6" s="1"/>
  <c r="V64" i="6"/>
  <c r="W64" i="6" s="1"/>
  <c r="V65" i="6"/>
  <c r="W65" i="6" s="1"/>
  <c r="V66" i="6"/>
  <c r="W66" i="6" s="1"/>
  <c r="V67" i="6"/>
  <c r="V68" i="6"/>
  <c r="W68" i="6" s="1"/>
  <c r="V69" i="6"/>
  <c r="W69" i="6" s="1"/>
  <c r="V70" i="6"/>
  <c r="V71" i="6"/>
  <c r="W71" i="6" s="1"/>
  <c r="V72" i="6"/>
  <c r="W72" i="6" s="1"/>
  <c r="V73" i="6"/>
  <c r="W73" i="6" s="1"/>
  <c r="V74" i="6"/>
  <c r="W74" i="6" s="1"/>
  <c r="V75" i="6"/>
  <c r="W75" i="6" s="1"/>
  <c r="V76" i="6"/>
  <c r="W76" i="6" s="1"/>
  <c r="V77" i="6"/>
  <c r="W77" i="6" s="1"/>
  <c r="V78" i="6"/>
  <c r="W78" i="6" s="1"/>
  <c r="V79" i="6"/>
  <c r="W79" i="6" s="1"/>
  <c r="V80" i="6"/>
  <c r="W80" i="6" s="1"/>
  <c r="V81" i="6"/>
  <c r="W81" i="6" s="1"/>
  <c r="V82" i="6"/>
  <c r="W82" i="6" s="1"/>
  <c r="V83" i="6"/>
  <c r="W83" i="6" s="1"/>
  <c r="V84" i="6"/>
  <c r="W84" i="6" s="1"/>
  <c r="V85" i="6"/>
  <c r="W85" i="6" s="1"/>
  <c r="V86" i="6"/>
  <c r="W86" i="6" s="1"/>
  <c r="V87" i="6"/>
  <c r="W87" i="6" s="1"/>
  <c r="V88" i="6"/>
  <c r="W88" i="6" s="1"/>
  <c r="V89" i="6"/>
  <c r="W89" i="6" s="1"/>
  <c r="V90" i="6"/>
  <c r="W90" i="6" s="1"/>
  <c r="V91" i="6"/>
  <c r="W91" i="6" s="1"/>
  <c r="V92" i="6"/>
  <c r="W92" i="6" s="1"/>
  <c r="V93" i="6"/>
  <c r="W93" i="6" s="1"/>
  <c r="V94" i="6"/>
  <c r="W94" i="6" s="1"/>
  <c r="V95" i="6"/>
  <c r="W95" i="6" s="1"/>
  <c r="V96" i="6"/>
  <c r="W96" i="6" s="1"/>
  <c r="V97" i="6"/>
  <c r="W97" i="6" s="1"/>
  <c r="V98" i="6"/>
  <c r="W98" i="6" s="1"/>
  <c r="V99" i="6"/>
  <c r="W99" i="6" s="1"/>
  <c r="V101" i="6"/>
  <c r="W101" i="6" s="1"/>
  <c r="V102" i="6"/>
  <c r="W102" i="6" s="1"/>
  <c r="V103" i="6"/>
  <c r="W103" i="6" s="1"/>
  <c r="V104" i="6"/>
  <c r="W104" i="6" s="1"/>
  <c r="V105" i="6"/>
  <c r="W105" i="6" s="1"/>
  <c r="V106" i="6"/>
  <c r="W106" i="6" s="1"/>
  <c r="V107" i="6"/>
  <c r="W107" i="6" s="1"/>
  <c r="V108" i="6"/>
  <c r="W108" i="6" s="1"/>
  <c r="V109" i="6"/>
  <c r="W109" i="6" s="1"/>
  <c r="V110" i="6"/>
  <c r="W110" i="6" s="1"/>
  <c r="V114" i="6"/>
  <c r="W114" i="6" s="1"/>
  <c r="V115" i="6"/>
  <c r="W115" i="6" s="1"/>
  <c r="V116" i="6"/>
  <c r="W116" i="6" s="1"/>
  <c r="V117" i="6"/>
  <c r="V118" i="6"/>
  <c r="W118" i="6" s="1"/>
  <c r="V119" i="6"/>
  <c r="W119" i="6" s="1"/>
  <c r="V120" i="6"/>
  <c r="W120" i="6" s="1"/>
  <c r="V121" i="6"/>
  <c r="W121" i="6" s="1"/>
  <c r="V122" i="6"/>
  <c r="W122" i="6" s="1"/>
  <c r="V123" i="6"/>
  <c r="W123" i="6" s="1"/>
  <c r="V124" i="6"/>
  <c r="W124" i="6" s="1"/>
  <c r="V125" i="6"/>
  <c r="W125" i="6" s="1"/>
  <c r="V126" i="6"/>
  <c r="W126" i="6" s="1"/>
  <c r="V127" i="6"/>
  <c r="W127" i="6" s="1"/>
  <c r="V130" i="6"/>
  <c r="W130" i="6" s="1"/>
  <c r="V131" i="6"/>
  <c r="W131" i="6" s="1"/>
  <c r="V132" i="6"/>
  <c r="W132" i="6" s="1"/>
  <c r="V133" i="6"/>
  <c r="W133" i="6" s="1"/>
  <c r="V134" i="6"/>
  <c r="W134" i="6" s="1"/>
  <c r="V135" i="6"/>
  <c r="W135" i="6" s="1"/>
  <c r="V136" i="6"/>
  <c r="W136" i="6" s="1"/>
  <c r="V137" i="6"/>
  <c r="W137" i="6" s="1"/>
  <c r="V138" i="6"/>
  <c r="W138" i="6" s="1"/>
  <c r="V139" i="6"/>
  <c r="V140" i="6"/>
  <c r="W140" i="6" s="1"/>
  <c r="V141" i="6"/>
  <c r="W141" i="6" s="1"/>
  <c r="V142" i="6"/>
  <c r="W142" i="6" s="1"/>
  <c r="V143" i="6"/>
  <c r="W143" i="6" s="1"/>
  <c r="V144" i="6"/>
  <c r="W144" i="6" s="1"/>
  <c r="V145" i="6"/>
  <c r="W145" i="6" s="1"/>
  <c r="V146" i="6"/>
  <c r="W146" i="6" s="1"/>
  <c r="V147" i="6"/>
  <c r="W147" i="6" s="1"/>
  <c r="V148" i="6"/>
  <c r="W148" i="6" s="1"/>
  <c r="V149" i="6"/>
  <c r="W149" i="6" s="1"/>
  <c r="V150" i="6"/>
  <c r="W150" i="6" s="1"/>
  <c r="V151" i="6"/>
  <c r="W151" i="6" s="1"/>
  <c r="V152" i="6"/>
  <c r="W152" i="6" s="1"/>
  <c r="V153" i="6"/>
  <c r="W153" i="6" s="1"/>
  <c r="V154" i="6"/>
  <c r="W154" i="6" s="1"/>
  <c r="V155" i="6"/>
  <c r="W155" i="6" s="1"/>
  <c r="V156" i="6"/>
  <c r="W156" i="6" s="1"/>
  <c r="V157" i="6"/>
  <c r="W157" i="6" s="1"/>
  <c r="V158" i="6"/>
  <c r="W158" i="6" s="1"/>
  <c r="V159" i="6"/>
  <c r="W159" i="6" s="1"/>
  <c r="V160" i="6"/>
  <c r="W160" i="6" s="1"/>
  <c r="V161" i="6"/>
  <c r="W161" i="6" s="1"/>
  <c r="V162" i="6"/>
  <c r="W162" i="6" s="1"/>
  <c r="V163" i="6"/>
  <c r="W163" i="6" s="1"/>
  <c r="V164" i="6"/>
  <c r="W164" i="6" s="1"/>
  <c r="V165" i="6"/>
  <c r="W165" i="6" s="1"/>
  <c r="V166" i="6"/>
  <c r="W166" i="6" s="1"/>
  <c r="V167" i="6"/>
  <c r="W167" i="6" s="1"/>
  <c r="V168" i="6"/>
  <c r="W168" i="6" s="1"/>
  <c r="V169" i="6"/>
  <c r="W169" i="6" s="1"/>
  <c r="V170" i="6"/>
  <c r="W170" i="6" s="1"/>
  <c r="V171" i="6"/>
  <c r="W171" i="6" s="1"/>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3" i="6"/>
  <c r="V254" i="6"/>
  <c r="V255" i="6"/>
  <c r="V256" i="6"/>
  <c r="V257" i="6"/>
  <c r="V259" i="6"/>
  <c r="V260" i="6"/>
  <c r="V261" i="6"/>
  <c r="V262" i="6"/>
  <c r="V264" i="6"/>
  <c r="V265" i="6"/>
  <c r="V266" i="6"/>
  <c r="V267" i="6"/>
  <c r="V269" i="6"/>
  <c r="V270" i="6"/>
  <c r="V271" i="6"/>
  <c r="V272" i="6"/>
  <c r="V274" i="6"/>
  <c r="V275" i="6"/>
  <c r="V276" i="6"/>
  <c r="V277" i="6"/>
  <c r="V279" i="6"/>
  <c r="V280" i="6"/>
  <c r="V281" i="6"/>
  <c r="V282" i="6"/>
  <c r="V284" i="6"/>
  <c r="V285" i="6"/>
  <c r="V286" i="6"/>
  <c r="V287" i="6"/>
  <c r="V289" i="6"/>
  <c r="V290" i="6"/>
  <c r="V291" i="6"/>
  <c r="V292" i="6"/>
  <c r="V294" i="6"/>
  <c r="V295" i="6"/>
  <c r="V296" i="6"/>
  <c r="V297"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 i="6"/>
  <c r="W43" i="6" s="1"/>
  <c r="U51" i="6"/>
  <c r="U52" i="6"/>
  <c r="U87" i="6"/>
  <c r="U88" i="6"/>
  <c r="U158" i="6"/>
  <c r="U160" i="6"/>
  <c r="T44" i="6"/>
  <c r="U44" i="6" s="1"/>
  <c r="T45" i="6"/>
  <c r="U45" i="6" s="1"/>
  <c r="T46" i="6"/>
  <c r="U46" i="6" s="1"/>
  <c r="T47" i="6"/>
  <c r="U47" i="6" s="1"/>
  <c r="T48" i="6"/>
  <c r="U48" i="6" s="1"/>
  <c r="T49" i="6"/>
  <c r="U49" i="6" s="1"/>
  <c r="T50" i="6"/>
  <c r="U50" i="6" s="1"/>
  <c r="T51" i="6"/>
  <c r="T52" i="6"/>
  <c r="T53" i="6"/>
  <c r="U53" i="6" s="1"/>
  <c r="T54" i="6"/>
  <c r="U54" i="6" s="1"/>
  <c r="T55" i="6"/>
  <c r="U55" i="6" s="1"/>
  <c r="T57" i="6"/>
  <c r="U57" i="6" s="1"/>
  <c r="T58" i="6"/>
  <c r="U58" i="6" s="1"/>
  <c r="T59" i="6"/>
  <c r="U59" i="6" s="1"/>
  <c r="T60" i="6"/>
  <c r="U60" i="6" s="1"/>
  <c r="T61" i="6"/>
  <c r="U61" i="6" s="1"/>
  <c r="T62" i="6"/>
  <c r="U62" i="6" s="1"/>
  <c r="T63" i="6"/>
  <c r="U63" i="6" s="1"/>
  <c r="T64" i="6"/>
  <c r="U64" i="6" s="1"/>
  <c r="T65" i="6"/>
  <c r="U65" i="6" s="1"/>
  <c r="T66" i="6"/>
  <c r="U66" i="6" s="1"/>
  <c r="T67" i="6"/>
  <c r="T68" i="6"/>
  <c r="U68" i="6" s="1"/>
  <c r="T69" i="6"/>
  <c r="U69" i="6" s="1"/>
  <c r="T70" i="6"/>
  <c r="U70" i="6" s="1"/>
  <c r="T71" i="6"/>
  <c r="U71" i="6" s="1"/>
  <c r="T72" i="6"/>
  <c r="U72" i="6" s="1"/>
  <c r="T73" i="6"/>
  <c r="U73" i="6" s="1"/>
  <c r="T74" i="6"/>
  <c r="U74" i="6" s="1"/>
  <c r="T75" i="6"/>
  <c r="U75" i="6" s="1"/>
  <c r="T76" i="6"/>
  <c r="U76" i="6" s="1"/>
  <c r="T77" i="6"/>
  <c r="U77" i="6" s="1"/>
  <c r="T78" i="6"/>
  <c r="U78" i="6" s="1"/>
  <c r="T79" i="6"/>
  <c r="U79" i="6" s="1"/>
  <c r="T80" i="6"/>
  <c r="U80" i="6" s="1"/>
  <c r="T81" i="6"/>
  <c r="U81" i="6" s="1"/>
  <c r="T82" i="6"/>
  <c r="U82" i="6" s="1"/>
  <c r="T83" i="6"/>
  <c r="U83" i="6" s="1"/>
  <c r="T84" i="6"/>
  <c r="U84" i="6" s="1"/>
  <c r="T85" i="6"/>
  <c r="U85" i="6" s="1"/>
  <c r="T86" i="6"/>
  <c r="U86" i="6" s="1"/>
  <c r="T87" i="6"/>
  <c r="T88" i="6"/>
  <c r="T89" i="6"/>
  <c r="U89" i="6" s="1"/>
  <c r="T90" i="6"/>
  <c r="U90" i="6" s="1"/>
  <c r="T91" i="6"/>
  <c r="U91" i="6" s="1"/>
  <c r="T92" i="6"/>
  <c r="U92" i="6" s="1"/>
  <c r="T93" i="6"/>
  <c r="U93" i="6" s="1"/>
  <c r="T94" i="6"/>
  <c r="U94" i="6" s="1"/>
  <c r="T95" i="6"/>
  <c r="U95" i="6" s="1"/>
  <c r="T96" i="6"/>
  <c r="U96" i="6" s="1"/>
  <c r="T97" i="6"/>
  <c r="U97" i="6" s="1"/>
  <c r="T98" i="6"/>
  <c r="U98" i="6" s="1"/>
  <c r="T99" i="6"/>
  <c r="U99" i="6" s="1"/>
  <c r="T101" i="6"/>
  <c r="U101" i="6" s="1"/>
  <c r="T102" i="6"/>
  <c r="U102" i="6" s="1"/>
  <c r="T103" i="6"/>
  <c r="U103" i="6" s="1"/>
  <c r="T104" i="6"/>
  <c r="U104" i="6" s="1"/>
  <c r="T105" i="6"/>
  <c r="U105" i="6" s="1"/>
  <c r="T106" i="6"/>
  <c r="U106" i="6" s="1"/>
  <c r="T107" i="6"/>
  <c r="U107" i="6" s="1"/>
  <c r="T108" i="6"/>
  <c r="U108" i="6" s="1"/>
  <c r="T109" i="6"/>
  <c r="U109" i="6" s="1"/>
  <c r="T110" i="6"/>
  <c r="U110" i="6" s="1"/>
  <c r="T114" i="6"/>
  <c r="U114" i="6" s="1"/>
  <c r="T115" i="6"/>
  <c r="U115" i="6" s="1"/>
  <c r="T116" i="6"/>
  <c r="U116" i="6" s="1"/>
  <c r="T117" i="6"/>
  <c r="U117" i="6" s="1"/>
  <c r="T118" i="6"/>
  <c r="U118" i="6" s="1"/>
  <c r="T119" i="6"/>
  <c r="U119" i="6" s="1"/>
  <c r="T120" i="6"/>
  <c r="U120" i="6" s="1"/>
  <c r="T121" i="6"/>
  <c r="U121" i="6" s="1"/>
  <c r="T122" i="6"/>
  <c r="U122" i="6" s="1"/>
  <c r="T123" i="6"/>
  <c r="U123" i="6" s="1"/>
  <c r="T124" i="6"/>
  <c r="U124" i="6" s="1"/>
  <c r="T125" i="6"/>
  <c r="U125" i="6" s="1"/>
  <c r="T126" i="6"/>
  <c r="U126" i="6" s="1"/>
  <c r="T127" i="6"/>
  <c r="U127" i="6" s="1"/>
  <c r="T130" i="6"/>
  <c r="U130" i="6" s="1"/>
  <c r="T131" i="6"/>
  <c r="U131" i="6" s="1"/>
  <c r="T132" i="6"/>
  <c r="U132" i="6" s="1"/>
  <c r="T133" i="6"/>
  <c r="U133" i="6" s="1"/>
  <c r="T134" i="6"/>
  <c r="U134" i="6" s="1"/>
  <c r="T135" i="6"/>
  <c r="U135" i="6" s="1"/>
  <c r="T136" i="6"/>
  <c r="U136" i="6" s="1"/>
  <c r="T137" i="6"/>
  <c r="U137" i="6" s="1"/>
  <c r="T138" i="6"/>
  <c r="U138" i="6" s="1"/>
  <c r="T139" i="6"/>
  <c r="T140" i="6"/>
  <c r="U140" i="6" s="1"/>
  <c r="T141" i="6"/>
  <c r="U141" i="6" s="1"/>
  <c r="T142" i="6"/>
  <c r="U142" i="6" s="1"/>
  <c r="T143" i="6"/>
  <c r="U143" i="6" s="1"/>
  <c r="T144" i="6"/>
  <c r="U144" i="6" s="1"/>
  <c r="T145" i="6"/>
  <c r="U145" i="6" s="1"/>
  <c r="T146" i="6"/>
  <c r="U146" i="6" s="1"/>
  <c r="T147" i="6"/>
  <c r="U147" i="6" s="1"/>
  <c r="T148" i="6"/>
  <c r="U148" i="6" s="1"/>
  <c r="T149" i="6"/>
  <c r="U149" i="6" s="1"/>
  <c r="T150" i="6"/>
  <c r="U150" i="6" s="1"/>
  <c r="T151" i="6"/>
  <c r="U151" i="6" s="1"/>
  <c r="T152" i="6"/>
  <c r="U152" i="6" s="1"/>
  <c r="T153" i="6"/>
  <c r="U153" i="6" s="1"/>
  <c r="T154" i="6"/>
  <c r="U154" i="6" s="1"/>
  <c r="T155" i="6"/>
  <c r="U155" i="6" s="1"/>
  <c r="T156" i="6"/>
  <c r="U156" i="6" s="1"/>
  <c r="T157" i="6"/>
  <c r="U157" i="6" s="1"/>
  <c r="T158" i="6"/>
  <c r="T159" i="6"/>
  <c r="U159" i="6" s="1"/>
  <c r="T160" i="6"/>
  <c r="T161" i="6"/>
  <c r="U161" i="6" s="1"/>
  <c r="T162" i="6"/>
  <c r="U162" i="6" s="1"/>
  <c r="T163" i="6"/>
  <c r="U163" i="6" s="1"/>
  <c r="T164" i="6"/>
  <c r="U164" i="6" s="1"/>
  <c r="T165" i="6"/>
  <c r="U165" i="6" s="1"/>
  <c r="T166" i="6"/>
  <c r="U166" i="6" s="1"/>
  <c r="T167" i="6"/>
  <c r="U167" i="6" s="1"/>
  <c r="T168" i="6"/>
  <c r="U168" i="6" s="1"/>
  <c r="T169" i="6"/>
  <c r="U169" i="6" s="1"/>
  <c r="T170" i="6"/>
  <c r="U170" i="6" s="1"/>
  <c r="T171" i="6"/>
  <c r="U171" i="6" s="1"/>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3" i="6"/>
  <c r="T254" i="6"/>
  <c r="T255" i="6"/>
  <c r="T256" i="6"/>
  <c r="T257" i="6"/>
  <c r="T259" i="6"/>
  <c r="T260" i="6"/>
  <c r="T261" i="6"/>
  <c r="T262" i="6"/>
  <c r="T264" i="6"/>
  <c r="T265" i="6"/>
  <c r="T266" i="6"/>
  <c r="T267" i="6"/>
  <c r="T269" i="6"/>
  <c r="T270" i="6"/>
  <c r="T271" i="6"/>
  <c r="T272" i="6"/>
  <c r="T273" i="6"/>
  <c r="T274" i="6"/>
  <c r="T275" i="6"/>
  <c r="T276" i="6"/>
  <c r="T277" i="6"/>
  <c r="T279" i="6"/>
  <c r="T280" i="6"/>
  <c r="T281" i="6"/>
  <c r="T282" i="6"/>
  <c r="T284" i="6"/>
  <c r="T285" i="6"/>
  <c r="T286" i="6"/>
  <c r="T287" i="6"/>
  <c r="T289" i="6"/>
  <c r="T290" i="6"/>
  <c r="T291" i="6"/>
  <c r="T292" i="6"/>
  <c r="T294" i="6"/>
  <c r="T295" i="6"/>
  <c r="T296" i="6"/>
  <c r="T297"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 i="6"/>
  <c r="R44" i="6"/>
  <c r="S44" i="6" s="1"/>
  <c r="R45" i="6"/>
  <c r="S45" i="6" s="1"/>
  <c r="R46" i="6"/>
  <c r="S46" i="6" s="1"/>
  <c r="R47" i="6"/>
  <c r="S47" i="6" s="1"/>
  <c r="R48" i="6"/>
  <c r="R49" i="6"/>
  <c r="R50" i="6"/>
  <c r="S50" i="6" s="1"/>
  <c r="R51" i="6"/>
  <c r="S51" i="6" s="1"/>
  <c r="R52" i="6"/>
  <c r="S52" i="6" s="1"/>
  <c r="R53" i="6"/>
  <c r="S53" i="6" s="1"/>
  <c r="R54" i="6"/>
  <c r="S54" i="6" s="1"/>
  <c r="R55" i="6"/>
  <c r="S55" i="6" s="1"/>
  <c r="R57" i="6"/>
  <c r="S57" i="6" s="1"/>
  <c r="R58" i="6"/>
  <c r="S58" i="6" s="1"/>
  <c r="R59" i="6"/>
  <c r="S59" i="6" s="1"/>
  <c r="R60" i="6"/>
  <c r="R61" i="6"/>
  <c r="R62" i="6"/>
  <c r="S62" i="6" s="1"/>
  <c r="R63" i="6"/>
  <c r="S63" i="6" s="1"/>
  <c r="R64" i="6"/>
  <c r="S64" i="6" s="1"/>
  <c r="R65" i="6"/>
  <c r="S65" i="6" s="1"/>
  <c r="R66" i="6"/>
  <c r="S66" i="6" s="1"/>
  <c r="R67" i="6"/>
  <c r="Q67" i="6" s="1"/>
  <c r="R68" i="6"/>
  <c r="S68" i="6" s="1"/>
  <c r="R69" i="6"/>
  <c r="S69" i="6" s="1"/>
  <c r="R70" i="6"/>
  <c r="S70" i="6" s="1"/>
  <c r="R71" i="6"/>
  <c r="S71" i="6" s="1"/>
  <c r="R72" i="6"/>
  <c r="S72" i="6" s="1"/>
  <c r="R73" i="6"/>
  <c r="R74" i="6"/>
  <c r="S74" i="6" s="1"/>
  <c r="R75" i="6"/>
  <c r="S75" i="6" s="1"/>
  <c r="R76" i="6"/>
  <c r="S76" i="6" s="1"/>
  <c r="R77" i="6"/>
  <c r="S77" i="6" s="1"/>
  <c r="R78" i="6"/>
  <c r="S78" i="6" s="1"/>
  <c r="R79" i="6"/>
  <c r="S79" i="6" s="1"/>
  <c r="R80" i="6"/>
  <c r="S80" i="6" s="1"/>
  <c r="R81" i="6"/>
  <c r="S81" i="6" s="1"/>
  <c r="R82" i="6"/>
  <c r="S82" i="6" s="1"/>
  <c r="R83" i="6"/>
  <c r="S83" i="6" s="1"/>
  <c r="R84" i="6"/>
  <c r="S84" i="6" s="1"/>
  <c r="R85" i="6"/>
  <c r="R86" i="6"/>
  <c r="S86" i="6" s="1"/>
  <c r="R87" i="6"/>
  <c r="S87" i="6" s="1"/>
  <c r="R88" i="6"/>
  <c r="S88" i="6" s="1"/>
  <c r="R89" i="6"/>
  <c r="S89" i="6" s="1"/>
  <c r="R90" i="6"/>
  <c r="S90" i="6" s="1"/>
  <c r="R91" i="6"/>
  <c r="S91" i="6" s="1"/>
  <c r="R92" i="6"/>
  <c r="S92" i="6" s="1"/>
  <c r="R93" i="6"/>
  <c r="S93" i="6" s="1"/>
  <c r="R94" i="6"/>
  <c r="S94" i="6" s="1"/>
  <c r="R95" i="6"/>
  <c r="S95" i="6" s="1"/>
  <c r="R96" i="6"/>
  <c r="S96" i="6" s="1"/>
  <c r="R97" i="6"/>
  <c r="R98" i="6"/>
  <c r="S98" i="6" s="1"/>
  <c r="R99" i="6"/>
  <c r="S99" i="6" s="1"/>
  <c r="R101" i="6"/>
  <c r="S101" i="6" s="1"/>
  <c r="R102" i="6"/>
  <c r="S102" i="6" s="1"/>
  <c r="R103" i="6"/>
  <c r="S103" i="6" s="1"/>
  <c r="R104" i="6"/>
  <c r="S104" i="6" s="1"/>
  <c r="R105" i="6"/>
  <c r="S105" i="6" s="1"/>
  <c r="R106" i="6"/>
  <c r="S106" i="6" s="1"/>
  <c r="R107" i="6"/>
  <c r="S107" i="6" s="1"/>
  <c r="R108" i="6"/>
  <c r="S108" i="6" s="1"/>
  <c r="R109" i="6"/>
  <c r="R110" i="6"/>
  <c r="S110" i="6" s="1"/>
  <c r="R114" i="6"/>
  <c r="S114" i="6" s="1"/>
  <c r="R115" i="6"/>
  <c r="S115" i="6" s="1"/>
  <c r="R116" i="6"/>
  <c r="S116" i="6" s="1"/>
  <c r="R117" i="6"/>
  <c r="S117" i="6" s="1"/>
  <c r="R118" i="6"/>
  <c r="S118" i="6" s="1"/>
  <c r="R119" i="6"/>
  <c r="S119" i="6" s="1"/>
  <c r="R120" i="6"/>
  <c r="S120" i="6" s="1"/>
  <c r="R121" i="6"/>
  <c r="R122" i="6"/>
  <c r="S122" i="6" s="1"/>
  <c r="R123" i="6"/>
  <c r="S123" i="6" s="1"/>
  <c r="R124" i="6"/>
  <c r="S124" i="6" s="1"/>
  <c r="R125" i="6"/>
  <c r="S125" i="6" s="1"/>
  <c r="R126" i="6"/>
  <c r="S126" i="6" s="1"/>
  <c r="R127" i="6"/>
  <c r="S127" i="6" s="1"/>
  <c r="R130" i="6"/>
  <c r="S130" i="6" s="1"/>
  <c r="R131" i="6"/>
  <c r="S131" i="6" s="1"/>
  <c r="R132" i="6"/>
  <c r="S132" i="6" s="1"/>
  <c r="R133" i="6"/>
  <c r="R134" i="6"/>
  <c r="S134" i="6" s="1"/>
  <c r="R135" i="6"/>
  <c r="S135" i="6" s="1"/>
  <c r="R136" i="6"/>
  <c r="S136" i="6" s="1"/>
  <c r="R137" i="6"/>
  <c r="S137" i="6" s="1"/>
  <c r="R138" i="6"/>
  <c r="S138" i="6" s="1"/>
  <c r="R139" i="6"/>
  <c r="Q139" i="6" s="1"/>
  <c r="R140" i="6"/>
  <c r="S140" i="6" s="1"/>
  <c r="R141" i="6"/>
  <c r="S141" i="6" s="1"/>
  <c r="R142" i="6"/>
  <c r="S142" i="6" s="1"/>
  <c r="R143" i="6"/>
  <c r="S143" i="6" s="1"/>
  <c r="R144" i="6"/>
  <c r="S144" i="6" s="1"/>
  <c r="R145" i="6"/>
  <c r="R146" i="6"/>
  <c r="S146" i="6" s="1"/>
  <c r="R147" i="6"/>
  <c r="S147" i="6" s="1"/>
  <c r="R148" i="6"/>
  <c r="S148" i="6" s="1"/>
  <c r="R149" i="6"/>
  <c r="S149" i="6" s="1"/>
  <c r="R150" i="6"/>
  <c r="S150" i="6" s="1"/>
  <c r="R151" i="6"/>
  <c r="S151" i="6" s="1"/>
  <c r="R152" i="6"/>
  <c r="S152" i="6" s="1"/>
  <c r="R153" i="6"/>
  <c r="S153" i="6" s="1"/>
  <c r="R154" i="6"/>
  <c r="S154" i="6" s="1"/>
  <c r="R155" i="6"/>
  <c r="S155" i="6" s="1"/>
  <c r="R156" i="6"/>
  <c r="S156" i="6" s="1"/>
  <c r="R157" i="6"/>
  <c r="R158" i="6"/>
  <c r="S158" i="6" s="1"/>
  <c r="R159" i="6"/>
  <c r="S159" i="6" s="1"/>
  <c r="R160" i="6"/>
  <c r="S160" i="6" s="1"/>
  <c r="R161" i="6"/>
  <c r="S161" i="6" s="1"/>
  <c r="R162" i="6"/>
  <c r="S162" i="6" s="1"/>
  <c r="R163" i="6"/>
  <c r="S163" i="6" s="1"/>
  <c r="R164" i="6"/>
  <c r="S164" i="6" s="1"/>
  <c r="R165" i="6"/>
  <c r="S165" i="6" s="1"/>
  <c r="R166" i="6"/>
  <c r="S166" i="6" s="1"/>
  <c r="R167" i="6"/>
  <c r="S167" i="6" s="1"/>
  <c r="R168" i="6"/>
  <c r="S168" i="6" s="1"/>
  <c r="R169" i="6"/>
  <c r="R170" i="6"/>
  <c r="S170" i="6" s="1"/>
  <c r="R171" i="6"/>
  <c r="S171" i="6" s="1"/>
  <c r="R172" i="6"/>
  <c r="S172" i="6" s="1"/>
  <c r="R173" i="6"/>
  <c r="S173" i="6" s="1"/>
  <c r="R174" i="6"/>
  <c r="S174" i="6" s="1"/>
  <c r="R175" i="6"/>
  <c r="S175" i="6" s="1"/>
  <c r="R176" i="6"/>
  <c r="S176" i="6" s="1"/>
  <c r="R177" i="6"/>
  <c r="S177" i="6" s="1"/>
  <c r="R178" i="6"/>
  <c r="S178" i="6" s="1"/>
  <c r="R179" i="6"/>
  <c r="S179" i="6" s="1"/>
  <c r="R180" i="6"/>
  <c r="S180" i="6" s="1"/>
  <c r="R181" i="6"/>
  <c r="S181" i="6" s="1"/>
  <c r="R182" i="6"/>
  <c r="S182" i="6" s="1"/>
  <c r="R183" i="6"/>
  <c r="S183" i="6" s="1"/>
  <c r="R184" i="6"/>
  <c r="S184" i="6" s="1"/>
  <c r="R185" i="6"/>
  <c r="S185" i="6" s="1"/>
  <c r="R186" i="6"/>
  <c r="S186" i="6" s="1"/>
  <c r="R187" i="6"/>
  <c r="S187" i="6" s="1"/>
  <c r="R188" i="6"/>
  <c r="S188" i="6" s="1"/>
  <c r="R189" i="6"/>
  <c r="S189" i="6" s="1"/>
  <c r="R190" i="6"/>
  <c r="S190" i="6" s="1"/>
  <c r="R191" i="6"/>
  <c r="S191" i="6" s="1"/>
  <c r="R192" i="6"/>
  <c r="S192" i="6" s="1"/>
  <c r="R193" i="6"/>
  <c r="S193" i="6" s="1"/>
  <c r="R194" i="6"/>
  <c r="S194" i="6" s="1"/>
  <c r="R195" i="6"/>
  <c r="S195" i="6" s="1"/>
  <c r="R196" i="6"/>
  <c r="S196" i="6" s="1"/>
  <c r="R197" i="6"/>
  <c r="S197" i="6" s="1"/>
  <c r="R198" i="6"/>
  <c r="S198" i="6" s="1"/>
  <c r="R199" i="6"/>
  <c r="S199" i="6" s="1"/>
  <c r="R200" i="6"/>
  <c r="S200" i="6" s="1"/>
  <c r="R201" i="6"/>
  <c r="S201" i="6" s="1"/>
  <c r="R202" i="6"/>
  <c r="S202" i="6" s="1"/>
  <c r="R203" i="6"/>
  <c r="S203" i="6" s="1"/>
  <c r="R204" i="6"/>
  <c r="S204" i="6" s="1"/>
  <c r="R205" i="6"/>
  <c r="S205" i="6" s="1"/>
  <c r="R206" i="6"/>
  <c r="S206" i="6" s="1"/>
  <c r="R207" i="6"/>
  <c r="S207" i="6" s="1"/>
  <c r="R208" i="6"/>
  <c r="S208" i="6" s="1"/>
  <c r="R209" i="6"/>
  <c r="S209" i="6" s="1"/>
  <c r="R210" i="6"/>
  <c r="S210" i="6" s="1"/>
  <c r="R211" i="6"/>
  <c r="S211" i="6" s="1"/>
  <c r="R212" i="6"/>
  <c r="S212" i="6" s="1"/>
  <c r="R213" i="6"/>
  <c r="S213" i="6" s="1"/>
  <c r="R214" i="6"/>
  <c r="S214" i="6" s="1"/>
  <c r="R215" i="6"/>
  <c r="S215" i="6" s="1"/>
  <c r="R216" i="6"/>
  <c r="S216" i="6" s="1"/>
  <c r="R217" i="6"/>
  <c r="S217" i="6" s="1"/>
  <c r="R218" i="6"/>
  <c r="S218" i="6" s="1"/>
  <c r="R219" i="6"/>
  <c r="S219" i="6" s="1"/>
  <c r="R220" i="6"/>
  <c r="S220" i="6" s="1"/>
  <c r="R221" i="6"/>
  <c r="S221" i="6" s="1"/>
  <c r="R222" i="6"/>
  <c r="S222" i="6" s="1"/>
  <c r="R223" i="6"/>
  <c r="S223" i="6" s="1"/>
  <c r="R224" i="6"/>
  <c r="S224" i="6" s="1"/>
  <c r="R225" i="6"/>
  <c r="S225" i="6" s="1"/>
  <c r="R226" i="6"/>
  <c r="S226" i="6" s="1"/>
  <c r="R227" i="6"/>
  <c r="S227" i="6" s="1"/>
  <c r="R228" i="6"/>
  <c r="S228" i="6" s="1"/>
  <c r="R229" i="6"/>
  <c r="S229" i="6" s="1"/>
  <c r="R230" i="6"/>
  <c r="S230" i="6" s="1"/>
  <c r="R231" i="6"/>
  <c r="S231" i="6" s="1"/>
  <c r="R232" i="6"/>
  <c r="S232" i="6" s="1"/>
  <c r="R233" i="6"/>
  <c r="S233" i="6" s="1"/>
  <c r="R234" i="6"/>
  <c r="S234" i="6" s="1"/>
  <c r="R235" i="6"/>
  <c r="S235" i="6" s="1"/>
  <c r="R236" i="6"/>
  <c r="S236" i="6" s="1"/>
  <c r="R237" i="6"/>
  <c r="S237" i="6" s="1"/>
  <c r="R238" i="6"/>
  <c r="S238" i="6" s="1"/>
  <c r="R239" i="6"/>
  <c r="S239" i="6" s="1"/>
  <c r="R240" i="6"/>
  <c r="S240" i="6" s="1"/>
  <c r="R241" i="6"/>
  <c r="S241" i="6" s="1"/>
  <c r="R242" i="6"/>
  <c r="S242" i="6" s="1"/>
  <c r="R243" i="6"/>
  <c r="S243" i="6" s="1"/>
  <c r="R244" i="6"/>
  <c r="S244" i="6" s="1"/>
  <c r="R245" i="6"/>
  <c r="S245" i="6" s="1"/>
  <c r="R246" i="6"/>
  <c r="S246" i="6" s="1"/>
  <c r="R247" i="6"/>
  <c r="S247" i="6" s="1"/>
  <c r="R248" i="6"/>
  <c r="S248" i="6" s="1"/>
  <c r="R249" i="6"/>
  <c r="S249" i="6" s="1"/>
  <c r="R250" i="6"/>
  <c r="S250" i="6" s="1"/>
  <c r="R251" i="6"/>
  <c r="S251" i="6" s="1"/>
  <c r="R253" i="6"/>
  <c r="S253" i="6" s="1"/>
  <c r="R254" i="6"/>
  <c r="S254" i="6" s="1"/>
  <c r="R255" i="6"/>
  <c r="S255" i="6" s="1"/>
  <c r="R256" i="6"/>
  <c r="S256" i="6" s="1"/>
  <c r="R257" i="6"/>
  <c r="S257" i="6" s="1"/>
  <c r="R259" i="6"/>
  <c r="S259" i="6" s="1"/>
  <c r="R260" i="6"/>
  <c r="S260" i="6" s="1"/>
  <c r="R261" i="6"/>
  <c r="S261" i="6" s="1"/>
  <c r="R262" i="6"/>
  <c r="S262" i="6" s="1"/>
  <c r="R264" i="6"/>
  <c r="S264" i="6" s="1"/>
  <c r="R265" i="6"/>
  <c r="S265" i="6" s="1"/>
  <c r="R266" i="6"/>
  <c r="S266" i="6" s="1"/>
  <c r="R267" i="6"/>
  <c r="S267" i="6" s="1"/>
  <c r="R269" i="6"/>
  <c r="S269" i="6" s="1"/>
  <c r="R270" i="6"/>
  <c r="S270" i="6" s="1"/>
  <c r="R271" i="6"/>
  <c r="S271" i="6" s="1"/>
  <c r="R272" i="6"/>
  <c r="S272" i="6" s="1"/>
  <c r="R273" i="6"/>
  <c r="S273" i="6" s="1"/>
  <c r="R274" i="6"/>
  <c r="S274" i="6" s="1"/>
  <c r="R275" i="6"/>
  <c r="S275" i="6" s="1"/>
  <c r="R276" i="6"/>
  <c r="S276" i="6" s="1"/>
  <c r="R277" i="6"/>
  <c r="S277" i="6" s="1"/>
  <c r="R279" i="6"/>
  <c r="S279" i="6" s="1"/>
  <c r="R280" i="6"/>
  <c r="S280" i="6" s="1"/>
  <c r="R281" i="6"/>
  <c r="S281" i="6" s="1"/>
  <c r="R282" i="6"/>
  <c r="S282" i="6" s="1"/>
  <c r="R284" i="6"/>
  <c r="S284" i="6" s="1"/>
  <c r="R285" i="6"/>
  <c r="S285" i="6" s="1"/>
  <c r="R286" i="6"/>
  <c r="S286" i="6" s="1"/>
  <c r="R287" i="6"/>
  <c r="S287" i="6" s="1"/>
  <c r="R289" i="6"/>
  <c r="S289" i="6" s="1"/>
  <c r="R290" i="6"/>
  <c r="S290" i="6" s="1"/>
  <c r="R291" i="6"/>
  <c r="S291" i="6" s="1"/>
  <c r="R292" i="6"/>
  <c r="S292" i="6" s="1"/>
  <c r="R294" i="6"/>
  <c r="S294" i="6" s="1"/>
  <c r="R295" i="6"/>
  <c r="S295" i="6" s="1"/>
  <c r="R296" i="6"/>
  <c r="S296" i="6" s="1"/>
  <c r="R297" i="6"/>
  <c r="S297" i="6" s="1"/>
  <c r="R299" i="6"/>
  <c r="S299" i="6" s="1"/>
  <c r="R300" i="6"/>
  <c r="S300" i="6" s="1"/>
  <c r="R301" i="6"/>
  <c r="S301" i="6" s="1"/>
  <c r="R302" i="6"/>
  <c r="S302" i="6" s="1"/>
  <c r="R303" i="6"/>
  <c r="S303" i="6" s="1"/>
  <c r="R304" i="6"/>
  <c r="S304" i="6" s="1"/>
  <c r="R305" i="6"/>
  <c r="S305" i="6" s="1"/>
  <c r="R306" i="6"/>
  <c r="S306" i="6" s="1"/>
  <c r="R307" i="6"/>
  <c r="S307" i="6" s="1"/>
  <c r="R308" i="6"/>
  <c r="S308" i="6" s="1"/>
  <c r="R309" i="6"/>
  <c r="S309" i="6" s="1"/>
  <c r="R310" i="6"/>
  <c r="S310" i="6" s="1"/>
  <c r="R311" i="6"/>
  <c r="S311" i="6" s="1"/>
  <c r="R312" i="6"/>
  <c r="S312" i="6" s="1"/>
  <c r="R313" i="6"/>
  <c r="S313" i="6" s="1"/>
  <c r="R314" i="6"/>
  <c r="S314" i="6" s="1"/>
  <c r="R315" i="6"/>
  <c r="S315" i="6" s="1"/>
  <c r="R316" i="6"/>
  <c r="S316" i="6" s="1"/>
  <c r="R317" i="6"/>
  <c r="S317" i="6" s="1"/>
  <c r="R318" i="6"/>
  <c r="S318" i="6" s="1"/>
  <c r="R319" i="6"/>
  <c r="S319" i="6" s="1"/>
  <c r="R320" i="6"/>
  <c r="S320" i="6" s="1"/>
  <c r="R321" i="6"/>
  <c r="S321" i="6" s="1"/>
  <c r="R322" i="6"/>
  <c r="S322" i="6" s="1"/>
  <c r="R323" i="6"/>
  <c r="S323" i="6" s="1"/>
  <c r="R324" i="6"/>
  <c r="S324" i="6" s="1"/>
  <c r="R325" i="6"/>
  <c r="S325" i="6" s="1"/>
  <c r="R326" i="6"/>
  <c r="S326" i="6" s="1"/>
  <c r="R327" i="6"/>
  <c r="S327" i="6" s="1"/>
  <c r="R328" i="6"/>
  <c r="S328" i="6" s="1"/>
  <c r="R329" i="6"/>
  <c r="S329" i="6" s="1"/>
  <c r="R330" i="6"/>
  <c r="S330" i="6" s="1"/>
  <c r="R331" i="6"/>
  <c r="S331" i="6" s="1"/>
  <c r="R332" i="6"/>
  <c r="S332" i="6" s="1"/>
  <c r="R333" i="6"/>
  <c r="S333" i="6" s="1"/>
  <c r="R334" i="6"/>
  <c r="S334" i="6" s="1"/>
  <c r="R335" i="6"/>
  <c r="S335" i="6" s="1"/>
  <c r="R336" i="6"/>
  <c r="S336" i="6" s="1"/>
  <c r="R337" i="6"/>
  <c r="S337" i="6" s="1"/>
  <c r="R338" i="6"/>
  <c r="S338" i="6" s="1"/>
  <c r="R339" i="6"/>
  <c r="S339" i="6" s="1"/>
  <c r="R340" i="6"/>
  <c r="S340" i="6" s="1"/>
  <c r="R341" i="6"/>
  <c r="S341" i="6" s="1"/>
  <c r="R342" i="6"/>
  <c r="S342" i="6" s="1"/>
  <c r="R343" i="6"/>
  <c r="S343" i="6" s="1"/>
  <c r="R344" i="6"/>
  <c r="S344" i="6" s="1"/>
  <c r="R345" i="6"/>
  <c r="S345" i="6" s="1"/>
  <c r="R346" i="6"/>
  <c r="S346" i="6" s="1"/>
  <c r="R347" i="6"/>
  <c r="S347" i="6" s="1"/>
  <c r="R348" i="6"/>
  <c r="S348" i="6" s="1"/>
  <c r="R349" i="6"/>
  <c r="S349" i="6" s="1"/>
  <c r="R350" i="6"/>
  <c r="S350" i="6" s="1"/>
  <c r="R351" i="6"/>
  <c r="S351" i="6" s="1"/>
  <c r="R352" i="6"/>
  <c r="S352" i="6" s="1"/>
  <c r="R353" i="6"/>
  <c r="S353" i="6" s="1"/>
  <c r="R354" i="6"/>
  <c r="S354" i="6" s="1"/>
  <c r="R355" i="6"/>
  <c r="S355" i="6" s="1"/>
  <c r="R356" i="6"/>
  <c r="S356" i="6" s="1"/>
  <c r="R357" i="6"/>
  <c r="S357" i="6" s="1"/>
  <c r="R358" i="6"/>
  <c r="S358" i="6" s="1"/>
  <c r="R359" i="6"/>
  <c r="S359" i="6" s="1"/>
  <c r="R360" i="6"/>
  <c r="S360" i="6" s="1"/>
  <c r="R361" i="6"/>
  <c r="S361" i="6" s="1"/>
  <c r="R362" i="6"/>
  <c r="S362" i="6" s="1"/>
  <c r="R363" i="6"/>
  <c r="S363" i="6" s="1"/>
  <c r="R364" i="6"/>
  <c r="S364" i="6" s="1"/>
  <c r="R365" i="6"/>
  <c r="S365" i="6" s="1"/>
  <c r="R366" i="6"/>
  <c r="S366" i="6" s="1"/>
  <c r="R367" i="6"/>
  <c r="S367" i="6" s="1"/>
  <c r="R368" i="6"/>
  <c r="S368" i="6" s="1"/>
  <c r="R369" i="6"/>
  <c r="S369" i="6" s="1"/>
  <c r="R370" i="6"/>
  <c r="S370" i="6" s="1"/>
  <c r="R371" i="6"/>
  <c r="S371" i="6" s="1"/>
  <c r="R372" i="6"/>
  <c r="S372" i="6" s="1"/>
  <c r="R373" i="6"/>
  <c r="S373" i="6" s="1"/>
  <c r="R374" i="6"/>
  <c r="S374" i="6" s="1"/>
  <c r="R375" i="6"/>
  <c r="S375" i="6" s="1"/>
  <c r="R376" i="6"/>
  <c r="S376" i="6" s="1"/>
  <c r="R377" i="6"/>
  <c r="S377" i="6" s="1"/>
  <c r="R378" i="6"/>
  <c r="S378" i="6" s="1"/>
  <c r="R379" i="6"/>
  <c r="S379" i="6" s="1"/>
  <c r="R380" i="6"/>
  <c r="S380" i="6" s="1"/>
  <c r="R381" i="6"/>
  <c r="S381" i="6" s="1"/>
  <c r="R382" i="6"/>
  <c r="S382" i="6" s="1"/>
  <c r="R383" i="6"/>
  <c r="S383" i="6" s="1"/>
  <c r="R384" i="6"/>
  <c r="S384" i="6" s="1"/>
  <c r="R385" i="6"/>
  <c r="S385" i="6" s="1"/>
  <c r="R386" i="6"/>
  <c r="S386" i="6" s="1"/>
  <c r="R387" i="6"/>
  <c r="S387" i="6" s="1"/>
  <c r="R388" i="6"/>
  <c r="S388" i="6" s="1"/>
  <c r="R389" i="6"/>
  <c r="S389" i="6" s="1"/>
  <c r="R390" i="6"/>
  <c r="S390" i="6" s="1"/>
  <c r="R391" i="6"/>
  <c r="S391" i="6" s="1"/>
  <c r="R392" i="6"/>
  <c r="S392" i="6" s="1"/>
  <c r="R393" i="6"/>
  <c r="S393" i="6" s="1"/>
  <c r="R394" i="6"/>
  <c r="S394" i="6" s="1"/>
  <c r="R395" i="6"/>
  <c r="S395" i="6" s="1"/>
  <c r="R396" i="6"/>
  <c r="S396" i="6" s="1"/>
  <c r="R397" i="6"/>
  <c r="S397" i="6" s="1"/>
  <c r="R398" i="6"/>
  <c r="S398" i="6" s="1"/>
  <c r="R399" i="6"/>
  <c r="S399" i="6" s="1"/>
  <c r="R400" i="6"/>
  <c r="S400" i="6" s="1"/>
  <c r="R401" i="6"/>
  <c r="S401" i="6" s="1"/>
  <c r="R402" i="6"/>
  <c r="S402" i="6" s="1"/>
  <c r="R403" i="6"/>
  <c r="S403" i="6" s="1"/>
  <c r="R404" i="6"/>
  <c r="S404" i="6" s="1"/>
  <c r="R405" i="6"/>
  <c r="S405" i="6" s="1"/>
  <c r="R406" i="6"/>
  <c r="S406" i="6" s="1"/>
  <c r="R407" i="6"/>
  <c r="S407" i="6" s="1"/>
  <c r="R408" i="6"/>
  <c r="S408" i="6" s="1"/>
  <c r="R409" i="6"/>
  <c r="S409" i="6" s="1"/>
  <c r="R410" i="6"/>
  <c r="S410" i="6" s="1"/>
  <c r="R411" i="6"/>
  <c r="S411" i="6" s="1"/>
  <c r="R412" i="6"/>
  <c r="S412" i="6" s="1"/>
  <c r="R413" i="6"/>
  <c r="S413" i="6" s="1"/>
  <c r="R414" i="6"/>
  <c r="S414" i="6" s="1"/>
  <c r="R415" i="6"/>
  <c r="S415" i="6" s="1"/>
  <c r="R416" i="6"/>
  <c r="S416" i="6" s="1"/>
  <c r="R417" i="6"/>
  <c r="S417" i="6" s="1"/>
  <c r="R418" i="6"/>
  <c r="R419" i="6"/>
  <c r="S419" i="6" s="1"/>
  <c r="R420" i="6"/>
  <c r="S420" i="6" s="1"/>
  <c r="R421" i="6"/>
  <c r="S421" i="6" s="1"/>
  <c r="R422" i="6"/>
  <c r="S422" i="6" s="1"/>
  <c r="R423" i="6"/>
  <c r="S423" i="6" s="1"/>
  <c r="R424" i="6"/>
  <c r="S424" i="6" s="1"/>
  <c r="R425" i="6"/>
  <c r="S425" i="6" s="1"/>
  <c r="R426" i="6"/>
  <c r="S426" i="6" s="1"/>
  <c r="R427" i="6"/>
  <c r="S427" i="6" s="1"/>
  <c r="R428" i="6"/>
  <c r="S428" i="6" s="1"/>
  <c r="R429" i="6"/>
  <c r="S429" i="6" s="1"/>
  <c r="R43" i="6"/>
  <c r="S43" i="6" s="1"/>
  <c r="Q48" i="6" l="1"/>
  <c r="Q140" i="6"/>
  <c r="Q127" i="6"/>
  <c r="S48" i="6"/>
  <c r="Q79" i="6"/>
  <c r="Q69" i="6"/>
  <c r="Q116" i="6"/>
  <c r="Q57" i="6"/>
  <c r="Q115" i="6"/>
  <c r="Q55" i="6"/>
  <c r="Q47" i="6"/>
  <c r="Q43" i="6"/>
  <c r="Q105" i="6"/>
  <c r="Q45" i="6"/>
  <c r="Q46" i="6"/>
  <c r="Q165" i="6"/>
  <c r="Q104" i="6"/>
  <c r="Q44" i="6"/>
  <c r="Q164" i="6"/>
  <c r="Q103" i="6"/>
  <c r="Q163" i="6"/>
  <c r="Q93" i="6"/>
  <c r="Q153" i="6"/>
  <c r="Q92" i="6"/>
  <c r="Q152" i="6"/>
  <c r="Q91" i="6"/>
  <c r="Q68" i="6"/>
  <c r="Q151" i="6"/>
  <c r="Q81" i="6"/>
  <c r="Q141" i="6"/>
  <c r="Q80" i="6"/>
  <c r="S49" i="6"/>
  <c r="Q49" i="6"/>
  <c r="S109" i="6"/>
  <c r="Q109" i="6"/>
  <c r="S85" i="6"/>
  <c r="Q85" i="6"/>
  <c r="S73" i="6"/>
  <c r="Q73" i="6"/>
  <c r="S97" i="6"/>
  <c r="Q97" i="6"/>
  <c r="S121" i="6"/>
  <c r="Q121" i="6"/>
  <c r="S61" i="6"/>
  <c r="Q61" i="6"/>
  <c r="S169" i="6"/>
  <c r="Q169" i="6"/>
  <c r="S157" i="6"/>
  <c r="Q157" i="6"/>
  <c r="S145" i="6"/>
  <c r="Q145" i="6"/>
  <c r="S133" i="6"/>
  <c r="Q133" i="6"/>
  <c r="L37" i="6"/>
  <c r="S418" i="6"/>
  <c r="K37" i="6"/>
  <c r="Q162" i="6"/>
  <c r="Q150" i="6"/>
  <c r="Q138" i="6"/>
  <c r="Q126" i="6"/>
  <c r="Q114" i="6"/>
  <c r="Q102" i="6"/>
  <c r="Q90" i="6"/>
  <c r="Q78" i="6"/>
  <c r="Q66" i="6"/>
  <c r="Q54" i="6"/>
  <c r="I36" i="6"/>
  <c r="J36" i="6"/>
  <c r="E37" i="6"/>
  <c r="F37" i="6"/>
  <c r="N37" i="6" s="1"/>
  <c r="Q161" i="6"/>
  <c r="Q149" i="6"/>
  <c r="Q137" i="6"/>
  <c r="Q125" i="6"/>
  <c r="Q101" i="6"/>
  <c r="Q89" i="6"/>
  <c r="Q77" i="6"/>
  <c r="Q65" i="6"/>
  <c r="Q53" i="6"/>
  <c r="S60" i="6"/>
  <c r="J37" i="6"/>
  <c r="I37" i="6"/>
  <c r="H36" i="6"/>
  <c r="G36" i="6"/>
  <c r="W139" i="6"/>
  <c r="Q160" i="6"/>
  <c r="Q148" i="6"/>
  <c r="Q136" i="6"/>
  <c r="Q124" i="6"/>
  <c r="Q88" i="6"/>
  <c r="Q76" i="6"/>
  <c r="Q64" i="6"/>
  <c r="Q52" i="6"/>
  <c r="W67" i="6"/>
  <c r="S139" i="6"/>
  <c r="S67" i="6"/>
  <c r="L36" i="6"/>
  <c r="K36" i="6"/>
  <c r="Q171" i="6"/>
  <c r="Q159" i="6"/>
  <c r="Q147" i="6"/>
  <c r="Q135" i="6"/>
  <c r="Q123" i="6"/>
  <c r="Q99" i="6"/>
  <c r="Q87" i="6"/>
  <c r="Q75" i="6"/>
  <c r="Q63" i="6"/>
  <c r="Q51" i="6"/>
  <c r="E36" i="6"/>
  <c r="F36" i="6"/>
  <c r="Q170" i="6"/>
  <c r="Q158" i="6"/>
  <c r="Q146" i="6"/>
  <c r="Q134" i="6"/>
  <c r="Q122" i="6"/>
  <c r="Q110" i="6"/>
  <c r="Q98" i="6"/>
  <c r="Q86" i="6"/>
  <c r="Q74" i="6"/>
  <c r="Q62" i="6"/>
  <c r="Q50" i="6"/>
  <c r="U43" i="6"/>
  <c r="W60" i="6"/>
  <c r="Q168" i="6"/>
  <c r="Q156" i="6"/>
  <c r="Q144" i="6"/>
  <c r="Q132" i="6"/>
  <c r="Q120" i="6"/>
  <c r="Q108" i="6"/>
  <c r="Q96" i="6"/>
  <c r="Q84" i="6"/>
  <c r="Q72" i="6"/>
  <c r="Q60" i="6"/>
  <c r="U139" i="6"/>
  <c r="U67" i="6"/>
  <c r="H37" i="6"/>
  <c r="G37" i="6"/>
  <c r="Y60" i="6"/>
  <c r="Q167" i="6"/>
  <c r="Q155" i="6"/>
  <c r="Q143" i="6"/>
  <c r="Q131" i="6"/>
  <c r="Q119" i="6"/>
  <c r="Q107" i="6"/>
  <c r="Q95" i="6"/>
  <c r="Q83" i="6"/>
  <c r="Q71" i="6"/>
  <c r="Q59" i="6"/>
  <c r="Q166" i="6"/>
  <c r="Q154" i="6"/>
  <c r="Q142" i="6"/>
  <c r="Q130" i="6"/>
  <c r="Q118" i="6"/>
  <c r="Q106" i="6"/>
  <c r="Q94" i="6"/>
  <c r="Q82" i="6"/>
  <c r="Q70" i="6"/>
  <c r="Q58" i="6"/>
  <c r="Q37" i="6" l="1"/>
  <c r="Q36" i="6"/>
  <c r="P37" i="6"/>
  <c r="O36" i="6"/>
  <c r="O37" i="6"/>
  <c r="P36" i="6"/>
  <c r="N36" i="6"/>
  <c r="C274" i="16" l="1" a="1"/>
  <c r="C274" i="16" s="1"/>
  <c r="C273" i="16" a="1"/>
  <c r="C273" i="16" s="1"/>
  <c r="C271" i="16" a="1"/>
  <c r="C271" i="16" s="1"/>
  <c r="C272" i="16" a="1"/>
  <c r="C272" i="16" s="1"/>
  <c r="N179" i="16"/>
  <c r="X179" i="16" s="1"/>
  <c r="Y179" i="16" s="1"/>
  <c r="N176" i="16"/>
  <c r="X176" i="16" s="1"/>
  <c r="Y176" i="16" s="1"/>
  <c r="N172" i="16"/>
  <c r="X172" i="16" s="1"/>
  <c r="Y172" i="16" s="1"/>
  <c r="N167" i="16"/>
  <c r="X167" i="16" s="1"/>
  <c r="C159" i="16" a="1"/>
  <c r="C159" i="16" s="1"/>
  <c r="C158" i="16" a="1"/>
  <c r="C158" i="16" s="1"/>
  <c r="C157" i="16" a="1"/>
  <c r="C157" i="16" s="1"/>
  <c r="C155" i="16" a="1"/>
  <c r="C155" i="16" s="1"/>
  <c r="C154" i="16" a="1"/>
  <c r="C154" i="16" s="1"/>
  <c r="C153" i="16" a="1"/>
  <c r="C153" i="16" s="1"/>
  <c r="C188" i="45" a="1"/>
  <c r="C188" i="45" s="1"/>
  <c r="C187" i="45" a="1"/>
  <c r="C187" i="45" s="1"/>
  <c r="C186" i="45" a="1"/>
  <c r="C186" i="45" s="1"/>
  <c r="C185" i="45" a="1"/>
  <c r="C185" i="45" s="1"/>
  <c r="C184" i="45" a="1"/>
  <c r="C184" i="45" s="1"/>
  <c r="C183" i="45" a="1"/>
  <c r="C183" i="45" s="1"/>
  <c r="C182" i="45" a="1"/>
  <c r="C182" i="45" s="1"/>
  <c r="C181" i="45" a="1"/>
  <c r="C181" i="45" s="1"/>
  <c r="C173" i="45" a="1"/>
  <c r="C173" i="45" s="1"/>
  <c r="C172" i="45" a="1"/>
  <c r="C172" i="45" s="1"/>
  <c r="C171" i="45" a="1"/>
  <c r="C171" i="45" s="1"/>
  <c r="C170" i="45" a="1"/>
  <c r="C170" i="45" s="1"/>
  <c r="C169" i="45" a="1"/>
  <c r="C169" i="45" s="1"/>
  <c r="C168" i="45" a="1"/>
  <c r="C168" i="45" s="1"/>
  <c r="C167" i="45" a="1"/>
  <c r="C167" i="45" s="1"/>
  <c r="C166" i="45" a="1"/>
  <c r="C166" i="45" s="1"/>
  <c r="C165" i="45" a="1"/>
  <c r="C165" i="45" s="1"/>
  <c r="C164" i="45" a="1"/>
  <c r="C164" i="45" s="1"/>
  <c r="C163" i="45" a="1"/>
  <c r="C163" i="45" s="1"/>
  <c r="C162" i="45" a="1"/>
  <c r="C162" i="45" s="1"/>
  <c r="C161" i="45" a="1"/>
  <c r="C161" i="45" s="1"/>
  <c r="C160" i="45" a="1"/>
  <c r="C160" i="45" s="1"/>
  <c r="C159" i="45" a="1"/>
  <c r="C159" i="45" s="1"/>
  <c r="C158" i="45" a="1"/>
  <c r="C158" i="45" s="1"/>
  <c r="C157" i="45" a="1"/>
  <c r="C157" i="45" s="1"/>
  <c r="C156" i="45" a="1"/>
  <c r="C156" i="45" s="1"/>
  <c r="C155" i="45" a="1"/>
  <c r="C155" i="45" s="1"/>
  <c r="C154" i="45" a="1"/>
  <c r="C154" i="45" s="1"/>
  <c r="C153" i="45" a="1"/>
  <c r="C153" i="45" s="1"/>
  <c r="C152" i="45" a="1"/>
  <c r="C152" i="45" s="1"/>
  <c r="C151" i="45" a="1"/>
  <c r="C151" i="45" s="1"/>
  <c r="C150" i="45" a="1"/>
  <c r="C150" i="45" s="1"/>
  <c r="C149" i="45" a="1"/>
  <c r="C149" i="45" s="1"/>
  <c r="C148" i="45" a="1"/>
  <c r="C148" i="45" s="1"/>
  <c r="C147" i="45" a="1"/>
  <c r="C147" i="45" s="1"/>
  <c r="C146" i="45" a="1"/>
  <c r="C146" i="45" s="1"/>
  <c r="C145" i="45" a="1"/>
  <c r="C145" i="45" s="1"/>
  <c r="C144" i="45" a="1"/>
  <c r="C144" i="45" s="1"/>
  <c r="C143" i="45" a="1"/>
  <c r="C143" i="45" s="1"/>
  <c r="C142" i="45" a="1"/>
  <c r="C142" i="45" s="1"/>
  <c r="C141" i="45" a="1"/>
  <c r="C141" i="45" s="1"/>
  <c r="C140" i="45" a="1"/>
  <c r="C140" i="45" s="1"/>
  <c r="C139" i="45" a="1"/>
  <c r="C139" i="45" s="1"/>
  <c r="C138" i="45" a="1"/>
  <c r="C138" i="45" s="1"/>
  <c r="C137" i="45" a="1"/>
  <c r="C137" i="45" s="1"/>
  <c r="C136" i="45" a="1"/>
  <c r="C136" i="45" s="1"/>
  <c r="C135" i="45" a="1"/>
  <c r="C135" i="45" s="1"/>
  <c r="C134" i="45" a="1"/>
  <c r="C134" i="45" s="1"/>
  <c r="C133" i="45" a="1"/>
  <c r="C133" i="45" s="1"/>
  <c r="C132" i="45" a="1"/>
  <c r="C132" i="45" s="1"/>
  <c r="C131" i="45" a="1"/>
  <c r="C131" i="45" s="1"/>
  <c r="C130" i="45" a="1"/>
  <c r="C130" i="45" s="1"/>
  <c r="C129" i="45" a="1"/>
  <c r="C129" i="45" s="1"/>
  <c r="C128" i="45" a="1"/>
  <c r="C128" i="45" s="1"/>
  <c r="C127" i="45" a="1"/>
  <c r="C127" i="45" s="1"/>
  <c r="C126" i="45" a="1"/>
  <c r="C126" i="45" s="1"/>
  <c r="C123" i="45" a="1"/>
  <c r="C123" i="45" s="1"/>
  <c r="C122" i="45" a="1"/>
  <c r="C122" i="45" s="1"/>
  <c r="C121" i="45" a="1"/>
  <c r="C121" i="45" s="1"/>
  <c r="C120" i="45" a="1"/>
  <c r="C120" i="45" s="1"/>
  <c r="C119" i="45" a="1"/>
  <c r="C119" i="45" s="1"/>
  <c r="C118" i="45" a="1"/>
  <c r="C118" i="45" s="1"/>
  <c r="C117" i="45" a="1"/>
  <c r="C117" i="45" s="1"/>
  <c r="C115" i="45" a="1"/>
  <c r="C115" i="45" s="1"/>
  <c r="C114" i="45" a="1"/>
  <c r="C114" i="45" s="1"/>
  <c r="C113" i="45" a="1"/>
  <c r="C113" i="45" s="1"/>
  <c r="C112" i="45" a="1"/>
  <c r="C112" i="45" s="1"/>
  <c r="C111" i="45" a="1"/>
  <c r="C111" i="45" s="1"/>
  <c r="C110" i="45" a="1"/>
  <c r="C110" i="45" s="1"/>
  <c r="C109" i="45" a="1"/>
  <c r="C109" i="45" s="1"/>
  <c r="C108" i="45" a="1"/>
  <c r="C108" i="45" s="1"/>
  <c r="C107" i="45" a="1"/>
  <c r="C107" i="45" s="1"/>
  <c r="C106" i="45" a="1"/>
  <c r="C106" i="45" s="1"/>
  <c r="C102" i="45" a="1"/>
  <c r="C102" i="45" s="1"/>
  <c r="C100" i="45" a="1"/>
  <c r="C100" i="45" s="1"/>
  <c r="C99" i="45" a="1"/>
  <c r="C99" i="45" s="1"/>
  <c r="C98" i="45" a="1"/>
  <c r="C98" i="45" s="1"/>
  <c r="C97" i="45" a="1"/>
  <c r="C97" i="45" s="1"/>
  <c r="C96" i="45" a="1"/>
  <c r="C96" i="45" s="1"/>
  <c r="C95" i="45" a="1"/>
  <c r="C95" i="45" s="1"/>
  <c r="C94" i="45" a="1"/>
  <c r="C94" i="45" s="1"/>
  <c r="C92" i="45" a="1"/>
  <c r="C92" i="45" s="1"/>
  <c r="C89" i="45" a="1"/>
  <c r="C89" i="45" s="1"/>
  <c r="C88" i="45" a="1"/>
  <c r="C88" i="45" s="1"/>
  <c r="C87" i="45" a="1"/>
  <c r="C87" i="45" s="1"/>
  <c r="C86" i="45" a="1"/>
  <c r="C86" i="45" s="1"/>
  <c r="C85" i="45" a="1"/>
  <c r="C85" i="45" s="1"/>
  <c r="C84" i="45" a="1"/>
  <c r="C84" i="45" s="1"/>
  <c r="C83" i="45" a="1"/>
  <c r="C83" i="45" s="1"/>
  <c r="C82" i="45" a="1"/>
  <c r="C82" i="45" s="1"/>
  <c r="C80" i="45" a="1"/>
  <c r="C80" i="45" s="1"/>
  <c r="C79" i="45" a="1"/>
  <c r="C79" i="45" s="1"/>
  <c r="C78" i="45" a="1"/>
  <c r="C78" i="45" s="1"/>
  <c r="C77" i="45" a="1"/>
  <c r="C77" i="45" s="1"/>
  <c r="C76" i="45" a="1"/>
  <c r="C76" i="45" s="1"/>
  <c r="C75" i="45" a="1"/>
  <c r="C75" i="45" s="1"/>
  <c r="C74" i="45" a="1"/>
  <c r="C74" i="45" s="1"/>
  <c r="C72" i="45" a="1"/>
  <c r="C72" i="45" s="1"/>
  <c r="C71" i="45" a="1"/>
  <c r="C71" i="45" s="1"/>
  <c r="C70" i="45" a="1"/>
  <c r="C70" i="45" s="1"/>
  <c r="C69" i="45" a="1"/>
  <c r="C69" i="45" s="1"/>
  <c r="C68" i="45" a="1"/>
  <c r="C68" i="45" s="1"/>
  <c r="C67" i="45" a="1"/>
  <c r="C67" i="45" s="1"/>
  <c r="C66" i="45" a="1"/>
  <c r="C66" i="45" s="1"/>
  <c r="C65" i="45" a="1"/>
  <c r="C65" i="45" s="1"/>
  <c r="C64" i="45" a="1"/>
  <c r="C64" i="45" s="1"/>
  <c r="C63" i="45" a="1"/>
  <c r="C63" i="45" s="1"/>
  <c r="C62" i="45" a="1"/>
  <c r="C62" i="45" s="1"/>
  <c r="C61" i="45" a="1"/>
  <c r="C61" i="45" s="1"/>
  <c r="C60" i="45" a="1"/>
  <c r="C60" i="45" s="1"/>
  <c r="C59" i="45" a="1"/>
  <c r="C59" i="45" s="1"/>
  <c r="C58" i="45" a="1"/>
  <c r="C58" i="45" s="1"/>
  <c r="C57" i="45" a="1"/>
  <c r="C57" i="45" s="1"/>
  <c r="C55" i="45" a="1"/>
  <c r="C55" i="45" s="1"/>
  <c r="C54" i="45" a="1"/>
  <c r="C54" i="45" s="1"/>
  <c r="C53" i="45" a="1"/>
  <c r="C53" i="45" s="1"/>
  <c r="C52" i="45" a="1"/>
  <c r="C52" i="45" s="1"/>
  <c r="C51" i="45" a="1"/>
  <c r="C51" i="45" s="1"/>
  <c r="C50" i="45" a="1"/>
  <c r="C50" i="45" s="1"/>
  <c r="C49" i="45" a="1"/>
  <c r="C49" i="45" s="1"/>
  <c r="C48" i="45" a="1"/>
  <c r="C48" i="45" s="1"/>
  <c r="C47" i="45" a="1"/>
  <c r="C47" i="45" s="1"/>
  <c r="C46" i="45" a="1"/>
  <c r="C46" i="45" s="1"/>
  <c r="C45" i="45" a="1"/>
  <c r="C45" i="45" s="1"/>
  <c r="C44" i="45" a="1"/>
  <c r="C44" i="45" s="1"/>
  <c r="C43" i="45" a="1"/>
  <c r="C43" i="45" s="1"/>
  <c r="G28" i="45"/>
  <c r="F28" i="45"/>
  <c r="G24" i="45"/>
  <c r="F24" i="45"/>
  <c r="M20" i="45"/>
  <c r="G20" i="45"/>
  <c r="F20" i="45"/>
  <c r="M19" i="45"/>
  <c r="M18" i="45"/>
  <c r="M17" i="45"/>
  <c r="M16" i="45"/>
  <c r="G16" i="45"/>
  <c r="M15" i="45"/>
  <c r="Q39" i="45" l="1"/>
  <c r="P39" i="45"/>
  <c r="O39" i="45"/>
  <c r="F39" i="45"/>
  <c r="E39" i="45"/>
  <c r="H39" i="45"/>
  <c r="J39" i="45"/>
  <c r="M39" i="45"/>
  <c r="I39" i="45"/>
  <c r="G39" i="45"/>
  <c r="L39" i="45"/>
  <c r="K39" i="45"/>
  <c r="N39" i="45"/>
  <c r="Y167" i="16"/>
  <c r="L38" i="16"/>
  <c r="K38" i="16"/>
  <c r="N72" i="3"/>
  <c r="X72" i="3" s="1"/>
  <c r="C44" i="36" a="1"/>
  <c r="C44" i="36" s="1"/>
  <c r="C45" i="36" a="1"/>
  <c r="C45" i="36" s="1"/>
  <c r="C46" i="36" a="1"/>
  <c r="C46" i="36" s="1"/>
  <c r="C47" i="36" a="1"/>
  <c r="C47" i="36" s="1"/>
  <c r="C141" i="36" a="1"/>
  <c r="C141" i="36" s="1"/>
  <c r="C76" i="36" a="1"/>
  <c r="C76" i="36" s="1"/>
  <c r="C87" i="36" a="1"/>
  <c r="C87" i="36" s="1"/>
  <c r="C88" i="36" a="1"/>
  <c r="C88" i="36" s="1"/>
  <c r="C114" i="36" a="1"/>
  <c r="C114" i="36" s="1"/>
  <c r="C115" i="36" a="1"/>
  <c r="C115" i="36" s="1"/>
  <c r="C116" i="36" a="1"/>
  <c r="C116" i="36" s="1"/>
  <c r="C117" i="36" a="1"/>
  <c r="C117" i="36" s="1"/>
  <c r="C118" i="36" a="1"/>
  <c r="C118" i="36" s="1"/>
  <c r="C119" i="36" a="1"/>
  <c r="C119" i="36" s="1"/>
  <c r="C82" i="36" a="1"/>
  <c r="C82" i="36" s="1"/>
  <c r="C67" i="36" a="1"/>
  <c r="C67" i="36" s="1"/>
  <c r="C68" i="36" a="1"/>
  <c r="C68" i="36" s="1"/>
  <c r="C69" i="36" a="1"/>
  <c r="C69" i="36" s="1"/>
  <c r="C70" i="36" a="1"/>
  <c r="C70" i="36" s="1"/>
  <c r="C71" i="36" a="1"/>
  <c r="C71" i="36" s="1"/>
  <c r="C72" i="36" a="1"/>
  <c r="C72" i="36" s="1"/>
  <c r="C73" i="36" a="1"/>
  <c r="C73" i="36" s="1"/>
  <c r="C74" i="36" a="1"/>
  <c r="C74" i="36" s="1"/>
  <c r="C75" i="36" a="1"/>
  <c r="C75" i="36" s="1"/>
  <c r="C64" i="36" a="1"/>
  <c r="C64" i="36" s="1"/>
  <c r="C65" i="36" a="1"/>
  <c r="C65" i="36" s="1"/>
  <c r="C62" i="36" a="1"/>
  <c r="C62" i="36" s="1"/>
  <c r="C240" i="8" a="1"/>
  <c r="C240" i="8" s="1"/>
  <c r="C239" i="8" a="1"/>
  <c r="C239" i="8" s="1"/>
  <c r="C238" i="8" a="1"/>
  <c r="C238" i="8" s="1"/>
  <c r="C237" i="8" a="1"/>
  <c r="C237" i="8" s="1"/>
  <c r="C236" i="8" a="1"/>
  <c r="C236" i="8" s="1"/>
  <c r="C235" i="8" a="1"/>
  <c r="C235" i="8" s="1"/>
  <c r="C234" i="8" a="1"/>
  <c r="C234" i="8" s="1"/>
  <c r="C233" i="8" a="1"/>
  <c r="C233" i="8" s="1"/>
  <c r="C232" i="8" a="1"/>
  <c r="C232" i="8" s="1"/>
  <c r="C231" i="8" a="1"/>
  <c r="C231" i="8" s="1"/>
  <c r="C230" i="8" a="1"/>
  <c r="C230" i="8" s="1"/>
  <c r="C229" i="8" a="1"/>
  <c r="C229" i="8" s="1"/>
  <c r="C228" i="8" a="1"/>
  <c r="C228" i="8" s="1"/>
  <c r="C227" i="8" a="1"/>
  <c r="C227" i="8" s="1"/>
  <c r="C226" i="8" a="1"/>
  <c r="C226" i="8" s="1"/>
  <c r="C225" i="8" a="1"/>
  <c r="C225" i="8" s="1"/>
  <c r="C224" i="8" a="1"/>
  <c r="C224" i="8" s="1"/>
  <c r="C223" i="8" a="1"/>
  <c r="C223" i="8" s="1"/>
  <c r="C222" i="8" a="1"/>
  <c r="C222" i="8" s="1"/>
  <c r="C221" i="8" a="1"/>
  <c r="C221" i="8" s="1"/>
  <c r="C220" i="8" a="1"/>
  <c r="C220" i="8" s="1"/>
  <c r="C219" i="8" a="1"/>
  <c r="C219" i="8" s="1"/>
  <c r="C218" i="8" a="1"/>
  <c r="C218" i="8" s="1"/>
  <c r="C217" i="8" a="1"/>
  <c r="C217" i="8" s="1"/>
  <c r="C216" i="8" a="1"/>
  <c r="C216" i="8" s="1"/>
  <c r="C215" i="8" a="1"/>
  <c r="C215" i="8" s="1"/>
  <c r="C214" i="8" a="1"/>
  <c r="C214" i="8" s="1"/>
  <c r="C213" i="8" a="1"/>
  <c r="C213" i="8" s="1"/>
  <c r="C212" i="8" a="1"/>
  <c r="C212" i="8" s="1"/>
  <c r="C211" i="8" a="1"/>
  <c r="C211" i="8" s="1"/>
  <c r="C210" i="8" a="1"/>
  <c r="C210" i="8" s="1"/>
  <c r="C209" i="8" a="1"/>
  <c r="C209" i="8" s="1"/>
  <c r="C208" i="8" a="1"/>
  <c r="C208" i="8" s="1"/>
  <c r="C206" i="8" a="1"/>
  <c r="C206" i="8" s="1"/>
  <c r="C205" i="8" a="1"/>
  <c r="C205" i="8" s="1"/>
  <c r="C204" i="8" a="1"/>
  <c r="C204" i="8" s="1"/>
  <c r="C203" i="8" a="1"/>
  <c r="C203" i="8" s="1"/>
  <c r="C202" i="8" a="1"/>
  <c r="C202" i="8" s="1"/>
  <c r="C201" i="8" a="1"/>
  <c r="C201" i="8" s="1"/>
  <c r="C200" i="8" a="1"/>
  <c r="C200" i="8" s="1"/>
  <c r="C199" i="8" a="1"/>
  <c r="C199" i="8" s="1"/>
  <c r="C198" i="8" a="1"/>
  <c r="C198" i="8" s="1"/>
  <c r="C197" i="8" a="1"/>
  <c r="C197" i="8" s="1"/>
  <c r="C196" i="8" a="1"/>
  <c r="C196" i="8" s="1"/>
  <c r="C195" i="8" a="1"/>
  <c r="C195" i="8" s="1"/>
  <c r="C194" i="8" a="1"/>
  <c r="C194" i="8" s="1"/>
  <c r="C193" i="8" a="1"/>
  <c r="C193" i="8" s="1"/>
  <c r="C192" i="8" a="1"/>
  <c r="C192" i="8" s="1"/>
  <c r="C191" i="8" a="1"/>
  <c r="C191" i="8" s="1"/>
  <c r="C188" i="8" a="1"/>
  <c r="C188" i="8" s="1"/>
  <c r="C187" i="8" a="1"/>
  <c r="C187" i="8" s="1"/>
  <c r="C186" i="8" a="1"/>
  <c r="C186" i="8" s="1"/>
  <c r="C185" i="8" a="1"/>
  <c r="C185" i="8" s="1"/>
  <c r="J184" i="8"/>
  <c r="C184" i="8" a="1"/>
  <c r="C184" i="8" s="1"/>
  <c r="J183" i="8"/>
  <c r="C183" i="8" a="1"/>
  <c r="C183" i="8" s="1"/>
  <c r="J182" i="8"/>
  <c r="C182" i="8" a="1"/>
  <c r="C182" i="8" s="1"/>
  <c r="C181" i="8" a="1"/>
  <c r="C181" i="8" s="1"/>
  <c r="C180" i="8" a="1"/>
  <c r="C180" i="8" s="1"/>
  <c r="C179" i="8" a="1"/>
  <c r="C179" i="8" s="1"/>
  <c r="C178" i="8" a="1"/>
  <c r="C178" i="8" s="1"/>
  <c r="C177" i="8" a="1"/>
  <c r="C177" i="8" s="1"/>
  <c r="C176" i="8" a="1"/>
  <c r="C176" i="8" s="1"/>
  <c r="C175" i="8" a="1"/>
  <c r="C175" i="8" s="1"/>
  <c r="C174" i="8" a="1"/>
  <c r="C174" i="8" s="1"/>
  <c r="C173" i="8" a="1"/>
  <c r="C173" i="8" s="1"/>
  <c r="C172" i="8" a="1"/>
  <c r="C172" i="8" s="1"/>
  <c r="C171" i="8" a="1"/>
  <c r="C171" i="8" s="1"/>
  <c r="C170" i="8" a="1"/>
  <c r="C170" i="8" s="1"/>
  <c r="C169" i="8" a="1"/>
  <c r="C169" i="8" s="1"/>
  <c r="C168" i="8" a="1"/>
  <c r="C168" i="8" s="1"/>
  <c r="C167" i="8" a="1"/>
  <c r="C167" i="8" s="1"/>
  <c r="C166" i="8" a="1"/>
  <c r="C166" i="8" s="1"/>
  <c r="C165" i="8" a="1"/>
  <c r="C165" i="8" s="1"/>
  <c r="C164" i="8" a="1"/>
  <c r="C164" i="8" s="1"/>
  <c r="C163" i="8" a="1"/>
  <c r="C163" i="8" s="1"/>
  <c r="C162" i="8" a="1"/>
  <c r="C162" i="8" s="1"/>
  <c r="C161" i="8" a="1"/>
  <c r="C161" i="8" s="1"/>
  <c r="C160" i="8" a="1"/>
  <c r="C160" i="8" s="1"/>
  <c r="C159" i="8" a="1"/>
  <c r="C159" i="8" s="1"/>
  <c r="C158" i="8" a="1"/>
  <c r="C158" i="8" s="1"/>
  <c r="C157" i="8" a="1"/>
  <c r="C157" i="8" s="1"/>
  <c r="C156" i="8" a="1"/>
  <c r="C156" i="8" s="1"/>
  <c r="C155" i="8" a="1"/>
  <c r="C155" i="8" s="1"/>
  <c r="C154" i="8" a="1"/>
  <c r="C154" i="8" s="1"/>
  <c r="C153" i="8" a="1"/>
  <c r="C153" i="8" s="1"/>
  <c r="C152" i="8" a="1"/>
  <c r="C152" i="8" s="1"/>
  <c r="C151" i="8" a="1"/>
  <c r="C151" i="8" s="1"/>
  <c r="C150" i="8" a="1"/>
  <c r="C150" i="8" s="1"/>
  <c r="C149" i="8" a="1"/>
  <c r="C149" i="8" s="1"/>
  <c r="C148" i="8" a="1"/>
  <c r="C148" i="8" s="1"/>
  <c r="C147" i="8" a="1"/>
  <c r="C147" i="8" s="1"/>
  <c r="C146" i="8" a="1"/>
  <c r="C146" i="8" s="1"/>
  <c r="C145" i="8" a="1"/>
  <c r="C145" i="8" s="1"/>
  <c r="C144" i="8" a="1"/>
  <c r="C144" i="8" s="1"/>
  <c r="C143" i="8" a="1"/>
  <c r="C143" i="8" s="1"/>
  <c r="C142" i="8" a="1"/>
  <c r="C142" i="8" s="1"/>
  <c r="C141" i="8" a="1"/>
  <c r="C141" i="8" s="1"/>
  <c r="C140" i="8" a="1"/>
  <c r="C140" i="8" s="1"/>
  <c r="C139" i="8" a="1"/>
  <c r="C139" i="8" s="1"/>
  <c r="C138" i="8" a="1"/>
  <c r="C138" i="8" s="1"/>
  <c r="C137" i="8" a="1"/>
  <c r="C137" i="8" s="1"/>
  <c r="C136" i="8" a="1"/>
  <c r="C136" i="8" s="1"/>
  <c r="C135" i="8" a="1"/>
  <c r="C135" i="8" s="1"/>
  <c r="C134" i="8" a="1"/>
  <c r="C134" i="8" s="1"/>
  <c r="C133" i="8" a="1"/>
  <c r="C133" i="8" s="1"/>
  <c r="M132" i="8"/>
  <c r="C132" i="8" a="1"/>
  <c r="C132" i="8" s="1"/>
  <c r="C131" i="8" a="1"/>
  <c r="C131" i="8" s="1"/>
  <c r="C130" i="8" a="1"/>
  <c r="C130" i="8" s="1"/>
  <c r="C129" i="8" a="1"/>
  <c r="C129" i="8" s="1"/>
  <c r="C128" i="8" a="1"/>
  <c r="C128" i="8" s="1"/>
  <c r="C127" i="8" a="1"/>
  <c r="C127" i="8" s="1"/>
  <c r="C126" i="8" a="1"/>
  <c r="C126" i="8" s="1"/>
  <c r="C125" i="8" a="1"/>
  <c r="C125" i="8" s="1"/>
  <c r="C124" i="8" a="1"/>
  <c r="C124" i="8" s="1"/>
  <c r="C123" i="8" a="1"/>
  <c r="C123" i="8" s="1"/>
  <c r="C122" i="8" a="1"/>
  <c r="C122" i="8" s="1"/>
  <c r="C121" i="8" a="1"/>
  <c r="C121" i="8" s="1"/>
  <c r="C120" i="8" a="1"/>
  <c r="C120" i="8" s="1"/>
  <c r="C119" i="8" a="1"/>
  <c r="C119" i="8" s="1"/>
  <c r="C118" i="8" a="1"/>
  <c r="C118" i="8" s="1"/>
  <c r="C117" i="8" a="1"/>
  <c r="C117" i="8" s="1"/>
  <c r="C116" i="8" a="1"/>
  <c r="C116" i="8" s="1"/>
  <c r="C115" i="8" a="1"/>
  <c r="C115" i="8" s="1"/>
  <c r="C114" i="8" a="1"/>
  <c r="C114" i="8" s="1"/>
  <c r="C113" i="8" a="1"/>
  <c r="C113" i="8" s="1"/>
  <c r="C112" i="8" a="1"/>
  <c r="C112" i="8" s="1"/>
  <c r="C111" i="8" a="1"/>
  <c r="C111" i="8" s="1"/>
  <c r="C108" i="8" a="1"/>
  <c r="C108" i="8" s="1"/>
  <c r="C107" i="8" a="1"/>
  <c r="C107" i="8" s="1"/>
  <c r="C106" i="8" a="1"/>
  <c r="C106" i="8" s="1"/>
  <c r="C105" i="8" a="1"/>
  <c r="C105" i="8" s="1"/>
  <c r="C104" i="8" a="1"/>
  <c r="C104" i="8" s="1"/>
  <c r="C103" i="8" a="1"/>
  <c r="C103" i="8" s="1"/>
  <c r="C102" i="8" a="1"/>
  <c r="C102" i="8" s="1"/>
  <c r="C101" i="8" a="1"/>
  <c r="C101" i="8" s="1"/>
  <c r="C100" i="8" a="1"/>
  <c r="C100" i="8" s="1"/>
  <c r="C99" i="8" a="1"/>
  <c r="C99" i="8" s="1"/>
  <c r="C98" i="8" a="1"/>
  <c r="C98" i="8" s="1"/>
  <c r="C97" i="8" a="1"/>
  <c r="C97" i="8" s="1"/>
  <c r="C96" i="8" a="1"/>
  <c r="C96" i="8" s="1"/>
  <c r="C95" i="8" a="1"/>
  <c r="C95" i="8" s="1"/>
  <c r="C94" i="8" a="1"/>
  <c r="C94" i="8" s="1"/>
  <c r="C93" i="8" a="1"/>
  <c r="C93" i="8" s="1"/>
  <c r="C92" i="8" a="1"/>
  <c r="C92" i="8" s="1"/>
  <c r="C91" i="8" a="1"/>
  <c r="C91" i="8" s="1"/>
  <c r="C90" i="8" a="1"/>
  <c r="C90" i="8" s="1"/>
  <c r="C89" i="8" a="1"/>
  <c r="C89" i="8" s="1"/>
  <c r="C88" i="8" a="1"/>
  <c r="C88" i="8" s="1"/>
  <c r="C87" i="8" a="1"/>
  <c r="C87" i="8" s="1"/>
  <c r="C86" i="8" a="1"/>
  <c r="C86" i="8" s="1"/>
  <c r="C85" i="8" a="1"/>
  <c r="C85" i="8" s="1"/>
  <c r="C84" i="8" a="1"/>
  <c r="C84" i="8" s="1"/>
  <c r="C83" i="8" a="1"/>
  <c r="C83" i="8" s="1"/>
  <c r="C82" i="8" a="1"/>
  <c r="C82" i="8" s="1"/>
  <c r="C81" i="8" a="1"/>
  <c r="C81" i="8" s="1"/>
  <c r="C80" i="8" a="1"/>
  <c r="C80" i="8" s="1"/>
  <c r="C79" i="8" a="1"/>
  <c r="C79" i="8" s="1"/>
  <c r="C78" i="8" a="1"/>
  <c r="C78" i="8" s="1"/>
  <c r="C77" i="8" a="1"/>
  <c r="C77" i="8" s="1"/>
  <c r="C76" i="8" a="1"/>
  <c r="C76" i="8" s="1"/>
  <c r="C73" i="8" a="1"/>
  <c r="C73" i="8" s="1"/>
  <c r="C72" i="8" a="1"/>
  <c r="C72" i="8" s="1"/>
  <c r="C71" i="8" a="1"/>
  <c r="C71" i="8" s="1"/>
  <c r="C70" i="8" a="1"/>
  <c r="C70" i="8" s="1"/>
  <c r="C69" i="8" a="1"/>
  <c r="C69" i="8" s="1"/>
  <c r="C68" i="8" a="1"/>
  <c r="C68" i="8" s="1"/>
  <c r="C67" i="8" a="1"/>
  <c r="C67" i="8" s="1"/>
  <c r="C66" i="8" a="1"/>
  <c r="C66" i="8" s="1"/>
  <c r="C65" i="8" a="1"/>
  <c r="C65" i="8" s="1"/>
  <c r="C64" i="8" a="1"/>
  <c r="C64" i="8" s="1"/>
  <c r="C63" i="8" a="1"/>
  <c r="C63" i="8" s="1"/>
  <c r="C62" i="8" a="1"/>
  <c r="C62" i="8" s="1"/>
  <c r="C61" i="8" a="1"/>
  <c r="C61" i="8" s="1"/>
  <c r="C60" i="8" a="1"/>
  <c r="C60" i="8" s="1"/>
  <c r="C59" i="8" a="1"/>
  <c r="C59" i="8" s="1"/>
  <c r="C58" i="8" a="1"/>
  <c r="C58" i="8" s="1"/>
  <c r="C57" i="8" a="1"/>
  <c r="C57" i="8" s="1"/>
  <c r="C54" i="8" a="1"/>
  <c r="C54" i="8" s="1"/>
  <c r="C53" i="8" a="1"/>
  <c r="C53" i="8" s="1"/>
  <c r="C52" i="8" a="1"/>
  <c r="C52" i="8" s="1"/>
  <c r="C51" i="8" a="1"/>
  <c r="C51" i="8" s="1"/>
  <c r="C50" i="8" a="1"/>
  <c r="C50" i="8" s="1"/>
  <c r="C49" i="8" a="1"/>
  <c r="C49" i="8" s="1"/>
  <c r="C48" i="8" a="1"/>
  <c r="C48" i="8" s="1"/>
  <c r="C47" i="8" a="1"/>
  <c r="C47" i="8" s="1"/>
  <c r="C44" i="8" a="1"/>
  <c r="C44" i="8" s="1"/>
  <c r="C43" i="8" a="1"/>
  <c r="C43" i="8" s="1"/>
  <c r="Y429" i="6"/>
  <c r="W429" i="6"/>
  <c r="P429" i="6"/>
  <c r="C429" i="6" a="1"/>
  <c r="C429" i="6" s="1"/>
  <c r="Y428" i="6"/>
  <c r="W428" i="6"/>
  <c r="U428" i="6"/>
  <c r="P428" i="6"/>
  <c r="C428" i="6" a="1"/>
  <c r="C428" i="6" s="1"/>
  <c r="Y427" i="6"/>
  <c r="W427" i="6"/>
  <c r="P427" i="6"/>
  <c r="Q427" i="6" s="1"/>
  <c r="C427" i="6" a="1"/>
  <c r="C427" i="6" s="1"/>
  <c r="Y426" i="6"/>
  <c r="W426" i="6"/>
  <c r="U426" i="6"/>
  <c r="P426" i="6"/>
  <c r="Q426" i="6" s="1"/>
  <c r="C426" i="6" a="1"/>
  <c r="C426" i="6" s="1"/>
  <c r="Y425" i="6"/>
  <c r="W425" i="6"/>
  <c r="U425" i="6"/>
  <c r="P425" i="6"/>
  <c r="Q425" i="6" s="1"/>
  <c r="C425" i="6" a="1"/>
  <c r="C425" i="6" s="1"/>
  <c r="Y424" i="6"/>
  <c r="W424" i="6"/>
  <c r="U424" i="6"/>
  <c r="P424" i="6"/>
  <c r="Q424" i="6" s="1"/>
  <c r="C424" i="6" a="1"/>
  <c r="C424" i="6" s="1"/>
  <c r="Y423" i="6"/>
  <c r="W423" i="6"/>
  <c r="P423" i="6"/>
  <c r="C423" i="6" a="1"/>
  <c r="C423" i="6" s="1"/>
  <c r="Y422" i="6"/>
  <c r="W422" i="6"/>
  <c r="U422" i="6"/>
  <c r="P422" i="6"/>
  <c r="C422" i="6" a="1"/>
  <c r="C422" i="6" s="1"/>
  <c r="Y421" i="6"/>
  <c r="W421" i="6"/>
  <c r="U421" i="6"/>
  <c r="P421" i="6"/>
  <c r="Q421" i="6" s="1"/>
  <c r="C421" i="6" a="1"/>
  <c r="C421" i="6" s="1"/>
  <c r="Y420" i="6"/>
  <c r="W420" i="6"/>
  <c r="U420" i="6"/>
  <c r="P420" i="6"/>
  <c r="Q420" i="6" s="1"/>
  <c r="C420" i="6" a="1"/>
  <c r="C420" i="6" s="1"/>
  <c r="Y419" i="6"/>
  <c r="W419" i="6"/>
  <c r="U419" i="6"/>
  <c r="P419" i="6"/>
  <c r="Q419" i="6" s="1"/>
  <c r="C419" i="6" a="1"/>
  <c r="C419" i="6" s="1"/>
  <c r="Y418" i="6"/>
  <c r="W418" i="6"/>
  <c r="U418" i="6"/>
  <c r="P418" i="6"/>
  <c r="Q418" i="6" s="1"/>
  <c r="C418" i="6" a="1"/>
  <c r="C418" i="6" s="1"/>
  <c r="Y417" i="6"/>
  <c r="W417" i="6"/>
  <c r="P417" i="6"/>
  <c r="C417" i="6" a="1"/>
  <c r="C417" i="6" s="1"/>
  <c r="Y416" i="6"/>
  <c r="W416" i="6"/>
  <c r="U416" i="6"/>
  <c r="P416" i="6"/>
  <c r="C416" i="6" a="1"/>
  <c r="C416" i="6" s="1"/>
  <c r="Y415" i="6"/>
  <c r="W415" i="6"/>
  <c r="U415" i="6"/>
  <c r="P415" i="6"/>
  <c r="Q415" i="6" s="1"/>
  <c r="C415" i="6" a="1"/>
  <c r="C415" i="6" s="1"/>
  <c r="Y414" i="6"/>
  <c r="W414" i="6"/>
  <c r="U414" i="6"/>
  <c r="P414" i="6"/>
  <c r="C414" i="6" a="1"/>
  <c r="C414" i="6" s="1"/>
  <c r="Y413" i="6"/>
  <c r="W413" i="6"/>
  <c r="U413" i="6"/>
  <c r="P413" i="6"/>
  <c r="C413" i="6" a="1"/>
  <c r="C413" i="6" s="1"/>
  <c r="Y412" i="6"/>
  <c r="W412" i="6"/>
  <c r="U412" i="6"/>
  <c r="P412" i="6"/>
  <c r="Q412" i="6" s="1"/>
  <c r="C412" i="6" a="1"/>
  <c r="C412" i="6" s="1"/>
  <c r="Y411" i="6"/>
  <c r="W411" i="6"/>
  <c r="P411" i="6"/>
  <c r="C411" i="6" a="1"/>
  <c r="C411" i="6" s="1"/>
  <c r="Y410" i="6"/>
  <c r="W410" i="6"/>
  <c r="P410" i="6"/>
  <c r="C410" i="6" a="1"/>
  <c r="C410" i="6" s="1"/>
  <c r="Y409" i="6"/>
  <c r="W409" i="6"/>
  <c r="P409" i="6"/>
  <c r="C409" i="6" a="1"/>
  <c r="C409" i="6" s="1"/>
  <c r="Y408" i="6"/>
  <c r="W408" i="6"/>
  <c r="U408" i="6"/>
  <c r="P408" i="6"/>
  <c r="C408" i="6" a="1"/>
  <c r="C408" i="6" s="1"/>
  <c r="Y407" i="6"/>
  <c r="W407" i="6"/>
  <c r="U407" i="6"/>
  <c r="P407" i="6"/>
  <c r="Q407" i="6" s="1"/>
  <c r="C407" i="6" a="1"/>
  <c r="C407" i="6" s="1"/>
  <c r="Y406" i="6"/>
  <c r="W406" i="6"/>
  <c r="P406" i="6"/>
  <c r="C406" i="6" a="1"/>
  <c r="C406" i="6" s="1"/>
  <c r="Y405" i="6"/>
  <c r="W405" i="6"/>
  <c r="P405" i="6"/>
  <c r="C405" i="6" a="1"/>
  <c r="C405" i="6" s="1"/>
  <c r="Y404" i="6"/>
  <c r="W404" i="6"/>
  <c r="P404" i="6"/>
  <c r="C404" i="6" a="1"/>
  <c r="C404" i="6" s="1"/>
  <c r="Y403" i="6"/>
  <c r="W403" i="6"/>
  <c r="P403" i="6"/>
  <c r="C403" i="6" a="1"/>
  <c r="C403" i="6" s="1"/>
  <c r="Y402" i="6"/>
  <c r="W402" i="6"/>
  <c r="U402" i="6"/>
  <c r="P402" i="6"/>
  <c r="Q402" i="6" s="1"/>
  <c r="C402" i="6" a="1"/>
  <c r="C402" i="6" s="1"/>
  <c r="Y401" i="6"/>
  <c r="W401" i="6"/>
  <c r="U401" i="6"/>
  <c r="P401" i="6"/>
  <c r="Q401" i="6" s="1"/>
  <c r="C401" i="6" a="1"/>
  <c r="C401" i="6" s="1"/>
  <c r="Y400" i="6"/>
  <c r="W400" i="6"/>
  <c r="U400" i="6"/>
  <c r="P400" i="6"/>
  <c r="Q400" i="6" s="1"/>
  <c r="C400" i="6" a="1"/>
  <c r="C400" i="6" s="1"/>
  <c r="Y399" i="6"/>
  <c r="W399" i="6"/>
  <c r="P399" i="6"/>
  <c r="C399" i="6" a="1"/>
  <c r="C399" i="6" s="1"/>
  <c r="Y398" i="6"/>
  <c r="W398" i="6"/>
  <c r="P398" i="6"/>
  <c r="C398" i="6" a="1"/>
  <c r="C398" i="6" s="1"/>
  <c r="Y397" i="6"/>
  <c r="W397" i="6"/>
  <c r="P397" i="6"/>
  <c r="C397" i="6" a="1"/>
  <c r="C397" i="6" s="1"/>
  <c r="Y396" i="6"/>
  <c r="W396" i="6"/>
  <c r="P396" i="6"/>
  <c r="C396" i="6" a="1"/>
  <c r="C396" i="6" s="1"/>
  <c r="Y395" i="6"/>
  <c r="W395" i="6"/>
  <c r="U395" i="6"/>
  <c r="P395" i="6"/>
  <c r="Q395" i="6" s="1"/>
  <c r="C395" i="6" a="1"/>
  <c r="C395" i="6" s="1"/>
  <c r="Y394" i="6"/>
  <c r="W394" i="6"/>
  <c r="U394" i="6"/>
  <c r="P394" i="6"/>
  <c r="C394" i="6" a="1"/>
  <c r="C394" i="6" s="1"/>
  <c r="Y393" i="6"/>
  <c r="W393" i="6"/>
  <c r="P393" i="6"/>
  <c r="C393" i="6" a="1"/>
  <c r="C393" i="6" s="1"/>
  <c r="Y392" i="6"/>
  <c r="W392" i="6"/>
  <c r="P392" i="6"/>
  <c r="C392" i="6" a="1"/>
  <c r="C392" i="6" s="1"/>
  <c r="Y391" i="6"/>
  <c r="W391" i="6"/>
  <c r="U391" i="6"/>
  <c r="P391" i="6"/>
  <c r="Q391" i="6" s="1"/>
  <c r="C391" i="6" a="1"/>
  <c r="C391" i="6" s="1"/>
  <c r="Y390" i="6"/>
  <c r="W390" i="6"/>
  <c r="U390" i="6"/>
  <c r="P390" i="6"/>
  <c r="Q390" i="6" s="1"/>
  <c r="C390" i="6" a="1"/>
  <c r="C390" i="6" s="1"/>
  <c r="Y389" i="6"/>
  <c r="W389" i="6"/>
  <c r="U389" i="6"/>
  <c r="P389" i="6"/>
  <c r="Q389" i="6" s="1"/>
  <c r="C389" i="6" a="1"/>
  <c r="C389" i="6" s="1"/>
  <c r="Y388" i="6"/>
  <c r="W388" i="6"/>
  <c r="U388" i="6"/>
  <c r="P388" i="6"/>
  <c r="Q388" i="6" s="1"/>
  <c r="C388" i="6" a="1"/>
  <c r="C388" i="6" s="1"/>
  <c r="Y387" i="6"/>
  <c r="W387" i="6"/>
  <c r="P387" i="6"/>
  <c r="C387" i="6" a="1"/>
  <c r="C387" i="6" s="1"/>
  <c r="Y386" i="6"/>
  <c r="W386" i="6"/>
  <c r="P386" i="6"/>
  <c r="C386" i="6" a="1"/>
  <c r="C386" i="6" s="1"/>
  <c r="Y385" i="6"/>
  <c r="W385" i="6"/>
  <c r="P385" i="6"/>
  <c r="C385" i="6" a="1"/>
  <c r="C385" i="6" s="1"/>
  <c r="Y384" i="6"/>
  <c r="W384" i="6"/>
  <c r="U384" i="6"/>
  <c r="P384" i="6"/>
  <c r="C384" i="6" a="1"/>
  <c r="C384" i="6" s="1"/>
  <c r="Y383" i="6"/>
  <c r="W383" i="6"/>
  <c r="U383" i="6"/>
  <c r="P383" i="6"/>
  <c r="Q383" i="6" s="1"/>
  <c r="C383" i="6" a="1"/>
  <c r="C383" i="6" s="1"/>
  <c r="Y382" i="6"/>
  <c r="W382" i="6"/>
  <c r="P382" i="6"/>
  <c r="C382" i="6" a="1"/>
  <c r="C382" i="6" s="1"/>
  <c r="Y381" i="6"/>
  <c r="W381" i="6"/>
  <c r="P381" i="6"/>
  <c r="C381" i="6" a="1"/>
  <c r="C381" i="6" s="1"/>
  <c r="Y380" i="6"/>
  <c r="W380" i="6"/>
  <c r="P380" i="6"/>
  <c r="C380" i="6" a="1"/>
  <c r="C380" i="6" s="1"/>
  <c r="Y379" i="6"/>
  <c r="W379" i="6"/>
  <c r="P379" i="6"/>
  <c r="C379" i="6" a="1"/>
  <c r="C379" i="6" s="1"/>
  <c r="Y378" i="6"/>
  <c r="W378" i="6"/>
  <c r="U378" i="6"/>
  <c r="P378" i="6"/>
  <c r="Q378" i="6" s="1"/>
  <c r="C378" i="6" a="1"/>
  <c r="C378" i="6" s="1"/>
  <c r="Y377" i="6"/>
  <c r="W377" i="6"/>
  <c r="U377" i="6"/>
  <c r="P377" i="6"/>
  <c r="Q377" i="6" s="1"/>
  <c r="C377" i="6" a="1"/>
  <c r="C377" i="6" s="1"/>
  <c r="Y376" i="6"/>
  <c r="W376" i="6"/>
  <c r="U376" i="6"/>
  <c r="P376" i="6"/>
  <c r="Q376" i="6" s="1"/>
  <c r="C376" i="6" a="1"/>
  <c r="C376" i="6" s="1"/>
  <c r="Y375" i="6"/>
  <c r="W375" i="6"/>
  <c r="P375" i="6"/>
  <c r="C375" i="6" a="1"/>
  <c r="C375" i="6" s="1"/>
  <c r="Y374" i="6"/>
  <c r="W374" i="6"/>
  <c r="P374" i="6"/>
  <c r="C374" i="6" a="1"/>
  <c r="C374" i="6" s="1"/>
  <c r="Y373" i="6"/>
  <c r="W373" i="6"/>
  <c r="P373" i="6"/>
  <c r="C373" i="6" a="1"/>
  <c r="C373" i="6" s="1"/>
  <c r="Y372" i="6"/>
  <c r="W372" i="6"/>
  <c r="P372" i="6"/>
  <c r="C372" i="6" a="1"/>
  <c r="C372" i="6" s="1"/>
  <c r="Y371" i="6"/>
  <c r="W371" i="6"/>
  <c r="U371" i="6"/>
  <c r="P371" i="6"/>
  <c r="Q371" i="6" s="1"/>
  <c r="C371" i="6" a="1"/>
  <c r="C371" i="6" s="1"/>
  <c r="Y370" i="6"/>
  <c r="W370" i="6"/>
  <c r="U370" i="6"/>
  <c r="P370" i="6"/>
  <c r="C370" i="6" a="1"/>
  <c r="C370" i="6" s="1"/>
  <c r="Y369" i="6"/>
  <c r="W369" i="6"/>
  <c r="P369" i="6"/>
  <c r="C369" i="6" a="1"/>
  <c r="C369" i="6" s="1"/>
  <c r="Y368" i="6"/>
  <c r="W368" i="6"/>
  <c r="P368" i="6"/>
  <c r="C368" i="6" a="1"/>
  <c r="C368" i="6" s="1"/>
  <c r="Y367" i="6"/>
  <c r="W367" i="6"/>
  <c r="P367" i="6"/>
  <c r="Q367" i="6" s="1"/>
  <c r="C367" i="6" a="1"/>
  <c r="C367" i="6" s="1"/>
  <c r="Y366" i="6"/>
  <c r="W366" i="6"/>
  <c r="U366" i="6"/>
  <c r="P366" i="6"/>
  <c r="C366" i="6" a="1"/>
  <c r="C366" i="6" s="1"/>
  <c r="Y365" i="6"/>
  <c r="W365" i="6"/>
  <c r="U365" i="6"/>
  <c r="P365" i="6"/>
  <c r="Q365" i="6" s="1"/>
  <c r="C365" i="6" a="1"/>
  <c r="C365" i="6" s="1"/>
  <c r="Y364" i="6"/>
  <c r="W364" i="6"/>
  <c r="P364" i="6"/>
  <c r="C364" i="6" a="1"/>
  <c r="C364" i="6" s="1"/>
  <c r="Y363" i="6"/>
  <c r="W363" i="6"/>
  <c r="P363" i="6"/>
  <c r="C363" i="6" a="1"/>
  <c r="C363" i="6" s="1"/>
  <c r="Y362" i="6"/>
  <c r="W362" i="6"/>
  <c r="P362" i="6"/>
  <c r="C362" i="6" a="1"/>
  <c r="C362" i="6" s="1"/>
  <c r="Y361" i="6"/>
  <c r="W361" i="6"/>
  <c r="P361" i="6"/>
  <c r="C361" i="6" a="1"/>
  <c r="C361" i="6" s="1"/>
  <c r="Y360" i="6"/>
  <c r="W360" i="6"/>
  <c r="P360" i="6"/>
  <c r="C360" i="6" a="1"/>
  <c r="C360" i="6" s="1"/>
  <c r="Y359" i="6"/>
  <c r="W359" i="6"/>
  <c r="U359" i="6"/>
  <c r="P359" i="6"/>
  <c r="C359" i="6" a="1"/>
  <c r="C359" i="6" s="1"/>
  <c r="Y358" i="6"/>
  <c r="W358" i="6"/>
  <c r="U358" i="6"/>
  <c r="Q358" i="6"/>
  <c r="P358" i="6"/>
  <c r="C358" i="6" a="1"/>
  <c r="C358" i="6" s="1"/>
  <c r="Y357" i="6"/>
  <c r="W357" i="6"/>
  <c r="U357" i="6"/>
  <c r="P357" i="6"/>
  <c r="Q357" i="6" s="1"/>
  <c r="C357" i="6" a="1"/>
  <c r="C357" i="6" s="1"/>
  <c r="Y356" i="6"/>
  <c r="W356" i="6"/>
  <c r="U356" i="6"/>
  <c r="P356" i="6"/>
  <c r="Q356" i="6" s="1"/>
  <c r="C356" i="6" a="1"/>
  <c r="C356" i="6" s="1"/>
  <c r="Y355" i="6"/>
  <c r="W355" i="6"/>
  <c r="U355" i="6"/>
  <c r="P355" i="6"/>
  <c r="Q355" i="6" s="1"/>
  <c r="C355" i="6" a="1"/>
  <c r="C355" i="6" s="1"/>
  <c r="Y354" i="6"/>
  <c r="W354" i="6"/>
  <c r="U354" i="6"/>
  <c r="P354" i="6"/>
  <c r="Q354" i="6" s="1"/>
  <c r="C354" i="6" a="1"/>
  <c r="C354" i="6" s="1"/>
  <c r="Y353" i="6"/>
  <c r="W353" i="6"/>
  <c r="U353" i="6"/>
  <c r="P353" i="6"/>
  <c r="Q353" i="6" s="1"/>
  <c r="C353" i="6" a="1"/>
  <c r="C353" i="6" s="1"/>
  <c r="Y352" i="6"/>
  <c r="W352" i="6"/>
  <c r="U352" i="6"/>
  <c r="P352" i="6"/>
  <c r="Q352" i="6" s="1"/>
  <c r="C352" i="6" a="1"/>
  <c r="C352" i="6" s="1"/>
  <c r="Y351" i="6"/>
  <c r="W351" i="6"/>
  <c r="U351" i="6"/>
  <c r="P351" i="6"/>
  <c r="Q351" i="6" s="1"/>
  <c r="C351" i="6" a="1"/>
  <c r="C351" i="6" s="1"/>
  <c r="Y350" i="6"/>
  <c r="W350" i="6"/>
  <c r="U350" i="6"/>
  <c r="P350" i="6"/>
  <c r="Q350" i="6" s="1"/>
  <c r="C350" i="6" a="1"/>
  <c r="C350" i="6" s="1"/>
  <c r="Y349" i="6"/>
  <c r="W349" i="6"/>
  <c r="U349" i="6"/>
  <c r="P349" i="6"/>
  <c r="C349" i="6" a="1"/>
  <c r="C349" i="6" s="1"/>
  <c r="Y348" i="6"/>
  <c r="W348" i="6"/>
  <c r="P348" i="6"/>
  <c r="Q348" i="6" s="1"/>
  <c r="C348" i="6" a="1"/>
  <c r="C348" i="6" s="1"/>
  <c r="Y347" i="6"/>
  <c r="W347" i="6"/>
  <c r="U347" i="6"/>
  <c r="P347" i="6"/>
  <c r="C347" i="6" a="1"/>
  <c r="C347" i="6" s="1"/>
  <c r="Y346" i="6"/>
  <c r="W346" i="6"/>
  <c r="U346" i="6"/>
  <c r="P346" i="6"/>
  <c r="Q346" i="6" s="1"/>
  <c r="C346" i="6" a="1"/>
  <c r="C346" i="6" s="1"/>
  <c r="Y345" i="6"/>
  <c r="W345" i="6"/>
  <c r="U345" i="6"/>
  <c r="P345" i="6"/>
  <c r="Q345" i="6" s="1"/>
  <c r="C345" i="6" a="1"/>
  <c r="C345" i="6" s="1"/>
  <c r="Y344" i="6"/>
  <c r="W344" i="6"/>
  <c r="P344" i="6"/>
  <c r="C344" i="6" a="1"/>
  <c r="C344" i="6" s="1"/>
  <c r="Y343" i="6"/>
  <c r="W343" i="6"/>
  <c r="U343" i="6"/>
  <c r="P343" i="6"/>
  <c r="Q343" i="6" s="1"/>
  <c r="C343" i="6" a="1"/>
  <c r="C343" i="6" s="1"/>
  <c r="Y342" i="6"/>
  <c r="W342" i="6"/>
  <c r="U342" i="6"/>
  <c r="P342" i="6"/>
  <c r="C342" i="6" a="1"/>
  <c r="C342" i="6" s="1"/>
  <c r="Y341" i="6"/>
  <c r="W341" i="6"/>
  <c r="U341" i="6"/>
  <c r="P341" i="6"/>
  <c r="Q341" i="6" s="1"/>
  <c r="C341" i="6" a="1"/>
  <c r="C341" i="6" s="1"/>
  <c r="Y340" i="6"/>
  <c r="W340" i="6"/>
  <c r="U340" i="6"/>
  <c r="P340" i="6"/>
  <c r="Q340" i="6" s="1"/>
  <c r="C340" i="6" a="1"/>
  <c r="C340" i="6" s="1"/>
  <c r="Y339" i="6"/>
  <c r="W339" i="6"/>
  <c r="U339" i="6"/>
  <c r="P339" i="6"/>
  <c r="Q339" i="6" s="1"/>
  <c r="C339" i="6" a="1"/>
  <c r="C339" i="6" s="1"/>
  <c r="Y338" i="6"/>
  <c r="W338" i="6"/>
  <c r="U338" i="6"/>
  <c r="P338" i="6"/>
  <c r="C338" i="6" a="1"/>
  <c r="C338" i="6" s="1"/>
  <c r="Y337" i="6"/>
  <c r="W337" i="6"/>
  <c r="U337" i="6"/>
  <c r="P337" i="6"/>
  <c r="Q337" i="6" s="1"/>
  <c r="C337" i="6" a="1"/>
  <c r="C337" i="6" s="1"/>
  <c r="Y336" i="6"/>
  <c r="W336" i="6"/>
  <c r="U336" i="6"/>
  <c r="P336" i="6"/>
  <c r="Q336" i="6" s="1"/>
  <c r="C336" i="6" a="1"/>
  <c r="C336" i="6" s="1"/>
  <c r="Y335" i="6"/>
  <c r="W335" i="6"/>
  <c r="P335" i="6"/>
  <c r="C335" i="6" a="1"/>
  <c r="C335" i="6" s="1"/>
  <c r="Y334" i="6"/>
  <c r="W334" i="6"/>
  <c r="U334" i="6"/>
  <c r="P334" i="6"/>
  <c r="Q334" i="6" s="1"/>
  <c r="C334" i="6" a="1"/>
  <c r="C334" i="6" s="1"/>
  <c r="Y333" i="6"/>
  <c r="W333" i="6"/>
  <c r="U333" i="6"/>
  <c r="P333" i="6"/>
  <c r="C333" i="6"/>
  <c r="C333" i="6" a="1"/>
  <c r="Y332" i="6"/>
  <c r="W332" i="6"/>
  <c r="P332" i="6"/>
  <c r="C332" i="6" a="1"/>
  <c r="C332" i="6" s="1"/>
  <c r="Y331" i="6"/>
  <c r="W331" i="6"/>
  <c r="U331" i="6"/>
  <c r="P331" i="6"/>
  <c r="Q331" i="6" s="1"/>
  <c r="C331" i="6" a="1"/>
  <c r="C331" i="6" s="1"/>
  <c r="Y330" i="6"/>
  <c r="W330" i="6"/>
  <c r="U330" i="6"/>
  <c r="P330" i="6"/>
  <c r="Q330" i="6" s="1"/>
  <c r="C330" i="6" a="1"/>
  <c r="C330" i="6" s="1"/>
  <c r="Y329" i="6"/>
  <c r="W329" i="6"/>
  <c r="U329" i="6"/>
  <c r="P329" i="6"/>
  <c r="Q329" i="6" s="1"/>
  <c r="C329" i="6" a="1"/>
  <c r="C329" i="6" s="1"/>
  <c r="Y328" i="6"/>
  <c r="W328" i="6"/>
  <c r="U328" i="6"/>
  <c r="P328" i="6"/>
  <c r="Q328" i="6" s="1"/>
  <c r="C328" i="6" a="1"/>
  <c r="C328" i="6" s="1"/>
  <c r="Y327" i="6"/>
  <c r="W327" i="6"/>
  <c r="U327" i="6"/>
  <c r="P327" i="6"/>
  <c r="Q327" i="6" s="1"/>
  <c r="C327" i="6" a="1"/>
  <c r="C327" i="6" s="1"/>
  <c r="Y326" i="6"/>
  <c r="W326" i="6"/>
  <c r="U326" i="6"/>
  <c r="P326" i="6"/>
  <c r="Q326" i="6" s="1"/>
  <c r="C326" i="6" a="1"/>
  <c r="C326" i="6" s="1"/>
  <c r="Y325" i="6"/>
  <c r="W325" i="6"/>
  <c r="U325" i="6"/>
  <c r="P325" i="6"/>
  <c r="Q325" i="6" s="1"/>
  <c r="C325" i="6" a="1"/>
  <c r="C325" i="6" s="1"/>
  <c r="Y324" i="6"/>
  <c r="W324" i="6"/>
  <c r="U324" i="6"/>
  <c r="P324" i="6"/>
  <c r="Q324" i="6" s="1"/>
  <c r="C324" i="6" a="1"/>
  <c r="C324" i="6" s="1"/>
  <c r="Y323" i="6"/>
  <c r="W323" i="6"/>
  <c r="U323" i="6"/>
  <c r="P323" i="6"/>
  <c r="Q323" i="6" s="1"/>
  <c r="C323" i="6" a="1"/>
  <c r="C323" i="6" s="1"/>
  <c r="Y322" i="6"/>
  <c r="W322" i="6"/>
  <c r="U322" i="6"/>
  <c r="P322" i="6"/>
  <c r="Q322" i="6" s="1"/>
  <c r="C322" i="6" a="1"/>
  <c r="C322" i="6" s="1"/>
  <c r="Y321" i="6"/>
  <c r="W321" i="6"/>
  <c r="U321" i="6"/>
  <c r="P321" i="6"/>
  <c r="Q321" i="6" s="1"/>
  <c r="C321" i="6" a="1"/>
  <c r="C321" i="6" s="1"/>
  <c r="Y320" i="6"/>
  <c r="W320" i="6"/>
  <c r="U320" i="6"/>
  <c r="P320" i="6"/>
  <c r="Q320" i="6" s="1"/>
  <c r="C320" i="6" a="1"/>
  <c r="C320" i="6" s="1"/>
  <c r="Y319" i="6"/>
  <c r="W319" i="6"/>
  <c r="U319" i="6"/>
  <c r="P319" i="6"/>
  <c r="Q319" i="6" s="1"/>
  <c r="C319" i="6" a="1"/>
  <c r="C319" i="6" s="1"/>
  <c r="Y318" i="6"/>
  <c r="W318" i="6"/>
  <c r="U318" i="6"/>
  <c r="P318" i="6"/>
  <c r="Q318" i="6" s="1"/>
  <c r="C318" i="6" a="1"/>
  <c r="C318" i="6" s="1"/>
  <c r="Y317" i="6"/>
  <c r="W317" i="6"/>
  <c r="U317" i="6"/>
  <c r="P317" i="6"/>
  <c r="Q317" i="6" s="1"/>
  <c r="C317" i="6" a="1"/>
  <c r="C317" i="6" s="1"/>
  <c r="Y316" i="6"/>
  <c r="W316" i="6"/>
  <c r="U316" i="6"/>
  <c r="P316" i="6"/>
  <c r="Q316" i="6" s="1"/>
  <c r="C316" i="6" a="1"/>
  <c r="C316" i="6" s="1"/>
  <c r="Y315" i="6"/>
  <c r="W315" i="6"/>
  <c r="U315" i="6"/>
  <c r="P315" i="6"/>
  <c r="Q315" i="6" s="1"/>
  <c r="C315" i="6" a="1"/>
  <c r="C315" i="6" s="1"/>
  <c r="Y314" i="6"/>
  <c r="W314" i="6"/>
  <c r="U314" i="6"/>
  <c r="P314" i="6"/>
  <c r="Q314" i="6" s="1"/>
  <c r="C314" i="6" a="1"/>
  <c r="C314" i="6" s="1"/>
  <c r="Y313" i="6"/>
  <c r="W313" i="6"/>
  <c r="U313" i="6"/>
  <c r="P313" i="6"/>
  <c r="Q313" i="6" s="1"/>
  <c r="C313" i="6" a="1"/>
  <c r="C313" i="6" s="1"/>
  <c r="Y312" i="6"/>
  <c r="W312" i="6"/>
  <c r="U312" i="6"/>
  <c r="P312" i="6"/>
  <c r="Q312" i="6" s="1"/>
  <c r="C312" i="6" a="1"/>
  <c r="C312" i="6" s="1"/>
  <c r="Y311" i="6"/>
  <c r="W311" i="6"/>
  <c r="U311" i="6"/>
  <c r="P311" i="6"/>
  <c r="Q311" i="6" s="1"/>
  <c r="C311" i="6" a="1"/>
  <c r="C311" i="6" s="1"/>
  <c r="Y310" i="6"/>
  <c r="W310" i="6"/>
  <c r="U310" i="6"/>
  <c r="P310" i="6"/>
  <c r="Q310" i="6" s="1"/>
  <c r="C310" i="6" a="1"/>
  <c r="C310" i="6" s="1"/>
  <c r="Y309" i="6"/>
  <c r="W309" i="6"/>
  <c r="U309" i="6"/>
  <c r="P309" i="6"/>
  <c r="Q309" i="6" s="1"/>
  <c r="C309" i="6" a="1"/>
  <c r="C309" i="6" s="1"/>
  <c r="Y308" i="6"/>
  <c r="W308" i="6"/>
  <c r="U308" i="6"/>
  <c r="P308" i="6"/>
  <c r="Q308" i="6" s="1"/>
  <c r="C308" i="6" a="1"/>
  <c r="C308" i="6" s="1"/>
  <c r="Y307" i="6"/>
  <c r="W307" i="6"/>
  <c r="U307" i="6"/>
  <c r="P307" i="6"/>
  <c r="Q307" i="6" s="1"/>
  <c r="C307" i="6" a="1"/>
  <c r="C307" i="6" s="1"/>
  <c r="Y306" i="6"/>
  <c r="W306" i="6"/>
  <c r="U306" i="6"/>
  <c r="P306" i="6"/>
  <c r="Q306" i="6" s="1"/>
  <c r="C306" i="6" a="1"/>
  <c r="C306" i="6" s="1"/>
  <c r="Y305" i="6"/>
  <c r="W305" i="6"/>
  <c r="U305" i="6"/>
  <c r="P305" i="6"/>
  <c r="Q305" i="6" s="1"/>
  <c r="C305" i="6" a="1"/>
  <c r="C305" i="6" s="1"/>
  <c r="Y304" i="6"/>
  <c r="W304" i="6"/>
  <c r="U304" i="6"/>
  <c r="P304" i="6"/>
  <c r="Q304" i="6" s="1"/>
  <c r="C304" i="6" a="1"/>
  <c r="C304" i="6" s="1"/>
  <c r="Y303" i="6"/>
  <c r="W303" i="6"/>
  <c r="U303" i="6"/>
  <c r="P303" i="6"/>
  <c r="Q303" i="6" s="1"/>
  <c r="C303" i="6" a="1"/>
  <c r="C303" i="6" s="1"/>
  <c r="Y302" i="6"/>
  <c r="W302" i="6"/>
  <c r="U302" i="6"/>
  <c r="P302" i="6"/>
  <c r="Q302" i="6" s="1"/>
  <c r="C302" i="6" a="1"/>
  <c r="C302" i="6" s="1"/>
  <c r="Y301" i="6"/>
  <c r="W301" i="6"/>
  <c r="U301" i="6"/>
  <c r="P301" i="6"/>
  <c r="Q301" i="6" s="1"/>
  <c r="C301" i="6" a="1"/>
  <c r="C301" i="6" s="1"/>
  <c r="Y300" i="6"/>
  <c r="W300" i="6"/>
  <c r="U300" i="6"/>
  <c r="P300" i="6"/>
  <c r="Q300" i="6" s="1"/>
  <c r="C300" i="6" a="1"/>
  <c r="C300" i="6" s="1"/>
  <c r="Y299" i="6"/>
  <c r="W299" i="6"/>
  <c r="U299" i="6"/>
  <c r="P299" i="6"/>
  <c r="Q299" i="6" s="1"/>
  <c r="C299" i="6" a="1"/>
  <c r="C299" i="6" s="1"/>
  <c r="N298" i="6"/>
  <c r="R298" i="6" s="1"/>
  <c r="S298" i="6" s="1"/>
  <c r="M298" i="6"/>
  <c r="L298" i="6"/>
  <c r="C298" i="6" a="1"/>
  <c r="C298" i="6" s="1"/>
  <c r="Y297" i="6"/>
  <c r="W297" i="6"/>
  <c r="U297" i="6"/>
  <c r="P297" i="6"/>
  <c r="Q297" i="6" s="1"/>
  <c r="C297" i="6" a="1"/>
  <c r="C297" i="6" s="1"/>
  <c r="Y296" i="6"/>
  <c r="W296" i="6"/>
  <c r="U296" i="6"/>
  <c r="P296" i="6"/>
  <c r="Q296" i="6" s="1"/>
  <c r="C296" i="6" a="1"/>
  <c r="C296" i="6" s="1"/>
  <c r="Y295" i="6"/>
  <c r="W295" i="6"/>
  <c r="U295" i="6"/>
  <c r="P295" i="6"/>
  <c r="Q295" i="6" s="1"/>
  <c r="C295" i="6" a="1"/>
  <c r="C295" i="6" s="1"/>
  <c r="Y294" i="6"/>
  <c r="W294" i="6"/>
  <c r="U294" i="6"/>
  <c r="P294" i="6"/>
  <c r="Q294" i="6" s="1"/>
  <c r="C294" i="6" a="1"/>
  <c r="C294" i="6" s="1"/>
  <c r="N293" i="6"/>
  <c r="M293" i="6"/>
  <c r="C293" i="6" a="1"/>
  <c r="C293" i="6" s="1"/>
  <c r="Y292" i="6"/>
  <c r="W292" i="6"/>
  <c r="P292" i="6"/>
  <c r="Q292" i="6" s="1"/>
  <c r="C292" i="6" a="1"/>
  <c r="C292" i="6" s="1"/>
  <c r="Y291" i="6"/>
  <c r="W291" i="6"/>
  <c r="P291" i="6"/>
  <c r="Q291" i="6" s="1"/>
  <c r="C291" i="6" a="1"/>
  <c r="C291" i="6" s="1"/>
  <c r="Y290" i="6"/>
  <c r="W290" i="6"/>
  <c r="U290" i="6"/>
  <c r="P290" i="6"/>
  <c r="Q290" i="6" s="1"/>
  <c r="C290" i="6" a="1"/>
  <c r="C290" i="6" s="1"/>
  <c r="Y289" i="6"/>
  <c r="W289" i="6"/>
  <c r="U289" i="6"/>
  <c r="P289" i="6"/>
  <c r="Q289" i="6" s="1"/>
  <c r="C289" i="6" a="1"/>
  <c r="C289" i="6" s="1"/>
  <c r="N288" i="6"/>
  <c r="M288" i="6"/>
  <c r="T288" i="6" s="1"/>
  <c r="L288" i="6"/>
  <c r="C288" i="6" a="1"/>
  <c r="C288" i="6" s="1"/>
  <c r="Y287" i="6"/>
  <c r="W287" i="6"/>
  <c r="U287" i="6"/>
  <c r="P287" i="6"/>
  <c r="Q287" i="6" s="1"/>
  <c r="C287" i="6" a="1"/>
  <c r="C287" i="6" s="1"/>
  <c r="Y286" i="6"/>
  <c r="W286" i="6"/>
  <c r="U286" i="6"/>
  <c r="P286" i="6"/>
  <c r="Q286" i="6" s="1"/>
  <c r="C286" i="6" a="1"/>
  <c r="C286" i="6" s="1"/>
  <c r="Y285" i="6"/>
  <c r="W285" i="6"/>
  <c r="U285" i="6"/>
  <c r="P285" i="6"/>
  <c r="Q285" i="6" s="1"/>
  <c r="C285" i="6" a="1"/>
  <c r="C285" i="6" s="1"/>
  <c r="Y284" i="6"/>
  <c r="W284" i="6"/>
  <c r="U284" i="6"/>
  <c r="P284" i="6"/>
  <c r="Q284" i="6" s="1"/>
  <c r="C284" i="6" a="1"/>
  <c r="C284" i="6" s="1"/>
  <c r="N283" i="6"/>
  <c r="M283" i="6"/>
  <c r="L283" i="6"/>
  <c r="C283" i="6" a="1"/>
  <c r="C283" i="6" s="1"/>
  <c r="Y282" i="6"/>
  <c r="W282" i="6"/>
  <c r="U282" i="6"/>
  <c r="P282" i="6"/>
  <c r="Q282" i="6" s="1"/>
  <c r="C282" i="6" a="1"/>
  <c r="C282" i="6" s="1"/>
  <c r="Y281" i="6"/>
  <c r="W281" i="6"/>
  <c r="U281" i="6"/>
  <c r="P281" i="6"/>
  <c r="Q281" i="6" s="1"/>
  <c r="C281" i="6" a="1"/>
  <c r="C281" i="6" s="1"/>
  <c r="Y280" i="6"/>
  <c r="W280" i="6"/>
  <c r="U280" i="6"/>
  <c r="P280" i="6"/>
  <c r="Q280" i="6" s="1"/>
  <c r="C280" i="6" a="1"/>
  <c r="C280" i="6" s="1"/>
  <c r="Y279" i="6"/>
  <c r="W279" i="6"/>
  <c r="U279" i="6"/>
  <c r="P279" i="6"/>
  <c r="Q279" i="6" s="1"/>
  <c r="C279" i="6" a="1"/>
  <c r="C279" i="6" s="1"/>
  <c r="N278" i="6"/>
  <c r="M278" i="6"/>
  <c r="L278" i="6"/>
  <c r="C278" i="6" a="1"/>
  <c r="C278" i="6" s="1"/>
  <c r="Y277" i="6"/>
  <c r="W277" i="6"/>
  <c r="U277" i="6"/>
  <c r="P277" i="6"/>
  <c r="Q277" i="6" s="1"/>
  <c r="C277" i="6" a="1"/>
  <c r="C277" i="6" s="1"/>
  <c r="Y276" i="6"/>
  <c r="W276" i="6"/>
  <c r="U276" i="6"/>
  <c r="P276" i="6"/>
  <c r="Q276" i="6" s="1"/>
  <c r="C276" i="6" a="1"/>
  <c r="C276" i="6" s="1"/>
  <c r="Y275" i="6"/>
  <c r="W275" i="6"/>
  <c r="U275" i="6"/>
  <c r="P275" i="6"/>
  <c r="Q275" i="6" s="1"/>
  <c r="C275" i="6" a="1"/>
  <c r="C275" i="6" s="1"/>
  <c r="Y274" i="6"/>
  <c r="W274" i="6"/>
  <c r="U274" i="6"/>
  <c r="P274" i="6"/>
  <c r="Q274" i="6" s="1"/>
  <c r="C274" i="6" a="1"/>
  <c r="C274" i="6" s="1"/>
  <c r="P273" i="6"/>
  <c r="L273" i="6"/>
  <c r="V273" i="6" s="1"/>
  <c r="K273" i="6"/>
  <c r="C273" i="6" a="1"/>
  <c r="C273" i="6" s="1"/>
  <c r="Y272" i="6"/>
  <c r="W272" i="6"/>
  <c r="U272" i="6"/>
  <c r="P272" i="6"/>
  <c r="C272" i="6" a="1"/>
  <c r="C272" i="6" s="1"/>
  <c r="Y271" i="6"/>
  <c r="W271" i="6"/>
  <c r="U271" i="6"/>
  <c r="P271" i="6"/>
  <c r="Q271" i="6" s="1"/>
  <c r="C271" i="6" a="1"/>
  <c r="C271" i="6" s="1"/>
  <c r="Y270" i="6"/>
  <c r="W270" i="6"/>
  <c r="U270" i="6"/>
  <c r="P270" i="6"/>
  <c r="C270" i="6" a="1"/>
  <c r="C270" i="6" s="1"/>
  <c r="Y269" i="6"/>
  <c r="W269" i="6"/>
  <c r="U269" i="6"/>
  <c r="P269" i="6"/>
  <c r="C269" i="6" a="1"/>
  <c r="C269" i="6" s="1"/>
  <c r="N268" i="6"/>
  <c r="L268" i="6"/>
  <c r="C268" i="6" a="1"/>
  <c r="C268" i="6" s="1"/>
  <c r="Y267" i="6"/>
  <c r="W267" i="6"/>
  <c r="U267" i="6"/>
  <c r="P267" i="6"/>
  <c r="Q267" i="6" s="1"/>
  <c r="C267" i="6" a="1"/>
  <c r="C267" i="6" s="1"/>
  <c r="Y266" i="6"/>
  <c r="W266" i="6"/>
  <c r="U266" i="6"/>
  <c r="P266" i="6"/>
  <c r="Q266" i="6" s="1"/>
  <c r="C266" i="6" a="1"/>
  <c r="C266" i="6" s="1"/>
  <c r="Y265" i="6"/>
  <c r="W265" i="6"/>
  <c r="U265" i="6"/>
  <c r="P265" i="6"/>
  <c r="Q265" i="6" s="1"/>
  <c r="C265" i="6" a="1"/>
  <c r="C265" i="6" s="1"/>
  <c r="Y264" i="6"/>
  <c r="W264" i="6"/>
  <c r="U264" i="6"/>
  <c r="P264" i="6"/>
  <c r="Q264" i="6" s="1"/>
  <c r="C264" i="6" a="1"/>
  <c r="C264" i="6" s="1"/>
  <c r="N263" i="6"/>
  <c r="P263" i="6" s="1"/>
  <c r="C263" i="6" a="1"/>
  <c r="C263" i="6" s="1"/>
  <c r="Y262" i="6"/>
  <c r="W262" i="6"/>
  <c r="U262" i="6"/>
  <c r="P262" i="6"/>
  <c r="C262" i="6" a="1"/>
  <c r="C262" i="6" s="1"/>
  <c r="Y261" i="6"/>
  <c r="W261" i="6"/>
  <c r="U261" i="6"/>
  <c r="P261" i="6"/>
  <c r="C261" i="6" a="1"/>
  <c r="C261" i="6" s="1"/>
  <c r="Y260" i="6"/>
  <c r="W260" i="6"/>
  <c r="U260" i="6"/>
  <c r="P260" i="6"/>
  <c r="C260" i="6" a="1"/>
  <c r="C260" i="6" s="1"/>
  <c r="Y259" i="6"/>
  <c r="W259" i="6"/>
  <c r="U259" i="6"/>
  <c r="P259" i="6"/>
  <c r="C259" i="6" a="1"/>
  <c r="C259" i="6" s="1"/>
  <c r="N258" i="6"/>
  <c r="R258" i="6" s="1"/>
  <c r="S258" i="6" s="1"/>
  <c r="M258" i="6"/>
  <c r="L258" i="6"/>
  <c r="K258" i="6"/>
  <c r="C258" i="6" a="1"/>
  <c r="C258" i="6" s="1"/>
  <c r="Y257" i="6"/>
  <c r="W257" i="6"/>
  <c r="P257" i="6"/>
  <c r="C257" i="6" a="1"/>
  <c r="C257" i="6" s="1"/>
  <c r="Y256" i="6"/>
  <c r="W256" i="6"/>
  <c r="P256" i="6"/>
  <c r="C256" i="6" a="1"/>
  <c r="C256" i="6" s="1"/>
  <c r="Y255" i="6"/>
  <c r="W255" i="6"/>
  <c r="P255" i="6"/>
  <c r="C255" i="6" a="1"/>
  <c r="C255" i="6" s="1"/>
  <c r="Y254" i="6"/>
  <c r="W254" i="6"/>
  <c r="P254" i="6"/>
  <c r="C254" i="6" a="1"/>
  <c r="C254" i="6" s="1"/>
  <c r="Y253" i="6"/>
  <c r="W253" i="6"/>
  <c r="P253" i="6"/>
  <c r="C253" i="6" a="1"/>
  <c r="C253" i="6" s="1"/>
  <c r="N252" i="6"/>
  <c r="R252" i="6" s="1"/>
  <c r="M252" i="6"/>
  <c r="L252" i="6"/>
  <c r="C252" i="6" a="1"/>
  <c r="C252" i="6" s="1"/>
  <c r="Y251" i="6"/>
  <c r="W251" i="6"/>
  <c r="U251" i="6"/>
  <c r="P251" i="6"/>
  <c r="Q251" i="6" s="1"/>
  <c r="C251" i="6" a="1"/>
  <c r="C251" i="6" s="1"/>
  <c r="Y250" i="6"/>
  <c r="W250" i="6"/>
  <c r="U250" i="6"/>
  <c r="P250" i="6"/>
  <c r="Q250" i="6" s="1"/>
  <c r="C250" i="6" a="1"/>
  <c r="C250" i="6" s="1"/>
  <c r="Y249" i="6"/>
  <c r="W249" i="6"/>
  <c r="U249" i="6"/>
  <c r="P249" i="6"/>
  <c r="Q249" i="6" s="1"/>
  <c r="C249" i="6" a="1"/>
  <c r="C249" i="6" s="1"/>
  <c r="Y248" i="6"/>
  <c r="W248" i="6"/>
  <c r="U248" i="6"/>
  <c r="P248" i="6"/>
  <c r="Q248" i="6" s="1"/>
  <c r="C248" i="6" a="1"/>
  <c r="C248" i="6" s="1"/>
  <c r="Y247" i="6"/>
  <c r="W247" i="6"/>
  <c r="U247" i="6"/>
  <c r="P247" i="6"/>
  <c r="Q247" i="6" s="1"/>
  <c r="C247" i="6" a="1"/>
  <c r="C247" i="6" s="1"/>
  <c r="Y246" i="6"/>
  <c r="W246" i="6"/>
  <c r="U246" i="6"/>
  <c r="P246" i="6"/>
  <c r="Q246" i="6" s="1"/>
  <c r="C246" i="6" a="1"/>
  <c r="C246" i="6" s="1"/>
  <c r="Y245" i="6"/>
  <c r="W245" i="6"/>
  <c r="U245" i="6"/>
  <c r="P245" i="6"/>
  <c r="Q245" i="6" s="1"/>
  <c r="C245" i="6" a="1"/>
  <c r="C245" i="6" s="1"/>
  <c r="Y244" i="6"/>
  <c r="W244" i="6"/>
  <c r="U244" i="6"/>
  <c r="P244" i="6"/>
  <c r="Q244" i="6" s="1"/>
  <c r="C244" i="6" a="1"/>
  <c r="C244" i="6" s="1"/>
  <c r="Y243" i="6"/>
  <c r="W243" i="6"/>
  <c r="U243" i="6"/>
  <c r="P243" i="6"/>
  <c r="Q243" i="6" s="1"/>
  <c r="C243" i="6" a="1"/>
  <c r="C243" i="6" s="1"/>
  <c r="Y242" i="6"/>
  <c r="W242" i="6"/>
  <c r="U242" i="6"/>
  <c r="P242" i="6"/>
  <c r="Q242" i="6" s="1"/>
  <c r="C242" i="6" a="1"/>
  <c r="C242" i="6" s="1"/>
  <c r="Y241" i="6"/>
  <c r="W241" i="6"/>
  <c r="U241" i="6"/>
  <c r="P241" i="6"/>
  <c r="Q241" i="6" s="1"/>
  <c r="C241" i="6" a="1"/>
  <c r="C241" i="6" s="1"/>
  <c r="Y240" i="6"/>
  <c r="W240" i="6"/>
  <c r="U240" i="6"/>
  <c r="P240" i="6"/>
  <c r="Q240" i="6" s="1"/>
  <c r="C240" i="6" a="1"/>
  <c r="C240" i="6" s="1"/>
  <c r="Y239" i="6"/>
  <c r="W239" i="6"/>
  <c r="U239" i="6"/>
  <c r="P239" i="6"/>
  <c r="Q239" i="6" s="1"/>
  <c r="C239" i="6" a="1"/>
  <c r="C239" i="6" s="1"/>
  <c r="Y238" i="6"/>
  <c r="W238" i="6"/>
  <c r="U238" i="6"/>
  <c r="P238" i="6"/>
  <c r="Q238" i="6" s="1"/>
  <c r="C238" i="6" a="1"/>
  <c r="C238" i="6" s="1"/>
  <c r="Y237" i="6"/>
  <c r="W237" i="6"/>
  <c r="U237" i="6"/>
  <c r="P237" i="6"/>
  <c r="Q237" i="6" s="1"/>
  <c r="C237" i="6" a="1"/>
  <c r="C237" i="6" s="1"/>
  <c r="Y236" i="6"/>
  <c r="W236" i="6"/>
  <c r="U236" i="6"/>
  <c r="P236" i="6"/>
  <c r="Q236" i="6" s="1"/>
  <c r="C236" i="6" a="1"/>
  <c r="C236" i="6" s="1"/>
  <c r="Y235" i="6"/>
  <c r="W235" i="6"/>
  <c r="U235" i="6"/>
  <c r="P235" i="6"/>
  <c r="Q235" i="6" s="1"/>
  <c r="C235" i="6" a="1"/>
  <c r="C235" i="6" s="1"/>
  <c r="Y234" i="6"/>
  <c r="W234" i="6"/>
  <c r="U234" i="6"/>
  <c r="P234" i="6"/>
  <c r="Q234" i="6" s="1"/>
  <c r="C234" i="6" a="1"/>
  <c r="C234" i="6" s="1"/>
  <c r="Y233" i="6"/>
  <c r="W233" i="6"/>
  <c r="U233" i="6"/>
  <c r="P233" i="6"/>
  <c r="Q233" i="6" s="1"/>
  <c r="C233" i="6" a="1"/>
  <c r="C233" i="6" s="1"/>
  <c r="Y232" i="6"/>
  <c r="W232" i="6"/>
  <c r="U232" i="6"/>
  <c r="P232" i="6"/>
  <c r="Q232" i="6" s="1"/>
  <c r="C232" i="6" a="1"/>
  <c r="C232" i="6" s="1"/>
  <c r="Y231" i="6"/>
  <c r="W231" i="6"/>
  <c r="U231" i="6"/>
  <c r="P231" i="6"/>
  <c r="Q231" i="6" s="1"/>
  <c r="C231" i="6" a="1"/>
  <c r="C231" i="6" s="1"/>
  <c r="Y230" i="6"/>
  <c r="W230" i="6"/>
  <c r="U230" i="6"/>
  <c r="P230" i="6"/>
  <c r="Q230" i="6" s="1"/>
  <c r="C230" i="6" a="1"/>
  <c r="C230" i="6" s="1"/>
  <c r="Y229" i="6"/>
  <c r="W229" i="6"/>
  <c r="U229" i="6"/>
  <c r="P229" i="6"/>
  <c r="Q229" i="6" s="1"/>
  <c r="C229" i="6" a="1"/>
  <c r="C229" i="6" s="1"/>
  <c r="Y228" i="6"/>
  <c r="W228" i="6"/>
  <c r="U228" i="6"/>
  <c r="P228" i="6"/>
  <c r="Q228" i="6" s="1"/>
  <c r="C228" i="6" a="1"/>
  <c r="C228" i="6" s="1"/>
  <c r="Y227" i="6"/>
  <c r="W227" i="6"/>
  <c r="U227" i="6"/>
  <c r="P227" i="6"/>
  <c r="Q227" i="6" s="1"/>
  <c r="C227" i="6" a="1"/>
  <c r="C227" i="6" s="1"/>
  <c r="Y226" i="6"/>
  <c r="W226" i="6"/>
  <c r="U226" i="6"/>
  <c r="P226" i="6"/>
  <c r="Q226" i="6" s="1"/>
  <c r="C226" i="6" a="1"/>
  <c r="C226" i="6" s="1"/>
  <c r="P225" i="6"/>
  <c r="K225" i="6"/>
  <c r="X225" i="6" s="1"/>
  <c r="C225" i="6" a="1"/>
  <c r="C225" i="6" s="1"/>
  <c r="Y224" i="6"/>
  <c r="W224" i="6"/>
  <c r="P224" i="6"/>
  <c r="C224" i="6" a="1"/>
  <c r="C224" i="6" s="1"/>
  <c r="Y223" i="6"/>
  <c r="W223" i="6"/>
  <c r="P223" i="6"/>
  <c r="C223" i="6" a="1"/>
  <c r="C223" i="6" s="1"/>
  <c r="Y222" i="6"/>
  <c r="W222" i="6"/>
  <c r="U222" i="6"/>
  <c r="P222" i="6"/>
  <c r="C222" i="6" a="1"/>
  <c r="C222" i="6" s="1"/>
  <c r="Y221" i="6"/>
  <c r="W221" i="6"/>
  <c r="U221" i="6"/>
  <c r="P221" i="6"/>
  <c r="Q221" i="6" s="1"/>
  <c r="C221" i="6" a="1"/>
  <c r="C221" i="6" s="1"/>
  <c r="Y220" i="6"/>
  <c r="W220" i="6"/>
  <c r="P220" i="6"/>
  <c r="C220" i="6" a="1"/>
  <c r="C220" i="6" s="1"/>
  <c r="Y219" i="6"/>
  <c r="W219" i="6"/>
  <c r="P219" i="6"/>
  <c r="C219" i="6" a="1"/>
  <c r="C219" i="6" s="1"/>
  <c r="Y218" i="6"/>
  <c r="W218" i="6"/>
  <c r="U218" i="6"/>
  <c r="P218" i="6"/>
  <c r="Q218" i="6" s="1"/>
  <c r="C218" i="6" a="1"/>
  <c r="C218" i="6" s="1"/>
  <c r="Y217" i="6"/>
  <c r="W217" i="6"/>
  <c r="U217" i="6"/>
  <c r="P217" i="6"/>
  <c r="Q217" i="6" s="1"/>
  <c r="C217" i="6" a="1"/>
  <c r="C217" i="6" s="1"/>
  <c r="Y216" i="6"/>
  <c r="W216" i="6"/>
  <c r="P216" i="6"/>
  <c r="C216" i="6" a="1"/>
  <c r="C216" i="6" s="1"/>
  <c r="Y215" i="6"/>
  <c r="W215" i="6"/>
  <c r="U215" i="6"/>
  <c r="P215" i="6"/>
  <c r="Q215" i="6" s="1"/>
  <c r="C215" i="6" a="1"/>
  <c r="C215" i="6" s="1"/>
  <c r="Y214" i="6"/>
  <c r="W214" i="6"/>
  <c r="U214" i="6"/>
  <c r="P214" i="6"/>
  <c r="Q214" i="6" s="1"/>
  <c r="C214" i="6" a="1"/>
  <c r="C214" i="6" s="1"/>
  <c r="Y213" i="6"/>
  <c r="W213" i="6"/>
  <c r="P213" i="6"/>
  <c r="C213" i="6" a="1"/>
  <c r="C213" i="6" s="1"/>
  <c r="Y212" i="6"/>
  <c r="W212" i="6"/>
  <c r="U212" i="6"/>
  <c r="P212" i="6"/>
  <c r="Q212" i="6" s="1"/>
  <c r="C212" i="6" a="1"/>
  <c r="C212" i="6" s="1"/>
  <c r="P211" i="6"/>
  <c r="K211" i="6"/>
  <c r="X211" i="6" s="1"/>
  <c r="C211" i="6" a="1"/>
  <c r="C211" i="6" s="1"/>
  <c r="Y210" i="6"/>
  <c r="W210" i="6"/>
  <c r="U210" i="6"/>
  <c r="P210" i="6"/>
  <c r="Q210" i="6" s="1"/>
  <c r="C210" i="6" a="1"/>
  <c r="C210" i="6" s="1"/>
  <c r="Y209" i="6"/>
  <c r="W209" i="6"/>
  <c r="P209" i="6"/>
  <c r="Q209" i="6" s="1"/>
  <c r="C209" i="6"/>
  <c r="C209" i="6" a="1"/>
  <c r="Y208" i="6"/>
  <c r="W208" i="6"/>
  <c r="P208" i="6"/>
  <c r="Q208" i="6" s="1"/>
  <c r="C208" i="6" a="1"/>
  <c r="C208" i="6" s="1"/>
  <c r="Y207" i="6"/>
  <c r="W207" i="6"/>
  <c r="U207" i="6"/>
  <c r="P207" i="6"/>
  <c r="Q207" i="6" s="1"/>
  <c r="C207" i="6" a="1"/>
  <c r="C207" i="6" s="1"/>
  <c r="Y206" i="6"/>
  <c r="W206" i="6"/>
  <c r="P206" i="6"/>
  <c r="Q206" i="6" s="1"/>
  <c r="C206" i="6" a="1"/>
  <c r="C206" i="6" s="1"/>
  <c r="Y205" i="6"/>
  <c r="W205" i="6"/>
  <c r="U205" i="6"/>
  <c r="P205" i="6"/>
  <c r="Q205" i="6" s="1"/>
  <c r="C205" i="6" a="1"/>
  <c r="C205" i="6" s="1"/>
  <c r="Y204" i="6"/>
  <c r="W204" i="6"/>
  <c r="U204" i="6"/>
  <c r="P204" i="6"/>
  <c r="Q204" i="6" s="1"/>
  <c r="C204" i="6" a="1"/>
  <c r="C204" i="6" s="1"/>
  <c r="Y203" i="6"/>
  <c r="W203" i="6"/>
  <c r="U203" i="6"/>
  <c r="Q203" i="6"/>
  <c r="P203" i="6"/>
  <c r="C203" i="6" a="1"/>
  <c r="C203" i="6" s="1"/>
  <c r="Y202" i="6"/>
  <c r="W202" i="6"/>
  <c r="P202" i="6"/>
  <c r="Q202" i="6" s="1"/>
  <c r="C202" i="6" a="1"/>
  <c r="C202" i="6" s="1"/>
  <c r="Y201" i="6"/>
  <c r="W201" i="6"/>
  <c r="U201" i="6"/>
  <c r="P201" i="6"/>
  <c r="Q201" i="6" s="1"/>
  <c r="C201" i="6" a="1"/>
  <c r="C201" i="6" s="1"/>
  <c r="Y200" i="6"/>
  <c r="W200" i="6"/>
  <c r="U200" i="6"/>
  <c r="P200" i="6"/>
  <c r="Q200" i="6" s="1"/>
  <c r="C200" i="6" a="1"/>
  <c r="C200" i="6" s="1"/>
  <c r="Y199" i="6"/>
  <c r="W199" i="6"/>
  <c r="U199" i="6"/>
  <c r="P199" i="6"/>
  <c r="Q199" i="6" s="1"/>
  <c r="C199" i="6" a="1"/>
  <c r="C199" i="6" s="1"/>
  <c r="Y198" i="6"/>
  <c r="W198" i="6"/>
  <c r="P198" i="6"/>
  <c r="Q198" i="6" s="1"/>
  <c r="C198" i="6" a="1"/>
  <c r="C198" i="6" s="1"/>
  <c r="Y197" i="6"/>
  <c r="W197" i="6"/>
  <c r="U197" i="6"/>
  <c r="P197" i="6"/>
  <c r="Q197" i="6" s="1"/>
  <c r="C197" i="6" a="1"/>
  <c r="C197" i="6" s="1"/>
  <c r="Y196" i="6"/>
  <c r="W196" i="6"/>
  <c r="U196" i="6"/>
  <c r="P196" i="6"/>
  <c r="Q196" i="6" s="1"/>
  <c r="C196" i="6" a="1"/>
  <c r="C196" i="6" s="1"/>
  <c r="Y195" i="6"/>
  <c r="W195" i="6"/>
  <c r="U195" i="6"/>
  <c r="P195" i="6"/>
  <c r="Q195" i="6" s="1"/>
  <c r="C195" i="6" a="1"/>
  <c r="C195" i="6" s="1"/>
  <c r="Y194" i="6"/>
  <c r="W194" i="6"/>
  <c r="P194" i="6"/>
  <c r="Q194" i="6" s="1"/>
  <c r="C194" i="6" a="1"/>
  <c r="C194" i="6" s="1"/>
  <c r="Y193" i="6"/>
  <c r="W193" i="6"/>
  <c r="U193" i="6"/>
  <c r="P193" i="6"/>
  <c r="Q193" i="6" s="1"/>
  <c r="C193" i="6" a="1"/>
  <c r="C193" i="6" s="1"/>
  <c r="Y192" i="6"/>
  <c r="W192" i="6"/>
  <c r="U192" i="6"/>
  <c r="P192" i="6"/>
  <c r="Q192" i="6" s="1"/>
  <c r="C192" i="6" a="1"/>
  <c r="C192" i="6" s="1"/>
  <c r="Y191" i="6"/>
  <c r="W191" i="6"/>
  <c r="U191" i="6"/>
  <c r="P191" i="6"/>
  <c r="Q191" i="6" s="1"/>
  <c r="C191" i="6" a="1"/>
  <c r="C191" i="6" s="1"/>
  <c r="Y190" i="6"/>
  <c r="W190" i="6"/>
  <c r="P190" i="6"/>
  <c r="Q190" i="6" s="1"/>
  <c r="C190" i="6" a="1"/>
  <c r="C190" i="6" s="1"/>
  <c r="Y189" i="6"/>
  <c r="W189" i="6"/>
  <c r="U189" i="6"/>
  <c r="P189" i="6"/>
  <c r="Q189" i="6" s="1"/>
  <c r="C189" i="6" a="1"/>
  <c r="C189" i="6" s="1"/>
  <c r="Y188" i="6"/>
  <c r="W188" i="6"/>
  <c r="U188" i="6"/>
  <c r="P188" i="6"/>
  <c r="Q188" i="6" s="1"/>
  <c r="C188" i="6" a="1"/>
  <c r="C188" i="6" s="1"/>
  <c r="Y187" i="6"/>
  <c r="W187" i="6"/>
  <c r="U187" i="6"/>
  <c r="P187" i="6"/>
  <c r="Q187" i="6" s="1"/>
  <c r="C187" i="6" a="1"/>
  <c r="C187" i="6" s="1"/>
  <c r="Y186" i="6"/>
  <c r="W186" i="6"/>
  <c r="P186" i="6"/>
  <c r="Q186" i="6" s="1"/>
  <c r="C186" i="6" a="1"/>
  <c r="C186" i="6" s="1"/>
  <c r="Y185" i="6"/>
  <c r="W185" i="6"/>
  <c r="U185" i="6"/>
  <c r="P185" i="6"/>
  <c r="Q185" i="6" s="1"/>
  <c r="C185" i="6" a="1"/>
  <c r="C185" i="6" s="1"/>
  <c r="Y184" i="6"/>
  <c r="W184" i="6"/>
  <c r="U184" i="6"/>
  <c r="P184" i="6"/>
  <c r="Q184" i="6" s="1"/>
  <c r="C184" i="6" a="1"/>
  <c r="C184" i="6" s="1"/>
  <c r="Y183" i="6"/>
  <c r="W183" i="6"/>
  <c r="U183" i="6"/>
  <c r="P183" i="6"/>
  <c r="Q183" i="6" s="1"/>
  <c r="C183" i="6" a="1"/>
  <c r="C183" i="6" s="1"/>
  <c r="Y182" i="6"/>
  <c r="W182" i="6"/>
  <c r="P182" i="6"/>
  <c r="Q182" i="6" s="1"/>
  <c r="C182" i="6" a="1"/>
  <c r="C182" i="6" s="1"/>
  <c r="Y181" i="6"/>
  <c r="W181" i="6"/>
  <c r="U181" i="6"/>
  <c r="P181" i="6"/>
  <c r="Q181" i="6" s="1"/>
  <c r="C181" i="6" a="1"/>
  <c r="C181" i="6" s="1"/>
  <c r="Y180" i="6"/>
  <c r="W180" i="6"/>
  <c r="U180" i="6"/>
  <c r="P180" i="6"/>
  <c r="Q180" i="6" s="1"/>
  <c r="C180" i="6" a="1"/>
  <c r="C180" i="6" s="1"/>
  <c r="Y179" i="6"/>
  <c r="W179" i="6"/>
  <c r="U179" i="6"/>
  <c r="P179" i="6"/>
  <c r="Q179" i="6" s="1"/>
  <c r="C179" i="6" a="1"/>
  <c r="C179" i="6" s="1"/>
  <c r="Y178" i="6"/>
  <c r="W178" i="6"/>
  <c r="P178" i="6"/>
  <c r="Q178" i="6" s="1"/>
  <c r="C178" i="6" a="1"/>
  <c r="C178" i="6" s="1"/>
  <c r="Y177" i="6"/>
  <c r="W177" i="6"/>
  <c r="U177" i="6"/>
  <c r="P177" i="6"/>
  <c r="Q177" i="6" s="1"/>
  <c r="C177" i="6" a="1"/>
  <c r="C177" i="6" s="1"/>
  <c r="Y176" i="6"/>
  <c r="W176" i="6"/>
  <c r="U176" i="6"/>
  <c r="P176" i="6"/>
  <c r="Q176" i="6" s="1"/>
  <c r="C176" i="6" a="1"/>
  <c r="C176" i="6" s="1"/>
  <c r="Y175" i="6"/>
  <c r="W175" i="6"/>
  <c r="U175" i="6"/>
  <c r="P175" i="6"/>
  <c r="Q175" i="6" s="1"/>
  <c r="C175" i="6" a="1"/>
  <c r="C175" i="6" s="1"/>
  <c r="Y174" i="6"/>
  <c r="W174" i="6"/>
  <c r="P174" i="6"/>
  <c r="Q174" i="6" s="1"/>
  <c r="C174" i="6" a="1"/>
  <c r="C174" i="6" s="1"/>
  <c r="Y173" i="6"/>
  <c r="W173" i="6"/>
  <c r="U173" i="6"/>
  <c r="P173" i="6"/>
  <c r="Q173" i="6" s="1"/>
  <c r="C173" i="6" a="1"/>
  <c r="C173" i="6" s="1"/>
  <c r="Y172" i="6"/>
  <c r="W172" i="6"/>
  <c r="U172" i="6"/>
  <c r="P172" i="6"/>
  <c r="Q172" i="6" s="1"/>
  <c r="C172" i="6" a="1"/>
  <c r="C172" i="6" s="1"/>
  <c r="C171" i="6" a="1"/>
  <c r="C171" i="6" s="1"/>
  <c r="C170" i="6" a="1"/>
  <c r="C170" i="6" s="1"/>
  <c r="C169" i="6" a="1"/>
  <c r="C169" i="6" s="1"/>
  <c r="C168" i="6" a="1"/>
  <c r="C168" i="6" s="1"/>
  <c r="C167" i="6" a="1"/>
  <c r="C167" i="6" s="1"/>
  <c r="C166" i="6" a="1"/>
  <c r="C166" i="6" s="1"/>
  <c r="C165" i="6" a="1"/>
  <c r="C165" i="6" s="1"/>
  <c r="C164" i="6" a="1"/>
  <c r="C164" i="6" s="1"/>
  <c r="C163" i="6" a="1"/>
  <c r="C163" i="6" s="1"/>
  <c r="C162" i="6" a="1"/>
  <c r="C162" i="6" s="1"/>
  <c r="C161" i="6" a="1"/>
  <c r="C161" i="6" s="1"/>
  <c r="C160" i="6" a="1"/>
  <c r="C160" i="6" s="1"/>
  <c r="C159" i="6" a="1"/>
  <c r="C159" i="6" s="1"/>
  <c r="C158" i="6" a="1"/>
  <c r="C158" i="6" s="1"/>
  <c r="C157" i="6" a="1"/>
  <c r="C157" i="6" s="1"/>
  <c r="C156" i="6" a="1"/>
  <c r="C156" i="6" s="1"/>
  <c r="C155" i="6" a="1"/>
  <c r="C155" i="6" s="1"/>
  <c r="C154" i="6" a="1"/>
  <c r="C154" i="6" s="1"/>
  <c r="C153" i="6" a="1"/>
  <c r="C153" i="6" s="1"/>
  <c r="C152" i="6" a="1"/>
  <c r="C152" i="6" s="1"/>
  <c r="C151" i="6" a="1"/>
  <c r="C151" i="6" s="1"/>
  <c r="C150" i="6" a="1"/>
  <c r="C150" i="6" s="1"/>
  <c r="C149" i="6" a="1"/>
  <c r="C149" i="6" s="1"/>
  <c r="C148" i="6" a="1"/>
  <c r="C148" i="6" s="1"/>
  <c r="C147" i="6" a="1"/>
  <c r="C147" i="6" s="1"/>
  <c r="C146" i="6" a="1"/>
  <c r="C146" i="6" s="1"/>
  <c r="C145" i="6" a="1"/>
  <c r="C145" i="6" s="1"/>
  <c r="C144" i="6" a="1"/>
  <c r="C144" i="6" s="1"/>
  <c r="C143" i="6" a="1"/>
  <c r="C143" i="6" s="1"/>
  <c r="C142" i="6" a="1"/>
  <c r="C142" i="6" s="1"/>
  <c r="C141" i="6" a="1"/>
  <c r="C141" i="6" s="1"/>
  <c r="C140" i="6" a="1"/>
  <c r="C140" i="6" s="1"/>
  <c r="C139" i="6" a="1"/>
  <c r="C139" i="6" s="1"/>
  <c r="C138" i="6" a="1"/>
  <c r="C138" i="6" s="1"/>
  <c r="C137" i="6" a="1"/>
  <c r="C137" i="6" s="1"/>
  <c r="C136" i="6" a="1"/>
  <c r="C136" i="6" s="1"/>
  <c r="C135" i="6" a="1"/>
  <c r="C135" i="6" s="1"/>
  <c r="C134" i="6" a="1"/>
  <c r="C134" i="6" s="1"/>
  <c r="C133" i="6" a="1"/>
  <c r="C133" i="6" s="1"/>
  <c r="C132" i="6" a="1"/>
  <c r="C132" i="6" s="1"/>
  <c r="C131" i="6" a="1"/>
  <c r="C131" i="6" s="1"/>
  <c r="C130" i="6" a="1"/>
  <c r="C130" i="6" s="1"/>
  <c r="N129" i="6"/>
  <c r="R129" i="6" s="1"/>
  <c r="M129" i="6"/>
  <c r="C129" i="6" a="1"/>
  <c r="C129" i="6" s="1"/>
  <c r="N128" i="6"/>
  <c r="R128" i="6" s="1"/>
  <c r="M128" i="6"/>
  <c r="C128" i="6" a="1"/>
  <c r="C128" i="6" s="1"/>
  <c r="C127" i="6" a="1"/>
  <c r="C127" i="6" s="1"/>
  <c r="C126" i="6" a="1"/>
  <c r="C126" i="6" s="1"/>
  <c r="C125" i="6" a="1"/>
  <c r="C125" i="6" s="1"/>
  <c r="C124" i="6" a="1"/>
  <c r="C124" i="6" s="1"/>
  <c r="C123" i="6" a="1"/>
  <c r="C123" i="6" s="1"/>
  <c r="C122" i="6" a="1"/>
  <c r="C122" i="6" s="1"/>
  <c r="C121" i="6" a="1"/>
  <c r="C121" i="6" s="1"/>
  <c r="C120" i="6" a="1"/>
  <c r="C120" i="6" s="1"/>
  <c r="C119" i="6" a="1"/>
  <c r="C119" i="6" s="1"/>
  <c r="C118" i="6" a="1"/>
  <c r="C118" i="6" s="1"/>
  <c r="C117" i="6" a="1"/>
  <c r="C117" i="6" s="1"/>
  <c r="C116" i="6" a="1"/>
  <c r="C116" i="6" s="1"/>
  <c r="C115" i="6" a="1"/>
  <c r="C115" i="6" s="1"/>
  <c r="C114" i="6" a="1"/>
  <c r="C114" i="6" s="1"/>
  <c r="N113" i="6"/>
  <c r="R113" i="6" s="1"/>
  <c r="M113" i="6"/>
  <c r="C113" i="6" a="1"/>
  <c r="C113" i="6" s="1"/>
  <c r="N112" i="6"/>
  <c r="R112" i="6" s="1"/>
  <c r="M112" i="6"/>
  <c r="C112" i="6" a="1"/>
  <c r="C112" i="6" s="1"/>
  <c r="N111" i="6"/>
  <c r="R111" i="6" s="1"/>
  <c r="M111" i="6"/>
  <c r="C111" i="6" a="1"/>
  <c r="C111" i="6" s="1"/>
  <c r="C110" i="6" a="1"/>
  <c r="C110" i="6" s="1"/>
  <c r="C109" i="6" a="1"/>
  <c r="C109" i="6" s="1"/>
  <c r="C108" i="6" a="1"/>
  <c r="C108" i="6" s="1"/>
  <c r="C107" i="6" a="1"/>
  <c r="C107" i="6" s="1"/>
  <c r="C106" i="6" a="1"/>
  <c r="C106" i="6" s="1"/>
  <c r="C105" i="6" a="1"/>
  <c r="C105" i="6" s="1"/>
  <c r="C104" i="6" a="1"/>
  <c r="C104" i="6" s="1"/>
  <c r="C103" i="6" a="1"/>
  <c r="C103" i="6" s="1"/>
  <c r="C102" i="6" a="1"/>
  <c r="C102" i="6" s="1"/>
  <c r="C101" i="6" a="1"/>
  <c r="C101" i="6" s="1"/>
  <c r="N100" i="6"/>
  <c r="R100" i="6" s="1"/>
  <c r="M100" i="6"/>
  <c r="C100" i="6" a="1"/>
  <c r="C100" i="6" s="1"/>
  <c r="C99" i="6" a="1"/>
  <c r="C99" i="6" s="1"/>
  <c r="C98" i="6" a="1"/>
  <c r="C98" i="6" s="1"/>
  <c r="C97" i="6" a="1"/>
  <c r="C97" i="6" s="1"/>
  <c r="C96" i="6" a="1"/>
  <c r="C96" i="6" s="1"/>
  <c r="C95" i="6" a="1"/>
  <c r="C95" i="6" s="1"/>
  <c r="C94" i="6" a="1"/>
  <c r="C94" i="6" s="1"/>
  <c r="C93" i="6" a="1"/>
  <c r="C93" i="6" s="1"/>
  <c r="C92" i="6" a="1"/>
  <c r="C92" i="6" s="1"/>
  <c r="C91" i="6" a="1"/>
  <c r="C91" i="6" s="1"/>
  <c r="C90" i="6" a="1"/>
  <c r="C90" i="6" s="1"/>
  <c r="C89" i="6" a="1"/>
  <c r="C89" i="6" s="1"/>
  <c r="C88" i="6"/>
  <c r="C88" i="6" a="1"/>
  <c r="C87" i="6" a="1"/>
  <c r="C87" i="6" s="1"/>
  <c r="C86" i="6" a="1"/>
  <c r="C86" i="6" s="1"/>
  <c r="C85" i="6" a="1"/>
  <c r="C85" i="6" s="1"/>
  <c r="C84" i="6" a="1"/>
  <c r="C84" i="6" s="1"/>
  <c r="C83" i="6" a="1"/>
  <c r="C83" i="6" s="1"/>
  <c r="C82" i="6" a="1"/>
  <c r="C82" i="6" s="1"/>
  <c r="C81" i="6" a="1"/>
  <c r="C81" i="6" s="1"/>
  <c r="C80" i="6" a="1"/>
  <c r="C80" i="6" s="1"/>
  <c r="C79" i="6" a="1"/>
  <c r="C79" i="6" s="1"/>
  <c r="C78" i="6" a="1"/>
  <c r="C78" i="6" s="1"/>
  <c r="C77" i="6" a="1"/>
  <c r="C77" i="6" s="1"/>
  <c r="C76" i="6" a="1"/>
  <c r="C76" i="6" s="1"/>
  <c r="C75" i="6" a="1"/>
  <c r="C75" i="6" s="1"/>
  <c r="C74" i="6" a="1"/>
  <c r="C74" i="6" s="1"/>
  <c r="C73" i="6" a="1"/>
  <c r="C73" i="6" s="1"/>
  <c r="C72" i="6" a="1"/>
  <c r="C72" i="6" s="1"/>
  <c r="C71" i="6" a="1"/>
  <c r="C71" i="6" s="1"/>
  <c r="C70" i="6" a="1"/>
  <c r="C70" i="6" s="1"/>
  <c r="C69" i="6" a="1"/>
  <c r="C69" i="6" s="1"/>
  <c r="C68" i="6" a="1"/>
  <c r="C68" i="6" s="1"/>
  <c r="C67" i="6" a="1"/>
  <c r="C67" i="6" s="1"/>
  <c r="C66" i="6" a="1"/>
  <c r="C66" i="6" s="1"/>
  <c r="C65" i="6" a="1"/>
  <c r="C65" i="6" s="1"/>
  <c r="C64" i="6" a="1"/>
  <c r="C64" i="6" s="1"/>
  <c r="C63" i="6" a="1"/>
  <c r="C63" i="6" s="1"/>
  <c r="C62" i="6" a="1"/>
  <c r="C62" i="6" s="1"/>
  <c r="C61" i="6" a="1"/>
  <c r="C61" i="6" s="1"/>
  <c r="C60" i="6" a="1"/>
  <c r="C60" i="6" s="1"/>
  <c r="C59" i="6" a="1"/>
  <c r="C59" i="6" s="1"/>
  <c r="C58" i="6" a="1"/>
  <c r="C58" i="6" s="1"/>
  <c r="C57" i="6" a="1"/>
  <c r="C57" i="6" s="1"/>
  <c r="N56" i="6"/>
  <c r="K56" i="6"/>
  <c r="X56" i="6" s="1"/>
  <c r="Y56" i="6" s="1"/>
  <c r="C56" i="6" a="1"/>
  <c r="C56" i="6" s="1"/>
  <c r="C55" i="6" a="1"/>
  <c r="C55" i="6" s="1"/>
  <c r="C54" i="6" a="1"/>
  <c r="C54" i="6" s="1"/>
  <c r="C53" i="6" a="1"/>
  <c r="C53" i="6" s="1"/>
  <c r="C52" i="6" a="1"/>
  <c r="C52" i="6" s="1"/>
  <c r="C51" i="6" a="1"/>
  <c r="C51" i="6" s="1"/>
  <c r="C50" i="6" a="1"/>
  <c r="C50" i="6" s="1"/>
  <c r="C49" i="6" a="1"/>
  <c r="C49" i="6" s="1"/>
  <c r="C48" i="6" a="1"/>
  <c r="C48" i="6" s="1"/>
  <c r="C47" i="6" a="1"/>
  <c r="C47" i="6" s="1"/>
  <c r="C46" i="6" a="1"/>
  <c r="C46" i="6" s="1"/>
  <c r="C45" i="6" a="1"/>
  <c r="C45" i="6" s="1"/>
  <c r="L44" i="6"/>
  <c r="C44" i="6" a="1"/>
  <c r="C44" i="6" s="1"/>
  <c r="C43" i="6" a="1"/>
  <c r="C43" i="6" s="1"/>
  <c r="G28" i="6"/>
  <c r="F28" i="6"/>
  <c r="G24" i="6"/>
  <c r="F24" i="6"/>
  <c r="G20" i="6"/>
  <c r="F20" i="6"/>
  <c r="G16" i="6"/>
  <c r="F16" i="6"/>
  <c r="C130" i="10" a="1"/>
  <c r="C130" i="10" s="1"/>
  <c r="C129" i="10" a="1"/>
  <c r="C129" i="10" s="1"/>
  <c r="T278" i="6" l="1"/>
  <c r="P258" i="6"/>
  <c r="T283" i="6"/>
  <c r="T298" i="6"/>
  <c r="M39" i="6"/>
  <c r="R39" i="45"/>
  <c r="U39" i="45"/>
  <c r="T39" i="45"/>
  <c r="S39" i="45"/>
  <c r="V39" i="45"/>
  <c r="W39" i="45"/>
  <c r="O39" i="8"/>
  <c r="J39" i="8"/>
  <c r="L39" i="8"/>
  <c r="F39" i="8"/>
  <c r="N39" i="8"/>
  <c r="H39" i="8"/>
  <c r="P39" i="8"/>
  <c r="Y72" i="3"/>
  <c r="L35" i="3"/>
  <c r="Q39" i="8"/>
  <c r="AD132" i="8"/>
  <c r="AB132" i="8"/>
  <c r="Z132" i="8"/>
  <c r="K39" i="8"/>
  <c r="I39" i="8"/>
  <c r="G39" i="8"/>
  <c r="E39" i="8"/>
  <c r="M39" i="8"/>
  <c r="U38" i="16"/>
  <c r="K183" i="8"/>
  <c r="AD183" i="8" s="1"/>
  <c r="AE183" i="8" s="1"/>
  <c r="K182" i="8"/>
  <c r="AD182" i="8" s="1"/>
  <c r="V288" i="6"/>
  <c r="W288" i="6" s="1"/>
  <c r="X288" i="6"/>
  <c r="Y288" i="6" s="1"/>
  <c r="X293" i="6"/>
  <c r="T293" i="6"/>
  <c r="V293" i="6"/>
  <c r="P298" i="6"/>
  <c r="P293" i="6"/>
  <c r="Q293" i="6" s="1"/>
  <c r="R293" i="6"/>
  <c r="S293" i="6" s="1"/>
  <c r="X112" i="6"/>
  <c r="Y112" i="6" s="1"/>
  <c r="T112" i="6"/>
  <c r="U112" i="6" s="1"/>
  <c r="V112" i="6"/>
  <c r="W112" i="6" s="1"/>
  <c r="V298" i="6"/>
  <c r="W298" i="6" s="1"/>
  <c r="X298" i="6"/>
  <c r="X111" i="6"/>
  <c r="Y111" i="6" s="1"/>
  <c r="T111" i="6"/>
  <c r="U111" i="6" s="1"/>
  <c r="V111" i="6"/>
  <c r="W111" i="6" s="1"/>
  <c r="S111" i="6"/>
  <c r="Q111" i="6"/>
  <c r="P288" i="6"/>
  <c r="R288" i="6"/>
  <c r="S288" i="6" s="1"/>
  <c r="S112" i="6"/>
  <c r="Q112" i="6"/>
  <c r="X283" i="6"/>
  <c r="Y283" i="6" s="1"/>
  <c r="V283" i="6"/>
  <c r="W283" i="6" s="1"/>
  <c r="X128" i="6"/>
  <c r="Y128" i="6" s="1"/>
  <c r="T128" i="6"/>
  <c r="U128" i="6" s="1"/>
  <c r="V128" i="6"/>
  <c r="W128" i="6" s="1"/>
  <c r="X44" i="6"/>
  <c r="E39" i="6" s="1"/>
  <c r="V44" i="6"/>
  <c r="H39" i="6" s="1"/>
  <c r="X113" i="6"/>
  <c r="Y113" i="6" s="1"/>
  <c r="T113" i="6"/>
  <c r="U113" i="6" s="1"/>
  <c r="V113" i="6"/>
  <c r="W113" i="6" s="1"/>
  <c r="S128" i="6"/>
  <c r="Q128" i="6"/>
  <c r="V252" i="6"/>
  <c r="X252" i="6"/>
  <c r="X258" i="6"/>
  <c r="V278" i="6"/>
  <c r="W278" i="6" s="1"/>
  <c r="X278" i="6"/>
  <c r="Y278" i="6" s="1"/>
  <c r="P283" i="6"/>
  <c r="R283" i="6"/>
  <c r="S283" i="6" s="1"/>
  <c r="S113" i="6"/>
  <c r="Q113" i="6"/>
  <c r="T252" i="6"/>
  <c r="V258" i="6"/>
  <c r="R56" i="6"/>
  <c r="L39" i="6" s="1"/>
  <c r="T56" i="6"/>
  <c r="J39" i="6" s="1"/>
  <c r="V56" i="6"/>
  <c r="W56" i="6" s="1"/>
  <c r="V129" i="6"/>
  <c r="W129" i="6" s="1"/>
  <c r="X129" i="6"/>
  <c r="Y129" i="6" s="1"/>
  <c r="T129" i="6"/>
  <c r="U129" i="6" s="1"/>
  <c r="S252" i="6"/>
  <c r="T258" i="6"/>
  <c r="V263" i="6"/>
  <c r="W263" i="6" s="1"/>
  <c r="R263" i="6"/>
  <c r="S263" i="6" s="1"/>
  <c r="X263" i="6"/>
  <c r="Y263" i="6" s="1"/>
  <c r="T263" i="6"/>
  <c r="P278" i="6"/>
  <c r="R278" i="6"/>
  <c r="S278" i="6" s="1"/>
  <c r="X100" i="6"/>
  <c r="T100" i="6"/>
  <c r="V100" i="6"/>
  <c r="S129" i="6"/>
  <c r="Q129" i="6"/>
  <c r="X268" i="6"/>
  <c r="V268" i="6"/>
  <c r="X273" i="6"/>
  <c r="Y273" i="6" s="1"/>
  <c r="S100" i="6"/>
  <c r="Q100" i="6"/>
  <c r="L35" i="6"/>
  <c r="Q35" i="6" s="1"/>
  <c r="K35" i="6"/>
  <c r="P268" i="6"/>
  <c r="R268" i="6"/>
  <c r="S268" i="6" s="1"/>
  <c r="T268" i="6"/>
  <c r="P252" i="6"/>
  <c r="Y225" i="6"/>
  <c r="W225" i="6"/>
  <c r="U225" i="6"/>
  <c r="U293" i="6"/>
  <c r="W293" i="6"/>
  <c r="Q288" i="6"/>
  <c r="Q225" i="6"/>
  <c r="W211" i="6"/>
  <c r="Y268" i="6"/>
  <c r="W268" i="6"/>
  <c r="Q273" i="6"/>
  <c r="U273" i="6"/>
  <c r="K184" i="8"/>
  <c r="AD184" i="8" s="1"/>
  <c r="AE184" i="8" s="1"/>
  <c r="U213" i="6"/>
  <c r="Q213" i="6"/>
  <c r="Q403" i="6"/>
  <c r="U403" i="6"/>
  <c r="Q379" i="6"/>
  <c r="U379" i="6"/>
  <c r="Q385" i="6"/>
  <c r="U385" i="6"/>
  <c r="U219" i="6"/>
  <c r="Q219" i="6"/>
  <c r="U208" i="6"/>
  <c r="U224" i="6"/>
  <c r="Q224" i="6"/>
  <c r="U216" i="6"/>
  <c r="Q216" i="6"/>
  <c r="U223" i="6"/>
  <c r="Q223" i="6"/>
  <c r="U220" i="6"/>
  <c r="Q220" i="6"/>
  <c r="U332" i="6"/>
  <c r="Q332" i="6"/>
  <c r="Q409" i="6"/>
  <c r="U409" i="6"/>
  <c r="U209" i="6"/>
  <c r="U335" i="6"/>
  <c r="Q335" i="6"/>
  <c r="Q396" i="6"/>
  <c r="U396" i="6"/>
  <c r="Q222" i="6"/>
  <c r="U364" i="6"/>
  <c r="Q364" i="6"/>
  <c r="Q372" i="6"/>
  <c r="U372" i="6"/>
  <c r="Y258" i="6"/>
  <c r="U174" i="6"/>
  <c r="U178" i="6"/>
  <c r="U182" i="6"/>
  <c r="U186" i="6"/>
  <c r="U190" i="6"/>
  <c r="U194" i="6"/>
  <c r="U198" i="6"/>
  <c r="U202" i="6"/>
  <c r="U206" i="6"/>
  <c r="U291" i="6"/>
  <c r="U253" i="6"/>
  <c r="Q253" i="6"/>
  <c r="U255" i="6"/>
  <c r="Q255" i="6"/>
  <c r="W258" i="6"/>
  <c r="Q347" i="6"/>
  <c r="Q361" i="6"/>
  <c r="U361" i="6"/>
  <c r="U257" i="6"/>
  <c r="Q257" i="6"/>
  <c r="Q272" i="6"/>
  <c r="U380" i="6"/>
  <c r="Q380" i="6"/>
  <c r="U404" i="6"/>
  <c r="Q404" i="6"/>
  <c r="U254" i="6"/>
  <c r="Q254" i="6"/>
  <c r="Q269" i="6"/>
  <c r="Q270" i="6"/>
  <c r="U360" i="6"/>
  <c r="Q360" i="6"/>
  <c r="U382" i="6"/>
  <c r="Q382" i="6"/>
  <c r="U406" i="6"/>
  <c r="Q406" i="6"/>
  <c r="Q333" i="6"/>
  <c r="Q414" i="6"/>
  <c r="U256" i="6"/>
  <c r="Q256" i="6"/>
  <c r="U292" i="6"/>
  <c r="U344" i="6"/>
  <c r="Q344" i="6"/>
  <c r="U348" i="6"/>
  <c r="Q366" i="6"/>
  <c r="U369" i="6"/>
  <c r="Q369" i="6"/>
  <c r="U393" i="6"/>
  <c r="Q393" i="6"/>
  <c r="U417" i="6"/>
  <c r="Q417" i="6"/>
  <c r="U374" i="6"/>
  <c r="Q374" i="6"/>
  <c r="U398" i="6"/>
  <c r="Q398" i="6"/>
  <c r="W273" i="6"/>
  <c r="Q342" i="6"/>
  <c r="Q359" i="6"/>
  <c r="U363" i="6"/>
  <c r="Q363" i="6"/>
  <c r="Q384" i="6"/>
  <c r="U387" i="6"/>
  <c r="Q387" i="6"/>
  <c r="Q408" i="6"/>
  <c r="U411" i="6"/>
  <c r="Q411" i="6"/>
  <c r="U427" i="6"/>
  <c r="Y293" i="6"/>
  <c r="U368" i="6"/>
  <c r="Q368" i="6"/>
  <c r="U392" i="6"/>
  <c r="Q392" i="6"/>
  <c r="Q373" i="6"/>
  <c r="Q397" i="6"/>
  <c r="Q413" i="6"/>
  <c r="U373" i="6"/>
  <c r="U381" i="6"/>
  <c r="Q381" i="6"/>
  <c r="U397" i="6"/>
  <c r="U405" i="6"/>
  <c r="Q405" i="6"/>
  <c r="U429" i="6"/>
  <c r="Q429" i="6"/>
  <c r="Q259" i="6"/>
  <c r="Q260" i="6"/>
  <c r="Q261" i="6"/>
  <c r="Q262" i="6"/>
  <c r="Q338" i="6"/>
  <c r="Q349" i="6"/>
  <c r="U362" i="6"/>
  <c r="Q362" i="6"/>
  <c r="Q370" i="6"/>
  <c r="U386" i="6"/>
  <c r="Q386" i="6"/>
  <c r="Q394" i="6"/>
  <c r="U410" i="6"/>
  <c r="Q410" i="6"/>
  <c r="U367" i="6"/>
  <c r="U375" i="6"/>
  <c r="Q375" i="6"/>
  <c r="U399" i="6"/>
  <c r="Q399" i="6"/>
  <c r="U423" i="6"/>
  <c r="Q423" i="6"/>
  <c r="Q416" i="6"/>
  <c r="Q422" i="6"/>
  <c r="Q428" i="6"/>
  <c r="C241" i="32" a="1"/>
  <c r="C241" i="32" s="1"/>
  <c r="C240" i="32" a="1"/>
  <c r="C240" i="32" s="1"/>
  <c r="C238" i="32" a="1"/>
  <c r="C238" i="32" s="1"/>
  <c r="C237" i="32" a="1"/>
  <c r="C237" i="32" s="1"/>
  <c r="C236" i="32" a="1"/>
  <c r="C236" i="32" s="1"/>
  <c r="C235" i="32" a="1"/>
  <c r="C235" i="32" s="1"/>
  <c r="C234" i="32" a="1"/>
  <c r="C234" i="32" s="1"/>
  <c r="C233" i="32" a="1"/>
  <c r="C233" i="32" s="1"/>
  <c r="C232" i="32" a="1"/>
  <c r="C232" i="32" s="1"/>
  <c r="C231" i="32" a="1"/>
  <c r="C231" i="32" s="1"/>
  <c r="C230" i="32" a="1"/>
  <c r="C230" i="32" s="1"/>
  <c r="C229" i="32" a="1"/>
  <c r="C229" i="32" s="1"/>
  <c r="C228" i="32" a="1"/>
  <c r="C228" i="32" s="1"/>
  <c r="C227" i="32" a="1"/>
  <c r="C227" i="32" s="1"/>
  <c r="C226" i="32" a="1"/>
  <c r="C226" i="32" s="1"/>
  <c r="C225" i="32" a="1"/>
  <c r="C225" i="32" s="1"/>
  <c r="C224" i="32" a="1"/>
  <c r="C224" i="32" s="1"/>
  <c r="C223" i="32" a="1"/>
  <c r="C223" i="32" s="1"/>
  <c r="C222" i="32" a="1"/>
  <c r="C222" i="32" s="1"/>
  <c r="C221" i="32" a="1"/>
  <c r="C221" i="32" s="1"/>
  <c r="C220" i="32" a="1"/>
  <c r="C220" i="32" s="1"/>
  <c r="C219" i="32" a="1"/>
  <c r="C219" i="32" s="1"/>
  <c r="C218" i="32" a="1"/>
  <c r="C218" i="32" s="1"/>
  <c r="C217" i="32" a="1"/>
  <c r="C217" i="32" s="1"/>
  <c r="C216" i="32" a="1"/>
  <c r="C216" i="32" s="1"/>
  <c r="C215" i="32" a="1"/>
  <c r="C215" i="32" s="1"/>
  <c r="C213" i="32" a="1"/>
  <c r="C213" i="32" s="1"/>
  <c r="C212" i="32" a="1"/>
  <c r="C212" i="32" s="1"/>
  <c r="C211" i="32" a="1"/>
  <c r="C211" i="32" s="1"/>
  <c r="C210" i="32" a="1"/>
  <c r="C210" i="32" s="1"/>
  <c r="C209" i="32" a="1"/>
  <c r="C209" i="32" s="1"/>
  <c r="C208" i="32" a="1"/>
  <c r="C208" i="32" s="1"/>
  <c r="C207" i="32" a="1"/>
  <c r="C207" i="32" s="1"/>
  <c r="C206" i="32" a="1"/>
  <c r="C206" i="32" s="1"/>
  <c r="C205" i="32" a="1"/>
  <c r="C205" i="32" s="1"/>
  <c r="C204" i="32" a="1"/>
  <c r="C204" i="32" s="1"/>
  <c r="C203" i="32" a="1"/>
  <c r="C203" i="32" s="1"/>
  <c r="C202" i="32" a="1"/>
  <c r="C202" i="32" s="1"/>
  <c r="C200" i="32" a="1"/>
  <c r="C200" i="32" s="1"/>
  <c r="C199" i="32" a="1"/>
  <c r="C199" i="32" s="1"/>
  <c r="C198" i="32" a="1"/>
  <c r="C198" i="32" s="1"/>
  <c r="C197" i="32" a="1"/>
  <c r="C197" i="32" s="1"/>
  <c r="C196" i="32" a="1"/>
  <c r="C196" i="32" s="1"/>
  <c r="C195" i="32" a="1"/>
  <c r="C195" i="32" s="1"/>
  <c r="C194" i="32" a="1"/>
  <c r="C194" i="32" s="1"/>
  <c r="C193" i="32" a="1"/>
  <c r="C193" i="32" s="1"/>
  <c r="C192" i="32" a="1"/>
  <c r="C192" i="32" s="1"/>
  <c r="C191" i="32" a="1"/>
  <c r="C191" i="32" s="1"/>
  <c r="C190" i="32" a="1"/>
  <c r="C190" i="32" s="1"/>
  <c r="C188" i="32" a="1"/>
  <c r="C188" i="32" s="1"/>
  <c r="C187" i="32" a="1"/>
  <c r="C187" i="32" s="1"/>
  <c r="C186" i="32" a="1"/>
  <c r="C186" i="32" s="1"/>
  <c r="C185" i="32" a="1"/>
  <c r="C185" i="32" s="1"/>
  <c r="C184" i="32" a="1"/>
  <c r="C184" i="32" s="1"/>
  <c r="C183" i="32" a="1"/>
  <c r="C183" i="32" s="1"/>
  <c r="C180" i="32" a="1"/>
  <c r="C180" i="32" s="1"/>
  <c r="C179" i="32" a="1"/>
  <c r="C179" i="32" s="1"/>
  <c r="C178" i="32" a="1"/>
  <c r="C178" i="32" s="1"/>
  <c r="C177" i="32" a="1"/>
  <c r="C177" i="32" s="1"/>
  <c r="C176" i="32" a="1"/>
  <c r="C176" i="32" s="1"/>
  <c r="C175" i="32" a="1"/>
  <c r="C175" i="32" s="1"/>
  <c r="C174" i="32" a="1"/>
  <c r="C174" i="32" s="1"/>
  <c r="C172" i="32" a="1"/>
  <c r="C172" i="32" s="1"/>
  <c r="C171" i="32" a="1"/>
  <c r="C171" i="32" s="1"/>
  <c r="C170" i="32" a="1"/>
  <c r="C170" i="32" s="1"/>
  <c r="C168" i="32" a="1"/>
  <c r="C168" i="32" s="1"/>
  <c r="C167" i="32" a="1"/>
  <c r="C167" i="32" s="1"/>
  <c r="C166" i="32" a="1"/>
  <c r="C166" i="32" s="1"/>
  <c r="C165" i="32" a="1"/>
  <c r="C165" i="32" s="1"/>
  <c r="C164" i="32" a="1"/>
  <c r="C164" i="32" s="1"/>
  <c r="C161" i="32" a="1"/>
  <c r="C161" i="32" s="1"/>
  <c r="C160" i="32" a="1"/>
  <c r="C160" i="32" s="1"/>
  <c r="C159" i="32" a="1"/>
  <c r="C159" i="32" s="1"/>
  <c r="C158" i="32" a="1"/>
  <c r="C158" i="32" s="1"/>
  <c r="C149" i="32" a="1"/>
  <c r="C149" i="32" s="1"/>
  <c r="C150" i="32" a="1"/>
  <c r="C150" i="32" s="1"/>
  <c r="C151" i="32" a="1"/>
  <c r="C151" i="32" s="1"/>
  <c r="C152" i="32" a="1"/>
  <c r="C152" i="32" s="1"/>
  <c r="C153" i="32" a="1"/>
  <c r="C153" i="32" s="1"/>
  <c r="C154" i="32" a="1"/>
  <c r="C154" i="32" s="1"/>
  <c r="C155" i="32" a="1"/>
  <c r="C155" i="32" s="1"/>
  <c r="C156" i="32" a="1"/>
  <c r="C156" i="32" s="1"/>
  <c r="C157" i="32" a="1"/>
  <c r="C157" i="32" s="1"/>
  <c r="C134" i="32" a="1"/>
  <c r="C134" i="32" s="1"/>
  <c r="C135" i="32" a="1"/>
  <c r="C135" i="32" s="1"/>
  <c r="C136" i="32" a="1"/>
  <c r="C136" i="32" s="1"/>
  <c r="C137" i="32" a="1"/>
  <c r="C137" i="32" s="1"/>
  <c r="C138" i="32" a="1"/>
  <c r="C138" i="32" s="1"/>
  <c r="C139" i="32" a="1"/>
  <c r="C139" i="32" s="1"/>
  <c r="C140" i="32" a="1"/>
  <c r="C140" i="32" s="1"/>
  <c r="C141" i="32" a="1"/>
  <c r="C141" i="32" s="1"/>
  <c r="C142" i="32" a="1"/>
  <c r="C142" i="32" s="1"/>
  <c r="C143" i="32" a="1"/>
  <c r="C143" i="32" s="1"/>
  <c r="C144" i="32" a="1"/>
  <c r="C144" i="32" s="1"/>
  <c r="C145" i="32" a="1"/>
  <c r="C145" i="32" s="1"/>
  <c r="C146" i="32" a="1"/>
  <c r="C146" i="32" s="1"/>
  <c r="C147" i="32" a="1"/>
  <c r="C147" i="32" s="1"/>
  <c r="C148" i="32" a="1"/>
  <c r="C148" i="32" s="1"/>
  <c r="C133" i="32" a="1"/>
  <c r="C133" i="32" s="1"/>
  <c r="C132" i="32" a="1"/>
  <c r="C132" i="32" s="1"/>
  <c r="C131" i="32" a="1"/>
  <c r="C131" i="32" s="1"/>
  <c r="C130" i="32" a="1"/>
  <c r="C130" i="32" s="1"/>
  <c r="C129" i="32" a="1"/>
  <c r="C129" i="32" s="1"/>
  <c r="C128" i="32" a="1"/>
  <c r="C128" i="32" s="1"/>
  <c r="C127" i="32" a="1"/>
  <c r="C127" i="32" s="1"/>
  <c r="C126" i="32" a="1"/>
  <c r="C126" i="32" s="1"/>
  <c r="C125" i="32" a="1"/>
  <c r="C125" i="32" s="1"/>
  <c r="C124" i="32" a="1"/>
  <c r="C124" i="32" s="1"/>
  <c r="C123" i="32" a="1"/>
  <c r="C123" i="32" s="1"/>
  <c r="C122" i="32" a="1"/>
  <c r="C122" i="32" s="1"/>
  <c r="M307" i="3"/>
  <c r="C61" i="34" a="1"/>
  <c r="C61" i="34" s="1"/>
  <c r="C60" i="34" a="1"/>
  <c r="C60" i="34" s="1"/>
  <c r="C59" i="34" a="1"/>
  <c r="C59" i="34" s="1"/>
  <c r="C69" i="31" a="1"/>
  <c r="C69" i="31" s="1"/>
  <c r="C105" i="3" a="1"/>
  <c r="C105" i="3" s="1"/>
  <c r="C257" i="14" a="1"/>
  <c r="C257" i="14" s="1"/>
  <c r="C256" i="14" a="1"/>
  <c r="C256" i="14" s="1"/>
  <c r="C255" i="14" a="1"/>
  <c r="C255" i="14" s="1"/>
  <c r="C254" i="14" a="1"/>
  <c r="C254" i="14" s="1"/>
  <c r="C253" i="14" a="1"/>
  <c r="C253" i="14" s="1"/>
  <c r="C252" i="14" a="1"/>
  <c r="C252" i="14" s="1"/>
  <c r="C251" i="14" a="1"/>
  <c r="C251" i="14" s="1"/>
  <c r="C360" i="5" a="1"/>
  <c r="C360" i="5" s="1"/>
  <c r="C361" i="5" a="1"/>
  <c r="C361" i="5" s="1"/>
  <c r="C362" i="5" a="1"/>
  <c r="C362" i="5" s="1"/>
  <c r="C363" i="5" a="1"/>
  <c r="C363" i="5" s="1"/>
  <c r="C364" i="5" a="1"/>
  <c r="C364" i="5" s="1"/>
  <c r="C365" i="5" a="1"/>
  <c r="C365" i="5" s="1"/>
  <c r="C366" i="5" a="1"/>
  <c r="C366" i="5" s="1"/>
  <c r="C367" i="5" a="1"/>
  <c r="C367" i="5" s="1"/>
  <c r="C368" i="5" a="1"/>
  <c r="C368" i="5" s="1"/>
  <c r="C369" i="5" a="1"/>
  <c r="C369" i="5" s="1"/>
  <c r="C370" i="5" a="1"/>
  <c r="C370" i="5" s="1"/>
  <c r="C371" i="5" a="1"/>
  <c r="C371" i="5" s="1"/>
  <c r="C372" i="5" a="1"/>
  <c r="C372" i="5" s="1"/>
  <c r="C373" i="5" a="1"/>
  <c r="C373" i="5" s="1"/>
  <c r="C374" i="5" a="1"/>
  <c r="C374" i="5" s="1"/>
  <c r="C375" i="5" a="1"/>
  <c r="C375" i="5" s="1"/>
  <c r="C376" i="5" a="1"/>
  <c r="C376" i="5" s="1"/>
  <c r="C377" i="5" a="1"/>
  <c r="C377" i="5" s="1"/>
  <c r="C378" i="5" a="1"/>
  <c r="C378" i="5" s="1"/>
  <c r="C379" i="5" a="1"/>
  <c r="C379" i="5" s="1"/>
  <c r="C381" i="5" a="1"/>
  <c r="C381" i="5" s="1"/>
  <c r="C382" i="5" a="1"/>
  <c r="C382" i="5" s="1"/>
  <c r="C383" i="5" a="1"/>
  <c r="C383" i="5" s="1"/>
  <c r="C384" i="5" a="1"/>
  <c r="C384" i="5" s="1"/>
  <c r="C385" i="5" a="1"/>
  <c r="C385" i="5" s="1"/>
  <c r="C386" i="5" a="1"/>
  <c r="C386" i="5" s="1"/>
  <c r="C387" i="5" a="1"/>
  <c r="C387" i="5" s="1"/>
  <c r="C388" i="5" a="1"/>
  <c r="C388" i="5" s="1"/>
  <c r="C389" i="5" a="1"/>
  <c r="C389" i="5" s="1"/>
  <c r="C390" i="5" a="1"/>
  <c r="C390" i="5" s="1"/>
  <c r="C391" i="5" a="1"/>
  <c r="C391" i="5" s="1"/>
  <c r="C392" i="5" a="1"/>
  <c r="C392" i="5" s="1"/>
  <c r="C393" i="5" a="1"/>
  <c r="C393" i="5" s="1"/>
  <c r="C396" i="5" a="1"/>
  <c r="C396" i="5" s="1"/>
  <c r="C397" i="5" a="1"/>
  <c r="C397" i="5" s="1"/>
  <c r="C398" i="5" a="1"/>
  <c r="C398" i="5" s="1"/>
  <c r="C399" i="5" a="1"/>
  <c r="C399" i="5" s="1"/>
  <c r="C400" i="5" a="1"/>
  <c r="C400" i="5" s="1"/>
  <c r="C401" i="5" a="1"/>
  <c r="C401" i="5" s="1"/>
  <c r="C402" i="5" a="1"/>
  <c r="C402" i="5" s="1"/>
  <c r="C403" i="5" a="1"/>
  <c r="C403" i="5" s="1"/>
  <c r="C404" i="5" a="1"/>
  <c r="C404" i="5" s="1"/>
  <c r="C405" i="5" a="1"/>
  <c r="C405" i="5" s="1"/>
  <c r="C406" i="5" a="1"/>
  <c r="C406" i="5" s="1"/>
  <c r="C407" i="5" a="1"/>
  <c r="C407" i="5" s="1"/>
  <c r="C408" i="5" a="1"/>
  <c r="C408" i="5" s="1"/>
  <c r="C409" i="5" a="1"/>
  <c r="C409" i="5" s="1"/>
  <c r="C410" i="5" a="1"/>
  <c r="C410" i="5" s="1"/>
  <c r="C411" i="5" a="1"/>
  <c r="C411" i="5" s="1"/>
  <c r="C412" i="5" a="1"/>
  <c r="C412" i="5" s="1"/>
  <c r="C413" i="5" a="1"/>
  <c r="C413" i="5" s="1"/>
  <c r="C414" i="5" a="1"/>
  <c r="C414" i="5" s="1"/>
  <c r="C415" i="5" a="1"/>
  <c r="C415" i="5" s="1"/>
  <c r="C416" i="5" a="1"/>
  <c r="C416" i="5" s="1"/>
  <c r="C417" i="5" a="1"/>
  <c r="C417" i="5" s="1"/>
  <c r="C418" i="5" a="1"/>
  <c r="C418" i="5" s="1"/>
  <c r="C419" i="5" a="1"/>
  <c r="C419" i="5" s="1"/>
  <c r="C420" i="5" a="1"/>
  <c r="C420" i="5" s="1"/>
  <c r="C421" i="5" a="1"/>
  <c r="C421" i="5" s="1"/>
  <c r="C422" i="5" a="1"/>
  <c r="C422" i="5" s="1"/>
  <c r="C426" i="5" a="1"/>
  <c r="C426" i="5" s="1"/>
  <c r="C429" i="5" a="1"/>
  <c r="C429" i="5" s="1"/>
  <c r="C430" i="5" a="1"/>
  <c r="C430" i="5" s="1"/>
  <c r="C433" i="5" a="1"/>
  <c r="C433" i="5" s="1"/>
  <c r="C434" i="5" a="1"/>
  <c r="C434" i="5" s="1"/>
  <c r="C435" i="5" a="1"/>
  <c r="C435" i="5" s="1"/>
  <c r="C436" i="5" a="1"/>
  <c r="C436" i="5" s="1"/>
  <c r="C336" i="5" a="1"/>
  <c r="C336" i="5" s="1"/>
  <c r="C325" i="13" a="1"/>
  <c r="C325" i="13" s="1"/>
  <c r="C357" i="3" a="1"/>
  <c r="C357" i="3" s="1"/>
  <c r="C44" i="4" a="1"/>
  <c r="C44" i="4" s="1"/>
  <c r="C45" i="4" a="1"/>
  <c r="C45" i="4" s="1"/>
  <c r="C46" i="4" a="1"/>
  <c r="C46" i="4" s="1"/>
  <c r="C47" i="4" a="1"/>
  <c r="C47" i="4" s="1"/>
  <c r="C48" i="4" a="1"/>
  <c r="C48" i="4" s="1"/>
  <c r="C49" i="4" a="1"/>
  <c r="C49" i="4" s="1"/>
  <c r="C52" i="4" a="1"/>
  <c r="C52" i="4" s="1"/>
  <c r="C53" i="4" a="1"/>
  <c r="C53" i="4" s="1"/>
  <c r="C54" i="4" a="1"/>
  <c r="C54" i="4" s="1"/>
  <c r="C55" i="4" a="1"/>
  <c r="C55" i="4" s="1"/>
  <c r="C56" i="4" a="1"/>
  <c r="C56" i="4" s="1"/>
  <c r="C57" i="4" a="1"/>
  <c r="C57" i="4" s="1"/>
  <c r="C58" i="4" a="1"/>
  <c r="C58" i="4" s="1"/>
  <c r="C59" i="4" a="1"/>
  <c r="C59" i="4" s="1"/>
  <c r="C60" i="4" a="1"/>
  <c r="C60" i="4" s="1"/>
  <c r="C61" i="4" a="1"/>
  <c r="C61" i="4" s="1"/>
  <c r="C62" i="4" a="1"/>
  <c r="C62" i="4" s="1"/>
  <c r="C63" i="4" a="1"/>
  <c r="C63" i="4" s="1"/>
  <c r="C64" i="4" a="1"/>
  <c r="C64" i="4" s="1"/>
  <c r="C65" i="4" a="1"/>
  <c r="C65" i="4" s="1"/>
  <c r="C66" i="4" a="1"/>
  <c r="C66" i="4" s="1"/>
  <c r="C67" i="4" a="1"/>
  <c r="C67" i="4" s="1"/>
  <c r="C68" i="4" a="1"/>
  <c r="C68" i="4" s="1"/>
  <c r="C69" i="4" a="1"/>
  <c r="C69" i="4" s="1"/>
  <c r="C70" i="4" a="1"/>
  <c r="C70" i="4" s="1"/>
  <c r="C71" i="4" a="1"/>
  <c r="C71" i="4" s="1"/>
  <c r="C73" i="4" a="1"/>
  <c r="C73" i="4" s="1"/>
  <c r="C74" i="4" a="1"/>
  <c r="C74" i="4" s="1"/>
  <c r="C75" i="4" a="1"/>
  <c r="C75" i="4" s="1"/>
  <c r="C76" i="4" a="1"/>
  <c r="C76" i="4" s="1"/>
  <c r="C77" i="4" a="1"/>
  <c r="C77" i="4" s="1"/>
  <c r="C78" i="4" a="1"/>
  <c r="C78" i="4" s="1"/>
  <c r="C79" i="4" a="1"/>
  <c r="C79" i="4" s="1"/>
  <c r="C80" i="4" a="1"/>
  <c r="C80" i="4" s="1"/>
  <c r="C81" i="4" a="1"/>
  <c r="C81" i="4" s="1"/>
  <c r="C82" i="4" a="1"/>
  <c r="C82" i="4" s="1"/>
  <c r="C83" i="4" a="1"/>
  <c r="C83" i="4" s="1"/>
  <c r="C84" i="4" a="1"/>
  <c r="C84" i="4" s="1"/>
  <c r="C85" i="4" a="1"/>
  <c r="C85" i="4" s="1"/>
  <c r="C86" i="4" a="1"/>
  <c r="C86" i="4" s="1"/>
  <c r="C87" i="4" a="1"/>
  <c r="C87" i="4" s="1"/>
  <c r="C88" i="4" a="1"/>
  <c r="C88" i="4" s="1"/>
  <c r="C89" i="4" a="1"/>
  <c r="C89" i="4" s="1"/>
  <c r="C90" i="4" a="1"/>
  <c r="C90" i="4" s="1"/>
  <c r="C91" i="4" a="1"/>
  <c r="C91" i="4" s="1"/>
  <c r="C92" i="4" a="1"/>
  <c r="C92" i="4" s="1"/>
  <c r="C93" i="4" a="1"/>
  <c r="C93" i="4" s="1"/>
  <c r="C94" i="4" a="1"/>
  <c r="C94" i="4" s="1"/>
  <c r="C95" i="4" a="1"/>
  <c r="C95" i="4" s="1"/>
  <c r="C96" i="4" a="1"/>
  <c r="C96" i="4" s="1"/>
  <c r="C97" i="4" a="1"/>
  <c r="C97" i="4" s="1"/>
  <c r="C98" i="4" a="1"/>
  <c r="C98" i="4" s="1"/>
  <c r="C99" i="4" a="1"/>
  <c r="C99" i="4" s="1"/>
  <c r="C100" i="4" a="1"/>
  <c r="C100" i="4" s="1"/>
  <c r="C101" i="4" a="1"/>
  <c r="C101" i="4" s="1"/>
  <c r="C102" i="4" a="1"/>
  <c r="C102" i="4" s="1"/>
  <c r="C103" i="4" a="1"/>
  <c r="C103" i="4" s="1"/>
  <c r="C104" i="4" a="1"/>
  <c r="C104" i="4" s="1"/>
  <c r="C105" i="4" a="1"/>
  <c r="C105" i="4" s="1"/>
  <c r="C106" i="4" a="1"/>
  <c r="C106" i="4" s="1"/>
  <c r="C107" i="4" a="1"/>
  <c r="C107" i="4" s="1"/>
  <c r="C108" i="4" a="1"/>
  <c r="C108" i="4" s="1"/>
  <c r="C109" i="4" a="1"/>
  <c r="C109" i="4" s="1"/>
  <c r="C111" i="4" a="1"/>
  <c r="C111" i="4" s="1"/>
  <c r="C114" i="4" a="1"/>
  <c r="C114" i="4" s="1"/>
  <c r="C115" i="4" a="1"/>
  <c r="C115" i="4" s="1"/>
  <c r="C116" i="4" a="1"/>
  <c r="C116" i="4" s="1"/>
  <c r="C117" i="4" a="1"/>
  <c r="C117" i="4" s="1"/>
  <c r="C118" i="4" a="1"/>
  <c r="C118" i="4" s="1"/>
  <c r="C119" i="4" a="1"/>
  <c r="C119" i="4" s="1"/>
  <c r="C120" i="4" a="1"/>
  <c r="C120" i="4" s="1"/>
  <c r="C121" i="4" a="1"/>
  <c r="C121" i="4" s="1"/>
  <c r="C122" i="4" a="1"/>
  <c r="C122" i="4" s="1"/>
  <c r="C123" i="4" a="1"/>
  <c r="C123" i="4" s="1"/>
  <c r="C124" i="4" a="1"/>
  <c r="C124" i="4" s="1"/>
  <c r="C125" i="4" a="1"/>
  <c r="C125" i="4" s="1"/>
  <c r="C126" i="4" a="1"/>
  <c r="C126" i="4" s="1"/>
  <c r="C127" i="4" a="1"/>
  <c r="C127" i="4" s="1"/>
  <c r="C128" i="4" a="1"/>
  <c r="C128" i="4" s="1"/>
  <c r="C129" i="4" a="1"/>
  <c r="C129" i="4" s="1"/>
  <c r="C130" i="4" a="1"/>
  <c r="C130" i="4" s="1"/>
  <c r="C132" i="4" a="1"/>
  <c r="C132" i="4" s="1"/>
  <c r="C133" i="4" a="1"/>
  <c r="C133" i="4" s="1"/>
  <c r="C134" i="4" a="1"/>
  <c r="C134" i="4" s="1"/>
  <c r="C135" i="4" a="1"/>
  <c r="C135" i="4" s="1"/>
  <c r="C136" i="4" a="1"/>
  <c r="C136" i="4" s="1"/>
  <c r="C137" i="4" a="1"/>
  <c r="C137" i="4" s="1"/>
  <c r="C138" i="4" a="1"/>
  <c r="C138" i="4" s="1"/>
  <c r="C139" i="4" a="1"/>
  <c r="C139" i="4" s="1"/>
  <c r="C140" i="4" a="1"/>
  <c r="C140" i="4" s="1"/>
  <c r="C141" i="4" a="1"/>
  <c r="C141" i="4" s="1"/>
  <c r="C142" i="4" a="1"/>
  <c r="C142" i="4" s="1"/>
  <c r="C143" i="4" a="1"/>
  <c r="C143" i="4" s="1"/>
  <c r="C144" i="4" a="1"/>
  <c r="C144" i="4" s="1"/>
  <c r="C145" i="4" a="1"/>
  <c r="C145" i="4" s="1"/>
  <c r="C146" i="4" a="1"/>
  <c r="C146" i="4" s="1"/>
  <c r="C147" i="4" a="1"/>
  <c r="C147" i="4" s="1"/>
  <c r="C148" i="4" a="1"/>
  <c r="C148" i="4" s="1"/>
  <c r="C149" i="4" a="1"/>
  <c r="C149" i="4" s="1"/>
  <c r="C150" i="4" a="1"/>
  <c r="C150" i="4" s="1"/>
  <c r="C151" i="4" a="1"/>
  <c r="C151" i="4" s="1"/>
  <c r="C152" i="4" a="1"/>
  <c r="C152" i="4" s="1"/>
  <c r="C153" i="4" a="1"/>
  <c r="C153" i="4" s="1"/>
  <c r="C154" i="4" a="1"/>
  <c r="C154" i="4" s="1"/>
  <c r="C155" i="4" a="1"/>
  <c r="C155" i="4" s="1"/>
  <c r="C156" i="4" a="1"/>
  <c r="C156" i="4" s="1"/>
  <c r="C157" i="4" a="1"/>
  <c r="C157" i="4" s="1"/>
  <c r="C160" i="4" a="1"/>
  <c r="C160" i="4" s="1"/>
  <c r="C161" i="4" a="1"/>
  <c r="C161" i="4" s="1"/>
  <c r="C162" i="4" a="1"/>
  <c r="C162" i="4" s="1"/>
  <c r="C163" i="4" a="1"/>
  <c r="C163" i="4" s="1"/>
  <c r="C164" i="4" a="1"/>
  <c r="C164" i="4" s="1"/>
  <c r="C165" i="4" a="1"/>
  <c r="C165" i="4" s="1"/>
  <c r="C166" i="4" a="1"/>
  <c r="C166" i="4" s="1"/>
  <c r="C167" i="4" a="1"/>
  <c r="C167" i="4" s="1"/>
  <c r="C168" i="4" a="1"/>
  <c r="C168" i="4" s="1"/>
  <c r="C169" i="4" a="1"/>
  <c r="C169" i="4" s="1"/>
  <c r="C170" i="4" a="1"/>
  <c r="C170" i="4" s="1"/>
  <c r="C171" i="4" a="1"/>
  <c r="C171" i="4" s="1"/>
  <c r="C172" i="4" a="1"/>
  <c r="C172" i="4" s="1"/>
  <c r="C173" i="4" a="1"/>
  <c r="C173" i="4" s="1"/>
  <c r="C174" i="4" a="1"/>
  <c r="C174" i="4" s="1"/>
  <c r="C175" i="4" a="1"/>
  <c r="C175" i="4" s="1"/>
  <c r="C176" i="4" a="1"/>
  <c r="C176" i="4" s="1"/>
  <c r="C177" i="4" a="1"/>
  <c r="C177" i="4" s="1"/>
  <c r="C178" i="4" a="1"/>
  <c r="C178" i="4" s="1"/>
  <c r="C179" i="4" a="1"/>
  <c r="C179" i="4" s="1"/>
  <c r="C180" i="4" a="1"/>
  <c r="C180" i="4" s="1"/>
  <c r="C181" i="4" a="1"/>
  <c r="C181" i="4" s="1"/>
  <c r="C182" i="4" a="1"/>
  <c r="C182" i="4" s="1"/>
  <c r="C183" i="4" a="1"/>
  <c r="C183" i="4" s="1"/>
  <c r="C184" i="4" a="1"/>
  <c r="C184" i="4" s="1"/>
  <c r="C185" i="4" a="1"/>
  <c r="C185" i="4" s="1"/>
  <c r="C186" i="4" a="1"/>
  <c r="C186" i="4" s="1"/>
  <c r="C187" i="4" a="1"/>
  <c r="C187" i="4" s="1"/>
  <c r="C188" i="4" a="1"/>
  <c r="C188" i="4" s="1"/>
  <c r="C189" i="4" a="1"/>
  <c r="C189" i="4" s="1"/>
  <c r="C190" i="4" a="1"/>
  <c r="C190" i="4" s="1"/>
  <c r="C191" i="4" a="1"/>
  <c r="C191" i="4" s="1"/>
  <c r="C192" i="4" a="1"/>
  <c r="C192" i="4" s="1"/>
  <c r="C193" i="4" a="1"/>
  <c r="C193" i="4" s="1"/>
  <c r="C194" i="4" a="1"/>
  <c r="C194" i="4" s="1"/>
  <c r="C195" i="4" a="1"/>
  <c r="C195" i="4" s="1"/>
  <c r="C196" i="4" a="1"/>
  <c r="C196" i="4" s="1"/>
  <c r="C197" i="4" a="1"/>
  <c r="C197" i="4" s="1"/>
  <c r="C198" i="4" a="1"/>
  <c r="C198" i="4" s="1"/>
  <c r="C199" i="4" a="1"/>
  <c r="C199" i="4" s="1"/>
  <c r="C200" i="4" a="1"/>
  <c r="C200" i="4" s="1"/>
  <c r="C201" i="4" a="1"/>
  <c r="C201" i="4" s="1"/>
  <c r="C202" i="4" a="1"/>
  <c r="C202" i="4" s="1"/>
  <c r="C203" i="4" a="1"/>
  <c r="C203" i="4" s="1"/>
  <c r="C204" i="4" a="1"/>
  <c r="C204" i="4" s="1"/>
  <c r="C205" i="4" a="1"/>
  <c r="C205" i="4" s="1"/>
  <c r="C206" i="4" a="1"/>
  <c r="C206" i="4" s="1"/>
  <c r="C207" i="4" a="1"/>
  <c r="C207" i="4" s="1"/>
  <c r="C208" i="4" a="1"/>
  <c r="C208" i="4" s="1"/>
  <c r="C209" i="4" a="1"/>
  <c r="C209" i="4" s="1"/>
  <c r="C210" i="4" a="1"/>
  <c r="C210" i="4" s="1"/>
  <c r="C211" i="4" a="1"/>
  <c r="C211" i="4" s="1"/>
  <c r="C212" i="4" a="1"/>
  <c r="C212" i="4" s="1"/>
  <c r="C213" i="4" a="1"/>
  <c r="C213" i="4" s="1"/>
  <c r="C214" i="4" a="1"/>
  <c r="C214" i="4" s="1"/>
  <c r="C215" i="4" a="1"/>
  <c r="C215" i="4" s="1"/>
  <c r="C216" i="4" a="1"/>
  <c r="C216" i="4" s="1"/>
  <c r="C217" i="4" a="1"/>
  <c r="C217" i="4" s="1"/>
  <c r="C218" i="4" a="1"/>
  <c r="C218" i="4" s="1"/>
  <c r="C219" i="4" a="1"/>
  <c r="C219" i="4" s="1"/>
  <c r="C220" i="4" a="1"/>
  <c r="C220" i="4" s="1"/>
  <c r="C221" i="4" a="1"/>
  <c r="C221" i="4" s="1"/>
  <c r="C222" i="4" a="1"/>
  <c r="C222" i="4" s="1"/>
  <c r="C223" i="4" a="1"/>
  <c r="C223" i="4" s="1"/>
  <c r="C224" i="4" a="1"/>
  <c r="C224" i="4" s="1"/>
  <c r="C225" i="4" a="1"/>
  <c r="C225" i="4" s="1"/>
  <c r="C226" i="4" a="1"/>
  <c r="C226" i="4" s="1"/>
  <c r="C227" i="4" a="1"/>
  <c r="C227" i="4" s="1"/>
  <c r="C228" i="4" a="1"/>
  <c r="C228" i="4" s="1"/>
  <c r="C229" i="4" a="1"/>
  <c r="C229" i="4" s="1"/>
  <c r="C230" i="4" a="1"/>
  <c r="C230" i="4" s="1"/>
  <c r="C231" i="4" a="1"/>
  <c r="C231" i="4" s="1"/>
  <c r="C232" i="4" a="1"/>
  <c r="C232" i="4" s="1"/>
  <c r="C233" i="4" a="1"/>
  <c r="C233" i="4" s="1"/>
  <c r="C234" i="4" a="1"/>
  <c r="C234" i="4" s="1"/>
  <c r="C235" i="4" a="1"/>
  <c r="C235" i="4" s="1"/>
  <c r="C236" i="4" a="1"/>
  <c r="C236" i="4" s="1"/>
  <c r="C237" i="4" a="1"/>
  <c r="C237" i="4" s="1"/>
  <c r="C238" i="4" a="1"/>
  <c r="C238" i="4" s="1"/>
  <c r="C239" i="4" a="1"/>
  <c r="C239" i="4" s="1"/>
  <c r="C240" i="4" a="1"/>
  <c r="C240" i="4" s="1"/>
  <c r="C241" i="4" a="1"/>
  <c r="C241" i="4" s="1"/>
  <c r="C242" i="4" a="1"/>
  <c r="C242" i="4" s="1"/>
  <c r="C243" i="4" a="1"/>
  <c r="C243" i="4" s="1"/>
  <c r="C244" i="4" a="1"/>
  <c r="C244" i="4" s="1"/>
  <c r="C245" i="4" a="1"/>
  <c r="C245" i="4" s="1"/>
  <c r="C246" i="4" a="1"/>
  <c r="C246" i="4" s="1"/>
  <c r="C247" i="4" a="1"/>
  <c r="C247" i="4" s="1"/>
  <c r="C248" i="4" a="1"/>
  <c r="C248" i="4" s="1"/>
  <c r="C249" i="4" a="1"/>
  <c r="C249" i="4" s="1"/>
  <c r="C250" i="4" a="1"/>
  <c r="C250" i="4" s="1"/>
  <c r="C251" i="4" a="1"/>
  <c r="C251" i="4" s="1"/>
  <c r="C252" i="4" a="1"/>
  <c r="C252" i="4" s="1"/>
  <c r="C253" i="4" a="1"/>
  <c r="C253" i="4" s="1"/>
  <c r="C254" i="4" a="1"/>
  <c r="C254" i="4" s="1"/>
  <c r="C255" i="4" a="1"/>
  <c r="C255" i="4" s="1"/>
  <c r="C256" i="4" a="1"/>
  <c r="C256" i="4" s="1"/>
  <c r="C257" i="4" a="1"/>
  <c r="C257" i="4" s="1"/>
  <c r="C258" i="4" a="1"/>
  <c r="C258" i="4" s="1"/>
  <c r="C259" i="4" a="1"/>
  <c r="C259" i="4" s="1"/>
  <c r="C260" i="4" a="1"/>
  <c r="C260" i="4" s="1"/>
  <c r="C261" i="4" a="1"/>
  <c r="C261" i="4" s="1"/>
  <c r="C262" i="4" a="1"/>
  <c r="C262" i="4" s="1"/>
  <c r="C263" i="4" a="1"/>
  <c r="C263" i="4" s="1"/>
  <c r="C264" i="4" a="1"/>
  <c r="C264" i="4" s="1"/>
  <c r="C265" i="4" a="1"/>
  <c r="C265" i="4" s="1"/>
  <c r="C266" i="4" a="1"/>
  <c r="C266" i="4" s="1"/>
  <c r="C267" i="4" a="1"/>
  <c r="C267" i="4" s="1"/>
  <c r="C268" i="4" a="1"/>
  <c r="C268" i="4" s="1"/>
  <c r="C269" i="4" a="1"/>
  <c r="C269" i="4" s="1"/>
  <c r="C270" i="4" a="1"/>
  <c r="C270" i="4" s="1"/>
  <c r="C271" i="4" a="1"/>
  <c r="C271" i="4" s="1"/>
  <c r="C272" i="4" a="1"/>
  <c r="C272" i="4" s="1"/>
  <c r="C273" i="4" a="1"/>
  <c r="C273" i="4" s="1"/>
  <c r="C274" i="4" a="1"/>
  <c r="C274" i="4" s="1"/>
  <c r="C275" i="4" a="1"/>
  <c r="C275" i="4" s="1"/>
  <c r="C276" i="4" a="1"/>
  <c r="C276" i="4" s="1"/>
  <c r="C277" i="4" a="1"/>
  <c r="C277" i="4" s="1"/>
  <c r="C278" i="4" a="1"/>
  <c r="C278" i="4" s="1"/>
  <c r="C279" i="4" a="1"/>
  <c r="C279" i="4" s="1"/>
  <c r="C280" i="4" a="1"/>
  <c r="C280" i="4" s="1"/>
  <c r="C281" i="4" a="1"/>
  <c r="C281" i="4" s="1"/>
  <c r="C282" i="4" a="1"/>
  <c r="C282" i="4" s="1"/>
  <c r="C283" i="4" a="1"/>
  <c r="C283" i="4" s="1"/>
  <c r="C284" i="4" a="1"/>
  <c r="C284" i="4" s="1"/>
  <c r="C285" i="4" a="1"/>
  <c r="C285" i="4" s="1"/>
  <c r="C286" i="4" a="1"/>
  <c r="C286" i="4" s="1"/>
  <c r="C287" i="4" a="1"/>
  <c r="C287" i="4" s="1"/>
  <c r="C288" i="4" a="1"/>
  <c r="C288" i="4" s="1"/>
  <c r="C289" i="4" a="1"/>
  <c r="C289" i="4" s="1"/>
  <c r="C290" i="4" a="1"/>
  <c r="C290" i="4" s="1"/>
  <c r="C291" i="4" a="1"/>
  <c r="C291" i="4" s="1"/>
  <c r="C292" i="4" a="1"/>
  <c r="C292" i="4" s="1"/>
  <c r="C293" i="4" a="1"/>
  <c r="C293" i="4" s="1"/>
  <c r="C294" i="4" a="1"/>
  <c r="C294" i="4" s="1"/>
  <c r="C295" i="4" a="1"/>
  <c r="C295" i="4" s="1"/>
  <c r="C296" i="4" a="1"/>
  <c r="C296" i="4" s="1"/>
  <c r="C297" i="4" a="1"/>
  <c r="C297" i="4" s="1"/>
  <c r="C298" i="4" a="1"/>
  <c r="C298" i="4" s="1"/>
  <c r="C299" i="4" a="1"/>
  <c r="C299" i="4" s="1"/>
  <c r="C300" i="4" a="1"/>
  <c r="C300" i="4" s="1"/>
  <c r="C301" i="4" a="1"/>
  <c r="C301" i="4" s="1"/>
  <c r="C302" i="4" a="1"/>
  <c r="C302" i="4" s="1"/>
  <c r="C303" i="4" a="1"/>
  <c r="C303" i="4" s="1"/>
  <c r="C304" i="4" a="1"/>
  <c r="C304" i="4" s="1"/>
  <c r="C305" i="4" a="1"/>
  <c r="C305" i="4" s="1"/>
  <c r="C306" i="4" a="1"/>
  <c r="C306" i="4" s="1"/>
  <c r="C307" i="4" a="1"/>
  <c r="C307" i="4" s="1"/>
  <c r="C44" i="5" a="1"/>
  <c r="C44" i="5" s="1"/>
  <c r="C45" i="5" a="1"/>
  <c r="C45" i="5" s="1"/>
  <c r="C46" i="5" a="1"/>
  <c r="C46" i="5" s="1"/>
  <c r="C47" i="5" a="1"/>
  <c r="C47" i="5" s="1"/>
  <c r="C48" i="5" a="1"/>
  <c r="C48" i="5" s="1"/>
  <c r="C49" i="5" a="1"/>
  <c r="C49" i="5" s="1"/>
  <c r="C50" i="5" a="1"/>
  <c r="C50" i="5" s="1"/>
  <c r="C51" i="5" a="1"/>
  <c r="C51" i="5" s="1"/>
  <c r="C52" i="5" a="1"/>
  <c r="C52" i="5" s="1"/>
  <c r="C53" i="5" a="1"/>
  <c r="C53" i="5" s="1"/>
  <c r="C54" i="5" a="1"/>
  <c r="C54" i="5" s="1"/>
  <c r="C55" i="5" a="1"/>
  <c r="C55" i="5" s="1"/>
  <c r="C56" i="5" a="1"/>
  <c r="C56" i="5" s="1"/>
  <c r="C60" i="5" a="1"/>
  <c r="C60" i="5" s="1"/>
  <c r="C61" i="5" a="1"/>
  <c r="C61" i="5" s="1"/>
  <c r="C62" i="5" a="1"/>
  <c r="C62" i="5" s="1"/>
  <c r="C63" i="5" a="1"/>
  <c r="C63" i="5" s="1"/>
  <c r="C64" i="5" a="1"/>
  <c r="C64" i="5" s="1"/>
  <c r="C65" i="5" a="1"/>
  <c r="C65" i="5" s="1"/>
  <c r="C66" i="5" a="1"/>
  <c r="C66" i="5" s="1"/>
  <c r="C67" i="5" a="1"/>
  <c r="C67" i="5" s="1"/>
  <c r="C68" i="5" a="1"/>
  <c r="C68" i="5" s="1"/>
  <c r="C69" i="5" a="1"/>
  <c r="C69" i="5" s="1"/>
  <c r="C71" i="5" a="1"/>
  <c r="C71" i="5" s="1"/>
  <c r="C73" i="5" a="1"/>
  <c r="C73" i="5" s="1"/>
  <c r="C74" i="5" a="1"/>
  <c r="C74" i="5" s="1"/>
  <c r="C75" i="5" a="1"/>
  <c r="C75" i="5" s="1"/>
  <c r="C76" i="5" a="1"/>
  <c r="C76" i="5" s="1"/>
  <c r="C77" i="5" a="1"/>
  <c r="C77" i="5" s="1"/>
  <c r="C78" i="5" a="1"/>
  <c r="C78" i="5" s="1"/>
  <c r="C79" i="5" a="1"/>
  <c r="C79" i="5" s="1"/>
  <c r="C80" i="5" a="1"/>
  <c r="C80" i="5" s="1"/>
  <c r="C81" i="5" a="1"/>
  <c r="C81" i="5" s="1"/>
  <c r="C82" i="5" a="1"/>
  <c r="C82" i="5" s="1"/>
  <c r="C83" i="5" a="1"/>
  <c r="C83" i="5" s="1"/>
  <c r="C84" i="5" a="1"/>
  <c r="C84" i="5" s="1"/>
  <c r="C85" i="5" a="1"/>
  <c r="C85" i="5" s="1"/>
  <c r="C86" i="5" a="1"/>
  <c r="C86" i="5" s="1"/>
  <c r="C87" i="5" a="1"/>
  <c r="C87" i="5" s="1"/>
  <c r="C88" i="5" a="1"/>
  <c r="C88" i="5" s="1"/>
  <c r="C89" i="5" a="1"/>
  <c r="C89" i="5" s="1"/>
  <c r="C90" i="5" a="1"/>
  <c r="C90" i="5" s="1"/>
  <c r="C91" i="5" a="1"/>
  <c r="C91" i="5" s="1"/>
  <c r="C92" i="5" a="1"/>
  <c r="C92" i="5" s="1"/>
  <c r="C93" i="5" a="1"/>
  <c r="C93" i="5" s="1"/>
  <c r="C94" i="5" a="1"/>
  <c r="C94" i="5" s="1"/>
  <c r="C95" i="5" a="1"/>
  <c r="C95" i="5" s="1"/>
  <c r="C96" i="5" a="1"/>
  <c r="C96" i="5" s="1"/>
  <c r="C97" i="5" a="1"/>
  <c r="C97" i="5" s="1"/>
  <c r="C99" i="5" a="1"/>
  <c r="C99" i="5" s="1"/>
  <c r="C100" i="5" a="1"/>
  <c r="C100" i="5" s="1"/>
  <c r="C101" i="5" a="1"/>
  <c r="C101" i="5" s="1"/>
  <c r="C102" i="5" a="1"/>
  <c r="C102" i="5" s="1"/>
  <c r="C103" i="5" a="1"/>
  <c r="C103" i="5" s="1"/>
  <c r="C104" i="5" a="1"/>
  <c r="C104" i="5" s="1"/>
  <c r="C105" i="5" a="1"/>
  <c r="C105" i="5" s="1"/>
  <c r="C106" i="5" a="1"/>
  <c r="C106" i="5" s="1"/>
  <c r="C107" i="5" a="1"/>
  <c r="C107" i="5" s="1"/>
  <c r="C108" i="5" a="1"/>
  <c r="C108" i="5" s="1"/>
  <c r="C109" i="5" a="1"/>
  <c r="C109" i="5" s="1"/>
  <c r="C110" i="5" a="1"/>
  <c r="C110" i="5" s="1"/>
  <c r="C111" i="5" a="1"/>
  <c r="C111" i="5" s="1"/>
  <c r="C112" i="5" a="1"/>
  <c r="C112" i="5" s="1"/>
  <c r="C113" i="5" a="1"/>
  <c r="C113" i="5" s="1"/>
  <c r="C114" i="5" a="1"/>
  <c r="C114" i="5" s="1"/>
  <c r="C115" i="5" a="1"/>
  <c r="C115" i="5" s="1"/>
  <c r="C116" i="5" a="1"/>
  <c r="C116" i="5" s="1"/>
  <c r="C117" i="5" a="1"/>
  <c r="C117" i="5" s="1"/>
  <c r="C118" i="5" a="1"/>
  <c r="C118" i="5" s="1"/>
  <c r="C120" i="5" a="1"/>
  <c r="C120" i="5" s="1"/>
  <c r="C121" i="5" a="1"/>
  <c r="C121" i="5" s="1"/>
  <c r="C122" i="5" a="1"/>
  <c r="C122" i="5" s="1"/>
  <c r="C123" i="5" a="1"/>
  <c r="C123" i="5" s="1"/>
  <c r="C124" i="5" a="1"/>
  <c r="C124" i="5" s="1"/>
  <c r="C125" i="5" a="1"/>
  <c r="C125" i="5" s="1"/>
  <c r="C126" i="5" a="1"/>
  <c r="C126" i="5" s="1"/>
  <c r="C127" i="5" a="1"/>
  <c r="C127" i="5" s="1"/>
  <c r="C128" i="5" a="1"/>
  <c r="C128" i="5" s="1"/>
  <c r="C129" i="5" a="1"/>
  <c r="C129" i="5" s="1"/>
  <c r="C130" i="5" a="1"/>
  <c r="C130" i="5" s="1"/>
  <c r="C131" i="5" a="1"/>
  <c r="C131" i="5" s="1"/>
  <c r="C132" i="5" a="1"/>
  <c r="C132" i="5" s="1"/>
  <c r="C133" i="5" a="1"/>
  <c r="C133" i="5" s="1"/>
  <c r="C134" i="5" a="1"/>
  <c r="C134" i="5" s="1"/>
  <c r="C135" i="5" a="1"/>
  <c r="C135" i="5" s="1"/>
  <c r="C136" i="5" a="1"/>
  <c r="C136" i="5" s="1"/>
  <c r="C137" i="5" a="1"/>
  <c r="C137" i="5" s="1"/>
  <c r="C138" i="5" a="1"/>
  <c r="C138" i="5" s="1"/>
  <c r="C139" i="5" a="1"/>
  <c r="C139" i="5" s="1"/>
  <c r="C140" i="5" a="1"/>
  <c r="C140" i="5" s="1"/>
  <c r="C141" i="5" a="1"/>
  <c r="C141" i="5" s="1"/>
  <c r="C142" i="5" a="1"/>
  <c r="C142" i="5" s="1"/>
  <c r="C143" i="5" a="1"/>
  <c r="C143" i="5" s="1"/>
  <c r="C144" i="5" a="1"/>
  <c r="C144" i="5" s="1"/>
  <c r="C145" i="5" a="1"/>
  <c r="C145" i="5" s="1"/>
  <c r="C146" i="5" a="1"/>
  <c r="C146" i="5" s="1"/>
  <c r="C147" i="5" a="1"/>
  <c r="C147" i="5" s="1"/>
  <c r="C148" i="5" a="1"/>
  <c r="C148" i="5" s="1"/>
  <c r="C149" i="5" a="1"/>
  <c r="C149" i="5" s="1"/>
  <c r="C150" i="5" a="1"/>
  <c r="C150" i="5" s="1"/>
  <c r="C151" i="5" a="1"/>
  <c r="C151" i="5" s="1"/>
  <c r="C152" i="5" a="1"/>
  <c r="C152" i="5" s="1"/>
  <c r="C153" i="5" a="1"/>
  <c r="C153" i="5" s="1"/>
  <c r="C154" i="5" a="1"/>
  <c r="C154" i="5" s="1"/>
  <c r="C155" i="5" a="1"/>
  <c r="C155" i="5" s="1"/>
  <c r="C156" i="5" a="1"/>
  <c r="C156" i="5" s="1"/>
  <c r="C157" i="5" a="1"/>
  <c r="C157" i="5" s="1"/>
  <c r="C158" i="5" a="1"/>
  <c r="C158" i="5" s="1"/>
  <c r="C159" i="5" a="1"/>
  <c r="C159" i="5" s="1"/>
  <c r="C160" i="5" a="1"/>
  <c r="C160" i="5" s="1"/>
  <c r="C161" i="5" a="1"/>
  <c r="C161" i="5" s="1"/>
  <c r="C162" i="5" a="1"/>
  <c r="C162" i="5" s="1"/>
  <c r="C163" i="5" a="1"/>
  <c r="C163" i="5" s="1"/>
  <c r="C164" i="5" a="1"/>
  <c r="C164" i="5" s="1"/>
  <c r="C165" i="5" a="1"/>
  <c r="C165" i="5" s="1"/>
  <c r="C166" i="5" a="1"/>
  <c r="C166" i="5" s="1"/>
  <c r="C168" i="5" a="1"/>
  <c r="C168" i="5" s="1"/>
  <c r="C169" i="5" a="1"/>
  <c r="C169" i="5" s="1"/>
  <c r="C170" i="5" a="1"/>
  <c r="C170" i="5" s="1"/>
  <c r="C171" i="5" a="1"/>
  <c r="C171" i="5" s="1"/>
  <c r="C173" i="5" a="1"/>
  <c r="C173" i="5" s="1"/>
  <c r="C174" i="5" a="1"/>
  <c r="C174" i="5" s="1"/>
  <c r="C175" i="5" a="1"/>
  <c r="C175" i="5" s="1"/>
  <c r="C176" i="5" a="1"/>
  <c r="C176" i="5" s="1"/>
  <c r="C177" i="5" a="1"/>
  <c r="C177" i="5" s="1"/>
  <c r="C178" i="5" a="1"/>
  <c r="C178" i="5" s="1"/>
  <c r="C179" i="5" a="1"/>
  <c r="C179" i="5" s="1"/>
  <c r="C180" i="5" a="1"/>
  <c r="C180" i="5" s="1"/>
  <c r="C184" i="5" a="1"/>
  <c r="C184" i="5" s="1"/>
  <c r="C185" i="5" a="1"/>
  <c r="C185" i="5" s="1"/>
  <c r="C186" i="5" a="1"/>
  <c r="C186" i="5" s="1"/>
  <c r="C187" i="5" a="1"/>
  <c r="C187" i="5" s="1"/>
  <c r="C188" i="5" a="1"/>
  <c r="C188" i="5" s="1"/>
  <c r="C189" i="5" a="1"/>
  <c r="C189" i="5" s="1"/>
  <c r="C190" i="5" a="1"/>
  <c r="C190" i="5" s="1"/>
  <c r="C191" i="5" a="1"/>
  <c r="C191" i="5" s="1"/>
  <c r="C192" i="5" a="1"/>
  <c r="C192" i="5" s="1"/>
  <c r="C193" i="5" a="1"/>
  <c r="C193" i="5" s="1"/>
  <c r="C194" i="5" a="1"/>
  <c r="C194" i="5" s="1"/>
  <c r="C195" i="5" a="1"/>
  <c r="C195" i="5" s="1"/>
  <c r="C196" i="5" a="1"/>
  <c r="C196" i="5" s="1"/>
  <c r="C197" i="5" a="1"/>
  <c r="C197" i="5" s="1"/>
  <c r="C198" i="5" a="1"/>
  <c r="C198" i="5" s="1"/>
  <c r="C199" i="5" a="1"/>
  <c r="C199" i="5" s="1"/>
  <c r="C200" i="5" a="1"/>
  <c r="C200" i="5" s="1"/>
  <c r="C201" i="5" a="1"/>
  <c r="C201" i="5" s="1"/>
  <c r="C202" i="5" a="1"/>
  <c r="C202" i="5" s="1"/>
  <c r="C203" i="5" a="1"/>
  <c r="C203" i="5" s="1"/>
  <c r="C204" i="5" a="1"/>
  <c r="C204" i="5" s="1"/>
  <c r="C205" i="5" a="1"/>
  <c r="C205" i="5" s="1"/>
  <c r="C212" i="5" a="1"/>
  <c r="C212" i="5" s="1"/>
  <c r="C213" i="5" a="1"/>
  <c r="C213" i="5" s="1"/>
  <c r="C214" i="5" a="1"/>
  <c r="C214" i="5" s="1"/>
  <c r="C215" i="5" a="1"/>
  <c r="C215" i="5" s="1"/>
  <c r="C216" i="5" a="1"/>
  <c r="C216" i="5" s="1"/>
  <c r="C217" i="5" a="1"/>
  <c r="C217" i="5" s="1"/>
  <c r="C218" i="5" a="1"/>
  <c r="C218" i="5" s="1"/>
  <c r="C219" i="5" a="1"/>
  <c r="C219" i="5" s="1"/>
  <c r="C220" i="5" a="1"/>
  <c r="C220" i="5" s="1"/>
  <c r="C221" i="5" a="1"/>
  <c r="C221" i="5" s="1"/>
  <c r="C222" i="5" a="1"/>
  <c r="C222" i="5" s="1"/>
  <c r="C223" i="5" a="1"/>
  <c r="C223" i="5" s="1"/>
  <c r="C224" i="5" a="1"/>
  <c r="C224" i="5" s="1"/>
  <c r="C225" i="5" a="1"/>
  <c r="C225" i="5" s="1"/>
  <c r="C226" i="5" a="1"/>
  <c r="C226" i="5" s="1"/>
  <c r="C227" i="5" a="1"/>
  <c r="C227" i="5" s="1"/>
  <c r="C228" i="5" a="1"/>
  <c r="C228" i="5" s="1"/>
  <c r="C229" i="5" a="1"/>
  <c r="C229" i="5" s="1"/>
  <c r="C230" i="5" a="1"/>
  <c r="C230" i="5" s="1"/>
  <c r="C231" i="5" a="1"/>
  <c r="C231" i="5" s="1"/>
  <c r="C232" i="5" a="1"/>
  <c r="C232" i="5" s="1"/>
  <c r="C233" i="5" a="1"/>
  <c r="C233" i="5" s="1"/>
  <c r="C234" i="5" a="1"/>
  <c r="C234" i="5" s="1"/>
  <c r="C235" i="5" a="1"/>
  <c r="C235" i="5" s="1"/>
  <c r="C236" i="5" a="1"/>
  <c r="C236" i="5" s="1"/>
  <c r="C237" i="5" a="1"/>
  <c r="C237" i="5" s="1"/>
  <c r="C238" i="5" a="1"/>
  <c r="C238" i="5" s="1"/>
  <c r="C239" i="5" a="1"/>
  <c r="C239" i="5" s="1"/>
  <c r="C240" i="5" a="1"/>
  <c r="C240" i="5" s="1"/>
  <c r="C241" i="5" a="1"/>
  <c r="C241" i="5" s="1"/>
  <c r="C242" i="5" a="1"/>
  <c r="C242" i="5" s="1"/>
  <c r="C243" i="5" a="1"/>
  <c r="C243" i="5" s="1"/>
  <c r="C244" i="5" a="1"/>
  <c r="C244" i="5" s="1"/>
  <c r="C245" i="5" a="1"/>
  <c r="C245" i="5" s="1"/>
  <c r="C246" i="5" a="1"/>
  <c r="C246" i="5" s="1"/>
  <c r="C247" i="5" a="1"/>
  <c r="C247" i="5" s="1"/>
  <c r="C248" i="5" a="1"/>
  <c r="C248" i="5" s="1"/>
  <c r="C249" i="5" a="1"/>
  <c r="C249" i="5" s="1"/>
  <c r="C250" i="5" a="1"/>
  <c r="C250" i="5" s="1"/>
  <c r="C251" i="5" a="1"/>
  <c r="C251" i="5" s="1"/>
  <c r="C252" i="5" a="1"/>
  <c r="C252" i="5" s="1"/>
  <c r="C253" i="5" a="1"/>
  <c r="C253" i="5" s="1"/>
  <c r="C254" i="5" a="1"/>
  <c r="C254" i="5" s="1"/>
  <c r="C255" i="5" a="1"/>
  <c r="C255" i="5" s="1"/>
  <c r="C256" i="5" a="1"/>
  <c r="C256" i="5" s="1"/>
  <c r="C257" i="5" a="1"/>
  <c r="C257" i="5" s="1"/>
  <c r="C258" i="5" a="1"/>
  <c r="C258" i="5" s="1"/>
  <c r="C259" i="5" a="1"/>
  <c r="C259" i="5" s="1"/>
  <c r="C260" i="5" a="1"/>
  <c r="C260" i="5" s="1"/>
  <c r="C261" i="5" a="1"/>
  <c r="C261" i="5" s="1"/>
  <c r="C262" i="5" a="1"/>
  <c r="C262" i="5" s="1"/>
  <c r="C263" i="5" a="1"/>
  <c r="C263" i="5" s="1"/>
  <c r="C264" i="5" a="1"/>
  <c r="C264" i="5" s="1"/>
  <c r="C265" i="5" a="1"/>
  <c r="C265" i="5" s="1"/>
  <c r="C266" i="5" a="1"/>
  <c r="C266" i="5" s="1"/>
  <c r="C267" i="5" a="1"/>
  <c r="C267" i="5" s="1"/>
  <c r="C268" i="5" a="1"/>
  <c r="C268" i="5" s="1"/>
  <c r="C269" i="5" a="1"/>
  <c r="C269" i="5" s="1"/>
  <c r="C270" i="5" a="1"/>
  <c r="C270" i="5" s="1"/>
  <c r="C271" i="5" a="1"/>
  <c r="C271" i="5" s="1"/>
  <c r="C272" i="5" a="1"/>
  <c r="C272" i="5" s="1"/>
  <c r="C273" i="5" a="1"/>
  <c r="C273" i="5" s="1"/>
  <c r="C274" i="5" a="1"/>
  <c r="C274" i="5" s="1"/>
  <c r="C275" i="5" a="1"/>
  <c r="C275" i="5" s="1"/>
  <c r="C276" i="5" a="1"/>
  <c r="C276" i="5" s="1"/>
  <c r="C277" i="5" a="1"/>
  <c r="C277" i="5" s="1"/>
  <c r="C278" i="5" a="1"/>
  <c r="C278" i="5" s="1"/>
  <c r="C279" i="5" a="1"/>
  <c r="C279" i="5" s="1"/>
  <c r="C280" i="5" a="1"/>
  <c r="C280" i="5" s="1"/>
  <c r="C281" i="5" a="1"/>
  <c r="C281" i="5" s="1"/>
  <c r="C282" i="5" a="1"/>
  <c r="C282" i="5" s="1"/>
  <c r="C283" i="5" a="1"/>
  <c r="C283" i="5" s="1"/>
  <c r="C284" i="5" a="1"/>
  <c r="C284" i="5" s="1"/>
  <c r="C285" i="5" a="1"/>
  <c r="C285" i="5" s="1"/>
  <c r="C286" i="5" a="1"/>
  <c r="C286" i="5" s="1"/>
  <c r="C287" i="5" a="1"/>
  <c r="C287" i="5" s="1"/>
  <c r="C288" i="5" a="1"/>
  <c r="C288" i="5" s="1"/>
  <c r="C289" i="5" a="1"/>
  <c r="C289" i="5" s="1"/>
  <c r="C290" i="5" a="1"/>
  <c r="C290" i="5" s="1"/>
  <c r="C291" i="5" a="1"/>
  <c r="C291" i="5" s="1"/>
  <c r="C292" i="5" a="1"/>
  <c r="C292" i="5" s="1"/>
  <c r="C293" i="5" a="1"/>
  <c r="C293" i="5" s="1"/>
  <c r="C294" i="5" a="1"/>
  <c r="C294" i="5" s="1"/>
  <c r="C295" i="5" a="1"/>
  <c r="C295" i="5" s="1"/>
  <c r="C296" i="5" a="1"/>
  <c r="C296" i="5" s="1"/>
  <c r="C297" i="5" a="1"/>
  <c r="C297" i="5" s="1"/>
  <c r="C298" i="5" a="1"/>
  <c r="C298" i="5" s="1"/>
  <c r="C299" i="5" a="1"/>
  <c r="C299" i="5" s="1"/>
  <c r="C300" i="5" a="1"/>
  <c r="C300" i="5" s="1"/>
  <c r="C301" i="5" a="1"/>
  <c r="C301" i="5" s="1"/>
  <c r="C302" i="5" a="1"/>
  <c r="C302" i="5" s="1"/>
  <c r="C303" i="5" a="1"/>
  <c r="C303" i="5" s="1"/>
  <c r="C304" i="5" a="1"/>
  <c r="C304" i="5" s="1"/>
  <c r="C305" i="5" a="1"/>
  <c r="C305" i="5" s="1"/>
  <c r="C306" i="5" a="1"/>
  <c r="C306" i="5" s="1"/>
  <c r="C307" i="5" a="1"/>
  <c r="C307" i="5" s="1"/>
  <c r="C308" i="5" a="1"/>
  <c r="C308" i="5" s="1"/>
  <c r="C309" i="5" a="1"/>
  <c r="C309" i="5" s="1"/>
  <c r="C310" i="5" a="1"/>
  <c r="C310" i="5" s="1"/>
  <c r="C311" i="5" a="1"/>
  <c r="C311" i="5" s="1"/>
  <c r="C312" i="5" a="1"/>
  <c r="C312" i="5" s="1"/>
  <c r="C313" i="5" a="1"/>
  <c r="C313" i="5" s="1"/>
  <c r="C314" i="5" a="1"/>
  <c r="C314" i="5" s="1"/>
  <c r="C315" i="5" a="1"/>
  <c r="C315" i="5" s="1"/>
  <c r="C316" i="5" a="1"/>
  <c r="C316" i="5" s="1"/>
  <c r="C317" i="5" a="1"/>
  <c r="C317" i="5" s="1"/>
  <c r="C318" i="5" a="1"/>
  <c r="C318" i="5" s="1"/>
  <c r="C319" i="5" a="1"/>
  <c r="C319" i="5" s="1"/>
  <c r="C320" i="5" a="1"/>
  <c r="C320" i="5" s="1"/>
  <c r="C321" i="5" a="1"/>
  <c r="C321" i="5" s="1"/>
  <c r="C322" i="5" a="1"/>
  <c r="C322" i="5" s="1"/>
  <c r="C323" i="5" a="1"/>
  <c r="C323" i="5" s="1"/>
  <c r="C324" i="5" a="1"/>
  <c r="C324" i="5" s="1"/>
  <c r="C325" i="5" a="1"/>
  <c r="C325" i="5" s="1"/>
  <c r="C326" i="5" a="1"/>
  <c r="C326" i="5" s="1"/>
  <c r="C327" i="5" a="1"/>
  <c r="C327" i="5" s="1"/>
  <c r="C328" i="5" a="1"/>
  <c r="C328" i="5" s="1"/>
  <c r="C329" i="5" a="1"/>
  <c r="C329" i="5" s="1"/>
  <c r="C330" i="5" a="1"/>
  <c r="C330" i="5" s="1"/>
  <c r="C331" i="5" a="1"/>
  <c r="C331" i="5" s="1"/>
  <c r="C332" i="5" a="1"/>
  <c r="C332" i="5" s="1"/>
  <c r="C333" i="5" a="1"/>
  <c r="C333" i="5" s="1"/>
  <c r="C334" i="5" a="1"/>
  <c r="C334" i="5" s="1"/>
  <c r="C335" i="5" a="1"/>
  <c r="C335" i="5" s="1"/>
  <c r="C337" i="5" a="1"/>
  <c r="C337" i="5" s="1"/>
  <c r="C338" i="5" a="1"/>
  <c r="C338" i="5" s="1"/>
  <c r="C339" i="5" a="1"/>
  <c r="C339" i="5" s="1"/>
  <c r="C340" i="5" a="1"/>
  <c r="C340" i="5" s="1"/>
  <c r="C341" i="5" a="1"/>
  <c r="C341" i="5" s="1"/>
  <c r="C342" i="5" a="1"/>
  <c r="C342" i="5" s="1"/>
  <c r="C343" i="5" a="1"/>
  <c r="C343" i="5" s="1"/>
  <c r="C344" i="5" a="1"/>
  <c r="C344" i="5" s="1"/>
  <c r="C345" i="5" a="1"/>
  <c r="C345" i="5" s="1"/>
  <c r="C346" i="5" a="1"/>
  <c r="C346" i="5" s="1"/>
  <c r="C347" i="5" a="1"/>
  <c r="C347" i="5" s="1"/>
  <c r="C348" i="5" a="1"/>
  <c r="C348" i="5" s="1"/>
  <c r="C349" i="5" a="1"/>
  <c r="C349" i="5" s="1"/>
  <c r="C350" i="5" a="1"/>
  <c r="C350" i="5" s="1"/>
  <c r="C351" i="5" a="1"/>
  <c r="C351" i="5" s="1"/>
  <c r="C352" i="5" a="1"/>
  <c r="C352" i="5" s="1"/>
  <c r="C353" i="5" a="1"/>
  <c r="C353" i="5" s="1"/>
  <c r="C354" i="5" a="1"/>
  <c r="C354" i="5" s="1"/>
  <c r="C355" i="5" a="1"/>
  <c r="C355" i="5" s="1"/>
  <c r="C356" i="5" a="1"/>
  <c r="C356" i="5" s="1"/>
  <c r="C357" i="5" a="1"/>
  <c r="C357" i="5" s="1"/>
  <c r="C358" i="5" a="1"/>
  <c r="C358" i="5" s="1"/>
  <c r="C359" i="5" a="1"/>
  <c r="C359" i="5" s="1"/>
  <c r="C44" i="7" a="1"/>
  <c r="C44" i="7" s="1"/>
  <c r="C45" i="7" a="1"/>
  <c r="C45" i="7" s="1"/>
  <c r="C46" i="7" a="1"/>
  <c r="C46" i="7" s="1"/>
  <c r="C47" i="7" a="1"/>
  <c r="C47" i="7" s="1"/>
  <c r="C48" i="7" a="1"/>
  <c r="C48" i="7" s="1"/>
  <c r="C51" i="7" a="1"/>
  <c r="C51" i="7" s="1"/>
  <c r="C52" i="7" a="1"/>
  <c r="C52" i="7" s="1"/>
  <c r="C53" i="7" a="1"/>
  <c r="C53" i="7" s="1"/>
  <c r="C54" i="7" a="1"/>
  <c r="C54" i="7" s="1"/>
  <c r="C55" i="7" a="1"/>
  <c r="C55" i="7" s="1"/>
  <c r="C56" i="7" a="1"/>
  <c r="C56" i="7" s="1"/>
  <c r="C57" i="7" a="1"/>
  <c r="C57" i="7" s="1"/>
  <c r="C58" i="7" a="1"/>
  <c r="C58" i="7" s="1"/>
  <c r="C59" i="7" a="1"/>
  <c r="C59" i="7" s="1"/>
  <c r="C60" i="7" a="1"/>
  <c r="C60" i="7" s="1"/>
  <c r="C61" i="7" a="1"/>
  <c r="C61" i="7" s="1"/>
  <c r="C62" i="7" a="1"/>
  <c r="C62" i="7" s="1"/>
  <c r="C63" i="7" a="1"/>
  <c r="C63" i="7" s="1"/>
  <c r="C64" i="7" a="1"/>
  <c r="C64" i="7" s="1"/>
  <c r="C65" i="7" a="1"/>
  <c r="C65" i="7" s="1"/>
  <c r="C66" i="7" a="1"/>
  <c r="C66" i="7" s="1"/>
  <c r="C68" i="7" a="1"/>
  <c r="C68" i="7" s="1"/>
  <c r="C72" i="7" a="1"/>
  <c r="C72" i="7" s="1"/>
  <c r="C73" i="7" a="1"/>
  <c r="C73" i="7" s="1"/>
  <c r="C74" i="7" a="1"/>
  <c r="C74" i="7" s="1"/>
  <c r="C45" i="32" a="1"/>
  <c r="C45" i="32" s="1"/>
  <c r="C46" i="32" a="1"/>
  <c r="C46" i="32" s="1"/>
  <c r="C47" i="32" a="1"/>
  <c r="C47" i="32" s="1"/>
  <c r="C48" i="32" a="1"/>
  <c r="C48" i="32" s="1"/>
  <c r="C49" i="32" a="1"/>
  <c r="C49" i="32" s="1"/>
  <c r="C50" i="32" a="1"/>
  <c r="C50" i="32" s="1"/>
  <c r="C51" i="32" a="1"/>
  <c r="C51" i="32" s="1"/>
  <c r="C52" i="32" a="1"/>
  <c r="C52" i="32" s="1"/>
  <c r="C53" i="32" a="1"/>
  <c r="C53" i="32" s="1"/>
  <c r="C54" i="32" a="1"/>
  <c r="C54" i="32" s="1"/>
  <c r="C55" i="32" a="1"/>
  <c r="C55" i="32" s="1"/>
  <c r="C56" i="32" a="1"/>
  <c r="C56" i="32" s="1"/>
  <c r="C57" i="32" a="1"/>
  <c r="C57" i="32" s="1"/>
  <c r="C58" i="32" a="1"/>
  <c r="C58" i="32" s="1"/>
  <c r="C59" i="32" a="1"/>
  <c r="C59" i="32" s="1"/>
  <c r="C60" i="32" a="1"/>
  <c r="C60" i="32" s="1"/>
  <c r="C61" i="32" a="1"/>
  <c r="C61" i="32" s="1"/>
  <c r="C62" i="32" a="1"/>
  <c r="C62" i="32" s="1"/>
  <c r="C63" i="32" a="1"/>
  <c r="C63" i="32" s="1"/>
  <c r="C66" i="32" a="1"/>
  <c r="C66" i="32" s="1"/>
  <c r="C67" i="32" a="1"/>
  <c r="C67" i="32" s="1"/>
  <c r="C68" i="32" a="1"/>
  <c r="C68" i="32" s="1"/>
  <c r="C69" i="32" a="1"/>
  <c r="C69" i="32" s="1"/>
  <c r="C70" i="32" a="1"/>
  <c r="C70" i="32" s="1"/>
  <c r="C71" i="32" a="1"/>
  <c r="C71" i="32" s="1"/>
  <c r="C72" i="32" a="1"/>
  <c r="C72" i="32" s="1"/>
  <c r="C73" i="32" a="1"/>
  <c r="C73" i="32" s="1"/>
  <c r="C100" i="32" a="1"/>
  <c r="C100" i="32" s="1"/>
  <c r="C95" i="32" a="1"/>
  <c r="C95" i="32" s="1"/>
  <c r="C74" i="32" a="1"/>
  <c r="C74" i="32" s="1"/>
  <c r="C75" i="32" a="1"/>
  <c r="C75" i="32" s="1"/>
  <c r="C76" i="32" a="1"/>
  <c r="C76" i="32" s="1"/>
  <c r="C77" i="32" a="1"/>
  <c r="C77" i="32" s="1"/>
  <c r="C78" i="32" a="1"/>
  <c r="C78" i="32" s="1"/>
  <c r="C79" i="32" a="1"/>
  <c r="C79" i="32" s="1"/>
  <c r="C80" i="32" a="1"/>
  <c r="C80" i="32" s="1"/>
  <c r="C81" i="32" a="1"/>
  <c r="C81" i="32" s="1"/>
  <c r="C82" i="32" a="1"/>
  <c r="C82" i="32" s="1"/>
  <c r="C83" i="32" a="1"/>
  <c r="C83" i="32" s="1"/>
  <c r="C84" i="32" a="1"/>
  <c r="C84" i="32" s="1"/>
  <c r="C85" i="32" a="1"/>
  <c r="C85" i="32" s="1"/>
  <c r="C86" i="32" a="1"/>
  <c r="C86" i="32" s="1"/>
  <c r="C87" i="32" a="1"/>
  <c r="C87" i="32" s="1"/>
  <c r="C88" i="32" a="1"/>
  <c r="C88" i="32" s="1"/>
  <c r="C89" i="32" a="1"/>
  <c r="C89" i="32" s="1"/>
  <c r="C90" i="32" a="1"/>
  <c r="C90" i="32" s="1"/>
  <c r="C91" i="32" a="1"/>
  <c r="C91" i="32" s="1"/>
  <c r="C92" i="32" a="1"/>
  <c r="C92" i="32" s="1"/>
  <c r="C98" i="32" a="1"/>
  <c r="C98" i="32" s="1"/>
  <c r="C99" i="32" a="1"/>
  <c r="C99" i="32" s="1"/>
  <c r="C101" i="32" a="1"/>
  <c r="C101" i="32" s="1"/>
  <c r="C102" i="32" a="1"/>
  <c r="C102" i="32" s="1"/>
  <c r="C103" i="32" a="1"/>
  <c r="C103" i="32" s="1"/>
  <c r="C104" i="32" a="1"/>
  <c r="C104" i="32" s="1"/>
  <c r="C105" i="32" a="1"/>
  <c r="C105" i="32" s="1"/>
  <c r="C106" i="32" a="1"/>
  <c r="C106" i="32" s="1"/>
  <c r="C107" i="32" a="1"/>
  <c r="C107" i="32" s="1"/>
  <c r="C108" i="32" a="1"/>
  <c r="C108" i="32" s="1"/>
  <c r="C109" i="32" a="1"/>
  <c r="C109" i="32" s="1"/>
  <c r="C110" i="32" a="1"/>
  <c r="C110" i="32" s="1"/>
  <c r="C111" i="32" a="1"/>
  <c r="C111" i="32" s="1"/>
  <c r="C112" i="32" a="1"/>
  <c r="C112" i="32" s="1"/>
  <c r="C113" i="32" a="1"/>
  <c r="C113" i="32" s="1"/>
  <c r="C114" i="32" a="1"/>
  <c r="C114" i="32" s="1"/>
  <c r="C115" i="32" a="1"/>
  <c r="C115" i="32" s="1"/>
  <c r="C116" i="32" a="1"/>
  <c r="C116" i="32" s="1"/>
  <c r="C117" i="32" a="1"/>
  <c r="C117" i="32" s="1"/>
  <c r="C118" i="32" a="1"/>
  <c r="C118" i="32" s="1"/>
  <c r="C119" i="32" a="1"/>
  <c r="C119" i="32" s="1"/>
  <c r="C120" i="32" a="1"/>
  <c r="C120" i="32" s="1"/>
  <c r="C44" i="10" a="1"/>
  <c r="C44" i="10" s="1"/>
  <c r="C45" i="10" a="1"/>
  <c r="C45" i="10" s="1"/>
  <c r="C46" i="10" a="1"/>
  <c r="C46" i="10" s="1"/>
  <c r="C47" i="10" a="1"/>
  <c r="C47" i="10" s="1"/>
  <c r="C48" i="10" a="1"/>
  <c r="C48" i="10" s="1"/>
  <c r="C49" i="10" a="1"/>
  <c r="C49" i="10" s="1"/>
  <c r="C50" i="10" a="1"/>
  <c r="C50" i="10" s="1"/>
  <c r="C53" i="10" a="1"/>
  <c r="C53" i="10" s="1"/>
  <c r="C54" i="10" a="1"/>
  <c r="C54" i="10" s="1"/>
  <c r="C55" i="10" a="1"/>
  <c r="C55" i="10" s="1"/>
  <c r="C56" i="10" a="1"/>
  <c r="C56" i="10" s="1"/>
  <c r="C57" i="10" a="1"/>
  <c r="C57" i="10" s="1"/>
  <c r="C58" i="10" a="1"/>
  <c r="C58" i="10" s="1"/>
  <c r="C59" i="10" a="1"/>
  <c r="C59" i="10" s="1"/>
  <c r="C60" i="10" a="1"/>
  <c r="C60" i="10" s="1"/>
  <c r="C61" i="10" a="1"/>
  <c r="C61" i="10" s="1"/>
  <c r="C62" i="10" a="1"/>
  <c r="C62" i="10" s="1"/>
  <c r="C63" i="10" a="1"/>
  <c r="C63" i="10" s="1"/>
  <c r="C64" i="10" a="1"/>
  <c r="C64" i="10" s="1"/>
  <c r="C65" i="10" a="1"/>
  <c r="C65" i="10" s="1"/>
  <c r="C66" i="10" a="1"/>
  <c r="C66" i="10" s="1"/>
  <c r="C67" i="10" a="1"/>
  <c r="C67" i="10" s="1"/>
  <c r="C68" i="10" a="1"/>
  <c r="C68" i="10" s="1"/>
  <c r="C69" i="10" a="1"/>
  <c r="C69" i="10" s="1"/>
  <c r="C70" i="10" a="1"/>
  <c r="C70" i="10" s="1"/>
  <c r="C71" i="10" a="1"/>
  <c r="C71" i="10" s="1"/>
  <c r="C72" i="10" a="1"/>
  <c r="C72" i="10" s="1"/>
  <c r="C73" i="10" a="1"/>
  <c r="C73" i="10" s="1"/>
  <c r="C74" i="10" a="1"/>
  <c r="C74" i="10" s="1"/>
  <c r="C75" i="10" a="1"/>
  <c r="C75" i="10" s="1"/>
  <c r="C76" i="10" a="1"/>
  <c r="C76" i="10" s="1"/>
  <c r="C77" i="10" a="1"/>
  <c r="C77" i="10" s="1"/>
  <c r="C78" i="10" a="1"/>
  <c r="C78" i="10" s="1"/>
  <c r="C79" i="10" a="1"/>
  <c r="C79" i="10" s="1"/>
  <c r="C80" i="10" a="1"/>
  <c r="C80" i="10" s="1"/>
  <c r="C81" i="10" a="1"/>
  <c r="C81" i="10" s="1"/>
  <c r="C82" i="10" a="1"/>
  <c r="C82" i="10" s="1"/>
  <c r="C83" i="10" a="1"/>
  <c r="C83" i="10" s="1"/>
  <c r="C84" i="10" a="1"/>
  <c r="C84" i="10" s="1"/>
  <c r="C85" i="10" a="1"/>
  <c r="C85" i="10" s="1"/>
  <c r="C86" i="10" a="1"/>
  <c r="C86" i="10" s="1"/>
  <c r="C87" i="10" a="1"/>
  <c r="C87" i="10" s="1"/>
  <c r="C88" i="10" a="1"/>
  <c r="C88" i="10" s="1"/>
  <c r="C89" i="10" a="1"/>
  <c r="C89" i="10" s="1"/>
  <c r="C90" i="10" a="1"/>
  <c r="C90" i="10" s="1"/>
  <c r="C91" i="10" a="1"/>
  <c r="C91" i="10" s="1"/>
  <c r="C92" i="10" a="1"/>
  <c r="C92" i="10" s="1"/>
  <c r="C93" i="10" a="1"/>
  <c r="C93" i="10" s="1"/>
  <c r="C94" i="10" a="1"/>
  <c r="C94" i="10" s="1"/>
  <c r="C95" i="10" a="1"/>
  <c r="C95" i="10" s="1"/>
  <c r="C96" i="10" a="1"/>
  <c r="C96" i="10" s="1"/>
  <c r="C104" i="10" a="1"/>
  <c r="C104" i="10" s="1"/>
  <c r="C105" i="10" a="1"/>
  <c r="C105" i="10" s="1"/>
  <c r="C106" i="10" a="1"/>
  <c r="C106" i="10" s="1"/>
  <c r="C107" i="10" a="1"/>
  <c r="C107" i="10" s="1"/>
  <c r="C108" i="10" a="1"/>
  <c r="C108" i="10" s="1"/>
  <c r="C109" i="10" a="1"/>
  <c r="C109" i="10" s="1"/>
  <c r="C110" i="10" a="1"/>
  <c r="C110" i="10" s="1"/>
  <c r="C111" i="10" a="1"/>
  <c r="C111" i="10" s="1"/>
  <c r="C112" i="10" a="1"/>
  <c r="C112" i="10" s="1"/>
  <c r="C113" i="10" a="1"/>
  <c r="C113" i="10" s="1"/>
  <c r="C114" i="10" a="1"/>
  <c r="C114" i="10" s="1"/>
  <c r="C115" i="10" a="1"/>
  <c r="C115" i="10" s="1"/>
  <c r="C116" i="10" a="1"/>
  <c r="C116" i="10" s="1"/>
  <c r="C117" i="10" a="1"/>
  <c r="C117" i="10" s="1"/>
  <c r="C118" i="10" a="1"/>
  <c r="C118" i="10" s="1"/>
  <c r="C119" i="10" a="1"/>
  <c r="C119" i="10" s="1"/>
  <c r="C120" i="10" a="1"/>
  <c r="C120" i="10" s="1"/>
  <c r="C121" i="10" a="1"/>
  <c r="C121" i="10" s="1"/>
  <c r="C122" i="10" a="1"/>
  <c r="C122" i="10" s="1"/>
  <c r="C123" i="10" a="1"/>
  <c r="C123" i="10" s="1"/>
  <c r="C124" i="10" a="1"/>
  <c r="C124" i="10" s="1"/>
  <c r="C125" i="10" a="1"/>
  <c r="C125" i="10" s="1"/>
  <c r="C126" i="10" a="1"/>
  <c r="C126" i="10" s="1"/>
  <c r="C127" i="10" a="1"/>
  <c r="C127" i="10" s="1"/>
  <c r="C128" i="10" a="1"/>
  <c r="C128" i="10" s="1"/>
  <c r="C131" i="10" a="1"/>
  <c r="C131" i="10" s="1"/>
  <c r="C132" i="10" a="1"/>
  <c r="C132" i="10" s="1"/>
  <c r="C133" i="10" a="1"/>
  <c r="C133" i="10" s="1"/>
  <c r="C134" i="10" a="1"/>
  <c r="C134" i="10" s="1"/>
  <c r="C135" i="10" a="1"/>
  <c r="C135" i="10" s="1"/>
  <c r="C136" i="10" a="1"/>
  <c r="C136" i="10" s="1"/>
  <c r="C137" i="10" a="1"/>
  <c r="C137" i="10" s="1"/>
  <c r="C138" i="10" a="1"/>
  <c r="C138" i="10" s="1"/>
  <c r="C139" i="10" a="1"/>
  <c r="C139" i="10" s="1"/>
  <c r="C140" i="10" a="1"/>
  <c r="C140" i="10" s="1"/>
  <c r="C141" i="10" a="1"/>
  <c r="C141" i="10" s="1"/>
  <c r="C142" i="10" a="1"/>
  <c r="C142" i="10" s="1"/>
  <c r="C143" i="10" a="1"/>
  <c r="C143" i="10" s="1"/>
  <c r="C144" i="10" a="1"/>
  <c r="C144" i="10" s="1"/>
  <c r="C145" i="10" a="1"/>
  <c r="C145" i="10" s="1"/>
  <c r="C151" i="10" a="1"/>
  <c r="C151" i="10" s="1"/>
  <c r="C152" i="10" a="1"/>
  <c r="C152" i="10" s="1"/>
  <c r="C153" i="10" a="1"/>
  <c r="C153" i="10" s="1"/>
  <c r="C154" i="10" a="1"/>
  <c r="C154" i="10" s="1"/>
  <c r="C155" i="10" a="1"/>
  <c r="C155" i="10" s="1"/>
  <c r="C156" i="10" a="1"/>
  <c r="C156" i="10" s="1"/>
  <c r="C157" i="10" a="1"/>
  <c r="C157" i="10" s="1"/>
  <c r="C158" i="10" a="1"/>
  <c r="C158" i="10" s="1"/>
  <c r="C159" i="10" a="1"/>
  <c r="C159" i="10" s="1"/>
  <c r="C160" i="10" a="1"/>
  <c r="C160" i="10" s="1"/>
  <c r="C161" i="10" a="1"/>
  <c r="C161" i="10" s="1"/>
  <c r="C162" i="10" a="1"/>
  <c r="C162" i="10" s="1"/>
  <c r="C163" i="10" a="1"/>
  <c r="C163" i="10" s="1"/>
  <c r="C164" i="10" a="1"/>
  <c r="C164" i="10" s="1"/>
  <c r="C165" i="10" a="1"/>
  <c r="C165" i="10" s="1"/>
  <c r="C166" i="10" a="1"/>
  <c r="C166" i="10" s="1"/>
  <c r="C167" i="10" a="1"/>
  <c r="C167" i="10" s="1"/>
  <c r="C168" i="10" a="1"/>
  <c r="C168" i="10" s="1"/>
  <c r="C169" i="10" a="1"/>
  <c r="C169" i="10" s="1"/>
  <c r="C170" i="10" a="1"/>
  <c r="C170" i="10" s="1"/>
  <c r="C171" i="10" a="1"/>
  <c r="C171" i="10" s="1"/>
  <c r="C172" i="10" a="1"/>
  <c r="C172" i="10" s="1"/>
  <c r="C173" i="10" a="1"/>
  <c r="C173" i="10" s="1"/>
  <c r="C174" i="10" a="1"/>
  <c r="C174" i="10" s="1"/>
  <c r="C175" i="10" a="1"/>
  <c r="C175" i="10" s="1"/>
  <c r="C176" i="10" a="1"/>
  <c r="C176" i="10" s="1"/>
  <c r="C177" i="10" a="1"/>
  <c r="C177" i="10" s="1"/>
  <c r="C178" i="10" a="1"/>
  <c r="C178" i="10" s="1"/>
  <c r="C179" i="10" a="1"/>
  <c r="C179" i="10" s="1"/>
  <c r="C180" i="10" a="1"/>
  <c r="C180" i="10" s="1"/>
  <c r="C181" i="10" a="1"/>
  <c r="C181" i="10" s="1"/>
  <c r="C182" i="10" a="1"/>
  <c r="C182" i="10" s="1"/>
  <c r="C183" i="10" a="1"/>
  <c r="C183" i="10" s="1"/>
  <c r="C184" i="10" a="1"/>
  <c r="C184" i="10" s="1"/>
  <c r="C185" i="10" a="1"/>
  <c r="C185" i="10" s="1"/>
  <c r="C186" i="10" a="1"/>
  <c r="C186" i="10" s="1"/>
  <c r="C187" i="10" a="1"/>
  <c r="C187" i="10" s="1"/>
  <c r="C188" i="10" a="1"/>
  <c r="C188" i="10" s="1"/>
  <c r="C189" i="10" a="1"/>
  <c r="C189" i="10" s="1"/>
  <c r="C190" i="10" a="1"/>
  <c r="C190" i="10" s="1"/>
  <c r="C191" i="10" a="1"/>
  <c r="C191" i="10" s="1"/>
  <c r="C192" i="10" a="1"/>
  <c r="C192" i="10" s="1"/>
  <c r="C193" i="10" a="1"/>
  <c r="C193" i="10" s="1"/>
  <c r="C194" i="10" a="1"/>
  <c r="C194" i="10" s="1"/>
  <c r="C195" i="10" a="1"/>
  <c r="C195" i="10" s="1"/>
  <c r="C196" i="10" a="1"/>
  <c r="C196" i="10" s="1"/>
  <c r="C197" i="10" a="1"/>
  <c r="C197" i="10" s="1"/>
  <c r="C44" i="31" a="1"/>
  <c r="C44" i="31" s="1"/>
  <c r="C45" i="31" a="1"/>
  <c r="C45" i="31" s="1"/>
  <c r="C46" i="31" a="1"/>
  <c r="C46" i="31" s="1"/>
  <c r="C47" i="31" a="1"/>
  <c r="C47" i="31" s="1"/>
  <c r="C48" i="31" a="1"/>
  <c r="C48" i="31" s="1"/>
  <c r="C49" i="31" a="1"/>
  <c r="C49" i="31" s="1"/>
  <c r="C50" i="31" a="1"/>
  <c r="C50" i="31" s="1"/>
  <c r="C51" i="31" a="1"/>
  <c r="C51" i="31" s="1"/>
  <c r="C52" i="31" a="1"/>
  <c r="C52" i="31" s="1"/>
  <c r="C53" i="31" a="1"/>
  <c r="C53" i="31" s="1"/>
  <c r="C54" i="31" a="1"/>
  <c r="C54" i="31" s="1"/>
  <c r="C55" i="31" a="1"/>
  <c r="C55" i="31" s="1"/>
  <c r="C56" i="31" a="1"/>
  <c r="C56" i="31" s="1"/>
  <c r="C57" i="31" a="1"/>
  <c r="C57" i="31" s="1"/>
  <c r="C58" i="31" a="1"/>
  <c r="C58" i="31" s="1"/>
  <c r="C59" i="31" a="1"/>
  <c r="C59" i="31" s="1"/>
  <c r="C60" i="31" a="1"/>
  <c r="C60" i="31" s="1"/>
  <c r="C61" i="31" a="1"/>
  <c r="C61" i="31" s="1"/>
  <c r="C62" i="31" a="1"/>
  <c r="C62" i="31" s="1"/>
  <c r="C63" i="31" a="1"/>
  <c r="C63" i="31" s="1"/>
  <c r="C64" i="31" a="1"/>
  <c r="C64" i="31" s="1"/>
  <c r="C65" i="31" a="1"/>
  <c r="C65" i="31" s="1"/>
  <c r="C66" i="31" a="1"/>
  <c r="C66" i="31" s="1"/>
  <c r="C67" i="31" a="1"/>
  <c r="C67" i="31" s="1"/>
  <c r="C68" i="31" a="1"/>
  <c r="C68" i="31" s="1"/>
  <c r="C70" i="31" a="1"/>
  <c r="C70" i="31" s="1"/>
  <c r="C71" i="31" a="1"/>
  <c r="C71" i="31" s="1"/>
  <c r="C72" i="31" a="1"/>
  <c r="C72" i="31" s="1"/>
  <c r="C73" i="31" a="1"/>
  <c r="C73" i="31" s="1"/>
  <c r="C74" i="31" a="1"/>
  <c r="C74" i="31" s="1"/>
  <c r="C75" i="31" a="1"/>
  <c r="C75" i="31" s="1"/>
  <c r="C76" i="31" a="1"/>
  <c r="C76" i="31" s="1"/>
  <c r="C77" i="31" a="1"/>
  <c r="C77" i="31" s="1"/>
  <c r="C78" i="31" a="1"/>
  <c r="C78" i="31" s="1"/>
  <c r="C79" i="31" a="1"/>
  <c r="C79" i="31" s="1"/>
  <c r="C80" i="31" a="1"/>
  <c r="C80" i="31" s="1"/>
  <c r="C81" i="31" a="1"/>
  <c r="C81" i="31" s="1"/>
  <c r="C82" i="31" a="1"/>
  <c r="C82" i="31" s="1"/>
  <c r="C83" i="31" a="1"/>
  <c r="C83" i="31" s="1"/>
  <c r="C84" i="31" a="1"/>
  <c r="C84" i="31" s="1"/>
  <c r="C85" i="31" a="1"/>
  <c r="C85" i="31" s="1"/>
  <c r="C86" i="31" a="1"/>
  <c r="C86" i="31" s="1"/>
  <c r="C87" i="31" a="1"/>
  <c r="C87" i="31" s="1"/>
  <c r="C88" i="31" a="1"/>
  <c r="C88" i="31" s="1"/>
  <c r="C89" i="31" a="1"/>
  <c r="C89" i="31" s="1"/>
  <c r="C90" i="31" a="1"/>
  <c r="C90" i="31" s="1"/>
  <c r="C91" i="31" a="1"/>
  <c r="C91" i="31" s="1"/>
  <c r="C92" i="31" a="1"/>
  <c r="C92" i="31" s="1"/>
  <c r="C93" i="31" a="1"/>
  <c r="C93" i="31" s="1"/>
  <c r="C94" i="31" a="1"/>
  <c r="C94" i="31" s="1"/>
  <c r="C95" i="31" a="1"/>
  <c r="C95" i="31" s="1"/>
  <c r="C96" i="31" a="1"/>
  <c r="C96" i="31" s="1"/>
  <c r="C97" i="31" a="1"/>
  <c r="C97" i="31" s="1"/>
  <c r="C98" i="31" a="1"/>
  <c r="C98" i="31" s="1"/>
  <c r="C99" i="31" a="1"/>
  <c r="C99" i="31" s="1"/>
  <c r="C100" i="31" a="1"/>
  <c r="C100" i="31" s="1"/>
  <c r="C101" i="31" a="1"/>
  <c r="C101" i="31" s="1"/>
  <c r="C102" i="31" a="1"/>
  <c r="C102" i="31" s="1"/>
  <c r="C103" i="31" a="1"/>
  <c r="C103" i="31" s="1"/>
  <c r="C104" i="31" a="1"/>
  <c r="C104" i="31" s="1"/>
  <c r="C105" i="31" a="1"/>
  <c r="C105" i="31" s="1"/>
  <c r="C106" i="31" a="1"/>
  <c r="C106" i="31" s="1"/>
  <c r="C107" i="31" a="1"/>
  <c r="C107" i="31" s="1"/>
  <c r="C108" i="31" a="1"/>
  <c r="C108" i="31" s="1"/>
  <c r="C109" i="31" a="1"/>
  <c r="C109" i="31" s="1"/>
  <c r="C110" i="31" a="1"/>
  <c r="C110" i="31" s="1"/>
  <c r="C111" i="31" a="1"/>
  <c r="C111" i="31" s="1"/>
  <c r="C112" i="31" a="1"/>
  <c r="C112" i="31" s="1"/>
  <c r="C113" i="31" a="1"/>
  <c r="C113" i="31" s="1"/>
  <c r="C114" i="31" a="1"/>
  <c r="C114" i="31" s="1"/>
  <c r="C115" i="31" a="1"/>
  <c r="C115" i="31" s="1"/>
  <c r="C116" i="31" a="1"/>
  <c r="C116" i="31" s="1"/>
  <c r="C117" i="31" a="1"/>
  <c r="C117" i="31" s="1"/>
  <c r="C118" i="31" a="1"/>
  <c r="C118" i="31" s="1"/>
  <c r="C119" i="31" a="1"/>
  <c r="C119" i="31" s="1"/>
  <c r="C120" i="31" a="1"/>
  <c r="C120" i="31" s="1"/>
  <c r="C121" i="31" a="1"/>
  <c r="C121" i="31" s="1"/>
  <c r="C122" i="31" a="1"/>
  <c r="C122" i="31" s="1"/>
  <c r="C123" i="31" a="1"/>
  <c r="C123" i="31" s="1"/>
  <c r="C124" i="31" a="1"/>
  <c r="C124" i="31" s="1"/>
  <c r="C125" i="31" a="1"/>
  <c r="C125" i="31" s="1"/>
  <c r="C126" i="31" a="1"/>
  <c r="C126" i="31" s="1"/>
  <c r="C127" i="31" a="1"/>
  <c r="C127" i="31" s="1"/>
  <c r="C128" i="31" a="1"/>
  <c r="C128" i="31" s="1"/>
  <c r="C129" i="31" a="1"/>
  <c r="C129" i="31" s="1"/>
  <c r="C130" i="31" a="1"/>
  <c r="C130" i="31" s="1"/>
  <c r="C131" i="31" a="1"/>
  <c r="C131" i="31" s="1"/>
  <c r="C132" i="31" a="1"/>
  <c r="C132" i="31" s="1"/>
  <c r="C133" i="31" a="1"/>
  <c r="C133" i="31" s="1"/>
  <c r="C134" i="31" a="1"/>
  <c r="C134" i="31" s="1"/>
  <c r="C135" i="31" a="1"/>
  <c r="C135" i="31" s="1"/>
  <c r="C136" i="31" a="1"/>
  <c r="C136" i="31" s="1"/>
  <c r="C137" i="31" a="1"/>
  <c r="C137" i="31" s="1"/>
  <c r="C138" i="31" a="1"/>
  <c r="C138" i="31" s="1"/>
  <c r="C139" i="31" a="1"/>
  <c r="C139" i="31" s="1"/>
  <c r="C140" i="31" a="1"/>
  <c r="C140" i="31" s="1"/>
  <c r="C141" i="31" a="1"/>
  <c r="C141" i="31" s="1"/>
  <c r="C142" i="31" a="1"/>
  <c r="C142" i="31" s="1"/>
  <c r="C143" i="31" a="1"/>
  <c r="C143" i="31" s="1"/>
  <c r="C144" i="31" a="1"/>
  <c r="C144" i="31" s="1"/>
  <c r="C145" i="31" a="1"/>
  <c r="C145" i="31" s="1"/>
  <c r="C146" i="31" a="1"/>
  <c r="C146" i="31" s="1"/>
  <c r="C147" i="31" a="1"/>
  <c r="C147" i="31" s="1"/>
  <c r="C148" i="31" a="1"/>
  <c r="C148" i="31" s="1"/>
  <c r="C149" i="31" a="1"/>
  <c r="C149" i="31" s="1"/>
  <c r="C150" i="31" a="1"/>
  <c r="C150" i="31" s="1"/>
  <c r="C151" i="31" a="1"/>
  <c r="C151" i="31" s="1"/>
  <c r="C152" i="31" a="1"/>
  <c r="C152" i="31" s="1"/>
  <c r="C153" i="31" a="1"/>
  <c r="C153" i="31" s="1"/>
  <c r="C154" i="31" a="1"/>
  <c r="C154" i="31" s="1"/>
  <c r="C155" i="31" a="1"/>
  <c r="C155" i="31" s="1"/>
  <c r="C156" i="31" a="1"/>
  <c r="C156" i="31" s="1"/>
  <c r="C157" i="31" a="1"/>
  <c r="C157" i="31" s="1"/>
  <c r="C158" i="31" a="1"/>
  <c r="C158" i="31" s="1"/>
  <c r="C159" i="31" a="1"/>
  <c r="C159" i="31" s="1"/>
  <c r="C160" i="31" a="1"/>
  <c r="C160" i="31" s="1"/>
  <c r="C161" i="31" a="1"/>
  <c r="C161" i="31" s="1"/>
  <c r="C162" i="31" a="1"/>
  <c r="C162" i="31" s="1"/>
  <c r="C163" i="31" a="1"/>
  <c r="C163" i="31" s="1"/>
  <c r="C164" i="31" a="1"/>
  <c r="C164" i="31" s="1"/>
  <c r="C165" i="31" a="1"/>
  <c r="C165" i="31" s="1"/>
  <c r="C166" i="31" a="1"/>
  <c r="C166" i="31" s="1"/>
  <c r="C167" i="31" a="1"/>
  <c r="C167" i="31" s="1"/>
  <c r="C168" i="31" a="1"/>
  <c r="C168" i="31" s="1"/>
  <c r="C169" i="31" a="1"/>
  <c r="C169" i="31" s="1"/>
  <c r="C170" i="31" a="1"/>
  <c r="C170" i="31" s="1"/>
  <c r="C171" i="31" a="1"/>
  <c r="C171" i="31" s="1"/>
  <c r="C172" i="31" a="1"/>
  <c r="C172" i="31" s="1"/>
  <c r="C173" i="31" a="1"/>
  <c r="C173" i="31" s="1"/>
  <c r="C174" i="31" a="1"/>
  <c r="C174" i="31" s="1"/>
  <c r="C175" i="31" a="1"/>
  <c r="C175" i="31" s="1"/>
  <c r="C176" i="31" a="1"/>
  <c r="C176" i="31" s="1"/>
  <c r="C177" i="31" a="1"/>
  <c r="C177" i="31" s="1"/>
  <c r="C178" i="31" a="1"/>
  <c r="C178" i="31" s="1"/>
  <c r="C179" i="31" a="1"/>
  <c r="C179" i="31" s="1"/>
  <c r="C180" i="31" a="1"/>
  <c r="C180" i="31" s="1"/>
  <c r="C181" i="31" a="1"/>
  <c r="C181" i="31" s="1"/>
  <c r="C182" i="31" a="1"/>
  <c r="C182" i="31" s="1"/>
  <c r="C183" i="31" a="1"/>
  <c r="C183" i="31" s="1"/>
  <c r="C184" i="31" a="1"/>
  <c r="C184" i="31" s="1"/>
  <c r="C185" i="31" a="1"/>
  <c r="C185" i="31" s="1"/>
  <c r="C186" i="31" a="1"/>
  <c r="C186" i="31" s="1"/>
  <c r="C187" i="31" a="1"/>
  <c r="C187" i="31" s="1"/>
  <c r="C188" i="31" a="1"/>
  <c r="C188" i="31" s="1"/>
  <c r="C189" i="31" a="1"/>
  <c r="C189" i="31" s="1"/>
  <c r="C190" i="31" a="1"/>
  <c r="C190" i="31" s="1"/>
  <c r="C191" i="31" a="1"/>
  <c r="C191" i="31" s="1"/>
  <c r="C192" i="31" a="1"/>
  <c r="C192" i="31" s="1"/>
  <c r="C193" i="31" a="1"/>
  <c r="C193" i="31" s="1"/>
  <c r="C194" i="31" a="1"/>
  <c r="C194" i="31" s="1"/>
  <c r="C195" i="31" a="1"/>
  <c r="C195" i="31" s="1"/>
  <c r="C196" i="31" a="1"/>
  <c r="C196" i="31" s="1"/>
  <c r="C197" i="31" a="1"/>
  <c r="C197" i="31" s="1"/>
  <c r="C198" i="31" a="1"/>
  <c r="C198" i="31" s="1"/>
  <c r="C199" i="31" a="1"/>
  <c r="C199" i="31" s="1"/>
  <c r="C200" i="31" a="1"/>
  <c r="C200" i="31" s="1"/>
  <c r="C201" i="31" a="1"/>
  <c r="C201" i="31" s="1"/>
  <c r="C202" i="31" a="1"/>
  <c r="C202" i="31" s="1"/>
  <c r="C45" i="11" a="1"/>
  <c r="C45" i="11" s="1"/>
  <c r="C46" i="11" a="1"/>
  <c r="C46" i="11" s="1"/>
  <c r="C48" i="11" a="1"/>
  <c r="C48" i="11" s="1"/>
  <c r="C50" i="11" a="1"/>
  <c r="C50" i="11" s="1"/>
  <c r="C92" i="11" a="1"/>
  <c r="C92" i="11" s="1"/>
  <c r="C54" i="11" a="1"/>
  <c r="C54" i="11" s="1"/>
  <c r="C55" i="11" a="1"/>
  <c r="C55" i="11" s="1"/>
  <c r="C56" i="11" a="1"/>
  <c r="C56" i="11" s="1"/>
  <c r="C57" i="11" a="1"/>
  <c r="C57" i="11" s="1"/>
  <c r="C60" i="11" a="1"/>
  <c r="C60" i="11" s="1"/>
  <c r="C61" i="11" a="1"/>
  <c r="C61" i="11" s="1"/>
  <c r="C93" i="11" a="1"/>
  <c r="C93" i="11" s="1"/>
  <c r="C62" i="11" a="1"/>
  <c r="C62" i="11" s="1"/>
  <c r="C63" i="11" a="1"/>
  <c r="C63" i="11" s="1"/>
  <c r="C64" i="11" a="1"/>
  <c r="C64" i="11" s="1"/>
  <c r="C65" i="11" a="1"/>
  <c r="C65" i="11" s="1"/>
  <c r="C67" i="11" a="1"/>
  <c r="C67" i="11" s="1"/>
  <c r="C68" i="11" a="1"/>
  <c r="C68" i="11" s="1"/>
  <c r="C95" i="11" a="1"/>
  <c r="C95" i="11" s="1"/>
  <c r="C96" i="11" a="1"/>
  <c r="C96" i="11" s="1"/>
  <c r="C84" i="11" a="1"/>
  <c r="C84" i="11" s="1"/>
  <c r="C69" i="11" a="1"/>
  <c r="C69" i="11" s="1"/>
  <c r="C70" i="11" a="1"/>
  <c r="C70" i="11" s="1"/>
  <c r="C71" i="11" a="1"/>
  <c r="C71" i="11" s="1"/>
  <c r="C74" i="11" a="1"/>
  <c r="C74" i="11" s="1"/>
  <c r="C75" i="11" a="1"/>
  <c r="C75" i="11" s="1"/>
  <c r="C76" i="11" a="1"/>
  <c r="C76" i="11" s="1"/>
  <c r="C77" i="11" a="1"/>
  <c r="C77" i="11" s="1"/>
  <c r="C78" i="11" a="1"/>
  <c r="C78" i="11" s="1"/>
  <c r="C79" i="11" a="1"/>
  <c r="C79" i="11" s="1"/>
  <c r="C89" i="11" a="1"/>
  <c r="C89" i="11" s="1"/>
  <c r="C81" i="11" a="1"/>
  <c r="C81" i="11" s="1"/>
  <c r="C82" i="11" a="1"/>
  <c r="C82" i="11" s="1"/>
  <c r="C44" i="11" a="1"/>
  <c r="C44" i="11" s="1"/>
  <c r="C43" i="11" a="1"/>
  <c r="C43" i="11" s="1"/>
  <c r="C83" i="11" a="1"/>
  <c r="C83" i="11" s="1"/>
  <c r="C72" i="11" a="1"/>
  <c r="C72" i="11" s="1"/>
  <c r="C73" i="11" a="1"/>
  <c r="C73" i="11" s="1"/>
  <c r="C49" i="11" a="1"/>
  <c r="C49" i="11" s="1"/>
  <c r="C80" i="11" a="1"/>
  <c r="C80" i="11" s="1"/>
  <c r="C53" i="11" a="1"/>
  <c r="C53" i="11" s="1"/>
  <c r="C97" i="11" a="1"/>
  <c r="C97" i="11" s="1"/>
  <c r="C98" i="11" a="1"/>
  <c r="C98" i="11" s="1"/>
  <c r="C99" i="11" a="1"/>
  <c r="C99" i="11" s="1"/>
  <c r="C100" i="11" a="1"/>
  <c r="C100" i="11" s="1"/>
  <c r="C141" i="11" a="1"/>
  <c r="C141" i="11" s="1"/>
  <c r="C112" i="11" a="1"/>
  <c r="C112" i="11" s="1"/>
  <c r="C101" i="11" a="1"/>
  <c r="C101" i="11" s="1"/>
  <c r="C102" i="11" a="1"/>
  <c r="C102" i="11" s="1"/>
  <c r="C103" i="11" a="1"/>
  <c r="C103" i="11" s="1"/>
  <c r="C106" i="11" a="1"/>
  <c r="C106" i="11" s="1"/>
  <c r="C107" i="11" a="1"/>
  <c r="C107" i="11" s="1"/>
  <c r="C108" i="11" a="1"/>
  <c r="C108" i="11" s="1"/>
  <c r="C109" i="11" a="1"/>
  <c r="C109" i="11" s="1"/>
  <c r="C110" i="11" a="1"/>
  <c r="C110" i="11" s="1"/>
  <c r="C111" i="11" a="1"/>
  <c r="C111" i="11" s="1"/>
  <c r="C114" i="11" a="1"/>
  <c r="C114" i="11" s="1"/>
  <c r="C115" i="11" a="1"/>
  <c r="C115" i="11" s="1"/>
  <c r="C174" i="11" a="1"/>
  <c r="C174" i="11" s="1"/>
  <c r="C159" i="11" a="1"/>
  <c r="C159" i="11" s="1"/>
  <c r="C170" i="11" a="1"/>
  <c r="C170" i="11" s="1"/>
  <c r="C105" i="11" a="1"/>
  <c r="C105" i="11" s="1"/>
  <c r="C113" i="11" a="1"/>
  <c r="C113" i="11" s="1"/>
  <c r="C116" i="11" a="1"/>
  <c r="C116" i="11" s="1"/>
  <c r="C117" i="11" a="1"/>
  <c r="C117" i="11" s="1"/>
  <c r="C119" i="11" a="1"/>
  <c r="C119" i="11" s="1"/>
  <c r="C142" i="11" a="1"/>
  <c r="C142" i="11" s="1"/>
  <c r="C143" i="11" a="1"/>
  <c r="C143" i="11" s="1"/>
  <c r="C144" i="11" a="1"/>
  <c r="C144" i="11" s="1"/>
  <c r="C145" i="11" a="1"/>
  <c r="C145" i="11" s="1"/>
  <c r="C146" i="11" a="1"/>
  <c r="C146" i="11" s="1"/>
  <c r="C147" i="11" a="1"/>
  <c r="C147" i="11" s="1"/>
  <c r="C148" i="11" a="1"/>
  <c r="C148" i="11" s="1"/>
  <c r="C139" i="11" a="1"/>
  <c r="C139" i="11" s="1"/>
  <c r="C131" i="11" a="1"/>
  <c r="C131" i="11" s="1"/>
  <c r="C135" i="11" a="1"/>
  <c r="C135" i="11" s="1"/>
  <c r="C124" i="11" a="1"/>
  <c r="C124" i="11" s="1"/>
  <c r="C125" i="11" a="1"/>
  <c r="C125" i="11" s="1"/>
  <c r="C149" i="11" a="1"/>
  <c r="C149" i="11" s="1"/>
  <c r="C150" i="11" a="1"/>
  <c r="C150" i="11" s="1"/>
  <c r="C151" i="11" a="1"/>
  <c r="C151" i="11" s="1"/>
  <c r="C152" i="11" a="1"/>
  <c r="C152" i="11" s="1"/>
  <c r="C153" i="11" a="1"/>
  <c r="C153" i="11" s="1"/>
  <c r="C154" i="11" a="1"/>
  <c r="C154" i="11" s="1"/>
  <c r="C155" i="11" a="1"/>
  <c r="C155" i="11" s="1"/>
  <c r="C156" i="11" a="1"/>
  <c r="C156" i="11" s="1"/>
  <c r="C157" i="11" a="1"/>
  <c r="C157" i="11" s="1"/>
  <c r="C158" i="11" a="1"/>
  <c r="C158" i="11" s="1"/>
  <c r="C160" i="11" a="1"/>
  <c r="C160" i="11" s="1"/>
  <c r="C161" i="11" a="1"/>
  <c r="C161" i="11" s="1"/>
  <c r="C162" i="11" a="1"/>
  <c r="C162" i="11" s="1"/>
  <c r="C163" i="11" a="1"/>
  <c r="C163" i="11" s="1"/>
  <c r="C164" i="11" a="1"/>
  <c r="C164" i="11" s="1"/>
  <c r="C165" i="11" a="1"/>
  <c r="C165" i="11" s="1"/>
  <c r="C166" i="11" a="1"/>
  <c r="C166" i="11" s="1"/>
  <c r="C167" i="11" a="1"/>
  <c r="C167" i="11" s="1"/>
  <c r="C168" i="11" a="1"/>
  <c r="C168" i="11" s="1"/>
  <c r="C169" i="11" a="1"/>
  <c r="C169" i="11" s="1"/>
  <c r="C171" i="11" a="1"/>
  <c r="C171" i="11" s="1"/>
  <c r="C172" i="11" a="1"/>
  <c r="C172" i="11" s="1"/>
  <c r="C173" i="11" a="1"/>
  <c r="C173" i="11" s="1"/>
  <c r="C175" i="11" a="1"/>
  <c r="C175" i="11" s="1"/>
  <c r="C176" i="11" a="1"/>
  <c r="C176" i="11" s="1"/>
  <c r="C177" i="11" a="1"/>
  <c r="C177" i="11" s="1"/>
  <c r="C178" i="11" a="1"/>
  <c r="C178" i="11" s="1"/>
  <c r="C179" i="11" a="1"/>
  <c r="C179" i="11" s="1"/>
  <c r="C180" i="11" a="1"/>
  <c r="C180" i="11" s="1"/>
  <c r="C181" i="11" a="1"/>
  <c r="C181" i="11" s="1"/>
  <c r="C182" i="11" a="1"/>
  <c r="C182" i="11" s="1"/>
  <c r="C183" i="11" a="1"/>
  <c r="C183" i="11" s="1"/>
  <c r="C94" i="11" a="1"/>
  <c r="C94" i="11" s="1"/>
  <c r="C86" i="11" a="1"/>
  <c r="C86" i="11" s="1"/>
  <c r="C88" i="11" a="1"/>
  <c r="C88" i="11" s="1"/>
  <c r="C87" i="11" a="1"/>
  <c r="C87" i="11" s="1"/>
  <c r="C85" i="11" a="1"/>
  <c r="C85" i="11" s="1"/>
  <c r="C184" i="11" a="1"/>
  <c r="C184" i="11" s="1"/>
  <c r="C194" i="11" a="1"/>
  <c r="C194" i="11" s="1"/>
  <c r="C185" i="11" a="1"/>
  <c r="C185" i="11" s="1"/>
  <c r="C188" i="11" a="1"/>
  <c r="C188" i="11" s="1"/>
  <c r="C189" i="11" a="1"/>
  <c r="C189" i="11" s="1"/>
  <c r="C190" i="11" a="1"/>
  <c r="C190" i="11" s="1"/>
  <c r="C191" i="11" a="1"/>
  <c r="C191" i="11" s="1"/>
  <c r="C198" i="11" a="1"/>
  <c r="C198" i="11" s="1"/>
  <c r="C193" i="11" a="1"/>
  <c r="C193" i="11" s="1"/>
  <c r="C201" i="11" a="1"/>
  <c r="C201" i="11" s="1"/>
  <c r="C192" i="11" a="1"/>
  <c r="C192" i="11" s="1"/>
  <c r="C196" i="11" a="1"/>
  <c r="C196" i="11" s="1"/>
  <c r="C195" i="11" a="1"/>
  <c r="C195" i="11" s="1"/>
  <c r="C197" i="11" a="1"/>
  <c r="C197" i="11" s="1"/>
  <c r="C199" i="11" a="1"/>
  <c r="C199" i="11" s="1"/>
  <c r="C187" i="11" a="1"/>
  <c r="C187" i="11" s="1"/>
  <c r="C200" i="11" a="1"/>
  <c r="C200" i="11" s="1"/>
  <c r="C202" i="11" a="1"/>
  <c r="C202" i="11" s="1"/>
  <c r="C203" i="11" a="1"/>
  <c r="C203" i="11" s="1"/>
  <c r="C204" i="11" a="1"/>
  <c r="C204" i="11" s="1"/>
  <c r="C205" i="11" a="1"/>
  <c r="C205" i="11" s="1"/>
  <c r="C206" i="11" a="1"/>
  <c r="C206" i="11" s="1"/>
  <c r="C207" i="11" a="1"/>
  <c r="C207" i="11" s="1"/>
  <c r="C208" i="11" a="1"/>
  <c r="C208" i="11" s="1"/>
  <c r="C209" i="11" a="1"/>
  <c r="C209" i="11" s="1"/>
  <c r="C210" i="11" a="1"/>
  <c r="C210" i="11" s="1"/>
  <c r="C211" i="11" a="1"/>
  <c r="C211" i="11" s="1"/>
  <c r="C212" i="11" a="1"/>
  <c r="C212" i="11" s="1"/>
  <c r="C213" i="11" a="1"/>
  <c r="C213" i="11" s="1"/>
  <c r="C214" i="11" a="1"/>
  <c r="C214" i="11" s="1"/>
  <c r="C215" i="11" a="1"/>
  <c r="C215" i="11" s="1"/>
  <c r="C216" i="11" a="1"/>
  <c r="C216" i="11" s="1"/>
  <c r="C217" i="11" a="1"/>
  <c r="C217" i="11" s="1"/>
  <c r="C218" i="11" a="1"/>
  <c r="C218" i="11" s="1"/>
  <c r="C219" i="11" a="1"/>
  <c r="C219" i="11" s="1"/>
  <c r="C220" i="11" a="1"/>
  <c r="C220" i="11" s="1"/>
  <c r="C221" i="11" a="1"/>
  <c r="C221" i="11" s="1"/>
  <c r="C222" i="11" a="1"/>
  <c r="C222" i="11" s="1"/>
  <c r="C223" i="11" a="1"/>
  <c r="C223" i="11" s="1"/>
  <c r="C224" i="11" a="1"/>
  <c r="C224" i="11" s="1"/>
  <c r="C225" i="11" a="1"/>
  <c r="C225" i="11" s="1"/>
  <c r="C226" i="11" a="1"/>
  <c r="C226" i="11" s="1"/>
  <c r="C227" i="11" a="1"/>
  <c r="C227" i="11" s="1"/>
  <c r="C228" i="11" a="1"/>
  <c r="C228" i="11" s="1"/>
  <c r="C229" i="11" a="1"/>
  <c r="C229" i="11" s="1"/>
  <c r="C230" i="11" a="1"/>
  <c r="C230" i="11" s="1"/>
  <c r="C232" i="11" a="1"/>
  <c r="C232" i="11" s="1"/>
  <c r="C251" i="11" a="1"/>
  <c r="C251" i="11" s="1"/>
  <c r="C233" i="11" a="1"/>
  <c r="C233" i="11" s="1"/>
  <c r="C234" i="11" a="1"/>
  <c r="C234" i="11" s="1"/>
  <c r="C235" i="11" a="1"/>
  <c r="C235" i="11" s="1"/>
  <c r="C236" i="11" a="1"/>
  <c r="C236" i="11" s="1"/>
  <c r="C237" i="11" a="1"/>
  <c r="C237" i="11" s="1"/>
  <c r="C238" i="11" a="1"/>
  <c r="C238" i="11" s="1"/>
  <c r="C239" i="11" a="1"/>
  <c r="C239" i="11" s="1"/>
  <c r="C240" i="11" a="1"/>
  <c r="C240" i="11" s="1"/>
  <c r="C241" i="11" a="1"/>
  <c r="C241" i="11" s="1"/>
  <c r="C242" i="11" a="1"/>
  <c r="C242" i="11" s="1"/>
  <c r="C244" i="11" a="1"/>
  <c r="C244" i="11" s="1"/>
  <c r="C245" i="11" a="1"/>
  <c r="C245" i="11" s="1"/>
  <c r="C246" i="11" a="1"/>
  <c r="C246" i="11" s="1"/>
  <c r="C248" i="11" a="1"/>
  <c r="C248" i="11" s="1"/>
  <c r="C249" i="11" a="1"/>
  <c r="C249" i="11" s="1"/>
  <c r="C250" i="11" a="1"/>
  <c r="C250" i="11" s="1"/>
  <c r="C252" i="11" a="1"/>
  <c r="C252" i="11" s="1"/>
  <c r="C253" i="11" a="1"/>
  <c r="C253" i="11" s="1"/>
  <c r="C254" i="11" a="1"/>
  <c r="C254" i="11" s="1"/>
  <c r="C255" i="11" a="1"/>
  <c r="C255" i="11" s="1"/>
  <c r="C256" i="11" a="1"/>
  <c r="C256" i="11" s="1"/>
  <c r="C257" i="11" a="1"/>
  <c r="C257" i="11" s="1"/>
  <c r="C258" i="11" a="1"/>
  <c r="C258" i="11" s="1"/>
  <c r="C231" i="11" a="1"/>
  <c r="C231" i="11" s="1"/>
  <c r="C303" i="11" a="1"/>
  <c r="C303" i="11" s="1"/>
  <c r="C306" i="11" a="1"/>
  <c r="C306" i="11" s="1"/>
  <c r="C276" i="11" a="1"/>
  <c r="C276" i="11" s="1"/>
  <c r="C307" i="11" a="1"/>
  <c r="C307" i="11" s="1"/>
  <c r="C292" i="11" a="1"/>
  <c r="C292" i="11" s="1"/>
  <c r="C286" i="11" a="1"/>
  <c r="C286" i="11" s="1"/>
  <c r="C259" i="11" a="1"/>
  <c r="C259" i="11" s="1"/>
  <c r="C260" i="11" a="1"/>
  <c r="C260" i="11" s="1"/>
  <c r="C261" i="11" a="1"/>
  <c r="C261" i="11" s="1"/>
  <c r="C262" i="11" a="1"/>
  <c r="C262" i="11" s="1"/>
  <c r="C268" i="11" a="1"/>
  <c r="C268" i="11" s="1"/>
  <c r="C266" i="11" a="1"/>
  <c r="C266" i="11" s="1"/>
  <c r="C265" i="11" a="1"/>
  <c r="C265" i="11" s="1"/>
  <c r="C269" i="11" a="1"/>
  <c r="C269" i="11" s="1"/>
  <c r="C270" i="11" a="1"/>
  <c r="C270" i="11" s="1"/>
  <c r="C267" i="11" a="1"/>
  <c r="C267" i="11" s="1"/>
  <c r="C272" i="11" a="1"/>
  <c r="C272" i="11" s="1"/>
  <c r="C273" i="11" a="1"/>
  <c r="C273" i="11" s="1"/>
  <c r="C274" i="11" a="1"/>
  <c r="C274" i="11" s="1"/>
  <c r="C275" i="11" a="1"/>
  <c r="C275" i="11" s="1"/>
  <c r="C279" i="11" a="1"/>
  <c r="C279" i="11" s="1"/>
  <c r="C277" i="11" a="1"/>
  <c r="C277" i="11" s="1"/>
  <c r="C278" i="11" a="1"/>
  <c r="C278" i="11" s="1"/>
  <c r="C280" i="11" a="1"/>
  <c r="C280" i="11" s="1"/>
  <c r="C281" i="11" a="1"/>
  <c r="C281" i="11" s="1"/>
  <c r="C282" i="11" a="1"/>
  <c r="C282" i="11" s="1"/>
  <c r="C283" i="11" a="1"/>
  <c r="C283" i="11" s="1"/>
  <c r="C284" i="11" a="1"/>
  <c r="C284" i="11" s="1"/>
  <c r="C285" i="11" a="1"/>
  <c r="C285" i="11" s="1"/>
  <c r="C287" i="11" a="1"/>
  <c r="C287" i="11" s="1"/>
  <c r="C288" i="11" a="1"/>
  <c r="C288" i="11" s="1"/>
  <c r="C289" i="11" a="1"/>
  <c r="C289" i="11" s="1"/>
  <c r="C290" i="11" a="1"/>
  <c r="C290" i="11" s="1"/>
  <c r="C243" i="11" a="1"/>
  <c r="C243" i="11" s="1"/>
  <c r="C291" i="11" a="1"/>
  <c r="C291" i="11" s="1"/>
  <c r="C293" i="11" a="1"/>
  <c r="C293" i="11" s="1"/>
  <c r="C294" i="11" a="1"/>
  <c r="C294" i="11" s="1"/>
  <c r="C296" i="11" a="1"/>
  <c r="C296" i="11" s="1"/>
  <c r="C297" i="11" a="1"/>
  <c r="C297" i="11" s="1"/>
  <c r="C298" i="11" a="1"/>
  <c r="C298" i="11" s="1"/>
  <c r="C299" i="11" a="1"/>
  <c r="C299" i="11" s="1"/>
  <c r="C300" i="11" a="1"/>
  <c r="C300" i="11" s="1"/>
  <c r="C301" i="11" a="1"/>
  <c r="C301" i="11" s="1"/>
  <c r="C302" i="11" a="1"/>
  <c r="C302" i="11" s="1"/>
  <c r="C304" i="11" a="1"/>
  <c r="C304" i="11" s="1"/>
  <c r="C305" i="11" a="1"/>
  <c r="C305" i="11" s="1"/>
  <c r="C308" i="11" a="1"/>
  <c r="C308" i="11" s="1"/>
  <c r="C309" i="11" a="1"/>
  <c r="C309" i="11" s="1"/>
  <c r="C310" i="11" a="1"/>
  <c r="C310" i="11" s="1"/>
  <c r="C311" i="11" a="1"/>
  <c r="C311" i="11" s="1"/>
  <c r="C264" i="11" a="1"/>
  <c r="C264" i="11" s="1"/>
  <c r="C263" i="11" a="1"/>
  <c r="C263" i="11" s="1"/>
  <c r="C312" i="11" a="1"/>
  <c r="C312" i="11" s="1"/>
  <c r="C313" i="11" a="1"/>
  <c r="C313" i="11" s="1"/>
  <c r="C314" i="11" a="1"/>
  <c r="C314" i="11" s="1"/>
  <c r="C315" i="11" a="1"/>
  <c r="C315" i="11" s="1"/>
  <c r="C316" i="11" a="1"/>
  <c r="C316" i="11" s="1"/>
  <c r="C44" i="12" a="1"/>
  <c r="C44" i="12" s="1"/>
  <c r="C45" i="12" a="1"/>
  <c r="C45" i="12" s="1"/>
  <c r="C46" i="12" a="1"/>
  <c r="C46" i="12" s="1"/>
  <c r="C47" i="12" a="1"/>
  <c r="C47" i="12" s="1"/>
  <c r="C49" i="12" a="1"/>
  <c r="C49" i="12" s="1"/>
  <c r="C50" i="12" a="1"/>
  <c r="C50" i="12" s="1"/>
  <c r="C51" i="12" a="1"/>
  <c r="C51" i="12" s="1"/>
  <c r="C52" i="12" a="1"/>
  <c r="C52" i="12" s="1"/>
  <c r="C53" i="12" a="1"/>
  <c r="C53" i="12" s="1"/>
  <c r="C54" i="12" a="1"/>
  <c r="C54" i="12" s="1"/>
  <c r="C55" i="12" a="1"/>
  <c r="C55" i="12" s="1"/>
  <c r="C56" i="12" a="1"/>
  <c r="C56" i="12" s="1"/>
  <c r="C57" i="12" a="1"/>
  <c r="C57" i="12" s="1"/>
  <c r="C58" i="12" a="1"/>
  <c r="C58" i="12" s="1"/>
  <c r="C59" i="12" a="1"/>
  <c r="C59" i="12" s="1"/>
  <c r="C60" i="12" a="1"/>
  <c r="C60" i="12" s="1"/>
  <c r="C61" i="12" a="1"/>
  <c r="C61" i="12" s="1"/>
  <c r="C62" i="12" a="1"/>
  <c r="C62" i="12" s="1"/>
  <c r="C63" i="12" a="1"/>
  <c r="C63" i="12" s="1"/>
  <c r="C64" i="12" a="1"/>
  <c r="C64" i="12" s="1"/>
  <c r="C65" i="12" a="1"/>
  <c r="C65" i="12" s="1"/>
  <c r="C66" i="12" a="1"/>
  <c r="C66" i="12" s="1"/>
  <c r="C67" i="12" a="1"/>
  <c r="C67" i="12" s="1"/>
  <c r="C68" i="12" a="1"/>
  <c r="C68" i="12" s="1"/>
  <c r="C69" i="12" a="1"/>
  <c r="C69" i="12" s="1"/>
  <c r="C70" i="12" a="1"/>
  <c r="C70" i="12" s="1"/>
  <c r="C71" i="12" a="1"/>
  <c r="C71" i="12" s="1"/>
  <c r="C72" i="12" a="1"/>
  <c r="C72" i="12" s="1"/>
  <c r="C73" i="12" a="1"/>
  <c r="C73" i="12" s="1"/>
  <c r="C74" i="12" a="1"/>
  <c r="C74" i="12" s="1"/>
  <c r="C75" i="12" a="1"/>
  <c r="C75" i="12" s="1"/>
  <c r="C76" i="12" a="1"/>
  <c r="C76" i="12" s="1"/>
  <c r="C77" i="12" a="1"/>
  <c r="C77" i="12" s="1"/>
  <c r="C78" i="12" a="1"/>
  <c r="C78" i="12" s="1"/>
  <c r="C79" i="12" a="1"/>
  <c r="C79" i="12" s="1"/>
  <c r="C80" i="12" a="1"/>
  <c r="C80" i="12" s="1"/>
  <c r="C81" i="12" a="1"/>
  <c r="C81" i="12" s="1"/>
  <c r="C82" i="12" a="1"/>
  <c r="C82" i="12" s="1"/>
  <c r="C83" i="12" a="1"/>
  <c r="C83" i="12" s="1"/>
  <c r="C84" i="12" a="1"/>
  <c r="C84" i="12" s="1"/>
  <c r="C85" i="12" a="1"/>
  <c r="C85" i="12" s="1"/>
  <c r="C86" i="12" a="1"/>
  <c r="C86" i="12" s="1"/>
  <c r="C87" i="12" a="1"/>
  <c r="C87" i="12" s="1"/>
  <c r="C88" i="12" a="1"/>
  <c r="C88" i="12" s="1"/>
  <c r="C89" i="12" a="1"/>
  <c r="C89" i="12" s="1"/>
  <c r="C90" i="12" a="1"/>
  <c r="C90" i="12" s="1"/>
  <c r="C91" i="12" a="1"/>
  <c r="C91" i="12" s="1"/>
  <c r="C92" i="12" a="1"/>
  <c r="C92" i="12" s="1"/>
  <c r="C93" i="12" a="1"/>
  <c r="C93" i="12" s="1"/>
  <c r="C94" i="12" a="1"/>
  <c r="C94" i="12" s="1"/>
  <c r="C95" i="12" a="1"/>
  <c r="C95" i="12" s="1"/>
  <c r="C96" i="12" a="1"/>
  <c r="C96" i="12" s="1"/>
  <c r="C97" i="12" a="1"/>
  <c r="C97" i="12" s="1"/>
  <c r="C98" i="12" a="1"/>
  <c r="C98" i="12" s="1"/>
  <c r="C99" i="12" a="1"/>
  <c r="C99" i="12" s="1"/>
  <c r="C100" i="12" a="1"/>
  <c r="C100" i="12" s="1"/>
  <c r="C101" i="12" a="1"/>
  <c r="C101" i="12" s="1"/>
  <c r="C102" i="12" a="1"/>
  <c r="C102" i="12" s="1"/>
  <c r="C103" i="12" a="1"/>
  <c r="C103" i="12" s="1"/>
  <c r="C104" i="12" a="1"/>
  <c r="C104" i="12" s="1"/>
  <c r="C105" i="12" a="1"/>
  <c r="C105" i="12" s="1"/>
  <c r="C106" i="12" a="1"/>
  <c r="C106" i="12" s="1"/>
  <c r="C107" i="12" a="1"/>
  <c r="C107" i="12" s="1"/>
  <c r="C108" i="12" a="1"/>
  <c r="C108" i="12" s="1"/>
  <c r="C109" i="12" a="1"/>
  <c r="C109" i="12" s="1"/>
  <c r="C110" i="12" a="1"/>
  <c r="C110" i="12" s="1"/>
  <c r="C111" i="12" a="1"/>
  <c r="C111" i="12" s="1"/>
  <c r="C112" i="12" a="1"/>
  <c r="C112" i="12" s="1"/>
  <c r="C113" i="12" a="1"/>
  <c r="C113" i="12" s="1"/>
  <c r="C120" i="12" a="1"/>
  <c r="C120" i="12" s="1"/>
  <c r="C121" i="12" a="1"/>
  <c r="C121" i="12" s="1"/>
  <c r="C122" i="12" a="1"/>
  <c r="C122" i="12" s="1"/>
  <c r="C123" i="12" a="1"/>
  <c r="C123" i="12" s="1"/>
  <c r="C124" i="12" a="1"/>
  <c r="C124" i="12" s="1"/>
  <c r="C125" i="12" a="1"/>
  <c r="C125" i="12" s="1"/>
  <c r="C126" i="12" a="1"/>
  <c r="C126" i="12" s="1"/>
  <c r="C127" i="12" a="1"/>
  <c r="C127" i="12" s="1"/>
  <c r="C128" i="12" a="1"/>
  <c r="C128" i="12" s="1"/>
  <c r="C129" i="12" a="1"/>
  <c r="C129" i="12" s="1"/>
  <c r="C130" i="12" a="1"/>
  <c r="C130" i="12" s="1"/>
  <c r="C131" i="12" a="1"/>
  <c r="C131" i="12" s="1"/>
  <c r="C132" i="12" a="1"/>
  <c r="C132" i="12" s="1"/>
  <c r="C133" i="12" a="1"/>
  <c r="C133" i="12" s="1"/>
  <c r="C134" i="12" a="1"/>
  <c r="C134" i="12" s="1"/>
  <c r="C135" i="12" a="1"/>
  <c r="C135" i="12" s="1"/>
  <c r="C136" i="12" a="1"/>
  <c r="C136" i="12" s="1"/>
  <c r="C137" i="12" a="1"/>
  <c r="C137" i="12" s="1"/>
  <c r="C138" i="12" a="1"/>
  <c r="C138" i="12" s="1"/>
  <c r="C139" i="12" a="1"/>
  <c r="C139" i="12" s="1"/>
  <c r="C140" i="12" a="1"/>
  <c r="C140" i="12" s="1"/>
  <c r="C141" i="12" a="1"/>
  <c r="C141" i="12" s="1"/>
  <c r="C142" i="12" a="1"/>
  <c r="C142" i="12" s="1"/>
  <c r="C143" i="12" a="1"/>
  <c r="C143" i="12" s="1"/>
  <c r="C144" i="12" a="1"/>
  <c r="C144" i="12" s="1"/>
  <c r="C145" i="12" a="1"/>
  <c r="C145" i="12" s="1"/>
  <c r="C146" i="12" a="1"/>
  <c r="C146" i="12" s="1"/>
  <c r="C147" i="12" a="1"/>
  <c r="C147" i="12" s="1"/>
  <c r="C148" i="12" a="1"/>
  <c r="C148" i="12" s="1"/>
  <c r="C149" i="12" a="1"/>
  <c r="C149" i="12" s="1"/>
  <c r="C150" i="12" a="1"/>
  <c r="C150" i="12" s="1"/>
  <c r="C151" i="12" a="1"/>
  <c r="C151" i="12" s="1"/>
  <c r="C152" i="12" a="1"/>
  <c r="C152" i="12" s="1"/>
  <c r="C153" i="12" a="1"/>
  <c r="C153" i="12" s="1"/>
  <c r="C154" i="12" a="1"/>
  <c r="C154" i="12" s="1"/>
  <c r="C155" i="12" a="1"/>
  <c r="C155" i="12" s="1"/>
  <c r="C156" i="12" a="1"/>
  <c r="C156" i="12" s="1"/>
  <c r="C157" i="12" a="1"/>
  <c r="C157" i="12" s="1"/>
  <c r="C158" i="12" a="1"/>
  <c r="C158" i="12" s="1"/>
  <c r="C159" i="12" a="1"/>
  <c r="C159" i="12" s="1"/>
  <c r="C160" i="12" a="1"/>
  <c r="C160" i="12" s="1"/>
  <c r="C161" i="12" a="1"/>
  <c r="C161" i="12" s="1"/>
  <c r="C162" i="12" a="1"/>
  <c r="C162" i="12" s="1"/>
  <c r="C163" i="12" a="1"/>
  <c r="C163" i="12" s="1"/>
  <c r="C164" i="12" a="1"/>
  <c r="C164" i="12" s="1"/>
  <c r="C165" i="12" a="1"/>
  <c r="C165" i="12" s="1"/>
  <c r="C166" i="12" a="1"/>
  <c r="C166" i="12" s="1"/>
  <c r="C167" i="12" a="1"/>
  <c r="C167" i="12" s="1"/>
  <c r="C168" i="12" a="1"/>
  <c r="C168" i="12" s="1"/>
  <c r="C169" i="12" a="1"/>
  <c r="C169" i="12" s="1"/>
  <c r="C170" i="12" a="1"/>
  <c r="C170" i="12" s="1"/>
  <c r="C171" i="12" a="1"/>
  <c r="C171" i="12" s="1"/>
  <c r="C172" i="12" a="1"/>
  <c r="C172" i="12" s="1"/>
  <c r="C173" i="12" a="1"/>
  <c r="C173" i="12" s="1"/>
  <c r="C174" i="12" a="1"/>
  <c r="C174" i="12" s="1"/>
  <c r="C175" i="12" a="1"/>
  <c r="C175" i="12" s="1"/>
  <c r="C176" i="12" a="1"/>
  <c r="C176" i="12" s="1"/>
  <c r="C177" i="12" a="1"/>
  <c r="C177" i="12" s="1"/>
  <c r="C178" i="12" a="1"/>
  <c r="C178" i="12" s="1"/>
  <c r="C179" i="12" a="1"/>
  <c r="C179" i="12" s="1"/>
  <c r="C180" i="12" a="1"/>
  <c r="C180" i="12" s="1"/>
  <c r="C138" i="33" a="1"/>
  <c r="C138" i="33" s="1"/>
  <c r="C149" i="33" a="1"/>
  <c r="C149" i="33" s="1"/>
  <c r="C150" i="33" a="1"/>
  <c r="C150" i="33" s="1"/>
  <c r="C141" i="33" a="1"/>
  <c r="C141" i="33" s="1"/>
  <c r="C142" i="33" a="1"/>
  <c r="C142" i="33" s="1"/>
  <c r="C143" i="33" a="1"/>
  <c r="C143" i="33" s="1"/>
  <c r="C144" i="33" a="1"/>
  <c r="C144" i="33" s="1"/>
  <c r="C145" i="33" a="1"/>
  <c r="C145" i="33" s="1"/>
  <c r="C146" i="33" a="1"/>
  <c r="C146" i="33" s="1"/>
  <c r="C148" i="33" a="1"/>
  <c r="C148" i="33" s="1"/>
  <c r="C43" i="33" a="1"/>
  <c r="C43" i="33" s="1"/>
  <c r="C44" i="33" a="1"/>
  <c r="C44" i="33" s="1"/>
  <c r="C45" i="33" a="1"/>
  <c r="C45" i="33" s="1"/>
  <c r="C46" i="33" a="1"/>
  <c r="C46" i="33" s="1"/>
  <c r="C47" i="33" a="1"/>
  <c r="C47" i="33" s="1"/>
  <c r="C48" i="33" a="1"/>
  <c r="C48" i="33" s="1"/>
  <c r="C63" i="33" a="1"/>
  <c r="C63" i="33" s="1"/>
  <c r="C64" i="33" a="1"/>
  <c r="C64" i="33" s="1"/>
  <c r="C65" i="33" a="1"/>
  <c r="C65" i="33" s="1"/>
  <c r="C51" i="33" a="1"/>
  <c r="C51" i="33" s="1"/>
  <c r="C52" i="33" a="1"/>
  <c r="C52" i="33" s="1"/>
  <c r="C53" i="33" a="1"/>
  <c r="C53" i="33" s="1"/>
  <c r="C60" i="33" a="1"/>
  <c r="C60" i="33" s="1"/>
  <c r="C61" i="33" a="1"/>
  <c r="C61" i="33" s="1"/>
  <c r="C62" i="33" a="1"/>
  <c r="C62" i="33" s="1"/>
  <c r="C57" i="33" a="1"/>
  <c r="C57" i="33" s="1"/>
  <c r="C58" i="33" a="1"/>
  <c r="C58" i="33" s="1"/>
  <c r="C59" i="33" a="1"/>
  <c r="C59" i="33" s="1"/>
  <c r="C69" i="33" a="1"/>
  <c r="C69" i="33" s="1"/>
  <c r="C70" i="33" a="1"/>
  <c r="C70" i="33" s="1"/>
  <c r="C71" i="33" a="1"/>
  <c r="C71" i="33" s="1"/>
  <c r="C72" i="33" a="1"/>
  <c r="C72" i="33" s="1"/>
  <c r="C73" i="33" a="1"/>
  <c r="C73" i="33" s="1"/>
  <c r="C74" i="33" a="1"/>
  <c r="C74" i="33" s="1"/>
  <c r="C98" i="33" a="1"/>
  <c r="C98" i="33" s="1"/>
  <c r="C96" i="33" a="1"/>
  <c r="C96" i="33" s="1"/>
  <c r="C88" i="33" a="1"/>
  <c r="C88" i="33" s="1"/>
  <c r="C89" i="33" a="1"/>
  <c r="C89" i="33" s="1"/>
  <c r="C90" i="33" a="1"/>
  <c r="C90" i="33" s="1"/>
  <c r="C91" i="33" a="1"/>
  <c r="C91" i="33" s="1"/>
  <c r="C92" i="33" a="1"/>
  <c r="C92" i="33" s="1"/>
  <c r="C93" i="33" a="1"/>
  <c r="C93" i="33" s="1"/>
  <c r="C97" i="33" a="1"/>
  <c r="C97" i="33" s="1"/>
  <c r="C94" i="33" a="1"/>
  <c r="C94" i="33" s="1"/>
  <c r="C95" i="33" a="1"/>
  <c r="C95" i="33" s="1"/>
  <c r="C99" i="33" a="1"/>
  <c r="C99" i="33" s="1"/>
  <c r="C100" i="33" a="1"/>
  <c r="C100" i="33" s="1"/>
  <c r="C101" i="33" a="1"/>
  <c r="C101" i="33" s="1"/>
  <c r="C102" i="33" a="1"/>
  <c r="C102" i="33" s="1"/>
  <c r="C103" i="33" a="1"/>
  <c r="C103" i="33" s="1"/>
  <c r="C104" i="33" a="1"/>
  <c r="C104" i="33" s="1"/>
  <c r="C105" i="33" a="1"/>
  <c r="C105" i="33" s="1"/>
  <c r="C106" i="33" a="1"/>
  <c r="C106" i="33" s="1"/>
  <c r="C107" i="33" a="1"/>
  <c r="C107" i="33" s="1"/>
  <c r="C108" i="33" a="1"/>
  <c r="C108" i="33" s="1"/>
  <c r="C109" i="33" a="1"/>
  <c r="C109" i="33" s="1"/>
  <c r="C110" i="33" a="1"/>
  <c r="C110" i="33" s="1"/>
  <c r="C111" i="33" a="1"/>
  <c r="C111" i="33" s="1"/>
  <c r="C112" i="33" a="1"/>
  <c r="C112" i="33" s="1"/>
  <c r="C113" i="33" a="1"/>
  <c r="C113" i="33" s="1"/>
  <c r="C115" i="33" a="1"/>
  <c r="C115" i="33" s="1"/>
  <c r="C116" i="33" a="1"/>
  <c r="C116" i="33" s="1"/>
  <c r="C117" i="33" a="1"/>
  <c r="C117" i="33" s="1"/>
  <c r="C118" i="33" a="1"/>
  <c r="C118" i="33" s="1"/>
  <c r="C119" i="33" a="1"/>
  <c r="C119" i="33" s="1"/>
  <c r="C120" i="33" a="1"/>
  <c r="C120" i="33" s="1"/>
  <c r="C121" i="33" a="1"/>
  <c r="C121" i="33" s="1"/>
  <c r="C122" i="33" a="1"/>
  <c r="C122" i="33" s="1"/>
  <c r="C123" i="33" a="1"/>
  <c r="C123" i="33" s="1"/>
  <c r="C124" i="33" a="1"/>
  <c r="C124" i="33" s="1"/>
  <c r="C125" i="33" a="1"/>
  <c r="C125" i="33" s="1"/>
  <c r="C126" i="33" a="1"/>
  <c r="C126" i="33" s="1"/>
  <c r="C127" i="33" a="1"/>
  <c r="C127" i="33" s="1"/>
  <c r="C128" i="33" a="1"/>
  <c r="C128" i="33" s="1"/>
  <c r="C129" i="33" a="1"/>
  <c r="C129" i="33" s="1"/>
  <c r="C130" i="33" a="1"/>
  <c r="C130" i="33" s="1"/>
  <c r="C200" i="33" a="1"/>
  <c r="C200" i="33" s="1"/>
  <c r="C194" i="33" a="1"/>
  <c r="C194" i="33" s="1"/>
  <c r="C195" i="33" a="1"/>
  <c r="C195" i="33" s="1"/>
  <c r="C201" i="33" a="1"/>
  <c r="C201" i="33" s="1"/>
  <c r="C198" i="33" a="1"/>
  <c r="C198" i="33" s="1"/>
  <c r="C199" i="33" a="1"/>
  <c r="C199" i="33" s="1"/>
  <c r="C196" i="33" a="1"/>
  <c r="C196" i="33" s="1"/>
  <c r="C131" i="33" a="1"/>
  <c r="C131" i="33" s="1"/>
  <c r="C132" i="33" a="1"/>
  <c r="C132" i="33" s="1"/>
  <c r="C133" i="33" a="1"/>
  <c r="C133" i="33" s="1"/>
  <c r="C134" i="33" a="1"/>
  <c r="C134" i="33" s="1"/>
  <c r="C135" i="33" a="1"/>
  <c r="C135" i="33" s="1"/>
  <c r="C151" i="33" a="1"/>
  <c r="C151" i="33" s="1"/>
  <c r="C152" i="33" a="1"/>
  <c r="C152" i="33" s="1"/>
  <c r="C158" i="33" a="1"/>
  <c r="C158" i="33" s="1"/>
  <c r="C153" i="33" a="1"/>
  <c r="C153" i="33" s="1"/>
  <c r="C154" i="33" a="1"/>
  <c r="C154" i="33" s="1"/>
  <c r="C155" i="33" a="1"/>
  <c r="C155" i="33" s="1"/>
  <c r="C156" i="33" a="1"/>
  <c r="C156" i="33" s="1"/>
  <c r="C157" i="33" a="1"/>
  <c r="C157" i="33" s="1"/>
  <c r="C165" i="33" a="1"/>
  <c r="C165" i="33" s="1"/>
  <c r="C166" i="33" a="1"/>
  <c r="C166" i="33" s="1"/>
  <c r="C167" i="33" a="1"/>
  <c r="C167" i="33" s="1"/>
  <c r="C168" i="33" a="1"/>
  <c r="C168" i="33" s="1"/>
  <c r="C170" i="33" a="1"/>
  <c r="C170" i="33" s="1"/>
  <c r="C172" i="33" a="1"/>
  <c r="C172" i="33" s="1"/>
  <c r="C169" i="33" a="1"/>
  <c r="C169" i="33" s="1"/>
  <c r="C173" i="33" a="1"/>
  <c r="C173" i="33" s="1"/>
  <c r="C174" i="33" a="1"/>
  <c r="C174" i="33" s="1"/>
  <c r="C175" i="33" a="1"/>
  <c r="C175" i="33" s="1"/>
  <c r="C176" i="33" a="1"/>
  <c r="C176" i="33" s="1"/>
  <c r="C177" i="33" a="1"/>
  <c r="C177" i="33" s="1"/>
  <c r="C178" i="33" a="1"/>
  <c r="C178" i="33" s="1"/>
  <c r="C181" i="33" a="1"/>
  <c r="C181" i="33" s="1"/>
  <c r="C182" i="33" a="1"/>
  <c r="C182" i="33" s="1"/>
  <c r="C183" i="33" a="1"/>
  <c r="C183" i="33" s="1"/>
  <c r="C184" i="33" a="1"/>
  <c r="C184" i="33" s="1"/>
  <c r="C185" i="33" a="1"/>
  <c r="C185" i="33" s="1"/>
  <c r="C186" i="33" a="1"/>
  <c r="C186" i="33" s="1"/>
  <c r="C192" i="33" a="1"/>
  <c r="C192" i="33" s="1"/>
  <c r="C193" i="33" a="1"/>
  <c r="C193" i="33" s="1"/>
  <c r="C188" i="33" a="1"/>
  <c r="C188" i="33" s="1"/>
  <c r="C189" i="33" a="1"/>
  <c r="C189" i="33" s="1"/>
  <c r="C190" i="33" a="1"/>
  <c r="C190" i="33" s="1"/>
  <c r="C191" i="33" a="1"/>
  <c r="C191" i="33" s="1"/>
  <c r="C203" i="33" a="1"/>
  <c r="C203" i="33" s="1"/>
  <c r="C204" i="33" a="1"/>
  <c r="C204" i="33" s="1"/>
  <c r="C205" i="33" a="1"/>
  <c r="C205" i="33" s="1"/>
  <c r="C207" i="33" a="1"/>
  <c r="C207" i="33" s="1"/>
  <c r="C208" i="33" a="1"/>
  <c r="C208" i="33" s="1"/>
  <c r="C209" i="33" a="1"/>
  <c r="C209" i="33" s="1"/>
  <c r="C210" i="33" a="1"/>
  <c r="C210" i="33" s="1"/>
  <c r="C44" i="13" a="1"/>
  <c r="C44" i="13" s="1"/>
  <c r="C45" i="13" a="1"/>
  <c r="C45" i="13" s="1"/>
  <c r="C46" i="13" a="1"/>
  <c r="C46" i="13" s="1"/>
  <c r="C47" i="13" a="1"/>
  <c r="C47" i="13" s="1"/>
  <c r="C48" i="13" a="1"/>
  <c r="C48" i="13" s="1"/>
  <c r="C49" i="13" a="1"/>
  <c r="C49" i="13" s="1"/>
  <c r="C50" i="13" a="1"/>
  <c r="C50" i="13" s="1"/>
  <c r="C51" i="13" a="1"/>
  <c r="C51" i="13" s="1"/>
  <c r="C52" i="13" a="1"/>
  <c r="C52" i="13" s="1"/>
  <c r="C53" i="13" a="1"/>
  <c r="C53" i="13" s="1"/>
  <c r="C54" i="13" a="1"/>
  <c r="C54" i="13" s="1"/>
  <c r="C55" i="13" a="1"/>
  <c r="C55" i="13" s="1"/>
  <c r="C56" i="13" a="1"/>
  <c r="C56" i="13" s="1"/>
  <c r="C57" i="13" a="1"/>
  <c r="C57" i="13" s="1"/>
  <c r="C62" i="13" a="1"/>
  <c r="C62" i="13" s="1"/>
  <c r="C63" i="13" a="1"/>
  <c r="C63" i="13" s="1"/>
  <c r="C66" i="13" a="1"/>
  <c r="C66" i="13" s="1"/>
  <c r="C67" i="13" a="1"/>
  <c r="C67" i="13" s="1"/>
  <c r="C68" i="13" a="1"/>
  <c r="C68" i="13" s="1"/>
  <c r="C69" i="13" a="1"/>
  <c r="C69" i="13" s="1"/>
  <c r="C70" i="13" a="1"/>
  <c r="C70" i="13" s="1"/>
  <c r="C71" i="13" a="1"/>
  <c r="C71" i="13" s="1"/>
  <c r="C72" i="13" a="1"/>
  <c r="C72" i="13" s="1"/>
  <c r="C73" i="13" a="1"/>
  <c r="C73" i="13" s="1"/>
  <c r="C74" i="13" a="1"/>
  <c r="C74" i="13" s="1"/>
  <c r="C75" i="13" a="1"/>
  <c r="C75" i="13" s="1"/>
  <c r="C76" i="13" a="1"/>
  <c r="C76" i="13" s="1"/>
  <c r="C77" i="13" a="1"/>
  <c r="C77" i="13" s="1"/>
  <c r="C78" i="13" a="1"/>
  <c r="C78" i="13" s="1"/>
  <c r="C79" i="13" a="1"/>
  <c r="C79" i="13" s="1"/>
  <c r="C80" i="13" a="1"/>
  <c r="C80" i="13" s="1"/>
  <c r="C81" i="13" a="1"/>
  <c r="C81" i="13" s="1"/>
  <c r="C82" i="13" a="1"/>
  <c r="C82" i="13" s="1"/>
  <c r="C83" i="13" a="1"/>
  <c r="C83" i="13" s="1"/>
  <c r="C84" i="13" a="1"/>
  <c r="C84" i="13" s="1"/>
  <c r="C85" i="13" a="1"/>
  <c r="C85" i="13" s="1"/>
  <c r="C86" i="13" a="1"/>
  <c r="C86" i="13" s="1"/>
  <c r="C87" i="13" a="1"/>
  <c r="C87" i="13" s="1"/>
  <c r="C88" i="13" a="1"/>
  <c r="C88" i="13" s="1"/>
  <c r="C89" i="13" a="1"/>
  <c r="C89" i="13" s="1"/>
  <c r="C90" i="13" a="1"/>
  <c r="C90" i="13" s="1"/>
  <c r="C91" i="13" a="1"/>
  <c r="C91" i="13" s="1"/>
  <c r="C92" i="13" a="1"/>
  <c r="C92" i="13" s="1"/>
  <c r="C93" i="13" a="1"/>
  <c r="C93" i="13" s="1"/>
  <c r="C94" i="13" a="1"/>
  <c r="C94" i="13" s="1"/>
  <c r="C95" i="13" a="1"/>
  <c r="C95" i="13" s="1"/>
  <c r="C96" i="13" a="1"/>
  <c r="C96" i="13" s="1"/>
  <c r="C97" i="13" a="1"/>
  <c r="C97" i="13" s="1"/>
  <c r="C98" i="13" a="1"/>
  <c r="C98" i="13" s="1"/>
  <c r="C99" i="13" a="1"/>
  <c r="C99" i="13" s="1"/>
  <c r="C100" i="13" a="1"/>
  <c r="C100" i="13" s="1"/>
  <c r="C101" i="13" a="1"/>
  <c r="C101" i="13" s="1"/>
  <c r="C102" i="13" a="1"/>
  <c r="C102" i="13" s="1"/>
  <c r="C103" i="13" a="1"/>
  <c r="C103" i="13" s="1"/>
  <c r="C104" i="13" a="1"/>
  <c r="C104" i="13" s="1"/>
  <c r="C105" i="13" a="1"/>
  <c r="C105" i="13" s="1"/>
  <c r="C106" i="13" a="1"/>
  <c r="C106" i="13" s="1"/>
  <c r="C107" i="13" a="1"/>
  <c r="C107" i="13" s="1"/>
  <c r="C108" i="13" a="1"/>
  <c r="C108" i="13" s="1"/>
  <c r="C109" i="13" a="1"/>
  <c r="C109" i="13" s="1"/>
  <c r="C110" i="13" a="1"/>
  <c r="C110" i="13" s="1"/>
  <c r="C111" i="13" a="1"/>
  <c r="C111" i="13" s="1"/>
  <c r="C112" i="13" a="1"/>
  <c r="C112" i="13" s="1"/>
  <c r="C113" i="13" a="1"/>
  <c r="C113" i="13" s="1"/>
  <c r="C114" i="13" a="1"/>
  <c r="C114" i="13" s="1"/>
  <c r="C115" i="13" a="1"/>
  <c r="C115" i="13" s="1"/>
  <c r="C116" i="13" a="1"/>
  <c r="C116" i="13" s="1"/>
  <c r="C117" i="13" a="1"/>
  <c r="C117" i="13" s="1"/>
  <c r="C118" i="13" a="1"/>
  <c r="C118" i="13" s="1"/>
  <c r="C119" i="13" a="1"/>
  <c r="C119" i="13" s="1"/>
  <c r="C120" i="13" a="1"/>
  <c r="C120" i="13" s="1"/>
  <c r="C121" i="13" a="1"/>
  <c r="C121" i="13" s="1"/>
  <c r="C122" i="13" a="1"/>
  <c r="C122" i="13" s="1"/>
  <c r="C123" i="13" a="1"/>
  <c r="C123" i="13" s="1"/>
  <c r="C124" i="13" a="1"/>
  <c r="C124" i="13" s="1"/>
  <c r="C125" i="13" a="1"/>
  <c r="C125" i="13" s="1"/>
  <c r="C126" i="13" a="1"/>
  <c r="C126" i="13" s="1"/>
  <c r="C127" i="13" a="1"/>
  <c r="C127" i="13" s="1"/>
  <c r="C128" i="13" a="1"/>
  <c r="C128" i="13" s="1"/>
  <c r="C129" i="13" a="1"/>
  <c r="C129" i="13" s="1"/>
  <c r="C130" i="13" a="1"/>
  <c r="C130" i="13" s="1"/>
  <c r="C131" i="13" a="1"/>
  <c r="C131" i="13" s="1"/>
  <c r="C132" i="13" a="1"/>
  <c r="C132" i="13" s="1"/>
  <c r="C133" i="13" a="1"/>
  <c r="C133" i="13" s="1"/>
  <c r="C134" i="13" a="1"/>
  <c r="C134" i="13" s="1"/>
  <c r="C135" i="13" a="1"/>
  <c r="C135" i="13" s="1"/>
  <c r="C136" i="13" a="1"/>
  <c r="C136" i="13" s="1"/>
  <c r="C137" i="13" a="1"/>
  <c r="C137" i="13" s="1"/>
  <c r="C138" i="13" a="1"/>
  <c r="C138" i="13" s="1"/>
  <c r="C139" i="13" a="1"/>
  <c r="C139" i="13" s="1"/>
  <c r="C140" i="13" a="1"/>
  <c r="C140" i="13" s="1"/>
  <c r="C141" i="13" a="1"/>
  <c r="C141" i="13" s="1"/>
  <c r="C142" i="13" a="1"/>
  <c r="C142" i="13" s="1"/>
  <c r="C143" i="13" a="1"/>
  <c r="C143" i="13" s="1"/>
  <c r="C144" i="13" a="1"/>
  <c r="C144" i="13" s="1"/>
  <c r="C145" i="13" a="1"/>
  <c r="C145" i="13" s="1"/>
  <c r="C146" i="13" a="1"/>
  <c r="C146" i="13" s="1"/>
  <c r="C147" i="13" a="1"/>
  <c r="C147" i="13" s="1"/>
  <c r="C148" i="13" a="1"/>
  <c r="C148" i="13" s="1"/>
  <c r="C149" i="13" a="1"/>
  <c r="C149" i="13" s="1"/>
  <c r="C150" i="13" a="1"/>
  <c r="C150" i="13" s="1"/>
  <c r="C151" i="13" a="1"/>
  <c r="C151" i="13" s="1"/>
  <c r="C152" i="13" a="1"/>
  <c r="C152" i="13" s="1"/>
  <c r="C153" i="13" a="1"/>
  <c r="C153" i="13" s="1"/>
  <c r="C154" i="13" a="1"/>
  <c r="C154" i="13" s="1"/>
  <c r="C155" i="13" a="1"/>
  <c r="C155" i="13" s="1"/>
  <c r="C156" i="13" a="1"/>
  <c r="C156" i="13" s="1"/>
  <c r="C157" i="13" a="1"/>
  <c r="C157" i="13" s="1"/>
  <c r="C158" i="13" a="1"/>
  <c r="C158" i="13" s="1"/>
  <c r="C159" i="13" a="1"/>
  <c r="C159" i="13" s="1"/>
  <c r="C160" i="13" a="1"/>
  <c r="C160" i="13" s="1"/>
  <c r="C161" i="13" a="1"/>
  <c r="C161" i="13" s="1"/>
  <c r="C162" i="13" a="1"/>
  <c r="C162" i="13" s="1"/>
  <c r="C163" i="13" a="1"/>
  <c r="C163" i="13" s="1"/>
  <c r="C164" i="13" a="1"/>
  <c r="C164" i="13" s="1"/>
  <c r="C165" i="13" a="1"/>
  <c r="C165" i="13" s="1"/>
  <c r="C166" i="13" a="1"/>
  <c r="C166" i="13" s="1"/>
  <c r="C167" i="13" a="1"/>
  <c r="C167" i="13" s="1"/>
  <c r="C168" i="13" a="1"/>
  <c r="C168" i="13" s="1"/>
  <c r="C169" i="13" a="1"/>
  <c r="C169" i="13" s="1"/>
  <c r="C170" i="13" a="1"/>
  <c r="C170" i="13" s="1"/>
  <c r="C171" i="13" a="1"/>
  <c r="C171" i="13" s="1"/>
  <c r="C172" i="13" a="1"/>
  <c r="C172" i="13" s="1"/>
  <c r="C173" i="13" a="1"/>
  <c r="C173" i="13" s="1"/>
  <c r="C174" i="13" a="1"/>
  <c r="C174" i="13" s="1"/>
  <c r="C175" i="13" a="1"/>
  <c r="C175" i="13" s="1"/>
  <c r="C176" i="13" a="1"/>
  <c r="C176" i="13" s="1"/>
  <c r="C177" i="13" a="1"/>
  <c r="C177" i="13" s="1"/>
  <c r="C178" i="13" a="1"/>
  <c r="C178" i="13" s="1"/>
  <c r="C179" i="13" a="1"/>
  <c r="C179" i="13" s="1"/>
  <c r="C180" i="13" a="1"/>
  <c r="C180" i="13" s="1"/>
  <c r="C181" i="13" a="1"/>
  <c r="C181" i="13" s="1"/>
  <c r="C182" i="13" a="1"/>
  <c r="C182" i="13" s="1"/>
  <c r="C183" i="13" a="1"/>
  <c r="C183" i="13" s="1"/>
  <c r="C184" i="13" a="1"/>
  <c r="C184" i="13" s="1"/>
  <c r="C185" i="13" a="1"/>
  <c r="C185" i="13" s="1"/>
  <c r="C186" i="13" a="1"/>
  <c r="C186" i="13" s="1"/>
  <c r="C187" i="13" a="1"/>
  <c r="C187" i="13" s="1"/>
  <c r="C188" i="13" a="1"/>
  <c r="C188" i="13" s="1"/>
  <c r="C189" i="13" a="1"/>
  <c r="C189" i="13" s="1"/>
  <c r="C190" i="13" a="1"/>
  <c r="C190" i="13" s="1"/>
  <c r="C191" i="13" a="1"/>
  <c r="C191" i="13" s="1"/>
  <c r="C192" i="13" a="1"/>
  <c r="C192" i="13" s="1"/>
  <c r="C193" i="13" a="1"/>
  <c r="C193" i="13" s="1"/>
  <c r="C194" i="13" a="1"/>
  <c r="C194" i="13" s="1"/>
  <c r="C195" i="13" a="1"/>
  <c r="C195" i="13" s="1"/>
  <c r="C196" i="13" a="1"/>
  <c r="C196" i="13" s="1"/>
  <c r="C197" i="13" a="1"/>
  <c r="C197" i="13" s="1"/>
  <c r="C198" i="13" a="1"/>
  <c r="C198" i="13" s="1"/>
  <c r="C199" i="13" a="1"/>
  <c r="C199" i="13" s="1"/>
  <c r="C200" i="13" a="1"/>
  <c r="C200" i="13" s="1"/>
  <c r="C201" i="13" a="1"/>
  <c r="C201" i="13" s="1"/>
  <c r="C202" i="13" a="1"/>
  <c r="C202" i="13" s="1"/>
  <c r="C203" i="13" a="1"/>
  <c r="C203" i="13" s="1"/>
  <c r="C204" i="13" a="1"/>
  <c r="C204" i="13" s="1"/>
  <c r="C205" i="13" a="1"/>
  <c r="C205" i="13" s="1"/>
  <c r="C206" i="13" a="1"/>
  <c r="C206" i="13" s="1"/>
  <c r="C207" i="13" a="1"/>
  <c r="C207" i="13" s="1"/>
  <c r="C208" i="13" a="1"/>
  <c r="C208" i="13" s="1"/>
  <c r="C209" i="13" a="1"/>
  <c r="C209" i="13" s="1"/>
  <c r="C210" i="13" a="1"/>
  <c r="C210" i="13" s="1"/>
  <c r="C211" i="13" a="1"/>
  <c r="C211" i="13" s="1"/>
  <c r="C212" i="13" a="1"/>
  <c r="C212" i="13" s="1"/>
  <c r="C213" i="13" a="1"/>
  <c r="C213" i="13" s="1"/>
  <c r="C214" i="13" a="1"/>
  <c r="C214" i="13" s="1"/>
  <c r="C215" i="13" a="1"/>
  <c r="C215" i="13" s="1"/>
  <c r="C216" i="13" a="1"/>
  <c r="C216" i="13" s="1"/>
  <c r="C217" i="13" a="1"/>
  <c r="C217" i="13" s="1"/>
  <c r="C218" i="13" a="1"/>
  <c r="C218" i="13" s="1"/>
  <c r="C219" i="13" a="1"/>
  <c r="C219" i="13" s="1"/>
  <c r="C220" i="13" a="1"/>
  <c r="C220" i="13" s="1"/>
  <c r="C221" i="13" a="1"/>
  <c r="C221" i="13" s="1"/>
  <c r="C222" i="13" a="1"/>
  <c r="C222" i="13" s="1"/>
  <c r="C223" i="13" a="1"/>
  <c r="C223" i="13" s="1"/>
  <c r="C224" i="13" a="1"/>
  <c r="C224" i="13" s="1"/>
  <c r="C225" i="13" a="1"/>
  <c r="C225" i="13" s="1"/>
  <c r="C226" i="13" a="1"/>
  <c r="C226" i="13" s="1"/>
  <c r="C227" i="13" a="1"/>
  <c r="C227" i="13" s="1"/>
  <c r="C228" i="13" a="1"/>
  <c r="C228" i="13" s="1"/>
  <c r="C229" i="13" a="1"/>
  <c r="C229" i="13" s="1"/>
  <c r="C230" i="13" a="1"/>
  <c r="C230" i="13" s="1"/>
  <c r="C231" i="13" a="1"/>
  <c r="C231" i="13" s="1"/>
  <c r="C232" i="13" a="1"/>
  <c r="C232" i="13" s="1"/>
  <c r="C233" i="13" a="1"/>
  <c r="C233" i="13" s="1"/>
  <c r="C234" i="13" a="1"/>
  <c r="C234" i="13" s="1"/>
  <c r="C235" i="13" a="1"/>
  <c r="C235" i="13" s="1"/>
  <c r="C236" i="13" a="1"/>
  <c r="C236" i="13" s="1"/>
  <c r="C237" i="13" a="1"/>
  <c r="C237" i="13" s="1"/>
  <c r="C238" i="13" a="1"/>
  <c r="C238" i="13" s="1"/>
  <c r="C239" i="13" a="1"/>
  <c r="C239" i="13" s="1"/>
  <c r="C240" i="13" a="1"/>
  <c r="C240" i="13" s="1"/>
  <c r="C241" i="13" a="1"/>
  <c r="C241" i="13" s="1"/>
  <c r="C242" i="13" a="1"/>
  <c r="C242" i="13" s="1"/>
  <c r="C243" i="13" a="1"/>
  <c r="C243" i="13" s="1"/>
  <c r="C244" i="13" a="1"/>
  <c r="C244" i="13" s="1"/>
  <c r="C245" i="13" a="1"/>
  <c r="C245" i="13" s="1"/>
  <c r="C246" i="13" a="1"/>
  <c r="C246" i="13" s="1"/>
  <c r="C247" i="13" a="1"/>
  <c r="C247" i="13" s="1"/>
  <c r="C248" i="13" a="1"/>
  <c r="C248" i="13" s="1"/>
  <c r="C249" i="13" a="1"/>
  <c r="C249" i="13" s="1"/>
  <c r="C250" i="13" a="1"/>
  <c r="C250" i="13" s="1"/>
  <c r="C251" i="13" a="1"/>
  <c r="C251" i="13" s="1"/>
  <c r="C252" i="13" a="1"/>
  <c r="C252" i="13" s="1"/>
  <c r="C253" i="13" a="1"/>
  <c r="C253" i="13" s="1"/>
  <c r="C254" i="13" a="1"/>
  <c r="C254" i="13" s="1"/>
  <c r="C255" i="13" a="1"/>
  <c r="C255" i="13" s="1"/>
  <c r="C256" i="13" a="1"/>
  <c r="C256" i="13" s="1"/>
  <c r="C257" i="13" a="1"/>
  <c r="C257" i="13" s="1"/>
  <c r="C258" i="13" a="1"/>
  <c r="C258" i="13" s="1"/>
  <c r="C259" i="13" a="1"/>
  <c r="C259" i="13" s="1"/>
  <c r="C260" i="13" a="1"/>
  <c r="C260" i="13" s="1"/>
  <c r="C261" i="13" a="1"/>
  <c r="C261" i="13" s="1"/>
  <c r="C262" i="13" a="1"/>
  <c r="C262" i="13" s="1"/>
  <c r="C263" i="13" a="1"/>
  <c r="C263" i="13" s="1"/>
  <c r="C264" i="13" a="1"/>
  <c r="C264" i="13" s="1"/>
  <c r="C265" i="13" a="1"/>
  <c r="C265" i="13" s="1"/>
  <c r="C266" i="13" a="1"/>
  <c r="C266" i="13" s="1"/>
  <c r="C267" i="13" a="1"/>
  <c r="C267" i="13" s="1"/>
  <c r="C268" i="13" a="1"/>
  <c r="C268" i="13" s="1"/>
  <c r="C269" i="13" a="1"/>
  <c r="C269" i="13" s="1"/>
  <c r="C270" i="13" a="1"/>
  <c r="C270" i="13" s="1"/>
  <c r="C271" i="13" a="1"/>
  <c r="C271" i="13" s="1"/>
  <c r="C272" i="13" a="1"/>
  <c r="C272" i="13" s="1"/>
  <c r="C273" i="13" a="1"/>
  <c r="C273" i="13" s="1"/>
  <c r="C274" i="13" a="1"/>
  <c r="C274" i="13" s="1"/>
  <c r="C275" i="13" a="1"/>
  <c r="C275" i="13" s="1"/>
  <c r="C276" i="13" a="1"/>
  <c r="C276" i="13" s="1"/>
  <c r="C277" i="13" a="1"/>
  <c r="C277" i="13" s="1"/>
  <c r="C278" i="13" a="1"/>
  <c r="C278" i="13" s="1"/>
  <c r="C279" i="13" a="1"/>
  <c r="C279" i="13" s="1"/>
  <c r="C280" i="13" a="1"/>
  <c r="C280" i="13" s="1"/>
  <c r="C281" i="13" a="1"/>
  <c r="C281" i="13" s="1"/>
  <c r="C282" i="13" a="1"/>
  <c r="C282" i="13" s="1"/>
  <c r="C283" i="13" a="1"/>
  <c r="C283" i="13" s="1"/>
  <c r="C284" i="13" a="1"/>
  <c r="C284" i="13" s="1"/>
  <c r="C285" i="13" a="1"/>
  <c r="C285" i="13" s="1"/>
  <c r="C286" i="13" a="1"/>
  <c r="C286" i="13" s="1"/>
  <c r="C287" i="13" a="1"/>
  <c r="C287" i="13" s="1"/>
  <c r="C288" i="13" a="1"/>
  <c r="C288" i="13" s="1"/>
  <c r="C289" i="13" a="1"/>
  <c r="C289" i="13" s="1"/>
  <c r="C290" i="13" a="1"/>
  <c r="C290" i="13" s="1"/>
  <c r="C291" i="13" a="1"/>
  <c r="C291" i="13" s="1"/>
  <c r="C292" i="13" a="1"/>
  <c r="C292" i="13" s="1"/>
  <c r="C293" i="13" a="1"/>
  <c r="C293" i="13" s="1"/>
  <c r="C294" i="13" a="1"/>
  <c r="C294" i="13" s="1"/>
  <c r="C295" i="13" a="1"/>
  <c r="C295" i="13" s="1"/>
  <c r="C296" i="13" a="1"/>
  <c r="C296" i="13" s="1"/>
  <c r="C297" i="13" a="1"/>
  <c r="C297" i="13" s="1"/>
  <c r="C298" i="13" a="1"/>
  <c r="C298" i="13" s="1"/>
  <c r="C299" i="13" a="1"/>
  <c r="C299" i="13" s="1"/>
  <c r="C300" i="13" a="1"/>
  <c r="C300" i="13" s="1"/>
  <c r="C301" i="13" a="1"/>
  <c r="C301" i="13" s="1"/>
  <c r="C302" i="13" a="1"/>
  <c r="C302" i="13" s="1"/>
  <c r="C303" i="13" a="1"/>
  <c r="C303" i="13" s="1"/>
  <c r="C304" i="13" a="1"/>
  <c r="C304" i="13" s="1"/>
  <c r="C305" i="13" a="1"/>
  <c r="C305" i="13" s="1"/>
  <c r="C306" i="13" a="1"/>
  <c r="C306" i="13" s="1"/>
  <c r="C307" i="13" a="1"/>
  <c r="C307" i="13" s="1"/>
  <c r="C308" i="13" a="1"/>
  <c r="C308" i="13" s="1"/>
  <c r="C309" i="13" a="1"/>
  <c r="C309" i="13" s="1"/>
  <c r="C310" i="13" a="1"/>
  <c r="C310" i="13" s="1"/>
  <c r="C311" i="13" a="1"/>
  <c r="C311" i="13" s="1"/>
  <c r="C312" i="13" a="1"/>
  <c r="C312" i="13" s="1"/>
  <c r="C313" i="13" a="1"/>
  <c r="C313" i="13" s="1"/>
  <c r="C314" i="13" a="1"/>
  <c r="C314" i="13" s="1"/>
  <c r="C315" i="13" a="1"/>
  <c r="C315" i="13" s="1"/>
  <c r="C316" i="13" a="1"/>
  <c r="C316" i="13" s="1"/>
  <c r="C317" i="13" a="1"/>
  <c r="C317" i="13" s="1"/>
  <c r="C318" i="13" a="1"/>
  <c r="C318" i="13" s="1"/>
  <c r="C319" i="13" a="1"/>
  <c r="C319" i="13" s="1"/>
  <c r="C321" i="13" a="1"/>
  <c r="C321" i="13" s="1"/>
  <c r="C322" i="13" a="1"/>
  <c r="C322" i="13" s="1"/>
  <c r="C323" i="13" a="1"/>
  <c r="C323" i="13" s="1"/>
  <c r="C324" i="13" a="1"/>
  <c r="C324" i="13" s="1"/>
  <c r="C326" i="13" a="1"/>
  <c r="C326" i="13" s="1"/>
  <c r="C327" i="13" a="1"/>
  <c r="C327" i="13" s="1"/>
  <c r="C328" i="13" a="1"/>
  <c r="C328" i="13" s="1"/>
  <c r="C329" i="13" a="1"/>
  <c r="C329" i="13" s="1"/>
  <c r="C330" i="13" a="1"/>
  <c r="C330" i="13" s="1"/>
  <c r="C331" i="13" a="1"/>
  <c r="C331" i="13" s="1"/>
  <c r="C332" i="13" a="1"/>
  <c r="C332" i="13" s="1"/>
  <c r="C333" i="13" a="1"/>
  <c r="C333" i="13" s="1"/>
  <c r="C334" i="13" a="1"/>
  <c r="C334" i="13" s="1"/>
  <c r="C335" i="13" a="1"/>
  <c r="C335" i="13" s="1"/>
  <c r="C337" i="13" a="1"/>
  <c r="C337" i="13" s="1"/>
  <c r="C338" i="13" a="1"/>
  <c r="C338" i="13" s="1"/>
  <c r="C49" i="36" a="1"/>
  <c r="C49" i="36" s="1"/>
  <c r="C50" i="36" a="1"/>
  <c r="C50" i="36" s="1"/>
  <c r="C51" i="36" a="1"/>
  <c r="C51" i="36" s="1"/>
  <c r="C52" i="36" a="1"/>
  <c r="C52" i="36" s="1"/>
  <c r="C53" i="36" a="1"/>
  <c r="C53" i="36" s="1"/>
  <c r="C54" i="36" a="1"/>
  <c r="C54" i="36" s="1"/>
  <c r="C55" i="36" a="1"/>
  <c r="C55" i="36" s="1"/>
  <c r="C56" i="36" a="1"/>
  <c r="C56" i="36" s="1"/>
  <c r="C57" i="36" a="1"/>
  <c r="C57" i="36" s="1"/>
  <c r="C58" i="36" a="1"/>
  <c r="C58" i="36" s="1"/>
  <c r="C59" i="36" a="1"/>
  <c r="C59" i="36" s="1"/>
  <c r="C60" i="36" a="1"/>
  <c r="C60" i="36" s="1"/>
  <c r="C61" i="36" a="1"/>
  <c r="C61" i="36" s="1"/>
  <c r="C63" i="36" a="1"/>
  <c r="C63" i="36" s="1"/>
  <c r="C66" i="36" a="1"/>
  <c r="C66" i="36" s="1"/>
  <c r="C78" i="36" a="1"/>
  <c r="C78" i="36" s="1"/>
  <c r="C79" i="36" a="1"/>
  <c r="C79" i="36" s="1"/>
  <c r="C80" i="36" a="1"/>
  <c r="C80" i="36" s="1"/>
  <c r="C81" i="36" a="1"/>
  <c r="C81" i="36" s="1"/>
  <c r="C83" i="36" a="1"/>
  <c r="C83" i="36" s="1"/>
  <c r="C84" i="36" a="1"/>
  <c r="C84" i="36" s="1"/>
  <c r="C85" i="36" a="1"/>
  <c r="C85" i="36" s="1"/>
  <c r="C86" i="36" a="1"/>
  <c r="C86" i="36" s="1"/>
  <c r="C89" i="36" a="1"/>
  <c r="C89" i="36" s="1"/>
  <c r="C90" i="36" a="1"/>
  <c r="C90" i="36" s="1"/>
  <c r="C91" i="36" a="1"/>
  <c r="C91" i="36" s="1"/>
  <c r="C92" i="36" a="1"/>
  <c r="C92" i="36" s="1"/>
  <c r="C93" i="36" a="1"/>
  <c r="C93" i="36" s="1"/>
  <c r="C94" i="36" a="1"/>
  <c r="C94" i="36" s="1"/>
  <c r="C95" i="36" a="1"/>
  <c r="C95" i="36" s="1"/>
  <c r="C96" i="36" a="1"/>
  <c r="C96" i="36" s="1"/>
  <c r="C97" i="36" a="1"/>
  <c r="C97" i="36" s="1"/>
  <c r="C98" i="36" a="1"/>
  <c r="C98" i="36" s="1"/>
  <c r="C99" i="36" a="1"/>
  <c r="C99" i="36" s="1"/>
  <c r="C100" i="36" a="1"/>
  <c r="C100" i="36" s="1"/>
  <c r="C101" i="36" a="1"/>
  <c r="C101" i="36" s="1"/>
  <c r="C102" i="36" a="1"/>
  <c r="C102" i="36" s="1"/>
  <c r="C103" i="36" a="1"/>
  <c r="C103" i="36" s="1"/>
  <c r="C104" i="36" a="1"/>
  <c r="C104" i="36" s="1"/>
  <c r="C105" i="36" a="1"/>
  <c r="C105" i="36" s="1"/>
  <c r="C106" i="36" a="1"/>
  <c r="C106" i="36" s="1"/>
  <c r="C107" i="36" a="1"/>
  <c r="C107" i="36" s="1"/>
  <c r="C108" i="36" a="1"/>
  <c r="C108" i="36" s="1"/>
  <c r="C109" i="36" a="1"/>
  <c r="C109" i="36" s="1"/>
  <c r="C110" i="36" a="1"/>
  <c r="C110" i="36" s="1"/>
  <c r="C111" i="36" a="1"/>
  <c r="C111" i="36" s="1"/>
  <c r="C112" i="36" a="1"/>
  <c r="C112" i="36" s="1"/>
  <c r="C113" i="36" a="1"/>
  <c r="C113" i="36" s="1"/>
  <c r="C120" i="36" a="1"/>
  <c r="C120" i="36" s="1"/>
  <c r="C121" i="36" a="1"/>
  <c r="C121" i="36" s="1"/>
  <c r="C122" i="36" a="1"/>
  <c r="C122" i="36" s="1"/>
  <c r="C123" i="36" a="1"/>
  <c r="C123" i="36" s="1"/>
  <c r="C124" i="36" a="1"/>
  <c r="C124" i="36" s="1"/>
  <c r="C125" i="36" a="1"/>
  <c r="C125" i="36" s="1"/>
  <c r="C126" i="36" a="1"/>
  <c r="C126" i="36" s="1"/>
  <c r="C127" i="36" a="1"/>
  <c r="C127" i="36" s="1"/>
  <c r="C128" i="36" a="1"/>
  <c r="C128" i="36" s="1"/>
  <c r="C129" i="36" a="1"/>
  <c r="C129" i="36" s="1"/>
  <c r="C130" i="36" a="1"/>
  <c r="C130" i="36" s="1"/>
  <c r="C131" i="36" a="1"/>
  <c r="C131" i="36" s="1"/>
  <c r="C132" i="36" a="1"/>
  <c r="C132" i="36" s="1"/>
  <c r="C133" i="36" a="1"/>
  <c r="C133" i="36" s="1"/>
  <c r="C134" i="36" a="1"/>
  <c r="C134" i="36" s="1"/>
  <c r="C135" i="36" a="1"/>
  <c r="C135" i="36" s="1"/>
  <c r="C136" i="36" a="1"/>
  <c r="C136" i="36" s="1"/>
  <c r="C137" i="36" a="1"/>
  <c r="C137" i="36" s="1"/>
  <c r="C138" i="36" a="1"/>
  <c r="C138" i="36" s="1"/>
  <c r="C139" i="36" a="1"/>
  <c r="C139" i="36" s="1"/>
  <c r="C140" i="36" a="1"/>
  <c r="C140" i="36" s="1"/>
  <c r="C142" i="36" a="1"/>
  <c r="C142" i="36" s="1"/>
  <c r="C143" i="36" a="1"/>
  <c r="C143" i="36" s="1"/>
  <c r="C144" i="36" a="1"/>
  <c r="C144" i="36" s="1"/>
  <c r="C145" i="36" a="1"/>
  <c r="C145" i="36" s="1"/>
  <c r="C146" i="36" a="1"/>
  <c r="C146" i="36" s="1"/>
  <c r="C147" i="36" a="1"/>
  <c r="C147" i="36" s="1"/>
  <c r="C148" i="36" a="1"/>
  <c r="C148" i="36" s="1"/>
  <c r="C149" i="36" a="1"/>
  <c r="C149" i="36" s="1"/>
  <c r="C150" i="36" a="1"/>
  <c r="C150" i="36" s="1"/>
  <c r="C152" i="36" a="1"/>
  <c r="C152" i="36" s="1"/>
  <c r="C153" i="36" a="1"/>
  <c r="C153" i="36" s="1"/>
  <c r="C154" i="36" a="1"/>
  <c r="C154" i="36" s="1"/>
  <c r="C155" i="36" a="1"/>
  <c r="C155" i="36" s="1"/>
  <c r="C156" i="36" a="1"/>
  <c r="C156" i="36" s="1"/>
  <c r="C157" i="36" a="1"/>
  <c r="C157" i="36" s="1"/>
  <c r="C158" i="36" a="1"/>
  <c r="C158" i="36" s="1"/>
  <c r="C159" i="36" a="1"/>
  <c r="C159" i="36" s="1"/>
  <c r="C160" i="36" a="1"/>
  <c r="C160" i="36" s="1"/>
  <c r="C161" i="36" a="1"/>
  <c r="C161" i="36" s="1"/>
  <c r="C162" i="36" a="1"/>
  <c r="C162" i="36" s="1"/>
  <c r="C163" i="36" a="1"/>
  <c r="C163" i="36" s="1"/>
  <c r="C164" i="36" a="1"/>
  <c r="C164" i="36" s="1"/>
  <c r="C165" i="36" a="1"/>
  <c r="C165" i="36" s="1"/>
  <c r="C166" i="36" a="1"/>
  <c r="C166" i="36" s="1"/>
  <c r="C167" i="36" a="1"/>
  <c r="C167" i="36" s="1"/>
  <c r="C168" i="36" a="1"/>
  <c r="C168" i="36" s="1"/>
  <c r="C169" i="36" a="1"/>
  <c r="C169" i="36" s="1"/>
  <c r="C170" i="36" a="1"/>
  <c r="C170" i="36" s="1"/>
  <c r="C171" i="36" a="1"/>
  <c r="C171" i="36" s="1"/>
  <c r="C172" i="36" a="1"/>
  <c r="C172" i="36" s="1"/>
  <c r="C173" i="36" a="1"/>
  <c r="C173" i="36" s="1"/>
  <c r="C174" i="36" a="1"/>
  <c r="C174" i="36" s="1"/>
  <c r="C175" i="36" a="1"/>
  <c r="C175" i="36" s="1"/>
  <c r="C176" i="36" a="1"/>
  <c r="C176" i="36" s="1"/>
  <c r="C177" i="36" a="1"/>
  <c r="C177" i="36" s="1"/>
  <c r="C178" i="36" a="1"/>
  <c r="C178" i="36" s="1"/>
  <c r="C179" i="36" a="1"/>
  <c r="C179" i="36" s="1"/>
  <c r="C180" i="36" a="1"/>
  <c r="C180" i="36" s="1"/>
  <c r="C181" i="36" a="1"/>
  <c r="C181" i="36" s="1"/>
  <c r="C182" i="36" a="1"/>
  <c r="C182" i="36" s="1"/>
  <c r="C183" i="36" a="1"/>
  <c r="C183" i="36" s="1"/>
  <c r="C184" i="36" a="1"/>
  <c r="C184" i="36" s="1"/>
  <c r="C185" i="36" a="1"/>
  <c r="C185" i="36" s="1"/>
  <c r="C186" i="36" a="1"/>
  <c r="C186" i="36" s="1"/>
  <c r="C187" i="36" a="1"/>
  <c r="C187" i="36" s="1"/>
  <c r="C188" i="36" a="1"/>
  <c r="C188" i="36" s="1"/>
  <c r="C189" i="36" a="1"/>
  <c r="C189" i="36" s="1"/>
  <c r="C190" i="36" a="1"/>
  <c r="C190" i="36" s="1"/>
  <c r="C191" i="36" a="1"/>
  <c r="C191" i="36" s="1"/>
  <c r="C192" i="36" a="1"/>
  <c r="C192" i="36" s="1"/>
  <c r="C193" i="36" a="1"/>
  <c r="C193" i="36" s="1"/>
  <c r="C194" i="36" a="1"/>
  <c r="C194" i="36" s="1"/>
  <c r="C195" i="36" a="1"/>
  <c r="C195" i="36" s="1"/>
  <c r="C196" i="36" a="1"/>
  <c r="C196" i="36" s="1"/>
  <c r="C197" i="36" a="1"/>
  <c r="C197" i="36" s="1"/>
  <c r="C198" i="36" a="1"/>
  <c r="C198" i="36" s="1"/>
  <c r="C199" i="36" a="1"/>
  <c r="C199" i="36" s="1"/>
  <c r="C200" i="36" a="1"/>
  <c r="C200" i="36" s="1"/>
  <c r="C201" i="36" a="1"/>
  <c r="C201" i="36" s="1"/>
  <c r="C202" i="36" a="1"/>
  <c r="C202" i="36" s="1"/>
  <c r="C203" i="36" a="1"/>
  <c r="C203" i="36" s="1"/>
  <c r="C204" i="36" a="1"/>
  <c r="C204" i="36" s="1"/>
  <c r="C205" i="36" a="1"/>
  <c r="C205" i="36" s="1"/>
  <c r="C206" i="36" a="1"/>
  <c r="C206" i="36" s="1"/>
  <c r="C207" i="36" a="1"/>
  <c r="C207" i="36" s="1"/>
  <c r="C208" i="36" a="1"/>
  <c r="C208" i="36" s="1"/>
  <c r="C209" i="36" a="1"/>
  <c r="C209" i="36" s="1"/>
  <c r="C210" i="36" a="1"/>
  <c r="C210" i="36" s="1"/>
  <c r="C211" i="36" a="1"/>
  <c r="C211" i="36" s="1"/>
  <c r="C212" i="36" a="1"/>
  <c r="C212" i="36" s="1"/>
  <c r="C213" i="36" a="1"/>
  <c r="C213" i="36" s="1"/>
  <c r="C214" i="36" a="1"/>
  <c r="C214" i="36" s="1"/>
  <c r="C215" i="36" a="1"/>
  <c r="C215" i="36" s="1"/>
  <c r="C216" i="36" a="1"/>
  <c r="C216" i="36" s="1"/>
  <c r="C217" i="36" a="1"/>
  <c r="C217" i="36" s="1"/>
  <c r="C44" i="14" a="1"/>
  <c r="C44" i="14" s="1"/>
  <c r="C45" i="14" a="1"/>
  <c r="C45" i="14" s="1"/>
  <c r="C46" i="14" a="1"/>
  <c r="C46" i="14" s="1"/>
  <c r="C47" i="14" a="1"/>
  <c r="C47" i="14" s="1"/>
  <c r="C48" i="14" a="1"/>
  <c r="C48" i="14" s="1"/>
  <c r="C49" i="14" a="1"/>
  <c r="C49" i="14" s="1"/>
  <c r="C54" i="14" a="1"/>
  <c r="C54" i="14" s="1"/>
  <c r="C55" i="14" a="1"/>
  <c r="C55" i="14" s="1"/>
  <c r="C58" i="14" a="1"/>
  <c r="C58" i="14" s="1"/>
  <c r="C65" i="14" a="1"/>
  <c r="C65" i="14" s="1"/>
  <c r="C66" i="14" a="1"/>
  <c r="C66" i="14" s="1"/>
  <c r="C67" i="14" a="1"/>
  <c r="C67" i="14" s="1"/>
  <c r="C68" i="14" a="1"/>
  <c r="C68" i="14" s="1"/>
  <c r="C70" i="14" a="1"/>
  <c r="C70" i="14" s="1"/>
  <c r="C71" i="14" a="1"/>
  <c r="C71" i="14" s="1"/>
  <c r="C72" i="14" a="1"/>
  <c r="C72" i="14" s="1"/>
  <c r="C73" i="14" a="1"/>
  <c r="C73" i="14" s="1"/>
  <c r="C74" i="14" a="1"/>
  <c r="C74" i="14" s="1"/>
  <c r="C75" i="14" a="1"/>
  <c r="C75" i="14" s="1"/>
  <c r="C76" i="14" a="1"/>
  <c r="C76" i="14" s="1"/>
  <c r="C77" i="14" a="1"/>
  <c r="C77" i="14" s="1"/>
  <c r="C78" i="14" a="1"/>
  <c r="C78" i="14" s="1"/>
  <c r="C79" i="14" a="1"/>
  <c r="C79" i="14" s="1"/>
  <c r="C80" i="14" a="1"/>
  <c r="C80" i="14" s="1"/>
  <c r="C81" i="14" a="1"/>
  <c r="C81" i="14" s="1"/>
  <c r="C82" i="14" a="1"/>
  <c r="C82" i="14" s="1"/>
  <c r="C83" i="14" a="1"/>
  <c r="C83" i="14" s="1"/>
  <c r="C84" i="14" a="1"/>
  <c r="C84" i="14" s="1"/>
  <c r="C85" i="14" a="1"/>
  <c r="C85" i="14" s="1"/>
  <c r="C86" i="14" a="1"/>
  <c r="C86" i="14" s="1"/>
  <c r="C87" i="14" a="1"/>
  <c r="C87" i="14" s="1"/>
  <c r="C88" i="14" a="1"/>
  <c r="C88" i="14" s="1"/>
  <c r="C89" i="14" a="1"/>
  <c r="C89" i="14" s="1"/>
  <c r="C90" i="14" a="1"/>
  <c r="C90" i="14" s="1"/>
  <c r="C91" i="14" a="1"/>
  <c r="C91" i="14" s="1"/>
  <c r="C92" i="14" a="1"/>
  <c r="C92" i="14" s="1"/>
  <c r="C93" i="14" a="1"/>
  <c r="C93" i="14" s="1"/>
  <c r="C94" i="14" a="1"/>
  <c r="C94" i="14" s="1"/>
  <c r="C95" i="14" a="1"/>
  <c r="C95" i="14" s="1"/>
  <c r="C96" i="14" a="1"/>
  <c r="C96" i="14" s="1"/>
  <c r="C97" i="14" a="1"/>
  <c r="C97" i="14" s="1"/>
  <c r="C98" i="14" a="1"/>
  <c r="C98" i="14" s="1"/>
  <c r="C99" i="14" a="1"/>
  <c r="C99" i="14" s="1"/>
  <c r="C100" i="14" a="1"/>
  <c r="C100" i="14" s="1"/>
  <c r="C101" i="14" a="1"/>
  <c r="C101" i="14" s="1"/>
  <c r="C102" i="14" a="1"/>
  <c r="C102" i="14" s="1"/>
  <c r="C103" i="14" a="1"/>
  <c r="C103" i="14" s="1"/>
  <c r="C104" i="14" a="1"/>
  <c r="C104" i="14" s="1"/>
  <c r="C105" i="14" a="1"/>
  <c r="C105" i="14" s="1"/>
  <c r="C106" i="14" a="1"/>
  <c r="C106" i="14" s="1"/>
  <c r="C107" i="14" a="1"/>
  <c r="C107" i="14" s="1"/>
  <c r="C108" i="14" a="1"/>
  <c r="C108" i="14" s="1"/>
  <c r="C109" i="14" a="1"/>
  <c r="C109" i="14" s="1"/>
  <c r="C110" i="14" a="1"/>
  <c r="C110" i="14" s="1"/>
  <c r="C111" i="14" a="1"/>
  <c r="C111" i="14" s="1"/>
  <c r="C112" i="14" a="1"/>
  <c r="C112" i="14" s="1"/>
  <c r="C113" i="14" a="1"/>
  <c r="C113" i="14" s="1"/>
  <c r="C114" i="14" a="1"/>
  <c r="C114" i="14" s="1"/>
  <c r="C115" i="14" a="1"/>
  <c r="C115" i="14" s="1"/>
  <c r="C117" i="14" a="1"/>
  <c r="C117" i="14" s="1"/>
  <c r="C118" i="14" a="1"/>
  <c r="C118" i="14" s="1"/>
  <c r="C119" i="14" a="1"/>
  <c r="C119" i="14" s="1"/>
  <c r="C120" i="14" a="1"/>
  <c r="C120" i="14" s="1"/>
  <c r="C121" i="14" a="1"/>
  <c r="C121" i="14" s="1"/>
  <c r="C122" i="14" a="1"/>
  <c r="C122" i="14" s="1"/>
  <c r="C123" i="14" a="1"/>
  <c r="C123" i="14" s="1"/>
  <c r="C124" i="14" a="1"/>
  <c r="C124" i="14" s="1"/>
  <c r="C125" i="14" a="1"/>
  <c r="C125" i="14" s="1"/>
  <c r="C126" i="14" a="1"/>
  <c r="C126" i="14" s="1"/>
  <c r="C127" i="14" a="1"/>
  <c r="C127" i="14" s="1"/>
  <c r="C128" i="14" a="1"/>
  <c r="C128" i="14" s="1"/>
  <c r="C129" i="14" a="1"/>
  <c r="C129" i="14" s="1"/>
  <c r="C130" i="14" a="1"/>
  <c r="C130" i="14" s="1"/>
  <c r="C131" i="14" a="1"/>
  <c r="C131" i="14" s="1"/>
  <c r="C132" i="14" a="1"/>
  <c r="C132" i="14" s="1"/>
  <c r="C133" i="14" a="1"/>
  <c r="C133" i="14" s="1"/>
  <c r="C134" i="14" a="1"/>
  <c r="C134" i="14" s="1"/>
  <c r="C135" i="14" a="1"/>
  <c r="C135" i="14" s="1"/>
  <c r="C136" i="14" a="1"/>
  <c r="C136" i="14" s="1"/>
  <c r="C137" i="14" a="1"/>
  <c r="C137" i="14" s="1"/>
  <c r="C138" i="14" a="1"/>
  <c r="C138" i="14" s="1"/>
  <c r="C139" i="14" a="1"/>
  <c r="C139" i="14" s="1"/>
  <c r="C140" i="14" a="1"/>
  <c r="C140" i="14" s="1"/>
  <c r="C141" i="14" a="1"/>
  <c r="C141" i="14" s="1"/>
  <c r="C142" i="14" a="1"/>
  <c r="C142" i="14" s="1"/>
  <c r="C143" i="14" a="1"/>
  <c r="C143" i="14" s="1"/>
  <c r="C144" i="14" a="1"/>
  <c r="C144" i="14" s="1"/>
  <c r="C145" i="14" a="1"/>
  <c r="C145" i="14" s="1"/>
  <c r="C146" i="14" a="1"/>
  <c r="C146" i="14" s="1"/>
  <c r="C147" i="14" a="1"/>
  <c r="C147" i="14" s="1"/>
  <c r="C148" i="14" a="1"/>
  <c r="C148" i="14" s="1"/>
  <c r="C149" i="14" a="1"/>
  <c r="C149" i="14" s="1"/>
  <c r="C150" i="14" a="1"/>
  <c r="C150" i="14" s="1"/>
  <c r="C151" i="14" a="1"/>
  <c r="C151" i="14" s="1"/>
  <c r="C152" i="14" a="1"/>
  <c r="C152" i="14" s="1"/>
  <c r="C153" i="14" a="1"/>
  <c r="C153" i="14" s="1"/>
  <c r="C154" i="14" a="1"/>
  <c r="C154" i="14" s="1"/>
  <c r="C155" i="14" a="1"/>
  <c r="C155" i="14" s="1"/>
  <c r="C156" i="14" a="1"/>
  <c r="C156" i="14" s="1"/>
  <c r="C157" i="14" a="1"/>
  <c r="C157" i="14" s="1"/>
  <c r="C158" i="14" a="1"/>
  <c r="C158" i="14" s="1"/>
  <c r="C159" i="14" a="1"/>
  <c r="C159" i="14" s="1"/>
  <c r="C160" i="14" a="1"/>
  <c r="C160" i="14" s="1"/>
  <c r="C161" i="14" a="1"/>
  <c r="C161" i="14" s="1"/>
  <c r="C162" i="14" a="1"/>
  <c r="C162" i="14" s="1"/>
  <c r="C163" i="14" a="1"/>
  <c r="C163" i="14" s="1"/>
  <c r="C164" i="14" a="1"/>
  <c r="C164" i="14" s="1"/>
  <c r="C165" i="14" a="1"/>
  <c r="C165" i="14" s="1"/>
  <c r="C166" i="14" a="1"/>
  <c r="C166" i="14" s="1"/>
  <c r="C167" i="14" a="1"/>
  <c r="C167" i="14" s="1"/>
  <c r="C168" i="14" a="1"/>
  <c r="C168" i="14" s="1"/>
  <c r="C201" i="14" a="1"/>
  <c r="C201" i="14" s="1"/>
  <c r="C202" i="14" a="1"/>
  <c r="C202" i="14" s="1"/>
  <c r="C203" i="14" a="1"/>
  <c r="C203" i="14" s="1"/>
  <c r="C204" i="14" a="1"/>
  <c r="C204" i="14" s="1"/>
  <c r="C205" i="14" a="1"/>
  <c r="C205" i="14" s="1"/>
  <c r="C206" i="14" a="1"/>
  <c r="C206" i="14" s="1"/>
  <c r="C207" i="14" a="1"/>
  <c r="C207" i="14" s="1"/>
  <c r="C208" i="14" a="1"/>
  <c r="C208" i="14" s="1"/>
  <c r="C209" i="14" a="1"/>
  <c r="C209" i="14" s="1"/>
  <c r="C210" i="14" a="1"/>
  <c r="C210" i="14" s="1"/>
  <c r="C211" i="14" a="1"/>
  <c r="C211" i="14" s="1"/>
  <c r="C212" i="14" a="1"/>
  <c r="C212" i="14" s="1"/>
  <c r="C213" i="14" a="1"/>
  <c r="C213" i="14" s="1"/>
  <c r="C214" i="14" a="1"/>
  <c r="C214" i="14" s="1"/>
  <c r="C215" i="14" a="1"/>
  <c r="C215" i="14" s="1"/>
  <c r="C216" i="14" a="1"/>
  <c r="C216" i="14" s="1"/>
  <c r="C217" i="14" a="1"/>
  <c r="C217" i="14" s="1"/>
  <c r="C218" i="14" a="1"/>
  <c r="C218" i="14" s="1"/>
  <c r="C219" i="14" a="1"/>
  <c r="C219" i="14" s="1"/>
  <c r="C220" i="14" a="1"/>
  <c r="C220" i="14" s="1"/>
  <c r="C221" i="14" a="1"/>
  <c r="C221" i="14" s="1"/>
  <c r="C222" i="14" a="1"/>
  <c r="C222" i="14" s="1"/>
  <c r="C223" i="14" a="1"/>
  <c r="C223" i="14" s="1"/>
  <c r="C224" i="14" a="1"/>
  <c r="C224" i="14" s="1"/>
  <c r="C225" i="14" a="1"/>
  <c r="C225" i="14" s="1"/>
  <c r="C226" i="14" a="1"/>
  <c r="C226" i="14" s="1"/>
  <c r="C227" i="14" a="1"/>
  <c r="C227" i="14" s="1"/>
  <c r="C228" i="14" a="1"/>
  <c r="C228" i="14" s="1"/>
  <c r="C229" i="14" a="1"/>
  <c r="C229" i="14" s="1"/>
  <c r="C230" i="14" a="1"/>
  <c r="C230" i="14" s="1"/>
  <c r="C231" i="14" a="1"/>
  <c r="C231" i="14" s="1"/>
  <c r="C232" i="14" a="1"/>
  <c r="C232" i="14" s="1"/>
  <c r="C259" i="14" a="1"/>
  <c r="C259" i="14" s="1"/>
  <c r="C260" i="14" a="1"/>
  <c r="C260" i="14" s="1"/>
  <c r="C261" i="14" a="1"/>
  <c r="C261" i="14" s="1"/>
  <c r="C262" i="14" a="1"/>
  <c r="C262" i="14" s="1"/>
  <c r="C263" i="14" a="1"/>
  <c r="C263" i="14" s="1"/>
  <c r="C44" i="15" a="1"/>
  <c r="C44" i="15" s="1"/>
  <c r="C45" i="15" a="1"/>
  <c r="C45" i="15" s="1"/>
  <c r="C46" i="15" a="1"/>
  <c r="C46" i="15" s="1"/>
  <c r="C47" i="15" a="1"/>
  <c r="C47" i="15" s="1"/>
  <c r="C48" i="15" a="1"/>
  <c r="C48" i="15" s="1"/>
  <c r="C49" i="15" a="1"/>
  <c r="C49" i="15" s="1"/>
  <c r="C50" i="15" a="1"/>
  <c r="C50" i="15" s="1"/>
  <c r="C51" i="15" a="1"/>
  <c r="C51" i="15" s="1"/>
  <c r="C52" i="15" a="1"/>
  <c r="C52" i="15" s="1"/>
  <c r="C53" i="15" a="1"/>
  <c r="C53" i="15" s="1"/>
  <c r="C54" i="15" a="1"/>
  <c r="C54" i="15" s="1"/>
  <c r="C55" i="15" a="1"/>
  <c r="C55" i="15" s="1"/>
  <c r="C56" i="15" a="1"/>
  <c r="C56" i="15" s="1"/>
  <c r="C57" i="15" a="1"/>
  <c r="C57" i="15" s="1"/>
  <c r="C58" i="15" a="1"/>
  <c r="C58" i="15" s="1"/>
  <c r="C59" i="15" a="1"/>
  <c r="C59" i="15" s="1"/>
  <c r="C60" i="15" a="1"/>
  <c r="C60" i="15" s="1"/>
  <c r="C61" i="15" a="1"/>
  <c r="C61" i="15" s="1"/>
  <c r="C62" i="15" a="1"/>
  <c r="C62" i="15" s="1"/>
  <c r="C63" i="15" a="1"/>
  <c r="C63" i="15" s="1"/>
  <c r="C64" i="15" a="1"/>
  <c r="C64" i="15" s="1"/>
  <c r="C65" i="15" a="1"/>
  <c r="C65" i="15" s="1"/>
  <c r="C66" i="15" a="1"/>
  <c r="C66" i="15" s="1"/>
  <c r="C67" i="15" a="1"/>
  <c r="C67" i="15" s="1"/>
  <c r="C68" i="15" a="1"/>
  <c r="C68" i="15" s="1"/>
  <c r="C69" i="15" a="1"/>
  <c r="C69" i="15" s="1"/>
  <c r="C70" i="15" a="1"/>
  <c r="C70" i="15" s="1"/>
  <c r="C71" i="15" a="1"/>
  <c r="C71" i="15" s="1"/>
  <c r="C72" i="15" a="1"/>
  <c r="C72" i="15" s="1"/>
  <c r="C73" i="15" a="1"/>
  <c r="C73" i="15" s="1"/>
  <c r="C74" i="15" a="1"/>
  <c r="C74" i="15" s="1"/>
  <c r="C75" i="15" a="1"/>
  <c r="C75" i="15" s="1"/>
  <c r="C76" i="15" a="1"/>
  <c r="C76" i="15" s="1"/>
  <c r="C77" i="15" a="1"/>
  <c r="C77" i="15" s="1"/>
  <c r="C78" i="15" a="1"/>
  <c r="C78" i="15" s="1"/>
  <c r="C79" i="15" a="1"/>
  <c r="C79" i="15" s="1"/>
  <c r="C80" i="15" a="1"/>
  <c r="C80" i="15" s="1"/>
  <c r="C81" i="15" a="1"/>
  <c r="C81" i="15" s="1"/>
  <c r="C82" i="15" a="1"/>
  <c r="C82" i="15" s="1"/>
  <c r="C83" i="15" a="1"/>
  <c r="C83" i="15" s="1"/>
  <c r="C84" i="15" a="1"/>
  <c r="C84" i="15" s="1"/>
  <c r="C85" i="15" a="1"/>
  <c r="C85" i="15" s="1"/>
  <c r="C86" i="15" a="1"/>
  <c r="C86" i="15" s="1"/>
  <c r="C87" i="15" a="1"/>
  <c r="C87" i="15" s="1"/>
  <c r="C88" i="15" a="1"/>
  <c r="C88" i="15" s="1"/>
  <c r="C89" i="15" a="1"/>
  <c r="C89" i="15" s="1"/>
  <c r="C90" i="15" a="1"/>
  <c r="C90" i="15" s="1"/>
  <c r="C91" i="15" a="1"/>
  <c r="C91" i="15" s="1"/>
  <c r="C92" i="15" a="1"/>
  <c r="C92" i="15" s="1"/>
  <c r="C93" i="15" a="1"/>
  <c r="C93" i="15" s="1"/>
  <c r="C94" i="15" a="1"/>
  <c r="C94" i="15" s="1"/>
  <c r="C95" i="15" a="1"/>
  <c r="C95" i="15" s="1"/>
  <c r="C96" i="15" a="1"/>
  <c r="C96" i="15" s="1"/>
  <c r="C97" i="15" a="1"/>
  <c r="C97" i="15" s="1"/>
  <c r="C98" i="15" a="1"/>
  <c r="C98" i="15" s="1"/>
  <c r="C99" i="15" a="1"/>
  <c r="C99" i="15" s="1"/>
  <c r="C100" i="15" a="1"/>
  <c r="C100" i="15" s="1"/>
  <c r="C101" i="15" a="1"/>
  <c r="C101" i="15" s="1"/>
  <c r="C102" i="15" a="1"/>
  <c r="C102" i="15" s="1"/>
  <c r="C103" i="15" a="1"/>
  <c r="C103" i="15" s="1"/>
  <c r="C104" i="15" a="1"/>
  <c r="C104" i="15" s="1"/>
  <c r="C105" i="15" a="1"/>
  <c r="C105" i="15" s="1"/>
  <c r="C106" i="15" a="1"/>
  <c r="C106" i="15" s="1"/>
  <c r="C107" i="15" a="1"/>
  <c r="C107" i="15" s="1"/>
  <c r="C108" i="15" a="1"/>
  <c r="C108" i="15" s="1"/>
  <c r="C109" i="15" a="1"/>
  <c r="C109" i="15" s="1"/>
  <c r="C110" i="15" a="1"/>
  <c r="C110" i="15" s="1"/>
  <c r="C111" i="15" a="1"/>
  <c r="C111" i="15" s="1"/>
  <c r="C112" i="15" a="1"/>
  <c r="C112" i="15" s="1"/>
  <c r="C113" i="15" a="1"/>
  <c r="C113" i="15" s="1"/>
  <c r="C114" i="15" a="1"/>
  <c r="C114" i="15" s="1"/>
  <c r="C115" i="15" a="1"/>
  <c r="C115" i="15" s="1"/>
  <c r="C116" i="15" a="1"/>
  <c r="C116" i="15" s="1"/>
  <c r="C117" i="15" a="1"/>
  <c r="C117" i="15" s="1"/>
  <c r="C118" i="15" a="1"/>
  <c r="C118" i="15" s="1"/>
  <c r="C119" i="15" a="1"/>
  <c r="C119" i="15" s="1"/>
  <c r="C120" i="15" a="1"/>
  <c r="C120" i="15" s="1"/>
  <c r="C121" i="15" a="1"/>
  <c r="C121" i="15" s="1"/>
  <c r="C122" i="15" a="1"/>
  <c r="C122" i="15" s="1"/>
  <c r="C123" i="15" a="1"/>
  <c r="C123" i="15" s="1"/>
  <c r="C124" i="15" a="1"/>
  <c r="C124" i="15" s="1"/>
  <c r="C125" i="15" a="1"/>
  <c r="C125" i="15" s="1"/>
  <c r="C126" i="15" a="1"/>
  <c r="C126" i="15" s="1"/>
  <c r="C127" i="15" a="1"/>
  <c r="C127" i="15" s="1"/>
  <c r="C128" i="15" a="1"/>
  <c r="C128" i="15" s="1"/>
  <c r="C129" i="15" a="1"/>
  <c r="C129" i="15" s="1"/>
  <c r="C130" i="15" a="1"/>
  <c r="C130" i="15" s="1"/>
  <c r="C131" i="15" a="1"/>
  <c r="C131" i="15" s="1"/>
  <c r="C132" i="15" a="1"/>
  <c r="C132" i="15" s="1"/>
  <c r="C133" i="15" a="1"/>
  <c r="C133" i="15" s="1"/>
  <c r="C134" i="15" a="1"/>
  <c r="C134" i="15" s="1"/>
  <c r="C135" i="15" a="1"/>
  <c r="C135" i="15" s="1"/>
  <c r="C136" i="15" a="1"/>
  <c r="C136" i="15" s="1"/>
  <c r="C137" i="15" a="1"/>
  <c r="C137" i="15" s="1"/>
  <c r="C138" i="15" a="1"/>
  <c r="C138" i="15" s="1"/>
  <c r="C139" i="15" a="1"/>
  <c r="C139" i="15" s="1"/>
  <c r="C140" i="15" a="1"/>
  <c r="C140" i="15" s="1"/>
  <c r="C141" i="15" a="1"/>
  <c r="C141" i="15" s="1"/>
  <c r="C142" i="15" a="1"/>
  <c r="C142" i="15" s="1"/>
  <c r="C143" i="15" a="1"/>
  <c r="C143" i="15" s="1"/>
  <c r="C144" i="15" a="1"/>
  <c r="C144" i="15" s="1"/>
  <c r="C145" i="15" a="1"/>
  <c r="C145" i="15" s="1"/>
  <c r="C146" i="15" a="1"/>
  <c r="C146" i="15" s="1"/>
  <c r="C147" i="15" a="1"/>
  <c r="C147" i="15" s="1"/>
  <c r="C148" i="15" a="1"/>
  <c r="C148" i="15" s="1"/>
  <c r="C149" i="15" a="1"/>
  <c r="C149" i="15" s="1"/>
  <c r="C150" i="15" a="1"/>
  <c r="C150" i="15" s="1"/>
  <c r="C151" i="15" a="1"/>
  <c r="C151" i="15" s="1"/>
  <c r="C152" i="15" a="1"/>
  <c r="C152" i="15" s="1"/>
  <c r="C153" i="15" a="1"/>
  <c r="C153" i="15" s="1"/>
  <c r="C154" i="15" a="1"/>
  <c r="C154" i="15" s="1"/>
  <c r="C155" i="15" a="1"/>
  <c r="C155" i="15" s="1"/>
  <c r="C156" i="15" a="1"/>
  <c r="C156" i="15" s="1"/>
  <c r="C157" i="15" a="1"/>
  <c r="C157" i="15" s="1"/>
  <c r="C158" i="15" a="1"/>
  <c r="C158" i="15" s="1"/>
  <c r="C159" i="15" a="1"/>
  <c r="C159" i="15" s="1"/>
  <c r="C160" i="15" a="1"/>
  <c r="C160" i="15" s="1"/>
  <c r="C161" i="15" a="1"/>
  <c r="C161" i="15" s="1"/>
  <c r="C162" i="15" a="1"/>
  <c r="C162" i="15" s="1"/>
  <c r="C163" i="15" a="1"/>
  <c r="C163" i="15" s="1"/>
  <c r="C164" i="15" a="1"/>
  <c r="C164" i="15" s="1"/>
  <c r="C165" i="15" a="1"/>
  <c r="C165" i="15" s="1"/>
  <c r="C166" i="15" a="1"/>
  <c r="C166" i="15" s="1"/>
  <c r="C167" i="15" a="1"/>
  <c r="C167" i="15" s="1"/>
  <c r="C168" i="15" a="1"/>
  <c r="C168" i="15" s="1"/>
  <c r="C169" i="15" a="1"/>
  <c r="C169" i="15" s="1"/>
  <c r="C170" i="15" a="1"/>
  <c r="C170" i="15" s="1"/>
  <c r="C171" i="15" a="1"/>
  <c r="C171" i="15" s="1"/>
  <c r="C172" i="15" a="1"/>
  <c r="C172" i="15" s="1"/>
  <c r="C173" i="15" a="1"/>
  <c r="C173" i="15" s="1"/>
  <c r="C174" i="15" a="1"/>
  <c r="C174" i="15" s="1"/>
  <c r="C175" i="15" a="1"/>
  <c r="C175" i="15" s="1"/>
  <c r="C176" i="15" a="1"/>
  <c r="C176" i="15" s="1"/>
  <c r="C177" i="15" a="1"/>
  <c r="C177" i="15" s="1"/>
  <c r="C178" i="15" a="1"/>
  <c r="C178" i="15" s="1"/>
  <c r="C179" i="15" a="1"/>
  <c r="C179" i="15" s="1"/>
  <c r="C180" i="15" a="1"/>
  <c r="C180" i="15" s="1"/>
  <c r="C181" i="15" a="1"/>
  <c r="C181" i="15" s="1"/>
  <c r="C182" i="15" a="1"/>
  <c r="C182" i="15" s="1"/>
  <c r="C183" i="15" a="1"/>
  <c r="C183" i="15" s="1"/>
  <c r="C184" i="15" a="1"/>
  <c r="C184" i="15" s="1"/>
  <c r="C185" i="15" a="1"/>
  <c r="C185" i="15" s="1"/>
  <c r="C186" i="15" a="1"/>
  <c r="C186" i="15" s="1"/>
  <c r="C187" i="15" a="1"/>
  <c r="C187" i="15" s="1"/>
  <c r="C188" i="15" a="1"/>
  <c r="C188" i="15" s="1"/>
  <c r="C189" i="15" a="1"/>
  <c r="C189" i="15" s="1"/>
  <c r="C190" i="15" a="1"/>
  <c r="C190" i="15" s="1"/>
  <c r="C191" i="15" a="1"/>
  <c r="C191" i="15" s="1"/>
  <c r="C192" i="15" a="1"/>
  <c r="C192" i="15" s="1"/>
  <c r="C193" i="15" a="1"/>
  <c r="C193" i="15" s="1"/>
  <c r="C194" i="15" a="1"/>
  <c r="C194" i="15" s="1"/>
  <c r="C195" i="15" a="1"/>
  <c r="C195" i="15" s="1"/>
  <c r="C196" i="15" a="1"/>
  <c r="C196" i="15" s="1"/>
  <c r="C197" i="15" a="1"/>
  <c r="C197" i="15" s="1"/>
  <c r="C198" i="15" a="1"/>
  <c r="C198" i="15" s="1"/>
  <c r="C199" i="15" a="1"/>
  <c r="C199" i="15" s="1"/>
  <c r="C200" i="15" a="1"/>
  <c r="C200" i="15" s="1"/>
  <c r="C201" i="15" a="1"/>
  <c r="C201" i="15" s="1"/>
  <c r="C202" i="15" a="1"/>
  <c r="C202" i="15" s="1"/>
  <c r="C203" i="15" a="1"/>
  <c r="C203" i="15" s="1"/>
  <c r="C204" i="15" a="1"/>
  <c r="C204" i="15" s="1"/>
  <c r="C205" i="15" a="1"/>
  <c r="C205" i="15" s="1"/>
  <c r="C206" i="15" a="1"/>
  <c r="C206" i="15" s="1"/>
  <c r="C207" i="15" a="1"/>
  <c r="C207" i="15" s="1"/>
  <c r="C208" i="15" a="1"/>
  <c r="C208" i="15" s="1"/>
  <c r="C209" i="15" a="1"/>
  <c r="C209" i="15" s="1"/>
  <c r="C210" i="15" a="1"/>
  <c r="C210" i="15" s="1"/>
  <c r="C211" i="15" a="1"/>
  <c r="C211" i="15" s="1"/>
  <c r="C212" i="15" a="1"/>
  <c r="C212" i="15" s="1"/>
  <c r="C213" i="15" a="1"/>
  <c r="C213" i="15" s="1"/>
  <c r="C214" i="15" a="1"/>
  <c r="C214" i="15" s="1"/>
  <c r="C215" i="15" a="1"/>
  <c r="C215" i="15" s="1"/>
  <c r="C216" i="15" a="1"/>
  <c r="C216" i="15" s="1"/>
  <c r="C217" i="15" a="1"/>
  <c r="C217" i="15" s="1"/>
  <c r="C218" i="15" a="1"/>
  <c r="C218" i="15" s="1"/>
  <c r="C219" i="15" a="1"/>
  <c r="C219" i="15" s="1"/>
  <c r="C220" i="15" a="1"/>
  <c r="C220" i="15" s="1"/>
  <c r="C221" i="15" a="1"/>
  <c r="C221" i="15" s="1"/>
  <c r="C222" i="15" a="1"/>
  <c r="C222" i="15" s="1"/>
  <c r="C223" i="15" a="1"/>
  <c r="C223" i="15" s="1"/>
  <c r="C224" i="15" a="1"/>
  <c r="C224" i="15" s="1"/>
  <c r="C225" i="15" a="1"/>
  <c r="C225" i="15" s="1"/>
  <c r="C226" i="15" a="1"/>
  <c r="C226" i="15" s="1"/>
  <c r="C227" i="15" a="1"/>
  <c r="C227" i="15" s="1"/>
  <c r="C228" i="15" a="1"/>
  <c r="C228" i="15" s="1"/>
  <c r="C229" i="15" a="1"/>
  <c r="C229" i="15" s="1"/>
  <c r="C230" i="15" a="1"/>
  <c r="C230" i="15" s="1"/>
  <c r="C231" i="15" a="1"/>
  <c r="C231" i="15" s="1"/>
  <c r="C232" i="15" a="1"/>
  <c r="C232" i="15" s="1"/>
  <c r="C233" i="15" a="1"/>
  <c r="C233" i="15" s="1"/>
  <c r="C234" i="15" a="1"/>
  <c r="C234" i="15" s="1"/>
  <c r="C235" i="15" a="1"/>
  <c r="C235" i="15" s="1"/>
  <c r="C236" i="15" a="1"/>
  <c r="C236" i="15" s="1"/>
  <c r="C237" i="15" a="1"/>
  <c r="C237" i="15" s="1"/>
  <c r="C238" i="15" a="1"/>
  <c r="C238" i="15" s="1"/>
  <c r="C239" i="15" a="1"/>
  <c r="C239" i="15" s="1"/>
  <c r="C240" i="15" a="1"/>
  <c r="C240" i="15" s="1"/>
  <c r="C241" i="15" a="1"/>
  <c r="C241" i="15" s="1"/>
  <c r="C242" i="15" a="1"/>
  <c r="C242" i="15" s="1"/>
  <c r="C243" i="15" a="1"/>
  <c r="C243" i="15" s="1"/>
  <c r="C244" i="15" a="1"/>
  <c r="C244" i="15" s="1"/>
  <c r="C245" i="15" a="1"/>
  <c r="C245" i="15" s="1"/>
  <c r="C246" i="15" a="1"/>
  <c r="C246" i="15" s="1"/>
  <c r="C247" i="15" a="1"/>
  <c r="C247" i="15" s="1"/>
  <c r="C248" i="15" a="1"/>
  <c r="C248" i="15" s="1"/>
  <c r="C249" i="15" a="1"/>
  <c r="C249" i="15" s="1"/>
  <c r="C250" i="15" a="1"/>
  <c r="C250" i="15" s="1"/>
  <c r="C251" i="15" a="1"/>
  <c r="C251" i="15" s="1"/>
  <c r="C252" i="15" a="1"/>
  <c r="C252" i="15" s="1"/>
  <c r="C253" i="15" a="1"/>
  <c r="C253" i="15" s="1"/>
  <c r="C254" i="15" a="1"/>
  <c r="C254" i="15" s="1"/>
  <c r="C255" i="15" a="1"/>
  <c r="C255" i="15" s="1"/>
  <c r="C256" i="15" a="1"/>
  <c r="C256" i="15" s="1"/>
  <c r="C257" i="15" a="1"/>
  <c r="C257" i="15" s="1"/>
  <c r="C258" i="15" a="1"/>
  <c r="C258" i="15" s="1"/>
  <c r="C259" i="15" a="1"/>
  <c r="C259" i="15" s="1"/>
  <c r="C260" i="15" a="1"/>
  <c r="C260" i="15" s="1"/>
  <c r="C261" i="15" a="1"/>
  <c r="C261" i="15" s="1"/>
  <c r="C262" i="15" a="1"/>
  <c r="C262" i="15" s="1"/>
  <c r="C263" i="15" a="1"/>
  <c r="C263" i="15" s="1"/>
  <c r="C264" i="15" a="1"/>
  <c r="C264" i="15" s="1"/>
  <c r="C265" i="15" a="1"/>
  <c r="C265" i="15" s="1"/>
  <c r="C266" i="15" a="1"/>
  <c r="C266" i="15" s="1"/>
  <c r="C267" i="15" a="1"/>
  <c r="C267" i="15" s="1"/>
  <c r="C268" i="15" a="1"/>
  <c r="C268" i="15" s="1"/>
  <c r="C269" i="15" a="1"/>
  <c r="C269" i="15" s="1"/>
  <c r="C270" i="15" a="1"/>
  <c r="C270" i="15" s="1"/>
  <c r="C271" i="15" a="1"/>
  <c r="C271" i="15" s="1"/>
  <c r="C272" i="15" a="1"/>
  <c r="C272" i="15" s="1"/>
  <c r="C273" i="15" a="1"/>
  <c r="C273" i="15" s="1"/>
  <c r="C274" i="15" a="1"/>
  <c r="C274" i="15" s="1"/>
  <c r="C275" i="15" a="1"/>
  <c r="C275" i="15" s="1"/>
  <c r="C276" i="15" a="1"/>
  <c r="C276" i="15" s="1"/>
  <c r="C277" i="15" a="1"/>
  <c r="C277" i="15" s="1"/>
  <c r="C278" i="15" a="1"/>
  <c r="C278" i="15" s="1"/>
  <c r="C279" i="15" a="1"/>
  <c r="C279" i="15" s="1"/>
  <c r="C280" i="15" a="1"/>
  <c r="C280" i="15" s="1"/>
  <c r="C281" i="15" a="1"/>
  <c r="C281" i="15" s="1"/>
  <c r="C282" i="15" a="1"/>
  <c r="C282" i="15" s="1"/>
  <c r="C283" i="15" a="1"/>
  <c r="C283" i="15" s="1"/>
  <c r="C284" i="15" a="1"/>
  <c r="C284" i="15" s="1"/>
  <c r="C285" i="15" a="1"/>
  <c r="C285" i="15" s="1"/>
  <c r="C286" i="15" a="1"/>
  <c r="C286" i="15" s="1"/>
  <c r="C287" i="15" a="1"/>
  <c r="C287" i="15" s="1"/>
  <c r="C288" i="15" a="1"/>
  <c r="C288" i="15" s="1"/>
  <c r="C289" i="15" a="1"/>
  <c r="C289" i="15" s="1"/>
  <c r="C290" i="15" a="1"/>
  <c r="C290" i="15" s="1"/>
  <c r="C291" i="15" a="1"/>
  <c r="C291" i="15" s="1"/>
  <c r="C292" i="15" a="1"/>
  <c r="C292" i="15" s="1"/>
  <c r="C293" i="15" a="1"/>
  <c r="C293" i="15" s="1"/>
  <c r="C294" i="15" a="1"/>
  <c r="C294" i="15" s="1"/>
  <c r="C295" i="15" a="1"/>
  <c r="C295" i="15" s="1"/>
  <c r="C296" i="15" a="1"/>
  <c r="C296" i="15" s="1"/>
  <c r="C297" i="15" a="1"/>
  <c r="C297" i="15" s="1"/>
  <c r="C298" i="15" a="1"/>
  <c r="C298" i="15" s="1"/>
  <c r="C299" i="15" a="1"/>
  <c r="C299" i="15" s="1"/>
  <c r="C300" i="15" a="1"/>
  <c r="C300" i="15" s="1"/>
  <c r="C301" i="15" a="1"/>
  <c r="C301" i="15" s="1"/>
  <c r="C302" i="15" a="1"/>
  <c r="C302" i="15" s="1"/>
  <c r="C303" i="15" a="1"/>
  <c r="C303" i="15" s="1"/>
  <c r="C304" i="15" a="1"/>
  <c r="C304" i="15" s="1"/>
  <c r="C305" i="15" a="1"/>
  <c r="C305" i="15" s="1"/>
  <c r="C306" i="15" a="1"/>
  <c r="C306" i="15" s="1"/>
  <c r="C44" i="16" a="1"/>
  <c r="C44" i="16" s="1"/>
  <c r="C45" i="16" a="1"/>
  <c r="C45" i="16" s="1"/>
  <c r="C46" i="16" a="1"/>
  <c r="C46" i="16" s="1"/>
  <c r="C47" i="16" a="1"/>
  <c r="C47" i="16" s="1"/>
  <c r="C48" i="16" a="1"/>
  <c r="C48" i="16" s="1"/>
  <c r="C49" i="16" a="1"/>
  <c r="C49" i="16" s="1"/>
  <c r="C50" i="16" a="1"/>
  <c r="C50" i="16" s="1"/>
  <c r="C51" i="16" a="1"/>
  <c r="C51" i="16" s="1"/>
  <c r="C52" i="16" a="1"/>
  <c r="C52" i="16" s="1"/>
  <c r="C53" i="16" a="1"/>
  <c r="C53" i="16" s="1"/>
  <c r="C54" i="16" a="1"/>
  <c r="C54" i="16" s="1"/>
  <c r="C55" i="16" a="1"/>
  <c r="C55" i="16" s="1"/>
  <c r="C57" i="16" a="1"/>
  <c r="C57" i="16" s="1"/>
  <c r="C58" i="16" a="1"/>
  <c r="C58" i="16" s="1"/>
  <c r="C59" i="16" a="1"/>
  <c r="C59" i="16" s="1"/>
  <c r="C60" i="16" a="1"/>
  <c r="C60" i="16" s="1"/>
  <c r="C61" i="16" a="1"/>
  <c r="C61" i="16" s="1"/>
  <c r="C62" i="16" a="1"/>
  <c r="C62" i="16" s="1"/>
  <c r="C63" i="16" a="1"/>
  <c r="C63" i="16" s="1"/>
  <c r="C64" i="16" a="1"/>
  <c r="C64" i="16" s="1"/>
  <c r="C65" i="16" a="1"/>
  <c r="C65" i="16" s="1"/>
  <c r="C66" i="16" a="1"/>
  <c r="C66" i="16" s="1"/>
  <c r="C68" i="16" a="1"/>
  <c r="C68" i="16" s="1"/>
  <c r="C69" i="16" a="1"/>
  <c r="C69" i="16" s="1"/>
  <c r="C70" i="16" a="1"/>
  <c r="C70" i="16" s="1"/>
  <c r="C71" i="16" a="1"/>
  <c r="C71" i="16" s="1"/>
  <c r="C72" i="16" a="1"/>
  <c r="C72" i="16" s="1"/>
  <c r="C73" i="16" a="1"/>
  <c r="C73" i="16" s="1"/>
  <c r="C74" i="16" a="1"/>
  <c r="C74" i="16" s="1"/>
  <c r="C75" i="16" a="1"/>
  <c r="C75" i="16" s="1"/>
  <c r="C76" i="16" a="1"/>
  <c r="C76" i="16" s="1"/>
  <c r="C77" i="16" a="1"/>
  <c r="C77" i="16" s="1"/>
  <c r="C78" i="16" a="1"/>
  <c r="C78" i="16" s="1"/>
  <c r="C79" i="16" a="1"/>
  <c r="C79" i="16" s="1"/>
  <c r="C80" i="16" a="1"/>
  <c r="C80" i="16" s="1"/>
  <c r="C84" i="16" a="1"/>
  <c r="C84" i="16" s="1"/>
  <c r="C85" i="16" a="1"/>
  <c r="C85" i="16" s="1"/>
  <c r="C86" i="16" a="1"/>
  <c r="C86" i="16" s="1"/>
  <c r="C87" i="16" a="1"/>
  <c r="C87" i="16" s="1"/>
  <c r="C88" i="16" a="1"/>
  <c r="C88" i="16" s="1"/>
  <c r="C89" i="16" a="1"/>
  <c r="C89" i="16" s="1"/>
  <c r="C90" i="16" a="1"/>
  <c r="C90" i="16" s="1"/>
  <c r="C91" i="16" a="1"/>
  <c r="C91" i="16" s="1"/>
  <c r="C92" i="16" a="1"/>
  <c r="C92" i="16" s="1"/>
  <c r="C93" i="16" a="1"/>
  <c r="C93" i="16" s="1"/>
  <c r="C94" i="16" a="1"/>
  <c r="C94" i="16" s="1"/>
  <c r="C95" i="16" a="1"/>
  <c r="C95" i="16" s="1"/>
  <c r="C96" i="16" a="1"/>
  <c r="C96" i="16" s="1"/>
  <c r="C97" i="16" a="1"/>
  <c r="C97" i="16" s="1"/>
  <c r="C98" i="16" a="1"/>
  <c r="C98" i="16" s="1"/>
  <c r="C100" i="16" a="1"/>
  <c r="C100" i="16" s="1"/>
  <c r="C101" i="16" a="1"/>
  <c r="C101" i="16" s="1"/>
  <c r="C102" i="16" a="1"/>
  <c r="C102" i="16" s="1"/>
  <c r="C103" i="16" a="1"/>
  <c r="C103" i="16" s="1"/>
  <c r="C104" i="16" a="1"/>
  <c r="C104" i="16" s="1"/>
  <c r="C105" i="16" a="1"/>
  <c r="C105" i="16" s="1"/>
  <c r="C106" i="16" a="1"/>
  <c r="C106" i="16" s="1"/>
  <c r="C107" i="16" a="1"/>
  <c r="C107" i="16" s="1"/>
  <c r="C108" i="16" a="1"/>
  <c r="C108" i="16" s="1"/>
  <c r="C109" i="16" a="1"/>
  <c r="C109" i="16" s="1"/>
  <c r="C110" i="16" a="1"/>
  <c r="C110" i="16" s="1"/>
  <c r="C111" i="16" a="1"/>
  <c r="C111" i="16" s="1"/>
  <c r="C112" i="16" a="1"/>
  <c r="C112" i="16" s="1"/>
  <c r="C113" i="16" a="1"/>
  <c r="C113" i="16" s="1"/>
  <c r="C114" i="16" a="1"/>
  <c r="C114" i="16" s="1"/>
  <c r="C115" i="16" a="1"/>
  <c r="C115" i="16" s="1"/>
  <c r="C116" i="16" a="1"/>
  <c r="C116" i="16" s="1"/>
  <c r="C117" i="16" a="1"/>
  <c r="C117" i="16" s="1"/>
  <c r="C118" i="16" a="1"/>
  <c r="C118" i="16" s="1"/>
  <c r="C119" i="16" a="1"/>
  <c r="C119" i="16" s="1"/>
  <c r="C120" i="16" a="1"/>
  <c r="C120" i="16" s="1"/>
  <c r="C121" i="16" a="1"/>
  <c r="C121" i="16" s="1"/>
  <c r="C122" i="16" a="1"/>
  <c r="C122" i="16" s="1"/>
  <c r="C123" i="16" a="1"/>
  <c r="C123" i="16" s="1"/>
  <c r="C124" i="16" a="1"/>
  <c r="C124" i="16" s="1"/>
  <c r="C125" i="16" a="1"/>
  <c r="C125" i="16" s="1"/>
  <c r="C126" i="16" a="1"/>
  <c r="C126" i="16" s="1"/>
  <c r="C127" i="16" a="1"/>
  <c r="C127" i="16" s="1"/>
  <c r="C128" i="16" a="1"/>
  <c r="C128" i="16" s="1"/>
  <c r="C129" i="16" a="1"/>
  <c r="C129" i="16" s="1"/>
  <c r="C130" i="16" a="1"/>
  <c r="C130" i="16" s="1"/>
  <c r="C131" i="16" a="1"/>
  <c r="C131" i="16" s="1"/>
  <c r="C132" i="16" a="1"/>
  <c r="C132" i="16" s="1"/>
  <c r="C136" i="16" a="1"/>
  <c r="C136" i="16" s="1"/>
  <c r="C140" i="16" a="1"/>
  <c r="C140" i="16" s="1"/>
  <c r="C141" i="16" a="1"/>
  <c r="C141" i="16" s="1"/>
  <c r="C142" i="16" a="1"/>
  <c r="C142" i="16" s="1"/>
  <c r="C143" i="16" a="1"/>
  <c r="C143" i="16" s="1"/>
  <c r="C144" i="16" a="1"/>
  <c r="C144" i="16" s="1"/>
  <c r="C145" i="16" a="1"/>
  <c r="C145" i="16" s="1"/>
  <c r="C146" i="16" a="1"/>
  <c r="C146" i="16" s="1"/>
  <c r="C147" i="16" a="1"/>
  <c r="C147" i="16" s="1"/>
  <c r="C148" i="16" a="1"/>
  <c r="C148" i="16" s="1"/>
  <c r="C149" i="16" a="1"/>
  <c r="C149" i="16" s="1"/>
  <c r="C150" i="16" a="1"/>
  <c r="C150" i="16" s="1"/>
  <c r="C151" i="16" a="1"/>
  <c r="C151" i="16" s="1"/>
  <c r="C152" i="16" a="1"/>
  <c r="C152" i="16" s="1"/>
  <c r="C167" i="16" a="1"/>
  <c r="C167" i="16" s="1"/>
  <c r="C169" i="16" a="1"/>
  <c r="C169" i="16" s="1"/>
  <c r="C170" i="16" a="1"/>
  <c r="C170" i="16" s="1"/>
  <c r="C171" i="16" a="1"/>
  <c r="C171" i="16" s="1"/>
  <c r="C172" i="16" a="1"/>
  <c r="C172" i="16" s="1"/>
  <c r="C174" i="16" a="1"/>
  <c r="C174" i="16" s="1"/>
  <c r="C175" i="16" a="1"/>
  <c r="C175" i="16" s="1"/>
  <c r="C176" i="16" a="1"/>
  <c r="C176" i="16" s="1"/>
  <c r="C178" i="16" a="1"/>
  <c r="C178" i="16" s="1"/>
  <c r="C179" i="16" a="1"/>
  <c r="C179" i="16" s="1"/>
  <c r="C181" i="16" a="1"/>
  <c r="C181" i="16" s="1"/>
  <c r="C182" i="16" a="1"/>
  <c r="C182" i="16" s="1"/>
  <c r="C183" i="16" a="1"/>
  <c r="C183" i="16" s="1"/>
  <c r="C184" i="16" a="1"/>
  <c r="C184" i="16" s="1"/>
  <c r="C185" i="16" a="1"/>
  <c r="C185" i="16" s="1"/>
  <c r="C190" i="16" a="1"/>
  <c r="C190" i="16" s="1"/>
  <c r="C191" i="16" a="1"/>
  <c r="C191" i="16" s="1"/>
  <c r="C192" i="16" a="1"/>
  <c r="C192" i="16" s="1"/>
  <c r="C193" i="16" a="1"/>
  <c r="C193" i="16" s="1"/>
  <c r="C194" i="16" a="1"/>
  <c r="C194" i="16" s="1"/>
  <c r="C198" i="16" a="1"/>
  <c r="C198" i="16" s="1"/>
  <c r="C199" i="16" a="1"/>
  <c r="C199" i="16" s="1"/>
  <c r="C200" i="16" a="1"/>
  <c r="C200" i="16" s="1"/>
  <c r="C201" i="16" a="1"/>
  <c r="C201" i="16" s="1"/>
  <c r="C202" i="16" a="1"/>
  <c r="C202" i="16" s="1"/>
  <c r="C203" i="16" a="1"/>
  <c r="C203" i="16" s="1"/>
  <c r="C204" i="16" a="1"/>
  <c r="C204" i="16" s="1"/>
  <c r="C205" i="16" a="1"/>
  <c r="C205" i="16" s="1"/>
  <c r="C206" i="16" a="1"/>
  <c r="C206" i="16" s="1"/>
  <c r="C207" i="16" a="1"/>
  <c r="C207" i="16" s="1"/>
  <c r="C208" i="16" a="1"/>
  <c r="C208" i="16" s="1"/>
  <c r="C209" i="16" a="1"/>
  <c r="C209" i="16" s="1"/>
  <c r="C210" i="16" a="1"/>
  <c r="C210" i="16" s="1"/>
  <c r="C211" i="16" a="1"/>
  <c r="C211" i="16" s="1"/>
  <c r="C212" i="16" a="1"/>
  <c r="C212" i="16" s="1"/>
  <c r="C213" i="16" a="1"/>
  <c r="C213" i="16" s="1"/>
  <c r="C215" i="16" a="1"/>
  <c r="C215" i="16" s="1"/>
  <c r="C216" i="16" a="1"/>
  <c r="C216" i="16" s="1"/>
  <c r="C217" i="16" a="1"/>
  <c r="C217" i="16" s="1"/>
  <c r="C218" i="16" a="1"/>
  <c r="C218" i="16" s="1"/>
  <c r="C219" i="16" a="1"/>
  <c r="C219" i="16" s="1"/>
  <c r="C220" i="16" a="1"/>
  <c r="C220" i="16" s="1"/>
  <c r="C221" i="16" a="1"/>
  <c r="C221" i="16" s="1"/>
  <c r="C224" i="16" a="1"/>
  <c r="C224" i="16" s="1"/>
  <c r="C225" i="16" a="1"/>
  <c r="C225" i="16" s="1"/>
  <c r="C226" i="16" a="1"/>
  <c r="C226" i="16" s="1"/>
  <c r="C227" i="16" a="1"/>
  <c r="C227" i="16" s="1"/>
  <c r="C228" i="16" a="1"/>
  <c r="C228" i="16" s="1"/>
  <c r="C229" i="16" a="1"/>
  <c r="C229" i="16" s="1"/>
  <c r="C230" i="16" a="1"/>
  <c r="C230" i="16" s="1"/>
  <c r="C231" i="16" a="1"/>
  <c r="C231" i="16" s="1"/>
  <c r="C232" i="16" a="1"/>
  <c r="C232" i="16" s="1"/>
  <c r="C233" i="16" a="1"/>
  <c r="C233" i="16" s="1"/>
  <c r="C234" i="16" a="1"/>
  <c r="C234" i="16" s="1"/>
  <c r="C235" i="16" a="1"/>
  <c r="C235" i="16" s="1"/>
  <c r="C237" i="16" a="1"/>
  <c r="C237" i="16" s="1"/>
  <c r="C238" i="16" a="1"/>
  <c r="C238" i="16" s="1"/>
  <c r="C239" i="16" a="1"/>
  <c r="C239" i="16" s="1"/>
  <c r="C240" i="16" a="1"/>
  <c r="C240" i="16" s="1"/>
  <c r="C241" i="16" a="1"/>
  <c r="C241" i="16" s="1"/>
  <c r="C242" i="16" a="1"/>
  <c r="C242" i="16" s="1"/>
  <c r="C243" i="16" a="1"/>
  <c r="C243" i="16" s="1"/>
  <c r="C244" i="16" a="1"/>
  <c r="C244" i="16" s="1"/>
  <c r="C245" i="16" a="1"/>
  <c r="C245" i="16" s="1"/>
  <c r="C246" i="16" a="1"/>
  <c r="C246" i="16" s="1"/>
  <c r="C247" i="16" a="1"/>
  <c r="C247" i="16" s="1"/>
  <c r="C248" i="16" a="1"/>
  <c r="C248" i="16" s="1"/>
  <c r="C249" i="16" a="1"/>
  <c r="C249" i="16" s="1"/>
  <c r="C250" i="16" a="1"/>
  <c r="C250" i="16" s="1"/>
  <c r="C251" i="16" a="1"/>
  <c r="C251" i="16" s="1"/>
  <c r="C252" i="16" a="1"/>
  <c r="C252" i="16" s="1"/>
  <c r="C254" i="16" a="1"/>
  <c r="C254" i="16" s="1"/>
  <c r="C258" i="16" a="1"/>
  <c r="C258" i="16" s="1"/>
  <c r="C259" i="16" a="1"/>
  <c r="C259" i="16" s="1"/>
  <c r="C260" i="16" a="1"/>
  <c r="C260" i="16" s="1"/>
  <c r="C261" i="16" a="1"/>
  <c r="C261" i="16" s="1"/>
  <c r="C262" i="16" a="1"/>
  <c r="C262" i="16" s="1"/>
  <c r="C263" i="16" a="1"/>
  <c r="C263" i="16" s="1"/>
  <c r="C264" i="16" a="1"/>
  <c r="C264" i="16" s="1"/>
  <c r="C265" i="16" a="1"/>
  <c r="C265" i="16" s="1"/>
  <c r="C266" i="16" a="1"/>
  <c r="C266" i="16" s="1"/>
  <c r="C267" i="16" a="1"/>
  <c r="C267" i="16" s="1"/>
  <c r="C268" i="16" a="1"/>
  <c r="C268" i="16" s="1"/>
  <c r="C269" i="16" a="1"/>
  <c r="C269" i="16" s="1"/>
  <c r="C270" i="16" a="1"/>
  <c r="C270" i="16" s="1"/>
  <c r="C277" i="16" a="1"/>
  <c r="C277" i="16" s="1"/>
  <c r="C278" i="16" a="1"/>
  <c r="C278" i="16" s="1"/>
  <c r="C279" i="16" a="1"/>
  <c r="C279" i="16" s="1"/>
  <c r="C280" i="16" a="1"/>
  <c r="C280" i="16" s="1"/>
  <c r="C281" i="16" a="1"/>
  <c r="C281" i="16" s="1"/>
  <c r="C282" i="16" a="1"/>
  <c r="C282" i="16" s="1"/>
  <c r="C283" i="16" a="1"/>
  <c r="C283" i="16" s="1"/>
  <c r="C44" i="34" a="1"/>
  <c r="C44" i="34" s="1"/>
  <c r="C45" i="34" a="1"/>
  <c r="C45" i="34" s="1"/>
  <c r="C46" i="34" a="1"/>
  <c r="C46" i="34" s="1"/>
  <c r="C47" i="34" a="1"/>
  <c r="C47" i="34" s="1"/>
  <c r="C48" i="34" a="1"/>
  <c r="C48" i="34" s="1"/>
  <c r="C49" i="34" a="1"/>
  <c r="C49" i="34" s="1"/>
  <c r="C50" i="34" a="1"/>
  <c r="C50" i="34" s="1"/>
  <c r="C51" i="34" a="1"/>
  <c r="C51" i="34" s="1"/>
  <c r="C52" i="34" a="1"/>
  <c r="C52" i="34" s="1"/>
  <c r="C53" i="34" a="1"/>
  <c r="C53" i="34" s="1"/>
  <c r="C54" i="34" a="1"/>
  <c r="C54" i="34" s="1"/>
  <c r="C55" i="34" a="1"/>
  <c r="C55" i="34" s="1"/>
  <c r="C56" i="34" a="1"/>
  <c r="C56" i="34" s="1"/>
  <c r="C62" i="34" a="1"/>
  <c r="C62" i="34" s="1"/>
  <c r="C63" i="34" a="1"/>
  <c r="C63" i="34" s="1"/>
  <c r="C64" i="34" a="1"/>
  <c r="C64" i="34" s="1"/>
  <c r="C65" i="34" a="1"/>
  <c r="C65" i="34" s="1"/>
  <c r="C66" i="34" a="1"/>
  <c r="C66" i="34" s="1"/>
  <c r="C68" i="34" a="1"/>
  <c r="C68" i="34" s="1"/>
  <c r="C69" i="34" a="1"/>
  <c r="C69" i="34" s="1"/>
  <c r="C70" i="34" a="1"/>
  <c r="C70" i="34"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70" i="3" a="1"/>
  <c r="C70"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3" i="3" a="1"/>
  <c r="C153" i="3" s="1"/>
  <c r="C154" i="3" a="1"/>
  <c r="C154" i="3" s="1"/>
  <c r="C156" i="3" a="1"/>
  <c r="C156" i="3" s="1"/>
  <c r="C157" i="3" a="1"/>
  <c r="C157" i="3" s="1"/>
  <c r="C158" i="3" a="1"/>
  <c r="C158" i="3" s="1"/>
  <c r="C159" i="3" a="1"/>
  <c r="C159" i="3" s="1"/>
  <c r="C160" i="3" a="1"/>
  <c r="C160" i="3" s="1"/>
  <c r="C161" i="3" a="1"/>
  <c r="C161" i="3" s="1"/>
  <c r="C162" i="3" a="1"/>
  <c r="C162"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7" i="3" a="1"/>
  <c r="C207" i="3" s="1"/>
  <c r="C208" i="3" a="1"/>
  <c r="C208" i="3" s="1"/>
  <c r="C209" i="3" a="1"/>
  <c r="C209" i="3" s="1"/>
  <c r="C210" i="3" a="1"/>
  <c r="C210" i="3" s="1"/>
  <c r="C211" i="3" a="1"/>
  <c r="C211" i="3" s="1"/>
  <c r="C212" i="3" a="1"/>
  <c r="C212" i="3" s="1"/>
  <c r="C213" i="3" a="1"/>
  <c r="C213" i="3" s="1"/>
  <c r="C214" i="3" a="1"/>
  <c r="C214" i="3" s="1"/>
  <c r="C216" i="3" a="1"/>
  <c r="C216" i="3" s="1"/>
  <c r="C218" i="3" a="1"/>
  <c r="C218" i="3" s="1"/>
  <c r="C220" i="3" a="1"/>
  <c r="C220" i="3" s="1"/>
  <c r="C221" i="3" a="1"/>
  <c r="C221" i="3" s="1"/>
  <c r="C223" i="3" a="1"/>
  <c r="C223" i="3" s="1"/>
  <c r="C224" i="3" a="1"/>
  <c r="C224" i="3" s="1"/>
  <c r="C225" i="3" a="1"/>
  <c r="C225" i="3" s="1"/>
  <c r="C226" i="3" a="1"/>
  <c r="C226" i="3" s="1"/>
  <c r="C227" i="3" a="1"/>
  <c r="C227" i="3" s="1"/>
  <c r="C228" i="3" a="1"/>
  <c r="C228" i="3" s="1"/>
  <c r="C229" i="3" a="1"/>
  <c r="C229"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80" i="3" a="1"/>
  <c r="C280" i="3" s="1"/>
  <c r="C281" i="3" a="1"/>
  <c r="C281" i="3" s="1"/>
  <c r="C282" i="3" a="1"/>
  <c r="C282" i="3" s="1"/>
  <c r="C289" i="3" a="1"/>
  <c r="C289" i="3" s="1"/>
  <c r="C290" i="3" a="1"/>
  <c r="C290" i="3" s="1"/>
  <c r="C291" i="3" a="1"/>
  <c r="C291" i="3" s="1"/>
  <c r="C292" i="3" a="1"/>
  <c r="C292" i="3" s="1"/>
  <c r="C295" i="3" a="1"/>
  <c r="C295" i="3" s="1"/>
  <c r="C296" i="3" a="1"/>
  <c r="C296" i="3" s="1"/>
  <c r="C299" i="3" a="1"/>
  <c r="C299" i="3" s="1"/>
  <c r="C300" i="3" a="1"/>
  <c r="C300" i="3" s="1"/>
  <c r="C301" i="3" a="1"/>
  <c r="C301" i="3" s="1"/>
  <c r="C302" i="3" a="1"/>
  <c r="C302" i="3" s="1"/>
  <c r="C305" i="3" a="1"/>
  <c r="C305" i="3" s="1"/>
  <c r="C306" i="3" a="1"/>
  <c r="C306" i="3" s="1"/>
  <c r="C307" i="3" a="1"/>
  <c r="C307" i="3" s="1"/>
  <c r="C308" i="3" a="1"/>
  <c r="C308" i="3" s="1"/>
  <c r="C311" i="3" a="1"/>
  <c r="C311" i="3" s="1"/>
  <c r="C314" i="3" a="1"/>
  <c r="C314"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43" i="4" a="1"/>
  <c r="C43" i="4" s="1"/>
  <c r="C43" i="5" a="1"/>
  <c r="C43" i="5" s="1"/>
  <c r="C43" i="7" a="1"/>
  <c r="C43" i="7" s="1"/>
  <c r="C43" i="32" a="1"/>
  <c r="C43" i="32" s="1"/>
  <c r="C43" i="9" a="1"/>
  <c r="C43" i="9" s="1"/>
  <c r="C43" i="10" a="1"/>
  <c r="C43" i="10" s="1"/>
  <c r="C43" i="31" a="1"/>
  <c r="C43" i="31" s="1"/>
  <c r="C90" i="11" a="1"/>
  <c r="C90" i="11" s="1"/>
  <c r="C43" i="12" a="1"/>
  <c r="C43" i="12" s="1"/>
  <c r="C136" i="33" a="1"/>
  <c r="C136" i="33" s="1"/>
  <c r="C43" i="13" a="1"/>
  <c r="C43" i="13" s="1"/>
  <c r="C48" i="36" a="1"/>
  <c r="C48" i="36" s="1"/>
  <c r="C43" i="14" a="1"/>
  <c r="C43" i="14" s="1"/>
  <c r="C43" i="15" a="1"/>
  <c r="C43" i="15" s="1"/>
  <c r="C43" i="16" a="1"/>
  <c r="C43" i="16" s="1"/>
  <c r="C43" i="34" a="1"/>
  <c r="C43" i="34" s="1"/>
  <c r="C43" i="3" a="1"/>
  <c r="C43" i="3" s="1"/>
  <c r="Q268" i="6" l="1"/>
  <c r="W39" i="8"/>
  <c r="I39" i="6"/>
  <c r="P39" i="6" s="1"/>
  <c r="J39" i="34"/>
  <c r="L39" i="34"/>
  <c r="P39" i="34"/>
  <c r="H39" i="34"/>
  <c r="O39" i="34"/>
  <c r="N39" i="34"/>
  <c r="F39" i="34"/>
  <c r="F39" i="6"/>
  <c r="N39" i="6" s="1"/>
  <c r="G39" i="6"/>
  <c r="O39" i="6" s="1"/>
  <c r="K39" i="6"/>
  <c r="Q39" i="6" s="1"/>
  <c r="K39" i="15"/>
  <c r="J39" i="15"/>
  <c r="R39" i="15" s="1"/>
  <c r="I39" i="15"/>
  <c r="H39" i="15"/>
  <c r="Q39" i="15" s="1"/>
  <c r="G39" i="15"/>
  <c r="F39" i="15"/>
  <c r="P39" i="15" s="1"/>
  <c r="E39" i="15"/>
  <c r="M39" i="15"/>
  <c r="O35" i="15"/>
  <c r="L39" i="15"/>
  <c r="S39" i="15" s="1"/>
  <c r="O34" i="15"/>
  <c r="O37" i="15"/>
  <c r="O39" i="15"/>
  <c r="N39" i="15"/>
  <c r="T39" i="15" s="1"/>
  <c r="O36" i="15"/>
  <c r="O38" i="15"/>
  <c r="F38" i="6"/>
  <c r="O39" i="33"/>
  <c r="P39" i="33"/>
  <c r="N39" i="33"/>
  <c r="J39" i="33"/>
  <c r="H39" i="33"/>
  <c r="F39" i="33"/>
  <c r="L39" i="33"/>
  <c r="O39" i="12"/>
  <c r="N39" i="12"/>
  <c r="P39" i="12"/>
  <c r="W39" i="12" s="1"/>
  <c r="J39" i="12"/>
  <c r="L39" i="12"/>
  <c r="F39" i="12"/>
  <c r="H39" i="12"/>
  <c r="F39" i="9"/>
  <c r="H39" i="9"/>
  <c r="N39" i="9"/>
  <c r="L39" i="9"/>
  <c r="J39" i="9"/>
  <c r="P39" i="9"/>
  <c r="W39" i="9" s="1"/>
  <c r="O39" i="9"/>
  <c r="O39" i="32"/>
  <c r="J39" i="32"/>
  <c r="N39" i="32"/>
  <c r="P39" i="32"/>
  <c r="H39" i="32"/>
  <c r="F39" i="32"/>
  <c r="L39" i="32"/>
  <c r="J39" i="31"/>
  <c r="L39" i="31"/>
  <c r="N39" i="31"/>
  <c r="F39" i="31"/>
  <c r="P39" i="31"/>
  <c r="H39" i="31"/>
  <c r="O39" i="31"/>
  <c r="L39" i="36"/>
  <c r="N39" i="36"/>
  <c r="Q39" i="36"/>
  <c r="H39" i="36"/>
  <c r="J39" i="36"/>
  <c r="P39" i="36"/>
  <c r="F39" i="36"/>
  <c r="O39" i="36"/>
  <c r="P39" i="11"/>
  <c r="O39" i="11"/>
  <c r="H39" i="11"/>
  <c r="J39" i="11"/>
  <c r="L39" i="11"/>
  <c r="N39" i="11"/>
  <c r="F39" i="11"/>
  <c r="O39" i="4"/>
  <c r="O39" i="13"/>
  <c r="L39" i="13"/>
  <c r="J39" i="13"/>
  <c r="N39" i="13"/>
  <c r="P39" i="13"/>
  <c r="N39" i="5"/>
  <c r="L39" i="5"/>
  <c r="J39" i="5"/>
  <c r="P39" i="5"/>
  <c r="H39" i="5"/>
  <c r="O39" i="5"/>
  <c r="F39" i="5"/>
  <c r="O39" i="10"/>
  <c r="H39" i="10"/>
  <c r="J39" i="10"/>
  <c r="N39" i="10"/>
  <c r="F39" i="10"/>
  <c r="P39" i="10"/>
  <c r="L39" i="10"/>
  <c r="AE182" i="8"/>
  <c r="F38" i="8"/>
  <c r="AA132" i="8"/>
  <c r="J37" i="8"/>
  <c r="AC132" i="8"/>
  <c r="H37" i="8"/>
  <c r="AE132" i="8"/>
  <c r="F37" i="8"/>
  <c r="P39" i="3"/>
  <c r="O39" i="3"/>
  <c r="L39" i="3"/>
  <c r="N39" i="3"/>
  <c r="F39" i="16"/>
  <c r="J39" i="16"/>
  <c r="N39" i="16"/>
  <c r="L39" i="16"/>
  <c r="P39" i="16"/>
  <c r="O39" i="16"/>
  <c r="H39" i="16"/>
  <c r="O39" i="14"/>
  <c r="H39" i="14"/>
  <c r="N39" i="14"/>
  <c r="P39" i="14"/>
  <c r="J39" i="14"/>
  <c r="F39" i="14"/>
  <c r="L39" i="14"/>
  <c r="J39" i="7"/>
  <c r="O39" i="7"/>
  <c r="N39" i="7"/>
  <c r="P39" i="7"/>
  <c r="H39" i="7"/>
  <c r="F39" i="7"/>
  <c r="L39" i="7"/>
  <c r="L39" i="4"/>
  <c r="P39" i="4"/>
  <c r="J39" i="4"/>
  <c r="H39" i="4"/>
  <c r="F39" i="4"/>
  <c r="N39" i="4"/>
  <c r="Q39" i="31"/>
  <c r="Q39" i="10"/>
  <c r="Q39" i="12"/>
  <c r="Q39" i="9"/>
  <c r="Q39" i="32"/>
  <c r="Q39" i="5"/>
  <c r="Q39" i="33"/>
  <c r="Q39" i="11"/>
  <c r="Q39" i="4"/>
  <c r="Q39" i="7"/>
  <c r="Q39" i="16"/>
  <c r="Q39" i="3"/>
  <c r="Q39" i="14"/>
  <c r="Q39" i="34"/>
  <c r="Q39" i="13"/>
  <c r="AD307" i="3"/>
  <c r="AE307" i="3" s="1"/>
  <c r="Z307" i="3"/>
  <c r="AB307" i="3"/>
  <c r="K35" i="3"/>
  <c r="U35" i="3" s="1"/>
  <c r="I39" i="7"/>
  <c r="G39" i="7"/>
  <c r="E39" i="7"/>
  <c r="M39" i="7"/>
  <c r="K39" i="7"/>
  <c r="G39" i="31"/>
  <c r="M39" i="31"/>
  <c r="K39" i="31"/>
  <c r="E39" i="31"/>
  <c r="I39" i="31"/>
  <c r="I39" i="36"/>
  <c r="K39" i="36"/>
  <c r="R39" i="8"/>
  <c r="E39" i="36"/>
  <c r="G39" i="36"/>
  <c r="M39" i="36"/>
  <c r="I39" i="33"/>
  <c r="E39" i="33"/>
  <c r="M39" i="33"/>
  <c r="G39" i="33"/>
  <c r="K39" i="33"/>
  <c r="E39" i="14"/>
  <c r="I39" i="14"/>
  <c r="M39" i="14"/>
  <c r="K39" i="14"/>
  <c r="G39" i="14"/>
  <c r="T39" i="8"/>
  <c r="U39" i="8"/>
  <c r="S39" i="8"/>
  <c r="E37" i="8"/>
  <c r="I37" i="8"/>
  <c r="G37" i="8"/>
  <c r="E38" i="8"/>
  <c r="V39" i="8"/>
  <c r="K39" i="4"/>
  <c r="G39" i="4"/>
  <c r="M39" i="4"/>
  <c r="E39" i="4"/>
  <c r="I39" i="4"/>
  <c r="M39" i="13"/>
  <c r="K39" i="13"/>
  <c r="I39" i="13"/>
  <c r="G39" i="16"/>
  <c r="I39" i="16"/>
  <c r="E39" i="16"/>
  <c r="K39" i="16"/>
  <c r="M39" i="16"/>
  <c r="K39" i="3"/>
  <c r="M39" i="3"/>
  <c r="K39" i="9"/>
  <c r="G39" i="9"/>
  <c r="M39" i="9"/>
  <c r="I39" i="9"/>
  <c r="E39" i="9"/>
  <c r="G39" i="32"/>
  <c r="E39" i="32"/>
  <c r="K39" i="32"/>
  <c r="M39" i="32"/>
  <c r="I39" i="32"/>
  <c r="K39" i="11"/>
  <c r="I39" i="11"/>
  <c r="G39" i="11"/>
  <c r="E39" i="11"/>
  <c r="M39" i="11"/>
  <c r="M39" i="12"/>
  <c r="K39" i="12"/>
  <c r="E39" i="12"/>
  <c r="I39" i="12"/>
  <c r="G39" i="12"/>
  <c r="G39" i="10"/>
  <c r="K39" i="10"/>
  <c r="E39" i="10"/>
  <c r="I39" i="10"/>
  <c r="M39" i="10"/>
  <c r="K39" i="34"/>
  <c r="I39" i="34"/>
  <c r="G39" i="34"/>
  <c r="E39" i="34"/>
  <c r="M39" i="34"/>
  <c r="E39" i="5"/>
  <c r="I39" i="5"/>
  <c r="K39" i="5"/>
  <c r="G39" i="5"/>
  <c r="M39" i="5"/>
  <c r="H38" i="6"/>
  <c r="G38" i="6"/>
  <c r="S56" i="6"/>
  <c r="Q56" i="6"/>
  <c r="K34" i="6"/>
  <c r="L34" i="6"/>
  <c r="Q34" i="6" s="1"/>
  <c r="L38" i="6"/>
  <c r="J38" i="6"/>
  <c r="I38" i="6"/>
  <c r="K38" i="6"/>
  <c r="W100" i="6"/>
  <c r="H35" i="6"/>
  <c r="G35" i="6"/>
  <c r="W252" i="6"/>
  <c r="U100" i="6"/>
  <c r="J35" i="6"/>
  <c r="I35" i="6"/>
  <c r="E38" i="6"/>
  <c r="N38" i="6" s="1"/>
  <c r="W44" i="6"/>
  <c r="H34" i="6"/>
  <c r="G34" i="6"/>
  <c r="U56" i="6"/>
  <c r="I34" i="6"/>
  <c r="J34" i="6"/>
  <c r="Y100" i="6"/>
  <c r="F35" i="6"/>
  <c r="N35" i="6" s="1"/>
  <c r="E35" i="6"/>
  <c r="Y44" i="6"/>
  <c r="E34" i="6"/>
  <c r="F34" i="6"/>
  <c r="U288" i="6"/>
  <c r="U263" i="6"/>
  <c r="Q263" i="6"/>
  <c r="U211" i="6"/>
  <c r="Q211" i="6"/>
  <c r="U268" i="6"/>
  <c r="Y211" i="6"/>
  <c r="Y298" i="6"/>
  <c r="U278" i="6"/>
  <c r="Q278" i="6"/>
  <c r="Y252" i="6"/>
  <c r="U258" i="6"/>
  <c r="Q258" i="6"/>
  <c r="U283" i="6"/>
  <c r="Q283" i="6"/>
  <c r="U298" i="6"/>
  <c r="Q298" i="6"/>
  <c r="U252" i="6"/>
  <c r="Q252" i="6"/>
  <c r="W39" i="34" l="1"/>
  <c r="O38" i="6"/>
  <c r="N34" i="6"/>
  <c r="W39" i="33"/>
  <c r="W39" i="32"/>
  <c r="W39" i="31"/>
  <c r="W39" i="11"/>
  <c r="W39" i="36"/>
  <c r="W39" i="13"/>
  <c r="W39" i="5"/>
  <c r="R39" i="5"/>
  <c r="W39" i="10"/>
  <c r="W39" i="3"/>
  <c r="AA307" i="3"/>
  <c r="J38" i="3"/>
  <c r="AC307" i="3"/>
  <c r="H38" i="3"/>
  <c r="W39" i="16"/>
  <c r="W39" i="14"/>
  <c r="W39" i="7"/>
  <c r="W39" i="4"/>
  <c r="T39" i="31"/>
  <c r="U39" i="36"/>
  <c r="R39" i="10"/>
  <c r="S39" i="7"/>
  <c r="T39" i="7"/>
  <c r="U39" i="31"/>
  <c r="V39" i="31"/>
  <c r="U39" i="4"/>
  <c r="U39" i="7"/>
  <c r="V39" i="7"/>
  <c r="S39" i="31"/>
  <c r="R39" i="7"/>
  <c r="U39" i="34"/>
  <c r="R39" i="31"/>
  <c r="T39" i="4"/>
  <c r="S39" i="4"/>
  <c r="T39" i="36"/>
  <c r="R39" i="11"/>
  <c r="V39" i="36"/>
  <c r="S39" i="36"/>
  <c r="R39" i="36"/>
  <c r="V39" i="33"/>
  <c r="R39" i="33"/>
  <c r="U39" i="33"/>
  <c r="S39" i="33"/>
  <c r="T39" i="33"/>
  <c r="T39" i="9"/>
  <c r="S39" i="14"/>
  <c r="R39" i="14"/>
  <c r="V39" i="14"/>
  <c r="T39" i="14"/>
  <c r="U39" i="14"/>
  <c r="R37" i="8"/>
  <c r="S37" i="8"/>
  <c r="T37" i="8"/>
  <c r="R38" i="8"/>
  <c r="U39" i="11"/>
  <c r="V39" i="11"/>
  <c r="S39" i="11"/>
  <c r="V39" i="4"/>
  <c r="R39" i="4"/>
  <c r="T39" i="13"/>
  <c r="U39" i="13"/>
  <c r="V39" i="13"/>
  <c r="T39" i="16"/>
  <c r="U39" i="16"/>
  <c r="S39" i="16"/>
  <c r="V39" i="16"/>
  <c r="R39" i="16"/>
  <c r="U39" i="3"/>
  <c r="V39" i="3"/>
  <c r="G38" i="3"/>
  <c r="I38" i="3"/>
  <c r="S39" i="12"/>
  <c r="R39" i="9"/>
  <c r="U39" i="9"/>
  <c r="V39" i="9"/>
  <c r="S39" i="9"/>
  <c r="V39" i="32"/>
  <c r="U39" i="32"/>
  <c r="T39" i="32"/>
  <c r="R39" i="32"/>
  <c r="S39" i="32"/>
  <c r="T39" i="11"/>
  <c r="T39" i="12"/>
  <c r="U39" i="12"/>
  <c r="R39" i="12"/>
  <c r="V39" i="12"/>
  <c r="T39" i="10"/>
  <c r="V39" i="10"/>
  <c r="S39" i="10"/>
  <c r="U39" i="10"/>
  <c r="R39" i="34"/>
  <c r="S39" i="34"/>
  <c r="V39" i="34"/>
  <c r="T39" i="34"/>
  <c r="V39" i="5"/>
  <c r="S39" i="5"/>
  <c r="T39" i="5"/>
  <c r="U39" i="5"/>
  <c r="P38" i="6"/>
  <c r="Q38" i="6"/>
  <c r="O34" i="6"/>
  <c r="P35" i="6"/>
  <c r="P34" i="6"/>
  <c r="O35" i="6"/>
  <c r="T38" i="3" l="1"/>
  <c r="S38" i="3"/>
  <c r="G28" i="36" l="1"/>
  <c r="F28" i="36"/>
  <c r="G24" i="36"/>
  <c r="F24" i="36"/>
  <c r="G20" i="36"/>
  <c r="F20" i="36"/>
  <c r="G16" i="36"/>
  <c r="F16" i="36"/>
  <c r="M94" i="3" l="1"/>
  <c r="M93" i="3"/>
  <c r="M72" i="3"/>
  <c r="AB93" i="3" l="1"/>
  <c r="Z93" i="3"/>
  <c r="AD93" i="3"/>
  <c r="AD72" i="3"/>
  <c r="AB72" i="3"/>
  <c r="Z72" i="3"/>
  <c r="AD94" i="3"/>
  <c r="AE94" i="3" s="1"/>
  <c r="AB94" i="3"/>
  <c r="AC94" i="3" s="1"/>
  <c r="Z94" i="3"/>
  <c r="AA94" i="3" s="1"/>
  <c r="M216" i="14"/>
  <c r="AE72" i="3" l="1"/>
  <c r="F35" i="3"/>
  <c r="AA93" i="3"/>
  <c r="J36" i="3"/>
  <c r="J39" i="3"/>
  <c r="AA72" i="3"/>
  <c r="J35" i="3"/>
  <c r="AC72" i="3"/>
  <c r="H35" i="3"/>
  <c r="AE93" i="3"/>
  <c r="F36" i="3"/>
  <c r="AC93" i="3"/>
  <c r="H36" i="3"/>
  <c r="AD216" i="14"/>
  <c r="AB216" i="14"/>
  <c r="Z216" i="14"/>
  <c r="G36" i="3"/>
  <c r="I36" i="3"/>
  <c r="I39" i="3"/>
  <c r="E35" i="3"/>
  <c r="G35" i="3"/>
  <c r="E36" i="3"/>
  <c r="I35" i="3"/>
  <c r="M145" i="14"/>
  <c r="M144" i="14"/>
  <c r="M181" i="16"/>
  <c r="M179" i="16"/>
  <c r="M176" i="16"/>
  <c r="M167" i="16"/>
  <c r="M172" i="16"/>
  <c r="M167" i="12"/>
  <c r="Z167" i="12" s="1"/>
  <c r="AA167" i="12" s="1"/>
  <c r="M152" i="12"/>
  <c r="Z152" i="12" s="1"/>
  <c r="M157" i="12"/>
  <c r="Z157" i="12" s="1"/>
  <c r="AA157" i="12" s="1"/>
  <c r="L152" i="12"/>
  <c r="M68" i="12"/>
  <c r="M67" i="12"/>
  <c r="M111" i="12"/>
  <c r="M95" i="12"/>
  <c r="M93" i="12"/>
  <c r="M66" i="12"/>
  <c r="M65" i="12"/>
  <c r="M104" i="12"/>
  <c r="M103" i="12"/>
  <c r="Z103" i="12" s="1"/>
  <c r="AA103" i="12" s="1"/>
  <c r="M94" i="12"/>
  <c r="M92" i="12"/>
  <c r="M69" i="12"/>
  <c r="Z69" i="12" s="1"/>
  <c r="AA69" i="12" s="1"/>
  <c r="M102" i="12"/>
  <c r="Z102" i="12" s="1"/>
  <c r="AA102" i="12" s="1"/>
  <c r="M75" i="12"/>
  <c r="Z75" i="12" s="1"/>
  <c r="AA75" i="12" s="1"/>
  <c r="M91" i="12"/>
  <c r="M90" i="12"/>
  <c r="Z90" i="12" s="1"/>
  <c r="AA90" i="12" s="1"/>
  <c r="M80" i="12"/>
  <c r="Z80" i="12" s="1"/>
  <c r="AA80" i="12" s="1"/>
  <c r="M82" i="12"/>
  <c r="Z82" i="12" s="1"/>
  <c r="AA82" i="12" s="1"/>
  <c r="M89" i="12"/>
  <c r="Z89" i="12" s="1"/>
  <c r="AA89" i="12" s="1"/>
  <c r="M77" i="12"/>
  <c r="M98" i="12"/>
  <c r="M78" i="12"/>
  <c r="M76" i="12"/>
  <c r="L98" i="12"/>
  <c r="F16" i="11"/>
  <c r="G28" i="34"/>
  <c r="F28" i="34"/>
  <c r="G24" i="34"/>
  <c r="F24" i="34"/>
  <c r="G20" i="34"/>
  <c r="F20" i="34"/>
  <c r="G16" i="34"/>
  <c r="F16" i="34"/>
  <c r="G28" i="33"/>
  <c r="F28" i="33"/>
  <c r="G24" i="33"/>
  <c r="F24" i="33"/>
  <c r="G20" i="33"/>
  <c r="F20" i="33"/>
  <c r="G16" i="33"/>
  <c r="F16" i="33"/>
  <c r="G28" i="32"/>
  <c r="F28" i="32"/>
  <c r="G24" i="32"/>
  <c r="F24" i="32"/>
  <c r="G20" i="32"/>
  <c r="F20" i="32"/>
  <c r="G16" i="32"/>
  <c r="F16" i="32"/>
  <c r="G28" i="31"/>
  <c r="F28" i="31"/>
  <c r="G24" i="31"/>
  <c r="F24" i="31"/>
  <c r="G20" i="31"/>
  <c r="F20" i="31"/>
  <c r="G16" i="31"/>
  <c r="F16" i="31"/>
  <c r="G28" i="4"/>
  <c r="F28" i="4"/>
  <c r="G28" i="5"/>
  <c r="F28" i="5"/>
  <c r="G28" i="22"/>
  <c r="F28" i="22"/>
  <c r="G28" i="7"/>
  <c r="F28" i="7"/>
  <c r="G28" i="23"/>
  <c r="F28" i="23"/>
  <c r="F28" i="9"/>
  <c r="G28" i="10"/>
  <c r="F28" i="10"/>
  <c r="G28" i="11"/>
  <c r="F28" i="11"/>
  <c r="G28" i="12"/>
  <c r="F28" i="12"/>
  <c r="G28" i="13"/>
  <c r="F28" i="13"/>
  <c r="G28" i="24"/>
  <c r="F28" i="24"/>
  <c r="G28" i="14"/>
  <c r="F28" i="14"/>
  <c r="G28" i="15"/>
  <c r="F28" i="15"/>
  <c r="G28" i="16"/>
  <c r="F28" i="16"/>
  <c r="G28" i="3"/>
  <c r="F28" i="3"/>
  <c r="G24" i="4"/>
  <c r="F24" i="4"/>
  <c r="G24" i="5"/>
  <c r="F24" i="5"/>
  <c r="G24" i="22"/>
  <c r="F24" i="22"/>
  <c r="G24" i="7"/>
  <c r="F24" i="7"/>
  <c r="G24" i="23"/>
  <c r="F24" i="23"/>
  <c r="G24" i="9"/>
  <c r="F24" i="9"/>
  <c r="G24" i="10"/>
  <c r="F24" i="10"/>
  <c r="G24" i="11"/>
  <c r="F24" i="11"/>
  <c r="G24" i="12"/>
  <c r="F24" i="12"/>
  <c r="G24" i="13"/>
  <c r="F24" i="13"/>
  <c r="G24" i="24"/>
  <c r="F24" i="24"/>
  <c r="G24" i="14"/>
  <c r="F24" i="14"/>
  <c r="G24" i="15"/>
  <c r="F24" i="15"/>
  <c r="G24" i="16"/>
  <c r="F24" i="16"/>
  <c r="G24" i="3"/>
  <c r="F24" i="3"/>
  <c r="G20" i="4"/>
  <c r="F20" i="4"/>
  <c r="G20" i="5"/>
  <c r="F20" i="5"/>
  <c r="G20" i="22"/>
  <c r="F20" i="22"/>
  <c r="G20" i="7"/>
  <c r="F20" i="7"/>
  <c r="G20" i="23"/>
  <c r="F20" i="23"/>
  <c r="G20" i="10"/>
  <c r="F20" i="10"/>
  <c r="G20" i="11"/>
  <c r="F20" i="11"/>
  <c r="G20" i="12"/>
  <c r="G20" i="13"/>
  <c r="F20" i="13"/>
  <c r="G20" i="24"/>
  <c r="F20" i="24"/>
  <c r="G20" i="14"/>
  <c r="F20" i="14"/>
  <c r="G20" i="15"/>
  <c r="F20" i="15"/>
  <c r="G20" i="16"/>
  <c r="F20" i="16"/>
  <c r="G20" i="3"/>
  <c r="F20" i="3"/>
  <c r="G16" i="4"/>
  <c r="G16" i="5"/>
  <c r="G16" i="22"/>
  <c r="G16" i="7"/>
  <c r="G16" i="23"/>
  <c r="G16" i="9"/>
  <c r="G16" i="10"/>
  <c r="G16" i="11"/>
  <c r="G16" i="12"/>
  <c r="G16" i="13"/>
  <c r="G16" i="24"/>
  <c r="G16" i="14"/>
  <c r="G16" i="15"/>
  <c r="G16" i="16"/>
  <c r="G16" i="3"/>
  <c r="F16" i="4"/>
  <c r="F16" i="5"/>
  <c r="F16" i="22"/>
  <c r="F16" i="7"/>
  <c r="F16" i="23"/>
  <c r="F16" i="10"/>
  <c r="F16" i="12"/>
  <c r="F16" i="13"/>
  <c r="F16" i="24"/>
  <c r="F16" i="14"/>
  <c r="F16" i="15"/>
  <c r="F16" i="16"/>
  <c r="F16" i="3"/>
  <c r="T258" i="24"/>
  <c r="U258" i="24" s="1"/>
  <c r="R258" i="24"/>
  <c r="S258" i="24" s="1"/>
  <c r="P258" i="24"/>
  <c r="Q258" i="24" s="1"/>
  <c r="N258" i="24"/>
  <c r="T257" i="24"/>
  <c r="U257" i="24" s="1"/>
  <c r="R257" i="24"/>
  <c r="S257" i="24" s="1"/>
  <c r="P257" i="24"/>
  <c r="N257" i="24"/>
  <c r="T256" i="24"/>
  <c r="U256" i="24" s="1"/>
  <c r="R256" i="24"/>
  <c r="S256" i="24" s="1"/>
  <c r="P256" i="24"/>
  <c r="Q256" i="24" s="1"/>
  <c r="N256" i="24"/>
  <c r="O256" i="24" s="1"/>
  <c r="T255" i="24"/>
  <c r="U255" i="24" s="1"/>
  <c r="R255" i="24"/>
  <c r="S255" i="24" s="1"/>
  <c r="P255" i="24"/>
  <c r="N255" i="24"/>
  <c r="T254" i="24"/>
  <c r="U254" i="24" s="1"/>
  <c r="R254" i="24"/>
  <c r="S254" i="24" s="1"/>
  <c r="P254" i="24"/>
  <c r="Q254" i="24" s="1"/>
  <c r="N254" i="24"/>
  <c r="T253" i="24"/>
  <c r="U253" i="24" s="1"/>
  <c r="R253" i="24"/>
  <c r="S253" i="24" s="1"/>
  <c r="P253" i="24"/>
  <c r="N253" i="24"/>
  <c r="T252" i="24"/>
  <c r="U252" i="24" s="1"/>
  <c r="R252" i="24"/>
  <c r="S252" i="24" s="1"/>
  <c r="P252" i="24"/>
  <c r="N252" i="24"/>
  <c r="T251" i="24"/>
  <c r="U251" i="24" s="1"/>
  <c r="R251" i="24"/>
  <c r="S251" i="24" s="1"/>
  <c r="P251" i="24"/>
  <c r="Q251" i="24" s="1"/>
  <c r="N251" i="24"/>
  <c r="T250" i="24"/>
  <c r="U250" i="24" s="1"/>
  <c r="R250" i="24"/>
  <c r="S250" i="24" s="1"/>
  <c r="P250" i="24"/>
  <c r="Q250" i="24" s="1"/>
  <c r="N250" i="24"/>
  <c r="T249" i="24"/>
  <c r="U249" i="24" s="1"/>
  <c r="R249" i="24"/>
  <c r="S249" i="24" s="1"/>
  <c r="P249" i="24"/>
  <c r="N249" i="24"/>
  <c r="T248" i="24"/>
  <c r="U248" i="24" s="1"/>
  <c r="R248" i="24"/>
  <c r="S248" i="24" s="1"/>
  <c r="P248" i="24"/>
  <c r="Q248" i="24" s="1"/>
  <c r="N248" i="24"/>
  <c r="T247" i="24"/>
  <c r="U247" i="24" s="1"/>
  <c r="R247" i="24"/>
  <c r="S247" i="24" s="1"/>
  <c r="P247" i="24"/>
  <c r="Q247" i="24" s="1"/>
  <c r="N247" i="24"/>
  <c r="T246" i="24"/>
  <c r="U246" i="24" s="1"/>
  <c r="R246" i="24"/>
  <c r="S246" i="24" s="1"/>
  <c r="P246" i="24"/>
  <c r="Q246" i="24" s="1"/>
  <c r="N246" i="24"/>
  <c r="T245" i="24"/>
  <c r="U245" i="24" s="1"/>
  <c r="R245" i="24"/>
  <c r="S245" i="24" s="1"/>
  <c r="P245" i="24"/>
  <c r="Q245" i="24" s="1"/>
  <c r="N245" i="24"/>
  <c r="T244" i="24"/>
  <c r="U244" i="24" s="1"/>
  <c r="R244" i="24"/>
  <c r="S244" i="24" s="1"/>
  <c r="P244" i="24"/>
  <c r="Q244" i="24" s="1"/>
  <c r="N244" i="24"/>
  <c r="T243" i="24"/>
  <c r="U243" i="24" s="1"/>
  <c r="R243" i="24"/>
  <c r="S243" i="24" s="1"/>
  <c r="P243" i="24"/>
  <c r="N243" i="24"/>
  <c r="T242" i="24"/>
  <c r="U242" i="24" s="1"/>
  <c r="R242" i="24"/>
  <c r="S242" i="24" s="1"/>
  <c r="P242" i="24"/>
  <c r="Q242" i="24" s="1"/>
  <c r="N242" i="24"/>
  <c r="T241" i="24"/>
  <c r="U241" i="24" s="1"/>
  <c r="R241" i="24"/>
  <c r="S241" i="24" s="1"/>
  <c r="P241" i="24"/>
  <c r="Q241" i="24" s="1"/>
  <c r="N241" i="24"/>
  <c r="T240" i="24"/>
  <c r="U240" i="24" s="1"/>
  <c r="R240" i="24"/>
  <c r="S240" i="24" s="1"/>
  <c r="P240" i="24"/>
  <c r="Q240" i="24" s="1"/>
  <c r="N240" i="24"/>
  <c r="T239" i="24"/>
  <c r="U239" i="24" s="1"/>
  <c r="R239" i="24"/>
  <c r="S239" i="24" s="1"/>
  <c r="P239" i="24"/>
  <c r="Q239" i="24" s="1"/>
  <c r="N239" i="24"/>
  <c r="T238" i="24"/>
  <c r="U238" i="24" s="1"/>
  <c r="R238" i="24"/>
  <c r="S238" i="24" s="1"/>
  <c r="P238" i="24"/>
  <c r="Q238" i="24" s="1"/>
  <c r="N238" i="24"/>
  <c r="T237" i="24"/>
  <c r="U237" i="24" s="1"/>
  <c r="R237" i="24"/>
  <c r="S237" i="24" s="1"/>
  <c r="P237" i="24"/>
  <c r="Q237" i="24" s="1"/>
  <c r="N237" i="24"/>
  <c r="T236" i="24"/>
  <c r="U236" i="24" s="1"/>
  <c r="R236" i="24"/>
  <c r="S236" i="24" s="1"/>
  <c r="P236" i="24"/>
  <c r="Q236" i="24" s="1"/>
  <c r="N236" i="24"/>
  <c r="T235" i="24"/>
  <c r="U235" i="24" s="1"/>
  <c r="R235" i="24"/>
  <c r="S235" i="24" s="1"/>
  <c r="P235" i="24"/>
  <c r="Q235" i="24" s="1"/>
  <c r="N235" i="24"/>
  <c r="T234" i="24"/>
  <c r="U234" i="24" s="1"/>
  <c r="R234" i="24"/>
  <c r="S234" i="24" s="1"/>
  <c r="P234" i="24"/>
  <c r="Q234" i="24" s="1"/>
  <c r="N234" i="24"/>
  <c r="T233" i="24"/>
  <c r="U233" i="24" s="1"/>
  <c r="R233" i="24"/>
  <c r="S233" i="24" s="1"/>
  <c r="P233" i="24"/>
  <c r="Q233" i="24" s="1"/>
  <c r="N233" i="24"/>
  <c r="T232" i="24"/>
  <c r="U232" i="24" s="1"/>
  <c r="R232" i="24"/>
  <c r="S232" i="24" s="1"/>
  <c r="P232" i="24"/>
  <c r="Q232" i="24" s="1"/>
  <c r="N232" i="24"/>
  <c r="T231" i="24"/>
  <c r="U231" i="24" s="1"/>
  <c r="R231" i="24"/>
  <c r="S231" i="24" s="1"/>
  <c r="P231" i="24"/>
  <c r="N231" i="24"/>
  <c r="T230" i="24"/>
  <c r="U230" i="24" s="1"/>
  <c r="R230" i="24"/>
  <c r="S230" i="24" s="1"/>
  <c r="P230" i="24"/>
  <c r="N230" i="24"/>
  <c r="T229" i="24"/>
  <c r="U229" i="24" s="1"/>
  <c r="R229" i="24"/>
  <c r="S229" i="24" s="1"/>
  <c r="P229" i="24"/>
  <c r="Q229" i="24" s="1"/>
  <c r="N229" i="24"/>
  <c r="T228" i="24"/>
  <c r="U228" i="24" s="1"/>
  <c r="R228" i="24"/>
  <c r="S228" i="24" s="1"/>
  <c r="P228" i="24"/>
  <c r="Q228" i="24" s="1"/>
  <c r="N228" i="24"/>
  <c r="T227" i="24"/>
  <c r="U227" i="24" s="1"/>
  <c r="R227" i="24"/>
  <c r="S227" i="24" s="1"/>
  <c r="P227" i="24"/>
  <c r="Q227" i="24" s="1"/>
  <c r="N227" i="24"/>
  <c r="T226" i="24"/>
  <c r="U226" i="24" s="1"/>
  <c r="R226" i="24"/>
  <c r="S226" i="24" s="1"/>
  <c r="P226" i="24"/>
  <c r="Q226" i="24" s="1"/>
  <c r="N226" i="24"/>
  <c r="T225" i="24"/>
  <c r="U225" i="24" s="1"/>
  <c r="R225" i="24"/>
  <c r="S225" i="24" s="1"/>
  <c r="P225" i="24"/>
  <c r="N225" i="24"/>
  <c r="T224" i="24"/>
  <c r="U224" i="24" s="1"/>
  <c r="R224" i="24"/>
  <c r="S224" i="24" s="1"/>
  <c r="P224" i="24"/>
  <c r="Q224" i="24" s="1"/>
  <c r="N224" i="24"/>
  <c r="T223" i="24"/>
  <c r="U223" i="24" s="1"/>
  <c r="R223" i="24"/>
  <c r="S223" i="24" s="1"/>
  <c r="P223" i="24"/>
  <c r="Q223" i="24" s="1"/>
  <c r="N223" i="24"/>
  <c r="T222" i="24"/>
  <c r="U222" i="24" s="1"/>
  <c r="R222" i="24"/>
  <c r="S222" i="24" s="1"/>
  <c r="P222" i="24"/>
  <c r="Q222" i="24" s="1"/>
  <c r="N222" i="24"/>
  <c r="T221" i="24"/>
  <c r="U221" i="24" s="1"/>
  <c r="R221" i="24"/>
  <c r="S221" i="24" s="1"/>
  <c r="P221" i="24"/>
  <c r="N221" i="24"/>
  <c r="T220" i="24"/>
  <c r="U220" i="24" s="1"/>
  <c r="R220" i="24"/>
  <c r="S220" i="24" s="1"/>
  <c r="P220" i="24"/>
  <c r="Q220" i="24" s="1"/>
  <c r="N220" i="24"/>
  <c r="O220" i="24" s="1"/>
  <c r="T219" i="24"/>
  <c r="U219" i="24" s="1"/>
  <c r="R219" i="24"/>
  <c r="S219" i="24" s="1"/>
  <c r="P219" i="24"/>
  <c r="Q219" i="24" s="1"/>
  <c r="N219" i="24"/>
  <c r="T218" i="24"/>
  <c r="U218" i="24" s="1"/>
  <c r="R218" i="24"/>
  <c r="S218" i="24" s="1"/>
  <c r="P218" i="24"/>
  <c r="Q218" i="24" s="1"/>
  <c r="N218" i="24"/>
  <c r="T217" i="24"/>
  <c r="U217" i="24" s="1"/>
  <c r="R217" i="24"/>
  <c r="S217" i="24" s="1"/>
  <c r="P217" i="24"/>
  <c r="N217" i="24"/>
  <c r="T216" i="24"/>
  <c r="U216" i="24" s="1"/>
  <c r="R216" i="24"/>
  <c r="S216" i="24" s="1"/>
  <c r="P216" i="24"/>
  <c r="Q216" i="24" s="1"/>
  <c r="N216" i="24"/>
  <c r="T215" i="24"/>
  <c r="U215" i="24" s="1"/>
  <c r="R215" i="24"/>
  <c r="S215" i="24" s="1"/>
  <c r="P215" i="24"/>
  <c r="Q215" i="24" s="1"/>
  <c r="N215" i="24"/>
  <c r="T214" i="24"/>
  <c r="U214" i="24" s="1"/>
  <c r="R214" i="24"/>
  <c r="S214" i="24" s="1"/>
  <c r="P214" i="24"/>
  <c r="Q214" i="24" s="1"/>
  <c r="N214" i="24"/>
  <c r="T213" i="24"/>
  <c r="U213" i="24" s="1"/>
  <c r="R213" i="24"/>
  <c r="S213" i="24" s="1"/>
  <c r="P213" i="24"/>
  <c r="N213" i="24"/>
  <c r="T212" i="24"/>
  <c r="U212" i="24" s="1"/>
  <c r="R212" i="24"/>
  <c r="S212" i="24" s="1"/>
  <c r="P212" i="24"/>
  <c r="N212" i="24"/>
  <c r="T211" i="24"/>
  <c r="U211" i="24" s="1"/>
  <c r="R211" i="24"/>
  <c r="S211" i="24" s="1"/>
  <c r="P211" i="24"/>
  <c r="Q211" i="24" s="1"/>
  <c r="N211" i="24"/>
  <c r="T210" i="24"/>
  <c r="U210" i="24" s="1"/>
  <c r="R210" i="24"/>
  <c r="S210" i="24" s="1"/>
  <c r="P210" i="24"/>
  <c r="Q210" i="24" s="1"/>
  <c r="N210" i="24"/>
  <c r="T209" i="24"/>
  <c r="U209" i="24" s="1"/>
  <c r="R209" i="24"/>
  <c r="S209" i="24" s="1"/>
  <c r="P209" i="24"/>
  <c r="Q209" i="24" s="1"/>
  <c r="N209" i="24"/>
  <c r="T208" i="24"/>
  <c r="U208" i="24" s="1"/>
  <c r="R208" i="24"/>
  <c r="S208" i="24" s="1"/>
  <c r="P208" i="24"/>
  <c r="Q208" i="24" s="1"/>
  <c r="N208" i="24"/>
  <c r="T207" i="24"/>
  <c r="U207" i="24" s="1"/>
  <c r="R207" i="24"/>
  <c r="S207" i="24" s="1"/>
  <c r="P207" i="24"/>
  <c r="Q207" i="24" s="1"/>
  <c r="N207" i="24"/>
  <c r="T206" i="24"/>
  <c r="U206" i="24" s="1"/>
  <c r="R206" i="24"/>
  <c r="S206" i="24" s="1"/>
  <c r="P206" i="24"/>
  <c r="Q206" i="24" s="1"/>
  <c r="N206" i="24"/>
  <c r="T205" i="24"/>
  <c r="U205" i="24" s="1"/>
  <c r="R205" i="24"/>
  <c r="S205" i="24" s="1"/>
  <c r="P205" i="24"/>
  <c r="Q205" i="24" s="1"/>
  <c r="N205" i="24"/>
  <c r="T204" i="24"/>
  <c r="U204" i="24" s="1"/>
  <c r="R204" i="24"/>
  <c r="S204" i="24" s="1"/>
  <c r="P204" i="24"/>
  <c r="Q204" i="24" s="1"/>
  <c r="N204" i="24"/>
  <c r="T203" i="24"/>
  <c r="U203" i="24" s="1"/>
  <c r="R203" i="24"/>
  <c r="S203" i="24" s="1"/>
  <c r="P203" i="24"/>
  <c r="Q203" i="24" s="1"/>
  <c r="N203" i="24"/>
  <c r="T202" i="24"/>
  <c r="U202" i="24" s="1"/>
  <c r="R202" i="24"/>
  <c r="S202" i="24" s="1"/>
  <c r="P202" i="24"/>
  <c r="Q202" i="24" s="1"/>
  <c r="N202" i="24"/>
  <c r="T201" i="24"/>
  <c r="U201" i="24" s="1"/>
  <c r="R201" i="24"/>
  <c r="S201" i="24" s="1"/>
  <c r="P201" i="24"/>
  <c r="Q201" i="24" s="1"/>
  <c r="N201" i="24"/>
  <c r="T200" i="24"/>
  <c r="U200" i="24" s="1"/>
  <c r="R200" i="24"/>
  <c r="S200" i="24" s="1"/>
  <c r="P200" i="24"/>
  <c r="N200" i="24"/>
  <c r="T199" i="24"/>
  <c r="U199" i="24" s="1"/>
  <c r="R199" i="24"/>
  <c r="S199" i="24" s="1"/>
  <c r="P199" i="24"/>
  <c r="Q199" i="24" s="1"/>
  <c r="N199" i="24"/>
  <c r="T198" i="24"/>
  <c r="U198" i="24" s="1"/>
  <c r="R198" i="24"/>
  <c r="S198" i="24" s="1"/>
  <c r="P198" i="24"/>
  <c r="Q198" i="24" s="1"/>
  <c r="N198" i="24"/>
  <c r="T197" i="24"/>
  <c r="U197" i="24" s="1"/>
  <c r="R197" i="24"/>
  <c r="S197" i="24" s="1"/>
  <c r="P197" i="24"/>
  <c r="Q197" i="24" s="1"/>
  <c r="N197" i="24"/>
  <c r="T196" i="24"/>
  <c r="U196" i="24" s="1"/>
  <c r="R196" i="24"/>
  <c r="S196" i="24" s="1"/>
  <c r="P196" i="24"/>
  <c r="Q196" i="24" s="1"/>
  <c r="N196" i="24"/>
  <c r="T195" i="24"/>
  <c r="U195" i="24" s="1"/>
  <c r="R195" i="24"/>
  <c r="S195" i="24" s="1"/>
  <c r="P195" i="24"/>
  <c r="N195" i="24"/>
  <c r="T194" i="24"/>
  <c r="U194" i="24" s="1"/>
  <c r="R194" i="24"/>
  <c r="S194" i="24" s="1"/>
  <c r="P194" i="24"/>
  <c r="Q194" i="24" s="1"/>
  <c r="N194" i="24"/>
  <c r="T193" i="24"/>
  <c r="U193" i="24" s="1"/>
  <c r="R193" i="24"/>
  <c r="S193" i="24" s="1"/>
  <c r="P193" i="24"/>
  <c r="N193" i="24"/>
  <c r="T192" i="24"/>
  <c r="U192" i="24" s="1"/>
  <c r="R192" i="24"/>
  <c r="S192" i="24" s="1"/>
  <c r="P192" i="24"/>
  <c r="Q192" i="24" s="1"/>
  <c r="N192" i="24"/>
  <c r="T191" i="24"/>
  <c r="U191" i="24" s="1"/>
  <c r="R191" i="24"/>
  <c r="S191" i="24" s="1"/>
  <c r="P191" i="24"/>
  <c r="Q191" i="24" s="1"/>
  <c r="N191" i="24"/>
  <c r="T190" i="24"/>
  <c r="U190" i="24" s="1"/>
  <c r="R190" i="24"/>
  <c r="S190" i="24" s="1"/>
  <c r="P190" i="24"/>
  <c r="N190" i="24"/>
  <c r="T189" i="24"/>
  <c r="U189" i="24" s="1"/>
  <c r="R189" i="24"/>
  <c r="S189" i="24" s="1"/>
  <c r="P189" i="24"/>
  <c r="Q189" i="24" s="1"/>
  <c r="N189" i="24"/>
  <c r="T188" i="24"/>
  <c r="U188" i="24" s="1"/>
  <c r="R188" i="24"/>
  <c r="S188" i="24" s="1"/>
  <c r="P188" i="24"/>
  <c r="Q188" i="24" s="1"/>
  <c r="N188" i="24"/>
  <c r="T187" i="24"/>
  <c r="U187" i="24" s="1"/>
  <c r="R187" i="24"/>
  <c r="S187" i="24" s="1"/>
  <c r="P187" i="24"/>
  <c r="Q187" i="24" s="1"/>
  <c r="N187" i="24"/>
  <c r="T186" i="24"/>
  <c r="U186" i="24" s="1"/>
  <c r="R186" i="24"/>
  <c r="S186" i="24" s="1"/>
  <c r="P186" i="24"/>
  <c r="Q186" i="24" s="1"/>
  <c r="N186" i="24"/>
  <c r="T185" i="24"/>
  <c r="U185" i="24" s="1"/>
  <c r="R185" i="24"/>
  <c r="S185" i="24" s="1"/>
  <c r="P185" i="24"/>
  <c r="Q185" i="24" s="1"/>
  <c r="N185" i="24"/>
  <c r="T184" i="24"/>
  <c r="U184" i="24" s="1"/>
  <c r="R184" i="24"/>
  <c r="S184" i="24" s="1"/>
  <c r="P184" i="24"/>
  <c r="Q184" i="24" s="1"/>
  <c r="N184" i="24"/>
  <c r="T183" i="24"/>
  <c r="U183" i="24" s="1"/>
  <c r="R183" i="24"/>
  <c r="S183" i="24" s="1"/>
  <c r="P183" i="24"/>
  <c r="Q183" i="24" s="1"/>
  <c r="N183" i="24"/>
  <c r="T182" i="24"/>
  <c r="U182" i="24" s="1"/>
  <c r="R182" i="24"/>
  <c r="S182" i="24" s="1"/>
  <c r="P182" i="24"/>
  <c r="N182" i="24"/>
  <c r="T181" i="24"/>
  <c r="U181" i="24" s="1"/>
  <c r="R181" i="24"/>
  <c r="S181" i="24" s="1"/>
  <c r="P181" i="24"/>
  <c r="Q181" i="24" s="1"/>
  <c r="N181" i="24"/>
  <c r="T180" i="24"/>
  <c r="U180" i="24" s="1"/>
  <c r="R180" i="24"/>
  <c r="S180" i="24" s="1"/>
  <c r="P180" i="24"/>
  <c r="N180" i="24"/>
  <c r="T179" i="24"/>
  <c r="U179" i="24" s="1"/>
  <c r="R179" i="24"/>
  <c r="S179" i="24" s="1"/>
  <c r="P179" i="24"/>
  <c r="Q179" i="24" s="1"/>
  <c r="N179" i="24"/>
  <c r="T178" i="24"/>
  <c r="U178" i="24" s="1"/>
  <c r="R178" i="24"/>
  <c r="S178" i="24" s="1"/>
  <c r="P178" i="24"/>
  <c r="Q178" i="24" s="1"/>
  <c r="N178" i="24"/>
  <c r="T177" i="24"/>
  <c r="U177" i="24" s="1"/>
  <c r="R177" i="24"/>
  <c r="S177" i="24" s="1"/>
  <c r="P177" i="24"/>
  <c r="N177" i="24"/>
  <c r="T176" i="24"/>
  <c r="U176" i="24" s="1"/>
  <c r="R176" i="24"/>
  <c r="S176" i="24" s="1"/>
  <c r="P176" i="24"/>
  <c r="Q176" i="24" s="1"/>
  <c r="N176" i="24"/>
  <c r="T175" i="24"/>
  <c r="U175" i="24" s="1"/>
  <c r="R175" i="24"/>
  <c r="S175" i="24" s="1"/>
  <c r="P175" i="24"/>
  <c r="Q175" i="24" s="1"/>
  <c r="N175" i="24"/>
  <c r="T174" i="24"/>
  <c r="U174" i="24" s="1"/>
  <c r="R174" i="24"/>
  <c r="S174" i="24" s="1"/>
  <c r="P174" i="24"/>
  <c r="Q174" i="24" s="1"/>
  <c r="N174" i="24"/>
  <c r="T173" i="24"/>
  <c r="U173" i="24" s="1"/>
  <c r="R173" i="24"/>
  <c r="S173" i="24" s="1"/>
  <c r="P173" i="24"/>
  <c r="Q173" i="24" s="1"/>
  <c r="N173" i="24"/>
  <c r="T172" i="24"/>
  <c r="U172" i="24" s="1"/>
  <c r="R172" i="24"/>
  <c r="S172" i="24" s="1"/>
  <c r="P172" i="24"/>
  <c r="N172" i="24"/>
  <c r="T171" i="24"/>
  <c r="U171" i="24" s="1"/>
  <c r="R171" i="24"/>
  <c r="S171" i="24" s="1"/>
  <c r="P171" i="24"/>
  <c r="Q171" i="24" s="1"/>
  <c r="N171" i="24"/>
  <c r="T170" i="24"/>
  <c r="U170" i="24" s="1"/>
  <c r="R170" i="24"/>
  <c r="S170" i="24" s="1"/>
  <c r="P170" i="24"/>
  <c r="Q170" i="24" s="1"/>
  <c r="N170" i="24"/>
  <c r="T169" i="24"/>
  <c r="U169" i="24" s="1"/>
  <c r="R169" i="24"/>
  <c r="S169" i="24" s="1"/>
  <c r="P169" i="24"/>
  <c r="Q169" i="24" s="1"/>
  <c r="N169" i="24"/>
  <c r="T168" i="24"/>
  <c r="U168" i="24" s="1"/>
  <c r="R168" i="24"/>
  <c r="S168" i="24" s="1"/>
  <c r="P168" i="24"/>
  <c r="Q168" i="24" s="1"/>
  <c r="N168" i="24"/>
  <c r="T167" i="24"/>
  <c r="U167" i="24" s="1"/>
  <c r="R167" i="24"/>
  <c r="S167" i="24" s="1"/>
  <c r="P167" i="24"/>
  <c r="Q167" i="24" s="1"/>
  <c r="N167" i="24"/>
  <c r="T166" i="24"/>
  <c r="U166" i="24" s="1"/>
  <c r="R166" i="24"/>
  <c r="S166" i="24" s="1"/>
  <c r="P166" i="24"/>
  <c r="Q166" i="24" s="1"/>
  <c r="N166" i="24"/>
  <c r="T165" i="24"/>
  <c r="U165" i="24" s="1"/>
  <c r="R165" i="24"/>
  <c r="S165" i="24" s="1"/>
  <c r="P165" i="24"/>
  <c r="Q165" i="24" s="1"/>
  <c r="N165" i="24"/>
  <c r="T164" i="24"/>
  <c r="U164" i="24" s="1"/>
  <c r="R164" i="24"/>
  <c r="S164" i="24" s="1"/>
  <c r="P164" i="24"/>
  <c r="Q164" i="24" s="1"/>
  <c r="N164" i="24"/>
  <c r="T163" i="24"/>
  <c r="U163" i="24" s="1"/>
  <c r="R163" i="24"/>
  <c r="S163" i="24" s="1"/>
  <c r="P163" i="24"/>
  <c r="Q163" i="24" s="1"/>
  <c r="N163" i="24"/>
  <c r="N162" i="24"/>
  <c r="T161" i="24"/>
  <c r="U161" i="24" s="1"/>
  <c r="R161" i="24"/>
  <c r="S161" i="24" s="1"/>
  <c r="P161" i="24"/>
  <c r="Q161" i="24" s="1"/>
  <c r="N161" i="24"/>
  <c r="T160" i="24"/>
  <c r="U160" i="24" s="1"/>
  <c r="R160" i="24"/>
  <c r="S160" i="24" s="1"/>
  <c r="P160" i="24"/>
  <c r="Q160" i="24" s="1"/>
  <c r="N160" i="24"/>
  <c r="T159" i="24"/>
  <c r="U159" i="24" s="1"/>
  <c r="R159" i="24"/>
  <c r="S159" i="24" s="1"/>
  <c r="P159" i="24"/>
  <c r="N159" i="24"/>
  <c r="T158" i="24"/>
  <c r="U158" i="24" s="1"/>
  <c r="R158" i="24"/>
  <c r="S158" i="24" s="1"/>
  <c r="P158" i="24"/>
  <c r="Q158" i="24" s="1"/>
  <c r="N158" i="24"/>
  <c r="T157" i="24"/>
  <c r="U157" i="24" s="1"/>
  <c r="R157" i="24"/>
  <c r="S157" i="24" s="1"/>
  <c r="P157" i="24"/>
  <c r="Q157" i="24" s="1"/>
  <c r="N157" i="24"/>
  <c r="T156" i="24"/>
  <c r="U156" i="24" s="1"/>
  <c r="R156" i="24"/>
  <c r="S156" i="24" s="1"/>
  <c r="P156" i="24"/>
  <c r="Q156" i="24" s="1"/>
  <c r="N156" i="24"/>
  <c r="T155" i="24"/>
  <c r="U155" i="24" s="1"/>
  <c r="R155" i="24"/>
  <c r="S155" i="24" s="1"/>
  <c r="P155" i="24"/>
  <c r="N155" i="24"/>
  <c r="T154" i="24"/>
  <c r="U154" i="24" s="1"/>
  <c r="R154" i="24"/>
  <c r="S154" i="24" s="1"/>
  <c r="P154" i="24"/>
  <c r="N154" i="24"/>
  <c r="T153" i="24"/>
  <c r="U153" i="24" s="1"/>
  <c r="R153" i="24"/>
  <c r="S153" i="24" s="1"/>
  <c r="P153" i="24"/>
  <c r="N153" i="24"/>
  <c r="T152" i="24"/>
  <c r="U152" i="24" s="1"/>
  <c r="R152" i="24"/>
  <c r="S152" i="24" s="1"/>
  <c r="P152" i="24"/>
  <c r="Q152" i="24" s="1"/>
  <c r="N152" i="24"/>
  <c r="T151" i="24"/>
  <c r="U151" i="24" s="1"/>
  <c r="R151" i="24"/>
  <c r="S151" i="24" s="1"/>
  <c r="P151" i="24"/>
  <c r="Q151" i="24" s="1"/>
  <c r="N151" i="24"/>
  <c r="T150" i="24"/>
  <c r="U150" i="24" s="1"/>
  <c r="R150" i="24"/>
  <c r="S150" i="24" s="1"/>
  <c r="P150" i="24"/>
  <c r="Q150" i="24" s="1"/>
  <c r="N150" i="24"/>
  <c r="T149" i="24"/>
  <c r="U149" i="24" s="1"/>
  <c r="R149" i="24"/>
  <c r="S149" i="24" s="1"/>
  <c r="P149" i="24"/>
  <c r="N149" i="24"/>
  <c r="T148" i="24"/>
  <c r="U148" i="24" s="1"/>
  <c r="R148" i="24"/>
  <c r="S148" i="24" s="1"/>
  <c r="P148" i="24"/>
  <c r="Q148" i="24" s="1"/>
  <c r="N148" i="24"/>
  <c r="T147" i="24"/>
  <c r="U147" i="24" s="1"/>
  <c r="R147" i="24"/>
  <c r="S147" i="24" s="1"/>
  <c r="P147" i="24"/>
  <c r="Q147" i="24" s="1"/>
  <c r="N147" i="24"/>
  <c r="T146" i="24"/>
  <c r="U146" i="24" s="1"/>
  <c r="R146" i="24"/>
  <c r="S146" i="24" s="1"/>
  <c r="P146" i="24"/>
  <c r="Q146" i="24" s="1"/>
  <c r="N146" i="24"/>
  <c r="T145" i="24"/>
  <c r="U145" i="24" s="1"/>
  <c r="R145" i="24"/>
  <c r="S145" i="24" s="1"/>
  <c r="P145" i="24"/>
  <c r="Q145" i="24" s="1"/>
  <c r="N145" i="24"/>
  <c r="T144" i="24"/>
  <c r="U144" i="24" s="1"/>
  <c r="R144" i="24"/>
  <c r="S144" i="24" s="1"/>
  <c r="P144" i="24"/>
  <c r="Q144" i="24" s="1"/>
  <c r="N144" i="24"/>
  <c r="T143" i="24"/>
  <c r="U143" i="24" s="1"/>
  <c r="R143" i="24"/>
  <c r="S143" i="24" s="1"/>
  <c r="P143" i="24"/>
  <c r="N143" i="24"/>
  <c r="T142" i="24"/>
  <c r="U142" i="24" s="1"/>
  <c r="R142" i="24"/>
  <c r="S142" i="24" s="1"/>
  <c r="P142" i="24"/>
  <c r="Q142" i="24" s="1"/>
  <c r="N142" i="24"/>
  <c r="T141" i="24"/>
  <c r="U141" i="24" s="1"/>
  <c r="R141" i="24"/>
  <c r="S141" i="24" s="1"/>
  <c r="P141" i="24"/>
  <c r="N141" i="24"/>
  <c r="T140" i="24"/>
  <c r="U140" i="24" s="1"/>
  <c r="R140" i="24"/>
  <c r="S140" i="24" s="1"/>
  <c r="P140" i="24"/>
  <c r="Q140" i="24" s="1"/>
  <c r="N140" i="24"/>
  <c r="T139" i="24"/>
  <c r="U139" i="24" s="1"/>
  <c r="R139" i="24"/>
  <c r="S139" i="24" s="1"/>
  <c r="P139" i="24"/>
  <c r="N139" i="24"/>
  <c r="T138" i="24"/>
  <c r="U138" i="24" s="1"/>
  <c r="R138" i="24"/>
  <c r="S138" i="24" s="1"/>
  <c r="P138" i="24"/>
  <c r="Q138" i="24" s="1"/>
  <c r="N138" i="24"/>
  <c r="T137" i="24"/>
  <c r="U137" i="24" s="1"/>
  <c r="R137" i="24"/>
  <c r="S137" i="24" s="1"/>
  <c r="P137" i="24"/>
  <c r="Q137" i="24" s="1"/>
  <c r="N137" i="24"/>
  <c r="T136" i="24"/>
  <c r="U136" i="24" s="1"/>
  <c r="R136" i="24"/>
  <c r="S136" i="24" s="1"/>
  <c r="P136" i="24"/>
  <c r="N136" i="24"/>
  <c r="T135" i="24"/>
  <c r="U135" i="24" s="1"/>
  <c r="R135" i="24"/>
  <c r="S135" i="24" s="1"/>
  <c r="P135" i="24"/>
  <c r="Q135" i="24" s="1"/>
  <c r="N135" i="24"/>
  <c r="T134" i="24"/>
  <c r="U134" i="24" s="1"/>
  <c r="R134" i="24"/>
  <c r="S134" i="24" s="1"/>
  <c r="P134" i="24"/>
  <c r="Q134" i="24" s="1"/>
  <c r="N134" i="24"/>
  <c r="T133" i="24"/>
  <c r="U133" i="24" s="1"/>
  <c r="R133" i="24"/>
  <c r="S133" i="24" s="1"/>
  <c r="P133" i="24"/>
  <c r="Q133" i="24" s="1"/>
  <c r="N133" i="24"/>
  <c r="T132" i="24"/>
  <c r="U132" i="24" s="1"/>
  <c r="R132" i="24"/>
  <c r="S132" i="24" s="1"/>
  <c r="P132" i="24"/>
  <c r="Q132" i="24" s="1"/>
  <c r="N132" i="24"/>
  <c r="T131" i="24"/>
  <c r="U131" i="24" s="1"/>
  <c r="R131" i="24"/>
  <c r="S131" i="24" s="1"/>
  <c r="P131" i="24"/>
  <c r="N131" i="24"/>
  <c r="T130" i="24"/>
  <c r="U130" i="24" s="1"/>
  <c r="R130" i="24"/>
  <c r="S130" i="24" s="1"/>
  <c r="P130" i="24"/>
  <c r="N130" i="24"/>
  <c r="T129" i="24"/>
  <c r="U129" i="24" s="1"/>
  <c r="R129" i="24"/>
  <c r="S129" i="24" s="1"/>
  <c r="P129" i="24"/>
  <c r="Q129" i="24" s="1"/>
  <c r="N129" i="24"/>
  <c r="T128" i="24"/>
  <c r="U128" i="24" s="1"/>
  <c r="R128" i="24"/>
  <c r="S128" i="24" s="1"/>
  <c r="P128" i="24"/>
  <c r="N128" i="24"/>
  <c r="T127" i="24"/>
  <c r="U127" i="24" s="1"/>
  <c r="R127" i="24"/>
  <c r="S127" i="24" s="1"/>
  <c r="P127" i="24"/>
  <c r="Q127" i="24" s="1"/>
  <c r="N127" i="24"/>
  <c r="T126" i="24"/>
  <c r="U126" i="24" s="1"/>
  <c r="R126" i="24"/>
  <c r="S126" i="24" s="1"/>
  <c r="P126" i="24"/>
  <c r="Q126" i="24" s="1"/>
  <c r="N126" i="24"/>
  <c r="T125" i="24"/>
  <c r="U125" i="24" s="1"/>
  <c r="R125" i="24"/>
  <c r="S125" i="24" s="1"/>
  <c r="P125" i="24"/>
  <c r="N125" i="24"/>
  <c r="T124" i="24"/>
  <c r="U124" i="24" s="1"/>
  <c r="R124" i="24"/>
  <c r="S124" i="24" s="1"/>
  <c r="P124" i="24"/>
  <c r="Q124" i="24" s="1"/>
  <c r="N124" i="24"/>
  <c r="T123" i="24"/>
  <c r="U123" i="24" s="1"/>
  <c r="R123" i="24"/>
  <c r="S123" i="24" s="1"/>
  <c r="P123" i="24"/>
  <c r="Q123" i="24" s="1"/>
  <c r="N123" i="24"/>
  <c r="T122" i="24"/>
  <c r="U122" i="24" s="1"/>
  <c r="R122" i="24"/>
  <c r="S122" i="24" s="1"/>
  <c r="P122" i="24"/>
  <c r="N122" i="24"/>
  <c r="T121" i="24"/>
  <c r="U121" i="24" s="1"/>
  <c r="R121" i="24"/>
  <c r="S121" i="24" s="1"/>
  <c r="P121" i="24"/>
  <c r="Q121" i="24" s="1"/>
  <c r="N121" i="24"/>
  <c r="T120" i="24"/>
  <c r="U120" i="24" s="1"/>
  <c r="R120" i="24"/>
  <c r="S120" i="24" s="1"/>
  <c r="P120" i="24"/>
  <c r="N120" i="24"/>
  <c r="T119" i="24"/>
  <c r="U119" i="24" s="1"/>
  <c r="R119" i="24"/>
  <c r="S119" i="24" s="1"/>
  <c r="P119" i="24"/>
  <c r="Q119" i="24" s="1"/>
  <c r="N119" i="24"/>
  <c r="T118" i="24"/>
  <c r="U118" i="24" s="1"/>
  <c r="R118" i="24"/>
  <c r="S118" i="24" s="1"/>
  <c r="P118" i="24"/>
  <c r="Q118" i="24" s="1"/>
  <c r="N118" i="24"/>
  <c r="T117" i="24"/>
  <c r="U117" i="24" s="1"/>
  <c r="R117" i="24"/>
  <c r="S117" i="24" s="1"/>
  <c r="P117" i="24"/>
  <c r="Q117" i="24" s="1"/>
  <c r="N117" i="24"/>
  <c r="T116" i="24"/>
  <c r="U116" i="24" s="1"/>
  <c r="R116" i="24"/>
  <c r="S116" i="24" s="1"/>
  <c r="P116" i="24"/>
  <c r="N116" i="24"/>
  <c r="T115" i="24"/>
  <c r="U115" i="24" s="1"/>
  <c r="R115" i="24"/>
  <c r="S115" i="24" s="1"/>
  <c r="P115" i="24"/>
  <c r="Q115" i="24" s="1"/>
  <c r="N115" i="24"/>
  <c r="T114" i="24"/>
  <c r="U114" i="24" s="1"/>
  <c r="R114" i="24"/>
  <c r="S114" i="24" s="1"/>
  <c r="P114" i="24"/>
  <c r="N114" i="24"/>
  <c r="T113" i="24"/>
  <c r="U113" i="24" s="1"/>
  <c r="R113" i="24"/>
  <c r="S113" i="24" s="1"/>
  <c r="P113" i="24"/>
  <c r="N113" i="24"/>
  <c r="T112" i="24"/>
  <c r="U112" i="24" s="1"/>
  <c r="R112" i="24"/>
  <c r="S112" i="24" s="1"/>
  <c r="P112" i="24"/>
  <c r="N112" i="24"/>
  <c r="T111" i="24"/>
  <c r="U111" i="24" s="1"/>
  <c r="R111" i="24"/>
  <c r="S111" i="24" s="1"/>
  <c r="P111" i="24"/>
  <c r="N111" i="24"/>
  <c r="T110" i="24"/>
  <c r="U110" i="24" s="1"/>
  <c r="R110" i="24"/>
  <c r="S110" i="24" s="1"/>
  <c r="P110" i="24"/>
  <c r="Q110" i="24" s="1"/>
  <c r="N110" i="24"/>
  <c r="T109" i="24"/>
  <c r="U109" i="24" s="1"/>
  <c r="R109" i="24"/>
  <c r="S109" i="24" s="1"/>
  <c r="P109" i="24"/>
  <c r="Q109" i="24" s="1"/>
  <c r="N109" i="24"/>
  <c r="T108" i="24"/>
  <c r="U108" i="24" s="1"/>
  <c r="R108" i="24"/>
  <c r="S108" i="24" s="1"/>
  <c r="P108" i="24"/>
  <c r="Q108" i="24" s="1"/>
  <c r="N108" i="24"/>
  <c r="T107" i="24"/>
  <c r="U107" i="24" s="1"/>
  <c r="R107" i="24"/>
  <c r="S107" i="24" s="1"/>
  <c r="P107" i="24"/>
  <c r="N107" i="24"/>
  <c r="T106" i="24"/>
  <c r="U106" i="24" s="1"/>
  <c r="R106" i="24"/>
  <c r="S106" i="24" s="1"/>
  <c r="P106" i="24"/>
  <c r="Q106" i="24" s="1"/>
  <c r="N106" i="24"/>
  <c r="T105" i="24"/>
  <c r="U105" i="24" s="1"/>
  <c r="R105" i="24"/>
  <c r="S105" i="24" s="1"/>
  <c r="P105" i="24"/>
  <c r="Q105" i="24" s="1"/>
  <c r="N105" i="24"/>
  <c r="T104" i="24"/>
  <c r="U104" i="24" s="1"/>
  <c r="R104" i="24"/>
  <c r="S104" i="24" s="1"/>
  <c r="P104" i="24"/>
  <c r="N104" i="24"/>
  <c r="T103" i="24"/>
  <c r="U103" i="24" s="1"/>
  <c r="R103" i="24"/>
  <c r="S103" i="24" s="1"/>
  <c r="P103" i="24"/>
  <c r="Q103" i="24" s="1"/>
  <c r="N103" i="24"/>
  <c r="T102" i="24"/>
  <c r="U102" i="24" s="1"/>
  <c r="R102" i="24"/>
  <c r="S102" i="24" s="1"/>
  <c r="P102" i="24"/>
  <c r="Q102" i="24" s="1"/>
  <c r="N102" i="24"/>
  <c r="T101" i="24"/>
  <c r="U101" i="24" s="1"/>
  <c r="R101" i="24"/>
  <c r="S101" i="24" s="1"/>
  <c r="P101" i="24"/>
  <c r="Q101" i="24" s="1"/>
  <c r="N101" i="24"/>
  <c r="T100" i="24"/>
  <c r="U100" i="24" s="1"/>
  <c r="R100" i="24"/>
  <c r="S100" i="24" s="1"/>
  <c r="P100" i="24"/>
  <c r="Q100" i="24" s="1"/>
  <c r="N100" i="24"/>
  <c r="T99" i="24"/>
  <c r="U99" i="24" s="1"/>
  <c r="R99" i="24"/>
  <c r="S99" i="24" s="1"/>
  <c r="Q99" i="24"/>
  <c r="P99" i="24"/>
  <c r="N99" i="24"/>
  <c r="T98" i="24"/>
  <c r="U98" i="24" s="1"/>
  <c r="R98" i="24"/>
  <c r="S98" i="24" s="1"/>
  <c r="P98" i="24"/>
  <c r="N98" i="24"/>
  <c r="T97" i="24"/>
  <c r="U97" i="24" s="1"/>
  <c r="R97" i="24"/>
  <c r="S97" i="24" s="1"/>
  <c r="P97" i="24"/>
  <c r="Q97" i="24" s="1"/>
  <c r="N97" i="24"/>
  <c r="T96" i="24"/>
  <c r="U96" i="24" s="1"/>
  <c r="R96" i="24"/>
  <c r="S96" i="24" s="1"/>
  <c r="P96" i="24"/>
  <c r="N96" i="24"/>
  <c r="T95" i="24"/>
  <c r="U95" i="24" s="1"/>
  <c r="R95" i="24"/>
  <c r="S95" i="24" s="1"/>
  <c r="P95" i="24"/>
  <c r="N95" i="24"/>
  <c r="T94" i="24"/>
  <c r="U94" i="24" s="1"/>
  <c r="R94" i="24"/>
  <c r="S94" i="24" s="1"/>
  <c r="P94" i="24"/>
  <c r="N94" i="24"/>
  <c r="T93" i="24"/>
  <c r="U93" i="24" s="1"/>
  <c r="R93" i="24"/>
  <c r="S93" i="24" s="1"/>
  <c r="P93" i="24"/>
  <c r="Q93" i="24" s="1"/>
  <c r="N93" i="24"/>
  <c r="T92" i="24"/>
  <c r="U92" i="24" s="1"/>
  <c r="R92" i="24"/>
  <c r="S92" i="24" s="1"/>
  <c r="P92" i="24"/>
  <c r="Q92" i="24" s="1"/>
  <c r="N92" i="24"/>
  <c r="T91" i="24"/>
  <c r="U91" i="24" s="1"/>
  <c r="R91" i="24"/>
  <c r="S91" i="24" s="1"/>
  <c r="P91" i="24"/>
  <c r="Q91" i="24" s="1"/>
  <c r="N91" i="24"/>
  <c r="T90" i="24"/>
  <c r="U90" i="24" s="1"/>
  <c r="R90" i="24"/>
  <c r="S90" i="24" s="1"/>
  <c r="P90" i="24"/>
  <c r="N90" i="24"/>
  <c r="T89" i="24"/>
  <c r="U89" i="24" s="1"/>
  <c r="R89" i="24"/>
  <c r="S89" i="24" s="1"/>
  <c r="P89" i="24"/>
  <c r="N89" i="24"/>
  <c r="T88" i="24"/>
  <c r="U88" i="24" s="1"/>
  <c r="R88" i="24"/>
  <c r="S88" i="24" s="1"/>
  <c r="P88" i="24"/>
  <c r="Q88" i="24" s="1"/>
  <c r="N88" i="24"/>
  <c r="T87" i="24"/>
  <c r="U87" i="24" s="1"/>
  <c r="R87" i="24"/>
  <c r="S87" i="24" s="1"/>
  <c r="P87" i="24"/>
  <c r="Q87" i="24" s="1"/>
  <c r="N87" i="24"/>
  <c r="T86" i="24"/>
  <c r="U86" i="24" s="1"/>
  <c r="R86" i="24"/>
  <c r="S86" i="24" s="1"/>
  <c r="P86" i="24"/>
  <c r="N86" i="24"/>
  <c r="T85" i="24"/>
  <c r="U85" i="24" s="1"/>
  <c r="R85" i="24"/>
  <c r="S85" i="24" s="1"/>
  <c r="P85" i="24"/>
  <c r="Q85" i="24" s="1"/>
  <c r="N85" i="24"/>
  <c r="T84" i="24"/>
  <c r="U84" i="24" s="1"/>
  <c r="R84" i="24"/>
  <c r="S84" i="24" s="1"/>
  <c r="P84" i="24"/>
  <c r="Q84" i="24" s="1"/>
  <c r="N84" i="24"/>
  <c r="T83" i="24"/>
  <c r="U83" i="24" s="1"/>
  <c r="R83" i="24"/>
  <c r="S83" i="24" s="1"/>
  <c r="P83" i="24"/>
  <c r="Q83" i="24" s="1"/>
  <c r="N83" i="24"/>
  <c r="T82" i="24"/>
  <c r="U82" i="24" s="1"/>
  <c r="R82" i="24"/>
  <c r="S82" i="24" s="1"/>
  <c r="P82" i="24"/>
  <c r="Q82" i="24" s="1"/>
  <c r="N82" i="24"/>
  <c r="T81" i="24"/>
  <c r="U81" i="24" s="1"/>
  <c r="R81" i="24"/>
  <c r="S81" i="24" s="1"/>
  <c r="P81" i="24"/>
  <c r="Q81" i="24" s="1"/>
  <c r="N81" i="24"/>
  <c r="T80" i="24"/>
  <c r="U80" i="24" s="1"/>
  <c r="R80" i="24"/>
  <c r="S80" i="24" s="1"/>
  <c r="P80" i="24"/>
  <c r="N80" i="24"/>
  <c r="T79" i="24"/>
  <c r="U79" i="24" s="1"/>
  <c r="R79" i="24"/>
  <c r="S79" i="24" s="1"/>
  <c r="P79" i="24"/>
  <c r="Q79" i="24" s="1"/>
  <c r="N79" i="24"/>
  <c r="T78" i="24"/>
  <c r="U78" i="24" s="1"/>
  <c r="R78" i="24"/>
  <c r="S78" i="24" s="1"/>
  <c r="P78" i="24"/>
  <c r="N78" i="24"/>
  <c r="T77" i="24"/>
  <c r="U77" i="24" s="1"/>
  <c r="R77" i="24"/>
  <c r="S77" i="24" s="1"/>
  <c r="P77" i="24"/>
  <c r="N77" i="24"/>
  <c r="T76" i="24"/>
  <c r="U76" i="24" s="1"/>
  <c r="R76" i="24"/>
  <c r="S76" i="24" s="1"/>
  <c r="P76" i="24"/>
  <c r="Q76" i="24" s="1"/>
  <c r="N76" i="24"/>
  <c r="T75" i="24"/>
  <c r="U75" i="24" s="1"/>
  <c r="R75" i="24"/>
  <c r="S75" i="24" s="1"/>
  <c r="P75" i="24"/>
  <c r="N75" i="24"/>
  <c r="T74" i="24"/>
  <c r="U74" i="24" s="1"/>
  <c r="R74" i="24"/>
  <c r="S74" i="24" s="1"/>
  <c r="P74" i="24"/>
  <c r="Q74" i="24" s="1"/>
  <c r="N74" i="24"/>
  <c r="T73" i="24"/>
  <c r="U73" i="24" s="1"/>
  <c r="R73" i="24"/>
  <c r="S73" i="24" s="1"/>
  <c r="P73" i="24"/>
  <c r="Q73" i="24" s="1"/>
  <c r="N73" i="24"/>
  <c r="T72" i="24"/>
  <c r="U72" i="24" s="1"/>
  <c r="R72" i="24"/>
  <c r="S72" i="24" s="1"/>
  <c r="P72" i="24"/>
  <c r="Q72" i="24" s="1"/>
  <c r="N72" i="24"/>
  <c r="T71" i="24"/>
  <c r="U71" i="24" s="1"/>
  <c r="R71" i="24"/>
  <c r="S71" i="24" s="1"/>
  <c r="P71" i="24"/>
  <c r="N71" i="24"/>
  <c r="T70" i="24"/>
  <c r="U70" i="24" s="1"/>
  <c r="R70" i="24"/>
  <c r="S70" i="24" s="1"/>
  <c r="P70" i="24"/>
  <c r="Q70" i="24" s="1"/>
  <c r="N70" i="24"/>
  <c r="T69" i="24"/>
  <c r="U69" i="24" s="1"/>
  <c r="R69" i="24"/>
  <c r="S69" i="24" s="1"/>
  <c r="P69" i="24"/>
  <c r="N69" i="24"/>
  <c r="T68" i="24"/>
  <c r="U68" i="24" s="1"/>
  <c r="R68" i="24"/>
  <c r="S68" i="24" s="1"/>
  <c r="P68" i="24"/>
  <c r="N68" i="24"/>
  <c r="T67" i="24"/>
  <c r="U67" i="24" s="1"/>
  <c r="R67" i="24"/>
  <c r="S67" i="24" s="1"/>
  <c r="P67" i="24"/>
  <c r="Q67" i="24" s="1"/>
  <c r="N67" i="24"/>
  <c r="T66" i="24"/>
  <c r="U66" i="24" s="1"/>
  <c r="R66" i="24"/>
  <c r="S66" i="24" s="1"/>
  <c r="P66" i="24"/>
  <c r="Q66" i="24" s="1"/>
  <c r="N66" i="24"/>
  <c r="T65" i="24"/>
  <c r="U65" i="24" s="1"/>
  <c r="R65" i="24"/>
  <c r="S65" i="24" s="1"/>
  <c r="P65" i="24"/>
  <c r="Q65" i="24" s="1"/>
  <c r="N65" i="24"/>
  <c r="T64" i="24"/>
  <c r="U64" i="24" s="1"/>
  <c r="R64" i="24"/>
  <c r="S64" i="24" s="1"/>
  <c r="P64" i="24"/>
  <c r="Q64" i="24" s="1"/>
  <c r="N64" i="24"/>
  <c r="T63" i="24"/>
  <c r="U63" i="24" s="1"/>
  <c r="R63" i="24"/>
  <c r="S63" i="24" s="1"/>
  <c r="P63" i="24"/>
  <c r="Q63" i="24" s="1"/>
  <c r="N63" i="24"/>
  <c r="T62" i="24"/>
  <c r="U62" i="24" s="1"/>
  <c r="R62" i="24"/>
  <c r="S62" i="24" s="1"/>
  <c r="P62" i="24"/>
  <c r="N62" i="24"/>
  <c r="T61" i="24"/>
  <c r="U61" i="24" s="1"/>
  <c r="R61" i="24"/>
  <c r="S61" i="24" s="1"/>
  <c r="P61" i="24"/>
  <c r="Q61" i="24" s="1"/>
  <c r="N61" i="24"/>
  <c r="T60" i="24"/>
  <c r="U60" i="24" s="1"/>
  <c r="R60" i="24"/>
  <c r="S60" i="24" s="1"/>
  <c r="P60" i="24"/>
  <c r="N60" i="24"/>
  <c r="T59" i="24"/>
  <c r="U59" i="24" s="1"/>
  <c r="R59" i="24"/>
  <c r="S59" i="24" s="1"/>
  <c r="P59" i="24"/>
  <c r="N59" i="24"/>
  <c r="T58" i="24"/>
  <c r="U58" i="24" s="1"/>
  <c r="R58" i="24"/>
  <c r="S58" i="24" s="1"/>
  <c r="P58" i="24"/>
  <c r="Q58" i="24" s="1"/>
  <c r="N58" i="24"/>
  <c r="T57" i="24"/>
  <c r="U57" i="24" s="1"/>
  <c r="R57" i="24"/>
  <c r="S57" i="24" s="1"/>
  <c r="P57" i="24"/>
  <c r="Q57" i="24" s="1"/>
  <c r="N57" i="24"/>
  <c r="T56" i="24"/>
  <c r="U56" i="24" s="1"/>
  <c r="R56" i="24"/>
  <c r="S56" i="24" s="1"/>
  <c r="P56" i="24"/>
  <c r="Q56" i="24" s="1"/>
  <c r="N56" i="24"/>
  <c r="T55" i="24"/>
  <c r="U55" i="24" s="1"/>
  <c r="R55" i="24"/>
  <c r="S55" i="24" s="1"/>
  <c r="P55" i="24"/>
  <c r="Q55" i="24" s="1"/>
  <c r="N55" i="24"/>
  <c r="T54" i="24"/>
  <c r="U54" i="24" s="1"/>
  <c r="R54" i="24"/>
  <c r="S54" i="24" s="1"/>
  <c r="P54" i="24"/>
  <c r="Q54" i="24" s="1"/>
  <c r="N54" i="24"/>
  <c r="T53" i="24"/>
  <c r="U53" i="24" s="1"/>
  <c r="R53" i="24"/>
  <c r="S53" i="24" s="1"/>
  <c r="P53" i="24"/>
  <c r="N53" i="24"/>
  <c r="T52" i="24"/>
  <c r="U52" i="24" s="1"/>
  <c r="R52" i="24"/>
  <c r="S52" i="24" s="1"/>
  <c r="P52" i="24"/>
  <c r="Q52" i="24" s="1"/>
  <c r="N52" i="24"/>
  <c r="T51" i="24"/>
  <c r="U51" i="24" s="1"/>
  <c r="R51" i="24"/>
  <c r="S51" i="24" s="1"/>
  <c r="P51" i="24"/>
  <c r="N51" i="24"/>
  <c r="T50" i="24"/>
  <c r="U50" i="24" s="1"/>
  <c r="R50" i="24"/>
  <c r="S50" i="24" s="1"/>
  <c r="P50" i="24"/>
  <c r="Q50" i="24" s="1"/>
  <c r="N50" i="24"/>
  <c r="T49" i="24"/>
  <c r="U49" i="24" s="1"/>
  <c r="R49" i="24"/>
  <c r="S49" i="24" s="1"/>
  <c r="P49" i="24"/>
  <c r="Q49" i="24" s="1"/>
  <c r="N49" i="24"/>
  <c r="T48" i="24"/>
  <c r="U48" i="24" s="1"/>
  <c r="R48" i="24"/>
  <c r="S48" i="24" s="1"/>
  <c r="P48" i="24"/>
  <c r="Q48" i="24" s="1"/>
  <c r="N48" i="24"/>
  <c r="T47" i="24"/>
  <c r="U47" i="24" s="1"/>
  <c r="R47" i="24"/>
  <c r="S47" i="24" s="1"/>
  <c r="P47" i="24"/>
  <c r="Q47" i="24" s="1"/>
  <c r="N47" i="24"/>
  <c r="T46" i="24"/>
  <c r="U46" i="24" s="1"/>
  <c r="R46" i="24"/>
  <c r="S46" i="24" s="1"/>
  <c r="P46" i="24"/>
  <c r="Q46" i="24" s="1"/>
  <c r="N46" i="24"/>
  <c r="T45" i="24"/>
  <c r="U45" i="24" s="1"/>
  <c r="R45" i="24"/>
  <c r="S45" i="24" s="1"/>
  <c r="P45" i="24"/>
  <c r="Q45" i="24" s="1"/>
  <c r="N45" i="24"/>
  <c r="T44" i="24"/>
  <c r="U44" i="24" s="1"/>
  <c r="R44" i="24"/>
  <c r="S44" i="24" s="1"/>
  <c r="P44" i="24"/>
  <c r="Q44" i="24" s="1"/>
  <c r="N44" i="24"/>
  <c r="T43" i="24"/>
  <c r="U43" i="24" s="1"/>
  <c r="R43" i="24"/>
  <c r="S43" i="24" s="1"/>
  <c r="P43" i="24"/>
  <c r="Q43" i="24" s="1"/>
  <c r="N43" i="24"/>
  <c r="K34" i="23"/>
  <c r="J34" i="23"/>
  <c r="I34" i="23"/>
  <c r="H34" i="23"/>
  <c r="G34" i="23"/>
  <c r="F34" i="23"/>
  <c r="E34" i="23"/>
  <c r="P45" i="22"/>
  <c r="Q45" i="22" s="1"/>
  <c r="R45" i="22"/>
  <c r="S45" i="22" s="1"/>
  <c r="T45" i="22"/>
  <c r="U45" i="22" s="1"/>
  <c r="P46" i="22"/>
  <c r="Q46" i="22" s="1"/>
  <c r="R46" i="22"/>
  <c r="S46" i="22" s="1"/>
  <c r="T46" i="22"/>
  <c r="U46" i="22" s="1"/>
  <c r="P47" i="22"/>
  <c r="Q47" i="22" s="1"/>
  <c r="R47" i="22"/>
  <c r="S47" i="22" s="1"/>
  <c r="T47" i="22"/>
  <c r="U47" i="22" s="1"/>
  <c r="P48" i="22"/>
  <c r="Q48" i="22" s="1"/>
  <c r="R48" i="22"/>
  <c r="S48" i="22" s="1"/>
  <c r="T48" i="22"/>
  <c r="U48" i="22" s="1"/>
  <c r="P49" i="22"/>
  <c r="Q49" i="22" s="1"/>
  <c r="R49" i="22"/>
  <c r="S49" i="22" s="1"/>
  <c r="T49" i="22"/>
  <c r="U49" i="22" s="1"/>
  <c r="P50" i="22"/>
  <c r="Q50" i="22" s="1"/>
  <c r="R50" i="22"/>
  <c r="S50" i="22" s="1"/>
  <c r="T50" i="22"/>
  <c r="U50" i="22" s="1"/>
  <c r="P51" i="22"/>
  <c r="Q51" i="22" s="1"/>
  <c r="R51" i="22"/>
  <c r="S51" i="22" s="1"/>
  <c r="T51" i="22"/>
  <c r="U51" i="22" s="1"/>
  <c r="P52" i="22"/>
  <c r="Q52" i="22" s="1"/>
  <c r="R52" i="22"/>
  <c r="S52" i="22" s="1"/>
  <c r="T52" i="22"/>
  <c r="U52" i="22" s="1"/>
  <c r="P53" i="22"/>
  <c r="Q53" i="22" s="1"/>
  <c r="R53" i="22"/>
  <c r="S53" i="22" s="1"/>
  <c r="T53" i="22"/>
  <c r="U53" i="22" s="1"/>
  <c r="P54" i="22"/>
  <c r="Q54" i="22" s="1"/>
  <c r="R54" i="22"/>
  <c r="S54" i="22" s="1"/>
  <c r="T54" i="22"/>
  <c r="U54" i="22" s="1"/>
  <c r="P55" i="22"/>
  <c r="Q55" i="22" s="1"/>
  <c r="R55" i="22"/>
  <c r="S55" i="22" s="1"/>
  <c r="T55" i="22"/>
  <c r="U55" i="22" s="1"/>
  <c r="P56" i="22"/>
  <c r="Q56" i="22" s="1"/>
  <c r="R56" i="22"/>
  <c r="S56" i="22" s="1"/>
  <c r="T56" i="22"/>
  <c r="U56" i="22" s="1"/>
  <c r="P57" i="22"/>
  <c r="Q57" i="22" s="1"/>
  <c r="R57" i="22"/>
  <c r="S57" i="22" s="1"/>
  <c r="T57" i="22"/>
  <c r="U57" i="22" s="1"/>
  <c r="P58" i="22"/>
  <c r="Q58" i="22" s="1"/>
  <c r="R58" i="22"/>
  <c r="S58" i="22" s="1"/>
  <c r="T58" i="22"/>
  <c r="U58" i="22" s="1"/>
  <c r="P59" i="22"/>
  <c r="Q59" i="22" s="1"/>
  <c r="R59" i="22"/>
  <c r="S59" i="22" s="1"/>
  <c r="T59" i="22"/>
  <c r="U59" i="22" s="1"/>
  <c r="P60" i="22"/>
  <c r="Q60" i="22" s="1"/>
  <c r="R60" i="22"/>
  <c r="S60" i="22" s="1"/>
  <c r="T60" i="22"/>
  <c r="U60" i="22" s="1"/>
  <c r="P61" i="22"/>
  <c r="Q61" i="22" s="1"/>
  <c r="R61" i="22"/>
  <c r="S61" i="22" s="1"/>
  <c r="T61" i="22"/>
  <c r="U61" i="22" s="1"/>
  <c r="P62" i="22"/>
  <c r="Q62" i="22" s="1"/>
  <c r="R62" i="22"/>
  <c r="S62" i="22" s="1"/>
  <c r="T62" i="22"/>
  <c r="U62" i="22" s="1"/>
  <c r="P63" i="22"/>
  <c r="Q63" i="22" s="1"/>
  <c r="R63" i="22"/>
  <c r="S63" i="22" s="1"/>
  <c r="T63" i="22"/>
  <c r="U63" i="22" s="1"/>
  <c r="P64" i="22"/>
  <c r="Q64" i="22" s="1"/>
  <c r="R64" i="22"/>
  <c r="S64" i="22" s="1"/>
  <c r="T64" i="22"/>
  <c r="U64" i="22"/>
  <c r="P65" i="22"/>
  <c r="Q65" i="22" s="1"/>
  <c r="R65" i="22"/>
  <c r="S65" i="22" s="1"/>
  <c r="T65" i="22"/>
  <c r="U65" i="22" s="1"/>
  <c r="P66" i="22"/>
  <c r="Q66" i="22" s="1"/>
  <c r="R66" i="22"/>
  <c r="S66" i="22" s="1"/>
  <c r="T66" i="22"/>
  <c r="U66" i="22" s="1"/>
  <c r="P67" i="22"/>
  <c r="Q67" i="22" s="1"/>
  <c r="R67" i="22"/>
  <c r="S67" i="22" s="1"/>
  <c r="T67" i="22"/>
  <c r="U67" i="22" s="1"/>
  <c r="P68" i="22"/>
  <c r="Q68" i="22" s="1"/>
  <c r="R68" i="22"/>
  <c r="S68" i="22" s="1"/>
  <c r="T68" i="22"/>
  <c r="U68" i="22" s="1"/>
  <c r="P69" i="22"/>
  <c r="Q69" i="22" s="1"/>
  <c r="R69" i="22"/>
  <c r="S69" i="22" s="1"/>
  <c r="T69" i="22"/>
  <c r="U69" i="22" s="1"/>
  <c r="P70" i="22"/>
  <c r="Q70" i="22" s="1"/>
  <c r="R70" i="22"/>
  <c r="S70" i="22" s="1"/>
  <c r="T70" i="22"/>
  <c r="U70" i="22" s="1"/>
  <c r="P71" i="22"/>
  <c r="Q71" i="22" s="1"/>
  <c r="R71" i="22"/>
  <c r="S71" i="22" s="1"/>
  <c r="T71" i="22"/>
  <c r="U71" i="22" s="1"/>
  <c r="P72" i="22"/>
  <c r="Q72" i="22" s="1"/>
  <c r="R72" i="22"/>
  <c r="S72" i="22" s="1"/>
  <c r="T72" i="22"/>
  <c r="U72" i="22" s="1"/>
  <c r="P73" i="22"/>
  <c r="Q73" i="22" s="1"/>
  <c r="R73" i="22"/>
  <c r="S73" i="22" s="1"/>
  <c r="T73" i="22"/>
  <c r="U73" i="22" s="1"/>
  <c r="P74" i="22"/>
  <c r="Q74" i="22" s="1"/>
  <c r="R74" i="22"/>
  <c r="S74" i="22" s="1"/>
  <c r="T74" i="22"/>
  <c r="U74" i="22" s="1"/>
  <c r="P75" i="22"/>
  <c r="Q75" i="22" s="1"/>
  <c r="R75" i="22"/>
  <c r="S75" i="22" s="1"/>
  <c r="T75" i="22"/>
  <c r="U75" i="22" s="1"/>
  <c r="P76" i="22"/>
  <c r="Q76" i="22" s="1"/>
  <c r="R76" i="22"/>
  <c r="S76" i="22" s="1"/>
  <c r="T76" i="22"/>
  <c r="U76" i="22" s="1"/>
  <c r="P77" i="22"/>
  <c r="Q77" i="22" s="1"/>
  <c r="R77" i="22"/>
  <c r="S77" i="22" s="1"/>
  <c r="T77" i="22"/>
  <c r="U77" i="22" s="1"/>
  <c r="P78" i="22"/>
  <c r="Q78" i="22" s="1"/>
  <c r="R78" i="22"/>
  <c r="S78" i="22" s="1"/>
  <c r="T78" i="22"/>
  <c r="U78" i="22" s="1"/>
  <c r="P79" i="22"/>
  <c r="Q79" i="22" s="1"/>
  <c r="R79" i="22"/>
  <c r="S79" i="22" s="1"/>
  <c r="T79" i="22"/>
  <c r="U79" i="22" s="1"/>
  <c r="P80" i="22"/>
  <c r="Q80" i="22" s="1"/>
  <c r="R80" i="22"/>
  <c r="S80" i="22" s="1"/>
  <c r="T80" i="22"/>
  <c r="U80" i="22" s="1"/>
  <c r="P81" i="22"/>
  <c r="Q81" i="22" s="1"/>
  <c r="R81" i="22"/>
  <c r="S81" i="22" s="1"/>
  <c r="T81" i="22"/>
  <c r="U81" i="22" s="1"/>
  <c r="P82" i="22"/>
  <c r="Q82" i="22" s="1"/>
  <c r="R82" i="22"/>
  <c r="S82" i="22" s="1"/>
  <c r="T82" i="22"/>
  <c r="U82" i="22" s="1"/>
  <c r="P83" i="22"/>
  <c r="Q83" i="22" s="1"/>
  <c r="R83" i="22"/>
  <c r="S83" i="22" s="1"/>
  <c r="T83" i="22"/>
  <c r="U83" i="22" s="1"/>
  <c r="P84" i="22"/>
  <c r="Q84" i="22" s="1"/>
  <c r="R84" i="22"/>
  <c r="S84" i="22" s="1"/>
  <c r="T84" i="22"/>
  <c r="U84" i="22" s="1"/>
  <c r="P85" i="22"/>
  <c r="Q85" i="22" s="1"/>
  <c r="R85" i="22"/>
  <c r="S85" i="22" s="1"/>
  <c r="T85" i="22"/>
  <c r="U85" i="22" s="1"/>
  <c r="P86" i="22"/>
  <c r="Q86" i="22" s="1"/>
  <c r="R86" i="22"/>
  <c r="S86" i="22" s="1"/>
  <c r="T86" i="22"/>
  <c r="U86" i="22" s="1"/>
  <c r="P87" i="22"/>
  <c r="Q87" i="22" s="1"/>
  <c r="R87" i="22"/>
  <c r="S87" i="22" s="1"/>
  <c r="T87" i="22"/>
  <c r="U87" i="22" s="1"/>
  <c r="P88" i="22"/>
  <c r="Q88" i="22" s="1"/>
  <c r="R88" i="22"/>
  <c r="S88" i="22" s="1"/>
  <c r="T88" i="22"/>
  <c r="U88" i="22" s="1"/>
  <c r="P89" i="22"/>
  <c r="Q89" i="22" s="1"/>
  <c r="R89" i="22"/>
  <c r="S89" i="22" s="1"/>
  <c r="T89" i="22"/>
  <c r="U89" i="22" s="1"/>
  <c r="P90" i="22"/>
  <c r="Q90" i="22" s="1"/>
  <c r="R90" i="22"/>
  <c r="S90" i="22" s="1"/>
  <c r="T90" i="22"/>
  <c r="U90" i="22" s="1"/>
  <c r="P91" i="22"/>
  <c r="Q91" i="22" s="1"/>
  <c r="R91" i="22"/>
  <c r="S91" i="22" s="1"/>
  <c r="T91" i="22"/>
  <c r="U91" i="22" s="1"/>
  <c r="P92" i="22"/>
  <c r="Q92" i="22" s="1"/>
  <c r="R92" i="22"/>
  <c r="S92" i="22" s="1"/>
  <c r="T92" i="22"/>
  <c r="U92" i="22" s="1"/>
  <c r="P93" i="22"/>
  <c r="Q93" i="22" s="1"/>
  <c r="R93" i="22"/>
  <c r="S93" i="22" s="1"/>
  <c r="T93" i="22"/>
  <c r="U93" i="22" s="1"/>
  <c r="P94" i="22"/>
  <c r="Q94" i="22" s="1"/>
  <c r="R94" i="22"/>
  <c r="S94" i="22" s="1"/>
  <c r="T94" i="22"/>
  <c r="U94" i="22" s="1"/>
  <c r="P95" i="22"/>
  <c r="Q95" i="22" s="1"/>
  <c r="R95" i="22"/>
  <c r="S95" i="22" s="1"/>
  <c r="T95" i="22"/>
  <c r="U95" i="22" s="1"/>
  <c r="P96" i="22"/>
  <c r="Q96" i="22" s="1"/>
  <c r="R96" i="22"/>
  <c r="S96" i="22" s="1"/>
  <c r="T96" i="22"/>
  <c r="U96" i="22" s="1"/>
  <c r="P97" i="22"/>
  <c r="Q97" i="22" s="1"/>
  <c r="R97" i="22"/>
  <c r="S97" i="22" s="1"/>
  <c r="T97" i="22"/>
  <c r="U97" i="22" s="1"/>
  <c r="P98" i="22"/>
  <c r="Q98" i="22" s="1"/>
  <c r="R98" i="22"/>
  <c r="S98" i="22" s="1"/>
  <c r="T98" i="22"/>
  <c r="U98" i="22" s="1"/>
  <c r="P99" i="22"/>
  <c r="Q99" i="22" s="1"/>
  <c r="R99" i="22"/>
  <c r="S99" i="22" s="1"/>
  <c r="T99" i="22"/>
  <c r="U99" i="22" s="1"/>
  <c r="P100" i="22"/>
  <c r="Q100" i="22" s="1"/>
  <c r="R100" i="22"/>
  <c r="S100" i="22" s="1"/>
  <c r="T100" i="22"/>
  <c r="U100" i="22" s="1"/>
  <c r="P101" i="22"/>
  <c r="Q101" i="22" s="1"/>
  <c r="R101" i="22"/>
  <c r="S101" i="22" s="1"/>
  <c r="T101" i="22"/>
  <c r="U101" i="22" s="1"/>
  <c r="P102" i="22"/>
  <c r="Q102" i="22" s="1"/>
  <c r="R102" i="22"/>
  <c r="S102" i="22" s="1"/>
  <c r="T102" i="22"/>
  <c r="U102" i="22" s="1"/>
  <c r="P103" i="22"/>
  <c r="Q103" i="22" s="1"/>
  <c r="R103" i="22"/>
  <c r="S103" i="22" s="1"/>
  <c r="T103" i="22"/>
  <c r="U103" i="22" s="1"/>
  <c r="P104" i="22"/>
  <c r="Q104" i="22" s="1"/>
  <c r="R104" i="22"/>
  <c r="S104" i="22" s="1"/>
  <c r="T104" i="22"/>
  <c r="U104" i="22" s="1"/>
  <c r="P105" i="22"/>
  <c r="Q105" i="22" s="1"/>
  <c r="R105" i="22"/>
  <c r="S105" i="22" s="1"/>
  <c r="T105" i="22"/>
  <c r="U105" i="22" s="1"/>
  <c r="P106" i="22"/>
  <c r="Q106" i="22" s="1"/>
  <c r="R106" i="22"/>
  <c r="S106" i="22" s="1"/>
  <c r="T106" i="22"/>
  <c r="U106" i="22" s="1"/>
  <c r="P107" i="22"/>
  <c r="Q107" i="22" s="1"/>
  <c r="R107" i="22"/>
  <c r="S107" i="22" s="1"/>
  <c r="T107" i="22"/>
  <c r="U107" i="22" s="1"/>
  <c r="P108" i="22"/>
  <c r="Q108" i="22" s="1"/>
  <c r="R108" i="22"/>
  <c r="S108" i="22" s="1"/>
  <c r="T108" i="22"/>
  <c r="U108" i="22" s="1"/>
  <c r="P109" i="22"/>
  <c r="Q109" i="22" s="1"/>
  <c r="R109" i="22"/>
  <c r="S109" i="22" s="1"/>
  <c r="T109" i="22"/>
  <c r="U109" i="22" s="1"/>
  <c r="P110" i="22"/>
  <c r="Q110" i="22" s="1"/>
  <c r="R110" i="22"/>
  <c r="S110" i="22" s="1"/>
  <c r="T110" i="22"/>
  <c r="U110" i="22" s="1"/>
  <c r="P111" i="22"/>
  <c r="Q111" i="22" s="1"/>
  <c r="R111" i="22"/>
  <c r="S111" i="22"/>
  <c r="T111" i="22"/>
  <c r="U111" i="22" s="1"/>
  <c r="P112" i="22"/>
  <c r="Q112" i="22" s="1"/>
  <c r="R112" i="22"/>
  <c r="S112" i="22" s="1"/>
  <c r="T112" i="22"/>
  <c r="U112" i="22" s="1"/>
  <c r="P113" i="22"/>
  <c r="Q113" i="22" s="1"/>
  <c r="R113" i="22"/>
  <c r="S113" i="22" s="1"/>
  <c r="T113" i="22"/>
  <c r="U113" i="22" s="1"/>
  <c r="P114" i="22"/>
  <c r="Q114" i="22" s="1"/>
  <c r="R114" i="22"/>
  <c r="S114" i="22" s="1"/>
  <c r="T114" i="22"/>
  <c r="U114" i="22" s="1"/>
  <c r="P115" i="22"/>
  <c r="Q115" i="22" s="1"/>
  <c r="R115" i="22"/>
  <c r="S115" i="22" s="1"/>
  <c r="T115" i="22"/>
  <c r="U115" i="22" s="1"/>
  <c r="P116" i="22"/>
  <c r="Q116" i="22" s="1"/>
  <c r="R116" i="22"/>
  <c r="S116" i="22" s="1"/>
  <c r="T116" i="22"/>
  <c r="U116" i="22" s="1"/>
  <c r="P117" i="22"/>
  <c r="Q117" i="22" s="1"/>
  <c r="R117" i="22"/>
  <c r="S117" i="22" s="1"/>
  <c r="T117" i="22"/>
  <c r="U117" i="22" s="1"/>
  <c r="P118" i="22"/>
  <c r="Q118" i="22" s="1"/>
  <c r="R118" i="22"/>
  <c r="S118" i="22" s="1"/>
  <c r="T118" i="22"/>
  <c r="U118" i="22" s="1"/>
  <c r="P119" i="22"/>
  <c r="Q119" i="22" s="1"/>
  <c r="R119" i="22"/>
  <c r="S119" i="22" s="1"/>
  <c r="T119" i="22"/>
  <c r="U119" i="22" s="1"/>
  <c r="P120" i="22"/>
  <c r="Q120" i="22" s="1"/>
  <c r="R120" i="22"/>
  <c r="S120" i="22" s="1"/>
  <c r="T120" i="22"/>
  <c r="U120" i="22" s="1"/>
  <c r="P121" i="22"/>
  <c r="Q121" i="22" s="1"/>
  <c r="R121" i="22"/>
  <c r="S121" i="22" s="1"/>
  <c r="T121" i="22"/>
  <c r="U121" i="22" s="1"/>
  <c r="P122" i="22"/>
  <c r="Q122" i="22" s="1"/>
  <c r="R122" i="22"/>
  <c r="S122" i="22" s="1"/>
  <c r="T122" i="22"/>
  <c r="U122" i="22" s="1"/>
  <c r="P123" i="22"/>
  <c r="Q123" i="22" s="1"/>
  <c r="R123" i="22"/>
  <c r="S123" i="22" s="1"/>
  <c r="T123" i="22"/>
  <c r="U123" i="22" s="1"/>
  <c r="P124" i="22"/>
  <c r="Q124" i="22" s="1"/>
  <c r="R124" i="22"/>
  <c r="S124" i="22" s="1"/>
  <c r="T124" i="22"/>
  <c r="U124" i="22"/>
  <c r="P125" i="22"/>
  <c r="Q125" i="22" s="1"/>
  <c r="R125" i="22"/>
  <c r="S125" i="22" s="1"/>
  <c r="T125" i="22"/>
  <c r="U125" i="22" s="1"/>
  <c r="P126" i="22"/>
  <c r="Q126" i="22" s="1"/>
  <c r="R126" i="22"/>
  <c r="S126" i="22" s="1"/>
  <c r="T126" i="22"/>
  <c r="U126" i="22" s="1"/>
  <c r="P127" i="22"/>
  <c r="Q127" i="22" s="1"/>
  <c r="R127" i="22"/>
  <c r="S127" i="22" s="1"/>
  <c r="T127" i="22"/>
  <c r="U127" i="22" s="1"/>
  <c r="P128" i="22"/>
  <c r="Q128" i="22" s="1"/>
  <c r="R128" i="22"/>
  <c r="S128" i="22" s="1"/>
  <c r="T128" i="22"/>
  <c r="U128" i="22" s="1"/>
  <c r="P129" i="22"/>
  <c r="Q129" i="22" s="1"/>
  <c r="R129" i="22"/>
  <c r="S129" i="22" s="1"/>
  <c r="T129" i="22"/>
  <c r="U129" i="22" s="1"/>
  <c r="P130" i="22"/>
  <c r="Q130" i="22" s="1"/>
  <c r="R130" i="22"/>
  <c r="S130" i="22" s="1"/>
  <c r="T130" i="22"/>
  <c r="U130" i="22" s="1"/>
  <c r="P131" i="22"/>
  <c r="Q131" i="22" s="1"/>
  <c r="R131" i="22"/>
  <c r="S131" i="22" s="1"/>
  <c r="T131" i="22"/>
  <c r="U131" i="22" s="1"/>
  <c r="P132" i="22"/>
  <c r="Q132" i="22" s="1"/>
  <c r="R132" i="22"/>
  <c r="S132" i="22" s="1"/>
  <c r="T132" i="22"/>
  <c r="U132" i="22" s="1"/>
  <c r="P133" i="22"/>
  <c r="Q133" i="22" s="1"/>
  <c r="R133" i="22"/>
  <c r="S133" i="22" s="1"/>
  <c r="T133" i="22"/>
  <c r="U133" i="22" s="1"/>
  <c r="P134" i="22"/>
  <c r="Q134" i="22" s="1"/>
  <c r="R134" i="22"/>
  <c r="S134" i="22" s="1"/>
  <c r="T134" i="22"/>
  <c r="U134" i="22" s="1"/>
  <c r="P135" i="22"/>
  <c r="Q135" i="22" s="1"/>
  <c r="R135" i="22"/>
  <c r="S135" i="22" s="1"/>
  <c r="T135" i="22"/>
  <c r="U135" i="22" s="1"/>
  <c r="P136" i="22"/>
  <c r="Q136" i="22" s="1"/>
  <c r="R136" i="22"/>
  <c r="S136" i="22" s="1"/>
  <c r="T136" i="22"/>
  <c r="U136" i="22" s="1"/>
  <c r="P137" i="22"/>
  <c r="Q137" i="22" s="1"/>
  <c r="R137" i="22"/>
  <c r="S137" i="22" s="1"/>
  <c r="T137" i="22"/>
  <c r="U137" i="22" s="1"/>
  <c r="P138" i="22"/>
  <c r="Q138" i="22" s="1"/>
  <c r="R138" i="22"/>
  <c r="S138" i="22" s="1"/>
  <c r="T138" i="22"/>
  <c r="U138" i="22" s="1"/>
  <c r="P139" i="22"/>
  <c r="Q139" i="22" s="1"/>
  <c r="R139" i="22"/>
  <c r="S139" i="22" s="1"/>
  <c r="T139" i="22"/>
  <c r="U139" i="22" s="1"/>
  <c r="P140" i="22"/>
  <c r="Q140" i="22" s="1"/>
  <c r="R140" i="22"/>
  <c r="S140" i="22" s="1"/>
  <c r="T140" i="22"/>
  <c r="U140" i="22" s="1"/>
  <c r="P141" i="22"/>
  <c r="Q141" i="22" s="1"/>
  <c r="R141" i="22"/>
  <c r="S141" i="22" s="1"/>
  <c r="T141" i="22"/>
  <c r="U141" i="22" s="1"/>
  <c r="P142" i="22"/>
  <c r="Q142" i="22" s="1"/>
  <c r="R142" i="22"/>
  <c r="S142" i="22" s="1"/>
  <c r="T142" i="22"/>
  <c r="U142" i="22" s="1"/>
  <c r="P143" i="22"/>
  <c r="Q143" i="22" s="1"/>
  <c r="R143" i="22"/>
  <c r="S143" i="22" s="1"/>
  <c r="T143" i="22"/>
  <c r="U143" i="22" s="1"/>
  <c r="P144" i="22"/>
  <c r="Q144" i="22" s="1"/>
  <c r="R144" i="22"/>
  <c r="S144" i="22" s="1"/>
  <c r="T144" i="22"/>
  <c r="U144" i="22" s="1"/>
  <c r="P145" i="22"/>
  <c r="Q145" i="22" s="1"/>
  <c r="R145" i="22"/>
  <c r="S145" i="22" s="1"/>
  <c r="T145" i="22"/>
  <c r="U145" i="22" s="1"/>
  <c r="P146" i="22"/>
  <c r="Q146" i="22" s="1"/>
  <c r="R146" i="22"/>
  <c r="S146" i="22" s="1"/>
  <c r="T146" i="22"/>
  <c r="U146" i="22" s="1"/>
  <c r="P147" i="22"/>
  <c r="Q147" i="22" s="1"/>
  <c r="R147" i="22"/>
  <c r="S147" i="22" s="1"/>
  <c r="T147" i="22"/>
  <c r="U147" i="22" s="1"/>
  <c r="P148" i="22"/>
  <c r="Q148" i="22" s="1"/>
  <c r="R148" i="22"/>
  <c r="S148" i="22" s="1"/>
  <c r="T148" i="22"/>
  <c r="U148" i="22" s="1"/>
  <c r="P149" i="22"/>
  <c r="Q149" i="22" s="1"/>
  <c r="R149" i="22"/>
  <c r="S149" i="22" s="1"/>
  <c r="T149" i="22"/>
  <c r="U149" i="22" s="1"/>
  <c r="P150" i="22"/>
  <c r="Q150" i="22" s="1"/>
  <c r="R150" i="22"/>
  <c r="S150" i="22" s="1"/>
  <c r="T150" i="22"/>
  <c r="U150" i="22" s="1"/>
  <c r="P151" i="22"/>
  <c r="Q151" i="22" s="1"/>
  <c r="R151" i="22"/>
  <c r="S151" i="22" s="1"/>
  <c r="T151" i="22"/>
  <c r="U151" i="22" s="1"/>
  <c r="P152" i="22"/>
  <c r="Q152" i="22" s="1"/>
  <c r="R152" i="22"/>
  <c r="S152" i="22" s="1"/>
  <c r="T152" i="22"/>
  <c r="U152" i="22" s="1"/>
  <c r="P153" i="22"/>
  <c r="Q153" i="22" s="1"/>
  <c r="R153" i="22"/>
  <c r="S153" i="22" s="1"/>
  <c r="T153" i="22"/>
  <c r="U153" i="22" s="1"/>
  <c r="P154" i="22"/>
  <c r="Q154" i="22" s="1"/>
  <c r="R154" i="22"/>
  <c r="S154" i="22" s="1"/>
  <c r="T154" i="22"/>
  <c r="U154" i="22" s="1"/>
  <c r="P155" i="22"/>
  <c r="Q155" i="22" s="1"/>
  <c r="R155" i="22"/>
  <c r="S155" i="22" s="1"/>
  <c r="T155" i="22"/>
  <c r="U155" i="22" s="1"/>
  <c r="P156" i="22"/>
  <c r="Q156" i="22" s="1"/>
  <c r="R156" i="22"/>
  <c r="S156" i="22" s="1"/>
  <c r="T156" i="22"/>
  <c r="U156" i="22" s="1"/>
  <c r="P157" i="22"/>
  <c r="Q157" i="22" s="1"/>
  <c r="R157" i="22"/>
  <c r="S157" i="22" s="1"/>
  <c r="T157" i="22"/>
  <c r="U157" i="22" s="1"/>
  <c r="P158" i="22"/>
  <c r="Q158" i="22" s="1"/>
  <c r="R158" i="22"/>
  <c r="S158" i="22" s="1"/>
  <c r="T158" i="22"/>
  <c r="U158" i="22" s="1"/>
  <c r="P159" i="22"/>
  <c r="Q159" i="22" s="1"/>
  <c r="R159" i="22"/>
  <c r="S159" i="22" s="1"/>
  <c r="T159" i="22"/>
  <c r="U159" i="22" s="1"/>
  <c r="P160" i="22"/>
  <c r="Q160" i="22" s="1"/>
  <c r="R160" i="22"/>
  <c r="S160" i="22" s="1"/>
  <c r="T160" i="22"/>
  <c r="U160" i="22" s="1"/>
  <c r="P161" i="22"/>
  <c r="Q161" i="22" s="1"/>
  <c r="R161" i="22"/>
  <c r="S161" i="22" s="1"/>
  <c r="T161" i="22"/>
  <c r="U161" i="22" s="1"/>
  <c r="P162" i="22"/>
  <c r="Q162" i="22" s="1"/>
  <c r="R162" i="22"/>
  <c r="S162" i="22" s="1"/>
  <c r="T162" i="22"/>
  <c r="U162" i="22" s="1"/>
  <c r="P163" i="22"/>
  <c r="Q163" i="22" s="1"/>
  <c r="R163" i="22"/>
  <c r="S163" i="22" s="1"/>
  <c r="T163" i="22"/>
  <c r="U163" i="22" s="1"/>
  <c r="P164" i="22"/>
  <c r="Q164" i="22" s="1"/>
  <c r="R164" i="22"/>
  <c r="S164" i="22" s="1"/>
  <c r="T164" i="22"/>
  <c r="U164" i="22" s="1"/>
  <c r="P165" i="22"/>
  <c r="Q165" i="22" s="1"/>
  <c r="R165" i="22"/>
  <c r="S165" i="22" s="1"/>
  <c r="T165" i="22"/>
  <c r="U165" i="22" s="1"/>
  <c r="P166" i="22"/>
  <c r="Q166" i="22" s="1"/>
  <c r="R166" i="22"/>
  <c r="S166" i="22" s="1"/>
  <c r="T166" i="22"/>
  <c r="U166" i="22" s="1"/>
  <c r="P167" i="22"/>
  <c r="Q167" i="22" s="1"/>
  <c r="R167" i="22"/>
  <c r="S167" i="22" s="1"/>
  <c r="T167" i="22"/>
  <c r="U167" i="22" s="1"/>
  <c r="P168" i="22"/>
  <c r="Q168" i="22" s="1"/>
  <c r="R168" i="22"/>
  <c r="S168" i="22" s="1"/>
  <c r="T168" i="22"/>
  <c r="U168" i="22" s="1"/>
  <c r="P169" i="22"/>
  <c r="Q169" i="22" s="1"/>
  <c r="R169" i="22"/>
  <c r="S169" i="22" s="1"/>
  <c r="T169" i="22"/>
  <c r="U169" i="22" s="1"/>
  <c r="P170" i="22"/>
  <c r="Q170" i="22" s="1"/>
  <c r="R170" i="22"/>
  <c r="S170" i="22" s="1"/>
  <c r="T170" i="22"/>
  <c r="U170" i="22" s="1"/>
  <c r="P171" i="22"/>
  <c r="Q171" i="22" s="1"/>
  <c r="R171" i="22"/>
  <c r="S171" i="22" s="1"/>
  <c r="T171" i="22"/>
  <c r="U171" i="22" s="1"/>
  <c r="P172" i="22"/>
  <c r="Q172" i="22" s="1"/>
  <c r="R172" i="22"/>
  <c r="S172" i="22" s="1"/>
  <c r="T172" i="22"/>
  <c r="U172" i="22" s="1"/>
  <c r="P173" i="22"/>
  <c r="Q173" i="22" s="1"/>
  <c r="R173" i="22"/>
  <c r="S173" i="22" s="1"/>
  <c r="T173" i="22"/>
  <c r="U173" i="22" s="1"/>
  <c r="P174" i="22"/>
  <c r="Q174" i="22" s="1"/>
  <c r="R174" i="22"/>
  <c r="S174" i="22" s="1"/>
  <c r="T174" i="22"/>
  <c r="U174" i="22" s="1"/>
  <c r="P175" i="22"/>
  <c r="Q175" i="22" s="1"/>
  <c r="R175" i="22"/>
  <c r="S175" i="22" s="1"/>
  <c r="T175" i="22"/>
  <c r="U175" i="22" s="1"/>
  <c r="P176" i="22"/>
  <c r="Q176" i="22" s="1"/>
  <c r="R176" i="22"/>
  <c r="S176" i="22" s="1"/>
  <c r="T176" i="22"/>
  <c r="U176" i="22" s="1"/>
  <c r="P177" i="22"/>
  <c r="Q177" i="22" s="1"/>
  <c r="R177" i="22"/>
  <c r="S177" i="22" s="1"/>
  <c r="T177" i="22"/>
  <c r="U177" i="22" s="1"/>
  <c r="P178" i="22"/>
  <c r="Q178" i="22" s="1"/>
  <c r="R178" i="22"/>
  <c r="S178" i="22" s="1"/>
  <c r="T178" i="22"/>
  <c r="U178" i="22" s="1"/>
  <c r="P179" i="22"/>
  <c r="Q179" i="22" s="1"/>
  <c r="R179" i="22"/>
  <c r="S179" i="22" s="1"/>
  <c r="T179" i="22"/>
  <c r="U179" i="22" s="1"/>
  <c r="P180" i="22"/>
  <c r="Q180" i="22" s="1"/>
  <c r="R180" i="22"/>
  <c r="S180" i="22" s="1"/>
  <c r="T180" i="22"/>
  <c r="U180" i="22" s="1"/>
  <c r="P181" i="22"/>
  <c r="Q181" i="22" s="1"/>
  <c r="R181" i="22"/>
  <c r="S181" i="22" s="1"/>
  <c r="T181" i="22"/>
  <c r="U181" i="22" s="1"/>
  <c r="P182" i="22"/>
  <c r="Q182" i="22" s="1"/>
  <c r="R182" i="22"/>
  <c r="S182" i="22" s="1"/>
  <c r="T182" i="22"/>
  <c r="U182" i="22" s="1"/>
  <c r="P183" i="22"/>
  <c r="Q183" i="22" s="1"/>
  <c r="R183" i="22"/>
  <c r="S183" i="22" s="1"/>
  <c r="T183" i="22"/>
  <c r="U183" i="22" s="1"/>
  <c r="P184" i="22"/>
  <c r="Q184" i="22" s="1"/>
  <c r="R184" i="22"/>
  <c r="S184" i="22" s="1"/>
  <c r="T184" i="22"/>
  <c r="U184" i="22" s="1"/>
  <c r="P185" i="22"/>
  <c r="Q185" i="22" s="1"/>
  <c r="R185" i="22"/>
  <c r="S185" i="22" s="1"/>
  <c r="T185" i="22"/>
  <c r="U185" i="22" s="1"/>
  <c r="P186" i="22"/>
  <c r="Q186" i="22" s="1"/>
  <c r="R186" i="22"/>
  <c r="S186" i="22" s="1"/>
  <c r="T186" i="22"/>
  <c r="U186" i="22" s="1"/>
  <c r="P187" i="22"/>
  <c r="Q187" i="22" s="1"/>
  <c r="R187" i="22"/>
  <c r="S187" i="22" s="1"/>
  <c r="T187" i="22"/>
  <c r="U187" i="22" s="1"/>
  <c r="P188" i="22"/>
  <c r="Q188" i="22" s="1"/>
  <c r="R188" i="22"/>
  <c r="S188" i="22" s="1"/>
  <c r="T188" i="22"/>
  <c r="U188" i="22" s="1"/>
  <c r="P189" i="22"/>
  <c r="Q189" i="22" s="1"/>
  <c r="R189" i="22"/>
  <c r="S189" i="22" s="1"/>
  <c r="T189" i="22"/>
  <c r="U189" i="22" s="1"/>
  <c r="P190" i="22"/>
  <c r="Q190" i="22" s="1"/>
  <c r="R190" i="22"/>
  <c r="S190" i="22" s="1"/>
  <c r="T190" i="22"/>
  <c r="U190" i="22" s="1"/>
  <c r="P191" i="22"/>
  <c r="Q191" i="22" s="1"/>
  <c r="R191" i="22"/>
  <c r="S191" i="22" s="1"/>
  <c r="T191" i="22"/>
  <c r="U191" i="22" s="1"/>
  <c r="P192" i="22"/>
  <c r="Q192" i="22" s="1"/>
  <c r="R192" i="22"/>
  <c r="S192" i="22" s="1"/>
  <c r="T192" i="22"/>
  <c r="U192" i="22" s="1"/>
  <c r="P193" i="22"/>
  <c r="Q193" i="22" s="1"/>
  <c r="R193" i="22"/>
  <c r="S193" i="22" s="1"/>
  <c r="T193" i="22"/>
  <c r="U193" i="22" s="1"/>
  <c r="P194" i="22"/>
  <c r="Q194" i="22" s="1"/>
  <c r="R194" i="22"/>
  <c r="S194" i="22" s="1"/>
  <c r="T194" i="22"/>
  <c r="U194" i="22" s="1"/>
  <c r="P195" i="22"/>
  <c r="Q195" i="22" s="1"/>
  <c r="R195" i="22"/>
  <c r="S195" i="22" s="1"/>
  <c r="T195" i="22"/>
  <c r="U195" i="22" s="1"/>
  <c r="P196" i="22"/>
  <c r="Q196" i="22" s="1"/>
  <c r="R196" i="22"/>
  <c r="S196" i="22" s="1"/>
  <c r="T196" i="22"/>
  <c r="U196" i="22" s="1"/>
  <c r="P197" i="22"/>
  <c r="Q197" i="22" s="1"/>
  <c r="R197" i="22"/>
  <c r="S197" i="22" s="1"/>
  <c r="T197" i="22"/>
  <c r="U197" i="22" s="1"/>
  <c r="P198" i="22"/>
  <c r="Q198" i="22" s="1"/>
  <c r="R198" i="22"/>
  <c r="S198" i="22" s="1"/>
  <c r="T198" i="22"/>
  <c r="U198" i="22" s="1"/>
  <c r="P199" i="22"/>
  <c r="Q199" i="22" s="1"/>
  <c r="R199" i="22"/>
  <c r="S199" i="22" s="1"/>
  <c r="T199" i="22"/>
  <c r="U199" i="22" s="1"/>
  <c r="P200" i="22"/>
  <c r="Q200" i="22" s="1"/>
  <c r="R200" i="22"/>
  <c r="S200" i="22" s="1"/>
  <c r="T200" i="22"/>
  <c r="U200" i="22" s="1"/>
  <c r="P201" i="22"/>
  <c r="Q201" i="22" s="1"/>
  <c r="R201" i="22"/>
  <c r="S201" i="22" s="1"/>
  <c r="T201" i="22"/>
  <c r="U201" i="22" s="1"/>
  <c r="P202" i="22"/>
  <c r="Q202" i="22" s="1"/>
  <c r="R202" i="22"/>
  <c r="S202" i="22" s="1"/>
  <c r="T202" i="22"/>
  <c r="U202" i="22" s="1"/>
  <c r="P203" i="22"/>
  <c r="Q203" i="22" s="1"/>
  <c r="R203" i="22"/>
  <c r="S203" i="22" s="1"/>
  <c r="T203" i="22"/>
  <c r="U203" i="22" s="1"/>
  <c r="P204" i="22"/>
  <c r="Q204" i="22" s="1"/>
  <c r="R204" i="22"/>
  <c r="S204" i="22" s="1"/>
  <c r="T204" i="22"/>
  <c r="U204" i="22" s="1"/>
  <c r="P205" i="22"/>
  <c r="Q205" i="22" s="1"/>
  <c r="R205" i="22"/>
  <c r="S205" i="22" s="1"/>
  <c r="T205" i="22"/>
  <c r="U205" i="22" s="1"/>
  <c r="P206" i="22"/>
  <c r="Q206" i="22" s="1"/>
  <c r="R206" i="22"/>
  <c r="S206" i="22" s="1"/>
  <c r="T206" i="22"/>
  <c r="U206" i="22" s="1"/>
  <c r="P207" i="22"/>
  <c r="Q207" i="22" s="1"/>
  <c r="R207" i="22"/>
  <c r="S207" i="22" s="1"/>
  <c r="T207" i="22"/>
  <c r="U207" i="22" s="1"/>
  <c r="P208" i="22"/>
  <c r="Q208" i="22" s="1"/>
  <c r="R208" i="22"/>
  <c r="S208" i="22" s="1"/>
  <c r="T208" i="22"/>
  <c r="U208" i="22" s="1"/>
  <c r="P209" i="22"/>
  <c r="Q209" i="22" s="1"/>
  <c r="R209" i="22"/>
  <c r="S209" i="22" s="1"/>
  <c r="T209" i="22"/>
  <c r="U209" i="22" s="1"/>
  <c r="P210" i="22"/>
  <c r="Q210" i="22" s="1"/>
  <c r="R210" i="22"/>
  <c r="S210" i="22" s="1"/>
  <c r="T210" i="22"/>
  <c r="U210" i="22" s="1"/>
  <c r="P211" i="22"/>
  <c r="Q211" i="22" s="1"/>
  <c r="R211" i="22"/>
  <c r="S211" i="22" s="1"/>
  <c r="T211" i="22"/>
  <c r="U211" i="22" s="1"/>
  <c r="P212" i="22"/>
  <c r="Q212" i="22" s="1"/>
  <c r="R212" i="22"/>
  <c r="S212" i="22" s="1"/>
  <c r="T212" i="22"/>
  <c r="U212" i="22" s="1"/>
  <c r="P213" i="22"/>
  <c r="Q213" i="22" s="1"/>
  <c r="R213" i="22"/>
  <c r="S213" i="22" s="1"/>
  <c r="T213" i="22"/>
  <c r="U213" i="22" s="1"/>
  <c r="P214" i="22"/>
  <c r="Q214" i="22" s="1"/>
  <c r="R214" i="22"/>
  <c r="S214" i="22" s="1"/>
  <c r="T214" i="22"/>
  <c r="U214" i="22" s="1"/>
  <c r="P215" i="22"/>
  <c r="Q215" i="22" s="1"/>
  <c r="R215" i="22"/>
  <c r="S215" i="22" s="1"/>
  <c r="T215" i="22"/>
  <c r="U215" i="22" s="1"/>
  <c r="P216" i="22"/>
  <c r="Q216" i="22" s="1"/>
  <c r="R216" i="22"/>
  <c r="S216" i="22" s="1"/>
  <c r="T216" i="22"/>
  <c r="U216" i="22" s="1"/>
  <c r="P217" i="22"/>
  <c r="Q217" i="22" s="1"/>
  <c r="R217" i="22"/>
  <c r="S217" i="22" s="1"/>
  <c r="T217" i="22"/>
  <c r="U217" i="22" s="1"/>
  <c r="P218" i="22"/>
  <c r="Q218" i="22" s="1"/>
  <c r="R218" i="22"/>
  <c r="S218" i="22" s="1"/>
  <c r="T218" i="22"/>
  <c r="U218" i="22" s="1"/>
  <c r="P219" i="22"/>
  <c r="Q219" i="22" s="1"/>
  <c r="R219" i="22"/>
  <c r="S219" i="22" s="1"/>
  <c r="T219" i="22"/>
  <c r="U219" i="22" s="1"/>
  <c r="P220" i="22"/>
  <c r="Q220" i="22" s="1"/>
  <c r="R220" i="22"/>
  <c r="S220" i="22" s="1"/>
  <c r="T220" i="22"/>
  <c r="U220" i="22" s="1"/>
  <c r="P221" i="22"/>
  <c r="Q221" i="22" s="1"/>
  <c r="R221" i="22"/>
  <c r="S221" i="22" s="1"/>
  <c r="T221" i="22"/>
  <c r="U221" i="22" s="1"/>
  <c r="P222" i="22"/>
  <c r="Q222" i="22" s="1"/>
  <c r="R222" i="22"/>
  <c r="S222" i="22" s="1"/>
  <c r="T222" i="22"/>
  <c r="U222" i="22" s="1"/>
  <c r="P223" i="22"/>
  <c r="Q223" i="22" s="1"/>
  <c r="R223" i="22"/>
  <c r="S223" i="22" s="1"/>
  <c r="T223" i="22"/>
  <c r="U223" i="22" s="1"/>
  <c r="P224" i="22"/>
  <c r="Q224" i="22" s="1"/>
  <c r="R224" i="22"/>
  <c r="S224" i="22" s="1"/>
  <c r="T224" i="22"/>
  <c r="U224" i="22" s="1"/>
  <c r="P225" i="22"/>
  <c r="Q225" i="22" s="1"/>
  <c r="R225" i="22"/>
  <c r="S225" i="22" s="1"/>
  <c r="T225" i="22"/>
  <c r="U225" i="22" s="1"/>
  <c r="P226" i="22"/>
  <c r="Q226" i="22" s="1"/>
  <c r="R226" i="22"/>
  <c r="S226" i="22" s="1"/>
  <c r="T226" i="22"/>
  <c r="U226" i="22" s="1"/>
  <c r="P227" i="22"/>
  <c r="Q227" i="22" s="1"/>
  <c r="R227" i="22"/>
  <c r="S227" i="22" s="1"/>
  <c r="T227" i="22"/>
  <c r="U227" i="22" s="1"/>
  <c r="P228" i="22"/>
  <c r="Q228" i="22" s="1"/>
  <c r="R228" i="22"/>
  <c r="S228" i="22" s="1"/>
  <c r="T228" i="22"/>
  <c r="U228" i="22" s="1"/>
  <c r="P229" i="22"/>
  <c r="Q229" i="22" s="1"/>
  <c r="R229" i="22"/>
  <c r="S229" i="22" s="1"/>
  <c r="T229" i="22"/>
  <c r="U229" i="22" s="1"/>
  <c r="P230" i="22"/>
  <c r="Q230" i="22" s="1"/>
  <c r="R230" i="22"/>
  <c r="S230" i="22" s="1"/>
  <c r="T230" i="22"/>
  <c r="U230" i="22" s="1"/>
  <c r="P231" i="22"/>
  <c r="Q231" i="22" s="1"/>
  <c r="R231" i="22"/>
  <c r="S231" i="22" s="1"/>
  <c r="T231" i="22"/>
  <c r="U231" i="22" s="1"/>
  <c r="P232" i="22"/>
  <c r="Q232" i="22" s="1"/>
  <c r="R232" i="22"/>
  <c r="S232" i="22" s="1"/>
  <c r="T232" i="22"/>
  <c r="U232" i="22" s="1"/>
  <c r="P233" i="22"/>
  <c r="Q233" i="22" s="1"/>
  <c r="R233" i="22"/>
  <c r="S233" i="22" s="1"/>
  <c r="T233" i="22"/>
  <c r="U233" i="22" s="1"/>
  <c r="P234" i="22"/>
  <c r="Q234" i="22" s="1"/>
  <c r="R234" i="22"/>
  <c r="S234" i="22" s="1"/>
  <c r="T234" i="22"/>
  <c r="U234" i="22" s="1"/>
  <c r="P235" i="22"/>
  <c r="Q235" i="22" s="1"/>
  <c r="R235" i="22"/>
  <c r="S235" i="22" s="1"/>
  <c r="T235" i="22"/>
  <c r="U235" i="22" s="1"/>
  <c r="P236" i="22"/>
  <c r="Q236" i="22" s="1"/>
  <c r="R236" i="22"/>
  <c r="S236" i="22" s="1"/>
  <c r="T236" i="22"/>
  <c r="U236" i="22" s="1"/>
  <c r="P237" i="22"/>
  <c r="Q237" i="22" s="1"/>
  <c r="R237" i="22"/>
  <c r="S237" i="22" s="1"/>
  <c r="T237" i="22"/>
  <c r="U237" i="22" s="1"/>
  <c r="P238" i="22"/>
  <c r="Q238" i="22" s="1"/>
  <c r="R238" i="22"/>
  <c r="S238" i="22" s="1"/>
  <c r="T238" i="22"/>
  <c r="U238" i="22" s="1"/>
  <c r="P239" i="22"/>
  <c r="Q239" i="22" s="1"/>
  <c r="R239" i="22"/>
  <c r="S239" i="22" s="1"/>
  <c r="T239" i="22"/>
  <c r="U239" i="22" s="1"/>
  <c r="P240" i="22"/>
  <c r="Q240" i="22" s="1"/>
  <c r="R240" i="22"/>
  <c r="S240" i="22" s="1"/>
  <c r="T240" i="22"/>
  <c r="U240" i="22" s="1"/>
  <c r="P241" i="22"/>
  <c r="Q241" i="22" s="1"/>
  <c r="R241" i="22"/>
  <c r="S241" i="22" s="1"/>
  <c r="T241" i="22"/>
  <c r="U241" i="22" s="1"/>
  <c r="P242" i="22"/>
  <c r="Q242" i="22" s="1"/>
  <c r="R242" i="22"/>
  <c r="S242" i="22" s="1"/>
  <c r="T242" i="22"/>
  <c r="U242" i="22" s="1"/>
  <c r="P243" i="22"/>
  <c r="Q243" i="22" s="1"/>
  <c r="R243" i="22"/>
  <c r="S243" i="22" s="1"/>
  <c r="T243" i="22"/>
  <c r="U243" i="22" s="1"/>
  <c r="P244" i="22"/>
  <c r="Q244" i="22" s="1"/>
  <c r="R244" i="22"/>
  <c r="S244" i="22" s="1"/>
  <c r="T244" i="22"/>
  <c r="U244" i="22" s="1"/>
  <c r="P245" i="22"/>
  <c r="Q245" i="22" s="1"/>
  <c r="R245" i="22"/>
  <c r="S245" i="22" s="1"/>
  <c r="T245" i="22"/>
  <c r="U245" i="22" s="1"/>
  <c r="P246" i="22"/>
  <c r="Q246" i="22" s="1"/>
  <c r="R246" i="22"/>
  <c r="S246" i="22" s="1"/>
  <c r="T246" i="22"/>
  <c r="U246" i="22" s="1"/>
  <c r="P247" i="22"/>
  <c r="Q247" i="22" s="1"/>
  <c r="R247" i="22"/>
  <c r="S247" i="22" s="1"/>
  <c r="T247" i="22"/>
  <c r="U247" i="22" s="1"/>
  <c r="P248" i="22"/>
  <c r="Q248" i="22" s="1"/>
  <c r="R248" i="22"/>
  <c r="S248" i="22" s="1"/>
  <c r="T248" i="22"/>
  <c r="U248" i="22" s="1"/>
  <c r="P249" i="22"/>
  <c r="Q249" i="22" s="1"/>
  <c r="R249" i="22"/>
  <c r="S249" i="22" s="1"/>
  <c r="T249" i="22"/>
  <c r="U249" i="22" s="1"/>
  <c r="P250" i="22"/>
  <c r="Q250" i="22" s="1"/>
  <c r="R250" i="22"/>
  <c r="S250" i="22" s="1"/>
  <c r="T250" i="22"/>
  <c r="U250" i="22" s="1"/>
  <c r="P251" i="22"/>
  <c r="Q251" i="22" s="1"/>
  <c r="R251" i="22"/>
  <c r="S251" i="22" s="1"/>
  <c r="T251" i="22"/>
  <c r="U251" i="22" s="1"/>
  <c r="P252" i="22"/>
  <c r="Q252" i="22" s="1"/>
  <c r="R252" i="22"/>
  <c r="S252" i="22" s="1"/>
  <c r="T252" i="22"/>
  <c r="U252" i="22" s="1"/>
  <c r="P253" i="22"/>
  <c r="Q253" i="22" s="1"/>
  <c r="R253" i="22"/>
  <c r="S253" i="22" s="1"/>
  <c r="T253" i="22"/>
  <c r="U253" i="22" s="1"/>
  <c r="P254" i="22"/>
  <c r="Q254" i="22" s="1"/>
  <c r="R254" i="22"/>
  <c r="S254" i="22" s="1"/>
  <c r="T254" i="22"/>
  <c r="U254" i="22" s="1"/>
  <c r="P255" i="22"/>
  <c r="Q255" i="22" s="1"/>
  <c r="R255" i="22"/>
  <c r="S255" i="22" s="1"/>
  <c r="T255" i="22"/>
  <c r="U255" i="22" s="1"/>
  <c r="P256" i="22"/>
  <c r="Q256" i="22" s="1"/>
  <c r="R256" i="22"/>
  <c r="S256" i="22" s="1"/>
  <c r="T256" i="22"/>
  <c r="U256" i="22" s="1"/>
  <c r="P257" i="22"/>
  <c r="Q257" i="22" s="1"/>
  <c r="R257" i="22"/>
  <c r="S257" i="22" s="1"/>
  <c r="T257" i="22"/>
  <c r="U257" i="22" s="1"/>
  <c r="P258" i="22"/>
  <c r="Q258" i="22" s="1"/>
  <c r="R258" i="22"/>
  <c r="S258" i="22" s="1"/>
  <c r="T258" i="22"/>
  <c r="U258" i="22" s="1"/>
  <c r="P259" i="22"/>
  <c r="Q259" i="22" s="1"/>
  <c r="R259" i="22"/>
  <c r="S259" i="22" s="1"/>
  <c r="T259" i="22"/>
  <c r="U259" i="22" s="1"/>
  <c r="P260" i="22"/>
  <c r="Q260" i="22" s="1"/>
  <c r="R260" i="22"/>
  <c r="S260" i="22" s="1"/>
  <c r="T260" i="22"/>
  <c r="U260" i="22" s="1"/>
  <c r="P261" i="22"/>
  <c r="Q261" i="22" s="1"/>
  <c r="R261" i="22"/>
  <c r="S261" i="22" s="1"/>
  <c r="T261" i="22"/>
  <c r="U261" i="22" s="1"/>
  <c r="P262" i="22"/>
  <c r="Q262" i="22" s="1"/>
  <c r="R262" i="22"/>
  <c r="S262" i="22" s="1"/>
  <c r="T262" i="22"/>
  <c r="U262" i="22" s="1"/>
  <c r="P263" i="22"/>
  <c r="Q263" i="22" s="1"/>
  <c r="R263" i="22"/>
  <c r="S263" i="22" s="1"/>
  <c r="T263" i="22"/>
  <c r="U263" i="22" s="1"/>
  <c r="P264" i="22"/>
  <c r="Q264" i="22" s="1"/>
  <c r="R264" i="22"/>
  <c r="S264" i="22" s="1"/>
  <c r="T264" i="22"/>
  <c r="U264" i="22" s="1"/>
  <c r="P265" i="22"/>
  <c r="Q265" i="22" s="1"/>
  <c r="R265" i="22"/>
  <c r="S265" i="22" s="1"/>
  <c r="T265" i="22"/>
  <c r="U265" i="22" s="1"/>
  <c r="P266" i="22"/>
  <c r="Q266" i="22" s="1"/>
  <c r="R266" i="22"/>
  <c r="S266" i="22" s="1"/>
  <c r="T266" i="22"/>
  <c r="U266" i="22" s="1"/>
  <c r="P267" i="22"/>
  <c r="Q267" i="22" s="1"/>
  <c r="R267" i="22"/>
  <c r="S267" i="22" s="1"/>
  <c r="T267" i="22"/>
  <c r="U267" i="22" s="1"/>
  <c r="P268" i="22"/>
  <c r="Q268" i="22" s="1"/>
  <c r="R268" i="22"/>
  <c r="S268" i="22" s="1"/>
  <c r="T268" i="22"/>
  <c r="U268" i="22" s="1"/>
  <c r="P269" i="22"/>
  <c r="Q269" i="22" s="1"/>
  <c r="R269" i="22"/>
  <c r="S269" i="22" s="1"/>
  <c r="T269" i="22"/>
  <c r="U269" i="22" s="1"/>
  <c r="P270" i="22"/>
  <c r="Q270" i="22" s="1"/>
  <c r="R270" i="22"/>
  <c r="S270" i="22" s="1"/>
  <c r="T270" i="22"/>
  <c r="U270" i="22" s="1"/>
  <c r="P271" i="22"/>
  <c r="Q271" i="22" s="1"/>
  <c r="R271" i="22"/>
  <c r="S271" i="22" s="1"/>
  <c r="T271" i="22"/>
  <c r="U271" i="22" s="1"/>
  <c r="P272" i="22"/>
  <c r="Q272" i="22" s="1"/>
  <c r="R272" i="22"/>
  <c r="S272" i="22" s="1"/>
  <c r="T272" i="22"/>
  <c r="U272" i="22" s="1"/>
  <c r="P273" i="22"/>
  <c r="Q273" i="22" s="1"/>
  <c r="R273" i="22"/>
  <c r="S273" i="22" s="1"/>
  <c r="T273" i="22"/>
  <c r="U273" i="22" s="1"/>
  <c r="P274" i="22"/>
  <c r="Q274" i="22" s="1"/>
  <c r="R274" i="22"/>
  <c r="S274" i="22" s="1"/>
  <c r="T274" i="22"/>
  <c r="U274" i="22" s="1"/>
  <c r="P275" i="22"/>
  <c r="Q275" i="22" s="1"/>
  <c r="R275" i="22"/>
  <c r="S275" i="22" s="1"/>
  <c r="T275" i="22"/>
  <c r="U275" i="22" s="1"/>
  <c r="P276" i="22"/>
  <c r="Q276" i="22" s="1"/>
  <c r="R276" i="22"/>
  <c r="S276" i="22" s="1"/>
  <c r="T276" i="22"/>
  <c r="U276" i="22" s="1"/>
  <c r="P277" i="22"/>
  <c r="Q277" i="22" s="1"/>
  <c r="R277" i="22"/>
  <c r="S277" i="22" s="1"/>
  <c r="T277" i="22"/>
  <c r="U277" i="22" s="1"/>
  <c r="P278" i="22"/>
  <c r="Q278" i="22" s="1"/>
  <c r="R278" i="22"/>
  <c r="S278" i="22" s="1"/>
  <c r="T278" i="22"/>
  <c r="U278" i="22" s="1"/>
  <c r="P279" i="22"/>
  <c r="Q279" i="22" s="1"/>
  <c r="R279" i="22"/>
  <c r="S279" i="22" s="1"/>
  <c r="T279" i="22"/>
  <c r="U279" i="22" s="1"/>
  <c r="P280" i="22"/>
  <c r="Q280" i="22" s="1"/>
  <c r="R280" i="22"/>
  <c r="S280" i="22" s="1"/>
  <c r="T280" i="22"/>
  <c r="U280" i="22" s="1"/>
  <c r="P281" i="22"/>
  <c r="Q281" i="22" s="1"/>
  <c r="R281" i="22"/>
  <c r="S281" i="22" s="1"/>
  <c r="T281" i="22"/>
  <c r="U281" i="22" s="1"/>
  <c r="P282" i="22"/>
  <c r="Q282" i="22" s="1"/>
  <c r="R282" i="22"/>
  <c r="S282" i="22" s="1"/>
  <c r="T282" i="22"/>
  <c r="U282" i="22" s="1"/>
  <c r="P283" i="22"/>
  <c r="Q283" i="22" s="1"/>
  <c r="R283" i="22"/>
  <c r="S283" i="22" s="1"/>
  <c r="T283" i="22"/>
  <c r="U283" i="22" s="1"/>
  <c r="P284" i="22"/>
  <c r="Q284" i="22" s="1"/>
  <c r="R284" i="22"/>
  <c r="S284" i="22" s="1"/>
  <c r="T284" i="22"/>
  <c r="U284" i="22" s="1"/>
  <c r="P285" i="22"/>
  <c r="Q285" i="22" s="1"/>
  <c r="R285" i="22"/>
  <c r="S285" i="22" s="1"/>
  <c r="T285" i="22"/>
  <c r="U285" i="22" s="1"/>
  <c r="P286" i="22"/>
  <c r="Q286" i="22" s="1"/>
  <c r="R286" i="22"/>
  <c r="S286" i="22" s="1"/>
  <c r="T286" i="22"/>
  <c r="U286" i="22" s="1"/>
  <c r="P287" i="22"/>
  <c r="Q287" i="22" s="1"/>
  <c r="R287" i="22"/>
  <c r="S287" i="22" s="1"/>
  <c r="T287" i="22"/>
  <c r="U287" i="22" s="1"/>
  <c r="P288" i="22"/>
  <c r="Q288" i="22" s="1"/>
  <c r="R288" i="22"/>
  <c r="S288" i="22" s="1"/>
  <c r="T288" i="22"/>
  <c r="U288" i="22" s="1"/>
  <c r="P289" i="22"/>
  <c r="Q289" i="22" s="1"/>
  <c r="R289" i="22"/>
  <c r="S289" i="22" s="1"/>
  <c r="T289" i="22"/>
  <c r="U289" i="22" s="1"/>
  <c r="P290" i="22"/>
  <c r="Q290" i="22" s="1"/>
  <c r="R290" i="22"/>
  <c r="S290" i="22" s="1"/>
  <c r="T290" i="22"/>
  <c r="U290" i="22" s="1"/>
  <c r="P291" i="22"/>
  <c r="Q291" i="22" s="1"/>
  <c r="R291" i="22"/>
  <c r="S291" i="22" s="1"/>
  <c r="T291" i="22"/>
  <c r="U291" i="22" s="1"/>
  <c r="P292" i="22"/>
  <c r="Q292" i="22" s="1"/>
  <c r="R292" i="22"/>
  <c r="S292" i="22" s="1"/>
  <c r="T292" i="22"/>
  <c r="U292" i="22" s="1"/>
  <c r="P293" i="22"/>
  <c r="Q293" i="22" s="1"/>
  <c r="R293" i="22"/>
  <c r="S293" i="22" s="1"/>
  <c r="T293" i="22"/>
  <c r="U293" i="22" s="1"/>
  <c r="P294" i="22"/>
  <c r="Q294" i="22" s="1"/>
  <c r="R294" i="22"/>
  <c r="S294" i="22" s="1"/>
  <c r="T294" i="22"/>
  <c r="U294" i="22" s="1"/>
  <c r="P295" i="22"/>
  <c r="Q295" i="22" s="1"/>
  <c r="R295" i="22"/>
  <c r="S295" i="22" s="1"/>
  <c r="T295" i="22"/>
  <c r="U295" i="22" s="1"/>
  <c r="P296" i="22"/>
  <c r="Q296" i="22" s="1"/>
  <c r="R296" i="22"/>
  <c r="S296" i="22" s="1"/>
  <c r="T296" i="22"/>
  <c r="U296" i="22" s="1"/>
  <c r="P297" i="22"/>
  <c r="Q297" i="22" s="1"/>
  <c r="R297" i="22"/>
  <c r="S297" i="22" s="1"/>
  <c r="T297" i="22"/>
  <c r="U297" i="22" s="1"/>
  <c r="P298" i="22"/>
  <c r="Q298" i="22" s="1"/>
  <c r="R298" i="22"/>
  <c r="S298" i="22" s="1"/>
  <c r="T298" i="22"/>
  <c r="U298" i="22" s="1"/>
  <c r="P299" i="22"/>
  <c r="Q299" i="22" s="1"/>
  <c r="R299" i="22"/>
  <c r="S299" i="22" s="1"/>
  <c r="T299" i="22"/>
  <c r="U299" i="22" s="1"/>
  <c r="P300" i="22"/>
  <c r="Q300" i="22" s="1"/>
  <c r="R300" i="22"/>
  <c r="S300" i="22" s="1"/>
  <c r="T300" i="22"/>
  <c r="U300" i="22" s="1"/>
  <c r="P301" i="22"/>
  <c r="Q301" i="22" s="1"/>
  <c r="R301" i="22"/>
  <c r="S301" i="22" s="1"/>
  <c r="T301" i="22"/>
  <c r="U301" i="22" s="1"/>
  <c r="P302" i="22"/>
  <c r="Q302" i="22" s="1"/>
  <c r="R302" i="22"/>
  <c r="S302" i="22" s="1"/>
  <c r="T302" i="22"/>
  <c r="U302" i="22" s="1"/>
  <c r="P303" i="22"/>
  <c r="Q303" i="22" s="1"/>
  <c r="R303" i="22"/>
  <c r="S303" i="22" s="1"/>
  <c r="T303" i="22"/>
  <c r="U303" i="22" s="1"/>
  <c r="P304" i="22"/>
  <c r="Q304" i="22" s="1"/>
  <c r="R304" i="22"/>
  <c r="S304" i="22" s="1"/>
  <c r="T304" i="22"/>
  <c r="U304" i="22" s="1"/>
  <c r="P305" i="22"/>
  <c r="Q305" i="22" s="1"/>
  <c r="R305" i="22"/>
  <c r="S305" i="22" s="1"/>
  <c r="T305" i="22"/>
  <c r="U305" i="22" s="1"/>
  <c r="P306" i="22"/>
  <c r="Q306" i="22" s="1"/>
  <c r="R306" i="22"/>
  <c r="S306" i="22" s="1"/>
  <c r="T306" i="22"/>
  <c r="U306" i="22" s="1"/>
  <c r="P307" i="22"/>
  <c r="Q307" i="22" s="1"/>
  <c r="R307" i="22"/>
  <c r="S307" i="22" s="1"/>
  <c r="T307" i="22"/>
  <c r="U307" i="22" s="1"/>
  <c r="P308" i="22"/>
  <c r="Q308" i="22" s="1"/>
  <c r="R308" i="22"/>
  <c r="S308" i="22" s="1"/>
  <c r="T308" i="22"/>
  <c r="U308" i="22" s="1"/>
  <c r="P309" i="22"/>
  <c r="Q309" i="22" s="1"/>
  <c r="R309" i="22"/>
  <c r="S309" i="22" s="1"/>
  <c r="T309" i="22"/>
  <c r="U309" i="22" s="1"/>
  <c r="P310" i="22"/>
  <c r="Q310" i="22" s="1"/>
  <c r="R310" i="22"/>
  <c r="S310" i="22" s="1"/>
  <c r="T310" i="22"/>
  <c r="U310" i="22" s="1"/>
  <c r="P311" i="22"/>
  <c r="Q311" i="22" s="1"/>
  <c r="R311" i="22"/>
  <c r="S311" i="22" s="1"/>
  <c r="T311" i="22"/>
  <c r="U311" i="22" s="1"/>
  <c r="J39" i="22"/>
  <c r="J39" i="23"/>
  <c r="J37" i="23"/>
  <c r="J39" i="24"/>
  <c r="J38" i="24"/>
  <c r="I39" i="22"/>
  <c r="I39" i="23"/>
  <c r="I37" i="23"/>
  <c r="I39" i="24"/>
  <c r="I38" i="24"/>
  <c r="N302" i="22"/>
  <c r="K39" i="22"/>
  <c r="K38" i="22"/>
  <c r="K37" i="22"/>
  <c r="K36" i="22"/>
  <c r="K35" i="22"/>
  <c r="K39" i="23"/>
  <c r="K38" i="23"/>
  <c r="K37" i="23"/>
  <c r="K36" i="23"/>
  <c r="K39" i="24"/>
  <c r="K38" i="24"/>
  <c r="K37" i="24"/>
  <c r="K36" i="24"/>
  <c r="K35" i="24"/>
  <c r="K34" i="22"/>
  <c r="K35" i="23"/>
  <c r="K34" i="24"/>
  <c r="T44" i="22"/>
  <c r="T44" i="23"/>
  <c r="T45" i="23"/>
  <c r="T46" i="23"/>
  <c r="T47" i="23"/>
  <c r="T48" i="23"/>
  <c r="T49" i="23"/>
  <c r="T50" i="23"/>
  <c r="T51" i="23"/>
  <c r="T52" i="23"/>
  <c r="T53" i="23"/>
  <c r="T54" i="23"/>
  <c r="T55" i="23"/>
  <c r="T56" i="23"/>
  <c r="T57" i="23"/>
  <c r="T58" i="23"/>
  <c r="T59" i="23"/>
  <c r="T60" i="23"/>
  <c r="T61" i="23"/>
  <c r="T62" i="23"/>
  <c r="T63" i="23"/>
  <c r="T64" i="23"/>
  <c r="T65" i="23"/>
  <c r="T66" i="23"/>
  <c r="T67" i="23"/>
  <c r="T43" i="22"/>
  <c r="T43" i="23"/>
  <c r="R44" i="22"/>
  <c r="R44" i="23"/>
  <c r="R45" i="23"/>
  <c r="R46" i="23"/>
  <c r="R47" i="23"/>
  <c r="R48" i="23"/>
  <c r="R49" i="23"/>
  <c r="R50" i="23"/>
  <c r="R51" i="23"/>
  <c r="R52" i="23"/>
  <c r="R53" i="23"/>
  <c r="R54" i="23"/>
  <c r="R55" i="23"/>
  <c r="R56" i="23"/>
  <c r="R57" i="23"/>
  <c r="R58" i="23"/>
  <c r="R59" i="23"/>
  <c r="R60" i="23"/>
  <c r="R61" i="23"/>
  <c r="R62" i="23"/>
  <c r="R63" i="23"/>
  <c r="R64" i="23"/>
  <c r="R65" i="23"/>
  <c r="R66" i="23"/>
  <c r="R67" i="23"/>
  <c r="R43" i="22"/>
  <c r="R43" i="23"/>
  <c r="H39" i="22"/>
  <c r="H39" i="23"/>
  <c r="H37" i="23"/>
  <c r="H39" i="24"/>
  <c r="H38" i="24"/>
  <c r="G39" i="22"/>
  <c r="G39" i="23"/>
  <c r="G37" i="23"/>
  <c r="G39" i="24"/>
  <c r="G38" i="24"/>
  <c r="F39" i="22"/>
  <c r="F39" i="23"/>
  <c r="F37" i="23"/>
  <c r="F39" i="24"/>
  <c r="F38" i="24"/>
  <c r="E39" i="22"/>
  <c r="E39" i="23"/>
  <c r="E37" i="23"/>
  <c r="E39" i="24"/>
  <c r="E38" i="24"/>
  <c r="O223" i="24" l="1"/>
  <c r="O109" i="24"/>
  <c r="O169" i="24"/>
  <c r="O235" i="24"/>
  <c r="O114" i="24"/>
  <c r="O149" i="24"/>
  <c r="O107" i="24"/>
  <c r="O195" i="24"/>
  <c r="O133" i="24"/>
  <c r="O254" i="24"/>
  <c r="AA152" i="12"/>
  <c r="J38" i="12"/>
  <c r="AA216" i="14"/>
  <c r="J38" i="14"/>
  <c r="AC216" i="14"/>
  <c r="H38" i="14"/>
  <c r="AE216" i="14"/>
  <c r="F38" i="14"/>
  <c r="AD152" i="12"/>
  <c r="AB152" i="12"/>
  <c r="Z92" i="12"/>
  <c r="AA92" i="12" s="1"/>
  <c r="AD92" i="12"/>
  <c r="AE92" i="12" s="1"/>
  <c r="AB92" i="12"/>
  <c r="AC92" i="12" s="1"/>
  <c r="AD172" i="16"/>
  <c r="AE172" i="16" s="1"/>
  <c r="AB172" i="16"/>
  <c r="AC172" i="16" s="1"/>
  <c r="Z172" i="16"/>
  <c r="AA172" i="16" s="1"/>
  <c r="AD167" i="16"/>
  <c r="AB167" i="16"/>
  <c r="Z167" i="16"/>
  <c r="AB78" i="12"/>
  <c r="AC78" i="12" s="1"/>
  <c r="Z78" i="12"/>
  <c r="AA78" i="12" s="1"/>
  <c r="AD78" i="12"/>
  <c r="AE78" i="12" s="1"/>
  <c r="Z104" i="12"/>
  <c r="AA104" i="12" s="1"/>
  <c r="AB104" i="12"/>
  <c r="AC104" i="12" s="1"/>
  <c r="AD104" i="12"/>
  <c r="AE104" i="12" s="1"/>
  <c r="AB176" i="16"/>
  <c r="AC176" i="16" s="1"/>
  <c r="Z176" i="16"/>
  <c r="AA176" i="16" s="1"/>
  <c r="AD65" i="12"/>
  <c r="AB65" i="12"/>
  <c r="Z65" i="12"/>
  <c r="AB179" i="16"/>
  <c r="AC179" i="16" s="1"/>
  <c r="Z179" i="16"/>
  <c r="AA179" i="16" s="1"/>
  <c r="Z77" i="12"/>
  <c r="AA77" i="12" s="1"/>
  <c r="AD77" i="12"/>
  <c r="AE77" i="12" s="1"/>
  <c r="AB77" i="12"/>
  <c r="AC77" i="12" s="1"/>
  <c r="AB66" i="12"/>
  <c r="AC66" i="12" s="1"/>
  <c r="Z66" i="12"/>
  <c r="AA66" i="12" s="1"/>
  <c r="AD66" i="12"/>
  <c r="AE66" i="12" s="1"/>
  <c r="AB181" i="16"/>
  <c r="AC181" i="16" s="1"/>
  <c r="AD181" i="16"/>
  <c r="AE181" i="16" s="1"/>
  <c r="Z181" i="16"/>
  <c r="AA181" i="16" s="1"/>
  <c r="N93" i="12"/>
  <c r="X93" i="12" s="1"/>
  <c r="AD144" i="14"/>
  <c r="AE144" i="14" s="1"/>
  <c r="AB144" i="14"/>
  <c r="AC144" i="14" s="1"/>
  <c r="Z144" i="14"/>
  <c r="N95" i="12"/>
  <c r="X95" i="12" s="1"/>
  <c r="Y95" i="12" s="1"/>
  <c r="AD145" i="14"/>
  <c r="AE145" i="14" s="1"/>
  <c r="AB145" i="14"/>
  <c r="AC145" i="14" s="1"/>
  <c r="Z145" i="14"/>
  <c r="AA145" i="14" s="1"/>
  <c r="AB76" i="12"/>
  <c r="AC76" i="12" s="1"/>
  <c r="Z76" i="12"/>
  <c r="AA76" i="12" s="1"/>
  <c r="AD76" i="12"/>
  <c r="AE76" i="12" s="1"/>
  <c r="AD67" i="12"/>
  <c r="AE67" i="12" s="1"/>
  <c r="AB67" i="12"/>
  <c r="AC67" i="12" s="1"/>
  <c r="Z67" i="12"/>
  <c r="AA67" i="12" s="1"/>
  <c r="AD91" i="12"/>
  <c r="AE91" i="12" s="1"/>
  <c r="AB91" i="12"/>
  <c r="AC91" i="12" s="1"/>
  <c r="Z91" i="12"/>
  <c r="AA91" i="12" s="1"/>
  <c r="AB68" i="12"/>
  <c r="AC68" i="12" s="1"/>
  <c r="AD68" i="12"/>
  <c r="AE68" i="12" s="1"/>
  <c r="Z68" i="12"/>
  <c r="AA68" i="12" s="1"/>
  <c r="N94" i="12"/>
  <c r="X94" i="12" s="1"/>
  <c r="Y94" i="12" s="1"/>
  <c r="E38" i="14"/>
  <c r="G38" i="14"/>
  <c r="I38" i="14"/>
  <c r="R35" i="3"/>
  <c r="T36" i="3"/>
  <c r="T35" i="3"/>
  <c r="S35" i="3"/>
  <c r="T39" i="3"/>
  <c r="R36" i="3"/>
  <c r="S36" i="3"/>
  <c r="I38" i="12"/>
  <c r="N98" i="12"/>
  <c r="X98" i="12" s="1"/>
  <c r="Y98" i="12" s="1"/>
  <c r="N111" i="12"/>
  <c r="X111" i="12" s="1"/>
  <c r="Y111" i="12" s="1"/>
  <c r="F20" i="12"/>
  <c r="O81" i="24"/>
  <c r="O104" i="24"/>
  <c r="O148" i="24"/>
  <c r="O55" i="24"/>
  <c r="O61" i="24"/>
  <c r="O73" i="24"/>
  <c r="O105" i="24"/>
  <c r="O59" i="24"/>
  <c r="O62" i="24"/>
  <c r="O85" i="24"/>
  <c r="O97" i="24"/>
  <c r="O63" i="24"/>
  <c r="O95" i="24"/>
  <c r="O251" i="24"/>
  <c r="O79" i="24"/>
  <c r="O51" i="24"/>
  <c r="O99" i="24"/>
  <c r="O156" i="24"/>
  <c r="O161" i="24"/>
  <c r="O221" i="24"/>
  <c r="O43" i="24"/>
  <c r="O49" i="24"/>
  <c r="O66" i="24"/>
  <c r="O102" i="24"/>
  <c r="O127" i="24"/>
  <c r="O173" i="24"/>
  <c r="O236" i="24"/>
  <c r="O249" i="24"/>
  <c r="O198" i="24"/>
  <c r="O247" i="24"/>
  <c r="J37" i="22"/>
  <c r="O47" i="24"/>
  <c r="O157" i="24"/>
  <c r="O196" i="24"/>
  <c r="Q253" i="24"/>
  <c r="O253" i="24"/>
  <c r="J35" i="22"/>
  <c r="J36" i="22"/>
  <c r="O100" i="24"/>
  <c r="O210" i="24"/>
  <c r="O233" i="24"/>
  <c r="Q114" i="24"/>
  <c r="I35" i="22"/>
  <c r="O129" i="24"/>
  <c r="O131" i="24"/>
  <c r="O117" i="24"/>
  <c r="O179" i="24"/>
  <c r="O241" i="24"/>
  <c r="O46" i="24"/>
  <c r="Q51" i="24"/>
  <c r="O67" i="24"/>
  <c r="O77" i="24"/>
  <c r="O108" i="24"/>
  <c r="O137" i="24"/>
  <c r="O147" i="24"/>
  <c r="Q149" i="24"/>
  <c r="O182" i="24"/>
  <c r="O197" i="24"/>
  <c r="O229" i="24"/>
  <c r="O234" i="24"/>
  <c r="O257" i="24"/>
  <c r="O75" i="24"/>
  <c r="O96" i="24"/>
  <c r="O113" i="24"/>
  <c r="O177" i="24"/>
  <c r="O209" i="24"/>
  <c r="O219" i="24"/>
  <c r="O250" i="24"/>
  <c r="O118" i="24"/>
  <c r="O123" i="24"/>
  <c r="O227" i="24"/>
  <c r="O60" i="24"/>
  <c r="O58" i="24"/>
  <c r="O71" i="24"/>
  <c r="O89" i="24"/>
  <c r="O116" i="24"/>
  <c r="O128" i="24"/>
  <c r="O164" i="24"/>
  <c r="O302" i="22"/>
  <c r="G38" i="23"/>
  <c r="O80" i="24"/>
  <c r="Q60" i="24"/>
  <c r="O111" i="24"/>
  <c r="Q111" i="24"/>
  <c r="O125" i="24"/>
  <c r="Q125" i="24"/>
  <c r="O180" i="24"/>
  <c r="Q180" i="24"/>
  <c r="Q90" i="24"/>
  <c r="O90" i="24"/>
  <c r="Q130" i="24"/>
  <c r="O130" i="24"/>
  <c r="O205" i="24"/>
  <c r="O207" i="24"/>
  <c r="Q75" i="24"/>
  <c r="Q193" i="24"/>
  <c r="O193" i="24"/>
  <c r="Q200" i="24"/>
  <c r="O200" i="24"/>
  <c r="O212" i="24"/>
  <c r="Q212" i="24"/>
  <c r="Q217" i="24"/>
  <c r="O217" i="24"/>
  <c r="Q112" i="24"/>
  <c r="O112" i="24"/>
  <c r="O54" i="24"/>
  <c r="O78" i="24"/>
  <c r="Q78" i="24"/>
  <c r="O91" i="24"/>
  <c r="O93" i="24"/>
  <c r="O98" i="24"/>
  <c r="O225" i="24"/>
  <c r="Q225" i="24"/>
  <c r="O252" i="24"/>
  <c r="Q252" i="24"/>
  <c r="O155" i="24"/>
  <c r="Q155" i="24"/>
  <c r="O230" i="24"/>
  <c r="Q230" i="24"/>
  <c r="Q143" i="24"/>
  <c r="O143" i="24"/>
  <c r="O69" i="24"/>
  <c r="O86" i="24"/>
  <c r="O153" i="24"/>
  <c r="Q153" i="24"/>
  <c r="O255" i="24"/>
  <c r="Q69" i="24"/>
  <c r="O84" i="24"/>
  <c r="O243" i="24"/>
  <c r="Q243" i="24"/>
  <c r="Q255" i="24"/>
  <c r="O175" i="24"/>
  <c r="O211" i="24"/>
  <c r="O226" i="24"/>
  <c r="Q94" i="24"/>
  <c r="O94" i="24"/>
  <c r="Q120" i="24"/>
  <c r="O120" i="24"/>
  <c r="Q139" i="24"/>
  <c r="O139" i="24"/>
  <c r="O44" i="24"/>
  <c r="O57" i="24"/>
  <c r="O64" i="24"/>
  <c r="O88" i="24"/>
  <c r="O103" i="24"/>
  <c r="O124" i="24"/>
  <c r="O126" i="24"/>
  <c r="O151" i="24"/>
  <c r="O176" i="24"/>
  <c r="O187" i="24"/>
  <c r="O191" i="24"/>
  <c r="O208" i="24"/>
  <c r="O232" i="24"/>
  <c r="O248" i="24"/>
  <c r="O244" i="24"/>
  <c r="O53" i="24"/>
  <c r="O68" i="24"/>
  <c r="O82" i="24"/>
  <c r="Q128" i="24"/>
  <c r="O183" i="24"/>
  <c r="O185" i="24"/>
  <c r="O202" i="24"/>
  <c r="O215" i="24"/>
  <c r="Q221" i="24"/>
  <c r="O238" i="24"/>
  <c r="O106" i="24"/>
  <c r="O141" i="24"/>
  <c r="O158" i="24"/>
  <c r="O194" i="24"/>
  <c r="O213" i="24"/>
  <c r="Q257" i="24"/>
  <c r="O50" i="24"/>
  <c r="O52" i="24"/>
  <c r="O72" i="24"/>
  <c r="O76" i="24"/>
  <c r="O87" i="24"/>
  <c r="O115" i="24"/>
  <c r="O121" i="24"/>
  <c r="O144" i="24"/>
  <c r="O146" i="24"/>
  <c r="O165" i="24"/>
  <c r="O167" i="24"/>
  <c r="O199" i="24"/>
  <c r="O201" i="24"/>
  <c r="O203" i="24"/>
  <c r="O214" i="24"/>
  <c r="O216" i="24"/>
  <c r="O218" i="24"/>
  <c r="O231" i="24"/>
  <c r="O237" i="24"/>
  <c r="O239" i="24"/>
  <c r="O70" i="24"/>
  <c r="Q96" i="24"/>
  <c r="Q131" i="24"/>
  <c r="O140" i="24"/>
  <c r="O159" i="24"/>
  <c r="O178" i="24"/>
  <c r="Q182" i="24"/>
  <c r="O56" i="24"/>
  <c r="O65" i="24"/>
  <c r="O74" i="24"/>
  <c r="O83" i="24"/>
  <c r="O92" i="24"/>
  <c r="O101" i="24"/>
  <c r="O110" i="24"/>
  <c r="O119" i="24"/>
  <c r="O138" i="24"/>
  <c r="Q154" i="24"/>
  <c r="O154" i="24"/>
  <c r="Q249" i="24"/>
  <c r="Q136" i="24"/>
  <c r="O136" i="24"/>
  <c r="Q172" i="24"/>
  <c r="O172" i="24"/>
  <c r="O174" i="24"/>
  <c r="O192" i="24"/>
  <c r="Q190" i="24"/>
  <c r="O190" i="24"/>
  <c r="O228" i="24"/>
  <c r="O48" i="24"/>
  <c r="O45" i="24"/>
  <c r="Q53" i="24"/>
  <c r="Q62" i="24"/>
  <c r="Q71" i="24"/>
  <c r="Q80" i="24"/>
  <c r="Q89" i="24"/>
  <c r="Q98" i="24"/>
  <c r="Q107" i="24"/>
  <c r="Q116" i="24"/>
  <c r="O246" i="24"/>
  <c r="O135" i="24"/>
  <c r="Q159" i="24"/>
  <c r="O171" i="24"/>
  <c r="O122" i="24"/>
  <c r="Q141" i="24"/>
  <c r="O189" i="24"/>
  <c r="Q195" i="24"/>
  <c r="Q213" i="24"/>
  <c r="Q59" i="24"/>
  <c r="Q68" i="24"/>
  <c r="Q77" i="24"/>
  <c r="Q86" i="24"/>
  <c r="Q95" i="24"/>
  <c r="Q104" i="24"/>
  <c r="Q113" i="24"/>
  <c r="Q122" i="24"/>
  <c r="Q177" i="24"/>
  <c r="Q231" i="24"/>
  <c r="O166" i="24"/>
  <c r="O184" i="24"/>
  <c r="O132" i="24"/>
  <c r="O145" i="24"/>
  <c r="O150" i="24"/>
  <c r="O163" i="24"/>
  <c r="O168" i="24"/>
  <c r="O181" i="24"/>
  <c r="O186" i="24"/>
  <c r="O204" i="24"/>
  <c r="O222" i="24"/>
  <c r="O240" i="24"/>
  <c r="O258" i="24"/>
  <c r="O245" i="24"/>
  <c r="O142" i="24"/>
  <c r="O160" i="24"/>
  <c r="O134" i="24"/>
  <c r="O152" i="24"/>
  <c r="O170" i="24"/>
  <c r="O188" i="24"/>
  <c r="O206" i="24"/>
  <c r="O224" i="24"/>
  <c r="O242" i="24"/>
  <c r="L39" i="24"/>
  <c r="F38" i="23"/>
  <c r="N34" i="23"/>
  <c r="L34" i="23"/>
  <c r="L37" i="23"/>
  <c r="M34" i="23"/>
  <c r="E38" i="23"/>
  <c r="I36" i="22"/>
  <c r="I37" i="22"/>
  <c r="J38" i="22"/>
  <c r="I38" i="22"/>
  <c r="L39" i="23"/>
  <c r="L38" i="24"/>
  <c r="H38" i="23"/>
  <c r="E35" i="23"/>
  <c r="F35" i="24"/>
  <c r="E36" i="22"/>
  <c r="G36" i="24"/>
  <c r="G35" i="22"/>
  <c r="F36" i="23"/>
  <c r="F37" i="22"/>
  <c r="F36" i="22"/>
  <c r="N36" i="22" s="1"/>
  <c r="E35" i="22"/>
  <c r="F35" i="23"/>
  <c r="E36" i="23"/>
  <c r="G34" i="22"/>
  <c r="F34" i="22"/>
  <c r="F35" i="22"/>
  <c r="G36" i="23"/>
  <c r="G35" i="24"/>
  <c r="G36" i="22"/>
  <c r="N37" i="23"/>
  <c r="H36" i="24"/>
  <c r="G35" i="23"/>
  <c r="H37" i="22"/>
  <c r="H36" i="22"/>
  <c r="H35" i="22"/>
  <c r="H34" i="22"/>
  <c r="E37" i="22"/>
  <c r="E34" i="22"/>
  <c r="N39" i="22"/>
  <c r="F34" i="24"/>
  <c r="E35" i="24"/>
  <c r="E34" i="24"/>
  <c r="F36" i="24"/>
  <c r="M37" i="23"/>
  <c r="M38" i="24"/>
  <c r="M39" i="23"/>
  <c r="M39" i="24"/>
  <c r="N38" i="24"/>
  <c r="N39" i="24"/>
  <c r="N39" i="23"/>
  <c r="M39" i="22"/>
  <c r="G34" i="24"/>
  <c r="H34" i="24"/>
  <c r="E36" i="24"/>
  <c r="G37" i="22"/>
  <c r="H35" i="23"/>
  <c r="H35" i="24"/>
  <c r="H36" i="23"/>
  <c r="N38" i="23" l="1"/>
  <c r="N35" i="24"/>
  <c r="AE65" i="12"/>
  <c r="Y93" i="12"/>
  <c r="L35" i="12"/>
  <c r="AC152" i="12"/>
  <c r="AE152" i="12"/>
  <c r="AA65" i="12"/>
  <c r="AD93" i="12"/>
  <c r="AE93" i="12" s="1"/>
  <c r="AC65" i="12"/>
  <c r="AC167" i="16"/>
  <c r="H38" i="16"/>
  <c r="AA167" i="16"/>
  <c r="J38" i="16"/>
  <c r="AE167" i="16"/>
  <c r="AA144" i="14"/>
  <c r="J35" i="14"/>
  <c r="Z93" i="12"/>
  <c r="AA93" i="12" s="1"/>
  <c r="AB93" i="12"/>
  <c r="AC93" i="12" s="1"/>
  <c r="Z111" i="12"/>
  <c r="AA111" i="12" s="1"/>
  <c r="Z98" i="12"/>
  <c r="AA98" i="12" s="1"/>
  <c r="Z94" i="12"/>
  <c r="AA94" i="12" s="1"/>
  <c r="AB94" i="12"/>
  <c r="AC94" i="12" s="1"/>
  <c r="Z95" i="12"/>
  <c r="AA95" i="12" s="1"/>
  <c r="AD94" i="12"/>
  <c r="AE94" i="12" s="1"/>
  <c r="AB95" i="12"/>
  <c r="AC95" i="12" s="1"/>
  <c r="AB98" i="12"/>
  <c r="AC98" i="12" s="1"/>
  <c r="AD95" i="12"/>
  <c r="AE95" i="12" s="1"/>
  <c r="AD98" i="12"/>
  <c r="AE98" i="12" s="1"/>
  <c r="T38" i="14"/>
  <c r="S38" i="14"/>
  <c r="R38" i="14"/>
  <c r="I35" i="14"/>
  <c r="I38" i="16"/>
  <c r="G38" i="16"/>
  <c r="T38" i="12"/>
  <c r="M38" i="23"/>
  <c r="N35" i="22"/>
  <c r="M36" i="24"/>
  <c r="M35" i="23"/>
  <c r="M36" i="23"/>
  <c r="M34" i="22"/>
  <c r="M35" i="22"/>
  <c r="M36" i="22"/>
  <c r="N35" i="23"/>
  <c r="N34" i="24"/>
  <c r="N34" i="22"/>
  <c r="N36" i="23"/>
  <c r="M35" i="24"/>
  <c r="N37" i="22"/>
  <c r="N36" i="24"/>
  <c r="M37" i="22"/>
  <c r="M34" i="24"/>
  <c r="J35" i="12" l="1"/>
  <c r="I35" i="12"/>
  <c r="T35" i="14"/>
  <c r="S38" i="16"/>
  <c r="T38" i="16"/>
  <c r="K35" i="12"/>
  <c r="U44" i="22"/>
  <c r="U44" i="23"/>
  <c r="U45" i="23"/>
  <c r="U46" i="23"/>
  <c r="U47" i="23"/>
  <c r="U48" i="23"/>
  <c r="U49" i="23"/>
  <c r="U50" i="23"/>
  <c r="U51" i="23"/>
  <c r="U52" i="23"/>
  <c r="U53" i="23"/>
  <c r="U54" i="23"/>
  <c r="U55" i="23"/>
  <c r="U56" i="23"/>
  <c r="U57" i="23"/>
  <c r="U58" i="23"/>
  <c r="U59" i="23"/>
  <c r="U60" i="23"/>
  <c r="U61" i="23"/>
  <c r="U62" i="23"/>
  <c r="U63" i="23"/>
  <c r="U64" i="23"/>
  <c r="U65" i="23"/>
  <c r="U66" i="23"/>
  <c r="U67" i="23"/>
  <c r="U43" i="22"/>
  <c r="U43" i="23"/>
  <c r="S44" i="22"/>
  <c r="S44" i="23"/>
  <c r="S45" i="23"/>
  <c r="S46" i="23"/>
  <c r="S47" i="23"/>
  <c r="S48" i="23"/>
  <c r="S49" i="23"/>
  <c r="S50" i="23"/>
  <c r="S51" i="23"/>
  <c r="S52" i="23"/>
  <c r="S53" i="23"/>
  <c r="S54" i="23"/>
  <c r="S55" i="23"/>
  <c r="S56" i="23"/>
  <c r="S57" i="23"/>
  <c r="S58" i="23"/>
  <c r="S59" i="23"/>
  <c r="S60" i="23"/>
  <c r="S61" i="23"/>
  <c r="S62" i="23"/>
  <c r="S63" i="23"/>
  <c r="S64" i="23"/>
  <c r="S65" i="23"/>
  <c r="S66" i="23"/>
  <c r="S67" i="23"/>
  <c r="S43" i="22"/>
  <c r="S43" i="23"/>
  <c r="P44" i="22"/>
  <c r="Q44" i="22" s="1"/>
  <c r="P44" i="23"/>
  <c r="P45" i="23"/>
  <c r="P46" i="23"/>
  <c r="P47" i="23"/>
  <c r="P48" i="23"/>
  <c r="P49" i="23"/>
  <c r="P50" i="23"/>
  <c r="P51" i="23"/>
  <c r="P52" i="23"/>
  <c r="P53" i="23"/>
  <c r="P54" i="23"/>
  <c r="P55" i="23"/>
  <c r="P56" i="23"/>
  <c r="P57" i="23"/>
  <c r="P58" i="23"/>
  <c r="P59" i="23"/>
  <c r="P60" i="23"/>
  <c r="P61" i="23"/>
  <c r="P62" i="23"/>
  <c r="P63" i="23"/>
  <c r="P64" i="23"/>
  <c r="P65" i="23"/>
  <c r="P66" i="23"/>
  <c r="P67" i="23"/>
  <c r="P43" i="22"/>
  <c r="P43" i="23"/>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74" i="22"/>
  <c r="N75" i="22"/>
  <c r="N76" i="22"/>
  <c r="N77" i="22"/>
  <c r="N78" i="22"/>
  <c r="N79" i="22"/>
  <c r="N80" i="22"/>
  <c r="N81" i="22"/>
  <c r="N82" i="22"/>
  <c r="N83" i="22"/>
  <c r="N84" i="22"/>
  <c r="N85" i="22"/>
  <c r="N86" i="22"/>
  <c r="N87" i="22"/>
  <c r="N88" i="22"/>
  <c r="N89" i="22"/>
  <c r="N90" i="22"/>
  <c r="N91" i="22"/>
  <c r="N92" i="22"/>
  <c r="N93" i="22"/>
  <c r="N94" i="22"/>
  <c r="N95" i="22"/>
  <c r="N96" i="22"/>
  <c r="N97" i="22"/>
  <c r="N98" i="22"/>
  <c r="N99" i="22"/>
  <c r="N100" i="22"/>
  <c r="N101" i="22"/>
  <c r="N102" i="22"/>
  <c r="N103" i="22"/>
  <c r="N104" i="22"/>
  <c r="N105" i="22"/>
  <c r="N106" i="22"/>
  <c r="N107" i="22"/>
  <c r="N108" i="22"/>
  <c r="N109" i="22"/>
  <c r="N110" i="22"/>
  <c r="N111" i="22"/>
  <c r="N112" i="22"/>
  <c r="N113" i="22"/>
  <c r="N114" i="22"/>
  <c r="N115" i="22"/>
  <c r="N116" i="22"/>
  <c r="N117" i="22"/>
  <c r="N118" i="22"/>
  <c r="N119" i="22"/>
  <c r="N120" i="22"/>
  <c r="N121" i="22"/>
  <c r="N122" i="22"/>
  <c r="N123" i="22"/>
  <c r="N124" i="22"/>
  <c r="N125" i="22"/>
  <c r="N126" i="22"/>
  <c r="N127" i="22"/>
  <c r="N128" i="22"/>
  <c r="N129" i="22"/>
  <c r="N130" i="22"/>
  <c r="N131" i="22"/>
  <c r="N132" i="22"/>
  <c r="N133" i="22"/>
  <c r="N134" i="22"/>
  <c r="N135" i="22"/>
  <c r="N136" i="22"/>
  <c r="N137" i="22"/>
  <c r="N138" i="22"/>
  <c r="N139" i="22"/>
  <c r="N140" i="22"/>
  <c r="N141" i="22"/>
  <c r="N142" i="22"/>
  <c r="N143" i="22"/>
  <c r="N144" i="22"/>
  <c r="N145" i="22"/>
  <c r="N146" i="22"/>
  <c r="N147" i="22"/>
  <c r="N148" i="22"/>
  <c r="N149" i="22"/>
  <c r="N150" i="22"/>
  <c r="N151" i="22"/>
  <c r="N152" i="22"/>
  <c r="N153" i="22"/>
  <c r="N154" i="22"/>
  <c r="N155" i="22"/>
  <c r="N156" i="22"/>
  <c r="N157" i="22"/>
  <c r="N158" i="22"/>
  <c r="N159" i="22"/>
  <c r="N160" i="22"/>
  <c r="N161" i="22"/>
  <c r="N162" i="22"/>
  <c r="N163" i="22"/>
  <c r="N164" i="22"/>
  <c r="N165" i="22"/>
  <c r="N166" i="22"/>
  <c r="N167" i="22"/>
  <c r="N168" i="22"/>
  <c r="N169" i="22"/>
  <c r="N170" i="22"/>
  <c r="N171" i="22"/>
  <c r="N172" i="22"/>
  <c r="N173" i="22"/>
  <c r="N174" i="22"/>
  <c r="N175" i="22"/>
  <c r="N176" i="22"/>
  <c r="N177" i="22"/>
  <c r="N178" i="22"/>
  <c r="N179" i="22"/>
  <c r="N180" i="22"/>
  <c r="N181" i="22"/>
  <c r="N182" i="22"/>
  <c r="N183" i="22"/>
  <c r="N184" i="22"/>
  <c r="N185" i="22"/>
  <c r="N186" i="22"/>
  <c r="N187" i="22"/>
  <c r="N188" i="22"/>
  <c r="N189" i="22"/>
  <c r="N190" i="22"/>
  <c r="N191" i="22"/>
  <c r="N192" i="22"/>
  <c r="N193" i="22"/>
  <c r="N194" i="22"/>
  <c r="N195" i="22"/>
  <c r="N196" i="22"/>
  <c r="N197" i="22"/>
  <c r="N198" i="22"/>
  <c r="N199" i="22"/>
  <c r="N200" i="22"/>
  <c r="N201" i="22"/>
  <c r="N202" i="22"/>
  <c r="N203" i="22"/>
  <c r="N204" i="22"/>
  <c r="N205" i="22"/>
  <c r="N206" i="22"/>
  <c r="N207" i="22"/>
  <c r="N208" i="22"/>
  <c r="N209" i="22"/>
  <c r="N210" i="22"/>
  <c r="N211" i="22"/>
  <c r="N212" i="22"/>
  <c r="N213" i="22"/>
  <c r="N214" i="22"/>
  <c r="N215" i="22"/>
  <c r="N216" i="22"/>
  <c r="N217" i="22"/>
  <c r="N218" i="22"/>
  <c r="N219" i="22"/>
  <c r="N220" i="22"/>
  <c r="N221" i="22"/>
  <c r="N222" i="22"/>
  <c r="N223" i="22"/>
  <c r="N224" i="22"/>
  <c r="N225" i="22"/>
  <c r="N226" i="22"/>
  <c r="N227" i="22"/>
  <c r="N228" i="22"/>
  <c r="N229" i="22"/>
  <c r="N230" i="22"/>
  <c r="N231" i="22"/>
  <c r="N232" i="22"/>
  <c r="N233" i="22"/>
  <c r="N234" i="22"/>
  <c r="N235" i="22"/>
  <c r="N236" i="22"/>
  <c r="N237" i="22"/>
  <c r="N238" i="22"/>
  <c r="N239" i="22"/>
  <c r="N240" i="22"/>
  <c r="N241" i="22"/>
  <c r="N242" i="22"/>
  <c r="N243" i="22"/>
  <c r="N244" i="22"/>
  <c r="N245" i="22"/>
  <c r="N246" i="22"/>
  <c r="N247" i="22"/>
  <c r="N248" i="22"/>
  <c r="N249" i="22"/>
  <c r="N250" i="22"/>
  <c r="N251" i="22"/>
  <c r="N252" i="22"/>
  <c r="N253" i="22"/>
  <c r="N254" i="22"/>
  <c r="N255" i="22"/>
  <c r="N256" i="22"/>
  <c r="N257" i="22"/>
  <c r="N258" i="22"/>
  <c r="N259" i="22"/>
  <c r="N260" i="22"/>
  <c r="N261" i="22"/>
  <c r="N262" i="22"/>
  <c r="N263" i="22"/>
  <c r="N264" i="22"/>
  <c r="N265" i="22"/>
  <c r="N266" i="22"/>
  <c r="N267" i="22"/>
  <c r="N268" i="22"/>
  <c r="N269" i="22"/>
  <c r="N270" i="22"/>
  <c r="N271" i="22"/>
  <c r="N272" i="22"/>
  <c r="N273" i="22"/>
  <c r="N274" i="22"/>
  <c r="N275" i="22"/>
  <c r="N276" i="22"/>
  <c r="N277" i="22"/>
  <c r="N278" i="22"/>
  <c r="N279" i="22"/>
  <c r="N280" i="22"/>
  <c r="N281" i="22"/>
  <c r="N282" i="22"/>
  <c r="N283" i="22"/>
  <c r="N284" i="22"/>
  <c r="N285" i="22"/>
  <c r="N286" i="22"/>
  <c r="N287" i="22"/>
  <c r="N288" i="22"/>
  <c r="N289" i="22"/>
  <c r="N290" i="22"/>
  <c r="N291" i="22"/>
  <c r="N292" i="22"/>
  <c r="N293" i="22"/>
  <c r="N294" i="22"/>
  <c r="N295" i="22"/>
  <c r="N296" i="22"/>
  <c r="N297" i="22"/>
  <c r="N298" i="22"/>
  <c r="N299" i="22"/>
  <c r="N300" i="22"/>
  <c r="N301" i="22"/>
  <c r="N44" i="23"/>
  <c r="N45" i="23"/>
  <c r="N46" i="23"/>
  <c r="N47" i="23"/>
  <c r="N48" i="23"/>
  <c r="N49" i="23"/>
  <c r="N50" i="23"/>
  <c r="N51" i="23"/>
  <c r="N52" i="23"/>
  <c r="N53" i="23"/>
  <c r="N54" i="23"/>
  <c r="N55" i="23"/>
  <c r="N56" i="23"/>
  <c r="N57" i="23"/>
  <c r="N58" i="23"/>
  <c r="N59" i="23"/>
  <c r="N60" i="23"/>
  <c r="N61" i="23"/>
  <c r="N62" i="23"/>
  <c r="N63" i="23"/>
  <c r="N64" i="23"/>
  <c r="N65" i="23"/>
  <c r="N66" i="23"/>
  <c r="N67" i="23"/>
  <c r="N43" i="22"/>
  <c r="N43" i="23"/>
  <c r="H179" i="16"/>
  <c r="G179" i="16"/>
  <c r="H176" i="16"/>
  <c r="G176" i="16"/>
  <c r="F179" i="16"/>
  <c r="F176" i="16"/>
  <c r="E179" i="16"/>
  <c r="E176" i="16"/>
  <c r="E262" i="16"/>
  <c r="AD262" i="16" s="1"/>
  <c r="AE262" i="16" s="1"/>
  <c r="E261" i="16"/>
  <c r="AD261" i="16" s="1"/>
  <c r="AE261" i="16" s="1"/>
  <c r="E263" i="16"/>
  <c r="AD263" i="16" s="1"/>
  <c r="AE263" i="16" s="1"/>
  <c r="E171" i="16"/>
  <c r="AD171" i="16" s="1"/>
  <c r="T35" i="12" l="1"/>
  <c r="AE171" i="16"/>
  <c r="AD176" i="16"/>
  <c r="AE176" i="16" s="1"/>
  <c r="AD179" i="16"/>
  <c r="AE179" i="16" s="1"/>
  <c r="U35" i="12"/>
  <c r="O43" i="23"/>
  <c r="Q60" i="23"/>
  <c r="O60" i="23"/>
  <c r="Q48" i="23"/>
  <c r="O48" i="23"/>
  <c r="Q59" i="23"/>
  <c r="O59" i="23"/>
  <c r="Q47" i="23"/>
  <c r="O47" i="23"/>
  <c r="Q49" i="23"/>
  <c r="O49" i="23"/>
  <c r="Q58" i="23"/>
  <c r="O58" i="23"/>
  <c r="Q46" i="23"/>
  <c r="O46" i="23"/>
  <c r="Q61" i="23"/>
  <c r="O61" i="23"/>
  <c r="Q57" i="23"/>
  <c r="O57" i="23"/>
  <c r="Q45" i="23"/>
  <c r="O45" i="23"/>
  <c r="Q56" i="23"/>
  <c r="O56" i="23"/>
  <c r="Q44" i="23"/>
  <c r="O44" i="23"/>
  <c r="Q55" i="23"/>
  <c r="O55" i="23"/>
  <c r="Q66" i="23"/>
  <c r="O66" i="23"/>
  <c r="Q54" i="23"/>
  <c r="O54" i="23"/>
  <c r="O65" i="23"/>
  <c r="Q53" i="23"/>
  <c r="O53" i="23"/>
  <c r="Q64" i="23"/>
  <c r="O64" i="23"/>
  <c r="Q52" i="23"/>
  <c r="O52" i="23"/>
  <c r="O63" i="23"/>
  <c r="Q51" i="23"/>
  <c r="O51" i="23"/>
  <c r="Q62" i="23"/>
  <c r="O62" i="23"/>
  <c r="Q50" i="23"/>
  <c r="O50" i="23"/>
  <c r="J34" i="24"/>
  <c r="I34" i="24"/>
  <c r="I35" i="24"/>
  <c r="J35" i="24"/>
  <c r="Q67" i="23"/>
  <c r="O67" i="23"/>
  <c r="Q65" i="23"/>
  <c r="J38" i="23"/>
  <c r="I38" i="23"/>
  <c r="Q63" i="23"/>
  <c r="J35" i="23"/>
  <c r="I35" i="23"/>
  <c r="J36" i="24"/>
  <c r="I36" i="24"/>
  <c r="Q43" i="23"/>
  <c r="I36" i="23"/>
  <c r="J36" i="23"/>
  <c r="Q43" i="22"/>
  <c r="J34" i="22"/>
  <c r="I34" i="22"/>
  <c r="F38" i="16" l="1"/>
  <c r="E38" i="16"/>
  <c r="L35" i="24"/>
  <c r="L34" i="24"/>
  <c r="L38" i="23"/>
  <c r="L36" i="23"/>
  <c r="L36" i="24"/>
  <c r="L35" i="23"/>
  <c r="R38" i="16" l="1"/>
  <c r="L167" i="12" l="1"/>
  <c r="L157" i="12"/>
  <c r="L111" i="12"/>
  <c r="L110" i="12"/>
  <c r="L113" i="12"/>
  <c r="L122" i="12"/>
  <c r="L103" i="12"/>
  <c r="L84" i="12"/>
  <c r="L112" i="12"/>
  <c r="L121" i="12"/>
  <c r="L79" i="12"/>
  <c r="L69" i="12"/>
  <c r="L102" i="12"/>
  <c r="L75" i="12"/>
  <c r="L83" i="12"/>
  <c r="L96" i="12"/>
  <c r="L90" i="12"/>
  <c r="L80" i="12"/>
  <c r="L82" i="12"/>
  <c r="L89" i="12"/>
  <c r="AB69" i="12" l="1"/>
  <c r="AD69" i="12"/>
  <c r="AD113" i="12"/>
  <c r="AE113" i="12" s="1"/>
  <c r="AB113" i="12"/>
  <c r="AC113" i="12" s="1"/>
  <c r="AB122" i="12"/>
  <c r="AC122" i="12" s="1"/>
  <c r="AD122" i="12"/>
  <c r="AE122" i="12" s="1"/>
  <c r="AD79" i="12"/>
  <c r="AE79" i="12" s="1"/>
  <c r="AB79" i="12"/>
  <c r="AC79" i="12" s="1"/>
  <c r="AD121" i="12"/>
  <c r="AE121" i="12" s="1"/>
  <c r="AB121" i="12"/>
  <c r="AC121" i="12" s="1"/>
  <c r="AD112" i="12"/>
  <c r="AE112" i="12" s="1"/>
  <c r="AB112" i="12"/>
  <c r="AC112" i="12" s="1"/>
  <c r="AD84" i="12"/>
  <c r="AE84" i="12" s="1"/>
  <c r="AB84" i="12"/>
  <c r="AC84" i="12" s="1"/>
  <c r="AD103" i="12"/>
  <c r="AE103" i="12" s="1"/>
  <c r="AB103" i="12"/>
  <c r="AC103" i="12" s="1"/>
  <c r="AD89" i="12"/>
  <c r="AE89" i="12" s="1"/>
  <c r="AB89" i="12"/>
  <c r="AC89" i="12" s="1"/>
  <c r="AD82" i="12"/>
  <c r="AE82" i="12" s="1"/>
  <c r="AB82" i="12"/>
  <c r="AC82" i="12" s="1"/>
  <c r="AD80" i="12"/>
  <c r="AE80" i="12" s="1"/>
  <c r="AB80" i="12"/>
  <c r="AC80" i="12" s="1"/>
  <c r="AD110" i="12"/>
  <c r="AE110" i="12" s="1"/>
  <c r="AB110" i="12"/>
  <c r="AC110" i="12" s="1"/>
  <c r="AB90" i="12"/>
  <c r="AC90" i="12" s="1"/>
  <c r="AD90" i="12"/>
  <c r="AE90" i="12" s="1"/>
  <c r="AD111" i="12"/>
  <c r="AE111" i="12" s="1"/>
  <c r="AB111" i="12"/>
  <c r="AC111" i="12" s="1"/>
  <c r="AD96" i="12"/>
  <c r="AE96" i="12" s="1"/>
  <c r="AB96" i="12"/>
  <c r="AC96" i="12" s="1"/>
  <c r="AB157" i="12"/>
  <c r="AD157" i="12"/>
  <c r="AB83" i="12"/>
  <c r="AC83" i="12" s="1"/>
  <c r="AD83" i="12"/>
  <c r="AE83" i="12" s="1"/>
  <c r="AB167" i="12"/>
  <c r="AC167" i="12" s="1"/>
  <c r="AD167" i="12"/>
  <c r="AE167" i="12" s="1"/>
  <c r="AD75" i="12"/>
  <c r="AE75" i="12" s="1"/>
  <c r="AB75" i="12"/>
  <c r="AC75" i="12" s="1"/>
  <c r="AD102" i="12"/>
  <c r="AE102" i="12" s="1"/>
  <c r="AB102" i="12"/>
  <c r="AC102" i="12" s="1"/>
  <c r="N311" i="22"/>
  <c r="N310" i="22"/>
  <c r="N309" i="22"/>
  <c r="N308" i="22"/>
  <c r="N307" i="22"/>
  <c r="N306" i="22"/>
  <c r="N305" i="22"/>
  <c r="N304" i="22"/>
  <c r="N303" i="22"/>
  <c r="O297" i="22"/>
  <c r="O285" i="22"/>
  <c r="O281" i="22"/>
  <c r="O279" i="22"/>
  <c r="O273" i="22"/>
  <c r="O263" i="22"/>
  <c r="O261" i="22"/>
  <c r="O257" i="22"/>
  <c r="O255" i="22"/>
  <c r="O249" i="22"/>
  <c r="O245" i="22"/>
  <c r="O239" i="22"/>
  <c r="O233" i="22"/>
  <c r="O225" i="22"/>
  <c r="O221" i="22"/>
  <c r="O209" i="22"/>
  <c r="O207" i="22"/>
  <c r="O201" i="22"/>
  <c r="O191" i="22"/>
  <c r="O189" i="22"/>
  <c r="O185" i="22"/>
  <c r="O177" i="22"/>
  <c r="O165" i="22"/>
  <c r="O161" i="22"/>
  <c r="O153" i="22"/>
  <c r="O141" i="22"/>
  <c r="O137" i="22"/>
  <c r="O129" i="22"/>
  <c r="O125" i="22"/>
  <c r="O113" i="22"/>
  <c r="O105" i="22"/>
  <c r="O101" i="22"/>
  <c r="O89" i="22"/>
  <c r="O87" i="22"/>
  <c r="O81" i="22"/>
  <c r="O77" i="22"/>
  <c r="O69" i="22"/>
  <c r="O65" i="22"/>
  <c r="O57" i="22"/>
  <c r="L162" i="24"/>
  <c r="L159" i="14"/>
  <c r="L121" i="14"/>
  <c r="L120" i="14"/>
  <c r="L118" i="14"/>
  <c r="L113" i="14"/>
  <c r="L112" i="14"/>
  <c r="L111" i="14"/>
  <c r="L110" i="14"/>
  <c r="L109" i="14"/>
  <c r="L77" i="14"/>
  <c r="L76" i="14"/>
  <c r="L75" i="14"/>
  <c r="L74" i="14"/>
  <c r="L73" i="14"/>
  <c r="AE157" i="12" l="1"/>
  <c r="F38" i="12"/>
  <c r="AC157" i="12"/>
  <c r="H38" i="12"/>
  <c r="AE69" i="12"/>
  <c r="F35" i="12"/>
  <c r="AC69" i="12"/>
  <c r="H35" i="12"/>
  <c r="AB113" i="14"/>
  <c r="AC113" i="14" s="1"/>
  <c r="AD113" i="14"/>
  <c r="AE113" i="14" s="1"/>
  <c r="AD117" i="14"/>
  <c r="AE117" i="14" s="1"/>
  <c r="AB117" i="14"/>
  <c r="AC117" i="14" s="1"/>
  <c r="AD120" i="14"/>
  <c r="AE120" i="14" s="1"/>
  <c r="AB120" i="14"/>
  <c r="AC120" i="14" s="1"/>
  <c r="AD121" i="14"/>
  <c r="AE121" i="14" s="1"/>
  <c r="AB121" i="14"/>
  <c r="AC121" i="14" s="1"/>
  <c r="AD118" i="14"/>
  <c r="AE118" i="14" s="1"/>
  <c r="AB118" i="14"/>
  <c r="AC118" i="14" s="1"/>
  <c r="AD74" i="14"/>
  <c r="AE74" i="14" s="1"/>
  <c r="AB74" i="14"/>
  <c r="AC74" i="14" s="1"/>
  <c r="AD112" i="14"/>
  <c r="AE112" i="14" s="1"/>
  <c r="AB112" i="14"/>
  <c r="AC112" i="14" s="1"/>
  <c r="AD75" i="14"/>
  <c r="AE75" i="14" s="1"/>
  <c r="AB75" i="14"/>
  <c r="AC75" i="14" s="1"/>
  <c r="AD76" i="14"/>
  <c r="AE76" i="14" s="1"/>
  <c r="AB76" i="14"/>
  <c r="AC76" i="14" s="1"/>
  <c r="AD73" i="14"/>
  <c r="AB73" i="14"/>
  <c r="AD77" i="14"/>
  <c r="AE77" i="14" s="1"/>
  <c r="AB77" i="14"/>
  <c r="AC77" i="14" s="1"/>
  <c r="AD159" i="14"/>
  <c r="AE159" i="14" s="1"/>
  <c r="AB159" i="14"/>
  <c r="AC159" i="14" s="1"/>
  <c r="AD109" i="14"/>
  <c r="AE109" i="14" s="1"/>
  <c r="AB109" i="14"/>
  <c r="AC109" i="14" s="1"/>
  <c r="AD110" i="14"/>
  <c r="AE110" i="14" s="1"/>
  <c r="AB110" i="14"/>
  <c r="AC110" i="14" s="1"/>
  <c r="AB111" i="14"/>
  <c r="AC111" i="14" s="1"/>
  <c r="AD111" i="14"/>
  <c r="AE111" i="14" s="1"/>
  <c r="G35" i="12"/>
  <c r="E35" i="12"/>
  <c r="R35" i="12" s="1"/>
  <c r="G38" i="12"/>
  <c r="E38" i="12"/>
  <c r="R162" i="24"/>
  <c r="S162" i="24" s="1"/>
  <c r="P162" i="24"/>
  <c r="T162" i="24"/>
  <c r="U162" i="24" s="1"/>
  <c r="O309" i="22"/>
  <c r="O303" i="22"/>
  <c r="H38" i="22"/>
  <c r="G38" i="22"/>
  <c r="F38" i="22"/>
  <c r="E38" i="22"/>
  <c r="O305" i="22"/>
  <c r="O217" i="22"/>
  <c r="O241" i="22"/>
  <c r="O265" i="22"/>
  <c r="O289" i="22"/>
  <c r="O49" i="22"/>
  <c r="O73" i="22"/>
  <c r="O97" i="22"/>
  <c r="O121" i="22"/>
  <c r="O145" i="22"/>
  <c r="O169" i="22"/>
  <c r="O193" i="22"/>
  <c r="O206" i="22"/>
  <c r="O254" i="22"/>
  <c r="O278" i="22"/>
  <c r="O294" i="22"/>
  <c r="O214" i="22"/>
  <c r="O238" i="22"/>
  <c r="O262" i="22"/>
  <c r="O286" i="22"/>
  <c r="O310" i="22"/>
  <c r="O246" i="22"/>
  <c r="O270" i="22"/>
  <c r="O199" i="22"/>
  <c r="O271" i="22"/>
  <c r="L39" i="22"/>
  <c r="O64" i="22"/>
  <c r="O72" i="22"/>
  <c r="O80" i="22"/>
  <c r="O88" i="22"/>
  <c r="O96" i="22"/>
  <c r="O104" i="22"/>
  <c r="O112" i="22"/>
  <c r="O120" i="22"/>
  <c r="O128" i="22"/>
  <c r="O136" i="22"/>
  <c r="O144" i="22"/>
  <c r="O152" i="22"/>
  <c r="O160" i="22"/>
  <c r="O168" i="22"/>
  <c r="O176" i="22"/>
  <c r="O184" i="22"/>
  <c r="O192" i="22"/>
  <c r="O301" i="22"/>
  <c r="O175" i="22"/>
  <c r="O215" i="22"/>
  <c r="O222" i="22"/>
  <c r="O230" i="22"/>
  <c r="O219" i="22"/>
  <c r="O227" i="22"/>
  <c r="O235" i="22"/>
  <c r="O243" i="22"/>
  <c r="O251" i="22"/>
  <c r="O259" i="22"/>
  <c r="O267" i="22"/>
  <c r="O275" i="22"/>
  <c r="O283" i="22"/>
  <c r="O291" i="22"/>
  <c r="O299" i="22"/>
  <c r="O307" i="22"/>
  <c r="O98" i="22"/>
  <c r="O114" i="22"/>
  <c r="O210" i="22"/>
  <c r="O226" i="22"/>
  <c r="O274" i="22"/>
  <c r="O290" i="22"/>
  <c r="O180" i="22"/>
  <c r="O99" i="22"/>
  <c r="O107" i="22"/>
  <c r="O115" i="22"/>
  <c r="O123" i="22"/>
  <c r="O131" i="22"/>
  <c r="O139" i="22"/>
  <c r="O147" i="22"/>
  <c r="O155" i="22"/>
  <c r="O163" i="22"/>
  <c r="O171" i="22"/>
  <c r="O179" i="22"/>
  <c r="O187" i="22"/>
  <c r="O195" i="22"/>
  <c r="O203" i="22"/>
  <c r="O211" i="22"/>
  <c r="O292" i="22"/>
  <c r="O111" i="22"/>
  <c r="O127" i="22"/>
  <c r="O143" i="22"/>
  <c r="O92" i="22"/>
  <c r="O132" i="22"/>
  <c r="O196" i="22"/>
  <c r="O300" i="22"/>
  <c r="O100" i="22"/>
  <c r="O108" i="22"/>
  <c r="O124" i="22"/>
  <c r="O140" i="22"/>
  <c r="O148" i="22"/>
  <c r="O164" i="22"/>
  <c r="O172" i="22"/>
  <c r="O188" i="22"/>
  <c r="O204" i="22"/>
  <c r="O212" i="22"/>
  <c r="O220" i="22"/>
  <c r="O228" i="22"/>
  <c r="O236" i="22"/>
  <c r="O244" i="22"/>
  <c r="O252" i="22"/>
  <c r="O260" i="22"/>
  <c r="O268" i="22"/>
  <c r="O276" i="22"/>
  <c r="O284" i="22"/>
  <c r="O50" i="22"/>
  <c r="O82" i="22"/>
  <c r="O90" i="22"/>
  <c r="O106" i="22"/>
  <c r="O122" i="22"/>
  <c r="O130" i="22"/>
  <c r="O146" i="22"/>
  <c r="O154" i="22"/>
  <c r="O170" i="22"/>
  <c r="O186" i="22"/>
  <c r="O194" i="22"/>
  <c r="O202" i="22"/>
  <c r="O308" i="22"/>
  <c r="O253" i="22"/>
  <c r="O156" i="22"/>
  <c r="O116" i="22"/>
  <c r="O84" i="22"/>
  <c r="L35" i="22"/>
  <c r="O66" i="22"/>
  <c r="O218" i="22"/>
  <c r="O234" i="22"/>
  <c r="O85" i="22"/>
  <c r="O93" i="22"/>
  <c r="O109" i="22"/>
  <c r="O149" i="22"/>
  <c r="O157" i="22"/>
  <c r="O173" i="22"/>
  <c r="O205" i="22"/>
  <c r="O213" i="22"/>
  <c r="O229" i="22"/>
  <c r="O269" i="22"/>
  <c r="O277" i="22"/>
  <c r="O293" i="22"/>
  <c r="O306" i="22"/>
  <c r="O250" i="22"/>
  <c r="O117" i="22"/>
  <c r="O133" i="22"/>
  <c r="O162" i="22"/>
  <c r="O178" i="22"/>
  <c r="L34" i="22"/>
  <c r="O51" i="22"/>
  <c r="O59" i="22"/>
  <c r="O67" i="22"/>
  <c r="O75" i="22"/>
  <c r="O83" i="22"/>
  <c r="O91" i="22"/>
  <c r="O242" i="22"/>
  <c r="O266" i="22"/>
  <c r="O298" i="22"/>
  <c r="O74" i="22"/>
  <c r="O135" i="22"/>
  <c r="O151" i="22"/>
  <c r="O237" i="22"/>
  <c r="O282" i="22"/>
  <c r="O138" i="22"/>
  <c r="O181" i="22"/>
  <c r="O197" i="22"/>
  <c r="O58" i="22"/>
  <c r="O258" i="22"/>
  <c r="O47" i="22"/>
  <c r="O55" i="22"/>
  <c r="O63" i="22"/>
  <c r="O71" i="22"/>
  <c r="O79" i="22"/>
  <c r="O95" i="22"/>
  <c r="O103" i="22"/>
  <c r="L36" i="22"/>
  <c r="O119" i="22"/>
  <c r="O159" i="22"/>
  <c r="O167" i="22"/>
  <c r="O183" i="22"/>
  <c r="O223" i="22"/>
  <c r="O231" i="22"/>
  <c r="O247" i="22"/>
  <c r="O287" i="22"/>
  <c r="O295" i="22"/>
  <c r="O311" i="22"/>
  <c r="O48" i="22"/>
  <c r="O56" i="22"/>
  <c r="O43" i="22"/>
  <c r="O46" i="22"/>
  <c r="O54" i="22"/>
  <c r="O62" i="22"/>
  <c r="O70" i="22"/>
  <c r="O78" i="22"/>
  <c r="O86" i="22"/>
  <c r="O94" i="22"/>
  <c r="O102" i="22"/>
  <c r="O110" i="22"/>
  <c r="O118" i="22"/>
  <c r="O126" i="22"/>
  <c r="O134" i="22"/>
  <c r="L37" i="22"/>
  <c r="O142" i="22"/>
  <c r="O150" i="22"/>
  <c r="O158" i="22"/>
  <c r="L38" i="22"/>
  <c r="O166" i="22"/>
  <c r="O174" i="22"/>
  <c r="O182" i="22"/>
  <c r="O190" i="22"/>
  <c r="O198" i="22"/>
  <c r="O44" i="22"/>
  <c r="O52" i="22"/>
  <c r="O60" i="22"/>
  <c r="O68" i="22"/>
  <c r="O76" i="22"/>
  <c r="O45" i="22"/>
  <c r="O53" i="22"/>
  <c r="O61" i="22"/>
  <c r="O200" i="22"/>
  <c r="O208" i="22"/>
  <c r="O216" i="22"/>
  <c r="O224" i="22"/>
  <c r="O232" i="22"/>
  <c r="O240" i="22"/>
  <c r="O248" i="22"/>
  <c r="O256" i="22"/>
  <c r="O264" i="22"/>
  <c r="O272" i="22"/>
  <c r="O280" i="22"/>
  <c r="O288" i="22"/>
  <c r="O296" i="22"/>
  <c r="O304" i="22"/>
  <c r="AC73" i="14" l="1"/>
  <c r="H35" i="14"/>
  <c r="AE73" i="14"/>
  <c r="F35" i="14"/>
  <c r="S35" i="12"/>
  <c r="G35" i="14"/>
  <c r="E35" i="14"/>
  <c r="R38" i="12"/>
  <c r="S38" i="12"/>
  <c r="O162" i="24"/>
  <c r="Q162" i="24"/>
  <c r="I37" i="24"/>
  <c r="J37" i="24"/>
  <c r="L37" i="24" s="1"/>
  <c r="H37" i="24"/>
  <c r="G37" i="24"/>
  <c r="E37" i="24"/>
  <c r="F37" i="24"/>
  <c r="M38" i="22"/>
  <c r="N38" i="22"/>
  <c r="S35" i="14" l="1"/>
  <c r="R35" i="14"/>
  <c r="M37" i="24"/>
  <c r="N37" i="24"/>
  <c r="K74" i="4" l="1"/>
  <c r="L74" i="4"/>
  <c r="AB74" i="4" s="1"/>
  <c r="AC74" i="4" s="1"/>
  <c r="L79" i="4"/>
  <c r="L78" i="4"/>
  <c r="L88" i="4"/>
  <c r="L75" i="4"/>
  <c r="L58" i="3"/>
  <c r="AB58" i="3" s="1"/>
  <c r="AD75" i="4" l="1"/>
  <c r="AE75" i="4" s="1"/>
  <c r="AB75" i="4"/>
  <c r="AC75" i="4" s="1"/>
  <c r="AD78" i="4"/>
  <c r="AE78" i="4" s="1"/>
  <c r="AB78" i="4"/>
  <c r="AC78" i="4" s="1"/>
  <c r="AB79" i="4"/>
  <c r="AC79" i="4" s="1"/>
  <c r="AD79" i="4"/>
  <c r="AE79" i="4" s="1"/>
  <c r="AD88" i="4"/>
  <c r="AE88" i="4" s="1"/>
  <c r="AB88" i="4"/>
  <c r="AC88" i="4" s="1"/>
  <c r="AD74" i="4"/>
  <c r="AE74" i="4" s="1"/>
  <c r="AC58" i="3"/>
  <c r="H34" i="3"/>
  <c r="H39" i="3"/>
  <c r="H35" i="4"/>
  <c r="G34" i="3"/>
  <c r="G39" i="3"/>
  <c r="K180" i="11"/>
  <c r="L180" i="11"/>
  <c r="AB180" i="11" s="1"/>
  <c r="AC180" i="11" s="1"/>
  <c r="K145" i="11"/>
  <c r="L145" i="11"/>
  <c r="AB145" i="11" s="1"/>
  <c r="AC145" i="11" s="1"/>
  <c r="E35" i="4" l="1"/>
  <c r="F35" i="4"/>
  <c r="AD145" i="11"/>
  <c r="AE145" i="11" s="1"/>
  <c r="AD180" i="11"/>
  <c r="AE180" i="11" s="1"/>
  <c r="S34" i="3"/>
  <c r="G35" i="4"/>
  <c r="S35" i="4" s="1"/>
  <c r="S39" i="3"/>
  <c r="K160" i="11"/>
  <c r="L160" i="11"/>
  <c r="AB160" i="11" s="1"/>
  <c r="AC160" i="11" s="1"/>
  <c r="K175" i="11"/>
  <c r="L175" i="11"/>
  <c r="AB175" i="11" s="1"/>
  <c r="AC175" i="11" s="1"/>
  <c r="J168" i="11"/>
  <c r="K168" i="11"/>
  <c r="L168" i="11"/>
  <c r="AB168" i="11" s="1"/>
  <c r="AC168" i="11" s="1"/>
  <c r="K165" i="11"/>
  <c r="L165" i="11"/>
  <c r="AB165" i="11" s="1"/>
  <c r="AC165" i="11" s="1"/>
  <c r="K116" i="11"/>
  <c r="L116" i="11"/>
  <c r="AB116" i="11" s="1"/>
  <c r="AC116" i="11" s="1"/>
  <c r="K100" i="11"/>
  <c r="L100" i="11"/>
  <c r="AB100" i="11" s="1"/>
  <c r="AC100" i="11" s="1"/>
  <c r="K98" i="11"/>
  <c r="L98" i="11"/>
  <c r="AB98" i="11" s="1"/>
  <c r="AC98" i="11" s="1"/>
  <c r="K97" i="11"/>
  <c r="L97" i="11"/>
  <c r="AB97" i="11" s="1"/>
  <c r="AC97" i="11" l="1"/>
  <c r="H35" i="11"/>
  <c r="AD97" i="11"/>
  <c r="AD160" i="11"/>
  <c r="AE160" i="11" s="1"/>
  <c r="AD168" i="11"/>
  <c r="AE168" i="11" s="1"/>
  <c r="AD175" i="11"/>
  <c r="AE175" i="11" s="1"/>
  <c r="AD98" i="11"/>
  <c r="AE98" i="11" s="1"/>
  <c r="AD100" i="11"/>
  <c r="AE100" i="11" s="1"/>
  <c r="R35" i="4"/>
  <c r="AD116" i="11"/>
  <c r="AE116" i="11" s="1"/>
  <c r="AD165" i="11"/>
  <c r="AE165" i="11" s="1"/>
  <c r="L206" i="13"/>
  <c r="AE97" i="11" l="1"/>
  <c r="F35" i="11"/>
  <c r="AB206" i="13"/>
  <c r="AD206" i="13"/>
  <c r="G35" i="11"/>
  <c r="S35" i="11" s="1"/>
  <c r="E35" i="11"/>
  <c r="L337" i="13"/>
  <c r="L317" i="13"/>
  <c r="AC206" i="13" l="1"/>
  <c r="H38" i="13"/>
  <c r="AE206" i="13"/>
  <c r="F38" i="13"/>
  <c r="AD317" i="13"/>
  <c r="AB317" i="13"/>
  <c r="AD337" i="13"/>
  <c r="AE337" i="13" s="1"/>
  <c r="AB337" i="13"/>
  <c r="AC337" i="13" s="1"/>
  <c r="G38" i="13"/>
  <c r="E38" i="13"/>
  <c r="R35" i="11"/>
  <c r="AE317" i="13" l="1"/>
  <c r="F34" i="13"/>
  <c r="F39" i="13"/>
  <c r="AC317" i="13"/>
  <c r="H34" i="13"/>
  <c r="H39" i="13"/>
  <c r="R38" i="13"/>
  <c r="S38" i="13"/>
  <c r="E34" i="13"/>
  <c r="E39" i="13"/>
  <c r="G34" i="13"/>
  <c r="G39" i="13"/>
  <c r="R34" i="13" l="1"/>
  <c r="R39" i="13"/>
  <c r="S39" i="13"/>
  <c r="S34" i="13"/>
  <c r="G249" i="4"/>
  <c r="F249" i="4"/>
  <c r="AD249" i="4" s="1"/>
  <c r="AE249" i="4" s="1"/>
  <c r="J379" i="3"/>
  <c r="AD379" i="3" s="1"/>
  <c r="AE379" i="3" s="1"/>
  <c r="I265" i="3"/>
  <c r="AD265" i="3" s="1"/>
  <c r="I378" i="3"/>
  <c r="H378" i="3"/>
  <c r="G378" i="3"/>
  <c r="I375" i="3"/>
  <c r="H375" i="3"/>
  <c r="G375" i="3"/>
  <c r="I324" i="3"/>
  <c r="H324" i="3"/>
  <c r="G324" i="3"/>
  <c r="I323" i="3"/>
  <c r="H323" i="3"/>
  <c r="G323" i="3"/>
  <c r="I322" i="3"/>
  <c r="H322" i="3"/>
  <c r="G322" i="3"/>
  <c r="I376" i="3"/>
  <c r="H376" i="3"/>
  <c r="G376" i="3"/>
  <c r="I377" i="3"/>
  <c r="H377" i="3"/>
  <c r="I374" i="3"/>
  <c r="H374" i="3"/>
  <c r="G374" i="3"/>
  <c r="I321" i="3"/>
  <c r="H321" i="3"/>
  <c r="G321" i="3"/>
  <c r="I320" i="3"/>
  <c r="H320" i="3"/>
  <c r="G320" i="3"/>
  <c r="I319" i="3"/>
  <c r="H319" i="3"/>
  <c r="G319" i="3"/>
  <c r="I325" i="3"/>
  <c r="H325" i="3"/>
  <c r="G325" i="3"/>
  <c r="K58" i="3"/>
  <c r="AD58" i="3" s="1"/>
  <c r="AD321" i="3" l="1"/>
  <c r="AE321" i="3" s="1"/>
  <c r="AD374" i="3"/>
  <c r="AE374" i="3" s="1"/>
  <c r="AD377" i="3"/>
  <c r="AE377" i="3" s="1"/>
  <c r="AE58" i="3"/>
  <c r="F34" i="3"/>
  <c r="F39" i="3"/>
  <c r="AE265" i="3"/>
  <c r="F38" i="3"/>
  <c r="AD375" i="3"/>
  <c r="AE375" i="3" s="1"/>
  <c r="AD320" i="3"/>
  <c r="AE320" i="3" s="1"/>
  <c r="AD322" i="3"/>
  <c r="AE322" i="3" s="1"/>
  <c r="AD323" i="3"/>
  <c r="AE323" i="3" s="1"/>
  <c r="AD325" i="3"/>
  <c r="AE325" i="3" s="1"/>
  <c r="AD324" i="3"/>
  <c r="AE324" i="3" s="1"/>
  <c r="AD378" i="3"/>
  <c r="AE378" i="3" s="1"/>
  <c r="AD319" i="3"/>
  <c r="AE319" i="3" s="1"/>
  <c r="AD376" i="3"/>
  <c r="AE376" i="3" s="1"/>
  <c r="E38" i="4"/>
  <c r="E38" i="3" l="1"/>
  <c r="R38" i="3" s="1"/>
  <c r="F38" i="4"/>
  <c r="R38" i="4" s="1"/>
  <c r="E39" i="3"/>
  <c r="E34" i="3"/>
  <c r="R34" i="3" s="1"/>
  <c r="R3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dhara stead</author>
  </authors>
  <commentList>
    <comment ref="N170" authorId="0" shapeId="0" xr:uid="{DEDA58D1-9875-4C23-956A-C73C7763C9DF}">
      <text>
        <r>
          <rPr>
            <b/>
            <sz val="9"/>
            <color indexed="81"/>
            <rFont val="Tahoma"/>
            <family val="2"/>
          </rPr>
          <t>dhara stead:</t>
        </r>
        <r>
          <rPr>
            <sz val="9"/>
            <color indexed="81"/>
            <rFont val="Tahoma"/>
            <family val="2"/>
          </rPr>
          <t xml:space="preserve">
now Lemon Meringue Pie sundae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tc={C99F7183-3331-4DB3-A9D8-E4EF74397B5D}</author>
    <author>tc={3C69D53A-D46F-4887-8259-4271EFEC3F14}</author>
  </authors>
  <commentList>
    <comment ref="P143" authorId="0" shapeId="0" xr:uid="{C99F7183-3331-4DB3-A9D8-E4EF74397B5D}">
      <text>
        <t xml:space="preserve">[Threaded comment]
Your version of Excel allows you to read this threaded comment; however, any edits to it will get removed if the file is opened in a newer version of Excel. Learn more: https://go.microsoft.com/fwlink/?linkid=870924
Comment:
    change from limited to free flow frites
</t>
      </text>
    </comment>
    <comment ref="P155" authorId="1" shapeId="0" xr:uid="{3C69D53A-D46F-4887-8259-4271EFEC3F14}">
      <text>
        <t xml:space="preserve">[Threaded comment]
Your version of Excel allows you to read this threaded comment; however, any edits to it will get removed if the file is opened in a newer version of Excel. Learn more: https://go.microsoft.com/fwlink/?linkid=870924
Comment:
    sauces included with steak or roast chicken - no add on price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tc={7FBCE95F-671E-4C9C-893C-52EBE15B6E0B}</author>
    <author>tc={5F580A09-F605-4E6A-A6F6-EF5D77CF92BC}</author>
  </authors>
  <commentList>
    <comment ref="O177" authorId="0" shapeId="0" xr:uid="{7FBCE95F-671E-4C9C-893C-52EBE15B6E0B}">
      <text>
        <t>[Threaded comment]
Your version of Excel allows you to read this threaded comment; however, any edits to it will get removed if the file is opened in a newer version of Excel. Learn more: https://go.microsoft.com/fwlink/?linkid=870924
Comment:
    this is on the menu but I can’t see a price for it</t>
      </text>
    </comment>
    <comment ref="Q177" authorId="1" shapeId="0" xr:uid="{5F580A09-F605-4E6A-A6F6-EF5D77CF92BC}">
      <text>
        <t>[Threaded comment]
Your version of Excel allows you to read this threaded comment; however, any edits to it will get removed if the file is opened in a newer version of Excel. Learn more: https://go.microsoft.com/fwlink/?linkid=870924
Comment:
    mixer is included in price of spirit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tc={ABDF9603-F359-4570-AB62-F325896E4844}</author>
    <author>tc={CB37651D-28DF-48F9-8DFB-C6808E99C33D}</author>
    <author>tc={788A0983-AB1D-443C-BCB5-061A2527CFE7}</author>
    <author>tc={760D6546-2EFA-4382-800D-6040D13A7035}</author>
  </authors>
  <commentList>
    <comment ref="O66" authorId="0" shapeId="0" xr:uid="{ABDF9603-F359-4570-AB62-F325896E4844}">
      <text>
        <t xml:space="preserve">[Threaded comment]
Your version of Excel allows you to read this threaded comment; however, any edits to it will get removed if the file is opened in a newer version of Excel. Learn more: https://go.microsoft.com/fwlink/?linkid=870924
Comment:
    hold price on regular, price decrease on large. large + regular
</t>
      </text>
    </comment>
    <comment ref="O67" authorId="1" shapeId="0" xr:uid="{CB37651D-28DF-48F9-8DFB-C6808E99C33D}">
      <text>
        <t>[Threaded comment]
Your version of Excel allows you to read this threaded comment; however, any edits to it will get removed if the file is opened in a newer version of Excel. Learn more: https://go.microsoft.com/fwlink/?linkid=870924
Comment:
    large + regular</t>
      </text>
    </comment>
    <comment ref="O68" authorId="2" shapeId="0" xr:uid="{788A0983-AB1D-443C-BCB5-061A2527CFE7}">
      <text>
        <t>[Threaded comment]
Your version of Excel allows you to read this threaded comment; however, any edits to it will get removed if the file is opened in a newer version of Excel. Learn more: https://go.microsoft.com/fwlink/?linkid=870924
Comment:
    large + regular</t>
      </text>
    </comment>
    <comment ref="O69" authorId="3" shapeId="0" xr:uid="{760D6546-2EFA-4382-800D-6040D13A7035}">
      <text>
        <t xml:space="preserve">[Threaded comment]
Your version of Excel allows you to read this threaded comment; however, any edits to it will get removed if the file is opened in a newer version of Excel. Learn more: https://go.microsoft.com/fwlink/?linkid=870924
Comment:
    handcrafted 11 inch + 14 inch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<sst xmlns="http://schemas.openxmlformats.org/spreadsheetml/2006/main" count="21291" uniqueCount="5233">
  <si>
    <t>Instructions</t>
  </si>
  <si>
    <t>1. Go to the relevant competitors tab</t>
  </si>
  <si>
    <t>2. If a new competitor, pick a location &amp; note in cell D5 , if a previous competitor use location noted in cell D5 (if location now closed chose one with the closest proximity)</t>
  </si>
  <si>
    <t>3. Update the 'info' section with brief commentary as appropriate</t>
  </si>
  <si>
    <t>4. Complete column M with latest pricing as per menu, any dishes that no longer exist leave blank, for any items please add in rows</t>
  </si>
  <si>
    <t>5. There is a commentary section in column V if you want to note anything, comments left in Feb 24 have been kept in for reference</t>
  </si>
  <si>
    <t>6. Complete the regional pricing section choosing 'Y' or 'N' from the dropdown in cell D14, if "Y" choose a sample dish from each category and fill in the relevant regional prices</t>
  </si>
  <si>
    <t>Please complete by Tuesday 25th March</t>
  </si>
  <si>
    <t>Bella Italia</t>
  </si>
  <si>
    <t>Bills</t>
  </si>
  <si>
    <t>Banana Tree</t>
  </si>
  <si>
    <t>Cote</t>
  </si>
  <si>
    <t>Five Guys</t>
  </si>
  <si>
    <t>GBK</t>
  </si>
  <si>
    <t>Giggling Squid</t>
  </si>
  <si>
    <t>Las Iguanas</t>
  </si>
  <si>
    <t>Nandos</t>
  </si>
  <si>
    <t>Pho</t>
  </si>
  <si>
    <t>Pizza Express</t>
  </si>
  <si>
    <t>Popeyes</t>
  </si>
  <si>
    <t>Prezzo</t>
  </si>
  <si>
    <t>Rosas</t>
  </si>
  <si>
    <t>Yo!</t>
  </si>
  <si>
    <t>Zizzi</t>
  </si>
  <si>
    <t>Wagamama</t>
  </si>
  <si>
    <t>Wingstop</t>
  </si>
  <si>
    <t>Starters &amp; Sides</t>
  </si>
  <si>
    <t>Mains</t>
  </si>
  <si>
    <t>Drinks</t>
  </si>
  <si>
    <t>Desserts</t>
  </si>
  <si>
    <t>Pizza Hut</t>
  </si>
  <si>
    <t>Fridays</t>
  </si>
  <si>
    <t>Brand</t>
  </si>
  <si>
    <t>Marugame Udon</t>
  </si>
  <si>
    <t>Regional Pricing</t>
  </si>
  <si>
    <t>Y</t>
  </si>
  <si>
    <t>Average</t>
  </si>
  <si>
    <t>Starter</t>
  </si>
  <si>
    <t>mains</t>
  </si>
  <si>
    <t>sides</t>
  </si>
  <si>
    <t>drinks</t>
  </si>
  <si>
    <t>desserts</t>
  </si>
  <si>
    <t xml:space="preserve">Price comparison between brands for similar dishes </t>
  </si>
  <si>
    <t>N</t>
  </si>
  <si>
    <t>Location scraped</t>
  </si>
  <si>
    <t>Chelmsford</t>
  </si>
  <si>
    <t>Info</t>
  </si>
  <si>
    <t>Value offer i.e. bundle, lunch time deal etc</t>
  </si>
  <si>
    <t>bottomless bowls offer (sunday - thursday) £19.95 or £23.95 tiers, lunch bowls at £6.95 monday- friday (smaller versions of their big dishes such as katsu curry), lunch meal deal main + soft drink for £9.95 monday - friday, explorers tapas set from £14.15 - £17.25 all days 12-5, bottomless brunch £33.95, cocktails 2-4-1 everyday, festive set menu sunday - thursday 2 courses £21.95 3 courses £25.95 friday - saturday 2 courses £22.95, 3 courses £26.95</t>
  </si>
  <si>
    <t>Kids offer</t>
  </si>
  <si>
    <t>Main, drink &amp; dessert for £7.75 (they can pick their side from soy noodles, jasmine rice, egg fried rice or chips) - dessert is either ice cream or sorbet</t>
  </si>
  <si>
    <t>High discounting</t>
  </si>
  <si>
    <t>NHS, BL &amp; Defence Cards: 25% off, Students: 30% off</t>
  </si>
  <si>
    <t>Customisation offer i.e. double protein etc</t>
  </si>
  <si>
    <t>Ability to make a number of dishes gluten free, ability to upgrade steamed jasmine rice on the mains to egg fried rice, coconut rice, nasi goreng rice or salt n pepper chilli chips, couple of mains that also have different protein options</t>
  </si>
  <si>
    <t>Additional info</t>
  </si>
  <si>
    <t>South</t>
  </si>
  <si>
    <t>North</t>
  </si>
  <si>
    <t>waga chelmsford</t>
  </si>
  <si>
    <t>banana tree</t>
  </si>
  <si>
    <t>Starters &amp; sides dish sample</t>
  </si>
  <si>
    <t>Malaysian Satay Skewers</t>
  </si>
  <si>
    <t>steak soba</t>
  </si>
  <si>
    <t>London</t>
  </si>
  <si>
    <t>Covent Garden</t>
  </si>
  <si>
    <t>gochujang rice bowl</t>
  </si>
  <si>
    <t xml:space="preserve">South </t>
  </si>
  <si>
    <t>chicken katsu</t>
  </si>
  <si>
    <t>Birmingham Bullring</t>
  </si>
  <si>
    <t>vegan katsu</t>
  </si>
  <si>
    <t>Main dish sample</t>
  </si>
  <si>
    <t xml:space="preserve">Chicken Thai Railway Fried Rice </t>
  </si>
  <si>
    <t>chicken &amp; prawn pad thai</t>
  </si>
  <si>
    <t>vegan pad thai</t>
  </si>
  <si>
    <t>Dessert dish sample</t>
  </si>
  <si>
    <t>Mango Rice Pudding</t>
  </si>
  <si>
    <t>Drinks dish sample</t>
  </si>
  <si>
    <t>Pina Colada</t>
  </si>
  <si>
    <t>LFL products</t>
  </si>
  <si>
    <t>All</t>
  </si>
  <si>
    <t>vs Feb-22</t>
  </si>
  <si>
    <t>vs Feb-24</t>
  </si>
  <si>
    <t>vs Mar-25</t>
  </si>
  <si>
    <t>vs May-25</t>
  </si>
  <si>
    <t>vs. Aug 25</t>
  </si>
  <si>
    <t>vs. Nov 25</t>
  </si>
  <si>
    <t>Sides</t>
  </si>
  <si>
    <t>vs Nov-25</t>
  </si>
  <si>
    <t>vs Aug-25</t>
  </si>
  <si>
    <t>Comments</t>
  </si>
  <si>
    <t>Course</t>
  </si>
  <si>
    <t>Combo</t>
  </si>
  <si>
    <t>Dish name</t>
  </si>
  <si>
    <t>Current Product</t>
  </si>
  <si>
    <t>New product?</t>
  </si>
  <si>
    <t>Consistent Product</t>
  </si>
  <si>
    <t>% change</t>
  </si>
  <si>
    <t>Prawn Cracker Basket</t>
  </si>
  <si>
    <t>Vegan Prawn Crackers</t>
  </si>
  <si>
    <t>Giant Prawn Crackers</t>
  </si>
  <si>
    <t>Crispy Duck Gyoza</t>
  </si>
  <si>
    <t>Thai Calamari</t>
  </si>
  <si>
    <t>Korean BBQ Wings</t>
  </si>
  <si>
    <t>Duck Pancakes</t>
  </si>
  <si>
    <t>Firecracker Wings</t>
  </si>
  <si>
    <t>Sweetcorn Fritter Balls with spicy mayo or sweet chilli sauce</t>
  </si>
  <si>
    <t>Mekong Prawns</t>
  </si>
  <si>
    <t>Green Papaya Salad</t>
  </si>
  <si>
    <t>Steamed Chicken Dumplings</t>
  </si>
  <si>
    <t>Shredded Duck Spring Rolls</t>
  </si>
  <si>
    <t>Vietnamese Spring Rolls</t>
  </si>
  <si>
    <t>Crispy Vegan Gyozas</t>
  </si>
  <si>
    <t>Bang Bang Broccoli</t>
  </si>
  <si>
    <t>Thai Cod Fritters</t>
  </si>
  <si>
    <t>Edamame</t>
  </si>
  <si>
    <t>Hanoi Explorer Tapas Set</t>
  </si>
  <si>
    <t>Chiang Mai Explorer Tapas Set</t>
  </si>
  <si>
    <t>Penang Explorer Tapas Set</t>
  </si>
  <si>
    <t>Lombok Explorer Tapas Set</t>
  </si>
  <si>
    <t>Upgrade to egg fried rice</t>
  </si>
  <si>
    <t>Upgrade to coconut rice</t>
  </si>
  <si>
    <t>Upgrade to nasi goreng rice</t>
  </si>
  <si>
    <t>Upgrade to salt 'n' pepper chilli chips</t>
  </si>
  <si>
    <t>Bun Bo Noodle Salad</t>
  </si>
  <si>
    <t>Teriyaki Steak Soba</t>
  </si>
  <si>
    <t>hoisin duck soba</t>
  </si>
  <si>
    <t>salmon soba</t>
  </si>
  <si>
    <t xml:space="preserve">Prawn Thai Railway Fried Rice </t>
  </si>
  <si>
    <t>Gochujang Chicken Bowl</t>
  </si>
  <si>
    <t>Vegan Katsu Curry</t>
  </si>
  <si>
    <t>Chicken Katsu Curry</t>
  </si>
  <si>
    <t>The Legendary Beef Rendang</t>
  </si>
  <si>
    <t>Thai Chicken Massaman</t>
  </si>
  <si>
    <t>Thai Beef Massaman</t>
  </si>
  <si>
    <t>Chicken Thai Green Curry</t>
  </si>
  <si>
    <t>Prawn Thai Green Curry</t>
  </si>
  <si>
    <t>Turkey Lemak</t>
  </si>
  <si>
    <t>Vegan Lemak</t>
  </si>
  <si>
    <t>Penang Chicken Curry</t>
  </si>
  <si>
    <t>Chicken Pad Thai</t>
  </si>
  <si>
    <t>Prawn Pad Thai</t>
  </si>
  <si>
    <t>Chicken and Prawn Pad Thai</t>
  </si>
  <si>
    <t>Steak Pad Thai</t>
  </si>
  <si>
    <t>Duck Pad Thai</t>
  </si>
  <si>
    <t>Tofu Pad Thai</t>
  </si>
  <si>
    <t>This Isn't Chicken Bites Pad Thai</t>
  </si>
  <si>
    <t>Banana Tree Spiced Noodles</t>
  </si>
  <si>
    <t>Chicken Singapore Noodles</t>
  </si>
  <si>
    <t>Chicken Singapore Laksa</t>
  </si>
  <si>
    <t>Prawn Singapore Laksa</t>
  </si>
  <si>
    <t>Tofu Singapore Laksa</t>
  </si>
  <si>
    <t>Chicken Gyoza Ramen</t>
  </si>
  <si>
    <t>Veggie Gyoza Ramen</t>
  </si>
  <si>
    <t>Chicken jawa ramen</t>
  </si>
  <si>
    <t>Vegan Gyoza Ramen</t>
  </si>
  <si>
    <t>Steak Ramen</t>
  </si>
  <si>
    <t>This Isn't Chicken Bites Ramen</t>
  </si>
  <si>
    <t>grilled spiced chicken</t>
  </si>
  <si>
    <t>Classic Sweet &amp; Sour Chicken</t>
  </si>
  <si>
    <t>Crispy Chicken in Mango &amp; Sweet Lime Sauce</t>
  </si>
  <si>
    <t>Korean Drug Egg</t>
  </si>
  <si>
    <t>Steamed Jasmine Rice</t>
  </si>
  <si>
    <t>Salt 'n' Pepper Chips</t>
  </si>
  <si>
    <t>Coconut Rice</t>
  </si>
  <si>
    <t>Nasi Goreng Indonesian Fried Rice</t>
  </si>
  <si>
    <t>Stir-Fry Broccoli</t>
  </si>
  <si>
    <t>Asian Slaw</t>
  </si>
  <si>
    <t>Egg Fried Rice</t>
  </si>
  <si>
    <t>blistered dragon peppers</t>
  </si>
  <si>
    <t>Apple Rolls</t>
  </si>
  <si>
    <t>Chocolate Bao Bomb</t>
  </si>
  <si>
    <t>Banana Fudge Cake</t>
  </si>
  <si>
    <t>Coconut Stuffed Green Thai Pancakes</t>
  </si>
  <si>
    <t>Banana Fritters with mango or raspberry sorbet</t>
  </si>
  <si>
    <t>2 scoops ice cream (vanilla, chocolate, coconut, mango sorbet or raspberry sorbet)</t>
  </si>
  <si>
    <t>yuzu citrus tart</t>
  </si>
  <si>
    <t>chocolate miso caramel fondant</t>
  </si>
  <si>
    <t>Pornstar Martini</t>
  </si>
  <si>
    <t>One Night in Bangkok</t>
  </si>
  <si>
    <t>Lychee Martini</t>
  </si>
  <si>
    <t>Long Island</t>
  </si>
  <si>
    <t>Jungle Bird</t>
  </si>
  <si>
    <t>Strawberry Daiquiri</t>
  </si>
  <si>
    <t>Tropical Blues</t>
  </si>
  <si>
    <t>Lychee Mojito</t>
  </si>
  <si>
    <t>Long Island Jug</t>
  </si>
  <si>
    <t>Lychee &amp; Lime Cooler</t>
  </si>
  <si>
    <t>Wild Strawberry Sparkler</t>
  </si>
  <si>
    <t>Coconut Colada</t>
  </si>
  <si>
    <t>Coco Passion</t>
  </si>
  <si>
    <t>Panuelo Blanco 175ml</t>
  </si>
  <si>
    <t>Panuelo Blanco 250ml</t>
  </si>
  <si>
    <t>Panuelo Blanco Bottle</t>
  </si>
  <si>
    <t>Chardonnay Bottle</t>
  </si>
  <si>
    <t>Sauvignon Blanc 175ml</t>
  </si>
  <si>
    <t>Sauvignon Blanc 250ml</t>
  </si>
  <si>
    <t>Sauvignon Blanc Bottle</t>
  </si>
  <si>
    <t>Pinot Grigio 175ml</t>
  </si>
  <si>
    <t>Pinot Grigio 250ml</t>
  </si>
  <si>
    <t>Pinot Grigio Bottle</t>
  </si>
  <si>
    <t>Panuelo Tinto Bottle</t>
  </si>
  <si>
    <t>Pinot Noir Bottle</t>
  </si>
  <si>
    <t>Merlot 175ml</t>
  </si>
  <si>
    <t>Merlot 250ml</t>
  </si>
  <si>
    <t>Merlot Bottle</t>
  </si>
  <si>
    <t>Malbec 175ml</t>
  </si>
  <si>
    <t>Malbec 250ml</t>
  </si>
  <si>
    <t>Malbec Bottle</t>
  </si>
  <si>
    <t>Crusan Cinsault-Syrah Rose 175ml</t>
  </si>
  <si>
    <t>Crusan Cinsault-Syrah Rose 250ml</t>
  </si>
  <si>
    <t>Crusan Cinsault-Syrah Rose Bottle</t>
  </si>
  <si>
    <t>Prosecco Glass</t>
  </si>
  <si>
    <t>Prosecco Bottle</t>
  </si>
  <si>
    <t>Rose Prosecco Glass</t>
  </si>
  <si>
    <t>Rose Prosecco Bottle</t>
  </si>
  <si>
    <t>Tiger Beer Bottle</t>
  </si>
  <si>
    <t>Asahi Beer Bottle</t>
  </si>
  <si>
    <t>Singha Beer Bottle</t>
  </si>
  <si>
    <t>Kopparberg Mixed Fruit Bottle</t>
  </si>
  <si>
    <t>Asahi Beer 0% Bottle</t>
  </si>
  <si>
    <t>Kopparbery Strawberry &amp; Lime Bottle</t>
  </si>
  <si>
    <t>Fresh Fruit Mix Juice</t>
  </si>
  <si>
    <t>Fresh Fruit Mix of 2 Juice</t>
  </si>
  <si>
    <t>Peach Oolong Ice Tea</t>
  </si>
  <si>
    <t>TRIP Elderflower</t>
  </si>
  <si>
    <t>TRIP Peach</t>
  </si>
  <si>
    <t>Singha Lemon Soda</t>
  </si>
  <si>
    <t>Singha Lemon Soda Ume</t>
  </si>
  <si>
    <t>Yuzu lemonade</t>
  </si>
  <si>
    <t>Ginger soda</t>
  </si>
  <si>
    <t>Iced tea</t>
  </si>
  <si>
    <t>Coca-Cola</t>
  </si>
  <si>
    <t>Lemonade</t>
  </si>
  <si>
    <t>Coconut Water</t>
  </si>
  <si>
    <t>Still Mineral Water</t>
  </si>
  <si>
    <t>Diet Coke</t>
  </si>
  <si>
    <t>Lychee Juice</t>
  </si>
  <si>
    <t>Sparkling Mineral Water</t>
  </si>
  <si>
    <t>Coke Zero</t>
  </si>
  <si>
    <t>green papaya salad (classic)</t>
  </si>
  <si>
    <t>malaysian satay skewers (veggie)</t>
  </si>
  <si>
    <t>grilled teriyaki salmon</t>
  </si>
  <si>
    <t>chargrilled duck</t>
  </si>
  <si>
    <t>indonesian chicken jawa</t>
  </si>
  <si>
    <t>malaysian coconut curry (chicken)</t>
  </si>
  <si>
    <t>malaysian coconut curry (tofu)</t>
  </si>
  <si>
    <t>pad thai (veggie)</t>
  </si>
  <si>
    <t>drunken monks noodles</t>
  </si>
  <si>
    <t>classic sweet &amp; sour (tofu)</t>
  </si>
  <si>
    <t>fries</t>
  </si>
  <si>
    <t>soy sauce ice cream</t>
  </si>
  <si>
    <t>beefeater blood orange gin + tonic (25ml)</t>
  </si>
  <si>
    <t>beefeater blood orange gin + tonic (50ml)</t>
  </si>
  <si>
    <t>beefeateer pink gin + tonic (25ml)</t>
  </si>
  <si>
    <t>beefeater pink gin + tonic (50ml)</t>
  </si>
  <si>
    <t>hendricks gin + tonic (25ml)</t>
  </si>
  <si>
    <t>hendricks gin + tonic (50ml)</t>
  </si>
  <si>
    <t>chicken miso salad</t>
  </si>
  <si>
    <t>salmon miso salad</t>
  </si>
  <si>
    <t>steak miso salad</t>
  </si>
  <si>
    <t>chicken bana tree curry</t>
  </si>
  <si>
    <t>tofu banana tree curry</t>
  </si>
  <si>
    <t>prawn banana tree curry</t>
  </si>
  <si>
    <t>chicken katsu burger</t>
  </si>
  <si>
    <t>add extra chicken fillet</t>
  </si>
  <si>
    <t>veggie katsu burger</t>
  </si>
  <si>
    <t>add extra veggie fillet</t>
  </si>
  <si>
    <t>add extra katsu sauce</t>
  </si>
  <si>
    <t>katsu fries</t>
  </si>
  <si>
    <t>Nottingham Cornerhouse</t>
  </si>
  <si>
    <t>Bottomless Pasta (Mon-Fri April 28th - May 15th). Enjoy 90mins of unlimited servings for £15pp</t>
  </si>
  <si>
    <t>Smaller: starter + smaller main + dessert + drink for £7.99
Larger: starter + larger main + dessert + drink for £9.79</t>
  </si>
  <si>
    <t>Bluelight discount 25% off total bill Sun-Fri
30% off food for students valid Sunday - Thursday</t>
  </si>
  <si>
    <t>Ability to make a number of dishes across the menu vegan or gluten free, add certain proteins to some of the pasta dishes, add extra pizza toppings, crust dips &amp; pizza upgrades (garlic butter crust &amp; hot honey drizzle), choose side with mains (fries, spaghetti or salad), add extra patty or pulled beef with burgers, upgrade to sweet potato fries on burgers, add chicken or goats cheese to salads and choose either gelato or whipped cream with some of the desserts</t>
  </si>
  <si>
    <t>If you download their app: get a free main once you've collected 4 x pasta stamps. Free doughballs every Tuesday + other exclusive rewards</t>
  </si>
  <si>
    <t>Calamari</t>
  </si>
  <si>
    <t>Paddington</t>
  </si>
  <si>
    <t>Basildon</t>
  </si>
  <si>
    <t>Carbonara</t>
  </si>
  <si>
    <t>Sticky Toffee Pudding</t>
  </si>
  <si>
    <t>Aperol Spritz</t>
  </si>
  <si>
    <t>Tomato Bruschetta</t>
  </si>
  <si>
    <t>Mushroom Alforno</t>
  </si>
  <si>
    <t>Funghi Arrosto</t>
  </si>
  <si>
    <t>King Prawns</t>
  </si>
  <si>
    <t>Green Olives</t>
  </si>
  <si>
    <t>Meatballs</t>
  </si>
  <si>
    <t>Garlic Dough Balls</t>
  </si>
  <si>
    <t>Rosemary Almonds</t>
  </si>
  <si>
    <t>-</t>
  </si>
  <si>
    <t>Mozzarella Dough Balls</t>
  </si>
  <si>
    <t>Garlic Flatbread</t>
  </si>
  <si>
    <t>Mozzarella &amp; Garlic Flatbread</t>
  </si>
  <si>
    <t>Caramelised Onion Flatbread</t>
  </si>
  <si>
    <t>Cheese Filled Gnocchi Bites</t>
  </si>
  <si>
    <t>Tomato &amp; Basil Flatbread</t>
  </si>
  <si>
    <t>Nach-iolis</t>
  </si>
  <si>
    <t>Hickory BBQ Chicken Wings</t>
  </si>
  <si>
    <t>Buffalo Hot Chicken Wings</t>
  </si>
  <si>
    <t>Mozzarella Sticks</t>
  </si>
  <si>
    <t>Small Cheesy Ball Dough Stack</t>
  </si>
  <si>
    <t>Large Cheesy Ball Dough Stack</t>
  </si>
  <si>
    <t>Bella Sharing Board</t>
  </si>
  <si>
    <t>Small Crispy Chicken Fries</t>
  </si>
  <si>
    <t>Large Crispy Chicken Fries</t>
  </si>
  <si>
    <t>Caprese Salad</t>
  </si>
  <si>
    <t>Bolognese</t>
  </si>
  <si>
    <t>Signature Bolognese</t>
  </si>
  <si>
    <t>Signature Carbonara</t>
  </si>
  <si>
    <t>Carbonara with Pulled Chicken</t>
  </si>
  <si>
    <t>Spicy Sausage</t>
  </si>
  <si>
    <t>Lentil Ragu</t>
  </si>
  <si>
    <t>Beef &amp; Red Wine Tortellini</t>
  </si>
  <si>
    <t>Gamberoni</t>
  </si>
  <si>
    <t>Marco Polo</t>
  </si>
  <si>
    <t>Rigatoni</t>
  </si>
  <si>
    <t>Spaghetti and Meatballs</t>
  </si>
  <si>
    <t>Pomodoro Mozzarella</t>
  </si>
  <si>
    <t>Pollo Cacciatore</t>
  </si>
  <si>
    <t>Pollo Funghi</t>
  </si>
  <si>
    <t>Pesto Genovese</t>
  </si>
  <si>
    <t>Goats' Cheese Pasta</t>
  </si>
  <si>
    <t>Lasagne</t>
  </si>
  <si>
    <t>Signature Lasagne</t>
  </si>
  <si>
    <t>Spinach &amp; Ricotta Cannelloni</t>
  </si>
  <si>
    <t>Chicken Milanese</t>
  </si>
  <si>
    <t>Mixed Seafood Risotto</t>
  </si>
  <si>
    <t>Butternut Squash Risotto</t>
  </si>
  <si>
    <t>Pea &amp; Asparagus Risotto</t>
  </si>
  <si>
    <t>Mushroom Risotto</t>
  </si>
  <si>
    <t>Add Pulled Chicken</t>
  </si>
  <si>
    <t>Add Bacon Lardons</t>
  </si>
  <si>
    <t>Four Cheese Macaroni</t>
  </si>
  <si>
    <t>Seasonal Garden Salad</t>
  </si>
  <si>
    <t>Add Grilled Chicken Breast</t>
  </si>
  <si>
    <t>Add Goat's Cheese Crostini</t>
  </si>
  <si>
    <t>Chicken Caesar Salad</t>
  </si>
  <si>
    <t>Cheeseburger</t>
  </si>
  <si>
    <t>Add Extra Patty</t>
  </si>
  <si>
    <t>Add Pulled Beef</t>
  </si>
  <si>
    <t>Vegan Burger</t>
  </si>
  <si>
    <t>Buttermilk Chicken Burger</t>
  </si>
  <si>
    <t>Sweet Potato Fries Upgrade</t>
  </si>
  <si>
    <t>Salmone Al Forno</t>
  </si>
  <si>
    <t>Sea Bass</t>
  </si>
  <si>
    <t>Chicken Genovese</t>
  </si>
  <si>
    <t>Full Rack BBQ Ribs</t>
  </si>
  <si>
    <t>Ultimate Calzone</t>
  </si>
  <si>
    <t>Veggie Calzone</t>
  </si>
  <si>
    <t>Half Chicken, Ham &amp; Mushroom Pizza</t>
  </si>
  <si>
    <t>Half Margherita Pizza</t>
  </si>
  <si>
    <t>Half Meat Feast Pizza</t>
  </si>
  <si>
    <t>Half Pepperoni Pizza</t>
  </si>
  <si>
    <t>Half Piccante Pizza</t>
  </si>
  <si>
    <t>Half Tropicale Pizza</t>
  </si>
  <si>
    <t>Half Vegetariana Pizza</t>
  </si>
  <si>
    <t>Half Garlic Lasagne Pizza</t>
  </si>
  <si>
    <t>Half Smokey Carbonara Pizza</t>
  </si>
  <si>
    <t>Half Seafood Pizza</t>
  </si>
  <si>
    <t>Half Formaggio Pizza</t>
  </si>
  <si>
    <t>Half Prosciutto Buffalo Pizza</t>
  </si>
  <si>
    <t>Half Mushroom, Truffle &amp; Pecorino Pizza</t>
  </si>
  <si>
    <t>Half BBQ Double Chicken Pizza</t>
  </si>
  <si>
    <t>Half Pulled Beef Pizza</t>
  </si>
  <si>
    <t>Half Spicy Sausage &amp; Chicken Pizza</t>
  </si>
  <si>
    <t>Chicken, Ham &amp; Mushroom Pizza</t>
  </si>
  <si>
    <t>Margherita Pizza</t>
  </si>
  <si>
    <t>Meat Feast Pizza</t>
  </si>
  <si>
    <t>Pepperoni Pizza</t>
  </si>
  <si>
    <t>Christmas Camembert Pizza</t>
  </si>
  <si>
    <t>Piccante Pizza</t>
  </si>
  <si>
    <t>Tropicale Pizza</t>
  </si>
  <si>
    <t>Vegetariana Pizza</t>
  </si>
  <si>
    <t>Garlic Lasagne Pizza</t>
  </si>
  <si>
    <t>Seafood Pizza</t>
  </si>
  <si>
    <t>Formaggio Pizza</t>
  </si>
  <si>
    <t>Prosciutto Buffalo Pizza</t>
  </si>
  <si>
    <t>Mushroom, Truffle &amp; Pecorino Pizza</t>
  </si>
  <si>
    <t>BBQ Double Chicken Pizza</t>
  </si>
  <si>
    <t>Pulled Beef Pizza</t>
  </si>
  <si>
    <t>Spicy Sausage &amp; Chicken Pizza</t>
  </si>
  <si>
    <t>Extra Pizza Toppings</t>
  </si>
  <si>
    <t>Premium Extra Pizza Toppings</t>
  </si>
  <si>
    <t>Crust Dips</t>
  </si>
  <si>
    <t>Pizza Upgrades</t>
  </si>
  <si>
    <t>Broccoli</t>
  </si>
  <si>
    <t>Mixed Salad</t>
  </si>
  <si>
    <t>Fries</t>
  </si>
  <si>
    <t>Bella House Fries</t>
  </si>
  <si>
    <t>Mini Mac &amp; Cheese</t>
  </si>
  <si>
    <t>Bacon, Cheese &amp; Onion Loaded Fries</t>
  </si>
  <si>
    <t>Sweet Potato Fries</t>
  </si>
  <si>
    <t>Courgette Fries</t>
  </si>
  <si>
    <t>Garlic Ciabatta Wedges</t>
  </si>
  <si>
    <t>Coleslaw</t>
  </si>
  <si>
    <t>Steamed Spinach</t>
  </si>
  <si>
    <t>Garlic Green Beans</t>
  </si>
  <si>
    <t>Roasted New Potatoes</t>
  </si>
  <si>
    <t>Cappucino Gelato</t>
  </si>
  <si>
    <t>Caramel Cheesecake</t>
  </si>
  <si>
    <t>Mince Pie Cheesecake</t>
  </si>
  <si>
    <t>Chocolate Fondant</t>
  </si>
  <si>
    <t>Baked Brookie</t>
  </si>
  <si>
    <t>Cassatelle Limone</t>
  </si>
  <si>
    <t>Chocolate Brownie</t>
  </si>
  <si>
    <t>Cookie Dough</t>
  </si>
  <si>
    <t>Rhubarb Panna Cotta</t>
  </si>
  <si>
    <t>Tiramisu</t>
  </si>
  <si>
    <t>Strawberry Dough Chi Balls</t>
  </si>
  <si>
    <t>Chocolate Dough Chi Balls</t>
  </si>
  <si>
    <t>Chocolate S'mores Pizza</t>
  </si>
  <si>
    <t>Banoffee Pizza</t>
  </si>
  <si>
    <t>Strawberry and white chocolate Cheesecake</t>
  </si>
  <si>
    <t>Passion Fruit &amp; Raspberry Semifreddo</t>
  </si>
  <si>
    <t>Millionaire Toffee Crunch</t>
  </si>
  <si>
    <t>Billionaire Doughnuts</t>
  </si>
  <si>
    <t>Chocolate Brownie Sundae</t>
  </si>
  <si>
    <t>Chocolate Fudge Cake</t>
  </si>
  <si>
    <t>Lemon Cheesecake</t>
  </si>
  <si>
    <t>Affogato</t>
  </si>
  <si>
    <t>Mini Desserts (Chocolate Brownie or Sugared Doughnut Balls)</t>
  </si>
  <si>
    <t>Gelato Choux Bun</t>
  </si>
  <si>
    <t>Gelato Sandwich</t>
  </si>
  <si>
    <t>Caramel Gelato</t>
  </si>
  <si>
    <t>Chocolate Gelato</t>
  </si>
  <si>
    <t>Liquorice &amp; Blackcurrant Gelato</t>
  </si>
  <si>
    <t>Mango Sorbet Gelato</t>
  </si>
  <si>
    <t>Mint Chocolate Chip Gelato</t>
  </si>
  <si>
    <t>Nocciola (Hazlenut) Gelato</t>
  </si>
  <si>
    <t>Pistachio Gelato</t>
  </si>
  <si>
    <t>Salted Caramel Gelato</t>
  </si>
  <si>
    <t>Sour Cherry Sorbet Gelato</t>
  </si>
  <si>
    <t>Strawberry Gelato</t>
  </si>
  <si>
    <t>Vanilla Gelato</t>
  </si>
  <si>
    <t>Vegan Vanilla Gelato</t>
  </si>
  <si>
    <t>Vegan Coconut Gelato</t>
  </si>
  <si>
    <t>White Chocolate Gelato</t>
  </si>
  <si>
    <t>Blood Orange Soda</t>
  </si>
  <si>
    <t>Apricot Cooler</t>
  </si>
  <si>
    <t>Apricot &amp; Prosecco Spritz</t>
  </si>
  <si>
    <t>Hugo Spritz</t>
  </si>
  <si>
    <t>Sarti Spritz</t>
  </si>
  <si>
    <t>Campari &amp; Blood Orange Spritz</t>
  </si>
  <si>
    <t>Limencello Spritz</t>
  </si>
  <si>
    <t>Italian Garden Spritz</t>
  </si>
  <si>
    <t>Tropical Fruit Spritz</t>
  </si>
  <si>
    <t>Limoncello Spritz</t>
  </si>
  <si>
    <t>Red Fruit Gin Spritz</t>
  </si>
  <si>
    <t>Pink Gin Fizz</t>
  </si>
  <si>
    <t>Raspberry Royale</t>
  </si>
  <si>
    <t>Orange Spritz</t>
  </si>
  <si>
    <t>Negroni</t>
  </si>
  <si>
    <t>Basil Gin Smash</t>
  </si>
  <si>
    <t>Espresso Martini</t>
  </si>
  <si>
    <t>Passion Star Martini</t>
  </si>
  <si>
    <t>Passionfruit Martini</t>
  </si>
  <si>
    <t>Tiramisu Martini</t>
  </si>
  <si>
    <t>Biscoff Martini</t>
  </si>
  <si>
    <t>Strawberry Daquiri</t>
  </si>
  <si>
    <t>Light 'N' Stormy</t>
  </si>
  <si>
    <t>Mojito</t>
  </si>
  <si>
    <t>Ceder's</t>
  </si>
  <si>
    <t>Tutti Fruitti</t>
  </si>
  <si>
    <t>No-jito</t>
  </si>
  <si>
    <t>Passion Fruit Soda</t>
  </si>
  <si>
    <t>Orange Sherbet Cooler</t>
  </si>
  <si>
    <t>Lemon Sherbet Fizz</t>
  </si>
  <si>
    <t>Garden Smash</t>
  </si>
  <si>
    <t>Beefeater London Dry</t>
  </si>
  <si>
    <t>Beefeater Pink</t>
  </si>
  <si>
    <t>Bombay Sapphire</t>
  </si>
  <si>
    <t>Beefeater Peach and Raspberry</t>
  </si>
  <si>
    <t>Campari G&amp;T</t>
  </si>
  <si>
    <t>Campari Soda</t>
  </si>
  <si>
    <t>Malfy Con Arancia</t>
  </si>
  <si>
    <t>Malfy Con Limone</t>
  </si>
  <si>
    <t>Malfy Rosa</t>
  </si>
  <si>
    <t>Cranberry</t>
  </si>
  <si>
    <t>Crodino</t>
  </si>
  <si>
    <t>Fanta Orange Zero</t>
  </si>
  <si>
    <t>Fresh Orange</t>
  </si>
  <si>
    <t>Fruit Smash</t>
  </si>
  <si>
    <t>Pomegranate</t>
  </si>
  <si>
    <t>Pressed Apple Juice</t>
  </si>
  <si>
    <t>Luscombe Raspberry Crush</t>
  </si>
  <si>
    <t>Appeltiser</t>
  </si>
  <si>
    <t>Strawberry Lemonade</t>
  </si>
  <si>
    <t>Schweppes Lemonade</t>
  </si>
  <si>
    <t>Fever-Tree Sicilian Lemonde</t>
  </si>
  <si>
    <t>Raspberry and Orange Blossom Cooler</t>
  </si>
  <si>
    <t>Limonata</t>
  </si>
  <si>
    <t>Pineapple Blush</t>
  </si>
  <si>
    <t>San Pellegrino Pompelmo</t>
  </si>
  <si>
    <t>Still Mineral Water Small</t>
  </si>
  <si>
    <t>Still Mineral Water Large</t>
  </si>
  <si>
    <t>Sparkling Mineral Water Small</t>
  </si>
  <si>
    <t>Sparkling Mineral Water Large</t>
  </si>
  <si>
    <t>Vitis Nostra Lugana DOC</t>
  </si>
  <si>
    <t>Becks</t>
  </si>
  <si>
    <t>Brewdog Elvis Juice</t>
  </si>
  <si>
    <t>Brewdog Punk Af Ipa</t>
  </si>
  <si>
    <t>Corona</t>
  </si>
  <si>
    <t>Stella Artois Draught</t>
  </si>
  <si>
    <t>Stella Artois Unfiltered</t>
  </si>
  <si>
    <t>Stella Artois 0%</t>
  </si>
  <si>
    <t>Stella Cidre</t>
  </si>
  <si>
    <t>Stella 4.6%</t>
  </si>
  <si>
    <t>Stella Gluten Free</t>
  </si>
  <si>
    <t>Camden Hells</t>
  </si>
  <si>
    <t>Magners Cider</t>
  </si>
  <si>
    <t>Inch's Cider</t>
  </si>
  <si>
    <t>Old Mout Cider</t>
  </si>
  <si>
    <t>Birra Moretti</t>
  </si>
  <si>
    <t>Orchard Pig</t>
  </si>
  <si>
    <t>Peroni Gran Reserva</t>
  </si>
  <si>
    <t>Birra Moretti Draught</t>
  </si>
  <si>
    <t>Bira Moretti 0%</t>
  </si>
  <si>
    <t>Cruzcampo</t>
  </si>
  <si>
    <t>Cruzcampo Draught</t>
  </si>
  <si>
    <t>Peroni Nasta Assurro GF</t>
  </si>
  <si>
    <t>Birra Moretti Sale Di Mare</t>
  </si>
  <si>
    <t>Kopparberg</t>
  </si>
  <si>
    <t>Rekorderlig Wild Berries</t>
  </si>
  <si>
    <t>Lisa Draught</t>
  </si>
  <si>
    <t>Americano</t>
  </si>
  <si>
    <t>Americano Regular</t>
  </si>
  <si>
    <t>Americano Reular Decaf</t>
  </si>
  <si>
    <t>Chamomile Tea</t>
  </si>
  <si>
    <t>Cappuccino</t>
  </si>
  <si>
    <t>Cappuccino Regular</t>
  </si>
  <si>
    <t>Cappuccino Regular Decaf</t>
  </si>
  <si>
    <t>Earl Grey Tea</t>
  </si>
  <si>
    <t>English Breakfast Tea</t>
  </si>
  <si>
    <t>Espresso Single</t>
  </si>
  <si>
    <t>Espresso Double</t>
  </si>
  <si>
    <t>Single Decaf</t>
  </si>
  <si>
    <t>Double Decaf</t>
  </si>
  <si>
    <t>Fresh Mint Tea</t>
  </si>
  <si>
    <t>Hot Chocolate</t>
  </si>
  <si>
    <t>Hot Chocolate with Cream &amp; Marshmallows</t>
  </si>
  <si>
    <t>Latte</t>
  </si>
  <si>
    <t>Latte Regular</t>
  </si>
  <si>
    <t>Latte Regular Decaf</t>
  </si>
  <si>
    <t>Macchiato</t>
  </si>
  <si>
    <t>Macchiato Regular</t>
  </si>
  <si>
    <t>Macchiato Regular Decaf</t>
  </si>
  <si>
    <t>Mochaccino</t>
  </si>
  <si>
    <t>Mochaccino Regular</t>
  </si>
  <si>
    <t>Mochaccino Regular Decaf</t>
  </si>
  <si>
    <t>Peppermint Tea</t>
  </si>
  <si>
    <t>Tiramisu Latte</t>
  </si>
  <si>
    <t>House Red</t>
  </si>
  <si>
    <t>House Rose</t>
  </si>
  <si>
    <t>House White</t>
  </si>
  <si>
    <t>Pinot Grigio Doc Garda, Freixenet</t>
  </si>
  <si>
    <t>Pinot Grigio Rosato, Pendenza</t>
  </si>
  <si>
    <t>Pinto Grigio, Pendenza</t>
  </si>
  <si>
    <t>Chianti Docg, Freixenet</t>
  </si>
  <si>
    <t>Champagne, Louis Dornier</t>
  </si>
  <si>
    <t>Prosecco Galanti 125ml</t>
  </si>
  <si>
    <t>Prosecco Galanti Bottle</t>
  </si>
  <si>
    <t>Prosecco Della Vite DOCG 125ml</t>
  </si>
  <si>
    <t>Prosecco Della Vite DOCG Bottle</t>
  </si>
  <si>
    <t>Prosecco Galanti Rose 125ml</t>
  </si>
  <si>
    <t>Prosecco Galanti Rose Bottle</t>
  </si>
  <si>
    <t>Prosecco Della Vite Vintage Rose 125ml</t>
  </si>
  <si>
    <t>Prosecco Della Vite Vintage Rose Bottle</t>
  </si>
  <si>
    <t>Inzolia, Borsari 175ml</t>
  </si>
  <si>
    <t>Inzolia, Borsari 250ml</t>
  </si>
  <si>
    <t>Inzolia, Borsari Bottle</t>
  </si>
  <si>
    <t>Pecorino, Amodo 175ml</t>
  </si>
  <si>
    <t>Pecorino, Amodo 250ml</t>
  </si>
  <si>
    <t>Pecorino, Amodo Bottle</t>
  </si>
  <si>
    <t>Pinot Grigio, Belvino 175ml</t>
  </si>
  <si>
    <t>Pinot Grigio, Belvino 250ml</t>
  </si>
  <si>
    <t>Pinot Grigio, Belvino Bottle</t>
  </si>
  <si>
    <t>Sauvignon Blanc, Leefield 175ml</t>
  </si>
  <si>
    <t>Sauvignon Blanc, Leefield 250ml</t>
  </si>
  <si>
    <t>Sauvignon Blanc, Leefield Bottle</t>
  </si>
  <si>
    <t>Chardonay 175ml</t>
  </si>
  <si>
    <t>Chardonay 250ml</t>
  </si>
  <si>
    <t>Chardonay Bottle</t>
  </si>
  <si>
    <t>Gavi Ca' Bianca 175ml</t>
  </si>
  <si>
    <t>Gavi Ca' Bianca 250ml</t>
  </si>
  <si>
    <t>Gavi Ca' Bianca Bottle</t>
  </si>
  <si>
    <t>Sangiovese, Pontebello 175ml</t>
  </si>
  <si>
    <t>Sangiovese, Pontebello 250ml</t>
  </si>
  <si>
    <t>Sangiovese, Pontebello Bottle</t>
  </si>
  <si>
    <t>Merlot, Corte Vigna 175ml</t>
  </si>
  <si>
    <t>Merlot, Corte Vigna 250ml</t>
  </si>
  <si>
    <t>Merlot, Corte Vigna Bottle</t>
  </si>
  <si>
    <t>Pinot Noir, Amodo 175ml</t>
  </si>
  <si>
    <t>Pinot Noir, Amodo 250ml</t>
  </si>
  <si>
    <t>Pinot Noir, Amodo Bottle</t>
  </si>
  <si>
    <t>Malbec, Lunaris 175ml</t>
  </si>
  <si>
    <t>Malbec, Lunaris 250ml</t>
  </si>
  <si>
    <t>Malbec, Lunaris Bottle</t>
  </si>
  <si>
    <t>Chianti, Antica 175ml</t>
  </si>
  <si>
    <t>Chianti, Antica 250ml</t>
  </si>
  <si>
    <t>Chianti, Antica Bottle</t>
  </si>
  <si>
    <t>Merlot Rose, D'Vine 175ml</t>
  </si>
  <si>
    <t>Merlot Rose, D'Vine 250ml</t>
  </si>
  <si>
    <t>Merlot Rose, D'Vine Bottle</t>
  </si>
  <si>
    <t>Zinfandel Rose, Vita 175ml</t>
  </si>
  <si>
    <t>Zinfandel Rose, Vita 250ml</t>
  </si>
  <si>
    <t>Zinfandel Rose, Vita Bottle</t>
  </si>
  <si>
    <t>Italian Rose, Freixenet</t>
  </si>
  <si>
    <t>Sauvignon Blanc, Alzati</t>
  </si>
  <si>
    <t>Montepulciano D'Abruzzo Doc, Ca Del Lago</t>
  </si>
  <si>
    <t>Merlot, Colline</t>
  </si>
  <si>
    <t>White Zinfandel, Talking Point</t>
  </si>
  <si>
    <t>Alpilles Rose, Estandon</t>
  </si>
  <si>
    <t>Angioletti Mela Rossa</t>
  </si>
  <si>
    <t>BILLS</t>
  </si>
  <si>
    <t>Cambridge</t>
  </si>
  <si>
    <t>Christmas Set Menu: Book &amp; dine on our 3-course Christmas Set Menu from £35.95 between available until Wednesday 3rd December &amp; we’ll treat you to a FREE glass of fizz
Chrimbo classics - 3 for £10 - mince pie + clotted cream £2,50, pigs in blankets £5.95 and mulled wine £6.50</t>
  </si>
  <si>
    <t>Lunch 2 courses - £7.45
KIDS EAT FREE. Up to 2 kiddos can eat free all day when just 1 adult orders any main dish (breakfast, lunch or dinner). To find out when our next Kids Eat Free campaign is running, sign up to our newsletter. Offer does not include Saturday and Sunday
PANCAKE PARLOUR. Who needs paints &amp; playdough when it’s pancake time!. Every day between 3pm &amp; 5pm, kids can build their own pancakes using a selection of creative toppings, including a Cawston Press juice. All for only £4.50. This is… art a’stack!</t>
  </si>
  <si>
    <t>black friday discounted gift cards - 28/11 -  1/12
Buy a £50 gift card &amp; get a voucher for £20 on us!
Buy a £75 gift card &amp; get a voucher for £30 on us!
Buy £100 gift card &amp; get a voucher for £40 on us!
Black Friday Oreo Pancakes – available 1 day only! £5. Bottomless when you buy a drink - 28/11
Win a £2,000 Airbnb Voucher - Every guest who dines on our Christmas Set Menu will receive ‘ The Great Elf Escape Game’. Play the puzzles &amp; enter your answers for a chance to win a £2,000 Airbnb Voucher! until 30/12
Win a bottle of Prosecco - Every guest who dines on our Christmas Set Menu will receive an ‘Elf Workshop Bingo’ card.Help the elves clock off early by choosing a Toy , Colour &amp; Elf to make the last toy.Your server will roll 3 die &amp; if they match your answers you’ll WIN a bottle of fizz for the table! until 30/12
Student offer? Yes, how does 20% off your total bill sound? Just sign up to UNiDAYS and enjoy your discount all day, Sunday – Friday.
*You must be registered on the app to claim the discount and able to show your verified account to your server. See T&amp;Cs for more info.</t>
  </si>
  <si>
    <t>Options on burgers to add cheese, bacon etc and steaks to add a choice of sauce, ability to add syrup to coffees &amp; different milks</t>
  </si>
  <si>
    <t xml:space="preserve">festive cocktails: We’ve partnered with Johnnie Walker, Casamigos Tequila, Tanqueray &amp; Ron Santiago De Cuba to create our brand NEW festive cocktails
£5 bottomless pancakes selected fridays 
</t>
  </si>
  <si>
    <t>Crispy Calamari (small)</t>
  </si>
  <si>
    <t>Leeds</t>
  </si>
  <si>
    <t>Bill’S Classic Burger</t>
  </si>
  <si>
    <t>Bill's Flowerpot</t>
  </si>
  <si>
    <t>Bills Lager</t>
  </si>
  <si>
    <t>starter</t>
  </si>
  <si>
    <t>Burrata, Red pepper &amp; basil</t>
  </si>
  <si>
    <t>Chimichurri Roast beetroot</t>
  </si>
  <si>
    <t>Coconut, Spinach &amp; Green Lentil Soup</t>
  </si>
  <si>
    <t>Crispy Calamari (large)</t>
  </si>
  <si>
    <t>Chicken &amp; Sesame Dumplings</t>
  </si>
  <si>
    <t>Halloumi</t>
  </si>
  <si>
    <t>Crispy sticky duck</t>
  </si>
  <si>
    <t>Buffalo Mozzarella salad</t>
  </si>
  <si>
    <t>Halloumi Meze Platter</t>
  </si>
  <si>
    <t>Green Kalamata Olives</t>
  </si>
  <si>
    <t>Olives with Labneh</t>
  </si>
  <si>
    <t>Padrón Peppers with Miso</t>
  </si>
  <si>
    <t>Pea and Watercress Soup</t>
  </si>
  <si>
    <t>Roast Squash and Hummus Flatbread</t>
  </si>
  <si>
    <t>King Prawn, Avocado &amp; Mango Cocktail</t>
  </si>
  <si>
    <t xml:space="preserve">Spiced Aubergine Fritters </t>
  </si>
  <si>
    <t>Spiced Labneh and Flatbread</t>
  </si>
  <si>
    <t>Sticky duck salad</t>
  </si>
  <si>
    <t>Roasted Flatbread</t>
  </si>
  <si>
    <t>Truffle Cheese Fondou</t>
  </si>
  <si>
    <t>Tuna Tacos</t>
  </si>
  <si>
    <t>Wedge salad</t>
  </si>
  <si>
    <t>Bill's Spiced Tortillas</t>
  </si>
  <si>
    <t>Korean Fried Cauliflower</t>
  </si>
  <si>
    <t>Chorizo &amp; Chilli Honey</t>
  </si>
  <si>
    <t>Veggie Sharer</t>
  </si>
  <si>
    <t>Classic Sharer</t>
  </si>
  <si>
    <t>Seafood Sharer</t>
  </si>
  <si>
    <t>Chicken Schnitzel</t>
  </si>
  <si>
    <t>Apple, Maple and Cinnamon Porridge</t>
  </si>
  <si>
    <t xml:space="preserve">Avocado on Sourdough </t>
  </si>
  <si>
    <t>Bacon Roll (with fried egg average)</t>
  </si>
  <si>
    <t>Bill’S Big Brunch</t>
  </si>
  <si>
    <t>Breakfast Grain Bowl</t>
  </si>
  <si>
    <t>Buttermilk Pancake Bacon (5 stack)</t>
  </si>
  <si>
    <t>Buttermilk Pancake Fruit (5 stack)</t>
  </si>
  <si>
    <t>Buttermilk Pancake Biscoff (5 stack)</t>
  </si>
  <si>
    <t>Vegan Pancake Fruit (5 stack)</t>
  </si>
  <si>
    <t>Eggs Benedict</t>
  </si>
  <si>
    <t>Eggs Benedict with Fries</t>
  </si>
  <si>
    <t>Eggs Florentine</t>
  </si>
  <si>
    <t>Eggs Royale</t>
  </si>
  <si>
    <t>Halloumi, Eggs &amp; Roast Tomatoes</t>
  </si>
  <si>
    <t>Mediterranean Breakfast</t>
  </si>
  <si>
    <t>Sausage Roll (with fried egg average)</t>
  </si>
  <si>
    <t>Scrambled eggs on toast</t>
  </si>
  <si>
    <t>Smashed Peas, Eggs and Feta on Sourdough</t>
  </si>
  <si>
    <t>Steak and Eggs</t>
  </si>
  <si>
    <t>Squash, Eggs &amp; Feta on Sourdough</t>
  </si>
  <si>
    <t>Tea &amp; Toast</t>
  </si>
  <si>
    <t>Traditional Breakfast</t>
  </si>
  <si>
    <t>Yoghurt, Berries &amp; Granola</t>
  </si>
  <si>
    <t>8oz Sirloin</t>
  </si>
  <si>
    <t>8oz chargrilled rump steak</t>
  </si>
  <si>
    <t>Add Peppercorn Sauce</t>
  </si>
  <si>
    <t>Add Bearnaise Sauce</t>
  </si>
  <si>
    <t>Add Truffle &amp; Red Wine Sauce</t>
  </si>
  <si>
    <t>BBQ Bourbon Burger</t>
  </si>
  <si>
    <t>Dirty Vegan Burger</t>
  </si>
  <si>
    <t>Halloumi Burger</t>
  </si>
  <si>
    <t>Add Cheese</t>
  </si>
  <si>
    <t>Add Smoked Streaky Bacon</t>
  </si>
  <si>
    <t>Add Smashed Avocado</t>
  </si>
  <si>
    <t>Bill's Duck Curry</t>
  </si>
  <si>
    <t>Vegan Duck Curry</t>
  </si>
  <si>
    <t>Bill’S Garden Plate</t>
  </si>
  <si>
    <t>Tuna Steak</t>
  </si>
  <si>
    <t>Duck Curry</t>
  </si>
  <si>
    <t>Bill’S Plant Plate</t>
  </si>
  <si>
    <t>Bills Fish Pie</t>
  </si>
  <si>
    <t>Bill's Sea Bass Thali</t>
  </si>
  <si>
    <t>Bills Truffle chicken two ways</t>
  </si>
  <si>
    <t>Aubergine &amp; Burrata Parmigiana</t>
  </si>
  <si>
    <t>Pan Fried Sea Bass</t>
  </si>
  <si>
    <t>Chicken shawarma</t>
  </si>
  <si>
    <t>Halloumi Shawarma</t>
  </si>
  <si>
    <t>Vegan Shawarma</t>
  </si>
  <si>
    <t>Lobster and Seafood Linguine</t>
  </si>
  <si>
    <t>Nduja &amp; burrata meatballs</t>
  </si>
  <si>
    <t>Roasted Chestnute &amp; Butternut bake</t>
  </si>
  <si>
    <t>The hippy bowl</t>
  </si>
  <si>
    <t>Santorini salad</t>
  </si>
  <si>
    <t>Vegan Santorini Salad</t>
  </si>
  <si>
    <t>Classic chicken caesar</t>
  </si>
  <si>
    <t>Add Vegan Bacon</t>
  </si>
  <si>
    <t>Rib &amp; Ranch loaded tray</t>
  </si>
  <si>
    <t>Paneer, Spinach and Lentil Curry</t>
  </si>
  <si>
    <t>Plant Based Curry</t>
  </si>
  <si>
    <t>Baked Beans</t>
  </si>
  <si>
    <t>Black Pudding</t>
  </si>
  <si>
    <t>Fried Potatoes</t>
  </si>
  <si>
    <t>Skin on Fries</t>
  </si>
  <si>
    <t>Halloumi Fries</t>
  </si>
  <si>
    <t>Long Stem Broccoli</t>
  </si>
  <si>
    <t>Macaroni Cheese</t>
  </si>
  <si>
    <t>Toast</t>
  </si>
  <si>
    <t>Bills House Salad</t>
  </si>
  <si>
    <t>Seasonal Greens &amp; Roast Squash</t>
  </si>
  <si>
    <t>Sourdough &amp; Butter</t>
  </si>
  <si>
    <t>Cumberland Sausage</t>
  </si>
  <si>
    <t>Chargrilled Courgettes</t>
  </si>
  <si>
    <t>Smoked Salmon</t>
  </si>
  <si>
    <t>Sweet &amp; Spicy Roast Beets</t>
  </si>
  <si>
    <t>Spicy BBQ Sauce</t>
  </si>
  <si>
    <t>Gochujang Ketchup</t>
  </si>
  <si>
    <t>1,55</t>
  </si>
  <si>
    <t>Garlic Green Beans &amp; Sugar Snaps</t>
  </si>
  <si>
    <t>Korean Loaded Fries</t>
  </si>
  <si>
    <t>Chilli Corn Ribs</t>
  </si>
  <si>
    <t>Bills' House Salad</t>
  </si>
  <si>
    <t>Roast Garlic &amp; Basil Aioli</t>
  </si>
  <si>
    <t>Caesar Loaded Fries</t>
  </si>
  <si>
    <t>BBQ &amp; Bacon Loaded Fries</t>
  </si>
  <si>
    <t>Celeriac &amp; apple Slaw</t>
  </si>
  <si>
    <t>Bill's Ice Creams and Sorbets</t>
  </si>
  <si>
    <t>Chocolate &amp; Salted Caramel Tart</t>
  </si>
  <si>
    <t>Warm Triple Chocolate Brownie</t>
  </si>
  <si>
    <t>Black forest cherry &amp; chocolate pot</t>
  </si>
  <si>
    <t>Salted Caramel &amp; Chocolate Brownie Pot</t>
  </si>
  <si>
    <t>White chocolate &amp; baileys snowball</t>
  </si>
  <si>
    <t>Mini Cinnamon Doughnuts</t>
  </si>
  <si>
    <t>Christmas crumble</t>
  </si>
  <si>
    <t>Profiterole stack for 2</t>
  </si>
  <si>
    <t>Banoffee Pie Sundae</t>
  </si>
  <si>
    <t>Eton Colada Sundae</t>
  </si>
  <si>
    <t>2 Scoop Ice Cream</t>
  </si>
  <si>
    <t>3 Scoop Ice Cream</t>
  </si>
  <si>
    <t>Strawberry &amp; Hazelnut Cheesecake Pot</t>
  </si>
  <si>
    <t>Doughtnuts &amp; Coffee</t>
  </si>
  <si>
    <t>Cream Tea</t>
  </si>
  <si>
    <t>Cloudy Apple Juice</t>
  </si>
  <si>
    <t>Coke</t>
  </si>
  <si>
    <t>Freshly Pressed Orange Juice</t>
  </si>
  <si>
    <t>Immunity Smoothie</t>
  </si>
  <si>
    <t>Super berry smoothie</t>
  </si>
  <si>
    <t>Supergreens juice</t>
  </si>
  <si>
    <t>Tropical Juice</t>
  </si>
  <si>
    <t>Bills Elderflower Presse</t>
  </si>
  <si>
    <t>Bill's Cloudy Berryade</t>
  </si>
  <si>
    <t>Cucumber &amp; Ginger Cooler</t>
  </si>
  <si>
    <t>Cloudy Elderflower Lemonade</t>
  </si>
  <si>
    <t>Ginger Beer</t>
  </si>
  <si>
    <t>Natural Spring Water</t>
  </si>
  <si>
    <t>Pink Grapefruit Soda</t>
  </si>
  <si>
    <t>Pink Lemonade</t>
  </si>
  <si>
    <t>Peach &amp; Fresh Mint Iced Tea</t>
  </si>
  <si>
    <t>Raspberry &amp; Orange Blossom Soda</t>
  </si>
  <si>
    <t>Raspberry &amp; Elderflower Tonic</t>
  </si>
  <si>
    <t>Raspberry &amp; Pomegranate Lemonade</t>
  </si>
  <si>
    <t>Red Bull Watermelon</t>
  </si>
  <si>
    <t>Red Bull Sugar Free</t>
  </si>
  <si>
    <t>Red Bull Original</t>
  </si>
  <si>
    <t>Red Bull Tropical</t>
  </si>
  <si>
    <t>Mexican Lime and Yuzu Soda</t>
  </si>
  <si>
    <t>Tropical Lemonade</t>
  </si>
  <si>
    <t>Trip Elderflower &amp; Mint</t>
  </si>
  <si>
    <t>Trip Peach &amp; Ginger</t>
  </si>
  <si>
    <t>White Grape and Apricot Soda</t>
  </si>
  <si>
    <t>Apple &amp; Ginger Mojito</t>
  </si>
  <si>
    <t>Banana Colada</t>
  </si>
  <si>
    <t>Bloody Mary</t>
  </si>
  <si>
    <t>Ceders Tonic</t>
  </si>
  <si>
    <t xml:space="preserve">Cherry blossom &amp; raspberry </t>
  </si>
  <si>
    <t>Elderflower &amp; Bramble Spritz</t>
  </si>
  <si>
    <t>Hedgerow Fizz</t>
  </si>
  <si>
    <t>Passionfruit Mimosa</t>
  </si>
  <si>
    <t>Passionfruit Spritz</t>
  </si>
  <si>
    <t>Picante Margarita</t>
  </si>
  <si>
    <t>Raspberry Gin Spritz</t>
  </si>
  <si>
    <t>Rose Spritz</t>
  </si>
  <si>
    <t>Strawberry Rossini</t>
  </si>
  <si>
    <t>Strawberry Margarita</t>
  </si>
  <si>
    <t>Malfy Lemon &amp; Tonic</t>
  </si>
  <si>
    <t>Beefeater &amp; Tonic</t>
  </si>
  <si>
    <t>Beefeater Blood Orange &amp; Tonic</t>
  </si>
  <si>
    <t>Beefeater Pink Gin &amp; Fever-Tree Elderflower Tonic</t>
  </si>
  <si>
    <t>Hendrick’S Gin, Paired with Fever-Tree Elderflower Tonic</t>
  </si>
  <si>
    <t>Tanqueray Dry Gin with Fever-Tree Tonic</t>
  </si>
  <si>
    <t>Tanqueray No. 10 Gin with Fever-Tree Tonic</t>
  </si>
  <si>
    <t>Tanqueray Flor De Sevilla Gin with Fever-Tree Tonic</t>
  </si>
  <si>
    <t>Chase Pink Grapefruit &amp; Pomello Gin with Fever-Tree Tonic</t>
  </si>
  <si>
    <t>Virgin Bloody Mary</t>
  </si>
  <si>
    <t>Seedlip &amp; Raspberry Spritz</t>
  </si>
  <si>
    <t>Tanqueray 0% with Fever-Tree Mediterranean Tonic</t>
  </si>
  <si>
    <t>Whitley Neill Raspberry Gin &amp; Eldeflower Tonic</t>
  </si>
  <si>
    <t>Plymouth Gin and Mediterranean Tonic</t>
  </si>
  <si>
    <t>Anytime IPA - Meantime Brewery</t>
  </si>
  <si>
    <t>Aspall Cider</t>
  </si>
  <si>
    <t>Atlantis - North Brewing</t>
  </si>
  <si>
    <t>Bills Cider</t>
  </si>
  <si>
    <t>Lucky Saint 0.5%</t>
  </si>
  <si>
    <t>Lucky Saint Hazy IPA</t>
  </si>
  <si>
    <t>Meantime pale ale</t>
  </si>
  <si>
    <t>Menabrea</t>
  </si>
  <si>
    <t>Polari Pale Ale</t>
  </si>
  <si>
    <t>Pinata - North Brewing</t>
  </si>
  <si>
    <t>Peroni</t>
  </si>
  <si>
    <t>Peroni nastro azzurro</t>
  </si>
  <si>
    <t>Chardonnay 175ml</t>
  </si>
  <si>
    <t>Chenic Blanc 175ml</t>
  </si>
  <si>
    <t>Chenic Blanc Bottle</t>
  </si>
  <si>
    <t>Cotes De Rhone Bottle</t>
  </si>
  <si>
    <t>Lady A Chateau la Coste Bottle</t>
  </si>
  <si>
    <t>Macabeo 175ml</t>
  </si>
  <si>
    <t>Macabeo Bottle</t>
  </si>
  <si>
    <t>House Red 175ml</t>
  </si>
  <si>
    <t>House Red Bottle</t>
  </si>
  <si>
    <t>House Rose 175ml</t>
  </si>
  <si>
    <t>House Rose Bottle</t>
  </si>
  <si>
    <t>Pinot Grigio Rose Bottle</t>
  </si>
  <si>
    <t>Pinot Noir 175ml</t>
  </si>
  <si>
    <t>Primitivo Bottle</t>
  </si>
  <si>
    <t>Prosecco 125ml</t>
  </si>
  <si>
    <t>Prosecco Rose Bottle</t>
  </si>
  <si>
    <t>Brunch Bubbles Bottle</t>
  </si>
  <si>
    <t>Riesling The Pitmaster</t>
  </si>
  <si>
    <t>Rosado Villa Real 175ml</t>
  </si>
  <si>
    <t>Rosado Villa Real Bottle</t>
  </si>
  <si>
    <t>Rose Prosecco Di Maria Bottle</t>
  </si>
  <si>
    <t>Sauvignon Blanc Enzed Bottle</t>
  </si>
  <si>
    <t>Shiraz 175ml</t>
  </si>
  <si>
    <t>Shiraz Bottle</t>
  </si>
  <si>
    <t>Tempranillo 175ml</t>
  </si>
  <si>
    <t>Tempranillo Bottle</t>
  </si>
  <si>
    <t>Verdejo 175ml</t>
  </si>
  <si>
    <t>Verdejo Bottle</t>
  </si>
  <si>
    <t>Veuve Cliquot Brut</t>
  </si>
  <si>
    <t>Viognier Bottle</t>
  </si>
  <si>
    <t>Breakfast Tea</t>
  </si>
  <si>
    <t>Single Espresso</t>
  </si>
  <si>
    <t>Single Macchiato</t>
  </si>
  <si>
    <t>Double Espresso</t>
  </si>
  <si>
    <t>Double Macchiato</t>
  </si>
  <si>
    <t>Golden Latte</t>
  </si>
  <si>
    <t>Hot Chocolate with cream</t>
  </si>
  <si>
    <t>Flat White</t>
  </si>
  <si>
    <t>Matcha &amp; Coconut Latte</t>
  </si>
  <si>
    <t>Mocha</t>
  </si>
  <si>
    <t>Tea Infusions</t>
  </si>
  <si>
    <t xml:space="preserve"> Mince Pie &amp; Clotted Cream </t>
  </si>
  <si>
    <t xml:space="preserve"> Pigs in Blankets </t>
  </si>
  <si>
    <t xml:space="preserve"> Green Halkidiki Olives </t>
  </si>
  <si>
    <t xml:space="preserve"> Bill's Spiced Tortillas </t>
  </si>
  <si>
    <t xml:space="preserve"> Bill's Fresh Sourdough </t>
  </si>
  <si>
    <t xml:space="preserve"> Crispy Sticky Duck </t>
  </si>
  <si>
    <t xml:space="preserve"> King Prawn, Avocado &amp; Tomato Cocktail </t>
  </si>
  <si>
    <t xml:space="preserve"> Crispy Calamari Large </t>
  </si>
  <si>
    <t xml:space="preserve"> Cosy Cauliflower Soup </t>
  </si>
  <si>
    <t xml:space="preserve"> Crispy Korean Sprouts </t>
  </si>
  <si>
    <t xml:space="preserve"> Halloumi </t>
  </si>
  <si>
    <t xml:space="preserve"> Buffalo Chicken Wings </t>
  </si>
  <si>
    <t xml:space="preserve"> Bill's Chicken &amp; Sesame Dumplings </t>
  </si>
  <si>
    <t xml:space="preserve"> Crispy Calamari Small </t>
  </si>
  <si>
    <t xml:space="preserve"> Veggie Sharer </t>
  </si>
  <si>
    <t xml:space="preserve"> Truffle Camembert &amp; Sourdough Sharer </t>
  </si>
  <si>
    <t xml:space="preserve"> Santa's Sharer </t>
  </si>
  <si>
    <t xml:space="preserve"> Seafood Sharer </t>
  </si>
  <si>
    <t xml:space="preserve"> Chicken Schnitzel </t>
  </si>
  <si>
    <t xml:space="preserve"> Thai Green Chicken Curry </t>
  </si>
  <si>
    <t xml:space="preserve"> Mac &amp; Cheese </t>
  </si>
  <si>
    <t xml:space="preserve"> Mac &amp; Cheese Mushroom Truffle </t>
  </si>
  <si>
    <t xml:space="preserve"> Rib &amp; Ranch Loaded Tray </t>
  </si>
  <si>
    <t xml:space="preserve"> 8oz Chargrilled Rump Steak </t>
  </si>
  <si>
    <t xml:space="preserve"> Thai Green Prawn Curry </t>
  </si>
  <si>
    <t xml:space="preserve"> Red Wine Brisket &amp; Horseradish </t>
  </si>
  <si>
    <t xml:space="preserve"> Bill's Fish Pie </t>
  </si>
  <si>
    <t xml:space="preserve"> Sea Bass &amp; Prosecco Hollandaise </t>
  </si>
  <si>
    <t xml:space="preserve"> Add Peppercorn Sauce </t>
  </si>
  <si>
    <t xml:space="preserve"> Add Bearnaise Sauce </t>
  </si>
  <si>
    <t xml:space="preserve"> Add Truffle &amp; Red Wine Sauce </t>
  </si>
  <si>
    <t xml:space="preserve"> Thai Green Veg Curry </t>
  </si>
  <si>
    <t xml:space="preserve"> Mac &amp; Cheese Buffalo Chicken </t>
  </si>
  <si>
    <t xml:space="preserve"> Aubergine &amp; Mozzarella Bake </t>
  </si>
  <si>
    <t xml:space="preserve"> P.I.B Double Dunker Burger </t>
  </si>
  <si>
    <t xml:space="preserve"> Dirty Vegan Burger </t>
  </si>
  <si>
    <t xml:space="preserve"> Add BBQ Beef Brisket </t>
  </si>
  <si>
    <t xml:space="preserve"> Bill's Classic Burger </t>
  </si>
  <si>
    <t xml:space="preserve"> Buttermilk Chicken Burger </t>
  </si>
  <si>
    <t xml:space="preserve"> Cheese </t>
  </si>
  <si>
    <t xml:space="preserve"> Smashed Avocado </t>
  </si>
  <si>
    <t xml:space="preserve"> Add Truffled Mushrooms </t>
  </si>
  <si>
    <t xml:space="preserve"> Halloumi Burger </t>
  </si>
  <si>
    <t xml:space="preserve"> Blockbuster Chicken Burger Tray </t>
  </si>
  <si>
    <t xml:space="preserve"> Smoked Streaky Bacon </t>
  </si>
  <si>
    <t xml:space="preserve"> Vegan Bacon </t>
  </si>
  <si>
    <t xml:space="preserve"> Add Halloumi </t>
  </si>
  <si>
    <t xml:space="preserve"> Classic Chicken Caesar </t>
  </si>
  <si>
    <t xml:space="preserve"> Vegan Winter Ruby Squash Salad </t>
  </si>
  <si>
    <t xml:space="preserve"> The Hippy Bowl </t>
  </si>
  <si>
    <t xml:space="preserve"> Winter Ruby Squash Salad </t>
  </si>
  <si>
    <t xml:space="preserve"> Chicken Shawarma </t>
  </si>
  <si>
    <t xml:space="preserve"> Halloumi Shawarma </t>
  </si>
  <si>
    <t xml:space="preserve"> Shitake Shawarma </t>
  </si>
  <si>
    <t xml:space="preserve"> Fries </t>
  </si>
  <si>
    <t xml:space="preserve"> Buttered Seasonal Greens </t>
  </si>
  <si>
    <t xml:space="preserve"> Chilli Corn Ribs </t>
  </si>
  <si>
    <t xml:space="preserve"> Roast Garlic &amp; Basil Aioli </t>
  </si>
  <si>
    <t xml:space="preserve"> Crispy BBQ Duck Fries </t>
  </si>
  <si>
    <t xml:space="preserve"> Triple Cheese &amp; Bacon Loaded Hash Browns </t>
  </si>
  <si>
    <t xml:space="preserve"> Loaded Roasties </t>
  </si>
  <si>
    <t xml:space="preserve"> Sweet Potato Fries </t>
  </si>
  <si>
    <t xml:space="preserve"> Bill's House Salad </t>
  </si>
  <si>
    <t xml:space="preserve"> Roasted Tenderstem Broccoli </t>
  </si>
  <si>
    <t xml:space="preserve"> Celeriac &amp; Caper Slaw </t>
  </si>
  <si>
    <t xml:space="preserve"> Blue Cheese Dip </t>
  </si>
  <si>
    <t xml:space="preserve"> Burger Style Fries </t>
  </si>
  <si>
    <t xml:space="preserve"> Pizza Style Hash Browns </t>
  </si>
  <si>
    <t xml:space="preserve"> Roasted Flatbread </t>
  </si>
  <si>
    <t xml:space="preserve"> Halloumi Fries </t>
  </si>
  <si>
    <t xml:space="preserve"> Bills Roast Potatoes </t>
  </si>
  <si>
    <t xml:space="preserve"> Spicy BBQ Sauce </t>
  </si>
  <si>
    <t xml:space="preserve"> Gochujang Ketchup </t>
  </si>
  <si>
    <t xml:space="preserve"> Buffalo Dip </t>
  </si>
  <si>
    <t xml:space="preserve"> Greek Style Fries </t>
  </si>
  <si>
    <t xml:space="preserve"> Chilli Pepper Popper Hash Browns </t>
  </si>
  <si>
    <t xml:space="preserve"> Bill's Christmas Flowerpot </t>
  </si>
  <si>
    <t xml:space="preserve"> Caramel Brûlée Tart </t>
  </si>
  <si>
    <t xml:space="preserve"> 2 Scoop Ice Cream </t>
  </si>
  <si>
    <t xml:space="preserve"> Warm Triple Chocolate Brownie </t>
  </si>
  <si>
    <t xml:space="preserve"> Spiced Berry Mess </t>
  </si>
  <si>
    <t xml:space="preserve"> Sticky Toffee Pudding </t>
  </si>
  <si>
    <t xml:space="preserve"> Salted Caramel &amp; Chocolate Brownie Pot </t>
  </si>
  <si>
    <t xml:space="preserve"> Apple &amp; Carrot Cake Crumble </t>
  </si>
  <si>
    <t xml:space="preserve"> Chocolate &amp; Salted Caramel Tart </t>
  </si>
  <si>
    <t xml:space="preserve"> Mini Cinnamon Doughnuts </t>
  </si>
  <si>
    <t xml:space="preserve"> 3 Scoop Ice Cream </t>
  </si>
  <si>
    <t xml:space="preserve"> Supergreens </t>
  </si>
  <si>
    <t xml:space="preserve"> Tropical </t>
  </si>
  <si>
    <t xml:space="preserve"> Immunity Smoothie </t>
  </si>
  <si>
    <t xml:space="preserve"> Cloudy Apple Juice </t>
  </si>
  <si>
    <t xml:space="preserve"> Freshly Pressed Orange Juice </t>
  </si>
  <si>
    <t xml:space="preserve"> Super Berry Smoothie </t>
  </si>
  <si>
    <t xml:space="preserve"> Ginger Shot </t>
  </si>
  <si>
    <t xml:space="preserve"> Raspberry &amp; Pomegranate Lemonade </t>
  </si>
  <si>
    <t xml:space="preserve"> Pink Lemonade </t>
  </si>
  <si>
    <t xml:space="preserve"> Cloudy Elderflower Lemonade </t>
  </si>
  <si>
    <t xml:space="preserve"> Rhubarb &amp; Ginger Beer </t>
  </si>
  <si>
    <t xml:space="preserve"> Tropical Lemonade </t>
  </si>
  <si>
    <t xml:space="preserve"> Peach &amp; Fresh Mint Iced Tea </t>
  </si>
  <si>
    <t xml:space="preserve"> Ginger &amp; Lemon </t>
  </si>
  <si>
    <t xml:space="preserve"> Pear &amp; Elderflower </t>
  </si>
  <si>
    <t xml:space="preserve"> Pepsi </t>
  </si>
  <si>
    <t xml:space="preserve"> Pink Grapefruit Soda </t>
  </si>
  <si>
    <t xml:space="preserve"> Diet Pepsi </t>
  </si>
  <si>
    <t xml:space="preserve"> Raspberry &amp; Orange Blossom Soda </t>
  </si>
  <si>
    <t xml:space="preserve"> Pepsi Max </t>
  </si>
  <si>
    <t xml:space="preserve"> Natural Spring Water </t>
  </si>
  <si>
    <t xml:space="preserve"> Elderflower &amp; Mint Trip </t>
  </si>
  <si>
    <t xml:space="preserve"> Peach &amp; Ginger Trip </t>
  </si>
  <si>
    <t xml:space="preserve"> Winter Berry Spritz (Wine Glass) </t>
  </si>
  <si>
    <t xml:space="preserve"> Espresso Martini </t>
  </si>
  <si>
    <t xml:space="preserve"> Bloody Mary </t>
  </si>
  <si>
    <t xml:space="preserve"> Clementine &amp; Cranberry Bucks Fizz (Flute) </t>
  </si>
  <si>
    <t xml:space="preserve"> Elderflower &amp; Bramble Spritz </t>
  </si>
  <si>
    <t xml:space="preserve"> Clementine Margarita (Coupe) </t>
  </si>
  <si>
    <t xml:space="preserve"> Bill's Brunch Martini </t>
  </si>
  <si>
    <t xml:space="preserve"> Passion Fruit Martini </t>
  </si>
  <si>
    <t xml:space="preserve"> Cranberry &amp; Ginger Mojito (Tall) </t>
  </si>
  <si>
    <t xml:space="preserve"> Pomegranate Ruby Sour (Rocks) </t>
  </si>
  <si>
    <t xml:space="preserve"> Mulled Wine </t>
  </si>
  <si>
    <t xml:space="preserve"> Bill's House G&amp;T </t>
  </si>
  <si>
    <t xml:space="preserve"> Tanqueray Nº Ten Gin with Fever-Tree Indian Tonic </t>
  </si>
  <si>
    <t xml:space="preserve"> Tanqueray Flor de Sevilla Gin with Fever-Tree Light Tonic </t>
  </si>
  <si>
    <t xml:space="preserve"> Chase Pink Grapefruit &amp; Pomello Gin with Fever-Tree Tonic </t>
  </si>
  <si>
    <t xml:space="preserve"> Virgin Bloody Mary </t>
  </si>
  <si>
    <t xml:space="preserve"> English Garden Spritz </t>
  </si>
  <si>
    <t xml:space="preserve"> Seedlip &amp; Raspberry Spritz </t>
  </si>
  <si>
    <t xml:space="preserve"> Botivo &amp; Ginger Mojito (Tall) </t>
  </si>
  <si>
    <t xml:space="preserve"> Crodino Spritz 0.0% </t>
  </si>
  <si>
    <t xml:space="preserve"> Bill's Cider </t>
  </si>
  <si>
    <t xml:space="preserve"> Piñata – North Brewing </t>
  </si>
  <si>
    <t xml:space="preserve"> Guinness </t>
  </si>
  <si>
    <t xml:space="preserve"> Peroni Nastro Azzuro </t>
  </si>
  <si>
    <t xml:space="preserve"> Guinness 0% </t>
  </si>
  <si>
    <t xml:space="preserve"> Atlantis - North Brewing </t>
  </si>
  <si>
    <t xml:space="preserve"> Peroni </t>
  </si>
  <si>
    <t xml:space="preserve"> Lucky Saint Hazy IPA </t>
  </si>
  <si>
    <t xml:space="preserve"> Anytime IPA - Menatime Brewery </t>
  </si>
  <si>
    <t xml:space="preserve"> Chill Bill Lager </t>
  </si>
  <si>
    <t xml:space="preserve"> Lucky Saint 330ml 0.5% </t>
  </si>
  <si>
    <t xml:space="preserve"> Fernão Pires - Cintila </t>
  </si>
  <si>
    <t xml:space="preserve"> Chenin Blanc - Hazy View </t>
  </si>
  <si>
    <t xml:space="preserve"> Pinot Grigio - Novita </t>
  </si>
  <si>
    <t xml:space="preserve"> Sauvignon Blanc - Terre du Soleil </t>
  </si>
  <si>
    <t xml:space="preserve"> Chardonnay - Undurraga </t>
  </si>
  <si>
    <t xml:space="preserve"> Viognier - Berton Vineyard </t>
  </si>
  <si>
    <t xml:space="preserve"> Sauvignon Blanc - Faultline </t>
  </si>
  <si>
    <t xml:space="preserve"> Chenin Blanc </t>
  </si>
  <si>
    <t xml:space="preserve"> Rosso d'Italia - Sollazzo </t>
  </si>
  <si>
    <t xml:space="preserve"> Merlot - Terre du Soleil </t>
  </si>
  <si>
    <t xml:space="preserve"> Shiraz - Boundary Line </t>
  </si>
  <si>
    <t xml:space="preserve"> Pinot Noir - Tournée du Sud </t>
  </si>
  <si>
    <t xml:space="preserve"> Malbec - Cambalache </t>
  </si>
  <si>
    <t xml:space="preserve"> Côtes du Rhône - Cellier des Princes </t>
  </si>
  <si>
    <t xml:space="preserve"> Rioja Reserva - Bodegas Ondarre </t>
  </si>
  <si>
    <t xml:space="preserve"> Castelão Rosé - Cintila </t>
  </si>
  <si>
    <t xml:space="preserve"> Pinot Grigio Blush - Novita </t>
  </si>
  <si>
    <t xml:space="preserve"> Lady A, Château La Coste </t>
  </si>
  <si>
    <t xml:space="preserve"> Brunch Bubbles </t>
  </si>
  <si>
    <t xml:space="preserve"> Prosecco Canal Grando </t>
  </si>
  <si>
    <t xml:space="preserve"> Prosecco Rosé - Masottina </t>
  </si>
  <si>
    <t xml:space="preserve"> Champagne - Veuve Clicquot Brut </t>
  </si>
  <si>
    <t xml:space="preserve"> Double Espresso </t>
  </si>
  <si>
    <t xml:space="preserve"> Vanilla Chai Latte </t>
  </si>
  <si>
    <t xml:space="preserve"> Syrups </t>
  </si>
  <si>
    <t xml:space="preserve"> White Chocolate &amp; Pistachio Hot Chocolate </t>
  </si>
  <si>
    <t>COTE</t>
  </si>
  <si>
    <t>London Blackheath</t>
  </si>
  <si>
    <t>2 courses for £23, 3 courses for £27 - Monday - Friday only excluding bank holidays</t>
  </si>
  <si>
    <t>main + side + drink/dessert for £8.50 (2 courses) or 3 courses for 10.5</t>
  </si>
  <si>
    <t>bottomless fries</t>
  </si>
  <si>
    <t>bath</t>
  </si>
  <si>
    <t>exeter</t>
  </si>
  <si>
    <t>chester</t>
  </si>
  <si>
    <t>Côte Burger</t>
  </si>
  <si>
    <t>Cocktails -Cote Royale</t>
  </si>
  <si>
    <t>Baked Camembert</t>
  </si>
  <si>
    <t>Camembert Brulee</t>
  </si>
  <si>
    <t>Mushroom Rillettes</t>
  </si>
  <si>
    <t>Baked Crottin &amp; Figs</t>
  </si>
  <si>
    <t>Baguette</t>
  </si>
  <si>
    <t>calamari</t>
  </si>
  <si>
    <t>Charcuterie</t>
  </si>
  <si>
    <t>Cheese Gougeres - Baked choux buns with Dijon mustard</t>
  </si>
  <si>
    <t>Twice-Baked Soufflé</t>
  </si>
  <si>
    <t>Chicken Liver Parfait</t>
  </si>
  <si>
    <t>Cote Sharing Board</t>
  </si>
  <si>
    <t>Potted Crab</t>
  </si>
  <si>
    <t>Diots</t>
  </si>
  <si>
    <t>Cheesy French Onion Fougasse</t>
  </si>
  <si>
    <t>fougasse</t>
  </si>
  <si>
    <t>Salade St Tropez</t>
  </si>
  <si>
    <t>Charentais Melon</t>
  </si>
  <si>
    <t>French Onion Soup</t>
  </si>
  <si>
    <t>Leek and Goats cheese tart</t>
  </si>
  <si>
    <t>Olives</t>
  </si>
  <si>
    <t>Prawn Gratinee</t>
  </si>
  <si>
    <t>SALADE RACHEL</t>
  </si>
  <si>
    <t>SMOKED SALMON CROQUETTES</t>
  </si>
  <si>
    <t>steak tartare</t>
  </si>
  <si>
    <t>Seared Scallops</t>
  </si>
  <si>
    <t>TOMATO TARTE FINE</t>
  </si>
  <si>
    <t>warm beetroot salad</t>
  </si>
  <si>
    <t>Baked Dorade</t>
  </si>
  <si>
    <t>Salade D'ete</t>
  </si>
  <si>
    <t>Poulet Salade D'ete</t>
  </si>
  <si>
    <t>Jambon-Beurre</t>
  </si>
  <si>
    <t>Sirloin Steak Baguette</t>
  </si>
  <si>
    <t>Moules Marinière</t>
  </si>
  <si>
    <t>Moules A La Provencale</t>
  </si>
  <si>
    <t>Crab Croque Monsieur</t>
  </si>
  <si>
    <t>Roasted Cornish Hake</t>
  </si>
  <si>
    <t>salmon béarnaise</t>
  </si>
  <si>
    <t>beef bourguignon</t>
  </si>
  <si>
    <t>Tarte Tatin</t>
  </si>
  <si>
    <t>Tomato And Harissa Tagine</t>
  </si>
  <si>
    <t>Smashed Avo Toast</t>
  </si>
  <si>
    <t>Breton Fish Stew</t>
  </si>
  <si>
    <t>Confit Duck A L'orange</t>
  </si>
  <si>
    <t>Smoked Streaky Bacon &amp; Vanilla Crème Fraiche</t>
  </si>
  <si>
    <t>Confit Duck Bigrade</t>
  </si>
  <si>
    <t>Confit Pork Belly</t>
  </si>
  <si>
    <t>Corn-Fed Marinated Chicken Or Sirloin Steak</t>
  </si>
  <si>
    <t>Cote de Boeuf</t>
  </si>
  <si>
    <t>Croque Madame</t>
  </si>
  <si>
    <t>Croque Monsieur</t>
  </si>
  <si>
    <t>Saucy Eggs (Ham)</t>
  </si>
  <si>
    <t>Saucy Eggs (Spinach)</t>
  </si>
  <si>
    <t>Saucy Eggs (Smoked Salmon)</t>
  </si>
  <si>
    <t>French Toast Stack - Brittany Salt Butter</t>
  </si>
  <si>
    <t>Granola Bowl</t>
  </si>
  <si>
    <t>Fish Parmentier</t>
  </si>
  <si>
    <t>French Breakfast</t>
  </si>
  <si>
    <t>Côte Breakfast</t>
  </si>
  <si>
    <t>Veggie Breakfast</t>
  </si>
  <si>
    <t>Breakfast Cassoulet</t>
  </si>
  <si>
    <t>French Toast Stack - Fresh Berries &amp; Vanilla Chantilly</t>
  </si>
  <si>
    <t>Pulled Confit Pork Belly</t>
  </si>
  <si>
    <t>Smoked Toulouse Sausage &amp; Streaky Bacon</t>
  </si>
  <si>
    <t>French Toast</t>
  </si>
  <si>
    <t>Full Breakfast</t>
  </si>
  <si>
    <t>Ham and Comte Galette</t>
  </si>
  <si>
    <t>Jerusalem Artichoke risotto</t>
  </si>
  <si>
    <t>Monkfish Normande</t>
  </si>
  <si>
    <t>Moules Frites</t>
  </si>
  <si>
    <t>Mushroom Cassoulet</t>
  </si>
  <si>
    <t>Mushroom Bourguignon</t>
  </si>
  <si>
    <t>Normandy Pork Belly</t>
  </si>
  <si>
    <t>Paillard Salad</t>
  </si>
  <si>
    <t>Pork Belly Cassoulet</t>
  </si>
  <si>
    <t>Poulet ‘Breton’</t>
  </si>
  <si>
    <t>Poulet au Bacon</t>
  </si>
  <si>
    <t>Poulet Grille</t>
  </si>
  <si>
    <t>QUICHE AUX CHAMPIGNONS</t>
  </si>
  <si>
    <t>Quiche Lorraine</t>
  </si>
  <si>
    <t>Roasted Lamb Rump</t>
  </si>
  <si>
    <t>Smoked Salmon &amp; Scrambled Eggs</t>
  </si>
  <si>
    <t>grilled sea bream</t>
  </si>
  <si>
    <t>Squash Taboule</t>
  </si>
  <si>
    <t>Minute (5oz)</t>
  </si>
  <si>
    <t>Sirloin (8oz)</t>
  </si>
  <si>
    <t>Fillet (8oz)</t>
  </si>
  <si>
    <t>Ribeye (10oz)</t>
  </si>
  <si>
    <t>Tartiflette</t>
  </si>
  <si>
    <t>Tartiflette Luxe</t>
  </si>
  <si>
    <t>Tuna Niçoise</t>
  </si>
  <si>
    <t>Vegan Breakfast</t>
  </si>
  <si>
    <t>Vegan Fable Burger</t>
  </si>
  <si>
    <t>Vegetarian Breakfast</t>
  </si>
  <si>
    <t>Creamed Spinach</t>
  </si>
  <si>
    <t>Boudin Noir</t>
  </si>
  <si>
    <t>Gratin Dauphinois</t>
  </si>
  <si>
    <t>French Beans</t>
  </si>
  <si>
    <t>free-flow frites</t>
  </si>
  <si>
    <t>Glazed carrots</t>
  </si>
  <si>
    <t>Gratin Provencal</t>
  </si>
  <si>
    <t>Gratin Potato</t>
  </si>
  <si>
    <t>streaky bacon</t>
  </si>
  <si>
    <t>sautéed mushrooms</t>
  </si>
  <si>
    <t>Grilled Tomatoes</t>
  </si>
  <si>
    <t>Peas a la francaise</t>
  </si>
  <si>
    <t>Petit Pois</t>
  </si>
  <si>
    <t>Smashed Avocado</t>
  </si>
  <si>
    <t>Potato rosti</t>
  </si>
  <si>
    <t>Ratatouille</t>
  </si>
  <si>
    <t>béarnaise sauce</t>
  </si>
  <si>
    <t>sauces black garlic</t>
  </si>
  <si>
    <t>café de paris butter</t>
  </si>
  <si>
    <t>garlic butter</t>
  </si>
  <si>
    <t>peppercorn sauce</t>
  </si>
  <si>
    <t>Sauces Roquefort Butter</t>
  </si>
  <si>
    <t>wild mushroom sauce</t>
  </si>
  <si>
    <t>Sautéed Chestnut Mushrooms</t>
  </si>
  <si>
    <t>Green Salad</t>
  </si>
  <si>
    <t>Sauteed Garlic Greens</t>
  </si>
  <si>
    <t>Spinach</t>
  </si>
  <si>
    <t>Smoked bacon and comte dauphinois potatoes</t>
  </si>
  <si>
    <t>Tarte Pissaladiere</t>
  </si>
  <si>
    <t>tenderstem broccoli</t>
  </si>
  <si>
    <t>Tomato &amp; Basil Salad</t>
  </si>
  <si>
    <t>triple cooked truffle chips</t>
  </si>
  <si>
    <t>truffled potato puree</t>
  </si>
  <si>
    <t>Tarte au Citron</t>
  </si>
  <si>
    <t>Lemongrass &amp; Lime Leaf Crème Brulee</t>
  </si>
  <si>
    <t>Apple Tarte Tatin</t>
  </si>
  <si>
    <t>Salted Caramel &amp; Madeline Crème Caramel</t>
  </si>
  <si>
    <t>Almond Financier</t>
  </si>
  <si>
    <t>Burnt Orange Tart</t>
  </si>
  <si>
    <t>Cheese board for two</t>
  </si>
  <si>
    <t>Cheeseboard for one</t>
  </si>
  <si>
    <t>cheese plate</t>
  </si>
  <si>
    <t>Cheese Plate (6 cheeses)</t>
  </si>
  <si>
    <t>Cheese Plate (8 cheeses)</t>
  </si>
  <si>
    <t>Warm Chocolate Fondant</t>
  </si>
  <si>
    <t>Chocolate Praline Tart</t>
  </si>
  <si>
    <t>Wild Strawberry Paris Bread</t>
  </si>
  <si>
    <t>Chocolate Mousse</t>
  </si>
  <si>
    <t>Spiced Crème Brûlée</t>
  </si>
  <si>
    <t>crème caramel</t>
  </si>
  <si>
    <t>Croissant</t>
  </si>
  <si>
    <t>Espresso Martini crepes</t>
  </si>
  <si>
    <t>Frozen Berries</t>
  </si>
  <si>
    <t>Ice Cream Duo</t>
  </si>
  <si>
    <t>Pain Au Chocolat</t>
  </si>
  <si>
    <t>Pain Aux Raisins</t>
  </si>
  <si>
    <t>Yoghurt &amp; Berries</t>
  </si>
  <si>
    <t>Viennoiserie Board</t>
  </si>
  <si>
    <t>Pear and frangipane tart</t>
  </si>
  <si>
    <t>Praline Crêpes</t>
  </si>
  <si>
    <t>Praline Profiteroles</t>
  </si>
  <si>
    <t>Rum Baba</t>
  </si>
  <si>
    <t xml:space="preserve">Truffles </t>
  </si>
  <si>
    <t>Yoghurt bowl</t>
  </si>
  <si>
    <t>Madeleines</t>
  </si>
  <si>
    <t>Café Gourmand</t>
  </si>
  <si>
    <t>Raspberry Macarons</t>
  </si>
  <si>
    <t>Canelés</t>
  </si>
  <si>
    <t>Chocolate Salted Caramel Truffles</t>
  </si>
  <si>
    <t>Cherry Blossom Spritz</t>
  </si>
  <si>
    <t>Rum Riviera</t>
  </si>
  <si>
    <t>Peche The Rose</t>
  </si>
  <si>
    <t>Bloody Orange &amp; Grapefruit</t>
  </si>
  <si>
    <t>Cocktails -Bloody Mary</t>
  </si>
  <si>
    <t>Flat White Martini</t>
  </si>
  <si>
    <t>Wild Strawberry Mojito</t>
  </si>
  <si>
    <t>ALSACE AOP, PINOT NOIR RESERVE</t>
  </si>
  <si>
    <t>Beer - Gallia Follamour Lager 5.5%</t>
  </si>
  <si>
    <t>1664 bière 660ml</t>
  </si>
  <si>
    <t>1664 bière 275ml</t>
  </si>
  <si>
    <t>meteor lager 4.5%</t>
  </si>
  <si>
    <t>Beer - Meteor Sans Alcool Abv &lt;1%</t>
  </si>
  <si>
    <t>meteor session ipa 4.8%</t>
  </si>
  <si>
    <t>sassy cidre medium-sweet 4%</t>
  </si>
  <si>
    <t>sassy cidre rosé 3%</t>
  </si>
  <si>
    <t>Beer - Sassy 0%</t>
  </si>
  <si>
    <t>lucky saint lager 0.5%</t>
  </si>
  <si>
    <t>Pillars Pilsner 4%</t>
  </si>
  <si>
    <t>Calvados - Sassy Calvados Fine 40% 50ml</t>
  </si>
  <si>
    <t>Cocktail - Pampelle Spritz</t>
  </si>
  <si>
    <t>Cocktail - Sassy Sidecar</t>
  </si>
  <si>
    <t>Cocktails - Cote Negroni</t>
  </si>
  <si>
    <t>Cocktails - Espresso Martini</t>
  </si>
  <si>
    <t>Cocktails - Fleur Spritz</t>
  </si>
  <si>
    <t>Cocktails - French 75</t>
  </si>
  <si>
    <t>spicy margarita</t>
  </si>
  <si>
    <t>Passion In Paris</t>
  </si>
  <si>
    <t>Cocktails -Chocolate Old Fashioned</t>
  </si>
  <si>
    <t>Cocktails - Kir Royale</t>
  </si>
  <si>
    <t>Cocktails - Spiced Apple Spritz</t>
  </si>
  <si>
    <t>Cocktails - Cassis Collins</t>
  </si>
  <si>
    <t>Côte Royale</t>
  </si>
  <si>
    <t>Rosé Negroni</t>
  </si>
  <si>
    <t>americano</t>
  </si>
  <si>
    <t>Coffee - Café Au Lait</t>
  </si>
  <si>
    <t>cappuccino</t>
  </si>
  <si>
    <t>Coffee - Café Crème</t>
  </si>
  <si>
    <t>café latte</t>
  </si>
  <si>
    <t>Coffee - Café Noisette</t>
  </si>
  <si>
    <t>cafetière</t>
  </si>
  <si>
    <t>double espresso</t>
  </si>
  <si>
    <t>flat white</t>
  </si>
  <si>
    <t>single espresso</t>
  </si>
  <si>
    <t>iced coffee</t>
  </si>
  <si>
    <t>Cognac - Castarede bas armagnac 10ans</t>
  </si>
  <si>
    <t>Cognac - Courvoisier 50ml</t>
  </si>
  <si>
    <t>Cognac - Courvoisier 25ml</t>
  </si>
  <si>
    <t>Cognac - Courvoisier Vsop 50ml</t>
  </si>
  <si>
    <t>Cognac - Courvoisier Vsop 25ml</t>
  </si>
  <si>
    <t>Cognac - Delamain XO pale and dry 50ml</t>
  </si>
  <si>
    <t>Dessert Wine - Château Laulerie 2020</t>
  </si>
  <si>
    <t>Dessert wine - domaine de barroubio 2017 375ml</t>
  </si>
  <si>
    <t>G&amp;T - Audemus</t>
  </si>
  <si>
    <t>G&amp;T - Citadelle 50ml</t>
  </si>
  <si>
    <t>G&amp;T - Citadelle 25ml</t>
  </si>
  <si>
    <t>G&amp;T - Fair Juniper Gin 50ml</t>
  </si>
  <si>
    <t>G&amp;T - Fair Juniper Gin 25ml</t>
  </si>
  <si>
    <t>G&amp;T - Mirabeau Pink Gin</t>
  </si>
  <si>
    <t>G&amp;T - Pink Pepper Gin 50ml</t>
  </si>
  <si>
    <t>G&amp;T - Pink Pepper Gin 25ml</t>
  </si>
  <si>
    <t>G&amp;T - Chambord Soda</t>
  </si>
  <si>
    <t>G&amp;T - Pernod Pastis</t>
  </si>
  <si>
    <t>G&amp;T - Double Jus Tonic</t>
  </si>
  <si>
    <t>chocolat chaud</t>
  </si>
  <si>
    <t>Green Juice</t>
  </si>
  <si>
    <t>Sunrise Juice</t>
  </si>
  <si>
    <t>Pink Lady Apple</t>
  </si>
  <si>
    <t>Valencian Orange</t>
  </si>
  <si>
    <t>Mimosa</t>
  </si>
  <si>
    <t>champagne lanson le black création 125ml</t>
  </si>
  <si>
    <t>champagne lanson le black création bottle</t>
  </si>
  <si>
    <t>champagne lanson le rosé création bottle</t>
  </si>
  <si>
    <t>champagne lanson le vintage 2013 bottle</t>
  </si>
  <si>
    <t>Lanson, Noble Champagne 2004</t>
  </si>
  <si>
    <t>Non-alcoholic coktails - Cassis Spritz</t>
  </si>
  <si>
    <t>Non-alcoholic coktails - Jardin Spritz</t>
  </si>
  <si>
    <t>Non-alcoholic coktails - Sureau Sparkle</t>
  </si>
  <si>
    <t>Non-alcoholic coktails - Spiced Apple Highball</t>
  </si>
  <si>
    <t>Kir Rosé</t>
  </si>
  <si>
    <t>Marmalade No-Groni</t>
  </si>
  <si>
    <t>Non-alcoholic coktails - French zero</t>
  </si>
  <si>
    <t>Pentire Coastal Spritz</t>
  </si>
  <si>
    <t>French Macaron-Tini</t>
  </si>
  <si>
    <t>Port - Late Bottled Vintage Port, Quinta Do Crasto 2013</t>
  </si>
  <si>
    <t>Port - Taylor’s 10 Year Old Tawny Port</t>
  </si>
  <si>
    <t>châteauneuf-du-pape bottle</t>
  </si>
  <si>
    <t>red wine - comte tolosan, malbec</t>
  </si>
  <si>
    <t>corbières bottle</t>
  </si>
  <si>
    <t>red wine - cote-rotie</t>
  </si>
  <si>
    <t>red wine - cotes du rhone village</t>
  </si>
  <si>
    <t>red wine - fleurie aoc</t>
  </si>
  <si>
    <t>red wine - gevrey chambertin</t>
  </si>
  <si>
    <t>red wine - graves aop, cabertne sauvignon</t>
  </si>
  <si>
    <t>merlot bottle</t>
  </si>
  <si>
    <t>merlot 500ml</t>
  </si>
  <si>
    <t>merlot 175ml</t>
  </si>
  <si>
    <t>pinot noir aubert &amp; mathieu bottle</t>
  </si>
  <si>
    <t>pinot noir aubert &amp; mathieu 500ml</t>
  </si>
  <si>
    <t>pinot noir aubert &amp; mathieu 175ml</t>
  </si>
  <si>
    <t>st-emilion grand cru bottle</t>
  </si>
  <si>
    <t>Red wine - saint-chinian</t>
  </si>
  <si>
    <t>Red wine - Vin de France, Anciens temps rouge bottle</t>
  </si>
  <si>
    <t>Red wine - Vin de France, Anciens temps rouge 250ml</t>
  </si>
  <si>
    <t>Red wine - Vin de France, Anciens temps rouge 175ml</t>
  </si>
  <si>
    <t>red wine -bordeaux</t>
  </si>
  <si>
    <t>Provence Rose Spritz</t>
  </si>
  <si>
    <t>Rose Wine - Cote de Provence Bottle</t>
  </si>
  <si>
    <t>Rose Wine - Cote de Provence 250ml</t>
  </si>
  <si>
    <t>Rose Wine - Cote de Provence 175ml</t>
  </si>
  <si>
    <t>Rose Wine - Love by Chateau Leoube</t>
  </si>
  <si>
    <t>Rose Wine - Sancerre</t>
  </si>
  <si>
    <t>Rose Wine - Vin de France Anciens Temps Rose Bottle</t>
  </si>
  <si>
    <t>Rose Wine - Vin de France Anciens Temps Rose 250ml</t>
  </si>
  <si>
    <t>Rose Wine - Vin de France Anciens Temps Rose 175ml</t>
  </si>
  <si>
    <t>pepsi</t>
  </si>
  <si>
    <t>diet pepsi</t>
  </si>
  <si>
    <t>Soft Drinks - fever tree ginger ale</t>
  </si>
  <si>
    <t>Soft Drinks - Fever tree lemonade</t>
  </si>
  <si>
    <t>Soft Drinks - Fever tree light tonic water</t>
  </si>
  <si>
    <t>Soft Drinks - Fever tree tonic water</t>
  </si>
  <si>
    <t>Soft Drinks - Frobishers Raspberry &amp; Rhubard</t>
  </si>
  <si>
    <t>Soft Drinks - Frosbishers elderflower</t>
  </si>
  <si>
    <t>Soft Drinks - La Mortuacienne Lemonade</t>
  </si>
  <si>
    <t>Wild Strawberry Pink Lemonade</t>
  </si>
  <si>
    <t>Citrus Spritz</t>
  </si>
  <si>
    <t>Soft Drinks - Citrus Sparkle Soda</t>
  </si>
  <si>
    <t>Soft Drinks - Saison Spritz</t>
  </si>
  <si>
    <t>Soft Drinks - Elderflower Sparkle</t>
  </si>
  <si>
    <t>Sparkling - Gobillard</t>
  </si>
  <si>
    <t>Sparkling - Laurent Perrier La Cuvee</t>
  </si>
  <si>
    <t>Sparkling - Laurent Perrier La Cuvee - Glass</t>
  </si>
  <si>
    <t>Sparkling - Laurent-Perrier, Cuvée Rosé, Nv, Champagn</t>
  </si>
  <si>
    <t>Sparkling - Laurent-Perrier, Grand Siècle, Nv, Champagne</t>
  </si>
  <si>
    <t>Sparkling - Laurent-Perrier, Vintage 2012, Champagne</t>
  </si>
  <si>
    <t>Sparkling - Love by Leoube</t>
  </si>
  <si>
    <t>Limouzy, Cremant Rose 125ml</t>
  </si>
  <si>
    <t>Limouzy, Cremant Rose Bottle</t>
  </si>
  <si>
    <t>JM. Gobillard &amp; Fils, Brut Tradition Bottle</t>
  </si>
  <si>
    <t>Sparkling - Veuve Amba, Cremant de Bourgogne</t>
  </si>
  <si>
    <t>Sparkling - Veuve Amba, Cremant de Bourgogne 125ml</t>
  </si>
  <si>
    <t>Sparkling - Oddbird Rose Glass</t>
  </si>
  <si>
    <t>Aubert &amp; Mathieu Kisume Rose Bottle</t>
  </si>
  <si>
    <t>Aubert &amp; Mathieu Kisume Rose 125ml</t>
  </si>
  <si>
    <t>palooza rosé 175ml</t>
  </si>
  <si>
    <t>Aubert &amp; Mathieu, Palooza 250ml</t>
  </si>
  <si>
    <t>palooza rosé 500ml</t>
  </si>
  <si>
    <t>palooza rosé bottle</t>
  </si>
  <si>
    <t>orange wine 175ml</t>
  </si>
  <si>
    <t>Le Son De La Terre, Orange / Skin Contact 250ml</t>
  </si>
  <si>
    <t>orange wine 500ml</t>
  </si>
  <si>
    <t>orange wine bottle</t>
  </si>
  <si>
    <t>Anciens Temps Rose, Cinsault 125ml</t>
  </si>
  <si>
    <t>Anciens Temps Rose, Cinsault 250ml</t>
  </si>
  <si>
    <t>Anciens Temps Rose, Cinsault 500ml</t>
  </si>
  <si>
    <t>Anciens Temps Rose, Cinsault Bottle</t>
  </si>
  <si>
    <t>mirabeau azure 175ml</t>
  </si>
  <si>
    <t>Mirabeau, Azure 250ml</t>
  </si>
  <si>
    <t>mirabeau azure 500ml</t>
  </si>
  <si>
    <t>mirabeau azure bottle</t>
  </si>
  <si>
    <t>Anciens Temps Blanc, Colombard 175ml</t>
  </si>
  <si>
    <t>Anciens Temps Blanc, Colombard 250ml</t>
  </si>
  <si>
    <t>Anciens Temps Blanc, Colombard 500ml</t>
  </si>
  <si>
    <t>Anciens Temps Blanc, Colombard Bottle</t>
  </si>
  <si>
    <t>decaf tea</t>
  </si>
  <si>
    <t>earl grey</t>
  </si>
  <si>
    <t>english breakfast</t>
  </si>
  <si>
    <t>fresh mint</t>
  </si>
  <si>
    <t>green tea &amp; peach</t>
  </si>
  <si>
    <t>lemongrass &amp; ginger</t>
  </si>
  <si>
    <t>Cloudy Lemonade</t>
  </si>
  <si>
    <t>Berry &amp; Mint</t>
  </si>
  <si>
    <t>Water - belu still water</t>
  </si>
  <si>
    <t>Water - perrier sparkling water</t>
  </si>
  <si>
    <t>white wine - Alsace AOP, Riesling</t>
  </si>
  <si>
    <t>White Wine - chablis</t>
  </si>
  <si>
    <t>White wine - Cote de Beaune</t>
  </si>
  <si>
    <t>White Wine - cotes du gascogne 1GP Bottle</t>
  </si>
  <si>
    <t>White Wine - cotes du gascogne 1GP 250ml</t>
  </si>
  <si>
    <t>White Wine - cotes du gascogne 1GP 175ml</t>
  </si>
  <si>
    <t>white wine - entre-deux-mers</t>
  </si>
  <si>
    <t>White wine - IGP Pays d'oc, Chardonnay</t>
  </si>
  <si>
    <t>White Wine - Muscadet sevre et main sur lie bottle</t>
  </si>
  <si>
    <t>White Wine - Muscadet sevre et main sur lie 250ml</t>
  </si>
  <si>
    <t>White Wine - Muscadet sevre et main sur lie 500ml</t>
  </si>
  <si>
    <t>White Wine - Muscadet sevre et main sur lie 175ml</t>
  </si>
  <si>
    <t>sauvignon blanc (no fuss) 175ml</t>
  </si>
  <si>
    <t>Longue Roche, Sauvignon Blanc 250ml</t>
  </si>
  <si>
    <t>sauvignon blanc (no fuss) 500ml</t>
  </si>
  <si>
    <t>sauvignon blanc (no fuss) bottle</t>
  </si>
  <si>
    <t>sauvignon blanc (fancy) 175ml</t>
  </si>
  <si>
    <t>Gosseaume, Sauvignon Blanc 250ml</t>
  </si>
  <si>
    <t>sauvignon blanc (fancy) 500ml</t>
  </si>
  <si>
    <t>sauvignon blanc (fancy) bottle</t>
  </si>
  <si>
    <t>Domaine Roquemoliere 175ml</t>
  </si>
  <si>
    <t>Domaine Roquemoliere 250ml</t>
  </si>
  <si>
    <t>Domaine Roquemoliere 500ml</t>
  </si>
  <si>
    <t>Domaine Roquemoliere Bottle</t>
  </si>
  <si>
    <t>Chateau Saint-Marie, Sauvignon Blanc 175ml</t>
  </si>
  <si>
    <t>Chateau Saint-Marie, Sauvignon Blanc 250ml</t>
  </si>
  <si>
    <t>Chateau Saint-Marie, Sauvignon Blanc 500ml</t>
  </si>
  <si>
    <t>Chateau Saint-Marie, Sauvignon Blanc Bottle</t>
  </si>
  <si>
    <t>Olivier Tricon, Chablis Bottle</t>
  </si>
  <si>
    <t>Olivier Tricon, Chablis Premier Cru Bottle</t>
  </si>
  <si>
    <t>Maison L'Aiglon, Chardonaay 175ml</t>
  </si>
  <si>
    <t>Maison L'Aiglon, Chardonaay 250ml</t>
  </si>
  <si>
    <t>Maison L'Aiglon, Chardonaay 500ml</t>
  </si>
  <si>
    <t>Maison L'Aiglon, Chardonaay Bottle</t>
  </si>
  <si>
    <t>Chateau Lamothe-Bouscaut, Sauvignon Blanc Bottle</t>
  </si>
  <si>
    <t>Trimbach, Riesling Reserve Bottle</t>
  </si>
  <si>
    <t>Joseph Drouhin, Montagny Bottle</t>
  </si>
  <si>
    <t>White Wine - Muscadet sevre et main sur lie 125ml</t>
  </si>
  <si>
    <t>White wine - Pessac Leognan</t>
  </si>
  <si>
    <t>chardonnay bottle</t>
  </si>
  <si>
    <t>chardonnay 500ml</t>
  </si>
  <si>
    <t>chardonnay 175ml</t>
  </si>
  <si>
    <t>picpoul de pinet bottle</t>
  </si>
  <si>
    <t>picpoul de pinet 500ml</t>
  </si>
  <si>
    <t>picpoul de pinet 175ml</t>
  </si>
  <si>
    <t>White Wine - Premier Cru Cbalis Montmain</t>
  </si>
  <si>
    <t>white wine - saint-veran bottle</t>
  </si>
  <si>
    <t>white wine - saint-veran 500ml</t>
  </si>
  <si>
    <t>white wine - saint-veran 175ml</t>
  </si>
  <si>
    <t>White wine - sancerre bottle</t>
  </si>
  <si>
    <t>White wine - sancerre 250ml</t>
  </si>
  <si>
    <t>White wine - sancerre 175ml</t>
  </si>
  <si>
    <t>White Wine - Vin de France, Anciens temps blanc</t>
  </si>
  <si>
    <t>sautéed scallops</t>
  </si>
  <si>
    <t>lamb ragu</t>
  </si>
  <si>
    <t>Pistou Gnocchi</t>
  </si>
  <si>
    <t>Seafood Linguine</t>
  </si>
  <si>
    <t>Salad Niçoise</t>
  </si>
  <si>
    <t>shredded chicken salad</t>
  </si>
  <si>
    <t>French Onion Baguette</t>
  </si>
  <si>
    <t>Whole Roast Chicken &amp; Frites</t>
  </si>
  <si>
    <t>Half Roast Chicken</t>
  </si>
  <si>
    <t>Tempeh</t>
  </si>
  <si>
    <t>gratin mushrooms</t>
  </si>
  <si>
    <t>grand chocolate mousse (for two)</t>
  </si>
  <si>
    <t>grand chocolate mousse (for three to four)</t>
  </si>
  <si>
    <t>Pistachio Crème Brûlée</t>
  </si>
  <si>
    <t>Brasserie Breakfast</t>
  </si>
  <si>
    <t>Sunny-Side Steak</t>
  </si>
  <si>
    <t>the og croque</t>
  </si>
  <si>
    <t>mushroom croque</t>
  </si>
  <si>
    <t>royale croque</t>
  </si>
  <si>
    <t>cherry croque</t>
  </si>
  <si>
    <t>French Toast Stack - Smoked Streaky Bacon &amp; Vanilla Chantilly</t>
  </si>
  <si>
    <t>Matcha Bowl</t>
  </si>
  <si>
    <t>Pastry Platter</t>
  </si>
  <si>
    <t>Garlic Spinach</t>
  </si>
  <si>
    <t>kisumé rosé 0% bottle</t>
  </si>
  <si>
    <t>kisumé rosé 0% 125ml</t>
  </si>
  <si>
    <t>Crémant (Bottle)</t>
  </si>
  <si>
    <t>Crémant (125ml)</t>
  </si>
  <si>
    <t>chablis bottle</t>
  </si>
  <si>
    <t>malbec bottle</t>
  </si>
  <si>
    <t>malbec 500ml</t>
  </si>
  <si>
    <t>malbec 175ml</t>
  </si>
  <si>
    <t>corbières 500ml</t>
  </si>
  <si>
    <t>corbières 175ml</t>
  </si>
  <si>
    <t>bordeaux graves bottle</t>
  </si>
  <si>
    <t>bordeaux graves 500ml</t>
  </si>
  <si>
    <t>bordeaux graves 175ml</t>
  </si>
  <si>
    <t>Hugo Blanc</t>
  </si>
  <si>
    <t>aperol spritz</t>
  </si>
  <si>
    <t>Raspberry Mojito</t>
  </si>
  <si>
    <t>1664 Blanc 5%</t>
  </si>
  <si>
    <t>lucky saint hazy ipa 0.5%</t>
  </si>
  <si>
    <t>TRIP CBD Elderflower &amp; Mint</t>
  </si>
  <si>
    <t>TRIP Mindful Blend Blood Orange &amp; Rosemary</t>
  </si>
  <si>
    <t>steak frites</t>
  </si>
  <si>
    <t>thick-cut chips</t>
  </si>
  <si>
    <t>côte gravy</t>
  </si>
  <si>
    <t>sun-dried tomato sauce</t>
  </si>
  <si>
    <t>grand chocolate mousse (for one)</t>
  </si>
  <si>
    <t>baked comté omelette</t>
  </si>
  <si>
    <t>cheese croissant</t>
  </si>
  <si>
    <t>bacon baguette</t>
  </si>
  <si>
    <t>sausage baguette</t>
  </si>
  <si>
    <t>vegetarian sausage baguette</t>
  </si>
  <si>
    <t>côte cuvée white bottle</t>
  </si>
  <si>
    <t>muscadet bottle</t>
  </si>
  <si>
    <t>muscadet 500ml</t>
  </si>
  <si>
    <t>muscadet 175ml</t>
  </si>
  <si>
    <t>côte cuvée rosé bottle</t>
  </si>
  <si>
    <t>côte cuvée red bottle</t>
  </si>
  <si>
    <t>bittersweet spritz</t>
  </si>
  <si>
    <t>raspberry pink lemonade</t>
  </si>
  <si>
    <t>matcha latte</t>
  </si>
  <si>
    <t>Basingstoke</t>
  </si>
  <si>
    <t>Feb 22 LFL products</t>
  </si>
  <si>
    <t>May 23 LFL products</t>
  </si>
  <si>
    <t>Feb 24 LFL products</t>
  </si>
  <si>
    <t>vs May-23</t>
  </si>
  <si>
    <t/>
  </si>
  <si>
    <t>CHARCUTERIE BOARD</t>
  </si>
  <si>
    <t>Cheese Souffle</t>
  </si>
  <si>
    <t>Crab Maison</t>
  </si>
  <si>
    <t>Fougasse</t>
  </si>
  <si>
    <t>Beef Cheek Bourguignon</t>
  </si>
  <si>
    <t>avocado toast</t>
  </si>
  <si>
    <t>Cote de Beouf</t>
  </si>
  <si>
    <t>Eggs Florentine/Avocado</t>
  </si>
  <si>
    <t>Salmon &amp; Eggs</t>
  </si>
  <si>
    <t>Sea Bream Nantais</t>
  </si>
  <si>
    <t>Steak Frites</t>
  </si>
  <si>
    <t>Steak sirloin</t>
  </si>
  <si>
    <t>Steaks Fillet</t>
  </si>
  <si>
    <t>Steaks Rib Eye</t>
  </si>
  <si>
    <t>Vegan Côte Burger</t>
  </si>
  <si>
    <t>Dauphinois Potatoes</t>
  </si>
  <si>
    <t>Frites</t>
  </si>
  <si>
    <t>Grilled Back Bacon</t>
  </si>
  <si>
    <t>Grilled Field Mushrooms</t>
  </si>
  <si>
    <t>Petit Smashed Avocado</t>
  </si>
  <si>
    <t>Sauces Béarnaise Sauce</t>
  </si>
  <si>
    <t>sauces cote butter</t>
  </si>
  <si>
    <t>Sauces Garlic Butter</t>
  </si>
  <si>
    <t>Sauces Peppercorn Sauce</t>
  </si>
  <si>
    <t>Sauces Wild Mushroom Sauce</t>
  </si>
  <si>
    <t>Sauteed Chestnut Mushrooms</t>
  </si>
  <si>
    <t>Sautéed Spinach</t>
  </si>
  <si>
    <t>Tenderstem broccoli</t>
  </si>
  <si>
    <t>Tomato Salad</t>
  </si>
  <si>
    <t>Crème Caramel</t>
  </si>
  <si>
    <t>Ice Cream &amp; Sorbet</t>
  </si>
  <si>
    <t>Madeleine</t>
  </si>
  <si>
    <t>Beer - Kronenbourg 1664 5% 660ml</t>
  </si>
  <si>
    <t>Beer - Kronenbourg 1664 Abv 5% 275ml</t>
  </si>
  <si>
    <t>Beer - Meteor Abv 4.5%</t>
  </si>
  <si>
    <t>Beer - Meteor Session IPA</t>
  </si>
  <si>
    <t>Beer - Sassy Cidre Abv 4%</t>
  </si>
  <si>
    <t>Beer - Sassy Rose</t>
  </si>
  <si>
    <t>Beer - Lucky Saint 0.5%</t>
  </si>
  <si>
    <t>Beer - Pillars Pilsner</t>
  </si>
  <si>
    <t>Cocktails -French Old Fashioned</t>
  </si>
  <si>
    <t>Cocktails - Cote Royale</t>
  </si>
  <si>
    <t>Cocktails - Rose Negroni</t>
  </si>
  <si>
    <t>Cocktails - Bloody Mary</t>
  </si>
  <si>
    <t>Coffee - Café Americain</t>
  </si>
  <si>
    <t>Coffee - Café Cappuccino</t>
  </si>
  <si>
    <t>Coffee - Café Latte</t>
  </si>
  <si>
    <t>Coffee - Cafetiere</t>
  </si>
  <si>
    <t>Coffee - double espresso</t>
  </si>
  <si>
    <t>Coffee - Flat White</t>
  </si>
  <si>
    <t>Coffee - single espresso</t>
  </si>
  <si>
    <t>Coffee -Iced Coffee</t>
  </si>
  <si>
    <t>Juice - Kiwi, Apple, lemon, ginger and cucumber</t>
  </si>
  <si>
    <t>Juice - orange, carrot, mango, apple and passionfruit</t>
  </si>
  <si>
    <t>Juice - pink lady apple juice</t>
  </si>
  <si>
    <t>Juice - Valencia orange juice</t>
  </si>
  <si>
    <t>Non-alcoholic coktails - Kir Rose</t>
  </si>
  <si>
    <t>Non-alcoholic coktails - Pentire Spritz</t>
  </si>
  <si>
    <t>red wine - chateauneuf du pape</t>
  </si>
  <si>
    <t>red wine - corbieres</t>
  </si>
  <si>
    <t>red wine - igp pays d'oc, Merlot Bottle</t>
  </si>
  <si>
    <t>red wine - igp pays d'oc, Merlot 250ml</t>
  </si>
  <si>
    <t>red wine - igp pays d'oc, Merlot 175ml</t>
  </si>
  <si>
    <t>Red wine - IGP Pays d'oc, Pinot Noir Bottle</t>
  </si>
  <si>
    <t>Red wine - IGP Pays d'oc, Pinot Noir 150ml</t>
  </si>
  <si>
    <t>Red wine - IGP Pays d'oc, Pinot Noir 175ml</t>
  </si>
  <si>
    <t>red wine - saint emilion grand cru</t>
  </si>
  <si>
    <t>Soft drinks - Coca cola</t>
  </si>
  <si>
    <t>Soft Drinks - Diet Coke / Coke Zero</t>
  </si>
  <si>
    <t>Tea - Decaffeinated</t>
  </si>
  <si>
    <t>Tea - Earl Grey</t>
  </si>
  <si>
    <t>Tea - English Breakfast</t>
  </si>
  <si>
    <t>Tea - Fresh Mint</t>
  </si>
  <si>
    <t>Tea - Green Tea &amp; Peach</t>
  </si>
  <si>
    <t>Tea - Lemongrass and Ginger</t>
  </si>
  <si>
    <t>White wine - Picpoul de Pinet</t>
  </si>
  <si>
    <t>white wine - saint-veran</t>
  </si>
  <si>
    <t>FIVE GUYS</t>
  </si>
  <si>
    <t>Kids main/burger + juice/soda starting from £7.50, increasing to £9.50 with a milkshake</t>
  </si>
  <si>
    <t>No</t>
  </si>
  <si>
    <t>You can make burgers, hot dogs or sandwiches bunless and customise all toppings (you can choose as many as you like for free; lettuce, pickles, tomato, mushrooms, onions, jalapenos, peppers plus sauces). You can add an extra patty for £3.95 or 2 extra patties for £7.90</t>
  </si>
  <si>
    <t xml:space="preserve">Available on Just Eat, Deliveroo and Uber Eats, as well as available to collect. </t>
  </si>
  <si>
    <t>Cajun Fries</t>
  </si>
  <si>
    <t>Bacon Burger</t>
  </si>
  <si>
    <t>Milkshake</t>
  </si>
  <si>
    <t>Five Guys Style Fries</t>
  </si>
  <si>
    <t>Little Cajun Fries</t>
  </si>
  <si>
    <t>Little Five Guys Style Fries</t>
  </si>
  <si>
    <t>Large five guys style fries</t>
  </si>
  <si>
    <t>large cajun fries</t>
  </si>
  <si>
    <t>New: Loaded Fries</t>
  </si>
  <si>
    <t>New: Loaded Cajun Fries</t>
  </si>
  <si>
    <t>Bacon Cheese Dog</t>
  </si>
  <si>
    <t>Bacon Cheeseburger</t>
  </si>
  <si>
    <t>Bacon Dog</t>
  </si>
  <si>
    <t>BLT</t>
  </si>
  <si>
    <t>Cheese Dog</t>
  </si>
  <si>
    <t>Grilled Cheese Sandwich</t>
  </si>
  <si>
    <t>Hamburger</t>
  </si>
  <si>
    <t>Hot Dog</t>
  </si>
  <si>
    <t>Little Bacon Burger</t>
  </si>
  <si>
    <t>Little Bacon Cheeseburger</t>
  </si>
  <si>
    <t>Little Cheeseburger</t>
  </si>
  <si>
    <t>Little Hamburger</t>
  </si>
  <si>
    <t>Veggie Sandwich</t>
  </si>
  <si>
    <t>Veggie Sandwich with Cheese</t>
  </si>
  <si>
    <t>Lettuce Wrap</t>
  </si>
  <si>
    <t>Little Shake</t>
  </si>
  <si>
    <t>New: Jimmy's Iced Coffee Shake</t>
  </si>
  <si>
    <t>Returning: Pistachio</t>
  </si>
  <si>
    <t>Soda</t>
  </si>
  <si>
    <t>Still Water</t>
  </si>
  <si>
    <t>Popcorn shake</t>
  </si>
  <si>
    <t>Charing Cross</t>
  </si>
  <si>
    <t>Blt</t>
  </si>
  <si>
    <t>Birmingham</t>
  </si>
  <si>
    <t>sharing deals and spice boxes, dessert + soda deals, 2 for 1 cocktails all day everyday, now doing bottomless brunch</t>
  </si>
  <si>
    <t>kids eat free when guests become a member on app</t>
  </si>
  <si>
    <t>2 course deals either 14.99 or 19.99</t>
  </si>
  <si>
    <t>hard to find pricing on line</t>
  </si>
  <si>
    <t>Vs. May 25</t>
  </si>
  <si>
    <t>Friday's</t>
  </si>
  <si>
    <t>Barbacoa Beef &amp; Cheese (fridays loaded potato skins)</t>
  </si>
  <si>
    <t>Cheese &amp; Maple Candied Bacon</t>
  </si>
  <si>
    <t>Driven by a reduction in 'solo' price</t>
  </si>
  <si>
    <t>Cheese Nachos</t>
  </si>
  <si>
    <t>Removed historical data as now 'solo only'</t>
  </si>
  <si>
    <t>Fridays® Sesame Chicken Strips</t>
  </si>
  <si>
    <t>Lightly Spiced Shrimp</t>
  </si>
  <si>
    <t>Garlic and Chilli King Prawns</t>
  </si>
  <si>
    <t>Chicken Tacos</t>
  </si>
  <si>
    <t>Hummous topped with Guacamole</t>
  </si>
  <si>
    <t>no price listed</t>
  </si>
  <si>
    <t>Mozzarella Dippers</t>
  </si>
  <si>
    <t>Meatless Chicken Taco</t>
  </si>
  <si>
    <t>Mac and Cheese Bites</t>
  </si>
  <si>
    <t>Meatless Fridays Sesame Strips</t>
  </si>
  <si>
    <t>Fridays Corndog</t>
  </si>
  <si>
    <t>Verified price drop</t>
  </si>
  <si>
    <t>Plant Based Cheese and Bacon Potato Skins</t>
  </si>
  <si>
    <t>Times Square Big Share</t>
  </si>
  <si>
    <t>Plant-based Chicken Nachos</t>
  </si>
  <si>
    <t>Go Solo</t>
  </si>
  <si>
    <t>Wall to wall chicken</t>
  </si>
  <si>
    <t>Fridays Vegan Burger</t>
  </si>
  <si>
    <t>Cheese Donuts</t>
  </si>
  <si>
    <t>Maple glazed corn ribs</t>
  </si>
  <si>
    <t>Guac + Chips</t>
  </si>
  <si>
    <t>Riblets</t>
  </si>
  <si>
    <t xml:space="preserve">meatless frank's redhot strips </t>
  </si>
  <si>
    <t>Cheese &amp; Bacon Loaded Fries</t>
  </si>
  <si>
    <t>Cheese &amp; Maple Bacon Fries Upgrade</t>
  </si>
  <si>
    <t>Cajun Spiced Onion Rings</t>
  </si>
  <si>
    <t>Corn on the Cob</t>
  </si>
  <si>
    <t>Garlic Ciabatta Bread</t>
  </si>
  <si>
    <t>Garlic Ciabatta Bread with Monterey Jack Cheese</t>
  </si>
  <si>
    <t>Garlic Fries</t>
  </si>
  <si>
    <t>Garlic Mash</t>
  </si>
  <si>
    <t>Halloumi Sticks</t>
  </si>
  <si>
    <t>House Fries</t>
  </si>
  <si>
    <t>CHeese + Maple bacon loaded fries</t>
  </si>
  <si>
    <t>Cajun spiced mac + cheese</t>
  </si>
  <si>
    <t>Corn ribs</t>
  </si>
  <si>
    <t>Potato Tots</t>
  </si>
  <si>
    <t>Pickled Slaw</t>
  </si>
  <si>
    <t>House Salad</t>
  </si>
  <si>
    <t>Invisible Fries</t>
  </si>
  <si>
    <t>Load Your Burger (Double Stack )</t>
  </si>
  <si>
    <t>Load Your Burger (Pulled Barbacoa Beef Brisket)</t>
  </si>
  <si>
    <t>Load Your Burger (Smoked Bacon)</t>
  </si>
  <si>
    <t>Loaded Warrior Fries</t>
  </si>
  <si>
    <t>Plant Based Loaded Fries</t>
  </si>
  <si>
    <t>Slaw</t>
  </si>
  <si>
    <t>Warrior Fries</t>
  </si>
  <si>
    <t>Wedge Salad (Blue Cheese &amp; Bacon)</t>
  </si>
  <si>
    <t>Wedge Salad (Honey Mustard &amp; Pico De Gallo )</t>
  </si>
  <si>
    <t>Tiger Fries (chilli loaded with cheese sauce, crispy onions and pickled red onions)</t>
  </si>
  <si>
    <t>Tex-Mex Duros (Crispy bites served with fresh salsa)</t>
  </si>
  <si>
    <t>Plant Based Loaded Fries (upgrade)</t>
  </si>
  <si>
    <t>10 Oz. Sirloin</t>
  </si>
  <si>
    <t>Changed to 8 Oz. At same price</t>
  </si>
  <si>
    <t>Fridays Smashed Burger</t>
  </si>
  <si>
    <t>Boneless Hot Wings (avg of 3 and 6 wings)</t>
  </si>
  <si>
    <t>blend</t>
  </si>
  <si>
    <t>Caesar Salad</t>
  </si>
  <si>
    <t>Lemon &amp; Garlic Chicken</t>
  </si>
  <si>
    <t>Surf, Turf &amp; Rack</t>
  </si>
  <si>
    <t>The Texan</t>
  </si>
  <si>
    <t>Louisiana Hot Mess</t>
  </si>
  <si>
    <t>Meat the Beef</t>
  </si>
  <si>
    <t>8 Oz. Rump (steak Frites)</t>
  </si>
  <si>
    <t>Chicken Fingers</t>
  </si>
  <si>
    <t>comes with fries</t>
  </si>
  <si>
    <t>Classic American Cheese</t>
  </si>
  <si>
    <t>Renamed to "Fridays Messy Cheese Burger"</t>
  </si>
  <si>
    <t>Fridays Glazed Burger</t>
  </si>
  <si>
    <t>Fridays® Wings (avg of 3 and 6 wings)</t>
  </si>
  <si>
    <t>Hot Wings  (avg of 3 and 6 wings)</t>
  </si>
  <si>
    <t xml:space="preserve">BBQ wings (avg of 3 and 6 wings) </t>
  </si>
  <si>
    <t>To Vegan and Beyond</t>
  </si>
  <si>
    <t>Cajun Chicken Pasta</t>
  </si>
  <si>
    <t>Cajun Spiced Mac+ Cheese main</t>
  </si>
  <si>
    <t>Fridays Sesame Chicken Strips with House Fries</t>
  </si>
  <si>
    <t>Fridays cobb salad</t>
  </si>
  <si>
    <t>meatless franks redhot strips</t>
  </si>
  <si>
    <t>Cajun spiced chicken Fri-jitas</t>
  </si>
  <si>
    <t>Meatless Chicken Fri-jitas</t>
  </si>
  <si>
    <t>Tex Mex Salad</t>
  </si>
  <si>
    <t>Chicken Quesadillas</t>
  </si>
  <si>
    <t>Ultimate Cheese Dipper</t>
  </si>
  <si>
    <t>Hoisin Wings (avg of 3 and 6 wings)</t>
  </si>
  <si>
    <t>New York Strip (8oz sirlion)</t>
  </si>
  <si>
    <t>Classis Ribs (avg of Half and Full Rack)</t>
  </si>
  <si>
    <t>Ultimate Ribs (avg of Half and Full Rack)</t>
  </si>
  <si>
    <t>BBQ glazed beef short rib</t>
  </si>
  <si>
    <t>Cajun Bacon Chop</t>
  </si>
  <si>
    <t>Ultimate America Grill</t>
  </si>
  <si>
    <t>Hoisin Ribs (half rack)</t>
  </si>
  <si>
    <t>Franks redhot grilled chicken burger</t>
  </si>
  <si>
    <t>Deluxe Wagyu Burger</t>
  </si>
  <si>
    <t>Chilli Chimichanga</t>
  </si>
  <si>
    <t>Fridays Glazd Chicken Burger</t>
  </si>
  <si>
    <t>Chicken Burger</t>
  </si>
  <si>
    <t>Aquariva Blanco</t>
  </si>
  <si>
    <t>Aquariva Reposado</t>
  </si>
  <si>
    <t>Bankhall American</t>
  </si>
  <si>
    <t>Bacardi Carta blanca</t>
  </si>
  <si>
    <t>Bacardi Spiced</t>
  </si>
  <si>
    <t>Bacardi Cocount</t>
  </si>
  <si>
    <t>Bacardi Carribean spiced</t>
  </si>
  <si>
    <t>Beefeater London Pink</t>
  </si>
  <si>
    <t>Bombay Bramble</t>
  </si>
  <si>
    <t>Bombay Citron Presse</t>
  </si>
  <si>
    <t>Brooklyn</t>
  </si>
  <si>
    <t>Buffalo Trace</t>
  </si>
  <si>
    <t>Bumbu XO</t>
  </si>
  <si>
    <t>Clean G</t>
  </si>
  <si>
    <t>Clean R</t>
  </si>
  <si>
    <t>Clean T</t>
  </si>
  <si>
    <t>Death'S Door</t>
  </si>
  <si>
    <t>Dead Mans Fingers White</t>
  </si>
  <si>
    <t>Dead Mans Fingers Spiced</t>
  </si>
  <si>
    <t>Dead Mans Fingers Coconut</t>
  </si>
  <si>
    <t>Dead Mans Fingers Pineapple</t>
  </si>
  <si>
    <t>Dead Mans Fingers Passionfruit</t>
  </si>
  <si>
    <t>Eagle Rare 10 Year Old</t>
  </si>
  <si>
    <t>Fentimans Connoisseurs</t>
  </si>
  <si>
    <t>Fentimans Ginger Beer</t>
  </si>
  <si>
    <t>Fentimans Oriental Yuzu</t>
  </si>
  <si>
    <t>Fentimans Pink Rhubarb</t>
  </si>
  <si>
    <t>Fentimans Rose Leoonade</t>
  </si>
  <si>
    <t>Four Roses</t>
  </si>
  <si>
    <t>Grey Goose</t>
  </si>
  <si>
    <t>Havana Club 3 Year Old</t>
  </si>
  <si>
    <t>Hendrick'S</t>
  </si>
  <si>
    <t>J.J. Whitley Artisanal</t>
  </si>
  <si>
    <t>J.J. Whitley Elderflower</t>
  </si>
  <si>
    <t>J.J. Whitley Vanilla</t>
  </si>
  <si>
    <t>Jack Daniels</t>
  </si>
  <si>
    <t>Jameson Irish Whisky</t>
  </si>
  <si>
    <t>Malfy Gin Rosa</t>
  </si>
  <si>
    <t>Malibu</t>
  </si>
  <si>
    <t>Malibu Passion Fruit</t>
  </si>
  <si>
    <t>Monkey 47 Schwarzwald Dry</t>
  </si>
  <si>
    <t>Monkey Shoulder</t>
  </si>
  <si>
    <t>Plymouth</t>
  </si>
  <si>
    <t>Sazerac Rye</t>
  </si>
  <si>
    <t>Sipsmith Sloe</t>
  </si>
  <si>
    <t>Stoli Citrus</t>
  </si>
  <si>
    <t>Stoli Vanilla</t>
  </si>
  <si>
    <t>Stoli Vodka</t>
  </si>
  <si>
    <t>Stolichnaya Premium</t>
  </si>
  <si>
    <t>St Remy XO</t>
  </si>
  <si>
    <t>Tanqueray London Dry</t>
  </si>
  <si>
    <t>Tanqueray No Ten</t>
  </si>
  <si>
    <t>Tanqueray Rangpur</t>
  </si>
  <si>
    <t>The Botanist Islay Dry</t>
  </si>
  <si>
    <t>The Balvenie Doublewood 12 year old</t>
  </si>
  <si>
    <t>Verano Watermelon</t>
  </si>
  <si>
    <t>Vestal</t>
  </si>
  <si>
    <t>Whistlepig 10yr Old</t>
  </si>
  <si>
    <t>Whitley Neill Rhubarb &amp; Ginger</t>
  </si>
  <si>
    <t>Whitley Neill Blood Orange</t>
  </si>
  <si>
    <t>Whitley Neill Distillers Cut</t>
  </si>
  <si>
    <t>Whitley Neill Connoisseurs Cut</t>
  </si>
  <si>
    <t>Wray &amp; Nephew Overproof</t>
  </si>
  <si>
    <t>Rooster Rojo Blanco</t>
  </si>
  <si>
    <t>JJ Whitley Pink</t>
  </si>
  <si>
    <t>Beefeater London Blood Orange</t>
  </si>
  <si>
    <t>Coca-Cola Zero Sugar (Free Refills)</t>
  </si>
  <si>
    <t>Diet Coke (Free Refills)</t>
  </si>
  <si>
    <t>Schweppes Lemonade (free Refills)</t>
  </si>
  <si>
    <t>Coca-Cola(Free Refills)</t>
  </si>
  <si>
    <t>Coca-Cola Icon Bottle Soda</t>
  </si>
  <si>
    <t>Diet Coke Icon Bottle Soda</t>
  </si>
  <si>
    <t>Fanta Soda</t>
  </si>
  <si>
    <t>Dr Pepper Soda</t>
  </si>
  <si>
    <t>APPLETISER </t>
  </si>
  <si>
    <t>MONSTER MANGO LOCO ENERGY JUICE  </t>
  </si>
  <si>
    <t>RED BULL Original</t>
  </si>
  <si>
    <t>RED BULL Sugar Free</t>
  </si>
  <si>
    <t>RED BULL Tropical</t>
  </si>
  <si>
    <t>APPLE / CRANBERRY / ORANGE  Juice</t>
  </si>
  <si>
    <t>J2O Orange and Passionfruit</t>
  </si>
  <si>
    <t>J2O Apple &amp; Raspberry</t>
  </si>
  <si>
    <t>San Pellegrino Limonata</t>
  </si>
  <si>
    <t>San Pellegrino pompelmo grapefruit</t>
  </si>
  <si>
    <t>Belgian Chocolate Shake</t>
  </si>
  <si>
    <t>Rocky Road Shake</t>
  </si>
  <si>
    <t>Biscoff Shake</t>
  </si>
  <si>
    <t>Salted Caramel Shake</t>
  </si>
  <si>
    <t>Oreo Cookies &amp; Cream shake</t>
  </si>
  <si>
    <t>Friday's water</t>
  </si>
  <si>
    <t>Peckham Helles</t>
  </si>
  <si>
    <t>Budweiser</t>
  </si>
  <si>
    <t>Blacksheep Milk Stout</t>
  </si>
  <si>
    <t>Black Sheep Bobby Horn's Easy Apple Cider</t>
  </si>
  <si>
    <t>Black Sheep Bobby Horn's Hedgerow Cider</t>
  </si>
  <si>
    <t>Guinness</t>
  </si>
  <si>
    <t>Guinness 0%</t>
  </si>
  <si>
    <t>Big Drop Pine Trail Pale Ale</t>
  </si>
  <si>
    <t>Heineken</t>
  </si>
  <si>
    <t>Corona Extra</t>
  </si>
  <si>
    <t>Sam Adams Boston Larger</t>
  </si>
  <si>
    <t>Heineken Alcohol Free</t>
  </si>
  <si>
    <t>Peroni nastro azzurro gluten free</t>
  </si>
  <si>
    <t>E1 Brew Co IPA can</t>
  </si>
  <si>
    <t>Angry orchard hard cider</t>
  </si>
  <si>
    <t>Old mout cider kiwi &amp; lime</t>
  </si>
  <si>
    <t>Old mout cider berries and cherries</t>
  </si>
  <si>
    <t>Old mout cider strawberry &amp; pomegranate</t>
  </si>
  <si>
    <t>Old mout cider berries and cherries (alcohol free)</t>
  </si>
  <si>
    <t>Wild Berry Seltzer</t>
  </si>
  <si>
    <t>Black Cheery Seltzer</t>
  </si>
  <si>
    <t>Sparkling wine</t>
  </si>
  <si>
    <t>Stelle d'italia Prosecco Brut NV, Italy</t>
  </si>
  <si>
    <t>Stelle d'italia Prosecco Brut NV, Italy 125ml</t>
  </si>
  <si>
    <t>Stelle d'italia Prosecco Brut NV, Italy Bottle</t>
  </si>
  <si>
    <t>Balfour 1503 classic cuvee NV, England</t>
  </si>
  <si>
    <t>Stelle d'italia Prosecco Rose NV, Italy</t>
  </si>
  <si>
    <t>Moet &amp; Chandon Brut imperial nv, france</t>
  </si>
  <si>
    <t>LA COPA DE MACABEO, SPAIN  </t>
  </si>
  <si>
    <t>LA COPA DE MACABEO, SPAIN  125ml</t>
  </si>
  <si>
    <t>LA COPA DE MACABEO, SPAIN  175ml</t>
  </si>
  <si>
    <t>LA COPA DE MACABEO, SPAIN  250ml</t>
  </si>
  <si>
    <t>LA COPA DE MACABEO, SPAIN  Bottle</t>
  </si>
  <si>
    <t>tooma river reserve chardonnay, SPAIN  </t>
  </si>
  <si>
    <t>tooma river reserve chardonnay, SPAIN  125ml</t>
  </si>
  <si>
    <t>tooma river reserve chardonnay, SPAIN  175ml</t>
  </si>
  <si>
    <t>tooma river reserve chardonnay, SPAIN  250ml</t>
  </si>
  <si>
    <t>tooma river reserve chardonnay, SPAIN  Bottle</t>
  </si>
  <si>
    <t>FROST POCKET SAUVIGNON BLANC, MARLBOROUGH, NZ  </t>
  </si>
  <si>
    <t>FROST POCKET SAUVIGNON BLANC, MARLBOROUGH, NZ  125ml</t>
  </si>
  <si>
    <t>FROST POCKET SAUVIGNON BLANC, MARLBOROUGH, NZ  175ml</t>
  </si>
  <si>
    <t>FROST POCKET SAUVIGNON BLANC, MARLBOROUGH, NZ  250ml</t>
  </si>
  <si>
    <t>FROST POCKET SAUVIGNON BLANC, MARLBOROUGH, NZ  Bottle</t>
  </si>
  <si>
    <t>VIÑAMAR CHARDONNAY, CHILE </t>
  </si>
  <si>
    <t>VIÑAMAR CHARDONNAY, CHILE 125ml</t>
  </si>
  <si>
    <t>VIÑAMAR CHARDONNAY, CHILE 175ml</t>
  </si>
  <si>
    <t>VIÑAMAR CHARDONNAY, CHILE 250ml</t>
  </si>
  <si>
    <t>VIÑAMAR CHARDONNAY, CHILE Bottle</t>
  </si>
  <si>
    <t>WEST COAST SWING WHITE ZINFANDEL, USA  </t>
  </si>
  <si>
    <t>WEST COAST SWING WHITE ZINFANDEL, USA  125ml</t>
  </si>
  <si>
    <t>WEST COAST SWING WHITE ZINFANDEL, USA  175ml</t>
  </si>
  <si>
    <t>WEST COAST SWING WHITE ZINFANDEL, USA  250ml</t>
  </si>
  <si>
    <t>WEST COAST SWING WHITE ZINFANDEL, USA  Bottle</t>
  </si>
  <si>
    <t>SARTORI PINOT GRIGIO BLUSH, ITALY </t>
  </si>
  <si>
    <t>SARTORI PINOT GRIGIO BLUSH, ITALY 125ml</t>
  </si>
  <si>
    <t>SARTORI PINOT GRIGIO BLUSH, ITALY 175ml</t>
  </si>
  <si>
    <t>SARTORI PINOT GRIGIO BLUSH, ITALY 250ml</t>
  </si>
  <si>
    <t>SARTORI PINOT GRIGIO BLUSH, ITALY Bottle</t>
  </si>
  <si>
    <t>BORGO SENA MONTEPULCIANO D'ABRUZZO, ITALY  </t>
  </si>
  <si>
    <t>BORGO SENA MONTEPULCIANO D'ABRUZZO, ITALY   125ml</t>
  </si>
  <si>
    <t>BORGO SENA MONTEPULCIANO D'ABRUZZO, ITALY   175ml</t>
  </si>
  <si>
    <t>BORGO SENA MONTEPULCIANO D'ABRUZZO, ITALY   250ml</t>
  </si>
  <si>
    <t>BORGO SENA MONTEPULCIANO D'ABRUZZO, ITALY  Bottle</t>
  </si>
  <si>
    <t>CUMA ORGANIC WINEMAKER'S SELECTION MALBEC, ARGENTINA  </t>
  </si>
  <si>
    <t>CUMA ORGANIC WINEMAKER'S SELECTION MALBEC, ARGENTINA  125ml</t>
  </si>
  <si>
    <t>CUMA ORGANIC WINEMAKER'S SELECTION MALBEC, ARGENTINA  175 ml</t>
  </si>
  <si>
    <t>CUMA ORGANIC WINEMAKER'S SELECTION MALBEC, ARGENTINA  250ml</t>
  </si>
  <si>
    <t>CUMA ORGANIC WINEMAKER'S SELECTION MALBEC, ARGENTINA  Bottle</t>
  </si>
  <si>
    <t>RIOJA, RAMON BILBAO MONTE LLANO, SPAIN </t>
  </si>
  <si>
    <t>RIOJA, RAMON BILBAO MONTE LLANO, SPAIN 125ml</t>
  </si>
  <si>
    <t>RIOJA, RAMON BILBAO MONTE LLANO, SPAIN 175ml</t>
  </si>
  <si>
    <t>RIOJA, RAMON BILBAO MONTE LLANO, SPAIN 250ml</t>
  </si>
  <si>
    <t>RIOJA, RAMON BILBAO MONTE LLANO, SPAIN Bottle</t>
  </si>
  <si>
    <t>FRANKLIN &amp; SONS Ginger Beer Mixer</t>
  </si>
  <si>
    <t>FRANKLIN &amp; SONS Eldeflower &amp; Cucumber Mixer</t>
  </si>
  <si>
    <t>FRANKLIN &amp; SONS Rhubarb &amp; Hibiscus Mixer</t>
  </si>
  <si>
    <t>FRANKLIN &amp; SONS Rose Lemonade Mixer</t>
  </si>
  <si>
    <t>FRANKLIN &amp; SONS Natural Indian Mixer</t>
  </si>
  <si>
    <t>FRANKLIN &amp; SONS Natural Light Indian Mixer</t>
  </si>
  <si>
    <t xml:space="preserve">Schweppes Tonic </t>
  </si>
  <si>
    <t xml:space="preserve">Schweppes Slimline Tonic </t>
  </si>
  <si>
    <t>Schweppes Bitter Lemon</t>
  </si>
  <si>
    <t>Canada Dry Ginger Ale</t>
  </si>
  <si>
    <t>Bubblegum Daiquiri</t>
  </si>
  <si>
    <t>Margarita Frozen</t>
  </si>
  <si>
    <t>Mojito Passionfruit</t>
  </si>
  <si>
    <t>Silver Mercedes</t>
  </si>
  <si>
    <t>Purple rain</t>
  </si>
  <si>
    <t>Margarita Rocks</t>
  </si>
  <si>
    <t>Raspberry Ripple</t>
  </si>
  <si>
    <t>Pink Punk Cosmo</t>
  </si>
  <si>
    <t>Instafamous</t>
  </si>
  <si>
    <t>Midwest martini</t>
  </si>
  <si>
    <t>Red Army</t>
  </si>
  <si>
    <t>Truly Red Head</t>
  </si>
  <si>
    <t>Fizz Pop</t>
  </si>
  <si>
    <t>Cherry Blossom</t>
  </si>
  <si>
    <t>Long Island Iced Tea</t>
  </si>
  <si>
    <t>Alaskan Iced Tea</t>
  </si>
  <si>
    <t xml:space="preserve">Zombie </t>
  </si>
  <si>
    <t>Grateful Dead</t>
  </si>
  <si>
    <t>Caipirinha</t>
  </si>
  <si>
    <t>Paradise Punch</t>
  </si>
  <si>
    <t>Monkey Sour</t>
  </si>
  <si>
    <t>Whiskey Sour</t>
  </si>
  <si>
    <t>Tequila Sunrise</t>
  </si>
  <si>
    <t>Applejack cooler</t>
  </si>
  <si>
    <t>Tropical Monster</t>
  </si>
  <si>
    <t>June Bug</t>
  </si>
  <si>
    <t>Walk in the tropics</t>
  </si>
  <si>
    <t>Not comparable under 2 for 1 cocktail deal</t>
  </si>
  <si>
    <t>West Indies Yellowbird</t>
  </si>
  <si>
    <t>Passionate sunrise (no alochol)</t>
  </si>
  <si>
    <t>Sweet by choice (no alcohol)</t>
  </si>
  <si>
    <t>Strawberry fields (no alcohol)</t>
  </si>
  <si>
    <t>Tropical sunshine (No alcohol)</t>
  </si>
  <si>
    <t>Raspberry Crush (No Alcohol)</t>
  </si>
  <si>
    <t>Sober Loader (Low Alcohol)</t>
  </si>
  <si>
    <t>Clean Mojito</t>
  </si>
  <si>
    <t>Clean Margarita</t>
  </si>
  <si>
    <t>Bubblegum Daiquiri (2 for one deal)</t>
  </si>
  <si>
    <t>Margarita Frozen  (2 for one deal)</t>
  </si>
  <si>
    <t>Margarita Rocks  (2 for one deal)</t>
  </si>
  <si>
    <t>Mojito  (2 for one deal)</t>
  </si>
  <si>
    <t>Purple rain  (2 for one deal)</t>
  </si>
  <si>
    <t>Silver Mercedes  (2 for one deal)</t>
  </si>
  <si>
    <t>Strawberry Daiquiri  (2 for one deal)</t>
  </si>
  <si>
    <t>Raspberry Ripple  (2 for one deal)</t>
  </si>
  <si>
    <t>Instafamous (2 for one deal)</t>
  </si>
  <si>
    <t>Cherry Blossom (2 for one deal)</t>
  </si>
  <si>
    <t>Fizz Pop  (2 for one deal)</t>
  </si>
  <si>
    <t>Midwest Martini  (2 for one deal)</t>
  </si>
  <si>
    <t>Pink Punk Cosmo  (2 for one deal)</t>
  </si>
  <si>
    <t>Pornstar Martini  (2 for one deal)</t>
  </si>
  <si>
    <t>Red Army  (2 for one deal)</t>
  </si>
  <si>
    <t>Truly Redhead  (2 for one deal)</t>
  </si>
  <si>
    <t>Aperol Spritz (2 for one deal)</t>
  </si>
  <si>
    <t>Apple Jack Cooler  (2 for one deal)</t>
  </si>
  <si>
    <t>Espresso Martini  (2 for one deal)</t>
  </si>
  <si>
    <t>June Bug  (2 for one deal)</t>
  </si>
  <si>
    <t>Pina Colada  (2 for one deal)</t>
  </si>
  <si>
    <t>Tropical Monster  (2 for one deal)</t>
  </si>
  <si>
    <t>Walk in the tropics  (2 for one deal)</t>
  </si>
  <si>
    <t>West Indies yellowbird  (2 for one deal)</t>
  </si>
  <si>
    <t>Alaskan Iced Tea  (2 for one deal)</t>
  </si>
  <si>
    <t>Caipirinha  (2 for one deal)</t>
  </si>
  <si>
    <t>Grateful Dead  (2 for one deal)</t>
  </si>
  <si>
    <t>Long Island Iced Tea  (2 for one deal)</t>
  </si>
  <si>
    <t>Monkey Sour  (2 for one deal)</t>
  </si>
  <si>
    <t>Paradise Punch  (2 for one deal)</t>
  </si>
  <si>
    <t>Tequila Sunrise  (2 for one deal)</t>
  </si>
  <si>
    <t>Whiskey Sour  (2 for one deal)</t>
  </si>
  <si>
    <t>Zombie  (2 for one deal)</t>
  </si>
  <si>
    <t>CHerry Coke (2 for one deal)</t>
  </si>
  <si>
    <t>Cherry Tangtastic (2 for 1 deal)</t>
  </si>
  <si>
    <t>Barnamint Baileys (2 for 1 deal)</t>
  </si>
  <si>
    <t>sex on the beach (2 for one deal)</t>
  </si>
  <si>
    <t>Hurricane (2 for one deal)</t>
  </si>
  <si>
    <t>Clean Margarita  (2 for one deal)</t>
  </si>
  <si>
    <t>Clean Mojito  (2 for one deal)</t>
  </si>
  <si>
    <t>Passionate sunrise  (2 for one deal)</t>
  </si>
  <si>
    <t>Strawberry Fields  (2 for one deal)</t>
  </si>
  <si>
    <t>Sweet by choice  (2 for one deal)</t>
  </si>
  <si>
    <t>Tropical sunshine  (2 for one deal)</t>
  </si>
  <si>
    <t>Raspberry crush  (2 for one deal)</t>
  </si>
  <si>
    <t>Sober Loader  (2 for one deal)</t>
  </si>
  <si>
    <t>Orgasm shooter</t>
  </si>
  <si>
    <t>B52 shooter</t>
  </si>
  <si>
    <t>Liquid bubblegum shooter</t>
  </si>
  <si>
    <t>Baby G Shooter</t>
  </si>
  <si>
    <t>After 5 shooter</t>
  </si>
  <si>
    <t>Jammy donut shooter</t>
  </si>
  <si>
    <t>Espresso</t>
  </si>
  <si>
    <t>Tea</t>
  </si>
  <si>
    <t>Fridays American Pilsner</t>
  </si>
  <si>
    <t>Bear Island East Coast Pale Ale</t>
  </si>
  <si>
    <t>Chandon Sparkling, Argentina</t>
  </si>
  <si>
    <t>Brownie Obsession</t>
  </si>
  <si>
    <t>Chocolate Fudge Fixation</t>
  </si>
  <si>
    <t>Fresh Fruit &amp; Orange Sorbet</t>
  </si>
  <si>
    <t>Apple crumble pie</t>
  </si>
  <si>
    <t>Choc Chip Lava cookie</t>
  </si>
  <si>
    <t>Honeycomb Cheesecake</t>
  </si>
  <si>
    <t>S'Mores</t>
  </si>
  <si>
    <t>Pecan Pie</t>
  </si>
  <si>
    <t>Ultimate birthday cake sunday</t>
  </si>
  <si>
    <t>salted caramel + chocolate brownie sundae</t>
  </si>
  <si>
    <t>Triple Stack Oreo Crunch Pancakes</t>
  </si>
  <si>
    <t>Sharing platter (a selection of Friday's favourite desserts -Chocolate Fudge Fixation, Honeycomb Cheesecake and Apple Crumble Pie)</t>
  </si>
  <si>
    <t>london</t>
  </si>
  <si>
    <t>budger, fries &amp; drink 10.95 for smashed classic or bean classic - available mon-fri until 5pm. upgrade to loaded fries or add a shake for only £3. any 3 classics sides for £11 (Mon-fri until 5pm) - upgrade to a premium side for an extra £1 per side.</t>
  </si>
  <si>
    <t>small kids menu - main, side &amp; drink for £7.45. exclusively for under 12s</t>
  </si>
  <si>
    <t>yes - pre 5pm offer monday - friday and kid menu.</t>
  </si>
  <si>
    <t>additional pattys, sauces and toppings available. go naked option, 'ditch the bun and we'll replace it for GBK Homeslaw and mixed salad'</t>
  </si>
  <si>
    <t>4 crispy wings</t>
  </si>
  <si>
    <t>Onion Rings</t>
  </si>
  <si>
    <t>Satay Salad</t>
  </si>
  <si>
    <t>6 Chicken Tenders</t>
  </si>
  <si>
    <t>3 Chicken Tenders</t>
  </si>
  <si>
    <t>Blue Cheese</t>
  </si>
  <si>
    <t>Blue Cheese - Double</t>
  </si>
  <si>
    <t>Californian (Vg)</t>
  </si>
  <si>
    <t>Classic Beef</t>
  </si>
  <si>
    <t>Classic Beef - double</t>
  </si>
  <si>
    <t>Classic Cheese- single</t>
  </si>
  <si>
    <t>Classic Cheese- double</t>
  </si>
  <si>
    <t xml:space="preserve">The Slaw &amp; Order + skinny fries included </t>
  </si>
  <si>
    <t>The Slaw &amp; Order + chunky fries incl</t>
  </si>
  <si>
    <t>The Gravy Train Single</t>
  </si>
  <si>
    <t>The Gravy Train Double</t>
  </si>
  <si>
    <t>Classic Chicken</t>
  </si>
  <si>
    <t>Classic Vegan (Vg)</t>
  </si>
  <si>
    <t>Classic Vegetarian</t>
  </si>
  <si>
    <t>Cluck Free Burger (V)</t>
  </si>
  <si>
    <t>Gbk Cheese &amp; Bacon</t>
  </si>
  <si>
    <t>Hey Pesto</t>
  </si>
  <si>
    <t>Loaded</t>
  </si>
  <si>
    <t>Rocket Man</t>
  </si>
  <si>
    <t>Rocket Man (Double)</t>
  </si>
  <si>
    <t>Saganaki</t>
  </si>
  <si>
    <t>Chicken Satay Bomb</t>
  </si>
  <si>
    <t>The Beyond® &amp; Cheese (Vg)</t>
  </si>
  <si>
    <t>The Mighty</t>
  </si>
  <si>
    <t>The Taxidriver</t>
  </si>
  <si>
    <t>The Taxidriver- double</t>
  </si>
  <si>
    <t>Texan</t>
  </si>
  <si>
    <t>Texan double</t>
  </si>
  <si>
    <t>El Toro Macho</t>
  </si>
  <si>
    <t>El Toro Macho Meal</t>
  </si>
  <si>
    <t>El Pollo Loco Chicken</t>
  </si>
  <si>
    <t>El Pollo Loco Chicken Meal</t>
  </si>
  <si>
    <t>BBQ Cheese + Bacon Melt</t>
  </si>
  <si>
    <t>Spicy Bean Melt</t>
  </si>
  <si>
    <t>Extra patty</t>
  </si>
  <si>
    <t>Extra toppings</t>
  </si>
  <si>
    <t>K-Town chicken</t>
  </si>
  <si>
    <t>Jerk Burger</t>
  </si>
  <si>
    <t>The smokey clucker</t>
  </si>
  <si>
    <t>Satay Chicken Salad</t>
  </si>
  <si>
    <t>Smashed, Fries + Drink</t>
  </si>
  <si>
    <t>Smashed blue - 2 patty</t>
  </si>
  <si>
    <t>Smashed Blue - 3 patty</t>
  </si>
  <si>
    <t>Smashed Blue - 4 patty</t>
  </si>
  <si>
    <t>Smashed Classic - 2 Patty</t>
  </si>
  <si>
    <t>Smashed Classic - 3 Patty</t>
  </si>
  <si>
    <t>Smashed Classic - 4 Patty</t>
  </si>
  <si>
    <t>Junior Tenders</t>
  </si>
  <si>
    <t>Kids Chicken Burger</t>
  </si>
  <si>
    <t>Kids Cheeseburger</t>
  </si>
  <si>
    <t>Vegan Kids Burger</t>
  </si>
  <si>
    <t>Chunky Skin-On Fries (V)</t>
  </si>
  <si>
    <t>Garlicslaw</t>
  </si>
  <si>
    <t>Gbk Homeslaw</t>
  </si>
  <si>
    <t>Homemade Onion Rings</t>
  </si>
  <si>
    <t>Simple Green Salad</t>
  </si>
  <si>
    <t>Skinny Fries</t>
  </si>
  <si>
    <t>Chicken Tenders</t>
  </si>
  <si>
    <t>Truffle Fries</t>
  </si>
  <si>
    <t>Beef Jus</t>
  </si>
  <si>
    <t>Cheese Sause</t>
  </si>
  <si>
    <t>Blue Cheese Slaw</t>
  </si>
  <si>
    <t>Truffle Mac</t>
  </si>
  <si>
    <t>Loaded Fries</t>
  </si>
  <si>
    <t>4 Crispy Wings</t>
  </si>
  <si>
    <t>8 Crispy Wings</t>
  </si>
  <si>
    <t>Additional Sauce/Dripping</t>
  </si>
  <si>
    <t>Beignets</t>
  </si>
  <si>
    <t>Chocolate Milkshake</t>
  </si>
  <si>
    <t>Double Belgian Chocolate Milkshake</t>
  </si>
  <si>
    <t>Flaked Chocolate &amp; Bourbon Milkshake</t>
  </si>
  <si>
    <t>Vanilla Milkshake</t>
  </si>
  <si>
    <t>Oreo Milkshake</t>
  </si>
  <si>
    <t>Peanut Butter Milkshake</t>
  </si>
  <si>
    <t>Caramel Milkshake</t>
  </si>
  <si>
    <t>Strawberry Milkshake</t>
  </si>
  <si>
    <t>Lotus Biscoff Milkshake</t>
  </si>
  <si>
    <t>Vanilla Vegan Milkshake</t>
  </si>
  <si>
    <t>Chocolate Cheesecake</t>
  </si>
  <si>
    <t>Two Scoops Double Chocolate Ice Cream</t>
  </si>
  <si>
    <t>Two Scoops Madagascan Vanilla Ice Cream</t>
  </si>
  <si>
    <t>Two Scoops Madagascan Vanilla Ice Cream with Oreo</t>
  </si>
  <si>
    <t>Two Scoops Strawberry Ice Cream</t>
  </si>
  <si>
    <t>Two Scoops Sea-salted caramel Ice Cream</t>
  </si>
  <si>
    <t>Two Scoops Vegan Vanillal Ice Cream</t>
  </si>
  <si>
    <t>Absolut Vodka single</t>
  </si>
  <si>
    <t>Absolut Vodka double</t>
  </si>
  <si>
    <t>Anciens Temps Rosé</t>
  </si>
  <si>
    <t>Beavertown Gamma Ray</t>
  </si>
  <si>
    <t>Beavertown Neck Oil</t>
  </si>
  <si>
    <t>Beefeater Single</t>
  </si>
  <si>
    <t>Beefeater Double</t>
  </si>
  <si>
    <t>Bird Island Sauvignon Blanc</t>
  </si>
  <si>
    <t>Brixton Cold Harbour Lager</t>
  </si>
  <si>
    <t>Brixton Reliance Pale Ale</t>
  </si>
  <si>
    <t>Brixton Atlantic American Pale Ale</t>
  </si>
  <si>
    <t>Hawkstone Lager</t>
  </si>
  <si>
    <t>Inches</t>
  </si>
  <si>
    <t>Brooklyn Lager (2/3 pint)</t>
  </si>
  <si>
    <t>Brooklyn Lager (pint)</t>
  </si>
  <si>
    <t>Brooklyn Special Effects</t>
  </si>
  <si>
    <t>Bulleit Bourbon</t>
  </si>
  <si>
    <t>Camden Hells Larger</t>
  </si>
  <si>
    <t>Camden Pale Ale</t>
  </si>
  <si>
    <t>Campari Spritz</t>
  </si>
  <si>
    <t>Caple Road Cider (Vg)</t>
  </si>
  <si>
    <t>Ciroc Vodka</t>
  </si>
  <si>
    <t>Coca-Cola (Vg)</t>
  </si>
  <si>
    <t>Decaf Tea</t>
  </si>
  <si>
    <t>Diet Coke, Coke Zero, Sprite Zero</t>
  </si>
  <si>
    <t>Double Belgian Chocolate</t>
  </si>
  <si>
    <t>Earl Grey</t>
  </si>
  <si>
    <t>Fanta</t>
  </si>
  <si>
    <t>Monster Mango Loco</t>
  </si>
  <si>
    <t>Monster Ultra Zero</t>
  </si>
  <si>
    <t>Franklin &amp; Sons (Vg)</t>
  </si>
  <si>
    <t>Green Tea</t>
  </si>
  <si>
    <t>Goose Island IPA</t>
  </si>
  <si>
    <t>Havana Club Anejo Especial Rum (single)</t>
  </si>
  <si>
    <t>Havana Club Anejo Especial Rum (double)</t>
  </si>
  <si>
    <t>Britvic Tonic Water</t>
  </si>
  <si>
    <t>Cruzcampo Sevilla Pint</t>
  </si>
  <si>
    <t>Cruzcampo Sevilla Half Pint</t>
  </si>
  <si>
    <t>Cruzcampo Sevilla 330ml</t>
  </si>
  <si>
    <t>House Red (175ml)</t>
  </si>
  <si>
    <t>House Red (250ml)</t>
  </si>
  <si>
    <t>House Red (bottle)</t>
  </si>
  <si>
    <t>House White (175ml)</t>
  </si>
  <si>
    <t>House White (250ml)</t>
  </si>
  <si>
    <t>House White (bottle)</t>
  </si>
  <si>
    <t>In Tune GrapeFruit &amp; Mint</t>
  </si>
  <si>
    <t>Iced Americano</t>
  </si>
  <si>
    <t>Iced Latte</t>
  </si>
  <si>
    <t>J2O</t>
  </si>
  <si>
    <t>Kids shake</t>
  </si>
  <si>
    <t>Latte/Cappucino</t>
  </si>
  <si>
    <t>Lemonade [Vg]</t>
  </si>
  <si>
    <t>Longue Roche Merlot</t>
  </si>
  <si>
    <t>Lucky Saint (0.5%)</t>
  </si>
  <si>
    <t>Madagascan Vanilla</t>
  </si>
  <si>
    <t>Magic Lager</t>
  </si>
  <si>
    <t>Meantime London Lager (Vg)</t>
  </si>
  <si>
    <t>Meantime Pale Ale (Vg)</t>
  </si>
  <si>
    <t>Merlot (175ml)</t>
  </si>
  <si>
    <t>Merlot (250ml)</t>
  </si>
  <si>
    <t>Merlot (bottle)</t>
  </si>
  <si>
    <t>Murk-Life Balance (Vg)</t>
  </si>
  <si>
    <t>Paloma Cocktail</t>
  </si>
  <si>
    <t>Passion Fruit &amp; Vanilla [Vg]</t>
  </si>
  <si>
    <t>Passion Fruit Martini</t>
  </si>
  <si>
    <t>Prosecco (glass)</t>
  </si>
  <si>
    <t>Prosecco (bottle)</t>
  </si>
  <si>
    <t>P-Star Martini (Vg)</t>
  </si>
  <si>
    <t>Rebel Bourbon Single</t>
  </si>
  <si>
    <t>Rebel Bourbon Double</t>
  </si>
  <si>
    <t>Red Bull</t>
  </si>
  <si>
    <t>Red Stripe</t>
  </si>
  <si>
    <t>Rocket Fuel Margarita (Vg)</t>
  </si>
  <si>
    <t>Rose (175ml)</t>
  </si>
  <si>
    <t>Rose (250ml)</t>
  </si>
  <si>
    <t>Rose (bottle)</t>
  </si>
  <si>
    <t>Salted Caramel Espresso Frappe (Vg)</t>
  </si>
  <si>
    <t>San Miguel Especial (1/2 pint)</t>
  </si>
  <si>
    <t>San Miguel Especial (pint)</t>
  </si>
  <si>
    <t>Saucery (Vg)</t>
  </si>
  <si>
    <t>Sauvignon Blanc (175ml)</t>
  </si>
  <si>
    <t>Sauvignon Blanc (250ml)</t>
  </si>
  <si>
    <t>Sauvignon Blanc (bottle)</t>
  </si>
  <si>
    <t>Sea-Salted Caramel</t>
  </si>
  <si>
    <t>Smirnoff Red Vodka</t>
  </si>
  <si>
    <t>Smoked Pineapple Daiquiri (Vg)</t>
  </si>
  <si>
    <t>Storm River Chenin Blanc</t>
  </si>
  <si>
    <t>Strathmore Water</t>
  </si>
  <si>
    <t>Strawberry &amp; Elderflower [Vg]</t>
  </si>
  <si>
    <t>Sprite Zero</t>
  </si>
  <si>
    <t>Tanqueray 10 Gin (single)</t>
  </si>
  <si>
    <t>Tom Collins</t>
  </si>
  <si>
    <t>Trapiche Melodias Winemakers Malbec</t>
  </si>
  <si>
    <t>Yorkshire Tea</t>
  </si>
  <si>
    <t>Windsor</t>
  </si>
  <si>
    <t>Extensive lunch offering outside of main menu: thai tapas sets £14.50 - £17.95, kids tapas lunch set £7.50</t>
  </si>
  <si>
    <t>Kids tapas lunch set £7.50</t>
  </si>
  <si>
    <t>Regional level offers (i.e. kids eat free, pepsi &amp; pad thai for £12.95), deliveroo new customer offer, 25% off BLC, 20% off Better Gym members</t>
  </si>
  <si>
    <t>Choice of protein in different types of curry/noodle dishes</t>
  </si>
  <si>
    <t>Prawn Crackers</t>
  </si>
  <si>
    <t>Brentwood</t>
  </si>
  <si>
    <t>York</t>
  </si>
  <si>
    <t>Chicken Thai Red Curry</t>
  </si>
  <si>
    <t>Pandan Tres Leches</t>
  </si>
  <si>
    <t>Applestina</t>
  </si>
  <si>
    <t>Prawn crackers</t>
  </si>
  <si>
    <t>Chilli chickpeas</t>
  </si>
  <si>
    <t>Street food sharer</t>
  </si>
  <si>
    <t>Satay 4 ways</t>
  </si>
  <si>
    <t>Bangkok bites</t>
  </si>
  <si>
    <t>Fisherman's Feast</t>
  </si>
  <si>
    <t>Golden money bags</t>
  </si>
  <si>
    <t>Samui zingy prawns</t>
  </si>
  <si>
    <t>Pork dumplings</t>
  </si>
  <si>
    <t>Chicken satay</t>
  </si>
  <si>
    <t>Giggling wings</t>
  </si>
  <si>
    <t>Veg spring rolls</t>
  </si>
  <si>
    <t>Salt &amp; pepper squid</t>
  </si>
  <si>
    <t>Salt &amp; pepper chilli mushrooms</t>
  </si>
  <si>
    <t>Hawker style pork skewers</t>
  </si>
  <si>
    <t>Crispy squid bites</t>
  </si>
  <si>
    <t>One bite salmon</t>
  </si>
  <si>
    <t>North eatern papaya salad</t>
  </si>
  <si>
    <t>Caramelised pork belly</t>
  </si>
  <si>
    <t>Yummy duck spring rolls</t>
  </si>
  <si>
    <t>Classic papaya salad</t>
  </si>
  <si>
    <t>Tall husbands favourite</t>
  </si>
  <si>
    <t>Chicken laab thod</t>
  </si>
  <si>
    <t>Thai/Paneang/Massaman curry - chicken</t>
  </si>
  <si>
    <t>Thai/Paneang/Massaman curry - beef</t>
  </si>
  <si>
    <t>Thai/Paneang/Massaman curry - prawn</t>
  </si>
  <si>
    <t>Thai/Paneang/Massaman curry - vegetable</t>
  </si>
  <si>
    <t>Prawn &amp; soft shell crab</t>
  </si>
  <si>
    <t>Red duck rising star</t>
  </si>
  <si>
    <t>Royal fishing boat curry</t>
  </si>
  <si>
    <t>Lamb shank massaman</t>
  </si>
  <si>
    <t>Salmon paneang</t>
  </si>
  <si>
    <t>Wholesome cashew stir fry - chicken</t>
  </si>
  <si>
    <t>Wholesome cashew stir fry - prawn</t>
  </si>
  <si>
    <t>Wholesome cashew stir fry - beef</t>
  </si>
  <si>
    <t>Wholesome cashew stir fry - duck</t>
  </si>
  <si>
    <t>Wholesome cashew stir fry - vegetable</t>
  </si>
  <si>
    <t>Giggling pad thai - chicken</t>
  </si>
  <si>
    <t>Giggling pad thai - prawn</t>
  </si>
  <si>
    <t>Giggling pad thai - chicken + prawn</t>
  </si>
  <si>
    <t>Giggling pad thai - vegetable</t>
  </si>
  <si>
    <t>Giggling pad thai - vegan</t>
  </si>
  <si>
    <t>Chilli &amp; basil stir fry - chicken</t>
  </si>
  <si>
    <t>Chilli &amp; basil stir fry - prawn</t>
  </si>
  <si>
    <t>Chilli &amp; basil stir fry - beef</t>
  </si>
  <si>
    <t>Chilli &amp; basil stir fry - vegetable</t>
  </si>
  <si>
    <t>Drunken noodles 'pad kee mao' - chicken</t>
  </si>
  <si>
    <t>Drunken noodles 'pad kee mao' - prawn</t>
  </si>
  <si>
    <t>Drunken noodles 'pad kee mao' - chicken + prawn</t>
  </si>
  <si>
    <t>Drunken noodles 'pad kee mao' - vegetable</t>
  </si>
  <si>
    <t>Red prawn hot pot</t>
  </si>
  <si>
    <t>Chicken &amp; mustard greens firepot</t>
  </si>
  <si>
    <t>Slow cooked jungle firepot</t>
  </si>
  <si>
    <t>Chicken kua kling</t>
  </si>
  <si>
    <t>Live long noodles</t>
  </si>
  <si>
    <t>Marinated steak &amp; crispy slow cooked beef</t>
  </si>
  <si>
    <t>Thai melting beef</t>
  </si>
  <si>
    <t>Chilli &amp; lime sea bass</t>
  </si>
  <si>
    <t>Soft shell pranee prawn</t>
  </si>
  <si>
    <t>Giant butterfly king prawn pad thai</t>
  </si>
  <si>
    <t>Duck confit</t>
  </si>
  <si>
    <t>Thai garlic hake</t>
  </si>
  <si>
    <t>Tender pork hock with roti</t>
  </si>
  <si>
    <t>Drunken ribs</t>
  </si>
  <si>
    <t>Samui seafood</t>
  </si>
  <si>
    <t>Sticky chicken</t>
  </si>
  <si>
    <t>Chubby cheek pork</t>
  </si>
  <si>
    <t>Jasmine rice</t>
  </si>
  <si>
    <t>Sticky rice</t>
  </si>
  <si>
    <t>Egg fried rice</t>
  </si>
  <si>
    <t>Coconut rice</t>
  </si>
  <si>
    <t>Tom yum fried rice</t>
  </si>
  <si>
    <t>Tamarind mushroom &amp; greens</t>
  </si>
  <si>
    <t>Morning glory</t>
  </si>
  <si>
    <t>Pak choi &amp; tenderstems</t>
  </si>
  <si>
    <t>Roti</t>
  </si>
  <si>
    <t>Garlic pepper steamed noodles</t>
  </si>
  <si>
    <t>Fresh thai salad</t>
  </si>
  <si>
    <t>Mango Sticky Rice</t>
  </si>
  <si>
    <t>Mini Salted Caramel Souffle</t>
  </si>
  <si>
    <t>White Chocolate &amp; Matcha Cheesecake</t>
  </si>
  <si>
    <t>Melting Heart Chocolate Dessert</t>
  </si>
  <si>
    <t>Mini &amp; Hot Drink Combo</t>
  </si>
  <si>
    <t>Caramelised Mango Cake</t>
  </si>
  <si>
    <t>Mini Melting Heart Chocolate Dessert</t>
  </si>
  <si>
    <t>Dessert &amp; Cocktail Sharer</t>
  </si>
  <si>
    <t>Jasmine &amp; Toasted Rice Ice Cream</t>
  </si>
  <si>
    <t>Black Sesame Ice Cream</t>
  </si>
  <si>
    <t>Pineapple, Coconut &amp; Mekhong Sorbet</t>
  </si>
  <si>
    <t>Lychee Yoghurt Ice Cream</t>
  </si>
  <si>
    <t>Lychee Angel</t>
  </si>
  <si>
    <t>Virtue Mango &amp; Chilli Mocktail</t>
  </si>
  <si>
    <t>Feeling Fruity Cooler - Strawberry</t>
  </si>
  <si>
    <t>Feeling Fruity Cooler - Mixed Berry</t>
  </si>
  <si>
    <t>Sweet Jungle Colada</t>
  </si>
  <si>
    <t>Virgin Mojito</t>
  </si>
  <si>
    <t>Thai-spresso Martini</t>
  </si>
  <si>
    <t>Papaya Daiquiri</t>
  </si>
  <si>
    <t>Peach, Mango &amp; Chilli Cooler</t>
  </si>
  <si>
    <t>Spiced Coconut Pina Colada</t>
  </si>
  <si>
    <t>Raspberry &amp; Elderflower Daiquiri</t>
  </si>
  <si>
    <t>Lychee Collins</t>
  </si>
  <si>
    <t>Mango Chilli Mosquito</t>
  </si>
  <si>
    <t>Samui Colada</t>
  </si>
  <si>
    <t>Cocktail Tree plus Prosecco</t>
  </si>
  <si>
    <t>Lychee &amp; Elderflower Martini</t>
  </si>
  <si>
    <t>Passion Fruit &amp; Lime Cooler</t>
  </si>
  <si>
    <t>New Fashioned</t>
  </si>
  <si>
    <t>Passiontini</t>
  </si>
  <si>
    <t>Silky Pink</t>
  </si>
  <si>
    <t>Lady in Pink</t>
  </si>
  <si>
    <t>Life's a Peach</t>
  </si>
  <si>
    <t>Thai Sabai</t>
  </si>
  <si>
    <t>Papaya Basil Breeze</t>
  </si>
  <si>
    <t>Mango &amp; Papaya Squidzzle</t>
  </si>
  <si>
    <t>Apple Berry Smash</t>
  </si>
  <si>
    <t>Giggling Mojito</t>
  </si>
  <si>
    <t>Tuk Tuk Breeze</t>
  </si>
  <si>
    <t>Me Time Margarita</t>
  </si>
  <si>
    <t>Dragon Fruit Mai Tai</t>
  </si>
  <si>
    <t>Spumate Rosato</t>
  </si>
  <si>
    <t>Prosecco</t>
  </si>
  <si>
    <t>Moet &amp; Chandon</t>
  </si>
  <si>
    <t>Wildlife Botanical Sparkling Nude</t>
  </si>
  <si>
    <t>Rose Monsoon Valley</t>
  </si>
  <si>
    <t>Rose de Cinsault</t>
  </si>
  <si>
    <t>Pinot Grigio Rosato</t>
  </si>
  <si>
    <t>Gerard Bertrand 'Cotes Des Roses'</t>
  </si>
  <si>
    <t>Whispering Angel</t>
  </si>
  <si>
    <t>Chenin Blanc Monsoon Valley</t>
  </si>
  <si>
    <t>Sauvignon Blanc Luis Felipe Edwards Lott 66</t>
  </si>
  <si>
    <t>Pinot Grigio</t>
  </si>
  <si>
    <t>Petal &amp; Steam Sauvignon Blanc</t>
  </si>
  <si>
    <t>Chardonnay</t>
  </si>
  <si>
    <t>Picpoul De Pinet</t>
  </si>
  <si>
    <t>Yealands Estate Single Vineyard</t>
  </si>
  <si>
    <t>Chenin Blanc</t>
  </si>
  <si>
    <t>Esporao Alandra Tinto</t>
  </si>
  <si>
    <t>Malbec Los Romeros</t>
  </si>
  <si>
    <t>Merlot</t>
  </si>
  <si>
    <t>Familia Zuccardi Brazos Malbec</t>
  </si>
  <si>
    <t>Primitivo</t>
  </si>
  <si>
    <t>Shiraz</t>
  </si>
  <si>
    <t>Pinot Noir</t>
  </si>
  <si>
    <t>Chang 5%</t>
  </si>
  <si>
    <t>Chang 5% Large</t>
  </si>
  <si>
    <t>Singha 5%</t>
  </si>
  <si>
    <t>Orchard Pig Reveller Cider 4.5%</t>
  </si>
  <si>
    <t>Cobra 4.5%</t>
  </si>
  <si>
    <t>Mad Squirrel Sumo American Pale Ale 4.7%</t>
  </si>
  <si>
    <t>BitBurger</t>
  </si>
  <si>
    <t>135 East Gin</t>
  </si>
  <si>
    <t>Scapegrace Dry Black Gin</t>
  </si>
  <si>
    <t>Gin Ting Passionfruit, Mango &amp; Elderflower</t>
  </si>
  <si>
    <t>Hatozaki Blended Whiskey</t>
  </si>
  <si>
    <t>Four Roses Bourbon</t>
  </si>
  <si>
    <t>Tito's Handmade Vodka</t>
  </si>
  <si>
    <t>Mekhong</t>
  </si>
  <si>
    <t>Phraya Rum</t>
  </si>
  <si>
    <t>Rum Ting Passionfruit, Mango &amp; Elderflower</t>
  </si>
  <si>
    <t>Gozio Amaretto</t>
  </si>
  <si>
    <t>Baileys Coffee</t>
  </si>
  <si>
    <t>The Butterfly Cannon Tequila</t>
  </si>
  <si>
    <t>Sollasa</t>
  </si>
  <si>
    <t>Trip CBD Elderflower Mint</t>
  </si>
  <si>
    <t>Cranberry Juice</t>
  </si>
  <si>
    <t>Fentimans Rose Lemonade</t>
  </si>
  <si>
    <t>Still/Sparkling Mineral Water - 330ml</t>
  </si>
  <si>
    <t>Still/Sparkling Mineral Water - 750ml</t>
  </si>
  <si>
    <t>Trip CBD Peach Ginger</t>
  </si>
  <si>
    <t>Pineapple Banana Coconut Smoothie</t>
  </si>
  <si>
    <t>Pepsi</t>
  </si>
  <si>
    <t>Mango Passion Smoothie</t>
  </si>
  <si>
    <t>Fresh Orange Juice</t>
  </si>
  <si>
    <t>7up Zero</t>
  </si>
  <si>
    <t>Pepsi Max</t>
  </si>
  <si>
    <t>Diet Pepsi</t>
  </si>
  <si>
    <t>Thai Tea</t>
  </si>
  <si>
    <t>Harmony Tea</t>
  </si>
  <si>
    <t>Lemongrass Tea</t>
  </si>
  <si>
    <t>Jasmine Tea</t>
  </si>
  <si>
    <t>Organic Sencha Green Tree</t>
  </si>
  <si>
    <t>Cappucino</t>
  </si>
  <si>
    <t>Thai Iced Coffee</t>
  </si>
  <si>
    <t>Classic Whiskey Coffee</t>
  </si>
  <si>
    <t>Birmingham- Temple Street</t>
  </si>
  <si>
    <t>Lunch offer of main &amp; a drink for £9.95 Monday-Friday until 5pm, 2for1 cocktails at select times &amp; locations, bottomless tapas for £25, bottomless brunch for £34.95, 2 tapas dishes &amp; 2for1 cocktais for £28</t>
  </si>
  <si>
    <t>Main, 2 sides &amp; a dessert for £7.25 or smaller portions of favourites from the main menu for half price or less</t>
  </si>
  <si>
    <t>Student offers with £25.95 bottomless brunch on wednesdays, industry discount: 2% off Sunday-Thursday &amp; a round of shots for those working in hospitality, BLC discount</t>
  </si>
  <si>
    <t>Ability to make a number of menu items gluten free or vegan, top your own nachos</t>
  </si>
  <si>
    <t>2for1 on mains if sign up to comms</t>
  </si>
  <si>
    <t>Single Nachos</t>
  </si>
  <si>
    <t>Royal Festival Hall</t>
  </si>
  <si>
    <t>Bath</t>
  </si>
  <si>
    <t>Chicken Burrito - Smoky Chipotle Chicken</t>
  </si>
  <si>
    <t>Four Churros</t>
  </si>
  <si>
    <t>Classic Margarita</t>
  </si>
  <si>
    <t>Pork Albondigas</t>
  </si>
  <si>
    <t>Birria Quesadilla</t>
  </si>
  <si>
    <t>Brazilian Beach Cheese (now hot honey beach cheese)</t>
  </si>
  <si>
    <t>Brazilian Fried Chicken (now buttermilk)</t>
  </si>
  <si>
    <t>Calameres</t>
  </si>
  <si>
    <t>Cheese &amp; Mango Empanadas (now cheese)</t>
  </si>
  <si>
    <t>Chicken Empanada</t>
  </si>
  <si>
    <t>Chicken Wings</t>
  </si>
  <si>
    <t>Honey Peri-Peri Chicken Wings</t>
  </si>
  <si>
    <t>Spicy BBQ Jerk Chicken Wings</t>
  </si>
  <si>
    <t>3 Way Wings</t>
  </si>
  <si>
    <t>Dadinhos</t>
  </si>
  <si>
    <t>Fiesta Ensalada</t>
  </si>
  <si>
    <t>Red Pepper Salad</t>
  </si>
  <si>
    <t>Gambas</t>
  </si>
  <si>
    <t>Popcorn Squid</t>
  </si>
  <si>
    <t>Mexican Poppadoms</t>
  </si>
  <si>
    <t>Nachos</t>
  </si>
  <si>
    <t>Grande Nachos</t>
  </si>
  <si>
    <t>Nacho Sharing Board (For Four)</t>
  </si>
  <si>
    <t>Nacho Sharing Board (For Four) vegan</t>
  </si>
  <si>
    <t>Nacho Sharing Board (For Four) toppings (any 2 for £6)</t>
  </si>
  <si>
    <t>Top your Nachos</t>
  </si>
  <si>
    <t>Spicy Mix</t>
  </si>
  <si>
    <t>Padron Peppers</t>
  </si>
  <si>
    <t>Mushroom Quesadilla (now black bean &amp; cheese)</t>
  </si>
  <si>
    <t>Pork &amp; cheese Quesadillas</t>
  </si>
  <si>
    <t>Soft Taco</t>
  </si>
  <si>
    <t>Lettuce Taco</t>
  </si>
  <si>
    <t>Copacabana Cauliflower Bites</t>
  </si>
  <si>
    <t>Sweet + sour prawns</t>
  </si>
  <si>
    <t>Corn Esquites</t>
  </si>
  <si>
    <t>Jalapeno poppers</t>
  </si>
  <si>
    <t>Holy Guacamole</t>
  </si>
  <si>
    <t xml:space="preserve">Truffled Cassava Bravas </t>
  </si>
  <si>
    <t>Cha Cha Chorizo</t>
  </si>
  <si>
    <t>Chicken Quesadilla</t>
  </si>
  <si>
    <t>Beef Quesadilla</t>
  </si>
  <si>
    <t>Veggie Mexican Rice Bowl</t>
  </si>
  <si>
    <t>Beef Mexican Rice Bowl</t>
  </si>
  <si>
    <t>Chicken Mexican Rice Bowl</t>
  </si>
  <si>
    <t>Patatas Bravas</t>
  </si>
  <si>
    <t>Puffed Corn</t>
  </si>
  <si>
    <t>Páo De Queijo</t>
  </si>
  <si>
    <t>Sunshine Salad</t>
  </si>
  <si>
    <t>Hot Honey Fried Halloumi</t>
  </si>
  <si>
    <t>All Plant No Goat Curry</t>
  </si>
  <si>
    <t>Avo on Toast</t>
  </si>
  <si>
    <t>Bahian Coconut Chicken</t>
  </si>
  <si>
    <t>Bahian Jackfruit Curry</t>
  </si>
  <si>
    <t>Bean &amp; Beetroot Burger</t>
  </si>
  <si>
    <t>Blazing Bird - Half Blazing Bird</t>
  </si>
  <si>
    <t>Blazing Bird - Whole Blazing Bird</t>
  </si>
  <si>
    <t>Brazilian Katsu Curry</t>
  </si>
  <si>
    <t>Bobo Pescado</t>
  </si>
  <si>
    <t>Buenos Aires Burger</t>
  </si>
  <si>
    <t>Veggie Burrito - Sweet Potato, Butternut &amp; Chickpea Chilli in a Tomato Tortilla</t>
  </si>
  <si>
    <t>Beef Burrito - Shredded Beef Braised In Chipotle</t>
  </si>
  <si>
    <t>Burrito Bowl - Smoked Chipotle Pulled Jackfruit</t>
  </si>
  <si>
    <t>Burrito Bowl - Grilled Chicken</t>
  </si>
  <si>
    <t>Burrito Bowl - Smoky Chipotle Chicken</t>
  </si>
  <si>
    <t>Burrito Bowl - Copacabana Chicken</t>
  </si>
  <si>
    <t>Burrito Bowl - Shredded Beef Braised In Chipotle</t>
  </si>
  <si>
    <t>Burrito Bowl - choose your protein</t>
  </si>
  <si>
    <t>Burritos - Burrito - Sweet Potato, Butternut &amp; Chickpea Chilli in a Beetroot Tortilla</t>
  </si>
  <si>
    <t>Chilli con Carne</t>
  </si>
  <si>
    <t>Classic Chicken Burger</t>
  </si>
  <si>
    <t>Classic Grilled Chicken Burger</t>
  </si>
  <si>
    <t>Classic Veggie Patty</t>
  </si>
  <si>
    <t>Copacabana Burger</t>
  </si>
  <si>
    <t>Gaucho burger</t>
  </si>
  <si>
    <t>Acapulco burger</t>
  </si>
  <si>
    <t>Iguana burger</t>
  </si>
  <si>
    <t>Cuban Sandwich</t>
  </si>
  <si>
    <t>Dominican Goat Curry</t>
  </si>
  <si>
    <t>Veggie Enchilada - Roast Butternut Squash, Red Peppers &amp; Spinach</t>
  </si>
  <si>
    <t>Chicken Enchilada</t>
  </si>
  <si>
    <t>Fajita Stacks - Fajitas - Chicken Breast Strips</t>
  </si>
  <si>
    <t>Fajita Stacks - Marinated Steak Strips</t>
  </si>
  <si>
    <t>Fajita Stacks - Portobello Mushrooms</t>
  </si>
  <si>
    <t>Fajita Stacks - chicken, steak + prawn</t>
  </si>
  <si>
    <t>Full Brazilian</t>
  </si>
  <si>
    <t>Cheesy Peru Fondue</t>
  </si>
  <si>
    <t>Gaucho Steak</t>
  </si>
  <si>
    <t>Ribeye Steak 10oz</t>
  </si>
  <si>
    <t>Ribeye Steak 10oz surf and turf</t>
  </si>
  <si>
    <t>Brazilian Loaded Chicken</t>
  </si>
  <si>
    <t>Enchiladas Chicken</t>
  </si>
  <si>
    <t>Enchiladas Squash Peppers &amp; Spinach</t>
  </si>
  <si>
    <t>Grilled Chicken &amp; Avocado Salad</t>
  </si>
  <si>
    <t>Ribs &amp; Wings</t>
  </si>
  <si>
    <t>Rainbow Cod</t>
  </si>
  <si>
    <t>Tatse of Mexico</t>
  </si>
  <si>
    <t>Glazed Ribs</t>
  </si>
  <si>
    <t>Jerk BBQ Boneless Rib</t>
  </si>
  <si>
    <t>Bahian chicken mash up</t>
  </si>
  <si>
    <t>Jambalaya</t>
  </si>
  <si>
    <t>Moqueca De Palmitos</t>
  </si>
  <si>
    <t>Fish Moqueca</t>
  </si>
  <si>
    <t>Pollo con Caruru</t>
  </si>
  <si>
    <t>squash Caruru</t>
  </si>
  <si>
    <t>seafood diabla</t>
  </si>
  <si>
    <t>Taco Sharing Board</t>
  </si>
  <si>
    <t>Top Your Breakfast - Brazilian-Style Sausage Whirl</t>
  </si>
  <si>
    <t>Veggie Chilli</t>
  </si>
  <si>
    <t>Xinxim</t>
  </si>
  <si>
    <t>Fajita Stacks - Mixed</t>
  </si>
  <si>
    <t>Classic Beef Burger</t>
  </si>
  <si>
    <t>Beach Cheese Burger - Halloumi Burger</t>
  </si>
  <si>
    <t>Gaucho Grill</t>
  </si>
  <si>
    <t>Pescado Blanco Bobo</t>
  </si>
  <si>
    <t xml:space="preserve">veggie chimichanga </t>
  </si>
  <si>
    <t>chicken chimichanga</t>
  </si>
  <si>
    <t>churrasco mixed grill</t>
  </si>
  <si>
    <t>peri-peri chicken skewers</t>
  </si>
  <si>
    <t>Fillet Steak Skewers</t>
  </si>
  <si>
    <t>loaded chicken</t>
  </si>
  <si>
    <t>tasting platter - chicken + beef</t>
  </si>
  <si>
    <t>tasting platter - vegetarian</t>
  </si>
  <si>
    <t>tasting platter - vegan</t>
  </si>
  <si>
    <t xml:space="preserve">tasting platter - chicken </t>
  </si>
  <si>
    <t>Triple Nachos Grande</t>
  </si>
  <si>
    <t>Curly Fries</t>
  </si>
  <si>
    <t>Staight cut fries</t>
  </si>
  <si>
    <t>Humitas</t>
  </si>
  <si>
    <t>Refried Beans</t>
  </si>
  <si>
    <t>Shredded Greens</t>
  </si>
  <si>
    <t>Spring Onion Rice</t>
  </si>
  <si>
    <t>Sweet Pickled Slaw</t>
  </si>
  <si>
    <t>Sweet Plantain</t>
  </si>
  <si>
    <t>Sweet Potato Mash</t>
  </si>
  <si>
    <t>Chunky Cassava Fries</t>
  </si>
  <si>
    <t>Tomato &amp; onion salad</t>
  </si>
  <si>
    <t>Dirty Jerk Fries</t>
  </si>
  <si>
    <t>Cheesy Garlic Bread</t>
  </si>
  <si>
    <t>Garlic Bread</t>
  </si>
  <si>
    <t>Mexican style corn</t>
  </si>
  <si>
    <t>Mac &amp; Cheese</t>
  </si>
  <si>
    <t>Spiced Quinoa</t>
  </si>
  <si>
    <t>Warm cheese sauce</t>
  </si>
  <si>
    <t>Garlic Chilli Broccoli</t>
  </si>
  <si>
    <t>Brownie Sundae (now warm brownie)</t>
  </si>
  <si>
    <t>Chocolate Coconut Tart</t>
  </si>
  <si>
    <t>Churros - Six Churros</t>
  </si>
  <si>
    <t>Churros - Three Churros</t>
  </si>
  <si>
    <t>churro sundae</t>
  </si>
  <si>
    <t>Chocolate Churros</t>
  </si>
  <si>
    <t>Dulce de leche Churros</t>
  </si>
  <si>
    <t>Coconut Brûlée</t>
  </si>
  <si>
    <t>Dulce De Leche Cheesecake (now margarita cheesecake)</t>
  </si>
  <si>
    <t>Oggs Sticky Toffee Pudding</t>
  </si>
  <si>
    <t>Mango Sorbet</t>
  </si>
  <si>
    <t>Quattro Leches Cake</t>
  </si>
  <si>
    <t>Chocolate Truffle Bar</t>
  </si>
  <si>
    <t>Churros Grande - Ten Churros</t>
  </si>
  <si>
    <t>chocolate orange espresso martini</t>
  </si>
  <si>
    <t>Coconut Panacotta</t>
  </si>
  <si>
    <t>Coconut Ice Cream</t>
  </si>
  <si>
    <t>Ice cream</t>
  </si>
  <si>
    <t>Passionfruit &amp; White Choclotae Cheeasecake</t>
  </si>
  <si>
    <t>Airen-Sauvignon</t>
  </si>
  <si>
    <t>Albariño</t>
  </si>
  <si>
    <t>Apple</t>
  </si>
  <si>
    <t>Apple &amp; Pear Margarita</t>
  </si>
  <si>
    <t>Apple Mojo-Less</t>
  </si>
  <si>
    <t>Appletizer</t>
  </si>
  <si>
    <t>Belu Sparkling Water</t>
  </si>
  <si>
    <t>Sparkling Water Large</t>
  </si>
  <si>
    <t>Belu Still Water</t>
  </si>
  <si>
    <t>Berry Colada</t>
  </si>
  <si>
    <t>Berry Fizz</t>
  </si>
  <si>
    <t>Blue Lagoon</t>
  </si>
  <si>
    <t>Brazilian Sangria</t>
  </si>
  <si>
    <t>Raspberry Caipirinha</t>
  </si>
  <si>
    <t>Passionfruit Caipirinha</t>
  </si>
  <si>
    <t>Peardrop Caipirihna</t>
  </si>
  <si>
    <t>Caipiroska</t>
  </si>
  <si>
    <t>Strawberry Caipirinha</t>
  </si>
  <si>
    <t>Beach Caip</t>
  </si>
  <si>
    <t>Sherbet Caipirinha</t>
  </si>
  <si>
    <t>Pornstar Caipirinha</t>
  </si>
  <si>
    <t>Chardonnay (25ml)</t>
  </si>
  <si>
    <t>Citrus Cooler</t>
  </si>
  <si>
    <t>Margarit-EH?</t>
  </si>
  <si>
    <t>Baby Guinness</t>
  </si>
  <si>
    <t>Mexican Breakfast</t>
  </si>
  <si>
    <t>Tequila Sundrop</t>
  </si>
  <si>
    <t>Melonball</t>
  </si>
  <si>
    <t>Strawberry Sherbet </t>
  </si>
  <si>
    <t>Iguana Bomb</t>
  </si>
  <si>
    <t>Watermelon Margarita</t>
  </si>
  <si>
    <t>Smoked Pineapple Margarita</t>
  </si>
  <si>
    <t>Dark 'n' Breezy</t>
  </si>
  <si>
    <t>Spicy Margarita</t>
  </si>
  <si>
    <t>Mango Margarita</t>
  </si>
  <si>
    <t>Mezcal Margarita</t>
  </si>
  <si>
    <t>Margarita jug</t>
  </si>
  <si>
    <t>Coconut Margarita</t>
  </si>
  <si>
    <t>Kenny's favourite marg</t>
  </si>
  <si>
    <t>Magic Margarita</t>
  </si>
  <si>
    <t>The Altos Edit</t>
  </si>
  <si>
    <t>818 Spicy Margarita</t>
  </si>
  <si>
    <t>818 Old Fashioned</t>
  </si>
  <si>
    <t>Tiki Fire</t>
  </si>
  <si>
    <t>Day of the Dead</t>
  </si>
  <si>
    <t>Clear Batida</t>
  </si>
  <si>
    <t>Coca-Cola Draft</t>
  </si>
  <si>
    <t xml:space="preserve"> schweppes slimline lemonade (draft) </t>
  </si>
  <si>
    <t>Fanta Zero</t>
  </si>
  <si>
    <t>Diet-coke Coke Zero</t>
  </si>
  <si>
    <t>Red Bull Sugar free</t>
  </si>
  <si>
    <t>Red Bull Tropical Edition</t>
  </si>
  <si>
    <t>Rio</t>
  </si>
  <si>
    <t>Old Jamaica</t>
  </si>
  <si>
    <t>Vita Coco</t>
  </si>
  <si>
    <t>Still Water large bottle</t>
  </si>
  <si>
    <t>Sparking Water large bottle</t>
  </si>
  <si>
    <t>Juices</t>
  </si>
  <si>
    <t>Beavertown neck oil</t>
  </si>
  <si>
    <t>Coconut Cooler</t>
  </si>
  <si>
    <t>Corona bottle 330ml</t>
  </si>
  <si>
    <t xml:space="preserve"> corona (330ml bottle) </t>
  </si>
  <si>
    <t>Mahou</t>
  </si>
  <si>
    <t>Coronarita</t>
  </si>
  <si>
    <t>Damm Daura</t>
  </si>
  <si>
    <t>Diet Coke draft</t>
  </si>
  <si>
    <t>Free Damm</t>
  </si>
  <si>
    <t>Freixenet Cordon Negro Cava</t>
  </si>
  <si>
    <t>Freixenet Prosecco</t>
  </si>
  <si>
    <t>Golden Brazilian Punch</t>
  </si>
  <si>
    <t>Golden Orb of Gin</t>
  </si>
  <si>
    <t>Horchata Colada</t>
  </si>
  <si>
    <t>Huana Party</t>
  </si>
  <si>
    <t>Kopparberg Strawberry &amp; Lime</t>
  </si>
  <si>
    <t>Kopparberg Mixed Fruit Tropical</t>
  </si>
  <si>
    <t xml:space="preserve"> kopparberg crisp apple (500ml bottle) </t>
  </si>
  <si>
    <t xml:space="preserve"> kopparberg strawberry &amp; lime 0% (500ml bottle) </t>
  </si>
  <si>
    <t xml:space="preserve"> jarritos pineapple (370ml bottle) </t>
  </si>
  <si>
    <t xml:space="preserve"> jarritos mango (370ml bottle) </t>
  </si>
  <si>
    <t>Latin Craft Beer Flight</t>
  </si>
  <si>
    <t>Long Island Iced Tea jug</t>
  </si>
  <si>
    <t>Peach Beach Iced Tea</t>
  </si>
  <si>
    <t>Malbec (25 ml)</t>
  </si>
  <si>
    <t>Malquerida Fresh Red</t>
  </si>
  <si>
    <t>Mango</t>
  </si>
  <si>
    <t>Mango &amp; Strawberry Collins</t>
  </si>
  <si>
    <t>Mango Collins</t>
  </si>
  <si>
    <t>Schmapple Collins</t>
  </si>
  <si>
    <t>Merlot (25 ml)</t>
  </si>
  <si>
    <t>Mezcal Iced Coffee</t>
  </si>
  <si>
    <t>Moet</t>
  </si>
  <si>
    <t>Blackcurrant &amp; Raspberry Mojito</t>
  </si>
  <si>
    <t>Passionfruit Mojito</t>
  </si>
  <si>
    <t>Mojito jug</t>
  </si>
  <si>
    <t>Coconut Mojito</t>
  </si>
  <si>
    <t>Chirstmas Spiced Coconut Mojito</t>
  </si>
  <si>
    <t>Strawberry Mojito</t>
  </si>
  <si>
    <t>Moose Mai Tai</t>
  </si>
  <si>
    <t>Motim Hell De Janeiro</t>
  </si>
  <si>
    <t>Orange</t>
  </si>
  <si>
    <t>Pacifico Clara</t>
  </si>
  <si>
    <t>Passion Fruit Cooler</t>
  </si>
  <si>
    <t>Clover Club</t>
  </si>
  <si>
    <t>10.75 </t>
  </si>
  <si>
    <t>Passion Fruit Zombie</t>
  </si>
  <si>
    <t>Passion Sour Bomb</t>
  </si>
  <si>
    <t>Wray of Sunshine</t>
  </si>
  <si>
    <t>Midori Sour</t>
  </si>
  <si>
    <t>Piña Colada</t>
  </si>
  <si>
    <t>Pineapple</t>
  </si>
  <si>
    <t>Pinkberry Collins</t>
  </si>
  <si>
    <t>Pink Prosecco</t>
  </si>
  <si>
    <t>Pinot Grigio(25ml)</t>
  </si>
  <si>
    <t>Pinot Grigio Blush</t>
  </si>
  <si>
    <t>Piper Heidsieck Brut Champagne</t>
  </si>
  <si>
    <t>Piper Heidsieck Rosé Brut Champagne</t>
  </si>
  <si>
    <t>Salted Caramel Martini</t>
  </si>
  <si>
    <t>Citrus Drizzle Martini</t>
  </si>
  <si>
    <t>Lemonwrade Rum Punch</t>
  </si>
  <si>
    <t>Raspberry Collins</t>
  </si>
  <si>
    <t>Raspberry Gateau Martini</t>
  </si>
  <si>
    <t>Raspberry Sour Skull</t>
  </si>
  <si>
    <t>Rekorderlig Mango &amp; Raspberry</t>
  </si>
  <si>
    <t>Rekorderlig Passion Fruit</t>
  </si>
  <si>
    <t>Rioja Crianza</t>
  </si>
  <si>
    <t>Rothhammer Brave Red Ale</t>
  </si>
  <si>
    <t>Rothhammer Nazca Ipa (now camden easy ipa)</t>
  </si>
  <si>
    <t xml:space="preserve"> camden pale ale (330ml can) </t>
  </si>
  <si>
    <t xml:space="preserve"> san miguel gluten free (330ml bottle) </t>
  </si>
  <si>
    <t>Rothhammer Real Golden Ale</t>
  </si>
  <si>
    <t>Rum Punch</t>
  </si>
  <si>
    <t>Sauvignon Blanc (25ml)</t>
  </si>
  <si>
    <t>Paloma Jug</t>
  </si>
  <si>
    <t>Zombie Skull Jug</t>
  </si>
  <si>
    <t>White Sangria</t>
  </si>
  <si>
    <t>Red Sangria</t>
  </si>
  <si>
    <t>Sex on the beach jug</t>
  </si>
  <si>
    <t>Spiced Oat Milkshake</t>
  </si>
  <si>
    <t>Stella Cider</t>
  </si>
  <si>
    <t xml:space="preserve">Strawberry Daiquiri </t>
  </si>
  <si>
    <t>Peach Daiquiri</t>
  </si>
  <si>
    <t>Pornstar Daiquiri</t>
  </si>
  <si>
    <t>Miami Vice</t>
  </si>
  <si>
    <t>Mango Daiquiri</t>
  </si>
  <si>
    <t>Spicy Pinnepple Daiquiri</t>
  </si>
  <si>
    <t>Strawberry Daiquiri Grande</t>
  </si>
  <si>
    <t>Tempranillo (25ml)</t>
  </si>
  <si>
    <t>Tequila &amp; Sangrita Board</t>
  </si>
  <si>
    <t>Tequila Summer Sangria</t>
  </si>
  <si>
    <t>Ting</t>
  </si>
  <si>
    <t>Todays Haze</t>
  </si>
  <si>
    <t>Tropical Cooler</t>
  </si>
  <si>
    <t>Passionfruit NO-jito</t>
  </si>
  <si>
    <t>Cocoa Caramel</t>
  </si>
  <si>
    <t>Popstar Martini</t>
  </si>
  <si>
    <t>Tutti Frutti</t>
  </si>
  <si>
    <t>Vanilla Mai Tai</t>
  </si>
  <si>
    <t>Gin Fresca</t>
  </si>
  <si>
    <t>Virgin Piña Colada</t>
  </si>
  <si>
    <t>Mexican G&amp;T</t>
  </si>
  <si>
    <t>The Classic G&amp;T</t>
  </si>
  <si>
    <t>Mediterranean G&amp;T</t>
  </si>
  <si>
    <t>Sunset G&amp;T</t>
  </si>
  <si>
    <t>Paloma Spritz</t>
  </si>
  <si>
    <t>Paloma</t>
  </si>
  <si>
    <t>Peaceful Paloma</t>
  </si>
  <si>
    <t>Whiskey Sours</t>
  </si>
  <si>
    <t>Amaretto Sours</t>
  </si>
  <si>
    <t>Hugo Tripz</t>
  </si>
  <si>
    <t>Trip (15mg CBD) Elderflower &amp; Mint</t>
  </si>
  <si>
    <t>Trip (15mg CBD) Peach &amp; Ginger</t>
  </si>
  <si>
    <t>Mindful Mule</t>
  </si>
  <si>
    <t>Carajillo </t>
  </si>
  <si>
    <t>Carajill-NO</t>
  </si>
  <si>
    <t>Poco Picante</t>
  </si>
  <si>
    <t>Halo G&amp;T (0%)</t>
  </si>
  <si>
    <t>Olmeca Blanco 25ml</t>
  </si>
  <si>
    <t>Olmeca Blanco 50ml</t>
  </si>
  <si>
    <t>Altos Plata 25ml</t>
  </si>
  <si>
    <t>Altos Plata 50ml</t>
  </si>
  <si>
    <t>Silver Patrón 25ml</t>
  </si>
  <si>
    <t>Silver Patrón 50ml</t>
  </si>
  <si>
    <t>818 Tequila Blanco 25ml</t>
  </si>
  <si>
    <t>819 Tequila Blanco 50ml</t>
  </si>
  <si>
    <t>Olmeca Reposado 25ml</t>
  </si>
  <si>
    <t>Olmeca Reposado 50ml</t>
  </si>
  <si>
    <t>Altos Reposado 25ml</t>
  </si>
  <si>
    <t>Altos Reposado 50ml</t>
  </si>
  <si>
    <t>818 Tequila Reposado 25ml</t>
  </si>
  <si>
    <t>819 Tequila Reposado 50ml</t>
  </si>
  <si>
    <t>818 Tequila Añejo 25ml</t>
  </si>
  <si>
    <t>819 Tequila Añejo 50ml</t>
  </si>
  <si>
    <t>Monte Alban 25ml</t>
  </si>
  <si>
    <t>Monte Alban 50ml</t>
  </si>
  <si>
    <t>Quiquiriqui Matatlan 25ml</t>
  </si>
  <si>
    <t xml:space="preserve">Quiquiriqui Matatlan 50ml </t>
  </si>
  <si>
    <t>Del Maguey Vida Puebla 25ml</t>
  </si>
  <si>
    <t>Del Maguey Vida Puebla 50ml</t>
  </si>
  <si>
    <t>Mezcal Verde Amaras 25ml</t>
  </si>
  <si>
    <t>Mezcal Verde Amaras 50ml</t>
  </si>
  <si>
    <t>Magnifica Classic 25ml</t>
  </si>
  <si>
    <t>Magnifica Classic 50ml</t>
  </si>
  <si>
    <t>magnifica aged (25ml)</t>
  </si>
  <si>
    <t>magnifica aged (50ml)</t>
  </si>
  <si>
    <t>magnifica reserva soleira (25ml)</t>
  </si>
  <si>
    <t>magnifica reserva soleira (50ml)</t>
  </si>
  <si>
    <t>magnifica bica do alambique (25ml)</t>
  </si>
  <si>
    <t>magnifica bica do alambique (50ml)</t>
  </si>
  <si>
    <t xml:space="preserve"> vitelli prosecco frizzante nv (125ml) </t>
  </si>
  <si>
    <t xml:space="preserve"> vitelli prosecco frizzante nv (bottle) </t>
  </si>
  <si>
    <t xml:space="preserve"> wildlife botanicals sparkling nude (alcohol free, bottle) </t>
  </si>
  <si>
    <t xml:space="preserve"> galanti rosé frizzante (125ml) </t>
  </si>
  <si>
    <t xml:space="preserve"> galanti rosé frizzante (bottle) </t>
  </si>
  <si>
    <t xml:space="preserve"> graham beck brut rosé nv (bottle) </t>
  </si>
  <si>
    <t xml:space="preserve"> moet &amp; chandon brut imperial nv (bottle) </t>
  </si>
  <si>
    <t xml:space="preserve"> ayrum airén nv (175ml) </t>
  </si>
  <si>
    <t xml:space="preserve"> ayrum airén nv (250ml) </t>
  </si>
  <si>
    <t xml:space="preserve"> ayrum airén nv (bottle) </t>
  </si>
  <si>
    <t xml:space="preserve"> petal &amp; stem sauvignon blanc (175ml) </t>
  </si>
  <si>
    <t xml:space="preserve"> petal &amp; stem sauvignon blanc (250ml) </t>
  </si>
  <si>
    <t xml:space="preserve"> petal &amp; stem sauvignon blanc (bottle) </t>
  </si>
  <si>
    <t xml:space="preserve"> belvino pinot grigio (175ml) </t>
  </si>
  <si>
    <t xml:space="preserve"> belvino pinot grigio (250ml) </t>
  </si>
  <si>
    <t xml:space="preserve"> belvino pinot grigio (bottle) </t>
  </si>
  <si>
    <t xml:space="preserve"> bodegas castro martin a20 albariño (bottle) </t>
  </si>
  <si>
    <t xml:space="preserve"> wicked lady white zinfandel nv (175ml) </t>
  </si>
  <si>
    <t xml:space="preserve"> wicked lady white zinfandel nv (250ml) </t>
  </si>
  <si>
    <t xml:space="preserve"> wicked lady white zinfandel nv (bottle) </t>
  </si>
  <si>
    <t xml:space="preserve"> corte vigna pinot grigio rosé (175ml) </t>
  </si>
  <si>
    <t xml:space="preserve"> corte vigna pinot grigio rosé (250ml) </t>
  </si>
  <si>
    <t xml:space="preserve"> corte vigna pinot grigio rosé (bottle) </t>
  </si>
  <si>
    <t xml:space="preserve"> ayrum tempranillo garnacha nv (175ml) </t>
  </si>
  <si>
    <t xml:space="preserve"> ayrum tempranillo garnacha nv (250ml) </t>
  </si>
  <si>
    <t xml:space="preserve"> ayrum tempranillo garnacha nv (bottle) </t>
  </si>
  <si>
    <t xml:space="preserve"> santa rita 8km merlot (175ml) </t>
  </si>
  <si>
    <t xml:space="preserve"> santa rita 8km merlot (250ml) </t>
  </si>
  <si>
    <t xml:space="preserve"> santa rita 8km merlot (bottle) </t>
  </si>
  <si>
    <t xml:space="preserve"> zarapito malbec (175ml) </t>
  </si>
  <si>
    <t xml:space="preserve"> zarapito malbec (250ml) </t>
  </si>
  <si>
    <t xml:space="preserve"> zarapito malbec (bottle) </t>
  </si>
  <si>
    <t xml:space="preserve"> son excellence cabernet sauvignon (bottle) </t>
  </si>
  <si>
    <t>El Toro</t>
  </si>
  <si>
    <t>Bull in a Tequila Shop</t>
  </si>
  <si>
    <t>All Bull no Horns</t>
  </si>
  <si>
    <t>Mango Mock Mule</t>
  </si>
  <si>
    <t>Berry Good Berry Nice</t>
  </si>
  <si>
    <t>Strawberita</t>
  </si>
  <si>
    <t>Brazilian Cherry Cola</t>
  </si>
  <si>
    <t>Pink Pina Colada</t>
  </si>
  <si>
    <t>Pisco Sour</t>
  </si>
  <si>
    <t>Uncle Wray's Rum Punch</t>
  </si>
  <si>
    <t>Oaxacan Negroni</t>
  </si>
  <si>
    <t>Cuban Old Fashioned</t>
  </si>
  <si>
    <t>Iguanabana Punch</t>
  </si>
  <si>
    <t>Coconut Sour Bomb</t>
  </si>
  <si>
    <t>Honey Apple Sour</t>
  </si>
  <si>
    <t>Big Blue Boba</t>
  </si>
  <si>
    <t>Giant Pornstar Martini</t>
  </si>
  <si>
    <t>Modelo</t>
  </si>
  <si>
    <t>Galanti Prosecco</t>
  </si>
  <si>
    <t>Galanti Rose Prosecco</t>
  </si>
  <si>
    <t>Red Bull Sugarfree</t>
  </si>
  <si>
    <t>Juice</t>
  </si>
  <si>
    <t>Pretty in Pink</t>
  </si>
  <si>
    <t>Lady in Red</t>
  </si>
  <si>
    <t>You Had Me at Yellow</t>
  </si>
  <si>
    <t>Green with Envy</t>
  </si>
  <si>
    <t>Out of the Blue</t>
  </si>
  <si>
    <t>Oxford Circus</t>
  </si>
  <si>
    <t>lunch katsu meal deal monday-friday until 5pm katsu + coke can for £9.95 (small) £11.95 (regular) £12.95 (large)</t>
  </si>
  <si>
    <t>kids meals for £4.95, add water or juice for £1</t>
  </si>
  <si>
    <t xml:space="preserve"> Prawn (Regular) </t>
  </si>
  <si>
    <t>Reading</t>
  </si>
  <si>
    <t xml:space="preserve"> Chicken Katsu Udon (Regular) </t>
  </si>
  <si>
    <t xml:space="preserve"> Little Moon Strawberry Cheesecake Mochi (Regular) </t>
  </si>
  <si>
    <t xml:space="preserve">Coke Can (Regular) </t>
  </si>
  <si>
    <t xml:space="preserve"> Kakiage (Regular) </t>
  </si>
  <si>
    <t>Kamaage (Regular)</t>
  </si>
  <si>
    <t xml:space="preserve">Crab Stick Tempura (Regular) </t>
  </si>
  <si>
    <t>Lotus Root Tempura (Regular)</t>
  </si>
  <si>
    <t>Egg Tempura (Regular)</t>
  </si>
  <si>
    <t>Signature Tempura Set x 5 (Regular)</t>
  </si>
  <si>
    <t>Signature Tempura Set x 3 (Regular)</t>
  </si>
  <si>
    <t>Classic Tempura Set x 5 (Regular)</t>
  </si>
  <si>
    <t xml:space="preserve"> Chicken Karaage (Regular) </t>
  </si>
  <si>
    <t xml:space="preserve"> Sweet Potato (Regular) </t>
  </si>
  <si>
    <t xml:space="preserve"> Katsu Chicken (Regular) </t>
  </si>
  <si>
    <t>Teriyaki Chicken (Regular)</t>
  </si>
  <si>
    <t>Hot Honey Chicken (Regular)</t>
  </si>
  <si>
    <t xml:space="preserve"> Takoyaki (Regular) </t>
  </si>
  <si>
    <t xml:space="preserve"> Chicken Wing Tempura (Regular) </t>
  </si>
  <si>
    <t xml:space="preserve">Prawn Gyoza (Regular) </t>
  </si>
  <si>
    <t xml:space="preserve"> Chicken Gyoza (Regular) </t>
  </si>
  <si>
    <t xml:space="preserve"> Gyoza Veg (Regular) </t>
  </si>
  <si>
    <t xml:space="preserve"> Pumpkin Korokke (Regular) </t>
  </si>
  <si>
    <t xml:space="preserve"> Soft Shell Crab Tempura (Regular) </t>
  </si>
  <si>
    <t xml:space="preserve"> Babycorn Tempura (Regular) </t>
  </si>
  <si>
    <t xml:space="preserve"> Chicken Meatball Skewer (Regular) </t>
  </si>
  <si>
    <t xml:space="preserve"> Spicy Edamame (Regular) </t>
  </si>
  <si>
    <t xml:space="preserve"> Edamame Salted (Regular) </t>
  </si>
  <si>
    <t xml:space="preserve"> Udon Chips Spicy (Regular) </t>
  </si>
  <si>
    <t xml:space="preserve"> Udon Chips Seaweed (Regular) </t>
  </si>
  <si>
    <t xml:space="preserve"> Udon Chips Cheesy (Regular) </t>
  </si>
  <si>
    <t>Onsen Egg (Regular)</t>
  </si>
  <si>
    <t>Kimchi (Regular)</t>
  </si>
  <si>
    <t>Wakame (Regular)</t>
  </si>
  <si>
    <t>Extra Carrot &amp; Daikon (Regular)</t>
  </si>
  <si>
    <t>Ramen Egg (Regular)</t>
  </si>
  <si>
    <t xml:space="preserve"> Rice Bowl (Regular) </t>
  </si>
  <si>
    <t xml:space="preserve"> Tofu Puff Skewers (Regular) </t>
  </si>
  <si>
    <t xml:space="preserve"> Tokyo Hot Honey Chicken Rice (Regular) </t>
  </si>
  <si>
    <t xml:space="preserve"> Tokyo Hot Honey Chicken Rice (Large) </t>
  </si>
  <si>
    <t xml:space="preserve"> Sumo Carbonara Udon (Regular) </t>
  </si>
  <si>
    <t xml:space="preserve"> Japanese Cold Udon (Regular) </t>
  </si>
  <si>
    <t xml:space="preserve"> Genki Udon Salad (Regular) </t>
  </si>
  <si>
    <t xml:space="preserve"> Genki Udon Salad Chicken (Regular) </t>
  </si>
  <si>
    <t xml:space="preserve"> Genki Udon Salad Salmon (Regular) </t>
  </si>
  <si>
    <t xml:space="preserve"> Genki Udon Salad Shiitake (Regular) </t>
  </si>
  <si>
    <t xml:space="preserve"> Yakisoba Chicken Meatballs (Regular) </t>
  </si>
  <si>
    <t xml:space="preserve"> Yakisoba Chicken Meatballs (Large) </t>
  </si>
  <si>
    <t xml:space="preserve"> Yakisoba Tofu (Regular) </t>
  </si>
  <si>
    <t xml:space="preserve"> Yakisoba Tofu (Large) </t>
  </si>
  <si>
    <t xml:space="preserve"> Pumpkin Korokke Curry Udon (Small) </t>
  </si>
  <si>
    <t xml:space="preserve"> Pumpkin Korokke Curry Udon (Regular) </t>
  </si>
  <si>
    <t xml:space="preserve"> Pumpkin Korokke Curry Udon (Large) </t>
  </si>
  <si>
    <t xml:space="preserve"> Tantan Chicken Udon (Regular) </t>
  </si>
  <si>
    <t xml:space="preserve"> Tantan Chicken Udon (Large) </t>
  </si>
  <si>
    <t xml:space="preserve"> Tantan Mushroom Udon (Regular) </t>
  </si>
  <si>
    <t xml:space="preserve"> Tantan Mushroom Udon (Large) </t>
  </si>
  <si>
    <t xml:space="preserve"> BK (Small) </t>
  </si>
  <si>
    <t xml:space="preserve"> BK (Regular) </t>
  </si>
  <si>
    <t xml:space="preserve"> BK (Large) </t>
  </si>
  <si>
    <t xml:space="preserve"> Kake (Small) </t>
  </si>
  <si>
    <t xml:space="preserve"> Kake (Regular) </t>
  </si>
  <si>
    <t xml:space="preserve"> Kake (Large) </t>
  </si>
  <si>
    <t xml:space="preserve"> Curry Udon (Small) </t>
  </si>
  <si>
    <t xml:space="preserve"> Curry Udon (Regular) </t>
  </si>
  <si>
    <t xml:space="preserve"> Curry Udon (Large) </t>
  </si>
  <si>
    <t xml:space="preserve"> Pork Tonkotsu (Small) </t>
  </si>
  <si>
    <t xml:space="preserve"> Pork Tonkotsu (Regular) </t>
  </si>
  <si>
    <t xml:space="preserve"> Pork Tonkotsu (Large) </t>
  </si>
  <si>
    <t xml:space="preserve"> Beef Nikutama (Small) </t>
  </si>
  <si>
    <t xml:space="preserve"> Beef Nikutama (Regular) </t>
  </si>
  <si>
    <t xml:space="preserve"> Beef Nikutama (Large) </t>
  </si>
  <si>
    <t xml:space="preserve"> Chicken Paitan (Small) </t>
  </si>
  <si>
    <t xml:space="preserve"> Chicken Paitan (Regular) </t>
  </si>
  <si>
    <t xml:space="preserve"> Chicken Paitan (Large) </t>
  </si>
  <si>
    <t xml:space="preserve"> Chicken Katsu Udon (Small) </t>
  </si>
  <si>
    <t xml:space="preserve"> Chicken Katsu Udon (Large) </t>
  </si>
  <si>
    <t>Pumpkin Katsu Curry Udon (Small)</t>
  </si>
  <si>
    <t>Pumpkin Katsu Curry Udon (Regular)</t>
  </si>
  <si>
    <t>Pumpkin Katsu Curry Udon (Large)</t>
  </si>
  <si>
    <t xml:space="preserve"> "Creamy" Vegan Udon (Small) </t>
  </si>
  <si>
    <t xml:space="preserve"> "Creamy" Vegan Udon (Regular) </t>
  </si>
  <si>
    <t xml:space="preserve"> "Creamy" Vegan Udon (Large) </t>
  </si>
  <si>
    <t xml:space="preserve"> Pulled Shiitake Teriyaki (Regular) </t>
  </si>
  <si>
    <t xml:space="preserve"> Pulled Shiitake Teriyaki (Large) </t>
  </si>
  <si>
    <t xml:space="preserve"> Curry Rice (Small) </t>
  </si>
  <si>
    <t xml:space="preserve"> Curry Rice (Regular) </t>
  </si>
  <si>
    <t xml:space="preserve"> Curry Rice (Large) </t>
  </si>
  <si>
    <t xml:space="preserve"> Chicken Katsu Rice (Small) </t>
  </si>
  <si>
    <t xml:space="preserve"> Chicken Katsu Rice (Regular) </t>
  </si>
  <si>
    <t xml:space="preserve"> Chicken Katsu Rice (Large) </t>
  </si>
  <si>
    <t>Pumpkin Katsu Curry Rice (Small)</t>
  </si>
  <si>
    <t>Pumpkin Katsu Curry Rice (Medium)</t>
  </si>
  <si>
    <t>Pumpkin Katsu Curry Rice (Large)</t>
  </si>
  <si>
    <t>Tokyo Hot Honey Chicken Rice (Regular)</t>
  </si>
  <si>
    <t xml:space="preserve"> Chicken Teriyaki Rice (Regular) </t>
  </si>
  <si>
    <t xml:space="preserve"> Chicken Teriyaki Rice (Large) </t>
  </si>
  <si>
    <t xml:space="preserve"> Salmon Teriyaki Rice (Regular) </t>
  </si>
  <si>
    <t xml:space="preserve"> Salmon Teriyaki Rice (Large) </t>
  </si>
  <si>
    <t xml:space="preserve"> Pumpkin Korokke Curry Rice (Small) </t>
  </si>
  <si>
    <t xml:space="preserve"> Pumpkin Korokke Curry Rice (Regular) </t>
  </si>
  <si>
    <t xml:space="preserve"> Pumpkin Korokke Curry Rice (Large) </t>
  </si>
  <si>
    <t xml:space="preserve"> Sugar Udonuts x 6 (Regular) </t>
  </si>
  <si>
    <t xml:space="preserve"> Cinnamon Udonuts x 6 (Regular) </t>
  </si>
  <si>
    <t xml:space="preserve"> Matcha Udonuts x 6 (Regular) </t>
  </si>
  <si>
    <t>Cherry Udonuts x 6 (Regular)</t>
  </si>
  <si>
    <t>Cherry &amp; Cinnamon Udonuts x 6 (Regular)</t>
  </si>
  <si>
    <t>Cherry &amp; Matcha Udonuts x 6 (Regular)</t>
  </si>
  <si>
    <t xml:space="preserve"> Gyoza Apple (Regular) </t>
  </si>
  <si>
    <t xml:space="preserve"> Little Moon Chocolate (Regular) </t>
  </si>
  <si>
    <t xml:space="preserve"> Little Moon Strawberry (Regular) </t>
  </si>
  <si>
    <t xml:space="preserve"> Little Moons Yuzu &amp; Lemon Cheesecake (Regular) </t>
  </si>
  <si>
    <t xml:space="preserve"> Dorayaki Pancakes - Custard (Regular) </t>
  </si>
  <si>
    <t xml:space="preserve"> Dorayaki Pancakes - Chocolate (Regular) </t>
  </si>
  <si>
    <t xml:space="preserve"> Dorayaki Pancakes - Strawberry (Regular) </t>
  </si>
  <si>
    <t xml:space="preserve"> Chu-Lo Lemon (Regular) </t>
  </si>
  <si>
    <t>Bubble Tea Lychee (Regular)</t>
  </si>
  <si>
    <t>Bubble Tea Mango (Regular)</t>
  </si>
  <si>
    <t xml:space="preserve"> Lipton Lemon Ice Tea (Regular) </t>
  </si>
  <si>
    <t xml:space="preserve"> Lipton Peach Ice Tea (Regular) </t>
  </si>
  <si>
    <t>Coke can (330ml)</t>
  </si>
  <si>
    <t>Diet Coke can (330ml)</t>
  </si>
  <si>
    <t>Coke Zero can (330ml)</t>
  </si>
  <si>
    <t>Sprite can (330ml)</t>
  </si>
  <si>
    <t>Fanta can (330ml)</t>
  </si>
  <si>
    <t>Dr Pepper can (330ml)</t>
  </si>
  <si>
    <t xml:space="preserve"> Asahi Zero Bottle (Regular) </t>
  </si>
  <si>
    <t xml:space="preserve"> Iced Matcha Latte (Regular) </t>
  </si>
  <si>
    <t xml:space="preserve"> Iced White Chocolate Matcha Latte (Regular) </t>
  </si>
  <si>
    <t xml:space="preserve"> Iced Cherry Matcha Latte (Regular) </t>
  </si>
  <si>
    <t xml:space="preserve"> Soda (Regular) </t>
  </si>
  <si>
    <t xml:space="preserve"> Green Tea Can (Regular) </t>
  </si>
  <si>
    <t xml:space="preserve"> Ramune Lemonade (Regular) </t>
  </si>
  <si>
    <t xml:space="preserve"> Kombocha (Regular) </t>
  </si>
  <si>
    <t xml:space="preserve"> Water Sparkling (Regular) </t>
  </si>
  <si>
    <t xml:space="preserve"> Water Still (Regular) </t>
  </si>
  <si>
    <t xml:space="preserve"> Orange Juice (Regular) </t>
  </si>
  <si>
    <t xml:space="preserve"> Chu-Lo Apple (Regular) </t>
  </si>
  <si>
    <t xml:space="preserve"> Yuzu &amp; Elderflower Saké Spritz (Regular) </t>
  </si>
  <si>
    <t xml:space="preserve"> Asahi Bottle (Regular) </t>
  </si>
  <si>
    <t xml:space="preserve"> Shima Lychee (Regular) </t>
  </si>
  <si>
    <t xml:space="preserve"> 196 Grapefruit Cocktail (Regular) </t>
  </si>
  <si>
    <t xml:space="preserve"> 196 Lemon Cocktail (Regular) </t>
  </si>
  <si>
    <t>GENERIC MENU IN ALL REGIONS</t>
  </si>
  <si>
    <t>they have introduced a new sharing platter, the all in platter, that trades up the full playyer to include a soft drink each, expanding there range of platters to 5. lunch time deal with 2x salad bowls for £9.95</t>
  </si>
  <si>
    <t>set menu for little ones, choose main, 2 sides and a drink or dessert for £6.25</t>
  </si>
  <si>
    <t>none of note</t>
  </si>
  <si>
    <t>highly customisable menu, however this has always been the way</t>
  </si>
  <si>
    <t>they seem to be innovating at the value range rather than through premiumisation</t>
  </si>
  <si>
    <t>Nando's</t>
  </si>
  <si>
    <t>Halloumi Sticks &amp; Chilli Jam</t>
  </si>
  <si>
    <t>Houmous with Peri-Peri drizzle</t>
  </si>
  <si>
    <t>Peri-Peri Nuts</t>
  </si>
  <si>
    <t>Spicy Mixed Olives</t>
  </si>
  <si>
    <t>Dare to share</t>
  </si>
  <si>
    <t>Sweet Potato Wedges</t>
  </si>
  <si>
    <t>PERi-PERi Nuts</t>
  </si>
  <si>
    <t>Pepper &amp; Feta Dip</t>
  </si>
  <si>
    <t>Halloumi Sticks &amp; PERi-Honey</t>
  </si>
  <si>
    <t>Cheesy Garlic Pitta</t>
  </si>
  <si>
    <t>1/2 Chicken</t>
  </si>
  <si>
    <t>1/4 Chicken</t>
  </si>
  <si>
    <t>15 Chicken Wings</t>
  </si>
  <si>
    <t>10 Chicken Wings</t>
  </si>
  <si>
    <t>Wing Roulette</t>
  </si>
  <si>
    <t>3 Chicken Wings</t>
  </si>
  <si>
    <t>4 Boneless Chicken Thighs</t>
  </si>
  <si>
    <t>5 Chicken Wings</t>
  </si>
  <si>
    <t>Garlic Churrasco Burger</t>
  </si>
  <si>
    <t>Beanie Burger</t>
  </si>
  <si>
    <t>Beanie Pitta</t>
  </si>
  <si>
    <t>Beanie Wrap</t>
  </si>
  <si>
    <t>Boneless Platter</t>
  </si>
  <si>
    <t>Buttefly Burger</t>
  </si>
  <si>
    <t>Chicken Butterfly</t>
  </si>
  <si>
    <t>Chicken Livers &amp; Rustic Portuguese Roll</t>
  </si>
  <si>
    <t>Double Chicken Burger</t>
  </si>
  <si>
    <t>Double Chicken Pitta</t>
  </si>
  <si>
    <t>Double Chicken Wrap</t>
  </si>
  <si>
    <t>Family Platter</t>
  </si>
  <si>
    <t>Fino Pitta</t>
  </si>
  <si>
    <t>Full Platter</t>
  </si>
  <si>
    <t>Grilled Chicken Burger</t>
  </si>
  <si>
    <t>Grilled Chicken Pitta</t>
  </si>
  <si>
    <t>Grilled Chicken Wrap</t>
  </si>
  <si>
    <t>Portobello Mushroom &amp; Halloumi Pitta</t>
  </si>
  <si>
    <t>Quinoa &amp; peri-Tomato Salad</t>
  </si>
  <si>
    <t>Peri-Tomato &amp; Feta Salad</t>
  </si>
  <si>
    <t>Rainbow Bowl</t>
  </si>
  <si>
    <t>Spiced Chickpea Burger</t>
  </si>
  <si>
    <t>Sunset Burger</t>
  </si>
  <si>
    <t>The Great Imitator Burger</t>
  </si>
  <si>
    <t>The Great Imitator Pitta</t>
  </si>
  <si>
    <t>Spiced Chickpea Wrap</t>
  </si>
  <si>
    <t>Spiced Chickpea Pitta</t>
  </si>
  <si>
    <t>The Great Imitator Wrap</t>
  </si>
  <si>
    <t>Whole Chicken</t>
  </si>
  <si>
    <t>Wing Platter</t>
  </si>
  <si>
    <t>3 extra saucy wings</t>
  </si>
  <si>
    <t>5 extra saucy wings</t>
  </si>
  <si>
    <t>10 extra saucy wings</t>
  </si>
  <si>
    <t>The Chickle Burger</t>
  </si>
  <si>
    <t>All-in Platter</t>
  </si>
  <si>
    <t>Super Caesar Wrap</t>
  </si>
  <si>
    <t>Spicy Rice Bowl</t>
  </si>
  <si>
    <t>Mediterranean Salad</t>
  </si>
  <si>
    <t>XL Wing Platter</t>
  </si>
  <si>
    <t>The Big Cheese</t>
  </si>
  <si>
    <t>+2 sides</t>
  </si>
  <si>
    <t>2 Boneless Chicken Thighs</t>
  </si>
  <si>
    <t>Beanie Patty</t>
  </si>
  <si>
    <t>Cheddar Cheese</t>
  </si>
  <si>
    <t>Chilli Jam</t>
  </si>
  <si>
    <t>Chips</t>
  </si>
  <si>
    <t>Creamy Mash</t>
  </si>
  <si>
    <t>Extra Hot Peri-Peri Sauce</t>
  </si>
  <si>
    <t>Garlic Perinaise</t>
  </si>
  <si>
    <t>Garlic Peri-Peri Sauce</t>
  </si>
  <si>
    <t>Grilled Chicken Breast</t>
  </si>
  <si>
    <t>Grilled Halloumi Cheese</t>
  </si>
  <si>
    <t>Grilled Pineapple</t>
  </si>
  <si>
    <t>Grilled Portobello Mushroom</t>
  </si>
  <si>
    <t>Hot Peri-Peri Sauce</t>
  </si>
  <si>
    <t>Lemon &amp; Herb Peri-Peri Sauce</t>
  </si>
  <si>
    <t>Peri-Mac &amp; Cheese</t>
  </si>
  <si>
    <t>Tenderstem Broccoli</t>
  </si>
  <si>
    <t>Macho Peas</t>
  </si>
  <si>
    <t>Mayonnaise</t>
  </si>
  <si>
    <t>Leafy Green Salad</t>
  </si>
  <si>
    <t>Peri-Bbq</t>
  </si>
  <si>
    <t>Perinaise</t>
  </si>
  <si>
    <t>Churrasco Perinaise</t>
  </si>
  <si>
    <t>Perinaise Mild</t>
  </si>
  <si>
    <t>PERi-Chicken Gravy</t>
  </si>
  <si>
    <t>Peri-Peri Drizzle</t>
  </si>
  <si>
    <t>Peri-Peri Salt</t>
  </si>
  <si>
    <t>Peri-Plant Strips</t>
  </si>
  <si>
    <t>Peri-Salted Chips</t>
  </si>
  <si>
    <t>Portuguese Roll</t>
  </si>
  <si>
    <t>Rainbow Slaw</t>
  </si>
  <si>
    <t>Spiced Grains &amp; Butternut Squash</t>
  </si>
  <si>
    <t>Spicy Rice</t>
  </si>
  <si>
    <t>Toasted Pitta</t>
  </si>
  <si>
    <t>Tortilla Wrap</t>
  </si>
  <si>
    <t>Vusa Peri-Peri Sauce</t>
  </si>
  <si>
    <t>Fully Loaded Chips</t>
  </si>
  <si>
    <t>Peri-Peri Gift Pack (5x 125g sauces)</t>
  </si>
  <si>
    <t>Charred Corn</t>
  </si>
  <si>
    <t>Portuguese Tomato Salad</t>
  </si>
  <si>
    <t>Summer Grains</t>
  </si>
  <si>
    <t>1/2 Avocado</t>
  </si>
  <si>
    <t>PERi-Honey</t>
  </si>
  <si>
    <t>Bottomless Chocolate Frozen Yoghurt</t>
  </si>
  <si>
    <t>Bottomless Mango Frozen Yoghurt</t>
  </si>
  <si>
    <t>Bottomless Strawberry Frozen Yoghurt</t>
  </si>
  <si>
    <t>bottomless soft swirl tub</t>
  </si>
  <si>
    <t>Choc-A-Lot Cake</t>
  </si>
  <si>
    <t>Warm Chocolate Pud</t>
  </si>
  <si>
    <t>Chocolate Gelado</t>
  </si>
  <si>
    <t>Coconut Gelado</t>
  </si>
  <si>
    <t>Gooey Caramel Cheesecake</t>
  </si>
  <si>
    <t>Mango Gelado</t>
  </si>
  <si>
    <t>pastel de nata</t>
  </si>
  <si>
    <t>4 pastel de natas</t>
  </si>
  <si>
    <t>Salted Caramel Brownie</t>
  </si>
  <si>
    <t>Vanilla Gelado</t>
  </si>
  <si>
    <t>Black’S Kinsale Pale Ale</t>
  </si>
  <si>
    <t>Bottle Green Apple Cordial</t>
  </si>
  <si>
    <t>Bottle Green Strawberry Cordial</t>
  </si>
  <si>
    <t>coca-cola classic</t>
  </si>
  <si>
    <t>Bottomless Coke Zero</t>
  </si>
  <si>
    <t>Bottomless Diet Coke</t>
  </si>
  <si>
    <t>Bottomless Fanta Zero</t>
  </si>
  <si>
    <t>Bottomless Sprite Zero</t>
  </si>
  <si>
    <t>creative block 5</t>
  </si>
  <si>
    <t>creative block 2</t>
  </si>
  <si>
    <t>Five Points Xpa</t>
  </si>
  <si>
    <t>Freedom Pils</t>
  </si>
  <si>
    <t>Irn Bru</t>
  </si>
  <si>
    <t>Karma Drinks Gingerella</t>
  </si>
  <si>
    <t>Rubro Peach Iced Tea</t>
  </si>
  <si>
    <t>Rubro Berry Iced Tea</t>
  </si>
  <si>
    <t>Rubro Lemon Iced Tea</t>
  </si>
  <si>
    <t>Sagres</t>
  </si>
  <si>
    <t>Beavertown Lazer Crush Alcohol Free IPA</t>
  </si>
  <si>
    <t>spier merlot</t>
  </si>
  <si>
    <t>spier chardonnay</t>
  </si>
  <si>
    <t>spier sauvignon blanc</t>
  </si>
  <si>
    <t>spier cabernet sauvignon</t>
  </si>
  <si>
    <t>Sparkling Water</t>
  </si>
  <si>
    <t>Sxollie Cider</t>
  </si>
  <si>
    <t>Kombucha tea</t>
  </si>
  <si>
    <t>levity rosé</t>
  </si>
  <si>
    <t>spier rose</t>
  </si>
  <si>
    <t>Tropical Quencher</t>
  </si>
  <si>
    <t>MOMO Elderflower Kombucha</t>
  </si>
  <si>
    <t>bottomless fanta zero</t>
  </si>
  <si>
    <t>Black’s Kinsale Pale Ale</t>
  </si>
  <si>
    <t>Sol Bowl</t>
  </si>
  <si>
    <t>Hearty Bowl</t>
  </si>
  <si>
    <t>Bubble &amp; Squeak Croquettes</t>
  </si>
  <si>
    <t>The Total Sleigh</t>
  </si>
  <si>
    <t>PERi-Mac Wrap</t>
  </si>
  <si>
    <t>Hearty Grains</t>
  </si>
  <si>
    <t>Spicy Rice (Northern Ireland)</t>
  </si>
  <si>
    <t>Coleslaw (Northern Ireland)</t>
  </si>
  <si>
    <t>Pickle Mix</t>
  </si>
  <si>
    <t>Warm Chocolate Orange Brownie</t>
  </si>
  <si>
    <t>bottomless dr pepper zero</t>
  </si>
  <si>
    <t>they have introduced a new sharing platter, the all in platter, that trades up the full playyer to include a soft drink each, expanding there range of platters to 5</t>
  </si>
  <si>
    <t>Birmingham (grand central)</t>
  </si>
  <si>
    <t>Our weekday lunch menu is available Monday-Friday, 12-4pm in Balham, Battersea and Chiswick. Get prawn crackers, a main and a drink for £15.</t>
  </si>
  <si>
    <t>meal and a drink £6.95</t>
  </si>
  <si>
    <t>no</t>
  </si>
  <si>
    <t>crispy spring rolls - veggie</t>
  </si>
  <si>
    <t>Canary wharf</t>
  </si>
  <si>
    <t>Portsmouth</t>
  </si>
  <si>
    <t>beef brisket pho</t>
  </si>
  <si>
    <t>bia ha noi</t>
  </si>
  <si>
    <t>crispy spring rolls - ork</t>
  </si>
  <si>
    <t>summer rolls - veggie</t>
  </si>
  <si>
    <t>summer rolls - chicken</t>
  </si>
  <si>
    <t>summer rolls - this isn't chicken</t>
  </si>
  <si>
    <t>summer rolls - prawn</t>
  </si>
  <si>
    <t>chicken wings</t>
  </si>
  <si>
    <t>pork and lemongrass meatballs</t>
  </si>
  <si>
    <t>baby squid</t>
  </si>
  <si>
    <t>seafood spring roll</t>
  </si>
  <si>
    <t>beef betel</t>
  </si>
  <si>
    <t>morning glory - classic</t>
  </si>
  <si>
    <t>morning glory - spicy</t>
  </si>
  <si>
    <t>stir fried chinese leaf - classic</t>
  </si>
  <si>
    <t>stir fried chinese leaf - apicy</t>
  </si>
  <si>
    <t>vietnamese pancake - tofu</t>
  </si>
  <si>
    <t>vietnamese pancake - this isn't chicken</t>
  </si>
  <si>
    <t>vietnamese pancake -chicken and prawn</t>
  </si>
  <si>
    <t>chicken salad</t>
  </si>
  <si>
    <t>veggie salad - veggie</t>
  </si>
  <si>
    <t>veggie salad - this isn't chicken</t>
  </si>
  <si>
    <t>green papya salad - chciken</t>
  </si>
  <si>
    <t>green papya salad - this isn't chicken</t>
  </si>
  <si>
    <t>green papya salad - king prawn</t>
  </si>
  <si>
    <t>mago salad</t>
  </si>
  <si>
    <t>prawn and pomleo salad</t>
  </si>
  <si>
    <t>prawn crackers</t>
  </si>
  <si>
    <t>beef briskey pho</t>
  </si>
  <si>
    <t>steak pho</t>
  </si>
  <si>
    <t>steak with garlic pho</t>
  </si>
  <si>
    <t>beef combo pho</t>
  </si>
  <si>
    <t>chciken pho</t>
  </si>
  <si>
    <t>king prawn pho</t>
  </si>
  <si>
    <t>tofu pho</t>
  </si>
  <si>
    <t>3 muhroom pho</t>
  </si>
  <si>
    <t>hot and spicy chciken soup</t>
  </si>
  <si>
    <t>hot and spicy beef briskey soup</t>
  </si>
  <si>
    <t>hot and spicy king prawn soup</t>
  </si>
  <si>
    <t>hot and spicy this isn't chiclen soup</t>
  </si>
  <si>
    <t>hot and spciy tofu soup</t>
  </si>
  <si>
    <t>hot and spicy 3 mushroom soup</t>
  </si>
  <si>
    <t>super green</t>
  </si>
  <si>
    <t>spicy green</t>
  </si>
  <si>
    <t>brisket and msuhromm</t>
  </si>
  <si>
    <t>crab noodle soup</t>
  </si>
  <si>
    <t>pho hous</t>
  </si>
  <si>
    <t>current noodle soup - beef brisket</t>
  </si>
  <si>
    <t>current noodle soup - chicken</t>
  </si>
  <si>
    <t>current noodle soup - king prawn</t>
  </si>
  <si>
    <t>current noodle soup - this ins't chicken</t>
  </si>
  <si>
    <t>current noodle soup - tofu</t>
  </si>
  <si>
    <t>current noodle soup - 3 mushroom</t>
  </si>
  <si>
    <t>classic curry - chicken</t>
  </si>
  <si>
    <t>classic curry - beef briskeyt</t>
  </si>
  <si>
    <t>classic curry - king prawn</t>
  </si>
  <si>
    <t>classic curry - fish</t>
  </si>
  <si>
    <t>classic curry - tofu</t>
  </si>
  <si>
    <t>classic curry - this ins't chicken</t>
  </si>
  <si>
    <t>spicy curry - chicken</t>
  </si>
  <si>
    <t>spicy curry - beef briskey</t>
  </si>
  <si>
    <t>spicy curry - king prawn</t>
  </si>
  <si>
    <t>spicy curry - fish</t>
  </si>
  <si>
    <t>spicy curry - tofu</t>
  </si>
  <si>
    <t>spicy curry - this isn't chicken</t>
  </si>
  <si>
    <t>rice bowls - chicken</t>
  </si>
  <si>
    <t>rice bowls - beef</t>
  </si>
  <si>
    <t>rice bowls - pork</t>
  </si>
  <si>
    <t>rice bowls - 3 meat combo</t>
  </si>
  <si>
    <t>rice bowls - tofy</t>
  </si>
  <si>
    <t>rice bowls - this isn't chicekn</t>
  </si>
  <si>
    <t>wok fried rice - chicken</t>
  </si>
  <si>
    <t>wok friend rice - - this isn't chicken</t>
  </si>
  <si>
    <t>wok fried rice - shiitake</t>
  </si>
  <si>
    <t>work friend noodles - chicken</t>
  </si>
  <si>
    <t>work friend noodles - beef</t>
  </si>
  <si>
    <t>work friend noodles - chicken and prawn</t>
  </si>
  <si>
    <t>work friend noodles - tofy</t>
  </si>
  <si>
    <t>work friend noodles - this isn't chicken</t>
  </si>
  <si>
    <t>vermicilli noodles - chicken</t>
  </si>
  <si>
    <t>vermicilli noodles -beef</t>
  </si>
  <si>
    <t>vermicilli noodles - king prawn</t>
  </si>
  <si>
    <t>vermicilli noodles - tofu</t>
  </si>
  <si>
    <t>vermicilli noodles - veggie spring roll</t>
  </si>
  <si>
    <t>vermicilli noodles - pork ballls</t>
  </si>
  <si>
    <t>vermicilli noodles - grilled chicken</t>
  </si>
  <si>
    <t>vermicilli noodles - grilled pork</t>
  </si>
  <si>
    <t>vermicilli noodles - grilled beef</t>
  </si>
  <si>
    <t>vermicilli noodles - grilled 3 meat combo</t>
  </si>
  <si>
    <t>cha ca la vong</t>
  </si>
  <si>
    <t>pho</t>
  </si>
  <si>
    <t>saigon</t>
  </si>
  <si>
    <t>beer lao</t>
  </si>
  <si>
    <t>pho brewgooder session ipa</t>
  </si>
  <si>
    <t>pho brewgooder hazy pale ale</t>
  </si>
  <si>
    <t>saigon apple cider</t>
  </si>
  <si>
    <t>saigon apple and ginger cider</t>
  </si>
  <si>
    <t>daura damm</t>
  </si>
  <si>
    <t>brewgooder alcohol free lager</t>
  </si>
  <si>
    <t>prosecco - 125ml</t>
  </si>
  <si>
    <t>prosecco - bottle</t>
  </si>
  <si>
    <t>cataratto - 175ml</t>
  </si>
  <si>
    <t>cataratto - 250ml</t>
  </si>
  <si>
    <t>cataratto -bottle</t>
  </si>
  <si>
    <t>piattini pinot grigio - 175ml</t>
  </si>
  <si>
    <t>piattini pinot grigio - 250ml</t>
  </si>
  <si>
    <t>piattini pinot grigio -bottle</t>
  </si>
  <si>
    <t>selon letagn viognier - 175ml</t>
  </si>
  <si>
    <t>selon letagn viognier - 250ml</t>
  </si>
  <si>
    <t>selon letagn viognier - bottle</t>
  </si>
  <si>
    <t>listening station chardonnay - 175ml</t>
  </si>
  <si>
    <t>listening station chardonnay - 250ml</t>
  </si>
  <si>
    <t>listening station chardonnay - bottle</t>
  </si>
  <si>
    <t>peacock - 175ml</t>
  </si>
  <si>
    <t>peacock - 250ml</t>
  </si>
  <si>
    <t>peacock- bottle</t>
  </si>
  <si>
    <t>piattni pinot gririo blsh - 175ml</t>
  </si>
  <si>
    <t>piattni pinot gririo blsh - 250ml</t>
  </si>
  <si>
    <t>piattni pinot gririo blsh - bottle</t>
  </si>
  <si>
    <t>cotes du rhone - 175ml</t>
  </si>
  <si>
    <t>cotes du rhone - 250ml</t>
  </si>
  <si>
    <t>cotes du rhone - bottle</t>
  </si>
  <si>
    <t>rame garnacha - 175ml</t>
  </si>
  <si>
    <t>rame garnacha - 250ml</t>
  </si>
  <si>
    <t>rame garnacha - bottle</t>
  </si>
  <si>
    <t>malbec - 175ml</t>
  </si>
  <si>
    <t>malbec - 250ml</t>
  </si>
  <si>
    <t>malbec - bottle</t>
  </si>
  <si>
    <t>le fou pinot noir - 175ml</t>
  </si>
  <si>
    <t>le fou pinot noir - 250ml</t>
  </si>
  <si>
    <t>le fou pinot noir -bottle</t>
  </si>
  <si>
    <t>white wine spritzer</t>
  </si>
  <si>
    <t>rose spritzer</t>
  </si>
  <si>
    <t>cocktails</t>
  </si>
  <si>
    <t>nojito</t>
  </si>
  <si>
    <t>seedlip and tonic</t>
  </si>
  <si>
    <t>cucumber fizz</t>
  </si>
  <si>
    <t>tanqeruay single</t>
  </si>
  <si>
    <t>tanqeruay double</t>
  </si>
  <si>
    <t>vodka ha noi single</t>
  </si>
  <si>
    <t>vodka ha noi double</t>
  </si>
  <si>
    <t>bodka hai noi lime and sode</t>
  </si>
  <si>
    <t>bodka hai noi with lemonade</t>
  </si>
  <si>
    <t>small juice</t>
  </si>
  <si>
    <t>large juice</t>
  </si>
  <si>
    <t>stright coconu water</t>
  </si>
  <si>
    <t>pineapple jice coconut water</t>
  </si>
  <si>
    <t>lemondate</t>
  </si>
  <si>
    <t>spicy lemonade</t>
  </si>
  <si>
    <t>dragon fruit lemonade</t>
  </si>
  <si>
    <t>green tea leomondate</t>
  </si>
  <si>
    <t>coke</t>
  </si>
  <si>
    <t>diet coke</t>
  </si>
  <si>
    <t>mineral water - small</t>
  </si>
  <si>
    <t>mineral water - large</t>
  </si>
  <si>
    <t>flower teas</t>
  </si>
  <si>
    <t>tea pig bags</t>
  </si>
  <si>
    <t>fresh taeas</t>
  </si>
  <si>
    <t>iced tea</t>
  </si>
  <si>
    <t>ca phe</t>
  </si>
  <si>
    <t>ca phe sura da</t>
  </si>
  <si>
    <t>Birmingham Bullring Shopping Centre</t>
  </si>
  <si>
    <t>Ubereats 50% off favourites, 90 mins unlimited pizza &amp; dough balls all day everyday; offers specific to site/region (i.e. bullring has 3 course set menu for £27, sharing feast for £50 etc)</t>
  </si>
  <si>
    <t>Dough balls, pizza, pasta or salad, dessert, bambinoccino &amp; activity book for £8.50</t>
  </si>
  <si>
    <t>Work with a number of partners for members discounting (compare the market, tastecard, gourmet society, odeon &amp; BLC members all have 25% off as well as their key distributors, unidays 20% off &amp; tesco clubcard points)</t>
  </si>
  <si>
    <t>Number of gluten free options, can add toppings to pizzas, change base etc</t>
  </si>
  <si>
    <t>Pizzaexpress club loyalty programme</t>
  </si>
  <si>
    <t>Dough Balls 'Pizzaexpress'</t>
  </si>
  <si>
    <t>London St Martins Lane</t>
  </si>
  <si>
    <t>Exeter Cathedral Yard</t>
  </si>
  <si>
    <t>Duo Romana</t>
  </si>
  <si>
    <t>Prosecco D.O.C</t>
  </si>
  <si>
    <t>Antipasti Platter</t>
  </si>
  <si>
    <t>Blazing Hot Dough Balls</t>
  </si>
  <si>
    <t>Broccolini</t>
  </si>
  <si>
    <t>Bruschetta Originale 'Pizzaexpress'</t>
  </si>
  <si>
    <t>£7.75</t>
  </si>
  <si>
    <t>Buffalo Chicken Wings</t>
  </si>
  <si>
    <t>Buffalo Mozzarella &amp; Tomato</t>
  </si>
  <si>
    <t>Buttermilk Chicken Goujons</t>
  </si>
  <si>
    <t>Cajun Prawns</t>
  </si>
  <si>
    <t>Sharing Trio</t>
  </si>
  <si>
    <t>Chilli Garlic Prawns</t>
  </si>
  <si>
    <t>Dough Balls Doppio</t>
  </si>
  <si>
    <t>Doughballs Al Forno</t>
  </si>
  <si>
    <t>dough balls in blanket</t>
  </si>
  <si>
    <t>three cheese and truffle dough balls</t>
  </si>
  <si>
    <t>Garlic Bread with Mozzarella</t>
  </si>
  <si>
    <t>Garlic Bread with Vegan Mozzarella Alternative</t>
  </si>
  <si>
    <t>Garlic King Prawns</t>
  </si>
  <si>
    <t>Garlic mushrooms</t>
  </si>
  <si>
    <t>Gluten-Free Dough Balls Doppio</t>
  </si>
  <si>
    <t>Gluten-Free Dough Balls 'Pizzaexpress'</t>
  </si>
  <si>
    <t>Hawaiian Hot Dough Balls</t>
  </si>
  <si>
    <t>Hot Honey Dough Balls</t>
  </si>
  <si>
    <t>Hot Jalapeño Dough Balls</t>
  </si>
  <si>
    <t>Lemon &amp; Herb Chicken Wings</t>
  </si>
  <si>
    <t>Loaded Pesto Dough Balls</t>
  </si>
  <si>
    <t>Marinated Green Olives</t>
  </si>
  <si>
    <t>Meatballs Al Forno</t>
  </si>
  <si>
    <t>Mushroom Arancini</t>
  </si>
  <si>
    <t>Nduja Dough Balls</t>
  </si>
  <si>
    <t>Pollo Milanese</t>
  </si>
  <si>
    <t>Rocket salad</t>
  </si>
  <si>
    <t>Rucola</t>
  </si>
  <si>
    <t>Slow-Roasted Tomatoes</t>
  </si>
  <si>
    <t>Spicy Chicken Wings</t>
  </si>
  <si>
    <t>Truffle Dough Balls</t>
  </si>
  <si>
    <t>Vegan Dough Balls 'Pizzaexpress'</t>
  </si>
  <si>
    <t>Vegetable Antipasti Platter</t>
  </si>
  <si>
    <t>Italian Tomato Dip</t>
  </si>
  <si>
    <t>Polenta Chips</t>
  </si>
  <si>
    <t>Sweet &amp; Smoky BBQ Dip</t>
  </si>
  <si>
    <t>Basil &amp; Pine Kernel Pesto Dip</t>
  </si>
  <si>
    <t>Blue Cheese Dip</t>
  </si>
  <si>
    <t>Chilli &amp; Basil Dip</t>
  </si>
  <si>
    <t>Garlic Butter Dip</t>
  </si>
  <si>
    <t>Halloumi Bites</t>
  </si>
  <si>
    <t>Hot Jalapeño Salsa Dip</t>
  </si>
  <si>
    <t>Houmous Dip</t>
  </si>
  <si>
    <t>American Classic</t>
  </si>
  <si>
    <t>American Hot Romana</t>
  </si>
  <si>
    <t>American Jack</t>
  </si>
  <si>
    <t>BBQ Burnt Ends Romana</t>
  </si>
  <si>
    <t>Bosco Salad</t>
  </si>
  <si>
    <t>Calabrese</t>
  </si>
  <si>
    <t>Calabrian Feast Romana</t>
  </si>
  <si>
    <t>Calabrian Hot</t>
  </si>
  <si>
    <t>Calzone Nduja</t>
  </si>
  <si>
    <t>Calzone Orto</t>
  </si>
  <si>
    <t>Calzone Verdure</t>
  </si>
  <si>
    <t>Cannelloni Al Forno</t>
  </si>
  <si>
    <t>Caprese &amp; Prosciutto</t>
  </si>
  <si>
    <t>Chicken Parmigiana</t>
  </si>
  <si>
    <t>Chicken &amp; Pancetta</t>
  </si>
  <si>
    <t>Diavolo</t>
  </si>
  <si>
    <t>Fiorentina Classic</t>
  </si>
  <si>
    <t>Funghi di Bosco Romana</t>
  </si>
  <si>
    <t>Four Seasons Speciale Romana</t>
  </si>
  <si>
    <t>Garlic Prawn Romana</t>
  </si>
  <si>
    <t>Gluten-Free American</t>
  </si>
  <si>
    <t>Gluten-Free American Hot</t>
  </si>
  <si>
    <t>Gluten-Free BBQ Burnt Ends</t>
  </si>
  <si>
    <t>Gluten-Free Calabrian Feast</t>
  </si>
  <si>
    <t>Gluten-Free Calabrian Hot</t>
  </si>
  <si>
    <t>Gluten-Free Chicken &amp; Pancetta</t>
  </si>
  <si>
    <t>Gluten-Free Fiorentina</t>
  </si>
  <si>
    <t>Gluten-Free Four Seasons Speciale</t>
  </si>
  <si>
    <t>Gluten-Free Funghi di Bosco</t>
  </si>
  <si>
    <t>Gluten-Free Garlic Prawn</t>
  </si>
  <si>
    <t>Gluten-Free La Reine</t>
  </si>
  <si>
    <t>Gluten-Free Lombardy Speciale</t>
  </si>
  <si>
    <t>Gluten-Free Margherita</t>
  </si>
  <si>
    <t>Gluten-Free Padana</t>
  </si>
  <si>
    <t>Gluten-Free Pollo Ad Astra</t>
  </si>
  <si>
    <t>Gluten-Free Pollo Italiano</t>
  </si>
  <si>
    <t>Gluten-Free Pollo Pesto Al Forno</t>
  </si>
  <si>
    <t>Gluten-Free Sloppy Giuseppe</t>
  </si>
  <si>
    <t>Gluten-Free Smoky BBQ Chicken</t>
  </si>
  <si>
    <t>Gluten-Free Queen Margherita</t>
  </si>
  <si>
    <t>Gluten-Free Vegan Giardiniera</t>
  </si>
  <si>
    <t>Goat's Cheese &amp; Beetroot Buddha Bowl</t>
  </si>
  <si>
    <t>Grand Chicken Caesar Salad</t>
  </si>
  <si>
    <t>Grand Pollo Milanese</t>
  </si>
  <si>
    <t>La Cubana Romana</t>
  </si>
  <si>
    <t>La Reine Classic</t>
  </si>
  <si>
    <t>Lasagna Classica Al Forno</t>
  </si>
  <si>
    <t>Leggera American</t>
  </si>
  <si>
    <t>Leggera American Hot</t>
  </si>
  <si>
    <t>Leggera Diavolo</t>
  </si>
  <si>
    <t>Leggera Gambretti</t>
  </si>
  <si>
    <t>Leggera La Reine</t>
  </si>
  <si>
    <t>Leggera Margherita</t>
  </si>
  <si>
    <t>Leggera Padana</t>
  </si>
  <si>
    <t>Leggera Pollo Ad Astra</t>
  </si>
  <si>
    <t>Leggera Pomodoro</t>
  </si>
  <si>
    <t>Leggera Quattro Verdure</t>
  </si>
  <si>
    <t>Leggera Vegan Giardiniera</t>
  </si>
  <si>
    <t>Leggera Veneziana</t>
  </si>
  <si>
    <t>Lombardy Speciale</t>
  </si>
  <si>
    <t>Margherita Classic</t>
  </si>
  <si>
    <t>Melanzane</t>
  </si>
  <si>
    <t>Mushroom and truffle</t>
  </si>
  <si>
    <t>Nduja &amp; Mozzarella Linguine</t>
  </si>
  <si>
    <t>Niçoise Salad</t>
  </si>
  <si>
    <t>Padana Romana</t>
  </si>
  <si>
    <t>Penne al Forno</t>
  </si>
  <si>
    <t>Pollo &amp; Grain</t>
  </si>
  <si>
    <t>Pollo Ad Astra Romana</t>
  </si>
  <si>
    <t>Pollo Forza</t>
  </si>
  <si>
    <t>Pollo Italiano Romana</t>
  </si>
  <si>
    <t>Pollo Pancetta</t>
  </si>
  <si>
    <t>Pollo Pesto Al Forno</t>
  </si>
  <si>
    <t>Quattro Formaggi Picante</t>
  </si>
  <si>
    <t>Queen Margherita</t>
  </si>
  <si>
    <t>Sloppy Guiseppe Classic</t>
  </si>
  <si>
    <t>Sloppy Vegan Classic</t>
  </si>
  <si>
    <t>Sloppy Vegan Romana</t>
  </si>
  <si>
    <t>Smoky BBQ Chicken Romana</t>
  </si>
  <si>
    <t>Spicy Giuseppe Romana</t>
  </si>
  <si>
    <t>Vegan Giardiniera</t>
  </si>
  <si>
    <t>Vegan Nourish Bowl</t>
  </si>
  <si>
    <t>Veneziana</t>
  </si>
  <si>
    <t>Zucchini Linguine</t>
  </si>
  <si>
    <t>Baked Vanilla Cheesecake</t>
  </si>
  <si>
    <t>Billionaire's Truffle Sundae</t>
  </si>
  <si>
    <t>Birthday Cake Sundae</t>
  </si>
  <si>
    <t>Biscoff Billionaire's Sundae</t>
  </si>
  <si>
    <t>Caffè Reale</t>
  </si>
  <si>
    <t>Dolcetti (drink and small dessert)</t>
  </si>
  <si>
    <t>Double Belgian Chocolate Brownie</t>
  </si>
  <si>
    <t>Frangelico Affogato</t>
  </si>
  <si>
    <t>Fruit of the Forest Sundae</t>
  </si>
  <si>
    <t>Gelato &amp; Sorbet (2 Scoops)</t>
  </si>
  <si>
    <t>Ginger &amp; Pumpkin Cake</t>
  </si>
  <si>
    <t>Golden Caramel Chocolate Dough Balls</t>
  </si>
  <si>
    <t>Honeycomb &amp; Caramel Cream Slice</t>
  </si>
  <si>
    <t>Jam Doughnuts</t>
  </si>
  <si>
    <t>Lemon &amp; Raspberry Cheesecake</t>
  </si>
  <si>
    <t>Lotus Biscoff Cheesecake</t>
  </si>
  <si>
    <t>Red Berry Vanilla Cheesecake</t>
  </si>
  <si>
    <t>Salted Caramel Profiteroles</t>
  </si>
  <si>
    <t>Sicilian Lemon &amp; White Chocolate Roulade</t>
  </si>
  <si>
    <t>Sticky Toffee Bundt Cake</t>
  </si>
  <si>
    <t xml:space="preserve">White Chocolate &amp; Salted Caramel Pizza Dolce </t>
  </si>
  <si>
    <t>Acqua Panna Still Mineral</t>
  </si>
  <si>
    <t>Courvoisier, Jameson, Jack Daniel's, Barcardi, Amaretto, Campari</t>
  </si>
  <si>
    <t>Amalfi Limoncello</t>
  </si>
  <si>
    <t>Amalfi Peachello</t>
  </si>
  <si>
    <t>Appletiser</t>
  </si>
  <si>
    <t>Apple Juice</t>
  </si>
  <si>
    <t xml:space="preserve">Baileys </t>
  </si>
  <si>
    <t>Bellini Spritz</t>
  </si>
  <si>
    <t>Berry Mojito</t>
  </si>
  <si>
    <t>Campari G &amp; T</t>
  </si>
  <si>
    <t>Campari Negroni</t>
  </si>
  <si>
    <t>Chianti Riserva D.O.C.G.</t>
  </si>
  <si>
    <t>Classic Free &amp; T</t>
  </si>
  <si>
    <t>Classic G&amp;T</t>
  </si>
  <si>
    <t>Classic Spritzer</t>
  </si>
  <si>
    <t>Coca-Cola Classic</t>
  </si>
  <si>
    <t>Coca-Cola Zero Sugar</t>
  </si>
  <si>
    <t>Cornish Orchards Raspberry &amp; Elderflower - 500ml</t>
  </si>
  <si>
    <t>Cornish Orchards Gold Cider - 500ml</t>
  </si>
  <si>
    <t>Dean Street Collins</t>
  </si>
  <si>
    <t>Elderflower &amp; Mint Sparkle</t>
  </si>
  <si>
    <t>Emilia</t>
  </si>
  <si>
    <t>Fever-Tree Tonic Water</t>
  </si>
  <si>
    <t>Fuller'S Organic Honey Dew Golden Ale</t>
  </si>
  <si>
    <t>Fuller's London Pride Amber Ale - 500ml</t>
  </si>
  <si>
    <t>Garden G &amp; T</t>
  </si>
  <si>
    <t>Gavi di Gavi D.O.C.G.</t>
  </si>
  <si>
    <t>Gluten-Free Peroni Nastro Azzurro - 330ml</t>
  </si>
  <si>
    <t>Grecanico Chardonnay</t>
  </si>
  <si>
    <t>Ketel One Vodka</t>
  </si>
  <si>
    <t>Lime &amp; Ginger Sparkle</t>
  </si>
  <si>
    <t>Lipton Peach Ice Tea</t>
  </si>
  <si>
    <t>Malbec</t>
  </si>
  <si>
    <t>Marche Rosso</t>
  </si>
  <si>
    <t>Margarita</t>
  </si>
  <si>
    <t>Meantime Anytime Ipa</t>
  </si>
  <si>
    <t>Meantime Pizza Pale - 330ml</t>
  </si>
  <si>
    <t>Montepulciano D'Abruzzo</t>
  </si>
  <si>
    <t>Nero D’Avola Shiraz D.O.C</t>
  </si>
  <si>
    <t>Oasis Exotic Fruits Zero</t>
  </si>
  <si>
    <t>Oasis Summer Fruits</t>
  </si>
  <si>
    <t>Oat Milk Cappuccino</t>
  </si>
  <si>
    <t>Oat Milk Flat White</t>
  </si>
  <si>
    <t>Oat Milk Hot Chocolate</t>
  </si>
  <si>
    <t>Oat Milk Latte</t>
  </si>
  <si>
    <t>Oat Milk Macchiato</t>
  </si>
  <si>
    <t>Oat Milk Mocha</t>
  </si>
  <si>
    <t>One Living Ginger Kombucha</t>
  </si>
  <si>
    <t>Passion Fruit Still Lemonade</t>
  </si>
  <si>
    <t>Paloma Hot</t>
  </si>
  <si>
    <t>Peach Sparkle</t>
  </si>
  <si>
    <t>Peachcello Spritz</t>
  </si>
  <si>
    <t>Peroni Gran Riserva - 500ml</t>
  </si>
  <si>
    <t>Peroni Libera</t>
  </si>
  <si>
    <t xml:space="preserve">Peroni Nastro Azzurro - 330ml </t>
  </si>
  <si>
    <t>Peroni Nastro Azzurro - 330ml 0.0%</t>
  </si>
  <si>
    <t>Pizza pal float</t>
  </si>
  <si>
    <t>PizzaExpress Birthday Brew - 330ml</t>
  </si>
  <si>
    <t>Prosecco D.O.C Rosé</t>
  </si>
  <si>
    <t>Provence Rosé</t>
  </si>
  <si>
    <t>Raspberry Cosmo Spritz</t>
  </si>
  <si>
    <t>Raspberry Sparkle</t>
  </si>
  <si>
    <t>Rhubarb &amp; Raspberry G&amp;T</t>
  </si>
  <si>
    <t>Salted Caramel Iced Latte</t>
  </si>
  <si>
    <t>San Pellegrino Aranciata Rossa</t>
  </si>
  <si>
    <t>San Pellegrino Sparkling Mineral Water</t>
  </si>
  <si>
    <t>Sauvignon Blanc</t>
  </si>
  <si>
    <t>Schweppes Mixers – Soda Water and Lemonade</t>
  </si>
  <si>
    <t>Sicilian Still Lemonade</t>
  </si>
  <si>
    <t>Soave D.O.C</t>
  </si>
  <si>
    <t>Soho Spritz</t>
  </si>
  <si>
    <t>Spiced Orange G&amp;G</t>
  </si>
  <si>
    <t xml:space="preserve">Sprite </t>
  </si>
  <si>
    <t>Strawberry Mimosa</t>
  </si>
  <si>
    <t>Strawberry Sicilian Still Lemonade</t>
  </si>
  <si>
    <t>Verdicchio</t>
  </si>
  <si>
    <t>White peach sparkling spirulina</t>
  </si>
  <si>
    <t>Kids</t>
  </si>
  <si>
    <t>Piccolo Menu</t>
  </si>
  <si>
    <t>Piccolo Milk</t>
  </si>
  <si>
    <t>Cawston Press Kids' Drink - Apple &amp; Pear</t>
  </si>
  <si>
    <t>Cawston Press Kids' Drink - Summer Berries</t>
  </si>
  <si>
    <t>Cawston Press Kids' Drink - Sunshine Orange</t>
  </si>
  <si>
    <t>Innocent Apple &amp; Mango</t>
  </si>
  <si>
    <t>Innocent Apple &amp; Strawberry</t>
  </si>
  <si>
    <t>PizzaHut</t>
  </si>
  <si>
    <t>London Strand</t>
  </si>
  <si>
    <t>update to London in August</t>
  </si>
  <si>
    <t xml:space="preserve">lunchtime buffet 7 days a week </t>
  </si>
  <si>
    <t>3 different kids offers including buffet, mega deal and mini deal</t>
  </si>
  <si>
    <t>multiple deals for various party sizes</t>
  </si>
  <si>
    <t>select your own base &amp; can customise toppings</t>
  </si>
  <si>
    <t>BBQ Chicken Wings</t>
  </si>
  <si>
    <t>southampton westquay</t>
  </si>
  <si>
    <t>metro retail park</t>
  </si>
  <si>
    <t>Pepperoni</t>
  </si>
  <si>
    <t>Chocolate Chip Cookie Dough</t>
  </si>
  <si>
    <t>Bbq Chicken Wings</t>
  </si>
  <si>
    <t>Hot Honey BBQ Chicken Wings</t>
  </si>
  <si>
    <t>Cheesy Triangles</t>
  </si>
  <si>
    <t>Chicken Bites</t>
  </si>
  <si>
    <t>Hot Honey Chicken Bites</t>
  </si>
  <si>
    <t>Cheesy Fries</t>
  </si>
  <si>
    <t>Garlic Bread with Cheese</t>
  </si>
  <si>
    <t>Jalapeño Poppers</t>
  </si>
  <si>
    <t>Mini Corn on the Cob</t>
  </si>
  <si>
    <t>Cheesy bite bites</t>
  </si>
  <si>
    <t>Loaded Cheesy bite bites</t>
  </si>
  <si>
    <t>Loaded spicy Cheesy bite bites</t>
  </si>
  <si>
    <t>Loaded Cheesy bite bites with bacon</t>
  </si>
  <si>
    <t>Double Chicken Wings</t>
  </si>
  <si>
    <t>Double Chicken Bites</t>
  </si>
  <si>
    <t>Southern Fried Nuggets</t>
  </si>
  <si>
    <t>Vegan Southern Fried Nuggets</t>
  </si>
  <si>
    <t>2 Toppings</t>
  </si>
  <si>
    <t>4 Toppings</t>
  </si>
  <si>
    <t>Vegan 2 toppings</t>
  </si>
  <si>
    <t>Vegan 4 toppings</t>
  </si>
  <si>
    <t>Bbq Americano</t>
  </si>
  <si>
    <t>Bbq Chicken and Ham Flatbread</t>
  </si>
  <si>
    <t>BBQ Melt with Fries</t>
  </si>
  <si>
    <t>Chic Chicken (Chicken &amp; Mushroom)</t>
  </si>
  <si>
    <t>Chicken Delight</t>
  </si>
  <si>
    <t>Chicken Delight Flatbread</t>
  </si>
  <si>
    <t>Chicken Supreme</t>
  </si>
  <si>
    <t>Pepperoni &amp; Spicy 'Nduja</t>
  </si>
  <si>
    <t>Chicken Fajita</t>
  </si>
  <si>
    <t>Double Pepperoni &amp; Spicy Honey</t>
  </si>
  <si>
    <t>Farmhouse (Ham &amp; Mushroom)</t>
  </si>
  <si>
    <t>Flamin' Buffalo</t>
  </si>
  <si>
    <t>Hawaiian</t>
  </si>
  <si>
    <t>Hot and Spicy Chicken</t>
  </si>
  <si>
    <t>Hot and Spicy Veg</t>
  </si>
  <si>
    <t>Loaded BBQ Bacon Mac n cheese</t>
  </si>
  <si>
    <t>Mac and Cheese</t>
  </si>
  <si>
    <t>Main Salad</t>
  </si>
  <si>
    <t>Margherita</t>
  </si>
  <si>
    <t>Meat Feast</t>
  </si>
  <si>
    <t>Meat Feast Sizzler</t>
  </si>
  <si>
    <t>Veggie Supreme</t>
  </si>
  <si>
    <t>Vegan Veggie Supreme</t>
  </si>
  <si>
    <t>Veggie Sizzler</t>
  </si>
  <si>
    <t>Vegan Veggie Sizzler</t>
  </si>
  <si>
    <t>Meat Feast Hot</t>
  </si>
  <si>
    <t>Meat Feast Melt with Fries</t>
  </si>
  <si>
    <t>Pepperoni Feast</t>
  </si>
  <si>
    <t>Pepperoni Melt with Fries</t>
  </si>
  <si>
    <t>Posh Mac and Cheese</t>
  </si>
  <si>
    <t>Spicy Veg Melt with Fries</t>
  </si>
  <si>
    <t>Meat Supreme</t>
  </si>
  <si>
    <t>The G.o.a.t</t>
  </si>
  <si>
    <t>The Spicy G.O.A.T</t>
  </si>
  <si>
    <t>The Little Flamin' Buffalo</t>
  </si>
  <si>
    <t>The Little G.o.a.t</t>
  </si>
  <si>
    <t>The Little G.O.A.T. Flatbread</t>
  </si>
  <si>
    <t>Toasted Three Cheese Melt with Fries</t>
  </si>
  <si>
    <t>Vegan Flamin' Buffalo</t>
  </si>
  <si>
    <t>Vegan Hot 'N' Spicy Veg</t>
  </si>
  <si>
    <t>Vegan Margherita</t>
  </si>
  <si>
    <t>Beyond Pepperoni Feast</t>
  </si>
  <si>
    <t>Vegan Veggie</t>
  </si>
  <si>
    <t>Chicken SIzzler</t>
  </si>
  <si>
    <t>Beef burger</t>
  </si>
  <si>
    <t>Cholula chicken flatbread</t>
  </si>
  <si>
    <t>Cholula Cauliflower flatbread</t>
  </si>
  <si>
    <t>Cholula Chicken Sizzler</t>
  </si>
  <si>
    <t>Cholula Cauliflower Sizzler</t>
  </si>
  <si>
    <t>Vegan Virtuous Veg Flatbread</t>
  </si>
  <si>
    <t>Veggie</t>
  </si>
  <si>
    <t>Vegan Beyond Pepperoni Feast</t>
  </si>
  <si>
    <t>Virtuous Veg</t>
  </si>
  <si>
    <t>Virtuous Veg Flatbread</t>
  </si>
  <si>
    <t>Americano with Milk</t>
  </si>
  <si>
    <t>Bottle of Pepsi</t>
  </si>
  <si>
    <t>Lipton Peach Iced Tea</t>
  </si>
  <si>
    <t>Bottomless Soft Drink</t>
  </si>
  <si>
    <t>Kids Bottomless Drink</t>
  </si>
  <si>
    <t>Kids Bottomless Squash</t>
  </si>
  <si>
    <t>Kids Orange Juice</t>
  </si>
  <si>
    <t>Kids Apple Juice</t>
  </si>
  <si>
    <t>Kids Milk</t>
  </si>
  <si>
    <t>Brewdog Punk Ipa</t>
  </si>
  <si>
    <t>Corona Cero Alcohol Free Lager</t>
  </si>
  <si>
    <t>Bulmers Original Cider</t>
  </si>
  <si>
    <t>Caffe Latte</t>
  </si>
  <si>
    <t>Fruit Shoot</t>
  </si>
  <si>
    <t>Gingerella Ginger Ale</t>
  </si>
  <si>
    <t>J2o Apple and Raspberry</t>
  </si>
  <si>
    <t>J2o Orange and Passionfruit</t>
  </si>
  <si>
    <t>Kopparberg Strawberry and Lime</t>
  </si>
  <si>
    <t>Orange Juice</t>
  </si>
  <si>
    <t>San Miguel</t>
  </si>
  <si>
    <t>Soda Folk Cream Soda</t>
  </si>
  <si>
    <t>Still / Sparkling Water</t>
  </si>
  <si>
    <t>Virgil's Black Cherry Cream Soda</t>
  </si>
  <si>
    <t>Virgil's Cream Soda</t>
  </si>
  <si>
    <t>Virgil's Cream Soda / Black Cherry Cream Soda</t>
  </si>
  <si>
    <t>White Zinfandel</t>
  </si>
  <si>
    <t>White Zinfandel 175ml</t>
  </si>
  <si>
    <t>White Zinfandel Bottlel</t>
  </si>
  <si>
    <t>Yorkshire Tea with Milk</t>
  </si>
  <si>
    <t>Cookies and Cream Cookie Dough</t>
  </si>
  <si>
    <t>Hot Chocolate Brownie</t>
  </si>
  <si>
    <t>I Can't Believe It's Not Cheesecake</t>
  </si>
  <si>
    <t>Ice Cream Factory</t>
  </si>
  <si>
    <t>Raspberry Ice</t>
  </si>
  <si>
    <t>Sharing Cookie Dough</t>
  </si>
  <si>
    <t>So Scoffable Biscoff Cheesecake &amp; Ice Cream</t>
  </si>
  <si>
    <t>White Chocolate and Caramel Cookie Dough</t>
  </si>
  <si>
    <t>Smores cookie dough</t>
  </si>
  <si>
    <t>mini donuts</t>
  </si>
  <si>
    <t>chicken chunks</t>
  </si>
  <si>
    <t>breaded chicken tenders</t>
  </si>
  <si>
    <t>boneless platter</t>
  </si>
  <si>
    <t>salad bowl</t>
  </si>
  <si>
    <t>festive feast loaded cheesy bites</t>
  </si>
  <si>
    <t>brie bacon cranberry loaded cheesy bites</t>
  </si>
  <si>
    <t>brie cranbery loaded cbbs</t>
  </si>
  <si>
    <t>macaroni cheese</t>
  </si>
  <si>
    <t>pepperoni dup flatzz</t>
  </si>
  <si>
    <t>three cheese flatzz</t>
  </si>
  <si>
    <t>chicken fajita flatzz</t>
  </si>
  <si>
    <t>pesto vegetable flatzz</t>
  </si>
  <si>
    <t>brie, bacon &amp; cranberry</t>
  </si>
  <si>
    <t>brie &amp; cranberry</t>
  </si>
  <si>
    <t>festive feast</t>
  </si>
  <si>
    <t>chicken and pesto</t>
  </si>
  <si>
    <t>Birmingham New Street</t>
  </si>
  <si>
    <t>PLEASE GO ON POPEYES WEBSITE AND USE CLICK &amp; COLLECT FUNCTIONALITY IF YOU'RE NOT ABLE TO VISIT THE RESTAURANT - DO NOT USE DELIVEROO AS THIS IS MORE EXPENSIVE!</t>
  </si>
  <si>
    <t>Meal deals with sides, drinks &amp; dips</t>
  </si>
  <si>
    <t>Kids Meals (chicken, chips/salad, drink)</t>
  </si>
  <si>
    <t>* taken from london waterlook restaurant</t>
  </si>
  <si>
    <t>* taken from brighton restaurant</t>
  </si>
  <si>
    <t>Hot Honey Sandwich</t>
  </si>
  <si>
    <t>Strawberry Whipz</t>
  </si>
  <si>
    <t>Regular Soda</t>
  </si>
  <si>
    <t>Garlic Parm Saucin' Wings (6)</t>
  </si>
  <si>
    <t>Garlic Parm Saucin' Wings (8)</t>
  </si>
  <si>
    <t>Garlic Parm Saucin' Wings (12)</t>
  </si>
  <si>
    <t>Bold BBQ Saucin' Wings (6)</t>
  </si>
  <si>
    <t>Bold BBQ Saucin' Wings (8)</t>
  </si>
  <si>
    <t>Bold BBQ Saucin' Wings (12)</t>
  </si>
  <si>
    <t>Hot Honey Saucin' Wings (6)</t>
  </si>
  <si>
    <t>Hot Honey Saucin' Wings (8)</t>
  </si>
  <si>
    <t>Garlic Parm Saucin' Boneless (6)</t>
  </si>
  <si>
    <t>Garlic Parm Saucin' Boneless (8)</t>
  </si>
  <si>
    <t>Garlic Parm Saucin' Boneless (12)</t>
  </si>
  <si>
    <t>Hot Honey Saucin' Boneless (6)</t>
  </si>
  <si>
    <t>Hot Honey Saucin' Boneless (8)</t>
  </si>
  <si>
    <t>Hot Honey Saucin' Boneless (12)</t>
  </si>
  <si>
    <t>Buffalo Saucin' Boneless (6)</t>
  </si>
  <si>
    <t>Buffalo Saucin' Boneless (8)</t>
  </si>
  <si>
    <t>Buffalo Saucin' Boness (12)</t>
  </si>
  <si>
    <t>Bold BBQ Saucin' Boneless (6)</t>
  </si>
  <si>
    <t>Bold BBQ Saucin' Boneless (8)</t>
  </si>
  <si>
    <t>Bold BBQ Saucin' Boneless (12)</t>
  </si>
  <si>
    <t>Buffalo Saucin' Wings (6)</t>
  </si>
  <si>
    <t>Buffalo Saucin' Wings (8)</t>
  </si>
  <si>
    <t>Buffalo Saucin' Wings (12)</t>
  </si>
  <si>
    <t>Boneless Box</t>
  </si>
  <si>
    <t>Hot Honey Box Meal</t>
  </si>
  <si>
    <t>Classic Superstack Box Meal</t>
  </si>
  <si>
    <t>Louisiana BBQ Sandwich Box Meal</t>
  </si>
  <si>
    <t>The Deluxe Box Meal</t>
  </si>
  <si>
    <t>The Spicy Deluxe Box Meal</t>
  </si>
  <si>
    <t>The Chicken Sandwich Box Meal</t>
  </si>
  <si>
    <t>The Spicy Chicken Sandwich Box Meal</t>
  </si>
  <si>
    <t>Combo Box Meal</t>
  </si>
  <si>
    <t>Hot Honey BIG Box Meal</t>
  </si>
  <si>
    <t>Boneless BIG Box</t>
  </si>
  <si>
    <t>Classic Superstack BIG Box Meal</t>
  </si>
  <si>
    <t>Spicy Superstack BIG Box Meal</t>
  </si>
  <si>
    <t>Louisiana BBQ Sandwich BIG Box Meal</t>
  </si>
  <si>
    <t>The Deluxe BIG Box Meal</t>
  </si>
  <si>
    <t>The Spicy Deluxe BIG Box Meal</t>
  </si>
  <si>
    <t>The Chicken Sandwich BIG Box Meal</t>
  </si>
  <si>
    <t>The Spicy Chicken Sandwich BIG Box Meal</t>
  </si>
  <si>
    <t>Combo BIG Box Meal</t>
  </si>
  <si>
    <t>Classic Superstack Sandwich</t>
  </si>
  <si>
    <t>Spicy Superstack Sandwich</t>
  </si>
  <si>
    <t>Louisiana BBQ</t>
  </si>
  <si>
    <t>The Classic Chicken Sandwich</t>
  </si>
  <si>
    <t>The Spicy Chicken Sandwich</t>
  </si>
  <si>
    <t>The Deluxe Sandwich</t>
  </si>
  <si>
    <t>The Spicy Deluxe Sandwich</t>
  </si>
  <si>
    <t>Red Bean Creole Sandwich</t>
  </si>
  <si>
    <t>The Double Stack</t>
  </si>
  <si>
    <t>The Spicy Double Stack</t>
  </si>
  <si>
    <t>Buffalo Ranch Sandwich</t>
  </si>
  <si>
    <t>Louisiana BBQ Red Bean Sandwich</t>
  </si>
  <si>
    <t>Buffalo Ranch Sandwich Box Meal</t>
  </si>
  <si>
    <t>Chicken Wrap</t>
  </si>
  <si>
    <t>Spicy Chicken Wrap</t>
  </si>
  <si>
    <t>Louisiana BBQ Wrap</t>
  </si>
  <si>
    <t>Classic Tenders (3)</t>
  </si>
  <si>
    <t>Spicy Tenders (3)</t>
  </si>
  <si>
    <t>Classic Tenders (5)</t>
  </si>
  <si>
    <t>Spicy Tenders (5)</t>
  </si>
  <si>
    <t>Classic Tenders (8)</t>
  </si>
  <si>
    <t>Spicy Tenders (8)</t>
  </si>
  <si>
    <t>2 Piece Signature Louisiana Chicken</t>
  </si>
  <si>
    <t>3 Piece Signature Louisiana Chicken</t>
  </si>
  <si>
    <t>6 Piece Signature Louisiana Chicken</t>
  </si>
  <si>
    <t>Boneless (6)</t>
  </si>
  <si>
    <t>Boneless (8)</t>
  </si>
  <si>
    <t>Boneless (12)</t>
  </si>
  <si>
    <t>Boneless (20)</t>
  </si>
  <si>
    <t>Hot Wings (6)</t>
  </si>
  <si>
    <t>Hot Wings (8)</t>
  </si>
  <si>
    <t>Hot Wings (12)</t>
  </si>
  <si>
    <t>Hot Wings (20)</t>
  </si>
  <si>
    <t>Gravy Savin' Box</t>
  </si>
  <si>
    <t>1 Piece &amp; Fries</t>
  </si>
  <si>
    <t>2 Classic Tenders &amp; Fries</t>
  </si>
  <si>
    <t>2 Spicy Tenders &amp; Fries</t>
  </si>
  <si>
    <t xml:space="preserve">1 Classic Tender &amp; Fries </t>
  </si>
  <si>
    <t>1 Spicy Tender &amp; Fries</t>
  </si>
  <si>
    <t>3 Hot Wings &amp; Fries</t>
  </si>
  <si>
    <t>2 Hot Wings &amp; Fries</t>
  </si>
  <si>
    <t xml:space="preserve">Classic Savin' Wrap And Fries </t>
  </si>
  <si>
    <t>Spicy Savin' Wrap And Fries</t>
  </si>
  <si>
    <t>Classic Savin' Wrap</t>
  </si>
  <si>
    <t>Spicy Savin' Wrap</t>
  </si>
  <si>
    <t>Nuggets Smurfs Poppy Meal</t>
  </si>
  <si>
    <t>Tenders Surfs Poppy Meal</t>
  </si>
  <si>
    <t>Wrap Smurfs Poppy Meal</t>
  </si>
  <si>
    <t>Chicken Sandwich With Mayo Smurfs Poppy Meal</t>
  </si>
  <si>
    <t>Mac &amp; Cheese Smurfs Poppy Meal</t>
  </si>
  <si>
    <t>Regular Fries</t>
  </si>
  <si>
    <t>Large Fries</t>
  </si>
  <si>
    <t>Large Cajun Fries</t>
  </si>
  <si>
    <t>Smoky Beans</t>
  </si>
  <si>
    <t>Biscuit &amp; Cajun Gravy</t>
  </si>
  <si>
    <t>Cajun Gravy</t>
  </si>
  <si>
    <t>Original Biscuit</t>
  </si>
  <si>
    <t>Biscuit &amp; Honey</t>
  </si>
  <si>
    <t>Mash &amp; Cajun Gravy</t>
  </si>
  <si>
    <t>Biscuit &amp; Hot Honey</t>
  </si>
  <si>
    <t>Biscuit &amp; Nutella</t>
  </si>
  <si>
    <t>Cajun Rice</t>
  </si>
  <si>
    <t>Millionaire Shake</t>
  </si>
  <si>
    <t>Strawberry Cheesecake Shake</t>
  </si>
  <si>
    <t>Made With Oreo Shake</t>
  </si>
  <si>
    <t>Vanilla Shake</t>
  </si>
  <si>
    <t>Strawberry Shake</t>
  </si>
  <si>
    <t>Chocolate Shake</t>
  </si>
  <si>
    <t>Mint Shake Made With Oreo</t>
  </si>
  <si>
    <t>Large Biscoff Shake</t>
  </si>
  <si>
    <t>Large Made With Oreo Shake</t>
  </si>
  <si>
    <t>Large Strawberry Cheesecake Shake</t>
  </si>
  <si>
    <t>Large Chocolate Shake</t>
  </si>
  <si>
    <t>Large Strawberry Shake</t>
  </si>
  <si>
    <t>Large Vanilla Shake</t>
  </si>
  <si>
    <t>Large Soda</t>
  </si>
  <si>
    <t>Regular Coca-Cola Classic</t>
  </si>
  <si>
    <t>Large Coca-Cola Classic</t>
  </si>
  <si>
    <t>Coca Cola Oreo Zero</t>
  </si>
  <si>
    <t>Red Bull Energy Drink</t>
  </si>
  <si>
    <t>Red Bull Iced Vanilla Berry</t>
  </si>
  <si>
    <t>Red Bull Pink Edition - Forest Fruits</t>
  </si>
  <si>
    <t>One Natural Spring Water</t>
  </si>
  <si>
    <t>Caramel Latte</t>
  </si>
  <si>
    <t>White Americano</t>
  </si>
  <si>
    <t>Black Americano</t>
  </si>
  <si>
    <t>Fruit Shoot Orange</t>
  </si>
  <si>
    <t>Fruit Shoot Apple And Blackcurrant</t>
  </si>
  <si>
    <t>Tropicana Orange Juice</t>
  </si>
  <si>
    <t>Jimmy's Iced Coffee</t>
  </si>
  <si>
    <t>M&amp;M Whipz</t>
  </si>
  <si>
    <t>Vanilla Whipz</t>
  </si>
  <si>
    <t>Chocolate Whipz</t>
  </si>
  <si>
    <t>Made With Oreo Whipz</t>
  </si>
  <si>
    <t>Biscoff Whipz</t>
  </si>
  <si>
    <t>Strawberry Cheesecake Whipz</t>
  </si>
  <si>
    <t>Millionaire Whipz</t>
  </si>
  <si>
    <t>Mini Biscoff Whipz</t>
  </si>
  <si>
    <t xml:space="preserve">Mini Oreo Whips </t>
  </si>
  <si>
    <t>Mini Strawberry Whipz</t>
  </si>
  <si>
    <t>Mini M&amp;M Whipz</t>
  </si>
  <si>
    <t>Mini Vanilla Whipz</t>
  </si>
  <si>
    <t>Mini Chocolate Whipz</t>
  </si>
  <si>
    <t>Mini Millionaire Whipz</t>
  </si>
  <si>
    <t>Mini Strawberry Cheesecake Whipz</t>
  </si>
  <si>
    <t>Kickback</t>
  </si>
  <si>
    <t>Ranch</t>
  </si>
  <si>
    <t>Garlic Mayo</t>
  </si>
  <si>
    <t>Bold BBQ</t>
  </si>
  <si>
    <t>Hot Honey</t>
  </si>
  <si>
    <t>Louisiana Hot</t>
  </si>
  <si>
    <t>Buffalo</t>
  </si>
  <si>
    <t>Mango Habanero</t>
  </si>
  <si>
    <t>Classic Mayo</t>
  </si>
  <si>
    <t>vegetarian, vegan + gluten free menus: 'meat-free mondays' 50% off vegetarian or vegan food with club prezzo app, 'free from' wednesdays 50% off gluten free food
drinks menu: 2 for 1 cocktails from 8pm, speedy ordering, exclusive member only pricing, rewards + discounts with club prezzo app, bottomless beer, wine + prosecco for 21.95 pp, bottomless cocktails for 24.95 pp
a la carte menu: member pricing for club prezzo app members, 3 dips for the price of 2, 2 sides for 8.00, free birthday cake for club prezzo members</t>
  </si>
  <si>
    <t>kids christmas menu:
8-12 year olds: 2 courses 12.00, 3 courses 14.00
2-8 year olds: 2 courses 8.50, 3 courses 9.50
0-2 year olds: 1 course 4.00, 2 courses 5.00
kids eat free every school holiday with valid voucher, Welcome to the Prezzo Italian Kids Club Subscription. Feed up to three kids a free 3-course meal every visit with one adult main for only £1.99 a month. Dine any day, cancel or pause anytime, and manage it all easily in the Club Prezzo app.</t>
  </si>
  <si>
    <t>black friday e-gift card offer 20% off, 25% student discount with unidays, partner discounts: BLC, defense discount card, tastecard, tesco clubcard, meerkat meals, gourmet society, student beans, unidays, buyagift, merlin</t>
  </si>
  <si>
    <t>chicken milanese burger: make it veggie for 13.75, upgrade to any large pizza for 3.00 extra, extra scoop of ice cream for 1.50, gluten-free fries + salad availble on kids menu, kids build your own sundae + upgrade for 1.50 extra, kids free unlimited peas with your meal - just ask your server, kids secret word 'rainbow' for rainbow veggie pasta, double chicken on pizzas for +3.00</t>
  </si>
  <si>
    <t>London Victoria</t>
  </si>
  <si>
    <t>Exmouth</t>
  </si>
  <si>
    <t>Leeds The Light</t>
  </si>
  <si>
    <t>Ham &amp; Mushroom</t>
  </si>
  <si>
    <t>Sauvignon Blanc (New Zealand) - bottle</t>
  </si>
  <si>
    <t>Blackcurrant &amp; Prosecco Cheesecake</t>
  </si>
  <si>
    <t>Baked Italian Orange Cheesecake</t>
  </si>
  <si>
    <t>Dark Chocolate Gianduiotto</t>
  </si>
  <si>
    <t>Honeycomb Smash Cheesecake</t>
  </si>
  <si>
    <t>Quadruple Chocolate Cookie Dough</t>
  </si>
  <si>
    <t>Italian Gelato or Sorbetto</t>
  </si>
  <si>
    <t>Hot Chocolate Fudge Cake</t>
  </si>
  <si>
    <t>Lotus Biscoff Cheesecake with Banana</t>
  </si>
  <si>
    <t>n</t>
  </si>
  <si>
    <t>Passion Fruit Gelato</t>
  </si>
  <si>
    <t>Prezzos Best Ever Chocolate Cake</t>
  </si>
  <si>
    <t>Sicilian Lemon Meringue Pie</t>
  </si>
  <si>
    <t>Caramel Macchiato Sundae</t>
  </si>
  <si>
    <t>Strawberry Sundae</t>
  </si>
  <si>
    <t>Two Scoops of Ice Cream or Sorbet</t>
  </si>
  <si>
    <t>Strawberry Shortbread Sundae</t>
  </si>
  <si>
    <t>Billionaire Banoffee Sundae</t>
  </si>
  <si>
    <t>Cookies and Cream Sundae</t>
  </si>
  <si>
    <t>The Prezzo Chocolate &amp; Cherry Sundae</t>
  </si>
  <si>
    <t>TIramisu for two</t>
  </si>
  <si>
    <t>Freshly Cooked Nutella Doughnut Balls</t>
  </si>
  <si>
    <t>Triple Chocolate Tart</t>
  </si>
  <si>
    <t>7Up Free 330Ml</t>
  </si>
  <si>
    <t>Amaretto Old Fashioned</t>
  </si>
  <si>
    <t>Bloody Orange &amp; Peach Spritz</t>
  </si>
  <si>
    <t>Apple &amp; Elderflower Cooler</t>
  </si>
  <si>
    <t>Apple Juice 200Ml</t>
  </si>
  <si>
    <t>AquaRiva Blanco Tequila 50ml</t>
  </si>
  <si>
    <t>Bacardi Carta Blanca Rum 50ml</t>
  </si>
  <si>
    <t>Bacardi Spiced Rum 50ml</t>
  </si>
  <si>
    <t>Baileys 50ml</t>
  </si>
  <si>
    <t>Barbera (Piemonte, Italy)</t>
  </si>
  <si>
    <t>Barolo (Piemonte, Italy) bottle</t>
  </si>
  <si>
    <t>Beefeater Gin 50ml</t>
  </si>
  <si>
    <t>Beefeater Pink Strawberry Gin 50ml</t>
  </si>
  <si>
    <t>Big Drop (alcohol free ale)</t>
  </si>
  <si>
    <t>Birrificio Angelo Poretti Pint</t>
  </si>
  <si>
    <t>Lemon Iced Tea</t>
  </si>
  <si>
    <t>Blackberry Bergamot Fizz</t>
  </si>
  <si>
    <t>Blackberry Negroni</t>
  </si>
  <si>
    <t>Blood Orange Gin and Tonic</t>
  </si>
  <si>
    <t>Blood Orange Lemonade</t>
  </si>
  <si>
    <t>Blood Orange Margarita</t>
  </si>
  <si>
    <t>Camden Pale Ale 330Ml (4.0% Abv)</t>
  </si>
  <si>
    <t>Cedars Classic 50ml</t>
  </si>
  <si>
    <t>Chardonnay (Australia)</t>
  </si>
  <si>
    <t>Cornish Orchards Berry Blush (Cornwall, UK)</t>
  </si>
  <si>
    <t>Cote de Provence Rose (175ml)</t>
  </si>
  <si>
    <t>Cote de Provence Rose (250ml)</t>
  </si>
  <si>
    <t>Cote de Provence Rose bottle</t>
  </si>
  <si>
    <t>Côte De Provence Rosé (France)</t>
  </si>
  <si>
    <t>Courvoisier Cognac 50ml</t>
  </si>
  <si>
    <t>Cranberry Juice 200Ml</t>
  </si>
  <si>
    <t>Angioletti Originale Apple Cider</t>
  </si>
  <si>
    <t>Diet Pepsi 330Ml</t>
  </si>
  <si>
    <t>Disaronno Amaretto 50ml</t>
  </si>
  <si>
    <t>Doom Bar</t>
  </si>
  <si>
    <t xml:space="preserve">Coca Cola Original </t>
  </si>
  <si>
    <t>Coca Cola Zero Sugar</t>
  </si>
  <si>
    <t>Lemon Drop Martini</t>
  </si>
  <si>
    <t>Ferrari Maximu Blanc de Blanc (Trentino, Italy)</t>
  </si>
  <si>
    <t>Four Roses Bourbon 50ml</t>
  </si>
  <si>
    <t>Gavi (Piemonte, Italy) Bottle</t>
  </si>
  <si>
    <t>Italicus Spritz</t>
  </si>
  <si>
    <t>Ichnusa (Sardinian, Italy)</t>
  </si>
  <si>
    <t>Italicus Bergamot Liqueur</t>
  </si>
  <si>
    <t>Barcardi Carta Blanc Rum</t>
  </si>
  <si>
    <t>Luxardo Limoncello</t>
  </si>
  <si>
    <t>Inzolia (Sicily, Italy)</t>
  </si>
  <si>
    <t>J2O Orange &amp; Passionfruit 275Ml</t>
  </si>
  <si>
    <t>Jack Daniels 50ml</t>
  </si>
  <si>
    <t>Johnnie Walker Black Label 50ml</t>
  </si>
  <si>
    <t>Lemon and Elderflower Spritz</t>
  </si>
  <si>
    <t>Lemon basil trip</t>
  </si>
  <si>
    <t>Limoncello 50ml</t>
  </si>
  <si>
    <t>London Pride 500ml</t>
  </si>
  <si>
    <t>Lucky Saint 330Ml (0.5% Abv)</t>
  </si>
  <si>
    <t>Malbec (Argentina) (175ml)</t>
  </si>
  <si>
    <t>Malbec (Argentina) (250ml)</t>
  </si>
  <si>
    <t>Malbec (Argentina) (bottle)</t>
  </si>
  <si>
    <t>Malfy Gin: Blood Orange, Grapefruit &amp; Lemon 50ml</t>
  </si>
  <si>
    <t>Malfy Gin: Blood Orange 25ml</t>
  </si>
  <si>
    <t>Malfy Gin: Blood Orange 50ml</t>
  </si>
  <si>
    <t>Malfy Gin: Lemon 25ml</t>
  </si>
  <si>
    <t>Malfy Gin: Lemon 50ml</t>
  </si>
  <si>
    <t>Meantime London Pale Ale 330Ml (4.3% Abv)</t>
  </si>
  <si>
    <t>Montepulciano (Abruzzo, Italy) bottle</t>
  </si>
  <si>
    <t>Morello Cherry Sour</t>
  </si>
  <si>
    <t>Morello Cherry Cooler</t>
  </si>
  <si>
    <t>Orange &amp; Pomegranate Cooler</t>
  </si>
  <si>
    <t>Orange Juice 200ml</t>
  </si>
  <si>
    <t>Peach and Vodka Spritz</t>
  </si>
  <si>
    <t>Peach Bellini</t>
  </si>
  <si>
    <t>Peach Iced Tea</t>
  </si>
  <si>
    <t>Peach ginger trip</t>
  </si>
  <si>
    <t>Pecornio (Abruzzo, Italy)</t>
  </si>
  <si>
    <t>Pepsi 330Ml</t>
  </si>
  <si>
    <t>Pepsi Max 330Ml</t>
  </si>
  <si>
    <t>Peroni Nastro Azzurro (5.1% Abv) Bottles</t>
  </si>
  <si>
    <t>Picpoul De Pinet (France)</t>
  </si>
  <si>
    <t>Pimm’S</t>
  </si>
  <si>
    <t>Pimms 50ml</t>
  </si>
  <si>
    <t>Pinot Grigio (Italy) (175ml)</t>
  </si>
  <si>
    <t>Pinot Grigio (Italy) (250ml)</t>
  </si>
  <si>
    <t>Pinot Grigio (Italy) bottle</t>
  </si>
  <si>
    <t>Pinot Grigio Rosé (Italy) (175ml)</t>
  </si>
  <si>
    <t>Pinot Grigio Rosé (Italy) (250ml)</t>
  </si>
  <si>
    <t>Pinot Grigio Rosé (Italy) bottle</t>
  </si>
  <si>
    <t>Zinfandel Rose 175ml</t>
  </si>
  <si>
    <t>Zinfandel Rose 250ml</t>
  </si>
  <si>
    <t>Zinfandel Rose Bottle</t>
  </si>
  <si>
    <t>Sangiovese Rosato 175ml</t>
  </si>
  <si>
    <t>Sangiovese Rosato 250ml</t>
  </si>
  <si>
    <t>Sangiovese Rosato Bottle</t>
  </si>
  <si>
    <t>Primitivo (Italy)</t>
  </si>
  <si>
    <t>Primitivo (Italy) Bottle</t>
  </si>
  <si>
    <t>Prosecco (Italy) Glass</t>
  </si>
  <si>
    <t>Prosecco (Italy) Bottle</t>
  </si>
  <si>
    <t>Prosecco Rose (Italy)</t>
  </si>
  <si>
    <t>Rekorderlig</t>
  </si>
  <si>
    <t>San Pellegrino Orange 330Ml</t>
  </si>
  <si>
    <t>Sangiovese (Emilia Romagna, Italy)/ House Red (175ml)</t>
  </si>
  <si>
    <t>Sangiovese (Emilia Romagna, Italy)/ House Red (250ml)</t>
  </si>
  <si>
    <t>Sangiovese (Emilia Romagna, Italy)/ House Red bottle</t>
  </si>
  <si>
    <t>Chardonnay (Veneto, Italy) 175ml</t>
  </si>
  <si>
    <t>Chardonnay (Veneto, Italy) 250ml</t>
  </si>
  <si>
    <t>Chardonnay (Veneto, Italy) Bottle</t>
  </si>
  <si>
    <t>Chianti Bottle</t>
  </si>
  <si>
    <t>Select Venetian Spritz</t>
  </si>
  <si>
    <t>Selection of Teas</t>
  </si>
  <si>
    <t>Absolute Vodka 50ml</t>
  </si>
  <si>
    <t>Barcardi Spiced Rum 50ml</t>
  </si>
  <si>
    <t>Wild Strawberry Lemonade</t>
  </si>
  <si>
    <t>Spiced Rum Punch</t>
  </si>
  <si>
    <t>Spiced Apple and Pear Martini</t>
  </si>
  <si>
    <t>Still/Sparkling Water</t>
  </si>
  <si>
    <t>Strawberry &amp; Bergamot Highball</t>
  </si>
  <si>
    <t>Strawberry &amp; Bergamot spritz</t>
  </si>
  <si>
    <t>Tanquaray Gin 50ml</t>
  </si>
  <si>
    <t>Trebbiano (Abruzzo, Italy)/House White (175ml)</t>
  </si>
  <si>
    <t>Trebbiano (Abruzzo, Italy)/House White (250ml)</t>
  </si>
  <si>
    <t>Trebbiano (Abruzzo, Italy)/House White Bottle</t>
  </si>
  <si>
    <t>Vecchia Romagna Brandy</t>
  </si>
  <si>
    <t>Olmeca Silver Tequila</t>
  </si>
  <si>
    <t>Caramel Brandy Coffee</t>
  </si>
  <si>
    <t>Bailey's Latte</t>
  </si>
  <si>
    <t>Hazelnut Amaretto Coffee</t>
  </si>
  <si>
    <t>Aubergine Parmigiana With Burrata</t>
  </si>
  <si>
    <t>Beef in Chianti With Porcini Mash</t>
  </si>
  <si>
    <t>Calabrese Burger</t>
  </si>
  <si>
    <t>Chicken  Cacciatore</t>
  </si>
  <si>
    <t>Chicken &amp; Roasted Peppers</t>
  </si>
  <si>
    <t>Chicken &amp; Roasted Peppers Pizzetta</t>
  </si>
  <si>
    <t>Chicken Alfredo Rigatoni</t>
  </si>
  <si>
    <t>Creamy Chicken &amp; Pancetta Rigatoni</t>
  </si>
  <si>
    <t>Chicken, Mushroom &amp; Garlic Rigatoni</t>
  </si>
  <si>
    <t>Rigatoni Arrabbiata</t>
  </si>
  <si>
    <t>Chicken Spaghetti Carbonara Al Forno</t>
  </si>
  <si>
    <t>Chicken, Bacon &amp; Avocado Salad</t>
  </si>
  <si>
    <t>Chicken, Prosciutto &amp; Sage Saltimbocca</t>
  </si>
  <si>
    <t>Courgette, Lemon &amp; Tarragon Risotto</t>
  </si>
  <si>
    <t>Courgette, Ricotta and Sundried Tomatoes Pizza</t>
  </si>
  <si>
    <t>Crab &amp; Lobster Ravioli with King Prawns</t>
  </si>
  <si>
    <t>Delica Pumpkin Ravioli</t>
  </si>
  <si>
    <t>Dolce E Piccante (Spicy)</t>
  </si>
  <si>
    <t>Goats Cheese &amp; Roasted Peppers - Pizza</t>
  </si>
  <si>
    <t>Goats Cheese &amp; Roasted Peppers - Salad</t>
  </si>
  <si>
    <t>Gorgonzola &amp; Prosciutto</t>
  </si>
  <si>
    <t>Grilled Chicken Breast with Mushrooms</t>
  </si>
  <si>
    <t>Ham, Mushroom &amp; Mascarpone</t>
  </si>
  <si>
    <t>The Spicy One</t>
  </si>
  <si>
    <t>Meat Lovers</t>
  </si>
  <si>
    <t>Double Pepperoni</t>
  </si>
  <si>
    <t>Tuscan Sausage &amp; Broccoli</t>
  </si>
  <si>
    <t>Tuscan BBQ Chicken</t>
  </si>
  <si>
    <t>King Prawn &amp; Burrata</t>
  </si>
  <si>
    <t>Creamy King Prawn &amp; Salmon Rigatoni</t>
  </si>
  <si>
    <t>Tuscan Beef And Mash</t>
  </si>
  <si>
    <t>Margherita Pizzetta</t>
  </si>
  <si>
    <t>Marsala Chicken With Mushrooms</t>
  </si>
  <si>
    <t>Oak-Smoked Salmon Penne</t>
  </si>
  <si>
    <t>Orzo, Tomato and Ricotta Salad</t>
  </si>
  <si>
    <t>Penne Alla Rusticana</t>
  </si>
  <si>
    <t>Penne Arrabbiata</t>
  </si>
  <si>
    <t>Calabrese Calzone</t>
  </si>
  <si>
    <t>Beef Shin Ravioli</t>
  </si>
  <si>
    <t>Pea &amp; Goats Cheese</t>
  </si>
  <si>
    <t>Porcini Mushroom &amp; Celeriac</t>
  </si>
  <si>
    <t>Pork &amp; Fennel Ragu</t>
  </si>
  <si>
    <t>Posh Pepperoni</t>
  </si>
  <si>
    <t>Prawn, Saffron &amp; Pea risotto</t>
  </si>
  <si>
    <t>Prezzo's Tuscan Sausages</t>
  </si>
  <si>
    <t>Pumpkin, Ricotta &amp; Sage Ravioli</t>
  </si>
  <si>
    <t>Roasted Aubergine, Burrata &amp; Basil</t>
  </si>
  <si>
    <t>Roasted Mushroom &amp; Mascarpone Pizzetta</t>
  </si>
  <si>
    <t>Salmon, Tomato &amp; Basil Rigatoni</t>
  </si>
  <si>
    <t>Sea Bass With Roased Vegetables</t>
  </si>
  <si>
    <t>Spaghetti Bolognese</t>
  </si>
  <si>
    <t>Spaghetti Carbonara</t>
  </si>
  <si>
    <t>Spaghetti with Devon Crab &amp; Chilli</t>
  </si>
  <si>
    <t>Spaghetti with King Prawns</t>
  </si>
  <si>
    <t>Spinach Creste di gallo with Pestom peas and burrata</t>
  </si>
  <si>
    <t>The Prezzo Burger (Beef Or Chicken)</t>
  </si>
  <si>
    <t>Vegetarian Milanese Burger</t>
  </si>
  <si>
    <t>The Grande Cheese Burger</t>
  </si>
  <si>
    <t>Chicken Milanese With Spaghetti Pomodoro</t>
  </si>
  <si>
    <t>Chicken Milanese Burger</t>
  </si>
  <si>
    <t>Chicken Milanese With Fries</t>
  </si>
  <si>
    <t>The Prezzo Truffled Macaroni Cheese</t>
  </si>
  <si>
    <t>The Prezzo Tuna &amp; Pesto</t>
  </si>
  <si>
    <t>Tre Carni Calzone</t>
  </si>
  <si>
    <t>Very Meaty Calzone</t>
  </si>
  <si>
    <t>Tre Gusti</t>
  </si>
  <si>
    <t>Tre Veggie Calzone</t>
  </si>
  <si>
    <t>Truffle Burrata Chicken Burger</t>
  </si>
  <si>
    <t>Truffle Gorgonzola Beef Burger</t>
  </si>
  <si>
    <t>Plant-Based Spaghetti Bolognese</t>
  </si>
  <si>
    <t>Chilli Garlic Cheese Fries</t>
  </si>
  <si>
    <t>Carbonara Fries</t>
  </si>
  <si>
    <t>Baby Caprese Salad</t>
  </si>
  <si>
    <t>Slow Roasted Potatoes Al Forno with Garlic and Rosemary</t>
  </si>
  <si>
    <t>Summer Greens</t>
  </si>
  <si>
    <t>Sweetheart cabbage</t>
  </si>
  <si>
    <t>Tuscan Vegetable &amp; Pasta Soup</t>
  </si>
  <si>
    <t>Aubergine &amp; Goats Cheese Bruschetta</t>
  </si>
  <si>
    <t>Beef Ragu Arancini</t>
  </si>
  <si>
    <t>Beef Raviolini with Gorgonzola Dolce Sauce</t>
  </si>
  <si>
    <t>Burrata with Tomatoes &amp; Pesto</t>
  </si>
  <si>
    <t>Chicken, Orzo and Cannellini Bean Soup</t>
  </si>
  <si>
    <t>Crispy Fried Mozzarella</t>
  </si>
  <si>
    <t>Garlic Bread with Balsamic Onions &amp; Mozzarella</t>
  </si>
  <si>
    <t>Italian Meatballs</t>
  </si>
  <si>
    <t>Hummus &amp; Roasted Peppers</t>
  </si>
  <si>
    <t>Hummus &amp; Flatbread</t>
  </si>
  <si>
    <t>Oven-Baked Creamy Mushrooms</t>
  </si>
  <si>
    <t>Italian Hummus</t>
  </si>
  <si>
    <t>Mushroom &amp; Gorgonzola Bruschetta</t>
  </si>
  <si>
    <t>Oak-Smoked Salmon Cucumber &amp; Dill Salad</t>
  </si>
  <si>
    <t>Warm Focaccia Bread</t>
  </si>
  <si>
    <t>Pancetta Mac &amp; Cheese Bites</t>
  </si>
  <si>
    <t>Dough Twist</t>
  </si>
  <si>
    <t>Mozarella &amp; Tomato Arancini</t>
  </si>
  <si>
    <t>Oven-Baked King Prawns</t>
  </si>
  <si>
    <t>Tomato &amp; Burrata Salad</t>
  </si>
  <si>
    <t>Pea &amp; Pecorino Arancini</t>
  </si>
  <si>
    <t>Prezzo Antipasto</t>
  </si>
  <si>
    <t>Pumpkin &amp; Mozarella Arancini</t>
  </si>
  <si>
    <t>The Prezzo Antipasto Sharing Board</t>
  </si>
  <si>
    <t>Rigatoni Arrabbiata Al forno</t>
  </si>
  <si>
    <t>Triple Cooked Nutella Doughnut Balls</t>
  </si>
  <si>
    <t>Baileys Hot Chocolate</t>
  </si>
  <si>
    <t>Baileys Latte</t>
  </si>
  <si>
    <t>Hot Honey Glazed Mozzarella Sticks</t>
  </si>
  <si>
    <t>Nduja, Mascarpone &amp; Honey Pate</t>
  </si>
  <si>
    <t>Garlic Chicken Pastacini</t>
  </si>
  <si>
    <t>Ham &amp; Mozzarella Pastacini</t>
  </si>
  <si>
    <t>Four Cheese</t>
  </si>
  <si>
    <t>The Veggie One</t>
  </si>
  <si>
    <t>Garlic King Prawn &amp; Pesto</t>
  </si>
  <si>
    <t>Very Veggie Calzone</t>
  </si>
  <si>
    <t>Marry Me Chicken</t>
  </si>
  <si>
    <t>Italian Sausage Ravioli</t>
  </si>
  <si>
    <t>Wild Mushroom Ravioli</t>
  </si>
  <si>
    <t>Salmon Rustico</t>
  </si>
  <si>
    <t>Garlic Bread Sticks</t>
  </si>
  <si>
    <t>Garlic Roasted Potatoes</t>
  </si>
  <si>
    <t>Goat's Cheese &amp; Roasted Peppers</t>
  </si>
  <si>
    <t>Aperol</t>
  </si>
  <si>
    <t>Curious Apple Cider 330Ml (5.2% Abv)</t>
  </si>
  <si>
    <t>Smirnoff Vodka 50ml</t>
  </si>
  <si>
    <t>Goats Cheese &amp; Roasted Peppers</t>
  </si>
  <si>
    <t>Sea Bass With Roasted Vegetables</t>
  </si>
  <si>
    <t>Vegan Spaghetti Bolognese</t>
  </si>
  <si>
    <t>https://rosasthai.com/menus</t>
  </si>
  <si>
    <t xml:space="preserve">Saiphin Set Menu - 3 dishes for £15 + 3 menus to pick from </t>
  </si>
  <si>
    <t>£7.50 for either - junior portion of classics or mix + mash, and a drink 
+ £1.50 for a dessert</t>
  </si>
  <si>
    <t>25% Bluelight, 20% Student</t>
  </si>
  <si>
    <t>Add Jumbo prawns to any dish + £4</t>
  </si>
  <si>
    <t>Festive Offering
2 courses for £25
3 courses for £28</t>
  </si>
  <si>
    <t>'Som Tum' Green Papaya Salad</t>
  </si>
  <si>
    <t>Nationwide</t>
  </si>
  <si>
    <t xml:space="preserve">Pad Thai Chicken </t>
  </si>
  <si>
    <t>Mango &amp; Sticky Rice 'Khao Niew Ma-Muang'</t>
  </si>
  <si>
    <t>Kale Tempura</t>
  </si>
  <si>
    <t>Kor Moo Tod</t>
  </si>
  <si>
    <t>Khao Krieb Goong</t>
  </si>
  <si>
    <t>Khao Krieb Faktong</t>
  </si>
  <si>
    <t>Thai Fried Chicken (TFC) </t>
  </si>
  <si>
    <t>Krajieb Tempura' Okra Tempura</t>
  </si>
  <si>
    <t>Crispy Pork Bites</t>
  </si>
  <si>
    <t>Prawn Crackers </t>
  </si>
  <si>
    <t>Pumpkin Crackers</t>
  </si>
  <si>
    <t>Classic Platter</t>
  </si>
  <si>
    <t>Tod Mun Goong' Prawns Doughnuts</t>
  </si>
  <si>
    <t>Veggie Platter</t>
  </si>
  <si>
    <t>'Khaopod Tod' Sweetcorn Fritters Bites</t>
  </si>
  <si>
    <t>'Plameuk Tod' Thai Calamari </t>
  </si>
  <si>
    <t>'Moo Ping' Pork Skewers </t>
  </si>
  <si>
    <t>'Por Pia Tod' Veggie Spring Rolls</t>
  </si>
  <si>
    <t>'Gai Satay' Chicken Satay</t>
  </si>
  <si>
    <t>'Por Pia Sod' Fresh Summer Rolls - Prawns</t>
  </si>
  <si>
    <t>Por Pia Sod' Goong</t>
  </si>
  <si>
    <t>Fresh Summer Rolls - Veggie</t>
  </si>
  <si>
    <t>Goong Maenam Pao</t>
  </si>
  <si>
    <t>Larb Gai</t>
  </si>
  <si>
    <t>Som Tom</t>
  </si>
  <si>
    <t>Small Green Papaya Salad</t>
  </si>
  <si>
    <t>Papaya Salad + Chicken Satay</t>
  </si>
  <si>
    <t>Papaya Salad + Pork Skewers</t>
  </si>
  <si>
    <t>Gaeng Dang Veg &amp; Tofu</t>
  </si>
  <si>
    <t>Gaeng Dang Chicken</t>
  </si>
  <si>
    <t>Gaeng Dang Slow-Cooked Beef</t>
  </si>
  <si>
    <t>Gaeng Dang Pork Belly</t>
  </si>
  <si>
    <t>Gaeng Dang King Prawns</t>
  </si>
  <si>
    <t>Gaeng Dang Supparod Ped</t>
  </si>
  <si>
    <t>Gaeng Massaman</t>
  </si>
  <si>
    <t>Gaeng Massaman Beef Curry</t>
  </si>
  <si>
    <t xml:space="preserve">Gaeng Kiew Wan' Green Curry Veg &amp; Tofu </t>
  </si>
  <si>
    <t>Gaeng Kiew Wan' Green Curry Chicken</t>
  </si>
  <si>
    <t>Gaeng Kiew Wan' Green Curry Slow-Cooked Beef Cheek</t>
  </si>
  <si>
    <t>Gaeng Kiew Wan' Green Curry Pork</t>
  </si>
  <si>
    <t>Gaeng Kiew Wan' Green Curry King Prawns</t>
  </si>
  <si>
    <t>Gaeng Panang' Curry Veg &amp; Tofu</t>
  </si>
  <si>
    <t xml:space="preserve">Gaeng Panang' Curry Chicken </t>
  </si>
  <si>
    <t>Gaeng Panang' Curry Pork Belly</t>
  </si>
  <si>
    <t>Gaeng Panang' Curry Beef</t>
  </si>
  <si>
    <t>Gaeng Panang' Curry Prawns</t>
  </si>
  <si>
    <t>Chu Chi Pla </t>
  </si>
  <si>
    <t>Gaeng Tay Po' Red Curry Veg &amp; Tofu</t>
  </si>
  <si>
    <t>Gaeng Tay Po' Red Curry Chicken</t>
  </si>
  <si>
    <t>Gaeng Tay Po' Red Curry Prawns</t>
  </si>
  <si>
    <t>Gaeng Tay Po' Red Curry Pork Belly</t>
  </si>
  <si>
    <t>Gaeng Tay Po' Red Curry Slow-Cooked Beef Cheek</t>
  </si>
  <si>
    <t>'Pad Makhuea' Stir-Fried Aubergine</t>
  </si>
  <si>
    <t>Pad Metmamuang' Cashew Stir Fry Veg &amp; Tofu</t>
  </si>
  <si>
    <t>Pad Metmamuang' Cashew Stir Fry Chicken</t>
  </si>
  <si>
    <t>Pad Metmamuang' Cashew Stir Fry King Prawns</t>
  </si>
  <si>
    <t>'Pad Khing' with Fable Mushrooms</t>
  </si>
  <si>
    <t>'Pad Khing' with Chicken </t>
  </si>
  <si>
    <t>Pad Thai Veg &amp; Tofu</t>
  </si>
  <si>
    <t>Pad Thai King Prawns</t>
  </si>
  <si>
    <t>Guaytiew Kee Mao' Drunken Noodles Veg &amp; Tofu</t>
  </si>
  <si>
    <t>Guaytiew Kee Mao' Drunken Noodles Minced Chicken</t>
  </si>
  <si>
    <t>Guaytiew Kee Mao' Drunken Noodles Pork Belly</t>
  </si>
  <si>
    <t>Guaytiew Kee Mao' Drunken Noodles King Prawns</t>
  </si>
  <si>
    <t>Pad See Ewe' Stir-Fried Flat Noodles Veg &amp; Tofu</t>
  </si>
  <si>
    <t>Pad See Ewe' Stir-Fried Flat Noodles Chicken</t>
  </si>
  <si>
    <t>Pad See Ewe' Stir-Fried Flat Noodles Pork Belly</t>
  </si>
  <si>
    <t>Pad See Ewe' Stir-Fried Flat Noodles King Prawns</t>
  </si>
  <si>
    <t>'Pad Kra Prow' Chilli &amp; Basil Stir Fry</t>
  </si>
  <si>
    <t>'Pad Kra Prow' Pork Belly Stir Fry</t>
  </si>
  <si>
    <t>Pad Kra Prow Gai </t>
  </si>
  <si>
    <t>See Krong Moo Prik Thai Dam</t>
  </si>
  <si>
    <t>Pad Kra Prow Moo Krob - pork belly</t>
  </si>
  <si>
    <t>Pad Kra Prow - Veg &amp; Tofu </t>
  </si>
  <si>
    <t>Pla Kapong Mamuang Samunphrai</t>
  </si>
  <si>
    <t>Yum Khai Dao</t>
  </si>
  <si>
    <t>'Khao Mun Gai' Chicken Rice</t>
  </si>
  <si>
    <t>Khao Pad' Rosa's Fried Rice Veg &amp; Tofu</t>
  </si>
  <si>
    <t>Khao Pad' Rosa's Fried Rice Chicken</t>
  </si>
  <si>
    <t xml:space="preserve">Khao Pad' Rosa's Fried Rice King Prawns </t>
  </si>
  <si>
    <t>Nam Sai' Clear Noodle Broth Chicken</t>
  </si>
  <si>
    <t>Nam Sai' Clear Noodle Broth Duck leg</t>
  </si>
  <si>
    <t>Tom Yum' Noodle Soup Veg &amp; Tofu</t>
  </si>
  <si>
    <t>Tom Yum' Noodle Soup Chicken</t>
  </si>
  <si>
    <t>Tom Yum' Noodle Soup King Prawns</t>
  </si>
  <si>
    <t>Tom Ka' Noodle Soup Veg &amp; Tofu</t>
  </si>
  <si>
    <t>Tom Ka' Noodle Soup Chicken</t>
  </si>
  <si>
    <t>Tom Ka' Noodle Soup King Prawns</t>
  </si>
  <si>
    <t>Sticky Rice</t>
  </si>
  <si>
    <t>Morning Glory</t>
  </si>
  <si>
    <t>Broccoli Stir Fried with Rice Wine</t>
  </si>
  <si>
    <t>Spicy Green Beans</t>
  </si>
  <si>
    <t>Roti Bread</t>
  </si>
  <si>
    <t>Tom Yum Soup</t>
  </si>
  <si>
    <t>Crispy Fried Egg</t>
  </si>
  <si>
    <t>Thai Churros 'Pa Tong Ko'</t>
  </si>
  <si>
    <t>Somtum Brownie</t>
  </si>
  <si>
    <t>Banoffee Fritter 'Roti Gluay'</t>
  </si>
  <si>
    <t>Vegan Coconut Ice cream</t>
  </si>
  <si>
    <t>Vegan Salted Caramel Ice cream</t>
  </si>
  <si>
    <t>Vegan Vanilla Ice cream</t>
  </si>
  <si>
    <t>Vegan Mango sorbet</t>
  </si>
  <si>
    <t>Nam Dang Manao</t>
  </si>
  <si>
    <t>Nam Manao</t>
  </si>
  <si>
    <t>Lemongrass Pandan Iced Tea</t>
  </si>
  <si>
    <t>Thai Black Coffee</t>
  </si>
  <si>
    <t>Thai Milk Coffee</t>
  </si>
  <si>
    <t>'Cha Nom' Thai Milk Iced Tea</t>
  </si>
  <si>
    <t>'Cha Manao' Thai Lemon Iced Tea</t>
  </si>
  <si>
    <t>Sprite</t>
  </si>
  <si>
    <t>Home-Brewed Thai Tea with Tapioca</t>
  </si>
  <si>
    <t>Thai Lemon Iced Tea with Lychee Bubbles</t>
  </si>
  <si>
    <t>Passion Fruit &amp; Jasmine with Strawberry Bubbles</t>
  </si>
  <si>
    <t>Lychee &amp; Jasmine with Mango Bubbles </t>
  </si>
  <si>
    <t>Pinky Milk with Tapioca</t>
  </si>
  <si>
    <t>Mad Cat 'Mai Mao' Lager</t>
  </si>
  <si>
    <t>Mad Cat IPA</t>
  </si>
  <si>
    <t>Singha (bottle)</t>
  </si>
  <si>
    <t>Singha (pint)</t>
  </si>
  <si>
    <t>Singha (half pint) </t>
  </si>
  <si>
    <t>Pineapple Kaffir Lime Sour</t>
  </si>
  <si>
    <t>Dragon Star Martini</t>
  </si>
  <si>
    <t>Chilli Margarita </t>
  </si>
  <si>
    <t>Lychee Ginger Spritz</t>
  </si>
  <si>
    <t>Rosa’s Signature G&amp;Thai</t>
  </si>
  <si>
    <t>Boozy Thai Iced Tea</t>
  </si>
  <si>
    <t>Mango Boba Colada</t>
  </si>
  <si>
    <t>Kopiko Espresso Martini</t>
  </si>
  <si>
    <t>Melon Basil Smash</t>
  </si>
  <si>
    <t>Chilli Lagerita</t>
  </si>
  <si>
    <t>Boozy Lemongrass &amp; Pandan Iced Tea</t>
  </si>
  <si>
    <t>Il Pumo Sauvignon 175ml</t>
  </si>
  <si>
    <t>Il Pumo Sauvignon Carafe</t>
  </si>
  <si>
    <t>Il Pumo Sauvignon Bottle</t>
  </si>
  <si>
    <t>Chenin Blanc, Hazy View 175ml </t>
  </si>
  <si>
    <t>Chenin Blanc, Hazy View Carafe</t>
  </si>
  <si>
    <t>Chenin Blanc, Hazy View Bottle </t>
  </si>
  <si>
    <t>Sauvignon Blanc Reserva 175ml </t>
  </si>
  <si>
    <t>Sauvignon Blanc Reserva Carafe</t>
  </si>
  <si>
    <t>Sauvignon Blanc Reserva Bottle</t>
  </si>
  <si>
    <t>Cintila White 175ml</t>
  </si>
  <si>
    <t>Cintila White Carafe</t>
  </si>
  <si>
    <t>Cintila White Bottle </t>
  </si>
  <si>
    <t>Viognier Tounee Du Sud</t>
  </si>
  <si>
    <t>Viognier Tounee Du Sud Carafe </t>
  </si>
  <si>
    <t>Viognier Tounee Du Sud Bottle</t>
  </si>
  <si>
    <t>Il Pumo Primitivo 175ml</t>
  </si>
  <si>
    <t>Il Pumo Primitivo Carafe </t>
  </si>
  <si>
    <t>Il Pumo Primitivo Bottle</t>
  </si>
  <si>
    <t>Merlot, Velas 175ml</t>
  </si>
  <si>
    <t>Merlot, Velas Carafe</t>
  </si>
  <si>
    <t>Merlot, Velas Bottle</t>
  </si>
  <si>
    <t>Rioja Tinto 'Rivallana' 175ml</t>
  </si>
  <si>
    <t>Rioja Tinto 'Rivallana' Carafe</t>
  </si>
  <si>
    <t>Rioja Tinto 'Rivallana' Bottle</t>
  </si>
  <si>
    <t>Cintila Red 175ml</t>
  </si>
  <si>
    <t>Cintila Red Carafe </t>
  </si>
  <si>
    <t>Cintila Red Bottle</t>
  </si>
  <si>
    <t>Malbec, El Camino 175ml</t>
  </si>
  <si>
    <t>Malbec, El Camino Carafe </t>
  </si>
  <si>
    <t>Malbec, El Camino Bottle</t>
  </si>
  <si>
    <t>Pinot Grigio Bush 175ml</t>
  </si>
  <si>
    <t>Pinot Grigio Bush Carafe</t>
  </si>
  <si>
    <t>Pinot Grigio Bush Bottle</t>
  </si>
  <si>
    <t>Prosecco Extra Dry NV, Canal Grundo 125ml </t>
  </si>
  <si>
    <t>Prosecco Extra Dry NV, Canal Grundo Bottle</t>
  </si>
  <si>
    <t>Waterfall Beef - Nuea Nam Tok</t>
  </si>
  <si>
    <t>Khao Mun Gai - Crispy Breadcrumbed Chicken</t>
  </si>
  <si>
    <t xml:space="preserve">Tom Yum Seafood Hot Pot - Tom Yum Talay Mo Fai </t>
  </si>
  <si>
    <t>Khao Soi Noodle Soup - Khao Soi - Veg</t>
  </si>
  <si>
    <t>Khao Soi Noodle Soup - Khao Soi - Chicken</t>
  </si>
  <si>
    <t>Khao Soi Noodle Soup - Khao Soi - Beef</t>
  </si>
  <si>
    <t>Pad Khing - Ginger Stir Fry Fable Mushrroms</t>
  </si>
  <si>
    <t>Phad Khing - Chicken</t>
  </si>
  <si>
    <t>Roti Kap Nam Jim - 3 dips + 1 roti</t>
  </si>
  <si>
    <t>Roti Kap Nam Jim - 7 dips + 2 roti</t>
  </si>
  <si>
    <t>Stir-Fried Thai Cabbage</t>
  </si>
  <si>
    <t>Traditional Thai Ice Cream Bum - I-Tim Boran - Coconut</t>
  </si>
  <si>
    <t>Traditional Thai Ice Cream Bum - I-Tim Boran - Mango</t>
  </si>
  <si>
    <t>Thai Tea Tart - Taat Cha Thai</t>
  </si>
  <si>
    <t>Fresh Seasonal Fruit - Phon La Mai Sot Tam RuDuu Gaan</t>
  </si>
  <si>
    <t>Bangkok Spirit</t>
  </si>
  <si>
    <t>Thai Spicy Margaita</t>
  </si>
  <si>
    <t xml:space="preserve">Singha Yuzu Lemon Soda 330 ml </t>
  </si>
  <si>
    <t xml:space="preserve">Birmingham Selfridges </t>
  </si>
  <si>
    <t>lunch set menu (katsu curry, sushi roll box or regular sushi set + drink for £7.95), bottomless sushi f60 mins thursday 4pm-8pm, any 3 coloured sushi plates for £9.95 Monday - Wednesday</t>
  </si>
  <si>
    <t>Kids bento box £7.50</t>
  </si>
  <si>
    <t>students + blue light + armed forces get 25% off</t>
  </si>
  <si>
    <t>Classic Edamame</t>
  </si>
  <si>
    <t>*taken from stratford menu</t>
  </si>
  <si>
    <t>exeter menu</t>
  </si>
  <si>
    <t>Miso-Caramel Chocolate Brownie</t>
  </si>
  <si>
    <t>Asahi 500ml (5% abv)</t>
  </si>
  <si>
    <t>Curry Sauce</t>
  </si>
  <si>
    <t>Kaiso Seaweed</t>
  </si>
  <si>
    <t>Authentic Miso Soup</t>
  </si>
  <si>
    <t>Steamed Rice</t>
  </si>
  <si>
    <t>Citrus ponzu &amp; chilli edamame</t>
  </si>
  <si>
    <t>Smashed cucumbers</t>
  </si>
  <si>
    <t>Miso corn ribs</t>
  </si>
  <si>
    <t>Sesame tender stem broccoli</t>
  </si>
  <si>
    <t>Pak choi with chilli + ginger</t>
  </si>
  <si>
    <t>Katsu egg</t>
  </si>
  <si>
    <t>Crunchy slaw</t>
  </si>
  <si>
    <t>Kanikama</t>
  </si>
  <si>
    <t>Mixed pickles</t>
  </si>
  <si>
    <t>Pickled Kimchi Cucumber</t>
  </si>
  <si>
    <t>Furi Furi Chicken (Salt + Pepper Seasoning)</t>
  </si>
  <si>
    <t>Furi Furi Chicken (Cheese Seasoning)</t>
  </si>
  <si>
    <t>Tempura Cod Bao</t>
  </si>
  <si>
    <t>Pulled Shiitake Bao</t>
  </si>
  <si>
    <t>Korean Chicken Bao</t>
  </si>
  <si>
    <t>Chicken Lollipop</t>
  </si>
  <si>
    <t>Avocado Maki</t>
  </si>
  <si>
    <t>Beef Teriyaki</t>
  </si>
  <si>
    <t>Squeaky Bean 'Duck'</t>
  </si>
  <si>
    <t>Beef Teriyaki &amp; Rice</t>
  </si>
  <si>
    <t>Kimchi Chicken Salad</t>
  </si>
  <si>
    <t>Chicken Teriyaki</t>
  </si>
  <si>
    <t>Chicken Katsu</t>
  </si>
  <si>
    <t>Chicken Yakisoba</t>
  </si>
  <si>
    <t>Crunchy California Roll</t>
  </si>
  <si>
    <t>Crunchy Prawn Roll</t>
  </si>
  <si>
    <t>Sesame Cucumber Maki</t>
  </si>
  <si>
    <t>Dynamite Roll</t>
  </si>
  <si>
    <t>Vegetable Inari Taco</t>
  </si>
  <si>
    <t>Japanese Fried Chicken</t>
  </si>
  <si>
    <t>Korean Fried Chicken</t>
  </si>
  <si>
    <t>Korean Style Fried Chicken Donburi</t>
  </si>
  <si>
    <t>Prawn Katsu</t>
  </si>
  <si>
    <t>Prawn Katsu Curry</t>
  </si>
  <si>
    <t>Pumpkin Katsu</t>
  </si>
  <si>
    <t>Pumpkin Katsu Curry</t>
  </si>
  <si>
    <t>Salmon Sashimi</t>
  </si>
  <si>
    <t>Spicy Pepper Squid</t>
  </si>
  <si>
    <t>Veggie Yakisoba</t>
  </si>
  <si>
    <t>Yo! Fries</t>
  </si>
  <si>
    <t>Salmon Maki</t>
  </si>
  <si>
    <t>Mixed Maki</t>
  </si>
  <si>
    <t>Salmon Nigiri</t>
  </si>
  <si>
    <t>Tuna Nigiri</t>
  </si>
  <si>
    <t>Chicken Katsu Sushi Sando</t>
  </si>
  <si>
    <t>California inari taco</t>
  </si>
  <si>
    <t>Sriracha chicken  inari taco</t>
  </si>
  <si>
    <t>Dynamite Salmon  inari taco</t>
  </si>
  <si>
    <t>Spicy Tuna  inari taco</t>
  </si>
  <si>
    <t>California Gunkan</t>
  </si>
  <si>
    <t>Siraca chicken gunkan</t>
  </si>
  <si>
    <t>Dynamite salmon gunkan</t>
  </si>
  <si>
    <t>Spicy tuna gunkan</t>
  </si>
  <si>
    <t>Salmon ponzu salsa sashimi</t>
  </si>
  <si>
    <t>Tuna sashimi</t>
  </si>
  <si>
    <t>Tuna tataki sashimi</t>
  </si>
  <si>
    <t>Tuna &amp; avocado tatare sashimi</t>
  </si>
  <si>
    <t>Salmon Mango Salsa</t>
  </si>
  <si>
    <t>Tuna Mango Salsa</t>
  </si>
  <si>
    <t>Yasai roll</t>
  </si>
  <si>
    <t>Spicy Chicken Katsu Roll</t>
  </si>
  <si>
    <t>Hoisin Duck Roll</t>
  </si>
  <si>
    <t>Yo! Roll</t>
  </si>
  <si>
    <t>Salmon dragon roll</t>
  </si>
  <si>
    <t>Caterpillar Roll</t>
  </si>
  <si>
    <t>Salmon Ponzu Tempura</t>
  </si>
  <si>
    <t>Volcano Roll</t>
  </si>
  <si>
    <t>Vegetable volcano Roll</t>
  </si>
  <si>
    <t>Spicy tuna roll</t>
  </si>
  <si>
    <t>Monster Maki</t>
  </si>
  <si>
    <t>Chicken 2 ways</t>
  </si>
  <si>
    <t>tokYo! Skytree</t>
  </si>
  <si>
    <t>tuna non-stop</t>
  </si>
  <si>
    <t>all star rolls</t>
  </si>
  <si>
    <t>green vibes only</t>
  </si>
  <si>
    <t>Nanbanzuke Cod</t>
  </si>
  <si>
    <t>Cod + Shiso Tempura</t>
  </si>
  <si>
    <t>Tempura Ponzu Cod</t>
  </si>
  <si>
    <t>Sweet Cod Nanbanzuke</t>
  </si>
  <si>
    <t>Temaki handroll - yasai</t>
  </si>
  <si>
    <t>Temaki handroll - California</t>
  </si>
  <si>
    <t>Temaki handroll - Salmon &amp; avocado</t>
  </si>
  <si>
    <t>Yo! Mix sushi sharer</t>
  </si>
  <si>
    <t>Plant platter sushi sharer</t>
  </si>
  <si>
    <t>All salmon love set</t>
  </si>
  <si>
    <t>Meat YO! Match</t>
  </si>
  <si>
    <t>Salmon Top Hits</t>
  </si>
  <si>
    <t>Salmon + tuna selection</t>
  </si>
  <si>
    <t>Spicy Salmon Poke Bowl</t>
  </si>
  <si>
    <t>Meatless chick*n katsu</t>
  </si>
  <si>
    <t>Chicken teriaki</t>
  </si>
  <si>
    <t>Bean steak teriyaki</t>
  </si>
  <si>
    <t>Chicken Gyoza (5)</t>
  </si>
  <si>
    <t>Vegetable Gyoza (5)</t>
  </si>
  <si>
    <t>Loaded Vegetable Korean Gyoza</t>
  </si>
  <si>
    <t>Loaded Chicken Teriyaki Gyoza</t>
  </si>
  <si>
    <t>Chicken tsukune stick</t>
  </si>
  <si>
    <t>Chicken Yakitori</t>
  </si>
  <si>
    <t>coconut prawn kushikatsu stick</t>
  </si>
  <si>
    <t>Squeaky bean steak stick</t>
  </si>
  <si>
    <t>BBq chicken wings</t>
  </si>
  <si>
    <t>Kickin Kimchi chicen wings</t>
  </si>
  <si>
    <t>Japanese karage</t>
  </si>
  <si>
    <t>Korean karage</t>
  </si>
  <si>
    <t>Popcorn shrimp</t>
  </si>
  <si>
    <t>Hoisin duck fries</t>
  </si>
  <si>
    <t>Beef teriyaki bowl</t>
  </si>
  <si>
    <t>Chicken teriyaki bowl</t>
  </si>
  <si>
    <t>Squeaky bean steak teriyaki bowl</t>
  </si>
  <si>
    <t>Meatless chick*n katsu curry</t>
  </si>
  <si>
    <t>Ramen veggie dumpling</t>
  </si>
  <si>
    <t>chicken teriyaki ramen</t>
  </si>
  <si>
    <t>spicy seafood ramen</t>
  </si>
  <si>
    <t>Vegetable Firecracker Fried Rice</t>
  </si>
  <si>
    <t>Chicken Firecracker Fried Rice</t>
  </si>
  <si>
    <t>Firecracker fried rice hoisin 'duck'</t>
  </si>
  <si>
    <t>Salmon Firecracker Fried Rice</t>
  </si>
  <si>
    <t>Bean duck yakisoba</t>
  </si>
  <si>
    <t>Salmon yakisoba</t>
  </si>
  <si>
    <t>Chicken Teriyaki Donburi</t>
  </si>
  <si>
    <t>Beef Teriyaki Donburi</t>
  </si>
  <si>
    <t>Pulled Shiitake Teriyaki Donburi</t>
  </si>
  <si>
    <t>Vegetable Gyoza Ramen</t>
  </si>
  <si>
    <t>Sriracha Chicken Poke Bowl</t>
  </si>
  <si>
    <t>Shiitake Teriyaki Poke Bowl</t>
  </si>
  <si>
    <t>Pulled Shiitake Teriyaki</t>
  </si>
  <si>
    <t>Vegetable Yakisoba</t>
  </si>
  <si>
    <t>Konbini Tuna Onigiri</t>
  </si>
  <si>
    <t>Yasai Handroll</t>
  </si>
  <si>
    <t>Korean BBQ Chicken Roll</t>
  </si>
  <si>
    <t>California Handroll</t>
  </si>
  <si>
    <t>Salmon &amp; Avocado Handroll</t>
  </si>
  <si>
    <t>Popcorn Prawn Roll</t>
  </si>
  <si>
    <t>Aburi Scallop Roll</t>
  </si>
  <si>
    <t>Nigiri &amp; Maki Mix</t>
  </si>
  <si>
    <t>Sushi for Two</t>
  </si>
  <si>
    <t>Soft shell crab futomaki</t>
  </si>
  <si>
    <t>Aburi scallop nigiri</t>
  </si>
  <si>
    <t>Kimchi kimbap roll</t>
  </si>
  <si>
    <t>Vegetable kimbap volcano roll</t>
  </si>
  <si>
    <t>Chicken karaage kimbap roll</t>
  </si>
  <si>
    <t>Shiitake teriyaki fried rice</t>
  </si>
  <si>
    <t>Chicken bulgogi fried rice</t>
  </si>
  <si>
    <t>Salmon teriyaki fried rice</t>
  </si>
  <si>
    <t>Vegetable gyoza + shiitake ramen</t>
  </si>
  <si>
    <t>Chicken dashi ramen</t>
  </si>
  <si>
    <t>Chashu chicken ramen</t>
  </si>
  <si>
    <t>Spicy seafood tantan ramen</t>
  </si>
  <si>
    <t>Shiitake teriyaki noodles</t>
  </si>
  <si>
    <t>Chicken bulgogi noodles</t>
  </si>
  <si>
    <t>Prawn noodles</t>
  </si>
  <si>
    <t>Asahi 620ml (5% abv)</t>
  </si>
  <si>
    <t>Cawston Press Kids Blend 200ml</t>
  </si>
  <si>
    <t>Chu-Lo Apple 330ml</t>
  </si>
  <si>
    <t>Intune Lemon + Yuzu CBD Drink 250ml</t>
  </si>
  <si>
    <t>East London Liquor Co. Grapefruit G+T 250ml (5% abv)</t>
  </si>
  <si>
    <t>Ellc Grapefruit G&amp;T 0.5%</t>
  </si>
  <si>
    <t>Firefly Botanical Juices 330ml</t>
  </si>
  <si>
    <t>Firefly Peach &amp; Green Tea</t>
  </si>
  <si>
    <t>Hakushika Ginjo Sake 180ml (13.3% abv)</t>
  </si>
  <si>
    <t>Happy Inside – Lemon, Yuzu and Ginger</t>
  </si>
  <si>
    <t>Japanese Green Tea</t>
  </si>
  <si>
    <t>Luminesta Prosecco Brut 200ml (10.5% abv)</t>
  </si>
  <si>
    <t>La Vaca Gorda Malbec (12.5% abv) 175ml</t>
  </si>
  <si>
    <t>Via Enrico Pinot Grigio Rosé (11% abv) 175ml</t>
  </si>
  <si>
    <t>Via Enrico Pinot Grigio (11% abv) 175ml</t>
  </si>
  <si>
    <t>Shibuya rice lager</t>
  </si>
  <si>
    <t>Brewgooder Fonio Session IPA 330ml (4.3% abv)</t>
  </si>
  <si>
    <t>Brewgooder pale ale</t>
  </si>
  <si>
    <t>Pinot grigio</t>
  </si>
  <si>
    <t>Sauvignon blanc</t>
  </si>
  <si>
    <t>Pinot grigio blush</t>
  </si>
  <si>
    <t>Comte de provence rose</t>
  </si>
  <si>
    <t>Longue roche merlot</t>
  </si>
  <si>
    <t>Project malbec</t>
  </si>
  <si>
    <t>Belu Water (Still or Sparkling 330ml)</t>
  </si>
  <si>
    <t>Coca-Cola Classic 330ml</t>
  </si>
  <si>
    <t>Irn bru</t>
  </si>
  <si>
    <t>Coca-Cola Zero Sugar 330ml</t>
  </si>
  <si>
    <t>Simplee Aloe 500ml</t>
  </si>
  <si>
    <t>Holos Kombucha Soda 250ml</t>
  </si>
  <si>
    <t>Mogu Mogu 320ml</t>
  </si>
  <si>
    <t>Ramune Soda 200ml</t>
  </si>
  <si>
    <t>Diet Coke 330ml</t>
  </si>
  <si>
    <t>Sprite Zero 330ml</t>
  </si>
  <si>
    <t>Fanta Orange 330ml</t>
  </si>
  <si>
    <t>The boba co. popping bubble tea</t>
  </si>
  <si>
    <t>Asahi 330ml (5% abv)</t>
  </si>
  <si>
    <t>Asahi 0% Alcohol-Free 330ml</t>
  </si>
  <si>
    <t>Via Enrico Pinot Grigio (11% abv) 125ml</t>
  </si>
  <si>
    <t>Via Enrico Pinot Grigio (11% abv) Bottle</t>
  </si>
  <si>
    <t>Caracara Sauvignon Blanc (13% abv) 125ml</t>
  </si>
  <si>
    <t>Caracara Sauvignon Blanc (13% abv) 175ml</t>
  </si>
  <si>
    <t>Caracara Sauvignon Blanc (13% abv) Bottle</t>
  </si>
  <si>
    <t>La Vaca Gorda Malbec (12.5% abv) 125ml</t>
  </si>
  <si>
    <t>La Vaca Gorda Malbec (12.5% abv) Bottle</t>
  </si>
  <si>
    <t>Via Enrico Pinot Grigio Rosé (11% abv) 125ml</t>
  </si>
  <si>
    <t>Via Enrico Pinot Grigio Rosé (11% abv) Bottle</t>
  </si>
  <si>
    <t>Château La Castille Glorius Rosé (13.5% abv) Bottle</t>
  </si>
  <si>
    <t>Luminesta Prosecco Brut 750ml (10.5% abv)</t>
  </si>
  <si>
    <t>-196 Shochu Vodka + Soda 330ml (6% abv)</t>
  </si>
  <si>
    <t>Cherry Blossom + Raspberry Cream Puff</t>
  </si>
  <si>
    <t>Chocolate Little Moons</t>
  </si>
  <si>
    <t>Strawberry Little Moons</t>
  </si>
  <si>
    <t>Yuzu Shu Cream Puff</t>
  </si>
  <si>
    <t>Apple Pie Gyoza</t>
  </si>
  <si>
    <t>Cotton Candy Cheesecake</t>
  </si>
  <si>
    <t>Chocolate Cream Puff made with KITKAT</t>
  </si>
  <si>
    <t>Dorayaki Pancake</t>
  </si>
  <si>
    <t>Chocolate mochi</t>
  </si>
  <si>
    <t>Ice cream cherry dough chi</t>
  </si>
  <si>
    <t>Ice cream chocolate dough chi</t>
  </si>
  <si>
    <t>Zizzis</t>
  </si>
  <si>
    <t>London Bankside</t>
  </si>
  <si>
    <t xml:space="preserve">Two dine in for £25 - share 1 pizza, + 2 sides + 2 soft drinks for £25, mon-thu all day &amp; fri until 5pm. 
</t>
  </si>
  <si>
    <t>Kids eat for free this easter holidays when you join our Zillionaires’ Club + 3 course bambini meals (main, side, dessert for 8.50 - sides &amp; drink not included)</t>
  </si>
  <si>
    <t>BLC: 30% sunday after 5pm + all day monday - friday. 20% off sunday - friday. unidays and student beans : 30% sunday from 5pm + all day mon - fri. Tastecard: 2for1, often adhoc discounts being offered. UNiDays 30% off sun-thurs. Tesco clubcard vouchers can sometimes be used.</t>
  </si>
  <si>
    <t>Zillionaires club: home exclusive discounts &amp; offers for joining (equivalent of soul club) - current offer 'sign up today and get 30% off food'. Kids eat free (seasonal and often done during school holidays)</t>
  </si>
  <si>
    <t>Calamari Small</t>
  </si>
  <si>
    <t>*taken from london bankside restaurant</t>
  </si>
  <si>
    <t>*taken from brighton restaurant</t>
  </si>
  <si>
    <t>*taken from manchester restaurant</t>
  </si>
  <si>
    <t>Meatballs Alla Vodka</t>
  </si>
  <si>
    <t>Birmingham brindley place</t>
  </si>
  <si>
    <t>Baked Lemon &amp; Blackcurrant Cheesecake</t>
  </si>
  <si>
    <t>Big Zuu's Big apple Cal'Zun'ne</t>
  </si>
  <si>
    <t>Black forest fondant</t>
  </si>
  <si>
    <t>Brownie &amp; Honeycombe Pizzette</t>
  </si>
  <si>
    <t>zizzi</t>
  </si>
  <si>
    <t>Chocolate Caramello Sundae</t>
  </si>
  <si>
    <t>Chocolate melt</t>
  </si>
  <si>
    <t>Christmas Bomboloni x5</t>
  </si>
  <si>
    <t>Cioccolato Mousse</t>
  </si>
  <si>
    <t>Dark Cherry &amp; Amaretto Cheesecake</t>
  </si>
  <si>
    <t>Dragon fruit &amp; wild strawberry Sundae</t>
  </si>
  <si>
    <t>Fudge Cake</t>
  </si>
  <si>
    <t>Golden Caramel Calzone</t>
  </si>
  <si>
    <t>Ice cream and sorbet</t>
  </si>
  <si>
    <t>La Dolce Vita Sharer</t>
  </si>
  <si>
    <t>Lemon Swirl Cheesecake</t>
  </si>
  <si>
    <t>Limoncello Basque</t>
  </si>
  <si>
    <t>Raspberry Collins Cheesecake</t>
  </si>
  <si>
    <t>Salted Caramel Chocolate Brownie</t>
  </si>
  <si>
    <t>Sicilian Lemon Sundae</t>
  </si>
  <si>
    <t>Sticky toffee apple pudding</t>
  </si>
  <si>
    <t>Sticky toffee cheescake</t>
  </si>
  <si>
    <t>Triple chocolate &amp; marshmallow sundae</t>
  </si>
  <si>
    <t>Twisted Affogato - Coffee Liqueur</t>
  </si>
  <si>
    <t>Twisted Affogato - Limoncello</t>
  </si>
  <si>
    <t>Very Berry sundae</t>
  </si>
  <si>
    <t>Aluna White Peach 50ml</t>
  </si>
  <si>
    <t>Amalfi Sundown</t>
  </si>
  <si>
    <t>Amaretto 25ml</t>
  </si>
  <si>
    <t>Amaretto 50ml</t>
  </si>
  <si>
    <t>Baileys 100ml</t>
  </si>
  <si>
    <t>Belu Sparkling Water Large</t>
  </si>
  <si>
    <t>Belu Sparkling water small</t>
  </si>
  <si>
    <t>Belu Still water large</t>
  </si>
  <si>
    <t>Belu Water Still Small</t>
  </si>
  <si>
    <t>Berry &amp; Bright Cocktail</t>
  </si>
  <si>
    <t>Beyond Belief Pasta Beer IPA</t>
  </si>
  <si>
    <t>Beyond Belief Pasta Beer Pale Ale</t>
  </si>
  <si>
    <t>Black Forest Martini</t>
  </si>
  <si>
    <t>Blackberry Refresher</t>
  </si>
  <si>
    <t>Blood Orange &amp; Elderflower Tonic</t>
  </si>
  <si>
    <t>British Vodka 25ml</t>
  </si>
  <si>
    <t>British Vodka 50ml</t>
  </si>
  <si>
    <t>Campari Elderflower Fizz</t>
  </si>
  <si>
    <t>Catarratto Chardonnay 175ml</t>
  </si>
  <si>
    <t>Catarratto Chardonnay Bottle</t>
  </si>
  <si>
    <t>Chianti Flask 175ml</t>
  </si>
  <si>
    <t>Chianti Flask Bottle</t>
  </si>
  <si>
    <t>Chianti Flask Magnum</t>
  </si>
  <si>
    <t>Coke Large</t>
  </si>
  <si>
    <t>Coke Small</t>
  </si>
  <si>
    <t>Coke Zero Large</t>
  </si>
  <si>
    <t>Coke Zero Small</t>
  </si>
  <si>
    <t>Cornish Orchards Gold Cider</t>
  </si>
  <si>
    <t>Cornish Orchards Raspberry &amp; Elderflower Cider</t>
  </si>
  <si>
    <t>Dead Man’s Fingers Spiced Rum 25ml</t>
  </si>
  <si>
    <t>Dead Man’s Fingers Spiced Rum 50ml</t>
  </si>
  <si>
    <t>Diet Coke Large</t>
  </si>
  <si>
    <t>Diet Coke Small</t>
  </si>
  <si>
    <t>Dragon Fruit Margarita</t>
  </si>
  <si>
    <t>Elf Cioccolata</t>
  </si>
  <si>
    <t>English Breakfast</t>
  </si>
  <si>
    <t>Fiorente Elderflower Liqueur 25ml</t>
  </si>
  <si>
    <t>Fiorente Elderflower Liqueur 50ml</t>
  </si>
  <si>
    <t>Flawsome Apple &amp; Rhubarb</t>
  </si>
  <si>
    <t>Flawsome Apple &amp; Sour Cherry</t>
  </si>
  <si>
    <t>Garden G&amp;T</t>
  </si>
  <si>
    <t>Gin Bramble</t>
  </si>
  <si>
    <t>Ginger Ale</t>
  </si>
  <si>
    <t>Goodrays Passion Fruit &amp; Pomelo</t>
  </si>
  <si>
    <t>Grey Goose &amp; Vodka Tonic</t>
  </si>
  <si>
    <t>Grey Goose 50ml</t>
  </si>
  <si>
    <t>Grey Goose Limoncello Fizz</t>
  </si>
  <si>
    <t>Hip Pop Kombucha Apple &amp; Elderflower</t>
  </si>
  <si>
    <t>Hip Pop Kombucha Blueberry &amp; Ginger</t>
  </si>
  <si>
    <t>Hip Pop Strawberry &amp; Pineapple</t>
  </si>
  <si>
    <t>Hophead</t>
  </si>
  <si>
    <t>Hot Cioccolata</t>
  </si>
  <si>
    <t>House Prosecco 125ml</t>
  </si>
  <si>
    <t>Italian Paloma</t>
  </si>
  <si>
    <t>Jack Daniel’s 25ml</t>
  </si>
  <si>
    <t>Jack Daniel’s 50ml</t>
  </si>
  <si>
    <t>Jameson Irish Whiskey 25ml</t>
  </si>
  <si>
    <t>Jameson Irish Whiskey 50ml</t>
  </si>
  <si>
    <t>Lemon Drizzle Martini</t>
  </si>
  <si>
    <t>Limoncello 25ml</t>
  </si>
  <si>
    <t>London Dry Gin 25ml</t>
  </si>
  <si>
    <t>London Dry Gin 50ml</t>
  </si>
  <si>
    <t>Malfy Con Arancia Gin 25ml</t>
  </si>
  <si>
    <t>Malfy Con Arancia Gin 50ml</t>
  </si>
  <si>
    <t>Mango &amp; Turmeric Humble Warrior</t>
  </si>
  <si>
    <t>Meantime Anytime IPA</t>
  </si>
  <si>
    <t>Mocha Martini</t>
  </si>
  <si>
    <t>Montepulciano (250ml)</t>
  </si>
  <si>
    <t>Montepulciano 175ml</t>
  </si>
  <si>
    <t>Montepulciano Bottle</t>
  </si>
  <si>
    <t>Morello Cherry Refresher</t>
  </si>
  <si>
    <t>Mr Black Coffee Liqueur 25ml</t>
  </si>
  <si>
    <t>Mr Black Coffee Liqueur 50ml</t>
  </si>
  <si>
    <t>Nero D'Avola (250ml)</t>
  </si>
  <si>
    <t>Nero D'Avola 175ml</t>
  </si>
  <si>
    <t>Nero D'Avola Bottle</t>
  </si>
  <si>
    <t>Oat Americano</t>
  </si>
  <si>
    <t>Oat Cappuccino</t>
  </si>
  <si>
    <t>Oat Flat White</t>
  </si>
  <si>
    <t>Oat Latte</t>
  </si>
  <si>
    <t>Oat Macchiato</t>
  </si>
  <si>
    <t>Oat Mocha</t>
  </si>
  <si>
    <t>Organic Craft Chardonnay (250ml)</t>
  </si>
  <si>
    <t>Organic Craft Primitivo 175ml</t>
  </si>
  <si>
    <t>Organic Craft Primitivo 250ml</t>
  </si>
  <si>
    <t>Organic Craft Primitivo Bottle</t>
  </si>
  <si>
    <t>Original Tonic</t>
  </si>
  <si>
    <t>Passion Fruit Sparkler</t>
  </si>
  <si>
    <t>Passion Fruitini</t>
  </si>
  <si>
    <t>Peachello 25ml</t>
  </si>
  <si>
    <t>Peachello 50ml</t>
  </si>
  <si>
    <t>Peachello Spritz</t>
  </si>
  <si>
    <t>Peppermint</t>
  </si>
  <si>
    <t>Peroni 0.0%</t>
  </si>
  <si>
    <t>Peroni 330ml</t>
  </si>
  <si>
    <t>Peroni 660ml</t>
  </si>
  <si>
    <t>Peroni Gluten Free</t>
  </si>
  <si>
    <t>Peroni Gran Riserva</t>
  </si>
  <si>
    <t>Pineapple &amp; Citrus Rum Punch</t>
  </si>
  <si>
    <t>Pineapple &amp; Ginger Humble Warrior</t>
  </si>
  <si>
    <t>Pineapple and Citrus Refresher</t>
  </si>
  <si>
    <t>Pineapple Colada</t>
  </si>
  <si>
    <t>Pineapple Spritz</t>
  </si>
  <si>
    <t>Pink Prosecco 125ml</t>
  </si>
  <si>
    <t>Pink Prosecco Bottle</t>
  </si>
  <si>
    <t>Pinot Grigio (250ml)</t>
  </si>
  <si>
    <t>Pinot Grigio Blush 175ml</t>
  </si>
  <si>
    <t>Pinot Grigio Blush Bottle</t>
  </si>
  <si>
    <t>Primitivo 175ml</t>
  </si>
  <si>
    <t>Prosecco Magnum Bottle</t>
  </si>
  <si>
    <t>Pure Green</t>
  </si>
  <si>
    <t>Raspberry &amp; Mint Cooler</t>
  </si>
  <si>
    <t>Raspberry &amp; Rose Lemonade</t>
  </si>
  <si>
    <t>Roasted Pineapple Soda</t>
  </si>
  <si>
    <t>Rum Forest Rum</t>
  </si>
  <si>
    <t>San Pellegrino Blood Orange</t>
  </si>
  <si>
    <t>San Pellegrino Lemon</t>
  </si>
  <si>
    <t>Sauvignon Blanc St Clair (250ml)</t>
  </si>
  <si>
    <t>Sauvignon Blanc, St Clair 175ml</t>
  </si>
  <si>
    <t>Sauvignon Blanc, St Clair Bottle</t>
  </si>
  <si>
    <t>Sipsmith FreeGlider</t>
  </si>
  <si>
    <t>Sipsmith FreeGlider &amp; Raspberry Fizz</t>
  </si>
  <si>
    <t>Sipsmith G&amp;T</t>
  </si>
  <si>
    <t>Sipsmith London Dry Gin 25ml</t>
  </si>
  <si>
    <t>Sipsmith London Dry Gin 50ml</t>
  </si>
  <si>
    <t>Sipsmith Strawberry Smash Gin 50ml</t>
  </si>
  <si>
    <t>Spiced Berry Sparkler</t>
  </si>
  <si>
    <t>Sprite Zero Large</t>
  </si>
  <si>
    <t>Sprite Zero Small</t>
  </si>
  <si>
    <t>Stawberry Smash Spritz</t>
  </si>
  <si>
    <t>Tequila 25ml</t>
  </si>
  <si>
    <t>Tequila 50ml</t>
  </si>
  <si>
    <t>The Nutcracker</t>
  </si>
  <si>
    <t>Tiramisu Espresso Martini</t>
  </si>
  <si>
    <t>Trebbiano (250ml)</t>
  </si>
  <si>
    <t>Trebbiano 175ml</t>
  </si>
  <si>
    <t>Trebbiano Bottle</t>
  </si>
  <si>
    <t>Trip CBD Blend</t>
  </si>
  <si>
    <t>Trip Mindful Blend</t>
  </si>
  <si>
    <t>Tuscan G&amp;T</t>
  </si>
  <si>
    <t>White Peach &amp; Raspberry Refresher</t>
  </si>
  <si>
    <t>White Rum – Calados 25ml</t>
  </si>
  <si>
    <t>White Rum – Calados 50ml</t>
  </si>
  <si>
    <t>Zinfandel Blush (250ml)</t>
  </si>
  <si>
    <t>Zinfandel Blush 175ml</t>
  </si>
  <si>
    <t>Zinfandel Blush Bottle</t>
  </si>
  <si>
    <t>All Out Lasagne Grandezza</t>
  </si>
  <si>
    <t>Asparagus, Pancetta &amp; Mascarpone Girasoli</t>
  </si>
  <si>
    <t>Beef Brisket &amp; Venison Stufato</t>
  </si>
  <si>
    <t>Bolognese Classico</t>
  </si>
  <si>
    <t>Butter Bean Stufato</t>
  </si>
  <si>
    <t>Caesar Insalata</t>
  </si>
  <si>
    <t>Calzone Beef &amp; Red Pepper</t>
  </si>
  <si>
    <t>Calzone Carne Piccante</t>
  </si>
  <si>
    <t>Calzone Pollo Spinaci</t>
  </si>
  <si>
    <t>Casareccia Della Casa</t>
  </si>
  <si>
    <t>Pesto Rosso</t>
  </si>
  <si>
    <t>Casareccia Pollo Piccante</t>
  </si>
  <si>
    <t>Casareccia Pork &amp; Garlic Meatballs</t>
  </si>
  <si>
    <t>Chianti Beef Ragu</t>
  </si>
  <si>
    <t>Rustica Chicken &amp; Fiery Roquito</t>
  </si>
  <si>
    <t>Chilli King Prawn</t>
  </si>
  <si>
    <t>Chorizo Carbonara</t>
  </si>
  <si>
    <t>Classic Margherita Pizza</t>
  </si>
  <si>
    <t>Classic Pinoli</t>
  </si>
  <si>
    <t>Classic Vegan Margherita Pizza</t>
  </si>
  <si>
    <t>Classico Pepperoni Campagna</t>
  </si>
  <si>
    <t>Crispy Prosciutto Carbonara</t>
  </si>
  <si>
    <t>Crust-Mas Rustica</t>
  </si>
  <si>
    <t>Funghi Risotto</t>
  </si>
  <si>
    <t>Harissa Gamberetto</t>
  </si>
  <si>
    <t>Harissa Lamb Arrabbiata</t>
  </si>
  <si>
    <t>Hot Honey Glazed Duck</t>
  </si>
  <si>
    <t>Hot smoked Salmon Cabonara</t>
  </si>
  <si>
    <t>King Prawn Linguine</t>
  </si>
  <si>
    <t>Mediterranean Sea Bass</t>
  </si>
  <si>
    <t>Mushroom &amp; Truffle With Burrata</t>
  </si>
  <si>
    <t>Pesto Verde Burrata</t>
  </si>
  <si>
    <t>Pollo Calabrese</t>
  </si>
  <si>
    <t>Pollo Della Casa</t>
  </si>
  <si>
    <t>Pollo Piccante</t>
  </si>
  <si>
    <t>Pollo Prosciutto Salad</t>
  </si>
  <si>
    <t>Pomodoro</t>
  </si>
  <si>
    <t>Porcini &amp; Prosciutto Roast Chicken</t>
  </si>
  <si>
    <t>Primavera</t>
  </si>
  <si>
    <t>Ravioli Di Capra</t>
  </si>
  <si>
    <t>Classico Pollo &amp; Pesto</t>
  </si>
  <si>
    <t>Roasties Rustica</t>
  </si>
  <si>
    <t xml:space="preserve">Rustica Aubergine </t>
  </si>
  <si>
    <t>Rustica Black Truffle Salami &amp; Mushroom</t>
  </si>
  <si>
    <t>Rustica Chicken &amp; Mushroom</t>
  </si>
  <si>
    <t>Rustica Duo Verde</t>
  </si>
  <si>
    <t>Rustica Fable Shiitake 'Shroom</t>
  </si>
  <si>
    <t>Rustica Half &amp; Half Sticky Pig</t>
  </si>
  <si>
    <t>Rustica Hot 'N Spicy Jackfruit</t>
  </si>
  <si>
    <t>Rustica Italian Garden</t>
  </si>
  <si>
    <t>Rustica Margherita</t>
  </si>
  <si>
    <t>Rustica Meat Sofia</t>
  </si>
  <si>
    <t>Rustica Mezzo Manzo</t>
  </si>
  <si>
    <t>Rustica Pepperoni Campagna</t>
  </si>
  <si>
    <t>Rustica Piccante</t>
  </si>
  <si>
    <t>Rustica Pinoli</t>
  </si>
  <si>
    <t>Rustica Primavera</t>
  </si>
  <si>
    <t>Rustica Pure Pepperoni</t>
  </si>
  <si>
    <t>Rustica Quattro Pomodoro</t>
  </si>
  <si>
    <t>Rustica Sticky Pig</t>
  </si>
  <si>
    <t>Rustica Triple Cheese Diavola</t>
  </si>
  <si>
    <t>Rustica Vegan Margherita Pizza</t>
  </si>
  <si>
    <t>Salmon &amp; Avo Salad</t>
  </si>
  <si>
    <t>Salmon &amp; Pesto Risotto</t>
  </si>
  <si>
    <t>Sausage &amp; Nduja Lasagne</t>
  </si>
  <si>
    <t>Seafood Vongole</t>
  </si>
  <si>
    <t>Siciliana Salmon</t>
  </si>
  <si>
    <t>Smoked Salmon Salad</t>
  </si>
  <si>
    <t>Tagliatelle Misto Mare</t>
  </si>
  <si>
    <t>The Christmas Catch</t>
  </si>
  <si>
    <t>Truffle Carbonara</t>
  </si>
  <si>
    <t>Vegan Rainbow Lasagne</t>
  </si>
  <si>
    <t>Vegan Roasties Rustica</t>
  </si>
  <si>
    <t>Vegan Spaghetti Pomodoro</t>
  </si>
  <si>
    <t>Rustica Venison Pepperoni</t>
  </si>
  <si>
    <t>Verdura</t>
  </si>
  <si>
    <t>Wagyu Meatballs Arrabbiata</t>
  </si>
  <si>
    <t>Wagyu Royale With Burrata</t>
  </si>
  <si>
    <t>Zucca Salad</t>
  </si>
  <si>
    <t>Anitpasti Garlic Bread</t>
  </si>
  <si>
    <t>Aubergine Fritti</t>
  </si>
  <si>
    <t>Aubergine Parmigiani Croquette</t>
  </si>
  <si>
    <t>Black Truffle Arancini</t>
  </si>
  <si>
    <t>Bruschetta Classica</t>
  </si>
  <si>
    <t>Burrata Caprese</t>
  </si>
  <si>
    <t>Calamari Large</t>
  </si>
  <si>
    <t>Cheeky Olives</t>
  </si>
  <si>
    <t>Cheesy Chilli Garlic Bread</t>
  </si>
  <si>
    <t>Cheesy Garlic Bread with Balsamic Onions</t>
  </si>
  <si>
    <t>Chicken Spiedini</t>
  </si>
  <si>
    <t>Chili Chicken Wings</t>
  </si>
  <si>
    <t>Chorizo &amp; Mozzarella Bombe</t>
  </si>
  <si>
    <t>Courgetti Fritti</t>
  </si>
  <si>
    <t>Crispy Riserva Potatoes</t>
  </si>
  <si>
    <t>Crab &amp; Lemon Arancini</t>
  </si>
  <si>
    <t>Diavoletta Bombe</t>
  </si>
  <si>
    <t>Favourites Board</t>
  </si>
  <si>
    <t>Fonduta Board</t>
  </si>
  <si>
    <t>Fonduta Formaggi</t>
  </si>
  <si>
    <t>Fried Purple Gnocchi</t>
  </si>
  <si>
    <t>Garlic &amp; Mozzarella Bombe</t>
  </si>
  <si>
    <t>Garlic Bread with Mozzarella &amp; Caramelised Onions</t>
  </si>
  <si>
    <t>Goat's Cheese Garlic Bread</t>
  </si>
  <si>
    <t>Grande Antipasti</t>
  </si>
  <si>
    <t>Grande Antipasto</t>
  </si>
  <si>
    <t>Green Beans (Fresca beans)</t>
  </si>
  <si>
    <t>King Prawn Spiedini</t>
  </si>
  <si>
    <t>King Prawn Spiedini With Smoky Tomato Sauce</t>
  </si>
  <si>
    <t>La Bomba Meatballs</t>
  </si>
  <si>
    <t>Little Soul Breads with dips</t>
  </si>
  <si>
    <t>Loaded Bolognese Chips</t>
  </si>
  <si>
    <t>Mixed Leaf Salad</t>
  </si>
  <si>
    <t>Mozzarella Arancini</t>
  </si>
  <si>
    <t>Mushroom Brindisi</t>
  </si>
  <si>
    <t>Panettone Bread &amp; Butter Pudding</t>
  </si>
  <si>
    <t>Pasta Crisps</t>
  </si>
  <si>
    <t>Pigs-in-Blankets</t>
  </si>
  <si>
    <t>Pollo Fritti</t>
  </si>
  <si>
    <t>Pork &amp; Wild Boar Meatballs Polpette</t>
  </si>
  <si>
    <t>Roasted Aubergine 'Meatballs'</t>
  </si>
  <si>
    <t>The Festive Bombe</t>
  </si>
  <si>
    <t>The Sharer for Two</t>
  </si>
  <si>
    <t>Trio of Dips</t>
  </si>
  <si>
    <t>Tuscan-style Potatoes</t>
  </si>
  <si>
    <t>Vegan Meatless 'Meatballs'</t>
  </si>
  <si>
    <t>Hot Honey Pork Belly</t>
  </si>
  <si>
    <t>Salmon &amp; Heritage Tomato Salas</t>
  </si>
  <si>
    <t>Butter Bean Salad</t>
  </si>
  <si>
    <t>Chicken Mialnese Fonduta</t>
  </si>
  <si>
    <t>Truffle Carbonara Sharepan</t>
  </si>
  <si>
    <t>Nemesis</t>
  </si>
  <si>
    <t>Candy Floss Doloe</t>
  </si>
  <si>
    <t>Tropical Pina Colada Sundae</t>
  </si>
  <si>
    <t>Elderflower Spritz</t>
  </si>
  <si>
    <t>Mango &amp; Lime Cooler</t>
  </si>
  <si>
    <t>Raspberry &amp; Rose Soda</t>
  </si>
  <si>
    <t>Pinot Grigio Blush 250ml</t>
  </si>
  <si>
    <t>Ice Coffee</t>
  </si>
  <si>
    <t>Ice Americano</t>
  </si>
  <si>
    <t>Dough crusts</t>
  </si>
  <si>
    <t>Pasta crisps</t>
  </si>
  <si>
    <t>3 course set mneu for lunch &amp; dinner every day, different set menus for occasions (i.e. mothers day)</t>
  </si>
  <si>
    <t>last quarter | 3 courses and drink £8.50.  August | kids eat free with kids menu</t>
  </si>
  <si>
    <t>BLC: 30% sunday after 5pm + all day monday - friday. 20% off sunday - friday. unidays and student beans : 30% sunday from 5pm + all day mon - fri. Tastecard: 2for1, often adhoc discounts being offered</t>
  </si>
  <si>
    <t>Zillionaires club: home exclusive discounts &amp; offers for joining (equivalent of soul club)</t>
  </si>
  <si>
    <t>Beef Brisket &amp; Vension Stufato</t>
  </si>
  <si>
    <t>Green Beans</t>
  </si>
  <si>
    <t>Bruschetta</t>
  </si>
  <si>
    <t>Cromer Crab Arancini</t>
  </si>
  <si>
    <t>Courgette Fritti</t>
  </si>
  <si>
    <t>Cheesy Garlic Bread with Caramelised Onions</t>
  </si>
  <si>
    <t>Garlic Bread with Mozzarella No Onions</t>
  </si>
  <si>
    <t>King Prawn Spiedini with Garlic Sauce</t>
  </si>
  <si>
    <t>Mozzarella, Basil &amp; Tomato Arancini</t>
  </si>
  <si>
    <t>Pork &amp; Garlic Meatballs</t>
  </si>
  <si>
    <t>Winter Caprese Salad</t>
  </si>
  <si>
    <t>Chicken Calabrese</t>
  </si>
  <si>
    <t>Roast Pollo &amp; Pesto</t>
  </si>
  <si>
    <t>Piccante King Prawn Pasta</t>
  </si>
  <si>
    <t>Casareccia Pesto Rosso</t>
  </si>
  <si>
    <t>Spaghetti Pomodoro</t>
  </si>
  <si>
    <t>£</t>
  </si>
  <si>
    <t>Rustica Aubergine 'Meatball'</t>
  </si>
  <si>
    <t>Spaghetti Chorizo Carbonara</t>
  </si>
  <si>
    <t>Super Zucca Salad</t>
  </si>
  <si>
    <t>Classic Pepperoni Campagna</t>
  </si>
  <si>
    <t>Campanelle Lentil Ragu</t>
  </si>
  <si>
    <t>Truffle&amp; Pancetta Carbonara</t>
  </si>
  <si>
    <t>Slow-Cooked Beef &amp; Chianti Ragu</t>
  </si>
  <si>
    <t>Six Layer Lasagne</t>
  </si>
  <si>
    <t>Roasted Mushroom Risotto</t>
  </si>
  <si>
    <t>Pan-Fried Salmon &amp; Pesto Risotto</t>
  </si>
  <si>
    <t>Chicken &amp; Prosciutto Salad</t>
  </si>
  <si>
    <t>Zillionaire's Fudge Cake</t>
  </si>
  <si>
    <t>Strawberry Sparkler</t>
  </si>
  <si>
    <t>Pineapple &amp; Citrus Refresher</t>
  </si>
  <si>
    <t>Sipsmith London Dry Gin (50ml)</t>
  </si>
  <si>
    <t>Malfy Con Arancia Gin (50ml)</t>
  </si>
  <si>
    <t>Calados White Rum (50ml)</t>
  </si>
  <si>
    <t>Jack Daniels (50ml)</t>
  </si>
  <si>
    <t>Jameson Irish Whiskey (50ml)</t>
  </si>
  <si>
    <t>La Chica Tequila Blanco</t>
  </si>
  <si>
    <t>Aluna Coffee 50ml</t>
  </si>
  <si>
    <t>Amaretto</t>
  </si>
  <si>
    <t>Limoncello</t>
  </si>
  <si>
    <t>Baileys</t>
  </si>
  <si>
    <t>Pink Grapefruit Sofa</t>
  </si>
  <si>
    <t>Belu Water</t>
  </si>
  <si>
    <t>Peroni (330ml)</t>
  </si>
  <si>
    <t>Peroni Gran Riserva (300ml)</t>
  </si>
  <si>
    <t>Peroni Gluten-Free (330ml)</t>
  </si>
  <si>
    <t>Peroni 0.0% (330ml)</t>
  </si>
  <si>
    <t>Hophead (500ml)</t>
  </si>
  <si>
    <t>Cornish Orchards Gold Cider (500ml)</t>
  </si>
  <si>
    <t>Cornish Orchards Raspberry &amp; Elderflower Cider (500ml)</t>
  </si>
  <si>
    <t>Meantime Anytime IPA (330ml)</t>
  </si>
  <si>
    <t>Malbec (175ml)</t>
  </si>
  <si>
    <t>Montepulciano (175ml)</t>
  </si>
  <si>
    <t>Nero D'Avola (175ml)</t>
  </si>
  <si>
    <t>Organic Craft Chardonnay (175ml)</t>
  </si>
  <si>
    <t>Pinot Grigio (175ml)</t>
  </si>
  <si>
    <t>Pinot Grigio Blush (175ml)</t>
  </si>
  <si>
    <t>Sauvignon Blanc St Clair (175ml)</t>
  </si>
  <si>
    <t>Trebbiano (175ml)</t>
  </si>
  <si>
    <t>Zinfandel Blush (175ml)</t>
  </si>
  <si>
    <t>Malbec (250ml)</t>
  </si>
  <si>
    <t xml:space="preserve">Pinot Grigio (250ml) </t>
  </si>
  <si>
    <t>Prosecco (Bottle)</t>
  </si>
  <si>
    <t>Malbec (Bottle)</t>
  </si>
  <si>
    <t>Merlot (Bottle)</t>
  </si>
  <si>
    <t>Montepulciano (Bottle)</t>
  </si>
  <si>
    <t>Nero D'Avola (Bottle)</t>
  </si>
  <si>
    <t>Organic Craft Chardonnay (Bottle)</t>
  </si>
  <si>
    <t>Organic Craft Primitivo (Bottle)</t>
  </si>
  <si>
    <t>Pinot Grigio Blush (Bottle)</t>
  </si>
  <si>
    <t>Pink Prosecco (Bottle)</t>
  </si>
  <si>
    <t>Pinot Grigio (Bottle)</t>
  </si>
  <si>
    <t>Sauvignon Blanc Veneto (Bottle)</t>
  </si>
  <si>
    <t>Sauvignon Blanc St Clair (Bottle)</t>
  </si>
  <si>
    <t>Zinfandel Blush (Bottle)</t>
  </si>
  <si>
    <t>Trebbiano (Bottle)</t>
  </si>
  <si>
    <t>Tre Formaggi Croquettes</t>
  </si>
  <si>
    <t>King Prawn Vongole</t>
  </si>
  <si>
    <t>lentil ragu</t>
  </si>
  <si>
    <t>Caramello Sundae</t>
  </si>
  <si>
    <t>flavour fix boneless bundles; dine in platters 24 pieces</t>
  </si>
  <si>
    <t>n/a</t>
  </si>
  <si>
    <t>customise flavours of the wings - 12 options</t>
  </si>
  <si>
    <t>NHS + Ambulance discount 25%</t>
  </si>
  <si>
    <t>Sweet potato fries</t>
  </si>
  <si>
    <t>honey mustard slaw</t>
  </si>
  <si>
    <t>8 wings</t>
  </si>
  <si>
    <t>10 wings</t>
  </si>
  <si>
    <t>12 wings</t>
  </si>
  <si>
    <t>8 pieces boneless</t>
  </si>
  <si>
    <t>10 pieces boneless</t>
  </si>
  <si>
    <t>12 pieces boneless</t>
  </si>
  <si>
    <t>3 tenders</t>
  </si>
  <si>
    <t>5 tenders</t>
  </si>
  <si>
    <t>Big flavour burger</t>
  </si>
  <si>
    <t>The flavour fix boneless chicken</t>
  </si>
  <si>
    <t>The flavour fix boneless wings</t>
  </si>
  <si>
    <t>The Flavour Cravour</t>
  </si>
  <si>
    <t>The Tender Fix</t>
  </si>
  <si>
    <t>buffalo ranch fries</t>
  </si>
  <si>
    <t>cheese fries</t>
  </si>
  <si>
    <t>voodoo fries</t>
  </si>
  <si>
    <t>churros</t>
  </si>
  <si>
    <t>mango, vanilla , strawberry , chocalate, salted caramel milkshake</t>
  </si>
  <si>
    <t xml:space="preserve">biscoff and oreo shake, LTO  shake </t>
  </si>
  <si>
    <t>water</t>
  </si>
  <si>
    <t xml:space="preserve">sprite </t>
  </si>
  <si>
    <t>fanta</t>
  </si>
  <si>
    <t>regular coke, coke zero, diet coke</t>
  </si>
  <si>
    <t>camden hells lager</t>
  </si>
  <si>
    <t>camden pale ale</t>
  </si>
  <si>
    <t xml:space="preserve">dispensed drink (in restaurant) </t>
  </si>
  <si>
    <t>4 pieces of corn</t>
  </si>
  <si>
    <t>8 pieces of corn</t>
  </si>
  <si>
    <t>Brighton</t>
  </si>
  <si>
    <t>Build your own bundle £10; lunch meal deal main + drink/coffee £14</t>
  </si>
  <si>
    <t>£7.50 - build your own bento</t>
  </si>
  <si>
    <t>Customise - rice , noodle options and double up protein</t>
  </si>
  <si>
    <t>Chilli Squid</t>
  </si>
  <si>
    <t>covent garden</t>
  </si>
  <si>
    <t>brighton</t>
  </si>
  <si>
    <t>manchester</t>
  </si>
  <si>
    <t>Banana Katsu</t>
  </si>
  <si>
    <t>Red Pinoit noir bottle</t>
  </si>
  <si>
    <t>wagamama</t>
  </si>
  <si>
    <t>Bang Bang Cauliflower</t>
  </si>
  <si>
    <t>Chicken Gyoza</t>
  </si>
  <si>
    <t>Chicken Yakitori Miso Glazed</t>
  </si>
  <si>
    <t>Duck Gyoza</t>
  </si>
  <si>
    <t>Ebi Katsu</t>
  </si>
  <si>
    <t>Edamame with Chilli and Garlic Salt</t>
  </si>
  <si>
    <t>Edamame with Salt</t>
  </si>
  <si>
    <t>Hoisin Pulled Duck Buns</t>
  </si>
  <si>
    <t>Korean Barbeque Beef, Onion + Asian Slaw Hirata Buns</t>
  </si>
  <si>
    <t>Mixed Mushrooms + Panko Aubergine Hirata Steamed Buns</t>
  </si>
  <si>
    <t>Pork + panko apple buns</t>
  </si>
  <si>
    <t>Fried chicken buns</t>
  </si>
  <si>
    <t>Miso soup</t>
  </si>
  <si>
    <t>Prawn Kushiyaki</t>
  </si>
  <si>
    <t>Pulled Pork Gyoza</t>
  </si>
  <si>
    <t>Spicy Teriyaki Vegan 'chicken' Buns</t>
  </si>
  <si>
    <t>Tama Squid</t>
  </si>
  <si>
    <t>Koko 'prawn' crackers</t>
  </si>
  <si>
    <t>rainbow pickles</t>
  </si>
  <si>
    <t>Vegan Sticky Ribs</t>
  </si>
  <si>
    <t>Wok-fried Greens</t>
  </si>
  <si>
    <t>Yasai Gyoza</t>
  </si>
  <si>
    <t>Beef Brisket + Kimchee Gyoza</t>
  </si>
  <si>
    <t>Salmon gyoza</t>
  </si>
  <si>
    <t>Hot honey fried chicken</t>
  </si>
  <si>
    <t>Hot sweet fried vegan chicken</t>
  </si>
  <si>
    <t>Sticky miso corn</t>
  </si>
  <si>
    <t>Chicken ssambap</t>
  </si>
  <si>
    <t>Tempeh ssambap</t>
  </si>
  <si>
    <t>Vegan chilli squid</t>
  </si>
  <si>
    <t>Asian style padron peppers</t>
  </si>
  <si>
    <t>Prawn nori rolls</t>
  </si>
  <si>
    <t>roti + raisukatsu</t>
  </si>
  <si>
    <t>vegan k-dogs</t>
  </si>
  <si>
    <t>king oyster mushroom skewers</t>
  </si>
  <si>
    <t>Crispy chilli mushrooms</t>
  </si>
  <si>
    <t>gochujang tamarind pork ribs</t>
  </si>
  <si>
    <t>gochujang tamarind corn ribs</t>
  </si>
  <si>
    <t>spicy smashed cucumber</t>
  </si>
  <si>
    <t>Chicken + Prawn Pad-thai</t>
  </si>
  <si>
    <t>chicken hot pot</t>
  </si>
  <si>
    <t>teriyaki beef brisket hot pot</t>
  </si>
  <si>
    <t>tofu hot pot</t>
  </si>
  <si>
    <t>chicken gochujang rice bowl</t>
  </si>
  <si>
    <t>silken tofu gochujang rice bowl</t>
  </si>
  <si>
    <t>Chicken + Prawn Yaki Soba</t>
  </si>
  <si>
    <t>Chicken Raisukaree</t>
  </si>
  <si>
    <t>Chilli Chicken Ramen</t>
  </si>
  <si>
    <t>Chilli Steak Ramen</t>
  </si>
  <si>
    <t>Firecracker Chicken</t>
  </si>
  <si>
    <t>Firecracker Prawn</t>
  </si>
  <si>
    <t>Ginger Chicken Udon</t>
  </si>
  <si>
    <t>Grilled Chicken Ramen</t>
  </si>
  <si>
    <t>Grilled Duck Donburi</t>
  </si>
  <si>
    <t>Pulled shitake donburi</t>
  </si>
  <si>
    <t>Hot Chicken Katsu</t>
  </si>
  <si>
    <t>Hot Vegatsu</t>
  </si>
  <si>
    <t>Hot Yasai Katsu</t>
  </si>
  <si>
    <t>Kare Burosu Ramen</t>
  </si>
  <si>
    <t>Miso-glazed Cod Ramen</t>
  </si>
  <si>
    <t>Naked Katsu</t>
  </si>
  <si>
    <t>Prawn Raisukaree</t>
  </si>
  <si>
    <t>Shirodashi Pork Belly Ramen</t>
  </si>
  <si>
    <t>Shu's Shiok Chicken</t>
  </si>
  <si>
    <t>Shu's Shiok Jackfruit</t>
  </si>
  <si>
    <t>Tantanmen Beef Brisket Ramen</t>
  </si>
  <si>
    <t>Teriyaki Beef Donburi</t>
  </si>
  <si>
    <t>Teriyaki Chicken Donburi</t>
  </si>
  <si>
    <t>Teriyaki Salmon Soba</t>
  </si>
  <si>
    <t>Tofu Firecracker</t>
  </si>
  <si>
    <t>Tofu Raisukaree</t>
  </si>
  <si>
    <t>Vegatsu</t>
  </si>
  <si>
    <t>Yasai Katsu Curry</t>
  </si>
  <si>
    <t>Yasai Pad Thai on Rice Noodles</t>
  </si>
  <si>
    <t>Yasai Pad-thai</t>
  </si>
  <si>
    <t>Yasai Yaki Soba</t>
  </si>
  <si>
    <t>Yasai Yaki Soba on Rice Noodle</t>
  </si>
  <si>
    <t>Yasai Yaki Soba on Udon Noodle</t>
  </si>
  <si>
    <t>Teriyaki vegan chicken ramen</t>
  </si>
  <si>
    <t>Spicy vegan short rib</t>
  </si>
  <si>
    <t>No duck donburi</t>
  </si>
  <si>
    <t>Yaki udon</t>
  </si>
  <si>
    <t>Katsu salad chicken</t>
  </si>
  <si>
    <t>saku saku duck soba</t>
  </si>
  <si>
    <t>teriyaki chicken soba</t>
  </si>
  <si>
    <t>thai beef salad</t>
  </si>
  <si>
    <t>pad thai salad</t>
  </si>
  <si>
    <t>sweet chilli salad chicken</t>
  </si>
  <si>
    <t>sweet chilli salad tofu</t>
  </si>
  <si>
    <t>Collab spotlight -wagamama x spoons fried geprek chicken</t>
  </si>
  <si>
    <t>Pho- Hoki Fish</t>
  </si>
  <si>
    <t>Pho- Chicken Thigh</t>
  </si>
  <si>
    <t>Pho-King Oyster mushroom</t>
  </si>
  <si>
    <t>Collab spotlight -wagamama x spoons fried tofu</t>
  </si>
  <si>
    <t>Coconut kare- fish</t>
  </si>
  <si>
    <t>Coconut kare- chicken</t>
  </si>
  <si>
    <t>Katsu salad tempeh</t>
  </si>
  <si>
    <t>Spicy miso mackerel</t>
  </si>
  <si>
    <t>Yasai gyoza ramen</t>
  </si>
  <si>
    <t>Chicken gyoza ramen</t>
  </si>
  <si>
    <t>Cha Han Chicken + prawn</t>
  </si>
  <si>
    <t>Cha Han Yasai</t>
  </si>
  <si>
    <t>Vegan chicken kare lomen</t>
  </si>
  <si>
    <t>Chicken &amp; caramelised onion koyo bowl</t>
  </si>
  <si>
    <t>Salmon koyo bowl</t>
  </si>
  <si>
    <t>Pulled shittake koyo bowl</t>
  </si>
  <si>
    <t>katsu udon</t>
  </si>
  <si>
    <t>pho fish</t>
  </si>
  <si>
    <t xml:space="preserve">pho chicken </t>
  </si>
  <si>
    <t>pho mushroom</t>
  </si>
  <si>
    <t>BYOD - tofu</t>
  </si>
  <si>
    <t>BYOD - chicken thigh</t>
  </si>
  <si>
    <t>BYOD - beef brisket</t>
  </si>
  <si>
    <t>BYOD - prawn</t>
  </si>
  <si>
    <t>BYOD - duck</t>
  </si>
  <si>
    <t>BYOD - pulled shiitake</t>
  </si>
  <si>
    <t>BYOD - chicken + prawn</t>
  </si>
  <si>
    <t>Cloudy Lemonade - L</t>
  </si>
  <si>
    <t>Cloudy Lemonade - S</t>
  </si>
  <si>
    <t>Peach Iced Tea - L</t>
  </si>
  <si>
    <t>Peach Iced Tea - S</t>
  </si>
  <si>
    <t>Positive Juice</t>
  </si>
  <si>
    <t>Power Juice</t>
  </si>
  <si>
    <t>Sparkling Water - L</t>
  </si>
  <si>
    <t>Sparkling Water - S</t>
  </si>
  <si>
    <t>Still Water - L</t>
  </si>
  <si>
    <t>Still Water - S</t>
  </si>
  <si>
    <t>asahi small</t>
  </si>
  <si>
    <t>asahi large</t>
  </si>
  <si>
    <t>asahi draught half</t>
  </si>
  <si>
    <t>asahi draught pint</t>
  </si>
  <si>
    <t>asahi x midori</t>
  </si>
  <si>
    <t>jubel lager</t>
  </si>
  <si>
    <t>sxollie cider</t>
  </si>
  <si>
    <t>asahi zero</t>
  </si>
  <si>
    <t>Lucky Buddha</t>
  </si>
  <si>
    <t>carignan bottle</t>
  </si>
  <si>
    <t>carignan 250ml</t>
  </si>
  <si>
    <t>carignan 175ml</t>
  </si>
  <si>
    <t>merlot 250ml</t>
  </si>
  <si>
    <t>pinot noir bottle</t>
  </si>
  <si>
    <t>pinot noir 250ml</t>
  </si>
  <si>
    <t>pinot noir 175ml</t>
  </si>
  <si>
    <t>pinot bottle</t>
  </si>
  <si>
    <t>pinot 250ml</t>
  </si>
  <si>
    <t>pinot 175ml</t>
  </si>
  <si>
    <t>Sauvignon Blanc bottle</t>
  </si>
  <si>
    <t>Pinot Grigio Blush bottle</t>
  </si>
  <si>
    <t>prosecco bottle</t>
  </si>
  <si>
    <t>prosecco 125ml</t>
  </si>
  <si>
    <t>ginger no-jito</t>
  </si>
  <si>
    <t>cheery bloss lemonade</t>
  </si>
  <si>
    <t>spiced plum + orange</t>
  </si>
  <si>
    <t>yuzu lychee tonic</t>
  </si>
  <si>
    <t>Pina coloda</t>
  </si>
  <si>
    <t>Thai chilli margarita</t>
  </si>
  <si>
    <t>Strawberry shiso mojito</t>
  </si>
  <si>
    <t>passionfruit paloma</t>
  </si>
  <si>
    <t>lychee blush sangria</t>
  </si>
  <si>
    <t>breakfast in tokyo</t>
  </si>
  <si>
    <t>spicy mary</t>
  </si>
  <si>
    <t>beavertown neck oil</t>
  </si>
  <si>
    <t>North Brewing Company - Transmission IPA</t>
  </si>
  <si>
    <t>North Brewing Company - Atlantis Pale Ale</t>
  </si>
  <si>
    <t>Days - alcohol free lager</t>
  </si>
  <si>
    <t xml:space="preserve">dead and berried cider </t>
  </si>
  <si>
    <t>East by Southeast Cider</t>
  </si>
  <si>
    <t>Panchi</t>
  </si>
  <si>
    <t>beavertown lazer crush</t>
  </si>
  <si>
    <t>Roku Tonic</t>
  </si>
  <si>
    <t>Sakura Pink G&amp;T</t>
  </si>
  <si>
    <t>roku g+t</t>
  </si>
  <si>
    <t>Flat white grind</t>
  </si>
  <si>
    <t>latte grind</t>
  </si>
  <si>
    <t>cappucino grind</t>
  </si>
  <si>
    <t>americano grind</t>
  </si>
  <si>
    <t>iced latte</t>
  </si>
  <si>
    <t>japanese cherry</t>
  </si>
  <si>
    <t>fresh lemon + ginger</t>
  </si>
  <si>
    <t>pink peppercorn + strawberry rooibos</t>
  </si>
  <si>
    <t>assam breakfast tea</t>
  </si>
  <si>
    <t>Ginger + lemongrass tea</t>
  </si>
  <si>
    <t>Fresh mint</t>
  </si>
  <si>
    <t>Jasmine flowering</t>
  </si>
  <si>
    <t>Green tea</t>
  </si>
  <si>
    <t>golden leaf breakfast tea</t>
  </si>
  <si>
    <t>Sake Spritz</t>
  </si>
  <si>
    <t>strawberry spritz</t>
  </si>
  <si>
    <t>saffron picante</t>
  </si>
  <si>
    <t>Mio sparkling sake</t>
  </si>
  <si>
    <t>Kaori sake</t>
  </si>
  <si>
    <t>Cherry blossom lemonade</t>
  </si>
  <si>
    <t>High five juice</t>
  </si>
  <si>
    <t>Carrot cleanse juice</t>
  </si>
  <si>
    <t>Up-beet juice</t>
  </si>
  <si>
    <t>choc orange cake</t>
  </si>
  <si>
    <t>banana katsu</t>
  </si>
  <si>
    <t>white choc + ginger</t>
  </si>
  <si>
    <t>smoked choc caramel</t>
  </si>
  <si>
    <t>yuzu basque cheesecake</t>
  </si>
  <si>
    <t>coconut reika</t>
  </si>
  <si>
    <t>miso caramel ice cream</t>
  </si>
  <si>
    <t>miso caramal banana bread</t>
  </si>
  <si>
    <t>raspbery snow cake</t>
  </si>
  <si>
    <t>chocolate brownie</t>
  </si>
  <si>
    <t>lemon yuzu muffin</t>
  </si>
  <si>
    <t>popcorn affogato</t>
  </si>
  <si>
    <t>baonut</t>
  </si>
  <si>
    <t>choc cherry keffir</t>
  </si>
  <si>
    <t>Doughchi</t>
  </si>
  <si>
    <t>chouxnut matcha</t>
  </si>
  <si>
    <t>chouxnut kuromitsu</t>
  </si>
  <si>
    <t>Wagamama Juice Sorbet</t>
  </si>
  <si>
    <t>Juice large</t>
  </si>
  <si>
    <t>Juice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</si>
</sst>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44" formatCode="_-&quot;£&quot;* #,##0.00_-;\-&quot;£&quot;* #,##0.00_-;_-&quot;£&quot;* &quot;-&quot;??_-;_-@_-"/>
    <numFmt numFmtId="43" formatCode="_-* #,##0.00_-;\-* #,##0.00_-;_-* &quot;-&quot;??_-;_-@_-"/>
    <numFmt numFmtId="164" formatCode="&quot;£&quot;#,##0.00"/>
    <numFmt numFmtId="165" formatCode="0.0%"/>
  </numFmts>
  <fonts count="35">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sz val="11"/>
      <name val="Calibri"/>
      <family val="2"/>
      <scheme val="minor"/>
    </font>
    <font>
      <b/>
      <sz val="16"/>
      <color theme="0"/>
      <name val="Calibri"/>
      <family val="2"/>
      <scheme val="minor"/>
    </font>
    <font>
      <sz val="10"/>
      <color theme="1"/>
      <name val="Larken"/>
    </font>
    <font>
      <sz val="11"/>
      <color theme="0"/>
      <name val="Calibri"/>
      <family val="2"/>
      <scheme val="minor"/>
    </font>
    <font>
      <i/>
      <sz val="11"/>
      <color theme="1"/>
      <name val="Calibri"/>
      <family val="2"/>
      <scheme val="minor"/>
    </font>
    <font>
      <b/>
      <sz val="10.5"/>
      <color rgb="FF165D81"/>
      <name val="Calibri"/>
      <family val="2"/>
    </font>
    <font>
      <b/>
      <sz val="10.5"/>
      <color theme="1" tint="0.24994659260841701"/>
      <name val="Calibri"/>
      <family val="2"/>
    </font>
    <font>
      <b/>
      <sz val="10.5"/>
      <color theme="1" tint="0.34998626667073579"/>
      <name val="Calibri"/>
      <family val="2"/>
    </font>
    <font>
      <b/>
      <sz val="10.5"/>
      <color theme="4"/>
      <name val="Calibri"/>
      <family val="2"/>
    </font>
    <font>
      <b/>
      <sz val="10.5"/>
      <color theme="7"/>
      <name val="Calibri"/>
      <family val="2"/>
    </font>
    <font>
      <b/>
      <sz val="10.5"/>
      <color theme="5" tint="0.39994506668294322"/>
      <name val="Calibri"/>
      <family val="2"/>
    </font>
    <font>
      <b/>
      <sz val="10.5"/>
      <color rgb="FF336577"/>
      <name val="Calibri"/>
      <family val="2"/>
    </font>
    <font>
      <b/>
      <sz val="10.5"/>
      <color theme="6" tint="-0.24994659260841701"/>
      <name val="Calibri"/>
      <family val="2"/>
    </font>
    <font>
      <b/>
      <sz val="10.5"/>
      <color theme="3" tint="0.39994506668294322"/>
      <name val="Calibri"/>
      <family val="2"/>
    </font>
    <font>
      <sz val="8"/>
      <name val="Calibri"/>
      <family val="2"/>
      <scheme val="minor"/>
    </font>
    <font>
      <b/>
      <sz val="11"/>
      <color indexed="8"/>
      <name val="Calibri"/>
      <family val="2"/>
      <scheme val="minor"/>
    </font>
    <font>
      <b/>
      <sz val="11"/>
      <color indexed="9"/>
      <name val="Calibri"/>
      <family val="2"/>
      <scheme val="minor"/>
    </font>
    <font>
      <b/>
      <sz val="11"/>
      <color theme="0"/>
      <name val="Aptos Display"/>
      <family val="2"/>
    </font>
    <font>
      <sz val="11"/>
      <color theme="1"/>
      <name val="Aptos Display"/>
      <family val="2"/>
    </font>
    <font>
      <b/>
      <sz val="11"/>
      <color theme="1"/>
      <name val="Aptos Display"/>
      <family val="2"/>
    </font>
    <font>
      <u/>
      <sz val="11"/>
      <color theme="10"/>
      <name val="Calibri"/>
      <family val="2"/>
      <scheme val="minor"/>
    </font>
    <font>
      <sz val="11"/>
      <color rgb="FFFF0000"/>
      <name val="Calibri"/>
      <family val="2"/>
      <scheme val="minor"/>
    </font>
    <font>
      <sz val="9"/>
      <color indexed="81"/>
      <name val="Tahoma"/>
      <family val="2"/>
    </font>
    <font>
      <b/>
      <sz val="9"/>
      <color indexed="81"/>
      <name val="Tahoma"/>
      <family val="2"/>
    </font>
    <font>
      <sz val="11"/>
      <color rgb="FF000000"/>
      <name val="Calibri"/>
      <family val="2"/>
    </font>
    <font>
      <b/>
      <sz val="9"/>
      <color rgb="FF163525"/>
      <name val="General"/>
    </font>
    <font>
      <b/>
      <sz val="8"/>
      <color rgb="FF263D4B"/>
      <name val="Arial"/>
      <family val="2"/>
    </font>
    <font>
      <b/>
      <sz val="11"/>
      <color rgb="FFFF0000"/>
      <name val="Calibri"/>
      <family val="2"/>
      <scheme val="minor"/>
    </font>
    <font>
      <sz val="9"/>
      <color theme="1"/>
      <name val="Calibri"/>
      <family val="2"/>
      <scheme val="minor"/>
    </font>
  </fonts>
  <fills count="16">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BED7A5"/>
        <bgColor indexed="64"/>
      </patternFill>
    </fill>
    <fill>
      <patternFill patternType="solid">
        <fgColor theme="1"/>
        <bgColor indexed="64"/>
      </patternFill>
    </fill>
    <fill>
      <patternFill patternType="solid">
        <fgColor theme="9" tint="0.79998168889431442"/>
        <bgColor indexed="64"/>
      </patternFill>
    </fill>
    <fill>
      <patternFill patternType="solid">
        <fgColor rgb="FFFFA3A3"/>
        <bgColor indexed="64"/>
      </patternFill>
    </fill>
    <fill>
      <patternFill patternType="solid">
        <fgColor rgb="FFFC8383"/>
        <bgColor indexed="64"/>
      </patternFill>
    </fill>
    <fill>
      <patternFill patternType="solid">
        <fgColor rgb="FFE36F6F"/>
        <bgColor indexed="64"/>
      </patternFill>
    </fill>
    <fill>
      <patternFill patternType="solid">
        <fgColor rgb="FF92D050"/>
        <bgColor indexed="64"/>
      </patternFill>
    </fill>
    <fill>
      <patternFill patternType="solid">
        <fgColor theme="0" tint="-4.9989318521683403E-2"/>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top style="thin">
        <color theme="0"/>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indexed="64"/>
      </bottom>
      <diagonal/>
    </border>
    <border>
      <left/>
      <right style="thin">
        <color theme="1"/>
      </right>
      <top style="thin">
        <color theme="1"/>
      </top>
      <bottom style="thin">
        <color indexed="64"/>
      </bottom>
      <diagonal/>
    </border>
    <border>
      <left/>
      <right style="thin">
        <color theme="1"/>
      </right>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1"/>
      </left>
      <right style="thin">
        <color theme="1"/>
      </right>
      <top/>
      <bottom style="thin">
        <color theme="1"/>
      </bottom>
      <diagonal/>
    </border>
    <border>
      <left style="thin">
        <color indexed="64"/>
      </left>
      <right style="thin">
        <color theme="1"/>
      </right>
      <top style="thin">
        <color indexed="64"/>
      </top>
      <bottom style="thin">
        <color theme="1"/>
      </bottom>
      <diagonal/>
    </border>
    <border>
      <left style="thin">
        <color indexed="64"/>
      </left>
      <right style="thin">
        <color indexed="64"/>
      </right>
      <top style="thin">
        <color indexed="64"/>
      </top>
      <bottom style="thin">
        <color theme="1"/>
      </bottom>
      <diagonal/>
    </border>
    <border>
      <left/>
      <right style="thin">
        <color theme="0"/>
      </right>
      <top style="thin">
        <color theme="1"/>
      </top>
      <bottom style="thin">
        <color theme="1"/>
      </bottom>
      <diagonal/>
    </border>
    <border>
      <left style="thin">
        <color theme="1"/>
      </left>
      <right/>
      <top/>
      <bottom style="thin">
        <color indexed="64"/>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top style="thin">
        <color theme="1"/>
      </top>
      <bottom/>
      <diagonal/>
    </border>
    <border>
      <left/>
      <right style="thin">
        <color indexed="64"/>
      </right>
      <top style="thin">
        <color theme="1"/>
      </top>
      <bottom/>
      <diagonal/>
    </border>
    <border>
      <left style="thin">
        <color theme="1"/>
      </left>
      <right style="thin">
        <color theme="1"/>
      </right>
      <top style="thin">
        <color theme="1"/>
      </top>
      <bottom/>
      <diagonal/>
    </border>
    <border>
      <left style="thin">
        <color indexed="64"/>
      </left>
      <right/>
      <top style="thin">
        <color theme="1"/>
      </top>
      <bottom style="thin">
        <color theme="1"/>
      </bottom>
      <diagonal/>
    </border>
    <border>
      <left/>
      <right style="thin">
        <color indexed="64"/>
      </right>
      <top style="thin">
        <color theme="1"/>
      </top>
      <bottom style="thin">
        <color theme="1"/>
      </bottom>
      <diagonal/>
    </border>
    <border>
      <left style="thin">
        <color theme="1"/>
      </left>
      <right style="thin">
        <color theme="1"/>
      </right>
      <top/>
      <bottom/>
      <diagonal/>
    </border>
    <border>
      <left style="thin">
        <color indexed="64"/>
      </left>
      <right style="thin">
        <color theme="1"/>
      </right>
      <top style="thin">
        <color theme="1"/>
      </top>
      <bottom style="thin">
        <color theme="1"/>
      </bottom>
      <diagonal/>
    </border>
    <border>
      <left/>
      <right/>
      <top style="thin">
        <color theme="1"/>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theme="0"/>
      </left>
      <right style="thin">
        <color theme="0"/>
      </right>
      <top style="thin">
        <color theme="0"/>
      </top>
      <bottom/>
      <diagonal/>
    </border>
    <border>
      <left style="thin">
        <color rgb="FF000000"/>
      </left>
      <right/>
      <top/>
      <bottom style="thin">
        <color rgb="FF000000"/>
      </bottom>
      <diagonal/>
    </border>
  </borders>
  <cellStyleXfs count="6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1" fillId="0" borderId="16" applyNumberFormat="0" applyFill="0" applyProtection="0">
      <alignment horizontal="center" vertical="center"/>
    </xf>
    <xf numFmtId="3" fontId="12" fillId="0" borderId="17" applyFont="0" applyFill="0" applyAlignment="0" applyProtection="0"/>
    <xf numFmtId="3" fontId="12" fillId="0" borderId="17" applyFont="0" applyFill="0" applyAlignment="0" applyProtection="0"/>
    <xf numFmtId="3" fontId="12" fillId="0" borderId="17" applyFont="0" applyFill="0" applyAlignment="0" applyProtection="0"/>
    <xf numFmtId="3" fontId="12" fillId="0" borderId="17" applyFont="0" applyFill="0" applyAlignment="0" applyProtection="0"/>
    <xf numFmtId="3" fontId="12" fillId="0" borderId="17" applyFont="0" applyFill="0" applyAlignment="0" applyProtection="0"/>
    <xf numFmtId="3" fontId="12" fillId="0" borderId="17" applyFont="0" applyFill="0" applyAlignment="0" applyProtection="0"/>
    <xf numFmtId="3" fontId="12" fillId="0" borderId="17" applyFont="0" applyFill="0" applyAlignment="0" applyProtection="0"/>
    <xf numFmtId="3" fontId="12" fillId="0" borderId="17" applyFont="0" applyFill="0" applyAlignment="0" applyProtection="0"/>
    <xf numFmtId="3" fontId="11" fillId="0" borderId="16" applyNumberFormat="0" applyFill="0" applyAlignment="0" applyProtection="0"/>
    <xf numFmtId="0" fontId="11" fillId="0" borderId="16" applyNumberFormat="0" applyFill="0" applyAlignment="0" applyProtection="0"/>
    <xf numFmtId="3"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3" fontId="12" fillId="0" borderId="0" applyNumberFormat="0" applyBorder="0" applyAlignment="0" applyProtection="0"/>
    <xf numFmtId="3" fontId="12" fillId="0" borderId="0" applyNumberFormat="0" applyBorder="0" applyAlignment="0" applyProtection="0"/>
    <xf numFmtId="3" fontId="12" fillId="0" borderId="0" applyNumberFormat="0" applyBorder="0" applyAlignment="0" applyProtection="0"/>
    <xf numFmtId="3" fontId="12" fillId="0" borderId="0" applyNumberFormat="0" applyBorder="0" applyAlignment="0" applyProtection="0"/>
    <xf numFmtId="3" fontId="12" fillId="0" borderId="0" applyNumberFormat="0" applyBorder="0" applyAlignment="0" applyProtection="0"/>
    <xf numFmtId="3" fontId="12" fillId="0" borderId="17" applyNumberFormat="0" applyBorder="0" applyAlignment="0" applyProtection="0"/>
    <xf numFmtId="3" fontId="12" fillId="0" borderId="17" applyNumberFormat="0" applyBorder="0" applyAlignment="0" applyProtection="0"/>
    <xf numFmtId="3" fontId="12" fillId="0" borderId="17" applyNumberFormat="0" applyBorder="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lignment horizontal="right" vertical="center"/>
    </xf>
    <xf numFmtId="3" fontId="12" fillId="8" borderId="17">
      <alignment horizontal="center" vertical="center"/>
    </xf>
    <xf numFmtId="0" fontId="12" fillId="8" borderId="17">
      <alignment horizontal="right" vertical="center"/>
    </xf>
    <xf numFmtId="0" fontId="11" fillId="0" borderId="18">
      <alignment horizontal="left" vertical="center"/>
    </xf>
    <xf numFmtId="0" fontId="11" fillId="0" borderId="19">
      <alignment horizontal="center" vertical="center"/>
    </xf>
    <xf numFmtId="0" fontId="13" fillId="0" borderId="20">
      <alignment horizontal="center" vertical="center"/>
    </xf>
    <xf numFmtId="0" fontId="12" fillId="5" borderId="17"/>
    <xf numFmtId="3" fontId="14" fillId="0" borderId="17"/>
    <xf numFmtId="3" fontId="15" fillId="0" borderId="17"/>
    <xf numFmtId="0" fontId="11" fillId="0" borderId="19">
      <alignment horizontal="left" vertical="top"/>
    </xf>
    <xf numFmtId="0" fontId="16" fillId="0" borderId="17"/>
    <xf numFmtId="0" fontId="11" fillId="0" borderId="19">
      <alignment horizontal="left" vertical="center"/>
    </xf>
    <xf numFmtId="0" fontId="12" fillId="8" borderId="21"/>
    <xf numFmtId="3" fontId="12" fillId="0" borderId="17">
      <alignment horizontal="right" vertical="center"/>
    </xf>
    <xf numFmtId="0" fontId="11" fillId="0" borderId="19">
      <alignment horizontal="right" vertical="center"/>
    </xf>
    <xf numFmtId="0" fontId="12" fillId="0" borderId="20">
      <alignment horizontal="center" vertical="center"/>
    </xf>
    <xf numFmtId="3" fontId="12" fillId="0" borderId="17"/>
    <xf numFmtId="3" fontId="12" fillId="0" borderId="17"/>
    <xf numFmtId="0" fontId="12" fillId="0" borderId="20">
      <alignment horizontal="center" vertical="center" wrapText="1"/>
    </xf>
    <xf numFmtId="0" fontId="17" fillId="0" borderId="20">
      <alignment horizontal="left" vertical="center" indent="1"/>
    </xf>
    <xf numFmtId="0" fontId="18" fillId="0" borderId="17"/>
    <xf numFmtId="0" fontId="11" fillId="0" borderId="18">
      <alignment horizontal="left" vertical="center"/>
    </xf>
    <xf numFmtId="3" fontId="12" fillId="0" borderId="17">
      <alignment horizontal="center" vertical="center"/>
    </xf>
    <xf numFmtId="0" fontId="11" fillId="0" borderId="19">
      <alignment horizontal="center" vertical="center"/>
    </xf>
    <xf numFmtId="0" fontId="11" fillId="0" borderId="19">
      <alignment horizontal="center" vertical="center"/>
    </xf>
    <xf numFmtId="0" fontId="11" fillId="0" borderId="18">
      <alignment horizontal="left" vertical="center"/>
    </xf>
    <xf numFmtId="0" fontId="11" fillId="0" borderId="18">
      <alignment horizontal="left" vertical="center"/>
    </xf>
    <xf numFmtId="0" fontId="19" fillId="0" borderId="17"/>
    <xf numFmtId="0" fontId="26" fillId="0" borderId="0" applyNumberFormat="0" applyFill="0" applyBorder="0" applyAlignment="0" applyProtection="0"/>
  </cellStyleXfs>
  <cellXfs count="484">
    <xf numFmtId="0" fontId="0" fillId="0" borderId="0" xfId="0"/>
    <xf numFmtId="0" fontId="5" fillId="0" borderId="0" xfId="0" applyFont="1"/>
    <xf numFmtId="0" fontId="3" fillId="0" borderId="0" xfId="0" applyFont="1"/>
    <xf numFmtId="17" fontId="3"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164" fontId="6" fillId="0" borderId="4" xfId="0" applyNumberFormat="1" applyFont="1" applyBorder="1" applyAlignment="1">
      <alignment horizontal="center" vertical="center"/>
    </xf>
    <xf numFmtId="164" fontId="6" fillId="0" borderId="0" xfId="0" applyNumberFormat="1" applyFont="1" applyAlignment="1">
      <alignment horizontal="center" vertical="center"/>
    </xf>
    <xf numFmtId="164" fontId="6" fillId="0" borderId="6" xfId="0" applyNumberFormat="1" applyFont="1" applyBorder="1" applyAlignment="1">
      <alignment horizontal="center" vertical="center"/>
    </xf>
    <xf numFmtId="0" fontId="0" fillId="0" borderId="1" xfId="0" applyBorder="1"/>
    <xf numFmtId="0" fontId="0" fillId="0" borderId="0" xfId="0" quotePrefix="1"/>
    <xf numFmtId="164" fontId="0" fillId="0" borderId="0" xfId="0" applyNumberFormat="1" applyAlignment="1">
      <alignment horizontal="center"/>
    </xf>
    <xf numFmtId="0" fontId="4" fillId="7" borderId="0" xfId="0" applyFont="1" applyFill="1" applyAlignment="1">
      <alignment wrapText="1"/>
    </xf>
    <xf numFmtId="44" fontId="0" fillId="0" borderId="1" xfId="2" applyFont="1" applyBorder="1" applyAlignment="1">
      <alignment horizontal="center"/>
    </xf>
    <xf numFmtId="44" fontId="0" fillId="0" borderId="1" xfId="2" applyFont="1" applyFill="1" applyBorder="1" applyAlignment="1">
      <alignment horizontal="center"/>
    </xf>
    <xf numFmtId="164" fontId="0" fillId="0" borderId="1" xfId="0" applyNumberFormat="1" applyBorder="1" applyAlignment="1">
      <alignment horizontal="center"/>
    </xf>
    <xf numFmtId="164" fontId="6" fillId="0" borderId="2" xfId="0" applyNumberFormat="1" applyFont="1" applyBorder="1" applyAlignment="1">
      <alignment horizontal="center" vertical="center"/>
    </xf>
    <xf numFmtId="164" fontId="6" fillId="0" borderId="5" xfId="0" applyNumberFormat="1" applyFont="1" applyBorder="1" applyAlignment="1">
      <alignment horizontal="center" vertical="center"/>
    </xf>
    <xf numFmtId="44" fontId="0" fillId="0" borderId="1" xfId="2" applyFont="1" applyBorder="1"/>
    <xf numFmtId="44" fontId="0" fillId="0" borderId="1" xfId="2" applyFont="1" applyFill="1" applyBorder="1"/>
    <xf numFmtId="44" fontId="0" fillId="0" borderId="0" xfId="2" applyFont="1" applyFill="1" applyBorder="1" applyAlignment="1">
      <alignment horizontal="center"/>
    </xf>
    <xf numFmtId="164" fontId="6" fillId="0" borderId="9" xfId="0" applyNumberFormat="1" applyFont="1" applyBorder="1" applyAlignment="1">
      <alignment horizontal="center" vertical="center"/>
    </xf>
    <xf numFmtId="164" fontId="6" fillId="0" borderId="10" xfId="0" applyNumberFormat="1" applyFont="1" applyBorder="1" applyAlignment="1">
      <alignment horizontal="center" vertical="center"/>
    </xf>
    <xf numFmtId="164" fontId="6" fillId="0" borderId="11" xfId="0" applyNumberFormat="1" applyFont="1" applyBorder="1" applyAlignment="1">
      <alignment horizontal="center" vertical="center"/>
    </xf>
    <xf numFmtId="44" fontId="0" fillId="6" borderId="1" xfId="2" applyFont="1" applyFill="1" applyBorder="1"/>
    <xf numFmtId="44" fontId="0" fillId="0" borderId="6" xfId="2" applyFont="1" applyFill="1" applyBorder="1"/>
    <xf numFmtId="44" fontId="0" fillId="0" borderId="5" xfId="2" applyFont="1" applyFill="1" applyBorder="1"/>
    <xf numFmtId="0" fontId="0" fillId="0" borderId="2" xfId="0" applyBorder="1" applyAlignment="1">
      <alignment horizontal="center"/>
    </xf>
    <xf numFmtId="17" fontId="3" fillId="0" borderId="1" xfId="0" applyNumberFormat="1" applyFont="1" applyBorder="1" applyAlignment="1">
      <alignment horizontal="center" vertical="center" wrapText="1"/>
    </xf>
    <xf numFmtId="0" fontId="3" fillId="0" borderId="3" xfId="0" applyFont="1" applyBorder="1" applyAlignment="1">
      <alignment horizontal="center"/>
    </xf>
    <xf numFmtId="44" fontId="0" fillId="0" borderId="1" xfId="0" applyNumberFormat="1" applyBorder="1"/>
    <xf numFmtId="0" fontId="0" fillId="0" borderId="0" xfId="0" applyAlignment="1">
      <alignment horizontal="center"/>
    </xf>
    <xf numFmtId="0" fontId="3" fillId="0" borderId="0" xfId="0" applyFont="1" applyAlignment="1">
      <alignment horizontal="center"/>
    </xf>
    <xf numFmtId="44" fontId="0" fillId="0" borderId="6" xfId="2" applyFont="1" applyBorder="1" applyAlignment="1">
      <alignment horizontal="center"/>
    </xf>
    <xf numFmtId="44" fontId="0" fillId="0" borderId="6" xfId="2" applyFont="1" applyFill="1" applyBorder="1" applyAlignment="1">
      <alignment horizontal="center"/>
    </xf>
    <xf numFmtId="44" fontId="0" fillId="0" borderId="5" xfId="2" applyFont="1" applyBorder="1" applyAlignment="1">
      <alignment horizontal="center"/>
    </xf>
    <xf numFmtId="44" fontId="0" fillId="0" borderId="11" xfId="2" applyFont="1" applyFill="1" applyBorder="1" applyAlignment="1">
      <alignment horizontal="center"/>
    </xf>
    <xf numFmtId="0" fontId="0" fillId="0" borderId="1" xfId="0" applyBorder="1" applyAlignment="1">
      <alignment horizontal="center"/>
    </xf>
    <xf numFmtId="0" fontId="3" fillId="0" borderId="13" xfId="0" applyFont="1" applyBorder="1" applyAlignment="1">
      <alignment horizontal="center"/>
    </xf>
    <xf numFmtId="0" fontId="0" fillId="0" borderId="14" xfId="0" applyBorder="1"/>
    <xf numFmtId="0" fontId="0" fillId="0" borderId="9" xfId="0" applyBorder="1"/>
    <xf numFmtId="44" fontId="0" fillId="0" borderId="0" xfId="0" applyNumberFormat="1"/>
    <xf numFmtId="0" fontId="0" fillId="0" borderId="11" xfId="0" applyBorder="1"/>
    <xf numFmtId="0" fontId="0" fillId="0" borderId="7" xfId="0" applyBorder="1"/>
    <xf numFmtId="44" fontId="0" fillId="0" borderId="7" xfId="0" applyNumberFormat="1" applyBorder="1"/>
    <xf numFmtId="0" fontId="10" fillId="0" borderId="0" xfId="0" applyFont="1"/>
    <xf numFmtId="0" fontId="0" fillId="0" borderId="3" xfId="0" applyBorder="1"/>
    <xf numFmtId="0" fontId="0" fillId="0" borderId="10" xfId="0" applyBorder="1"/>
    <xf numFmtId="0" fontId="0" fillId="6" borderId="0" xfId="0" applyFill="1"/>
    <xf numFmtId="165" fontId="0" fillId="0" borderId="0" xfId="3" applyNumberFormat="1" applyFont="1" applyBorder="1" applyAlignment="1">
      <alignment horizontal="center"/>
    </xf>
    <xf numFmtId="44" fontId="0" fillId="0" borderId="14" xfId="0" applyNumberFormat="1" applyBorder="1"/>
    <xf numFmtId="165" fontId="0" fillId="0" borderId="14" xfId="3" applyNumberFormat="1" applyFont="1" applyBorder="1" applyAlignment="1">
      <alignment horizontal="center"/>
    </xf>
    <xf numFmtId="165" fontId="0" fillId="0" borderId="7" xfId="3" applyNumberFormat="1" applyFont="1" applyBorder="1" applyAlignment="1">
      <alignment horizontal="center"/>
    </xf>
    <xf numFmtId="17" fontId="3" fillId="0" borderId="5" xfId="0" applyNumberFormat="1" applyFont="1" applyBorder="1" applyAlignment="1">
      <alignment horizontal="center" vertical="center"/>
    </xf>
    <xf numFmtId="17" fontId="3" fillId="0" borderId="5" xfId="0" applyNumberFormat="1" applyFont="1" applyBorder="1" applyAlignment="1">
      <alignment horizontal="center" vertical="center" wrapText="1"/>
    </xf>
    <xf numFmtId="0" fontId="0" fillId="0" borderId="13" xfId="0" applyBorder="1"/>
    <xf numFmtId="165" fontId="0" fillId="0" borderId="0" xfId="3" applyNumberFormat="1" applyFont="1" applyBorder="1"/>
    <xf numFmtId="44" fontId="0" fillId="0" borderId="12" xfId="2" applyFont="1" applyFill="1" applyBorder="1" applyAlignment="1">
      <alignment horizontal="center"/>
    </xf>
    <xf numFmtId="0" fontId="0" fillId="0" borderId="3" xfId="0" applyBorder="1" applyAlignment="1">
      <alignment horizontal="center"/>
    </xf>
    <xf numFmtId="0" fontId="22" fillId="9" borderId="0" xfId="0" applyFont="1" applyFill="1" applyAlignment="1">
      <alignment horizontal="center"/>
    </xf>
    <xf numFmtId="0" fontId="22" fillId="9" borderId="6" xfId="0" applyFont="1" applyFill="1" applyBorder="1" applyAlignment="1">
      <alignment horizontal="center" vertical="center" wrapText="1"/>
    </xf>
    <xf numFmtId="17" fontId="3" fillId="0" borderId="2" xfId="0" applyNumberFormat="1" applyFont="1" applyBorder="1" applyAlignment="1">
      <alignment horizontal="center" vertical="center"/>
    </xf>
    <xf numFmtId="0" fontId="0" fillId="0" borderId="2" xfId="0" applyBorder="1"/>
    <xf numFmtId="44" fontId="0" fillId="0" borderId="2" xfId="0" applyNumberFormat="1" applyBorder="1"/>
    <xf numFmtId="17" fontId="3" fillId="0" borderId="12" xfId="0" applyNumberFormat="1" applyFont="1" applyBorder="1" applyAlignment="1">
      <alignment horizontal="center" vertical="center"/>
    </xf>
    <xf numFmtId="17" fontId="3" fillId="0" borderId="23" xfId="0" applyNumberFormat="1" applyFont="1" applyBorder="1" applyAlignment="1">
      <alignment horizontal="center" vertical="center"/>
    </xf>
    <xf numFmtId="164" fontId="6" fillId="0" borderId="23" xfId="0" applyNumberFormat="1" applyFont="1" applyBorder="1" applyAlignment="1">
      <alignment horizontal="center" vertical="center"/>
    </xf>
    <xf numFmtId="0" fontId="0" fillId="0" borderId="23" xfId="0" applyBorder="1"/>
    <xf numFmtId="17" fontId="3" fillId="0" borderId="7" xfId="0" applyNumberFormat="1" applyFont="1" applyBorder="1" applyAlignment="1">
      <alignment horizontal="center" vertical="center"/>
    </xf>
    <xf numFmtId="165" fontId="0" fillId="0" borderId="3" xfId="3" applyNumberFormat="1" applyFont="1" applyBorder="1" applyAlignment="1">
      <alignment horizontal="center"/>
    </xf>
    <xf numFmtId="17" fontId="3" fillId="0" borderId="3" xfId="0" applyNumberFormat="1" applyFont="1" applyBorder="1" applyAlignment="1">
      <alignment horizontal="center" vertical="center"/>
    </xf>
    <xf numFmtId="0" fontId="2" fillId="9" borderId="6" xfId="0" applyFont="1" applyFill="1" applyBorder="1" applyAlignment="1">
      <alignment horizontal="center" vertical="center" wrapText="1"/>
    </xf>
    <xf numFmtId="0" fontId="0" fillId="0" borderId="23" xfId="0" applyBorder="1" applyAlignment="1">
      <alignment horizontal="left"/>
    </xf>
    <xf numFmtId="9" fontId="0" fillId="0" borderId="23" xfId="3" applyFont="1" applyBorder="1" applyAlignment="1"/>
    <xf numFmtId="165" fontId="0" fillId="0" borderId="23" xfId="3" applyNumberFormat="1" applyFont="1" applyFill="1" applyBorder="1" applyAlignment="1">
      <alignment horizontal="center"/>
    </xf>
    <xf numFmtId="164" fontId="6" fillId="0" borderId="13" xfId="0" applyNumberFormat="1" applyFont="1" applyBorder="1" applyAlignment="1">
      <alignment horizontal="center" vertical="center"/>
    </xf>
    <xf numFmtId="44" fontId="0" fillId="0" borderId="13" xfId="2" applyFont="1" applyBorder="1" applyAlignment="1">
      <alignment horizontal="center"/>
    </xf>
    <xf numFmtId="44" fontId="0" fillId="0" borderId="13" xfId="2" applyFont="1" applyFill="1" applyBorder="1" applyAlignment="1">
      <alignment horizontal="center"/>
    </xf>
    <xf numFmtId="44" fontId="0" fillId="0" borderId="15" xfId="2" applyFont="1" applyBorder="1" applyAlignment="1">
      <alignment horizontal="center"/>
    </xf>
    <xf numFmtId="44" fontId="0" fillId="0" borderId="12" xfId="2" applyFont="1" applyBorder="1" applyAlignment="1">
      <alignment horizontal="center"/>
    </xf>
    <xf numFmtId="44" fontId="0" fillId="0" borderId="13" xfId="2" applyFont="1" applyFill="1" applyBorder="1"/>
    <xf numFmtId="44" fontId="0" fillId="0" borderId="13" xfId="2" applyFont="1" applyBorder="1"/>
    <xf numFmtId="44" fontId="0" fillId="6" borderId="13" xfId="2" applyFont="1" applyFill="1" applyBorder="1"/>
    <xf numFmtId="0" fontId="3" fillId="0" borderId="6" xfId="0" applyFont="1" applyBorder="1" applyAlignment="1">
      <alignment horizontal="center"/>
    </xf>
    <xf numFmtId="0" fontId="3" fillId="0" borderId="14" xfId="0" applyFont="1" applyBorder="1" applyAlignment="1">
      <alignment horizontal="center"/>
    </xf>
    <xf numFmtId="0" fontId="6" fillId="0" borderId="23" xfId="0" applyFont="1" applyBorder="1"/>
    <xf numFmtId="0" fontId="0" fillId="3" borderId="23" xfId="0" applyFill="1" applyBorder="1" applyAlignment="1">
      <alignment horizontal="left"/>
    </xf>
    <xf numFmtId="0" fontId="8" fillId="0" borderId="23" xfId="0" applyFont="1" applyBorder="1" applyAlignment="1">
      <alignment vertical="center" wrapText="1"/>
    </xf>
    <xf numFmtId="0" fontId="0" fillId="2" borderId="23" xfId="0" applyFill="1" applyBorder="1" applyAlignment="1">
      <alignment horizontal="left"/>
    </xf>
    <xf numFmtId="17" fontId="3" fillId="0" borderId="3" xfId="0" applyNumberFormat="1" applyFont="1" applyBorder="1" applyAlignment="1">
      <alignment horizontal="center"/>
    </xf>
    <xf numFmtId="0" fontId="0" fillId="0" borderId="26" xfId="0" applyBorder="1"/>
    <xf numFmtId="0" fontId="0" fillId="0" borderId="27" xfId="0" applyBorder="1"/>
    <xf numFmtId="0" fontId="0" fillId="0" borderId="29" xfId="0" applyBorder="1"/>
    <xf numFmtId="0" fontId="0" fillId="0" borderId="31" xfId="0" applyBorder="1"/>
    <xf numFmtId="0" fontId="0" fillId="0" borderId="32" xfId="0" applyBorder="1"/>
    <xf numFmtId="0" fontId="0" fillId="0" borderId="34" xfId="0" applyBorder="1"/>
    <xf numFmtId="0" fontId="0" fillId="0" borderId="35" xfId="0" applyBorder="1"/>
    <xf numFmtId="0" fontId="0" fillId="0" borderId="34" xfId="0" applyBorder="1" applyAlignment="1">
      <alignment horizontal="center"/>
    </xf>
    <xf numFmtId="0" fontId="0" fillId="0" borderId="34" xfId="0" quotePrefix="1" applyBorder="1"/>
    <xf numFmtId="164" fontId="0" fillId="0" borderId="34" xfId="0" applyNumberFormat="1" applyBorder="1" applyAlignment="1">
      <alignment horizontal="center"/>
    </xf>
    <xf numFmtId="164" fontId="0" fillId="0" borderId="35" xfId="0" applyNumberFormat="1" applyBorder="1" applyAlignment="1">
      <alignment horizontal="center"/>
    </xf>
    <xf numFmtId="0" fontId="3" fillId="0" borderId="36" xfId="0" applyFont="1" applyBorder="1" applyAlignment="1">
      <alignment horizontal="center"/>
    </xf>
    <xf numFmtId="0" fontId="3" fillId="0" borderId="37" xfId="0" applyFont="1" applyBorder="1" applyAlignment="1">
      <alignment horizontal="center"/>
    </xf>
    <xf numFmtId="0" fontId="0" fillId="0" borderId="28" xfId="0" applyBorder="1"/>
    <xf numFmtId="0" fontId="0" fillId="0" borderId="30" xfId="0" applyBorder="1"/>
    <xf numFmtId="0" fontId="3" fillId="0" borderId="32" xfId="0" applyFont="1" applyBorder="1"/>
    <xf numFmtId="0" fontId="5" fillId="0" borderId="32" xfId="0" applyFont="1" applyBorder="1"/>
    <xf numFmtId="0" fontId="0" fillId="0" borderId="39" xfId="0" applyBorder="1"/>
    <xf numFmtId="0" fontId="0" fillId="0" borderId="40" xfId="0" applyBorder="1"/>
    <xf numFmtId="17" fontId="3" fillId="0" borderId="41" xfId="0" applyNumberFormat="1" applyFont="1" applyBorder="1" applyAlignment="1">
      <alignment horizontal="center" vertical="center"/>
    </xf>
    <xf numFmtId="165" fontId="0" fillId="0" borderId="29" xfId="3" applyNumberFormat="1" applyFont="1" applyBorder="1" applyAlignment="1">
      <alignment horizontal="center"/>
    </xf>
    <xf numFmtId="165" fontId="0" fillId="0" borderId="38" xfId="3" applyNumberFormat="1" applyFont="1" applyBorder="1" applyAlignment="1">
      <alignment horizontal="center"/>
    </xf>
    <xf numFmtId="165" fontId="0" fillId="0" borderId="40" xfId="3" applyNumberFormat="1" applyFont="1" applyBorder="1" applyAlignment="1">
      <alignment horizontal="center"/>
    </xf>
    <xf numFmtId="0" fontId="21" fillId="0" borderId="0" xfId="0" applyFont="1" applyAlignment="1">
      <alignment horizontal="left" vertical="center"/>
    </xf>
    <xf numFmtId="164" fontId="6" fillId="0" borderId="43" xfId="0" applyNumberFormat="1" applyFont="1" applyBorder="1" applyAlignment="1">
      <alignment horizontal="center" vertical="center"/>
    </xf>
    <xf numFmtId="164" fontId="6" fillId="0" borderId="42" xfId="0" applyNumberFormat="1" applyFont="1" applyBorder="1" applyAlignment="1">
      <alignment horizontal="center" vertical="center"/>
    </xf>
    <xf numFmtId="0" fontId="3" fillId="0" borderId="0" xfId="0" applyFont="1" applyAlignment="1">
      <alignment horizontal="left" vertical="center"/>
    </xf>
    <xf numFmtId="0" fontId="5" fillId="0" borderId="29" xfId="0" applyFont="1" applyBorder="1"/>
    <xf numFmtId="0" fontId="0" fillId="0" borderId="0" xfId="0" applyAlignment="1">
      <alignment horizontal="center" vertical="center"/>
    </xf>
    <xf numFmtId="0" fontId="3" fillId="0" borderId="33" xfId="0" applyFont="1" applyBorder="1" applyAlignment="1">
      <alignment horizontal="center" vertical="center"/>
    </xf>
    <xf numFmtId="0" fontId="5" fillId="0" borderId="35" xfId="0" applyFont="1" applyBorder="1" applyAlignment="1">
      <alignment horizontal="center" vertical="center"/>
    </xf>
    <xf numFmtId="17" fontId="3" fillId="0" borderId="44" xfId="0" applyNumberFormat="1" applyFont="1" applyBorder="1" applyAlignment="1">
      <alignment horizontal="center" vertical="center"/>
    </xf>
    <xf numFmtId="0" fontId="3" fillId="0" borderId="34" xfId="0" applyFont="1" applyBorder="1" applyAlignment="1">
      <alignment horizontal="center" vertical="center"/>
    </xf>
    <xf numFmtId="0" fontId="0" fillId="0" borderId="35" xfId="0" applyBorder="1" applyAlignment="1">
      <alignment horizontal="center" vertical="center"/>
    </xf>
    <xf numFmtId="17" fontId="21" fillId="0" borderId="44" xfId="0" applyNumberFormat="1" applyFont="1" applyBorder="1" applyAlignment="1">
      <alignment horizontal="center" vertical="center"/>
    </xf>
    <xf numFmtId="0" fontId="21" fillId="0" borderId="34" xfId="0" applyFont="1" applyBorder="1" applyAlignment="1">
      <alignment horizontal="center" vertical="center"/>
    </xf>
    <xf numFmtId="164" fontId="0" fillId="0" borderId="0" xfId="0" applyNumberFormat="1" applyAlignment="1">
      <alignment horizontal="center" vertical="center"/>
    </xf>
    <xf numFmtId="0" fontId="3" fillId="0" borderId="35" xfId="0" applyFont="1" applyBorder="1" applyAlignment="1">
      <alignment horizontal="center" vertical="center"/>
    </xf>
    <xf numFmtId="0" fontId="21" fillId="0" borderId="35" xfId="0" applyFont="1" applyBorder="1" applyAlignment="1">
      <alignment horizontal="center" vertical="center"/>
    </xf>
    <xf numFmtId="164" fontId="21" fillId="0" borderId="35" xfId="0" applyNumberFormat="1" applyFont="1" applyBorder="1" applyAlignment="1">
      <alignment horizontal="center" vertical="center"/>
    </xf>
    <xf numFmtId="165" fontId="0" fillId="0" borderId="29" xfId="3" applyNumberFormat="1" applyFont="1" applyBorder="1"/>
    <xf numFmtId="165" fontId="0" fillId="0" borderId="31" xfId="3" applyNumberFormat="1" applyFont="1" applyBorder="1"/>
    <xf numFmtId="165" fontId="0" fillId="0" borderId="32" xfId="3" applyNumberFormat="1" applyFont="1" applyBorder="1"/>
    <xf numFmtId="164" fontId="6" fillId="0" borderId="34" xfId="0" applyNumberFormat="1" applyFont="1" applyBorder="1" applyAlignment="1">
      <alignment horizontal="center" vertical="center"/>
    </xf>
    <xf numFmtId="165" fontId="0" fillId="0" borderId="34" xfId="3" applyNumberFormat="1" applyFont="1" applyBorder="1"/>
    <xf numFmtId="165" fontId="0" fillId="0" borderId="35" xfId="3" applyNumberFormat="1" applyFont="1" applyBorder="1"/>
    <xf numFmtId="44" fontId="0" fillId="0" borderId="34" xfId="2" applyFont="1" applyFill="1" applyBorder="1" applyAlignment="1">
      <alignment horizontal="center"/>
    </xf>
    <xf numFmtId="44" fontId="0" fillId="0" borderId="34" xfId="2" applyFont="1" applyFill="1" applyBorder="1"/>
    <xf numFmtId="0" fontId="0" fillId="0" borderId="25" xfId="0" applyBorder="1"/>
    <xf numFmtId="0" fontId="5" fillId="0" borderId="27" xfId="0" applyFont="1" applyBorder="1"/>
    <xf numFmtId="165" fontId="0" fillId="0" borderId="26" xfId="3" applyNumberFormat="1" applyFont="1" applyBorder="1"/>
    <xf numFmtId="165" fontId="0" fillId="0" borderId="27" xfId="3" applyNumberFormat="1" applyFont="1" applyBorder="1"/>
    <xf numFmtId="0" fontId="9" fillId="0" borderId="0" xfId="0" applyFont="1"/>
    <xf numFmtId="164" fontId="9" fillId="0" borderId="0" xfId="0" applyNumberFormat="1" applyFont="1" applyAlignment="1">
      <alignment horizontal="center"/>
    </xf>
    <xf numFmtId="17" fontId="3" fillId="4" borderId="44" xfId="0" applyNumberFormat="1" applyFont="1" applyFill="1" applyBorder="1" applyAlignment="1">
      <alignment horizontal="center" vertical="center"/>
    </xf>
    <xf numFmtId="164" fontId="6" fillId="4" borderId="26" xfId="0" applyNumberFormat="1" applyFont="1" applyFill="1" applyBorder="1" applyAlignment="1">
      <alignment horizontal="center" vertical="center"/>
    </xf>
    <xf numFmtId="164" fontId="6" fillId="4" borderId="0" xfId="0" applyNumberFormat="1" applyFont="1" applyFill="1" applyAlignment="1">
      <alignment horizontal="center" vertical="center"/>
    </xf>
    <xf numFmtId="164" fontId="6" fillId="4" borderId="31" xfId="0" applyNumberFormat="1" applyFont="1" applyFill="1" applyBorder="1" applyAlignment="1">
      <alignment horizontal="center" vertical="center"/>
    </xf>
    <xf numFmtId="44" fontId="0" fillId="4" borderId="26" xfId="2" applyFont="1" applyFill="1" applyBorder="1"/>
    <xf numFmtId="44" fontId="0" fillId="4" borderId="0" xfId="2" applyFont="1" applyFill="1" applyBorder="1"/>
    <xf numFmtId="44" fontId="0" fillId="4" borderId="31" xfId="2" applyFont="1" applyFill="1" applyBorder="1"/>
    <xf numFmtId="0" fontId="0" fillId="4" borderId="26" xfId="0" applyFill="1" applyBorder="1"/>
    <xf numFmtId="0" fontId="0" fillId="4" borderId="0" xfId="0" applyFill="1"/>
    <xf numFmtId="0" fontId="0" fillId="4" borderId="31" xfId="0" applyFill="1" applyBorder="1"/>
    <xf numFmtId="17" fontId="3" fillId="4" borderId="1" xfId="0" applyNumberFormat="1" applyFont="1" applyFill="1" applyBorder="1" applyAlignment="1">
      <alignment horizontal="center" vertical="center"/>
    </xf>
    <xf numFmtId="0" fontId="23" fillId="9" borderId="0" xfId="0" applyFont="1" applyFill="1" applyAlignment="1">
      <alignment horizontal="center"/>
    </xf>
    <xf numFmtId="0" fontId="24" fillId="0" borderId="0" xfId="0" applyFont="1"/>
    <xf numFmtId="0" fontId="25" fillId="0" borderId="0" xfId="0" applyFont="1"/>
    <xf numFmtId="43" fontId="0" fillId="0" borderId="0" xfId="1" applyFont="1"/>
    <xf numFmtId="0" fontId="10" fillId="0" borderId="0" xfId="0" applyFont="1" applyAlignment="1">
      <alignment horizontal="center" vertical="center"/>
    </xf>
    <xf numFmtId="0" fontId="0" fillId="10" borderId="23" xfId="0" applyFill="1" applyBorder="1" applyAlignment="1">
      <alignment horizontal="left"/>
    </xf>
    <xf numFmtId="0" fontId="0" fillId="4" borderId="23" xfId="0" applyFill="1" applyBorder="1" applyAlignment="1">
      <alignment horizontal="left"/>
    </xf>
    <xf numFmtId="164" fontId="6" fillId="10" borderId="1" xfId="0" applyNumberFormat="1" applyFont="1" applyFill="1" applyBorder="1" applyAlignment="1">
      <alignment horizontal="center" vertical="center"/>
    </xf>
    <xf numFmtId="0" fontId="0" fillId="0" borderId="0" xfId="0" applyAlignment="1">
      <alignment horizontal="left" vertical="center"/>
    </xf>
    <xf numFmtId="164" fontId="6" fillId="0" borderId="26" xfId="0" applyNumberFormat="1" applyFont="1" applyBorder="1" applyAlignment="1">
      <alignment horizontal="center" vertical="center"/>
    </xf>
    <xf numFmtId="165" fontId="0" fillId="0" borderId="34" xfId="3" applyNumberFormat="1" applyFont="1" applyFill="1" applyBorder="1"/>
    <xf numFmtId="44" fontId="0" fillId="0" borderId="26" xfId="2" applyFont="1" applyFill="1" applyBorder="1" applyAlignment="1">
      <alignment horizontal="center"/>
    </xf>
    <xf numFmtId="165" fontId="0" fillId="0" borderId="26" xfId="3" applyNumberFormat="1" applyFont="1" applyFill="1" applyBorder="1"/>
    <xf numFmtId="165" fontId="0" fillId="0" borderId="0" xfId="3" applyNumberFormat="1" applyFont="1" applyFill="1" applyBorder="1"/>
    <xf numFmtId="165" fontId="0" fillId="0" borderId="31" xfId="3" applyNumberFormat="1" applyFont="1" applyFill="1" applyBorder="1"/>
    <xf numFmtId="0" fontId="0" fillId="0" borderId="45" xfId="0" applyBorder="1"/>
    <xf numFmtId="165" fontId="0" fillId="0" borderId="35" xfId="3" applyNumberFormat="1" applyFont="1" applyFill="1" applyBorder="1"/>
    <xf numFmtId="165" fontId="0" fillId="0" borderId="27" xfId="3" applyNumberFormat="1" applyFont="1" applyFill="1" applyBorder="1"/>
    <xf numFmtId="165" fontId="0" fillId="0" borderId="29" xfId="3" applyNumberFormat="1" applyFont="1" applyFill="1" applyBorder="1"/>
    <xf numFmtId="165" fontId="0" fillId="0" borderId="32" xfId="3" applyNumberFormat="1" applyFont="1" applyFill="1" applyBorder="1"/>
    <xf numFmtId="0" fontId="0" fillId="0" borderId="23" xfId="0" quotePrefix="1" applyBorder="1" applyAlignment="1">
      <alignment horizontal="left"/>
    </xf>
    <xf numFmtId="0" fontId="5" fillId="0" borderId="31" xfId="0" applyFont="1" applyBorder="1"/>
    <xf numFmtId="165" fontId="0" fillId="0" borderId="14" xfId="3" applyNumberFormat="1" applyFont="1" applyFill="1" applyBorder="1"/>
    <xf numFmtId="165" fontId="0" fillId="0" borderId="15" xfId="3" applyNumberFormat="1" applyFont="1" applyFill="1" applyBorder="1"/>
    <xf numFmtId="165" fontId="0" fillId="0" borderId="8" xfId="3" applyNumberFormat="1" applyFont="1" applyFill="1" applyBorder="1"/>
    <xf numFmtId="165" fontId="0" fillId="0" borderId="7" xfId="3" applyNumberFormat="1" applyFont="1" applyFill="1" applyBorder="1"/>
    <xf numFmtId="165" fontId="0" fillId="0" borderId="12" xfId="3" applyNumberFormat="1" applyFont="1" applyFill="1" applyBorder="1"/>
    <xf numFmtId="0" fontId="0" fillId="0" borderId="0" xfId="0" applyAlignment="1">
      <alignment wrapText="1"/>
    </xf>
    <xf numFmtId="0" fontId="26" fillId="0" borderId="0" xfId="59"/>
    <xf numFmtId="0" fontId="0" fillId="0" borderId="46" xfId="0" applyBorder="1"/>
    <xf numFmtId="165" fontId="0" fillId="0" borderId="8" xfId="3" applyNumberFormat="1" applyFont="1" applyBorder="1"/>
    <xf numFmtId="165" fontId="0" fillId="0" borderId="7" xfId="3" applyNumberFormat="1" applyFont="1" applyBorder="1"/>
    <xf numFmtId="165" fontId="0" fillId="0" borderId="12" xfId="3" applyNumberFormat="1" applyFont="1" applyBorder="1"/>
    <xf numFmtId="43" fontId="0" fillId="0" borderId="0" xfId="1" applyFont="1" applyAlignment="1">
      <alignment horizontal="center" vertical="center"/>
    </xf>
    <xf numFmtId="165" fontId="0" fillId="0" borderId="0" xfId="3" applyNumberFormat="1" applyFont="1" applyAlignment="1">
      <alignment horizontal="center" vertical="center"/>
    </xf>
    <xf numFmtId="0" fontId="5" fillId="0" borderId="40" xfId="0" applyFont="1" applyBorder="1"/>
    <xf numFmtId="0" fontId="5" fillId="0" borderId="38" xfId="0" applyFont="1" applyBorder="1"/>
    <xf numFmtId="165" fontId="0" fillId="0" borderId="53" xfId="3" applyNumberFormat="1" applyFont="1" applyFill="1" applyBorder="1"/>
    <xf numFmtId="165" fontId="0" fillId="0" borderId="50" xfId="3" applyNumberFormat="1" applyFont="1" applyFill="1" applyBorder="1"/>
    <xf numFmtId="164" fontId="21" fillId="0" borderId="34" xfId="0" applyNumberFormat="1" applyFont="1" applyBorder="1" applyAlignment="1">
      <alignment horizontal="center" vertical="center"/>
    </xf>
    <xf numFmtId="165" fontId="0" fillId="0" borderId="0" xfId="3" applyNumberFormat="1" applyFont="1"/>
    <xf numFmtId="9" fontId="0" fillId="0" borderId="1" xfId="2" applyNumberFormat="1" applyFont="1" applyFill="1" applyBorder="1" applyAlignment="1">
      <alignment horizontal="center"/>
    </xf>
    <xf numFmtId="165" fontId="0" fillId="0" borderId="1" xfId="2" applyNumberFormat="1" applyFont="1" applyFill="1" applyBorder="1" applyAlignment="1">
      <alignment horizontal="center"/>
    </xf>
    <xf numFmtId="0" fontId="3" fillId="0" borderId="1" xfId="0" applyFont="1" applyBorder="1" applyAlignment="1">
      <alignment horizontal="center"/>
    </xf>
    <xf numFmtId="44" fontId="0" fillId="0" borderId="8" xfId="0" applyNumberFormat="1" applyBorder="1"/>
    <xf numFmtId="44" fontId="0" fillId="0" borderId="12" xfId="0" applyNumberFormat="1" applyBorder="1"/>
    <xf numFmtId="9" fontId="0" fillId="0" borderId="0" xfId="3" applyFont="1" applyBorder="1" applyAlignment="1">
      <alignment horizontal="center"/>
    </xf>
    <xf numFmtId="9" fontId="0" fillId="0" borderId="4" xfId="3" applyFont="1" applyBorder="1" applyAlignment="1">
      <alignment horizontal="center"/>
    </xf>
    <xf numFmtId="9" fontId="0" fillId="0" borderId="5" xfId="3" applyFont="1" applyBorder="1" applyAlignment="1">
      <alignment horizontal="center"/>
    </xf>
    <xf numFmtId="164" fontId="0" fillId="0" borderId="14" xfId="0" applyNumberFormat="1" applyBorder="1" applyAlignment="1">
      <alignment horizontal="center"/>
    </xf>
    <xf numFmtId="44" fontId="0" fillId="0" borderId="4" xfId="0" applyNumberFormat="1" applyBorder="1"/>
    <xf numFmtId="44" fontId="0" fillId="0" borderId="5" xfId="0" applyNumberFormat="1" applyBorder="1"/>
    <xf numFmtId="44" fontId="0" fillId="0" borderId="6" xfId="0" applyNumberFormat="1" applyBorder="1"/>
    <xf numFmtId="44" fontId="1" fillId="0" borderId="1" xfId="2" applyFont="1" applyBorder="1" applyAlignment="1">
      <alignment horizontal="center" vertical="center"/>
    </xf>
    <xf numFmtId="17" fontId="3" fillId="0" borderId="6" xfId="0" applyNumberFormat="1" applyFont="1" applyBorder="1" applyAlignment="1">
      <alignment horizontal="center" vertical="center"/>
    </xf>
    <xf numFmtId="0" fontId="0" fillId="0" borderId="41" xfId="0" applyBorder="1"/>
    <xf numFmtId="0" fontId="0" fillId="0" borderId="41" xfId="0" applyBorder="1" applyAlignment="1">
      <alignment horizontal="left"/>
    </xf>
    <xf numFmtId="0" fontId="0" fillId="0" borderId="1" xfId="0" applyBorder="1" applyAlignment="1">
      <alignment horizontal="left"/>
    </xf>
    <xf numFmtId="0" fontId="0" fillId="0" borderId="33" xfId="0" applyBorder="1"/>
    <xf numFmtId="0" fontId="0" fillId="0" borderId="1" xfId="0" quotePrefix="1" applyBorder="1"/>
    <xf numFmtId="0" fontId="0" fillId="0" borderId="41" xfId="0" quotePrefix="1" applyBorder="1" applyAlignment="1">
      <alignment horizontal="left"/>
    </xf>
    <xf numFmtId="0" fontId="0" fillId="0" borderId="51" xfId="0" quotePrefix="1" applyBorder="1" applyAlignment="1">
      <alignment horizontal="left"/>
    </xf>
    <xf numFmtId="0" fontId="0" fillId="0" borderId="1" xfId="0" quotePrefix="1" applyBorder="1" applyAlignment="1">
      <alignment horizontal="left"/>
    </xf>
    <xf numFmtId="164" fontId="0" fillId="0" borderId="1" xfId="2" applyNumberFormat="1" applyFont="1" applyFill="1" applyBorder="1" applyAlignment="1">
      <alignment horizontal="center"/>
    </xf>
    <xf numFmtId="8" fontId="0" fillId="0" borderId="0" xfId="0" applyNumberFormat="1" applyAlignment="1">
      <alignment horizontal="right" vertical="center"/>
    </xf>
    <xf numFmtId="0" fontId="27" fillId="0" borderId="23" xfId="0" applyFont="1" applyBorder="1"/>
    <xf numFmtId="17" fontId="3" fillId="0" borderId="0" xfId="0" applyNumberFormat="1" applyFont="1" applyAlignment="1">
      <alignment horizontal="center" vertical="center"/>
    </xf>
    <xf numFmtId="164" fontId="6" fillId="0" borderId="33" xfId="0" applyNumberFormat="1" applyFont="1" applyBorder="1" applyAlignment="1">
      <alignment horizontal="center" vertical="center"/>
    </xf>
    <xf numFmtId="164" fontId="6" fillId="0" borderId="35" xfId="0" applyNumberFormat="1" applyFont="1" applyBorder="1" applyAlignment="1">
      <alignment horizontal="center" vertical="center"/>
    </xf>
    <xf numFmtId="165" fontId="0" fillId="0" borderId="1" xfId="3" applyNumberFormat="1" applyFont="1" applyBorder="1" applyAlignment="1">
      <alignment horizontal="center"/>
    </xf>
    <xf numFmtId="44" fontId="0" fillId="0" borderId="10" xfId="0" applyNumberFormat="1" applyBorder="1"/>
    <xf numFmtId="44" fontId="0" fillId="0" borderId="9" xfId="0" applyNumberFormat="1" applyBorder="1"/>
    <xf numFmtId="44" fontId="0" fillId="0" borderId="11" xfId="0" applyNumberFormat="1" applyBorder="1"/>
    <xf numFmtId="17" fontId="3" fillId="0" borderId="1" xfId="0" applyNumberFormat="1" applyFont="1" applyBorder="1" applyAlignment="1">
      <alignment horizontal="center"/>
    </xf>
    <xf numFmtId="9" fontId="0" fillId="0" borderId="7" xfId="3" applyFont="1" applyBorder="1" applyAlignment="1">
      <alignment horizontal="center"/>
    </xf>
    <xf numFmtId="164" fontId="6" fillId="6" borderId="26" xfId="0" applyNumberFormat="1" applyFont="1" applyFill="1" applyBorder="1" applyAlignment="1">
      <alignment horizontal="center" vertical="center"/>
    </xf>
    <xf numFmtId="164" fontId="6" fillId="6" borderId="0" xfId="0" applyNumberFormat="1" applyFont="1" applyFill="1" applyAlignment="1">
      <alignment horizontal="center" vertical="center"/>
    </xf>
    <xf numFmtId="164" fontId="6" fillId="6" borderId="7" xfId="0" applyNumberFormat="1" applyFont="1" applyFill="1" applyBorder="1" applyAlignment="1">
      <alignment horizontal="center" vertical="center"/>
    </xf>
    <xf numFmtId="44" fontId="0" fillId="6" borderId="26" xfId="2" applyFont="1" applyFill="1" applyBorder="1" applyAlignment="1">
      <alignment horizontal="center"/>
    </xf>
    <xf numFmtId="44" fontId="0" fillId="6" borderId="0" xfId="2" applyFont="1" applyFill="1" applyBorder="1" applyAlignment="1">
      <alignment horizontal="center"/>
    </xf>
    <xf numFmtId="44" fontId="0" fillId="6" borderId="31" xfId="2" applyFont="1" applyFill="1" applyBorder="1" applyAlignment="1">
      <alignment horizontal="center"/>
    </xf>
    <xf numFmtId="44" fontId="0" fillId="6" borderId="14" xfId="2" applyFont="1" applyFill="1" applyBorder="1" applyAlignment="1">
      <alignment horizontal="center"/>
    </xf>
    <xf numFmtId="44" fontId="0" fillId="6" borderId="7" xfId="2" applyFont="1" applyFill="1" applyBorder="1" applyAlignment="1">
      <alignment horizontal="center"/>
    </xf>
    <xf numFmtId="44" fontId="0" fillId="6" borderId="26" xfId="2" applyFont="1" applyFill="1" applyBorder="1"/>
    <xf numFmtId="44" fontId="0" fillId="6" borderId="0" xfId="2" applyFont="1" applyFill="1" applyBorder="1"/>
    <xf numFmtId="44" fontId="0" fillId="6" borderId="31" xfId="2" applyFont="1" applyFill="1" applyBorder="1"/>
    <xf numFmtId="164" fontId="6" fillId="6" borderId="31" xfId="0" applyNumberFormat="1" applyFont="1" applyFill="1" applyBorder="1" applyAlignment="1">
      <alignment horizontal="center" vertical="center"/>
    </xf>
    <xf numFmtId="44" fontId="0" fillId="6" borderId="0" xfId="2" applyFont="1" applyFill="1" applyAlignment="1">
      <alignment horizontal="center"/>
    </xf>
    <xf numFmtId="164" fontId="6" fillId="6" borderId="14" xfId="0" applyNumberFormat="1" applyFont="1" applyFill="1" applyBorder="1" applyAlignment="1">
      <alignment horizontal="center" vertical="center"/>
    </xf>
    <xf numFmtId="17" fontId="3" fillId="6" borderId="1" xfId="0" applyNumberFormat="1" applyFont="1" applyFill="1" applyBorder="1" applyAlignment="1">
      <alignment horizontal="center" vertical="center"/>
    </xf>
    <xf numFmtId="17" fontId="3" fillId="6" borderId="5" xfId="0" applyNumberFormat="1" applyFont="1" applyFill="1" applyBorder="1" applyAlignment="1">
      <alignment horizontal="center" vertical="center"/>
    </xf>
    <xf numFmtId="0" fontId="0" fillId="6" borderId="26" xfId="0" applyFill="1" applyBorder="1"/>
    <xf numFmtId="0" fontId="0" fillId="6" borderId="26" xfId="0" applyFill="1" applyBorder="1" applyAlignment="1">
      <alignment horizontal="center"/>
    </xf>
    <xf numFmtId="0" fontId="0" fillId="6" borderId="27" xfId="0" applyFill="1" applyBorder="1" applyAlignment="1">
      <alignment horizontal="center"/>
    </xf>
    <xf numFmtId="0" fontId="0" fillId="6" borderId="0" xfId="0" applyFill="1" applyAlignment="1">
      <alignment horizontal="center"/>
    </xf>
    <xf numFmtId="0" fontId="0" fillId="6" borderId="29" xfId="0" applyFill="1" applyBorder="1" applyAlignment="1">
      <alignment horizontal="center"/>
    </xf>
    <xf numFmtId="0" fontId="0" fillId="6" borderId="31" xfId="0" applyFill="1" applyBorder="1"/>
    <xf numFmtId="0" fontId="0" fillId="6" borderId="31" xfId="0" applyFill="1" applyBorder="1" applyAlignment="1">
      <alignment horizontal="center"/>
    </xf>
    <xf numFmtId="0" fontId="0" fillId="6" borderId="32" xfId="0" applyFill="1" applyBorder="1" applyAlignment="1">
      <alignment horizontal="center"/>
    </xf>
    <xf numFmtId="0" fontId="0" fillId="6" borderId="26" xfId="0" quotePrefix="1" applyFill="1" applyBorder="1"/>
    <xf numFmtId="0" fontId="0" fillId="6" borderId="27" xfId="0" applyFill="1" applyBorder="1"/>
    <xf numFmtId="0" fontId="0" fillId="6" borderId="0" xfId="0" quotePrefix="1" applyFill="1"/>
    <xf numFmtId="0" fontId="0" fillId="6" borderId="29" xfId="0" applyFill="1" applyBorder="1"/>
    <xf numFmtId="0" fontId="0" fillId="6" borderId="31" xfId="0" quotePrefix="1" applyFill="1" applyBorder="1"/>
    <xf numFmtId="0" fontId="0" fillId="6" borderId="32" xfId="0" applyFill="1" applyBorder="1"/>
    <xf numFmtId="0" fontId="3" fillId="6" borderId="31" xfId="0" applyFont="1" applyFill="1" applyBorder="1"/>
    <xf numFmtId="164" fontId="0" fillId="6" borderId="26" xfId="0" applyNumberFormat="1" applyFill="1" applyBorder="1" applyAlignment="1">
      <alignment horizontal="center"/>
    </xf>
    <xf numFmtId="164" fontId="0" fillId="6" borderId="27" xfId="0" applyNumberFormat="1" applyFill="1" applyBorder="1" applyAlignment="1">
      <alignment horizontal="center"/>
    </xf>
    <xf numFmtId="164" fontId="0" fillId="6" borderId="0" xfId="0" applyNumberFormat="1" applyFill="1" applyAlignment="1">
      <alignment horizontal="center"/>
    </xf>
    <xf numFmtId="164" fontId="0" fillId="6" borderId="29" xfId="0" applyNumberFormat="1" applyFill="1" applyBorder="1" applyAlignment="1">
      <alignment horizontal="center"/>
    </xf>
    <xf numFmtId="164" fontId="0" fillId="6" borderId="31" xfId="0" applyNumberFormat="1" applyFill="1" applyBorder="1" applyAlignment="1">
      <alignment horizontal="center"/>
    </xf>
    <xf numFmtId="164" fontId="0" fillId="6" borderId="32" xfId="0" applyNumberFormat="1" applyFill="1" applyBorder="1" applyAlignment="1">
      <alignment horizontal="center"/>
    </xf>
    <xf numFmtId="17" fontId="3" fillId="0" borderId="54" xfId="0" applyNumberFormat="1" applyFont="1" applyBorder="1" applyAlignment="1">
      <alignment horizontal="center" vertical="center"/>
    </xf>
    <xf numFmtId="164" fontId="6" fillId="0" borderId="27" xfId="0" applyNumberFormat="1" applyFont="1" applyBorder="1" applyAlignment="1">
      <alignment horizontal="center" vertical="center"/>
    </xf>
    <xf numFmtId="164" fontId="6" fillId="0" borderId="55" xfId="0" applyNumberFormat="1" applyFont="1" applyBorder="1" applyAlignment="1">
      <alignment horizontal="center" vertical="center"/>
    </xf>
    <xf numFmtId="17" fontId="3" fillId="6" borderId="44" xfId="0" applyNumberFormat="1" applyFont="1" applyFill="1" applyBorder="1" applyAlignment="1">
      <alignment horizontal="center" vertical="center"/>
    </xf>
    <xf numFmtId="0" fontId="6" fillId="0" borderId="25" xfId="0" applyFont="1" applyBorder="1"/>
    <xf numFmtId="164" fontId="6" fillId="0" borderId="56" xfId="0" applyNumberFormat="1" applyFont="1" applyBorder="1" applyAlignment="1">
      <alignment horizontal="center" vertical="center"/>
    </xf>
    <xf numFmtId="0" fontId="0" fillId="0" borderId="47" xfId="0" applyBorder="1"/>
    <xf numFmtId="0" fontId="0" fillId="0" borderId="48" xfId="0" applyBorder="1"/>
    <xf numFmtId="0" fontId="0" fillId="6" borderId="49" xfId="0" applyFill="1" applyBorder="1"/>
    <xf numFmtId="0" fontId="0" fillId="6" borderId="50" xfId="0" applyFill="1" applyBorder="1"/>
    <xf numFmtId="0" fontId="0" fillId="6" borderId="9" xfId="0" applyFill="1" applyBorder="1"/>
    <xf numFmtId="0" fontId="0" fillId="6" borderId="8" xfId="0" applyFill="1" applyBorder="1"/>
    <xf numFmtId="0" fontId="0" fillId="6" borderId="7" xfId="0" applyFill="1" applyBorder="1"/>
    <xf numFmtId="0" fontId="0" fillId="6" borderId="12" xfId="0" applyFill="1" applyBorder="1"/>
    <xf numFmtId="0" fontId="0" fillId="0" borderId="57" xfId="0" applyBorder="1"/>
    <xf numFmtId="0" fontId="0" fillId="0" borderId="58" xfId="0" applyBorder="1"/>
    <xf numFmtId="0" fontId="0" fillId="0" borderId="59" xfId="0" applyBorder="1"/>
    <xf numFmtId="44" fontId="0" fillId="0" borderId="1" xfId="2" applyFont="1" applyBorder="1" applyAlignment="1">
      <alignment horizontal="center" vertical="center"/>
    </xf>
    <xf numFmtId="44" fontId="0" fillId="11" borderId="1" xfId="2" applyFont="1" applyFill="1" applyBorder="1" applyAlignment="1">
      <alignment horizontal="center"/>
    </xf>
    <xf numFmtId="44" fontId="0" fillId="10" borderId="13" xfId="2" applyFont="1" applyFill="1" applyBorder="1" applyAlignment="1">
      <alignment horizontal="center"/>
    </xf>
    <xf numFmtId="44" fontId="0" fillId="10" borderId="1" xfId="2" applyFont="1" applyFill="1" applyBorder="1" applyAlignment="1">
      <alignment horizontal="center"/>
    </xf>
    <xf numFmtId="0" fontId="0" fillId="10" borderId="0" xfId="0" applyFill="1"/>
    <xf numFmtId="0" fontId="6" fillId="4" borderId="23" xfId="0" applyFont="1" applyFill="1" applyBorder="1"/>
    <xf numFmtId="0" fontId="0" fillId="4" borderId="54" xfId="0" applyFill="1" applyBorder="1" applyAlignment="1">
      <alignment horizontal="left"/>
    </xf>
    <xf numFmtId="8" fontId="0" fillId="0" borderId="1" xfId="2" applyNumberFormat="1" applyFont="1" applyFill="1" applyBorder="1" applyAlignment="1">
      <alignment horizontal="center"/>
    </xf>
    <xf numFmtId="0" fontId="0" fillId="0" borderId="51" xfId="0" applyBorder="1"/>
    <xf numFmtId="0" fontId="0" fillId="0" borderId="51" xfId="0" applyBorder="1" applyAlignment="1">
      <alignment horizontal="left"/>
    </xf>
    <xf numFmtId="164" fontId="0" fillId="0" borderId="6" xfId="2" applyNumberFormat="1" applyFont="1" applyFill="1" applyBorder="1" applyAlignment="1">
      <alignment horizontal="center"/>
    </xf>
    <xf numFmtId="165" fontId="0" fillId="0" borderId="6" xfId="3" applyNumberFormat="1" applyFont="1" applyBorder="1" applyAlignment="1">
      <alignment horizontal="center"/>
    </xf>
    <xf numFmtId="164" fontId="6" fillId="0" borderId="51" xfId="0" applyNumberFormat="1" applyFont="1" applyBorder="1" applyAlignment="1">
      <alignment horizontal="center" vertical="center"/>
    </xf>
    <xf numFmtId="8" fontId="0" fillId="0" borderId="1" xfId="0" applyNumberFormat="1" applyBorder="1"/>
    <xf numFmtId="164" fontId="6" fillId="0" borderId="3" xfId="0" applyNumberFormat="1" applyFont="1" applyBorder="1" applyAlignment="1">
      <alignment horizontal="center" vertical="center"/>
    </xf>
    <xf numFmtId="165" fontId="0" fillId="0" borderId="3" xfId="3" applyNumberFormat="1" applyFont="1" applyBorder="1"/>
    <xf numFmtId="165" fontId="0" fillId="0" borderId="13" xfId="3" applyNumberFormat="1" applyFont="1" applyBorder="1"/>
    <xf numFmtId="0" fontId="0" fillId="0" borderId="5" xfId="0" applyBorder="1"/>
    <xf numFmtId="164" fontId="6" fillId="0" borderId="14" xfId="0" applyNumberFormat="1" applyFont="1" applyBorder="1" applyAlignment="1">
      <alignment horizontal="center" vertical="center"/>
    </xf>
    <xf numFmtId="165" fontId="0" fillId="0" borderId="14" xfId="3" applyNumberFormat="1" applyFont="1" applyBorder="1"/>
    <xf numFmtId="165" fontId="0" fillId="0" borderId="15" xfId="3" applyNumberFormat="1" applyFont="1" applyBorder="1"/>
    <xf numFmtId="0" fontId="31" fillId="0" borderId="0" xfId="0" applyFont="1"/>
    <xf numFmtId="44" fontId="0" fillId="0" borderId="15" xfId="2" applyFont="1" applyFill="1" applyBorder="1" applyAlignment="1">
      <alignment horizontal="center"/>
    </xf>
    <xf numFmtId="0" fontId="0" fillId="0" borderId="60" xfId="0" applyBorder="1"/>
    <xf numFmtId="0" fontId="0" fillId="10" borderId="60" xfId="0" applyFill="1" applyBorder="1" applyAlignment="1">
      <alignment horizontal="left"/>
    </xf>
    <xf numFmtId="44" fontId="0" fillId="0" borderId="60" xfId="2" applyFont="1" applyFill="1" applyBorder="1" applyAlignment="1">
      <alignment horizontal="center"/>
    </xf>
    <xf numFmtId="164" fontId="6" fillId="0" borderId="60" xfId="0" applyNumberFormat="1" applyFont="1" applyBorder="1" applyAlignment="1">
      <alignment horizontal="center" vertical="center"/>
    </xf>
    <xf numFmtId="0" fontId="32" fillId="0" borderId="0" xfId="0" applyFont="1"/>
    <xf numFmtId="0" fontId="32" fillId="0" borderId="1" xfId="0" applyFont="1" applyBorder="1"/>
    <xf numFmtId="0" fontId="0" fillId="0" borderId="6" xfId="0" applyBorder="1"/>
    <xf numFmtId="8" fontId="0" fillId="0" borderId="6" xfId="0" applyNumberFormat="1" applyBorder="1"/>
    <xf numFmtId="0" fontId="6" fillId="0" borderId="51" xfId="0" applyFont="1" applyBorder="1"/>
    <xf numFmtId="0" fontId="0" fillId="12" borderId="23" xfId="0" applyFill="1" applyBorder="1" applyAlignment="1">
      <alignment horizontal="left"/>
    </xf>
    <xf numFmtId="0" fontId="0" fillId="13" borderId="23" xfId="0" applyFill="1" applyBorder="1" applyAlignment="1">
      <alignment horizontal="left"/>
    </xf>
    <xf numFmtId="17" fontId="3" fillId="0" borderId="6" xfId="0" applyNumberFormat="1" applyFont="1" applyBorder="1" applyAlignment="1">
      <alignment horizontal="center" vertical="center" wrapText="1"/>
    </xf>
    <xf numFmtId="0" fontId="0" fillId="10" borderId="1" xfId="0" applyFill="1" applyBorder="1" applyAlignment="1">
      <alignment horizontal="left"/>
    </xf>
    <xf numFmtId="0" fontId="0" fillId="10" borderId="1" xfId="0" applyFill="1" applyBorder="1"/>
    <xf numFmtId="0" fontId="5" fillId="0" borderId="26" xfId="0" applyFont="1" applyBorder="1"/>
    <xf numFmtId="164" fontId="0" fillId="6" borderId="7" xfId="2" applyNumberFormat="1" applyFont="1" applyFill="1" applyBorder="1" applyAlignment="1">
      <alignment horizontal="center"/>
    </xf>
    <xf numFmtId="44" fontId="0" fillId="0" borderId="14" xfId="2" applyFont="1" applyFill="1" applyBorder="1" applyAlignment="1">
      <alignment horizontal="center"/>
    </xf>
    <xf numFmtId="0" fontId="0" fillId="0" borderId="4" xfId="0" applyBorder="1" applyAlignment="1">
      <alignment horizontal="left"/>
    </xf>
    <xf numFmtId="0" fontId="0" fillId="0" borderId="9" xfId="0" applyBorder="1" applyAlignment="1">
      <alignment horizontal="left"/>
    </xf>
    <xf numFmtId="164" fontId="0" fillId="0" borderId="0" xfId="2" applyNumberFormat="1" applyFont="1" applyFill="1" applyBorder="1" applyAlignment="1">
      <alignment horizontal="center"/>
    </xf>
    <xf numFmtId="44" fontId="0" fillId="0" borderId="3" xfId="2" applyFont="1" applyFill="1" applyBorder="1" applyAlignment="1">
      <alignment horizontal="center"/>
    </xf>
    <xf numFmtId="165" fontId="0" fillId="0" borderId="3" xfId="3" applyNumberFormat="1" applyFont="1" applyFill="1" applyBorder="1"/>
    <xf numFmtId="165" fontId="0" fillId="0" borderId="13" xfId="3" applyNumberFormat="1" applyFont="1" applyFill="1" applyBorder="1"/>
    <xf numFmtId="0" fontId="6" fillId="0" borderId="23" xfId="0" quotePrefix="1" applyFont="1" applyBorder="1"/>
    <xf numFmtId="0" fontId="6" fillId="7" borderId="23" xfId="0" applyFont="1" applyFill="1" applyBorder="1"/>
    <xf numFmtId="0" fontId="0" fillId="7" borderId="23" xfId="0" applyFill="1" applyBorder="1" applyAlignment="1">
      <alignment horizontal="left"/>
    </xf>
    <xf numFmtId="0" fontId="0" fillId="0" borderId="54" xfId="0" applyBorder="1"/>
    <xf numFmtId="0" fontId="2" fillId="9" borderId="21" xfId="0" applyFont="1" applyFill="1" applyBorder="1" applyAlignment="1">
      <alignment horizontal="center"/>
    </xf>
    <xf numFmtId="9" fontId="0" fillId="0" borderId="1" xfId="3" applyFont="1" applyBorder="1" applyAlignment="1">
      <alignment horizontal="center"/>
    </xf>
    <xf numFmtId="9" fontId="0" fillId="0" borderId="1" xfId="3" applyFont="1" applyBorder="1" applyAlignment="1"/>
    <xf numFmtId="165" fontId="0" fillId="0" borderId="1" xfId="3" applyNumberFormat="1" applyFont="1" applyBorder="1"/>
    <xf numFmtId="164" fontId="6" fillId="6" borderId="2" xfId="0" applyNumberFormat="1" applyFont="1" applyFill="1" applyBorder="1" applyAlignment="1">
      <alignment horizontal="center" vertical="center"/>
    </xf>
    <xf numFmtId="164" fontId="6" fillId="6" borderId="1" xfId="0" applyNumberFormat="1" applyFont="1" applyFill="1" applyBorder="1" applyAlignment="1">
      <alignment horizontal="center" vertical="center"/>
    </xf>
    <xf numFmtId="164" fontId="6" fillId="6" borderId="10" xfId="0" applyNumberFormat="1" applyFont="1" applyFill="1" applyBorder="1" applyAlignment="1">
      <alignment horizontal="center" vertical="center"/>
    </xf>
    <xf numFmtId="164" fontId="6" fillId="0" borderId="25" xfId="0" applyNumberFormat="1" applyFont="1" applyBorder="1" applyAlignment="1">
      <alignment horizontal="center" vertical="center"/>
    </xf>
    <xf numFmtId="0" fontId="33" fillId="0" borderId="0" xfId="0" applyFont="1"/>
    <xf numFmtId="0" fontId="6" fillId="0" borderId="1" xfId="0" applyFont="1" applyBorder="1"/>
    <xf numFmtId="164" fontId="6" fillId="0" borderId="15" xfId="0" applyNumberFormat="1" applyFont="1" applyBorder="1" applyAlignment="1">
      <alignment horizontal="center" vertical="center"/>
    </xf>
    <xf numFmtId="0" fontId="0" fillId="0" borderId="36" xfId="0" applyBorder="1"/>
    <xf numFmtId="0" fontId="0" fillId="0" borderId="61" xfId="0" applyBorder="1"/>
    <xf numFmtId="0" fontId="0" fillId="10" borderId="61" xfId="0" applyFill="1" applyBorder="1" applyAlignment="1">
      <alignment horizontal="left"/>
    </xf>
    <xf numFmtId="44" fontId="0" fillId="0" borderId="61" xfId="2" applyFont="1" applyFill="1" applyBorder="1" applyAlignment="1">
      <alignment horizontal="center"/>
    </xf>
    <xf numFmtId="164" fontId="6" fillId="0" borderId="61" xfId="0" applyNumberFormat="1" applyFont="1" applyBorder="1" applyAlignment="1">
      <alignment horizontal="center" vertical="center"/>
    </xf>
    <xf numFmtId="164" fontId="0" fillId="6" borderId="1" xfId="0" applyNumberFormat="1" applyFill="1" applyBorder="1" applyAlignment="1">
      <alignment horizontal="center"/>
    </xf>
    <xf numFmtId="0" fontId="0" fillId="6" borderId="26" xfId="0" applyFill="1" applyBorder="1" applyAlignment="1">
      <alignment wrapText="1"/>
    </xf>
    <xf numFmtId="0" fontId="0" fillId="6" borderId="0" xfId="0" applyFill="1" applyAlignment="1">
      <alignment wrapText="1"/>
    </xf>
    <xf numFmtId="0" fontId="0" fillId="10" borderId="51" xfId="0" applyFill="1" applyBorder="1" applyAlignment="1">
      <alignment horizontal="left"/>
    </xf>
    <xf numFmtId="0" fontId="30" fillId="0" borderId="60" xfId="0" applyFont="1" applyBorder="1"/>
    <xf numFmtId="0" fontId="0" fillId="6" borderId="31" xfId="0" applyFill="1" applyBorder="1" applyAlignment="1">
      <alignment wrapText="1"/>
    </xf>
    <xf numFmtId="164" fontId="6" fillId="6" borderId="6" xfId="0" applyNumberFormat="1" applyFont="1" applyFill="1" applyBorder="1" applyAlignment="1">
      <alignment horizontal="center" vertical="center"/>
    </xf>
    <xf numFmtId="0" fontId="6" fillId="0" borderId="60" xfId="0" applyFont="1" applyBorder="1"/>
    <xf numFmtId="0" fontId="0" fillId="6" borderId="9" xfId="0" applyFill="1" applyBorder="1" applyAlignment="1">
      <alignment wrapText="1"/>
    </xf>
    <xf numFmtId="0" fontId="0" fillId="6" borderId="11" xfId="0" applyFill="1" applyBorder="1" applyAlignment="1">
      <alignment wrapText="1"/>
    </xf>
    <xf numFmtId="0" fontId="21" fillId="0" borderId="28" xfId="0" applyFont="1" applyBorder="1" applyAlignment="1">
      <alignment horizontal="left" vertical="center"/>
    </xf>
    <xf numFmtId="0" fontId="21" fillId="0" borderId="29" xfId="0" applyFont="1" applyBorder="1" applyAlignment="1">
      <alignment horizontal="left" vertical="center"/>
    </xf>
    <xf numFmtId="165" fontId="0" fillId="0" borderId="26" xfId="3" applyNumberFormat="1" applyFont="1" applyFill="1" applyBorder="1" applyAlignment="1">
      <alignment horizontal="center"/>
    </xf>
    <xf numFmtId="165" fontId="0" fillId="0" borderId="27" xfId="3" applyNumberFormat="1" applyFont="1" applyFill="1" applyBorder="1" applyAlignment="1">
      <alignment horizontal="center"/>
    </xf>
    <xf numFmtId="165" fontId="0" fillId="0" borderId="0" xfId="3" applyNumberFormat="1" applyFont="1" applyFill="1" applyBorder="1" applyAlignment="1">
      <alignment horizontal="center"/>
    </xf>
    <xf numFmtId="165" fontId="0" fillId="0" borderId="29" xfId="3" applyNumberFormat="1" applyFont="1" applyFill="1" applyBorder="1" applyAlignment="1">
      <alignment horizontal="center"/>
    </xf>
    <xf numFmtId="165" fontId="0" fillId="0" borderId="34" xfId="3" applyNumberFormat="1" applyFont="1" applyFill="1" applyBorder="1" applyAlignment="1">
      <alignment horizontal="center"/>
    </xf>
    <xf numFmtId="165" fontId="0" fillId="0" borderId="35" xfId="3" applyNumberFormat="1" applyFont="1" applyFill="1" applyBorder="1" applyAlignment="1">
      <alignment horizontal="center"/>
    </xf>
    <xf numFmtId="165" fontId="0" fillId="0" borderId="31" xfId="3" applyNumberFormat="1" applyFont="1" applyFill="1" applyBorder="1" applyAlignment="1">
      <alignment horizontal="center"/>
    </xf>
    <xf numFmtId="165" fontId="0" fillId="15" borderId="0" xfId="3" applyNumberFormat="1" applyFont="1" applyFill="1" applyBorder="1" applyAlignment="1">
      <alignment horizontal="center"/>
    </xf>
    <xf numFmtId="165" fontId="0" fillId="15" borderId="29" xfId="3" applyNumberFormat="1" applyFont="1" applyFill="1" applyBorder="1" applyAlignment="1">
      <alignment horizontal="center"/>
    </xf>
    <xf numFmtId="165" fontId="0" fillId="15" borderId="32" xfId="3" applyNumberFormat="1" applyFont="1" applyFill="1" applyBorder="1" applyAlignment="1">
      <alignment horizontal="center"/>
    </xf>
    <xf numFmtId="164" fontId="6" fillId="6" borderId="3" xfId="0" applyNumberFormat="1" applyFont="1" applyFill="1" applyBorder="1" applyAlignment="1">
      <alignment horizontal="center" vertical="center"/>
    </xf>
    <xf numFmtId="44" fontId="0" fillId="0" borderId="2" xfId="2" applyFont="1" applyFill="1" applyBorder="1" applyAlignment="1">
      <alignment horizontal="center"/>
    </xf>
    <xf numFmtId="44" fontId="0" fillId="0" borderId="10" xfId="2" applyFont="1" applyFill="1" applyBorder="1" applyAlignment="1">
      <alignment horizontal="center"/>
    </xf>
    <xf numFmtId="44" fontId="0" fillId="0" borderId="7" xfId="2" applyFont="1" applyFill="1" applyBorder="1" applyAlignment="1">
      <alignment horizontal="center"/>
    </xf>
    <xf numFmtId="8" fontId="0" fillId="0" borderId="2" xfId="2" applyNumberFormat="1" applyFont="1" applyFill="1" applyBorder="1" applyAlignment="1">
      <alignment horizontal="center"/>
    </xf>
    <xf numFmtId="44" fontId="0" fillId="0" borderId="2" xfId="2" applyFont="1" applyBorder="1" applyAlignment="1">
      <alignment horizontal="center"/>
    </xf>
    <xf numFmtId="44" fontId="0" fillId="0" borderId="2" xfId="2" applyFont="1" applyFill="1" applyBorder="1"/>
    <xf numFmtId="44" fontId="0" fillId="11" borderId="2" xfId="2" applyFont="1" applyFill="1" applyBorder="1" applyAlignment="1">
      <alignment horizontal="center"/>
    </xf>
    <xf numFmtId="164" fontId="0" fillId="0" borderId="2" xfId="2" applyNumberFormat="1" applyFont="1" applyFill="1" applyBorder="1" applyAlignment="1">
      <alignment horizontal="center"/>
    </xf>
    <xf numFmtId="164" fontId="6" fillId="0" borderId="62" xfId="0" applyNumberFormat="1" applyFont="1" applyBorder="1" applyAlignment="1">
      <alignment horizontal="center" vertical="center"/>
    </xf>
    <xf numFmtId="164" fontId="6" fillId="0" borderId="63" xfId="0" applyNumberFormat="1" applyFont="1" applyBorder="1" applyAlignment="1">
      <alignment horizontal="center" vertical="center"/>
    </xf>
    <xf numFmtId="0" fontId="0" fillId="0" borderId="62" xfId="0" applyBorder="1"/>
    <xf numFmtId="164" fontId="6" fillId="6" borderId="11" xfId="0" applyNumberFormat="1" applyFont="1" applyFill="1" applyBorder="1" applyAlignment="1">
      <alignment horizontal="center" vertical="center"/>
    </xf>
    <xf numFmtId="164" fontId="6" fillId="6" borderId="5" xfId="0" applyNumberFormat="1" applyFont="1" applyFill="1" applyBorder="1" applyAlignment="1">
      <alignment horizontal="center" vertical="center"/>
    </xf>
    <xf numFmtId="17" fontId="3" fillId="0" borderId="32" xfId="0" applyNumberFormat="1" applyFont="1" applyBorder="1" applyAlignment="1">
      <alignment horizontal="center" vertical="center"/>
    </xf>
    <xf numFmtId="17" fontId="3" fillId="0" borderId="8" xfId="0" applyNumberFormat="1" applyFont="1" applyBorder="1" applyAlignment="1">
      <alignment horizontal="center" vertical="center"/>
    </xf>
    <xf numFmtId="0" fontId="0" fillId="6" borderId="1" xfId="0" applyFill="1" applyBorder="1" applyAlignment="1">
      <alignment horizontal="center"/>
    </xf>
    <xf numFmtId="44" fontId="0" fillId="0" borderId="0" xfId="2" applyFont="1" applyFill="1" applyBorder="1"/>
    <xf numFmtId="164" fontId="6" fillId="0" borderId="7" xfId="0" applyNumberFormat="1" applyFont="1" applyBorder="1" applyAlignment="1">
      <alignment horizontal="center" vertical="center"/>
    </xf>
    <xf numFmtId="164" fontId="6" fillId="0" borderId="65" xfId="0" applyNumberFormat="1" applyFont="1" applyBorder="1" applyAlignment="1">
      <alignment horizontal="center" vertical="center"/>
    </xf>
    <xf numFmtId="0" fontId="0" fillId="0" borderId="0" xfId="0" applyAlignment="1">
      <alignment horizontal="left"/>
    </xf>
    <xf numFmtId="0" fontId="0" fillId="7" borderId="1" xfId="0" applyFill="1" applyBorder="1" applyAlignment="1">
      <alignment horizontal="left"/>
    </xf>
    <xf numFmtId="8" fontId="0" fillId="0" borderId="1" xfId="0" applyNumberFormat="1" applyBorder="1" applyAlignment="1">
      <alignment horizontal="right" vertical="center"/>
    </xf>
    <xf numFmtId="8" fontId="0" fillId="0" borderId="1" xfId="2" applyNumberFormat="1" applyFont="1" applyBorder="1" applyAlignment="1">
      <alignment horizontal="center"/>
    </xf>
    <xf numFmtId="8" fontId="0" fillId="0" borderId="2" xfId="2" applyNumberFormat="1" applyFont="1" applyBorder="1" applyAlignment="1">
      <alignment horizontal="center"/>
    </xf>
    <xf numFmtId="164" fontId="0" fillId="0" borderId="1" xfId="2" applyNumberFormat="1" applyFont="1" applyBorder="1" applyAlignment="1">
      <alignment horizontal="center"/>
    </xf>
    <xf numFmtId="0" fontId="34" fillId="6" borderId="0" xfId="0" applyFont="1" applyFill="1"/>
    <xf numFmtId="0" fontId="34" fillId="6" borderId="29" xfId="0" applyFont="1" applyFill="1" applyBorder="1"/>
    <xf numFmtId="0" fontId="34" fillId="6" borderId="0" xfId="0" quotePrefix="1" applyFont="1" applyFill="1"/>
    <xf numFmtId="0" fontId="34" fillId="6" borderId="31" xfId="0" applyFont="1" applyFill="1" applyBorder="1"/>
    <xf numFmtId="0" fontId="34" fillId="6" borderId="31" xfId="0" quotePrefix="1" applyFont="1" applyFill="1" applyBorder="1"/>
    <xf numFmtId="0" fontId="34" fillId="6" borderId="32" xfId="0" applyFont="1" applyFill="1" applyBorder="1"/>
    <xf numFmtId="165" fontId="6" fillId="0" borderId="1" xfId="3" applyNumberFormat="1" applyFont="1" applyBorder="1" applyAlignment="1">
      <alignment horizontal="center" vertical="center"/>
    </xf>
    <xf numFmtId="0" fontId="0" fillId="6" borderId="38" xfId="0" applyFill="1" applyBorder="1"/>
    <xf numFmtId="0" fontId="21" fillId="0" borderId="28" xfId="0" applyFont="1" applyBorder="1" applyAlignment="1">
      <alignment horizontal="left" vertical="center"/>
    </xf>
    <xf numFmtId="0" fontId="21" fillId="0" borderId="29" xfId="0" applyFont="1" applyBorder="1" applyAlignment="1">
      <alignment horizontal="left" vertical="center"/>
    </xf>
    <xf numFmtId="0" fontId="21" fillId="0" borderId="30" xfId="0" applyFont="1" applyBorder="1" applyAlignment="1">
      <alignment horizontal="left" vertical="center"/>
    </xf>
    <xf numFmtId="0" fontId="21" fillId="0" borderId="32" xfId="0" applyFont="1" applyBorder="1" applyAlignment="1">
      <alignment horizontal="left" vertical="center"/>
    </xf>
    <xf numFmtId="0" fontId="21" fillId="0" borderId="33" xfId="0" applyFont="1" applyBorder="1" applyAlignment="1">
      <alignment horizontal="left" vertical="center"/>
    </xf>
    <xf numFmtId="0" fontId="21" fillId="0" borderId="35" xfId="0" applyFont="1" applyBorder="1" applyAlignment="1">
      <alignment horizontal="left" vertical="center"/>
    </xf>
    <xf numFmtId="0" fontId="5" fillId="0" borderId="33" xfId="0" applyFont="1" applyBorder="1" applyAlignment="1">
      <alignment horizontal="left"/>
    </xf>
    <xf numFmtId="0" fontId="5" fillId="0" borderId="35" xfId="0" applyFont="1" applyBorder="1" applyAlignment="1">
      <alignment horizontal="left"/>
    </xf>
    <xf numFmtId="0" fontId="4" fillId="7" borderId="0" xfId="0" applyFont="1" applyFill="1" applyAlignment="1">
      <alignment wrapText="1"/>
    </xf>
    <xf numFmtId="0" fontId="21" fillId="0" borderId="25" xfId="0" applyFont="1" applyBorder="1" applyAlignment="1">
      <alignment horizontal="left" vertical="center"/>
    </xf>
    <xf numFmtId="0" fontId="21" fillId="0" borderId="27" xfId="0" applyFont="1" applyBorder="1" applyAlignment="1">
      <alignment horizontal="left" vertical="center"/>
    </xf>
    <xf numFmtId="0" fontId="2" fillId="9" borderId="21" xfId="0" applyFont="1" applyFill="1" applyBorder="1" applyAlignment="1">
      <alignment horizontal="center"/>
    </xf>
    <xf numFmtId="0" fontId="2" fillId="9" borderId="64" xfId="0" applyFont="1" applyFill="1" applyBorder="1" applyAlignment="1">
      <alignment horizontal="center"/>
    </xf>
    <xf numFmtId="0" fontId="3" fillId="0" borderId="25" xfId="0" applyFont="1" applyBorder="1" applyAlignment="1">
      <alignment horizontal="left" vertical="center"/>
    </xf>
    <xf numFmtId="0" fontId="3" fillId="0" borderId="26" xfId="0" applyFont="1" applyBorder="1" applyAlignment="1">
      <alignment horizontal="left" vertical="center"/>
    </xf>
    <xf numFmtId="0" fontId="0" fillId="6" borderId="10" xfId="0" applyFill="1" applyBorder="1" applyAlignment="1">
      <alignment horizontal="left" vertical="center" wrapText="1"/>
    </xf>
    <xf numFmtId="0" fontId="0" fillId="6" borderId="14" xfId="0" applyFill="1" applyBorder="1" applyAlignment="1">
      <alignment horizontal="left" vertical="center" wrapText="1"/>
    </xf>
    <xf numFmtId="0" fontId="0" fillId="6" borderId="15" xfId="0" applyFill="1" applyBorder="1" applyAlignment="1">
      <alignment horizontal="left" vertical="center" wrapText="1"/>
    </xf>
    <xf numFmtId="0" fontId="3" fillId="0" borderId="28" xfId="0" applyFont="1" applyBorder="1" applyAlignment="1">
      <alignment horizontal="left" vertical="center"/>
    </xf>
    <xf numFmtId="0" fontId="3" fillId="0" borderId="0" xfId="0" applyFont="1" applyAlignment="1">
      <alignment horizontal="left" vertical="center"/>
    </xf>
    <xf numFmtId="0" fontId="0" fillId="6" borderId="9" xfId="0" applyFill="1" applyBorder="1" applyAlignment="1">
      <alignment horizontal="left" vertical="center" wrapText="1"/>
    </xf>
    <xf numFmtId="0" fontId="0" fillId="6" borderId="0" xfId="0" applyFill="1" applyAlignment="1">
      <alignment horizontal="left" vertical="center" wrapText="1"/>
    </xf>
    <xf numFmtId="0" fontId="0" fillId="6" borderId="8" xfId="0" applyFill="1" applyBorder="1" applyAlignment="1">
      <alignment horizontal="left" vertical="center" wrapText="1"/>
    </xf>
    <xf numFmtId="0" fontId="3" fillId="0" borderId="30" xfId="0" applyFont="1" applyBorder="1" applyAlignment="1">
      <alignment horizontal="left" vertical="center"/>
    </xf>
    <xf numFmtId="0" fontId="3" fillId="0" borderId="31" xfId="0" applyFont="1" applyBorder="1" applyAlignment="1">
      <alignment horizontal="left" vertical="center"/>
    </xf>
    <xf numFmtId="0" fontId="0" fillId="6" borderId="11" xfId="0" applyFill="1" applyBorder="1" applyAlignment="1">
      <alignment horizontal="left" vertical="center" wrapText="1"/>
    </xf>
    <xf numFmtId="0" fontId="0" fillId="6" borderId="7" xfId="0" applyFill="1" applyBorder="1" applyAlignment="1">
      <alignment horizontal="left" vertical="center" wrapText="1"/>
    </xf>
    <xf numFmtId="0" fontId="0" fillId="6" borderId="12" xfId="0" applyFill="1" applyBorder="1" applyAlignment="1">
      <alignment horizontal="left" vertical="center" wrapText="1"/>
    </xf>
    <xf numFmtId="0" fontId="3" fillId="0" borderId="33" xfId="0" applyFont="1" applyBorder="1" applyAlignment="1">
      <alignment horizontal="left" vertical="center"/>
    </xf>
    <xf numFmtId="0" fontId="3" fillId="0" borderId="35" xfId="0" applyFont="1" applyBorder="1" applyAlignment="1">
      <alignment horizontal="left" vertical="center"/>
    </xf>
    <xf numFmtId="0" fontId="3" fillId="0" borderId="34" xfId="0" applyFont="1" applyBorder="1" applyAlignment="1">
      <alignment horizontal="left" vertical="center"/>
    </xf>
    <xf numFmtId="0" fontId="0" fillId="6" borderId="14" xfId="0" applyFill="1" applyBorder="1" applyAlignment="1">
      <alignment horizontal="left" vertical="center"/>
    </xf>
    <xf numFmtId="0" fontId="0" fillId="6" borderId="15" xfId="0" applyFill="1" applyBorder="1" applyAlignment="1">
      <alignment horizontal="left" vertical="center"/>
    </xf>
    <xf numFmtId="0" fontId="0" fillId="6" borderId="28" xfId="0" applyFill="1" applyBorder="1" applyAlignment="1">
      <alignment horizontal="left" vertical="center" wrapText="1"/>
    </xf>
    <xf numFmtId="0" fontId="0" fillId="6" borderId="29" xfId="0" applyFill="1" applyBorder="1" applyAlignment="1">
      <alignment horizontal="left" vertical="center" wrapText="1"/>
    </xf>
    <xf numFmtId="0" fontId="2" fillId="9" borderId="22" xfId="0" applyFont="1" applyFill="1" applyBorder="1" applyAlignment="1">
      <alignment horizontal="center"/>
    </xf>
    <xf numFmtId="0" fontId="2" fillId="9" borderId="24" xfId="0" applyFont="1" applyFill="1" applyBorder="1" applyAlignment="1">
      <alignment horizontal="center"/>
    </xf>
    <xf numFmtId="0" fontId="2" fillId="9" borderId="14" xfId="0" applyFont="1" applyFill="1" applyBorder="1" applyAlignment="1">
      <alignment horizontal="center"/>
    </xf>
    <xf numFmtId="0" fontId="2" fillId="9" borderId="3" xfId="0" applyFont="1" applyFill="1" applyBorder="1" applyAlignment="1">
      <alignment horizontal="center"/>
    </xf>
    <xf numFmtId="0" fontId="10" fillId="0" borderId="7" xfId="0" applyFont="1" applyBorder="1" applyAlignment="1">
      <alignment horizontal="center"/>
    </xf>
    <xf numFmtId="0" fontId="21" fillId="0" borderId="52" xfId="0" applyFont="1" applyBorder="1" applyAlignment="1">
      <alignment horizontal="left" vertical="center"/>
    </xf>
    <xf numFmtId="164" fontId="2" fillId="9" borderId="21" xfId="0" applyNumberFormat="1" applyFont="1" applyFill="1" applyBorder="1" applyAlignment="1">
      <alignment horizontal="center"/>
    </xf>
    <xf numFmtId="0" fontId="21" fillId="0" borderId="45" xfId="0" applyFont="1" applyBorder="1" applyAlignment="1">
      <alignment horizontal="left" vertical="center"/>
    </xf>
    <xf numFmtId="0" fontId="21" fillId="0" borderId="38" xfId="0" applyFont="1" applyBorder="1" applyAlignment="1">
      <alignment horizontal="left" vertical="center"/>
    </xf>
    <xf numFmtId="0" fontId="0" fillId="6" borderId="25" xfId="0" applyFill="1" applyBorder="1" applyAlignment="1">
      <alignment horizontal="left" vertical="center" wrapText="1"/>
    </xf>
    <xf numFmtId="0" fontId="0" fillId="6" borderId="26" xfId="0" applyFill="1" applyBorder="1" applyAlignment="1">
      <alignment horizontal="left" vertical="center" wrapText="1"/>
    </xf>
    <xf numFmtId="0" fontId="0" fillId="6" borderId="27" xfId="0" applyFill="1" applyBorder="1" applyAlignment="1">
      <alignment horizontal="left" vertical="center" wrapText="1"/>
    </xf>
    <xf numFmtId="0" fontId="21" fillId="0" borderId="2" xfId="0" applyFont="1" applyBorder="1" applyAlignment="1">
      <alignment horizontal="left" vertical="center"/>
    </xf>
    <xf numFmtId="0" fontId="7" fillId="7" borderId="0" xfId="0" applyFont="1" applyFill="1" applyAlignment="1">
      <alignment wrapText="1"/>
    </xf>
    <xf numFmtId="0" fontId="0" fillId="6" borderId="25" xfId="0" applyFill="1" applyBorder="1" applyAlignment="1">
      <alignment horizontal="left" vertical="top" wrapText="1"/>
    </xf>
    <xf numFmtId="0" fontId="0" fillId="6" borderId="26" xfId="0" applyFill="1" applyBorder="1" applyAlignment="1">
      <alignment horizontal="left" vertical="top" wrapText="1"/>
    </xf>
    <xf numFmtId="0" fontId="0" fillId="6" borderId="27" xfId="0" applyFill="1" applyBorder="1" applyAlignment="1">
      <alignment horizontal="left" vertical="top" wrapText="1"/>
    </xf>
    <xf numFmtId="0" fontId="0" fillId="6" borderId="28" xfId="0" applyFill="1" applyBorder="1" applyAlignment="1">
      <alignment horizontal="left" vertical="top" wrapText="1"/>
    </xf>
    <xf numFmtId="0" fontId="0" fillId="6" borderId="0" xfId="0" applyFill="1" applyAlignment="1">
      <alignment horizontal="left" vertical="top" wrapText="1"/>
    </xf>
    <xf numFmtId="0" fontId="0" fillId="6" borderId="29" xfId="0" applyFill="1" applyBorder="1" applyAlignment="1">
      <alignment horizontal="left" vertical="top" wrapText="1"/>
    </xf>
    <xf numFmtId="0" fontId="0" fillId="6" borderId="28" xfId="0" applyFill="1" applyBorder="1" applyAlignment="1">
      <alignment horizontal="left" vertical="top"/>
    </xf>
    <xf numFmtId="0" fontId="0" fillId="6" borderId="0" xfId="0" applyFill="1" applyAlignment="1">
      <alignment horizontal="left" vertical="top"/>
    </xf>
    <xf numFmtId="0" fontId="0" fillId="6" borderId="29" xfId="0" applyFill="1" applyBorder="1" applyAlignment="1">
      <alignment horizontal="left" vertical="top"/>
    </xf>
    <xf numFmtId="0" fontId="21" fillId="0" borderId="31" xfId="0" applyFont="1" applyBorder="1" applyAlignment="1">
      <alignment horizontal="left" vertical="center"/>
    </xf>
    <xf numFmtId="0" fontId="21" fillId="0" borderId="26" xfId="0" applyFont="1" applyBorder="1" applyAlignment="1">
      <alignment horizontal="left" vertical="center"/>
    </xf>
    <xf numFmtId="0" fontId="21" fillId="0" borderId="0" xfId="0" applyFont="1" applyAlignment="1">
      <alignment horizontal="left" vertical="center"/>
    </xf>
    <xf numFmtId="0" fontId="5" fillId="0" borderId="34" xfId="0" applyFont="1" applyBorder="1" applyAlignment="1">
      <alignment horizontal="left"/>
    </xf>
    <xf numFmtId="0" fontId="21" fillId="0" borderId="34" xfId="0" applyFont="1" applyBorder="1" applyAlignment="1">
      <alignment horizontal="left" vertical="center"/>
    </xf>
    <xf numFmtId="0" fontId="34" fillId="6" borderId="28" xfId="0" applyFont="1" applyFill="1" applyBorder="1" applyAlignment="1">
      <alignment horizontal="left"/>
    </xf>
    <xf numFmtId="0" fontId="34" fillId="6" borderId="0" xfId="0" applyFont="1" applyFill="1" applyAlignment="1">
      <alignment horizontal="left"/>
    </xf>
    <xf numFmtId="0" fontId="34" fillId="6" borderId="29" xfId="0" applyFont="1" applyFill="1" applyBorder="1" applyAlignment="1">
      <alignment horizontal="left"/>
    </xf>
    <xf numFmtId="0" fontId="4" fillId="14" borderId="0" xfId="0" applyFont="1" applyFill="1" applyAlignment="1">
      <alignment wrapText="1"/>
    </xf>
    <xf numFmtId="0" fontId="34" fillId="6" borderId="28" xfId="0" applyFont="1" applyFill="1" applyBorder="1" applyAlignment="1">
      <alignment horizontal="left" vertical="center" wrapText="1"/>
    </xf>
    <xf numFmtId="0" fontId="34" fillId="6" borderId="0" xfId="0" applyFont="1" applyFill="1" applyAlignment="1">
      <alignment horizontal="left" vertical="center" wrapText="1"/>
    </xf>
    <xf numFmtId="0" fontId="34" fillId="6" borderId="25" xfId="0" applyFont="1" applyFill="1" applyBorder="1" applyAlignment="1">
      <alignment horizontal="left" wrapText="1"/>
    </xf>
    <xf numFmtId="0" fontId="34" fillId="6" borderId="26" xfId="0" applyFont="1" applyFill="1" applyBorder="1" applyAlignment="1">
      <alignment horizontal="left" wrapText="1"/>
    </xf>
    <xf numFmtId="0" fontId="34" fillId="6" borderId="26" xfId="0" quotePrefix="1" applyFont="1" applyFill="1" applyBorder="1" applyAlignment="1">
      <alignment horizontal="left" wrapText="1"/>
    </xf>
    <xf numFmtId="0" fontId="34" fillId="6" borderId="27" xfId="0" applyFont="1" applyFill="1" applyBorder="1" applyAlignment="1">
      <alignment horizontal="left" wrapText="1"/>
    </xf>
    <xf numFmtId="0" fontId="3" fillId="0" borderId="2" xfId="0" applyFont="1" applyBorder="1" applyAlignment="1">
      <alignment horizontal="center"/>
    </xf>
    <xf numFmtId="0" fontId="3" fillId="0" borderId="3" xfId="0" applyFont="1" applyBorder="1" applyAlignment="1">
      <alignment horizontal="center"/>
    </xf>
    <xf numFmtId="0" fontId="10" fillId="0" borderId="0" xfId="0" applyFont="1" applyAlignment="1">
      <alignment horizontal="center" vertical="center"/>
    </xf>
    <xf numFmtId="0" fontId="0" fillId="6" borderId="28" xfId="0" applyFill="1" applyBorder="1" applyAlignment="1">
      <alignment horizontal="left"/>
    </xf>
    <xf numFmtId="0" fontId="0" fillId="6" borderId="0" xfId="0" applyFill="1" applyAlignment="1">
      <alignment horizontal="left"/>
    </xf>
    <xf numFmtId="0" fontId="0" fillId="6" borderId="29" xfId="0" applyFill="1" applyBorder="1" applyAlignment="1">
      <alignment horizontal="left"/>
    </xf>
  </cellXfs>
  <cellStyles count="60">
    <cellStyle name="AF Column - IBM Cognos" xfId="4" xr:uid="{48A919CE-958E-42A2-AB75-652F1E62B2B4}"/>
    <cellStyle name="AF Data - IBM Cognos" xfId="5" xr:uid="{1AC4AEA6-43CF-4462-8608-2427FD7AA340}"/>
    <cellStyle name="AF Data 0 - IBM Cognos" xfId="6" xr:uid="{F48095AF-7754-43AA-B2A9-7FCBE452BDAA}"/>
    <cellStyle name="AF Data 1 - IBM Cognos" xfId="7" xr:uid="{2886CD2C-958C-44EC-B7E6-4D354F9B10F5}"/>
    <cellStyle name="AF Data 2 - IBM Cognos" xfId="8" xr:uid="{87BA7482-F920-402C-AD41-8D51C763A8CA}"/>
    <cellStyle name="AF Data 3 - IBM Cognos" xfId="9" xr:uid="{77A5F9EF-80F1-4BF2-83D2-205C2910AB12}"/>
    <cellStyle name="AF Data 4 - IBM Cognos" xfId="10" xr:uid="{0752FD75-C758-4EFC-A5C4-74A18A35799E}"/>
    <cellStyle name="AF Data 5 - IBM Cognos" xfId="11" xr:uid="{E95E0666-5344-490E-9DD3-6133B0D389DB}"/>
    <cellStyle name="AF Data Leaf - IBM Cognos" xfId="12" xr:uid="{6A6BA5DB-3F22-4D06-BDFD-C18D496F8B60}"/>
    <cellStyle name="AF Header - IBM Cognos" xfId="13" xr:uid="{FEF32AD6-DEF4-45D2-A6CD-6180353638E5}"/>
    <cellStyle name="AF Header 0 - IBM Cognos" xfId="14" xr:uid="{8300C52D-2D65-4502-AC4F-77EAC1311B4F}"/>
    <cellStyle name="AF Header 1 - IBM Cognos" xfId="15" xr:uid="{1317F3B5-DB18-4199-95FE-0AD92BEBC3E9}"/>
    <cellStyle name="AF Header 2 - IBM Cognos" xfId="16" xr:uid="{0CBC3A2E-7FA7-4C06-AC95-FFA01F2C419E}"/>
    <cellStyle name="AF Header 3 - IBM Cognos" xfId="17" xr:uid="{5DD01416-0879-4F52-9E2B-0F85519F1C70}"/>
    <cellStyle name="AF Header 4 - IBM Cognos" xfId="18" xr:uid="{B31A723E-645A-4C7D-AC41-DE83DBAD1E35}"/>
    <cellStyle name="AF Header 5 - IBM Cognos" xfId="19" xr:uid="{DABE7EDE-A9CB-4609-A70A-942F74320FBA}"/>
    <cellStyle name="AF Header Leaf - IBM Cognos" xfId="20" xr:uid="{5ACB32AF-D85C-4D5B-85D0-4245642FC8E8}"/>
    <cellStyle name="AF Row - IBM Cognos" xfId="21" xr:uid="{A2AAD4B0-BAF6-4799-958F-8555941433CB}"/>
    <cellStyle name="AF Row 0 - IBM Cognos" xfId="22" xr:uid="{EB4580FD-C241-4249-A731-A96D8974A8FC}"/>
    <cellStyle name="AF Row 1 - IBM Cognos" xfId="23" xr:uid="{25F7F274-79E7-4B07-B4DA-B388C65852A2}"/>
    <cellStyle name="AF Row 2 - IBM Cognos" xfId="24" xr:uid="{193B27C2-69EB-4AED-97C2-4FD3195B375D}"/>
    <cellStyle name="AF Row 3 - IBM Cognos" xfId="25" xr:uid="{D0DD3E30-27F2-4AD0-A349-547C96783B40}"/>
    <cellStyle name="AF Row 4 - IBM Cognos" xfId="26" xr:uid="{AC42DAD1-3B5B-4F74-8AA7-66AC351A1D9A}"/>
    <cellStyle name="AF Row 5 - IBM Cognos" xfId="27" xr:uid="{F4E28943-7749-4C7C-B0EB-E17E26B45893}"/>
    <cellStyle name="AF Row Leaf - IBM Cognos" xfId="28" xr:uid="{EA7773B6-4A22-4C53-8DBC-D0C86D66F748}"/>
    <cellStyle name="AF Subnm - IBM Cognos" xfId="29" xr:uid="{58D453D3-AA51-43D4-AD35-6FC0A144C746}"/>
    <cellStyle name="AF Title - IBM Cognos" xfId="30" xr:uid="{B113222E-16F7-42C6-9B76-63828E53B2AF}"/>
    <cellStyle name="Calculated Column - IBM Cognos" xfId="31" xr:uid="{D63E4583-81CF-4978-9F99-9588922B8327}"/>
    <cellStyle name="Calculated Column Name - IBM Cognos" xfId="32" xr:uid="{F63B80C3-0691-403C-82BE-052E59CE1669}"/>
    <cellStyle name="Calculated Row - IBM Cognos" xfId="33" xr:uid="{2C14EE6D-950F-4A04-9E80-678A844A9113}"/>
    <cellStyle name="Calculated Row Name - IBM Cognos" xfId="34" xr:uid="{4097D17D-82EF-451A-A5E6-85D4B95A3ABD}"/>
    <cellStyle name="Column Name - IBM Cognos" xfId="35" xr:uid="{AB346B64-9CC1-4BD9-B603-9C245192C185}"/>
    <cellStyle name="Column Template - IBM Cognos" xfId="36" xr:uid="{2E57316D-C828-46ED-AB85-3393E1E07125}"/>
    <cellStyle name="Comma" xfId="1" builtinId="3"/>
    <cellStyle name="Currency" xfId="2" builtinId="4"/>
    <cellStyle name="Differs From Base - IBM Cognos" xfId="37" xr:uid="{007A807E-E554-4068-8B47-6A4746E2534F}"/>
    <cellStyle name="Edit - IBM Cognos" xfId="38" xr:uid="{AEA85449-5D58-4A57-95BF-2ACA9D4343F0}"/>
    <cellStyle name="Formula - IBM Cognos" xfId="39" xr:uid="{D41AEDA0-F480-483C-BD21-B5167D9F5D5D}"/>
    <cellStyle name="Group Name - IBM Cognos" xfId="40" xr:uid="{1F4DED9E-12B0-4838-94C9-B65128BA2551}"/>
    <cellStyle name="Hold Values - IBM Cognos" xfId="41" xr:uid="{8D81A01C-0FD8-4686-A01B-CAADCC9181EE}"/>
    <cellStyle name="Hyperlink" xfId="59" builtinId="8"/>
    <cellStyle name="List Name - IBM Cognos" xfId="42" xr:uid="{810DFE0E-1289-4A86-8C5E-4518E80DBCF0}"/>
    <cellStyle name="Locked - IBM Cognos" xfId="43" xr:uid="{B6279496-460B-4CBF-B9B5-1021E8CC6DA0}"/>
    <cellStyle name="Measure - IBM Cognos" xfId="44" xr:uid="{9A3997A1-49FD-464F-A189-2931F7E1AD23}"/>
    <cellStyle name="Measure Header - IBM Cognos" xfId="45" xr:uid="{F6DCAEA4-20FE-4CFC-A786-FCB9B35194CD}"/>
    <cellStyle name="Measure Name - IBM Cognos" xfId="46" xr:uid="{569898F6-C850-4D16-85DC-3A79DFA19491}"/>
    <cellStyle name="Measure Summary - IBM Cognos" xfId="47" xr:uid="{A7348C61-1284-4D07-9444-BF334CABC1C3}"/>
    <cellStyle name="Measure Summary TM1 - IBM Cognos" xfId="48" xr:uid="{4363B6BC-7DE4-491C-AB0F-5A1E878A4DD3}"/>
    <cellStyle name="Measure Template - IBM Cognos" xfId="49" xr:uid="{A64FB845-3022-4932-A895-EBBCFF3C8381}"/>
    <cellStyle name="More - IBM Cognos" xfId="50" xr:uid="{A0ED55CF-434D-426E-83FD-D18E2CD5A99F}"/>
    <cellStyle name="Normal" xfId="0" builtinId="0"/>
    <cellStyle name="Pending Change - IBM Cognos" xfId="51" xr:uid="{2507E8F0-90DE-40FA-A888-CE4B7C22EB47}"/>
    <cellStyle name="Percent" xfId="3" builtinId="5"/>
    <cellStyle name="Row Name - IBM Cognos" xfId="52" xr:uid="{2FCE81DC-C156-4BEA-9811-93E396B1AEB1}"/>
    <cellStyle name="Row Template - IBM Cognos" xfId="53" xr:uid="{F0A87CD1-59B3-44FB-962F-5DAE54377A65}"/>
    <cellStyle name="Summary Column Name - IBM Cognos" xfId="54" xr:uid="{6C8D20C8-22E2-4362-A974-3CB537090871}"/>
    <cellStyle name="Summary Column Name TM1 - IBM Cognos" xfId="55" xr:uid="{E02886CA-A6F0-4145-9DB8-F354BD035977}"/>
    <cellStyle name="Summary Row Name - IBM Cognos" xfId="56" xr:uid="{7AD98454-E0E5-4C69-B761-AACD1BE99062}"/>
    <cellStyle name="Summary Row Name TM1 - IBM Cognos" xfId="57" xr:uid="{BF89C089-6AA5-49CD-B7B8-99208F709537}"/>
    <cellStyle name="Unsaved Change - IBM Cognos" xfId="58" xr:uid="{31C77A6F-B688-4513-9612-AD18CE5856CD}"/>
  </cellStyles>
  <dxfs count="1513">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7171"/>
        </patternFill>
      </fill>
    </dxf>
    <dxf>
      <fill>
        <patternFill>
          <bgColor theme="0"/>
        </patternFill>
      </fill>
    </dxf>
    <dxf>
      <fill>
        <patternFill>
          <bgColor rgb="FFFFFFCC"/>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theme="0"/>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FF7171"/>
        </patternFill>
      </fill>
    </dxf>
    <dxf>
      <fill>
        <patternFill>
          <bgColor theme="0"/>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theme="0"/>
        </patternFill>
      </fill>
    </dxf>
    <dxf>
      <fill>
        <patternFill>
          <bgColor rgb="FFFFFFCC"/>
        </patternFill>
      </fill>
    </dxf>
    <dxf>
      <fill>
        <patternFill>
          <bgColor rgb="FFFF7171"/>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theme="0"/>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patternFill>
      </fill>
    </dxf>
    <dxf>
      <fill>
        <patternFill>
          <bgColor rgb="FFC0E498"/>
        </patternFill>
      </fill>
    </dxf>
    <dxf>
      <fill>
        <patternFill>
          <bgColor rgb="FFFFC165"/>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theme="0"/>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ont>
        <color rgb="FF9C0006"/>
      </font>
      <fill>
        <patternFill>
          <bgColor rgb="FFFFC7CE"/>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theme="0"/>
        </patternFill>
      </fill>
    </dxf>
    <dxf>
      <fill>
        <patternFill>
          <bgColor rgb="FFC0E498"/>
        </patternFill>
      </fill>
    </dxf>
    <dxf>
      <fill>
        <patternFill>
          <bgColor rgb="FFFFC165"/>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FFCC"/>
        </patternFill>
      </fill>
    </dxf>
    <dxf>
      <fill>
        <patternFill>
          <bgColor rgb="FFFF7171"/>
        </patternFill>
      </fill>
    </dxf>
    <dxf>
      <fill>
        <patternFill>
          <bgColor theme="0"/>
        </patternFill>
      </fill>
    </dxf>
    <dxf>
      <fill>
        <patternFill>
          <bgColor theme="0"/>
        </patternFill>
      </fill>
    </dxf>
    <dxf>
      <fill>
        <patternFill>
          <bgColor rgb="FFC0E498"/>
        </patternFill>
      </fill>
    </dxf>
    <dxf>
      <fill>
        <patternFill>
          <bgColor rgb="FFFFC165"/>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7171"/>
        </patternFill>
      </fill>
    </dxf>
    <dxf>
      <fill>
        <patternFill>
          <bgColor theme="0"/>
        </patternFill>
      </fill>
    </dxf>
    <dxf>
      <fill>
        <patternFill>
          <bgColor rgb="FFFFFFCC"/>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theme="0"/>
        </patternFill>
      </fill>
    </dxf>
    <dxf>
      <fill>
        <patternFill>
          <bgColor rgb="FFFF7171"/>
        </patternFill>
      </fill>
    </dxf>
    <dxf>
      <fill>
        <patternFill>
          <bgColor rgb="FFFFC165"/>
        </patternFill>
      </fill>
    </dxf>
    <dxf>
      <fill>
        <patternFill>
          <bgColor rgb="FFC0E498"/>
        </patternFill>
      </fill>
    </dxf>
    <dxf>
      <fill>
        <patternFill>
          <bgColor rgb="FFFFFFCC"/>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C0E498"/>
        </patternFill>
      </fill>
    </dxf>
    <dxf>
      <fill>
        <patternFill>
          <bgColor rgb="FFFFC165"/>
        </patternFill>
      </fill>
    </dxf>
    <dxf>
      <fill>
        <patternFill>
          <bgColor theme="0"/>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theme="0"/>
        </patternFill>
      </fill>
    </dxf>
    <dxf>
      <fill>
        <patternFill>
          <bgColor rgb="FFFFFFCC"/>
        </patternFill>
      </fill>
    </dxf>
    <dxf>
      <fill>
        <patternFill>
          <bgColor rgb="FFFF7171"/>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theme="0"/>
        </patternFill>
      </fill>
    </dxf>
    <dxf>
      <fill>
        <patternFill>
          <bgColor rgb="FFC0E498"/>
        </patternFill>
      </fill>
    </dxf>
    <dxf>
      <fill>
        <patternFill>
          <bgColor rgb="FFFFC165"/>
        </patternFill>
      </fill>
    </dxf>
    <dxf>
      <fill>
        <patternFill>
          <bgColor rgb="FFFF7171"/>
        </patternFill>
      </fill>
    </dxf>
    <dxf>
      <fill>
        <patternFill>
          <bgColor rgb="FFFFFFCC"/>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theme="0"/>
        </patternFill>
      </fill>
    </dxf>
    <dxf>
      <fill>
        <patternFill>
          <bgColor rgb="FFFF7171"/>
        </patternFill>
      </fill>
    </dxf>
    <dxf>
      <fill>
        <patternFill>
          <bgColor rgb="FFFFFFCC"/>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7171"/>
        </patternFill>
      </fill>
    </dxf>
    <dxf>
      <fill>
        <patternFill>
          <bgColor rgb="FFFFFFCC"/>
        </patternFill>
      </fill>
    </dxf>
    <dxf>
      <fill>
        <patternFill>
          <bgColor theme="0"/>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7171"/>
        </patternFill>
      </fill>
    </dxf>
    <dxf>
      <fill>
        <patternFill>
          <bgColor theme="0"/>
        </patternFill>
      </fill>
    </dxf>
    <dxf>
      <fill>
        <patternFill>
          <bgColor rgb="FFFFFFCC"/>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ont>
        <color rgb="FF9C0006"/>
      </font>
      <fill>
        <patternFill>
          <bgColor rgb="FFFFC7CE"/>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rgb="FFFFC165"/>
        </patternFill>
      </fill>
    </dxf>
    <dxf>
      <fill>
        <patternFill>
          <bgColor rgb="FFC0E498"/>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FFCC"/>
        </patternFill>
      </fill>
    </dxf>
    <dxf>
      <fill>
        <patternFill>
          <bgColor rgb="FFFF7171"/>
        </patternFill>
      </fill>
    </dxf>
    <dxf>
      <fill>
        <patternFill>
          <bgColor theme="0"/>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ill>
        <patternFill>
          <bgColor rgb="FFFFC165"/>
        </patternFill>
      </fill>
    </dxf>
    <dxf>
      <fill>
        <patternFill>
          <bgColor rgb="FFC0E498"/>
        </patternFill>
      </fill>
    </dxf>
    <dxf>
      <font>
        <color rgb="FF9C0006"/>
      </font>
      <fill>
        <patternFill>
          <bgColor rgb="FFFFC7CE"/>
        </patternFill>
      </fill>
    </dxf>
  </dxfs>
  <tableStyles count="0" defaultTableStyle="TableStyleMedium2" defaultPivotStyle="PivotStyleLight16"/>
  <colors>
    <mruColors>
      <color rgb="FF006666"/>
      <color rgb="FFFFA3A3"/>
      <color rgb="FFFF3300"/>
      <color rgb="FFE36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762000</xdr:colOff>
      <xdr:row>12</xdr:row>
      <xdr:rowOff>62865</xdr:rowOff>
    </xdr:from>
    <xdr:to>
      <xdr:col>22</xdr:col>
      <xdr:colOff>128863</xdr:colOff>
      <xdr:row>30</xdr:row>
      <xdr:rowOff>104494</xdr:rowOff>
    </xdr:to>
    <xdr:pic>
      <xdr:nvPicPr>
        <xdr:cNvPr id="3" name="Picture 1">
          <a:extLst>
            <a:ext uri="{FF2B5EF4-FFF2-40B4-BE49-F238E27FC236}">
              <a16:creationId xmlns:a16="http://schemas.microsoft.com/office/drawing/2014/main" id="{69A790BE-CDA4-4A0F-E96F-6055546721A3}"/>
            </a:ext>
          </a:extLst>
        </xdr:cNvPr>
        <xdr:cNvPicPr>
          <a:picLocks noChangeAspect="1"/>
        </xdr:cNvPicPr>
      </xdr:nvPicPr>
      <xdr:blipFill>
        <a:blip xmlns:r="http://schemas.openxmlformats.org/officeDocument/2006/relationships" r:embed="rId1"/>
        <a:stretch>
          <a:fillRect/>
        </a:stretch>
      </xdr:blipFill>
      <xdr:spPr>
        <a:xfrm>
          <a:off x="12509500" y="2698115"/>
          <a:ext cx="3716613" cy="401672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rgplc.sharepoint.com/sites/insightsstrategy/Shared%20Documents/insights%20and%20strategy/Competitor%20Data/comp%20data%20-%20master%20JULY%202025.xlsx" TargetMode="External"/><Relationship Id="rId1" Type="http://schemas.openxmlformats.org/officeDocument/2006/relationships/externalLinkPath" Target="https://trgplc.sharepoint.com/sites/insightsstrategy/Shared%20Documents/insights%20and%20strategy/Competitor%20Data/comp%20data%20-%20master%20JULY%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v2JMpKYbE2DsoIVopu-KEt71MzAEJxDtxFKXVG-bueX3uoRpDeHTp3Azho4Sf1a" itemId="01Y3E2DG5R5HIDEMDW7RAYGBWF6HTPLRLY">
      <xxl21:absoluteUrl r:id="rId2"/>
    </xxl21:alternateUrls>
    <sheetNames>
      <sheetName val="Sheet2"/>
      <sheetName val="Sheet1"/>
    </sheetNames>
    <sheetDataSet>
      <sheetData sheetId="0"/>
      <sheetData sheetId="1">
        <row r="1">
          <cell r="C1" t="str">
            <v>comp tracker name</v>
          </cell>
          <cell r="G1" t="str">
            <v>price - August 2025</v>
          </cell>
        </row>
        <row r="2">
          <cell r="C2" t="str">
            <v>prawn cracker basket</v>
          </cell>
          <cell r="G2">
            <v>3.95</v>
          </cell>
        </row>
        <row r="3">
          <cell r="C3" t="str">
            <v>vegan prawn crackers</v>
          </cell>
          <cell r="G3">
            <v>3.95</v>
          </cell>
        </row>
        <row r="4">
          <cell r="C4" t="str">
            <v>giant prawn crackers</v>
          </cell>
          <cell r="G4">
            <v>5</v>
          </cell>
        </row>
        <row r="5">
          <cell r="C5" t="str">
            <v>thai calamari</v>
          </cell>
          <cell r="G5">
            <v>8.9499999999999993</v>
          </cell>
        </row>
        <row r="6">
          <cell r="C6" t="str">
            <v>duck pancakes</v>
          </cell>
          <cell r="G6">
            <v>15.95</v>
          </cell>
        </row>
        <row r="7">
          <cell r="C7" t="str">
            <v>green papaya salad (classic)</v>
          </cell>
          <cell r="G7">
            <v>8.9499999999999993</v>
          </cell>
        </row>
        <row r="8">
          <cell r="C8" t="str">
            <v>green papaya salad (gluten-free)</v>
          </cell>
          <cell r="G8">
            <v>8.9499999999999993</v>
          </cell>
        </row>
        <row r="9">
          <cell r="C9" t="str">
            <v>steamed chicken dumplings</v>
          </cell>
          <cell r="G9">
            <v>8.15</v>
          </cell>
        </row>
        <row r="10">
          <cell r="C10" t="str">
            <v>bang bang broccoli</v>
          </cell>
          <cell r="G10">
            <v>6.85</v>
          </cell>
        </row>
        <row r="11">
          <cell r="C11" t="str">
            <v>korean bbq wings</v>
          </cell>
          <cell r="G11">
            <v>8.75</v>
          </cell>
        </row>
        <row r="12">
          <cell r="C12" t="str">
            <v>mekong prawns</v>
          </cell>
          <cell r="G12">
            <v>8.65</v>
          </cell>
        </row>
        <row r="13">
          <cell r="C13" t="str">
            <v>Sweetcorn Fritter Balls with spicy mayo or sweet chilli sauce</v>
          </cell>
          <cell r="G13">
            <v>7.15</v>
          </cell>
        </row>
        <row r="14">
          <cell r="C14" t="str">
            <v>sweetcorn fritter balls (sweet chilli)</v>
          </cell>
          <cell r="G14">
            <v>7.15</v>
          </cell>
        </row>
        <row r="15">
          <cell r="C15" t="str">
            <v>crispy vegan gyozas</v>
          </cell>
          <cell r="G15">
            <v>7.75</v>
          </cell>
        </row>
        <row r="16">
          <cell r="C16" t="str">
            <v>edamame</v>
          </cell>
          <cell r="G16">
            <v>5</v>
          </cell>
        </row>
        <row r="17">
          <cell r="C17" t="str">
            <v>edamame (gluten-free)</v>
          </cell>
          <cell r="G17">
            <v>5</v>
          </cell>
        </row>
        <row r="18">
          <cell r="C18" t="str">
            <v>firecracker wings</v>
          </cell>
          <cell r="G18">
            <v>8.75</v>
          </cell>
        </row>
        <row r="19">
          <cell r="C19" t="str">
            <v>malaysian satay skewers</v>
          </cell>
          <cell r="G19">
            <v>8.9499999999999993</v>
          </cell>
        </row>
        <row r="20">
          <cell r="C20" t="str">
            <v>malaysian satay skewers (veggie)</v>
          </cell>
          <cell r="G20">
            <v>8.9499999999999993</v>
          </cell>
        </row>
        <row r="21">
          <cell r="C21" t="str">
            <v>vietnamese spring rolls</v>
          </cell>
          <cell r="G21">
            <v>7.95</v>
          </cell>
        </row>
        <row r="22">
          <cell r="C22" t="str">
            <v>thai cod fritters</v>
          </cell>
          <cell r="G22">
            <v>8.35</v>
          </cell>
        </row>
        <row r="23">
          <cell r="C23" t="str">
            <v>grilled teriyaki salmon</v>
          </cell>
          <cell r="G23">
            <v>19.75</v>
          </cell>
        </row>
        <row r="24">
          <cell r="C24" t="str">
            <v>Upgrade to egg fried rice</v>
          </cell>
          <cell r="G24">
            <v>1.95</v>
          </cell>
        </row>
        <row r="25">
          <cell r="C25" t="str">
            <v>Upgrade to coconut rice</v>
          </cell>
          <cell r="G25">
            <v>1.9</v>
          </cell>
        </row>
        <row r="26">
          <cell r="C26" t="str">
            <v>Upgrade to nasi goreng rice</v>
          </cell>
          <cell r="G26">
            <v>2.65</v>
          </cell>
        </row>
        <row r="27">
          <cell r="C27" t="str">
            <v>Upgrade to salt 'n' pepper chilli chips</v>
          </cell>
          <cell r="G27">
            <v>2.65</v>
          </cell>
        </row>
        <row r="28">
          <cell r="C28" t="str">
            <v>chargrilled duck</v>
          </cell>
          <cell r="G28">
            <v>18.649999999999999</v>
          </cell>
        </row>
        <row r="29">
          <cell r="C29" t="str">
            <v>indonesian chicken jawa</v>
          </cell>
          <cell r="G29">
            <v>16.95</v>
          </cell>
        </row>
        <row r="30">
          <cell r="C30" t="str">
            <v>indonesian chicken jawa (gluten-free)</v>
          </cell>
          <cell r="G30">
            <v>16.95</v>
          </cell>
        </row>
        <row r="31">
          <cell r="C31" t="str">
            <v>Bun Bo Noodle Salad</v>
          </cell>
          <cell r="G31">
            <v>15.35</v>
          </cell>
        </row>
        <row r="32">
          <cell r="C32" t="str">
            <v>teriyaki steak soba</v>
          </cell>
          <cell r="G32">
            <v>19.25</v>
          </cell>
        </row>
        <row r="33">
          <cell r="C33" t="str">
            <v xml:space="preserve">Chicken Thai Railway Fried Rice </v>
          </cell>
          <cell r="G33">
            <v>16.95</v>
          </cell>
        </row>
        <row r="34">
          <cell r="C34" t="str">
            <v xml:space="preserve">Prawn Thai Railway Fried Rice </v>
          </cell>
          <cell r="G34">
            <v>17.75</v>
          </cell>
        </row>
        <row r="35">
          <cell r="C35" t="str">
            <v>gochujang chicken bowl</v>
          </cell>
          <cell r="G35">
            <v>17.45</v>
          </cell>
        </row>
        <row r="36">
          <cell r="C36" t="str">
            <v>Vegan Katsu Curry</v>
          </cell>
          <cell r="G36">
            <v>16.45</v>
          </cell>
        </row>
        <row r="37">
          <cell r="C37" t="str">
            <v>Chicken Katsu Curry</v>
          </cell>
          <cell r="G37">
            <v>16.45</v>
          </cell>
        </row>
        <row r="38">
          <cell r="C38" t="str">
            <v>Chicken Thai Green Curry</v>
          </cell>
          <cell r="G38">
            <v>16.75</v>
          </cell>
        </row>
        <row r="39">
          <cell r="C39" t="str">
            <v>thai green curry (chicken, gluten-free)</v>
          </cell>
          <cell r="G39">
            <v>16.75</v>
          </cell>
        </row>
        <row r="40">
          <cell r="C40" t="str">
            <v>Prawn Thai Green Curry</v>
          </cell>
          <cell r="G40">
            <v>17.45</v>
          </cell>
        </row>
        <row r="41">
          <cell r="C41" t="str">
            <v>thai green curry (prawns, gluten-free)</v>
          </cell>
          <cell r="G41">
            <v>17.45</v>
          </cell>
        </row>
        <row r="42">
          <cell r="C42" t="str">
            <v>the legendary beef rendang</v>
          </cell>
          <cell r="G42">
            <v>18.95</v>
          </cell>
        </row>
        <row r="43">
          <cell r="C43" t="str">
            <v>the legendary beef rendang (beef, gluten-free)</v>
          </cell>
          <cell r="G43">
            <v>18.95</v>
          </cell>
        </row>
        <row r="44">
          <cell r="C44" t="str">
            <v>malaysian coconut curry (chicken)</v>
          </cell>
          <cell r="G44">
            <v>17.149999999999999</v>
          </cell>
        </row>
        <row r="45">
          <cell r="C45" t="str">
            <v>malaysian coconut curry (tofu)</v>
          </cell>
          <cell r="G45">
            <v>17.149999999999999</v>
          </cell>
        </row>
        <row r="46">
          <cell r="C46" t="str">
            <v>thai chicken massaman</v>
          </cell>
          <cell r="G46">
            <v>17.75</v>
          </cell>
        </row>
        <row r="47">
          <cell r="C47" t="str">
            <v>thai chicken massaman (chicken, gluten-free)</v>
          </cell>
          <cell r="G47">
            <v>17.75</v>
          </cell>
        </row>
        <row r="48">
          <cell r="C48" t="str">
            <v>Penang Chicken Curry</v>
          </cell>
          <cell r="G48">
            <v>17.149999999999999</v>
          </cell>
        </row>
        <row r="49">
          <cell r="C49" t="str">
            <v>penang chicken curry (chicken, gluten-free)</v>
          </cell>
          <cell r="G49">
            <v>17.149999999999999</v>
          </cell>
        </row>
        <row r="50">
          <cell r="C50" t="str">
            <v>Chicken Pad Thai</v>
          </cell>
          <cell r="G50">
            <v>14.5</v>
          </cell>
        </row>
        <row r="51">
          <cell r="C51" t="str">
            <v>Prawn Pad Thai</v>
          </cell>
          <cell r="G51">
            <v>15.25</v>
          </cell>
        </row>
        <row r="52">
          <cell r="C52" t="str">
            <v>Chicken and Prawn Pad Thai</v>
          </cell>
          <cell r="G52">
            <v>15.25</v>
          </cell>
        </row>
        <row r="53">
          <cell r="C53" t="str">
            <v>pad thai (veggie)</v>
          </cell>
          <cell r="G53">
            <v>14.5</v>
          </cell>
        </row>
        <row r="54">
          <cell r="C54" t="str">
            <v>Tofu Pad Thai</v>
          </cell>
          <cell r="G54">
            <v>14.5</v>
          </cell>
        </row>
        <row r="55">
          <cell r="C55" t="str">
            <v>pad thai (chicken, gluten-free)</v>
          </cell>
          <cell r="G55">
            <v>14.5</v>
          </cell>
        </row>
        <row r="56">
          <cell r="C56" t="str">
            <v>pad thai (prawns, gluten-free)</v>
          </cell>
          <cell r="G56">
            <v>15.25</v>
          </cell>
        </row>
        <row r="57">
          <cell r="C57" t="str">
            <v>pad thai (chicken and prawns, gluten-free)</v>
          </cell>
          <cell r="G57">
            <v>15.25</v>
          </cell>
        </row>
        <row r="58">
          <cell r="C58" t="str">
            <v>pad thai (tofu, gluten-free)</v>
          </cell>
          <cell r="G58">
            <v>14.5</v>
          </cell>
        </row>
        <row r="59">
          <cell r="C59" t="str">
            <v>hoisin duck soba</v>
          </cell>
          <cell r="G59">
            <v>15.95</v>
          </cell>
        </row>
        <row r="60">
          <cell r="C60" t="str">
            <v>drunken monks noodles</v>
          </cell>
          <cell r="G60">
            <v>15.5</v>
          </cell>
        </row>
        <row r="61">
          <cell r="C61" t="str">
            <v>banana tree spiced noodles</v>
          </cell>
          <cell r="G61">
            <v>15.95</v>
          </cell>
        </row>
        <row r="62">
          <cell r="C62" t="str">
            <v>chicken singapore noodles</v>
          </cell>
          <cell r="G62">
            <v>15.45</v>
          </cell>
        </row>
        <row r="63">
          <cell r="C63" t="str">
            <v>Chicken Singapore Laksa</v>
          </cell>
          <cell r="G63">
            <v>15.25</v>
          </cell>
        </row>
        <row r="64">
          <cell r="C64" t="str">
            <v>Prawn Singapore Laksa</v>
          </cell>
          <cell r="G64">
            <v>16.25</v>
          </cell>
        </row>
        <row r="65">
          <cell r="C65" t="str">
            <v>Tofu Singapore Laksa</v>
          </cell>
          <cell r="G65">
            <v>15.25</v>
          </cell>
        </row>
        <row r="66">
          <cell r="C66" t="str">
            <v>Chicken Gyoza Ramen</v>
          </cell>
          <cell r="G66">
            <v>15</v>
          </cell>
        </row>
        <row r="67">
          <cell r="C67" t="str">
            <v>Veggie Gyoza Ramen</v>
          </cell>
          <cell r="G67">
            <v>14.7</v>
          </cell>
        </row>
        <row r="68">
          <cell r="C68" t="str">
            <v>Vegan Gyoza Ramen</v>
          </cell>
          <cell r="G68">
            <v>14.7</v>
          </cell>
        </row>
        <row r="69">
          <cell r="C69" t="str">
            <v>Classic Sweet &amp; Sour Chicken</v>
          </cell>
          <cell r="G69">
            <v>16.5</v>
          </cell>
        </row>
        <row r="70">
          <cell r="C70" t="str">
            <v>classic sweet &amp; sour (tofu)</v>
          </cell>
          <cell r="G70">
            <v>16.5</v>
          </cell>
        </row>
        <row r="71">
          <cell r="C71" t="str">
            <v>crispy chicken in mango &amp; sweet lime sauce</v>
          </cell>
          <cell r="G71">
            <v>16.95</v>
          </cell>
        </row>
        <row r="72">
          <cell r="C72" t="str">
            <v>korean drug egg</v>
          </cell>
          <cell r="G72">
            <v>1.75</v>
          </cell>
        </row>
        <row r="73">
          <cell r="C73" t="str">
            <v>steamed jasmine rice</v>
          </cell>
          <cell r="G73">
            <v>4.0999999999999996</v>
          </cell>
        </row>
        <row r="74">
          <cell r="C74" t="str">
            <v>edamame</v>
          </cell>
          <cell r="G74">
            <v>5</v>
          </cell>
        </row>
        <row r="75">
          <cell r="C75" t="str">
            <v>Green Papaya Salad</v>
          </cell>
          <cell r="G75">
            <v>8.9499999999999993</v>
          </cell>
        </row>
        <row r="76">
          <cell r="C76" t="str">
            <v>green papaya salad (gluten-free)</v>
          </cell>
          <cell r="G76">
            <v>8.9499999999999993</v>
          </cell>
        </row>
        <row r="77">
          <cell r="C77" t="str">
            <v>vietnamese spring rolls</v>
          </cell>
          <cell r="G77">
            <v>7.95</v>
          </cell>
        </row>
        <row r="78">
          <cell r="C78" t="str">
            <v>sweetcorn fritter balls (spicy mayo)</v>
          </cell>
          <cell r="G78">
            <v>7.15</v>
          </cell>
        </row>
        <row r="79">
          <cell r="C79" t="str">
            <v>sweetcorn fritter balls (sweet chilli)</v>
          </cell>
          <cell r="G79">
            <v>7.15</v>
          </cell>
        </row>
        <row r="80">
          <cell r="C80" t="str">
            <v>fries</v>
          </cell>
          <cell r="G80">
            <v>3.5</v>
          </cell>
        </row>
        <row r="81">
          <cell r="C81" t="str">
            <v>Salt 'n' Pepper Chips</v>
          </cell>
          <cell r="G81">
            <v>4.5</v>
          </cell>
        </row>
        <row r="82">
          <cell r="C82" t="str">
            <v>asian slaw</v>
          </cell>
          <cell r="G82">
            <v>5.25</v>
          </cell>
        </row>
        <row r="83">
          <cell r="C83" t="str">
            <v>nasi goreng indonesian fried rice</v>
          </cell>
          <cell r="G83">
            <v>5.25</v>
          </cell>
        </row>
        <row r="84">
          <cell r="C84" t="str">
            <v>stir-fry broccoli</v>
          </cell>
          <cell r="G84">
            <v>5.85</v>
          </cell>
        </row>
        <row r="85">
          <cell r="C85" t="str">
            <v>bang bang broccoli</v>
          </cell>
          <cell r="G85">
            <v>6.85</v>
          </cell>
        </row>
        <row r="86">
          <cell r="C86" t="str">
            <v>coconut rice</v>
          </cell>
          <cell r="G86">
            <v>4.8499999999999996</v>
          </cell>
        </row>
        <row r="87">
          <cell r="C87" t="str">
            <v>egg fried rice</v>
          </cell>
          <cell r="G87">
            <v>4.95</v>
          </cell>
        </row>
        <row r="88">
          <cell r="C88" t="str">
            <v>katsu lunch bowl (chicken)</v>
          </cell>
          <cell r="G88">
            <v>6.95</v>
          </cell>
        </row>
        <row r="89">
          <cell r="C89" t="str">
            <v>katsu lunch bowl (plain chicken)</v>
          </cell>
          <cell r="G89">
            <v>6.95</v>
          </cell>
        </row>
        <row r="90">
          <cell r="C90" t="str">
            <v>katsu lunch bowl (vegan)</v>
          </cell>
          <cell r="G90">
            <v>6.95</v>
          </cell>
        </row>
        <row r="91">
          <cell r="C91" t="str">
            <v>teriyaki lunch bowl (chicken)</v>
          </cell>
          <cell r="G91">
            <v>6.95</v>
          </cell>
        </row>
        <row r="92">
          <cell r="C92" t="str">
            <v>teriyaki lunch bowl (tofu)</v>
          </cell>
          <cell r="G92">
            <v>6.95</v>
          </cell>
        </row>
        <row r="93">
          <cell r="C93" t="str">
            <v>firecracker lunch bowl</v>
          </cell>
          <cell r="G93">
            <v>6.95</v>
          </cell>
        </row>
        <row r="94">
          <cell r="C94" t="str">
            <v>vietnamese lemongrass tofu sunkissed bowl</v>
          </cell>
          <cell r="G94" t="str">
            <v xml:space="preserve"> </v>
          </cell>
        </row>
        <row r="95">
          <cell r="C95" t="str">
            <v>vietnamese lemongrass chicken sunkissed bowl</v>
          </cell>
          <cell r="G95" t="str">
            <v xml:space="preserve"> </v>
          </cell>
        </row>
        <row r="96">
          <cell r="C96" t="str">
            <v>coconut lemak lunch bowl (chicken)</v>
          </cell>
          <cell r="G96">
            <v>6.95</v>
          </cell>
        </row>
        <row r="97">
          <cell r="C97" t="str">
            <v>coconut lemak lunch bowl (tofu)</v>
          </cell>
          <cell r="G97">
            <v>6.95</v>
          </cell>
        </row>
        <row r="98">
          <cell r="C98" t="str">
            <v>pad thai (chicken)</v>
          </cell>
          <cell r="G98">
            <v>9.9499999999999993</v>
          </cell>
        </row>
        <row r="99">
          <cell r="C99" t="str">
            <v>pad thai (chicken gluten-free)</v>
          </cell>
          <cell r="G99">
            <v>9.9499999999999993</v>
          </cell>
        </row>
        <row r="100">
          <cell r="C100" t="str">
            <v>pad thai (tofu)</v>
          </cell>
          <cell r="G100">
            <v>9.9499999999999993</v>
          </cell>
        </row>
        <row r="101">
          <cell r="C101" t="str">
            <v>pad thai (tofu gluten-free)</v>
          </cell>
          <cell r="G101">
            <v>9.9499999999999993</v>
          </cell>
        </row>
        <row r="102">
          <cell r="C102" t="str">
            <v>singapore laksa soup (chicken)</v>
          </cell>
          <cell r="G102">
            <v>9.9499999999999993</v>
          </cell>
        </row>
        <row r="103">
          <cell r="C103" t="str">
            <v>singapore laksa soup (tofu)</v>
          </cell>
          <cell r="G103">
            <v>9.9499999999999993</v>
          </cell>
        </row>
        <row r="104">
          <cell r="C104" t="str">
            <v>bun bo salad (grilled chicken)</v>
          </cell>
          <cell r="G104">
            <v>9.9499999999999993</v>
          </cell>
        </row>
        <row r="105">
          <cell r="C105" t="str">
            <v>crispy chicken in mango &amp; sweet lime sauce</v>
          </cell>
          <cell r="G105">
            <v>9.9499999999999993</v>
          </cell>
        </row>
        <row r="106">
          <cell r="C106" t="str">
            <v>Hanoi Explorer Tapas Set</v>
          </cell>
          <cell r="G106">
            <v>14.15</v>
          </cell>
        </row>
        <row r="107">
          <cell r="C107" t="str">
            <v>Chiang Mai Explorer Tapas Set</v>
          </cell>
          <cell r="G107">
            <v>15.75</v>
          </cell>
        </row>
        <row r="108">
          <cell r="C108" t="str">
            <v>Penang Explorer Tapas Set</v>
          </cell>
          <cell r="G108">
            <v>17.25</v>
          </cell>
        </row>
        <row r="109">
          <cell r="C109" t="str">
            <v>Lombok Explorer Tapas Set</v>
          </cell>
          <cell r="G109">
            <v>17.25</v>
          </cell>
        </row>
        <row r="110">
          <cell r="C110" t="str">
            <v>soy sauce ice cream</v>
          </cell>
          <cell r="G110">
            <v>3.25</v>
          </cell>
        </row>
        <row r="111">
          <cell r="C111" t="str">
            <v>coconut stuffed green thai pancakes</v>
          </cell>
          <cell r="G111">
            <v>6.5</v>
          </cell>
        </row>
        <row r="112">
          <cell r="C112" t="str">
            <v>chocolate bao bomb</v>
          </cell>
          <cell r="G112">
            <v>7.75</v>
          </cell>
        </row>
        <row r="113">
          <cell r="C113" t="str">
            <v>Banana Fritters with mango or raspberry sorbet</v>
          </cell>
          <cell r="G113">
            <v>7.3</v>
          </cell>
        </row>
        <row r="114">
          <cell r="C114" t="str">
            <v>banana fudge cake</v>
          </cell>
          <cell r="G114">
            <v>7.95</v>
          </cell>
        </row>
        <row r="115">
          <cell r="C115" t="str">
            <v>mango rice pudding</v>
          </cell>
          <cell r="G115">
            <v>6.75</v>
          </cell>
        </row>
        <row r="116">
          <cell r="C116" t="str">
            <v>2 scoops ice cream (vanilla, chocolate, coconut, mango sorbet or raspberry sorbet)</v>
          </cell>
          <cell r="G116">
            <v>5.55</v>
          </cell>
        </row>
        <row r="117">
          <cell r="C117" t="str">
            <v>Duo Romana</v>
          </cell>
          <cell r="G117">
            <v>0</v>
          </cell>
        </row>
        <row r="118">
          <cell r="C118" t="str">
            <v>Four Seasons Speciale</v>
          </cell>
          <cell r="G118">
            <v>0</v>
          </cell>
        </row>
        <row r="119">
          <cell r="C119" t="str">
            <v>Calabrian Hot</v>
          </cell>
          <cell r="G119">
            <v>0</v>
          </cell>
        </row>
        <row r="120">
          <cell r="C120" t="str">
            <v>Pollo Italiano</v>
          </cell>
          <cell r="G120">
            <v>0</v>
          </cell>
        </row>
        <row r="121">
          <cell r="C121" t="str">
            <v>BBQ Burnt Ends</v>
          </cell>
          <cell r="G121">
            <v>0</v>
          </cell>
        </row>
        <row r="122">
          <cell r="C122" t="str">
            <v>American Hot</v>
          </cell>
          <cell r="G122">
            <v>0</v>
          </cell>
        </row>
        <row r="123">
          <cell r="C123" t="str">
            <v>Padana</v>
          </cell>
          <cell r="G123">
            <v>0</v>
          </cell>
        </row>
        <row r="124">
          <cell r="C124" t="str">
            <v>Smoky BBQ Chicken</v>
          </cell>
          <cell r="G124">
            <v>0</v>
          </cell>
        </row>
        <row r="125">
          <cell r="C125" t="str">
            <v>Pollo ad Astra</v>
          </cell>
          <cell r="G125">
            <v>0</v>
          </cell>
        </row>
        <row r="126">
          <cell r="C126" t="str">
            <v>Garlic Prawn Romana</v>
          </cell>
          <cell r="G126">
            <v>0</v>
          </cell>
        </row>
        <row r="127">
          <cell r="C127" t="str">
            <v>Funghi di Bosco Romana</v>
          </cell>
          <cell r="G127">
            <v>0</v>
          </cell>
        </row>
        <row r="128">
          <cell r="C128" t="str">
            <v>La Reine</v>
          </cell>
          <cell r="G128">
            <v>0</v>
          </cell>
        </row>
        <row r="129">
          <cell r="C129" t="str">
            <v>Fiorentina</v>
          </cell>
          <cell r="G129">
            <v>0</v>
          </cell>
        </row>
        <row r="130">
          <cell r="C130" t="str">
            <v>American</v>
          </cell>
          <cell r="G130">
            <v>0</v>
          </cell>
        </row>
        <row r="131">
          <cell r="C131" t="str">
            <v>Margherita</v>
          </cell>
          <cell r="G131">
            <v>0</v>
          </cell>
        </row>
        <row r="132">
          <cell r="C132" t="str">
            <v>Sloppy Guiseppe</v>
          </cell>
          <cell r="G132">
            <v>0</v>
          </cell>
        </row>
        <row r="133">
          <cell r="C133" t="str">
            <v>Leggera Pomodorro</v>
          </cell>
          <cell r="G133">
            <v>0</v>
          </cell>
        </row>
        <row r="134">
          <cell r="C134" t="str">
            <v>Leggera Vegan Giardiniera</v>
          </cell>
          <cell r="G134">
            <v>0</v>
          </cell>
        </row>
        <row r="135">
          <cell r="C135" t="str">
            <v>Leggera Pollo ad Astra</v>
          </cell>
          <cell r="G135">
            <v>0</v>
          </cell>
        </row>
        <row r="136">
          <cell r="C136" t="str">
            <v>Leggera Padana</v>
          </cell>
          <cell r="G136">
            <v>0</v>
          </cell>
        </row>
        <row r="137">
          <cell r="C137" t="str">
            <v>Leggera American Hot</v>
          </cell>
          <cell r="G137">
            <v>0</v>
          </cell>
        </row>
        <row r="138">
          <cell r="C138" t="str">
            <v>Gluten-Free Four Seasons Speciale</v>
          </cell>
          <cell r="G138">
            <v>0</v>
          </cell>
        </row>
        <row r="139">
          <cell r="C139" t="str">
            <v>Gluten-Free Calabrian Hot</v>
          </cell>
          <cell r="G139">
            <v>0</v>
          </cell>
        </row>
        <row r="140">
          <cell r="C140" t="str">
            <v>Gluten-Free Pollo Italiano</v>
          </cell>
          <cell r="G140">
            <v>0</v>
          </cell>
        </row>
        <row r="141">
          <cell r="C141" t="str">
            <v>Gluten-Free BBQ Burnt Ends</v>
          </cell>
          <cell r="G141">
            <v>0</v>
          </cell>
        </row>
        <row r="142">
          <cell r="C142" t="str">
            <v>Gluten-Free American Hot</v>
          </cell>
          <cell r="G142">
            <v>0</v>
          </cell>
        </row>
        <row r="143">
          <cell r="C143" t="str">
            <v>Gluten-Free Padana</v>
          </cell>
          <cell r="G143">
            <v>0</v>
          </cell>
        </row>
        <row r="144">
          <cell r="C144" t="str">
            <v>Gluten-Free Smoky BBQ Chicken</v>
          </cell>
          <cell r="G144">
            <v>0</v>
          </cell>
        </row>
        <row r="145">
          <cell r="C145" t="str">
            <v>Gluten-Free Pollo ad Astra</v>
          </cell>
          <cell r="G145">
            <v>0</v>
          </cell>
        </row>
        <row r="146">
          <cell r="C146" t="str">
            <v>Gluten-Free Garlic Prawn</v>
          </cell>
          <cell r="G146">
            <v>0</v>
          </cell>
        </row>
        <row r="147">
          <cell r="C147" t="str">
            <v>Gluten-Free Funghi di Bosco</v>
          </cell>
          <cell r="G147">
            <v>0</v>
          </cell>
        </row>
        <row r="148">
          <cell r="C148" t="str">
            <v>Gluten-Free Vegan Giardiniera</v>
          </cell>
          <cell r="G148">
            <v>0</v>
          </cell>
        </row>
        <row r="149">
          <cell r="C149" t="str">
            <v>Gluten-Free La Reine</v>
          </cell>
          <cell r="G149">
            <v>0</v>
          </cell>
        </row>
        <row r="150">
          <cell r="C150" t="str">
            <v>Gluten-Free Fiorentina</v>
          </cell>
          <cell r="G150">
            <v>0</v>
          </cell>
        </row>
        <row r="151">
          <cell r="C151" t="str">
            <v>Gluten-Free American</v>
          </cell>
          <cell r="G151">
            <v>0</v>
          </cell>
        </row>
        <row r="152">
          <cell r="C152" t="str">
            <v>Gluten-Free Margherita</v>
          </cell>
          <cell r="G152">
            <v>0</v>
          </cell>
        </row>
        <row r="153">
          <cell r="C153" t="str">
            <v>Gluten-Free Sloppy Giuseppe</v>
          </cell>
          <cell r="G153">
            <v>0</v>
          </cell>
        </row>
        <row r="154">
          <cell r="C154" t="str">
            <v>Blue Cheese Dip</v>
          </cell>
          <cell r="G154">
            <v>0</v>
          </cell>
        </row>
        <row r="155">
          <cell r="C155" t="str">
            <v>Garlic Butter Dip</v>
          </cell>
          <cell r="G155">
            <v>0</v>
          </cell>
        </row>
        <row r="156">
          <cell r="C156" t="str">
            <v>Chilli &amp; Basil Dip</v>
          </cell>
          <cell r="G156">
            <v>0</v>
          </cell>
        </row>
        <row r="157">
          <cell r="C157" t="str">
            <v>Italian Tomato Dip</v>
          </cell>
          <cell r="G157">
            <v>0</v>
          </cell>
        </row>
        <row r="158">
          <cell r="C158" t="str">
            <v>Sweet &amp; Smoky BBQ Dip</v>
          </cell>
          <cell r="G158">
            <v>0</v>
          </cell>
        </row>
        <row r="159">
          <cell r="C159" t="str">
            <v>Basil &amp; Pine Kernel Pesto Dip</v>
          </cell>
          <cell r="G159">
            <v>0</v>
          </cell>
        </row>
        <row r="160">
          <cell r="C160" t="str">
            <v>Beetroot Buddha Bowl</v>
          </cell>
          <cell r="G160">
            <v>0</v>
          </cell>
        </row>
        <row r="161">
          <cell r="C161" t="str">
            <v>Niçoise</v>
          </cell>
          <cell r="G161">
            <v>0</v>
          </cell>
        </row>
        <row r="162">
          <cell r="C162" t="str">
            <v>Grand Chicken Caesar</v>
          </cell>
          <cell r="G162">
            <v>0</v>
          </cell>
        </row>
        <row r="163">
          <cell r="C163" t="str">
            <v>Pollo Pesto</v>
          </cell>
          <cell r="G163">
            <v>0</v>
          </cell>
        </row>
        <row r="164">
          <cell r="C164" t="str">
            <v>Lasagna Classica</v>
          </cell>
          <cell r="G164">
            <v>0</v>
          </cell>
        </row>
        <row r="165">
          <cell r="C165" t="str">
            <v>Cannelloni</v>
          </cell>
          <cell r="G165">
            <v>0</v>
          </cell>
        </row>
        <row r="166">
          <cell r="C166" t="str">
            <v>Gluten-Free Pollo Pesto</v>
          </cell>
          <cell r="G166">
            <v>0</v>
          </cell>
        </row>
        <row r="167">
          <cell r="C167" t="str">
            <v>Double Belgian Chocolate Brownie</v>
          </cell>
          <cell r="G167">
            <v>0</v>
          </cell>
        </row>
        <row r="168">
          <cell r="C168" t="str">
            <v>Lemon &amp; Raspberry Cheesecake</v>
          </cell>
          <cell r="G168">
            <v>0</v>
          </cell>
        </row>
        <row r="169">
          <cell r="C169" t="str">
            <v>Baked Vanilla Cheesecake</v>
          </cell>
          <cell r="G169">
            <v>0</v>
          </cell>
        </row>
        <row r="170">
          <cell r="C170" t="str">
            <v>Frangelico Affogato</v>
          </cell>
          <cell r="G170">
            <v>0</v>
          </cell>
        </row>
        <row r="171">
          <cell r="C171" t="str">
            <v>Chocolate Fudge Cake</v>
          </cell>
          <cell r="G171">
            <v>0</v>
          </cell>
        </row>
        <row r="172">
          <cell r="C172" t="str">
            <v>Tiramisu</v>
          </cell>
          <cell r="G172">
            <v>0</v>
          </cell>
        </row>
        <row r="173">
          <cell r="C173" t="str">
            <v>Honeycomb Cream Slice</v>
          </cell>
          <cell r="G173">
            <v>0</v>
          </cell>
        </row>
        <row r="174">
          <cell r="C174" t="str">
            <v>Birthday Cake Sundae</v>
          </cell>
          <cell r="G174">
            <v>0</v>
          </cell>
        </row>
        <row r="175">
          <cell r="C175" t="str">
            <v>Biscoff Billionaire's Sundae</v>
          </cell>
          <cell r="G175">
            <v>0</v>
          </cell>
        </row>
        <row r="176">
          <cell r="C176" t="str">
            <v>Gelato &amp; Sorbet (2 Scoops)</v>
          </cell>
          <cell r="G176">
            <v>0</v>
          </cell>
        </row>
        <row r="177">
          <cell r="C177" t="str">
            <v>Dolcetti (drink and small dessert)</v>
          </cell>
          <cell r="G177">
            <v>0</v>
          </cell>
        </row>
        <row r="178">
          <cell r="C178" t="str">
            <v>Lotus Biscoff Cheesecake</v>
          </cell>
          <cell r="G178">
            <v>0</v>
          </cell>
        </row>
        <row r="179">
          <cell r="C179" t="str">
            <v>Caffè Reale</v>
          </cell>
          <cell r="G179">
            <v>0</v>
          </cell>
        </row>
        <row r="180">
          <cell r="C180" t="str">
            <v>Prosecco D.O.C</v>
          </cell>
          <cell r="G180">
            <v>0</v>
          </cell>
        </row>
        <row r="181">
          <cell r="C181" t="str">
            <v>Prosecco Doc Rosé</v>
          </cell>
          <cell r="G181">
            <v>0</v>
          </cell>
        </row>
        <row r="182">
          <cell r="C182" t="str">
            <v>Grecanico Chardonnay</v>
          </cell>
          <cell r="G182">
            <v>0</v>
          </cell>
        </row>
        <row r="183">
          <cell r="C183" t="str">
            <v>Soave D.O.C</v>
          </cell>
          <cell r="G183">
            <v>0</v>
          </cell>
        </row>
        <row r="184">
          <cell r="C184" t="str">
            <v>Pinot Grigio</v>
          </cell>
          <cell r="G184">
            <v>0</v>
          </cell>
        </row>
        <row r="185">
          <cell r="C185" t="str">
            <v>Sauvignon Blanc</v>
          </cell>
          <cell r="G185">
            <v>0</v>
          </cell>
        </row>
        <row r="186">
          <cell r="C186" t="str">
            <v>Picpoul de Pinet</v>
          </cell>
          <cell r="G186">
            <v>0</v>
          </cell>
        </row>
        <row r="187">
          <cell r="C187" t="str">
            <v>Gavi di Gavi D.O.C.G</v>
          </cell>
          <cell r="G187">
            <v>0</v>
          </cell>
        </row>
        <row r="188">
          <cell r="C188" t="str">
            <v>Pinot Grigio Blush</v>
          </cell>
          <cell r="G188">
            <v>0</v>
          </cell>
        </row>
        <row r="189">
          <cell r="C189" t="str">
            <v>Provence Rosé</v>
          </cell>
          <cell r="G189">
            <v>0</v>
          </cell>
        </row>
        <row r="190">
          <cell r="C190" t="str">
            <v>Nero D’Avola Shiraz</v>
          </cell>
          <cell r="G190">
            <v>0</v>
          </cell>
        </row>
        <row r="191">
          <cell r="C191" t="str">
            <v>Merlot</v>
          </cell>
          <cell r="G191">
            <v>0</v>
          </cell>
        </row>
        <row r="192">
          <cell r="C192" t="str">
            <v>Montepulciano D'Abruzzo</v>
          </cell>
          <cell r="G192">
            <v>0</v>
          </cell>
        </row>
        <row r="193">
          <cell r="C193" t="str">
            <v>Primitivo</v>
          </cell>
          <cell r="G193">
            <v>0</v>
          </cell>
        </row>
        <row r="194">
          <cell r="C194" t="str">
            <v>Chianti Riserva D.O.C.G</v>
          </cell>
          <cell r="G194">
            <v>0</v>
          </cell>
        </row>
        <row r="195">
          <cell r="C195" t="str">
            <v>Malbec</v>
          </cell>
          <cell r="G195">
            <v>0</v>
          </cell>
        </row>
        <row r="196">
          <cell r="C196" t="str">
            <v>Dean Street Collins</v>
          </cell>
          <cell r="G196">
            <v>0</v>
          </cell>
        </row>
        <row r="197">
          <cell r="C197" t="str">
            <v>Soho Spritz</v>
          </cell>
          <cell r="G197">
            <v>0</v>
          </cell>
        </row>
        <row r="198">
          <cell r="C198" t="str">
            <v>Strawberry Daiquiri</v>
          </cell>
          <cell r="G198">
            <v>0</v>
          </cell>
        </row>
        <row r="199">
          <cell r="C199" t="str">
            <v>Peachcello Spritz</v>
          </cell>
          <cell r="G199">
            <v>0</v>
          </cell>
        </row>
        <row r="200">
          <cell r="C200" t="str">
            <v>Strawberry Mimosa</v>
          </cell>
          <cell r="G200">
            <v>0</v>
          </cell>
        </row>
        <row r="201">
          <cell r="C201" t="str">
            <v>Raspberry Cosmo Spritz</v>
          </cell>
          <cell r="G201">
            <v>0</v>
          </cell>
        </row>
        <row r="202">
          <cell r="C202" t="str">
            <v>Passion Fruit Martini</v>
          </cell>
          <cell r="G202">
            <v>0</v>
          </cell>
        </row>
        <row r="203">
          <cell r="C203" t="str">
            <v>Margarita</v>
          </cell>
          <cell r="G203">
            <v>0</v>
          </cell>
        </row>
        <row r="204">
          <cell r="C204" t="str">
            <v>Aperol Spritz</v>
          </cell>
          <cell r="G204">
            <v>0</v>
          </cell>
        </row>
        <row r="205">
          <cell r="C205" t="str">
            <v>Espresso Martini</v>
          </cell>
          <cell r="G205">
            <v>0</v>
          </cell>
        </row>
        <row r="206">
          <cell r="C206" t="str">
            <v>Classic G &amp; T</v>
          </cell>
          <cell r="G206">
            <v>0</v>
          </cell>
        </row>
        <row r="207">
          <cell r="C207" t="str">
            <v>Rhubarb &amp; Raspberry G&amp;T</v>
          </cell>
          <cell r="G207">
            <v>0</v>
          </cell>
        </row>
        <row r="208">
          <cell r="C208" t="str">
            <v>PizzaExpress Birthday Brew</v>
          </cell>
          <cell r="G208">
            <v>0</v>
          </cell>
        </row>
        <row r="209">
          <cell r="C209" t="str">
            <v>Meantime Pizza Pal 330ml</v>
          </cell>
          <cell r="G209">
            <v>0</v>
          </cell>
        </row>
        <row r="210">
          <cell r="C210" t="str">
            <v>Peroni Capri</v>
          </cell>
          <cell r="G210">
            <v>0</v>
          </cell>
        </row>
        <row r="211">
          <cell r="C211" t="str">
            <v>Peroni Nastro Azzurro - 0.0% 330ml</v>
          </cell>
          <cell r="G211">
            <v>0</v>
          </cell>
        </row>
        <row r="212">
          <cell r="C212" t="str">
            <v>Gluten-Free Peroni Nastro Azzurro</v>
          </cell>
          <cell r="G212">
            <v>0</v>
          </cell>
        </row>
        <row r="213">
          <cell r="C213" t="str">
            <v>Fuller's London Pride Amber Ale - 500ml</v>
          </cell>
          <cell r="G213">
            <v>0</v>
          </cell>
        </row>
        <row r="214">
          <cell r="C214" t="str">
            <v>Cornish Orchards Gold Cider</v>
          </cell>
          <cell r="G214">
            <v>0</v>
          </cell>
        </row>
        <row r="215">
          <cell r="C215" t="str">
            <v>Cornish Orchards raspberry &amp; Eldeflower</v>
          </cell>
          <cell r="G215">
            <v>0</v>
          </cell>
        </row>
        <row r="216">
          <cell r="C216" t="str">
            <v>Peach Sparkle</v>
          </cell>
          <cell r="G216">
            <v>0</v>
          </cell>
        </row>
        <row r="217">
          <cell r="C217" t="str">
            <v>Lime &amp; Ginger Sparkle</v>
          </cell>
          <cell r="G217">
            <v>0</v>
          </cell>
        </row>
        <row r="218">
          <cell r="C218" t="str">
            <v>Raspberry Sparkle</v>
          </cell>
          <cell r="G218">
            <v>0</v>
          </cell>
        </row>
        <row r="219">
          <cell r="C219" t="str">
            <v>Elderflower &amp; Mint Sparkle</v>
          </cell>
          <cell r="G219">
            <v>0</v>
          </cell>
        </row>
        <row r="220">
          <cell r="C220" t="str">
            <v>Passion Fruit Still Lemonade</v>
          </cell>
          <cell r="G220">
            <v>0</v>
          </cell>
        </row>
        <row r="221">
          <cell r="C221" t="str">
            <v>Apple Juice</v>
          </cell>
          <cell r="G221">
            <v>0</v>
          </cell>
        </row>
        <row r="222">
          <cell r="C222" t="str">
            <v>Strawberry Sicilian Still Lemonade</v>
          </cell>
          <cell r="G222">
            <v>0</v>
          </cell>
        </row>
        <row r="223">
          <cell r="C223" t="str">
            <v>Sicilian Still Lemonade</v>
          </cell>
          <cell r="G223">
            <v>0</v>
          </cell>
        </row>
        <row r="224">
          <cell r="C224" t="str">
            <v>Salted Caramel Iced Latte</v>
          </cell>
          <cell r="G224">
            <v>0</v>
          </cell>
        </row>
        <row r="225">
          <cell r="C225" t="str">
            <v>Iced Latte</v>
          </cell>
          <cell r="G225">
            <v>0</v>
          </cell>
        </row>
        <row r="226">
          <cell r="C226" t="str">
            <v>Oasis Summer Fruits</v>
          </cell>
          <cell r="G226">
            <v>0</v>
          </cell>
        </row>
        <row r="227">
          <cell r="C227" t="str">
            <v>Oasis Exotic Fruits Zero</v>
          </cell>
          <cell r="G227">
            <v>0</v>
          </cell>
        </row>
        <row r="228">
          <cell r="C228" t="str">
            <v>Lipton Peach Ice Tea</v>
          </cell>
          <cell r="G228">
            <v>0</v>
          </cell>
        </row>
        <row r="229">
          <cell r="C229" t="str">
            <v>No. 1 Living Ginger Kombucha</v>
          </cell>
          <cell r="G229">
            <v>0</v>
          </cell>
        </row>
        <row r="230">
          <cell r="C230" t="str">
            <v>San Pellegrino Aranciata Rossa</v>
          </cell>
          <cell r="G230">
            <v>0</v>
          </cell>
        </row>
        <row r="231">
          <cell r="C231" t="str">
            <v>San Pellegrino Limonata</v>
          </cell>
          <cell r="G231">
            <v>0</v>
          </cell>
        </row>
        <row r="232">
          <cell r="C232" t="str">
            <v>Acqua Panna Still Mineral Water (500ml)</v>
          </cell>
          <cell r="G232">
            <v>0</v>
          </cell>
        </row>
        <row r="233">
          <cell r="C233" t="str">
            <v>San Pellegrino Sparkling Mineral Water (500ml)</v>
          </cell>
          <cell r="G233">
            <v>0</v>
          </cell>
        </row>
        <row r="234">
          <cell r="C234" t="str">
            <v>Amalfi Limoncello (50ml)</v>
          </cell>
          <cell r="G234">
            <v>0</v>
          </cell>
        </row>
        <row r="235">
          <cell r="C235" t="str">
            <v>Ketel one vodka - 25ml</v>
          </cell>
          <cell r="G235">
            <v>0</v>
          </cell>
        </row>
        <row r="236">
          <cell r="C236" t="str">
            <v>Courvoisier, Jameson, Jack Daniel's, Bacardi, Amaretto, Campari (25–50 ml)</v>
          </cell>
          <cell r="G236">
            <v>0</v>
          </cell>
        </row>
        <row r="237">
          <cell r="C237" t="str">
            <v xml:space="preserve">Baileys </v>
          </cell>
          <cell r="G237">
            <v>0</v>
          </cell>
        </row>
        <row r="238">
          <cell r="C238" t="str">
            <v>Espresso</v>
          </cell>
          <cell r="G238">
            <v>0</v>
          </cell>
        </row>
        <row r="239">
          <cell r="C239" t="str">
            <v>Americano</v>
          </cell>
          <cell r="G239">
            <v>0</v>
          </cell>
        </row>
        <row r="240">
          <cell r="C240" t="str">
            <v>Latte</v>
          </cell>
          <cell r="G240">
            <v>0</v>
          </cell>
        </row>
        <row r="241">
          <cell r="C241" t="str">
            <v>Flat White</v>
          </cell>
          <cell r="G241">
            <v>0</v>
          </cell>
        </row>
        <row r="242">
          <cell r="C242" t="str">
            <v>Cappuccino</v>
          </cell>
          <cell r="G242">
            <v>0</v>
          </cell>
        </row>
        <row r="243">
          <cell r="C243" t="str">
            <v>Macchiato</v>
          </cell>
          <cell r="G243">
            <v>0</v>
          </cell>
        </row>
        <row r="244">
          <cell r="C244" t="str">
            <v>Mocha</v>
          </cell>
          <cell r="G244">
            <v>0</v>
          </cell>
        </row>
        <row r="245">
          <cell r="C245" t="str">
            <v>Hot Chocolate</v>
          </cell>
          <cell r="G245">
            <v>0</v>
          </cell>
        </row>
        <row r="246">
          <cell r="C246" t="str">
            <v>Salted Caramel Iced Latte</v>
          </cell>
          <cell r="G246">
            <v>0</v>
          </cell>
        </row>
        <row r="247">
          <cell r="C247" t="str">
            <v>Iced Latte</v>
          </cell>
          <cell r="G247">
            <v>0</v>
          </cell>
        </row>
        <row r="248">
          <cell r="C248" t="str">
            <v>Oat Milk Latte</v>
          </cell>
          <cell r="G248">
            <v>0</v>
          </cell>
        </row>
        <row r="249">
          <cell r="C249" t="str">
            <v>Oat Milk Flat White</v>
          </cell>
          <cell r="G249">
            <v>0</v>
          </cell>
        </row>
        <row r="250">
          <cell r="C250" t="str">
            <v>Oat Milk Cappuccino</v>
          </cell>
          <cell r="G250">
            <v>0</v>
          </cell>
        </row>
        <row r="251">
          <cell r="C251" t="str">
            <v>Oat Milk Macchiato</v>
          </cell>
          <cell r="G251">
            <v>0</v>
          </cell>
        </row>
        <row r="252">
          <cell r="C252" t="str">
            <v>Oat Milk Mocha</v>
          </cell>
          <cell r="G252">
            <v>0</v>
          </cell>
        </row>
        <row r="253">
          <cell r="C253" t="str">
            <v>Oat Milk Hot Chocolate</v>
          </cell>
          <cell r="G253">
            <v>0</v>
          </cell>
        </row>
        <row r="254">
          <cell r="C254" t="str">
            <v>Tea</v>
          </cell>
          <cell r="G254">
            <v>0</v>
          </cell>
        </row>
        <row r="255">
          <cell r="C255" t="str">
            <v>Marinated Green Olives</v>
          </cell>
          <cell r="G255">
            <v>0</v>
          </cell>
        </row>
        <row r="256">
          <cell r="C256" t="str">
            <v>Slow-Roasted Tomatoes</v>
          </cell>
          <cell r="G256">
            <v>0</v>
          </cell>
        </row>
        <row r="257">
          <cell r="C257" t="str">
            <v>Hawaiian Hot Dough Balls</v>
          </cell>
          <cell r="G257">
            <v>0</v>
          </cell>
        </row>
        <row r="258">
          <cell r="C258" t="str">
            <v>Dough Balls ‘PizzaExpress’</v>
          </cell>
          <cell r="G258">
            <v>0</v>
          </cell>
        </row>
        <row r="259">
          <cell r="C259" t="str">
            <v>Hot Honey Dough Balls</v>
          </cell>
          <cell r="G259">
            <v>0</v>
          </cell>
        </row>
        <row r="260">
          <cell r="C260" t="str">
            <v>Dough Balls Al Forno</v>
          </cell>
          <cell r="G260">
            <v>0</v>
          </cell>
        </row>
        <row r="261">
          <cell r="C261" t="str">
            <v>Loaded Pesto Dough Balls</v>
          </cell>
          <cell r="G261">
            <v>0</v>
          </cell>
        </row>
        <row r="262">
          <cell r="C262" t="str">
            <v>Dough Balls Doppio</v>
          </cell>
          <cell r="G262">
            <v>0</v>
          </cell>
        </row>
        <row r="263">
          <cell r="C263" t="str">
            <v>Buffalo Chicken Wings</v>
          </cell>
          <cell r="G263">
            <v>0</v>
          </cell>
        </row>
        <row r="264">
          <cell r="C264" t="str">
            <v>Meatballs Al Forno</v>
          </cell>
          <cell r="G264">
            <v>0</v>
          </cell>
        </row>
        <row r="265">
          <cell r="C265" t="str">
            <v>Mozzarella Sticks</v>
          </cell>
          <cell r="G265">
            <v>0</v>
          </cell>
        </row>
        <row r="266">
          <cell r="C266" t="str">
            <v>Calamari</v>
          </cell>
          <cell r="G266">
            <v>0</v>
          </cell>
        </row>
        <row r="267">
          <cell r="C267" t="str">
            <v>Buttermilk Chicken Goujons</v>
          </cell>
          <cell r="G267">
            <v>0</v>
          </cell>
        </row>
        <row r="268">
          <cell r="C268" t="str">
            <v>Garlic Bread with Mozzarella</v>
          </cell>
          <cell r="G268">
            <v>0</v>
          </cell>
        </row>
        <row r="269">
          <cell r="C269" t="str">
            <v>Bruschetta Originale 'Pizzaexpress'</v>
          </cell>
          <cell r="G269">
            <v>0</v>
          </cell>
        </row>
        <row r="270">
          <cell r="C270" t="str">
            <v>Lemon &amp; Herb Chicken Wings</v>
          </cell>
          <cell r="G270">
            <v>0</v>
          </cell>
        </row>
        <row r="271">
          <cell r="C271" t="str">
            <v>Halloumi Bites</v>
          </cell>
          <cell r="G271">
            <v>0</v>
          </cell>
        </row>
        <row r="272">
          <cell r="C272" t="str">
            <v>Polenta Chips</v>
          </cell>
          <cell r="G272">
            <v>0</v>
          </cell>
        </row>
        <row r="273">
          <cell r="C273" t="str">
            <v>Mixed Salad</v>
          </cell>
          <cell r="G273">
            <v>0</v>
          </cell>
        </row>
        <row r="274">
          <cell r="C274" t="str">
            <v>Rainbow Slaw</v>
          </cell>
          <cell r="G274">
            <v>0</v>
          </cell>
        </row>
        <row r="275">
          <cell r="C275" t="str">
            <v>Mac &amp; Cheese</v>
          </cell>
          <cell r="G275">
            <v>0</v>
          </cell>
        </row>
        <row r="276">
          <cell r="C276" t="str">
            <v>Blue Cheese Dip</v>
          </cell>
          <cell r="G276">
            <v>0</v>
          </cell>
        </row>
        <row r="277">
          <cell r="C277" t="str">
            <v>Garlic Butter Dip</v>
          </cell>
          <cell r="G277">
            <v>0</v>
          </cell>
        </row>
        <row r="278">
          <cell r="C278" t="str">
            <v>Chilli &amp; Basil Dip</v>
          </cell>
          <cell r="G278">
            <v>0</v>
          </cell>
        </row>
        <row r="279">
          <cell r="C279" t="str">
            <v>Italian Tomato Dip</v>
          </cell>
          <cell r="G279">
            <v>0</v>
          </cell>
        </row>
        <row r="280">
          <cell r="C280" t="str">
            <v>Sweet &amp; Smoky BBQ Dip</v>
          </cell>
          <cell r="G280">
            <v>0</v>
          </cell>
        </row>
        <row r="281">
          <cell r="C281" t="str">
            <v>Basil &amp; Pine Kernel Pesto Dip</v>
          </cell>
          <cell r="G281">
            <v>0</v>
          </cell>
        </row>
        <row r="282">
          <cell r="C282" t="str">
            <v>Olives</v>
          </cell>
          <cell r="G282">
            <v>0</v>
          </cell>
        </row>
        <row r="283">
          <cell r="C283" t="str">
            <v>Warm Focaccia Bread</v>
          </cell>
          <cell r="G283">
            <v>0</v>
          </cell>
        </row>
        <row r="284">
          <cell r="C284" t="str">
            <v>Dough Twist</v>
          </cell>
          <cell r="G284">
            <v>0</v>
          </cell>
        </row>
        <row r="285">
          <cell r="C285" t="str">
            <v>Garlic Bread</v>
          </cell>
          <cell r="G285">
            <v>0</v>
          </cell>
        </row>
        <row r="286">
          <cell r="C286" t="str">
            <v>Garlic Bread with Mozzarella</v>
          </cell>
          <cell r="G286">
            <v>0</v>
          </cell>
        </row>
        <row r="287">
          <cell r="C287" t="str">
            <v>Garlic Bread with Balsamic Onions &amp; Mozzarella</v>
          </cell>
          <cell r="G287">
            <v>0</v>
          </cell>
        </row>
        <row r="288">
          <cell r="C288" t="str">
            <v>Garlic Bread with Balsamic Onions &amp; Mozzarella (Sharing)</v>
          </cell>
          <cell r="G288">
            <v>0</v>
          </cell>
        </row>
        <row r="289">
          <cell r="C289" t="str">
            <v>Tomato Bruschetta</v>
          </cell>
          <cell r="G289">
            <v>0</v>
          </cell>
        </row>
        <row r="290">
          <cell r="C290" t="str">
            <v>Hummus &amp; Roasted Peppers</v>
          </cell>
          <cell r="G290">
            <v>0</v>
          </cell>
        </row>
        <row r="291">
          <cell r="C291" t="str">
            <v>Crispy Fried Mozzarella</v>
          </cell>
          <cell r="G291">
            <v>0</v>
          </cell>
        </row>
        <row r="292">
          <cell r="C292" t="str">
            <v>Pancetta Mac &amp; Cheese Bites</v>
          </cell>
          <cell r="G292">
            <v>0</v>
          </cell>
        </row>
        <row r="293">
          <cell r="C293" t="str">
            <v>Mozarella &amp; Tomato Arancini</v>
          </cell>
          <cell r="G293">
            <v>0</v>
          </cell>
        </row>
        <row r="294">
          <cell r="C294" t="str">
            <v>Calamari</v>
          </cell>
          <cell r="G294">
            <v>0</v>
          </cell>
        </row>
        <row r="295">
          <cell r="C295" t="str">
            <v>Oven-Baked Creamy Mushrooms</v>
          </cell>
          <cell r="G295">
            <v>0</v>
          </cell>
        </row>
        <row r="296">
          <cell r="C296" t="str">
            <v>Oven-Baked King Prawns</v>
          </cell>
          <cell r="G296">
            <v>0</v>
          </cell>
        </row>
        <row r="297">
          <cell r="C297" t="str">
            <v>Italian Meatballs</v>
          </cell>
          <cell r="G297">
            <v>0</v>
          </cell>
        </row>
        <row r="298">
          <cell r="C298" t="str">
            <v>Tomato &amp; Burrata Salad</v>
          </cell>
          <cell r="G298">
            <v>0</v>
          </cell>
        </row>
        <row r="299">
          <cell r="C299" t="str">
            <v>The Prezzo Antipasto Sharing Board</v>
          </cell>
          <cell r="G299">
            <v>0</v>
          </cell>
        </row>
        <row r="300">
          <cell r="C300" t="str">
            <v>Margherita</v>
          </cell>
          <cell r="G300">
            <v>0</v>
          </cell>
        </row>
        <row r="301">
          <cell r="C301" t="str">
            <v>Pepperoni</v>
          </cell>
          <cell r="G301">
            <v>0</v>
          </cell>
        </row>
        <row r="302">
          <cell r="C302" t="str">
            <v>Tuscan BBQ Chicken</v>
          </cell>
          <cell r="G302">
            <v>0</v>
          </cell>
        </row>
        <row r="303">
          <cell r="C303" t="str">
            <v>Chicken &amp; Roasted Peppers</v>
          </cell>
          <cell r="G303">
            <v>0</v>
          </cell>
        </row>
        <row r="304">
          <cell r="C304" t="str">
            <v>Ham, Mushroom &amp; Mascarpone</v>
          </cell>
          <cell r="G304">
            <v>0</v>
          </cell>
        </row>
        <row r="305">
          <cell r="C305" t="str">
            <v>The Spicy One</v>
          </cell>
          <cell r="G305">
            <v>0</v>
          </cell>
        </row>
        <row r="306">
          <cell r="C306" t="str">
            <v>Meat Lovers</v>
          </cell>
          <cell r="G306">
            <v>0</v>
          </cell>
        </row>
        <row r="307">
          <cell r="C307" t="str">
            <v>Tuscan Sausage &amp; Broccoli</v>
          </cell>
          <cell r="G307">
            <v>0</v>
          </cell>
        </row>
        <row r="308">
          <cell r="C308" t="str">
            <v>King Prawns &amp; Burrata</v>
          </cell>
          <cell r="G308">
            <v>0</v>
          </cell>
        </row>
        <row r="309">
          <cell r="C309" t="str">
            <v>Goats Cheese &amp; Roasted Peppers - Pizza</v>
          </cell>
          <cell r="G309">
            <v>0</v>
          </cell>
        </row>
        <row r="310">
          <cell r="C310" t="str">
            <v>Very Meaty Calzone</v>
          </cell>
          <cell r="G310">
            <v>0</v>
          </cell>
        </row>
        <row r="311">
          <cell r="C311" t="str">
            <v>Calabrese Calzone</v>
          </cell>
          <cell r="G311">
            <v>0</v>
          </cell>
        </row>
        <row r="312">
          <cell r="C312" t="str">
            <v>Tre Veggie Calzone</v>
          </cell>
          <cell r="G312">
            <v>0</v>
          </cell>
        </row>
        <row r="313">
          <cell r="C313" t="str">
            <v>Calabrese Ketchup</v>
          </cell>
          <cell r="G313">
            <v>0</v>
          </cell>
        </row>
        <row r="314">
          <cell r="C314" t="str">
            <v>Calabrese Mayo</v>
          </cell>
          <cell r="G314">
            <v>0</v>
          </cell>
        </row>
        <row r="315">
          <cell r="C315" t="str">
            <v>Pestonnaise</v>
          </cell>
          <cell r="G315">
            <v>0</v>
          </cell>
        </row>
        <row r="316">
          <cell r="C316" t="str">
            <v>Truffle Mayo</v>
          </cell>
          <cell r="G316">
            <v>0</v>
          </cell>
        </row>
        <row r="317">
          <cell r="C317" t="str">
            <v>Garlic Mayo</v>
          </cell>
          <cell r="G317">
            <v>0</v>
          </cell>
        </row>
        <row r="318">
          <cell r="C318" t="str">
            <v>Garlic Butter</v>
          </cell>
          <cell r="G318">
            <v>0</v>
          </cell>
        </row>
        <row r="319">
          <cell r="C319" t="str">
            <v>Rocket</v>
          </cell>
          <cell r="G319">
            <v>0</v>
          </cell>
        </row>
        <row r="320">
          <cell r="C320" t="str">
            <v>Red Chilli</v>
          </cell>
          <cell r="G320">
            <v>0</v>
          </cell>
        </row>
        <row r="321">
          <cell r="C321" t="str">
            <v>Spinach</v>
          </cell>
          <cell r="G321">
            <v>0</v>
          </cell>
        </row>
        <row r="322">
          <cell r="C322" t="str">
            <v>Olives</v>
          </cell>
          <cell r="G322">
            <v>0</v>
          </cell>
        </row>
        <row r="323">
          <cell r="C323" t="str">
            <v>Roasted Peppers</v>
          </cell>
          <cell r="G323">
            <v>0</v>
          </cell>
        </row>
        <row r="324">
          <cell r="C324" t="str">
            <v>Roasted Mushrooms</v>
          </cell>
          <cell r="G324">
            <v>0</v>
          </cell>
        </row>
        <row r="325">
          <cell r="C325" t="str">
            <v>Mozzarella</v>
          </cell>
          <cell r="G325">
            <v>0</v>
          </cell>
        </row>
        <row r="326">
          <cell r="C326" t="str">
            <v>Vegan Mozzarella</v>
          </cell>
          <cell r="G326">
            <v>0</v>
          </cell>
        </row>
        <row r="327">
          <cell r="C327" t="str">
            <v>Burrata</v>
          </cell>
          <cell r="G327">
            <v>0</v>
          </cell>
        </row>
        <row r="328">
          <cell r="C328" t="str">
            <v>Vegan ‘Pepperoni’</v>
          </cell>
          <cell r="G328">
            <v>0</v>
          </cell>
        </row>
        <row r="329">
          <cell r="C329" t="str">
            <v>Vegan ‘Chicken’</v>
          </cell>
          <cell r="G329">
            <v>0</v>
          </cell>
        </row>
        <row r="330">
          <cell r="C330" t="str">
            <v>Pepperoni</v>
          </cell>
          <cell r="G330">
            <v>0</v>
          </cell>
        </row>
        <row r="331">
          <cell r="C331" t="str">
            <v>Spicy Pepperoni</v>
          </cell>
          <cell r="G331">
            <v>0</v>
          </cell>
        </row>
        <row r="332">
          <cell r="C332" t="str">
            <v>Spicy Sausage (‘nduja)</v>
          </cell>
          <cell r="G332">
            <v>0</v>
          </cell>
        </row>
        <row r="333">
          <cell r="C333" t="str">
            <v>Prosciutto</v>
          </cell>
          <cell r="G333">
            <v>0</v>
          </cell>
        </row>
        <row r="334">
          <cell r="C334" t="str">
            <v>Chicken</v>
          </cell>
          <cell r="G334">
            <v>0</v>
          </cell>
        </row>
        <row r="335">
          <cell r="C335" t="str">
            <v>Pancetta</v>
          </cell>
          <cell r="G335">
            <v>0</v>
          </cell>
        </row>
        <row r="336">
          <cell r="C336" t="str">
            <v>Prawns</v>
          </cell>
          <cell r="G336">
            <v>0</v>
          </cell>
        </row>
        <row r="337">
          <cell r="C337" t="str">
            <v>Spaghetti Carbonara</v>
          </cell>
          <cell r="G337">
            <v>0</v>
          </cell>
        </row>
        <row r="338">
          <cell r="C338" t="str">
            <v>Rigatoni Arrabbiata</v>
          </cell>
          <cell r="G338">
            <v>0</v>
          </cell>
        </row>
        <row r="339">
          <cell r="C339" t="str">
            <v>Spaghetti Bolognese</v>
          </cell>
          <cell r="G339">
            <v>0</v>
          </cell>
        </row>
        <row r="340">
          <cell r="C340" t="str">
            <v>Vegan Spaghetti Bolognese</v>
          </cell>
          <cell r="G340">
            <v>0</v>
          </cell>
        </row>
        <row r="341">
          <cell r="C341" t="str">
            <v>Creamy Chicken &amp; Pancetta Rigatoni</v>
          </cell>
          <cell r="G341">
            <v>0</v>
          </cell>
        </row>
        <row r="342">
          <cell r="C342" t="str">
            <v>Chicken, Mushroom &amp; Garlic Rigatoni</v>
          </cell>
          <cell r="G342">
            <v>0</v>
          </cell>
        </row>
        <row r="343">
          <cell r="C343" t="str">
            <v>Spaghetti with King Prawns</v>
          </cell>
          <cell r="G343">
            <v>0</v>
          </cell>
        </row>
        <row r="344">
          <cell r="C344" t="str">
            <v>Creamy King Prawn &amp; Salmon Rigatoni</v>
          </cell>
          <cell r="G344">
            <v>0</v>
          </cell>
        </row>
        <row r="345">
          <cell r="C345" t="str">
            <v>Crab &amp; Lobster Ravioli with King Prawns</v>
          </cell>
          <cell r="G345">
            <v>0</v>
          </cell>
        </row>
        <row r="346">
          <cell r="C346" t="str">
            <v>Beef Shin Ravioli</v>
          </cell>
          <cell r="G346">
            <v>0</v>
          </cell>
        </row>
        <row r="347">
          <cell r="C347" t="str">
            <v>Pea &amp; Goats Cheese</v>
          </cell>
          <cell r="G347">
            <v>0</v>
          </cell>
        </row>
        <row r="348">
          <cell r="C348" t="str">
            <v>Lasagne</v>
          </cell>
          <cell r="G348">
            <v>0</v>
          </cell>
        </row>
        <row r="349">
          <cell r="C349" t="str">
            <v>Spinach &amp; Ricotta Cannelloni</v>
          </cell>
          <cell r="G349">
            <v>0</v>
          </cell>
        </row>
        <row r="350">
          <cell r="C350" t="str">
            <v>Rigatoni Arrabbiata Al Forno</v>
          </cell>
          <cell r="G350">
            <v>0</v>
          </cell>
        </row>
        <row r="351">
          <cell r="C351" t="str">
            <v>Chicken Spaghetti Carbonara Al Forno</v>
          </cell>
          <cell r="G351">
            <v>0</v>
          </cell>
        </row>
        <row r="352">
          <cell r="C352" t="str">
            <v>The Prezzo Burger (Beef Or Chicken)</v>
          </cell>
          <cell r="G352">
            <v>0</v>
          </cell>
        </row>
        <row r="353">
          <cell r="C353" t="str">
            <v>The Grande Cheese Burger</v>
          </cell>
          <cell r="G353">
            <v>0</v>
          </cell>
        </row>
        <row r="354">
          <cell r="C354" t="str">
            <v>The Chicken Milanese Burger</v>
          </cell>
          <cell r="G354">
            <v>0</v>
          </cell>
        </row>
        <row r="355">
          <cell r="C355" t="str">
            <v>Chicken Milanese With Spaghetti Pomodoro</v>
          </cell>
          <cell r="G355">
            <v>0</v>
          </cell>
        </row>
        <row r="356">
          <cell r="C356" t="str">
            <v>Tuscan Beef And Mash</v>
          </cell>
          <cell r="G356">
            <v>0</v>
          </cell>
        </row>
        <row r="357">
          <cell r="C357" t="str">
            <v>House Fries</v>
          </cell>
          <cell r="G357">
            <v>0</v>
          </cell>
        </row>
        <row r="358">
          <cell r="C358" t="str">
            <v>Chilli Garlic Cheese Fries</v>
          </cell>
          <cell r="G358">
            <v>0</v>
          </cell>
        </row>
        <row r="359">
          <cell r="C359" t="str">
            <v>Carbonara Fries</v>
          </cell>
          <cell r="G359">
            <v>0</v>
          </cell>
        </row>
        <row r="360">
          <cell r="C360" t="str">
            <v>Truffle Fries</v>
          </cell>
          <cell r="G360">
            <v>0</v>
          </cell>
        </row>
        <row r="361">
          <cell r="C361" t="str">
            <v>Pancetta Mac &amp; Cheese Bites</v>
          </cell>
          <cell r="G361">
            <v>0</v>
          </cell>
        </row>
        <row r="362">
          <cell r="C362" t="str">
            <v>Garlic Bread Sticks</v>
          </cell>
          <cell r="G362">
            <v>0</v>
          </cell>
        </row>
        <row r="363">
          <cell r="C363" t="str">
            <v>Warm Focaccia Bread</v>
          </cell>
          <cell r="G363">
            <v>0</v>
          </cell>
        </row>
        <row r="364">
          <cell r="C364" t="str">
            <v>Baby Caesar Salad</v>
          </cell>
          <cell r="G364">
            <v>0</v>
          </cell>
        </row>
        <row r="365">
          <cell r="C365" t="str">
            <v>Baby Caprese Salad</v>
          </cell>
          <cell r="G365">
            <v>0</v>
          </cell>
        </row>
        <row r="366">
          <cell r="C366" t="str">
            <v>Tenderstem Broccoli</v>
          </cell>
          <cell r="G366">
            <v>0</v>
          </cell>
        </row>
        <row r="367">
          <cell r="C367" t="str">
            <v>Mixed Leaf Salad</v>
          </cell>
          <cell r="G367">
            <v>0</v>
          </cell>
        </row>
        <row r="368">
          <cell r="C368" t="str">
            <v>Goats Cheese &amp; Roasted Peppers - Salad</v>
          </cell>
          <cell r="G368">
            <v>0</v>
          </cell>
        </row>
        <row r="369">
          <cell r="C369" t="str">
            <v>Chicken Caesar Salad</v>
          </cell>
          <cell r="G369">
            <v>0</v>
          </cell>
        </row>
        <row r="370">
          <cell r="C370" t="str">
            <v>Chicken, Bacon &amp; Avocado Salad</v>
          </cell>
          <cell r="G370">
            <v>0</v>
          </cell>
        </row>
        <row r="371">
          <cell r="C371" t="str">
            <v>Hot Chocolate Fudge Cake</v>
          </cell>
          <cell r="G371">
            <v>0</v>
          </cell>
        </row>
        <row r="372">
          <cell r="C372" t="str">
            <v>Sticky Toffee Pudding</v>
          </cell>
          <cell r="G372">
            <v>0</v>
          </cell>
        </row>
        <row r="373">
          <cell r="C373" t="str">
            <v>Lotus Biscoff Cheesecake with Banana</v>
          </cell>
          <cell r="G373">
            <v>0</v>
          </cell>
        </row>
        <row r="374">
          <cell r="C374" t="str">
            <v>Honeycomb Smash Cheesecake</v>
          </cell>
          <cell r="G374">
            <v>0</v>
          </cell>
        </row>
        <row r="375">
          <cell r="C375" t="str">
            <v>Quadruple Chocolate Cookie Dough</v>
          </cell>
          <cell r="G375">
            <v>0</v>
          </cell>
        </row>
        <row r="376">
          <cell r="C376" t="str">
            <v>Sicilian Lemon Meringue Pie</v>
          </cell>
          <cell r="G376">
            <v>0</v>
          </cell>
        </row>
        <row r="377">
          <cell r="C377" t="str">
            <v>Tiramisu</v>
          </cell>
          <cell r="G377">
            <v>0</v>
          </cell>
        </row>
        <row r="378">
          <cell r="C378" t="str">
            <v>Tiramisu for Two</v>
          </cell>
          <cell r="G378">
            <v>0</v>
          </cell>
        </row>
        <row r="379">
          <cell r="C379" t="str">
            <v>Italian Gelato or Sorbetto</v>
          </cell>
          <cell r="G379">
            <v>0</v>
          </cell>
        </row>
        <row r="380">
          <cell r="C380" t="str">
            <v>Two Scoops of Sorbet</v>
          </cell>
          <cell r="G380">
            <v>0</v>
          </cell>
        </row>
        <row r="381">
          <cell r="C381" t="str">
            <v>Affogato</v>
          </cell>
          <cell r="G381">
            <v>0</v>
          </cell>
        </row>
        <row r="382">
          <cell r="C382" t="str">
            <v>Caramel Macchiato Sundae</v>
          </cell>
          <cell r="G382">
            <v>0</v>
          </cell>
        </row>
        <row r="383">
          <cell r="C383" t="str">
            <v>Birrificio Angelo Poretti (Half Pint)</v>
          </cell>
          <cell r="G383">
            <v>0</v>
          </cell>
        </row>
        <row r="384">
          <cell r="C384" t="str">
            <v>Birrificio Angelo Poretti Pint</v>
          </cell>
          <cell r="G384">
            <v>0</v>
          </cell>
        </row>
        <row r="385">
          <cell r="C385" t="str">
            <v>Birrificio Angelo Poretti (Bottle 330ml, 4.8% ABV)</v>
          </cell>
          <cell r="G385">
            <v>0</v>
          </cell>
        </row>
        <row r="386">
          <cell r="C386" t="str">
            <v>Ichnusa (Sardinian, Italy)</v>
          </cell>
          <cell r="G386">
            <v>0</v>
          </cell>
        </row>
        <row r="387">
          <cell r="C387" t="str">
            <v>Beavertown Neck Oil</v>
          </cell>
          <cell r="G387">
            <v>0</v>
          </cell>
        </row>
        <row r="388">
          <cell r="C388" t="str">
            <v>Doom Bar</v>
          </cell>
          <cell r="G388">
            <v>0</v>
          </cell>
        </row>
        <row r="389">
          <cell r="C389" t="str">
            <v>Angioletti Originale Apple Cider</v>
          </cell>
          <cell r="G389">
            <v>0</v>
          </cell>
        </row>
        <row r="390">
          <cell r="C390" t="str">
            <v>Rekorderlig</v>
          </cell>
          <cell r="G390">
            <v>0</v>
          </cell>
        </row>
        <row r="391">
          <cell r="C391" t="str">
            <v>Lucky Saint 330Ml (0.5% Abv)</v>
          </cell>
          <cell r="G391">
            <v>0</v>
          </cell>
        </row>
        <row r="392">
          <cell r="C392" t="str">
            <v>Aperol</v>
          </cell>
          <cell r="G392">
            <v>0</v>
          </cell>
        </row>
        <row r="393">
          <cell r="C393" t="str">
            <v>Peach Bellini</v>
          </cell>
          <cell r="G393">
            <v>0</v>
          </cell>
        </row>
        <row r="394">
          <cell r="C394" t="str">
            <v>Strawberry &amp; Bergamot Spritz</v>
          </cell>
          <cell r="G394">
            <v>0</v>
          </cell>
        </row>
        <row r="395">
          <cell r="C395" t="str">
            <v>Bloody Orange &amp; Peach Spritz</v>
          </cell>
          <cell r="G395">
            <v>0</v>
          </cell>
        </row>
        <row r="396">
          <cell r="C396" t="str">
            <v>Lemon and Elderflower Spritz</v>
          </cell>
          <cell r="G396">
            <v>0</v>
          </cell>
        </row>
        <row r="397">
          <cell r="C397" t="str">
            <v>Italicus Spritz</v>
          </cell>
          <cell r="G397">
            <v>0</v>
          </cell>
        </row>
        <row r="398">
          <cell r="C398" t="str">
            <v>Pornstar Martini</v>
          </cell>
          <cell r="G398">
            <v>0</v>
          </cell>
        </row>
        <row r="399">
          <cell r="C399" t="str">
            <v>Espresso Martini</v>
          </cell>
          <cell r="G399">
            <v>0</v>
          </cell>
        </row>
        <row r="400">
          <cell r="C400" t="str">
            <v>Limoncello Highball</v>
          </cell>
          <cell r="G400">
            <v>0</v>
          </cell>
        </row>
        <row r="401">
          <cell r="C401" t="str">
            <v>Lemon Drop Martini</v>
          </cell>
          <cell r="G401">
            <v>0</v>
          </cell>
        </row>
        <row r="402">
          <cell r="C402" t="str">
            <v>Paloma</v>
          </cell>
          <cell r="G402">
            <v>0</v>
          </cell>
        </row>
        <row r="403">
          <cell r="C403" t="str">
            <v>Morello Cherry Sour</v>
          </cell>
          <cell r="G403">
            <v>0</v>
          </cell>
        </row>
        <row r="404">
          <cell r="C404" t="str">
            <v>Amaretto Old Fashioned</v>
          </cell>
          <cell r="G404">
            <v>0</v>
          </cell>
        </row>
        <row r="405">
          <cell r="C405" t="str">
            <v>Trebbiano (Emilia-Romagna, Italy) 125ml</v>
          </cell>
          <cell r="G405">
            <v>0</v>
          </cell>
        </row>
        <row r="406">
          <cell r="C406" t="str">
            <v>Trebbiano (Abruzzo, Italy)/House White (175ml)</v>
          </cell>
          <cell r="G406">
            <v>0</v>
          </cell>
        </row>
        <row r="407">
          <cell r="C407" t="str">
            <v>Trebbiano (Abruzzo, Italy)/House White (250ml)</v>
          </cell>
          <cell r="G407">
            <v>0</v>
          </cell>
        </row>
        <row r="408">
          <cell r="C408" t="str">
            <v>Trebbiano (Abruzzo, Italy)/House White Bottle</v>
          </cell>
          <cell r="G408">
            <v>0</v>
          </cell>
        </row>
        <row r="409">
          <cell r="C409" t="str">
            <v>Pinot Grigio (Veneto, Italy) 125ml</v>
          </cell>
          <cell r="G409">
            <v>0</v>
          </cell>
        </row>
        <row r="410">
          <cell r="C410" t="str">
            <v>Pinot Grigio (Italy) (175ml)</v>
          </cell>
          <cell r="G410">
            <v>0</v>
          </cell>
        </row>
        <row r="411">
          <cell r="C411" t="str">
            <v>Pinot Grigio (Italy) (250ml)</v>
          </cell>
          <cell r="G411">
            <v>0</v>
          </cell>
        </row>
        <row r="412">
          <cell r="C412" t="str">
            <v>Pinot Grigio (Italy) bottle</v>
          </cell>
          <cell r="G412">
            <v>0</v>
          </cell>
        </row>
        <row r="413">
          <cell r="C413" t="str">
            <v>Sauvignon Blanc (New Zealand) 125ml</v>
          </cell>
          <cell r="G413">
            <v>0</v>
          </cell>
        </row>
        <row r="414">
          <cell r="C414" t="str">
            <v>Sauvignon Blanc (New Zealand) 175ml</v>
          </cell>
          <cell r="G414">
            <v>0</v>
          </cell>
        </row>
        <row r="415">
          <cell r="C415" t="str">
            <v>Sauvignon Blanc (New Zealand) 250ml</v>
          </cell>
          <cell r="G415">
            <v>0</v>
          </cell>
        </row>
        <row r="416">
          <cell r="C416" t="str">
            <v>Sauvignon Blanc (New Zealand) bottle</v>
          </cell>
          <cell r="G416">
            <v>0</v>
          </cell>
        </row>
        <row r="417">
          <cell r="C417" t="str">
            <v>Sauvignon Blanc (Veneto, Italy) 125ml</v>
          </cell>
          <cell r="G417">
            <v>0</v>
          </cell>
        </row>
        <row r="418">
          <cell r="C418" t="str">
            <v>Sauvignon Blanc (175ml)</v>
          </cell>
          <cell r="G418">
            <v>0</v>
          </cell>
        </row>
        <row r="419">
          <cell r="C419" t="str">
            <v>Sauvignon Blanc (250ml)</v>
          </cell>
          <cell r="G419">
            <v>0</v>
          </cell>
        </row>
        <row r="420">
          <cell r="C420" t="str">
            <v>Sauvignon Blanc Bottle</v>
          </cell>
          <cell r="G420">
            <v>0</v>
          </cell>
        </row>
        <row r="421">
          <cell r="C421" t="str">
            <v>Chardonnay (Veneto, Italy) 125ml</v>
          </cell>
          <cell r="G421">
            <v>0</v>
          </cell>
        </row>
        <row r="422">
          <cell r="C422" t="str">
            <v>Chardonnay (Veneto, Italy) 175ml</v>
          </cell>
          <cell r="G422">
            <v>0</v>
          </cell>
        </row>
        <row r="423">
          <cell r="C423" t="str">
            <v>Chardonnay (Veneto, Italy) 250ml</v>
          </cell>
          <cell r="G423">
            <v>0</v>
          </cell>
        </row>
        <row r="424">
          <cell r="C424" t="str">
            <v>Chardonnay (Veneto, Italy) Bottle</v>
          </cell>
          <cell r="G424">
            <v>0</v>
          </cell>
        </row>
        <row r="425">
          <cell r="C425" t="str">
            <v>Pinot Grigio Blush (Veneto, Italy) 125ml</v>
          </cell>
          <cell r="G425">
            <v>0</v>
          </cell>
        </row>
        <row r="426">
          <cell r="C426" t="str">
            <v>Pinot Grigio Rosé (Italy) (175ml)</v>
          </cell>
          <cell r="G426">
            <v>0</v>
          </cell>
        </row>
        <row r="427">
          <cell r="C427" t="str">
            <v>Pinot Grigio Rosé (Italy) (250ml)</v>
          </cell>
          <cell r="G427">
            <v>0</v>
          </cell>
        </row>
        <row r="428">
          <cell r="C428" t="str">
            <v>Pinot Grigio Rosé (Italy) bottle</v>
          </cell>
          <cell r="G428">
            <v>0</v>
          </cell>
        </row>
        <row r="429">
          <cell r="C429" t="str">
            <v>Zinfandel Rosé (Puglia, Italy) 125ml</v>
          </cell>
          <cell r="G429">
            <v>0</v>
          </cell>
        </row>
        <row r="430">
          <cell r="C430" t="str">
            <v>Zinfandel Rose 175ml</v>
          </cell>
          <cell r="G430">
            <v>0</v>
          </cell>
        </row>
        <row r="431">
          <cell r="C431" t="str">
            <v>Zinfandel Rose 250ml</v>
          </cell>
          <cell r="G431">
            <v>0</v>
          </cell>
        </row>
        <row r="432">
          <cell r="C432" t="str">
            <v>Zinfandel Rose Bottle</v>
          </cell>
          <cell r="G432">
            <v>0</v>
          </cell>
        </row>
        <row r="433">
          <cell r="C433" t="str">
            <v>Sangiovese Rosato (Emilia-Romagna, Italy) 125ml</v>
          </cell>
          <cell r="G433">
            <v>0</v>
          </cell>
        </row>
        <row r="434">
          <cell r="C434" t="str">
            <v>Sangiovese Rosato 175ml</v>
          </cell>
          <cell r="G434">
            <v>0</v>
          </cell>
        </row>
        <row r="435">
          <cell r="C435" t="str">
            <v>Sangiovese Rosato 250ml</v>
          </cell>
          <cell r="G435">
            <v>0</v>
          </cell>
        </row>
        <row r="436">
          <cell r="C436" t="str">
            <v>Sangiovese Rosato Bottle</v>
          </cell>
          <cell r="G436">
            <v>0</v>
          </cell>
        </row>
        <row r="437">
          <cell r="C437" t="str">
            <v>Sangiovese (Emilia Romagna, Italy) 125ml</v>
          </cell>
          <cell r="G437">
            <v>0</v>
          </cell>
        </row>
        <row r="438">
          <cell r="C438" t="str">
            <v>Sangiovese (Emilia Romagna, Italy)/ House Red (175ml)</v>
          </cell>
          <cell r="G438">
            <v>0</v>
          </cell>
        </row>
        <row r="439">
          <cell r="C439" t="str">
            <v>Sangiovese (Emilia Romagna, Italy)/ House Red (250ml)</v>
          </cell>
          <cell r="G439">
            <v>0</v>
          </cell>
        </row>
        <row r="440">
          <cell r="C440" t="str">
            <v>Sangiovese (Emilia Romagna, Italy)/ House Red bottle</v>
          </cell>
          <cell r="G440">
            <v>0</v>
          </cell>
        </row>
        <row r="441">
          <cell r="C441" t="str">
            <v>Montepulciano (Abruzzo, Italy) 125ml</v>
          </cell>
          <cell r="G441">
            <v>0</v>
          </cell>
        </row>
        <row r="442">
          <cell r="C442" t="str">
            <v>Montepulciano (Abruzzo, Italy) 175ml</v>
          </cell>
          <cell r="G442">
            <v>0</v>
          </cell>
        </row>
        <row r="443">
          <cell r="C443" t="str">
            <v>Montepulciano (Abruzzo, Italy) 250ml</v>
          </cell>
          <cell r="G443">
            <v>0</v>
          </cell>
        </row>
        <row r="444">
          <cell r="C444" t="str">
            <v>Montepulciano (Abruzzo, Italy) bottle</v>
          </cell>
          <cell r="G444">
            <v>0</v>
          </cell>
        </row>
        <row r="445">
          <cell r="C445" t="str">
            <v>Merlot (Veneto, Italy) 125ml</v>
          </cell>
          <cell r="G445">
            <v>0</v>
          </cell>
        </row>
        <row r="446">
          <cell r="C446" t="str">
            <v>Merlot 175ml</v>
          </cell>
          <cell r="G446">
            <v>0</v>
          </cell>
        </row>
        <row r="447">
          <cell r="C447" t="str">
            <v>Merlot 250ml</v>
          </cell>
          <cell r="G447">
            <v>0</v>
          </cell>
        </row>
        <row r="448">
          <cell r="C448" t="str">
            <v>Merlot Bottle</v>
          </cell>
          <cell r="G448">
            <v>0</v>
          </cell>
        </row>
        <row r="449">
          <cell r="C449" t="str">
            <v>Merlot (Veneto, Italy) bottle</v>
          </cell>
          <cell r="G449">
            <v>0</v>
          </cell>
        </row>
        <row r="450">
          <cell r="C450" t="str">
            <v>Malbec (Argentina) 125ml</v>
          </cell>
          <cell r="G450">
            <v>0</v>
          </cell>
        </row>
        <row r="451">
          <cell r="C451" t="str">
            <v>Malbec (Argentina) (175ml)</v>
          </cell>
          <cell r="G451">
            <v>0</v>
          </cell>
        </row>
        <row r="452">
          <cell r="C452" t="str">
            <v>Malbec (Argentina) (250ml)</v>
          </cell>
          <cell r="G452">
            <v>0</v>
          </cell>
        </row>
        <row r="453">
          <cell r="C453" t="str">
            <v>Malbec (Argentina) (bottle)</v>
          </cell>
          <cell r="G453">
            <v>0</v>
          </cell>
        </row>
        <row r="454">
          <cell r="C454" t="str">
            <v>Chianti (Tuscany, Italy) 125ml</v>
          </cell>
          <cell r="G454">
            <v>0</v>
          </cell>
        </row>
        <row r="455">
          <cell r="C455" t="str">
            <v>Chianti (Tuscany, Italy) 175ml</v>
          </cell>
          <cell r="G455">
            <v>0</v>
          </cell>
        </row>
        <row r="456">
          <cell r="C456" t="str">
            <v>Chianti (Tuscany, Italy) 250ml</v>
          </cell>
          <cell r="G456">
            <v>0</v>
          </cell>
        </row>
        <row r="457">
          <cell r="C457" t="str">
            <v>Chianti Bottle</v>
          </cell>
          <cell r="G457">
            <v>0</v>
          </cell>
        </row>
        <row r="458">
          <cell r="C458" t="str">
            <v>Prosecco (Italy) Glass</v>
          </cell>
          <cell r="G458">
            <v>0</v>
          </cell>
        </row>
        <row r="459">
          <cell r="C459" t="str">
            <v>Prosecco (Italy) Bottle</v>
          </cell>
          <cell r="G459">
            <v>0</v>
          </cell>
        </row>
        <row r="460">
          <cell r="C460" t="str">
            <v>Tanqueray 25ml</v>
          </cell>
          <cell r="G460">
            <v>0</v>
          </cell>
        </row>
        <row r="461">
          <cell r="C461" t="str">
            <v>Tanquaray Gin 50ml</v>
          </cell>
          <cell r="G461">
            <v>0</v>
          </cell>
        </row>
        <row r="462">
          <cell r="C462" t="str">
            <v>Beefeater 25ml</v>
          </cell>
          <cell r="G462">
            <v>0</v>
          </cell>
        </row>
        <row r="463">
          <cell r="C463" t="str">
            <v>Beefeater Gin 50ml</v>
          </cell>
          <cell r="G463">
            <v>0</v>
          </cell>
        </row>
        <row r="464">
          <cell r="C464" t="str">
            <v>Beefeater Pink Gin 25ml</v>
          </cell>
          <cell r="G464">
            <v>0</v>
          </cell>
        </row>
        <row r="465">
          <cell r="C465" t="str">
            <v>Beefeater Pink Strawberry Gin 50ml</v>
          </cell>
          <cell r="G465">
            <v>0</v>
          </cell>
        </row>
        <row r="466">
          <cell r="C466" t="str">
            <v>Malfy Gin: Blood Orange 25ml</v>
          </cell>
          <cell r="G466">
            <v>0</v>
          </cell>
        </row>
        <row r="467">
          <cell r="C467" t="str">
            <v>Malfy Gin: Blood Orange 50ml</v>
          </cell>
          <cell r="G467">
            <v>0</v>
          </cell>
        </row>
        <row r="468">
          <cell r="C468" t="str">
            <v>Malfy Gin: Lemon 25ml</v>
          </cell>
          <cell r="G468">
            <v>0</v>
          </cell>
        </row>
        <row r="469">
          <cell r="C469" t="str">
            <v>Malfy Gin: Lemon 50ml</v>
          </cell>
          <cell r="G469">
            <v>0</v>
          </cell>
        </row>
        <row r="470">
          <cell r="C470" t="str">
            <v>Ceder's Classic Non-Alcoholic 25ml</v>
          </cell>
          <cell r="G470">
            <v>0</v>
          </cell>
        </row>
        <row r="471">
          <cell r="C471" t="str">
            <v>Ceder's Classic Non-Alcoholic 50ml</v>
          </cell>
          <cell r="G471">
            <v>0</v>
          </cell>
        </row>
        <row r="472">
          <cell r="C472" t="str">
            <v>Olmeca Silver Tequila 25ml</v>
          </cell>
          <cell r="G472">
            <v>0</v>
          </cell>
        </row>
        <row r="473">
          <cell r="C473" t="str">
            <v>Olmeca Silver Tequila</v>
          </cell>
          <cell r="G473">
            <v>0</v>
          </cell>
        </row>
        <row r="474">
          <cell r="C474" t="str">
            <v>Absolut Vodka 25ml</v>
          </cell>
          <cell r="G474">
            <v>0</v>
          </cell>
        </row>
        <row r="475">
          <cell r="C475" t="str">
            <v>Absolute Vodka 50ml</v>
          </cell>
          <cell r="G475">
            <v>0</v>
          </cell>
        </row>
        <row r="476">
          <cell r="C476" t="str">
            <v>Bacardi Spiced Rum 25ml</v>
          </cell>
          <cell r="G476">
            <v>0</v>
          </cell>
        </row>
        <row r="477">
          <cell r="C477" t="str">
            <v>Barcardi Spiced Rum 50ml</v>
          </cell>
          <cell r="G477">
            <v>0</v>
          </cell>
        </row>
        <row r="478">
          <cell r="C478" t="str">
            <v>Bacardi Carta Blanca Rum 25ml</v>
          </cell>
          <cell r="G478">
            <v>0</v>
          </cell>
        </row>
        <row r="479">
          <cell r="C479" t="str">
            <v>Barcardi Carta Blanc Rum</v>
          </cell>
          <cell r="G479">
            <v>0</v>
          </cell>
        </row>
        <row r="480">
          <cell r="C480" t="str">
            <v>Jack Daniel's 25ml</v>
          </cell>
          <cell r="G480">
            <v>0</v>
          </cell>
        </row>
        <row r="481">
          <cell r="C481" t="str">
            <v>Jack Daniels 50ml</v>
          </cell>
          <cell r="G481">
            <v>0</v>
          </cell>
        </row>
        <row r="482">
          <cell r="C482" t="str">
            <v>Vecchia Romagna Brandy 25ml</v>
          </cell>
          <cell r="G482">
            <v>0</v>
          </cell>
        </row>
        <row r="483">
          <cell r="C483" t="str">
            <v>Vecchia Romagna Brandy</v>
          </cell>
          <cell r="G483">
            <v>0</v>
          </cell>
        </row>
        <row r="484">
          <cell r="C484" t="str">
            <v>Disaronno Amaretto 25ml</v>
          </cell>
          <cell r="G484">
            <v>0</v>
          </cell>
        </row>
        <row r="485">
          <cell r="C485" t="str">
            <v>Disaronno Amaretto 50ml</v>
          </cell>
          <cell r="G485">
            <v>0</v>
          </cell>
        </row>
        <row r="486">
          <cell r="C486" t="str">
            <v>Italicus Bergamot Liqueur 25ml</v>
          </cell>
          <cell r="G486">
            <v>0</v>
          </cell>
        </row>
        <row r="487">
          <cell r="C487" t="str">
            <v>Italicus Bergamot Liqueur</v>
          </cell>
          <cell r="G487">
            <v>0</v>
          </cell>
        </row>
        <row r="488">
          <cell r="C488" t="str">
            <v>Baileys 50ml</v>
          </cell>
          <cell r="G488">
            <v>0</v>
          </cell>
        </row>
        <row r="489">
          <cell r="C489" t="str">
            <v>Citrus Cooler</v>
          </cell>
          <cell r="G489">
            <v>0</v>
          </cell>
        </row>
        <row r="490">
          <cell r="C490" t="str">
            <v>Apple &amp; Elderflower Cooler</v>
          </cell>
          <cell r="G490">
            <v>0</v>
          </cell>
        </row>
        <row r="491">
          <cell r="C491" t="str">
            <v>Morello Cherry Cooler</v>
          </cell>
          <cell r="G491">
            <v>0</v>
          </cell>
        </row>
        <row r="492">
          <cell r="C492" t="str">
            <v>Cloudy Lemonade</v>
          </cell>
          <cell r="G492">
            <v>0</v>
          </cell>
        </row>
        <row r="493">
          <cell r="C493" t="str">
            <v>Strawberry Lemonade</v>
          </cell>
          <cell r="G493">
            <v>0</v>
          </cell>
        </row>
        <row r="494">
          <cell r="C494" t="str">
            <v>Peach Iced Tea</v>
          </cell>
          <cell r="G494">
            <v>0</v>
          </cell>
        </row>
        <row r="495">
          <cell r="C495" t="str">
            <v>Lemon Iced Tea</v>
          </cell>
          <cell r="G495">
            <v>0</v>
          </cell>
        </row>
        <row r="496">
          <cell r="C496" t="str">
            <v xml:space="preserve">Coca Cola Original </v>
          </cell>
          <cell r="G496">
            <v>0</v>
          </cell>
        </row>
        <row r="497">
          <cell r="C497" t="str">
            <v>Coca Cola Zero Sugar</v>
          </cell>
          <cell r="G497">
            <v>0</v>
          </cell>
        </row>
        <row r="498">
          <cell r="C498" t="str">
            <v>Diet Coke</v>
          </cell>
          <cell r="G498">
            <v>0</v>
          </cell>
        </row>
        <row r="499">
          <cell r="C499" t="str">
            <v>Sprite Zero</v>
          </cell>
          <cell r="G499">
            <v>0</v>
          </cell>
        </row>
        <row r="500">
          <cell r="C500" t="str">
            <v>Still/Sparkling Water</v>
          </cell>
          <cell r="G500">
            <v>0</v>
          </cell>
        </row>
        <row r="501">
          <cell r="C501" t="str">
            <v>San Pellegrino Orange 330Ml</v>
          </cell>
          <cell r="G501">
            <v>0</v>
          </cell>
        </row>
        <row r="502">
          <cell r="C502" t="str">
            <v>J2O Orange &amp; Passionfruit 275ml</v>
          </cell>
          <cell r="G502">
            <v>0</v>
          </cell>
        </row>
        <row r="503">
          <cell r="C503" t="str">
            <v>Appletiser</v>
          </cell>
          <cell r="G503">
            <v>0</v>
          </cell>
        </row>
        <row r="504">
          <cell r="C504" t="str">
            <v>Apple Juice 200ml</v>
          </cell>
          <cell r="G504">
            <v>0</v>
          </cell>
        </row>
        <row r="505">
          <cell r="C505" t="str">
            <v>Orange Juice 200ml</v>
          </cell>
          <cell r="G505">
            <v>0</v>
          </cell>
        </row>
        <row r="506">
          <cell r="C506" t="str">
            <v>Cranberry Juice 200ml</v>
          </cell>
          <cell r="G506">
            <v>0</v>
          </cell>
        </row>
        <row r="507">
          <cell r="C507" t="str">
            <v>Espresso</v>
          </cell>
          <cell r="G507">
            <v>0</v>
          </cell>
        </row>
        <row r="508">
          <cell r="C508" t="str">
            <v>Double Espresso</v>
          </cell>
          <cell r="G508">
            <v>0</v>
          </cell>
        </row>
        <row r="509">
          <cell r="C509" t="str">
            <v>Americano</v>
          </cell>
          <cell r="G509">
            <v>0</v>
          </cell>
        </row>
        <row r="510">
          <cell r="C510" t="str">
            <v>Caffe Latte</v>
          </cell>
          <cell r="G510">
            <v>0</v>
          </cell>
        </row>
        <row r="511">
          <cell r="C511" t="str">
            <v>Flat White</v>
          </cell>
          <cell r="G511">
            <v>0</v>
          </cell>
        </row>
        <row r="512">
          <cell r="C512" t="str">
            <v>Cappuccino</v>
          </cell>
          <cell r="G512">
            <v>0</v>
          </cell>
        </row>
        <row r="513">
          <cell r="C513" t="str">
            <v>Macchiato</v>
          </cell>
          <cell r="G513">
            <v>0</v>
          </cell>
        </row>
        <row r="514">
          <cell r="C514" t="str">
            <v>Mocha</v>
          </cell>
          <cell r="G514">
            <v>0</v>
          </cell>
        </row>
        <row r="515">
          <cell r="C515" t="str">
            <v>Hot Chocolate</v>
          </cell>
          <cell r="G515">
            <v>0</v>
          </cell>
        </row>
        <row r="516">
          <cell r="C516" t="str">
            <v>Selection of Teas</v>
          </cell>
          <cell r="G516">
            <v>0</v>
          </cell>
        </row>
        <row r="517">
          <cell r="C517" t="str">
            <v xml:space="preserve"> Luxardo Limoncello 25ml </v>
          </cell>
          <cell r="G517">
            <v>0</v>
          </cell>
        </row>
        <row r="518">
          <cell r="C518" t="str">
            <v>Luxardo Limoncello</v>
          </cell>
          <cell r="G518">
            <v>0</v>
          </cell>
        </row>
        <row r="519">
          <cell r="C519" t="str">
            <v xml:space="preserve"> Tokyo Hot Honey Chicken Rice (Regular) </v>
          </cell>
          <cell r="G519">
            <v>11.95</v>
          </cell>
        </row>
        <row r="520">
          <cell r="C520" t="str">
            <v xml:space="preserve"> Tokyo Hot Honey Chicken Rice (Large) </v>
          </cell>
          <cell r="G520">
            <v>13.95</v>
          </cell>
        </row>
        <row r="521">
          <cell r="C521" t="str">
            <v xml:space="preserve"> Sumo Carbonara Udon (Regular) </v>
          </cell>
          <cell r="G521">
            <v>11.45</v>
          </cell>
        </row>
        <row r="522">
          <cell r="C522" t="str">
            <v xml:space="preserve"> Japanese Cold Udon (Regular) </v>
          </cell>
          <cell r="G522">
            <v>6.95</v>
          </cell>
        </row>
        <row r="523">
          <cell r="C523" t="str">
            <v xml:space="preserve"> Genki Udon Salad (Regular) </v>
          </cell>
          <cell r="G523">
            <v>8.4499999999999993</v>
          </cell>
        </row>
        <row r="524">
          <cell r="C524" t="str">
            <v xml:space="preserve"> Genki Udon Salad Chicken (Regular) </v>
          </cell>
          <cell r="G524">
            <v>10.95</v>
          </cell>
        </row>
        <row r="525">
          <cell r="C525" t="str">
            <v xml:space="preserve"> Genki Udon Salad Salmon (Regular) </v>
          </cell>
          <cell r="G525">
            <v>10.95</v>
          </cell>
        </row>
        <row r="526">
          <cell r="C526" t="str">
            <v xml:space="preserve"> Genki Udon Salad Shiitake (Regular) </v>
          </cell>
          <cell r="G526">
            <v>10.95</v>
          </cell>
        </row>
        <row r="527">
          <cell r="C527" t="str">
            <v xml:space="preserve"> Katsu Chicken Rice Box (Regular) </v>
          </cell>
          <cell r="G527">
            <v>7.95</v>
          </cell>
        </row>
        <row r="528">
          <cell r="C528" t="str">
            <v xml:space="preserve"> Prawn Tempura Rice Box (Regular) </v>
          </cell>
          <cell r="G528">
            <v>7.95</v>
          </cell>
        </row>
        <row r="529">
          <cell r="C529" t="str">
            <v xml:space="preserve"> Pulled Shiitake Rice Box (Regular) </v>
          </cell>
          <cell r="G529">
            <v>7.95</v>
          </cell>
        </row>
        <row r="530">
          <cell r="C530" t="str">
            <v xml:space="preserve"> Sweet Soy Chicken Rice Box (Regular) </v>
          </cell>
          <cell r="G530">
            <v>7.95</v>
          </cell>
        </row>
        <row r="531">
          <cell r="C531" t="str">
            <v xml:space="preserve"> Marinated Salmon Rice Box (Regular) </v>
          </cell>
          <cell r="G531">
            <v>7.95</v>
          </cell>
        </row>
        <row r="532">
          <cell r="C532" t="str">
            <v xml:space="preserve"> Katsu Meal Deal (Small) </v>
          </cell>
          <cell r="G532">
            <v>9.9499999999999993</v>
          </cell>
        </row>
        <row r="533">
          <cell r="C533" t="str">
            <v xml:space="preserve"> Katsu Meal Deal (Regular) </v>
          </cell>
          <cell r="G533">
            <v>11.95</v>
          </cell>
        </row>
        <row r="534">
          <cell r="C534" t="str">
            <v xml:space="preserve"> Katsu Meal Deal (Large) </v>
          </cell>
          <cell r="G534">
            <v>12.95</v>
          </cell>
        </row>
        <row r="535">
          <cell r="C535" t="str">
            <v xml:space="preserve"> Yakisoba Chicken Meatballs (Regular) </v>
          </cell>
          <cell r="G535">
            <v>12.25</v>
          </cell>
        </row>
        <row r="536">
          <cell r="C536" t="str">
            <v xml:space="preserve"> Yakisoba Chicken Meatballs (Large) </v>
          </cell>
          <cell r="G536">
            <v>13.75</v>
          </cell>
        </row>
        <row r="537">
          <cell r="C537" t="str">
            <v xml:space="preserve"> Yakisoba Tofu (Regular) </v>
          </cell>
          <cell r="G537">
            <v>11.25</v>
          </cell>
        </row>
        <row r="538">
          <cell r="C538" t="str">
            <v xml:space="preserve"> Yakisoba Tofu (Large) </v>
          </cell>
          <cell r="G538">
            <v>13.25</v>
          </cell>
        </row>
        <row r="539">
          <cell r="C539" t="str">
            <v xml:space="preserve"> Pumpkin Korokke Curry Udon (Small) </v>
          </cell>
          <cell r="G539">
            <v>8.9499999999999993</v>
          </cell>
        </row>
        <row r="540">
          <cell r="C540" t="str">
            <v xml:space="preserve"> Pumpkin Korokke Curry Udon (Regular) </v>
          </cell>
          <cell r="G540">
            <v>10.95</v>
          </cell>
        </row>
        <row r="541">
          <cell r="C541" t="str">
            <v xml:space="preserve"> Pumpkin Korokke Curry Udon (Large) </v>
          </cell>
          <cell r="G541">
            <v>11.95</v>
          </cell>
        </row>
        <row r="542">
          <cell r="C542" t="str">
            <v xml:space="preserve"> Tantan Chicken Udon (Regular) </v>
          </cell>
          <cell r="G542">
            <v>13.25</v>
          </cell>
        </row>
        <row r="543">
          <cell r="C543" t="str">
            <v xml:space="preserve"> Tantan Chicken Udon (Large) </v>
          </cell>
          <cell r="G543">
            <v>15.25</v>
          </cell>
        </row>
        <row r="544">
          <cell r="C544" t="str">
            <v xml:space="preserve"> Tantan Mushroom Udon (Regular) </v>
          </cell>
          <cell r="G544">
            <v>12.75</v>
          </cell>
        </row>
        <row r="545">
          <cell r="C545" t="str">
            <v xml:space="preserve"> Tantan Mushroom Udon (Large) </v>
          </cell>
          <cell r="G545">
            <v>14.75</v>
          </cell>
        </row>
        <row r="546">
          <cell r="C546" t="str">
            <v xml:space="preserve"> BK (Small) </v>
          </cell>
          <cell r="G546">
            <v>4.95</v>
          </cell>
        </row>
        <row r="547">
          <cell r="C547" t="str">
            <v xml:space="preserve"> BK (Regular) </v>
          </cell>
          <cell r="G547">
            <v>6.95</v>
          </cell>
        </row>
        <row r="548">
          <cell r="C548" t="str">
            <v xml:space="preserve"> BK (Large) </v>
          </cell>
          <cell r="G548">
            <v>8.9499999999999993</v>
          </cell>
        </row>
        <row r="549">
          <cell r="C549" t="str">
            <v xml:space="preserve"> Kake (Small) </v>
          </cell>
          <cell r="G549">
            <v>4.95</v>
          </cell>
        </row>
        <row r="550">
          <cell r="C550" t="str">
            <v xml:space="preserve"> Kake (Regular) </v>
          </cell>
          <cell r="G550">
            <v>6.95</v>
          </cell>
        </row>
        <row r="551">
          <cell r="C551" t="str">
            <v xml:space="preserve"> Kake (Large) </v>
          </cell>
          <cell r="G551">
            <v>8.9499999999999993</v>
          </cell>
        </row>
        <row r="552">
          <cell r="C552" t="str">
            <v xml:space="preserve"> Curry Udon (Small) </v>
          </cell>
          <cell r="G552">
            <v>7.95</v>
          </cell>
        </row>
        <row r="553">
          <cell r="C553" t="str">
            <v xml:space="preserve"> Curry Udon (Regular) </v>
          </cell>
          <cell r="G553">
            <v>9.9499999999999993</v>
          </cell>
        </row>
        <row r="554">
          <cell r="C554" t="str">
            <v xml:space="preserve"> Curry Udon (Large) </v>
          </cell>
          <cell r="G554">
            <v>10.95</v>
          </cell>
        </row>
        <row r="555">
          <cell r="C555" t="str">
            <v xml:space="preserve"> Pork Tonkotsu (Small) </v>
          </cell>
          <cell r="G555">
            <v>11.25</v>
          </cell>
        </row>
        <row r="556">
          <cell r="C556" t="str">
            <v xml:space="preserve"> Pork Tonkotsu (Regular) </v>
          </cell>
          <cell r="G556">
            <v>13.25</v>
          </cell>
        </row>
        <row r="557">
          <cell r="C557" t="str">
            <v xml:space="preserve"> Pork Tonkotsu (Large) </v>
          </cell>
          <cell r="G557">
            <v>14.45</v>
          </cell>
        </row>
        <row r="558">
          <cell r="C558" t="str">
            <v xml:space="preserve"> Beef Nikutama (Small) </v>
          </cell>
          <cell r="G558">
            <v>10.75</v>
          </cell>
        </row>
        <row r="559">
          <cell r="C559" t="str">
            <v xml:space="preserve"> Beef Nikutama (Regular) </v>
          </cell>
          <cell r="G559">
            <v>12.75</v>
          </cell>
        </row>
        <row r="560">
          <cell r="C560" t="str">
            <v xml:space="preserve"> Beef Nikutama (Large) </v>
          </cell>
          <cell r="G560">
            <v>14.45</v>
          </cell>
        </row>
        <row r="561">
          <cell r="C561" t="str">
            <v xml:space="preserve"> Chicken Paitan (Small) </v>
          </cell>
          <cell r="G561">
            <v>10.25</v>
          </cell>
        </row>
        <row r="562">
          <cell r="C562" t="str">
            <v xml:space="preserve"> Chicken Paitan (Regular) </v>
          </cell>
          <cell r="G562">
            <v>11.75</v>
          </cell>
        </row>
        <row r="563">
          <cell r="C563" t="str">
            <v xml:space="preserve"> Chicken Paitan (Large) </v>
          </cell>
          <cell r="G563">
            <v>13.25</v>
          </cell>
        </row>
        <row r="564">
          <cell r="C564" t="str">
            <v xml:space="preserve"> Chicken Katsu Udon (Small) </v>
          </cell>
          <cell r="G564">
            <v>9.4499999999999993</v>
          </cell>
        </row>
        <row r="565">
          <cell r="C565" t="str">
            <v xml:space="preserve"> Chicken Katsu Udon (Regular) </v>
          </cell>
          <cell r="G565">
            <v>11.45</v>
          </cell>
        </row>
        <row r="566">
          <cell r="C566" t="str">
            <v xml:space="preserve"> Chicken Katsu Udon (Large) </v>
          </cell>
          <cell r="G566">
            <v>12.45</v>
          </cell>
        </row>
        <row r="567">
          <cell r="C567" t="str">
            <v xml:space="preserve"> "Creamy" Vegan Udon (Small) </v>
          </cell>
          <cell r="G567">
            <v>6.45</v>
          </cell>
        </row>
        <row r="568">
          <cell r="C568" t="str">
            <v xml:space="preserve"> "Creamy" Vegan Udon (Regular) </v>
          </cell>
          <cell r="G568">
            <v>8.4499999999999993</v>
          </cell>
        </row>
        <row r="569">
          <cell r="C569" t="str">
            <v xml:space="preserve"> "Creamy" Vegan Udon (Large) </v>
          </cell>
          <cell r="G569">
            <v>9.4499999999999993</v>
          </cell>
        </row>
        <row r="570">
          <cell r="C570" t="str">
            <v xml:space="preserve"> Pulled Shiitake Teriyaki (Regular) </v>
          </cell>
          <cell r="G570">
            <v>11.95</v>
          </cell>
        </row>
        <row r="571">
          <cell r="C571" t="str">
            <v xml:space="preserve"> Pulled Shiitake Teriyaki (Large) </v>
          </cell>
          <cell r="G571">
            <v>13.95</v>
          </cell>
        </row>
        <row r="572">
          <cell r="C572" t="str">
            <v xml:space="preserve"> Curry Rice (Small) </v>
          </cell>
          <cell r="G572">
            <v>7.95</v>
          </cell>
        </row>
        <row r="573">
          <cell r="C573" t="str">
            <v xml:space="preserve"> Curry Rice (Regular) </v>
          </cell>
          <cell r="G573">
            <v>9.9499999999999993</v>
          </cell>
        </row>
        <row r="574">
          <cell r="C574" t="str">
            <v xml:space="preserve"> Curry Rice (Large) </v>
          </cell>
          <cell r="G574">
            <v>10.95</v>
          </cell>
        </row>
        <row r="575">
          <cell r="C575" t="str">
            <v xml:space="preserve"> Chicken Katsu Rice (Small) </v>
          </cell>
          <cell r="G575">
            <v>9.4499999999999993</v>
          </cell>
        </row>
        <row r="576">
          <cell r="C576" t="str">
            <v xml:space="preserve"> Chicken Katsu Rice (Regular) </v>
          </cell>
          <cell r="G576">
            <v>11.45</v>
          </cell>
        </row>
        <row r="577">
          <cell r="C577" t="str">
            <v xml:space="preserve"> Chicken Katsu Rice (Large) </v>
          </cell>
          <cell r="G577">
            <v>12.45</v>
          </cell>
        </row>
        <row r="578">
          <cell r="C578" t="str">
            <v xml:space="preserve"> Chicken Teriyaki Rice (Regular) </v>
          </cell>
          <cell r="G578">
            <v>11.95</v>
          </cell>
        </row>
        <row r="579">
          <cell r="C579" t="str">
            <v xml:space="preserve"> Chicken Teriyaki Rice (Large) </v>
          </cell>
          <cell r="G579">
            <v>13.95</v>
          </cell>
        </row>
        <row r="580">
          <cell r="C580" t="str">
            <v xml:space="preserve"> Salmon Teriyaki Rice (Regular) </v>
          </cell>
          <cell r="G580">
            <v>11.95</v>
          </cell>
        </row>
        <row r="581">
          <cell r="C581" t="str">
            <v xml:space="preserve"> Salmon Teriyaki Rice (Large) </v>
          </cell>
          <cell r="G581">
            <v>13.95</v>
          </cell>
        </row>
        <row r="582">
          <cell r="C582" t="str">
            <v xml:space="preserve"> Pumpkin Korokke Curry Rice (Small) </v>
          </cell>
          <cell r="G582">
            <v>8.9499999999999993</v>
          </cell>
        </row>
        <row r="583">
          <cell r="C583" t="str">
            <v xml:space="preserve"> Pumpkin Korokke Curry Rice (Regular) </v>
          </cell>
          <cell r="G583">
            <v>10.95</v>
          </cell>
        </row>
        <row r="584">
          <cell r="C584" t="str">
            <v xml:space="preserve"> Pumpkin Korokke Curry Rice (Large) </v>
          </cell>
          <cell r="G584">
            <v>11.95</v>
          </cell>
        </row>
        <row r="585">
          <cell r="C585" t="str">
            <v xml:space="preserve"> Prawn (Regular) </v>
          </cell>
          <cell r="G585">
            <v>2.4500000000000002</v>
          </cell>
        </row>
        <row r="586">
          <cell r="C586" t="str">
            <v xml:space="preserve"> Kakiage (Regular) </v>
          </cell>
          <cell r="G586">
            <v>2.85</v>
          </cell>
        </row>
        <row r="587">
          <cell r="C587" t="str">
            <v xml:space="preserve"> Chicken Karaage (Regular) </v>
          </cell>
          <cell r="G587">
            <v>2.15</v>
          </cell>
        </row>
        <row r="588">
          <cell r="C588" t="str">
            <v xml:space="preserve"> Sweet Potato (Regular) </v>
          </cell>
          <cell r="G588">
            <v>1.35</v>
          </cell>
        </row>
        <row r="589">
          <cell r="C589" t="str">
            <v xml:space="preserve"> Katsu Chicken (Regular) </v>
          </cell>
          <cell r="G589">
            <v>2.75</v>
          </cell>
        </row>
        <row r="590">
          <cell r="C590" t="str">
            <v xml:space="preserve"> Takoyaki (Regular) </v>
          </cell>
          <cell r="G590">
            <v>1.25</v>
          </cell>
        </row>
        <row r="591">
          <cell r="C591" t="str">
            <v xml:space="preserve"> Chicken Wing Tempura (Regular) </v>
          </cell>
          <cell r="G591">
            <v>1.25</v>
          </cell>
        </row>
        <row r="592">
          <cell r="C592" t="str">
            <v xml:space="preserve"> Chicken Gyoza (Regular) </v>
          </cell>
          <cell r="G592">
            <v>1</v>
          </cell>
        </row>
        <row r="593">
          <cell r="C593" t="str">
            <v xml:space="preserve"> Gyoza Veg (Regular) </v>
          </cell>
          <cell r="G593">
            <v>1</v>
          </cell>
        </row>
        <row r="594">
          <cell r="C594" t="str">
            <v xml:space="preserve"> Pumpkin Korokke (Regular) </v>
          </cell>
          <cell r="G594">
            <v>1.65</v>
          </cell>
        </row>
        <row r="595">
          <cell r="C595" t="str">
            <v xml:space="preserve"> Soft Shell Crab Tempura (Regular) </v>
          </cell>
          <cell r="G595">
            <v>2.75</v>
          </cell>
        </row>
        <row r="596">
          <cell r="C596" t="str">
            <v xml:space="preserve"> Babycorn Tempura (Regular) </v>
          </cell>
          <cell r="G596">
            <v>1</v>
          </cell>
        </row>
        <row r="597">
          <cell r="C597" t="str">
            <v xml:space="preserve"> Sugar Udonuts x 6 (Regular) </v>
          </cell>
          <cell r="G597">
            <v>2.5</v>
          </cell>
        </row>
        <row r="598">
          <cell r="C598" t="str">
            <v xml:space="preserve"> Cinnamon Udonuts x 6 (Regular) </v>
          </cell>
          <cell r="G598">
            <v>2.5</v>
          </cell>
        </row>
        <row r="599">
          <cell r="C599" t="str">
            <v xml:space="preserve"> Matcha Udonuts x 6 (Regular) </v>
          </cell>
          <cell r="G599">
            <v>2.5</v>
          </cell>
        </row>
        <row r="600">
          <cell r="C600" t="str">
            <v xml:space="preserve"> Gyoza Apple (Regular) </v>
          </cell>
          <cell r="G600">
            <v>1</v>
          </cell>
        </row>
        <row r="601">
          <cell r="C601" t="str">
            <v xml:space="preserve"> Little Moon Chocolate (Regular) </v>
          </cell>
          <cell r="G601">
            <v>3.5</v>
          </cell>
        </row>
        <row r="602">
          <cell r="C602" t="str">
            <v xml:space="preserve"> Little Moon Strawberry (Regular) </v>
          </cell>
          <cell r="G602">
            <v>3.5</v>
          </cell>
        </row>
        <row r="603">
          <cell r="C603" t="str">
            <v xml:space="preserve"> Little Moons Yuzu &amp; Lemon Cheesecake (Regular) </v>
          </cell>
          <cell r="G603">
            <v>3.5</v>
          </cell>
        </row>
        <row r="604">
          <cell r="C604" t="str">
            <v xml:space="preserve"> Dorayaki Pancakes - Custard (Regular) </v>
          </cell>
          <cell r="G604">
            <v>3.25</v>
          </cell>
        </row>
        <row r="605">
          <cell r="C605" t="str">
            <v xml:space="preserve"> Dorayaki Pancakes - Chocolate (Regular) </v>
          </cell>
          <cell r="G605">
            <v>3.25</v>
          </cell>
        </row>
        <row r="606">
          <cell r="C606" t="str">
            <v xml:space="preserve"> Dorayaki Pancakes - Strawberry (Regular) </v>
          </cell>
          <cell r="G606">
            <v>3.25</v>
          </cell>
        </row>
        <row r="607">
          <cell r="C607" t="str">
            <v xml:space="preserve"> Chicken Meatball Skewer (Regular) </v>
          </cell>
          <cell r="G607">
            <v>2.5</v>
          </cell>
        </row>
        <row r="608">
          <cell r="C608" t="str">
            <v xml:space="preserve"> Kimchi (Regular) </v>
          </cell>
          <cell r="G608">
            <v>1.95</v>
          </cell>
        </row>
        <row r="609">
          <cell r="C609" t="str">
            <v xml:space="preserve"> Wakame (Regular) </v>
          </cell>
          <cell r="G609">
            <v>1.5</v>
          </cell>
        </row>
        <row r="610">
          <cell r="C610" t="str">
            <v xml:space="preserve"> Extra Carrot &amp; Daikon (Regular) </v>
          </cell>
          <cell r="G610">
            <v>2</v>
          </cell>
        </row>
        <row r="611">
          <cell r="C611" t="str">
            <v xml:space="preserve"> Extra Shiitake (Regular) </v>
          </cell>
          <cell r="G611">
            <v>3</v>
          </cell>
        </row>
        <row r="612">
          <cell r="C612" t="str">
            <v xml:space="preserve"> Spicy Edamame (Regular) </v>
          </cell>
          <cell r="G612">
            <v>1.5</v>
          </cell>
        </row>
        <row r="613">
          <cell r="C613" t="str">
            <v xml:space="preserve"> Edamame Salted (Regular) </v>
          </cell>
          <cell r="G613">
            <v>1.25</v>
          </cell>
        </row>
        <row r="614">
          <cell r="C614" t="str">
            <v xml:space="preserve"> Udon Chips Spicy (Regular) </v>
          </cell>
          <cell r="G614">
            <v>2.5</v>
          </cell>
        </row>
        <row r="615">
          <cell r="C615" t="str">
            <v xml:space="preserve"> Udon Chips Seaweed (Regular) </v>
          </cell>
          <cell r="G615">
            <v>2.5</v>
          </cell>
        </row>
        <row r="616">
          <cell r="C616" t="str">
            <v xml:space="preserve"> Udon Chips Cheesy (Regular) </v>
          </cell>
          <cell r="G616">
            <v>2.5</v>
          </cell>
        </row>
        <row r="617">
          <cell r="C617" t="str">
            <v xml:space="preserve"> Onsen Egg (Regular) </v>
          </cell>
          <cell r="G617">
            <v>1.5</v>
          </cell>
        </row>
        <row r="618">
          <cell r="C618" t="str">
            <v xml:space="preserve"> Rice Bowl (Regular) </v>
          </cell>
          <cell r="G618">
            <v>3</v>
          </cell>
        </row>
        <row r="619">
          <cell r="C619" t="str">
            <v xml:space="preserve"> Tofu Puff Skewers (Regular) </v>
          </cell>
          <cell r="G619">
            <v>2.5</v>
          </cell>
        </row>
        <row r="620">
          <cell r="C620" t="str">
            <v xml:space="preserve"> Chu-Lo Lemon (Regular) </v>
          </cell>
          <cell r="G620">
            <v>2.95</v>
          </cell>
        </row>
        <row r="621">
          <cell r="C621" t="str">
            <v xml:space="preserve"> Lipton Lemon Ice Tea (Regular) </v>
          </cell>
          <cell r="G621">
            <v>2.35</v>
          </cell>
        </row>
        <row r="622">
          <cell r="C622" t="str">
            <v xml:space="preserve"> Lipton Peach Ice Tea (Regular) </v>
          </cell>
          <cell r="G622">
            <v>2.35</v>
          </cell>
        </row>
        <row r="623">
          <cell r="C623" t="str">
            <v xml:space="preserve"> Asahi Zero Bottle (Regular) </v>
          </cell>
          <cell r="G623">
            <v>4.25</v>
          </cell>
        </row>
        <row r="624">
          <cell r="C624" t="str">
            <v xml:space="preserve"> Iced Matcha Latte (Regular) </v>
          </cell>
          <cell r="G624">
            <v>3.9</v>
          </cell>
        </row>
        <row r="625">
          <cell r="C625" t="str">
            <v xml:space="preserve"> Iced White Chocolate Matcha Latte (Regular) </v>
          </cell>
          <cell r="G625">
            <v>4.5</v>
          </cell>
        </row>
        <row r="626">
          <cell r="C626" t="str">
            <v xml:space="preserve"> Iced Cherry Matcha Latte (Regular) </v>
          </cell>
          <cell r="G626">
            <v>4.5</v>
          </cell>
        </row>
        <row r="627">
          <cell r="C627" t="str">
            <v xml:space="preserve"> Soda (Regular) </v>
          </cell>
          <cell r="G627">
            <v>3.75</v>
          </cell>
        </row>
        <row r="628">
          <cell r="C628" t="str">
            <v xml:space="preserve"> Green Tea Can (Regular) </v>
          </cell>
          <cell r="G628">
            <v>3.65</v>
          </cell>
        </row>
        <row r="629">
          <cell r="C629" t="str">
            <v xml:space="preserve"> Ramune Lemonade (Regular) </v>
          </cell>
          <cell r="G629">
            <v>3.65</v>
          </cell>
        </row>
        <row r="630">
          <cell r="C630" t="str">
            <v xml:space="preserve"> Kombocha (Regular) </v>
          </cell>
          <cell r="G630">
            <v>3.65</v>
          </cell>
        </row>
        <row r="631">
          <cell r="C631" t="str">
            <v xml:space="preserve"> Water Sparkling (Regular) </v>
          </cell>
          <cell r="G631">
            <v>2.25</v>
          </cell>
        </row>
        <row r="632">
          <cell r="C632" t="str">
            <v xml:space="preserve"> Water Still (Regular) </v>
          </cell>
          <cell r="G632">
            <v>2.25</v>
          </cell>
        </row>
        <row r="633">
          <cell r="C633" t="str">
            <v xml:space="preserve"> Orange Juice (Regular) </v>
          </cell>
          <cell r="G633">
            <v>3.25</v>
          </cell>
        </row>
        <row r="634">
          <cell r="C634" t="str">
            <v xml:space="preserve"> Chu-Lo Apple (Regular) </v>
          </cell>
          <cell r="G634">
            <v>2.95</v>
          </cell>
        </row>
        <row r="635">
          <cell r="C635" t="str">
            <v xml:space="preserve"> Yuzu &amp; Elderflower Saké Spritz (Regular) </v>
          </cell>
          <cell r="G635">
            <v>6.45</v>
          </cell>
        </row>
        <row r="636">
          <cell r="C636" t="str">
            <v xml:space="preserve"> Asahi Bottle (Regular) </v>
          </cell>
          <cell r="G636">
            <v>5.25</v>
          </cell>
        </row>
        <row r="637">
          <cell r="C637" t="str">
            <v xml:space="preserve"> Shima Lychee (Regular) </v>
          </cell>
          <cell r="G637">
            <v>6.45</v>
          </cell>
        </row>
        <row r="638">
          <cell r="C638" t="str">
            <v xml:space="preserve"> 196 Grapefruit Cocktail (Regular) </v>
          </cell>
          <cell r="G638">
            <v>6.45</v>
          </cell>
        </row>
        <row r="639">
          <cell r="C639" t="str">
            <v xml:space="preserve"> 196 Lemon Cocktail (Regular) </v>
          </cell>
          <cell r="G639">
            <v>6.45</v>
          </cell>
        </row>
        <row r="640">
          <cell r="C640" t="str">
            <v xml:space="preserve"> Beef Nikutama (Regular) </v>
          </cell>
          <cell r="G640">
            <v>4.95</v>
          </cell>
        </row>
        <row r="641">
          <cell r="C641" t="str">
            <v xml:space="preserve"> Kids Chicken Paitan (Regular) </v>
          </cell>
          <cell r="G641">
            <v>4.95</v>
          </cell>
        </row>
        <row r="642">
          <cell r="C642" t="str">
            <v xml:space="preserve"> Kids Bento Rice (Regular) </v>
          </cell>
          <cell r="G642">
            <v>4.95</v>
          </cell>
        </row>
        <row r="643">
          <cell r="C643" t="str">
            <v xml:space="preserve"> Kids Bento Udon (Regular) </v>
          </cell>
          <cell r="G643">
            <v>4.95</v>
          </cell>
        </row>
        <row r="644">
          <cell r="C644" t="str">
            <v xml:space="preserve"> Kids Katsu Chicken Rice (Regular) </v>
          </cell>
          <cell r="G644">
            <v>4.95</v>
          </cell>
        </row>
        <row r="645">
          <cell r="C645" t="str">
            <v xml:space="preserve"> Kids Katsu Chicken Udon (Regular) </v>
          </cell>
          <cell r="G645">
            <v>4.95</v>
          </cell>
        </row>
        <row r="646">
          <cell r="C646" t="str">
            <v xml:space="preserve"> Kids Pumpkin Rice (Regular) </v>
          </cell>
          <cell r="G646">
            <v>4.95</v>
          </cell>
        </row>
        <row r="647">
          <cell r="C647" t="str">
            <v xml:space="preserve"> Kids Pumpkin Udon (Regular) </v>
          </cell>
          <cell r="G647">
            <v>4.95</v>
          </cell>
        </row>
        <row r="648">
          <cell r="C648" t="str">
            <v>Salmon Nigiri</v>
          </cell>
          <cell r="G648">
            <v>5.5</v>
          </cell>
        </row>
        <row r="649">
          <cell r="C649" t="str">
            <v>Tuna Nigiri</v>
          </cell>
          <cell r="G649">
            <v>5.5</v>
          </cell>
        </row>
        <row r="650">
          <cell r="C650" t="str">
            <v>Salmon Maki</v>
          </cell>
          <cell r="G650">
            <v>4.5</v>
          </cell>
        </row>
        <row r="651">
          <cell r="C651" t="str">
            <v>Crunchy California Roll</v>
          </cell>
          <cell r="G651">
            <v>5.5</v>
          </cell>
        </row>
        <row r="652">
          <cell r="C652" t="str">
            <v>Konbini Tuna Onigiri</v>
          </cell>
          <cell r="G652">
            <v>4.5</v>
          </cell>
        </row>
        <row r="653">
          <cell r="C653" t="str">
            <v>Avocado Maki</v>
          </cell>
          <cell r="G653">
            <v>3.5</v>
          </cell>
        </row>
        <row r="654">
          <cell r="C654" t="str">
            <v>Sesame Cucumber Maki</v>
          </cell>
          <cell r="G654">
            <v>3.5</v>
          </cell>
        </row>
        <row r="655">
          <cell r="C655" t="str">
            <v>Classic Edamame</v>
          </cell>
          <cell r="G655">
            <v>3.5</v>
          </cell>
        </row>
        <row r="656">
          <cell r="C656" t="str">
            <v>Kaiso Seaweed</v>
          </cell>
          <cell r="G656">
            <v>4.5</v>
          </cell>
        </row>
        <row r="657">
          <cell r="C657" t="str">
            <v>Vegetable Inari Taco</v>
          </cell>
          <cell r="G657">
            <v>4.5</v>
          </cell>
        </row>
        <row r="658">
          <cell r="C658" t="str">
            <v>Yasai Roll</v>
          </cell>
          <cell r="G658">
            <v>5.5</v>
          </cell>
        </row>
        <row r="659">
          <cell r="C659" t="str">
            <v>Yasai Handroll</v>
          </cell>
          <cell r="G659">
            <v>5.95</v>
          </cell>
        </row>
        <row r="660">
          <cell r="C660" t="str">
            <v>Volcano Roll</v>
          </cell>
          <cell r="G660">
            <v>6.5</v>
          </cell>
        </row>
        <row r="661">
          <cell r="C661" t="str">
            <v>Spicy Chicken Katsu Roll</v>
          </cell>
          <cell r="G661">
            <v>5.5</v>
          </cell>
        </row>
        <row r="662">
          <cell r="C662" t="str">
            <v>Hoisin Duck Roll</v>
          </cell>
          <cell r="G662">
            <v>6</v>
          </cell>
        </row>
        <row r="663">
          <cell r="C663" t="str">
            <v>Korean BBQ Chicken Roll</v>
          </cell>
          <cell r="G663">
            <v>5.5</v>
          </cell>
        </row>
        <row r="664">
          <cell r="C664" t="str">
            <v>California Handroll</v>
          </cell>
          <cell r="G664">
            <v>5.95</v>
          </cell>
        </row>
        <row r="665">
          <cell r="C665" t="str">
            <v>Salmon &amp; Avocado Handroll</v>
          </cell>
          <cell r="G665">
            <v>6.5</v>
          </cell>
        </row>
        <row r="666">
          <cell r="C666" t="str">
            <v>YO! Roll</v>
          </cell>
          <cell r="G666">
            <v>6</v>
          </cell>
        </row>
        <row r="667">
          <cell r="C667" t="str">
            <v>Dynamite Roll</v>
          </cell>
          <cell r="G667">
            <v>6.5</v>
          </cell>
        </row>
        <row r="668">
          <cell r="C668" t="str">
            <v>Monster Maki</v>
          </cell>
          <cell r="G668">
            <v>6.5</v>
          </cell>
        </row>
        <row r="669">
          <cell r="C669" t="str">
            <v>Popcorn Prawn Roll</v>
          </cell>
          <cell r="G669">
            <v>6.5</v>
          </cell>
        </row>
        <row r="670">
          <cell r="C670" t="str">
            <v>Salmon Dragon Roll</v>
          </cell>
          <cell r="G670">
            <v>6.5</v>
          </cell>
        </row>
        <row r="671">
          <cell r="C671" t="str">
            <v>Aburi Scallop Roll</v>
          </cell>
          <cell r="G671">
            <v>6.5</v>
          </cell>
        </row>
        <row r="672">
          <cell r="C672" t="str">
            <v>Nigiri &amp; Maki Mix</v>
          </cell>
          <cell r="G672">
            <v>7.5</v>
          </cell>
        </row>
        <row r="673">
          <cell r="C673" t="str">
            <v>Salmon Sashimi</v>
          </cell>
          <cell r="G673">
            <v>7.5</v>
          </cell>
        </row>
        <row r="674">
          <cell r="C674" t="str">
            <v>Tuna Sashimi</v>
          </cell>
          <cell r="G674">
            <v>8.5</v>
          </cell>
        </row>
        <row r="675">
          <cell r="C675" t="str">
            <v>Salmon Top Hits</v>
          </cell>
          <cell r="G675">
            <v>8.5</v>
          </cell>
        </row>
        <row r="676">
          <cell r="C676" t="str">
            <v>Kimchi Chicken Salad</v>
          </cell>
          <cell r="G676">
            <v>6</v>
          </cell>
        </row>
        <row r="677">
          <cell r="C677" t="str">
            <v>Chicken Katsu Sushi Sando</v>
          </cell>
          <cell r="G677">
            <v>7.5</v>
          </cell>
        </row>
        <row r="678">
          <cell r="C678" t="str">
            <v>Sushi for Two</v>
          </cell>
          <cell r="G678">
            <v>18.5</v>
          </cell>
        </row>
        <row r="679">
          <cell r="C679" t="str">
            <v>Furi Furi Chicken (Salt + Pepper Seasoning)</v>
          </cell>
          <cell r="G679">
            <v>6.95</v>
          </cell>
        </row>
        <row r="680">
          <cell r="C680" t="str">
            <v>Furi Furi Chicken (Cheese Seasoning)</v>
          </cell>
          <cell r="G680">
            <v>6.95</v>
          </cell>
        </row>
        <row r="681">
          <cell r="C681" t="str">
            <v>Cod + Shiso Tempura</v>
          </cell>
          <cell r="G681">
            <v>7.95</v>
          </cell>
        </row>
        <row r="682">
          <cell r="C682" t="str">
            <v>Popcorn Shrimp</v>
          </cell>
          <cell r="G682">
            <v>8.5</v>
          </cell>
        </row>
        <row r="683">
          <cell r="C683" t="str">
            <v>Spicy Pepper Squid</v>
          </cell>
          <cell r="G683">
            <v>8.5</v>
          </cell>
        </row>
        <row r="684">
          <cell r="C684" t="str">
            <v>Tempura Cod Bao</v>
          </cell>
          <cell r="G684">
            <v>4.95</v>
          </cell>
        </row>
        <row r="685">
          <cell r="C685" t="str">
            <v>Pulled Shiitake Bao</v>
          </cell>
          <cell r="G685">
            <v>4.5</v>
          </cell>
        </row>
        <row r="686">
          <cell r="C686" t="str">
            <v>Korean Chicken Bao</v>
          </cell>
          <cell r="G686">
            <v>4.5</v>
          </cell>
        </row>
        <row r="687">
          <cell r="C687" t="str">
            <v>Chicken Katsu</v>
          </cell>
          <cell r="G687">
            <v>6.95</v>
          </cell>
        </row>
        <row r="688">
          <cell r="C688" t="str">
            <v>Pumpkin Katsu</v>
          </cell>
          <cell r="G688">
            <v>6.5</v>
          </cell>
        </row>
        <row r="689">
          <cell r="C689" t="str">
            <v>Prawn Katsu</v>
          </cell>
          <cell r="G689">
            <v>7.95</v>
          </cell>
        </row>
        <row r="690">
          <cell r="C690" t="str">
            <v>Japanese Fried Chicken</v>
          </cell>
          <cell r="G690">
            <v>7.95</v>
          </cell>
        </row>
        <row r="691">
          <cell r="C691" t="str">
            <v>Korean Fried Chicken</v>
          </cell>
          <cell r="G691">
            <v>7.95</v>
          </cell>
        </row>
        <row r="692">
          <cell r="C692" t="str">
            <v>Chicken Yakitori</v>
          </cell>
          <cell r="G692">
            <v>6.95</v>
          </cell>
        </row>
        <row r="693">
          <cell r="C693" t="str">
            <v>Chicken Lollipop</v>
          </cell>
          <cell r="G693">
            <v>6.5</v>
          </cell>
        </row>
        <row r="694">
          <cell r="C694" t="str">
            <v>Chicken Teriyaki</v>
          </cell>
          <cell r="G694">
            <v>6.95</v>
          </cell>
        </row>
        <row r="695">
          <cell r="C695" t="str">
            <v>Beef Teriyaki</v>
          </cell>
          <cell r="G695">
            <v>7.95</v>
          </cell>
        </row>
        <row r="696">
          <cell r="C696" t="str">
            <v>Pulled Shiitake Teriyaki</v>
          </cell>
          <cell r="G696">
            <v>7.95</v>
          </cell>
        </row>
        <row r="697">
          <cell r="C697" t="str">
            <v>Vegetable Gyoza (5)</v>
          </cell>
          <cell r="G697">
            <v>6.95</v>
          </cell>
        </row>
        <row r="698">
          <cell r="C698" t="str">
            <v>Chicken Gyoza (5)</v>
          </cell>
          <cell r="G698">
            <v>7.5</v>
          </cell>
        </row>
        <row r="699">
          <cell r="C699" t="str">
            <v>Loaded Vegetable Korean Gyoza</v>
          </cell>
          <cell r="G699">
            <v>7.95</v>
          </cell>
        </row>
        <row r="700">
          <cell r="C700" t="str">
            <v>Loaded Chicken Teriyaki Gyoza</v>
          </cell>
          <cell r="G700">
            <v>7.95</v>
          </cell>
        </row>
        <row r="701">
          <cell r="C701" t="str">
            <v>Vegetable Yakisoba</v>
          </cell>
          <cell r="G701">
            <v>5.95</v>
          </cell>
        </row>
        <row r="702">
          <cell r="C702" t="str">
            <v>Chicken Yakisoba</v>
          </cell>
          <cell r="G702">
            <v>6.95</v>
          </cell>
        </row>
        <row r="703">
          <cell r="C703" t="str">
            <v>Salmon Yakisoba</v>
          </cell>
          <cell r="G703">
            <v>6.95</v>
          </cell>
        </row>
        <row r="704">
          <cell r="C704" t="str">
            <v>Prawn Crackers</v>
          </cell>
          <cell r="G704">
            <v>2.95</v>
          </cell>
        </row>
        <row r="705">
          <cell r="C705" t="str">
            <v>Pickled Kimchi Cucumber</v>
          </cell>
          <cell r="G705">
            <v>1.95</v>
          </cell>
        </row>
        <row r="706">
          <cell r="C706" t="str">
            <v>YO! Fries</v>
          </cell>
          <cell r="G706">
            <v>4.95</v>
          </cell>
        </row>
        <row r="707">
          <cell r="C707" t="str">
            <v>Hoisin Duck Fries</v>
          </cell>
          <cell r="G707">
            <v>6.95</v>
          </cell>
        </row>
        <row r="708">
          <cell r="C708" t="str">
            <v>Chicken Katsu Curry</v>
          </cell>
          <cell r="G708">
            <v>11.95</v>
          </cell>
        </row>
        <row r="709">
          <cell r="C709" t="str">
            <v>Pumpkin Katsu Curry</v>
          </cell>
          <cell r="G709">
            <v>10.95</v>
          </cell>
        </row>
        <row r="710">
          <cell r="C710" t="str">
            <v>Prawn Katsu Curry</v>
          </cell>
          <cell r="G710">
            <v>12.95</v>
          </cell>
        </row>
        <row r="711">
          <cell r="C711" t="str">
            <v>Vegetable Firecracker Fried Rice</v>
          </cell>
          <cell r="G711">
            <v>5.95</v>
          </cell>
        </row>
        <row r="712">
          <cell r="C712" t="str">
            <v>Chicken Firecracker Fried Rice</v>
          </cell>
          <cell r="G712">
            <v>6.5</v>
          </cell>
        </row>
        <row r="713">
          <cell r="C713" t="str">
            <v>Salmon Firecracker Fried Rice</v>
          </cell>
          <cell r="G713">
            <v>6.95</v>
          </cell>
        </row>
        <row r="714">
          <cell r="C714" t="str">
            <v>Chicken Teriyaki Donburi</v>
          </cell>
          <cell r="G714">
            <v>12.95</v>
          </cell>
        </row>
        <row r="715">
          <cell r="C715" t="str">
            <v>Beef Teriyaki Donburi</v>
          </cell>
          <cell r="G715">
            <v>13.95</v>
          </cell>
        </row>
        <row r="716">
          <cell r="C716" t="str">
            <v>Pulled Shiitake Teriyaki Donburi</v>
          </cell>
          <cell r="G716">
            <v>13.95</v>
          </cell>
        </row>
        <row r="717">
          <cell r="C717" t="str">
            <v>Korean Fried Chicken Donburi</v>
          </cell>
          <cell r="G717">
            <v>13.95</v>
          </cell>
        </row>
        <row r="718">
          <cell r="C718" t="str">
            <v>Vegetable Gyoza Ramen</v>
          </cell>
          <cell r="G718">
            <v>11.95</v>
          </cell>
        </row>
        <row r="719">
          <cell r="C719" t="str">
            <v>Chicken Teriyaki Ramen</v>
          </cell>
          <cell r="G719">
            <v>12.95</v>
          </cell>
        </row>
        <row r="720">
          <cell r="C720" t="str">
            <v>Spicy Seafood Ramen</v>
          </cell>
          <cell r="G720">
            <v>12.95</v>
          </cell>
        </row>
        <row r="721">
          <cell r="C721" t="str">
            <v>Spicy Salmon Poke Bowl</v>
          </cell>
          <cell r="G721">
            <v>13.95</v>
          </cell>
        </row>
        <row r="722">
          <cell r="C722" t="str">
            <v>Sriracha Chicken Poke Bowl</v>
          </cell>
          <cell r="G722">
            <v>12.95</v>
          </cell>
        </row>
        <row r="723">
          <cell r="C723" t="str">
            <v>Shiitake Teriyaki Poke Bowl</v>
          </cell>
          <cell r="G723">
            <v>13.95</v>
          </cell>
        </row>
        <row r="724">
          <cell r="C724" t="str">
            <v>Authentic Miso Soup</v>
          </cell>
          <cell r="G724">
            <v>3.5</v>
          </cell>
        </row>
        <row r="725">
          <cell r="C725" t="str">
            <v>Japanese Green Tea</v>
          </cell>
          <cell r="G725">
            <v>3.45</v>
          </cell>
        </row>
        <row r="726">
          <cell r="C726" t="str">
            <v>Belu Water (Still or Sparkling 330ml)</v>
          </cell>
          <cell r="G726">
            <v>2.95</v>
          </cell>
        </row>
        <row r="727">
          <cell r="C727" t="str">
            <v>Coca-Cola Classic 330ml</v>
          </cell>
          <cell r="G727">
            <v>3.95</v>
          </cell>
        </row>
        <row r="728">
          <cell r="C728" t="str">
            <v>Coca-Cola Zero Sugar 330ml</v>
          </cell>
          <cell r="G728">
            <v>3.95</v>
          </cell>
        </row>
        <row r="729">
          <cell r="C729" t="str">
            <v>Diet Coke 330ml</v>
          </cell>
          <cell r="G729">
            <v>3.95</v>
          </cell>
        </row>
        <row r="730">
          <cell r="C730" t="str">
            <v>Sprite Zero 330ml</v>
          </cell>
          <cell r="G730">
            <v>3.95</v>
          </cell>
        </row>
        <row r="731">
          <cell r="C731" t="str">
            <v>Fanta Orange 330ml</v>
          </cell>
          <cell r="G731">
            <v>3.95</v>
          </cell>
        </row>
        <row r="732">
          <cell r="C732" t="str">
            <v>Chu-Lo Apple 330ml</v>
          </cell>
          <cell r="G732">
            <v>4.5</v>
          </cell>
        </row>
        <row r="733">
          <cell r="C733" t="str">
            <v>Intune Lemon + Yuzu CBD Drink 250ml</v>
          </cell>
          <cell r="G733">
            <v>4.5</v>
          </cell>
        </row>
        <row r="734">
          <cell r="C734" t="str">
            <v>Firefly Botanical Juices 330ml</v>
          </cell>
          <cell r="G734">
            <v>4.95</v>
          </cell>
        </row>
        <row r="735">
          <cell r="C735" t="str">
            <v>Holos Kombucha Soda 250ml</v>
          </cell>
          <cell r="G735">
            <v>4.5</v>
          </cell>
        </row>
        <row r="736">
          <cell r="C736" t="str">
            <v>Simplee Aloe 500ml</v>
          </cell>
          <cell r="G736">
            <v>3.95</v>
          </cell>
        </row>
        <row r="737">
          <cell r="C737" t="str">
            <v>Mogu Mogu 320ml</v>
          </cell>
          <cell r="G737">
            <v>2.95</v>
          </cell>
        </row>
        <row r="738">
          <cell r="C738" t="str">
            <v>Ramune Soda 200ml</v>
          </cell>
          <cell r="G738">
            <v>3.95</v>
          </cell>
        </row>
        <row r="739">
          <cell r="C739" t="str">
            <v>Cawston Press Kids Blend 200ml</v>
          </cell>
          <cell r="G739">
            <v>2.95</v>
          </cell>
        </row>
        <row r="740">
          <cell r="C740" t="str">
            <v>Brewgooder Fonio Session IPA 330ml (4.3% abv)</v>
          </cell>
          <cell r="G740">
            <v>5.95</v>
          </cell>
        </row>
        <row r="741">
          <cell r="C741" t="str">
            <v>Asahi 500ml (5% abv)</v>
          </cell>
          <cell r="G741">
            <v>7.5</v>
          </cell>
        </row>
        <row r="742">
          <cell r="C742" t="str">
            <v>Asahi 330ml (5% abv)</v>
          </cell>
          <cell r="G742">
            <v>5.95</v>
          </cell>
        </row>
        <row r="743">
          <cell r="C743" t="str">
            <v>Asahi 0% Alcohol-Free 330ml</v>
          </cell>
          <cell r="G743">
            <v>5.5</v>
          </cell>
        </row>
        <row r="744">
          <cell r="C744" t="str">
            <v>Hakushika Ginjo Sake 180ml (13.3% abv)</v>
          </cell>
          <cell r="G744">
            <v>7.5</v>
          </cell>
        </row>
        <row r="745">
          <cell r="C745" t="str">
            <v>Via Enrico Pinot Grigio (11% abv) 125ml</v>
          </cell>
          <cell r="G745">
            <v>5.5</v>
          </cell>
        </row>
        <row r="746">
          <cell r="C746" t="str">
            <v>Via Enrico Pinot Grigio (11% abv) 175ml</v>
          </cell>
          <cell r="G746">
            <v>7.5</v>
          </cell>
        </row>
        <row r="747">
          <cell r="C747" t="str">
            <v>Via Enrico Pinot Grigio (11% abv) Bottle</v>
          </cell>
          <cell r="G747">
            <v>20.95</v>
          </cell>
        </row>
        <row r="748">
          <cell r="C748" t="str">
            <v>Caracara Sauvignon Blanc (13% abv) 125ml</v>
          </cell>
          <cell r="G748">
            <v>5.95</v>
          </cell>
        </row>
        <row r="749">
          <cell r="C749" t="str">
            <v>Caracara Sauvignon Blanc (13% abv) 175ml</v>
          </cell>
          <cell r="G749">
            <v>7.95</v>
          </cell>
        </row>
        <row r="750">
          <cell r="C750" t="str">
            <v>Caracara Sauvignon Blanc (13% abv) Bottle</v>
          </cell>
          <cell r="G750">
            <v>21.95</v>
          </cell>
        </row>
        <row r="751">
          <cell r="C751" t="str">
            <v>La Vaca Gorda Malbec (12.5% abv) 125ml</v>
          </cell>
          <cell r="G751">
            <v>5.5</v>
          </cell>
        </row>
        <row r="752">
          <cell r="C752" t="str">
            <v>La Vaca Gorda Malbec (12.5% abv) 175ml</v>
          </cell>
          <cell r="G752">
            <v>7.5</v>
          </cell>
        </row>
        <row r="753">
          <cell r="C753" t="str">
            <v>La Vaca Gorda Malbec (12.5% abv) Bottle</v>
          </cell>
          <cell r="G753">
            <v>20.95</v>
          </cell>
        </row>
        <row r="754">
          <cell r="C754" t="str">
            <v>Via Enrico Pinot Grigio Rosé (11% abv) 125ml</v>
          </cell>
          <cell r="G754">
            <v>5.5</v>
          </cell>
        </row>
        <row r="755">
          <cell r="C755" t="str">
            <v>Via Enrico Pinot Grigio Rosé (11% abv) 175ml</v>
          </cell>
          <cell r="G755">
            <v>7.5</v>
          </cell>
        </row>
        <row r="756">
          <cell r="C756" t="str">
            <v>Via Enrico Pinot Grigio Rosé (11% abv) Bottle</v>
          </cell>
          <cell r="G756">
            <v>20.95</v>
          </cell>
        </row>
        <row r="757">
          <cell r="C757" t="str">
            <v>Château La Castille Glorius Rosé (13.5% abv) Bottle</v>
          </cell>
          <cell r="G757">
            <v>29.95</v>
          </cell>
        </row>
        <row r="758">
          <cell r="C758" t="str">
            <v>Luminesta Prosecco Brut 200ml (10.5% abv)</v>
          </cell>
          <cell r="G758">
            <v>7.95</v>
          </cell>
        </row>
        <row r="759">
          <cell r="C759" t="str">
            <v>Luminesta Prosecco Brut 750ml (10.5% abv)</v>
          </cell>
          <cell r="G759">
            <v>23.95</v>
          </cell>
        </row>
        <row r="760">
          <cell r="C760" t="str">
            <v>-196 Shochu Vodka + Soda 330ml (6% abv)</v>
          </cell>
          <cell r="G760">
            <v>5.95</v>
          </cell>
        </row>
        <row r="761">
          <cell r="C761" t="str">
            <v>East London Liquor Co. Grapefruit G+T 250ml (5% abv)</v>
          </cell>
          <cell r="G761">
            <v>6.95</v>
          </cell>
        </row>
        <row r="762">
          <cell r="C762" t="str">
            <v>Cherry Blossom + Raspberry Cream Puff</v>
          </cell>
          <cell r="G762">
            <v>5.5</v>
          </cell>
        </row>
        <row r="763">
          <cell r="C763" t="str">
            <v>Miso-Caramel Chocolate Brownie</v>
          </cell>
          <cell r="G763">
            <v>5.5</v>
          </cell>
        </row>
        <row r="764">
          <cell r="C764" t="str">
            <v>Chocolate Little Moons</v>
          </cell>
          <cell r="G764">
            <v>5.5</v>
          </cell>
        </row>
        <row r="765">
          <cell r="C765" t="str">
            <v>Strawberry Little Moons</v>
          </cell>
          <cell r="G765">
            <v>5.5</v>
          </cell>
        </row>
        <row r="766">
          <cell r="C766" t="str">
            <v>Dorayaki Pancake</v>
          </cell>
          <cell r="G766">
            <v>5.5</v>
          </cell>
        </row>
        <row r="767">
          <cell r="C767" t="str">
            <v>Yuzu Shu Cream Puff</v>
          </cell>
          <cell r="G767">
            <v>5.5</v>
          </cell>
        </row>
        <row r="768">
          <cell r="C768" t="str">
            <v>Apple Pie Gyoza</v>
          </cell>
          <cell r="G768">
            <v>6.95</v>
          </cell>
        </row>
        <row r="769">
          <cell r="C769" t="str">
            <v>Cotton Candy Cheesecake</v>
          </cell>
          <cell r="G769">
            <v>6.5</v>
          </cell>
        </row>
        <row r="770">
          <cell r="C770" t="str">
            <v>Pasta Crisps</v>
          </cell>
          <cell r="G770">
            <v>3.25</v>
          </cell>
        </row>
        <row r="771">
          <cell r="C771" t="str">
            <v>Little Soul Breads with dips</v>
          </cell>
          <cell r="G771">
            <v>7.75</v>
          </cell>
        </row>
        <row r="772">
          <cell r="C772" t="str">
            <v>Cheeky Olives</v>
          </cell>
          <cell r="G772">
            <v>4.45</v>
          </cell>
        </row>
        <row r="773">
          <cell r="C773" t="str">
            <v>Diavoletta Bombe</v>
          </cell>
          <cell r="G773">
            <v>8.25</v>
          </cell>
        </row>
        <row r="774">
          <cell r="C774" t="str">
            <v>Tre Formaggi Croquettes</v>
          </cell>
          <cell r="G774">
            <v>8.25</v>
          </cell>
        </row>
        <row r="775">
          <cell r="C775" t="str">
            <v>Aubergine Fritti</v>
          </cell>
          <cell r="G775">
            <v>5.75</v>
          </cell>
        </row>
        <row r="776">
          <cell r="C776" t="str">
            <v>Garlic Bread</v>
          </cell>
          <cell r="G776">
            <v>6.95</v>
          </cell>
        </row>
        <row r="777">
          <cell r="C777" t="str">
            <v>Garlic &amp; Mozzarella Bombe</v>
          </cell>
          <cell r="G777">
            <v>8.75</v>
          </cell>
        </row>
        <row r="778">
          <cell r="C778" t="str">
            <v>Chorizo &amp; Mozzarella Bombe</v>
          </cell>
          <cell r="G778">
            <v>8.75</v>
          </cell>
        </row>
        <row r="779">
          <cell r="C779" t="str">
            <v>Cheesy Garlic Bread with Caramelised Onions</v>
          </cell>
          <cell r="G779">
            <v>7.75</v>
          </cell>
        </row>
        <row r="780">
          <cell r="C780" t="str">
            <v>Garlic Bread with Mozzarella No Onions</v>
          </cell>
          <cell r="G780">
            <v>7.75</v>
          </cell>
        </row>
        <row r="781">
          <cell r="C781" t="str">
            <v>Cheesy Chilli Garlic Bread</v>
          </cell>
          <cell r="G781">
            <v>7.75</v>
          </cell>
        </row>
        <row r="782">
          <cell r="C782" t="str">
            <v>Burrata Caprese</v>
          </cell>
          <cell r="G782">
            <v>9.25</v>
          </cell>
        </row>
        <row r="783">
          <cell r="C783" t="str">
            <v>Pork &amp; Garlic Meatballs</v>
          </cell>
          <cell r="G783">
            <v>8.9499999999999993</v>
          </cell>
        </row>
        <row r="784">
          <cell r="C784" t="str">
            <v>Roasted Aubergine 'Meatballs'</v>
          </cell>
          <cell r="G784">
            <v>8.25</v>
          </cell>
        </row>
        <row r="785">
          <cell r="C785" t="str">
            <v>Chicken Spiedini</v>
          </cell>
          <cell r="G785">
            <v>9.25</v>
          </cell>
        </row>
        <row r="786">
          <cell r="C786" t="str">
            <v>Bruschetta</v>
          </cell>
          <cell r="G786">
            <v>8.25</v>
          </cell>
        </row>
        <row r="787">
          <cell r="C787" t="str">
            <v>Mushroom Brindisi</v>
          </cell>
          <cell r="G787">
            <v>7.75</v>
          </cell>
        </row>
        <row r="788">
          <cell r="C788" t="str">
            <v>King Prawn Spiedini with Garlic Sauce</v>
          </cell>
          <cell r="G788">
            <v>9.9499999999999993</v>
          </cell>
        </row>
        <row r="789">
          <cell r="C789" t="str">
            <v>Calamari Small</v>
          </cell>
          <cell r="G789">
            <v>9.25</v>
          </cell>
        </row>
        <row r="790">
          <cell r="C790" t="str">
            <v>Calamari Large</v>
          </cell>
          <cell r="G790">
            <v>17.95</v>
          </cell>
        </row>
        <row r="791">
          <cell r="C791" t="str">
            <v>Fonduta Formaggi</v>
          </cell>
          <cell r="G791">
            <v>8.25</v>
          </cell>
        </row>
        <row r="792">
          <cell r="C792" t="str">
            <v>Mozzarella, Basil &amp; Tomato Arancini</v>
          </cell>
          <cell r="G792">
            <v>7.95</v>
          </cell>
        </row>
        <row r="793">
          <cell r="C793" t="str">
            <v>Pollo Fritti</v>
          </cell>
          <cell r="G793">
            <v>9.25</v>
          </cell>
        </row>
        <row r="794">
          <cell r="C794" t="str">
            <v>Favourites Board</v>
          </cell>
          <cell r="G794">
            <v>19.45</v>
          </cell>
        </row>
        <row r="795">
          <cell r="C795" t="str">
            <v>Fonduta Board</v>
          </cell>
          <cell r="G795">
            <v>19.45</v>
          </cell>
        </row>
        <row r="796">
          <cell r="C796" t="str">
            <v>Grande Antipasti</v>
          </cell>
          <cell r="G796">
            <v>19.45</v>
          </cell>
        </row>
        <row r="797">
          <cell r="C797" t="str">
            <v>Chicken &amp; Prosciutto Salad</v>
          </cell>
          <cell r="G797">
            <v>16.25</v>
          </cell>
        </row>
        <row r="798">
          <cell r="C798" t="str">
            <v>Salmon &amp; Avo Salad</v>
          </cell>
          <cell r="G798">
            <v>17.75</v>
          </cell>
        </row>
        <row r="799">
          <cell r="C799" t="str">
            <v>Super Zucca Salad</v>
          </cell>
          <cell r="G799">
            <v>15.45</v>
          </cell>
        </row>
        <row r="800">
          <cell r="C800" t="str">
            <v>Chicken Calabrese</v>
          </cell>
          <cell r="G800">
            <v>18.45</v>
          </cell>
        </row>
        <row r="801">
          <cell r="C801" t="str">
            <v>Beef Brisket &amp; Venison Stufato</v>
          </cell>
          <cell r="G801">
            <v>18.45</v>
          </cell>
        </row>
        <row r="802">
          <cell r="C802" t="str">
            <v>Roasted Mushroom Risotto</v>
          </cell>
          <cell r="G802">
            <v>16.95</v>
          </cell>
        </row>
        <row r="803">
          <cell r="C803" t="str">
            <v>Mediterranean Sea Bass</v>
          </cell>
          <cell r="G803">
            <v>20.25</v>
          </cell>
        </row>
        <row r="804">
          <cell r="C804" t="str">
            <v>Chicken Milanese</v>
          </cell>
          <cell r="G804">
            <v>18.25</v>
          </cell>
        </row>
        <row r="805">
          <cell r="C805" t="str">
            <v>Chicken Milanese with Chips</v>
          </cell>
          <cell r="G805">
            <v>18.25</v>
          </cell>
        </row>
        <row r="806">
          <cell r="C806" t="str">
            <v>Pan-Fried Salmon &amp; Pesto Risotto</v>
          </cell>
          <cell r="G806">
            <v>19.25</v>
          </cell>
        </row>
        <row r="807">
          <cell r="C807" t="str">
            <v>Wagyu Royale With Burrata</v>
          </cell>
          <cell r="G807">
            <v>18.75</v>
          </cell>
        </row>
        <row r="808">
          <cell r="C808" t="str">
            <v>Rustica Pepperoni Campagna</v>
          </cell>
          <cell r="G808">
            <v>18.25</v>
          </cell>
        </row>
        <row r="809">
          <cell r="C809" t="str">
            <v>Rustica Chicken And Fiery Roquito</v>
          </cell>
          <cell r="G809">
            <v>18.45</v>
          </cell>
        </row>
        <row r="810">
          <cell r="C810" t="str">
            <v>Rustica Margherita</v>
          </cell>
          <cell r="G810">
            <v>16.25</v>
          </cell>
        </row>
        <row r="811">
          <cell r="C811" t="str">
            <v>Vegan Margherita</v>
          </cell>
          <cell r="G811">
            <v>16.25</v>
          </cell>
        </row>
        <row r="812">
          <cell r="C812" t="str">
            <v>Rustica Meat Sofia</v>
          </cell>
          <cell r="G812">
            <v>18.45</v>
          </cell>
        </row>
        <row r="813">
          <cell r="C813" t="str">
            <v>Rustica Piccante</v>
          </cell>
          <cell r="G813">
            <v>18.45</v>
          </cell>
        </row>
        <row r="814">
          <cell r="C814" t="str">
            <v>Rustica Sticky Pig</v>
          </cell>
          <cell r="G814">
            <v>18.75</v>
          </cell>
        </row>
        <row r="815">
          <cell r="C815" t="str">
            <v>Rustica Pinoli</v>
          </cell>
          <cell r="G815">
            <v>17.95</v>
          </cell>
        </row>
        <row r="816">
          <cell r="C816" t="str">
            <v>Rustica Pure Pepperoni</v>
          </cell>
          <cell r="G816">
            <v>17.75</v>
          </cell>
        </row>
        <row r="817">
          <cell r="C817" t="str">
            <v>Rustica Black Truffle Salami &amp; Mushroom</v>
          </cell>
          <cell r="G817">
            <v>18.75</v>
          </cell>
        </row>
        <row r="818">
          <cell r="C818" t="str">
            <v>Rustica Primavera</v>
          </cell>
          <cell r="G818">
            <v>17.75</v>
          </cell>
        </row>
        <row r="819">
          <cell r="C819" t="str">
            <v>Rustica Aubergine 'Meatball'</v>
          </cell>
          <cell r="G819">
            <v>17.25</v>
          </cell>
        </row>
        <row r="820">
          <cell r="C820" t="str">
            <v>Calzone Carne Piccante</v>
          </cell>
          <cell r="G820">
            <v>17.75</v>
          </cell>
        </row>
        <row r="821">
          <cell r="C821" t="str">
            <v>Calzone Pollo Spinaci</v>
          </cell>
          <cell r="G821">
            <v>17.75</v>
          </cell>
        </row>
        <row r="822">
          <cell r="C822" t="str">
            <v>Roast Pollo &amp; Pesto</v>
          </cell>
          <cell r="G822">
            <v>16.75</v>
          </cell>
        </row>
        <row r="823">
          <cell r="C823" t="str">
            <v>Verdura</v>
          </cell>
          <cell r="G823">
            <v>15.95</v>
          </cell>
        </row>
        <row r="824">
          <cell r="C824" t="str">
            <v>Harissa Gamberetto</v>
          </cell>
          <cell r="G824">
            <v>17.25</v>
          </cell>
        </row>
        <row r="825">
          <cell r="C825" t="str">
            <v>Classic Margherita Pizza</v>
          </cell>
          <cell r="G825">
            <v>14.25</v>
          </cell>
        </row>
        <row r="826">
          <cell r="C826" t="str">
            <v>Classic Vegan Margherita Pizza</v>
          </cell>
          <cell r="G826">
            <v>14.25</v>
          </cell>
        </row>
        <row r="827">
          <cell r="C827" t="str">
            <v>Classic Pinoli</v>
          </cell>
          <cell r="G827">
            <v>15.95</v>
          </cell>
        </row>
        <row r="828">
          <cell r="C828" t="str">
            <v>Classic Pepperoni Campagna</v>
          </cell>
          <cell r="G828">
            <v>16.25</v>
          </cell>
        </row>
        <row r="829">
          <cell r="C829" t="str">
            <v>King Prawn Vongole</v>
          </cell>
          <cell r="G829">
            <v>19.45</v>
          </cell>
        </row>
        <row r="830">
          <cell r="C830" t="str">
            <v>Crispy Prosciutto Carbonara</v>
          </cell>
          <cell r="G830">
            <v>18.75</v>
          </cell>
        </row>
        <row r="831">
          <cell r="C831" t="str">
            <v>Wagyu Meatballs Arrabbiata</v>
          </cell>
          <cell r="G831">
            <v>19.45</v>
          </cell>
        </row>
        <row r="832">
          <cell r="C832" t="str">
            <v>Mushroom &amp; Truffle With Burrata</v>
          </cell>
          <cell r="G832">
            <v>18.25</v>
          </cell>
        </row>
        <row r="833">
          <cell r="C833" t="str">
            <v>Slow-cooked Beef &amp; Chianti Ragu</v>
          </cell>
          <cell r="G833">
            <v>18.45</v>
          </cell>
        </row>
        <row r="834">
          <cell r="C834" t="str">
            <v>Piccante King Prawn Pasta</v>
          </cell>
          <cell r="G834">
            <v>19.75</v>
          </cell>
        </row>
        <row r="835">
          <cell r="C835" t="str">
            <v>Siciliana Salmon</v>
          </cell>
          <cell r="G835">
            <v>18.75</v>
          </cell>
        </row>
        <row r="836">
          <cell r="C836" t="str">
            <v>King Prawn Linguine</v>
          </cell>
          <cell r="G836">
            <v>17.75</v>
          </cell>
        </row>
        <row r="837">
          <cell r="C837" t="str">
            <v>Casareccia Pollo Piccante</v>
          </cell>
          <cell r="G837">
            <v>17.75</v>
          </cell>
        </row>
        <row r="838">
          <cell r="C838" t="str">
            <v>Lentil Ragu</v>
          </cell>
          <cell r="G838">
            <v>15.75</v>
          </cell>
        </row>
        <row r="839">
          <cell r="C839" t="str">
            <v>Spaghetti Pomodoro</v>
          </cell>
          <cell r="G839">
            <v>14.45</v>
          </cell>
        </row>
        <row r="840">
          <cell r="C840" t="str">
            <v>Vegan Spaghetti Pomodoro</v>
          </cell>
          <cell r="G840">
            <v>14.75</v>
          </cell>
        </row>
        <row r="841">
          <cell r="C841" t="str">
            <v>Casareccia Pesto Rosso</v>
          </cell>
          <cell r="G841">
            <v>16.75</v>
          </cell>
        </row>
        <row r="842">
          <cell r="C842" t="str">
            <v>Casareccia Pork &amp; Garlic Meatballs</v>
          </cell>
          <cell r="G842">
            <v>17.75</v>
          </cell>
        </row>
        <row r="843">
          <cell r="C843" t="str">
            <v>Ravioli Di Capra</v>
          </cell>
          <cell r="G843">
            <v>16.75</v>
          </cell>
        </row>
        <row r="844">
          <cell r="C844" t="str">
            <v>Casareccia Della Casa</v>
          </cell>
          <cell r="G844">
            <v>17.45</v>
          </cell>
        </row>
        <row r="845">
          <cell r="C845" t="str">
            <v>Vegan Rainbow Lasagne</v>
          </cell>
          <cell r="G845">
            <v>16.25</v>
          </cell>
        </row>
        <row r="846">
          <cell r="C846" t="str">
            <v>Six Layer Lasagne</v>
          </cell>
          <cell r="G846">
            <v>17.25</v>
          </cell>
        </row>
        <row r="847">
          <cell r="C847" t="str">
            <v>Spaghetti Chorizo Carbonara</v>
          </cell>
          <cell r="G847">
            <v>16.95</v>
          </cell>
        </row>
        <row r="848">
          <cell r="C848" t="str">
            <v>Spaghetti Bolognese</v>
          </cell>
          <cell r="G848">
            <v>16.75</v>
          </cell>
        </row>
        <row r="849">
          <cell r="C849" t="str">
            <v>Crispy Riserva Potatoes</v>
          </cell>
          <cell r="G849">
            <v>5.45</v>
          </cell>
        </row>
        <row r="850">
          <cell r="C850" t="str">
            <v>Chips</v>
          </cell>
          <cell r="G850">
            <v>4.95</v>
          </cell>
        </row>
        <row r="851">
          <cell r="C851" t="str">
            <v>Sweet Potato Fries</v>
          </cell>
          <cell r="G851">
            <v>5.45</v>
          </cell>
        </row>
        <row r="852">
          <cell r="C852" t="str">
            <v>Zucchini Fritti</v>
          </cell>
          <cell r="G852">
            <v>6.45</v>
          </cell>
        </row>
        <row r="853">
          <cell r="C853" t="str">
            <v>Broccoli with Chilli &amp; Garlic</v>
          </cell>
          <cell r="G853">
            <v>5.75</v>
          </cell>
        </row>
        <row r="854">
          <cell r="C854" t="str">
            <v>Mixed Salad</v>
          </cell>
          <cell r="G854">
            <v>4.95</v>
          </cell>
        </row>
        <row r="855">
          <cell r="C855" t="str">
            <v>Caesar Salad</v>
          </cell>
          <cell r="G855">
            <v>6.25</v>
          </cell>
        </row>
        <row r="856">
          <cell r="C856" t="str">
            <v>Non-Gluten Margherita Pizza</v>
          </cell>
          <cell r="G856">
            <v>14.25</v>
          </cell>
        </row>
        <row r="857">
          <cell r="C857" t="str">
            <v>Non-Gluten Vegan Margherita Pizza</v>
          </cell>
          <cell r="G857">
            <v>14.25</v>
          </cell>
        </row>
        <row r="858">
          <cell r="C858" t="str">
            <v>Non-Gluten Pinoli Pizza</v>
          </cell>
          <cell r="G858">
            <v>15.95</v>
          </cell>
        </row>
        <row r="859">
          <cell r="C859" t="str">
            <v>Non-Gluten Pepperoni Campagna Pizza</v>
          </cell>
          <cell r="G859">
            <v>16.25</v>
          </cell>
        </row>
        <row r="860">
          <cell r="C860" t="str">
            <v>Non-Gluten Spaghetti Pomodoro</v>
          </cell>
          <cell r="G860">
            <v>14.45</v>
          </cell>
        </row>
        <row r="861">
          <cell r="C861" t="str">
            <v>Non-Gluten Vegan Spaghetti Pomodoro</v>
          </cell>
          <cell r="G861">
            <v>14.75</v>
          </cell>
        </row>
        <row r="862">
          <cell r="C862" t="str">
            <v>Non-Gluten Lentil Ragu</v>
          </cell>
          <cell r="G862">
            <v>15.75</v>
          </cell>
        </row>
        <row r="863">
          <cell r="C863" t="str">
            <v>Non-Gluten Spaghetti Bolognese</v>
          </cell>
          <cell r="G863">
            <v>16.75</v>
          </cell>
        </row>
        <row r="864">
          <cell r="C864" t="str">
            <v>Non-Gluten Six Layer Lasagne</v>
          </cell>
          <cell r="G864">
            <v>17.25</v>
          </cell>
        </row>
        <row r="865">
          <cell r="C865" t="str">
            <v>Non-Gluten Vegan Rainbow Lasagne</v>
          </cell>
          <cell r="G865">
            <v>16.25</v>
          </cell>
        </row>
        <row r="866">
          <cell r="C866" t="str">
            <v>Lemon Drizzle Martini</v>
          </cell>
          <cell r="G866">
            <v>11.25</v>
          </cell>
        </row>
        <row r="867">
          <cell r="C867" t="str">
            <v>Rum Forest Rum</v>
          </cell>
          <cell r="G867">
            <v>11.25</v>
          </cell>
        </row>
        <row r="868">
          <cell r="C868" t="str">
            <v>Morello Cherry Sour</v>
          </cell>
          <cell r="G868">
            <v>11.25</v>
          </cell>
        </row>
        <row r="869">
          <cell r="C869" t="str">
            <v>Tiramisu Espresso Martini</v>
          </cell>
          <cell r="G869">
            <v>11.25</v>
          </cell>
        </row>
        <row r="870">
          <cell r="C870" t="str">
            <v>Amalfi Sundown</v>
          </cell>
          <cell r="G870">
            <v>11.25</v>
          </cell>
        </row>
        <row r="871">
          <cell r="C871" t="str">
            <v>Garden G&amp;T</v>
          </cell>
          <cell r="G871">
            <v>11.25</v>
          </cell>
        </row>
        <row r="872">
          <cell r="C872" t="str">
            <v>Sarti Spritz</v>
          </cell>
          <cell r="G872">
            <v>10.95</v>
          </cell>
        </row>
        <row r="873">
          <cell r="C873" t="str">
            <v>Aperol Spritz</v>
          </cell>
          <cell r="G873">
            <v>9.9499999999999993</v>
          </cell>
        </row>
        <row r="874">
          <cell r="C874" t="str">
            <v>Limoncello Spritz</v>
          </cell>
          <cell r="G874">
            <v>11.25</v>
          </cell>
        </row>
        <row r="875">
          <cell r="C875" t="str">
            <v>Pineapple Spritz</v>
          </cell>
          <cell r="G875">
            <v>11.25</v>
          </cell>
        </row>
        <row r="876">
          <cell r="C876" t="str">
            <v>Pineapple &amp; Citrus Rum Punch</v>
          </cell>
          <cell r="G876">
            <v>9.9499999999999993</v>
          </cell>
        </row>
        <row r="877">
          <cell r="C877" t="str">
            <v>Passion Fruitini</v>
          </cell>
          <cell r="G877">
            <v>9.9499999999999993</v>
          </cell>
        </row>
        <row r="878">
          <cell r="C878" t="str">
            <v>Raspberry Mojito</v>
          </cell>
          <cell r="G878">
            <v>9.9499999999999993</v>
          </cell>
        </row>
        <row r="879">
          <cell r="C879" t="str">
            <v>Strawberry Daiquiri</v>
          </cell>
          <cell r="G879">
            <v>9.9499999999999993</v>
          </cell>
        </row>
        <row r="880">
          <cell r="C880" t="str">
            <v>Morello Cherry Refresher</v>
          </cell>
          <cell r="G880">
            <v>5.95</v>
          </cell>
        </row>
        <row r="881">
          <cell r="C881" t="str">
            <v>Strawberry Sparkler</v>
          </cell>
          <cell r="G881">
            <v>5.95</v>
          </cell>
        </row>
        <row r="882">
          <cell r="C882" t="str">
            <v>White Peach &amp; Raspberry Refresher</v>
          </cell>
          <cell r="G882">
            <v>5.95</v>
          </cell>
        </row>
        <row r="883">
          <cell r="C883" t="str">
            <v>Hip Pop Strawberry &amp; Pineapple</v>
          </cell>
          <cell r="G883">
            <v>4.25</v>
          </cell>
        </row>
        <row r="884">
          <cell r="C884" t="str">
            <v>Hip Pop Kombucha Apple &amp; Elderflower</v>
          </cell>
          <cell r="G884">
            <v>4.25</v>
          </cell>
        </row>
        <row r="885">
          <cell r="C885" t="str">
            <v>Raspberry &amp; Mint Cooler</v>
          </cell>
          <cell r="G885">
            <v>5.95</v>
          </cell>
        </row>
        <row r="886">
          <cell r="C886" t="str">
            <v>Pineapple &amp; Citrus Refresher</v>
          </cell>
          <cell r="G886">
            <v>5.95</v>
          </cell>
        </row>
        <row r="887">
          <cell r="C887" t="str">
            <v>Passion Fruit Sparkler</v>
          </cell>
          <cell r="G887">
            <v>5.95</v>
          </cell>
        </row>
        <row r="888">
          <cell r="C888" t="str">
            <v>Trip Mindful Blend</v>
          </cell>
          <cell r="G888">
            <v>4.25</v>
          </cell>
        </row>
        <row r="889">
          <cell r="C889" t="str">
            <v>San Pellegrino Lemon</v>
          </cell>
          <cell r="G889">
            <v>4.25</v>
          </cell>
        </row>
        <row r="890">
          <cell r="C890" t="str">
            <v>San Pellegrino Blood Orange</v>
          </cell>
          <cell r="G890">
            <v>4.25</v>
          </cell>
        </row>
        <row r="891">
          <cell r="C891" t="str">
            <v>Belu Water Still Small</v>
          </cell>
          <cell r="G891">
            <v>3.75</v>
          </cell>
        </row>
        <row r="892">
          <cell r="C892" t="str">
            <v>Coke</v>
          </cell>
          <cell r="G892">
            <v>4.25</v>
          </cell>
        </row>
        <row r="893">
          <cell r="C893" t="str">
            <v>Diet Coke</v>
          </cell>
          <cell r="G893">
            <v>4.25</v>
          </cell>
        </row>
        <row r="894">
          <cell r="C894" t="str">
            <v>Coke Zero</v>
          </cell>
          <cell r="G894">
            <v>4.25</v>
          </cell>
        </row>
        <row r="895">
          <cell r="C895" t="str">
            <v>Sprite Zero</v>
          </cell>
          <cell r="G895">
            <v>4.25</v>
          </cell>
        </row>
        <row r="896">
          <cell r="C896" t="str">
            <v>Sicilian Still Lemonade</v>
          </cell>
          <cell r="G896">
            <v>4.25</v>
          </cell>
        </row>
        <row r="897">
          <cell r="C897" t="str">
            <v>Appletiser</v>
          </cell>
          <cell r="G897">
            <v>2.5</v>
          </cell>
        </row>
        <row r="898">
          <cell r="C898" t="str">
            <v>Apple Juice</v>
          </cell>
          <cell r="G898">
            <v>4.25</v>
          </cell>
        </row>
        <row r="899">
          <cell r="C899" t="str">
            <v>Orange Juice</v>
          </cell>
          <cell r="G899">
            <v>4.25</v>
          </cell>
        </row>
        <row r="900">
          <cell r="C900" t="str">
            <v>Flawsome Apple &amp; Rhubarb</v>
          </cell>
          <cell r="G900">
            <v>4.25</v>
          </cell>
        </row>
        <row r="901">
          <cell r="C901" t="str">
            <v>Flawsome Apple &amp; Sour Cherry</v>
          </cell>
          <cell r="G901">
            <v>4.25</v>
          </cell>
        </row>
        <row r="902">
          <cell r="C902" t="str">
            <v>Original Tonic</v>
          </cell>
          <cell r="G902">
            <v>2.8</v>
          </cell>
        </row>
        <row r="903">
          <cell r="C903" t="str">
            <v>Ginger Ale</v>
          </cell>
          <cell r="G903">
            <v>2.8</v>
          </cell>
        </row>
        <row r="904">
          <cell r="C904" t="str">
            <v>Blood Orange &amp; Elderflower Tonic</v>
          </cell>
          <cell r="G904">
            <v>2.8</v>
          </cell>
        </row>
        <row r="905">
          <cell r="C905" t="str">
            <v>Roasted Pineapple Soda</v>
          </cell>
          <cell r="G905">
            <v>2.8</v>
          </cell>
        </row>
        <row r="906">
          <cell r="C906" t="str">
            <v>Pink Grapefruit Soda</v>
          </cell>
          <cell r="G906">
            <v>2.8</v>
          </cell>
        </row>
        <row r="907">
          <cell r="C907" t="str">
            <v>Belu Still Water Large</v>
          </cell>
          <cell r="G907">
            <v>4.95</v>
          </cell>
        </row>
        <row r="908">
          <cell r="C908" t="str">
            <v>Belu Sparkling Water Small</v>
          </cell>
          <cell r="G908">
            <v>3.75</v>
          </cell>
        </row>
        <row r="909">
          <cell r="C909" t="str">
            <v>Belu Sparkling Water Large</v>
          </cell>
          <cell r="G909">
            <v>4.95</v>
          </cell>
        </row>
        <row r="910">
          <cell r="C910" t="str">
            <v>Pinot Grigio (125ml)</v>
          </cell>
          <cell r="G910">
            <v>6.95</v>
          </cell>
        </row>
        <row r="911">
          <cell r="C911" t="str">
            <v>Pinot Grigio (175ml)</v>
          </cell>
          <cell r="G911">
            <v>7.95</v>
          </cell>
        </row>
        <row r="912">
          <cell r="C912" t="str">
            <v>Pinot Grigio (250ml)</v>
          </cell>
          <cell r="G912">
            <v>9.4499999999999993</v>
          </cell>
        </row>
        <row r="913">
          <cell r="C913" t="str">
            <v>Pinot Grigio (Bottle)</v>
          </cell>
          <cell r="G913">
            <v>25.95</v>
          </cell>
        </row>
        <row r="914">
          <cell r="C914" t="str">
            <v>Sauvignon Blanc (125ml)</v>
          </cell>
          <cell r="G914">
            <v>7.45</v>
          </cell>
        </row>
        <row r="915">
          <cell r="C915" t="str">
            <v>Sauvignon Blanc (175ml)</v>
          </cell>
          <cell r="G915">
            <v>8.4499999999999993</v>
          </cell>
        </row>
        <row r="916">
          <cell r="C916" t="str">
            <v>Sauvignon Blanc (250ml)</v>
          </cell>
          <cell r="G916">
            <v>9.9499999999999993</v>
          </cell>
        </row>
        <row r="917">
          <cell r="C917" t="str">
            <v>Sauvignon Blanc Veneto (Bottle)</v>
          </cell>
          <cell r="G917">
            <v>28.75</v>
          </cell>
        </row>
        <row r="918">
          <cell r="C918" t="str">
            <v>Trebbiano (125ml)</v>
          </cell>
          <cell r="G918">
            <v>6.15</v>
          </cell>
        </row>
        <row r="919">
          <cell r="C919" t="str">
            <v>Trebbiano (175ml)</v>
          </cell>
          <cell r="G919">
            <v>7.15</v>
          </cell>
        </row>
        <row r="920">
          <cell r="C920" t="str">
            <v>Trebbiano (250ml)</v>
          </cell>
          <cell r="G920">
            <v>7.9</v>
          </cell>
        </row>
        <row r="921">
          <cell r="C921" t="str">
            <v>Trebbiano (Bottle)</v>
          </cell>
          <cell r="G921">
            <v>23.95</v>
          </cell>
        </row>
        <row r="922">
          <cell r="C922" t="str">
            <v>Organic Craft Chardonnay (125ml)</v>
          </cell>
          <cell r="G922">
            <v>7.15</v>
          </cell>
        </row>
        <row r="923">
          <cell r="C923" t="str">
            <v>Organic Craft Chardonnay (175ml)</v>
          </cell>
          <cell r="G923">
            <v>8.15</v>
          </cell>
        </row>
        <row r="924">
          <cell r="C924" t="str">
            <v>Organic Craft Chardonnay (250ml)</v>
          </cell>
          <cell r="G924">
            <v>9.65</v>
          </cell>
        </row>
        <row r="925">
          <cell r="C925" t="str">
            <v>Organic Craft Chardonnay (Bottle)</v>
          </cell>
          <cell r="G925">
            <v>27.85</v>
          </cell>
        </row>
        <row r="926">
          <cell r="C926" t="str">
            <v>Sauvignon Blanc St Clair (125ml)</v>
          </cell>
          <cell r="G926">
            <v>7.65</v>
          </cell>
        </row>
        <row r="927">
          <cell r="C927" t="str">
            <v>Sauvignon Blanc St Clair (175ml)</v>
          </cell>
          <cell r="G927">
            <v>8.65</v>
          </cell>
        </row>
        <row r="928">
          <cell r="C928" t="str">
            <v>Sauvignon Blanc St Clair (250ml)</v>
          </cell>
          <cell r="G928">
            <v>10.45</v>
          </cell>
        </row>
        <row r="929">
          <cell r="C929" t="str">
            <v>Sauvignon Blanc St Clair (Bottle)</v>
          </cell>
          <cell r="G929">
            <v>29.95</v>
          </cell>
        </row>
        <row r="930">
          <cell r="C930" t="str">
            <v>Montepulciano (125ml)</v>
          </cell>
          <cell r="G930">
            <v>6.35</v>
          </cell>
        </row>
        <row r="931">
          <cell r="C931" t="str">
            <v>Montepulciano (175ml)</v>
          </cell>
          <cell r="G931">
            <v>7.6</v>
          </cell>
        </row>
        <row r="932">
          <cell r="C932" t="str">
            <v>Montepulciano (250ml)</v>
          </cell>
          <cell r="G932">
            <v>8.9</v>
          </cell>
        </row>
        <row r="933">
          <cell r="C933" t="str">
            <v>Montepulciano (Bottle)</v>
          </cell>
          <cell r="G933">
            <v>24.45</v>
          </cell>
        </row>
        <row r="934">
          <cell r="C934" t="str">
            <v>Merlot (125ml)</v>
          </cell>
          <cell r="G934">
            <v>6.65</v>
          </cell>
        </row>
        <row r="935">
          <cell r="C935" t="str">
            <v>Merlot (175ml)</v>
          </cell>
          <cell r="G935">
            <v>7.65</v>
          </cell>
        </row>
        <row r="936">
          <cell r="C936" t="str">
            <v>Merlot (250ml)</v>
          </cell>
          <cell r="G936">
            <v>9.15</v>
          </cell>
        </row>
        <row r="937">
          <cell r="C937" t="str">
            <v>Merlot (Bottle)</v>
          </cell>
          <cell r="G937">
            <v>25.95</v>
          </cell>
        </row>
        <row r="938">
          <cell r="C938" t="str">
            <v>Nero D'Avola (125ml)</v>
          </cell>
          <cell r="G938">
            <v>5.75</v>
          </cell>
        </row>
        <row r="939">
          <cell r="C939" t="str">
            <v>Nero D'Avola (175ml)</v>
          </cell>
          <cell r="G939">
            <v>6.65</v>
          </cell>
        </row>
        <row r="940">
          <cell r="C940" t="str">
            <v>Nero D'Avola (250ml)</v>
          </cell>
          <cell r="G940">
            <v>7.95</v>
          </cell>
        </row>
        <row r="941">
          <cell r="C941" t="str">
            <v>Nero D'Avola (Bottle)</v>
          </cell>
          <cell r="G941">
            <v>22.95</v>
          </cell>
        </row>
        <row r="942">
          <cell r="C942" t="str">
            <v>Organic Craft Chardonnay (125ml)</v>
          </cell>
          <cell r="G942">
            <v>7.15</v>
          </cell>
        </row>
        <row r="943">
          <cell r="C943" t="str">
            <v>Organic Craft Chardonnay (175ml)</v>
          </cell>
          <cell r="G943">
            <v>8.15</v>
          </cell>
        </row>
        <row r="944">
          <cell r="C944" t="str">
            <v>Organic Craft Chardonnay (250ml)</v>
          </cell>
          <cell r="G944">
            <v>9.65</v>
          </cell>
        </row>
        <row r="945">
          <cell r="C945" t="str">
            <v>Organic Craft Primitivo (Bottle)</v>
          </cell>
          <cell r="G945">
            <v>28.95</v>
          </cell>
        </row>
        <row r="946">
          <cell r="C946" t="str">
            <v>Malbec (125ml)</v>
          </cell>
          <cell r="G946">
            <v>7.75</v>
          </cell>
        </row>
        <row r="947">
          <cell r="C947" t="str">
            <v>Malbec (175ml)</v>
          </cell>
          <cell r="G947">
            <v>8.65</v>
          </cell>
        </row>
        <row r="948">
          <cell r="C948" t="str">
            <v>Malbec (250ml)</v>
          </cell>
          <cell r="G948">
            <v>10.45</v>
          </cell>
        </row>
        <row r="949">
          <cell r="C949" t="str">
            <v>Malbec (Bottle)</v>
          </cell>
          <cell r="G949">
            <v>29.95</v>
          </cell>
        </row>
        <row r="950">
          <cell r="C950" t="str">
            <v>Pinot Grigio (125ml)</v>
          </cell>
          <cell r="G950">
            <v>6.95</v>
          </cell>
        </row>
        <row r="951">
          <cell r="C951" t="str">
            <v>Pinot Grigio Blush (175ml)</v>
          </cell>
          <cell r="G951">
            <v>7.65</v>
          </cell>
        </row>
        <row r="952">
          <cell r="C952" t="str">
            <v>Pinot Grigio Blush (250ml)</v>
          </cell>
          <cell r="G952">
            <v>9.75</v>
          </cell>
        </row>
        <row r="953">
          <cell r="C953" t="str">
            <v>Pinot Grigio Blush (Bottle)</v>
          </cell>
          <cell r="G953">
            <v>26.25</v>
          </cell>
        </row>
        <row r="954">
          <cell r="C954" t="str">
            <v>Zinfandel Blush (125ml)</v>
          </cell>
          <cell r="G954">
            <v>6.65</v>
          </cell>
        </row>
        <row r="955">
          <cell r="C955" t="str">
            <v>Zinfandel Blush (175ml)</v>
          </cell>
          <cell r="G955">
            <v>7.35</v>
          </cell>
        </row>
        <row r="956">
          <cell r="C956" t="str">
            <v>Zinfandel Blush (250ml)</v>
          </cell>
          <cell r="G956">
            <v>8.9499999999999993</v>
          </cell>
        </row>
        <row r="957">
          <cell r="C957" t="str">
            <v>Zinfandel Blush (Bottle)</v>
          </cell>
          <cell r="G957">
            <v>24.95</v>
          </cell>
        </row>
        <row r="958">
          <cell r="C958" t="str">
            <v>Prosecco (Bottle)</v>
          </cell>
          <cell r="G958">
            <v>29.95</v>
          </cell>
        </row>
        <row r="959">
          <cell r="C959" t="str">
            <v>Pink Prosecco (Bottle)</v>
          </cell>
          <cell r="G959">
            <v>29.95</v>
          </cell>
        </row>
        <row r="960">
          <cell r="C960" t="str">
            <v>Peroni (330ml)</v>
          </cell>
          <cell r="G960">
            <v>5.95</v>
          </cell>
        </row>
        <row r="961">
          <cell r="C961" t="str">
            <v>Peroni (660ml)</v>
          </cell>
          <cell r="G961">
            <v>7.85</v>
          </cell>
        </row>
        <row r="962">
          <cell r="C962" t="str">
            <v>Peroni Gran Riserva (300ml)</v>
          </cell>
          <cell r="G962">
            <v>6.25</v>
          </cell>
        </row>
        <row r="963">
          <cell r="C963" t="str">
            <v>Peroni Gluten-Free (330ml)</v>
          </cell>
          <cell r="G963">
            <v>5.95</v>
          </cell>
        </row>
        <row r="964">
          <cell r="C964" t="str">
            <v>Peroni 0.0% (330ml)</v>
          </cell>
          <cell r="G964">
            <v>5.25</v>
          </cell>
        </row>
        <row r="965">
          <cell r="C965" t="str">
            <v>Hophead (500ml)</v>
          </cell>
          <cell r="G965">
            <v>7.25</v>
          </cell>
        </row>
        <row r="966">
          <cell r="C966" t="str">
            <v>Meantime Anytime IPA (330ml)</v>
          </cell>
          <cell r="G966">
            <v>5.6</v>
          </cell>
        </row>
        <row r="967">
          <cell r="C967" t="str">
            <v>Cornish Orchards Gold Cider (500ml)</v>
          </cell>
          <cell r="G967">
            <v>6.95</v>
          </cell>
        </row>
        <row r="968">
          <cell r="C968" t="str">
            <v>Cornish Orchards Raspberry &amp; Elderflower Cider (500ml)</v>
          </cell>
          <cell r="G968">
            <v>6.95</v>
          </cell>
        </row>
        <row r="969">
          <cell r="C969" t="str">
            <v>Respirited Vodka (25ml)</v>
          </cell>
          <cell r="G969">
            <v>6</v>
          </cell>
        </row>
        <row r="970">
          <cell r="C970" t="str">
            <v>Respirited Vodka (50ml)</v>
          </cell>
          <cell r="G970" t="str">
            <v xml:space="preserve"> – </v>
          </cell>
        </row>
        <row r="971">
          <cell r="C971" t="str">
            <v>Sipsmith London Dry Gin (25ml)</v>
          </cell>
          <cell r="G971">
            <v>5.6</v>
          </cell>
        </row>
        <row r="972">
          <cell r="C972" t="str">
            <v>Sipsmith London Dry Gin (50ml)</v>
          </cell>
          <cell r="G972">
            <v>8.6</v>
          </cell>
        </row>
        <row r="973">
          <cell r="C973" t="str">
            <v>Malfy Con Arancia Gin (25ml)</v>
          </cell>
          <cell r="G973">
            <v>5.6</v>
          </cell>
        </row>
        <row r="974">
          <cell r="C974" t="str">
            <v>Malfy Con Arancia Gin (50ml)</v>
          </cell>
          <cell r="G974">
            <v>8.6</v>
          </cell>
        </row>
        <row r="975">
          <cell r="C975" t="str">
            <v>Calados White Rum (25ml)</v>
          </cell>
          <cell r="G975">
            <v>3.6</v>
          </cell>
        </row>
        <row r="976">
          <cell r="C976" t="str">
            <v>Calados White Rum (50ml)</v>
          </cell>
          <cell r="G976">
            <v>7</v>
          </cell>
        </row>
        <row r="977">
          <cell r="C977" t="str">
            <v>Spiced Rum (25ml)</v>
          </cell>
          <cell r="G977">
            <v>6</v>
          </cell>
        </row>
        <row r="978">
          <cell r="C978" t="str">
            <v>Spiced Rum (50ml)</v>
          </cell>
          <cell r="G978">
            <v>9</v>
          </cell>
        </row>
        <row r="979">
          <cell r="C979" t="str">
            <v>Jack Daniels (25ml)</v>
          </cell>
          <cell r="G979">
            <v>4</v>
          </cell>
        </row>
        <row r="980">
          <cell r="C980" t="str">
            <v>Jack Daniels (50ml)</v>
          </cell>
          <cell r="G980">
            <v>6.6</v>
          </cell>
        </row>
        <row r="981">
          <cell r="C981" t="str">
            <v>Jameson Irish Whiskey (25ml)</v>
          </cell>
          <cell r="G981">
            <v>4</v>
          </cell>
        </row>
        <row r="982">
          <cell r="C982" t="str">
            <v>Jameson Irish Whiskey (50ml)</v>
          </cell>
          <cell r="G982">
            <v>6.6</v>
          </cell>
        </row>
        <row r="983">
          <cell r="C983" t="str">
            <v>Cappuccino</v>
          </cell>
          <cell r="G983">
            <v>3.75</v>
          </cell>
        </row>
        <row r="984">
          <cell r="C984" t="str">
            <v>Flat White</v>
          </cell>
          <cell r="G984">
            <v>3.75</v>
          </cell>
        </row>
        <row r="985">
          <cell r="C985" t="str">
            <v>Latte</v>
          </cell>
          <cell r="G985">
            <v>3.75</v>
          </cell>
        </row>
        <row r="986">
          <cell r="C986" t="str">
            <v>Mocha</v>
          </cell>
          <cell r="G986">
            <v>3.75</v>
          </cell>
        </row>
        <row r="987">
          <cell r="C987" t="str">
            <v>Macchiato</v>
          </cell>
          <cell r="G987">
            <v>3.65</v>
          </cell>
        </row>
        <row r="988">
          <cell r="C988" t="str">
            <v>Americano</v>
          </cell>
          <cell r="G988">
            <v>3.65</v>
          </cell>
        </row>
        <row r="989">
          <cell r="C989" t="str">
            <v>Single Espresso</v>
          </cell>
          <cell r="G989">
            <v>3.45</v>
          </cell>
        </row>
        <row r="990">
          <cell r="C990" t="str">
            <v>Double Espresso</v>
          </cell>
          <cell r="G990">
            <v>3.55</v>
          </cell>
        </row>
        <row r="991">
          <cell r="C991" t="str">
            <v>Hot Chocolate</v>
          </cell>
          <cell r="G991">
            <v>3.95</v>
          </cell>
        </row>
        <row r="992">
          <cell r="C992" t="str">
            <v>English Breakfast</v>
          </cell>
          <cell r="G992">
            <v>3.55</v>
          </cell>
        </row>
        <row r="993">
          <cell r="C993" t="str">
            <v>Earl Grey</v>
          </cell>
          <cell r="G993">
            <v>3.55</v>
          </cell>
        </row>
        <row r="994">
          <cell r="C994" t="str">
            <v>Pure Green</v>
          </cell>
          <cell r="G994">
            <v>3.55</v>
          </cell>
        </row>
        <row r="995">
          <cell r="C995" t="str">
            <v>Peppermint</v>
          </cell>
          <cell r="G995">
            <v>3.55</v>
          </cell>
        </row>
        <row r="996">
          <cell r="C996" t="str">
            <v>Fresh Mint Tea</v>
          </cell>
          <cell r="G996">
            <v>3.35</v>
          </cell>
        </row>
        <row r="997">
          <cell r="C997" t="str">
            <v>Caramello Sundae</v>
          </cell>
          <cell r="G997">
            <v>8.25</v>
          </cell>
        </row>
        <row r="998">
          <cell r="C998" t="str">
            <v>Dragon Fruit &amp; Wild Strawberry Sundae</v>
          </cell>
          <cell r="G998">
            <v>8.25</v>
          </cell>
        </row>
        <row r="999">
          <cell r="C999" t="str">
            <v>La Dolce Vita Sharer</v>
          </cell>
          <cell r="G999">
            <v>15.95</v>
          </cell>
        </row>
        <row r="1000">
          <cell r="C1000" t="str">
            <v>Chocolate Melt</v>
          </cell>
          <cell r="G1000">
            <v>7.25</v>
          </cell>
        </row>
        <row r="1001">
          <cell r="C1001" t="str">
            <v>Salted Caramel Chocolate Brownie</v>
          </cell>
          <cell r="G1001">
            <v>7.95</v>
          </cell>
        </row>
        <row r="1002">
          <cell r="C1002" t="str">
            <v>Baked Lemon &amp; Blackcurrant Cheesecake</v>
          </cell>
          <cell r="G1002">
            <v>8.25</v>
          </cell>
        </row>
        <row r="1003">
          <cell r="C1003" t="str">
            <v>Tiramisu</v>
          </cell>
          <cell r="G1003">
            <v>7.95</v>
          </cell>
        </row>
        <row r="1004">
          <cell r="C1004" t="str">
            <v>Chocolate Brownie Sundae</v>
          </cell>
          <cell r="G1004">
            <v>7.75</v>
          </cell>
        </row>
        <row r="1005">
          <cell r="C1005" t="str">
            <v>Zillionaire's Fudge Cake</v>
          </cell>
          <cell r="G1005">
            <v>7.75</v>
          </cell>
        </row>
        <row r="1006">
          <cell r="C1006" t="str">
            <v>Honeycomb Cheesecake</v>
          </cell>
          <cell r="G1006">
            <v>7.95</v>
          </cell>
        </row>
        <row r="1007">
          <cell r="C1007" t="str">
            <v>Raspberry Collins Cheesecake</v>
          </cell>
          <cell r="G1007">
            <v>7.95</v>
          </cell>
        </row>
        <row r="1008">
          <cell r="C1008" t="str">
            <v>Twisted Affogato - Coffee Liqueur</v>
          </cell>
          <cell r="G1008">
            <v>7.45</v>
          </cell>
        </row>
      </sheetData>
    </sheetDataSet>
  </externalBook>
</externalLink>
</file>

<file path=xl/persons/person.xml><?xml version="1.0" encoding="utf-8"?>
<personList xmlns="http://schemas.microsoft.com/office/spreadsheetml/2018/threadedcomments" xmlns:x="http://schemas.openxmlformats.org/spreadsheetml/2006/main">
  <person displayName="ciara wilson" id="{DE0707F3-3EE3-4D3A-906F-8944C06A6F17}" userId="S::ciara.wilson@wagamama.com::65b7c341-c846-4600-bf8d-5c01f302f56c" providerId="AD"/>
  <person displayName="christina connor" id="{5B10C4BC-C3F6-4A71-9291-CBBD5B85FAFF}" userId="S::christina.connor@wagamama.com::6fdfb8fb-6249-4e02-aca5-671c4c460977" providerId="AD"/>
  <person displayName="daniel wilkinson" id="{90B4226C-646A-4584-B8B6-0671EC7D4D8A}" userId="S::daniel.wilkinson@wagamama.com::77e5665e-87da-44cc-997a-5694f5cc2f8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143" dT="2025-11-10T15:23:40.97" personId="{5B10C4BC-C3F6-4A71-9291-CBBD5B85FAFF}" id="{C99F7183-3331-4DB3-A9D8-E4EF74397B5D}">
    <text xml:space="preserve">change from limited to free flow frites
</text>
  </threadedComment>
  <threadedComment ref="P155" dT="2025-11-10T15:28:17.93" personId="{5B10C4BC-C3F6-4A71-9291-CBBD5B85FAFF}" id="{3C69D53A-D46F-4887-8259-4271EFEC3F14}">
    <text xml:space="preserve">sauces included with steak or roast chicken - no add on price
</text>
  </threadedComment>
</ThreadedComments>
</file>

<file path=xl/threadedComments/threadedComment2.xml><?xml version="1.0" encoding="utf-8"?>
<ThreadedComments xmlns="http://schemas.microsoft.com/office/spreadsheetml/2018/threadedcomments" xmlns:x="http://schemas.openxmlformats.org/spreadsheetml/2006/main">
  <threadedComment ref="O177" dT="2025-08-15T16:09:23.96" personId="{DE0707F3-3EE3-4D3A-906F-8944C06A6F17}" id="{7FBCE95F-671E-4C9C-893C-52EBE15B6E0B}">
    <text>this is on the menu but I can’t see a price for it</text>
  </threadedComment>
  <threadedComment ref="Q177" dT="2026-04-29T14:49:32.52" personId="{90B4226C-646A-4584-B8B6-0671EC7D4D8A}" id="{5F580A09-F605-4E6A-A6F6-EF5D77CF92BC}">
    <text>mixer is included in price of spirit</text>
  </threadedComment>
</ThreadedComments>
</file>

<file path=xl/threadedComments/threadedComment3.xml><?xml version="1.0" encoding="utf-8"?>
<ThreadedComments xmlns="http://schemas.microsoft.com/office/spreadsheetml/2018/threadedcomments" xmlns:x="http://schemas.openxmlformats.org/spreadsheetml/2006/main">
  <threadedComment ref="O66" dT="2025-08-27T13:16:58.51" personId="{5B10C4BC-C3F6-4A71-9291-CBBD5B85FAFF}" id="{ABDF9603-F359-4570-AB62-F325896E4844}">
    <text xml:space="preserve">hold price on regular, price decrease on large. large + regular
</text>
  </threadedComment>
  <threadedComment ref="O67" dT="2025-08-27T13:20:21.67" personId="{5B10C4BC-C3F6-4A71-9291-CBBD5B85FAFF}" id="{CB37651D-28DF-48F9-8DFB-C6808E99C33D}">
    <text>large + regular</text>
  </threadedComment>
  <threadedComment ref="O68" dT="2025-08-27T13:20:39.81" personId="{5B10C4BC-C3F6-4A71-9291-CBBD5B85FAFF}" id="{788A0983-AB1D-443C-BCB5-061A2527CFE7}">
    <text>large + regular</text>
  </threadedComment>
  <threadedComment ref="O69" dT="2025-08-27T13:43:30.99" personId="{5B10C4BC-C3F6-4A71-9291-CBBD5B85FAFF}" id="{760D6546-2EFA-4382-800D-6040D13A7035}">
    <text xml:space="preserve">handcrafted 11 inch + 14 inch
</text>
  </threadedComment>
</ThreadedComments>
</file>

<file path=xl/worksheets/_rels/sheet2.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1" Type="http://schemas.openxmlformats.org/officeDocument/2006/relationships/hyperlink" Target="https://rosasthai.com/me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0D920-0DA9-4338-A528-37FFAC31DB9D}">
  <dimension ref="B2:B10"/>
  <sheetViews>
    <sheetView workbookViewId="0"/>
  </sheetViews>
  <sheetFormatPr defaultColWidth="8.81640625" defaultRowHeight="14.5"/>
  <cols>
    <col min="1" max="1" width="3.453125" style="155" customWidth="1"/>
    <col min="2" max="2" width="153" style="155" bestFit="1" customWidth="1"/>
    <col min="3" max="16384" width="8.81640625" style="155"/>
  </cols>
  <sheetData>
    <row r="2" spans="2:2">
      <c r="B2" s="154" t="s">
        <v>0</v>
      </c>
    </row>
    <row r="3" spans="2:2">
      <c r="B3" s="155" t="s">
        <v>1</v>
      </c>
    </row>
    <row r="4" spans="2:2">
      <c r="B4" s="155" t="s">
        <v>2</v>
      </c>
    </row>
    <row r="5" spans="2:2">
      <c r="B5" s="155" t="s">
        <v>3</v>
      </c>
    </row>
    <row r="6" spans="2:2">
      <c r="B6" s="155" t="s">
        <v>4</v>
      </c>
    </row>
    <row r="7" spans="2:2">
      <c r="B7" s="155" t="s">
        <v>5</v>
      </c>
    </row>
    <row r="8" spans="2:2">
      <c r="B8" s="155" t="s">
        <v>6</v>
      </c>
    </row>
    <row r="10" spans="2:2">
      <c r="B10" s="156"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A93F-D813-400A-938D-F5959FD5EC71}">
  <dimension ref="A1"/>
  <sheetViews>
    <sheetView workbookViewId="0"/>
  </sheetViews>
  <sheetFormatPr defaultRowHeight="14.5"/>
  <sheetData/>
  <pageMargins left="0.7" right="0.7" top="0.75" bottom="0.75" header="0.3" footer="0.3"/>
  <customProperties>
    <customPr name="CafeStyleVersion"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882D0-215A-4316-924B-070604663D2D}">
  <sheetPr>
    <tabColor theme="1"/>
  </sheetPr>
  <dimension ref="A1"/>
  <sheetViews>
    <sheetView workbookViewId="0"/>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C39B8-07A1-4B4D-9038-FC3D4F9D0945}">
  <sheetPr filterMode="1"/>
  <dimension ref="A1:AF218"/>
  <sheetViews>
    <sheetView topLeftCell="A4" zoomScale="58" zoomScaleNormal="50" workbookViewId="0">
      <selection activeCell="D14" sqref="D14"/>
    </sheetView>
  </sheetViews>
  <sheetFormatPr defaultRowHeight="14.5"/>
  <cols>
    <col min="1" max="1" width="13.54296875" customWidth="1"/>
    <col min="2" max="2" width="17.81640625" customWidth="1"/>
    <col min="3" max="3" width="26.453125" customWidth="1"/>
    <col min="4" max="4" width="73.54296875" bestFit="1" customWidth="1"/>
    <col min="5" max="8" width="11.54296875" customWidth="1"/>
    <col min="9" max="9" width="12.453125" customWidth="1"/>
    <col min="10" max="11" width="14.1796875" customWidth="1"/>
    <col min="12" max="15" width="10.542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21.54296875" bestFit="1" customWidth="1"/>
    <col min="28" max="28" width="10.54296875" customWidth="1"/>
    <col min="29" max="29" width="12.453125" bestFit="1" customWidth="1"/>
    <col min="30" max="30" width="14.81640625" customWidth="1"/>
  </cols>
  <sheetData>
    <row r="1" spans="2:21" ht="21">
      <c r="B1" s="413" t="s">
        <v>10</v>
      </c>
      <c r="C1" s="413"/>
      <c r="D1" s="413"/>
    </row>
    <row r="2" spans="2:21">
      <c r="U2" s="141" t="s">
        <v>35</v>
      </c>
    </row>
    <row r="3" spans="2:21" ht="18.5">
      <c r="B3" s="1" t="s">
        <v>42</v>
      </c>
      <c r="C3" s="1"/>
      <c r="U3" s="141" t="s">
        <v>43</v>
      </c>
    </row>
    <row r="4" spans="2:21" ht="18.5">
      <c r="B4" s="1"/>
      <c r="C4" s="1"/>
    </row>
    <row r="5" spans="2:21" ht="18.5">
      <c r="B5" s="1" t="s">
        <v>44</v>
      </c>
      <c r="C5" s="1"/>
      <c r="D5" s="2" t="s">
        <v>45</v>
      </c>
    </row>
    <row r="6" spans="2:21" ht="18.5">
      <c r="B6" s="1"/>
      <c r="C6" s="1"/>
    </row>
    <row r="7" spans="2:21" ht="18.5">
      <c r="B7" s="411" t="s">
        <v>46</v>
      </c>
      <c r="C7" s="412"/>
      <c r="D7" s="89"/>
      <c r="E7" s="89"/>
      <c r="F7" s="89"/>
      <c r="G7" s="89"/>
      <c r="H7" s="89"/>
      <c r="I7" s="89"/>
      <c r="J7" s="89"/>
      <c r="K7" s="89"/>
      <c r="L7" s="89"/>
      <c r="M7" s="89"/>
      <c r="N7" s="89"/>
      <c r="O7" s="89"/>
      <c r="P7" s="89"/>
      <c r="Q7" s="90"/>
    </row>
    <row r="8" spans="2:21" ht="35.15" customHeight="1">
      <c r="B8" s="418" t="s">
        <v>47</v>
      </c>
      <c r="C8" s="419"/>
      <c r="D8" s="420" t="s">
        <v>48</v>
      </c>
      <c r="E8" s="421"/>
      <c r="F8" s="421"/>
      <c r="G8" s="421"/>
      <c r="H8" s="421"/>
      <c r="I8" s="421"/>
      <c r="J8" s="421"/>
      <c r="K8" s="421"/>
      <c r="L8" s="421"/>
      <c r="M8" s="421"/>
      <c r="N8" s="421"/>
      <c r="O8" s="421"/>
      <c r="P8" s="421"/>
      <c r="Q8" s="422"/>
    </row>
    <row r="9" spans="2:21">
      <c r="B9" s="423" t="s">
        <v>49</v>
      </c>
      <c r="C9" s="424"/>
      <c r="D9" s="425" t="s">
        <v>50</v>
      </c>
      <c r="E9" s="426"/>
      <c r="F9" s="426"/>
      <c r="G9" s="426"/>
      <c r="H9" s="426"/>
      <c r="I9" s="426"/>
      <c r="J9" s="426"/>
      <c r="K9" s="426"/>
      <c r="L9" s="426"/>
      <c r="M9" s="426"/>
      <c r="N9" s="426"/>
      <c r="O9" s="426"/>
      <c r="P9" s="426"/>
      <c r="Q9" s="427"/>
    </row>
    <row r="10" spans="2:21">
      <c r="B10" s="423" t="s">
        <v>51</v>
      </c>
      <c r="C10" s="424"/>
      <c r="D10" s="425" t="s">
        <v>52</v>
      </c>
      <c r="E10" s="426"/>
      <c r="F10" s="426"/>
      <c r="G10" s="426"/>
      <c r="H10" s="426"/>
      <c r="I10" s="426"/>
      <c r="J10" s="426"/>
      <c r="K10" s="426"/>
      <c r="L10" s="426"/>
      <c r="M10" s="426"/>
      <c r="N10" s="426"/>
      <c r="O10" s="426"/>
      <c r="P10" s="426"/>
      <c r="Q10" s="427"/>
    </row>
    <row r="11" spans="2:21" ht="25.4" customHeight="1">
      <c r="B11" s="423" t="s">
        <v>53</v>
      </c>
      <c r="C11" s="424"/>
      <c r="D11" s="425" t="s">
        <v>54</v>
      </c>
      <c r="E11" s="426"/>
      <c r="F11" s="426"/>
      <c r="G11" s="426"/>
      <c r="H11" s="426"/>
      <c r="I11" s="426"/>
      <c r="J11" s="426"/>
      <c r="K11" s="426"/>
      <c r="L11" s="426"/>
      <c r="M11" s="426"/>
      <c r="N11" s="426"/>
      <c r="O11" s="426"/>
      <c r="P11" s="426"/>
      <c r="Q11" s="427"/>
    </row>
    <row r="12" spans="2:21" ht="32.15" customHeight="1">
      <c r="B12" s="428" t="s">
        <v>55</v>
      </c>
      <c r="C12" s="429"/>
      <c r="D12" s="430"/>
      <c r="E12" s="431"/>
      <c r="F12" s="431"/>
      <c r="G12" s="431"/>
      <c r="H12" s="431"/>
      <c r="I12" s="431"/>
      <c r="J12" s="431"/>
      <c r="K12" s="431"/>
      <c r="L12" s="431"/>
      <c r="M12" s="431"/>
      <c r="N12" s="431"/>
      <c r="O12" s="431"/>
      <c r="P12" s="431"/>
      <c r="Q12" s="432"/>
    </row>
    <row r="13" spans="2:21">
      <c r="B13" s="115"/>
      <c r="C13" s="115"/>
    </row>
    <row r="14" spans="2:21" s="117" customFormat="1" ht="18.5">
      <c r="B14" s="118" t="s">
        <v>34</v>
      </c>
      <c r="C14" s="119"/>
      <c r="D14" s="269" t="s">
        <v>43</v>
      </c>
      <c r="E14" s="120">
        <v>45870</v>
      </c>
      <c r="F14" s="121" t="s">
        <v>56</v>
      </c>
      <c r="G14" s="126" t="s">
        <v>57</v>
      </c>
      <c r="K14" s="117" t="s">
        <v>58</v>
      </c>
      <c r="L14" s="117" t="s">
        <v>59</v>
      </c>
    </row>
    <row r="15" spans="2:21">
      <c r="B15" s="433" t="s">
        <v>60</v>
      </c>
      <c r="C15" s="434"/>
      <c r="D15" s="304" t="s">
        <v>61</v>
      </c>
      <c r="E15" s="132"/>
      <c r="F15" s="133"/>
      <c r="G15" s="134"/>
      <c r="H15" s="162"/>
      <c r="I15" s="117"/>
      <c r="J15" s="117" t="s">
        <v>62</v>
      </c>
      <c r="K15" s="187">
        <v>19.5</v>
      </c>
      <c r="L15" s="187">
        <v>18.5</v>
      </c>
      <c r="M15" s="188">
        <f t="shared" ref="M15:M20" si="0">K15/L15-1</f>
        <v>5.4054054054053946E-2</v>
      </c>
      <c r="N15" s="188"/>
      <c r="O15" s="188"/>
      <c r="P15" s="188"/>
      <c r="Q15" s="117"/>
      <c r="R15" s="117"/>
    </row>
    <row r="16" spans="2:21" ht="18.5">
      <c r="B16" s="137" t="s">
        <v>63</v>
      </c>
      <c r="C16" s="138"/>
      <c r="D16" s="89" t="s">
        <v>64</v>
      </c>
      <c r="E16" s="229">
        <v>8.9499999999999993</v>
      </c>
      <c r="F16" s="139">
        <f>E16/E17-1</f>
        <v>0</v>
      </c>
      <c r="G16" s="140">
        <f>E16/E18-1</f>
        <v>0</v>
      </c>
      <c r="H16" s="162"/>
      <c r="I16" s="117"/>
      <c r="J16" s="117" t="s">
        <v>65</v>
      </c>
      <c r="K16" s="187">
        <v>15.2</v>
      </c>
      <c r="L16" s="187">
        <v>16.95</v>
      </c>
      <c r="M16" s="188">
        <f t="shared" si="0"/>
        <v>-0.10324483775811211</v>
      </c>
      <c r="N16" s="188"/>
      <c r="O16" s="188"/>
      <c r="P16" s="188"/>
      <c r="Q16" s="117"/>
      <c r="R16" s="117"/>
    </row>
    <row r="17" spans="2:18" ht="18.5">
      <c r="B17" s="102" t="s">
        <v>66</v>
      </c>
      <c r="C17" s="116"/>
      <c r="D17" t="s">
        <v>45</v>
      </c>
      <c r="E17" s="230">
        <f>_xlfn.XLOOKUP(D15,$D$43:$D$200,$O$43:$O$200,)</f>
        <v>8.9499999999999993</v>
      </c>
      <c r="F17" s="55"/>
      <c r="G17" s="129"/>
      <c r="H17" s="162"/>
      <c r="I17" s="117"/>
      <c r="J17" s="117" t="s">
        <v>67</v>
      </c>
      <c r="K17" s="187">
        <v>14</v>
      </c>
      <c r="L17" s="187">
        <v>15.95</v>
      </c>
      <c r="M17" s="188">
        <f t="shared" si="0"/>
        <v>-0.12225705329153602</v>
      </c>
      <c r="N17" s="188"/>
      <c r="O17" s="188"/>
      <c r="P17" s="188"/>
      <c r="Q17" s="117"/>
      <c r="R17" s="117"/>
    </row>
    <row r="18" spans="2:18" ht="18.5">
      <c r="B18" s="102" t="s">
        <v>57</v>
      </c>
      <c r="C18" s="116"/>
      <c r="D18" t="s">
        <v>68</v>
      </c>
      <c r="E18" s="230">
        <v>8.9499999999999993</v>
      </c>
      <c r="F18" s="55"/>
      <c r="G18" s="129"/>
      <c r="H18" s="162"/>
      <c r="I18" s="117"/>
      <c r="J18" s="117" t="s">
        <v>69</v>
      </c>
      <c r="K18" s="187">
        <v>14</v>
      </c>
      <c r="L18" s="187">
        <v>15.95</v>
      </c>
      <c r="M18" s="188">
        <f t="shared" si="0"/>
        <v>-0.12225705329153602</v>
      </c>
      <c r="N18" s="188"/>
      <c r="O18" s="188"/>
      <c r="P18" s="188"/>
      <c r="Q18" s="117"/>
      <c r="R18" s="117"/>
    </row>
    <row r="19" spans="2:18">
      <c r="B19" s="433" t="s">
        <v>70</v>
      </c>
      <c r="C19" s="434"/>
      <c r="D19" s="84" t="s">
        <v>71</v>
      </c>
      <c r="E19" s="132"/>
      <c r="F19" s="133"/>
      <c r="G19" s="134"/>
      <c r="H19" s="162"/>
      <c r="I19" s="117"/>
      <c r="J19" s="117" t="s">
        <v>72</v>
      </c>
      <c r="K19" s="187">
        <v>15</v>
      </c>
      <c r="L19" s="187">
        <v>14.75</v>
      </c>
      <c r="M19" s="188">
        <f t="shared" si="0"/>
        <v>1.6949152542372836E-2</v>
      </c>
      <c r="N19" s="188"/>
      <c r="O19" s="188"/>
      <c r="P19" s="188"/>
      <c r="Q19" s="117"/>
      <c r="R19" s="117"/>
    </row>
    <row r="20" spans="2:18" ht="18.5">
      <c r="B20" s="102" t="s">
        <v>63</v>
      </c>
      <c r="C20" s="116"/>
      <c r="D20" s="89" t="s">
        <v>64</v>
      </c>
      <c r="E20" s="229">
        <v>16.95</v>
      </c>
      <c r="F20" s="139">
        <f>E20/E21-1</f>
        <v>0</v>
      </c>
      <c r="G20" s="140">
        <f>E20/E22-1</f>
        <v>0</v>
      </c>
      <c r="H20" s="162"/>
      <c r="I20" s="117"/>
      <c r="J20" s="117" t="s">
        <v>73</v>
      </c>
      <c r="K20" s="187">
        <v>13.7</v>
      </c>
      <c r="L20" s="187">
        <v>14</v>
      </c>
      <c r="M20" s="188">
        <f t="shared" si="0"/>
        <v>-2.1428571428571463E-2</v>
      </c>
      <c r="N20" s="188"/>
      <c r="O20" s="188"/>
      <c r="P20" s="188"/>
      <c r="Q20" s="117"/>
      <c r="R20" s="117"/>
    </row>
    <row r="21" spans="2:18" ht="18.5">
      <c r="B21" s="102" t="s">
        <v>66</v>
      </c>
      <c r="C21" s="116"/>
      <c r="D21" t="s">
        <v>45</v>
      </c>
      <c r="E21" s="230">
        <f>_xlfn.XLOOKUP(D19,$D$43:$D$200,$O$43:$O$200,)</f>
        <v>16.95</v>
      </c>
      <c r="F21" s="55"/>
      <c r="G21" s="129"/>
      <c r="H21" s="162"/>
      <c r="I21" s="117"/>
      <c r="J21" s="117"/>
      <c r="K21" s="117"/>
      <c r="L21" s="117"/>
      <c r="M21" s="117"/>
      <c r="N21" s="117"/>
      <c r="O21" s="117"/>
      <c r="P21" s="117"/>
      <c r="Q21" s="117"/>
      <c r="R21" s="117"/>
    </row>
    <row r="22" spans="2:18" ht="18.5">
      <c r="B22" s="102" t="s">
        <v>57</v>
      </c>
      <c r="C22" s="116"/>
      <c r="D22" t="s">
        <v>68</v>
      </c>
      <c r="E22" s="230">
        <v>16.95</v>
      </c>
      <c r="F22" s="55"/>
      <c r="G22" s="129"/>
      <c r="H22" s="162"/>
      <c r="I22" s="117"/>
      <c r="J22" s="117"/>
      <c r="K22" s="117"/>
      <c r="L22" s="117"/>
      <c r="M22" s="117"/>
      <c r="N22" s="117"/>
      <c r="O22" s="117"/>
      <c r="P22" s="117"/>
      <c r="Q22" s="117"/>
      <c r="R22" s="117"/>
    </row>
    <row r="23" spans="2:18">
      <c r="B23" s="433" t="s">
        <v>74</v>
      </c>
      <c r="C23" s="434"/>
      <c r="D23" s="94" t="s">
        <v>75</v>
      </c>
      <c r="E23" s="132"/>
      <c r="F23" s="133"/>
      <c r="G23" s="134"/>
      <c r="H23" s="162"/>
      <c r="I23" s="117"/>
      <c r="J23" s="117"/>
      <c r="K23" s="117"/>
      <c r="L23" s="117"/>
      <c r="M23" s="117"/>
      <c r="N23" s="117"/>
      <c r="O23" s="117"/>
      <c r="P23" s="117"/>
      <c r="Q23" s="117"/>
      <c r="R23" s="117"/>
    </row>
    <row r="24" spans="2:18" ht="18.5">
      <c r="B24" s="102" t="s">
        <v>63</v>
      </c>
      <c r="C24" s="116"/>
      <c r="D24" s="89" t="s">
        <v>64</v>
      </c>
      <c r="E24" s="229">
        <v>6.75</v>
      </c>
      <c r="F24" s="139">
        <f>E24/E25-1</f>
        <v>0</v>
      </c>
      <c r="G24" s="140">
        <f>E24/E26-1</f>
        <v>0</v>
      </c>
      <c r="H24" s="162"/>
      <c r="I24" s="117"/>
      <c r="J24" s="117"/>
      <c r="K24" s="117"/>
      <c r="L24" s="117"/>
      <c r="M24" s="117"/>
      <c r="N24" s="117"/>
      <c r="O24" s="117"/>
      <c r="P24" s="117"/>
      <c r="Q24" s="117"/>
      <c r="R24" s="117"/>
    </row>
    <row r="25" spans="2:18" ht="18.5">
      <c r="B25" s="102" t="s">
        <v>66</v>
      </c>
      <c r="C25" s="116"/>
      <c r="D25" t="s">
        <v>45</v>
      </c>
      <c r="E25" s="230">
        <f>_xlfn.XLOOKUP(D23,$D$43:$D$200,$O$43:$O$200,)</f>
        <v>6.75</v>
      </c>
      <c r="F25" s="55"/>
      <c r="G25" s="129"/>
      <c r="H25" s="162"/>
      <c r="I25" s="117"/>
      <c r="J25" s="117"/>
      <c r="K25" s="117"/>
      <c r="L25" s="117"/>
      <c r="M25" s="117"/>
      <c r="N25" s="117"/>
      <c r="O25" s="117"/>
      <c r="P25" s="117"/>
      <c r="Q25" s="117"/>
      <c r="R25" s="117"/>
    </row>
    <row r="26" spans="2:18" ht="18.5">
      <c r="B26" s="102" t="s">
        <v>57</v>
      </c>
      <c r="C26" s="116"/>
      <c r="D26" t="s">
        <v>68</v>
      </c>
      <c r="E26" s="230">
        <v>6.75</v>
      </c>
      <c r="F26" s="55"/>
      <c r="G26" s="129"/>
      <c r="H26" s="162"/>
      <c r="I26" s="117"/>
      <c r="J26" s="117"/>
      <c r="K26" s="117"/>
      <c r="L26" s="117"/>
      <c r="M26" s="117"/>
      <c r="N26" s="117"/>
      <c r="O26" s="117"/>
      <c r="P26" s="117"/>
      <c r="Q26" s="117"/>
      <c r="R26" s="117"/>
    </row>
    <row r="27" spans="2:18">
      <c r="B27" s="433" t="s">
        <v>76</v>
      </c>
      <c r="C27" s="435"/>
      <c r="D27" s="46" t="s">
        <v>77</v>
      </c>
      <c r="E27" s="301"/>
      <c r="F27" s="302"/>
      <c r="G27" s="303"/>
      <c r="H27" s="162"/>
      <c r="I27" s="117"/>
      <c r="J27" s="117"/>
      <c r="K27" s="117"/>
      <c r="L27" s="117"/>
      <c r="M27" s="117"/>
      <c r="N27" s="117"/>
      <c r="O27" s="117"/>
      <c r="P27" s="117"/>
      <c r="Q27" s="117"/>
      <c r="R27" s="117"/>
    </row>
    <row r="28" spans="2:18" ht="18.5">
      <c r="B28" s="102" t="s">
        <v>63</v>
      </c>
      <c r="C28" s="1"/>
      <c r="D28" s="46" t="s">
        <v>64</v>
      </c>
      <c r="E28" s="242">
        <v>7.95</v>
      </c>
      <c r="F28" s="302">
        <f>E28/E29-1</f>
        <v>-0.44599303135888502</v>
      </c>
      <c r="G28" s="303">
        <f>E28/E30-1</f>
        <v>0</v>
      </c>
      <c r="H28" s="162"/>
      <c r="I28" s="117"/>
      <c r="J28" s="117"/>
      <c r="K28" s="117"/>
      <c r="L28" s="117"/>
      <c r="M28" s="117"/>
      <c r="N28" s="117"/>
      <c r="O28" s="117"/>
      <c r="P28" s="117"/>
      <c r="Q28" s="117"/>
      <c r="R28" s="117"/>
    </row>
    <row r="29" spans="2:18" ht="18.5">
      <c r="B29" s="102" t="s">
        <v>66</v>
      </c>
      <c r="C29" s="1"/>
      <c r="D29" s="39" t="s">
        <v>45</v>
      </c>
      <c r="E29" s="230">
        <f>_xlfn.XLOOKUP(D27,$D$43:$D$200,$O$43:$O$200,)</f>
        <v>14.35</v>
      </c>
      <c r="F29" s="55"/>
      <c r="G29" s="184"/>
      <c r="H29" s="162"/>
      <c r="I29" s="117"/>
      <c r="J29" s="117"/>
      <c r="K29" s="117"/>
      <c r="L29" s="117"/>
      <c r="M29" s="117"/>
      <c r="N29" s="117"/>
      <c r="O29" s="117"/>
      <c r="P29" s="117"/>
      <c r="Q29" s="117"/>
      <c r="R29" s="117"/>
    </row>
    <row r="30" spans="2:18" ht="18.5">
      <c r="B30" s="103" t="s">
        <v>57</v>
      </c>
      <c r="C30" s="175"/>
      <c r="D30" s="41" t="s">
        <v>68</v>
      </c>
      <c r="E30" s="231">
        <v>7.95</v>
      </c>
      <c r="F30" s="185"/>
      <c r="G30" s="186"/>
      <c r="H30" s="162"/>
      <c r="I30" s="117"/>
      <c r="J30" s="117"/>
      <c r="K30" s="117"/>
      <c r="L30" s="117"/>
      <c r="M30" s="117"/>
      <c r="N30" s="117"/>
      <c r="O30" s="117"/>
      <c r="P30" s="117"/>
      <c r="Q30" s="117"/>
      <c r="R30" s="117"/>
    </row>
    <row r="31" spans="2:18" ht="18.5">
      <c r="B31" s="1"/>
      <c r="C31" s="1"/>
      <c r="M31" s="157"/>
      <c r="N31" s="157"/>
      <c r="O31" s="157"/>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AVERAGEIFS(E$43:E$514,$B$43:$B$514,$B34,$AD$43:$AD$514,"Yes")</f>
        <v>#DIV/0!</v>
      </c>
      <c r="F34" s="29" t="e">
        <f>AVERAGEIFS(Q$43:Q$514,$B$43:$B$514,$B34,$AD$43:$AD$514,"Yes")</f>
        <v>#DIV/0!</v>
      </c>
      <c r="G34" s="29" t="e">
        <f>AVERAGEIFS(L$43:L$514,$B$43:$B$514,$B34,$AB$43:$AB$514,"Yes")</f>
        <v>#DIV/0!</v>
      </c>
      <c r="H34" s="29" t="e">
        <f>AVERAGEIFS(Q$43:Q$514,$B$43:$B$514,$B34,$AB$43:$AB$514,"Yes")</f>
        <v>#DIV/0!</v>
      </c>
      <c r="I34" s="29">
        <f>AVERAGEIFS(M$43:M$514,$B$43:$B$514,$B34,$Z$43:$Z$514,"Yes")</f>
        <v>7.7749999999999995</v>
      </c>
      <c r="J34" s="29">
        <f>AVERAGEIFS(Q$43:Q$514,$B$43:$B$514,$B34,$Z$43:$Z$514,"Yes")</f>
        <v>8.0208333333333339</v>
      </c>
      <c r="K34" s="29">
        <f>AVERAGEIFS(N$43:N$514,$B$43:$B$514,$B34,$X$43:$X$514,"Yes")</f>
        <v>7.7749999999999995</v>
      </c>
      <c r="L34" s="29">
        <f>AVERAGEIFS(Q$43:Q$514,$B$43:$B$514,$B34,$X$43:$X$514,"Yes")</f>
        <v>8.0208333333333339</v>
      </c>
      <c r="M34" s="29">
        <f>AVERAGEIFS(O$43:O$514,$B$43:$B$514,$B34,$V$43:$V$514,"Yes")</f>
        <v>7.9230769230769242</v>
      </c>
      <c r="N34" s="29">
        <f>AVERAGEIFS(Q$43:Q$514,$B$43:$B$514,$B34,$V$43:$V$514,"Yes")</f>
        <v>7.9769230769230779</v>
      </c>
      <c r="O34" s="29">
        <f t="shared" ref="O34:P38" si="1">AVERAGEIFS(P$43:P$514,$B$43:$B$514,$B34,$T$43:$T$514,"Yes")</f>
        <v>7.9230769230769242</v>
      </c>
      <c r="P34" s="29">
        <f t="shared" si="1"/>
        <v>7.9769230769230779</v>
      </c>
      <c r="Q34" s="29">
        <f>AVERAGEIFS(Q$43:Q$514,$B$43:$B$514,$B34)</f>
        <v>8.0107142857142879</v>
      </c>
      <c r="R34" s="334" t="e">
        <f>F34/E34-1</f>
        <v>#DIV/0!</v>
      </c>
      <c r="S34" s="334" t="e">
        <f t="shared" ref="S34:S39" si="2">H34/G34-1</f>
        <v>#DIV/0!</v>
      </c>
      <c r="T34" s="334">
        <f t="shared" ref="T34:T39" si="3">J34/I34-1</f>
        <v>3.1618435155412739E-2</v>
      </c>
      <c r="U34" s="335">
        <f t="shared" ref="U34:U39" si="4">L34/K34-1</f>
        <v>3.1618435155412739E-2</v>
      </c>
      <c r="V34" s="336">
        <f t="shared" ref="V34:V39" si="5">N34/M34-1</f>
        <v>6.7961165048544547E-3</v>
      </c>
      <c r="W34" s="336">
        <f t="shared" ref="W34:W39" si="6">P34/O34-1</f>
        <v>6.7961165048544547E-3</v>
      </c>
    </row>
    <row r="35" spans="1:32">
      <c r="B35" s="102" t="s">
        <v>27</v>
      </c>
      <c r="C35" s="91"/>
      <c r="E35" s="29" t="e">
        <f>AVERAGEIFS(E$43:E$514,$B$43:$B$514,$B35,$AD$43:$AD$514,"Yes")</f>
        <v>#DIV/0!</v>
      </c>
      <c r="F35" s="29" t="e">
        <f>AVERAGEIFS(Q$43:Q$514,$B$43:$B$514,$B35,$AD$43:$AD$514,"Yes")</f>
        <v>#DIV/0!</v>
      </c>
      <c r="G35" s="29" t="e">
        <f>AVERAGEIFS(L$43:L$514,$B$43:$B$514,$B35,$AB$43:$AB$514,"Yes")</f>
        <v>#DIV/0!</v>
      </c>
      <c r="H35" s="29" t="e">
        <f>AVERAGEIFS(Q$43:Q$514,$B$43:$B$514,$B35,$AB$43:$AB$514,"Yes")</f>
        <v>#DIV/0!</v>
      </c>
      <c r="I35" s="29">
        <f>AVERAGEIFS(M$43:M$514,$B$43:$B$514,$B35,$Z$43:$Z$514,"Yes")</f>
        <v>15.910526315789472</v>
      </c>
      <c r="J35" s="29">
        <f>AVERAGEIFS(Q$43:Q$514,$B$43:$B$514,$B35,$Z$43:$Z$514,"Yes")</f>
        <v>16.857894736842105</v>
      </c>
      <c r="K35" s="29">
        <f>AVERAGEIFS(N$43:N$514,$B$43:$B$514,$B35,$X$43:$X$514,"Yes")</f>
        <v>15.910526315789472</v>
      </c>
      <c r="L35" s="29">
        <f>AVERAGEIFS(Q$43:Q$514,$B$43:$B$514,$B35,$X$43:$X$514,"Yes")</f>
        <v>16.857894736842105</v>
      </c>
      <c r="M35" s="29">
        <f>AVERAGEIFS(O$43:O$514,$B$43:$B$514,$B35,$V$43:$V$514,"Yes")</f>
        <v>16.2075</v>
      </c>
      <c r="N35" s="29">
        <f>AVERAGEIFS(Q$43:Q$514,$B$43:$B$514,$B35,$V$43:$V$514,"Yes")</f>
        <v>16.84</v>
      </c>
      <c r="O35" s="29">
        <f t="shared" si="1"/>
        <v>16.507999999999999</v>
      </c>
      <c r="P35" s="29">
        <f t="shared" si="1"/>
        <v>16.827999999999999</v>
      </c>
      <c r="Q35" s="29">
        <f>AVERAGEIFS(Q$43:Q$514,$B$43:$B$514,$B35)</f>
        <v>17.194117647058825</v>
      </c>
      <c r="R35" s="334" t="e">
        <f t="shared" ref="R35:R39" si="7">F35/E35-1</f>
        <v>#DIV/0!</v>
      </c>
      <c r="S35" s="334" t="e">
        <f t="shared" si="2"/>
        <v>#DIV/0!</v>
      </c>
      <c r="T35" s="334">
        <f t="shared" si="3"/>
        <v>5.954349983460161E-2</v>
      </c>
      <c r="U35" s="335">
        <f t="shared" si="4"/>
        <v>5.954349983460161E-2</v>
      </c>
      <c r="V35" s="336">
        <f t="shared" si="5"/>
        <v>3.9025142680857661E-2</v>
      </c>
      <c r="W35" s="336">
        <f t="shared" si="6"/>
        <v>1.9384540828689234E-2</v>
      </c>
    </row>
    <row r="36" spans="1:32">
      <c r="B36" s="102" t="s">
        <v>86</v>
      </c>
      <c r="C36" s="91"/>
      <c r="E36" s="29" t="e">
        <f>AVERAGEIFS(E$43:E$514,$B$43:$B$514,$B36,$AD$43:$AD$514,"Yes")</f>
        <v>#DIV/0!</v>
      </c>
      <c r="F36" s="29" t="e">
        <f>AVERAGEIFS(Q$43:Q$514,$B$43:$B$514,$B36,$AD$43:$AD$514,"Yes")</f>
        <v>#DIV/0!</v>
      </c>
      <c r="G36" s="29" t="e">
        <f>AVERAGEIFS(L$43:L$514,$B$43:$B$514,$B36,$AB$43:$AB$514,"Yes")</f>
        <v>#DIV/0!</v>
      </c>
      <c r="H36" s="29" t="e">
        <f>AVERAGEIFS(Q$43:Q$514,$B$43:$B$514,$B36,$AB$43:$AB$514,"Yes")</f>
        <v>#DIV/0!</v>
      </c>
      <c r="I36" s="29">
        <f>AVERAGEIFS(M$43:M$514,$B$43:$B$514,$B36,$Z$43:$Z$514,"Yes")</f>
        <v>4</v>
      </c>
      <c r="J36" s="29">
        <f>AVERAGEIFS(Q$43:Q$514,$B$43:$B$514,$B36,$Z$43:$Z$514,"Yes")</f>
        <v>3.9875000000000003</v>
      </c>
      <c r="K36" s="29">
        <f>AVERAGEIFS(N$43:N$514,$B$43:$B$514,$B36,$X$43:$X$514,"Yes")</f>
        <v>4</v>
      </c>
      <c r="L36" s="29">
        <f>AVERAGEIFS(Q$43:Q$514,$B$43:$B$514,$B36,$X$43:$X$514,"Yes")</f>
        <v>3.9875000000000003</v>
      </c>
      <c r="M36" s="29">
        <f>AVERAGEIFS(O$43:O$514,$B$43:$B$514,$B36,$V$43:$V$514,"Yes")</f>
        <v>3.8600000000000003</v>
      </c>
      <c r="N36" s="29">
        <f>AVERAGEIFS(Q$43:Q$514,$B$43:$B$514,$B36,$V$43:$V$514,"Yes")</f>
        <v>3.91</v>
      </c>
      <c r="O36" s="29">
        <f t="shared" si="1"/>
        <v>3.9035714285714294</v>
      </c>
      <c r="P36" s="29">
        <f t="shared" si="1"/>
        <v>3.850000000000001</v>
      </c>
      <c r="Q36" s="29">
        <f>AVERAGEIFS(Q$43:Q$514,$B$43:$B$514,$B36)</f>
        <v>3.8100000000000009</v>
      </c>
      <c r="R36" s="334" t="e">
        <f t="shared" si="7"/>
        <v>#DIV/0!</v>
      </c>
      <c r="S36" s="334" t="e">
        <f t="shared" si="2"/>
        <v>#DIV/0!</v>
      </c>
      <c r="T36" s="334">
        <f t="shared" si="3"/>
        <v>-3.1249999999999334E-3</v>
      </c>
      <c r="U36" s="335">
        <f t="shared" si="4"/>
        <v>-3.1249999999999334E-3</v>
      </c>
      <c r="V36" s="336">
        <f t="shared" si="5"/>
        <v>1.2953367875647714E-2</v>
      </c>
      <c r="W36" s="336">
        <f t="shared" si="6"/>
        <v>-1.3723696248856276E-2</v>
      </c>
    </row>
    <row r="37" spans="1:32">
      <c r="B37" s="102" t="s">
        <v>29</v>
      </c>
      <c r="C37" s="91"/>
      <c r="E37" s="29" t="e">
        <f>AVERAGEIFS(E$43:E$514,$B$43:$B$514,$B37,$AD$43:$AD$514,"Yes")</f>
        <v>#DIV/0!</v>
      </c>
      <c r="F37" s="29" t="e">
        <f>AVERAGEIFS(Q$43:Q$514,$B$43:$B$514,$B37,$AD$43:$AD$514,"Yes")</f>
        <v>#DIV/0!</v>
      </c>
      <c r="G37" s="29" t="e">
        <f>AVERAGEIFS(L$43:L$514,$B$43:$B$514,$B37,$AB$43:$AB$514,"Yes")</f>
        <v>#DIV/0!</v>
      </c>
      <c r="H37" s="29" t="e">
        <f>AVERAGEIFS(Q$43:Q$514,$B$43:$B$514,$B37,$AB$43:$AB$514,"Yes")</f>
        <v>#DIV/0!</v>
      </c>
      <c r="I37" s="29">
        <f>AVERAGEIFS(M$43:M$514,$B$43:$B$514,$B37,$Z$43:$Z$514,"Yes")</f>
        <v>6.4833333333333334</v>
      </c>
      <c r="J37" s="29">
        <f>AVERAGEIFS(Q$43:Q$514,$B$43:$B$514,$B37,$Z$43:$Z$514,"Yes")</f>
        <v>6.75</v>
      </c>
      <c r="K37" s="29">
        <f>AVERAGEIFS(N$43:N$514,$B$43:$B$514,$B37,$X$43:$X$514,"Yes")</f>
        <v>6.4833333333333334</v>
      </c>
      <c r="L37" s="29">
        <f>AVERAGEIFS(Q$43:Q$514,$B$43:$B$514,$B37,$X$43:$X$514,"Yes")</f>
        <v>6.75</v>
      </c>
      <c r="M37" s="29">
        <f>AVERAGEIFS(O$43:O$514,$B$43:$B$514,$B37,$V$43:$V$514,"Yes")</f>
        <v>6.75</v>
      </c>
      <c r="N37" s="29">
        <f>AVERAGEIFS(Q$43:Q$514,$B$43:$B$514,$B37,$V$43:$V$514,"Yes")</f>
        <v>6.75</v>
      </c>
      <c r="O37" s="29">
        <f t="shared" si="1"/>
        <v>6.75</v>
      </c>
      <c r="P37" s="29">
        <f t="shared" si="1"/>
        <v>6.75</v>
      </c>
      <c r="Q37" s="29">
        <f>AVERAGEIFS(Q$43:Q$514,$B$43:$B$514,$B37)</f>
        <v>7.0299999999999994</v>
      </c>
      <c r="R37" s="334" t="e">
        <f t="shared" si="7"/>
        <v>#DIV/0!</v>
      </c>
      <c r="S37" s="334" t="e">
        <f t="shared" si="2"/>
        <v>#DIV/0!</v>
      </c>
      <c r="T37" s="334">
        <f t="shared" si="3"/>
        <v>4.1131105398457546E-2</v>
      </c>
      <c r="U37" s="335">
        <f t="shared" si="4"/>
        <v>4.1131105398457546E-2</v>
      </c>
      <c r="V37" s="336">
        <f t="shared" si="5"/>
        <v>0</v>
      </c>
      <c r="W37" s="336">
        <f t="shared" si="6"/>
        <v>0</v>
      </c>
    </row>
    <row r="38" spans="1:32">
      <c r="B38" s="102" t="s">
        <v>28</v>
      </c>
      <c r="C38" s="91"/>
      <c r="E38" s="29" t="e">
        <f>AVERAGEIFS(E$43:E$514,$B$43:$B$514,$B38,$AD$43:$AD$514,"Yes")</f>
        <v>#DIV/0!</v>
      </c>
      <c r="F38" s="29" t="e">
        <f>AVERAGEIFS(Q$43:Q$514,$B$43:$B$514,$B38,$AD$43:$AD$514,"Yes")</f>
        <v>#DIV/0!</v>
      </c>
      <c r="G38" s="29" t="e">
        <f>AVERAGEIFS(L$43:L$514,$B$43:$B$514,$B38,$AB$43:$AB$514,"Yes")</f>
        <v>#DIV/0!</v>
      </c>
      <c r="H38" s="29" t="e">
        <f>AVERAGEIFS(Q$43:Q$514,$B$43:$B$514,$B38,$AB$43:$AB$514,"Yes")</f>
        <v>#DIV/0!</v>
      </c>
      <c r="I38" s="29">
        <f>AVERAGEIFS(M$43:M$514,$B$43:$B$514,$B38,$Z$43:$Z$514,"Yes")</f>
        <v>10.677297297297299</v>
      </c>
      <c r="J38" s="29">
        <f>AVERAGEIFS(Q$43:Q$514,$B$43:$B$514,$B38,$Z$43:$Z$514,"Yes")</f>
        <v>11.047297297297293</v>
      </c>
      <c r="K38" s="29">
        <f>AVERAGEIFS(N$43:N$514,$B$43:$B$514,$B38,$X$43:$X$514,"Yes")</f>
        <v>10.677297297297299</v>
      </c>
      <c r="L38" s="29">
        <f>AVERAGEIFS(Q$43:Q$514,$B$43:$B$514,$B38,$X$43:$X$514,"Yes")</f>
        <v>11.047297297297293</v>
      </c>
      <c r="M38" s="29">
        <f>AVERAGEIFS(O$43:O$514,$B$43:$B$514,$B38,$V$43:$V$514,"Yes")</f>
        <v>10.613953488372092</v>
      </c>
      <c r="N38" s="29">
        <f>AVERAGEIFS(Q$43:Q$514,$B$43:$B$514,$B38,$V$43:$V$514,"Yes")</f>
        <v>10.46976744186046</v>
      </c>
      <c r="O38" s="29">
        <f t="shared" si="1"/>
        <v>10.068478260869563</v>
      </c>
      <c r="P38" s="29">
        <f t="shared" si="1"/>
        <v>10.0445652173913</v>
      </c>
      <c r="Q38" s="29">
        <f>AVERAGEIFS(Q$43:Q$514,$B$43:$B$514,$B38)</f>
        <v>9.9367346938775469</v>
      </c>
      <c r="R38" s="334" t="e">
        <f t="shared" si="7"/>
        <v>#DIV/0!</v>
      </c>
      <c r="S38" s="334" t="e">
        <f t="shared" si="2"/>
        <v>#DIV/0!</v>
      </c>
      <c r="T38" s="334">
        <f t="shared" si="3"/>
        <v>3.4652964106717477E-2</v>
      </c>
      <c r="U38" s="335">
        <f t="shared" si="4"/>
        <v>3.4652964106717477E-2</v>
      </c>
      <c r="V38" s="336">
        <f t="shared" si="5"/>
        <v>-1.3584574934268567E-2</v>
      </c>
      <c r="W38" s="336">
        <f t="shared" si="6"/>
        <v>-2.3750404836447858E-3</v>
      </c>
    </row>
    <row r="39" spans="1:32">
      <c r="B39" s="103" t="s">
        <v>26</v>
      </c>
      <c r="C39" s="93"/>
      <c r="D39" s="42"/>
      <c r="E39" s="29" t="e">
        <f>AVERAGEIFS(E$43:E$514,$C$43:$C$514,$B39,$AD$43:$AD$514,"Yes")</f>
        <v>#DIV/0!</v>
      </c>
      <c r="F39" s="29" t="e">
        <f>AVERAGEIFS(Q$43:Q$514,$C$43:$C$514,$B39,$AD$43:$AD$514,"Yes")</f>
        <v>#DIV/0!</v>
      </c>
      <c r="G39" s="29" t="e">
        <f>AVERAGEIFS(L$43:L$514,$C$43:$C$514,$B39,$AB$43:$AB$514,"Yes")</f>
        <v>#DIV/0!</v>
      </c>
      <c r="H39" s="29" t="e">
        <f>AVERAGEIFS(Q$43:Q$514,$C$43:$C$514,$B39,$AB$43:$AB$514,"Yes")</f>
        <v>#DIV/0!</v>
      </c>
      <c r="I39" s="29">
        <f>AVERAGEIFS(M$43:M$514,$C$43:$C$514,$B39,$Z$43:$Z$514,"Yes")</f>
        <v>6.8312499999999998</v>
      </c>
      <c r="J39" s="29">
        <f>AVERAGEIFS(Q$43:Q$514,$C$43:$C$514,$B39,$Z$43:$Z$514,"Yes")</f>
        <v>7.0125000000000011</v>
      </c>
      <c r="K39" s="29">
        <f>AVERAGEIFS(N$43:N$514,$C$43:$C$514,$B39,$X$43:$X$514,"Yes")</f>
        <v>6.8312499999999998</v>
      </c>
      <c r="L39" s="29">
        <f>AVERAGEIFS(Q$43:Q$514,$C$43:$C$514,$B39,$X$43:$X$514,"Yes")</f>
        <v>7.0125000000000011</v>
      </c>
      <c r="M39" s="29">
        <f>AVERAGEIFS(O$43:O$514,$C$43:$C$514,$B39,$V$43:$V$514,"Yes")</f>
        <v>6.1565217391304348</v>
      </c>
      <c r="N39" s="29">
        <f>AVERAGEIFS(Q$43:Q$514,$C$43:$C$514,$B39,$V$43:$V$514,"Yes")</f>
        <v>6.2086956521739136</v>
      </c>
      <c r="O39" s="29">
        <f>AVERAGEIFS(P$43:P$514,$C$43:$C$514,$B39,$T$43:$T$514,"Yes")</f>
        <v>5.8388888888888877</v>
      </c>
      <c r="P39" s="29">
        <f>AVERAGEIFS(Q$43:Q$514,$C$43:$C$514,$B39,$T$43:$T$514,"Yes")</f>
        <v>5.8370370370370361</v>
      </c>
      <c r="Q39" s="29">
        <f>AVERAGEIFS(Q$43:Q$514,$C$43:$C$514,$B39)</f>
        <v>5.8379310344827582</v>
      </c>
      <c r="R39" s="334" t="e">
        <f t="shared" si="7"/>
        <v>#DIV/0!</v>
      </c>
      <c r="S39" s="334" t="e">
        <f t="shared" si="2"/>
        <v>#DIV/0!</v>
      </c>
      <c r="T39" s="334">
        <f t="shared" si="3"/>
        <v>2.6532479414455912E-2</v>
      </c>
      <c r="U39" s="335">
        <f t="shared" si="4"/>
        <v>2.6532479414455912E-2</v>
      </c>
      <c r="V39" s="336">
        <f t="shared" si="5"/>
        <v>8.4745762711866401E-3</v>
      </c>
      <c r="W39" s="336">
        <f t="shared" si="6"/>
        <v>-3.1715826197264985E-4</v>
      </c>
    </row>
    <row r="40" spans="1:32">
      <c r="B40" s="2"/>
      <c r="C40" s="2"/>
    </row>
    <row r="41" spans="1:32" ht="29">
      <c r="B41" s="2"/>
      <c r="C41" s="2"/>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4.5" customHeight="1">
      <c r="A43" s="66" t="s">
        <v>10</v>
      </c>
      <c r="B43" s="66" t="s">
        <v>37</v>
      </c>
      <c r="C43" s="66" t="str" cm="1">
        <f t="array" ref="C43">_xlfn.IFNA(_xlfn.IFS(B43="Starter","Starters &amp; Sides",B43="Sides","Starters &amp; Sides"),B43)</f>
        <v>Starters &amp; Sides</v>
      </c>
      <c r="D43" s="84" t="s">
        <v>97</v>
      </c>
      <c r="E43" s="74"/>
      <c r="F43" s="4"/>
      <c r="G43" s="4"/>
      <c r="H43" s="4"/>
      <c r="I43" s="4"/>
      <c r="J43" s="4"/>
      <c r="K43" s="15"/>
      <c r="L43" s="15"/>
      <c r="M43" s="15">
        <v>4.0999999999999996</v>
      </c>
      <c r="N43" s="15">
        <v>4.0999999999999996</v>
      </c>
      <c r="O43" s="15">
        <f>_xlfn.XLOOKUP(D43,[1]Sheet1!$C:$C,[1]Sheet1!$G:$G,0)</f>
        <v>3.95</v>
      </c>
      <c r="P43" s="15">
        <v>3.95</v>
      </c>
      <c r="Q43" s="337">
        <v>3.95</v>
      </c>
      <c r="R43" s="15" t="str">
        <f>IF(COUNTA(Q43)=1,"Yes","No")</f>
        <v>Yes</v>
      </c>
      <c r="S43" s="15" t="str">
        <f>IF(AND(T43="No",R43="Yes"),"Yes","No")</f>
        <v>No</v>
      </c>
      <c r="T43" s="221" t="str">
        <f>IF(COUNTA(P43:Q43)=2,"Yes","No")</f>
        <v>Yes</v>
      </c>
      <c r="U43" s="223">
        <f>IF(T43="Yes",Q43/P43-1,"N/A")</f>
        <v>0</v>
      </c>
      <c r="V43" s="221" t="str">
        <f>IF(COUNTA(O43:Q43)=3,"Yes","No")</f>
        <v>Yes</v>
      </c>
      <c r="W43" s="223">
        <f>IF(V43="Yes",Q43/O43-1,"N/A")</f>
        <v>0</v>
      </c>
      <c r="X43" s="221" t="str">
        <f>IF(COUNTA(N43:Q43)=4,"Yes","No")</f>
        <v>Yes</v>
      </c>
      <c r="Y43" s="223">
        <f>IF(X43="Yes",Q43/N43-1,"N/A")</f>
        <v>-3.6585365853658458E-2</v>
      </c>
      <c r="Z43" s="222" t="str">
        <f>IF(COUNTA(M43:Q43)=5,"Yes","No")</f>
        <v>Yes</v>
      </c>
      <c r="AA43" s="68">
        <f>IF(Z43="Yes",Q43/M43-1,"N/A")</f>
        <v>-3.6585365853658458E-2</v>
      </c>
      <c r="AB43" s="65" t="str">
        <f>IF(COUNTA(L43:Q43)=6,"Yes","No")</f>
        <v>No</v>
      </c>
      <c r="AC43" s="68" t="str">
        <f>IF(AB43="Yes",Q43/L43-1,"N/A")</f>
        <v>N/A</v>
      </c>
      <c r="AD43" s="65" t="str">
        <f>IF(COUNTA(E43:Q43)=13,"Yes","No")</f>
        <v>No</v>
      </c>
      <c r="AE43" s="68" t="str">
        <f>IF(AD43="Yes",Q43/E43-1,"N/A")</f>
        <v>N/A</v>
      </c>
      <c r="AF43" s="66"/>
    </row>
    <row r="44" spans="1:32">
      <c r="A44" s="66" t="s">
        <v>10</v>
      </c>
      <c r="B44" s="66" t="s">
        <v>37</v>
      </c>
      <c r="C44" s="66" t="str" cm="1">
        <f t="array" ref="C44">_xlfn.IFNA(_xlfn.IFS(B44="Starter","Starters &amp; Sides",B44="Sides","Starters &amp; Sides"),B44)</f>
        <v>Starters &amp; Sides</v>
      </c>
      <c r="D44" s="84" t="s">
        <v>98</v>
      </c>
      <c r="E44" s="74"/>
      <c r="F44" s="4"/>
      <c r="G44" s="4"/>
      <c r="H44" s="4"/>
      <c r="I44" s="4"/>
      <c r="J44" s="4"/>
      <c r="K44" s="15"/>
      <c r="L44" s="4"/>
      <c r="M44" s="15">
        <v>4.0999999999999996</v>
      </c>
      <c r="N44" s="15">
        <v>4.0999999999999996</v>
      </c>
      <c r="O44" s="15">
        <f>_xlfn.XLOOKUP(D44,[1]Sheet1!$C:$C,[1]Sheet1!$G:$G,0)</f>
        <v>3.95</v>
      </c>
      <c r="P44" s="15">
        <v>3.95</v>
      </c>
      <c r="Q44" s="337">
        <v>3.95</v>
      </c>
      <c r="R44" s="15" t="str">
        <f t="shared" ref="R44:R113" si="8">IF(COUNTA(Q44)=1,"Yes","No")</f>
        <v>Yes</v>
      </c>
      <c r="S44" s="15" t="str">
        <f t="shared" ref="S44:S113" si="9">IF(AND(T44="No",R44="Yes"),"Yes","No")</f>
        <v>No</v>
      </c>
      <c r="T44" s="221" t="str">
        <f t="shared" ref="T44:T113" si="10">IF(COUNTA(P44:Q44)=2,"Yes","No")</f>
        <v>Yes</v>
      </c>
      <c r="U44" s="223">
        <f t="shared" ref="U44:U113" si="11">IF(T44="Yes",Q44/P44-1,"N/A")</f>
        <v>0</v>
      </c>
      <c r="V44" s="221" t="str">
        <f t="shared" ref="V44:V113" si="12">IF(COUNTA(O44:Q44)=3,"Yes","No")</f>
        <v>Yes</v>
      </c>
      <c r="W44" s="223">
        <f t="shared" ref="W44:W113" si="13">IF(V44="Yes",Q44/O44-1,"N/A")</f>
        <v>0</v>
      </c>
      <c r="X44" s="221" t="str">
        <f t="shared" ref="X44:X113" si="14">IF(COUNTA(N44:Q44)=4,"Yes","No")</f>
        <v>Yes</v>
      </c>
      <c r="Y44" s="223">
        <f t="shared" ref="Y44:Y113" si="15">IF(X44="Yes",Q44/N44-1,"N/A")</f>
        <v>-3.6585365853658458E-2</v>
      </c>
      <c r="Z44" s="222" t="str">
        <f t="shared" ref="Z44:Z113" si="16">IF(COUNTA(M44:Q44)=5,"Yes","No")</f>
        <v>Yes</v>
      </c>
      <c r="AA44" s="68">
        <f t="shared" ref="AA44:AA113" si="17">IF(Z44="Yes",Q44/M44-1,"N/A")</f>
        <v>-3.6585365853658458E-2</v>
      </c>
      <c r="AB44" s="65" t="str">
        <f t="shared" ref="AB44:AB113" si="18">IF(COUNTA(L44:Q44)=6,"Yes","No")</f>
        <v>No</v>
      </c>
      <c r="AC44" s="68" t="str">
        <f t="shared" ref="AC44:AC113" si="19">IF(AB44="Yes",Q44/L44-1,"N/A")</f>
        <v>N/A</v>
      </c>
      <c r="AD44" s="65" t="str">
        <f t="shared" ref="AD44:AD113" si="20">IF(COUNTA(E44:Q44)=13,"Yes","No")</f>
        <v>No</v>
      </c>
      <c r="AE44" s="68" t="str">
        <f t="shared" ref="AE44:AE113" si="21">IF(AD44="Yes",Q44/E44-1,"N/A")</f>
        <v>N/A</v>
      </c>
      <c r="AF44" s="66"/>
    </row>
    <row r="45" spans="1:32">
      <c r="A45" s="66" t="s">
        <v>10</v>
      </c>
      <c r="B45" s="66" t="s">
        <v>37</v>
      </c>
      <c r="C45" s="66" t="str" cm="1">
        <f t="array" ref="C45">_xlfn.IFNA(_xlfn.IFS(B45="Starter","Starters &amp; Sides",B45="Sides","Starters &amp; Sides"),B45)</f>
        <v>Starters &amp; Sides</v>
      </c>
      <c r="D45" s="84" t="s">
        <v>99</v>
      </c>
      <c r="E45" s="74"/>
      <c r="F45" s="4"/>
      <c r="G45" s="4"/>
      <c r="H45" s="4"/>
      <c r="I45" s="4"/>
      <c r="J45" s="4"/>
      <c r="K45" s="15"/>
      <c r="L45" s="15"/>
      <c r="M45" s="15">
        <v>5</v>
      </c>
      <c r="N45" s="15">
        <v>5</v>
      </c>
      <c r="O45" s="15">
        <f>_xlfn.XLOOKUP(D45,[1]Sheet1!$C:$C,[1]Sheet1!$G:$G,0)</f>
        <v>5</v>
      </c>
      <c r="P45" s="15">
        <v>5</v>
      </c>
      <c r="Q45" s="337">
        <v>5</v>
      </c>
      <c r="R45" s="15" t="str">
        <f t="shared" si="8"/>
        <v>Yes</v>
      </c>
      <c r="S45" s="15" t="str">
        <f t="shared" si="9"/>
        <v>No</v>
      </c>
      <c r="T45" s="221" t="str">
        <f t="shared" si="10"/>
        <v>Yes</v>
      </c>
      <c r="U45" s="223">
        <f t="shared" si="11"/>
        <v>0</v>
      </c>
      <c r="V45" s="221" t="str">
        <f t="shared" si="12"/>
        <v>Yes</v>
      </c>
      <c r="W45" s="223">
        <f t="shared" si="13"/>
        <v>0</v>
      </c>
      <c r="X45" s="221" t="str">
        <f t="shared" si="14"/>
        <v>Yes</v>
      </c>
      <c r="Y45" s="223">
        <f t="shared" si="15"/>
        <v>0</v>
      </c>
      <c r="Z45" s="222" t="str">
        <f t="shared" si="16"/>
        <v>Yes</v>
      </c>
      <c r="AA45" s="68">
        <f t="shared" si="17"/>
        <v>0</v>
      </c>
      <c r="AB45" s="65" t="str">
        <f t="shared" si="18"/>
        <v>No</v>
      </c>
      <c r="AC45" s="68" t="str">
        <f t="shared" si="19"/>
        <v>N/A</v>
      </c>
      <c r="AD45" s="65" t="str">
        <f t="shared" si="20"/>
        <v>No</v>
      </c>
      <c r="AE45" s="68" t="str">
        <f t="shared" si="21"/>
        <v>N/A</v>
      </c>
      <c r="AF45" s="66"/>
    </row>
    <row r="46" spans="1:32" hidden="1">
      <c r="A46" s="66" t="s">
        <v>10</v>
      </c>
      <c r="B46" s="66" t="s">
        <v>37</v>
      </c>
      <c r="C46" s="66" t="str" cm="1">
        <f t="array" ref="C46">_xlfn.IFNA(_xlfn.IFS(B46="Starter","Starters &amp; Sides",B46="Sides","Starters &amp; Sides"),B46)</f>
        <v>Starters &amp; Sides</v>
      </c>
      <c r="D46" s="84" t="s">
        <v>100</v>
      </c>
      <c r="E46" s="74"/>
      <c r="F46" s="4"/>
      <c r="G46" s="4"/>
      <c r="H46" s="4"/>
      <c r="I46" s="4"/>
      <c r="J46" s="4"/>
      <c r="K46" s="15"/>
      <c r="L46" s="4"/>
      <c r="M46" s="4">
        <v>8.25</v>
      </c>
      <c r="N46" s="15"/>
      <c r="O46" s="15"/>
      <c r="P46" s="15"/>
      <c r="Q46" s="337"/>
      <c r="R46" s="15" t="str">
        <f t="shared" si="8"/>
        <v>No</v>
      </c>
      <c r="S46" s="15" t="str">
        <f t="shared" si="9"/>
        <v>No</v>
      </c>
      <c r="T46" s="221" t="str">
        <f t="shared" si="10"/>
        <v>No</v>
      </c>
      <c r="U46" s="223" t="str">
        <f t="shared" si="11"/>
        <v>N/A</v>
      </c>
      <c r="V46" s="221" t="str">
        <f t="shared" si="12"/>
        <v>No</v>
      </c>
      <c r="W46" s="223" t="str">
        <f t="shared" si="13"/>
        <v>N/A</v>
      </c>
      <c r="X46" s="221" t="str">
        <f t="shared" si="14"/>
        <v>No</v>
      </c>
      <c r="Y46" s="223" t="str">
        <f t="shared" si="15"/>
        <v>N/A</v>
      </c>
      <c r="Z46" s="222" t="str">
        <f t="shared" si="16"/>
        <v>No</v>
      </c>
      <c r="AA46" s="68" t="str">
        <f t="shared" si="17"/>
        <v>N/A</v>
      </c>
      <c r="AB46" s="65" t="str">
        <f t="shared" si="18"/>
        <v>No</v>
      </c>
      <c r="AC46" s="68" t="str">
        <f t="shared" si="19"/>
        <v>N/A</v>
      </c>
      <c r="AD46" s="65" t="str">
        <f t="shared" si="20"/>
        <v>No</v>
      </c>
      <c r="AE46" s="68" t="str">
        <f t="shared" si="21"/>
        <v>N/A</v>
      </c>
      <c r="AF46" s="66"/>
    </row>
    <row r="47" spans="1:32">
      <c r="A47" s="66" t="s">
        <v>10</v>
      </c>
      <c r="B47" s="66" t="s">
        <v>37</v>
      </c>
      <c r="C47" s="66" t="str" cm="1">
        <f t="array" ref="C47">_xlfn.IFNA(_xlfn.IFS(B47="Starter","Starters &amp; Sides",B47="Sides","Starters &amp; Sides"),B47)</f>
        <v>Starters &amp; Sides</v>
      </c>
      <c r="D47" s="84" t="s">
        <v>101</v>
      </c>
      <c r="E47" s="74"/>
      <c r="F47" s="4"/>
      <c r="G47" s="4"/>
      <c r="H47" s="4"/>
      <c r="I47" s="4"/>
      <c r="J47" s="4"/>
      <c r="K47" s="15"/>
      <c r="L47" s="15"/>
      <c r="M47" s="15">
        <v>8.75</v>
      </c>
      <c r="N47" s="15">
        <v>8.75</v>
      </c>
      <c r="O47" s="15">
        <f>_xlfn.XLOOKUP(D47,[1]Sheet1!$C:$C,[1]Sheet1!$G:$G,0)</f>
        <v>8.9499999999999993</v>
      </c>
      <c r="P47" s="15">
        <v>8.9499999999999993</v>
      </c>
      <c r="Q47" s="337">
        <v>8.9499999999999993</v>
      </c>
      <c r="R47" s="15" t="str">
        <f t="shared" si="8"/>
        <v>Yes</v>
      </c>
      <c r="S47" s="15" t="str">
        <f t="shared" si="9"/>
        <v>No</v>
      </c>
      <c r="T47" s="221" t="str">
        <f t="shared" si="10"/>
        <v>Yes</v>
      </c>
      <c r="U47" s="223">
        <f t="shared" si="11"/>
        <v>0</v>
      </c>
      <c r="V47" s="221" t="str">
        <f t="shared" si="12"/>
        <v>Yes</v>
      </c>
      <c r="W47" s="223">
        <f t="shared" si="13"/>
        <v>0</v>
      </c>
      <c r="X47" s="221" t="str">
        <f t="shared" si="14"/>
        <v>Yes</v>
      </c>
      <c r="Y47" s="223">
        <f t="shared" si="15"/>
        <v>2.2857142857142687E-2</v>
      </c>
      <c r="Z47" s="222" t="str">
        <f t="shared" si="16"/>
        <v>Yes</v>
      </c>
      <c r="AA47" s="68">
        <f t="shared" si="17"/>
        <v>2.2857142857142687E-2</v>
      </c>
      <c r="AB47" s="65" t="str">
        <f t="shared" si="18"/>
        <v>No</v>
      </c>
      <c r="AC47" s="68" t="str">
        <f t="shared" si="19"/>
        <v>N/A</v>
      </c>
      <c r="AD47" s="65" t="str">
        <f t="shared" si="20"/>
        <v>No</v>
      </c>
      <c r="AE47" s="68" t="str">
        <f t="shared" si="21"/>
        <v>N/A</v>
      </c>
      <c r="AF47" s="66"/>
    </row>
    <row r="48" spans="1:32">
      <c r="A48" s="66" t="s">
        <v>10</v>
      </c>
      <c r="B48" s="66" t="s">
        <v>37</v>
      </c>
      <c r="C48" s="66" t="str" cm="1">
        <f t="array" ref="C48">_xlfn.IFNA(_xlfn.IFS(B48="Starter","Starters &amp; Sides",B48="Sides","Starters &amp; Sides"),B48)</f>
        <v>Starters &amp; Sides</v>
      </c>
      <c r="D48" s="84" t="s">
        <v>102</v>
      </c>
      <c r="E48" s="74"/>
      <c r="F48" s="4"/>
      <c r="G48" s="4"/>
      <c r="H48" s="4"/>
      <c r="I48" s="4"/>
      <c r="J48" s="4"/>
      <c r="K48" s="15"/>
      <c r="L48" s="4"/>
      <c r="M48" s="4">
        <v>8.5</v>
      </c>
      <c r="N48" s="15">
        <v>8.5</v>
      </c>
      <c r="O48" s="15">
        <f>_xlfn.XLOOKUP(D48,[1]Sheet1!$C:$C,[1]Sheet1!$G:$G,0)</f>
        <v>8.75</v>
      </c>
      <c r="P48" s="15">
        <v>8.75</v>
      </c>
      <c r="Q48" s="337">
        <v>8.9499999999999993</v>
      </c>
      <c r="R48" s="15" t="str">
        <f t="shared" si="8"/>
        <v>Yes</v>
      </c>
      <c r="S48" s="15" t="str">
        <f t="shared" si="9"/>
        <v>No</v>
      </c>
      <c r="T48" s="221" t="str">
        <f t="shared" si="10"/>
        <v>Yes</v>
      </c>
      <c r="U48" s="223">
        <f t="shared" si="11"/>
        <v>2.2857142857142687E-2</v>
      </c>
      <c r="V48" s="221" t="str">
        <f t="shared" si="12"/>
        <v>Yes</v>
      </c>
      <c r="W48" s="223">
        <f t="shared" si="13"/>
        <v>2.2857142857142687E-2</v>
      </c>
      <c r="X48" s="221" t="str">
        <f t="shared" si="14"/>
        <v>Yes</v>
      </c>
      <c r="Y48" s="223">
        <f t="shared" si="15"/>
        <v>5.2941176470588047E-2</v>
      </c>
      <c r="Z48" s="222" t="str">
        <f t="shared" si="16"/>
        <v>Yes</v>
      </c>
      <c r="AA48" s="68">
        <f t="shared" si="17"/>
        <v>5.2941176470588047E-2</v>
      </c>
      <c r="AB48" s="65" t="str">
        <f t="shared" si="18"/>
        <v>No</v>
      </c>
      <c r="AC48" s="68" t="str">
        <f t="shared" si="19"/>
        <v>N/A</v>
      </c>
      <c r="AD48" s="65" t="str">
        <f t="shared" si="20"/>
        <v>No</v>
      </c>
      <c r="AE48" s="68" t="str">
        <f t="shared" si="21"/>
        <v>N/A</v>
      </c>
      <c r="AF48" s="66"/>
    </row>
    <row r="49" spans="1:32">
      <c r="A49" s="66" t="s">
        <v>10</v>
      </c>
      <c r="B49" s="66" t="s">
        <v>37</v>
      </c>
      <c r="C49" s="66" t="str" cm="1">
        <f t="array" ref="C49">_xlfn.IFNA(_xlfn.IFS(B49="Starter","Starters &amp; Sides",B49="Sides","Starters &amp; Sides"),B49)</f>
        <v>Starters &amp; Sides</v>
      </c>
      <c r="D49" s="84" t="s">
        <v>103</v>
      </c>
      <c r="E49" s="74"/>
      <c r="F49" s="4"/>
      <c r="G49" s="4"/>
      <c r="H49" s="4"/>
      <c r="I49" s="4"/>
      <c r="J49" s="4"/>
      <c r="K49" s="15"/>
      <c r="L49" s="4"/>
      <c r="M49" s="4">
        <v>14.95</v>
      </c>
      <c r="N49" s="15">
        <v>14.95</v>
      </c>
      <c r="O49" s="15">
        <f>_xlfn.XLOOKUP(D49,[1]Sheet1!$C:$C,[1]Sheet1!$G:$G,0)</f>
        <v>15.95</v>
      </c>
      <c r="P49" s="15">
        <v>15.95</v>
      </c>
      <c r="Q49" s="337">
        <v>15.95</v>
      </c>
      <c r="R49" s="15" t="str">
        <f t="shared" si="8"/>
        <v>Yes</v>
      </c>
      <c r="S49" s="15" t="str">
        <f t="shared" si="9"/>
        <v>No</v>
      </c>
      <c r="T49" s="221" t="str">
        <f t="shared" si="10"/>
        <v>Yes</v>
      </c>
      <c r="U49" s="223">
        <f t="shared" si="11"/>
        <v>0</v>
      </c>
      <c r="V49" s="221" t="str">
        <f t="shared" si="12"/>
        <v>Yes</v>
      </c>
      <c r="W49" s="223">
        <f t="shared" si="13"/>
        <v>0</v>
      </c>
      <c r="X49" s="221" t="str">
        <f t="shared" si="14"/>
        <v>Yes</v>
      </c>
      <c r="Y49" s="223">
        <f t="shared" si="15"/>
        <v>6.6889632107023367E-2</v>
      </c>
      <c r="Z49" s="222" t="str">
        <f t="shared" si="16"/>
        <v>Yes</v>
      </c>
      <c r="AA49" s="68">
        <f t="shared" si="17"/>
        <v>6.6889632107023367E-2</v>
      </c>
      <c r="AB49" s="65" t="str">
        <f t="shared" si="18"/>
        <v>No</v>
      </c>
      <c r="AC49" s="68" t="str">
        <f t="shared" si="19"/>
        <v>N/A</v>
      </c>
      <c r="AD49" s="65" t="str">
        <f t="shared" si="20"/>
        <v>No</v>
      </c>
      <c r="AE49" s="68" t="str">
        <f t="shared" si="21"/>
        <v>N/A</v>
      </c>
      <c r="AF49" s="66"/>
    </row>
    <row r="50" spans="1:32">
      <c r="A50" s="66" t="s">
        <v>10</v>
      </c>
      <c r="B50" s="66" t="s">
        <v>37</v>
      </c>
      <c r="C50" s="66" t="str" cm="1">
        <f t="array" ref="C50">_xlfn.IFNA(_xlfn.IFS(B50="Starter","Starters &amp; Sides",B50="Sides","Starters &amp; Sides"),B50)</f>
        <v>Starters &amp; Sides</v>
      </c>
      <c r="D50" s="84" t="s">
        <v>104</v>
      </c>
      <c r="E50" s="74"/>
      <c r="F50" s="4"/>
      <c r="G50" s="4"/>
      <c r="H50" s="4"/>
      <c r="I50" s="4"/>
      <c r="J50" s="4"/>
      <c r="K50" s="15"/>
      <c r="L50" s="4"/>
      <c r="M50" s="4">
        <v>8.5</v>
      </c>
      <c r="N50" s="15">
        <v>8.5</v>
      </c>
      <c r="O50" s="15">
        <f>_xlfn.XLOOKUP(D50,[1]Sheet1!$C:$C,[1]Sheet1!$G:$G,0)</f>
        <v>8.75</v>
      </c>
      <c r="P50" s="15">
        <v>8.75</v>
      </c>
      <c r="Q50" s="337">
        <v>8.9499999999999993</v>
      </c>
      <c r="R50" s="15" t="str">
        <f t="shared" si="8"/>
        <v>Yes</v>
      </c>
      <c r="S50" s="15" t="str">
        <f t="shared" si="9"/>
        <v>No</v>
      </c>
      <c r="T50" s="221" t="str">
        <f t="shared" si="10"/>
        <v>Yes</v>
      </c>
      <c r="U50" s="223">
        <f t="shared" si="11"/>
        <v>2.2857142857142687E-2</v>
      </c>
      <c r="V50" s="221" t="str">
        <f t="shared" si="12"/>
        <v>Yes</v>
      </c>
      <c r="W50" s="223">
        <f t="shared" si="13"/>
        <v>2.2857142857142687E-2</v>
      </c>
      <c r="X50" s="221" t="str">
        <f t="shared" si="14"/>
        <v>Yes</v>
      </c>
      <c r="Y50" s="223">
        <f t="shared" si="15"/>
        <v>5.2941176470588047E-2</v>
      </c>
      <c r="Z50" s="222" t="str">
        <f t="shared" si="16"/>
        <v>Yes</v>
      </c>
      <c r="AA50" s="68">
        <f t="shared" si="17"/>
        <v>5.2941176470588047E-2</v>
      </c>
      <c r="AB50" s="65" t="str">
        <f t="shared" si="18"/>
        <v>No</v>
      </c>
      <c r="AC50" s="68" t="str">
        <f t="shared" si="19"/>
        <v>N/A</v>
      </c>
      <c r="AD50" s="65" t="str">
        <f t="shared" si="20"/>
        <v>No</v>
      </c>
      <c r="AE50" s="68" t="str">
        <f t="shared" si="21"/>
        <v>N/A</v>
      </c>
      <c r="AF50" s="66"/>
    </row>
    <row r="51" spans="1:32">
      <c r="A51" s="66" t="s">
        <v>10</v>
      </c>
      <c r="B51" s="66" t="s">
        <v>37</v>
      </c>
      <c r="C51" s="66" t="str" cm="1">
        <f t="array" ref="C51">_xlfn.IFNA(_xlfn.IFS(B51="Starter","Starters &amp; Sides",B51="Sides","Starters &amp; Sides"),B51)</f>
        <v>Starters &amp; Sides</v>
      </c>
      <c r="D51" s="84" t="s">
        <v>61</v>
      </c>
      <c r="E51" s="74"/>
      <c r="F51" s="4"/>
      <c r="G51" s="4"/>
      <c r="H51" s="4"/>
      <c r="I51" s="4"/>
      <c r="J51" s="4"/>
      <c r="K51" s="15"/>
      <c r="L51" s="4"/>
      <c r="M51" s="4">
        <v>8.9499999999999993</v>
      </c>
      <c r="N51" s="15">
        <v>8.9499999999999993</v>
      </c>
      <c r="O51" s="15">
        <f>_xlfn.XLOOKUP(D51,[1]Sheet1!$C:$C,[1]Sheet1!$G:$G,0)</f>
        <v>8.9499999999999993</v>
      </c>
      <c r="P51" s="15">
        <v>8.9499999999999993</v>
      </c>
      <c r="Q51" s="337">
        <v>8.9499999999999993</v>
      </c>
      <c r="R51" s="15" t="str">
        <f t="shared" si="8"/>
        <v>Yes</v>
      </c>
      <c r="S51" s="15" t="str">
        <f t="shared" si="9"/>
        <v>No</v>
      </c>
      <c r="T51" s="221" t="str">
        <f t="shared" si="10"/>
        <v>Yes</v>
      </c>
      <c r="U51" s="223">
        <f t="shared" si="11"/>
        <v>0</v>
      </c>
      <c r="V51" s="221" t="str">
        <f t="shared" si="12"/>
        <v>Yes</v>
      </c>
      <c r="W51" s="223">
        <f t="shared" si="13"/>
        <v>0</v>
      </c>
      <c r="X51" s="221" t="str">
        <f t="shared" si="14"/>
        <v>Yes</v>
      </c>
      <c r="Y51" s="223">
        <f t="shared" si="15"/>
        <v>0</v>
      </c>
      <c r="Z51" s="222" t="str">
        <f t="shared" si="16"/>
        <v>Yes</v>
      </c>
      <c r="AA51" s="68">
        <f t="shared" si="17"/>
        <v>0</v>
      </c>
      <c r="AB51" s="65" t="str">
        <f t="shared" si="18"/>
        <v>No</v>
      </c>
      <c r="AC51" s="68" t="str">
        <f t="shared" si="19"/>
        <v>N/A</v>
      </c>
      <c r="AD51" s="65" t="str">
        <f t="shared" si="20"/>
        <v>No</v>
      </c>
      <c r="AE51" s="68" t="str">
        <f t="shared" si="21"/>
        <v>N/A</v>
      </c>
      <c r="AF51" s="66"/>
    </row>
    <row r="52" spans="1:32">
      <c r="A52" s="66" t="s">
        <v>10</v>
      </c>
      <c r="B52" s="66" t="s">
        <v>37</v>
      </c>
      <c r="C52" s="66" t="str" cm="1">
        <f t="array" ref="C52">_xlfn.IFNA(_xlfn.IFS(B52="Starter","Starters &amp; Sides",B52="Sides","Starters &amp; Sides"),B52)</f>
        <v>Starters &amp; Sides</v>
      </c>
      <c r="D52" s="84" t="s">
        <v>105</v>
      </c>
      <c r="E52" s="74"/>
      <c r="F52" s="4"/>
      <c r="G52" s="4"/>
      <c r="H52" s="4"/>
      <c r="I52" s="4"/>
      <c r="J52" s="4"/>
      <c r="K52" s="15"/>
      <c r="L52" s="4"/>
      <c r="M52" s="4">
        <v>6.75</v>
      </c>
      <c r="N52" s="15"/>
      <c r="O52" s="15">
        <f>_xlfn.XLOOKUP(D52,[1]Sheet1!$C:$C,[1]Sheet1!$G:$G,0)</f>
        <v>7.15</v>
      </c>
      <c r="P52" s="15">
        <v>7.15</v>
      </c>
      <c r="Q52" s="337">
        <v>7.45</v>
      </c>
      <c r="R52" s="15" t="str">
        <f t="shared" si="8"/>
        <v>Yes</v>
      </c>
      <c r="S52" s="15" t="str">
        <f t="shared" si="9"/>
        <v>No</v>
      </c>
      <c r="T52" s="221" t="str">
        <f t="shared" si="10"/>
        <v>Yes</v>
      </c>
      <c r="U52" s="223">
        <f t="shared" si="11"/>
        <v>4.195804195804187E-2</v>
      </c>
      <c r="V52" s="221" t="str">
        <f t="shared" si="12"/>
        <v>Yes</v>
      </c>
      <c r="W52" s="223">
        <f t="shared" si="13"/>
        <v>4.195804195804187E-2</v>
      </c>
      <c r="X52" s="221" t="str">
        <f t="shared" si="14"/>
        <v>No</v>
      </c>
      <c r="Y52" s="223" t="str">
        <f t="shared" si="15"/>
        <v>N/A</v>
      </c>
      <c r="Z52" s="222" t="str">
        <f t="shared" si="16"/>
        <v>No</v>
      </c>
      <c r="AA52" s="68" t="str">
        <f t="shared" si="17"/>
        <v>N/A</v>
      </c>
      <c r="AB52" s="65" t="str">
        <f t="shared" si="18"/>
        <v>No</v>
      </c>
      <c r="AC52" s="68" t="str">
        <f t="shared" si="19"/>
        <v>N/A</v>
      </c>
      <c r="AD52" s="65" t="str">
        <f t="shared" si="20"/>
        <v>No</v>
      </c>
      <c r="AE52" s="68" t="str">
        <f t="shared" si="21"/>
        <v>N/A</v>
      </c>
      <c r="AF52" s="66"/>
    </row>
    <row r="53" spans="1:32">
      <c r="A53" s="66" t="s">
        <v>10</v>
      </c>
      <c r="B53" s="66" t="s">
        <v>37</v>
      </c>
      <c r="C53" s="66" t="str" cm="1">
        <f t="array" ref="C53">_xlfn.IFNA(_xlfn.IFS(B53="Starter","Starters &amp; Sides",B53="Sides","Starters &amp; Sides"),B53)</f>
        <v>Starters &amp; Sides</v>
      </c>
      <c r="D53" s="84" t="s">
        <v>106</v>
      </c>
      <c r="E53" s="74"/>
      <c r="F53" s="4"/>
      <c r="G53" s="4"/>
      <c r="H53" s="4"/>
      <c r="I53" s="4"/>
      <c r="J53" s="4"/>
      <c r="K53" s="15"/>
      <c r="L53" s="4"/>
      <c r="M53" s="4">
        <v>8.25</v>
      </c>
      <c r="N53" s="15">
        <v>8.25</v>
      </c>
      <c r="O53" s="15">
        <f>_xlfn.XLOOKUP(D53,[1]Sheet1!$C:$C,[1]Sheet1!$G:$G,0)</f>
        <v>8.65</v>
      </c>
      <c r="P53" s="15">
        <v>8.65</v>
      </c>
      <c r="Q53" s="337">
        <v>8.65</v>
      </c>
      <c r="R53" s="15" t="str">
        <f t="shared" si="8"/>
        <v>Yes</v>
      </c>
      <c r="S53" s="15" t="str">
        <f t="shared" si="9"/>
        <v>No</v>
      </c>
      <c r="T53" s="221" t="str">
        <f t="shared" si="10"/>
        <v>Yes</v>
      </c>
      <c r="U53" s="223">
        <f t="shared" si="11"/>
        <v>0</v>
      </c>
      <c r="V53" s="221" t="str">
        <f t="shared" si="12"/>
        <v>Yes</v>
      </c>
      <c r="W53" s="223">
        <f t="shared" si="13"/>
        <v>0</v>
      </c>
      <c r="X53" s="221" t="str">
        <f t="shared" si="14"/>
        <v>Yes</v>
      </c>
      <c r="Y53" s="223">
        <f t="shared" si="15"/>
        <v>4.8484848484848575E-2</v>
      </c>
      <c r="Z53" s="222" t="str">
        <f t="shared" si="16"/>
        <v>Yes</v>
      </c>
      <c r="AA53" s="68">
        <f t="shared" si="17"/>
        <v>4.8484848484848575E-2</v>
      </c>
      <c r="AB53" s="65" t="str">
        <f t="shared" si="18"/>
        <v>No</v>
      </c>
      <c r="AC53" s="68" t="str">
        <f t="shared" si="19"/>
        <v>N/A</v>
      </c>
      <c r="AD53" s="65" t="str">
        <f t="shared" si="20"/>
        <v>No</v>
      </c>
      <c r="AE53" s="68" t="str">
        <f t="shared" si="21"/>
        <v>N/A</v>
      </c>
      <c r="AF53" s="66"/>
    </row>
    <row r="54" spans="1:32" hidden="1">
      <c r="A54" s="66" t="s">
        <v>10</v>
      </c>
      <c r="B54" s="66" t="s">
        <v>37</v>
      </c>
      <c r="C54" s="66" t="str" cm="1">
        <f t="array" ref="C54">_xlfn.IFNA(_xlfn.IFS(B54="Starter","Starters &amp; Sides",B54="Sides","Starters &amp; Sides"),B54)</f>
        <v>Starters &amp; Sides</v>
      </c>
      <c r="D54" s="84" t="s">
        <v>107</v>
      </c>
      <c r="E54" s="74"/>
      <c r="F54" s="4"/>
      <c r="G54" s="4"/>
      <c r="H54" s="4"/>
      <c r="I54" s="4"/>
      <c r="J54" s="4"/>
      <c r="K54" s="15"/>
      <c r="L54" s="4"/>
      <c r="M54" s="4">
        <v>8.75</v>
      </c>
      <c r="N54" s="15">
        <v>8.75</v>
      </c>
      <c r="O54" s="15">
        <f>_xlfn.XLOOKUP(D54,[1]Sheet1!$C:$C,[1]Sheet1!$G:$G,0)</f>
        <v>8.9499999999999993</v>
      </c>
      <c r="P54" s="15">
        <v>8.9499999999999993</v>
      </c>
      <c r="Q54" s="337"/>
      <c r="R54" s="15" t="str">
        <f t="shared" si="8"/>
        <v>No</v>
      </c>
      <c r="S54" s="15" t="str">
        <f t="shared" si="9"/>
        <v>No</v>
      </c>
      <c r="T54" s="221" t="str">
        <f t="shared" si="10"/>
        <v>No</v>
      </c>
      <c r="U54" s="223" t="str">
        <f t="shared" si="11"/>
        <v>N/A</v>
      </c>
      <c r="V54" s="221" t="str">
        <f t="shared" si="12"/>
        <v>No</v>
      </c>
      <c r="W54" s="223" t="str">
        <f t="shared" si="13"/>
        <v>N/A</v>
      </c>
      <c r="X54" s="221" t="str">
        <f t="shared" si="14"/>
        <v>No</v>
      </c>
      <c r="Y54" s="223" t="str">
        <f t="shared" si="15"/>
        <v>N/A</v>
      </c>
      <c r="Z54" s="222" t="str">
        <f t="shared" si="16"/>
        <v>No</v>
      </c>
      <c r="AA54" s="68" t="str">
        <f t="shared" si="17"/>
        <v>N/A</v>
      </c>
      <c r="AB54" s="65" t="str">
        <f t="shared" si="18"/>
        <v>No</v>
      </c>
      <c r="AC54" s="68" t="str">
        <f t="shared" si="19"/>
        <v>N/A</v>
      </c>
      <c r="AD54" s="65" t="str">
        <f t="shared" si="20"/>
        <v>No</v>
      </c>
      <c r="AE54" s="68" t="str">
        <f t="shared" si="21"/>
        <v>N/A</v>
      </c>
      <c r="AF54" s="66"/>
    </row>
    <row r="55" spans="1:32">
      <c r="A55" s="66" t="s">
        <v>10</v>
      </c>
      <c r="B55" s="66" t="s">
        <v>37</v>
      </c>
      <c r="C55" s="66" t="str" cm="1">
        <f t="array" ref="C55">_xlfn.IFNA(_xlfn.IFS(B55="Starter","Starters &amp; Sides",B55="Sides","Starters &amp; Sides"),B55)</f>
        <v>Starters &amp; Sides</v>
      </c>
      <c r="D55" s="84" t="s">
        <v>108</v>
      </c>
      <c r="E55" s="74"/>
      <c r="F55" s="4"/>
      <c r="G55" s="4"/>
      <c r="H55" s="4"/>
      <c r="I55" s="4"/>
      <c r="J55" s="4"/>
      <c r="K55" s="15"/>
      <c r="L55" s="4"/>
      <c r="M55" s="4">
        <v>7.95</v>
      </c>
      <c r="N55" s="15">
        <v>7.95</v>
      </c>
      <c r="O55" s="15">
        <f>_xlfn.XLOOKUP(D55,[1]Sheet1!$C:$C,[1]Sheet1!$G:$G,0)</f>
        <v>8.15</v>
      </c>
      <c r="P55" s="15">
        <v>8.15</v>
      </c>
      <c r="Q55" s="337">
        <v>8.15</v>
      </c>
      <c r="R55" s="15" t="str">
        <f t="shared" si="8"/>
        <v>Yes</v>
      </c>
      <c r="S55" s="15" t="str">
        <f t="shared" si="9"/>
        <v>No</v>
      </c>
      <c r="T55" s="221" t="str">
        <f t="shared" si="10"/>
        <v>Yes</v>
      </c>
      <c r="U55" s="223">
        <f t="shared" si="11"/>
        <v>0</v>
      </c>
      <c r="V55" s="221" t="str">
        <f t="shared" si="12"/>
        <v>Yes</v>
      </c>
      <c r="W55" s="223">
        <f t="shared" si="13"/>
        <v>0</v>
      </c>
      <c r="X55" s="221" t="str">
        <f t="shared" si="14"/>
        <v>Yes</v>
      </c>
      <c r="Y55" s="223">
        <f t="shared" si="15"/>
        <v>2.515723270440251E-2</v>
      </c>
      <c r="Z55" s="222" t="str">
        <f t="shared" si="16"/>
        <v>Yes</v>
      </c>
      <c r="AA55" s="68">
        <f t="shared" si="17"/>
        <v>2.515723270440251E-2</v>
      </c>
      <c r="AB55" s="65" t="str">
        <f t="shared" si="18"/>
        <v>No</v>
      </c>
      <c r="AC55" s="68" t="str">
        <f t="shared" si="19"/>
        <v>N/A</v>
      </c>
      <c r="AD55" s="65" t="str">
        <f t="shared" si="20"/>
        <v>No</v>
      </c>
      <c r="AE55" s="68" t="str">
        <f t="shared" si="21"/>
        <v>N/A</v>
      </c>
      <c r="AF55" s="66"/>
    </row>
    <row r="56" spans="1:32">
      <c r="A56" s="66" t="s">
        <v>10</v>
      </c>
      <c r="B56" s="66" t="s">
        <v>37</v>
      </c>
      <c r="C56" s="66" t="str" cm="1">
        <f t="array" ref="C56">_xlfn.IFNA(_xlfn.IFS(B56="Starter","Starters &amp; Sides",B56="Sides","Starters &amp; Sides"),B56)</f>
        <v>Starters &amp; Sides</v>
      </c>
      <c r="D56" s="84" t="s">
        <v>109</v>
      </c>
      <c r="E56" s="74"/>
      <c r="F56" s="4"/>
      <c r="G56" s="4"/>
      <c r="H56" s="4"/>
      <c r="I56" s="4"/>
      <c r="J56" s="4"/>
      <c r="K56" s="15"/>
      <c r="L56" s="4"/>
      <c r="M56" s="4"/>
      <c r="N56" s="15"/>
      <c r="O56" s="15"/>
      <c r="P56" s="15"/>
      <c r="Q56" s="337">
        <v>8.4499999999999993</v>
      </c>
      <c r="R56" s="15" t="str">
        <f t="shared" si="8"/>
        <v>Yes</v>
      </c>
      <c r="S56" s="15" t="str">
        <f t="shared" si="9"/>
        <v>Yes</v>
      </c>
      <c r="T56" s="221" t="str">
        <f t="shared" ref="T56" si="22">IF(COUNTA(P56:Q56)=2,"Yes","No")</f>
        <v>No</v>
      </c>
      <c r="U56" s="223" t="str">
        <f t="shared" ref="U56" si="23">IF(T56="Yes",Q56/P56-1,"N/A")</f>
        <v>N/A</v>
      </c>
      <c r="V56" s="221" t="str">
        <f t="shared" ref="V56" si="24">IF(COUNTA(O56:Q56)=3,"Yes","No")</f>
        <v>No</v>
      </c>
      <c r="W56" s="223" t="str">
        <f t="shared" ref="W56" si="25">IF(V56="Yes",Q56/O56-1,"N/A")</f>
        <v>N/A</v>
      </c>
      <c r="X56" s="221" t="str">
        <f t="shared" ref="X56" si="26">IF(COUNTA(N56:Q56)=4,"Yes","No")</f>
        <v>No</v>
      </c>
      <c r="Y56" s="223" t="str">
        <f t="shared" ref="Y56" si="27">IF(X56="Yes",Q56/N56-1,"N/A")</f>
        <v>N/A</v>
      </c>
      <c r="Z56" s="222" t="str">
        <f t="shared" ref="Z56" si="28">IF(COUNTA(M56:Q56)=5,"Yes","No")</f>
        <v>No</v>
      </c>
      <c r="AA56" s="68" t="str">
        <f t="shared" ref="AA56" si="29">IF(Z56="Yes",Q56/M56-1,"N/A")</f>
        <v>N/A</v>
      </c>
      <c r="AB56" s="65" t="str">
        <f t="shared" ref="AB56" si="30">IF(COUNTA(L56:Q56)=6,"Yes","No")</f>
        <v>No</v>
      </c>
      <c r="AC56" s="68" t="str">
        <f t="shared" ref="AC56" si="31">IF(AB56="Yes",Q56/L56-1,"N/A")</f>
        <v>N/A</v>
      </c>
      <c r="AD56" s="65" t="str">
        <f t="shared" ref="AD56" si="32">IF(COUNTA(E56:Q56)=13,"Yes","No")</f>
        <v>No</v>
      </c>
      <c r="AE56" s="68" t="str">
        <f t="shared" ref="AE56" si="33">IF(AD56="Yes",Q56/E56-1,"N/A")</f>
        <v>N/A</v>
      </c>
      <c r="AF56" s="66"/>
    </row>
    <row r="57" spans="1:32">
      <c r="A57" s="66" t="s">
        <v>10</v>
      </c>
      <c r="B57" s="66" t="s">
        <v>37</v>
      </c>
      <c r="C57" s="66" t="str" cm="1">
        <f t="array" ref="C57">_xlfn.IFNA(_xlfn.IFS(B57="Starter","Starters &amp; Sides",B57="Sides","Starters &amp; Sides"),B57)</f>
        <v>Starters &amp; Sides</v>
      </c>
      <c r="D57" s="84" t="s">
        <v>110</v>
      </c>
      <c r="E57" s="74"/>
      <c r="F57" s="4"/>
      <c r="G57" s="4"/>
      <c r="H57" s="4"/>
      <c r="I57" s="4"/>
      <c r="J57" s="4"/>
      <c r="K57" s="15"/>
      <c r="L57" s="4"/>
      <c r="M57" s="4">
        <v>7.75</v>
      </c>
      <c r="N57" s="15">
        <v>7.75</v>
      </c>
      <c r="O57" s="15">
        <f>_xlfn.XLOOKUP(D57,[1]Sheet1!$C:$C,[1]Sheet1!$G:$G,0)</f>
        <v>7.95</v>
      </c>
      <c r="P57" s="15">
        <v>7.95</v>
      </c>
      <c r="Q57" s="337">
        <v>7.95</v>
      </c>
      <c r="R57" s="15" t="str">
        <f t="shared" si="8"/>
        <v>Yes</v>
      </c>
      <c r="S57" s="15" t="str">
        <f t="shared" si="9"/>
        <v>No</v>
      </c>
      <c r="T57" s="221" t="str">
        <f t="shared" si="10"/>
        <v>Yes</v>
      </c>
      <c r="U57" s="223">
        <f t="shared" si="11"/>
        <v>0</v>
      </c>
      <c r="V57" s="221" t="str">
        <f t="shared" si="12"/>
        <v>Yes</v>
      </c>
      <c r="W57" s="223">
        <f t="shared" si="13"/>
        <v>0</v>
      </c>
      <c r="X57" s="221" t="str">
        <f t="shared" si="14"/>
        <v>Yes</v>
      </c>
      <c r="Y57" s="223">
        <f t="shared" si="15"/>
        <v>2.5806451612903292E-2</v>
      </c>
      <c r="Z57" s="222" t="str">
        <f t="shared" si="16"/>
        <v>Yes</v>
      </c>
      <c r="AA57" s="68">
        <f t="shared" si="17"/>
        <v>2.5806451612903292E-2</v>
      </c>
      <c r="AB57" s="65" t="str">
        <f t="shared" si="18"/>
        <v>No</v>
      </c>
      <c r="AC57" s="68" t="str">
        <f t="shared" si="19"/>
        <v>N/A</v>
      </c>
      <c r="AD57" s="65" t="str">
        <f t="shared" si="20"/>
        <v>No</v>
      </c>
      <c r="AE57" s="68" t="str">
        <f t="shared" si="21"/>
        <v>N/A</v>
      </c>
      <c r="AF57" s="66"/>
    </row>
    <row r="58" spans="1:32" hidden="1">
      <c r="A58" s="66" t="s">
        <v>10</v>
      </c>
      <c r="B58" s="66" t="s">
        <v>37</v>
      </c>
      <c r="C58" s="66" t="str" cm="1">
        <f t="array" ref="C58">_xlfn.IFNA(_xlfn.IFS(B58="Starter","Starters &amp; Sides",B58="Sides","Starters &amp; Sides"),B58)</f>
        <v>Starters &amp; Sides</v>
      </c>
      <c r="D58" s="84" t="s">
        <v>111</v>
      </c>
      <c r="E58" s="74"/>
      <c r="F58" s="4"/>
      <c r="G58" s="4"/>
      <c r="H58" s="4"/>
      <c r="I58" s="4"/>
      <c r="J58" s="4"/>
      <c r="K58" s="15"/>
      <c r="L58" s="4"/>
      <c r="M58" s="4">
        <v>7.45</v>
      </c>
      <c r="N58" s="15">
        <v>7.45</v>
      </c>
      <c r="O58" s="15">
        <f>_xlfn.XLOOKUP(D58,[1]Sheet1!$C:$C,[1]Sheet1!$G:$G,0)</f>
        <v>7.75</v>
      </c>
      <c r="P58" s="15">
        <v>7.75</v>
      </c>
      <c r="Q58" s="337"/>
      <c r="R58" s="15" t="str">
        <f t="shared" si="8"/>
        <v>No</v>
      </c>
      <c r="S58" s="15" t="str">
        <f t="shared" si="9"/>
        <v>No</v>
      </c>
      <c r="T58" s="221" t="str">
        <f t="shared" si="10"/>
        <v>No</v>
      </c>
      <c r="U58" s="223" t="str">
        <f t="shared" si="11"/>
        <v>N/A</v>
      </c>
      <c r="V58" s="221" t="str">
        <f t="shared" si="12"/>
        <v>No</v>
      </c>
      <c r="W58" s="223" t="str">
        <f t="shared" si="13"/>
        <v>N/A</v>
      </c>
      <c r="X58" s="221" t="str">
        <f t="shared" si="14"/>
        <v>No</v>
      </c>
      <c r="Y58" s="223" t="str">
        <f t="shared" si="15"/>
        <v>N/A</v>
      </c>
      <c r="Z58" s="222" t="str">
        <f t="shared" si="16"/>
        <v>No</v>
      </c>
      <c r="AA58" s="68" t="str">
        <f t="shared" si="17"/>
        <v>N/A</v>
      </c>
      <c r="AB58" s="65" t="str">
        <f t="shared" si="18"/>
        <v>No</v>
      </c>
      <c r="AC58" s="68" t="str">
        <f t="shared" si="19"/>
        <v>N/A</v>
      </c>
      <c r="AD58" s="65" t="str">
        <f t="shared" si="20"/>
        <v>No</v>
      </c>
      <c r="AE58" s="68" t="str">
        <f t="shared" si="21"/>
        <v>N/A</v>
      </c>
      <c r="AF58" s="66"/>
    </row>
    <row r="59" spans="1:32">
      <c r="A59" s="66" t="s">
        <v>10</v>
      </c>
      <c r="B59" s="66" t="s">
        <v>37</v>
      </c>
      <c r="C59" s="66" t="str" cm="1">
        <f t="array" ref="C59">_xlfn.IFNA(_xlfn.IFS(B59="Starter","Starters &amp; Sides",B59="Sides","Starters &amp; Sides"),B59)</f>
        <v>Starters &amp; Sides</v>
      </c>
      <c r="D59" s="84" t="s">
        <v>112</v>
      </c>
      <c r="E59" s="74"/>
      <c r="F59" s="4"/>
      <c r="G59" s="4"/>
      <c r="H59" s="4"/>
      <c r="I59" s="4"/>
      <c r="J59" s="4"/>
      <c r="K59" s="15"/>
      <c r="L59" s="4"/>
      <c r="M59" s="4">
        <v>6.5</v>
      </c>
      <c r="N59" s="15">
        <v>6.5</v>
      </c>
      <c r="O59" s="15">
        <f>_xlfn.XLOOKUP(D59,[1]Sheet1!$C:$C,[1]Sheet1!$G:$G,0)</f>
        <v>6.85</v>
      </c>
      <c r="P59" s="15">
        <v>6.85</v>
      </c>
      <c r="Q59" s="337">
        <v>6.85</v>
      </c>
      <c r="R59" s="15" t="str">
        <f t="shared" si="8"/>
        <v>Yes</v>
      </c>
      <c r="S59" s="15" t="str">
        <f t="shared" si="9"/>
        <v>No</v>
      </c>
      <c r="T59" s="221" t="str">
        <f t="shared" si="10"/>
        <v>Yes</v>
      </c>
      <c r="U59" s="223">
        <f t="shared" si="11"/>
        <v>0</v>
      </c>
      <c r="V59" s="221" t="str">
        <f t="shared" si="12"/>
        <v>Yes</v>
      </c>
      <c r="W59" s="223">
        <f t="shared" si="13"/>
        <v>0</v>
      </c>
      <c r="X59" s="221" t="str">
        <f t="shared" si="14"/>
        <v>Yes</v>
      </c>
      <c r="Y59" s="223">
        <f t="shared" si="15"/>
        <v>5.3846153846153877E-2</v>
      </c>
      <c r="Z59" s="222" t="str">
        <f t="shared" si="16"/>
        <v>Yes</v>
      </c>
      <c r="AA59" s="68">
        <f t="shared" si="17"/>
        <v>5.3846153846153877E-2</v>
      </c>
      <c r="AB59" s="65" t="str">
        <f t="shared" si="18"/>
        <v>No</v>
      </c>
      <c r="AC59" s="68" t="str">
        <f t="shared" si="19"/>
        <v>N/A</v>
      </c>
      <c r="AD59" s="65" t="str">
        <f t="shared" si="20"/>
        <v>No</v>
      </c>
      <c r="AE59" s="68" t="str">
        <f t="shared" si="21"/>
        <v>N/A</v>
      </c>
      <c r="AF59" s="66"/>
    </row>
    <row r="60" spans="1:32" hidden="1">
      <c r="A60" s="66" t="s">
        <v>10</v>
      </c>
      <c r="B60" s="66" t="s">
        <v>37</v>
      </c>
      <c r="C60" s="66" t="str" cm="1">
        <f t="array" ref="C60">_xlfn.IFNA(_xlfn.IFS(B60="Starter","Starters &amp; Sides",B60="Sides","Starters &amp; Sides"),B60)</f>
        <v>Starters &amp; Sides</v>
      </c>
      <c r="D60" s="84" t="s">
        <v>113</v>
      </c>
      <c r="E60" s="74"/>
      <c r="F60" s="4"/>
      <c r="G60" s="4"/>
      <c r="H60" s="4"/>
      <c r="I60" s="4"/>
      <c r="J60" s="4"/>
      <c r="K60" s="15"/>
      <c r="L60" s="4"/>
      <c r="M60" s="4">
        <v>7.95</v>
      </c>
      <c r="N60" s="15">
        <v>7.95</v>
      </c>
      <c r="O60" s="15">
        <f>_xlfn.XLOOKUP(D60,[1]Sheet1!$C:$C,[1]Sheet1!$G:$G,0)</f>
        <v>8.35</v>
      </c>
      <c r="P60" s="15">
        <v>8.35</v>
      </c>
      <c r="Q60" s="337"/>
      <c r="R60" s="15" t="str">
        <f t="shared" si="8"/>
        <v>No</v>
      </c>
      <c r="S60" s="15" t="str">
        <f t="shared" si="9"/>
        <v>No</v>
      </c>
      <c r="T60" s="221" t="str">
        <f t="shared" si="10"/>
        <v>No</v>
      </c>
      <c r="U60" s="223" t="str">
        <f t="shared" si="11"/>
        <v>N/A</v>
      </c>
      <c r="V60" s="221" t="str">
        <f t="shared" si="12"/>
        <v>No</v>
      </c>
      <c r="W60" s="223" t="str">
        <f t="shared" si="13"/>
        <v>N/A</v>
      </c>
      <c r="X60" s="221" t="str">
        <f t="shared" si="14"/>
        <v>No</v>
      </c>
      <c r="Y60" s="223" t="str">
        <f t="shared" si="15"/>
        <v>N/A</v>
      </c>
      <c r="Z60" s="222" t="str">
        <f t="shared" si="16"/>
        <v>No</v>
      </c>
      <c r="AA60" s="68" t="str">
        <f t="shared" si="17"/>
        <v>N/A</v>
      </c>
      <c r="AB60" s="65" t="str">
        <f t="shared" si="18"/>
        <v>No</v>
      </c>
      <c r="AC60" s="68" t="str">
        <f t="shared" si="19"/>
        <v>N/A</v>
      </c>
      <c r="AD60" s="65" t="str">
        <f t="shared" si="20"/>
        <v>No</v>
      </c>
      <c r="AE60" s="68" t="str">
        <f t="shared" si="21"/>
        <v>N/A</v>
      </c>
      <c r="AF60" s="66"/>
    </row>
    <row r="61" spans="1:32" hidden="1">
      <c r="A61" s="66" t="s">
        <v>10</v>
      </c>
      <c r="B61" s="66" t="s">
        <v>37</v>
      </c>
      <c r="C61" s="66" t="str" cm="1">
        <f t="array" ref="C61">_xlfn.IFNA(_xlfn.IFS(B61="Starter","Starters &amp; Sides",B61="Sides","Starters &amp; Sides"),B61)</f>
        <v>Starters &amp; Sides</v>
      </c>
      <c r="D61" s="84" t="s">
        <v>114</v>
      </c>
      <c r="E61" s="74"/>
      <c r="F61" s="4"/>
      <c r="G61" s="4"/>
      <c r="H61" s="4"/>
      <c r="I61" s="4"/>
      <c r="J61" s="4"/>
      <c r="K61" s="15"/>
      <c r="L61" s="4"/>
      <c r="M61" s="4">
        <v>5</v>
      </c>
      <c r="N61" s="15">
        <v>5</v>
      </c>
      <c r="O61" s="15">
        <f>_xlfn.XLOOKUP(D61,[1]Sheet1!$C:$C,[1]Sheet1!$G:$G,0)</f>
        <v>5</v>
      </c>
      <c r="P61" s="15">
        <v>5</v>
      </c>
      <c r="Q61" s="337"/>
      <c r="R61" s="15" t="str">
        <f t="shared" si="8"/>
        <v>No</v>
      </c>
      <c r="S61" s="15" t="str">
        <f t="shared" si="9"/>
        <v>No</v>
      </c>
      <c r="T61" s="221" t="str">
        <f t="shared" si="10"/>
        <v>No</v>
      </c>
      <c r="U61" s="223" t="str">
        <f t="shared" si="11"/>
        <v>N/A</v>
      </c>
      <c r="V61" s="221" t="str">
        <f t="shared" si="12"/>
        <v>No</v>
      </c>
      <c r="W61" s="223" t="str">
        <f t="shared" si="13"/>
        <v>N/A</v>
      </c>
      <c r="X61" s="221" t="str">
        <f t="shared" si="14"/>
        <v>No</v>
      </c>
      <c r="Y61" s="223" t="str">
        <f t="shared" si="15"/>
        <v>N/A</v>
      </c>
      <c r="Z61" s="222" t="str">
        <f t="shared" si="16"/>
        <v>No</v>
      </c>
      <c r="AA61" s="68" t="str">
        <f t="shared" si="17"/>
        <v>N/A</v>
      </c>
      <c r="AB61" s="65" t="str">
        <f t="shared" si="18"/>
        <v>No</v>
      </c>
      <c r="AC61" s="68" t="str">
        <f t="shared" si="19"/>
        <v>N/A</v>
      </c>
      <c r="AD61" s="65" t="str">
        <f t="shared" si="20"/>
        <v>No</v>
      </c>
      <c r="AE61" s="68" t="str">
        <f t="shared" si="21"/>
        <v>N/A</v>
      </c>
      <c r="AF61" s="66"/>
    </row>
    <row r="62" spans="1:32" hidden="1">
      <c r="A62" s="66" t="s">
        <v>10</v>
      </c>
      <c r="B62" s="66" t="s">
        <v>27</v>
      </c>
      <c r="C62" s="66" t="str" cm="1">
        <f t="array" ref="C62">_xlfn.IFNA(_xlfn.IFS(B62="Starter","Starters &amp; Sides",B62="Sides","Starters &amp; Sides"),B62)</f>
        <v>Mains</v>
      </c>
      <c r="D62" s="84" t="s">
        <v>115</v>
      </c>
      <c r="E62" s="74"/>
      <c r="F62" s="4"/>
      <c r="G62" s="4"/>
      <c r="H62" s="4"/>
      <c r="I62" s="4"/>
      <c r="J62" s="4"/>
      <c r="K62" s="15"/>
      <c r="L62" s="4"/>
      <c r="M62" s="4">
        <v>13.2</v>
      </c>
      <c r="N62" s="15"/>
      <c r="O62" s="15">
        <f>_xlfn.XLOOKUP(D62,[1]Sheet1!$C:$C,[1]Sheet1!$G:$G,0)</f>
        <v>14.15</v>
      </c>
      <c r="P62" s="15">
        <v>14.15</v>
      </c>
      <c r="Q62" s="337"/>
      <c r="R62" s="15" t="str">
        <f t="shared" si="8"/>
        <v>No</v>
      </c>
      <c r="S62" s="15" t="str">
        <f t="shared" si="9"/>
        <v>No</v>
      </c>
      <c r="T62" s="221" t="str">
        <f t="shared" si="10"/>
        <v>No</v>
      </c>
      <c r="U62" s="223" t="str">
        <f t="shared" si="11"/>
        <v>N/A</v>
      </c>
      <c r="V62" s="221" t="str">
        <f t="shared" si="12"/>
        <v>No</v>
      </c>
      <c r="W62" s="223" t="str">
        <f t="shared" si="13"/>
        <v>N/A</v>
      </c>
      <c r="X62" s="221" t="str">
        <f t="shared" si="14"/>
        <v>No</v>
      </c>
      <c r="Y62" s="223" t="str">
        <f t="shared" si="15"/>
        <v>N/A</v>
      </c>
      <c r="Z62" s="222" t="str">
        <f t="shared" si="16"/>
        <v>No</v>
      </c>
      <c r="AA62" s="68" t="str">
        <f t="shared" si="17"/>
        <v>N/A</v>
      </c>
      <c r="AB62" s="65" t="str">
        <f t="shared" si="18"/>
        <v>No</v>
      </c>
      <c r="AC62" s="68" t="str">
        <f t="shared" si="19"/>
        <v>N/A</v>
      </c>
      <c r="AD62" s="65" t="str">
        <f t="shared" si="20"/>
        <v>No</v>
      </c>
      <c r="AE62" s="68" t="str">
        <f t="shared" si="21"/>
        <v>N/A</v>
      </c>
      <c r="AF62" s="66"/>
    </row>
    <row r="63" spans="1:32" hidden="1">
      <c r="A63" s="66" t="s">
        <v>10</v>
      </c>
      <c r="B63" s="66" t="s">
        <v>27</v>
      </c>
      <c r="C63" s="66" t="str" cm="1">
        <f t="array" ref="C63">_xlfn.IFNA(_xlfn.IFS(B63="Starter","Starters &amp; Sides",B63="Sides","Starters &amp; Sides"),B63)</f>
        <v>Mains</v>
      </c>
      <c r="D63" s="84" t="s">
        <v>116</v>
      </c>
      <c r="E63" s="74"/>
      <c r="F63" s="4"/>
      <c r="G63" s="4"/>
      <c r="H63" s="4"/>
      <c r="I63" s="4"/>
      <c r="J63" s="4"/>
      <c r="K63" s="15"/>
      <c r="L63" s="4"/>
      <c r="M63" s="4">
        <v>14.95</v>
      </c>
      <c r="N63" s="15"/>
      <c r="O63" s="15">
        <f>_xlfn.XLOOKUP(D63,[1]Sheet1!$C:$C,[1]Sheet1!$G:$G,0)</f>
        <v>15.75</v>
      </c>
      <c r="P63" s="15">
        <v>15.75</v>
      </c>
      <c r="Q63" s="337"/>
      <c r="R63" s="15" t="str">
        <f t="shared" si="8"/>
        <v>No</v>
      </c>
      <c r="S63" s="15" t="str">
        <f t="shared" si="9"/>
        <v>No</v>
      </c>
      <c r="T63" s="221" t="str">
        <f t="shared" si="10"/>
        <v>No</v>
      </c>
      <c r="U63" s="223" t="str">
        <f t="shared" si="11"/>
        <v>N/A</v>
      </c>
      <c r="V63" s="221" t="str">
        <f t="shared" si="12"/>
        <v>No</v>
      </c>
      <c r="W63" s="223" t="str">
        <f t="shared" si="13"/>
        <v>N/A</v>
      </c>
      <c r="X63" s="221" t="str">
        <f t="shared" si="14"/>
        <v>No</v>
      </c>
      <c r="Y63" s="223" t="str">
        <f t="shared" si="15"/>
        <v>N/A</v>
      </c>
      <c r="Z63" s="222" t="str">
        <f t="shared" si="16"/>
        <v>No</v>
      </c>
      <c r="AA63" s="68" t="str">
        <f t="shared" si="17"/>
        <v>N/A</v>
      </c>
      <c r="AB63" s="65" t="str">
        <f t="shared" si="18"/>
        <v>No</v>
      </c>
      <c r="AC63" s="68" t="str">
        <f t="shared" si="19"/>
        <v>N/A</v>
      </c>
      <c r="AD63" s="65" t="str">
        <f t="shared" si="20"/>
        <v>No</v>
      </c>
      <c r="AE63" s="68" t="str">
        <f t="shared" si="21"/>
        <v>N/A</v>
      </c>
      <c r="AF63" s="66"/>
    </row>
    <row r="64" spans="1:32" hidden="1">
      <c r="A64" s="66" t="s">
        <v>10</v>
      </c>
      <c r="B64" s="66" t="s">
        <v>27</v>
      </c>
      <c r="C64" s="66" t="str" cm="1">
        <f t="array" ref="C64">_xlfn.IFNA(_xlfn.IFS(B64="Starter","Starters &amp; Sides",B64="Sides","Starters &amp; Sides"),B64)</f>
        <v>Mains</v>
      </c>
      <c r="D64" s="84" t="s">
        <v>117</v>
      </c>
      <c r="E64" s="74"/>
      <c r="F64" s="4"/>
      <c r="G64" s="4"/>
      <c r="H64" s="4"/>
      <c r="I64" s="4"/>
      <c r="J64" s="4"/>
      <c r="K64" s="15"/>
      <c r="L64" s="4"/>
      <c r="M64" s="4">
        <v>16.45</v>
      </c>
      <c r="N64" s="15"/>
      <c r="O64" s="15">
        <f>_xlfn.XLOOKUP(D64,[1]Sheet1!$C:$C,[1]Sheet1!$G:$G,0)</f>
        <v>17.25</v>
      </c>
      <c r="P64" s="15">
        <v>17.25</v>
      </c>
      <c r="Q64" s="337"/>
      <c r="R64" s="15" t="str">
        <f t="shared" si="8"/>
        <v>No</v>
      </c>
      <c r="S64" s="15" t="str">
        <f t="shared" si="9"/>
        <v>No</v>
      </c>
      <c r="T64" s="221" t="str">
        <f t="shared" si="10"/>
        <v>No</v>
      </c>
      <c r="U64" s="223" t="str">
        <f t="shared" si="11"/>
        <v>N/A</v>
      </c>
      <c r="V64" s="221" t="str">
        <f t="shared" si="12"/>
        <v>No</v>
      </c>
      <c r="W64" s="223" t="str">
        <f t="shared" si="13"/>
        <v>N/A</v>
      </c>
      <c r="X64" s="221" t="str">
        <f t="shared" si="14"/>
        <v>No</v>
      </c>
      <c r="Y64" s="223" t="str">
        <f t="shared" si="15"/>
        <v>N/A</v>
      </c>
      <c r="Z64" s="222" t="str">
        <f t="shared" si="16"/>
        <v>No</v>
      </c>
      <c r="AA64" s="68" t="str">
        <f t="shared" si="17"/>
        <v>N/A</v>
      </c>
      <c r="AB64" s="65" t="str">
        <f t="shared" si="18"/>
        <v>No</v>
      </c>
      <c r="AC64" s="68" t="str">
        <f t="shared" si="19"/>
        <v>N/A</v>
      </c>
      <c r="AD64" s="65" t="str">
        <f t="shared" si="20"/>
        <v>No</v>
      </c>
      <c r="AE64" s="68" t="str">
        <f t="shared" si="21"/>
        <v>N/A</v>
      </c>
      <c r="AF64" s="66"/>
    </row>
    <row r="65" spans="1:32" hidden="1">
      <c r="A65" s="66" t="s">
        <v>10</v>
      </c>
      <c r="B65" s="66" t="s">
        <v>27</v>
      </c>
      <c r="C65" s="66" t="str" cm="1">
        <f t="array" ref="C65">_xlfn.IFNA(_xlfn.IFS(B65="Starter","Starters &amp; Sides",B65="Sides","Starters &amp; Sides"),B65)</f>
        <v>Mains</v>
      </c>
      <c r="D65" s="84" t="s">
        <v>118</v>
      </c>
      <c r="E65" s="74"/>
      <c r="F65" s="4"/>
      <c r="G65" s="4"/>
      <c r="H65" s="4"/>
      <c r="I65" s="4"/>
      <c r="J65" s="4"/>
      <c r="K65" s="15"/>
      <c r="L65" s="4"/>
      <c r="M65" s="4">
        <v>16.45</v>
      </c>
      <c r="N65" s="15"/>
      <c r="O65" s="15">
        <f>_xlfn.XLOOKUP(D65,[1]Sheet1!$C:$C,[1]Sheet1!$G:$G,0)</f>
        <v>17.25</v>
      </c>
      <c r="P65" s="15">
        <v>17.25</v>
      </c>
      <c r="Q65" s="337"/>
      <c r="R65" s="15" t="str">
        <f t="shared" si="8"/>
        <v>No</v>
      </c>
      <c r="S65" s="15" t="str">
        <f t="shared" si="9"/>
        <v>No</v>
      </c>
      <c r="T65" s="221" t="str">
        <f t="shared" si="10"/>
        <v>No</v>
      </c>
      <c r="U65" s="223" t="str">
        <f t="shared" si="11"/>
        <v>N/A</v>
      </c>
      <c r="V65" s="221" t="str">
        <f t="shared" si="12"/>
        <v>No</v>
      </c>
      <c r="W65" s="223" t="str">
        <f t="shared" si="13"/>
        <v>N/A</v>
      </c>
      <c r="X65" s="221" t="str">
        <f t="shared" si="14"/>
        <v>No</v>
      </c>
      <c r="Y65" s="223" t="str">
        <f t="shared" si="15"/>
        <v>N/A</v>
      </c>
      <c r="Z65" s="222" t="str">
        <f t="shared" si="16"/>
        <v>No</v>
      </c>
      <c r="AA65" s="68" t="str">
        <f t="shared" si="17"/>
        <v>N/A</v>
      </c>
      <c r="AB65" s="65" t="str">
        <f t="shared" si="18"/>
        <v>No</v>
      </c>
      <c r="AC65" s="68" t="str">
        <f t="shared" si="19"/>
        <v>N/A</v>
      </c>
      <c r="AD65" s="65" t="str">
        <f t="shared" si="20"/>
        <v>No</v>
      </c>
      <c r="AE65" s="68" t="str">
        <f t="shared" si="21"/>
        <v>N/A</v>
      </c>
      <c r="AF65" s="66"/>
    </row>
    <row r="66" spans="1:32">
      <c r="A66" s="66" t="s">
        <v>10</v>
      </c>
      <c r="B66" s="66" t="s">
        <v>86</v>
      </c>
      <c r="C66" s="66" t="str" cm="1">
        <f t="array" ref="C66">_xlfn.IFNA(_xlfn.IFS(B66="Starter","Starters &amp; Sides",B66="Sides","Starters &amp; Sides"),B66)</f>
        <v>Starters &amp; Sides</v>
      </c>
      <c r="D66" s="84" t="s">
        <v>119</v>
      </c>
      <c r="E66" s="74"/>
      <c r="F66" s="4"/>
      <c r="G66" s="4"/>
      <c r="H66" s="4"/>
      <c r="I66" s="4"/>
      <c r="J66" s="4"/>
      <c r="K66" s="15"/>
      <c r="L66" s="4"/>
      <c r="M66" s="4">
        <v>1.95</v>
      </c>
      <c r="N66" s="15"/>
      <c r="O66" s="15">
        <f>_xlfn.XLOOKUP(D66,[1]Sheet1!$C:$C,[1]Sheet1!$G:$G,0)</f>
        <v>1.95</v>
      </c>
      <c r="P66" s="15">
        <v>1.95</v>
      </c>
      <c r="Q66" s="337">
        <v>1.95</v>
      </c>
      <c r="R66" s="15" t="str">
        <f t="shared" si="8"/>
        <v>Yes</v>
      </c>
      <c r="S66" s="15" t="str">
        <f t="shared" si="9"/>
        <v>No</v>
      </c>
      <c r="T66" s="221" t="str">
        <f t="shared" si="10"/>
        <v>Yes</v>
      </c>
      <c r="U66" s="223">
        <f t="shared" si="11"/>
        <v>0</v>
      </c>
      <c r="V66" s="221" t="str">
        <f t="shared" si="12"/>
        <v>Yes</v>
      </c>
      <c r="W66" s="223">
        <f t="shared" si="13"/>
        <v>0</v>
      </c>
      <c r="X66" s="221" t="str">
        <f t="shared" si="14"/>
        <v>No</v>
      </c>
      <c r="Y66" s="223" t="str">
        <f t="shared" si="15"/>
        <v>N/A</v>
      </c>
      <c r="Z66" s="222" t="str">
        <f t="shared" si="16"/>
        <v>No</v>
      </c>
      <c r="AA66" s="68" t="str">
        <f t="shared" si="17"/>
        <v>N/A</v>
      </c>
      <c r="AB66" s="65" t="str">
        <f t="shared" si="18"/>
        <v>No</v>
      </c>
      <c r="AC66" s="68" t="str">
        <f t="shared" si="19"/>
        <v>N/A</v>
      </c>
      <c r="AD66" s="65" t="str">
        <f t="shared" si="20"/>
        <v>No</v>
      </c>
      <c r="AE66" s="68" t="str">
        <f t="shared" si="21"/>
        <v>N/A</v>
      </c>
      <c r="AF66" s="66"/>
    </row>
    <row r="67" spans="1:32">
      <c r="A67" s="66" t="s">
        <v>10</v>
      </c>
      <c r="B67" s="66" t="s">
        <v>86</v>
      </c>
      <c r="C67" s="66" t="str" cm="1">
        <f t="array" ref="C67">_xlfn.IFNA(_xlfn.IFS(B67="Starter","Starters &amp; Sides",B67="Sides","Starters &amp; Sides"),B67)</f>
        <v>Starters &amp; Sides</v>
      </c>
      <c r="D67" s="84" t="s">
        <v>120</v>
      </c>
      <c r="E67" s="74"/>
      <c r="F67" s="4"/>
      <c r="G67" s="4"/>
      <c r="H67" s="4"/>
      <c r="I67" s="4"/>
      <c r="J67" s="4"/>
      <c r="K67" s="15"/>
      <c r="L67" s="4"/>
      <c r="M67" s="5">
        <v>1.9</v>
      </c>
      <c r="N67" s="15"/>
      <c r="O67" s="15">
        <f>_xlfn.XLOOKUP(D67,[1]Sheet1!$C:$C,[1]Sheet1!$G:$G,0)</f>
        <v>1.9</v>
      </c>
      <c r="P67" s="15">
        <v>1.9</v>
      </c>
      <c r="Q67" s="337">
        <v>1.95</v>
      </c>
      <c r="R67" s="15" t="str">
        <f t="shared" si="8"/>
        <v>Yes</v>
      </c>
      <c r="S67" s="15" t="str">
        <f t="shared" si="9"/>
        <v>No</v>
      </c>
      <c r="T67" s="221" t="str">
        <f t="shared" si="10"/>
        <v>Yes</v>
      </c>
      <c r="U67" s="223">
        <f t="shared" si="11"/>
        <v>2.6315789473684292E-2</v>
      </c>
      <c r="V67" s="221" t="str">
        <f t="shared" si="12"/>
        <v>Yes</v>
      </c>
      <c r="W67" s="223">
        <f t="shared" si="13"/>
        <v>2.6315789473684292E-2</v>
      </c>
      <c r="X67" s="221" t="str">
        <f t="shared" si="14"/>
        <v>No</v>
      </c>
      <c r="Y67" s="223" t="str">
        <f t="shared" si="15"/>
        <v>N/A</v>
      </c>
      <c r="Z67" s="222" t="str">
        <f t="shared" si="16"/>
        <v>No</v>
      </c>
      <c r="AA67" s="68" t="str">
        <f t="shared" si="17"/>
        <v>N/A</v>
      </c>
      <c r="AB67" s="65" t="str">
        <f t="shared" si="18"/>
        <v>No</v>
      </c>
      <c r="AC67" s="68" t="str">
        <f t="shared" si="19"/>
        <v>N/A</v>
      </c>
      <c r="AD67" s="65" t="str">
        <f t="shared" si="20"/>
        <v>No</v>
      </c>
      <c r="AE67" s="68" t="str">
        <f t="shared" si="21"/>
        <v>N/A</v>
      </c>
      <c r="AF67" s="66"/>
    </row>
    <row r="68" spans="1:32" hidden="1">
      <c r="A68" s="66" t="s">
        <v>10</v>
      </c>
      <c r="B68" s="66" t="s">
        <v>86</v>
      </c>
      <c r="C68" s="66" t="str" cm="1">
        <f t="array" ref="C68">_xlfn.IFNA(_xlfn.IFS(B68="Starter","Starters &amp; Sides",B68="Sides","Starters &amp; Sides"),B68)</f>
        <v>Starters &amp; Sides</v>
      </c>
      <c r="D68" s="84" t="s">
        <v>121</v>
      </c>
      <c r="E68" s="74"/>
      <c r="F68" s="4"/>
      <c r="G68" s="4"/>
      <c r="H68" s="4"/>
      <c r="I68" s="4"/>
      <c r="J68" s="4"/>
      <c r="K68" s="15"/>
      <c r="L68" s="4"/>
      <c r="M68" s="4">
        <v>2.6</v>
      </c>
      <c r="N68" s="15"/>
      <c r="O68" s="15">
        <f>_xlfn.XLOOKUP(D68,[1]Sheet1!$C:$C,[1]Sheet1!$G:$G,0)</f>
        <v>2.65</v>
      </c>
      <c r="P68" s="15"/>
      <c r="Q68" s="337"/>
      <c r="R68" s="15" t="str">
        <f t="shared" si="8"/>
        <v>No</v>
      </c>
      <c r="S68" s="15" t="str">
        <f t="shared" si="9"/>
        <v>No</v>
      </c>
      <c r="T68" s="221" t="str">
        <f t="shared" si="10"/>
        <v>No</v>
      </c>
      <c r="U68" s="223" t="str">
        <f t="shared" si="11"/>
        <v>N/A</v>
      </c>
      <c r="V68" s="221" t="str">
        <f t="shared" si="12"/>
        <v>No</v>
      </c>
      <c r="W68" s="223" t="str">
        <f t="shared" si="13"/>
        <v>N/A</v>
      </c>
      <c r="X68" s="221" t="str">
        <f t="shared" si="14"/>
        <v>No</v>
      </c>
      <c r="Y68" s="223" t="str">
        <f t="shared" si="15"/>
        <v>N/A</v>
      </c>
      <c r="Z68" s="222" t="str">
        <f t="shared" si="16"/>
        <v>No</v>
      </c>
      <c r="AA68" s="68" t="str">
        <f t="shared" si="17"/>
        <v>N/A</v>
      </c>
      <c r="AB68" s="65" t="str">
        <f t="shared" si="18"/>
        <v>No</v>
      </c>
      <c r="AC68" s="68" t="str">
        <f t="shared" si="19"/>
        <v>N/A</v>
      </c>
      <c r="AD68" s="65" t="str">
        <f t="shared" si="20"/>
        <v>No</v>
      </c>
      <c r="AE68" s="68" t="str">
        <f t="shared" si="21"/>
        <v>N/A</v>
      </c>
      <c r="AF68" s="66"/>
    </row>
    <row r="69" spans="1:32" hidden="1">
      <c r="A69" s="66" t="s">
        <v>10</v>
      </c>
      <c r="B69" s="66" t="s">
        <v>86</v>
      </c>
      <c r="C69" s="66" t="str" cm="1">
        <f t="array" ref="C69">_xlfn.IFNA(_xlfn.IFS(B69="Starter","Starters &amp; Sides",B69="Sides","Starters &amp; Sides"),B69)</f>
        <v>Starters &amp; Sides</v>
      </c>
      <c r="D69" s="84" t="s">
        <v>122</v>
      </c>
      <c r="E69" s="74"/>
      <c r="F69" s="4"/>
      <c r="G69" s="4"/>
      <c r="H69" s="4"/>
      <c r="I69" s="4"/>
      <c r="J69" s="4"/>
      <c r="K69" s="15"/>
      <c r="L69" s="4"/>
      <c r="M69" s="4">
        <v>2.6</v>
      </c>
      <c r="N69" s="15"/>
      <c r="O69" s="15">
        <f>_xlfn.XLOOKUP(D69,[1]Sheet1!$C:$C,[1]Sheet1!$G:$G,0)</f>
        <v>2.65</v>
      </c>
      <c r="P69" s="15"/>
      <c r="Q69" s="337"/>
      <c r="R69" s="15" t="str">
        <f t="shared" si="8"/>
        <v>No</v>
      </c>
      <c r="S69" s="15" t="str">
        <f t="shared" si="9"/>
        <v>No</v>
      </c>
      <c r="T69" s="221" t="str">
        <f t="shared" si="10"/>
        <v>No</v>
      </c>
      <c r="U69" s="223" t="str">
        <f t="shared" si="11"/>
        <v>N/A</v>
      </c>
      <c r="V69" s="221" t="str">
        <f t="shared" si="12"/>
        <v>No</v>
      </c>
      <c r="W69" s="223" t="str">
        <f t="shared" si="13"/>
        <v>N/A</v>
      </c>
      <c r="X69" s="221" t="str">
        <f t="shared" si="14"/>
        <v>No</v>
      </c>
      <c r="Y69" s="223" t="str">
        <f t="shared" si="15"/>
        <v>N/A</v>
      </c>
      <c r="Z69" s="222" t="str">
        <f t="shared" si="16"/>
        <v>No</v>
      </c>
      <c r="AA69" s="68" t="str">
        <f t="shared" si="17"/>
        <v>N/A</v>
      </c>
      <c r="AB69" s="65" t="str">
        <f t="shared" si="18"/>
        <v>No</v>
      </c>
      <c r="AC69" s="68" t="str">
        <f t="shared" si="19"/>
        <v>N/A</v>
      </c>
      <c r="AD69" s="65" t="str">
        <f t="shared" si="20"/>
        <v>No</v>
      </c>
      <c r="AE69" s="68" t="str">
        <f t="shared" si="21"/>
        <v>N/A</v>
      </c>
      <c r="AF69" s="66"/>
    </row>
    <row r="70" spans="1:32" ht="14.5" hidden="1" customHeight="1">
      <c r="A70" s="66" t="s">
        <v>10</v>
      </c>
      <c r="B70" s="66" t="s">
        <v>27</v>
      </c>
      <c r="C70" s="66" t="str" cm="1">
        <f t="array" ref="C70">_xlfn.IFNA(_xlfn.IFS(B70="Starter","Starters &amp; Sides",B70="Sides","Starters &amp; Sides"),B70)</f>
        <v>Mains</v>
      </c>
      <c r="D70" s="84" t="s">
        <v>123</v>
      </c>
      <c r="E70" s="74"/>
      <c r="F70" s="4"/>
      <c r="G70" s="4"/>
      <c r="H70" s="4"/>
      <c r="I70" s="4"/>
      <c r="J70" s="4"/>
      <c r="K70" s="15"/>
      <c r="L70" s="4"/>
      <c r="M70" s="4">
        <v>14.75</v>
      </c>
      <c r="N70" s="15">
        <v>14.75</v>
      </c>
      <c r="O70" s="15">
        <f>_xlfn.XLOOKUP(D70,[1]Sheet1!$C:$C,[1]Sheet1!$G:$G,0)</f>
        <v>15.35</v>
      </c>
      <c r="P70" s="15">
        <v>15.35</v>
      </c>
      <c r="Q70" s="337"/>
      <c r="R70" s="15" t="str">
        <f t="shared" si="8"/>
        <v>No</v>
      </c>
      <c r="S70" s="15" t="str">
        <f t="shared" si="9"/>
        <v>No</v>
      </c>
      <c r="T70" s="221" t="str">
        <f t="shared" si="10"/>
        <v>No</v>
      </c>
      <c r="U70" s="223" t="str">
        <f t="shared" si="11"/>
        <v>N/A</v>
      </c>
      <c r="V70" s="221" t="str">
        <f t="shared" si="12"/>
        <v>No</v>
      </c>
      <c r="W70" s="223" t="str">
        <f t="shared" si="13"/>
        <v>N/A</v>
      </c>
      <c r="X70" s="221" t="str">
        <f t="shared" si="14"/>
        <v>No</v>
      </c>
      <c r="Y70" s="223" t="str">
        <f t="shared" si="15"/>
        <v>N/A</v>
      </c>
      <c r="Z70" s="222" t="str">
        <f t="shared" si="16"/>
        <v>No</v>
      </c>
      <c r="AA70" s="68" t="str">
        <f t="shared" si="17"/>
        <v>N/A</v>
      </c>
      <c r="AB70" s="65" t="str">
        <f t="shared" si="18"/>
        <v>No</v>
      </c>
      <c r="AC70" s="68" t="str">
        <f t="shared" si="19"/>
        <v>N/A</v>
      </c>
      <c r="AD70" s="65" t="str">
        <f t="shared" si="20"/>
        <v>No</v>
      </c>
      <c r="AE70" s="68" t="str">
        <f t="shared" si="21"/>
        <v>N/A</v>
      </c>
      <c r="AF70" s="66"/>
    </row>
    <row r="71" spans="1:32">
      <c r="A71" s="66" t="s">
        <v>10</v>
      </c>
      <c r="B71" s="66" t="s">
        <v>27</v>
      </c>
      <c r="C71" s="66" t="str" cm="1">
        <f t="array" ref="C71">_xlfn.IFNA(_xlfn.IFS(B71="Starter","Starters &amp; Sides",B71="Sides","Starters &amp; Sides"),B71)</f>
        <v>Mains</v>
      </c>
      <c r="D71" s="84" t="s">
        <v>124</v>
      </c>
      <c r="E71" s="74"/>
      <c r="F71" s="4"/>
      <c r="G71" s="4"/>
      <c r="H71" s="4"/>
      <c r="I71" s="4"/>
      <c r="J71" s="4"/>
      <c r="K71" s="15"/>
      <c r="L71" s="4"/>
      <c r="M71" s="4">
        <v>18.5</v>
      </c>
      <c r="N71" s="15">
        <v>18.5</v>
      </c>
      <c r="O71" s="15">
        <f>_xlfn.XLOOKUP(D71,[1]Sheet1!$C:$C,[1]Sheet1!$G:$G,0)</f>
        <v>19.25</v>
      </c>
      <c r="P71" s="15">
        <v>19.5</v>
      </c>
      <c r="Q71" s="337">
        <v>19.95</v>
      </c>
      <c r="R71" s="15" t="str">
        <f t="shared" si="8"/>
        <v>Yes</v>
      </c>
      <c r="S71" s="15" t="str">
        <f t="shared" si="9"/>
        <v>No</v>
      </c>
      <c r="T71" s="221" t="str">
        <f t="shared" si="10"/>
        <v>Yes</v>
      </c>
      <c r="U71" s="223">
        <f t="shared" si="11"/>
        <v>2.3076923076922995E-2</v>
      </c>
      <c r="V71" s="221" t="str">
        <f t="shared" si="12"/>
        <v>Yes</v>
      </c>
      <c r="W71" s="223">
        <f t="shared" si="13"/>
        <v>3.6363636363636376E-2</v>
      </c>
      <c r="X71" s="221" t="str">
        <f t="shared" si="14"/>
        <v>Yes</v>
      </c>
      <c r="Y71" s="223">
        <f t="shared" si="15"/>
        <v>7.8378378378378244E-2</v>
      </c>
      <c r="Z71" s="222" t="str">
        <f t="shared" si="16"/>
        <v>Yes</v>
      </c>
      <c r="AA71" s="68">
        <f t="shared" si="17"/>
        <v>7.8378378378378244E-2</v>
      </c>
      <c r="AB71" s="65" t="str">
        <f t="shared" si="18"/>
        <v>No</v>
      </c>
      <c r="AC71" s="68" t="str">
        <f t="shared" si="19"/>
        <v>N/A</v>
      </c>
      <c r="AD71" s="65" t="str">
        <f t="shared" si="20"/>
        <v>No</v>
      </c>
      <c r="AE71" s="68" t="str">
        <f t="shared" si="21"/>
        <v>N/A</v>
      </c>
      <c r="AF71" s="66"/>
    </row>
    <row r="72" spans="1:32">
      <c r="A72" s="66" t="s">
        <v>10</v>
      </c>
      <c r="B72" s="66" t="s">
        <v>27</v>
      </c>
      <c r="C72" s="66" t="str" cm="1">
        <f t="array" ref="C72">_xlfn.IFNA(_xlfn.IFS(B72="Starter","Starters &amp; Sides",B72="Sides","Starters &amp; Sides"),B72)</f>
        <v>Mains</v>
      </c>
      <c r="D72" s="84" t="s">
        <v>125</v>
      </c>
      <c r="E72" s="74"/>
      <c r="F72" s="4"/>
      <c r="G72" s="4"/>
      <c r="H72" s="4"/>
      <c r="I72" s="4"/>
      <c r="J72" s="4"/>
      <c r="K72" s="15"/>
      <c r="L72" s="15"/>
      <c r="M72" s="15">
        <v>19.5</v>
      </c>
      <c r="N72" s="15">
        <v>19.5</v>
      </c>
      <c r="O72" s="15">
        <f>_xlfn.XLOOKUP(D72,[1]Sheet1!$C:$C,[1]Sheet1!$G:$G,0)</f>
        <v>15.95</v>
      </c>
      <c r="P72" s="15">
        <v>19.95</v>
      </c>
      <c r="Q72" s="337">
        <v>20.75</v>
      </c>
      <c r="R72" s="15" t="str">
        <f t="shared" si="8"/>
        <v>Yes</v>
      </c>
      <c r="S72" s="15" t="str">
        <f t="shared" si="9"/>
        <v>No</v>
      </c>
      <c r="T72" s="221" t="str">
        <f t="shared" si="10"/>
        <v>Yes</v>
      </c>
      <c r="U72" s="223">
        <f t="shared" si="11"/>
        <v>4.0100250626566414E-2</v>
      </c>
      <c r="V72" s="221" t="str">
        <f t="shared" si="12"/>
        <v>Yes</v>
      </c>
      <c r="W72" s="223">
        <f t="shared" si="13"/>
        <v>0.30094043887147337</v>
      </c>
      <c r="X72" s="221" t="str">
        <f t="shared" si="14"/>
        <v>Yes</v>
      </c>
      <c r="Y72" s="223">
        <f t="shared" si="15"/>
        <v>6.4102564102564097E-2</v>
      </c>
      <c r="Z72" s="222" t="str">
        <f t="shared" si="16"/>
        <v>Yes</v>
      </c>
      <c r="AA72" s="68">
        <f t="shared" si="17"/>
        <v>6.4102564102564097E-2</v>
      </c>
      <c r="AB72" s="65" t="str">
        <f t="shared" si="18"/>
        <v>No</v>
      </c>
      <c r="AC72" s="68" t="str">
        <f t="shared" si="19"/>
        <v>N/A</v>
      </c>
      <c r="AD72" s="65" t="str">
        <f t="shared" si="20"/>
        <v>No</v>
      </c>
      <c r="AE72" s="68" t="str">
        <f t="shared" si="21"/>
        <v>N/A</v>
      </c>
      <c r="AF72" s="66"/>
    </row>
    <row r="73" spans="1:32">
      <c r="A73" s="66" t="s">
        <v>10</v>
      </c>
      <c r="B73" s="66" t="s">
        <v>27</v>
      </c>
      <c r="C73" s="66" t="str" cm="1">
        <f t="array" ref="C73">_xlfn.IFNA(_xlfn.IFS(B73="Starter","Starters &amp; Sides",B73="Sides","Starters &amp; Sides"),B73)</f>
        <v>Mains</v>
      </c>
      <c r="D73" s="84" t="s">
        <v>126</v>
      </c>
      <c r="E73" s="74"/>
      <c r="F73" s="4"/>
      <c r="G73" s="4"/>
      <c r="H73" s="4"/>
      <c r="I73" s="4"/>
      <c r="J73" s="4"/>
      <c r="K73" s="15"/>
      <c r="L73" s="15"/>
      <c r="M73" s="15">
        <v>19.5</v>
      </c>
      <c r="N73" s="15">
        <v>19.5</v>
      </c>
      <c r="O73" s="15">
        <f>_xlfn.XLOOKUP(D73,[1]Sheet1!$C:$C,[1]Sheet1!$G:$G,0)</f>
        <v>0</v>
      </c>
      <c r="P73" s="15"/>
      <c r="Q73" s="337">
        <v>20.95</v>
      </c>
      <c r="R73" s="15" t="str">
        <f t="shared" si="8"/>
        <v>Yes</v>
      </c>
      <c r="S73" s="15" t="str">
        <f t="shared" si="9"/>
        <v>Yes</v>
      </c>
      <c r="T73" s="221" t="str">
        <f t="shared" ref="T73" si="34">IF(COUNTA(P73:Q73)=2,"Yes","No")</f>
        <v>No</v>
      </c>
      <c r="U73" s="223" t="str">
        <f t="shared" ref="U73" si="35">IF(T73="Yes",Q73/P73-1,"N/A")</f>
        <v>N/A</v>
      </c>
      <c r="V73" s="221" t="str">
        <f t="shared" ref="V73" si="36">IF(COUNTA(O73:Q73)=3,"Yes","No")</f>
        <v>No</v>
      </c>
      <c r="W73" s="223" t="str">
        <f t="shared" ref="W73" si="37">IF(V73="Yes",Q73/O73-1,"N/A")</f>
        <v>N/A</v>
      </c>
      <c r="X73" s="221" t="str">
        <f t="shared" ref="X73" si="38">IF(COUNTA(N73:Q73)=4,"Yes","No")</f>
        <v>No</v>
      </c>
      <c r="Y73" s="223" t="str">
        <f t="shared" ref="Y73" si="39">IF(X73="Yes",Q73/N73-1,"N/A")</f>
        <v>N/A</v>
      </c>
      <c r="Z73" s="222" t="str">
        <f t="shared" ref="Z73" si="40">IF(COUNTA(M73:Q73)=5,"Yes","No")</f>
        <v>No</v>
      </c>
      <c r="AA73" s="68" t="str">
        <f t="shared" ref="AA73" si="41">IF(Z73="Yes",Q73/M73-1,"N/A")</f>
        <v>N/A</v>
      </c>
      <c r="AB73" s="65" t="str">
        <f t="shared" ref="AB73" si="42">IF(COUNTA(L73:Q73)=6,"Yes","No")</f>
        <v>No</v>
      </c>
      <c r="AC73" s="68" t="str">
        <f t="shared" ref="AC73" si="43">IF(AB73="Yes",Q73/L73-1,"N/A")</f>
        <v>N/A</v>
      </c>
      <c r="AD73" s="65" t="str">
        <f t="shared" ref="AD73" si="44">IF(COUNTA(E73:Q73)=13,"Yes","No")</f>
        <v>No</v>
      </c>
      <c r="AE73" s="68" t="str">
        <f t="shared" ref="AE73" si="45">IF(AD73="Yes",Q73/E73-1,"N/A")</f>
        <v>N/A</v>
      </c>
      <c r="AF73" s="66"/>
    </row>
    <row r="74" spans="1:32" hidden="1">
      <c r="A74" s="66" t="s">
        <v>10</v>
      </c>
      <c r="B74" s="66" t="s">
        <v>27</v>
      </c>
      <c r="C74" s="66" t="str" cm="1">
        <f t="array" ref="C74">_xlfn.IFNA(_xlfn.IFS(B74="Starter","Starters &amp; Sides",B74="Sides","Starters &amp; Sides"),B74)</f>
        <v>Mains</v>
      </c>
      <c r="D74" s="84" t="s">
        <v>71</v>
      </c>
      <c r="E74" s="74"/>
      <c r="F74" s="4"/>
      <c r="G74" s="4"/>
      <c r="H74" s="4"/>
      <c r="I74" s="4"/>
      <c r="J74" s="4"/>
      <c r="K74" s="15"/>
      <c r="L74" s="15"/>
      <c r="M74" s="15">
        <v>16.5</v>
      </c>
      <c r="N74" s="15">
        <v>16.5</v>
      </c>
      <c r="O74" s="15">
        <f>_xlfn.XLOOKUP(D74,[1]Sheet1!$C:$C,[1]Sheet1!$G:$G,0)</f>
        <v>16.95</v>
      </c>
      <c r="P74" s="15">
        <v>16.95</v>
      </c>
      <c r="Q74" s="337"/>
      <c r="R74" s="15" t="str">
        <f t="shared" si="8"/>
        <v>No</v>
      </c>
      <c r="S74" s="15" t="str">
        <f t="shared" si="9"/>
        <v>No</v>
      </c>
      <c r="T74" s="221" t="str">
        <f t="shared" si="10"/>
        <v>No</v>
      </c>
      <c r="U74" s="223" t="str">
        <f t="shared" si="11"/>
        <v>N/A</v>
      </c>
      <c r="V74" s="221" t="str">
        <f t="shared" si="12"/>
        <v>No</v>
      </c>
      <c r="W74" s="223" t="str">
        <f t="shared" si="13"/>
        <v>N/A</v>
      </c>
      <c r="X74" s="221" t="str">
        <f t="shared" si="14"/>
        <v>No</v>
      </c>
      <c r="Y74" s="223" t="str">
        <f t="shared" si="15"/>
        <v>N/A</v>
      </c>
      <c r="Z74" s="222" t="str">
        <f t="shared" si="16"/>
        <v>No</v>
      </c>
      <c r="AA74" s="68" t="str">
        <f t="shared" si="17"/>
        <v>N/A</v>
      </c>
      <c r="AB74" s="65" t="str">
        <f t="shared" si="18"/>
        <v>No</v>
      </c>
      <c r="AC74" s="68" t="str">
        <f t="shared" si="19"/>
        <v>N/A</v>
      </c>
      <c r="AD74" s="65" t="str">
        <f t="shared" si="20"/>
        <v>No</v>
      </c>
      <c r="AE74" s="68" t="str">
        <f t="shared" si="21"/>
        <v>N/A</v>
      </c>
      <c r="AF74" s="66"/>
    </row>
    <row r="75" spans="1:32" ht="14.15" hidden="1" customHeight="1">
      <c r="A75" s="66" t="s">
        <v>10</v>
      </c>
      <c r="B75" s="66" t="s">
        <v>27</v>
      </c>
      <c r="C75" s="66" t="str" cm="1">
        <f t="array" ref="C75">_xlfn.IFNA(_xlfn.IFS(B75="Starter","Starters &amp; Sides",B75="Sides","Starters &amp; Sides"),B75)</f>
        <v>Mains</v>
      </c>
      <c r="D75" s="84" t="s">
        <v>127</v>
      </c>
      <c r="E75" s="74"/>
      <c r="F75" s="4"/>
      <c r="G75" s="4"/>
      <c r="H75" s="4"/>
      <c r="I75" s="4"/>
      <c r="J75" s="4"/>
      <c r="K75" s="15"/>
      <c r="L75" s="15"/>
      <c r="M75" s="15">
        <v>17.25</v>
      </c>
      <c r="N75" s="15">
        <v>17.25</v>
      </c>
      <c r="O75" s="15">
        <f>_xlfn.XLOOKUP(D75,[1]Sheet1!$C:$C,[1]Sheet1!$G:$G,0)</f>
        <v>17.75</v>
      </c>
      <c r="P75" s="15">
        <v>17.75</v>
      </c>
      <c r="Q75" s="337"/>
      <c r="R75" s="15" t="str">
        <f t="shared" si="8"/>
        <v>No</v>
      </c>
      <c r="S75" s="15" t="str">
        <f t="shared" si="9"/>
        <v>No</v>
      </c>
      <c r="T75" s="221" t="str">
        <f t="shared" si="10"/>
        <v>No</v>
      </c>
      <c r="U75" s="223" t="str">
        <f t="shared" si="11"/>
        <v>N/A</v>
      </c>
      <c r="V75" s="221" t="str">
        <f t="shared" si="12"/>
        <v>No</v>
      </c>
      <c r="W75" s="223" t="str">
        <f t="shared" si="13"/>
        <v>N/A</v>
      </c>
      <c r="X75" s="221" t="str">
        <f t="shared" si="14"/>
        <v>No</v>
      </c>
      <c r="Y75" s="223" t="str">
        <f t="shared" si="15"/>
        <v>N/A</v>
      </c>
      <c r="Z75" s="222" t="str">
        <f t="shared" si="16"/>
        <v>No</v>
      </c>
      <c r="AA75" s="68" t="str">
        <f t="shared" si="17"/>
        <v>N/A</v>
      </c>
      <c r="AB75" s="65" t="str">
        <f t="shared" si="18"/>
        <v>No</v>
      </c>
      <c r="AC75" s="68" t="str">
        <f t="shared" si="19"/>
        <v>N/A</v>
      </c>
      <c r="AD75" s="65" t="str">
        <f t="shared" si="20"/>
        <v>No</v>
      </c>
      <c r="AE75" s="68" t="str">
        <f t="shared" si="21"/>
        <v>N/A</v>
      </c>
      <c r="AF75" s="66"/>
    </row>
    <row r="76" spans="1:32" hidden="1">
      <c r="A76" s="66" t="s">
        <v>10</v>
      </c>
      <c r="B76" s="66" t="s">
        <v>27</v>
      </c>
      <c r="C76" s="66" t="str" cm="1">
        <f t="array" ref="C76">_xlfn.IFNA(_xlfn.IFS(B76="Starter","Starters &amp; Sides",B76="Sides","Starters &amp; Sides"),B76)</f>
        <v>Mains</v>
      </c>
      <c r="D76" s="84" t="s">
        <v>128</v>
      </c>
      <c r="E76" s="74"/>
      <c r="F76" s="4"/>
      <c r="G76" s="4"/>
      <c r="H76" s="4"/>
      <c r="I76" s="4"/>
      <c r="J76" s="4"/>
      <c r="K76" s="15"/>
      <c r="L76" s="15"/>
      <c r="M76" s="15">
        <v>16.95</v>
      </c>
      <c r="N76" s="15">
        <v>16.95</v>
      </c>
      <c r="O76" s="15">
        <f>_xlfn.XLOOKUP(D76,[1]Sheet1!$C:$C,[1]Sheet1!$G:$G,0)</f>
        <v>17.45</v>
      </c>
      <c r="P76" s="15"/>
      <c r="Q76" s="337"/>
      <c r="R76" s="15" t="str">
        <f t="shared" si="8"/>
        <v>No</v>
      </c>
      <c r="S76" s="15" t="str">
        <f t="shared" si="9"/>
        <v>No</v>
      </c>
      <c r="T76" s="221" t="str">
        <f t="shared" si="10"/>
        <v>No</v>
      </c>
      <c r="U76" s="223" t="str">
        <f t="shared" si="11"/>
        <v>N/A</v>
      </c>
      <c r="V76" s="221" t="str">
        <f t="shared" si="12"/>
        <v>No</v>
      </c>
      <c r="W76" s="223" t="str">
        <f t="shared" si="13"/>
        <v>N/A</v>
      </c>
      <c r="X76" s="221" t="str">
        <f t="shared" si="14"/>
        <v>No</v>
      </c>
      <c r="Y76" s="223" t="str">
        <f t="shared" si="15"/>
        <v>N/A</v>
      </c>
      <c r="Z76" s="222" t="str">
        <f t="shared" si="16"/>
        <v>No</v>
      </c>
      <c r="AA76" s="68" t="str">
        <f t="shared" si="17"/>
        <v>N/A</v>
      </c>
      <c r="AB76" s="65" t="str">
        <f t="shared" si="18"/>
        <v>No</v>
      </c>
      <c r="AC76" s="68" t="str">
        <f t="shared" si="19"/>
        <v>N/A</v>
      </c>
      <c r="AD76" s="65" t="str">
        <f t="shared" si="20"/>
        <v>No</v>
      </c>
      <c r="AE76" s="68" t="str">
        <f t="shared" si="21"/>
        <v>N/A</v>
      </c>
      <c r="AF76" s="66"/>
    </row>
    <row r="77" spans="1:32" hidden="1">
      <c r="A77" s="66" t="s">
        <v>10</v>
      </c>
      <c r="B77" s="66" t="s">
        <v>27</v>
      </c>
      <c r="C77" s="66" t="str" cm="1">
        <f t="array" ref="C77">_xlfn.IFNA(_xlfn.IFS(B77="Starter","Starters &amp; Sides",B77="Sides","Starters &amp; Sides"),B77)</f>
        <v>Mains</v>
      </c>
      <c r="D77" s="84" t="s">
        <v>129</v>
      </c>
      <c r="E77" s="74"/>
      <c r="F77" s="4"/>
      <c r="G77" s="4"/>
      <c r="H77" s="4"/>
      <c r="I77" s="4"/>
      <c r="J77" s="4"/>
      <c r="K77" s="15"/>
      <c r="L77" s="4"/>
      <c r="M77" s="4">
        <v>15.95</v>
      </c>
      <c r="N77" s="15">
        <v>15.95</v>
      </c>
      <c r="O77" s="15">
        <f>_xlfn.XLOOKUP(D77,[1]Sheet1!$C:$C,[1]Sheet1!$G:$G,0)</f>
        <v>16.45</v>
      </c>
      <c r="P77" s="15">
        <v>16.45</v>
      </c>
      <c r="Q77" s="337"/>
      <c r="R77" s="15" t="str">
        <f t="shared" si="8"/>
        <v>No</v>
      </c>
      <c r="S77" s="15" t="str">
        <f t="shared" si="9"/>
        <v>No</v>
      </c>
      <c r="T77" s="221" t="str">
        <f t="shared" si="10"/>
        <v>No</v>
      </c>
      <c r="U77" s="223" t="str">
        <f t="shared" si="11"/>
        <v>N/A</v>
      </c>
      <c r="V77" s="221" t="str">
        <f t="shared" si="12"/>
        <v>No</v>
      </c>
      <c r="W77" s="223" t="str">
        <f t="shared" si="13"/>
        <v>N/A</v>
      </c>
      <c r="X77" s="221" t="str">
        <f t="shared" si="14"/>
        <v>No</v>
      </c>
      <c r="Y77" s="223" t="str">
        <f t="shared" si="15"/>
        <v>N/A</v>
      </c>
      <c r="Z77" s="222" t="str">
        <f t="shared" si="16"/>
        <v>No</v>
      </c>
      <c r="AA77" s="68" t="str">
        <f t="shared" si="17"/>
        <v>N/A</v>
      </c>
      <c r="AB77" s="65" t="str">
        <f t="shared" si="18"/>
        <v>No</v>
      </c>
      <c r="AC77" s="68" t="str">
        <f t="shared" si="19"/>
        <v>N/A</v>
      </c>
      <c r="AD77" s="65" t="str">
        <f t="shared" si="20"/>
        <v>No</v>
      </c>
      <c r="AE77" s="68" t="str">
        <f t="shared" si="21"/>
        <v>N/A</v>
      </c>
      <c r="AF77" s="66"/>
    </row>
    <row r="78" spans="1:32">
      <c r="A78" s="66" t="s">
        <v>10</v>
      </c>
      <c r="B78" s="66" t="s">
        <v>27</v>
      </c>
      <c r="C78" s="66" t="str" cm="1">
        <f t="array" ref="C78">_xlfn.IFNA(_xlfn.IFS(B78="Starter","Starters &amp; Sides",B78="Sides","Starters &amp; Sides"),B78)</f>
        <v>Mains</v>
      </c>
      <c r="D78" s="84" t="s">
        <v>130</v>
      </c>
      <c r="E78" s="74"/>
      <c r="F78" s="4"/>
      <c r="G78" s="4"/>
      <c r="H78" s="4"/>
      <c r="I78" s="4"/>
      <c r="J78" s="4"/>
      <c r="K78" s="15"/>
      <c r="L78" s="4"/>
      <c r="M78" s="4">
        <v>15.95</v>
      </c>
      <c r="N78" s="15">
        <v>15.95</v>
      </c>
      <c r="O78" s="15">
        <f>_xlfn.XLOOKUP(D78,[1]Sheet1!$C:$C,[1]Sheet1!$G:$G,0)</f>
        <v>16.45</v>
      </c>
      <c r="P78" s="15">
        <v>16.45</v>
      </c>
      <c r="Q78" s="337">
        <v>16.45</v>
      </c>
      <c r="R78" s="15" t="str">
        <f t="shared" si="8"/>
        <v>Yes</v>
      </c>
      <c r="S78" s="15" t="str">
        <f t="shared" si="9"/>
        <v>No</v>
      </c>
      <c r="T78" s="221" t="str">
        <f t="shared" si="10"/>
        <v>Yes</v>
      </c>
      <c r="U78" s="223">
        <f t="shared" si="11"/>
        <v>0</v>
      </c>
      <c r="V78" s="221" t="str">
        <f t="shared" si="12"/>
        <v>Yes</v>
      </c>
      <c r="W78" s="223">
        <f t="shared" si="13"/>
        <v>0</v>
      </c>
      <c r="X78" s="221" t="str">
        <f t="shared" si="14"/>
        <v>Yes</v>
      </c>
      <c r="Y78" s="223">
        <f t="shared" si="15"/>
        <v>3.1347962382445083E-2</v>
      </c>
      <c r="Z78" s="222" t="str">
        <f t="shared" si="16"/>
        <v>Yes</v>
      </c>
      <c r="AA78" s="68">
        <f t="shared" si="17"/>
        <v>3.1347962382445083E-2</v>
      </c>
      <c r="AB78" s="65" t="str">
        <f t="shared" si="18"/>
        <v>No</v>
      </c>
      <c r="AC78" s="68" t="str">
        <f t="shared" si="19"/>
        <v>N/A</v>
      </c>
      <c r="AD78" s="65" t="str">
        <f t="shared" si="20"/>
        <v>No</v>
      </c>
      <c r="AE78" s="68" t="str">
        <f t="shared" si="21"/>
        <v>N/A</v>
      </c>
      <c r="AF78" s="66"/>
    </row>
    <row r="79" spans="1:32">
      <c r="A79" s="66" t="s">
        <v>10</v>
      </c>
      <c r="B79" s="66" t="s">
        <v>27</v>
      </c>
      <c r="C79" s="66" t="str" cm="1">
        <f t="array" ref="C79">_xlfn.IFNA(_xlfn.IFS(B79="Starter","Starters &amp; Sides",B79="Sides","Starters &amp; Sides"),B79)</f>
        <v>Mains</v>
      </c>
      <c r="D79" s="84" t="s">
        <v>131</v>
      </c>
      <c r="E79" s="74"/>
      <c r="F79" s="4"/>
      <c r="G79" s="4"/>
      <c r="H79" s="4"/>
      <c r="I79" s="4"/>
      <c r="J79" s="4"/>
      <c r="K79" s="15"/>
      <c r="L79" s="4"/>
      <c r="M79" s="4">
        <v>18.5</v>
      </c>
      <c r="N79" s="15">
        <v>18.5</v>
      </c>
      <c r="O79" s="15">
        <f>_xlfn.XLOOKUP(D79,[1]Sheet1!$C:$C,[1]Sheet1!$G:$G,0)</f>
        <v>18.95</v>
      </c>
      <c r="P79" s="15">
        <v>18.95</v>
      </c>
      <c r="Q79" s="337">
        <v>19.45</v>
      </c>
      <c r="R79" s="15" t="str">
        <f t="shared" si="8"/>
        <v>Yes</v>
      </c>
      <c r="S79" s="15" t="str">
        <f t="shared" si="9"/>
        <v>No</v>
      </c>
      <c r="T79" s="221" t="str">
        <f t="shared" si="10"/>
        <v>Yes</v>
      </c>
      <c r="U79" s="223">
        <f t="shared" si="11"/>
        <v>2.638522427440626E-2</v>
      </c>
      <c r="V79" s="221" t="str">
        <f t="shared" si="12"/>
        <v>Yes</v>
      </c>
      <c r="W79" s="223">
        <f t="shared" si="13"/>
        <v>2.638522427440626E-2</v>
      </c>
      <c r="X79" s="221" t="str">
        <f t="shared" si="14"/>
        <v>Yes</v>
      </c>
      <c r="Y79" s="223">
        <f t="shared" si="15"/>
        <v>5.1351351351351271E-2</v>
      </c>
      <c r="Z79" s="222" t="str">
        <f t="shared" si="16"/>
        <v>Yes</v>
      </c>
      <c r="AA79" s="68">
        <f t="shared" si="17"/>
        <v>5.1351351351351271E-2</v>
      </c>
      <c r="AB79" s="65" t="str">
        <f t="shared" si="18"/>
        <v>No</v>
      </c>
      <c r="AC79" s="68" t="str">
        <f t="shared" si="19"/>
        <v>N/A</v>
      </c>
      <c r="AD79" s="65" t="str">
        <f t="shared" si="20"/>
        <v>No</v>
      </c>
      <c r="AE79" s="68" t="str">
        <f t="shared" si="21"/>
        <v>N/A</v>
      </c>
      <c r="AF79" s="66"/>
    </row>
    <row r="80" spans="1:32">
      <c r="A80" s="66" t="s">
        <v>10</v>
      </c>
      <c r="B80" s="66" t="s">
        <v>27</v>
      </c>
      <c r="C80" s="66" t="str" cm="1">
        <f t="array" ref="C80">_xlfn.IFNA(_xlfn.IFS(B80="Starter","Starters &amp; Sides",B80="Sides","Starters &amp; Sides"),B80)</f>
        <v>Mains</v>
      </c>
      <c r="D80" s="84" t="s">
        <v>132</v>
      </c>
      <c r="E80" s="74"/>
      <c r="F80" s="4"/>
      <c r="G80" s="4"/>
      <c r="H80" s="4"/>
      <c r="I80" s="4"/>
      <c r="J80" s="4"/>
      <c r="K80" s="15"/>
      <c r="L80" s="4"/>
      <c r="M80" s="4">
        <v>17.25</v>
      </c>
      <c r="N80" s="15">
        <v>17.25</v>
      </c>
      <c r="O80" s="15">
        <f>_xlfn.XLOOKUP(D80,[1]Sheet1!$C:$C,[1]Sheet1!$G:$G,0)</f>
        <v>17.75</v>
      </c>
      <c r="P80" s="15">
        <v>17.75</v>
      </c>
      <c r="Q80" s="337">
        <v>17.95</v>
      </c>
      <c r="R80" s="15" t="str">
        <f t="shared" si="8"/>
        <v>Yes</v>
      </c>
      <c r="S80" s="15" t="str">
        <f t="shared" si="9"/>
        <v>No</v>
      </c>
      <c r="T80" s="221" t="str">
        <f t="shared" si="10"/>
        <v>Yes</v>
      </c>
      <c r="U80" s="223">
        <f t="shared" si="11"/>
        <v>1.1267605633802802E-2</v>
      </c>
      <c r="V80" s="221" t="str">
        <f t="shared" si="12"/>
        <v>Yes</v>
      </c>
      <c r="W80" s="223">
        <f t="shared" si="13"/>
        <v>1.1267605633802802E-2</v>
      </c>
      <c r="X80" s="221" t="str">
        <f t="shared" si="14"/>
        <v>Yes</v>
      </c>
      <c r="Y80" s="223">
        <f t="shared" si="15"/>
        <v>4.057971014492745E-2</v>
      </c>
      <c r="Z80" s="222" t="str">
        <f t="shared" si="16"/>
        <v>Yes</v>
      </c>
      <c r="AA80" s="68">
        <f t="shared" si="17"/>
        <v>4.057971014492745E-2</v>
      </c>
      <c r="AB80" s="65" t="str">
        <f t="shared" si="18"/>
        <v>No</v>
      </c>
      <c r="AC80" s="68" t="str">
        <f t="shared" si="19"/>
        <v>N/A</v>
      </c>
      <c r="AD80" s="65" t="str">
        <f t="shared" si="20"/>
        <v>No</v>
      </c>
      <c r="AE80" s="68" t="str">
        <f t="shared" si="21"/>
        <v>N/A</v>
      </c>
      <c r="AF80" s="66"/>
    </row>
    <row r="81" spans="1:32">
      <c r="A81" s="66" t="s">
        <v>10</v>
      </c>
      <c r="B81" s="66" t="s">
        <v>27</v>
      </c>
      <c r="C81" s="66" t="str" cm="1">
        <f t="array" ref="C81">_xlfn.IFNA(_xlfn.IFS(B81="Starter","Starters &amp; Sides",B81="Sides","Starters &amp; Sides"),B81)</f>
        <v>Mains</v>
      </c>
      <c r="D81" s="84" t="s">
        <v>133</v>
      </c>
      <c r="E81" s="74"/>
      <c r="F81" s="4"/>
      <c r="G81" s="4"/>
      <c r="H81" s="4"/>
      <c r="I81" s="4"/>
      <c r="J81" s="4"/>
      <c r="K81" s="15"/>
      <c r="L81" s="4"/>
      <c r="M81" s="4"/>
      <c r="N81" s="15"/>
      <c r="O81" s="15"/>
      <c r="P81" s="15"/>
      <c r="Q81" s="337">
        <v>18.649999999999999</v>
      </c>
      <c r="R81" s="15" t="str">
        <f t="shared" si="8"/>
        <v>Yes</v>
      </c>
      <c r="S81" s="15"/>
      <c r="T81" s="221"/>
      <c r="U81" s="223"/>
      <c r="V81" s="221"/>
      <c r="W81" s="223"/>
      <c r="X81" s="221"/>
      <c r="Y81" s="223"/>
      <c r="Z81" s="222"/>
      <c r="AA81" s="68"/>
      <c r="AB81" s="65"/>
      <c r="AC81" s="68"/>
      <c r="AD81" s="65"/>
      <c r="AE81" s="68"/>
      <c r="AF81" s="66"/>
    </row>
    <row r="82" spans="1:32">
      <c r="A82" s="66" t="s">
        <v>10</v>
      </c>
      <c r="B82" s="66" t="s">
        <v>27</v>
      </c>
      <c r="C82" s="66" t="str" cm="1">
        <f t="array" ref="C82">_xlfn.IFNA(_xlfn.IFS(B82="Starter","Starters &amp; Sides",B82="Sides","Starters &amp; Sides"),B82)</f>
        <v>Mains</v>
      </c>
      <c r="D82" s="84" t="s">
        <v>134</v>
      </c>
      <c r="E82" s="74"/>
      <c r="F82" s="4"/>
      <c r="G82" s="4"/>
      <c r="H82" s="4"/>
      <c r="I82" s="4"/>
      <c r="J82" s="4"/>
      <c r="K82" s="15"/>
      <c r="L82" s="4"/>
      <c r="M82" s="4">
        <v>16.25</v>
      </c>
      <c r="N82" s="15">
        <v>16.25</v>
      </c>
      <c r="O82" s="15">
        <f>_xlfn.XLOOKUP(D82,[1]Sheet1!$C:$C,[1]Sheet1!$G:$G,0)</f>
        <v>16.75</v>
      </c>
      <c r="P82" s="15">
        <v>16.75</v>
      </c>
      <c r="Q82" s="337">
        <v>16.95</v>
      </c>
      <c r="R82" s="15" t="str">
        <f t="shared" si="8"/>
        <v>Yes</v>
      </c>
      <c r="S82" s="15" t="str">
        <f t="shared" si="9"/>
        <v>No</v>
      </c>
      <c r="T82" s="221" t="str">
        <f t="shared" si="10"/>
        <v>Yes</v>
      </c>
      <c r="U82" s="223">
        <f t="shared" si="11"/>
        <v>1.1940298507462588E-2</v>
      </c>
      <c r="V82" s="221" t="str">
        <f t="shared" si="12"/>
        <v>Yes</v>
      </c>
      <c r="W82" s="223">
        <f t="shared" si="13"/>
        <v>1.1940298507462588E-2</v>
      </c>
      <c r="X82" s="221" t="str">
        <f t="shared" si="14"/>
        <v>Yes</v>
      </c>
      <c r="Y82" s="223">
        <f t="shared" si="15"/>
        <v>4.3076923076923013E-2</v>
      </c>
      <c r="Z82" s="222" t="str">
        <f t="shared" si="16"/>
        <v>Yes</v>
      </c>
      <c r="AA82" s="68">
        <f t="shared" si="17"/>
        <v>4.3076923076923013E-2</v>
      </c>
      <c r="AB82" s="65" t="str">
        <f t="shared" si="18"/>
        <v>No</v>
      </c>
      <c r="AC82" s="68" t="str">
        <f t="shared" si="19"/>
        <v>N/A</v>
      </c>
      <c r="AD82" s="65" t="str">
        <f t="shared" si="20"/>
        <v>No</v>
      </c>
      <c r="AE82" s="68" t="str">
        <f t="shared" si="21"/>
        <v>N/A</v>
      </c>
      <c r="AF82" s="66"/>
    </row>
    <row r="83" spans="1:32">
      <c r="A83" s="66" t="s">
        <v>10</v>
      </c>
      <c r="B83" s="66" t="s">
        <v>27</v>
      </c>
      <c r="C83" s="66" t="str" cm="1">
        <f t="array" ref="C83">_xlfn.IFNA(_xlfn.IFS(B83="Starter","Starters &amp; Sides",B83="Sides","Starters &amp; Sides"),B83)</f>
        <v>Mains</v>
      </c>
      <c r="D83" s="84" t="s">
        <v>135</v>
      </c>
      <c r="E83" s="74"/>
      <c r="F83" s="4"/>
      <c r="G83" s="4"/>
      <c r="H83" s="4"/>
      <c r="I83" s="4"/>
      <c r="J83" s="4"/>
      <c r="K83" s="15"/>
      <c r="L83" s="4"/>
      <c r="M83" s="4">
        <v>17.25</v>
      </c>
      <c r="N83" s="15">
        <v>17.25</v>
      </c>
      <c r="O83" s="15">
        <f>_xlfn.XLOOKUP(D83,[1]Sheet1!$C:$C,[1]Sheet1!$G:$G,0)</f>
        <v>17.45</v>
      </c>
      <c r="P83" s="15">
        <v>17.45</v>
      </c>
      <c r="Q83" s="337">
        <v>17.649999999999999</v>
      </c>
      <c r="R83" s="15" t="str">
        <f t="shared" si="8"/>
        <v>Yes</v>
      </c>
      <c r="S83" s="15" t="str">
        <f t="shared" si="9"/>
        <v>No</v>
      </c>
      <c r="T83" s="221" t="str">
        <f t="shared" si="10"/>
        <v>Yes</v>
      </c>
      <c r="U83" s="223">
        <f t="shared" si="11"/>
        <v>1.1461318051575908E-2</v>
      </c>
      <c r="V83" s="221" t="str">
        <f t="shared" si="12"/>
        <v>Yes</v>
      </c>
      <c r="W83" s="223">
        <f t="shared" si="13"/>
        <v>1.1461318051575908E-2</v>
      </c>
      <c r="X83" s="221" t="str">
        <f t="shared" si="14"/>
        <v>Yes</v>
      </c>
      <c r="Y83" s="223">
        <f t="shared" si="15"/>
        <v>2.3188405797101463E-2</v>
      </c>
      <c r="Z83" s="222" t="str">
        <f t="shared" si="16"/>
        <v>Yes</v>
      </c>
      <c r="AA83" s="68">
        <f t="shared" si="17"/>
        <v>2.3188405797101463E-2</v>
      </c>
      <c r="AB83" s="65" t="str">
        <f t="shared" si="18"/>
        <v>No</v>
      </c>
      <c r="AC83" s="68" t="str">
        <f t="shared" si="19"/>
        <v>N/A</v>
      </c>
      <c r="AD83" s="65" t="str">
        <f t="shared" si="20"/>
        <v>No</v>
      </c>
      <c r="AE83" s="68" t="str">
        <f t="shared" si="21"/>
        <v>N/A</v>
      </c>
      <c r="AF83" s="66"/>
    </row>
    <row r="84" spans="1:32" hidden="1">
      <c r="A84" s="66" t="s">
        <v>10</v>
      </c>
      <c r="B84" s="66" t="s">
        <v>27</v>
      </c>
      <c r="C84" s="66" t="str" cm="1">
        <f t="array" ref="C84">_xlfn.IFNA(_xlfn.IFS(B84="Starter","Starters &amp; Sides",B84="Sides","Starters &amp; Sides"),B84)</f>
        <v>Mains</v>
      </c>
      <c r="D84" s="84" t="s">
        <v>136</v>
      </c>
      <c r="E84" s="74"/>
      <c r="F84" s="4"/>
      <c r="G84" s="4"/>
      <c r="H84" s="4"/>
      <c r="I84" s="4"/>
      <c r="J84" s="4"/>
      <c r="K84" s="15"/>
      <c r="L84" s="15"/>
      <c r="M84" s="15">
        <v>17.5</v>
      </c>
      <c r="N84" s="15"/>
      <c r="O84" s="15"/>
      <c r="P84" s="15"/>
      <c r="Q84" s="337"/>
      <c r="R84" s="15" t="str">
        <f t="shared" si="8"/>
        <v>No</v>
      </c>
      <c r="S84" s="15" t="str">
        <f t="shared" si="9"/>
        <v>No</v>
      </c>
      <c r="T84" s="221" t="str">
        <f t="shared" si="10"/>
        <v>No</v>
      </c>
      <c r="U84" s="223" t="str">
        <f t="shared" si="11"/>
        <v>N/A</v>
      </c>
      <c r="V84" s="221" t="str">
        <f t="shared" si="12"/>
        <v>No</v>
      </c>
      <c r="W84" s="223" t="str">
        <f t="shared" si="13"/>
        <v>N/A</v>
      </c>
      <c r="X84" s="221" t="str">
        <f t="shared" si="14"/>
        <v>No</v>
      </c>
      <c r="Y84" s="223" t="str">
        <f t="shared" si="15"/>
        <v>N/A</v>
      </c>
      <c r="Z84" s="222" t="str">
        <f t="shared" si="16"/>
        <v>No</v>
      </c>
      <c r="AA84" s="68" t="str">
        <f t="shared" si="17"/>
        <v>N/A</v>
      </c>
      <c r="AB84" s="65" t="str">
        <f t="shared" si="18"/>
        <v>No</v>
      </c>
      <c r="AC84" s="68" t="str">
        <f t="shared" si="19"/>
        <v>N/A</v>
      </c>
      <c r="AD84" s="65" t="str">
        <f t="shared" si="20"/>
        <v>No</v>
      </c>
      <c r="AE84" s="68" t="str">
        <f t="shared" si="21"/>
        <v>N/A</v>
      </c>
      <c r="AF84" s="66"/>
    </row>
    <row r="85" spans="1:32" hidden="1">
      <c r="A85" s="66" t="s">
        <v>10</v>
      </c>
      <c r="B85" s="66" t="s">
        <v>27</v>
      </c>
      <c r="C85" s="66" t="str" cm="1">
        <f t="array" ref="C85">_xlfn.IFNA(_xlfn.IFS(B85="Starter","Starters &amp; Sides",B85="Sides","Starters &amp; Sides"),B85)</f>
        <v>Mains</v>
      </c>
      <c r="D85" s="84" t="s">
        <v>137</v>
      </c>
      <c r="E85" s="74"/>
      <c r="F85" s="4"/>
      <c r="G85" s="4"/>
      <c r="H85" s="4"/>
      <c r="I85" s="4"/>
      <c r="J85" s="4"/>
      <c r="K85" s="15"/>
      <c r="L85" s="4"/>
      <c r="M85" s="4">
        <v>16.5</v>
      </c>
      <c r="N85" s="15"/>
      <c r="O85" s="15"/>
      <c r="P85" s="15"/>
      <c r="Q85" s="337"/>
      <c r="R85" s="15" t="str">
        <f t="shared" si="8"/>
        <v>No</v>
      </c>
      <c r="S85" s="15" t="str">
        <f t="shared" si="9"/>
        <v>No</v>
      </c>
      <c r="T85" s="221" t="str">
        <f t="shared" si="10"/>
        <v>No</v>
      </c>
      <c r="U85" s="223" t="str">
        <f t="shared" si="11"/>
        <v>N/A</v>
      </c>
      <c r="V85" s="221" t="str">
        <f t="shared" si="12"/>
        <v>No</v>
      </c>
      <c r="W85" s="223" t="str">
        <f t="shared" si="13"/>
        <v>N/A</v>
      </c>
      <c r="X85" s="221" t="str">
        <f t="shared" si="14"/>
        <v>No</v>
      </c>
      <c r="Y85" s="223" t="str">
        <f t="shared" si="15"/>
        <v>N/A</v>
      </c>
      <c r="Z85" s="222" t="str">
        <f t="shared" si="16"/>
        <v>No</v>
      </c>
      <c r="AA85" s="68" t="str">
        <f t="shared" si="17"/>
        <v>N/A</v>
      </c>
      <c r="AB85" s="65" t="str">
        <f t="shared" si="18"/>
        <v>No</v>
      </c>
      <c r="AC85" s="68" t="str">
        <f t="shared" si="19"/>
        <v>N/A</v>
      </c>
      <c r="AD85" s="65" t="str">
        <f t="shared" si="20"/>
        <v>No</v>
      </c>
      <c r="AE85" s="68" t="str">
        <f t="shared" si="21"/>
        <v>N/A</v>
      </c>
      <c r="AF85" s="66"/>
    </row>
    <row r="86" spans="1:32" hidden="1">
      <c r="A86" s="66" t="s">
        <v>10</v>
      </c>
      <c r="B86" s="66" t="s">
        <v>27</v>
      </c>
      <c r="C86" s="66" t="str" cm="1">
        <f t="array" ref="C86">_xlfn.IFNA(_xlfn.IFS(B86="Starter","Starters &amp; Sides",B86="Sides","Starters &amp; Sides"),B86)</f>
        <v>Mains</v>
      </c>
      <c r="D86" s="84" t="s">
        <v>138</v>
      </c>
      <c r="E86" s="74"/>
      <c r="F86" s="4"/>
      <c r="G86" s="4"/>
      <c r="H86" s="4"/>
      <c r="I86" s="4"/>
      <c r="J86" s="4"/>
      <c r="K86" s="15"/>
      <c r="L86" s="4"/>
      <c r="M86" s="4">
        <v>16.5</v>
      </c>
      <c r="N86" s="15">
        <v>16.5</v>
      </c>
      <c r="O86" s="15">
        <f>_xlfn.XLOOKUP(D86,[1]Sheet1!$C:$C,[1]Sheet1!$G:$G,0)</f>
        <v>17.149999999999999</v>
      </c>
      <c r="P86" s="15"/>
      <c r="Q86" s="337"/>
      <c r="R86" s="15" t="str">
        <f t="shared" si="8"/>
        <v>No</v>
      </c>
      <c r="S86" s="15" t="str">
        <f t="shared" si="9"/>
        <v>No</v>
      </c>
      <c r="T86" s="221" t="str">
        <f t="shared" si="10"/>
        <v>No</v>
      </c>
      <c r="U86" s="223" t="str">
        <f t="shared" si="11"/>
        <v>N/A</v>
      </c>
      <c r="V86" s="221" t="str">
        <f t="shared" si="12"/>
        <v>No</v>
      </c>
      <c r="W86" s="223" t="str">
        <f t="shared" si="13"/>
        <v>N/A</v>
      </c>
      <c r="X86" s="221" t="str">
        <f t="shared" si="14"/>
        <v>No</v>
      </c>
      <c r="Y86" s="223" t="str">
        <f t="shared" si="15"/>
        <v>N/A</v>
      </c>
      <c r="Z86" s="222" t="str">
        <f t="shared" si="16"/>
        <v>No</v>
      </c>
      <c r="AA86" s="68" t="str">
        <f t="shared" si="17"/>
        <v>N/A</v>
      </c>
      <c r="AB86" s="65" t="str">
        <f t="shared" si="18"/>
        <v>No</v>
      </c>
      <c r="AC86" s="68" t="str">
        <f t="shared" si="19"/>
        <v>N/A</v>
      </c>
      <c r="AD86" s="65" t="str">
        <f t="shared" si="20"/>
        <v>No</v>
      </c>
      <c r="AE86" s="68" t="str">
        <f t="shared" si="21"/>
        <v>N/A</v>
      </c>
      <c r="AF86" s="66"/>
    </row>
    <row r="87" spans="1:32">
      <c r="A87" s="66" t="s">
        <v>10</v>
      </c>
      <c r="B87" s="66" t="s">
        <v>27</v>
      </c>
      <c r="C87" s="66" t="str" cm="1">
        <f t="array" ref="C87">_xlfn.IFNA(_xlfn.IFS(B87="Starter","Starters &amp; Sides",B87="Sides","Starters &amp; Sides"),B87)</f>
        <v>Mains</v>
      </c>
      <c r="D87" s="84" t="s">
        <v>139</v>
      </c>
      <c r="E87" s="74"/>
      <c r="F87" s="4"/>
      <c r="G87" s="4"/>
      <c r="H87" s="4"/>
      <c r="I87" s="4"/>
      <c r="J87" s="4"/>
      <c r="K87" s="15"/>
      <c r="L87" s="4"/>
      <c r="M87" s="4">
        <v>14</v>
      </c>
      <c r="N87" s="15">
        <v>14</v>
      </c>
      <c r="O87" s="15">
        <f>_xlfn.XLOOKUP(D87,[1]Sheet1!$C:$C,[1]Sheet1!$G:$G,0)</f>
        <v>14.5</v>
      </c>
      <c r="P87" s="15">
        <v>14.65</v>
      </c>
      <c r="Q87" s="337">
        <v>15.25</v>
      </c>
      <c r="R87" s="15" t="str">
        <f t="shared" si="8"/>
        <v>Yes</v>
      </c>
      <c r="S87" s="15" t="str">
        <f t="shared" si="9"/>
        <v>No</v>
      </c>
      <c r="T87" s="221" t="str">
        <f t="shared" si="10"/>
        <v>Yes</v>
      </c>
      <c r="U87" s="223">
        <f t="shared" si="11"/>
        <v>4.0955631399317349E-2</v>
      </c>
      <c r="V87" s="221" t="str">
        <f t="shared" si="12"/>
        <v>Yes</v>
      </c>
      <c r="W87" s="223">
        <f t="shared" si="13"/>
        <v>5.1724137931034475E-2</v>
      </c>
      <c r="X87" s="221" t="str">
        <f t="shared" si="14"/>
        <v>Yes</v>
      </c>
      <c r="Y87" s="223">
        <f t="shared" si="15"/>
        <v>8.9285714285714191E-2</v>
      </c>
      <c r="Z87" s="222" t="str">
        <f t="shared" si="16"/>
        <v>Yes</v>
      </c>
      <c r="AA87" s="68">
        <f t="shared" si="17"/>
        <v>8.9285714285714191E-2</v>
      </c>
      <c r="AB87" s="65" t="str">
        <f t="shared" si="18"/>
        <v>No</v>
      </c>
      <c r="AC87" s="68" t="str">
        <f t="shared" si="19"/>
        <v>N/A</v>
      </c>
      <c r="AD87" s="65" t="str">
        <f t="shared" si="20"/>
        <v>No</v>
      </c>
      <c r="AE87" s="68" t="str">
        <f t="shared" si="21"/>
        <v>N/A</v>
      </c>
      <c r="AF87" s="66"/>
    </row>
    <row r="88" spans="1:32">
      <c r="A88" s="66" t="s">
        <v>10</v>
      </c>
      <c r="B88" s="66" t="s">
        <v>27</v>
      </c>
      <c r="C88" s="66" t="str" cm="1">
        <f t="array" ref="C88">_xlfn.IFNA(_xlfn.IFS(B88="Starter","Starters &amp; Sides",B88="Sides","Starters &amp; Sides"),B88)</f>
        <v>Mains</v>
      </c>
      <c r="D88" s="84" t="s">
        <v>140</v>
      </c>
      <c r="E88" s="74"/>
      <c r="F88" s="4"/>
      <c r="G88" s="4"/>
      <c r="H88" s="4"/>
      <c r="I88" s="4"/>
      <c r="J88" s="4"/>
      <c r="K88" s="15"/>
      <c r="L88" s="15"/>
      <c r="M88" s="15">
        <v>14.75</v>
      </c>
      <c r="N88" s="15">
        <v>14.75</v>
      </c>
      <c r="O88" s="15">
        <f>_xlfn.XLOOKUP(D88,[1]Sheet1!$C:$C,[1]Sheet1!$G:$G,0)</f>
        <v>15.25</v>
      </c>
      <c r="P88" s="15">
        <v>15.4</v>
      </c>
      <c r="Q88" s="337">
        <v>15.95</v>
      </c>
      <c r="R88" s="15" t="str">
        <f t="shared" si="8"/>
        <v>Yes</v>
      </c>
      <c r="S88" s="15" t="str">
        <f t="shared" si="9"/>
        <v>No</v>
      </c>
      <c r="T88" s="221" t="str">
        <f t="shared" si="10"/>
        <v>Yes</v>
      </c>
      <c r="U88" s="223">
        <f t="shared" si="11"/>
        <v>3.5714285714285587E-2</v>
      </c>
      <c r="V88" s="221" t="str">
        <f t="shared" si="12"/>
        <v>Yes</v>
      </c>
      <c r="W88" s="223">
        <f t="shared" si="13"/>
        <v>4.5901639344262168E-2</v>
      </c>
      <c r="X88" s="221" t="str">
        <f t="shared" si="14"/>
        <v>Yes</v>
      </c>
      <c r="Y88" s="223">
        <f t="shared" si="15"/>
        <v>8.135593220338988E-2</v>
      </c>
      <c r="Z88" s="222" t="str">
        <f t="shared" si="16"/>
        <v>Yes</v>
      </c>
      <c r="AA88" s="68">
        <f t="shared" si="17"/>
        <v>8.135593220338988E-2</v>
      </c>
      <c r="AB88" s="65" t="str">
        <f t="shared" si="18"/>
        <v>No</v>
      </c>
      <c r="AC88" s="68" t="str">
        <f t="shared" si="19"/>
        <v>N/A</v>
      </c>
      <c r="AD88" s="65" t="str">
        <f t="shared" si="20"/>
        <v>No</v>
      </c>
      <c r="AE88" s="68" t="str">
        <f t="shared" si="21"/>
        <v>N/A</v>
      </c>
      <c r="AF88" s="66"/>
    </row>
    <row r="89" spans="1:32">
      <c r="A89" s="66" t="s">
        <v>10</v>
      </c>
      <c r="B89" s="66" t="s">
        <v>27</v>
      </c>
      <c r="C89" s="66" t="str" cm="1">
        <f t="array" ref="C89">_xlfn.IFNA(_xlfn.IFS(B89="Starter","Starters &amp; Sides",B89="Sides","Starters &amp; Sides"),B89)</f>
        <v>Mains</v>
      </c>
      <c r="D89" s="84" t="s">
        <v>141</v>
      </c>
      <c r="E89" s="74"/>
      <c r="F89" s="4"/>
      <c r="G89" s="4"/>
      <c r="H89" s="4"/>
      <c r="I89" s="4"/>
      <c r="J89" s="4"/>
      <c r="K89" s="15"/>
      <c r="L89" s="15"/>
      <c r="M89" s="15">
        <v>14.75</v>
      </c>
      <c r="N89" s="15">
        <v>14.75</v>
      </c>
      <c r="O89" s="15">
        <f>_xlfn.XLOOKUP(D89,[1]Sheet1!$C:$C,[1]Sheet1!$G:$G,0)</f>
        <v>15.25</v>
      </c>
      <c r="P89" s="15">
        <v>15.4</v>
      </c>
      <c r="Q89" s="337">
        <v>16.25</v>
      </c>
      <c r="R89" s="15" t="str">
        <f t="shared" si="8"/>
        <v>Yes</v>
      </c>
      <c r="S89" s="15" t="str">
        <f t="shared" si="9"/>
        <v>No</v>
      </c>
      <c r="T89" s="221" t="str">
        <f t="shared" si="10"/>
        <v>Yes</v>
      </c>
      <c r="U89" s="223">
        <f t="shared" si="11"/>
        <v>5.5194805194805241E-2</v>
      </c>
      <c r="V89" s="221" t="str">
        <f t="shared" si="12"/>
        <v>Yes</v>
      </c>
      <c r="W89" s="223">
        <f t="shared" si="13"/>
        <v>6.5573770491803351E-2</v>
      </c>
      <c r="X89" s="221" t="str">
        <f t="shared" si="14"/>
        <v>Yes</v>
      </c>
      <c r="Y89" s="223">
        <f t="shared" si="15"/>
        <v>0.10169491525423724</v>
      </c>
      <c r="Z89" s="222" t="str">
        <f t="shared" si="16"/>
        <v>Yes</v>
      </c>
      <c r="AA89" s="68">
        <f t="shared" si="17"/>
        <v>0.10169491525423724</v>
      </c>
      <c r="AB89" s="65" t="str">
        <f t="shared" si="18"/>
        <v>No</v>
      </c>
      <c r="AC89" s="68" t="str">
        <f t="shared" si="19"/>
        <v>N/A</v>
      </c>
      <c r="AD89" s="65" t="str">
        <f t="shared" si="20"/>
        <v>No</v>
      </c>
      <c r="AE89" s="68" t="str">
        <f t="shared" si="21"/>
        <v>N/A</v>
      </c>
      <c r="AF89" s="66"/>
    </row>
    <row r="90" spans="1:32">
      <c r="A90" s="66" t="s">
        <v>10</v>
      </c>
      <c r="B90" s="66" t="s">
        <v>27</v>
      </c>
      <c r="C90" s="66" t="str" cm="1">
        <f t="array" ref="C90">_xlfn.IFNA(_xlfn.IFS(B90="Starter","Starters &amp; Sides",B90="Sides","Starters &amp; Sides"),B90)</f>
        <v>Mains</v>
      </c>
      <c r="D90" s="84" t="s">
        <v>142</v>
      </c>
      <c r="E90" s="74"/>
      <c r="F90" s="4"/>
      <c r="G90" s="4"/>
      <c r="H90" s="4"/>
      <c r="I90" s="4"/>
      <c r="J90" s="4"/>
      <c r="K90" s="15"/>
      <c r="L90" s="15"/>
      <c r="M90" s="15"/>
      <c r="N90" s="15"/>
      <c r="O90" s="15"/>
      <c r="P90" s="15"/>
      <c r="Q90" s="337">
        <v>19.95</v>
      </c>
      <c r="R90" s="15" t="str">
        <f t="shared" si="8"/>
        <v>Yes</v>
      </c>
      <c r="S90" s="15" t="str">
        <f t="shared" si="9"/>
        <v>Yes</v>
      </c>
      <c r="T90" s="221" t="str">
        <f t="shared" ref="T90:T91" si="46">IF(COUNTA(P90:Q90)=2,"Yes","No")</f>
        <v>No</v>
      </c>
      <c r="U90" s="223" t="str">
        <f t="shared" ref="U90:U91" si="47">IF(T90="Yes",Q90/P90-1,"N/A")</f>
        <v>N/A</v>
      </c>
      <c r="V90" s="221" t="str">
        <f t="shared" ref="V90:V91" si="48">IF(COUNTA(O90:Q90)=3,"Yes","No")</f>
        <v>No</v>
      </c>
      <c r="W90" s="223" t="str">
        <f t="shared" ref="W90:W91" si="49">IF(V90="Yes",Q90/O90-1,"N/A")</f>
        <v>N/A</v>
      </c>
      <c r="X90" s="221" t="str">
        <f t="shared" ref="X90:X91" si="50">IF(COUNTA(N90:Q90)=4,"Yes","No")</f>
        <v>No</v>
      </c>
      <c r="Y90" s="223" t="str">
        <f t="shared" ref="Y90:Y91" si="51">IF(X90="Yes",Q90/N90-1,"N/A")</f>
        <v>N/A</v>
      </c>
      <c r="Z90" s="222" t="str">
        <f t="shared" ref="Z90:Z91" si="52">IF(COUNTA(M90:Q90)=5,"Yes","No")</f>
        <v>No</v>
      </c>
      <c r="AA90" s="68" t="str">
        <f t="shared" ref="AA90:AA91" si="53">IF(Z90="Yes",Q90/M90-1,"N/A")</f>
        <v>N/A</v>
      </c>
      <c r="AB90" s="65" t="str">
        <f t="shared" ref="AB90:AB91" si="54">IF(COUNTA(L90:Q90)=6,"Yes","No")</f>
        <v>No</v>
      </c>
      <c r="AC90" s="68" t="str">
        <f t="shared" ref="AC90:AC91" si="55">IF(AB90="Yes",Q90/L90-1,"N/A")</f>
        <v>N/A</v>
      </c>
      <c r="AD90" s="65" t="str">
        <f t="shared" ref="AD90:AD91" si="56">IF(COUNTA(E90:Q90)=13,"Yes","No")</f>
        <v>No</v>
      </c>
      <c r="AE90" s="68" t="str">
        <f t="shared" ref="AE90:AE91" si="57">IF(AD90="Yes",Q90/E90-1,"N/A")</f>
        <v>N/A</v>
      </c>
      <c r="AF90" s="66"/>
    </row>
    <row r="91" spans="1:32">
      <c r="A91" s="66" t="s">
        <v>10</v>
      </c>
      <c r="B91" s="66" t="s">
        <v>27</v>
      </c>
      <c r="C91" s="66" t="str" cm="1">
        <f t="array" ref="C91">_xlfn.IFNA(_xlfn.IFS(B91="Starter","Starters &amp; Sides",B91="Sides","Starters &amp; Sides"),B91)</f>
        <v>Mains</v>
      </c>
      <c r="D91" s="84" t="s">
        <v>143</v>
      </c>
      <c r="E91" s="74"/>
      <c r="F91" s="4"/>
      <c r="G91" s="4"/>
      <c r="H91" s="4"/>
      <c r="I91" s="4"/>
      <c r="J91" s="4"/>
      <c r="K91" s="15"/>
      <c r="L91" s="15"/>
      <c r="M91" s="15"/>
      <c r="N91" s="15"/>
      <c r="O91" s="15"/>
      <c r="P91" s="15"/>
      <c r="Q91" s="337">
        <v>19.95</v>
      </c>
      <c r="R91" s="15" t="str">
        <f t="shared" si="8"/>
        <v>Yes</v>
      </c>
      <c r="S91" s="15" t="str">
        <f t="shared" si="9"/>
        <v>Yes</v>
      </c>
      <c r="T91" s="221" t="str">
        <f t="shared" si="46"/>
        <v>No</v>
      </c>
      <c r="U91" s="223" t="str">
        <f t="shared" si="47"/>
        <v>N/A</v>
      </c>
      <c r="V91" s="221" t="str">
        <f t="shared" si="48"/>
        <v>No</v>
      </c>
      <c r="W91" s="223" t="str">
        <f t="shared" si="49"/>
        <v>N/A</v>
      </c>
      <c r="X91" s="221" t="str">
        <f t="shared" si="50"/>
        <v>No</v>
      </c>
      <c r="Y91" s="223" t="str">
        <f t="shared" si="51"/>
        <v>N/A</v>
      </c>
      <c r="Z91" s="222" t="str">
        <f t="shared" si="52"/>
        <v>No</v>
      </c>
      <c r="AA91" s="68" t="str">
        <f t="shared" si="53"/>
        <v>N/A</v>
      </c>
      <c r="AB91" s="65" t="str">
        <f t="shared" si="54"/>
        <v>No</v>
      </c>
      <c r="AC91" s="68" t="str">
        <f t="shared" si="55"/>
        <v>N/A</v>
      </c>
      <c r="AD91" s="65" t="str">
        <f t="shared" si="56"/>
        <v>No</v>
      </c>
      <c r="AE91" s="68" t="str">
        <f t="shared" si="57"/>
        <v>N/A</v>
      </c>
      <c r="AF91" s="66"/>
    </row>
    <row r="92" spans="1:32">
      <c r="A92" s="66" t="s">
        <v>10</v>
      </c>
      <c r="B92" s="66" t="s">
        <v>27</v>
      </c>
      <c r="C92" s="66" t="str" cm="1">
        <f t="array" ref="C92">_xlfn.IFNA(_xlfn.IFS(B92="Starter","Starters &amp; Sides",B92="Sides","Starters &amp; Sides"),B92)</f>
        <v>Mains</v>
      </c>
      <c r="D92" s="84" t="s">
        <v>144</v>
      </c>
      <c r="E92" s="74"/>
      <c r="F92" s="4"/>
      <c r="G92" s="4"/>
      <c r="H92" s="4"/>
      <c r="I92" s="4"/>
      <c r="J92" s="4"/>
      <c r="K92" s="15"/>
      <c r="L92" s="15"/>
      <c r="M92" s="15">
        <v>14</v>
      </c>
      <c r="N92" s="15">
        <v>14</v>
      </c>
      <c r="O92" s="15">
        <f>_xlfn.XLOOKUP(D92,[1]Sheet1!$C:$C,[1]Sheet1!$G:$G,0)</f>
        <v>14.5</v>
      </c>
      <c r="P92" s="15">
        <v>14.65</v>
      </c>
      <c r="Q92" s="337">
        <v>15.25</v>
      </c>
      <c r="R92" s="15" t="str">
        <f t="shared" si="8"/>
        <v>Yes</v>
      </c>
      <c r="S92" s="15" t="str">
        <f t="shared" si="9"/>
        <v>No</v>
      </c>
      <c r="T92" s="221" t="str">
        <f t="shared" si="10"/>
        <v>Yes</v>
      </c>
      <c r="U92" s="223">
        <f t="shared" si="11"/>
        <v>4.0955631399317349E-2</v>
      </c>
      <c r="V92" s="221" t="str">
        <f t="shared" si="12"/>
        <v>Yes</v>
      </c>
      <c r="W92" s="223">
        <f t="shared" si="13"/>
        <v>5.1724137931034475E-2</v>
      </c>
      <c r="X92" s="221" t="str">
        <f t="shared" si="14"/>
        <v>Yes</v>
      </c>
      <c r="Y92" s="223">
        <f t="shared" si="15"/>
        <v>8.9285714285714191E-2</v>
      </c>
      <c r="Z92" s="222" t="str">
        <f t="shared" si="16"/>
        <v>Yes</v>
      </c>
      <c r="AA92" s="68">
        <f t="shared" si="17"/>
        <v>8.9285714285714191E-2</v>
      </c>
      <c r="AB92" s="65" t="str">
        <f t="shared" si="18"/>
        <v>No</v>
      </c>
      <c r="AC92" s="68" t="str">
        <f t="shared" si="19"/>
        <v>N/A</v>
      </c>
      <c r="AD92" s="65" t="str">
        <f t="shared" si="20"/>
        <v>No</v>
      </c>
      <c r="AE92" s="68" t="str">
        <f t="shared" si="21"/>
        <v>N/A</v>
      </c>
      <c r="AF92" s="66"/>
    </row>
    <row r="93" spans="1:32">
      <c r="A93" s="66" t="s">
        <v>10</v>
      </c>
      <c r="B93" s="66" t="s">
        <v>27</v>
      </c>
      <c r="C93" s="66" t="str" cm="1">
        <f t="array" ref="C93">_xlfn.IFNA(_xlfn.IFS(B93="Starter","Starters &amp; Sides",B93="Sides","Starters &amp; Sides"),B93)</f>
        <v>Mains</v>
      </c>
      <c r="D93" s="84" t="s">
        <v>145</v>
      </c>
      <c r="E93" s="74"/>
      <c r="F93" s="4"/>
      <c r="G93" s="4"/>
      <c r="H93" s="4"/>
      <c r="I93" s="4"/>
      <c r="J93" s="4"/>
      <c r="K93" s="15"/>
      <c r="L93" s="15"/>
      <c r="M93" s="15">
        <v>14</v>
      </c>
      <c r="N93" s="15">
        <v>14</v>
      </c>
      <c r="O93" s="15">
        <f>_xlfn.XLOOKUP(D93,[1]Sheet1!$C:$C,[1]Sheet1!$G:$G,0)</f>
        <v>0</v>
      </c>
      <c r="P93" s="15"/>
      <c r="Q93" s="337">
        <v>15.25</v>
      </c>
      <c r="R93" s="15" t="str">
        <f t="shared" si="8"/>
        <v>Yes</v>
      </c>
      <c r="S93" s="15" t="str">
        <f t="shared" si="9"/>
        <v>Yes</v>
      </c>
      <c r="T93" s="221" t="str">
        <f t="shared" ref="T93" si="58">IF(COUNTA(P93:Q93)=2,"Yes","No")</f>
        <v>No</v>
      </c>
      <c r="U93" s="223" t="str">
        <f t="shared" ref="U93" si="59">IF(T93="Yes",Q93/P93-1,"N/A")</f>
        <v>N/A</v>
      </c>
      <c r="V93" s="221" t="str">
        <f t="shared" ref="V93" si="60">IF(COUNTA(O93:Q93)=3,"Yes","No")</f>
        <v>No</v>
      </c>
      <c r="W93" s="223" t="str">
        <f t="shared" ref="W93" si="61">IF(V93="Yes",Q93/O93-1,"N/A")</f>
        <v>N/A</v>
      </c>
      <c r="X93" s="221" t="str">
        <f t="shared" ref="X93" si="62">IF(COUNTA(N93:Q93)=4,"Yes","No")</f>
        <v>No</v>
      </c>
      <c r="Y93" s="223" t="str">
        <f t="shared" ref="Y93" si="63">IF(X93="Yes",Q93/N93-1,"N/A")</f>
        <v>N/A</v>
      </c>
      <c r="Z93" s="222" t="str">
        <f t="shared" ref="Z93" si="64">IF(COUNTA(M93:Q93)=5,"Yes","No")</f>
        <v>No</v>
      </c>
      <c r="AA93" s="68" t="str">
        <f t="shared" ref="AA93" si="65">IF(Z93="Yes",Q93/M93-1,"N/A")</f>
        <v>N/A</v>
      </c>
      <c r="AB93" s="65" t="str">
        <f t="shared" ref="AB93" si="66">IF(COUNTA(L93:Q93)=6,"Yes","No")</f>
        <v>No</v>
      </c>
      <c r="AC93" s="68" t="str">
        <f t="shared" ref="AC93" si="67">IF(AB93="Yes",Q93/L93-1,"N/A")</f>
        <v>N/A</v>
      </c>
      <c r="AD93" s="65" t="str">
        <f t="shared" ref="AD93" si="68">IF(COUNTA(E93:Q93)=13,"Yes","No")</f>
        <v>No</v>
      </c>
      <c r="AE93" s="68" t="str">
        <f t="shared" ref="AE93" si="69">IF(AD93="Yes",Q93/E93-1,"N/A")</f>
        <v>N/A</v>
      </c>
      <c r="AF93" s="66"/>
    </row>
    <row r="94" spans="1:32">
      <c r="A94" s="66" t="s">
        <v>10</v>
      </c>
      <c r="B94" s="66" t="s">
        <v>27</v>
      </c>
      <c r="C94" s="66" t="str" cm="1">
        <f t="array" ref="C94">_xlfn.IFNA(_xlfn.IFS(B94="Starter","Starters &amp; Sides",B94="Sides","Starters &amp; Sides"),B94)</f>
        <v>Mains</v>
      </c>
      <c r="D94" s="84" t="s">
        <v>146</v>
      </c>
      <c r="E94" s="74"/>
      <c r="F94" s="4"/>
      <c r="G94" s="4"/>
      <c r="H94" s="4"/>
      <c r="I94" s="4"/>
      <c r="J94" s="4"/>
      <c r="K94" s="15"/>
      <c r="L94" s="4"/>
      <c r="M94" s="4">
        <v>15.45</v>
      </c>
      <c r="N94" s="15">
        <v>15.45</v>
      </c>
      <c r="O94" s="15">
        <f>_xlfn.XLOOKUP(D94,[1]Sheet1!$C:$C,[1]Sheet1!$G:$G,0)</f>
        <v>15.95</v>
      </c>
      <c r="P94" s="15">
        <v>15.45</v>
      </c>
      <c r="Q94" s="337">
        <v>16.75</v>
      </c>
      <c r="R94" s="15" t="str">
        <f t="shared" si="8"/>
        <v>Yes</v>
      </c>
      <c r="S94" s="15" t="str">
        <f t="shared" si="9"/>
        <v>No</v>
      </c>
      <c r="T94" s="221" t="str">
        <f t="shared" si="10"/>
        <v>Yes</v>
      </c>
      <c r="U94" s="223">
        <f t="shared" si="11"/>
        <v>8.4142394822006583E-2</v>
      </c>
      <c r="V94" s="221" t="str">
        <f t="shared" si="12"/>
        <v>Yes</v>
      </c>
      <c r="W94" s="223">
        <f t="shared" si="13"/>
        <v>5.0156739811912265E-2</v>
      </c>
      <c r="X94" s="221" t="str">
        <f t="shared" si="14"/>
        <v>Yes</v>
      </c>
      <c r="Y94" s="223">
        <f t="shared" si="15"/>
        <v>8.4142394822006583E-2</v>
      </c>
      <c r="Z94" s="222" t="str">
        <f t="shared" si="16"/>
        <v>Yes</v>
      </c>
      <c r="AA94" s="68">
        <f t="shared" si="17"/>
        <v>8.4142394822006583E-2</v>
      </c>
      <c r="AB94" s="65" t="str">
        <f t="shared" si="18"/>
        <v>No</v>
      </c>
      <c r="AC94" s="68" t="str">
        <f t="shared" si="19"/>
        <v>N/A</v>
      </c>
      <c r="AD94" s="65" t="str">
        <f t="shared" si="20"/>
        <v>No</v>
      </c>
      <c r="AE94" s="68" t="str">
        <f t="shared" si="21"/>
        <v>N/A</v>
      </c>
      <c r="AF94" s="66"/>
    </row>
    <row r="95" spans="1:32">
      <c r="A95" s="66" t="s">
        <v>10</v>
      </c>
      <c r="B95" s="66" t="s">
        <v>27</v>
      </c>
      <c r="C95" s="66" t="str" cm="1">
        <f t="array" ref="C95">_xlfn.IFNA(_xlfn.IFS(B95="Starter","Starters &amp; Sides",B95="Sides","Starters &amp; Sides"),B95)</f>
        <v>Mains</v>
      </c>
      <c r="D95" s="84" t="s">
        <v>147</v>
      </c>
      <c r="E95" s="74"/>
      <c r="F95" s="4"/>
      <c r="G95" s="4"/>
      <c r="H95" s="4"/>
      <c r="I95" s="4"/>
      <c r="J95" s="4"/>
      <c r="K95" s="15"/>
      <c r="L95" s="4"/>
      <c r="M95" s="4">
        <v>14.85</v>
      </c>
      <c r="N95" s="15">
        <v>14.85</v>
      </c>
      <c r="O95" s="15">
        <f>_xlfn.XLOOKUP(D95,[1]Sheet1!$C:$C,[1]Sheet1!$G:$G,0)</f>
        <v>15.45</v>
      </c>
      <c r="P95" s="15">
        <v>15.45</v>
      </c>
      <c r="Q95" s="337">
        <v>16.25</v>
      </c>
      <c r="R95" s="15" t="str">
        <f t="shared" si="8"/>
        <v>Yes</v>
      </c>
      <c r="S95" s="15" t="str">
        <f t="shared" si="9"/>
        <v>No</v>
      </c>
      <c r="T95" s="221" t="str">
        <f t="shared" si="10"/>
        <v>Yes</v>
      </c>
      <c r="U95" s="223">
        <f t="shared" si="11"/>
        <v>5.1779935275080957E-2</v>
      </c>
      <c r="V95" s="221" t="str">
        <f t="shared" si="12"/>
        <v>Yes</v>
      </c>
      <c r="W95" s="223">
        <f t="shared" si="13"/>
        <v>5.1779935275080957E-2</v>
      </c>
      <c r="X95" s="221" t="str">
        <f t="shared" si="14"/>
        <v>Yes</v>
      </c>
      <c r="Y95" s="223">
        <f t="shared" si="15"/>
        <v>9.4276094276094291E-2</v>
      </c>
      <c r="Z95" s="222" t="str">
        <f t="shared" si="16"/>
        <v>Yes</v>
      </c>
      <c r="AA95" s="68">
        <f t="shared" si="17"/>
        <v>9.4276094276094291E-2</v>
      </c>
      <c r="AB95" s="65" t="str">
        <f t="shared" si="18"/>
        <v>No</v>
      </c>
      <c r="AC95" s="68" t="str">
        <f t="shared" si="19"/>
        <v>N/A</v>
      </c>
      <c r="AD95" s="65" t="str">
        <f t="shared" si="20"/>
        <v>No</v>
      </c>
      <c r="AE95" s="68" t="str">
        <f t="shared" si="21"/>
        <v>N/A</v>
      </c>
      <c r="AF95" s="66"/>
    </row>
    <row r="96" spans="1:32">
      <c r="A96" s="66" t="s">
        <v>10</v>
      </c>
      <c r="B96" s="66" t="s">
        <v>27</v>
      </c>
      <c r="C96" s="66" t="str" cm="1">
        <f t="array" ref="C96">_xlfn.IFNA(_xlfn.IFS(B96="Starter","Starters &amp; Sides",B96="Sides","Starters &amp; Sides"),B96)</f>
        <v>Mains</v>
      </c>
      <c r="D96" s="84" t="s">
        <v>148</v>
      </c>
      <c r="E96" s="74"/>
      <c r="F96" s="4"/>
      <c r="G96" s="4"/>
      <c r="H96" s="4"/>
      <c r="I96" s="4"/>
      <c r="J96" s="4"/>
      <c r="K96" s="15"/>
      <c r="L96" s="4"/>
      <c r="M96" s="4">
        <v>14.5</v>
      </c>
      <c r="N96" s="15">
        <v>14.5</v>
      </c>
      <c r="O96" s="15">
        <f>_xlfn.XLOOKUP(D96,[1]Sheet1!$C:$C,[1]Sheet1!$G:$G,0)</f>
        <v>15.25</v>
      </c>
      <c r="P96" s="15">
        <v>16.25</v>
      </c>
      <c r="Q96" s="337">
        <v>15.25</v>
      </c>
      <c r="R96" s="15" t="str">
        <f t="shared" si="8"/>
        <v>Yes</v>
      </c>
      <c r="S96" s="15" t="str">
        <f t="shared" si="9"/>
        <v>No</v>
      </c>
      <c r="T96" s="221" t="str">
        <f t="shared" si="10"/>
        <v>Yes</v>
      </c>
      <c r="U96" s="223">
        <f t="shared" si="11"/>
        <v>-6.1538461538461542E-2</v>
      </c>
      <c r="V96" s="221" t="str">
        <f t="shared" si="12"/>
        <v>Yes</v>
      </c>
      <c r="W96" s="223">
        <f t="shared" si="13"/>
        <v>0</v>
      </c>
      <c r="X96" s="221" t="str">
        <f t="shared" si="14"/>
        <v>Yes</v>
      </c>
      <c r="Y96" s="223">
        <f t="shared" si="15"/>
        <v>5.1724137931034475E-2</v>
      </c>
      <c r="Z96" s="222" t="str">
        <f t="shared" si="16"/>
        <v>Yes</v>
      </c>
      <c r="AA96" s="68">
        <f t="shared" si="17"/>
        <v>5.1724137931034475E-2</v>
      </c>
      <c r="AB96" s="65" t="str">
        <f t="shared" si="18"/>
        <v>No</v>
      </c>
      <c r="AC96" s="68" t="str">
        <f t="shared" si="19"/>
        <v>N/A</v>
      </c>
      <c r="AD96" s="65" t="str">
        <f t="shared" si="20"/>
        <v>No</v>
      </c>
      <c r="AE96" s="68" t="str">
        <f t="shared" si="21"/>
        <v>N/A</v>
      </c>
      <c r="AF96" s="66"/>
    </row>
    <row r="97" spans="1:32">
      <c r="A97" s="66" t="s">
        <v>10</v>
      </c>
      <c r="B97" s="66" t="s">
        <v>27</v>
      </c>
      <c r="C97" s="66" t="str" cm="1">
        <f t="array" ref="C97">_xlfn.IFNA(_xlfn.IFS(B97="Starter","Starters &amp; Sides",B97="Sides","Starters &amp; Sides"),B97)</f>
        <v>Mains</v>
      </c>
      <c r="D97" s="84" t="s">
        <v>149</v>
      </c>
      <c r="E97" s="74"/>
      <c r="F97" s="4"/>
      <c r="G97" s="4"/>
      <c r="H97" s="4"/>
      <c r="I97" s="4"/>
      <c r="J97" s="4"/>
      <c r="K97" s="15"/>
      <c r="L97" s="4"/>
      <c r="M97" s="4">
        <v>15.5</v>
      </c>
      <c r="N97" s="15">
        <v>15.5</v>
      </c>
      <c r="O97" s="15">
        <f>_xlfn.XLOOKUP(D97,[1]Sheet1!$C:$C,[1]Sheet1!$G:$G,0)</f>
        <v>16.25</v>
      </c>
      <c r="P97" s="15">
        <v>16.25</v>
      </c>
      <c r="Q97" s="337">
        <v>16.25</v>
      </c>
      <c r="R97" s="15" t="str">
        <f t="shared" si="8"/>
        <v>Yes</v>
      </c>
      <c r="S97" s="15" t="str">
        <f t="shared" si="9"/>
        <v>No</v>
      </c>
      <c r="T97" s="221" t="str">
        <f t="shared" si="10"/>
        <v>Yes</v>
      </c>
      <c r="U97" s="223">
        <f t="shared" si="11"/>
        <v>0</v>
      </c>
      <c r="V97" s="221" t="str">
        <f t="shared" si="12"/>
        <v>Yes</v>
      </c>
      <c r="W97" s="223">
        <f t="shared" si="13"/>
        <v>0</v>
      </c>
      <c r="X97" s="221" t="str">
        <f t="shared" si="14"/>
        <v>Yes</v>
      </c>
      <c r="Y97" s="223">
        <f t="shared" si="15"/>
        <v>4.8387096774193505E-2</v>
      </c>
      <c r="Z97" s="222" t="str">
        <f t="shared" si="16"/>
        <v>Yes</v>
      </c>
      <c r="AA97" s="68">
        <f t="shared" si="17"/>
        <v>4.8387096774193505E-2</v>
      </c>
      <c r="AB97" s="65" t="str">
        <f t="shared" si="18"/>
        <v>No</v>
      </c>
      <c r="AC97" s="68" t="str">
        <f t="shared" si="19"/>
        <v>N/A</v>
      </c>
      <c r="AD97" s="65" t="str">
        <f t="shared" si="20"/>
        <v>No</v>
      </c>
      <c r="AE97" s="68" t="str">
        <f t="shared" si="21"/>
        <v>N/A</v>
      </c>
      <c r="AF97" s="66"/>
    </row>
    <row r="98" spans="1:32">
      <c r="A98" s="66" t="s">
        <v>10</v>
      </c>
      <c r="B98" s="66" t="s">
        <v>27</v>
      </c>
      <c r="C98" s="66" t="str" cm="1">
        <f t="array" ref="C98">_xlfn.IFNA(_xlfn.IFS(B98="Starter","Starters &amp; Sides",B98="Sides","Starters &amp; Sides"),B98)</f>
        <v>Mains</v>
      </c>
      <c r="D98" s="84" t="s">
        <v>150</v>
      </c>
      <c r="E98" s="74"/>
      <c r="F98" s="4"/>
      <c r="G98" s="4"/>
      <c r="H98" s="4"/>
      <c r="I98" s="4"/>
      <c r="J98" s="4"/>
      <c r="K98" s="15"/>
      <c r="L98" s="4"/>
      <c r="M98" s="4">
        <v>14.5</v>
      </c>
      <c r="N98" s="15">
        <v>14.5</v>
      </c>
      <c r="O98" s="15">
        <f>_xlfn.XLOOKUP(D98,[1]Sheet1!$C:$C,[1]Sheet1!$G:$G,0)</f>
        <v>15.25</v>
      </c>
      <c r="P98" s="15">
        <v>15.25</v>
      </c>
      <c r="Q98" s="337">
        <v>15.25</v>
      </c>
      <c r="R98" s="15" t="str">
        <f t="shared" si="8"/>
        <v>Yes</v>
      </c>
      <c r="S98" s="15" t="str">
        <f t="shared" si="9"/>
        <v>No</v>
      </c>
      <c r="T98" s="221" t="str">
        <f t="shared" si="10"/>
        <v>Yes</v>
      </c>
      <c r="U98" s="223">
        <f t="shared" si="11"/>
        <v>0</v>
      </c>
      <c r="V98" s="221" t="str">
        <f t="shared" si="12"/>
        <v>Yes</v>
      </c>
      <c r="W98" s="223">
        <f t="shared" si="13"/>
        <v>0</v>
      </c>
      <c r="X98" s="221" t="str">
        <f t="shared" si="14"/>
        <v>Yes</v>
      </c>
      <c r="Y98" s="223">
        <f t="shared" si="15"/>
        <v>5.1724137931034475E-2</v>
      </c>
      <c r="Z98" s="222" t="str">
        <f t="shared" si="16"/>
        <v>Yes</v>
      </c>
      <c r="AA98" s="68">
        <f t="shared" si="17"/>
        <v>5.1724137931034475E-2</v>
      </c>
      <c r="AB98" s="65" t="str">
        <f t="shared" si="18"/>
        <v>No</v>
      </c>
      <c r="AC98" s="68" t="str">
        <f t="shared" si="19"/>
        <v>N/A</v>
      </c>
      <c r="AD98" s="65" t="str">
        <f t="shared" si="20"/>
        <v>No</v>
      </c>
      <c r="AE98" s="68" t="str">
        <f t="shared" si="21"/>
        <v>N/A</v>
      </c>
      <c r="AF98" s="66"/>
    </row>
    <row r="99" spans="1:32">
      <c r="A99" s="66" t="s">
        <v>10</v>
      </c>
      <c r="B99" s="66" t="s">
        <v>27</v>
      </c>
      <c r="C99" s="66" t="str" cm="1">
        <f t="array" ref="C99">_xlfn.IFNA(_xlfn.IFS(B99="Starter","Starters &amp; Sides",B99="Sides","Starters &amp; Sides"),B99)</f>
        <v>Mains</v>
      </c>
      <c r="D99" s="84" t="s">
        <v>151</v>
      </c>
      <c r="E99" s="74"/>
      <c r="F99" s="4"/>
      <c r="G99" s="4"/>
      <c r="H99" s="4"/>
      <c r="I99" s="4"/>
      <c r="J99" s="4"/>
      <c r="K99" s="15"/>
      <c r="L99" s="4"/>
      <c r="M99" s="4">
        <v>14.35</v>
      </c>
      <c r="N99" s="15">
        <v>14.35</v>
      </c>
      <c r="O99" s="15">
        <f>_xlfn.XLOOKUP(D99,[1]Sheet1!$C:$C,[1]Sheet1!$G:$G,0)</f>
        <v>15</v>
      </c>
      <c r="P99" s="15">
        <v>15</v>
      </c>
      <c r="Q99" s="337">
        <v>15.25</v>
      </c>
      <c r="R99" s="15" t="str">
        <f t="shared" si="8"/>
        <v>Yes</v>
      </c>
      <c r="S99" s="15" t="str">
        <f t="shared" si="9"/>
        <v>No</v>
      </c>
      <c r="T99" s="221" t="str">
        <f t="shared" si="10"/>
        <v>Yes</v>
      </c>
      <c r="U99" s="223">
        <f t="shared" si="11"/>
        <v>1.6666666666666607E-2</v>
      </c>
      <c r="V99" s="221" t="str">
        <f t="shared" si="12"/>
        <v>Yes</v>
      </c>
      <c r="W99" s="223">
        <f t="shared" si="13"/>
        <v>1.6666666666666607E-2</v>
      </c>
      <c r="X99" s="221" t="str">
        <f t="shared" si="14"/>
        <v>Yes</v>
      </c>
      <c r="Y99" s="223">
        <f t="shared" si="15"/>
        <v>6.2717770034843134E-2</v>
      </c>
      <c r="Z99" s="222" t="str">
        <f t="shared" si="16"/>
        <v>Yes</v>
      </c>
      <c r="AA99" s="68">
        <f t="shared" si="17"/>
        <v>6.2717770034843134E-2</v>
      </c>
      <c r="AB99" s="65" t="str">
        <f t="shared" si="18"/>
        <v>No</v>
      </c>
      <c r="AC99" s="68" t="str">
        <f t="shared" si="19"/>
        <v>N/A</v>
      </c>
      <c r="AD99" s="65" t="str">
        <f t="shared" si="20"/>
        <v>No</v>
      </c>
      <c r="AE99" s="68" t="str">
        <f t="shared" si="21"/>
        <v>N/A</v>
      </c>
      <c r="AF99" s="66"/>
    </row>
    <row r="100" spans="1:32" hidden="1">
      <c r="A100" s="66" t="s">
        <v>10</v>
      </c>
      <c r="B100" s="66" t="s">
        <v>27</v>
      </c>
      <c r="C100" s="66" t="str" cm="1">
        <f t="array" ref="C100">_xlfn.IFNA(_xlfn.IFS(B100="Starter","Starters &amp; Sides",B100="Sides","Starters &amp; Sides"),B100)</f>
        <v>Mains</v>
      </c>
      <c r="D100" s="84" t="s">
        <v>152</v>
      </c>
      <c r="E100" s="74"/>
      <c r="F100" s="4"/>
      <c r="G100" s="4"/>
      <c r="H100" s="4"/>
      <c r="I100" s="4"/>
      <c r="J100" s="4"/>
      <c r="K100" s="15"/>
      <c r="L100" s="15"/>
      <c r="M100" s="15">
        <v>14</v>
      </c>
      <c r="N100" s="15">
        <v>14</v>
      </c>
      <c r="O100" s="15">
        <f>_xlfn.XLOOKUP(D100,[1]Sheet1!$C:$C,[1]Sheet1!$G:$G,0)</f>
        <v>14.7</v>
      </c>
      <c r="P100" s="15">
        <v>14.7</v>
      </c>
      <c r="Q100" s="337"/>
      <c r="R100" s="15" t="str">
        <f t="shared" si="8"/>
        <v>No</v>
      </c>
      <c r="S100" s="15" t="str">
        <f t="shared" si="9"/>
        <v>No</v>
      </c>
      <c r="T100" s="221" t="str">
        <f t="shared" si="10"/>
        <v>No</v>
      </c>
      <c r="U100" s="223" t="str">
        <f t="shared" si="11"/>
        <v>N/A</v>
      </c>
      <c r="V100" s="221" t="str">
        <f t="shared" si="12"/>
        <v>No</v>
      </c>
      <c r="W100" s="223" t="str">
        <f t="shared" si="13"/>
        <v>N/A</v>
      </c>
      <c r="X100" s="221" t="str">
        <f t="shared" si="14"/>
        <v>No</v>
      </c>
      <c r="Y100" s="223" t="str">
        <f t="shared" si="15"/>
        <v>N/A</v>
      </c>
      <c r="Z100" s="222" t="str">
        <f t="shared" si="16"/>
        <v>No</v>
      </c>
      <c r="AA100" s="68" t="str">
        <f t="shared" si="17"/>
        <v>N/A</v>
      </c>
      <c r="AB100" s="65" t="str">
        <f t="shared" si="18"/>
        <v>No</v>
      </c>
      <c r="AC100" s="68" t="str">
        <f t="shared" si="19"/>
        <v>N/A</v>
      </c>
      <c r="AD100" s="65" t="str">
        <f t="shared" si="20"/>
        <v>No</v>
      </c>
      <c r="AE100" s="68" t="str">
        <f t="shared" si="21"/>
        <v>N/A</v>
      </c>
      <c r="AF100" s="66"/>
    </row>
    <row r="101" spans="1:32">
      <c r="A101" s="66" t="s">
        <v>10</v>
      </c>
      <c r="B101" s="66" t="s">
        <v>27</v>
      </c>
      <c r="C101" s="66" t="str" cm="1">
        <f t="array" ref="C101">_xlfn.IFNA(_xlfn.IFS(B101="Starter","Starters &amp; Sides",B101="Sides","Starters &amp; Sides"),B101)</f>
        <v>Mains</v>
      </c>
      <c r="D101" s="84" t="s">
        <v>153</v>
      </c>
      <c r="E101" s="74"/>
      <c r="F101" s="4"/>
      <c r="G101" s="4"/>
      <c r="H101" s="4"/>
      <c r="I101" s="4"/>
      <c r="J101" s="4"/>
      <c r="K101" s="15"/>
      <c r="L101" s="15"/>
      <c r="M101" s="15"/>
      <c r="N101" s="15"/>
      <c r="O101" s="15"/>
      <c r="P101" s="15">
        <v>16.5</v>
      </c>
      <c r="Q101" s="337">
        <v>16.5</v>
      </c>
      <c r="R101" s="15" t="str">
        <f t="shared" si="8"/>
        <v>Yes</v>
      </c>
      <c r="S101" s="15" t="str">
        <f t="shared" si="9"/>
        <v>No</v>
      </c>
      <c r="T101" s="221" t="str">
        <f t="shared" si="10"/>
        <v>Yes</v>
      </c>
      <c r="U101" s="223">
        <f t="shared" si="11"/>
        <v>0</v>
      </c>
      <c r="V101" s="221" t="str">
        <f t="shared" si="12"/>
        <v>No</v>
      </c>
      <c r="W101" s="223" t="str">
        <f t="shared" si="13"/>
        <v>N/A</v>
      </c>
      <c r="X101" s="221" t="str">
        <f t="shared" si="14"/>
        <v>No</v>
      </c>
      <c r="Y101" s="223" t="str">
        <f t="shared" si="15"/>
        <v>N/A</v>
      </c>
      <c r="Z101" s="222" t="str">
        <f t="shared" si="16"/>
        <v>No</v>
      </c>
      <c r="AA101" s="68" t="str">
        <f t="shared" si="17"/>
        <v>N/A</v>
      </c>
      <c r="AB101" s="65" t="str">
        <f t="shared" si="18"/>
        <v>No</v>
      </c>
      <c r="AC101" s="68" t="str">
        <f t="shared" si="19"/>
        <v>N/A</v>
      </c>
      <c r="AD101" s="65" t="str">
        <f t="shared" si="20"/>
        <v>No</v>
      </c>
      <c r="AE101" s="68" t="str">
        <f t="shared" si="21"/>
        <v>N/A</v>
      </c>
      <c r="AF101" s="66"/>
    </row>
    <row r="102" spans="1:32" hidden="1">
      <c r="A102" s="66" t="s">
        <v>10</v>
      </c>
      <c r="B102" s="66" t="s">
        <v>27</v>
      </c>
      <c r="C102" s="66" t="str" cm="1">
        <f t="array" ref="C102">_xlfn.IFNA(_xlfn.IFS(B102="Starter","Starters &amp; Sides",B102="Sides","Starters &amp; Sides"),B102)</f>
        <v>Mains</v>
      </c>
      <c r="D102" s="84" t="s">
        <v>154</v>
      </c>
      <c r="E102" s="74"/>
      <c r="F102" s="4"/>
      <c r="G102" s="4"/>
      <c r="H102" s="4"/>
      <c r="I102" s="4"/>
      <c r="J102" s="4"/>
      <c r="K102" s="15"/>
      <c r="L102" s="15"/>
      <c r="M102" s="15">
        <v>14</v>
      </c>
      <c r="N102" s="15">
        <v>14</v>
      </c>
      <c r="O102" s="15">
        <f>_xlfn.XLOOKUP(D102,[1]Sheet1!$C:$C,[1]Sheet1!$G:$G,0)</f>
        <v>14.7</v>
      </c>
      <c r="P102" s="15">
        <v>14.7</v>
      </c>
      <c r="Q102" s="337"/>
      <c r="R102" s="15" t="str">
        <f t="shared" si="8"/>
        <v>No</v>
      </c>
      <c r="S102" s="15" t="str">
        <f t="shared" si="9"/>
        <v>No</v>
      </c>
      <c r="T102" s="221" t="str">
        <f t="shared" si="10"/>
        <v>No</v>
      </c>
      <c r="U102" s="223" t="str">
        <f t="shared" si="11"/>
        <v>N/A</v>
      </c>
      <c r="V102" s="221" t="str">
        <f t="shared" si="12"/>
        <v>No</v>
      </c>
      <c r="W102" s="223" t="str">
        <f t="shared" si="13"/>
        <v>N/A</v>
      </c>
      <c r="X102" s="221" t="str">
        <f t="shared" si="14"/>
        <v>No</v>
      </c>
      <c r="Y102" s="223" t="str">
        <f t="shared" si="15"/>
        <v>N/A</v>
      </c>
      <c r="Z102" s="222" t="str">
        <f t="shared" si="16"/>
        <v>No</v>
      </c>
      <c r="AA102" s="68" t="str">
        <f t="shared" si="17"/>
        <v>N/A</v>
      </c>
      <c r="AB102" s="65" t="str">
        <f t="shared" si="18"/>
        <v>No</v>
      </c>
      <c r="AC102" s="68" t="str">
        <f t="shared" si="19"/>
        <v>N/A</v>
      </c>
      <c r="AD102" s="65" t="str">
        <f t="shared" si="20"/>
        <v>No</v>
      </c>
      <c r="AE102" s="68" t="str">
        <f t="shared" si="21"/>
        <v>N/A</v>
      </c>
      <c r="AF102" s="66"/>
    </row>
    <row r="103" spans="1:32">
      <c r="A103" s="66" t="s">
        <v>10</v>
      </c>
      <c r="B103" s="66" t="s">
        <v>27</v>
      </c>
      <c r="C103" s="66" t="str" cm="1">
        <f t="array" ref="C103">_xlfn.IFNA(_xlfn.IFS(B103="Starter","Starters &amp; Sides",B103="Sides","Starters &amp; Sides"),B103)</f>
        <v>Mains</v>
      </c>
      <c r="D103" s="84" t="s">
        <v>155</v>
      </c>
      <c r="E103" s="74"/>
      <c r="F103" s="4"/>
      <c r="G103" s="4"/>
      <c r="H103" s="4"/>
      <c r="I103" s="4"/>
      <c r="J103" s="4"/>
      <c r="K103" s="15"/>
      <c r="L103" s="15"/>
      <c r="M103" s="15"/>
      <c r="N103" s="15"/>
      <c r="O103" s="15"/>
      <c r="P103" s="15"/>
      <c r="Q103" s="337">
        <v>18.5</v>
      </c>
      <c r="R103" s="15" t="str">
        <f t="shared" si="8"/>
        <v>Yes</v>
      </c>
      <c r="S103" s="15" t="str">
        <f t="shared" si="9"/>
        <v>Yes</v>
      </c>
      <c r="T103" s="221" t="str">
        <f t="shared" ref="T103:T105" si="70">IF(COUNTA(P103:Q103)=2,"Yes","No")</f>
        <v>No</v>
      </c>
      <c r="U103" s="223" t="str">
        <f t="shared" ref="U103:U105" si="71">IF(T103="Yes",Q103/P103-1,"N/A")</f>
        <v>N/A</v>
      </c>
      <c r="V103" s="221" t="str">
        <f t="shared" ref="V103:V105" si="72">IF(COUNTA(O103:Q103)=3,"Yes","No")</f>
        <v>No</v>
      </c>
      <c r="W103" s="223" t="str">
        <f t="shared" ref="W103:W105" si="73">IF(V103="Yes",Q103/O103-1,"N/A")</f>
        <v>N/A</v>
      </c>
      <c r="X103" s="221" t="str">
        <f t="shared" ref="X103:X105" si="74">IF(COUNTA(N103:Q103)=4,"Yes","No")</f>
        <v>No</v>
      </c>
      <c r="Y103" s="223" t="str">
        <f t="shared" ref="Y103:Y105" si="75">IF(X103="Yes",Q103/N103-1,"N/A")</f>
        <v>N/A</v>
      </c>
      <c r="Z103" s="222" t="str">
        <f t="shared" ref="Z103:Z105" si="76">IF(COUNTA(M103:Q103)=5,"Yes","No")</f>
        <v>No</v>
      </c>
      <c r="AA103" s="68" t="str">
        <f t="shared" ref="AA103:AA105" si="77">IF(Z103="Yes",Q103/M103-1,"N/A")</f>
        <v>N/A</v>
      </c>
      <c r="AB103" s="65" t="str">
        <f t="shared" ref="AB103:AB105" si="78">IF(COUNTA(L103:Q103)=6,"Yes","No")</f>
        <v>No</v>
      </c>
      <c r="AC103" s="68" t="str">
        <f t="shared" ref="AC103:AC105" si="79">IF(AB103="Yes",Q103/L103-1,"N/A")</f>
        <v>N/A</v>
      </c>
      <c r="AD103" s="65" t="str">
        <f t="shared" ref="AD103:AD105" si="80">IF(COUNTA(E103:Q103)=13,"Yes","No")</f>
        <v>No</v>
      </c>
      <c r="AE103" s="68" t="str">
        <f t="shared" ref="AE103:AE105" si="81">IF(AD103="Yes",Q103/E103-1,"N/A")</f>
        <v>N/A</v>
      </c>
      <c r="AF103" s="66"/>
    </row>
    <row r="104" spans="1:32">
      <c r="A104" s="66" t="s">
        <v>10</v>
      </c>
      <c r="B104" s="66" t="s">
        <v>27</v>
      </c>
      <c r="C104" s="66" t="str" cm="1">
        <f t="array" ref="C104">_xlfn.IFNA(_xlfn.IFS(B104="Starter","Starters &amp; Sides",B104="Sides","Starters &amp; Sides"),B104)</f>
        <v>Mains</v>
      </c>
      <c r="D104" s="84" t="s">
        <v>156</v>
      </c>
      <c r="E104" s="74"/>
      <c r="F104" s="4"/>
      <c r="G104" s="4"/>
      <c r="H104" s="4"/>
      <c r="I104" s="4"/>
      <c r="J104" s="4"/>
      <c r="K104" s="15"/>
      <c r="L104" s="15"/>
      <c r="M104" s="15"/>
      <c r="N104" s="15"/>
      <c r="O104" s="15"/>
      <c r="P104" s="15"/>
      <c r="Q104" s="337">
        <v>16.5</v>
      </c>
      <c r="R104" s="15" t="str">
        <f t="shared" si="8"/>
        <v>Yes</v>
      </c>
      <c r="S104" s="15" t="str">
        <f t="shared" si="9"/>
        <v>Yes</v>
      </c>
      <c r="T104" s="221" t="str">
        <f t="shared" si="70"/>
        <v>No</v>
      </c>
      <c r="U104" s="223" t="str">
        <f t="shared" si="71"/>
        <v>N/A</v>
      </c>
      <c r="V104" s="221" t="str">
        <f t="shared" si="72"/>
        <v>No</v>
      </c>
      <c r="W104" s="223" t="str">
        <f t="shared" si="73"/>
        <v>N/A</v>
      </c>
      <c r="X104" s="221" t="str">
        <f t="shared" si="74"/>
        <v>No</v>
      </c>
      <c r="Y104" s="223" t="str">
        <f t="shared" si="75"/>
        <v>N/A</v>
      </c>
      <c r="Z104" s="222" t="str">
        <f t="shared" si="76"/>
        <v>No</v>
      </c>
      <c r="AA104" s="68" t="str">
        <f t="shared" si="77"/>
        <v>N/A</v>
      </c>
      <c r="AB104" s="65" t="str">
        <f t="shared" si="78"/>
        <v>No</v>
      </c>
      <c r="AC104" s="68" t="str">
        <f t="shared" si="79"/>
        <v>N/A</v>
      </c>
      <c r="AD104" s="65" t="str">
        <f t="shared" si="80"/>
        <v>No</v>
      </c>
      <c r="AE104" s="68" t="str">
        <f t="shared" si="81"/>
        <v>N/A</v>
      </c>
      <c r="AF104" s="66"/>
    </row>
    <row r="105" spans="1:32">
      <c r="A105" s="66" t="s">
        <v>10</v>
      </c>
      <c r="B105" s="66" t="s">
        <v>27</v>
      </c>
      <c r="C105" s="66" t="str" cm="1">
        <f t="array" ref="C105">_xlfn.IFNA(_xlfn.IFS(B105="Starter","Starters &amp; Sides",B105="Sides","Starters &amp; Sides"),B105)</f>
        <v>Mains</v>
      </c>
      <c r="D105" s="84" t="s">
        <v>157</v>
      </c>
      <c r="E105" s="74"/>
      <c r="F105" s="4"/>
      <c r="G105" s="4"/>
      <c r="H105" s="4"/>
      <c r="I105" s="4"/>
      <c r="J105" s="4"/>
      <c r="K105" s="15"/>
      <c r="L105" s="15"/>
      <c r="M105" s="15"/>
      <c r="N105" s="15"/>
      <c r="O105" s="15"/>
      <c r="P105" s="15"/>
      <c r="Q105" s="337">
        <v>16.5</v>
      </c>
      <c r="R105" s="15" t="str">
        <f t="shared" si="8"/>
        <v>Yes</v>
      </c>
      <c r="S105" s="15" t="str">
        <f t="shared" si="9"/>
        <v>Yes</v>
      </c>
      <c r="T105" s="221" t="str">
        <f t="shared" si="70"/>
        <v>No</v>
      </c>
      <c r="U105" s="223" t="str">
        <f t="shared" si="71"/>
        <v>N/A</v>
      </c>
      <c r="V105" s="221" t="str">
        <f t="shared" si="72"/>
        <v>No</v>
      </c>
      <c r="W105" s="223" t="str">
        <f t="shared" si="73"/>
        <v>N/A</v>
      </c>
      <c r="X105" s="221" t="str">
        <f t="shared" si="74"/>
        <v>No</v>
      </c>
      <c r="Y105" s="223" t="str">
        <f t="shared" si="75"/>
        <v>N/A</v>
      </c>
      <c r="Z105" s="222" t="str">
        <f t="shared" si="76"/>
        <v>No</v>
      </c>
      <c r="AA105" s="68" t="str">
        <f t="shared" si="77"/>
        <v>N/A</v>
      </c>
      <c r="AB105" s="65" t="str">
        <f t="shared" si="78"/>
        <v>No</v>
      </c>
      <c r="AC105" s="68" t="str">
        <f t="shared" si="79"/>
        <v>N/A</v>
      </c>
      <c r="AD105" s="65" t="str">
        <f t="shared" si="80"/>
        <v>No</v>
      </c>
      <c r="AE105" s="68" t="str">
        <f t="shared" si="81"/>
        <v>N/A</v>
      </c>
      <c r="AF105" s="66"/>
    </row>
    <row r="106" spans="1:32">
      <c r="A106" s="66" t="s">
        <v>10</v>
      </c>
      <c r="B106" s="66" t="s">
        <v>27</v>
      </c>
      <c r="C106" s="66" t="str" cm="1">
        <f t="array" ref="C106">_xlfn.IFNA(_xlfn.IFS(B106="Starter","Starters &amp; Sides",B106="Sides","Starters &amp; Sides"),B106)</f>
        <v>Mains</v>
      </c>
      <c r="D106" s="84" t="s">
        <v>158</v>
      </c>
      <c r="E106" s="74"/>
      <c r="F106" s="4"/>
      <c r="G106" s="4"/>
      <c r="H106" s="4"/>
      <c r="I106" s="4"/>
      <c r="J106" s="4"/>
      <c r="K106" s="15"/>
      <c r="L106" s="15"/>
      <c r="M106" s="15">
        <v>16</v>
      </c>
      <c r="N106" s="15">
        <v>16</v>
      </c>
      <c r="O106" s="15">
        <f>_xlfn.XLOOKUP(D106,[1]Sheet1!$C:$C,[1]Sheet1!$G:$G,0)</f>
        <v>16.5</v>
      </c>
      <c r="P106" s="15">
        <v>16.5</v>
      </c>
      <c r="Q106" s="337">
        <v>16.5</v>
      </c>
      <c r="R106" s="15" t="str">
        <f t="shared" si="8"/>
        <v>Yes</v>
      </c>
      <c r="S106" s="15" t="str">
        <f t="shared" si="9"/>
        <v>No</v>
      </c>
      <c r="T106" s="221" t="str">
        <f t="shared" si="10"/>
        <v>Yes</v>
      </c>
      <c r="U106" s="223">
        <f t="shared" si="11"/>
        <v>0</v>
      </c>
      <c r="V106" s="221" t="str">
        <f t="shared" si="12"/>
        <v>Yes</v>
      </c>
      <c r="W106" s="223">
        <f t="shared" si="13"/>
        <v>0</v>
      </c>
      <c r="X106" s="221" t="str">
        <f t="shared" si="14"/>
        <v>Yes</v>
      </c>
      <c r="Y106" s="223">
        <f t="shared" si="15"/>
        <v>3.125E-2</v>
      </c>
      <c r="Z106" s="222" t="str">
        <f t="shared" si="16"/>
        <v>Yes</v>
      </c>
      <c r="AA106" s="68">
        <f t="shared" si="17"/>
        <v>3.125E-2</v>
      </c>
      <c r="AB106" s="65" t="str">
        <f t="shared" si="18"/>
        <v>No</v>
      </c>
      <c r="AC106" s="68" t="str">
        <f t="shared" si="19"/>
        <v>N/A</v>
      </c>
      <c r="AD106" s="65" t="str">
        <f t="shared" si="20"/>
        <v>No</v>
      </c>
      <c r="AE106" s="68" t="str">
        <f t="shared" si="21"/>
        <v>N/A</v>
      </c>
      <c r="AF106" s="66"/>
    </row>
    <row r="107" spans="1:32">
      <c r="A107" s="66" t="s">
        <v>10</v>
      </c>
      <c r="B107" s="66" t="s">
        <v>27</v>
      </c>
      <c r="C107" s="66" t="str" cm="1">
        <f t="array" ref="C107">_xlfn.IFNA(_xlfn.IFS(B107="Starter","Starters &amp; Sides",B107="Sides","Starters &amp; Sides"),B107)</f>
        <v>Mains</v>
      </c>
      <c r="D107" s="84" t="s">
        <v>159</v>
      </c>
      <c r="E107" s="74"/>
      <c r="F107" s="4"/>
      <c r="G107" s="4"/>
      <c r="H107" s="4"/>
      <c r="I107" s="4"/>
      <c r="J107" s="4"/>
      <c r="K107" s="15"/>
      <c r="L107" s="4"/>
      <c r="M107" s="4">
        <v>16.45</v>
      </c>
      <c r="N107" s="15">
        <v>16.45</v>
      </c>
      <c r="O107" s="15">
        <f>_xlfn.XLOOKUP(D107,[1]Sheet1!$C:$C,[1]Sheet1!$G:$G,0)</f>
        <v>16.95</v>
      </c>
      <c r="P107" s="15">
        <v>16.5</v>
      </c>
      <c r="Q107" s="337">
        <v>16.95</v>
      </c>
      <c r="R107" s="15" t="str">
        <f t="shared" si="8"/>
        <v>Yes</v>
      </c>
      <c r="S107" s="15" t="str">
        <f t="shared" si="9"/>
        <v>No</v>
      </c>
      <c r="T107" s="221" t="str">
        <f t="shared" si="10"/>
        <v>Yes</v>
      </c>
      <c r="U107" s="223">
        <f t="shared" si="11"/>
        <v>2.7272727272727337E-2</v>
      </c>
      <c r="V107" s="221" t="str">
        <f t="shared" si="12"/>
        <v>Yes</v>
      </c>
      <c r="W107" s="223">
        <f t="shared" si="13"/>
        <v>0</v>
      </c>
      <c r="X107" s="221" t="str">
        <f t="shared" si="14"/>
        <v>Yes</v>
      </c>
      <c r="Y107" s="223">
        <f t="shared" si="15"/>
        <v>3.039513677811545E-2</v>
      </c>
      <c r="Z107" s="222" t="str">
        <f t="shared" si="16"/>
        <v>Yes</v>
      </c>
      <c r="AA107" s="68">
        <f t="shared" si="17"/>
        <v>3.039513677811545E-2</v>
      </c>
      <c r="AB107" s="65" t="str">
        <f t="shared" si="18"/>
        <v>No</v>
      </c>
      <c r="AC107" s="68" t="str">
        <f t="shared" si="19"/>
        <v>N/A</v>
      </c>
      <c r="AD107" s="65" t="str">
        <f t="shared" si="20"/>
        <v>No</v>
      </c>
      <c r="AE107" s="68" t="str">
        <f t="shared" si="21"/>
        <v>N/A</v>
      </c>
      <c r="AF107" s="66"/>
    </row>
    <row r="108" spans="1:32">
      <c r="A108" s="66" t="s">
        <v>10</v>
      </c>
      <c r="B108" s="66" t="s">
        <v>86</v>
      </c>
      <c r="C108" s="66" t="str" cm="1">
        <f t="array" ref="C108">_xlfn.IFNA(_xlfn.IFS(B108="Starter","Starters &amp; Sides",B108="Sides","Starters &amp; Sides"),B108)</f>
        <v>Starters &amp; Sides</v>
      </c>
      <c r="D108" s="84" t="s">
        <v>160</v>
      </c>
      <c r="E108" s="74"/>
      <c r="F108" s="4"/>
      <c r="G108" s="4"/>
      <c r="H108" s="4"/>
      <c r="I108" s="4"/>
      <c r="J108" s="4"/>
      <c r="K108" s="15"/>
      <c r="L108" s="4"/>
      <c r="M108" s="4">
        <v>1.5</v>
      </c>
      <c r="N108" s="15">
        <v>1.5</v>
      </c>
      <c r="O108" s="15">
        <f>_xlfn.XLOOKUP(D108,[1]Sheet1!$C:$C,[1]Sheet1!$G:$G,0)</f>
        <v>1.75</v>
      </c>
      <c r="P108" s="15">
        <v>1.95</v>
      </c>
      <c r="Q108" s="337">
        <v>1.95</v>
      </c>
      <c r="R108" s="15" t="str">
        <f t="shared" si="8"/>
        <v>Yes</v>
      </c>
      <c r="S108" s="15" t="str">
        <f t="shared" si="9"/>
        <v>No</v>
      </c>
      <c r="T108" s="221" t="str">
        <f t="shared" si="10"/>
        <v>Yes</v>
      </c>
      <c r="U108" s="223">
        <f t="shared" si="11"/>
        <v>0</v>
      </c>
      <c r="V108" s="221" t="str">
        <f t="shared" si="12"/>
        <v>Yes</v>
      </c>
      <c r="W108" s="223">
        <f t="shared" si="13"/>
        <v>0.11428571428571432</v>
      </c>
      <c r="X108" s="221" t="str">
        <f t="shared" si="14"/>
        <v>Yes</v>
      </c>
      <c r="Y108" s="223">
        <f t="shared" si="15"/>
        <v>0.30000000000000004</v>
      </c>
      <c r="Z108" s="222" t="str">
        <f t="shared" si="16"/>
        <v>Yes</v>
      </c>
      <c r="AA108" s="68">
        <f t="shared" si="17"/>
        <v>0.30000000000000004</v>
      </c>
      <c r="AB108" s="65" t="str">
        <f t="shared" si="18"/>
        <v>No</v>
      </c>
      <c r="AC108" s="68" t="str">
        <f t="shared" si="19"/>
        <v>N/A</v>
      </c>
      <c r="AD108" s="65" t="str">
        <f t="shared" si="20"/>
        <v>No</v>
      </c>
      <c r="AE108" s="68" t="str">
        <f t="shared" si="21"/>
        <v>N/A</v>
      </c>
      <c r="AF108" s="66"/>
    </row>
    <row r="109" spans="1:32">
      <c r="A109" s="66" t="s">
        <v>10</v>
      </c>
      <c r="B109" s="66" t="s">
        <v>86</v>
      </c>
      <c r="C109" s="66" t="str" cm="1">
        <f t="array" ref="C109">_xlfn.IFNA(_xlfn.IFS(B109="Starter","Starters &amp; Sides",B109="Sides","Starters &amp; Sides"),B109)</f>
        <v>Starters &amp; Sides</v>
      </c>
      <c r="D109" s="84" t="s">
        <v>161</v>
      </c>
      <c r="E109" s="74"/>
      <c r="F109" s="4"/>
      <c r="G109" s="4"/>
      <c r="H109" s="4"/>
      <c r="I109" s="4"/>
      <c r="J109" s="4"/>
      <c r="K109" s="15"/>
      <c r="L109" s="4"/>
      <c r="M109" s="4">
        <v>3.9</v>
      </c>
      <c r="N109" s="15">
        <v>3.9</v>
      </c>
      <c r="O109" s="15">
        <f>_xlfn.XLOOKUP(D109,[1]Sheet1!$C:$C,[1]Sheet1!$G:$G,0)</f>
        <v>4.0999999999999996</v>
      </c>
      <c r="P109" s="15">
        <v>4.0999999999999996</v>
      </c>
      <c r="Q109" s="337">
        <v>4.0999999999999996</v>
      </c>
      <c r="R109" s="15" t="str">
        <f t="shared" si="8"/>
        <v>Yes</v>
      </c>
      <c r="S109" s="15" t="str">
        <f t="shared" si="9"/>
        <v>No</v>
      </c>
      <c r="T109" s="221" t="str">
        <f t="shared" si="10"/>
        <v>Yes</v>
      </c>
      <c r="U109" s="223">
        <f t="shared" si="11"/>
        <v>0</v>
      </c>
      <c r="V109" s="221" t="str">
        <f t="shared" si="12"/>
        <v>Yes</v>
      </c>
      <c r="W109" s="223">
        <f t="shared" si="13"/>
        <v>0</v>
      </c>
      <c r="X109" s="221" t="str">
        <f t="shared" si="14"/>
        <v>Yes</v>
      </c>
      <c r="Y109" s="223">
        <f t="shared" si="15"/>
        <v>5.1282051282051322E-2</v>
      </c>
      <c r="Z109" s="222" t="str">
        <f t="shared" si="16"/>
        <v>Yes</v>
      </c>
      <c r="AA109" s="68">
        <f t="shared" si="17"/>
        <v>5.1282051282051322E-2</v>
      </c>
      <c r="AB109" s="65" t="str">
        <f t="shared" si="18"/>
        <v>No</v>
      </c>
      <c r="AC109" s="68" t="str">
        <f t="shared" si="19"/>
        <v>N/A</v>
      </c>
      <c r="AD109" s="65" t="str">
        <f t="shared" si="20"/>
        <v>No</v>
      </c>
      <c r="AE109" s="68" t="str">
        <f t="shared" si="21"/>
        <v>N/A</v>
      </c>
      <c r="AF109" s="66"/>
    </row>
    <row r="110" spans="1:32">
      <c r="A110" s="66" t="s">
        <v>10</v>
      </c>
      <c r="B110" s="66" t="s">
        <v>86</v>
      </c>
      <c r="C110" s="66" t="str" cm="1">
        <f t="array" ref="C110">_xlfn.IFNA(_xlfn.IFS(B110="Starter","Starters &amp; Sides",B110="Sides","Starters &amp; Sides"),B110)</f>
        <v>Starters &amp; Sides</v>
      </c>
      <c r="D110" s="84" t="s">
        <v>162</v>
      </c>
      <c r="E110" s="74"/>
      <c r="F110" s="4"/>
      <c r="G110" s="4"/>
      <c r="H110" s="4"/>
      <c r="I110" s="4"/>
      <c r="J110" s="4"/>
      <c r="K110" s="15"/>
      <c r="L110" s="4"/>
      <c r="M110" s="4">
        <v>4.5</v>
      </c>
      <c r="N110" s="15"/>
      <c r="O110" s="15">
        <f>_xlfn.XLOOKUP(D110,[1]Sheet1!$C:$C,[1]Sheet1!$G:$G,0)</f>
        <v>4.5</v>
      </c>
      <c r="P110" s="15">
        <v>4.75</v>
      </c>
      <c r="Q110" s="337">
        <v>4.95</v>
      </c>
      <c r="R110" s="15" t="str">
        <f t="shared" si="8"/>
        <v>Yes</v>
      </c>
      <c r="S110" s="15" t="str">
        <f t="shared" si="9"/>
        <v>No</v>
      </c>
      <c r="T110" s="221" t="str">
        <f t="shared" si="10"/>
        <v>Yes</v>
      </c>
      <c r="U110" s="223">
        <f t="shared" si="11"/>
        <v>4.2105263157894868E-2</v>
      </c>
      <c r="V110" s="221" t="str">
        <f t="shared" si="12"/>
        <v>Yes</v>
      </c>
      <c r="W110" s="223">
        <f t="shared" si="13"/>
        <v>0.10000000000000009</v>
      </c>
      <c r="X110" s="221" t="str">
        <f t="shared" si="14"/>
        <v>No</v>
      </c>
      <c r="Y110" s="223" t="str">
        <f t="shared" si="15"/>
        <v>N/A</v>
      </c>
      <c r="Z110" s="222" t="str">
        <f t="shared" si="16"/>
        <v>No</v>
      </c>
      <c r="AA110" s="68" t="str">
        <f t="shared" si="17"/>
        <v>N/A</v>
      </c>
      <c r="AB110" s="65" t="str">
        <f t="shared" si="18"/>
        <v>No</v>
      </c>
      <c r="AC110" s="68" t="str">
        <f t="shared" si="19"/>
        <v>N/A</v>
      </c>
      <c r="AD110" s="65" t="str">
        <f t="shared" si="20"/>
        <v>No</v>
      </c>
      <c r="AE110" s="68" t="str">
        <f t="shared" si="21"/>
        <v>N/A</v>
      </c>
      <c r="AF110" s="66"/>
    </row>
    <row r="111" spans="1:32">
      <c r="A111" s="66" t="s">
        <v>10</v>
      </c>
      <c r="B111" s="66" t="s">
        <v>86</v>
      </c>
      <c r="C111" s="66" t="str" cm="1">
        <f t="array" ref="C111">_xlfn.IFNA(_xlfn.IFS(B111="Starter","Starters &amp; Sides",B111="Sides","Starters &amp; Sides"),B111)</f>
        <v>Starters &amp; Sides</v>
      </c>
      <c r="D111" s="84" t="s">
        <v>163</v>
      </c>
      <c r="E111" s="74"/>
      <c r="F111" s="4"/>
      <c r="G111" s="4"/>
      <c r="H111" s="4"/>
      <c r="I111" s="4"/>
      <c r="J111" s="4"/>
      <c r="K111" s="15"/>
      <c r="L111" s="4"/>
      <c r="M111" s="4">
        <v>4.5</v>
      </c>
      <c r="N111" s="15"/>
      <c r="O111" s="15">
        <f>_xlfn.XLOOKUP(D111,[1]Sheet1!$C:$C,[1]Sheet1!$G:$G,0)</f>
        <v>4.8499999999999996</v>
      </c>
      <c r="P111" s="15">
        <v>4.8499999999999996</v>
      </c>
      <c r="Q111" s="337">
        <v>4.8499999999999996</v>
      </c>
      <c r="R111" s="15" t="str">
        <f t="shared" si="8"/>
        <v>Yes</v>
      </c>
      <c r="S111" s="15" t="str">
        <f t="shared" si="9"/>
        <v>No</v>
      </c>
      <c r="T111" s="221" t="str">
        <f t="shared" si="10"/>
        <v>Yes</v>
      </c>
      <c r="U111" s="223">
        <f t="shared" si="11"/>
        <v>0</v>
      </c>
      <c r="V111" s="221" t="str">
        <f t="shared" si="12"/>
        <v>Yes</v>
      </c>
      <c r="W111" s="223">
        <f t="shared" si="13"/>
        <v>0</v>
      </c>
      <c r="X111" s="221" t="str">
        <f t="shared" si="14"/>
        <v>No</v>
      </c>
      <c r="Y111" s="223" t="str">
        <f t="shared" si="15"/>
        <v>N/A</v>
      </c>
      <c r="Z111" s="222" t="str">
        <f t="shared" si="16"/>
        <v>No</v>
      </c>
      <c r="AA111" s="68" t="str">
        <f t="shared" si="17"/>
        <v>N/A</v>
      </c>
      <c r="AB111" s="65" t="str">
        <f t="shared" si="18"/>
        <v>No</v>
      </c>
      <c r="AC111" s="68" t="str">
        <f t="shared" si="19"/>
        <v>N/A</v>
      </c>
      <c r="AD111" s="65" t="str">
        <f t="shared" si="20"/>
        <v>No</v>
      </c>
      <c r="AE111" s="68" t="str">
        <f t="shared" si="21"/>
        <v>N/A</v>
      </c>
      <c r="AF111" s="66"/>
    </row>
    <row r="112" spans="1:32">
      <c r="A112" s="66" t="s">
        <v>10</v>
      </c>
      <c r="B112" s="66" t="s">
        <v>86</v>
      </c>
      <c r="C112" s="66" t="str" cm="1">
        <f t="array" ref="C112">_xlfn.IFNA(_xlfn.IFS(B112="Starter","Starters &amp; Sides",B112="Sides","Starters &amp; Sides"),B112)</f>
        <v>Starters &amp; Sides</v>
      </c>
      <c r="D112" s="84" t="s">
        <v>164</v>
      </c>
      <c r="E112" s="74"/>
      <c r="F112" s="4"/>
      <c r="G112" s="4"/>
      <c r="H112" s="4"/>
      <c r="I112" s="4"/>
      <c r="J112" s="4"/>
      <c r="K112" s="15"/>
      <c r="L112" s="15"/>
      <c r="M112" s="15">
        <v>5</v>
      </c>
      <c r="N112" s="15">
        <v>5</v>
      </c>
      <c r="O112" s="15">
        <f>_xlfn.XLOOKUP(D112,[1]Sheet1!$C:$C,[1]Sheet1!$G:$G,0)</f>
        <v>5.25</v>
      </c>
      <c r="P112" s="15">
        <v>5.25</v>
      </c>
      <c r="Q112" s="337">
        <v>5.25</v>
      </c>
      <c r="R112" s="15" t="str">
        <f t="shared" si="8"/>
        <v>Yes</v>
      </c>
      <c r="S112" s="15" t="str">
        <f t="shared" si="9"/>
        <v>No</v>
      </c>
      <c r="T112" s="221" t="str">
        <f t="shared" si="10"/>
        <v>Yes</v>
      </c>
      <c r="U112" s="223">
        <f t="shared" si="11"/>
        <v>0</v>
      </c>
      <c r="V112" s="221" t="str">
        <f t="shared" si="12"/>
        <v>Yes</v>
      </c>
      <c r="W112" s="223">
        <f t="shared" si="13"/>
        <v>0</v>
      </c>
      <c r="X112" s="221" t="str">
        <f t="shared" si="14"/>
        <v>Yes</v>
      </c>
      <c r="Y112" s="223">
        <f t="shared" si="15"/>
        <v>5.0000000000000044E-2</v>
      </c>
      <c r="Z112" s="222" t="str">
        <f t="shared" si="16"/>
        <v>Yes</v>
      </c>
      <c r="AA112" s="68">
        <f t="shared" si="17"/>
        <v>5.0000000000000044E-2</v>
      </c>
      <c r="AB112" s="65" t="str">
        <f t="shared" si="18"/>
        <v>No</v>
      </c>
      <c r="AC112" s="68" t="str">
        <f t="shared" si="19"/>
        <v>N/A</v>
      </c>
      <c r="AD112" s="65" t="str">
        <f t="shared" si="20"/>
        <v>No</v>
      </c>
      <c r="AE112" s="68" t="str">
        <f t="shared" si="21"/>
        <v>N/A</v>
      </c>
      <c r="AF112" s="66"/>
    </row>
    <row r="113" spans="1:32">
      <c r="A113" s="66" t="s">
        <v>10</v>
      </c>
      <c r="B113" s="66" t="s">
        <v>86</v>
      </c>
      <c r="C113" s="66" t="str" cm="1">
        <f t="array" ref="C113">_xlfn.IFNA(_xlfn.IFS(B113="Starter","Starters &amp; Sides",B113="Sides","Starters &amp; Sides"),B113)</f>
        <v>Starters &amp; Sides</v>
      </c>
      <c r="D113" s="84" t="s">
        <v>165</v>
      </c>
      <c r="E113" s="74"/>
      <c r="F113" s="4"/>
      <c r="G113" s="4"/>
      <c r="H113" s="4"/>
      <c r="I113" s="4"/>
      <c r="J113" s="4"/>
      <c r="K113" s="15"/>
      <c r="L113" s="15"/>
      <c r="M113" s="15">
        <v>5.6</v>
      </c>
      <c r="N113" s="15">
        <v>5.6</v>
      </c>
      <c r="O113" s="15">
        <f>_xlfn.XLOOKUP(D113,[1]Sheet1!$C:$C,[1]Sheet1!$G:$G,0)</f>
        <v>5.85</v>
      </c>
      <c r="P113" s="15">
        <v>5.85</v>
      </c>
      <c r="Q113" s="337">
        <v>4.6500000000000004</v>
      </c>
      <c r="R113" s="15" t="str">
        <f t="shared" si="8"/>
        <v>Yes</v>
      </c>
      <c r="S113" s="15" t="str">
        <f t="shared" si="9"/>
        <v>No</v>
      </c>
      <c r="T113" s="221" t="str">
        <f t="shared" si="10"/>
        <v>Yes</v>
      </c>
      <c r="U113" s="223">
        <f t="shared" si="11"/>
        <v>-0.20512820512820507</v>
      </c>
      <c r="V113" s="221" t="str">
        <f t="shared" si="12"/>
        <v>Yes</v>
      </c>
      <c r="W113" s="223">
        <f t="shared" si="13"/>
        <v>-0.20512820512820507</v>
      </c>
      <c r="X113" s="221" t="str">
        <f t="shared" si="14"/>
        <v>Yes</v>
      </c>
      <c r="Y113" s="223">
        <f t="shared" si="15"/>
        <v>-0.16964285714285698</v>
      </c>
      <c r="Z113" s="222" t="str">
        <f t="shared" si="16"/>
        <v>Yes</v>
      </c>
      <c r="AA113" s="68">
        <f t="shared" si="17"/>
        <v>-0.16964285714285698</v>
      </c>
      <c r="AB113" s="65" t="str">
        <f t="shared" si="18"/>
        <v>No</v>
      </c>
      <c r="AC113" s="68" t="str">
        <f t="shared" si="19"/>
        <v>N/A</v>
      </c>
      <c r="AD113" s="65" t="str">
        <f t="shared" si="20"/>
        <v>No</v>
      </c>
      <c r="AE113" s="68" t="str">
        <f t="shared" si="21"/>
        <v>N/A</v>
      </c>
      <c r="AF113" s="66"/>
    </row>
    <row r="114" spans="1:32" hidden="1">
      <c r="A114" s="66" t="s">
        <v>10</v>
      </c>
      <c r="B114" s="66" t="s">
        <v>86</v>
      </c>
      <c r="C114" s="66" t="str" cm="1">
        <f t="array" ref="C114">_xlfn.IFNA(_xlfn.IFS(B114="Starter","Starters &amp; Sides",B114="Sides","Starters &amp; Sides"),B114)</f>
        <v>Starters &amp; Sides</v>
      </c>
      <c r="D114" s="84" t="s">
        <v>166</v>
      </c>
      <c r="E114" s="74"/>
      <c r="F114" s="4"/>
      <c r="G114" s="4"/>
      <c r="H114" s="4"/>
      <c r="I114" s="4"/>
      <c r="J114" s="4"/>
      <c r="K114" s="15"/>
      <c r="L114" s="4"/>
      <c r="M114" s="4">
        <v>5.25</v>
      </c>
      <c r="N114" s="15">
        <v>5.25</v>
      </c>
      <c r="O114" s="15">
        <f>_xlfn.XLOOKUP(D114,[1]Sheet1!$C:$C,[1]Sheet1!$G:$G,0)</f>
        <v>5.25</v>
      </c>
      <c r="P114" s="15"/>
      <c r="Q114" s="337"/>
      <c r="R114" s="15" t="str">
        <f t="shared" ref="R114:R180" si="82">IF(COUNTA(Q114)=1,"Yes","No")</f>
        <v>No</v>
      </c>
      <c r="S114" s="15" t="str">
        <f t="shared" ref="S114:S180" si="83">IF(AND(T114="No",R114="Yes"),"Yes","No")</f>
        <v>No</v>
      </c>
      <c r="T114" s="221" t="str">
        <f t="shared" ref="T114:T180" si="84">IF(COUNTA(P114:Q114)=2,"Yes","No")</f>
        <v>No</v>
      </c>
      <c r="U114" s="223" t="str">
        <f t="shared" ref="U114:U180" si="85">IF(T114="Yes",Q114/P114-1,"N/A")</f>
        <v>N/A</v>
      </c>
      <c r="V114" s="221" t="str">
        <f t="shared" ref="V114:V180" si="86">IF(COUNTA(O114:Q114)=3,"Yes","No")</f>
        <v>No</v>
      </c>
      <c r="W114" s="223" t="str">
        <f t="shared" ref="W114:W180" si="87">IF(V114="Yes",Q114/O114-1,"N/A")</f>
        <v>N/A</v>
      </c>
      <c r="X114" s="221" t="str">
        <f t="shared" ref="X114:X180" si="88">IF(COUNTA(N114:Q114)=4,"Yes","No")</f>
        <v>No</v>
      </c>
      <c r="Y114" s="223" t="str">
        <f t="shared" ref="Y114:Y180" si="89">IF(X114="Yes",Q114/N114-1,"N/A")</f>
        <v>N/A</v>
      </c>
      <c r="Z114" s="222" t="str">
        <f t="shared" ref="Z114:Z180" si="90">IF(COUNTA(M114:Q114)=5,"Yes","No")</f>
        <v>No</v>
      </c>
      <c r="AA114" s="68" t="str">
        <f t="shared" ref="AA114:AA180" si="91">IF(Z114="Yes",Q114/M114-1,"N/A")</f>
        <v>N/A</v>
      </c>
      <c r="AB114" s="65" t="str">
        <f t="shared" ref="AB114:AB180" si="92">IF(COUNTA(L114:Q114)=6,"Yes","No")</f>
        <v>No</v>
      </c>
      <c r="AC114" s="68" t="str">
        <f t="shared" ref="AC114:AC180" si="93">IF(AB114="Yes",Q114/L114-1,"N/A")</f>
        <v>N/A</v>
      </c>
      <c r="AD114" s="65" t="str">
        <f t="shared" ref="AD114:AD180" si="94">IF(COUNTA(E114:Q114)=13,"Yes","No")</f>
        <v>No</v>
      </c>
      <c r="AE114" s="68" t="str">
        <f t="shared" ref="AE114:AE180" si="95">IF(AD114="Yes",Q114/E114-1,"N/A")</f>
        <v>N/A</v>
      </c>
      <c r="AF114" s="66"/>
    </row>
    <row r="115" spans="1:32">
      <c r="A115" s="66" t="s">
        <v>10</v>
      </c>
      <c r="B115" s="66" t="s">
        <v>86</v>
      </c>
      <c r="C115" s="66" t="str" cm="1">
        <f t="array" ref="C115">_xlfn.IFNA(_xlfn.IFS(B115="Starter","Starters &amp; Sides",B115="Sides","Starters &amp; Sides"),B115)</f>
        <v>Starters &amp; Sides</v>
      </c>
      <c r="D115" s="84" t="s">
        <v>167</v>
      </c>
      <c r="E115" s="74"/>
      <c r="F115" s="4"/>
      <c r="G115" s="4"/>
      <c r="H115" s="4"/>
      <c r="I115" s="4"/>
      <c r="J115" s="4"/>
      <c r="K115" s="15"/>
      <c r="L115" s="15"/>
      <c r="M115" s="4">
        <v>4.7</v>
      </c>
      <c r="N115" s="15"/>
      <c r="O115" s="15">
        <f>_xlfn.XLOOKUP(D115,[1]Sheet1!$C:$C,[1]Sheet1!$G:$G,0)</f>
        <v>4.95</v>
      </c>
      <c r="P115" s="15">
        <v>4.95</v>
      </c>
      <c r="Q115" s="337">
        <v>4.95</v>
      </c>
      <c r="R115" s="15" t="str">
        <f t="shared" si="82"/>
        <v>Yes</v>
      </c>
      <c r="S115" s="15" t="str">
        <f t="shared" si="83"/>
        <v>No</v>
      </c>
      <c r="T115" s="221" t="str">
        <f t="shared" si="84"/>
        <v>Yes</v>
      </c>
      <c r="U115" s="223">
        <f t="shared" si="85"/>
        <v>0</v>
      </c>
      <c r="V115" s="221" t="str">
        <f t="shared" si="86"/>
        <v>Yes</v>
      </c>
      <c r="W115" s="223">
        <f t="shared" si="87"/>
        <v>0</v>
      </c>
      <c r="X115" s="221" t="str">
        <f t="shared" si="88"/>
        <v>No</v>
      </c>
      <c r="Y115" s="223" t="str">
        <f t="shared" si="89"/>
        <v>N/A</v>
      </c>
      <c r="Z115" s="222" t="str">
        <f t="shared" si="90"/>
        <v>No</v>
      </c>
      <c r="AA115" s="68" t="str">
        <f t="shared" si="91"/>
        <v>N/A</v>
      </c>
      <c r="AB115" s="65" t="str">
        <f t="shared" si="92"/>
        <v>No</v>
      </c>
      <c r="AC115" s="68" t="str">
        <f t="shared" si="93"/>
        <v>N/A</v>
      </c>
      <c r="AD115" s="65" t="str">
        <f t="shared" si="94"/>
        <v>No</v>
      </c>
      <c r="AE115" s="68" t="str">
        <f t="shared" si="95"/>
        <v>N/A</v>
      </c>
      <c r="AF115" s="66"/>
    </row>
    <row r="116" spans="1:32">
      <c r="A116" s="66" t="s">
        <v>10</v>
      </c>
      <c r="B116" s="66" t="s">
        <v>86</v>
      </c>
      <c r="C116" s="66" t="str" cm="1">
        <f t="array" ref="C116">_xlfn.IFNA(_xlfn.IFS(B116="Starter","Starters &amp; Sides",B116="Sides","Starters &amp; Sides"),B116)</f>
        <v>Starters &amp; Sides</v>
      </c>
      <c r="D116" s="84" t="s">
        <v>168</v>
      </c>
      <c r="E116" s="74"/>
      <c r="F116" s="4"/>
      <c r="G116" s="4"/>
      <c r="H116" s="4"/>
      <c r="I116" s="4"/>
      <c r="J116" s="4"/>
      <c r="K116" s="15"/>
      <c r="L116" s="15"/>
      <c r="M116" s="4"/>
      <c r="N116" s="15"/>
      <c r="O116" s="15"/>
      <c r="P116" s="15"/>
      <c r="Q116" s="337">
        <v>3.25</v>
      </c>
      <c r="R116" s="15" t="str">
        <f t="shared" si="82"/>
        <v>Yes</v>
      </c>
      <c r="S116" s="15"/>
      <c r="T116" s="221"/>
      <c r="U116" s="223"/>
      <c r="V116" s="221"/>
      <c r="W116" s="223"/>
      <c r="X116" s="221"/>
      <c r="Y116" s="223"/>
      <c r="Z116" s="222"/>
      <c r="AA116" s="68"/>
      <c r="AB116" s="65"/>
      <c r="AC116" s="68"/>
      <c r="AD116" s="65"/>
      <c r="AE116" s="68"/>
      <c r="AF116" s="66"/>
    </row>
    <row r="117" spans="1:32" hidden="1">
      <c r="A117" s="66" t="s">
        <v>10</v>
      </c>
      <c r="B117" s="66" t="s">
        <v>29</v>
      </c>
      <c r="C117" s="66" t="str" cm="1">
        <f t="array" ref="C117">_xlfn.IFNA(_xlfn.IFS(B117="Starter","Starters &amp; Sides",B117="Sides","Starters &amp; Sides"),B117)</f>
        <v>Desserts</v>
      </c>
      <c r="D117" s="84" t="s">
        <v>169</v>
      </c>
      <c r="E117" s="74"/>
      <c r="F117" s="4"/>
      <c r="G117" s="4"/>
      <c r="H117" s="4"/>
      <c r="I117" s="4"/>
      <c r="J117" s="4"/>
      <c r="K117" s="15"/>
      <c r="L117" s="4"/>
      <c r="M117" s="4">
        <v>6.95</v>
      </c>
      <c r="N117" s="15">
        <v>6.95</v>
      </c>
      <c r="O117" s="15">
        <v>7.45</v>
      </c>
      <c r="P117" s="15">
        <v>7.45</v>
      </c>
      <c r="Q117" s="337"/>
      <c r="R117" s="15" t="str">
        <f t="shared" si="82"/>
        <v>No</v>
      </c>
      <c r="S117" s="15" t="str">
        <f t="shared" si="83"/>
        <v>No</v>
      </c>
      <c r="T117" s="221" t="str">
        <f t="shared" si="84"/>
        <v>No</v>
      </c>
      <c r="U117" s="223" t="str">
        <f t="shared" si="85"/>
        <v>N/A</v>
      </c>
      <c r="V117" s="221" t="str">
        <f t="shared" si="86"/>
        <v>No</v>
      </c>
      <c r="W117" s="223" t="str">
        <f t="shared" si="87"/>
        <v>N/A</v>
      </c>
      <c r="X117" s="221" t="str">
        <f t="shared" si="88"/>
        <v>No</v>
      </c>
      <c r="Y117" s="223" t="str">
        <f t="shared" si="89"/>
        <v>N/A</v>
      </c>
      <c r="Z117" s="222" t="str">
        <f t="shared" si="90"/>
        <v>No</v>
      </c>
      <c r="AA117" s="68" t="str">
        <f t="shared" si="91"/>
        <v>N/A</v>
      </c>
      <c r="AB117" s="65" t="str">
        <f t="shared" si="92"/>
        <v>No</v>
      </c>
      <c r="AC117" s="68" t="str">
        <f t="shared" si="93"/>
        <v>N/A</v>
      </c>
      <c r="AD117" s="65" t="str">
        <f t="shared" si="94"/>
        <v>No</v>
      </c>
      <c r="AE117" s="68" t="str">
        <f t="shared" si="95"/>
        <v>N/A</v>
      </c>
      <c r="AF117" s="66"/>
    </row>
    <row r="118" spans="1:32" hidden="1">
      <c r="A118" s="66" t="s">
        <v>10</v>
      </c>
      <c r="B118" s="66" t="s">
        <v>29</v>
      </c>
      <c r="C118" s="66" t="str" cm="1">
        <f t="array" ref="C118">_xlfn.IFNA(_xlfn.IFS(B118="Starter","Starters &amp; Sides",B118="Sides","Starters &amp; Sides"),B118)</f>
        <v>Desserts</v>
      </c>
      <c r="D118" s="84" t="s">
        <v>170</v>
      </c>
      <c r="E118" s="74"/>
      <c r="F118" s="4"/>
      <c r="G118" s="4"/>
      <c r="H118" s="4"/>
      <c r="I118" s="4"/>
      <c r="J118" s="4"/>
      <c r="K118" s="15"/>
      <c r="L118" s="4"/>
      <c r="M118" s="15">
        <v>7.25</v>
      </c>
      <c r="N118" s="15">
        <v>7.25</v>
      </c>
      <c r="O118" s="15">
        <f>_xlfn.XLOOKUP(D118,[1]Sheet1!$C:$C,[1]Sheet1!$G:$G,0)</f>
        <v>7.75</v>
      </c>
      <c r="P118" s="15">
        <v>7.75</v>
      </c>
      <c r="Q118" s="337"/>
      <c r="R118" s="15" t="str">
        <f t="shared" si="82"/>
        <v>No</v>
      </c>
      <c r="S118" s="15" t="str">
        <f t="shared" si="83"/>
        <v>No</v>
      </c>
      <c r="T118" s="221" t="str">
        <f t="shared" si="84"/>
        <v>No</v>
      </c>
      <c r="U118" s="223" t="str">
        <f t="shared" si="85"/>
        <v>N/A</v>
      </c>
      <c r="V118" s="221" t="str">
        <f t="shared" si="86"/>
        <v>No</v>
      </c>
      <c r="W118" s="223" t="str">
        <f t="shared" si="87"/>
        <v>N/A</v>
      </c>
      <c r="X118" s="221" t="str">
        <f t="shared" si="88"/>
        <v>No</v>
      </c>
      <c r="Y118" s="223" t="str">
        <f t="shared" si="89"/>
        <v>N/A</v>
      </c>
      <c r="Z118" s="222" t="str">
        <f t="shared" si="90"/>
        <v>No</v>
      </c>
      <c r="AA118" s="68" t="str">
        <f t="shared" si="91"/>
        <v>N/A</v>
      </c>
      <c r="AB118" s="65" t="str">
        <f t="shared" si="92"/>
        <v>No</v>
      </c>
      <c r="AC118" s="68" t="str">
        <f t="shared" si="93"/>
        <v>N/A</v>
      </c>
      <c r="AD118" s="65" t="str">
        <f t="shared" si="94"/>
        <v>No</v>
      </c>
      <c r="AE118" s="68" t="str">
        <f t="shared" si="95"/>
        <v>N/A</v>
      </c>
      <c r="AF118" s="66"/>
    </row>
    <row r="119" spans="1:32">
      <c r="A119" s="66" t="s">
        <v>10</v>
      </c>
      <c r="B119" s="66" t="s">
        <v>29</v>
      </c>
      <c r="C119" s="66" t="str" cm="1">
        <f t="array" ref="C119">_xlfn.IFNA(_xlfn.IFS(B119="Starter","Starters &amp; Sides",B119="Sides","Starters &amp; Sides"),B119)</f>
        <v>Desserts</v>
      </c>
      <c r="D119" s="84" t="s">
        <v>171</v>
      </c>
      <c r="E119" s="74"/>
      <c r="F119" s="4"/>
      <c r="G119" s="4"/>
      <c r="H119" s="4"/>
      <c r="I119" s="4"/>
      <c r="J119" s="4"/>
      <c r="K119" s="15"/>
      <c r="L119" s="15"/>
      <c r="M119" s="15">
        <v>7.75</v>
      </c>
      <c r="N119" s="15">
        <v>7.75</v>
      </c>
      <c r="O119" s="15">
        <f>_xlfn.XLOOKUP(D119,[1]Sheet1!$C:$C,[1]Sheet1!$G:$G,0)</f>
        <v>7.95</v>
      </c>
      <c r="P119" s="15">
        <v>7.95</v>
      </c>
      <c r="Q119" s="337">
        <v>7.95</v>
      </c>
      <c r="R119" s="15" t="str">
        <f t="shared" si="82"/>
        <v>Yes</v>
      </c>
      <c r="S119" s="15" t="str">
        <f t="shared" si="83"/>
        <v>No</v>
      </c>
      <c r="T119" s="221" t="str">
        <f t="shared" si="84"/>
        <v>Yes</v>
      </c>
      <c r="U119" s="223">
        <f t="shared" si="85"/>
        <v>0</v>
      </c>
      <c r="V119" s="221" t="str">
        <f t="shared" si="86"/>
        <v>Yes</v>
      </c>
      <c r="W119" s="223">
        <f t="shared" si="87"/>
        <v>0</v>
      </c>
      <c r="X119" s="221" t="str">
        <f t="shared" si="88"/>
        <v>Yes</v>
      </c>
      <c r="Y119" s="223">
        <f t="shared" si="89"/>
        <v>2.5806451612903292E-2</v>
      </c>
      <c r="Z119" s="222" t="str">
        <f t="shared" si="90"/>
        <v>Yes</v>
      </c>
      <c r="AA119" s="68">
        <f t="shared" si="91"/>
        <v>2.5806451612903292E-2</v>
      </c>
      <c r="AB119" s="65" t="str">
        <f t="shared" si="92"/>
        <v>No</v>
      </c>
      <c r="AC119" s="68" t="str">
        <f t="shared" si="93"/>
        <v>N/A</v>
      </c>
      <c r="AD119" s="65" t="str">
        <f t="shared" si="94"/>
        <v>No</v>
      </c>
      <c r="AE119" s="68" t="str">
        <f t="shared" si="95"/>
        <v>N/A</v>
      </c>
      <c r="AF119" s="66"/>
    </row>
    <row r="120" spans="1:32">
      <c r="A120" s="66" t="s">
        <v>10</v>
      </c>
      <c r="B120" s="66" t="s">
        <v>29</v>
      </c>
      <c r="C120" s="66" t="str" cm="1">
        <f t="array" ref="C120">_xlfn.IFNA(_xlfn.IFS(B120="Starter","Starters &amp; Sides",B120="Sides","Starters &amp; Sides"),B120)</f>
        <v>Desserts</v>
      </c>
      <c r="D120" s="84" t="s">
        <v>75</v>
      </c>
      <c r="E120" s="74"/>
      <c r="F120" s="4"/>
      <c r="G120" s="4"/>
      <c r="H120" s="4"/>
      <c r="I120" s="4"/>
      <c r="J120" s="4"/>
      <c r="K120" s="15"/>
      <c r="L120" s="15"/>
      <c r="M120" s="15">
        <v>6.45</v>
      </c>
      <c r="N120" s="15">
        <v>6.45</v>
      </c>
      <c r="O120" s="15">
        <f>_xlfn.XLOOKUP(D120,[1]Sheet1!$C:$C,[1]Sheet1!$G:$G,0)</f>
        <v>6.75</v>
      </c>
      <c r="P120" s="15">
        <v>6.75</v>
      </c>
      <c r="Q120" s="337">
        <v>6.75</v>
      </c>
      <c r="R120" s="15" t="str">
        <f t="shared" si="82"/>
        <v>Yes</v>
      </c>
      <c r="S120" s="15" t="str">
        <f t="shared" si="83"/>
        <v>No</v>
      </c>
      <c r="T120" s="221" t="str">
        <f t="shared" si="84"/>
        <v>Yes</v>
      </c>
      <c r="U120" s="223">
        <f t="shared" si="85"/>
        <v>0</v>
      </c>
      <c r="V120" s="221" t="str">
        <f t="shared" si="86"/>
        <v>Yes</v>
      </c>
      <c r="W120" s="223">
        <f t="shared" si="87"/>
        <v>0</v>
      </c>
      <c r="X120" s="221" t="str">
        <f t="shared" si="88"/>
        <v>Yes</v>
      </c>
      <c r="Y120" s="223">
        <f t="shared" si="89"/>
        <v>4.6511627906976605E-2</v>
      </c>
      <c r="Z120" s="222" t="str">
        <f t="shared" si="90"/>
        <v>Yes</v>
      </c>
      <c r="AA120" s="68">
        <f t="shared" si="91"/>
        <v>4.6511627906976605E-2</v>
      </c>
      <c r="AB120" s="65" t="str">
        <f t="shared" si="92"/>
        <v>No</v>
      </c>
      <c r="AC120" s="68" t="str">
        <f t="shared" si="93"/>
        <v>N/A</v>
      </c>
      <c r="AD120" s="65" t="str">
        <f t="shared" si="94"/>
        <v>No</v>
      </c>
      <c r="AE120" s="68" t="str">
        <f t="shared" si="95"/>
        <v>N/A</v>
      </c>
      <c r="AF120" s="66"/>
    </row>
    <row r="121" spans="1:32" hidden="1">
      <c r="A121" s="66" t="s">
        <v>10</v>
      </c>
      <c r="B121" s="66" t="s">
        <v>29</v>
      </c>
      <c r="C121" s="66" t="str" cm="1">
        <f t="array" ref="C121">_xlfn.IFNA(_xlfn.IFS(B121="Starter","Starters &amp; Sides",B121="Sides","Starters &amp; Sides"),B121)</f>
        <v>Desserts</v>
      </c>
      <c r="D121" s="84" t="s">
        <v>172</v>
      </c>
      <c r="E121" s="74"/>
      <c r="F121" s="4"/>
      <c r="G121" s="4"/>
      <c r="H121" s="4"/>
      <c r="I121" s="4"/>
      <c r="J121" s="4"/>
      <c r="K121" s="15"/>
      <c r="L121" s="15"/>
      <c r="M121" s="15">
        <v>6.15</v>
      </c>
      <c r="N121" s="15">
        <v>6.15</v>
      </c>
      <c r="O121" s="15">
        <f>_xlfn.XLOOKUP(D121,[1]Sheet1!$C:$C,[1]Sheet1!$G:$G,0)</f>
        <v>6.5</v>
      </c>
      <c r="P121" s="15">
        <v>6.5</v>
      </c>
      <c r="Q121" s="337"/>
      <c r="R121" s="15" t="str">
        <f t="shared" si="82"/>
        <v>No</v>
      </c>
      <c r="S121" s="15" t="str">
        <f t="shared" si="83"/>
        <v>No</v>
      </c>
      <c r="T121" s="221" t="str">
        <f t="shared" si="84"/>
        <v>No</v>
      </c>
      <c r="U121" s="223" t="str">
        <f t="shared" si="85"/>
        <v>N/A</v>
      </c>
      <c r="V121" s="221" t="str">
        <f t="shared" si="86"/>
        <v>No</v>
      </c>
      <c r="W121" s="223" t="str">
        <f t="shared" si="87"/>
        <v>N/A</v>
      </c>
      <c r="X121" s="221" t="str">
        <f t="shared" si="88"/>
        <v>No</v>
      </c>
      <c r="Y121" s="223" t="str">
        <f t="shared" si="89"/>
        <v>N/A</v>
      </c>
      <c r="Z121" s="222" t="str">
        <f t="shared" si="90"/>
        <v>No</v>
      </c>
      <c r="AA121" s="68" t="str">
        <f t="shared" si="91"/>
        <v>N/A</v>
      </c>
      <c r="AB121" s="65" t="str">
        <f t="shared" si="92"/>
        <v>No</v>
      </c>
      <c r="AC121" s="68" t="str">
        <f t="shared" si="93"/>
        <v>N/A</v>
      </c>
      <c r="AD121" s="65" t="str">
        <f t="shared" si="94"/>
        <v>No</v>
      </c>
      <c r="AE121" s="68" t="str">
        <f t="shared" si="95"/>
        <v>N/A</v>
      </c>
      <c r="AF121" s="66"/>
    </row>
    <row r="122" spans="1:32" hidden="1">
      <c r="A122" s="66" t="s">
        <v>10</v>
      </c>
      <c r="B122" s="66" t="s">
        <v>29</v>
      </c>
      <c r="C122" s="66" t="str" cm="1">
        <f t="array" ref="C122">_xlfn.IFNA(_xlfn.IFS(B122="Starter","Starters &amp; Sides",B122="Sides","Starters &amp; Sides"),B122)</f>
        <v>Desserts</v>
      </c>
      <c r="D122" s="84" t="s">
        <v>173</v>
      </c>
      <c r="E122" s="74"/>
      <c r="F122" s="4"/>
      <c r="G122" s="4"/>
      <c r="H122" s="4"/>
      <c r="I122" s="4"/>
      <c r="J122" s="4"/>
      <c r="K122" s="15"/>
      <c r="L122" s="15"/>
      <c r="M122" s="15">
        <v>6.95</v>
      </c>
      <c r="N122" s="15">
        <v>6.95</v>
      </c>
      <c r="O122" s="15">
        <f>_xlfn.XLOOKUP(D122,[1]Sheet1!$C:$C,[1]Sheet1!$G:$G,0)</f>
        <v>7.3</v>
      </c>
      <c r="P122" s="15">
        <v>7.3</v>
      </c>
      <c r="Q122" s="337"/>
      <c r="R122" s="15" t="str">
        <f t="shared" si="82"/>
        <v>No</v>
      </c>
      <c r="S122" s="15" t="str">
        <f t="shared" si="83"/>
        <v>No</v>
      </c>
      <c r="T122" s="221" t="str">
        <f t="shared" si="84"/>
        <v>No</v>
      </c>
      <c r="U122" s="223" t="str">
        <f t="shared" si="85"/>
        <v>N/A</v>
      </c>
      <c r="V122" s="221" t="str">
        <f t="shared" si="86"/>
        <v>No</v>
      </c>
      <c r="W122" s="223" t="str">
        <f t="shared" si="87"/>
        <v>N/A</v>
      </c>
      <c r="X122" s="221" t="str">
        <f t="shared" si="88"/>
        <v>No</v>
      </c>
      <c r="Y122" s="223" t="str">
        <f t="shared" si="89"/>
        <v>N/A</v>
      </c>
      <c r="Z122" s="222" t="str">
        <f t="shared" si="90"/>
        <v>No</v>
      </c>
      <c r="AA122" s="68" t="str">
        <f t="shared" si="91"/>
        <v>N/A</v>
      </c>
      <c r="AB122" s="65" t="str">
        <f t="shared" si="92"/>
        <v>No</v>
      </c>
      <c r="AC122" s="68" t="str">
        <f t="shared" si="93"/>
        <v>N/A</v>
      </c>
      <c r="AD122" s="65" t="str">
        <f t="shared" si="94"/>
        <v>No</v>
      </c>
      <c r="AE122" s="68" t="str">
        <f t="shared" si="95"/>
        <v>N/A</v>
      </c>
      <c r="AF122" s="66"/>
    </row>
    <row r="123" spans="1:32">
      <c r="A123" s="66" t="s">
        <v>10</v>
      </c>
      <c r="B123" s="66" t="s">
        <v>29</v>
      </c>
      <c r="C123" s="66" t="str" cm="1">
        <f t="array" ref="C123">_xlfn.IFNA(_xlfn.IFS(B123="Starter","Starters &amp; Sides",B123="Sides","Starters &amp; Sides"),B123)</f>
        <v>Desserts</v>
      </c>
      <c r="D123" s="84" t="s">
        <v>174</v>
      </c>
      <c r="E123" s="74"/>
      <c r="F123" s="4"/>
      <c r="G123" s="4"/>
      <c r="H123" s="4"/>
      <c r="I123" s="4"/>
      <c r="J123" s="4"/>
      <c r="K123" s="15"/>
      <c r="L123" s="4"/>
      <c r="M123" s="4">
        <v>5.25</v>
      </c>
      <c r="N123" s="15">
        <v>5.25</v>
      </c>
      <c r="O123" s="15">
        <f>_xlfn.XLOOKUP(D123,[1]Sheet1!$C:$C,[1]Sheet1!$G:$G,0)</f>
        <v>5.55</v>
      </c>
      <c r="P123" s="15">
        <v>5.55</v>
      </c>
      <c r="Q123" s="337">
        <v>5.55</v>
      </c>
      <c r="R123" s="15" t="str">
        <f t="shared" si="82"/>
        <v>Yes</v>
      </c>
      <c r="S123" s="15" t="str">
        <f t="shared" si="83"/>
        <v>No</v>
      </c>
      <c r="T123" s="221" t="str">
        <f t="shared" si="84"/>
        <v>Yes</v>
      </c>
      <c r="U123" s="223">
        <f t="shared" si="85"/>
        <v>0</v>
      </c>
      <c r="V123" s="221" t="str">
        <f t="shared" si="86"/>
        <v>Yes</v>
      </c>
      <c r="W123" s="223">
        <f t="shared" si="87"/>
        <v>0</v>
      </c>
      <c r="X123" s="221" t="str">
        <f t="shared" si="88"/>
        <v>Yes</v>
      </c>
      <c r="Y123" s="223">
        <f t="shared" si="89"/>
        <v>5.7142857142857162E-2</v>
      </c>
      <c r="Z123" s="222" t="str">
        <f t="shared" si="90"/>
        <v>Yes</v>
      </c>
      <c r="AA123" s="68">
        <f t="shared" si="91"/>
        <v>5.7142857142857162E-2</v>
      </c>
      <c r="AB123" s="65" t="str">
        <f t="shared" si="92"/>
        <v>No</v>
      </c>
      <c r="AC123" s="68" t="str">
        <f t="shared" si="93"/>
        <v>N/A</v>
      </c>
      <c r="AD123" s="65" t="str">
        <f t="shared" si="94"/>
        <v>No</v>
      </c>
      <c r="AE123" s="68" t="str">
        <f t="shared" si="95"/>
        <v>N/A</v>
      </c>
      <c r="AF123" s="66"/>
    </row>
    <row r="124" spans="1:32">
      <c r="A124" s="66" t="s">
        <v>10</v>
      </c>
      <c r="B124" s="66" t="s">
        <v>29</v>
      </c>
      <c r="C124" s="66" t="str" cm="1">
        <f t="array" ref="C124">_xlfn.IFNA(_xlfn.IFS(B124="Starter","Starters &amp; Sides",B124="Sides","Starters &amp; Sides"),B124)</f>
        <v>Desserts</v>
      </c>
      <c r="D124" s="84" t="s">
        <v>175</v>
      </c>
      <c r="E124" s="74"/>
      <c r="F124" s="4"/>
      <c r="G124" s="4"/>
      <c r="H124" s="4"/>
      <c r="I124" s="4"/>
      <c r="J124" s="4"/>
      <c r="K124" s="15"/>
      <c r="L124" s="15"/>
      <c r="M124" s="15"/>
      <c r="N124" s="15"/>
      <c r="O124" s="15"/>
      <c r="P124" s="15"/>
      <c r="Q124" s="337">
        <v>7.45</v>
      </c>
      <c r="R124" s="15" t="str">
        <f t="shared" si="82"/>
        <v>Yes</v>
      </c>
      <c r="S124" s="15" t="str">
        <f t="shared" si="83"/>
        <v>Yes</v>
      </c>
      <c r="T124" s="221" t="str">
        <f t="shared" ref="T124:T125" si="96">IF(COUNTA(P124:Q124)=2,"Yes","No")</f>
        <v>No</v>
      </c>
      <c r="U124" s="223" t="str">
        <f t="shared" ref="U124:U125" si="97">IF(T124="Yes",Q124/P124-1,"N/A")</f>
        <v>N/A</v>
      </c>
      <c r="V124" s="221" t="str">
        <f t="shared" ref="V124:V125" si="98">IF(COUNTA(O124:Q124)=3,"Yes","No")</f>
        <v>No</v>
      </c>
      <c r="W124" s="223" t="str">
        <f t="shared" ref="W124:W125" si="99">IF(V124="Yes",Q124/O124-1,"N/A")</f>
        <v>N/A</v>
      </c>
      <c r="X124" s="221" t="str">
        <f t="shared" ref="X124:X125" si="100">IF(COUNTA(N124:Q124)=4,"Yes","No")</f>
        <v>No</v>
      </c>
      <c r="Y124" s="223" t="str">
        <f t="shared" ref="Y124:Y125" si="101">IF(X124="Yes",Q124/N124-1,"N/A")</f>
        <v>N/A</v>
      </c>
      <c r="Z124" s="222" t="str">
        <f t="shared" ref="Z124:Z125" si="102">IF(COUNTA(M124:Q124)=5,"Yes","No")</f>
        <v>No</v>
      </c>
      <c r="AA124" s="68" t="str">
        <f t="shared" ref="AA124:AA125" si="103">IF(Z124="Yes",Q124/M124-1,"N/A")</f>
        <v>N/A</v>
      </c>
      <c r="AB124" s="65" t="str">
        <f t="shared" ref="AB124:AB125" si="104">IF(COUNTA(L124:Q124)=6,"Yes","No")</f>
        <v>No</v>
      </c>
      <c r="AC124" s="68" t="str">
        <f t="shared" ref="AC124:AC125" si="105">IF(AB124="Yes",Q124/L124-1,"N/A")</f>
        <v>N/A</v>
      </c>
      <c r="AD124" s="65" t="str">
        <f t="shared" ref="AD124:AD125" si="106">IF(COUNTA(E124:Q124)=13,"Yes","No")</f>
        <v>No</v>
      </c>
      <c r="AE124" s="68" t="str">
        <f t="shared" ref="AE124:AE125" si="107">IF(AD124="Yes",Q124/E124-1,"N/A")</f>
        <v>N/A</v>
      </c>
      <c r="AF124" s="66"/>
    </row>
    <row r="125" spans="1:32">
      <c r="A125" s="66" t="s">
        <v>10</v>
      </c>
      <c r="B125" s="66" t="s">
        <v>29</v>
      </c>
      <c r="C125" s="66" t="str" cm="1">
        <f t="array" ref="C125">_xlfn.IFNA(_xlfn.IFS(B125="Starter","Starters &amp; Sides",B125="Sides","Starters &amp; Sides"),B125)</f>
        <v>Desserts</v>
      </c>
      <c r="D125" s="84" t="s">
        <v>176</v>
      </c>
      <c r="E125" s="74"/>
      <c r="F125" s="4"/>
      <c r="G125" s="4"/>
      <c r="H125" s="4"/>
      <c r="I125" s="4"/>
      <c r="J125" s="4"/>
      <c r="K125" s="15"/>
      <c r="L125" s="15"/>
      <c r="M125" s="15"/>
      <c r="N125" s="15"/>
      <c r="O125" s="15"/>
      <c r="P125" s="15"/>
      <c r="Q125" s="337">
        <v>7.45</v>
      </c>
      <c r="R125" s="15" t="str">
        <f t="shared" si="82"/>
        <v>Yes</v>
      </c>
      <c r="S125" s="15" t="str">
        <f t="shared" si="83"/>
        <v>Yes</v>
      </c>
      <c r="T125" s="221" t="str">
        <f t="shared" si="96"/>
        <v>No</v>
      </c>
      <c r="U125" s="223" t="str">
        <f t="shared" si="97"/>
        <v>N/A</v>
      </c>
      <c r="V125" s="221" t="str">
        <f t="shared" si="98"/>
        <v>No</v>
      </c>
      <c r="W125" s="223" t="str">
        <f t="shared" si="99"/>
        <v>N/A</v>
      </c>
      <c r="X125" s="221" t="str">
        <f t="shared" si="100"/>
        <v>No</v>
      </c>
      <c r="Y125" s="223" t="str">
        <f t="shared" si="101"/>
        <v>N/A</v>
      </c>
      <c r="Z125" s="222" t="str">
        <f t="shared" si="102"/>
        <v>No</v>
      </c>
      <c r="AA125" s="68" t="str">
        <f t="shared" si="103"/>
        <v>N/A</v>
      </c>
      <c r="AB125" s="65" t="str">
        <f t="shared" si="104"/>
        <v>No</v>
      </c>
      <c r="AC125" s="68" t="str">
        <f t="shared" si="105"/>
        <v>N/A</v>
      </c>
      <c r="AD125" s="65" t="str">
        <f t="shared" si="106"/>
        <v>No</v>
      </c>
      <c r="AE125" s="68" t="str">
        <f t="shared" si="107"/>
        <v>N/A</v>
      </c>
      <c r="AF125" s="66"/>
    </row>
    <row r="126" spans="1:32">
      <c r="A126" s="66" t="s">
        <v>10</v>
      </c>
      <c r="B126" s="66" t="s">
        <v>28</v>
      </c>
      <c r="C126" s="66" t="str" cm="1">
        <f t="array" ref="C126">_xlfn.IFNA(_xlfn.IFS(B126="Starter","Starters &amp; Sides",B126="Sides","Starters &amp; Sides"),B126)</f>
        <v>Drinks</v>
      </c>
      <c r="D126" s="84" t="s">
        <v>77</v>
      </c>
      <c r="E126" s="74"/>
      <c r="F126" s="4"/>
      <c r="G126" s="4"/>
      <c r="H126" s="4"/>
      <c r="I126" s="4"/>
      <c r="J126" s="4"/>
      <c r="K126" s="15"/>
      <c r="L126" s="15"/>
      <c r="M126" s="15">
        <v>13.45</v>
      </c>
      <c r="N126" s="15">
        <v>13.45</v>
      </c>
      <c r="O126" s="15">
        <v>14.35</v>
      </c>
      <c r="P126" s="15">
        <v>14.35</v>
      </c>
      <c r="Q126" s="337">
        <v>13.95</v>
      </c>
      <c r="R126" s="15" t="str">
        <f t="shared" si="82"/>
        <v>Yes</v>
      </c>
      <c r="S126" s="15" t="str">
        <f t="shared" si="83"/>
        <v>No</v>
      </c>
      <c r="T126" s="221" t="str">
        <f t="shared" si="84"/>
        <v>Yes</v>
      </c>
      <c r="U126" s="223">
        <f t="shared" si="85"/>
        <v>-2.7874564459930307E-2</v>
      </c>
      <c r="V126" s="221" t="str">
        <f t="shared" si="86"/>
        <v>Yes</v>
      </c>
      <c r="W126" s="223">
        <f t="shared" si="87"/>
        <v>-2.7874564459930307E-2</v>
      </c>
      <c r="X126" s="221" t="str">
        <f t="shared" si="88"/>
        <v>Yes</v>
      </c>
      <c r="Y126" s="223">
        <f t="shared" si="89"/>
        <v>3.7174721189590976E-2</v>
      </c>
      <c r="Z126" s="222" t="str">
        <f t="shared" si="90"/>
        <v>Yes</v>
      </c>
      <c r="AA126" s="68">
        <f t="shared" si="91"/>
        <v>3.7174721189590976E-2</v>
      </c>
      <c r="AB126" s="65" t="str">
        <f t="shared" si="92"/>
        <v>No</v>
      </c>
      <c r="AC126" s="68" t="str">
        <f t="shared" si="93"/>
        <v>N/A</v>
      </c>
      <c r="AD126" s="65" t="str">
        <f t="shared" si="94"/>
        <v>No</v>
      </c>
      <c r="AE126" s="68" t="str">
        <f t="shared" si="95"/>
        <v>N/A</v>
      </c>
      <c r="AF126" s="66"/>
    </row>
    <row r="127" spans="1:32">
      <c r="A127" s="66" t="s">
        <v>10</v>
      </c>
      <c r="B127" s="66" t="s">
        <v>28</v>
      </c>
      <c r="C127" s="66" t="str" cm="1">
        <f t="array" ref="C127">_xlfn.IFNA(_xlfn.IFS(B127="Starter","Starters &amp; Sides",B127="Sides","Starters &amp; Sides"),B127)</f>
        <v>Drinks</v>
      </c>
      <c r="D127" s="84" t="s">
        <v>177</v>
      </c>
      <c r="E127" s="74"/>
      <c r="F127" s="4"/>
      <c r="G127" s="4"/>
      <c r="H127" s="4"/>
      <c r="I127" s="4"/>
      <c r="J127" s="4"/>
      <c r="K127" s="15"/>
      <c r="L127" s="15"/>
      <c r="M127" s="15">
        <v>13.45</v>
      </c>
      <c r="N127" s="15">
        <v>13.45</v>
      </c>
      <c r="O127" s="15">
        <v>14.35</v>
      </c>
      <c r="P127" s="15">
        <v>14.35</v>
      </c>
      <c r="Q127" s="337">
        <v>13.95</v>
      </c>
      <c r="R127" s="15" t="str">
        <f t="shared" si="82"/>
        <v>Yes</v>
      </c>
      <c r="S127" s="15" t="str">
        <f t="shared" si="83"/>
        <v>No</v>
      </c>
      <c r="T127" s="221" t="str">
        <f t="shared" si="84"/>
        <v>Yes</v>
      </c>
      <c r="U127" s="223">
        <f t="shared" si="85"/>
        <v>-2.7874564459930307E-2</v>
      </c>
      <c r="V127" s="221" t="str">
        <f t="shared" si="86"/>
        <v>Yes</v>
      </c>
      <c r="W127" s="223">
        <f t="shared" si="87"/>
        <v>-2.7874564459930307E-2</v>
      </c>
      <c r="X127" s="221" t="str">
        <f t="shared" si="88"/>
        <v>Yes</v>
      </c>
      <c r="Y127" s="223">
        <f t="shared" si="89"/>
        <v>3.7174721189590976E-2</v>
      </c>
      <c r="Z127" s="222" t="str">
        <f t="shared" si="90"/>
        <v>Yes</v>
      </c>
      <c r="AA127" s="68">
        <f t="shared" si="91"/>
        <v>3.7174721189590976E-2</v>
      </c>
      <c r="AB127" s="65" t="str">
        <f t="shared" si="92"/>
        <v>No</v>
      </c>
      <c r="AC127" s="68" t="str">
        <f t="shared" si="93"/>
        <v>N/A</v>
      </c>
      <c r="AD127" s="65" t="str">
        <f t="shared" si="94"/>
        <v>No</v>
      </c>
      <c r="AE127" s="68" t="str">
        <f t="shared" si="95"/>
        <v>N/A</v>
      </c>
      <c r="AF127" s="66"/>
    </row>
    <row r="128" spans="1:32">
      <c r="A128" s="66" t="s">
        <v>10</v>
      </c>
      <c r="B128" s="66" t="s">
        <v>28</v>
      </c>
      <c r="C128" s="66" t="str" cm="1">
        <f t="array" ref="C128">_xlfn.IFNA(_xlfn.IFS(B128="Starter","Starters &amp; Sides",B128="Sides","Starters &amp; Sides"),B128)</f>
        <v>Drinks</v>
      </c>
      <c r="D128" s="84" t="s">
        <v>178</v>
      </c>
      <c r="E128" s="74"/>
      <c r="F128" s="4"/>
      <c r="G128" s="4"/>
      <c r="H128" s="4"/>
      <c r="I128" s="4"/>
      <c r="J128" s="4"/>
      <c r="K128" s="15"/>
      <c r="L128" s="4"/>
      <c r="M128" s="4">
        <v>12.45</v>
      </c>
      <c r="N128" s="15">
        <v>12.45</v>
      </c>
      <c r="O128" s="15">
        <v>13.85</v>
      </c>
      <c r="P128" s="15">
        <v>13.85</v>
      </c>
      <c r="Q128" s="337">
        <v>12.95</v>
      </c>
      <c r="R128" s="15" t="str">
        <f t="shared" si="82"/>
        <v>Yes</v>
      </c>
      <c r="S128" s="15" t="str">
        <f t="shared" si="83"/>
        <v>No</v>
      </c>
      <c r="T128" s="221" t="str">
        <f t="shared" si="84"/>
        <v>Yes</v>
      </c>
      <c r="U128" s="223">
        <f t="shared" si="85"/>
        <v>-6.498194945848379E-2</v>
      </c>
      <c r="V128" s="221" t="str">
        <f t="shared" si="86"/>
        <v>Yes</v>
      </c>
      <c r="W128" s="223">
        <f t="shared" si="87"/>
        <v>-6.498194945848379E-2</v>
      </c>
      <c r="X128" s="221" t="str">
        <f t="shared" si="88"/>
        <v>Yes</v>
      </c>
      <c r="Y128" s="223">
        <f t="shared" si="89"/>
        <v>4.016064257028118E-2</v>
      </c>
      <c r="Z128" s="222" t="str">
        <f t="shared" si="90"/>
        <v>Yes</v>
      </c>
      <c r="AA128" s="68">
        <f t="shared" si="91"/>
        <v>4.016064257028118E-2</v>
      </c>
      <c r="AB128" s="65" t="str">
        <f t="shared" si="92"/>
        <v>No</v>
      </c>
      <c r="AC128" s="68" t="str">
        <f t="shared" si="93"/>
        <v>N/A</v>
      </c>
      <c r="AD128" s="65" t="str">
        <f t="shared" si="94"/>
        <v>No</v>
      </c>
      <c r="AE128" s="68" t="str">
        <f t="shared" si="95"/>
        <v>N/A</v>
      </c>
      <c r="AF128" s="66"/>
    </row>
    <row r="129" spans="1:32">
      <c r="A129" s="66" t="s">
        <v>10</v>
      </c>
      <c r="B129" s="66" t="s">
        <v>28</v>
      </c>
      <c r="C129" s="66" t="str" cm="1">
        <f t="array" ref="C129">_xlfn.IFNA(_xlfn.IFS(B129="Starter","Starters &amp; Sides",B129="Sides","Starters &amp; Sides"),B129)</f>
        <v>Drinks</v>
      </c>
      <c r="D129" s="84" t="s">
        <v>179</v>
      </c>
      <c r="E129" s="74"/>
      <c r="F129" s="4"/>
      <c r="G129" s="4"/>
      <c r="H129" s="4"/>
      <c r="I129" s="4"/>
      <c r="J129" s="4"/>
      <c r="K129" s="15"/>
      <c r="L129" s="15"/>
      <c r="M129" s="15">
        <v>13.45</v>
      </c>
      <c r="N129" s="15">
        <v>13.45</v>
      </c>
      <c r="O129" s="15">
        <v>14.35</v>
      </c>
      <c r="P129" s="15">
        <v>14.35</v>
      </c>
      <c r="Q129" s="337">
        <v>13.95</v>
      </c>
      <c r="R129" s="15" t="str">
        <f t="shared" si="82"/>
        <v>Yes</v>
      </c>
      <c r="S129" s="15" t="str">
        <f t="shared" si="83"/>
        <v>No</v>
      </c>
      <c r="T129" s="221" t="str">
        <f t="shared" si="84"/>
        <v>Yes</v>
      </c>
      <c r="U129" s="223">
        <f t="shared" si="85"/>
        <v>-2.7874564459930307E-2</v>
      </c>
      <c r="V129" s="221" t="str">
        <f t="shared" si="86"/>
        <v>Yes</v>
      </c>
      <c r="W129" s="223">
        <f t="shared" si="87"/>
        <v>-2.7874564459930307E-2</v>
      </c>
      <c r="X129" s="221" t="str">
        <f t="shared" si="88"/>
        <v>Yes</v>
      </c>
      <c r="Y129" s="223">
        <f t="shared" si="89"/>
        <v>3.7174721189590976E-2</v>
      </c>
      <c r="Z129" s="222" t="str">
        <f t="shared" si="90"/>
        <v>Yes</v>
      </c>
      <c r="AA129" s="68">
        <f t="shared" si="91"/>
        <v>3.7174721189590976E-2</v>
      </c>
      <c r="AB129" s="65" t="str">
        <f t="shared" si="92"/>
        <v>No</v>
      </c>
      <c r="AC129" s="68" t="str">
        <f t="shared" si="93"/>
        <v>N/A</v>
      </c>
      <c r="AD129" s="65" t="str">
        <f t="shared" si="94"/>
        <v>No</v>
      </c>
      <c r="AE129" s="68" t="str">
        <f t="shared" si="95"/>
        <v>N/A</v>
      </c>
      <c r="AF129" s="66"/>
    </row>
    <row r="130" spans="1:32" hidden="1">
      <c r="A130" s="66" t="s">
        <v>10</v>
      </c>
      <c r="B130" s="66" t="s">
        <v>28</v>
      </c>
      <c r="C130" s="66" t="str" cm="1">
        <f t="array" ref="C130">_xlfn.IFNA(_xlfn.IFS(B130="Starter","Starters &amp; Sides",B130="Sides","Starters &amp; Sides"),B130)</f>
        <v>Drinks</v>
      </c>
      <c r="D130" s="84" t="s">
        <v>180</v>
      </c>
      <c r="E130" s="74"/>
      <c r="F130" s="4"/>
      <c r="G130" s="4"/>
      <c r="H130" s="4"/>
      <c r="I130" s="4"/>
      <c r="J130" s="4"/>
      <c r="K130" s="15"/>
      <c r="L130" s="15"/>
      <c r="M130" s="15">
        <v>12.45</v>
      </c>
      <c r="N130" s="15">
        <v>12.45</v>
      </c>
      <c r="O130" s="15">
        <v>13.95</v>
      </c>
      <c r="P130" s="15"/>
      <c r="Q130" s="337"/>
      <c r="R130" s="15" t="str">
        <f t="shared" si="82"/>
        <v>No</v>
      </c>
      <c r="S130" s="15" t="str">
        <f t="shared" si="83"/>
        <v>No</v>
      </c>
      <c r="T130" s="221" t="str">
        <f t="shared" si="84"/>
        <v>No</v>
      </c>
      <c r="U130" s="223" t="str">
        <f t="shared" si="85"/>
        <v>N/A</v>
      </c>
      <c r="V130" s="221" t="str">
        <f t="shared" si="86"/>
        <v>No</v>
      </c>
      <c r="W130" s="223" t="str">
        <f t="shared" si="87"/>
        <v>N/A</v>
      </c>
      <c r="X130" s="221" t="str">
        <f t="shared" si="88"/>
        <v>No</v>
      </c>
      <c r="Y130" s="223" t="str">
        <f t="shared" si="89"/>
        <v>N/A</v>
      </c>
      <c r="Z130" s="222" t="str">
        <f t="shared" si="90"/>
        <v>No</v>
      </c>
      <c r="AA130" s="68" t="str">
        <f t="shared" si="91"/>
        <v>N/A</v>
      </c>
      <c r="AB130" s="65" t="str">
        <f t="shared" si="92"/>
        <v>No</v>
      </c>
      <c r="AC130" s="68" t="str">
        <f t="shared" si="93"/>
        <v>N/A</v>
      </c>
      <c r="AD130" s="65" t="str">
        <f t="shared" si="94"/>
        <v>No</v>
      </c>
      <c r="AE130" s="68" t="str">
        <f t="shared" si="95"/>
        <v>N/A</v>
      </c>
      <c r="AF130" s="66"/>
    </row>
    <row r="131" spans="1:32" hidden="1">
      <c r="A131" s="66" t="s">
        <v>10</v>
      </c>
      <c r="B131" s="66" t="s">
        <v>28</v>
      </c>
      <c r="C131" s="66" t="str" cm="1">
        <f t="array" ref="C131">_xlfn.IFNA(_xlfn.IFS(B131="Starter","Starters &amp; Sides",B131="Sides","Starters &amp; Sides"),B131)</f>
        <v>Drinks</v>
      </c>
      <c r="D131" s="84" t="s">
        <v>181</v>
      </c>
      <c r="E131" s="74"/>
      <c r="F131" s="4"/>
      <c r="G131" s="4"/>
      <c r="H131" s="4"/>
      <c r="I131" s="4"/>
      <c r="J131" s="4"/>
      <c r="K131" s="15"/>
      <c r="L131" s="15"/>
      <c r="M131" s="15">
        <v>13.45</v>
      </c>
      <c r="N131" s="15">
        <v>13.45</v>
      </c>
      <c r="O131" s="15">
        <v>14.35</v>
      </c>
      <c r="P131" s="15"/>
      <c r="Q131" s="337"/>
      <c r="R131" s="15" t="str">
        <f t="shared" si="82"/>
        <v>No</v>
      </c>
      <c r="S131" s="15" t="str">
        <f t="shared" si="83"/>
        <v>No</v>
      </c>
      <c r="T131" s="221" t="str">
        <f t="shared" si="84"/>
        <v>No</v>
      </c>
      <c r="U131" s="223" t="str">
        <f t="shared" si="85"/>
        <v>N/A</v>
      </c>
      <c r="V131" s="221" t="str">
        <f t="shared" si="86"/>
        <v>No</v>
      </c>
      <c r="W131" s="223" t="str">
        <f t="shared" si="87"/>
        <v>N/A</v>
      </c>
      <c r="X131" s="221" t="str">
        <f t="shared" si="88"/>
        <v>No</v>
      </c>
      <c r="Y131" s="223" t="str">
        <f t="shared" si="89"/>
        <v>N/A</v>
      </c>
      <c r="Z131" s="222" t="str">
        <f t="shared" si="90"/>
        <v>No</v>
      </c>
      <c r="AA131" s="68" t="str">
        <f t="shared" si="91"/>
        <v>N/A</v>
      </c>
      <c r="AB131" s="65" t="str">
        <f t="shared" si="92"/>
        <v>No</v>
      </c>
      <c r="AC131" s="68" t="str">
        <f t="shared" si="93"/>
        <v>N/A</v>
      </c>
      <c r="AD131" s="65" t="str">
        <f t="shared" si="94"/>
        <v>No</v>
      </c>
      <c r="AE131" s="68" t="str">
        <f t="shared" si="95"/>
        <v>N/A</v>
      </c>
      <c r="AF131" s="66"/>
    </row>
    <row r="132" spans="1:32" hidden="1">
      <c r="A132" s="66" t="s">
        <v>10</v>
      </c>
      <c r="B132" s="66" t="s">
        <v>28</v>
      </c>
      <c r="C132" s="66" t="str" cm="1">
        <f t="array" ref="C132">_xlfn.IFNA(_xlfn.IFS(B132="Starter","Starters &amp; Sides",B132="Sides","Starters &amp; Sides"),B132)</f>
        <v>Drinks</v>
      </c>
      <c r="D132" s="84" t="s">
        <v>182</v>
      </c>
      <c r="E132" s="74"/>
      <c r="F132" s="4"/>
      <c r="G132" s="4"/>
      <c r="H132" s="4"/>
      <c r="I132" s="4"/>
      <c r="J132" s="4"/>
      <c r="K132" s="15"/>
      <c r="L132" s="15"/>
      <c r="M132" s="15">
        <v>13.45</v>
      </c>
      <c r="N132" s="15"/>
      <c r="O132" s="15"/>
      <c r="P132" s="15"/>
      <c r="Q132" s="337"/>
      <c r="R132" s="15" t="str">
        <f t="shared" si="82"/>
        <v>No</v>
      </c>
      <c r="S132" s="15" t="str">
        <f t="shared" si="83"/>
        <v>No</v>
      </c>
      <c r="T132" s="221" t="str">
        <f t="shared" si="84"/>
        <v>No</v>
      </c>
      <c r="U132" s="223" t="str">
        <f t="shared" si="85"/>
        <v>N/A</v>
      </c>
      <c r="V132" s="221" t="str">
        <f t="shared" si="86"/>
        <v>No</v>
      </c>
      <c r="W132" s="223" t="str">
        <f t="shared" si="87"/>
        <v>N/A</v>
      </c>
      <c r="X132" s="221" t="str">
        <f t="shared" si="88"/>
        <v>No</v>
      </c>
      <c r="Y132" s="223" t="str">
        <f t="shared" si="89"/>
        <v>N/A</v>
      </c>
      <c r="Z132" s="222" t="str">
        <f t="shared" si="90"/>
        <v>No</v>
      </c>
      <c r="AA132" s="68" t="str">
        <f t="shared" si="91"/>
        <v>N/A</v>
      </c>
      <c r="AB132" s="65" t="str">
        <f t="shared" si="92"/>
        <v>No</v>
      </c>
      <c r="AC132" s="68" t="str">
        <f t="shared" si="93"/>
        <v>N/A</v>
      </c>
      <c r="AD132" s="65" t="str">
        <f t="shared" si="94"/>
        <v>No</v>
      </c>
      <c r="AE132" s="68" t="str">
        <f t="shared" si="95"/>
        <v>N/A</v>
      </c>
      <c r="AF132" s="66"/>
    </row>
    <row r="133" spans="1:32" hidden="1">
      <c r="A133" s="66" t="s">
        <v>10</v>
      </c>
      <c r="B133" s="66" t="s">
        <v>28</v>
      </c>
      <c r="C133" s="66" t="str" cm="1">
        <f t="array" ref="C133">_xlfn.IFNA(_xlfn.IFS(B133="Starter","Starters &amp; Sides",B133="Sides","Starters &amp; Sides"),B133)</f>
        <v>Drinks</v>
      </c>
      <c r="D133" s="84" t="s">
        <v>183</v>
      </c>
      <c r="E133" s="74"/>
      <c r="F133" s="4"/>
      <c r="G133" s="4"/>
      <c r="H133" s="4"/>
      <c r="I133" s="4"/>
      <c r="J133" s="4"/>
      <c r="K133" s="15"/>
      <c r="L133" s="15"/>
      <c r="M133" s="15">
        <v>13.45</v>
      </c>
      <c r="N133" s="15">
        <v>13.45</v>
      </c>
      <c r="O133" s="15">
        <v>14.35</v>
      </c>
      <c r="P133" s="15"/>
      <c r="Q133" s="337"/>
      <c r="R133" s="15" t="str">
        <f t="shared" si="82"/>
        <v>No</v>
      </c>
      <c r="S133" s="15" t="str">
        <f t="shared" si="83"/>
        <v>No</v>
      </c>
      <c r="T133" s="221" t="str">
        <f t="shared" si="84"/>
        <v>No</v>
      </c>
      <c r="U133" s="223" t="str">
        <f t="shared" si="85"/>
        <v>N/A</v>
      </c>
      <c r="V133" s="221" t="str">
        <f t="shared" si="86"/>
        <v>No</v>
      </c>
      <c r="W133" s="223" t="str">
        <f t="shared" si="87"/>
        <v>N/A</v>
      </c>
      <c r="X133" s="221" t="str">
        <f t="shared" si="88"/>
        <v>No</v>
      </c>
      <c r="Y133" s="223" t="str">
        <f t="shared" si="89"/>
        <v>N/A</v>
      </c>
      <c r="Z133" s="222" t="str">
        <f t="shared" si="90"/>
        <v>No</v>
      </c>
      <c r="AA133" s="68" t="str">
        <f t="shared" si="91"/>
        <v>N/A</v>
      </c>
      <c r="AB133" s="65" t="str">
        <f t="shared" si="92"/>
        <v>No</v>
      </c>
      <c r="AC133" s="68" t="str">
        <f t="shared" si="93"/>
        <v>N/A</v>
      </c>
      <c r="AD133" s="65" t="str">
        <f t="shared" si="94"/>
        <v>No</v>
      </c>
      <c r="AE133" s="68" t="str">
        <f t="shared" si="95"/>
        <v>N/A</v>
      </c>
      <c r="AF133" s="66"/>
    </row>
    <row r="134" spans="1:32">
      <c r="A134" s="66" t="s">
        <v>10</v>
      </c>
      <c r="B134" s="66" t="s">
        <v>28</v>
      </c>
      <c r="C134" s="66" t="str" cm="1">
        <f t="array" ref="C134">_xlfn.IFNA(_xlfn.IFS(B134="Starter","Starters &amp; Sides",B134="Sides","Starters &amp; Sides"),B134)</f>
        <v>Drinks</v>
      </c>
      <c r="D134" s="84" t="s">
        <v>184</v>
      </c>
      <c r="E134" s="74"/>
      <c r="F134" s="4"/>
      <c r="G134" s="4"/>
      <c r="H134" s="4"/>
      <c r="I134" s="4"/>
      <c r="J134" s="4"/>
      <c r="K134" s="15"/>
      <c r="L134" s="4"/>
      <c r="M134" s="15">
        <v>13.45</v>
      </c>
      <c r="N134" s="15">
        <v>13.45</v>
      </c>
      <c r="O134" s="15">
        <v>14.35</v>
      </c>
      <c r="P134" s="15"/>
      <c r="Q134" s="337">
        <v>13.95</v>
      </c>
      <c r="R134" s="15" t="str">
        <f t="shared" si="82"/>
        <v>Yes</v>
      </c>
      <c r="S134" s="15" t="str">
        <f t="shared" si="83"/>
        <v>Yes</v>
      </c>
      <c r="T134" s="221" t="str">
        <f t="shared" si="84"/>
        <v>No</v>
      </c>
      <c r="U134" s="223" t="str">
        <f t="shared" si="85"/>
        <v>N/A</v>
      </c>
      <c r="V134" s="221" t="str">
        <f t="shared" si="86"/>
        <v>No</v>
      </c>
      <c r="W134" s="223" t="str">
        <f t="shared" si="87"/>
        <v>N/A</v>
      </c>
      <c r="X134" s="221" t="str">
        <f t="shared" si="88"/>
        <v>No</v>
      </c>
      <c r="Y134" s="223" t="str">
        <f t="shared" si="89"/>
        <v>N/A</v>
      </c>
      <c r="Z134" s="222" t="str">
        <f t="shared" si="90"/>
        <v>No</v>
      </c>
      <c r="AA134" s="68" t="str">
        <f t="shared" si="91"/>
        <v>N/A</v>
      </c>
      <c r="AB134" s="65" t="str">
        <f t="shared" si="92"/>
        <v>No</v>
      </c>
      <c r="AC134" s="68" t="str">
        <f t="shared" si="93"/>
        <v>N/A</v>
      </c>
      <c r="AD134" s="65" t="str">
        <f t="shared" si="94"/>
        <v>No</v>
      </c>
      <c r="AE134" s="68" t="str">
        <f t="shared" si="95"/>
        <v>N/A</v>
      </c>
      <c r="AF134" s="66"/>
    </row>
    <row r="135" spans="1:32" hidden="1">
      <c r="A135" s="66" t="s">
        <v>10</v>
      </c>
      <c r="B135" s="66" t="s">
        <v>28</v>
      </c>
      <c r="C135" s="66" t="str" cm="1">
        <f t="array" ref="C135">_xlfn.IFNA(_xlfn.IFS(B135="Starter","Starters &amp; Sides",B135="Sides","Starters &amp; Sides"),B135)</f>
        <v>Drinks</v>
      </c>
      <c r="D135" s="330" t="s">
        <v>185</v>
      </c>
      <c r="E135" s="74"/>
      <c r="F135" s="4"/>
      <c r="G135" s="4"/>
      <c r="H135" s="4"/>
      <c r="I135" s="4"/>
      <c r="J135" s="4"/>
      <c r="K135" s="15"/>
      <c r="L135" s="4"/>
      <c r="M135" s="4">
        <v>24.95</v>
      </c>
      <c r="N135" s="4">
        <v>24.95</v>
      </c>
      <c r="O135" s="15">
        <v>25.7</v>
      </c>
      <c r="P135" s="15"/>
      <c r="Q135" s="337"/>
      <c r="R135" s="15" t="str">
        <f t="shared" si="82"/>
        <v>No</v>
      </c>
      <c r="S135" s="15" t="str">
        <f t="shared" si="83"/>
        <v>No</v>
      </c>
      <c r="T135" s="221" t="str">
        <f t="shared" si="84"/>
        <v>No</v>
      </c>
      <c r="U135" s="223" t="str">
        <f t="shared" si="85"/>
        <v>N/A</v>
      </c>
      <c r="V135" s="221" t="str">
        <f t="shared" si="86"/>
        <v>No</v>
      </c>
      <c r="W135" s="223" t="str">
        <f t="shared" si="87"/>
        <v>N/A</v>
      </c>
      <c r="X135" s="221" t="str">
        <f t="shared" si="88"/>
        <v>No</v>
      </c>
      <c r="Y135" s="223" t="str">
        <f t="shared" si="89"/>
        <v>N/A</v>
      </c>
      <c r="Z135" s="222" t="str">
        <f t="shared" si="90"/>
        <v>No</v>
      </c>
      <c r="AA135" s="68" t="str">
        <f t="shared" si="91"/>
        <v>N/A</v>
      </c>
      <c r="AB135" s="65" t="str">
        <f t="shared" si="92"/>
        <v>No</v>
      </c>
      <c r="AC135" s="68" t="str">
        <f t="shared" si="93"/>
        <v>N/A</v>
      </c>
      <c r="AD135" s="65" t="str">
        <f t="shared" si="94"/>
        <v>No</v>
      </c>
      <c r="AE135" s="68" t="str">
        <f t="shared" si="95"/>
        <v>N/A</v>
      </c>
      <c r="AF135" s="66"/>
    </row>
    <row r="136" spans="1:32">
      <c r="A136" s="66" t="s">
        <v>10</v>
      </c>
      <c r="B136" s="66" t="s">
        <v>28</v>
      </c>
      <c r="C136" s="66" t="str" cm="1">
        <f t="array" ref="C136">_xlfn.IFNA(_xlfn.IFS(B136="Starter","Starters &amp; Sides",B136="Sides","Starters &amp; Sides"),B136)</f>
        <v>Drinks</v>
      </c>
      <c r="D136" s="84" t="s">
        <v>186</v>
      </c>
      <c r="E136" s="74"/>
      <c r="F136" s="4"/>
      <c r="G136" s="4"/>
      <c r="H136" s="4"/>
      <c r="I136" s="4"/>
      <c r="J136" s="4"/>
      <c r="K136" s="15"/>
      <c r="L136" s="15"/>
      <c r="M136" s="15">
        <v>7.75</v>
      </c>
      <c r="N136" s="15">
        <v>7.75</v>
      </c>
      <c r="O136" s="15">
        <v>8.1999999999999993</v>
      </c>
      <c r="P136" s="15">
        <v>8.1999999999999993</v>
      </c>
      <c r="Q136" s="337">
        <v>8.9499999999999993</v>
      </c>
      <c r="R136" s="15" t="str">
        <f t="shared" si="82"/>
        <v>Yes</v>
      </c>
      <c r="S136" s="15" t="str">
        <f t="shared" si="83"/>
        <v>No</v>
      </c>
      <c r="T136" s="221" t="str">
        <f t="shared" si="84"/>
        <v>Yes</v>
      </c>
      <c r="U136" s="223">
        <f t="shared" si="85"/>
        <v>9.1463414634146423E-2</v>
      </c>
      <c r="V136" s="221" t="str">
        <f t="shared" si="86"/>
        <v>Yes</v>
      </c>
      <c r="W136" s="223">
        <f t="shared" si="87"/>
        <v>9.1463414634146423E-2</v>
      </c>
      <c r="X136" s="221" t="str">
        <f t="shared" si="88"/>
        <v>Yes</v>
      </c>
      <c r="Y136" s="223">
        <f t="shared" si="89"/>
        <v>0.15483870967741931</v>
      </c>
      <c r="Z136" s="222" t="str">
        <f t="shared" si="90"/>
        <v>Yes</v>
      </c>
      <c r="AA136" s="68">
        <f t="shared" si="91"/>
        <v>0.15483870967741931</v>
      </c>
      <c r="AB136" s="65" t="str">
        <f t="shared" si="92"/>
        <v>No</v>
      </c>
      <c r="AC136" s="68" t="str">
        <f t="shared" si="93"/>
        <v>N/A</v>
      </c>
      <c r="AD136" s="65" t="str">
        <f t="shared" si="94"/>
        <v>No</v>
      </c>
      <c r="AE136" s="68" t="str">
        <f t="shared" si="95"/>
        <v>N/A</v>
      </c>
      <c r="AF136" s="66"/>
    </row>
    <row r="137" spans="1:32">
      <c r="A137" s="66" t="s">
        <v>10</v>
      </c>
      <c r="B137" s="66" t="s">
        <v>28</v>
      </c>
      <c r="C137" s="66" t="str" cm="1">
        <f t="array" ref="C137">_xlfn.IFNA(_xlfn.IFS(B137="Starter","Starters &amp; Sides",B137="Sides","Starters &amp; Sides"),B137)</f>
        <v>Drinks</v>
      </c>
      <c r="D137" s="84" t="s">
        <v>187</v>
      </c>
      <c r="E137" s="74"/>
      <c r="F137" s="4"/>
      <c r="G137" s="4"/>
      <c r="H137" s="4"/>
      <c r="I137" s="4"/>
      <c r="J137" s="4"/>
      <c r="K137" s="15"/>
      <c r="L137" s="15"/>
      <c r="M137" s="15">
        <v>7.5</v>
      </c>
      <c r="N137" s="15">
        <v>7.5</v>
      </c>
      <c r="O137" s="15">
        <v>7.95</v>
      </c>
      <c r="P137" s="15">
        <v>7.95</v>
      </c>
      <c r="Q137" s="337">
        <v>7.95</v>
      </c>
      <c r="R137" s="15" t="str">
        <f t="shared" si="82"/>
        <v>Yes</v>
      </c>
      <c r="S137" s="15" t="str">
        <f t="shared" si="83"/>
        <v>No</v>
      </c>
      <c r="T137" s="221" t="str">
        <f t="shared" si="84"/>
        <v>Yes</v>
      </c>
      <c r="U137" s="223">
        <f t="shared" si="85"/>
        <v>0</v>
      </c>
      <c r="V137" s="221" t="str">
        <f t="shared" si="86"/>
        <v>Yes</v>
      </c>
      <c r="W137" s="223">
        <f t="shared" si="87"/>
        <v>0</v>
      </c>
      <c r="X137" s="221" t="str">
        <f t="shared" si="88"/>
        <v>Yes</v>
      </c>
      <c r="Y137" s="223">
        <f t="shared" si="89"/>
        <v>6.0000000000000053E-2</v>
      </c>
      <c r="Z137" s="222" t="str">
        <f t="shared" si="90"/>
        <v>Yes</v>
      </c>
      <c r="AA137" s="68">
        <f t="shared" si="91"/>
        <v>6.0000000000000053E-2</v>
      </c>
      <c r="AB137" s="65" t="str">
        <f t="shared" si="92"/>
        <v>No</v>
      </c>
      <c r="AC137" s="68" t="str">
        <f t="shared" si="93"/>
        <v>N/A</v>
      </c>
      <c r="AD137" s="65" t="str">
        <f t="shared" si="94"/>
        <v>No</v>
      </c>
      <c r="AE137" s="68" t="str">
        <f t="shared" si="95"/>
        <v>N/A</v>
      </c>
      <c r="AF137" s="66"/>
    </row>
    <row r="138" spans="1:32">
      <c r="A138" s="66" t="s">
        <v>10</v>
      </c>
      <c r="B138" s="66" t="s">
        <v>28</v>
      </c>
      <c r="C138" s="66" t="str" cm="1">
        <f t="array" ref="C138">_xlfn.IFNA(_xlfn.IFS(B138="Starter","Starters &amp; Sides",B138="Sides","Starters &amp; Sides"),B138)</f>
        <v>Drinks</v>
      </c>
      <c r="D138" s="84" t="s">
        <v>188</v>
      </c>
      <c r="E138" s="74"/>
      <c r="F138" s="4"/>
      <c r="G138" s="4"/>
      <c r="H138" s="4"/>
      <c r="I138" s="4"/>
      <c r="J138" s="4"/>
      <c r="K138" s="15"/>
      <c r="L138" s="15"/>
      <c r="M138" s="15">
        <v>7.5</v>
      </c>
      <c r="N138" s="15">
        <v>7.5</v>
      </c>
      <c r="O138" s="15">
        <v>7.95</v>
      </c>
      <c r="P138" s="15">
        <v>7.95</v>
      </c>
      <c r="Q138" s="337">
        <v>8.9499999999999993</v>
      </c>
      <c r="R138" s="15" t="str">
        <f t="shared" si="82"/>
        <v>Yes</v>
      </c>
      <c r="S138" s="15" t="str">
        <f t="shared" si="83"/>
        <v>No</v>
      </c>
      <c r="T138" s="221" t="str">
        <f t="shared" si="84"/>
        <v>Yes</v>
      </c>
      <c r="U138" s="223">
        <f t="shared" si="85"/>
        <v>0.12578616352201255</v>
      </c>
      <c r="V138" s="221" t="str">
        <f t="shared" si="86"/>
        <v>Yes</v>
      </c>
      <c r="W138" s="223">
        <f t="shared" si="87"/>
        <v>0.12578616352201255</v>
      </c>
      <c r="X138" s="221" t="str">
        <f t="shared" si="88"/>
        <v>Yes</v>
      </c>
      <c r="Y138" s="223">
        <f t="shared" si="89"/>
        <v>0.19333333333333313</v>
      </c>
      <c r="Z138" s="222" t="str">
        <f t="shared" si="90"/>
        <v>Yes</v>
      </c>
      <c r="AA138" s="68">
        <f t="shared" si="91"/>
        <v>0.19333333333333313</v>
      </c>
      <c r="AB138" s="65" t="str">
        <f t="shared" si="92"/>
        <v>No</v>
      </c>
      <c r="AC138" s="68" t="str">
        <f t="shared" si="93"/>
        <v>N/A</v>
      </c>
      <c r="AD138" s="65" t="str">
        <f t="shared" si="94"/>
        <v>No</v>
      </c>
      <c r="AE138" s="68" t="str">
        <f t="shared" si="95"/>
        <v>N/A</v>
      </c>
      <c r="AF138" s="66"/>
    </row>
    <row r="139" spans="1:32" hidden="1">
      <c r="A139" s="66" t="s">
        <v>10</v>
      </c>
      <c r="B139" s="66" t="s">
        <v>28</v>
      </c>
      <c r="C139" s="66" t="str" cm="1">
        <f t="array" ref="C139">_xlfn.IFNA(_xlfn.IFS(B139="Starter","Starters &amp; Sides",B139="Sides","Starters &amp; Sides"),B139)</f>
        <v>Drinks</v>
      </c>
      <c r="D139" s="84" t="s">
        <v>189</v>
      </c>
      <c r="E139" s="74"/>
      <c r="F139" s="4"/>
      <c r="G139" s="4"/>
      <c r="H139" s="4"/>
      <c r="I139" s="4"/>
      <c r="J139" s="4"/>
      <c r="K139" s="15"/>
      <c r="L139" s="15"/>
      <c r="M139" s="15">
        <v>7.5</v>
      </c>
      <c r="N139" s="15">
        <v>7.5</v>
      </c>
      <c r="O139" s="15">
        <v>7.95</v>
      </c>
      <c r="P139" s="15"/>
      <c r="Q139" s="337"/>
      <c r="R139" s="15" t="str">
        <f t="shared" si="82"/>
        <v>No</v>
      </c>
      <c r="S139" s="15" t="str">
        <f t="shared" si="83"/>
        <v>No</v>
      </c>
      <c r="T139" s="221" t="str">
        <f t="shared" si="84"/>
        <v>No</v>
      </c>
      <c r="U139" s="223" t="str">
        <f t="shared" si="85"/>
        <v>N/A</v>
      </c>
      <c r="V139" s="221" t="str">
        <f t="shared" si="86"/>
        <v>No</v>
      </c>
      <c r="W139" s="223" t="str">
        <f t="shared" si="87"/>
        <v>N/A</v>
      </c>
      <c r="X139" s="221" t="str">
        <f t="shared" si="88"/>
        <v>No</v>
      </c>
      <c r="Y139" s="223" t="str">
        <f t="shared" si="89"/>
        <v>N/A</v>
      </c>
      <c r="Z139" s="222" t="str">
        <f t="shared" si="90"/>
        <v>No</v>
      </c>
      <c r="AA139" s="68" t="str">
        <f t="shared" si="91"/>
        <v>N/A</v>
      </c>
      <c r="AB139" s="65" t="str">
        <f t="shared" si="92"/>
        <v>No</v>
      </c>
      <c r="AC139" s="68" t="str">
        <f t="shared" si="93"/>
        <v>N/A</v>
      </c>
      <c r="AD139" s="65" t="str">
        <f t="shared" si="94"/>
        <v>No</v>
      </c>
      <c r="AE139" s="68" t="str">
        <f t="shared" si="95"/>
        <v>N/A</v>
      </c>
      <c r="AF139" s="66"/>
    </row>
    <row r="140" spans="1:32" hidden="1">
      <c r="A140" s="66" t="s">
        <v>10</v>
      </c>
      <c r="B140" s="66" t="s">
        <v>28</v>
      </c>
      <c r="C140" s="66" t="str" cm="1">
        <f t="array" ref="C140">_xlfn.IFNA(_xlfn.IFS(B140="Starter","Starters &amp; Sides",B140="Sides","Starters &amp; Sides"),B140)</f>
        <v>Drinks</v>
      </c>
      <c r="D140" s="84" t="s">
        <v>190</v>
      </c>
      <c r="E140" s="74"/>
      <c r="F140" s="4"/>
      <c r="G140" s="4"/>
      <c r="H140" s="4"/>
      <c r="I140" s="4"/>
      <c r="J140" s="4"/>
      <c r="K140" s="15"/>
      <c r="L140" s="4"/>
      <c r="M140" s="4">
        <v>6.45</v>
      </c>
      <c r="N140" s="15">
        <v>6.45</v>
      </c>
      <c r="O140" s="15">
        <v>6.65</v>
      </c>
      <c r="P140" s="15"/>
      <c r="Q140" s="337"/>
      <c r="R140" s="15" t="str">
        <f t="shared" si="82"/>
        <v>No</v>
      </c>
      <c r="S140" s="15" t="str">
        <f t="shared" si="83"/>
        <v>No</v>
      </c>
      <c r="T140" s="221" t="str">
        <f t="shared" si="84"/>
        <v>No</v>
      </c>
      <c r="U140" s="223" t="str">
        <f t="shared" si="85"/>
        <v>N/A</v>
      </c>
      <c r="V140" s="221" t="str">
        <f t="shared" si="86"/>
        <v>No</v>
      </c>
      <c r="W140" s="223" t="str">
        <f t="shared" si="87"/>
        <v>N/A</v>
      </c>
      <c r="X140" s="221" t="str">
        <f t="shared" si="88"/>
        <v>No</v>
      </c>
      <c r="Y140" s="223" t="str">
        <f t="shared" si="89"/>
        <v>N/A</v>
      </c>
      <c r="Z140" s="222" t="str">
        <f t="shared" si="90"/>
        <v>No</v>
      </c>
      <c r="AA140" s="68" t="str">
        <f t="shared" si="91"/>
        <v>N/A</v>
      </c>
      <c r="AB140" s="65" t="str">
        <f t="shared" si="92"/>
        <v>No</v>
      </c>
      <c r="AC140" s="68" t="str">
        <f t="shared" si="93"/>
        <v>N/A</v>
      </c>
      <c r="AD140" s="65" t="str">
        <f t="shared" si="94"/>
        <v>No</v>
      </c>
      <c r="AE140" s="68" t="str">
        <f t="shared" si="95"/>
        <v>N/A</v>
      </c>
      <c r="AF140" s="66"/>
    </row>
    <row r="141" spans="1:32" hidden="1">
      <c r="A141" s="66" t="s">
        <v>10</v>
      </c>
      <c r="B141" s="66" t="s">
        <v>28</v>
      </c>
      <c r="C141" s="66" t="str" cm="1">
        <f t="array" ref="C141">_xlfn.IFNA(_xlfn.IFS(B141="Starter","Starters &amp; Sides",B141="Sides","Starters &amp; Sides"),B141)</f>
        <v>Drinks</v>
      </c>
      <c r="D141" s="84" t="s">
        <v>191</v>
      </c>
      <c r="E141" s="74"/>
      <c r="F141" s="4"/>
      <c r="G141" s="4"/>
      <c r="H141" s="4"/>
      <c r="I141" s="4"/>
      <c r="J141" s="4"/>
      <c r="K141" s="15"/>
      <c r="L141" s="15"/>
      <c r="M141" s="4">
        <v>8.25</v>
      </c>
      <c r="N141" s="15">
        <v>8.25</v>
      </c>
      <c r="O141" s="15">
        <v>8.5</v>
      </c>
      <c r="P141" s="15"/>
      <c r="Q141" s="337"/>
      <c r="R141" s="15" t="str">
        <f t="shared" si="82"/>
        <v>No</v>
      </c>
      <c r="S141" s="15" t="str">
        <f t="shared" si="83"/>
        <v>No</v>
      </c>
      <c r="T141" s="221" t="str">
        <f t="shared" si="84"/>
        <v>No</v>
      </c>
      <c r="U141" s="223" t="str">
        <f t="shared" si="85"/>
        <v>N/A</v>
      </c>
      <c r="V141" s="221" t="str">
        <f t="shared" si="86"/>
        <v>No</v>
      </c>
      <c r="W141" s="223" t="str">
        <f t="shared" si="87"/>
        <v>N/A</v>
      </c>
      <c r="X141" s="221" t="str">
        <f t="shared" si="88"/>
        <v>No</v>
      </c>
      <c r="Y141" s="223" t="str">
        <f t="shared" si="89"/>
        <v>N/A</v>
      </c>
      <c r="Z141" s="222" t="str">
        <f t="shared" si="90"/>
        <v>No</v>
      </c>
      <c r="AA141" s="68" t="str">
        <f t="shared" si="91"/>
        <v>N/A</v>
      </c>
      <c r="AB141" s="65" t="str">
        <f t="shared" si="92"/>
        <v>No</v>
      </c>
      <c r="AC141" s="68" t="str">
        <f t="shared" si="93"/>
        <v>N/A</v>
      </c>
      <c r="AD141" s="65" t="str">
        <f t="shared" si="94"/>
        <v>No</v>
      </c>
      <c r="AE141" s="68" t="str">
        <f t="shared" si="95"/>
        <v>N/A</v>
      </c>
      <c r="AF141" s="66"/>
    </row>
    <row r="142" spans="1:32" hidden="1">
      <c r="A142" s="66" t="s">
        <v>10</v>
      </c>
      <c r="B142" s="66" t="s">
        <v>28</v>
      </c>
      <c r="C142" s="66" t="str" cm="1">
        <f t="array" ref="C142">_xlfn.IFNA(_xlfn.IFS(B142="Starter","Starters &amp; Sides",B142="Sides","Starters &amp; Sides"),B142)</f>
        <v>Drinks</v>
      </c>
      <c r="D142" s="84" t="s">
        <v>192</v>
      </c>
      <c r="E142" s="74"/>
      <c r="F142" s="4"/>
      <c r="G142" s="4"/>
      <c r="H142" s="4"/>
      <c r="I142" s="4"/>
      <c r="J142" s="4"/>
      <c r="K142" s="15"/>
      <c r="L142" s="4"/>
      <c r="M142" s="4">
        <v>23.95</v>
      </c>
      <c r="N142" s="15">
        <v>23.95</v>
      </c>
      <c r="O142" s="15">
        <v>24.65</v>
      </c>
      <c r="P142" s="15"/>
      <c r="Q142" s="337"/>
      <c r="R142" s="15" t="str">
        <f t="shared" si="82"/>
        <v>No</v>
      </c>
      <c r="S142" s="15" t="str">
        <f t="shared" si="83"/>
        <v>No</v>
      </c>
      <c r="T142" s="221" t="str">
        <f t="shared" si="84"/>
        <v>No</v>
      </c>
      <c r="U142" s="223" t="str">
        <f t="shared" si="85"/>
        <v>N/A</v>
      </c>
      <c r="V142" s="221" t="str">
        <f t="shared" si="86"/>
        <v>No</v>
      </c>
      <c r="W142" s="223" t="str">
        <f t="shared" si="87"/>
        <v>N/A</v>
      </c>
      <c r="X142" s="221" t="str">
        <f t="shared" si="88"/>
        <v>No</v>
      </c>
      <c r="Y142" s="223" t="str">
        <f t="shared" si="89"/>
        <v>N/A</v>
      </c>
      <c r="Z142" s="222" t="str">
        <f t="shared" si="90"/>
        <v>No</v>
      </c>
      <c r="AA142" s="68" t="str">
        <f t="shared" si="91"/>
        <v>N/A</v>
      </c>
      <c r="AB142" s="65" t="str">
        <f t="shared" si="92"/>
        <v>No</v>
      </c>
      <c r="AC142" s="68" t="str">
        <f t="shared" si="93"/>
        <v>N/A</v>
      </c>
      <c r="AD142" s="65" t="str">
        <f t="shared" si="94"/>
        <v>No</v>
      </c>
      <c r="AE142" s="68" t="str">
        <f t="shared" si="95"/>
        <v>N/A</v>
      </c>
      <c r="AF142" s="66"/>
    </row>
    <row r="143" spans="1:32" hidden="1">
      <c r="A143" s="66" t="s">
        <v>10</v>
      </c>
      <c r="B143" s="66" t="s">
        <v>28</v>
      </c>
      <c r="C143" s="66" t="str" cm="1">
        <f t="array" ref="C143">_xlfn.IFNA(_xlfn.IFS(B143="Starter","Starters &amp; Sides",B143="Sides","Starters &amp; Sides"),B143)</f>
        <v>Drinks</v>
      </c>
      <c r="D143" s="84" t="s">
        <v>193</v>
      </c>
      <c r="E143" s="74"/>
      <c r="F143" s="4"/>
      <c r="G143" s="4"/>
      <c r="H143" s="4"/>
      <c r="I143" s="4"/>
      <c r="J143" s="4"/>
      <c r="K143" s="15"/>
      <c r="L143" s="4"/>
      <c r="M143" s="4">
        <v>25.45</v>
      </c>
      <c r="N143" s="15">
        <v>25.45</v>
      </c>
      <c r="O143" s="15">
        <v>26.25</v>
      </c>
      <c r="P143" s="15"/>
      <c r="Q143" s="337"/>
      <c r="R143" s="15" t="str">
        <f t="shared" si="82"/>
        <v>No</v>
      </c>
      <c r="S143" s="15" t="str">
        <f t="shared" si="83"/>
        <v>No</v>
      </c>
      <c r="T143" s="221" t="str">
        <f t="shared" si="84"/>
        <v>No</v>
      </c>
      <c r="U143" s="223" t="str">
        <f t="shared" si="85"/>
        <v>N/A</v>
      </c>
      <c r="V143" s="221" t="str">
        <f t="shared" si="86"/>
        <v>No</v>
      </c>
      <c r="W143" s="223" t="str">
        <f t="shared" si="87"/>
        <v>N/A</v>
      </c>
      <c r="X143" s="221" t="str">
        <f t="shared" si="88"/>
        <v>No</v>
      </c>
      <c r="Y143" s="223" t="str">
        <f t="shared" si="89"/>
        <v>N/A</v>
      </c>
      <c r="Z143" s="222" t="str">
        <f t="shared" si="90"/>
        <v>No</v>
      </c>
      <c r="AA143" s="68" t="str">
        <f t="shared" si="91"/>
        <v>N/A</v>
      </c>
      <c r="AB143" s="65" t="str">
        <f t="shared" si="92"/>
        <v>No</v>
      </c>
      <c r="AC143" s="68" t="str">
        <f t="shared" si="93"/>
        <v>N/A</v>
      </c>
      <c r="AD143" s="65" t="str">
        <f t="shared" si="94"/>
        <v>No</v>
      </c>
      <c r="AE143" s="68" t="str">
        <f t="shared" si="95"/>
        <v>N/A</v>
      </c>
      <c r="AF143" s="66"/>
    </row>
    <row r="144" spans="1:32">
      <c r="A144" s="66" t="s">
        <v>10</v>
      </c>
      <c r="B144" s="66" t="s">
        <v>28</v>
      </c>
      <c r="C144" s="66" t="str" cm="1">
        <f t="array" ref="C144">_xlfn.IFNA(_xlfn.IFS(B144="Starter","Starters &amp; Sides",B144="Sides","Starters &amp; Sides"),B144)</f>
        <v>Drinks</v>
      </c>
      <c r="D144" s="84" t="s">
        <v>194</v>
      </c>
      <c r="E144" s="74"/>
      <c r="F144" s="4"/>
      <c r="G144" s="4"/>
      <c r="H144" s="4"/>
      <c r="I144" s="4"/>
      <c r="J144" s="4"/>
      <c r="K144" s="15"/>
      <c r="L144" s="4"/>
      <c r="M144" s="4">
        <v>7.95</v>
      </c>
      <c r="N144" s="15">
        <v>7.95</v>
      </c>
      <c r="O144" s="15">
        <v>7.35</v>
      </c>
      <c r="P144" s="15">
        <v>8.1999999999999993</v>
      </c>
      <c r="Q144" s="337">
        <v>8.1999999999999993</v>
      </c>
      <c r="R144" s="15" t="str">
        <f t="shared" si="82"/>
        <v>Yes</v>
      </c>
      <c r="S144" s="15" t="str">
        <f t="shared" si="83"/>
        <v>No</v>
      </c>
      <c r="T144" s="221" t="str">
        <f t="shared" si="84"/>
        <v>Yes</v>
      </c>
      <c r="U144" s="223">
        <f t="shared" si="85"/>
        <v>0</v>
      </c>
      <c r="V144" s="221" t="str">
        <f t="shared" si="86"/>
        <v>Yes</v>
      </c>
      <c r="W144" s="223">
        <f t="shared" si="87"/>
        <v>0.11564625850340127</v>
      </c>
      <c r="X144" s="221" t="str">
        <f t="shared" si="88"/>
        <v>Yes</v>
      </c>
      <c r="Y144" s="223">
        <f t="shared" si="89"/>
        <v>3.1446540880503138E-2</v>
      </c>
      <c r="Z144" s="222" t="str">
        <f t="shared" si="90"/>
        <v>Yes</v>
      </c>
      <c r="AA144" s="68">
        <f t="shared" si="91"/>
        <v>3.1446540880503138E-2</v>
      </c>
      <c r="AB144" s="65" t="str">
        <f t="shared" si="92"/>
        <v>No</v>
      </c>
      <c r="AC144" s="68" t="str">
        <f t="shared" si="93"/>
        <v>N/A</v>
      </c>
      <c r="AD144" s="65" t="str">
        <f t="shared" si="94"/>
        <v>No</v>
      </c>
      <c r="AE144" s="68" t="str">
        <f t="shared" si="95"/>
        <v>N/A</v>
      </c>
      <c r="AF144" s="66"/>
    </row>
    <row r="145" spans="1:32">
      <c r="A145" s="66" t="s">
        <v>10</v>
      </c>
      <c r="B145" s="66" t="s">
        <v>28</v>
      </c>
      <c r="C145" s="66" t="str" cm="1">
        <f t="array" ref="C145">_xlfn.IFNA(_xlfn.IFS(B145="Starter","Starters &amp; Sides",B145="Sides","Starters &amp; Sides"),B145)</f>
        <v>Drinks</v>
      </c>
      <c r="D145" s="84" t="s">
        <v>195</v>
      </c>
      <c r="E145" s="74"/>
      <c r="F145" s="4"/>
      <c r="G145" s="4"/>
      <c r="H145" s="4"/>
      <c r="I145" s="4"/>
      <c r="J145" s="4"/>
      <c r="K145" s="15"/>
      <c r="L145" s="4"/>
      <c r="M145" s="4">
        <v>9.9</v>
      </c>
      <c r="N145" s="15">
        <v>9.9</v>
      </c>
      <c r="O145" s="15">
        <v>9.25</v>
      </c>
      <c r="P145" s="15">
        <v>10.199999999999999</v>
      </c>
      <c r="Q145" s="337">
        <v>10.199999999999999</v>
      </c>
      <c r="R145" s="15" t="str">
        <f t="shared" si="82"/>
        <v>Yes</v>
      </c>
      <c r="S145" s="15" t="str">
        <f t="shared" si="83"/>
        <v>No</v>
      </c>
      <c r="T145" s="221" t="str">
        <f t="shared" si="84"/>
        <v>Yes</v>
      </c>
      <c r="U145" s="223">
        <f t="shared" si="85"/>
        <v>0</v>
      </c>
      <c r="V145" s="221" t="str">
        <f t="shared" si="86"/>
        <v>Yes</v>
      </c>
      <c r="W145" s="223">
        <f t="shared" si="87"/>
        <v>0.10270270270270254</v>
      </c>
      <c r="X145" s="221" t="str">
        <f t="shared" si="88"/>
        <v>Yes</v>
      </c>
      <c r="Y145" s="223">
        <f t="shared" si="89"/>
        <v>3.0303030303030276E-2</v>
      </c>
      <c r="Z145" s="222" t="str">
        <f t="shared" si="90"/>
        <v>Yes</v>
      </c>
      <c r="AA145" s="68">
        <f t="shared" si="91"/>
        <v>3.0303030303030276E-2</v>
      </c>
      <c r="AB145" s="65" t="str">
        <f t="shared" si="92"/>
        <v>No</v>
      </c>
      <c r="AC145" s="68" t="str">
        <f t="shared" si="93"/>
        <v>N/A</v>
      </c>
      <c r="AD145" s="65" t="str">
        <f t="shared" si="94"/>
        <v>No</v>
      </c>
      <c r="AE145" s="68" t="str">
        <f t="shared" si="95"/>
        <v>N/A</v>
      </c>
      <c r="AF145" s="66"/>
    </row>
    <row r="146" spans="1:32">
      <c r="A146" s="66" t="s">
        <v>10</v>
      </c>
      <c r="B146" s="66" t="s">
        <v>28</v>
      </c>
      <c r="C146" s="66" t="str" cm="1">
        <f t="array" ref="C146">_xlfn.IFNA(_xlfn.IFS(B146="Starter","Starters &amp; Sides",B146="Sides","Starters &amp; Sides"),B146)</f>
        <v>Drinks</v>
      </c>
      <c r="D146" s="84" t="s">
        <v>196</v>
      </c>
      <c r="E146" s="74"/>
      <c r="F146" s="4"/>
      <c r="G146" s="4"/>
      <c r="H146" s="4"/>
      <c r="I146" s="4"/>
      <c r="J146" s="4"/>
      <c r="K146" s="15"/>
      <c r="L146" s="4"/>
      <c r="M146" s="4">
        <v>29.95</v>
      </c>
      <c r="N146" s="15">
        <v>29.95</v>
      </c>
      <c r="O146" s="15">
        <v>27.55</v>
      </c>
      <c r="P146" s="15">
        <v>30.85</v>
      </c>
      <c r="Q146" s="337">
        <v>29.95</v>
      </c>
      <c r="R146" s="15" t="str">
        <f t="shared" si="82"/>
        <v>Yes</v>
      </c>
      <c r="S146" s="15" t="str">
        <f t="shared" si="83"/>
        <v>No</v>
      </c>
      <c r="T146" s="221" t="str">
        <f t="shared" si="84"/>
        <v>Yes</v>
      </c>
      <c r="U146" s="223">
        <f t="shared" si="85"/>
        <v>-2.9173419773095732E-2</v>
      </c>
      <c r="V146" s="221" t="str">
        <f t="shared" si="86"/>
        <v>Yes</v>
      </c>
      <c r="W146" s="223">
        <f t="shared" si="87"/>
        <v>8.7114337568058087E-2</v>
      </c>
      <c r="X146" s="221" t="str">
        <f t="shared" si="88"/>
        <v>Yes</v>
      </c>
      <c r="Y146" s="223">
        <f t="shared" si="89"/>
        <v>0</v>
      </c>
      <c r="Z146" s="222" t="str">
        <f t="shared" si="90"/>
        <v>Yes</v>
      </c>
      <c r="AA146" s="68">
        <f t="shared" si="91"/>
        <v>0</v>
      </c>
      <c r="AB146" s="65" t="str">
        <f t="shared" si="92"/>
        <v>No</v>
      </c>
      <c r="AC146" s="68" t="str">
        <f t="shared" si="93"/>
        <v>N/A</v>
      </c>
      <c r="AD146" s="65" t="str">
        <f t="shared" si="94"/>
        <v>No</v>
      </c>
      <c r="AE146" s="68" t="str">
        <f t="shared" si="95"/>
        <v>N/A</v>
      </c>
      <c r="AF146" s="66"/>
    </row>
    <row r="147" spans="1:32">
      <c r="A147" s="66" t="s">
        <v>10</v>
      </c>
      <c r="B147" s="66" t="s">
        <v>28</v>
      </c>
      <c r="C147" s="66" t="str" cm="1">
        <f t="array" ref="C147">_xlfn.IFNA(_xlfn.IFS(B147="Starter","Starters &amp; Sides",B147="Sides","Starters &amp; Sides"),B147)</f>
        <v>Drinks</v>
      </c>
      <c r="D147" s="84" t="s">
        <v>197</v>
      </c>
      <c r="E147" s="74"/>
      <c r="F147" s="4"/>
      <c r="G147" s="4"/>
      <c r="H147" s="4"/>
      <c r="I147" s="4"/>
      <c r="J147" s="4"/>
      <c r="K147" s="15"/>
      <c r="L147" s="15"/>
      <c r="M147" s="15">
        <v>7.15</v>
      </c>
      <c r="N147" s="15">
        <v>7.15</v>
      </c>
      <c r="O147" s="15">
        <v>8.1999999999999993</v>
      </c>
      <c r="P147" s="15">
        <v>7.35</v>
      </c>
      <c r="Q147" s="337">
        <v>7.35</v>
      </c>
      <c r="R147" s="15" t="str">
        <f t="shared" si="82"/>
        <v>Yes</v>
      </c>
      <c r="S147" s="15" t="str">
        <f t="shared" si="83"/>
        <v>No</v>
      </c>
      <c r="T147" s="221" t="str">
        <f t="shared" si="84"/>
        <v>Yes</v>
      </c>
      <c r="U147" s="223">
        <f t="shared" si="85"/>
        <v>0</v>
      </c>
      <c r="V147" s="221" t="str">
        <f t="shared" si="86"/>
        <v>Yes</v>
      </c>
      <c r="W147" s="223">
        <f t="shared" si="87"/>
        <v>-0.10365853658536583</v>
      </c>
      <c r="X147" s="221" t="str">
        <f t="shared" si="88"/>
        <v>Yes</v>
      </c>
      <c r="Y147" s="223">
        <f t="shared" si="89"/>
        <v>2.7972027972027913E-2</v>
      </c>
      <c r="Z147" s="222" t="str">
        <f t="shared" si="90"/>
        <v>Yes</v>
      </c>
      <c r="AA147" s="68">
        <f t="shared" si="91"/>
        <v>2.7972027972027913E-2</v>
      </c>
      <c r="AB147" s="65" t="str">
        <f t="shared" si="92"/>
        <v>No</v>
      </c>
      <c r="AC147" s="68" t="str">
        <f t="shared" si="93"/>
        <v>N/A</v>
      </c>
      <c r="AD147" s="65" t="str">
        <f t="shared" si="94"/>
        <v>No</v>
      </c>
      <c r="AE147" s="68" t="str">
        <f t="shared" si="95"/>
        <v>N/A</v>
      </c>
      <c r="AF147" s="66"/>
    </row>
    <row r="148" spans="1:32">
      <c r="A148" s="66" t="s">
        <v>10</v>
      </c>
      <c r="B148" s="66" t="s">
        <v>28</v>
      </c>
      <c r="C148" s="66" t="str" cm="1">
        <f t="array" ref="C148">_xlfn.IFNA(_xlfn.IFS(B148="Starter","Starters &amp; Sides",B148="Sides","Starters &amp; Sides"),B148)</f>
        <v>Drinks</v>
      </c>
      <c r="D148" s="84" t="s">
        <v>198</v>
      </c>
      <c r="E148" s="74"/>
      <c r="F148" s="4"/>
      <c r="G148" s="4"/>
      <c r="H148" s="4"/>
      <c r="I148" s="4"/>
      <c r="J148" s="4"/>
      <c r="K148" s="15"/>
      <c r="L148" s="15"/>
      <c r="M148" s="15">
        <v>8.9499999999999993</v>
      </c>
      <c r="N148" s="15">
        <v>8.9499999999999993</v>
      </c>
      <c r="O148" s="15">
        <v>10.199999999999999</v>
      </c>
      <c r="P148" s="15">
        <v>9.25</v>
      </c>
      <c r="Q148" s="337">
        <v>9.25</v>
      </c>
      <c r="R148" s="15" t="str">
        <f t="shared" si="82"/>
        <v>Yes</v>
      </c>
      <c r="S148" s="15" t="str">
        <f t="shared" si="83"/>
        <v>No</v>
      </c>
      <c r="T148" s="221" t="str">
        <f t="shared" si="84"/>
        <v>Yes</v>
      </c>
      <c r="U148" s="223">
        <f t="shared" si="85"/>
        <v>0</v>
      </c>
      <c r="V148" s="221" t="str">
        <f t="shared" si="86"/>
        <v>Yes</v>
      </c>
      <c r="W148" s="223">
        <f t="shared" si="87"/>
        <v>-9.3137254901960675E-2</v>
      </c>
      <c r="X148" s="221" t="str">
        <f t="shared" si="88"/>
        <v>Yes</v>
      </c>
      <c r="Y148" s="223">
        <f t="shared" si="89"/>
        <v>3.3519553072625774E-2</v>
      </c>
      <c r="Z148" s="222" t="str">
        <f t="shared" si="90"/>
        <v>Yes</v>
      </c>
      <c r="AA148" s="68">
        <f t="shared" si="91"/>
        <v>3.3519553072625774E-2</v>
      </c>
      <c r="AB148" s="65" t="str">
        <f t="shared" si="92"/>
        <v>No</v>
      </c>
      <c r="AC148" s="68" t="str">
        <f t="shared" si="93"/>
        <v>N/A</v>
      </c>
      <c r="AD148" s="65" t="str">
        <f t="shared" si="94"/>
        <v>No</v>
      </c>
      <c r="AE148" s="68" t="str">
        <f t="shared" si="95"/>
        <v>N/A</v>
      </c>
      <c r="AF148" s="66"/>
    </row>
    <row r="149" spans="1:32">
      <c r="A149" s="66" t="s">
        <v>10</v>
      </c>
      <c r="B149" s="66" t="s">
        <v>28</v>
      </c>
      <c r="C149" s="66" t="str" cm="1">
        <f t="array" ref="C149">_xlfn.IFNA(_xlfn.IFS(B149="Starter","Starters &amp; Sides",B149="Sides","Starters &amp; Sides"),B149)</f>
        <v>Drinks</v>
      </c>
      <c r="D149" s="84" t="s">
        <v>199</v>
      </c>
      <c r="E149" s="74"/>
      <c r="F149" s="4"/>
      <c r="G149" s="4"/>
      <c r="H149" s="4"/>
      <c r="I149" s="4"/>
      <c r="J149" s="4"/>
      <c r="K149" s="15"/>
      <c r="L149" s="4"/>
      <c r="M149" s="4">
        <v>26.75</v>
      </c>
      <c r="N149" s="15">
        <v>26.75</v>
      </c>
      <c r="O149" s="15">
        <v>30.85</v>
      </c>
      <c r="P149" s="15">
        <v>27.55</v>
      </c>
      <c r="Q149" s="337">
        <v>26.95</v>
      </c>
      <c r="R149" s="15" t="str">
        <f t="shared" si="82"/>
        <v>Yes</v>
      </c>
      <c r="S149" s="15" t="str">
        <f t="shared" si="83"/>
        <v>No</v>
      </c>
      <c r="T149" s="221" t="str">
        <f t="shared" si="84"/>
        <v>Yes</v>
      </c>
      <c r="U149" s="223">
        <f t="shared" si="85"/>
        <v>-2.1778584392014522E-2</v>
      </c>
      <c r="V149" s="221" t="str">
        <f t="shared" si="86"/>
        <v>Yes</v>
      </c>
      <c r="W149" s="223">
        <f t="shared" si="87"/>
        <v>-0.12641815235008114</v>
      </c>
      <c r="X149" s="221" t="str">
        <f t="shared" si="88"/>
        <v>Yes</v>
      </c>
      <c r="Y149" s="223">
        <f t="shared" si="89"/>
        <v>7.4766355140185592E-3</v>
      </c>
      <c r="Z149" s="222" t="str">
        <f t="shared" si="90"/>
        <v>Yes</v>
      </c>
      <c r="AA149" s="68">
        <f t="shared" si="91"/>
        <v>7.4766355140185592E-3</v>
      </c>
      <c r="AB149" s="65" t="str">
        <f t="shared" si="92"/>
        <v>No</v>
      </c>
      <c r="AC149" s="68" t="str">
        <f t="shared" si="93"/>
        <v>N/A</v>
      </c>
      <c r="AD149" s="65" t="str">
        <f t="shared" si="94"/>
        <v>No</v>
      </c>
      <c r="AE149" s="68" t="str">
        <f t="shared" si="95"/>
        <v>N/A</v>
      </c>
      <c r="AF149" s="66"/>
    </row>
    <row r="150" spans="1:32" hidden="1">
      <c r="A150" s="66" t="s">
        <v>10</v>
      </c>
      <c r="B150" s="66" t="s">
        <v>28</v>
      </c>
      <c r="C150" s="66" t="str" cm="1">
        <f t="array" ref="C150">_xlfn.IFNA(_xlfn.IFS(B150="Starter","Starters &amp; Sides",B150="Sides","Starters &amp; Sides"),B150)</f>
        <v>Drinks</v>
      </c>
      <c r="D150" s="84" t="s">
        <v>200</v>
      </c>
      <c r="E150" s="74"/>
      <c r="F150" s="4"/>
      <c r="G150" s="4"/>
      <c r="H150" s="4"/>
      <c r="I150" s="4"/>
      <c r="J150" s="4"/>
      <c r="K150" s="15"/>
      <c r="L150" s="4"/>
      <c r="M150" s="4">
        <v>23.25</v>
      </c>
      <c r="N150" s="15">
        <v>23.25</v>
      </c>
      <c r="O150" s="15">
        <v>23.95</v>
      </c>
      <c r="P150" s="15"/>
      <c r="Q150" s="337"/>
      <c r="R150" s="15" t="str">
        <f t="shared" si="82"/>
        <v>No</v>
      </c>
      <c r="S150" s="15" t="str">
        <f t="shared" si="83"/>
        <v>No</v>
      </c>
      <c r="T150" s="221" t="str">
        <f t="shared" si="84"/>
        <v>No</v>
      </c>
      <c r="U150" s="223" t="str">
        <f t="shared" si="85"/>
        <v>N/A</v>
      </c>
      <c r="V150" s="221" t="str">
        <f t="shared" si="86"/>
        <v>No</v>
      </c>
      <c r="W150" s="223" t="str">
        <f t="shared" si="87"/>
        <v>N/A</v>
      </c>
      <c r="X150" s="221" t="str">
        <f t="shared" si="88"/>
        <v>No</v>
      </c>
      <c r="Y150" s="223" t="str">
        <f t="shared" si="89"/>
        <v>N/A</v>
      </c>
      <c r="Z150" s="222" t="str">
        <f t="shared" si="90"/>
        <v>No</v>
      </c>
      <c r="AA150" s="68" t="str">
        <f t="shared" si="91"/>
        <v>N/A</v>
      </c>
      <c r="AB150" s="65" t="str">
        <f t="shared" si="92"/>
        <v>No</v>
      </c>
      <c r="AC150" s="68" t="str">
        <f t="shared" si="93"/>
        <v>N/A</v>
      </c>
      <c r="AD150" s="65" t="str">
        <f t="shared" si="94"/>
        <v>No</v>
      </c>
      <c r="AE150" s="68" t="str">
        <f t="shared" si="95"/>
        <v>N/A</v>
      </c>
      <c r="AF150" s="66"/>
    </row>
    <row r="151" spans="1:32" hidden="1">
      <c r="A151" s="66" t="s">
        <v>10</v>
      </c>
      <c r="B151" s="66" t="s">
        <v>28</v>
      </c>
      <c r="C151" s="66" t="str" cm="1">
        <f t="array" ref="C151">_xlfn.IFNA(_xlfn.IFS(B151="Starter","Starters &amp; Sides",B151="Sides","Starters &amp; Sides"),B151)</f>
        <v>Drinks</v>
      </c>
      <c r="D151" s="84" t="s">
        <v>201</v>
      </c>
      <c r="E151" s="74"/>
      <c r="F151" s="4"/>
      <c r="G151" s="4"/>
      <c r="H151" s="4"/>
      <c r="I151" s="4"/>
      <c r="J151" s="4"/>
      <c r="K151" s="15"/>
      <c r="L151" s="4"/>
      <c r="M151" s="4">
        <v>30.45</v>
      </c>
      <c r="N151" s="15">
        <v>30.45</v>
      </c>
      <c r="O151" s="15">
        <v>31.35</v>
      </c>
      <c r="P151" s="15"/>
      <c r="Q151" s="337"/>
      <c r="R151" s="15" t="str">
        <f t="shared" si="82"/>
        <v>No</v>
      </c>
      <c r="S151" s="15" t="str">
        <f t="shared" si="83"/>
        <v>No</v>
      </c>
      <c r="T151" s="221" t="str">
        <f t="shared" si="84"/>
        <v>No</v>
      </c>
      <c r="U151" s="223" t="str">
        <f t="shared" si="85"/>
        <v>N/A</v>
      </c>
      <c r="V151" s="221" t="str">
        <f t="shared" si="86"/>
        <v>No</v>
      </c>
      <c r="W151" s="223" t="str">
        <f t="shared" si="87"/>
        <v>N/A</v>
      </c>
      <c r="X151" s="221" t="str">
        <f t="shared" si="88"/>
        <v>No</v>
      </c>
      <c r="Y151" s="223" t="str">
        <f t="shared" si="89"/>
        <v>N/A</v>
      </c>
      <c r="Z151" s="222" t="str">
        <f t="shared" si="90"/>
        <v>No</v>
      </c>
      <c r="AA151" s="68" t="str">
        <f t="shared" si="91"/>
        <v>N/A</v>
      </c>
      <c r="AB151" s="65" t="str">
        <f t="shared" si="92"/>
        <v>No</v>
      </c>
      <c r="AC151" s="68" t="str">
        <f t="shared" si="93"/>
        <v>N/A</v>
      </c>
      <c r="AD151" s="65" t="str">
        <f t="shared" si="94"/>
        <v>No</v>
      </c>
      <c r="AE151" s="68" t="str">
        <f t="shared" si="95"/>
        <v>N/A</v>
      </c>
      <c r="AF151" s="66"/>
    </row>
    <row r="152" spans="1:32">
      <c r="A152" s="66" t="s">
        <v>10</v>
      </c>
      <c r="B152" s="66" t="s">
        <v>28</v>
      </c>
      <c r="C152" s="66" t="str" cm="1">
        <f t="array" ref="C152">_xlfn.IFNA(_xlfn.IFS(B152="Starter","Starters &amp; Sides",B152="Sides","Starters &amp; Sides"),B152)</f>
        <v>Drinks</v>
      </c>
      <c r="D152" s="84" t="s">
        <v>202</v>
      </c>
      <c r="E152" s="74"/>
      <c r="F152" s="4"/>
      <c r="G152" s="4"/>
      <c r="H152" s="4"/>
      <c r="I152" s="4"/>
      <c r="J152" s="4"/>
      <c r="K152" s="15"/>
      <c r="L152" s="4"/>
      <c r="M152" s="4">
        <v>6.95</v>
      </c>
      <c r="N152" s="15">
        <v>6.95</v>
      </c>
      <c r="O152" s="15">
        <v>7.15</v>
      </c>
      <c r="P152" s="15">
        <v>7.15</v>
      </c>
      <c r="Q152" s="337">
        <v>7.35</v>
      </c>
      <c r="R152" s="15" t="str">
        <f t="shared" si="82"/>
        <v>Yes</v>
      </c>
      <c r="S152" s="15" t="str">
        <f t="shared" si="83"/>
        <v>No</v>
      </c>
      <c r="T152" s="221" t="str">
        <f t="shared" si="84"/>
        <v>Yes</v>
      </c>
      <c r="U152" s="223">
        <f t="shared" si="85"/>
        <v>2.7972027972027913E-2</v>
      </c>
      <c r="V152" s="221" t="str">
        <f t="shared" si="86"/>
        <v>Yes</v>
      </c>
      <c r="W152" s="223">
        <f t="shared" si="87"/>
        <v>2.7972027972027913E-2</v>
      </c>
      <c r="X152" s="221" t="str">
        <f t="shared" si="88"/>
        <v>Yes</v>
      </c>
      <c r="Y152" s="223">
        <f t="shared" si="89"/>
        <v>5.7553956834532238E-2</v>
      </c>
      <c r="Z152" s="222" t="str">
        <f t="shared" si="90"/>
        <v>Yes</v>
      </c>
      <c r="AA152" s="68">
        <f t="shared" si="91"/>
        <v>5.7553956834532238E-2</v>
      </c>
      <c r="AB152" s="65" t="str">
        <f t="shared" si="92"/>
        <v>No</v>
      </c>
      <c r="AC152" s="68" t="str">
        <f t="shared" si="93"/>
        <v>N/A</v>
      </c>
      <c r="AD152" s="65" t="str">
        <f t="shared" si="94"/>
        <v>No</v>
      </c>
      <c r="AE152" s="68" t="str">
        <f t="shared" si="95"/>
        <v>N/A</v>
      </c>
      <c r="AF152" s="66"/>
    </row>
    <row r="153" spans="1:32">
      <c r="A153" s="66" t="s">
        <v>10</v>
      </c>
      <c r="B153" s="66" t="s">
        <v>28</v>
      </c>
      <c r="C153" s="66" t="str" cm="1">
        <f t="array" ref="C153">_xlfn.IFNA(_xlfn.IFS(B153="Starter","Starters &amp; Sides",B153="Sides","Starters &amp; Sides"),B153)</f>
        <v>Drinks</v>
      </c>
      <c r="D153" s="84" t="s">
        <v>203</v>
      </c>
      <c r="E153" s="74"/>
      <c r="F153" s="4"/>
      <c r="G153" s="4"/>
      <c r="H153" s="4"/>
      <c r="I153" s="4"/>
      <c r="J153" s="4"/>
      <c r="K153" s="15"/>
      <c r="L153" s="4"/>
      <c r="M153" s="4">
        <v>8.9600000000000009</v>
      </c>
      <c r="N153" s="15">
        <v>8.9600000000000009</v>
      </c>
      <c r="O153" s="15">
        <v>9.25</v>
      </c>
      <c r="P153" s="15">
        <v>9.25</v>
      </c>
      <c r="Q153" s="337">
        <v>9.25</v>
      </c>
      <c r="R153" s="15" t="str">
        <f t="shared" si="82"/>
        <v>Yes</v>
      </c>
      <c r="S153" s="15" t="str">
        <f t="shared" si="83"/>
        <v>No</v>
      </c>
      <c r="T153" s="221" t="str">
        <f t="shared" si="84"/>
        <v>Yes</v>
      </c>
      <c r="U153" s="223">
        <f t="shared" si="85"/>
        <v>0</v>
      </c>
      <c r="V153" s="221" t="str">
        <f t="shared" si="86"/>
        <v>Yes</v>
      </c>
      <c r="W153" s="223">
        <f t="shared" si="87"/>
        <v>0</v>
      </c>
      <c r="X153" s="221" t="str">
        <f t="shared" si="88"/>
        <v>Yes</v>
      </c>
      <c r="Y153" s="223">
        <f t="shared" si="89"/>
        <v>3.2366071428571397E-2</v>
      </c>
      <c r="Z153" s="222" t="str">
        <f t="shared" si="90"/>
        <v>Yes</v>
      </c>
      <c r="AA153" s="68">
        <f t="shared" si="91"/>
        <v>3.2366071428571397E-2</v>
      </c>
      <c r="AB153" s="65" t="str">
        <f t="shared" si="92"/>
        <v>No</v>
      </c>
      <c r="AC153" s="68" t="str">
        <f t="shared" si="93"/>
        <v>N/A</v>
      </c>
      <c r="AD153" s="65" t="str">
        <f t="shared" si="94"/>
        <v>No</v>
      </c>
      <c r="AE153" s="68" t="str">
        <f t="shared" si="95"/>
        <v>N/A</v>
      </c>
      <c r="AF153" s="66"/>
    </row>
    <row r="154" spans="1:32">
      <c r="A154" s="66" t="s">
        <v>10</v>
      </c>
      <c r="B154" s="66" t="s">
        <v>28</v>
      </c>
      <c r="C154" s="66" t="str" cm="1">
        <f t="array" ref="C154">_xlfn.IFNA(_xlfn.IFS(B154="Starter","Starters &amp; Sides",B154="Sides","Starters &amp; Sides"),B154)</f>
        <v>Drinks</v>
      </c>
      <c r="D154" s="84" t="s">
        <v>204</v>
      </c>
      <c r="E154" s="74"/>
      <c r="F154" s="4"/>
      <c r="G154" s="4"/>
      <c r="H154" s="4"/>
      <c r="I154" s="4"/>
      <c r="J154" s="4"/>
      <c r="K154" s="15"/>
      <c r="L154" s="15"/>
      <c r="M154" s="15">
        <v>26.65</v>
      </c>
      <c r="N154" s="15">
        <v>26.65</v>
      </c>
      <c r="O154" s="15">
        <v>27.45</v>
      </c>
      <c r="P154" s="15">
        <v>27.45</v>
      </c>
      <c r="Q154" s="337">
        <v>26.95</v>
      </c>
      <c r="R154" s="15" t="str">
        <f t="shared" si="82"/>
        <v>Yes</v>
      </c>
      <c r="S154" s="15" t="str">
        <f t="shared" si="83"/>
        <v>No</v>
      </c>
      <c r="T154" s="221" t="str">
        <f t="shared" si="84"/>
        <v>Yes</v>
      </c>
      <c r="U154" s="223">
        <f t="shared" si="85"/>
        <v>-1.8214936247723079E-2</v>
      </c>
      <c r="V154" s="221" t="str">
        <f t="shared" si="86"/>
        <v>Yes</v>
      </c>
      <c r="W154" s="223">
        <f t="shared" si="87"/>
        <v>-1.8214936247723079E-2</v>
      </c>
      <c r="X154" s="221" t="str">
        <f t="shared" si="88"/>
        <v>Yes</v>
      </c>
      <c r="Y154" s="223">
        <f t="shared" si="89"/>
        <v>1.1257035647279645E-2</v>
      </c>
      <c r="Z154" s="222" t="str">
        <f t="shared" si="90"/>
        <v>Yes</v>
      </c>
      <c r="AA154" s="68">
        <f t="shared" si="91"/>
        <v>1.1257035647279645E-2</v>
      </c>
      <c r="AB154" s="65" t="str">
        <f t="shared" si="92"/>
        <v>No</v>
      </c>
      <c r="AC154" s="68" t="str">
        <f t="shared" si="93"/>
        <v>N/A</v>
      </c>
      <c r="AD154" s="65" t="str">
        <f t="shared" si="94"/>
        <v>No</v>
      </c>
      <c r="AE154" s="68" t="str">
        <f t="shared" si="95"/>
        <v>N/A</v>
      </c>
      <c r="AF154" s="66"/>
    </row>
    <row r="155" spans="1:32">
      <c r="A155" s="66" t="s">
        <v>10</v>
      </c>
      <c r="B155" s="66" t="s">
        <v>28</v>
      </c>
      <c r="C155" s="66" t="str" cm="1">
        <f t="array" ref="C155">_xlfn.IFNA(_xlfn.IFS(B155="Starter","Starters &amp; Sides",B155="Sides","Starters &amp; Sides"),B155)</f>
        <v>Drinks</v>
      </c>
      <c r="D155" s="84" t="s">
        <v>205</v>
      </c>
      <c r="E155" s="74"/>
      <c r="F155" s="4"/>
      <c r="G155" s="4"/>
      <c r="H155" s="4"/>
      <c r="I155" s="4"/>
      <c r="J155" s="4"/>
      <c r="K155" s="15"/>
      <c r="L155" s="15"/>
      <c r="M155" s="15">
        <v>7.55</v>
      </c>
      <c r="N155" s="15">
        <v>7.55</v>
      </c>
      <c r="O155" s="15">
        <v>7.75</v>
      </c>
      <c r="P155" s="15">
        <v>7.75</v>
      </c>
      <c r="Q155" s="337">
        <v>7.95</v>
      </c>
      <c r="R155" s="15" t="str">
        <f t="shared" si="82"/>
        <v>Yes</v>
      </c>
      <c r="S155" s="15" t="str">
        <f t="shared" si="83"/>
        <v>No</v>
      </c>
      <c r="T155" s="221" t="str">
        <f t="shared" si="84"/>
        <v>Yes</v>
      </c>
      <c r="U155" s="223">
        <f t="shared" si="85"/>
        <v>2.5806451612903292E-2</v>
      </c>
      <c r="V155" s="221" t="str">
        <f t="shared" si="86"/>
        <v>Yes</v>
      </c>
      <c r="W155" s="223">
        <f t="shared" si="87"/>
        <v>2.5806451612903292E-2</v>
      </c>
      <c r="X155" s="221" t="str">
        <f t="shared" si="88"/>
        <v>Yes</v>
      </c>
      <c r="Y155" s="223">
        <f t="shared" si="89"/>
        <v>5.2980132450331174E-2</v>
      </c>
      <c r="Z155" s="222" t="str">
        <f t="shared" si="90"/>
        <v>Yes</v>
      </c>
      <c r="AA155" s="68">
        <f t="shared" si="91"/>
        <v>5.2980132450331174E-2</v>
      </c>
      <c r="AB155" s="65" t="str">
        <f t="shared" si="92"/>
        <v>No</v>
      </c>
      <c r="AC155" s="68" t="str">
        <f t="shared" si="93"/>
        <v>N/A</v>
      </c>
      <c r="AD155" s="65" t="str">
        <f t="shared" si="94"/>
        <v>No</v>
      </c>
      <c r="AE155" s="68" t="str">
        <f t="shared" si="95"/>
        <v>N/A</v>
      </c>
      <c r="AF155" s="66"/>
    </row>
    <row r="156" spans="1:32">
      <c r="A156" s="66" t="s">
        <v>10</v>
      </c>
      <c r="B156" s="66" t="s">
        <v>28</v>
      </c>
      <c r="C156" s="66" t="str" cm="1">
        <f t="array" ref="C156">_xlfn.IFNA(_xlfn.IFS(B156="Starter","Starters &amp; Sides",B156="Sides","Starters &amp; Sides"),B156)</f>
        <v>Drinks</v>
      </c>
      <c r="D156" s="84" t="s">
        <v>206</v>
      </c>
      <c r="E156" s="74"/>
      <c r="F156" s="4"/>
      <c r="G156" s="4"/>
      <c r="H156" s="4"/>
      <c r="I156" s="4"/>
      <c r="J156" s="4"/>
      <c r="K156" s="15"/>
      <c r="L156" s="15"/>
      <c r="M156" s="15">
        <v>9.4499999999999993</v>
      </c>
      <c r="N156" s="15">
        <v>9.4499999999999993</v>
      </c>
      <c r="O156" s="15">
        <v>9.75</v>
      </c>
      <c r="P156" s="15">
        <v>9.75</v>
      </c>
      <c r="Q156" s="337">
        <v>10.199999999999999</v>
      </c>
      <c r="R156" s="15" t="str">
        <f t="shared" si="82"/>
        <v>Yes</v>
      </c>
      <c r="S156" s="15" t="str">
        <f t="shared" si="83"/>
        <v>No</v>
      </c>
      <c r="T156" s="221" t="str">
        <f t="shared" si="84"/>
        <v>Yes</v>
      </c>
      <c r="U156" s="223">
        <f t="shared" si="85"/>
        <v>4.615384615384599E-2</v>
      </c>
      <c r="V156" s="221" t="str">
        <f t="shared" si="86"/>
        <v>Yes</v>
      </c>
      <c r="W156" s="223">
        <f t="shared" si="87"/>
        <v>4.615384615384599E-2</v>
      </c>
      <c r="X156" s="221" t="str">
        <f t="shared" si="88"/>
        <v>Yes</v>
      </c>
      <c r="Y156" s="223">
        <f t="shared" si="89"/>
        <v>7.9365079365079305E-2</v>
      </c>
      <c r="Z156" s="222" t="str">
        <f t="shared" si="90"/>
        <v>Yes</v>
      </c>
      <c r="AA156" s="68">
        <f t="shared" si="91"/>
        <v>7.9365079365079305E-2</v>
      </c>
      <c r="AB156" s="65" t="str">
        <f t="shared" si="92"/>
        <v>No</v>
      </c>
      <c r="AC156" s="68" t="str">
        <f t="shared" si="93"/>
        <v>N/A</v>
      </c>
      <c r="AD156" s="65" t="str">
        <f t="shared" si="94"/>
        <v>No</v>
      </c>
      <c r="AE156" s="68" t="str">
        <f t="shared" si="95"/>
        <v>N/A</v>
      </c>
      <c r="AF156" s="66"/>
    </row>
    <row r="157" spans="1:32">
      <c r="A157" s="66" t="s">
        <v>10</v>
      </c>
      <c r="B157" s="66" t="s">
        <v>28</v>
      </c>
      <c r="C157" s="66" t="str" cm="1">
        <f t="array" ref="C157">_xlfn.IFNA(_xlfn.IFS(B157="Starter","Starters &amp; Sides",B157="Sides","Starters &amp; Sides"),B157)</f>
        <v>Drinks</v>
      </c>
      <c r="D157" s="84" t="s">
        <v>207</v>
      </c>
      <c r="E157" s="74"/>
      <c r="F157" s="4"/>
      <c r="G157" s="4"/>
      <c r="H157" s="4"/>
      <c r="I157" s="4"/>
      <c r="J157" s="4"/>
      <c r="K157" s="15"/>
      <c r="L157" s="15"/>
      <c r="M157" s="15">
        <v>29.15</v>
      </c>
      <c r="N157" s="15">
        <v>29.15</v>
      </c>
      <c r="O157" s="15">
        <v>30</v>
      </c>
      <c r="P157" s="15">
        <v>30</v>
      </c>
      <c r="Q157" s="337">
        <v>29.95</v>
      </c>
      <c r="R157" s="15" t="str">
        <f t="shared" si="82"/>
        <v>Yes</v>
      </c>
      <c r="S157" s="15" t="str">
        <f t="shared" si="83"/>
        <v>No</v>
      </c>
      <c r="T157" s="221" t="str">
        <f t="shared" si="84"/>
        <v>Yes</v>
      </c>
      <c r="U157" s="223">
        <f t="shared" si="85"/>
        <v>-1.6666666666667052E-3</v>
      </c>
      <c r="V157" s="221" t="str">
        <f t="shared" si="86"/>
        <v>Yes</v>
      </c>
      <c r="W157" s="223">
        <f t="shared" si="87"/>
        <v>-1.6666666666667052E-3</v>
      </c>
      <c r="X157" s="221" t="str">
        <f t="shared" si="88"/>
        <v>Yes</v>
      </c>
      <c r="Y157" s="223">
        <f t="shared" si="89"/>
        <v>2.7444253859348233E-2</v>
      </c>
      <c r="Z157" s="222" t="str">
        <f t="shared" si="90"/>
        <v>Yes</v>
      </c>
      <c r="AA157" s="68">
        <f t="shared" si="91"/>
        <v>2.7444253859348233E-2</v>
      </c>
      <c r="AB157" s="65" t="str">
        <f t="shared" si="92"/>
        <v>No</v>
      </c>
      <c r="AC157" s="68" t="str">
        <f t="shared" si="93"/>
        <v>N/A</v>
      </c>
      <c r="AD157" s="65" t="str">
        <f t="shared" si="94"/>
        <v>No</v>
      </c>
      <c r="AE157" s="68" t="str">
        <f t="shared" si="95"/>
        <v>N/A</v>
      </c>
      <c r="AF157" s="66"/>
    </row>
    <row r="158" spans="1:32" ht="14.5" customHeight="1">
      <c r="A158" s="66" t="s">
        <v>10</v>
      </c>
      <c r="B158" s="66" t="s">
        <v>28</v>
      </c>
      <c r="C158" s="66" t="str" cm="1">
        <f t="array" ref="C158">_xlfn.IFNA(_xlfn.IFS(B158="Starter","Starters &amp; Sides",B158="Sides","Starters &amp; Sides"),B158)</f>
        <v>Drinks</v>
      </c>
      <c r="D158" s="84" t="s">
        <v>208</v>
      </c>
      <c r="E158" s="74"/>
      <c r="F158" s="4"/>
      <c r="G158" s="4"/>
      <c r="H158" s="4"/>
      <c r="I158" s="4"/>
      <c r="J158" s="4"/>
      <c r="K158" s="15"/>
      <c r="L158" s="4"/>
      <c r="M158" s="4">
        <v>7.45</v>
      </c>
      <c r="N158" s="15">
        <v>7.45</v>
      </c>
      <c r="O158" s="15">
        <v>7.65</v>
      </c>
      <c r="P158" s="15">
        <v>7.65</v>
      </c>
      <c r="Q158" s="337">
        <v>7.65</v>
      </c>
      <c r="R158" s="15" t="str">
        <f t="shared" si="82"/>
        <v>Yes</v>
      </c>
      <c r="S158" s="15" t="str">
        <f t="shared" si="83"/>
        <v>No</v>
      </c>
      <c r="T158" s="221" t="str">
        <f t="shared" si="84"/>
        <v>Yes</v>
      </c>
      <c r="U158" s="223">
        <f t="shared" si="85"/>
        <v>0</v>
      </c>
      <c r="V158" s="221" t="str">
        <f t="shared" si="86"/>
        <v>Yes</v>
      </c>
      <c r="W158" s="223">
        <f t="shared" si="87"/>
        <v>0</v>
      </c>
      <c r="X158" s="221" t="str">
        <f t="shared" si="88"/>
        <v>Yes</v>
      </c>
      <c r="Y158" s="223">
        <f t="shared" si="89"/>
        <v>2.6845637583892579E-2</v>
      </c>
      <c r="Z158" s="222" t="str">
        <f t="shared" si="90"/>
        <v>Yes</v>
      </c>
      <c r="AA158" s="68">
        <f t="shared" si="91"/>
        <v>2.6845637583892579E-2</v>
      </c>
      <c r="AB158" s="65" t="str">
        <f t="shared" si="92"/>
        <v>No</v>
      </c>
      <c r="AC158" s="68" t="str">
        <f t="shared" si="93"/>
        <v>N/A</v>
      </c>
      <c r="AD158" s="65" t="str">
        <f t="shared" si="94"/>
        <v>No</v>
      </c>
      <c r="AE158" s="68" t="str">
        <f t="shared" si="95"/>
        <v>N/A</v>
      </c>
      <c r="AF158" s="66"/>
    </row>
    <row r="159" spans="1:32">
      <c r="A159" s="66" t="s">
        <v>10</v>
      </c>
      <c r="B159" s="66" t="s">
        <v>28</v>
      </c>
      <c r="C159" s="66" t="str" cm="1">
        <f t="array" ref="C159">_xlfn.IFNA(_xlfn.IFS(B159="Starter","Starters &amp; Sides",B159="Sides","Starters &amp; Sides"),B159)</f>
        <v>Drinks</v>
      </c>
      <c r="D159" s="84" t="s">
        <v>209</v>
      </c>
      <c r="E159" s="74"/>
      <c r="F159" s="4"/>
      <c r="G159" s="4"/>
      <c r="H159" s="4"/>
      <c r="I159" s="4"/>
      <c r="J159" s="4"/>
      <c r="K159" s="15"/>
      <c r="L159" s="15"/>
      <c r="M159" s="15">
        <v>9.25</v>
      </c>
      <c r="N159" s="15">
        <v>9.25</v>
      </c>
      <c r="O159" s="15">
        <v>9.5500000000000007</v>
      </c>
      <c r="P159" s="15">
        <v>9.5500000000000007</v>
      </c>
      <c r="Q159" s="337">
        <v>9.5500000000000007</v>
      </c>
      <c r="R159" s="15" t="str">
        <f t="shared" si="82"/>
        <v>Yes</v>
      </c>
      <c r="S159" s="15" t="str">
        <f t="shared" si="83"/>
        <v>No</v>
      </c>
      <c r="T159" s="221" t="str">
        <f t="shared" si="84"/>
        <v>Yes</v>
      </c>
      <c r="U159" s="223">
        <f t="shared" si="85"/>
        <v>0</v>
      </c>
      <c r="V159" s="221" t="str">
        <f t="shared" si="86"/>
        <v>Yes</v>
      </c>
      <c r="W159" s="223">
        <f t="shared" si="87"/>
        <v>0</v>
      </c>
      <c r="X159" s="221" t="str">
        <f t="shared" si="88"/>
        <v>Yes</v>
      </c>
      <c r="Y159" s="223">
        <f t="shared" si="89"/>
        <v>3.2432432432432545E-2</v>
      </c>
      <c r="Z159" s="222" t="str">
        <f t="shared" si="90"/>
        <v>Yes</v>
      </c>
      <c r="AA159" s="68">
        <f t="shared" si="91"/>
        <v>3.2432432432432545E-2</v>
      </c>
      <c r="AB159" s="65" t="str">
        <f t="shared" si="92"/>
        <v>No</v>
      </c>
      <c r="AC159" s="68" t="str">
        <f t="shared" si="93"/>
        <v>N/A</v>
      </c>
      <c r="AD159" s="65" t="str">
        <f t="shared" si="94"/>
        <v>No</v>
      </c>
      <c r="AE159" s="68" t="str">
        <f t="shared" si="95"/>
        <v>N/A</v>
      </c>
      <c r="AF159" s="66"/>
    </row>
    <row r="160" spans="1:32">
      <c r="A160" s="66" t="s">
        <v>10</v>
      </c>
      <c r="B160" s="66" t="s">
        <v>28</v>
      </c>
      <c r="C160" s="66" t="str" cm="1">
        <f t="array" ref="C160">_xlfn.IFNA(_xlfn.IFS(B160="Starter","Starters &amp; Sides",B160="Sides","Starters &amp; Sides"),B160)</f>
        <v>Drinks</v>
      </c>
      <c r="D160" s="84" t="s">
        <v>210</v>
      </c>
      <c r="E160" s="74"/>
      <c r="F160" s="4"/>
      <c r="G160" s="4"/>
      <c r="H160" s="4"/>
      <c r="I160" s="4"/>
      <c r="J160" s="4"/>
      <c r="K160" s="15"/>
      <c r="L160" s="15"/>
      <c r="M160" s="15">
        <v>26.95</v>
      </c>
      <c r="N160" s="15">
        <v>26.95</v>
      </c>
      <c r="O160" s="15">
        <v>27.75</v>
      </c>
      <c r="P160" s="15">
        <v>27.75</v>
      </c>
      <c r="Q160" s="337">
        <v>26.95</v>
      </c>
      <c r="R160" s="15" t="str">
        <f t="shared" si="82"/>
        <v>Yes</v>
      </c>
      <c r="S160" s="15" t="str">
        <f t="shared" si="83"/>
        <v>No</v>
      </c>
      <c r="T160" s="221" t="str">
        <f t="shared" si="84"/>
        <v>Yes</v>
      </c>
      <c r="U160" s="223">
        <f t="shared" si="85"/>
        <v>-2.8828828828828867E-2</v>
      </c>
      <c r="V160" s="221" t="str">
        <f t="shared" si="86"/>
        <v>Yes</v>
      </c>
      <c r="W160" s="223">
        <f t="shared" si="87"/>
        <v>-2.8828828828828867E-2</v>
      </c>
      <c r="X160" s="221" t="str">
        <f t="shared" si="88"/>
        <v>Yes</v>
      </c>
      <c r="Y160" s="223">
        <f t="shared" si="89"/>
        <v>0</v>
      </c>
      <c r="Z160" s="222" t="str">
        <f t="shared" si="90"/>
        <v>Yes</v>
      </c>
      <c r="AA160" s="68">
        <f t="shared" si="91"/>
        <v>0</v>
      </c>
      <c r="AB160" s="65" t="str">
        <f t="shared" si="92"/>
        <v>No</v>
      </c>
      <c r="AC160" s="68" t="str">
        <f t="shared" si="93"/>
        <v>N/A</v>
      </c>
      <c r="AD160" s="65" t="str">
        <f t="shared" si="94"/>
        <v>No</v>
      </c>
      <c r="AE160" s="68" t="str">
        <f t="shared" si="95"/>
        <v>N/A</v>
      </c>
      <c r="AF160" s="66"/>
    </row>
    <row r="161" spans="1:32">
      <c r="A161" s="66" t="s">
        <v>10</v>
      </c>
      <c r="B161" s="66" t="s">
        <v>28</v>
      </c>
      <c r="C161" s="66" t="str" cm="1">
        <f t="array" ref="C161">_xlfn.IFNA(_xlfn.IFS(B161="Starter","Starters &amp; Sides",B161="Sides","Starters &amp; Sides"),B161)</f>
        <v>Drinks</v>
      </c>
      <c r="D161" s="84" t="s">
        <v>211</v>
      </c>
      <c r="E161" s="74"/>
      <c r="F161" s="4"/>
      <c r="G161" s="4"/>
      <c r="H161" s="4"/>
      <c r="I161" s="4"/>
      <c r="J161" s="4"/>
      <c r="K161" s="15"/>
      <c r="L161" s="15"/>
      <c r="M161" s="15">
        <v>7.95</v>
      </c>
      <c r="N161" s="15">
        <v>7.95</v>
      </c>
      <c r="O161" s="15">
        <v>8.1999999999999993</v>
      </c>
      <c r="P161" s="15">
        <v>8.1999999999999993</v>
      </c>
      <c r="Q161" s="337">
        <v>8.1999999999999993</v>
      </c>
      <c r="R161" s="15" t="str">
        <f t="shared" si="82"/>
        <v>Yes</v>
      </c>
      <c r="S161" s="15" t="str">
        <f t="shared" si="83"/>
        <v>No</v>
      </c>
      <c r="T161" s="221" t="str">
        <f t="shared" si="84"/>
        <v>Yes</v>
      </c>
      <c r="U161" s="223">
        <f t="shared" si="85"/>
        <v>0</v>
      </c>
      <c r="V161" s="221" t="str">
        <f t="shared" si="86"/>
        <v>Yes</v>
      </c>
      <c r="W161" s="223">
        <f t="shared" si="87"/>
        <v>0</v>
      </c>
      <c r="X161" s="221" t="str">
        <f t="shared" si="88"/>
        <v>Yes</v>
      </c>
      <c r="Y161" s="223">
        <f t="shared" si="89"/>
        <v>3.1446540880503138E-2</v>
      </c>
      <c r="Z161" s="222" t="str">
        <f t="shared" si="90"/>
        <v>Yes</v>
      </c>
      <c r="AA161" s="68">
        <f t="shared" si="91"/>
        <v>3.1446540880503138E-2</v>
      </c>
      <c r="AB161" s="65" t="str">
        <f t="shared" si="92"/>
        <v>No</v>
      </c>
      <c r="AC161" s="68" t="str">
        <f t="shared" si="93"/>
        <v>N/A</v>
      </c>
      <c r="AD161" s="65" t="str">
        <f t="shared" si="94"/>
        <v>No</v>
      </c>
      <c r="AE161" s="68" t="str">
        <f t="shared" si="95"/>
        <v>N/A</v>
      </c>
      <c r="AF161" s="66"/>
    </row>
    <row r="162" spans="1:32">
      <c r="A162" s="66" t="s">
        <v>10</v>
      </c>
      <c r="B162" s="66" t="s">
        <v>28</v>
      </c>
      <c r="C162" s="66" t="str" cm="1">
        <f t="array" ref="C162">_xlfn.IFNA(_xlfn.IFS(B162="Starter","Starters &amp; Sides",B162="Sides","Starters &amp; Sides"),B162)</f>
        <v>Drinks</v>
      </c>
      <c r="D162" s="84" t="s">
        <v>212</v>
      </c>
      <c r="E162" s="74"/>
      <c r="F162" s="4"/>
      <c r="G162" s="4"/>
      <c r="H162" s="4"/>
      <c r="I162" s="4"/>
      <c r="J162" s="4"/>
      <c r="K162" s="15"/>
      <c r="L162" s="15"/>
      <c r="M162" s="15">
        <v>33.950000000000003</v>
      </c>
      <c r="N162" s="15">
        <v>33.950000000000003</v>
      </c>
      <c r="O162" s="15">
        <v>34.950000000000003</v>
      </c>
      <c r="P162" s="15">
        <v>34.950000000000003</v>
      </c>
      <c r="Q162" s="337">
        <v>34.950000000000003</v>
      </c>
      <c r="R162" s="15" t="str">
        <f t="shared" si="82"/>
        <v>Yes</v>
      </c>
      <c r="S162" s="15" t="str">
        <f t="shared" si="83"/>
        <v>No</v>
      </c>
      <c r="T162" s="221" t="str">
        <f t="shared" si="84"/>
        <v>Yes</v>
      </c>
      <c r="U162" s="223">
        <f t="shared" si="85"/>
        <v>0</v>
      </c>
      <c r="V162" s="221" t="str">
        <f t="shared" si="86"/>
        <v>Yes</v>
      </c>
      <c r="W162" s="223">
        <f t="shared" si="87"/>
        <v>0</v>
      </c>
      <c r="X162" s="221" t="str">
        <f t="shared" si="88"/>
        <v>Yes</v>
      </c>
      <c r="Y162" s="223">
        <f t="shared" si="89"/>
        <v>2.9455081001472649E-2</v>
      </c>
      <c r="Z162" s="222" t="str">
        <f t="shared" si="90"/>
        <v>Yes</v>
      </c>
      <c r="AA162" s="68">
        <f t="shared" si="91"/>
        <v>2.9455081001472649E-2</v>
      </c>
      <c r="AB162" s="65" t="str">
        <f t="shared" si="92"/>
        <v>No</v>
      </c>
      <c r="AC162" s="68" t="str">
        <f t="shared" si="93"/>
        <v>N/A</v>
      </c>
      <c r="AD162" s="65" t="str">
        <f t="shared" si="94"/>
        <v>No</v>
      </c>
      <c r="AE162" s="68" t="str">
        <f t="shared" si="95"/>
        <v>N/A</v>
      </c>
      <c r="AF162" s="66"/>
    </row>
    <row r="163" spans="1:32" hidden="1">
      <c r="A163" s="66" t="s">
        <v>10</v>
      </c>
      <c r="B163" s="66" t="s">
        <v>28</v>
      </c>
      <c r="C163" s="66" t="str" cm="1">
        <f t="array" ref="C163">_xlfn.IFNA(_xlfn.IFS(B163="Starter","Starters &amp; Sides",B163="Sides","Starters &amp; Sides"),B163)</f>
        <v>Drinks</v>
      </c>
      <c r="D163" s="84" t="s">
        <v>213</v>
      </c>
      <c r="E163" s="74"/>
      <c r="F163" s="4"/>
      <c r="G163" s="4"/>
      <c r="H163" s="4"/>
      <c r="I163" s="4"/>
      <c r="J163" s="4"/>
      <c r="K163" s="15"/>
      <c r="L163" s="15"/>
      <c r="M163" s="15">
        <v>7.75</v>
      </c>
      <c r="N163" s="15">
        <v>7.75</v>
      </c>
      <c r="O163" s="15">
        <v>8</v>
      </c>
      <c r="P163" s="15"/>
      <c r="Q163" s="337"/>
      <c r="R163" s="15" t="str">
        <f t="shared" si="82"/>
        <v>No</v>
      </c>
      <c r="S163" s="15" t="str">
        <f t="shared" si="83"/>
        <v>No</v>
      </c>
      <c r="T163" s="221" t="str">
        <f t="shared" si="84"/>
        <v>No</v>
      </c>
      <c r="U163" s="223" t="str">
        <f t="shared" si="85"/>
        <v>N/A</v>
      </c>
      <c r="V163" s="221" t="str">
        <f t="shared" si="86"/>
        <v>No</v>
      </c>
      <c r="W163" s="223" t="str">
        <f t="shared" si="87"/>
        <v>N/A</v>
      </c>
      <c r="X163" s="221" t="str">
        <f t="shared" si="88"/>
        <v>No</v>
      </c>
      <c r="Y163" s="223" t="str">
        <f t="shared" si="89"/>
        <v>N/A</v>
      </c>
      <c r="Z163" s="222" t="str">
        <f t="shared" si="90"/>
        <v>No</v>
      </c>
      <c r="AA163" s="68" t="str">
        <f t="shared" si="91"/>
        <v>N/A</v>
      </c>
      <c r="AB163" s="65" t="str">
        <f t="shared" si="92"/>
        <v>No</v>
      </c>
      <c r="AC163" s="68" t="str">
        <f t="shared" si="93"/>
        <v>N/A</v>
      </c>
      <c r="AD163" s="65" t="str">
        <f t="shared" si="94"/>
        <v>No</v>
      </c>
      <c r="AE163" s="68" t="str">
        <f t="shared" si="95"/>
        <v>N/A</v>
      </c>
      <c r="AF163" s="66"/>
    </row>
    <row r="164" spans="1:32" hidden="1">
      <c r="A164" s="66" t="s">
        <v>10</v>
      </c>
      <c r="B164" s="66" t="s">
        <v>28</v>
      </c>
      <c r="C164" s="66" t="str" cm="1">
        <f t="array" ref="C164">_xlfn.IFNA(_xlfn.IFS(B164="Starter","Starters &amp; Sides",B164="Sides","Starters &amp; Sides"),B164)</f>
        <v>Drinks</v>
      </c>
      <c r="D164" s="84" t="s">
        <v>214</v>
      </c>
      <c r="E164" s="74"/>
      <c r="F164" s="4"/>
      <c r="G164" s="4"/>
      <c r="H164" s="4"/>
      <c r="I164" s="4"/>
      <c r="J164" s="4"/>
      <c r="K164" s="15"/>
      <c r="L164" s="15"/>
      <c r="M164" s="15">
        <v>33.950000000000003</v>
      </c>
      <c r="N164" s="15">
        <v>33.950000000000003</v>
      </c>
      <c r="O164" s="15">
        <v>34.950000000000003</v>
      </c>
      <c r="P164" s="15"/>
      <c r="Q164" s="337"/>
      <c r="R164" s="15" t="str">
        <f t="shared" si="82"/>
        <v>No</v>
      </c>
      <c r="S164" s="15" t="str">
        <f t="shared" si="83"/>
        <v>No</v>
      </c>
      <c r="T164" s="221" t="str">
        <f t="shared" si="84"/>
        <v>No</v>
      </c>
      <c r="U164" s="223" t="str">
        <f t="shared" si="85"/>
        <v>N/A</v>
      </c>
      <c r="V164" s="221" t="str">
        <f t="shared" si="86"/>
        <v>No</v>
      </c>
      <c r="W164" s="223" t="str">
        <f t="shared" si="87"/>
        <v>N/A</v>
      </c>
      <c r="X164" s="221" t="str">
        <f t="shared" si="88"/>
        <v>No</v>
      </c>
      <c r="Y164" s="223" t="str">
        <f t="shared" si="89"/>
        <v>N/A</v>
      </c>
      <c r="Z164" s="222" t="str">
        <f t="shared" si="90"/>
        <v>No</v>
      </c>
      <c r="AA164" s="68" t="str">
        <f t="shared" si="91"/>
        <v>N/A</v>
      </c>
      <c r="AB164" s="65" t="str">
        <f t="shared" si="92"/>
        <v>No</v>
      </c>
      <c r="AC164" s="68" t="str">
        <f t="shared" si="93"/>
        <v>N/A</v>
      </c>
      <c r="AD164" s="65" t="str">
        <f t="shared" si="94"/>
        <v>No</v>
      </c>
      <c r="AE164" s="68" t="str">
        <f t="shared" si="95"/>
        <v>N/A</v>
      </c>
      <c r="AF164" s="66"/>
    </row>
    <row r="165" spans="1:32">
      <c r="A165" s="66" t="s">
        <v>10</v>
      </c>
      <c r="B165" s="66" t="s">
        <v>28</v>
      </c>
      <c r="C165" s="66" t="str" cm="1">
        <f t="array" ref="C165">_xlfn.IFNA(_xlfn.IFS(B165="Starter","Starters &amp; Sides",B165="Sides","Starters &amp; Sides"),B165)</f>
        <v>Drinks</v>
      </c>
      <c r="D165" s="84" t="s">
        <v>215</v>
      </c>
      <c r="E165" s="74"/>
      <c r="F165" s="4"/>
      <c r="G165" s="4"/>
      <c r="H165" s="4"/>
      <c r="I165" s="4"/>
      <c r="J165" s="4"/>
      <c r="K165" s="15"/>
      <c r="L165" s="15"/>
      <c r="M165" s="15">
        <v>5.45</v>
      </c>
      <c r="N165" s="15">
        <v>5.45</v>
      </c>
      <c r="O165" s="15">
        <v>5.6</v>
      </c>
      <c r="P165" s="15">
        <v>5.6</v>
      </c>
      <c r="Q165" s="337">
        <v>5.6</v>
      </c>
      <c r="R165" s="15" t="str">
        <f t="shared" si="82"/>
        <v>Yes</v>
      </c>
      <c r="S165" s="15" t="str">
        <f t="shared" si="83"/>
        <v>No</v>
      </c>
      <c r="T165" s="221" t="str">
        <f t="shared" si="84"/>
        <v>Yes</v>
      </c>
      <c r="U165" s="223">
        <f t="shared" si="85"/>
        <v>0</v>
      </c>
      <c r="V165" s="221" t="str">
        <f t="shared" si="86"/>
        <v>Yes</v>
      </c>
      <c r="W165" s="223">
        <f t="shared" si="87"/>
        <v>0</v>
      </c>
      <c r="X165" s="221" t="str">
        <f t="shared" si="88"/>
        <v>Yes</v>
      </c>
      <c r="Y165" s="223">
        <f t="shared" si="89"/>
        <v>2.7522935779816349E-2</v>
      </c>
      <c r="Z165" s="222" t="str">
        <f t="shared" si="90"/>
        <v>Yes</v>
      </c>
      <c r="AA165" s="68">
        <f t="shared" si="91"/>
        <v>2.7522935779816349E-2</v>
      </c>
      <c r="AB165" s="65" t="str">
        <f t="shared" si="92"/>
        <v>No</v>
      </c>
      <c r="AC165" s="68" t="str">
        <f t="shared" si="93"/>
        <v>N/A</v>
      </c>
      <c r="AD165" s="65" t="str">
        <f t="shared" si="94"/>
        <v>No</v>
      </c>
      <c r="AE165" s="68" t="str">
        <f t="shared" si="95"/>
        <v>N/A</v>
      </c>
      <c r="AF165" s="66"/>
    </row>
    <row r="166" spans="1:32">
      <c r="A166" s="66" t="s">
        <v>10</v>
      </c>
      <c r="B166" s="66" t="s">
        <v>28</v>
      </c>
      <c r="C166" s="66" t="str" cm="1">
        <f t="array" ref="C166">_xlfn.IFNA(_xlfn.IFS(B166="Starter","Starters &amp; Sides",B166="Sides","Starters &amp; Sides"),B166)</f>
        <v>Drinks</v>
      </c>
      <c r="D166" s="84" t="s">
        <v>216</v>
      </c>
      <c r="E166" s="74"/>
      <c r="F166" s="4"/>
      <c r="G166" s="4"/>
      <c r="H166" s="4"/>
      <c r="I166" s="4"/>
      <c r="J166" s="4"/>
      <c r="K166" s="15"/>
      <c r="L166" s="15"/>
      <c r="M166" s="15">
        <v>5.45</v>
      </c>
      <c r="N166" s="15">
        <v>5.45</v>
      </c>
      <c r="O166" s="15">
        <v>5.6</v>
      </c>
      <c r="P166" s="15">
        <v>5.6</v>
      </c>
      <c r="Q166" s="337">
        <v>5.6</v>
      </c>
      <c r="R166" s="15" t="str">
        <f t="shared" si="82"/>
        <v>Yes</v>
      </c>
      <c r="S166" s="15" t="str">
        <f t="shared" si="83"/>
        <v>No</v>
      </c>
      <c r="T166" s="221" t="str">
        <f t="shared" si="84"/>
        <v>Yes</v>
      </c>
      <c r="U166" s="223">
        <f t="shared" si="85"/>
        <v>0</v>
      </c>
      <c r="V166" s="221" t="str">
        <f t="shared" si="86"/>
        <v>Yes</v>
      </c>
      <c r="W166" s="223">
        <f t="shared" si="87"/>
        <v>0</v>
      </c>
      <c r="X166" s="221" t="str">
        <f t="shared" si="88"/>
        <v>Yes</v>
      </c>
      <c r="Y166" s="223">
        <f t="shared" si="89"/>
        <v>2.7522935779816349E-2</v>
      </c>
      <c r="Z166" s="222" t="str">
        <f t="shared" si="90"/>
        <v>Yes</v>
      </c>
      <c r="AA166" s="68">
        <f t="shared" si="91"/>
        <v>2.7522935779816349E-2</v>
      </c>
      <c r="AB166" s="65" t="str">
        <f t="shared" si="92"/>
        <v>No</v>
      </c>
      <c r="AC166" s="68" t="str">
        <f t="shared" si="93"/>
        <v>N/A</v>
      </c>
      <c r="AD166" s="65" t="str">
        <f t="shared" si="94"/>
        <v>No</v>
      </c>
      <c r="AE166" s="68" t="str">
        <f t="shared" si="95"/>
        <v>N/A</v>
      </c>
      <c r="AF166" s="66"/>
    </row>
    <row r="167" spans="1:32">
      <c r="A167" s="66" t="s">
        <v>10</v>
      </c>
      <c r="B167" s="66" t="s">
        <v>28</v>
      </c>
      <c r="C167" s="66" t="str" cm="1">
        <f t="array" ref="C167">_xlfn.IFNA(_xlfn.IFS(B167="Starter","Starters &amp; Sides",B167="Sides","Starters &amp; Sides"),B167)</f>
        <v>Drinks</v>
      </c>
      <c r="D167" s="84" t="s">
        <v>217</v>
      </c>
      <c r="E167" s="74"/>
      <c r="F167" s="4"/>
      <c r="G167" s="4"/>
      <c r="H167" s="4"/>
      <c r="I167" s="4"/>
      <c r="J167" s="4"/>
      <c r="K167" s="15"/>
      <c r="L167" s="15"/>
      <c r="M167" s="15">
        <v>5.5</v>
      </c>
      <c r="N167" s="15">
        <v>5.5</v>
      </c>
      <c r="O167" s="15">
        <v>5.65</v>
      </c>
      <c r="P167" s="15">
        <v>5.65</v>
      </c>
      <c r="Q167" s="337">
        <v>5.65</v>
      </c>
      <c r="R167" s="15" t="str">
        <f t="shared" si="82"/>
        <v>Yes</v>
      </c>
      <c r="S167" s="15" t="str">
        <f t="shared" si="83"/>
        <v>No</v>
      </c>
      <c r="T167" s="221" t="str">
        <f t="shared" si="84"/>
        <v>Yes</v>
      </c>
      <c r="U167" s="223">
        <f t="shared" si="85"/>
        <v>0</v>
      </c>
      <c r="V167" s="221" t="str">
        <f t="shared" si="86"/>
        <v>Yes</v>
      </c>
      <c r="W167" s="223">
        <f t="shared" si="87"/>
        <v>0</v>
      </c>
      <c r="X167" s="221" t="str">
        <f t="shared" si="88"/>
        <v>Yes</v>
      </c>
      <c r="Y167" s="223">
        <f t="shared" si="89"/>
        <v>2.7272727272727337E-2</v>
      </c>
      <c r="Z167" s="222" t="str">
        <f t="shared" si="90"/>
        <v>Yes</v>
      </c>
      <c r="AA167" s="68">
        <f t="shared" si="91"/>
        <v>2.7272727272727337E-2</v>
      </c>
      <c r="AB167" s="65" t="str">
        <f t="shared" si="92"/>
        <v>No</v>
      </c>
      <c r="AC167" s="68" t="str">
        <f t="shared" si="93"/>
        <v>N/A</v>
      </c>
      <c r="AD167" s="65" t="str">
        <f t="shared" si="94"/>
        <v>No</v>
      </c>
      <c r="AE167" s="68" t="str">
        <f t="shared" si="95"/>
        <v>N/A</v>
      </c>
      <c r="AF167" s="66"/>
    </row>
    <row r="168" spans="1:32" ht="14.5" customHeight="1">
      <c r="A168" s="66" t="s">
        <v>10</v>
      </c>
      <c r="B168" s="66" t="s">
        <v>28</v>
      </c>
      <c r="C168" s="66" t="str" cm="1">
        <f t="array" ref="C168">_xlfn.IFNA(_xlfn.IFS(B168="Starter","Starters &amp; Sides",B168="Sides","Starters &amp; Sides"),B168)</f>
        <v>Drinks</v>
      </c>
      <c r="D168" s="84" t="s">
        <v>218</v>
      </c>
      <c r="E168" s="74"/>
      <c r="F168" s="4"/>
      <c r="G168" s="4"/>
      <c r="H168" s="4"/>
      <c r="I168" s="4"/>
      <c r="J168" s="4"/>
      <c r="K168" s="15"/>
      <c r="L168" s="4"/>
      <c r="M168" s="4">
        <v>5.95</v>
      </c>
      <c r="N168" s="15">
        <v>5.95</v>
      </c>
      <c r="O168" s="15">
        <v>6.15</v>
      </c>
      <c r="P168" s="15">
        <v>6.15</v>
      </c>
      <c r="Q168" s="337">
        <v>6.15</v>
      </c>
      <c r="R168" s="15" t="str">
        <f t="shared" si="82"/>
        <v>Yes</v>
      </c>
      <c r="S168" s="15" t="str">
        <f t="shared" si="83"/>
        <v>No</v>
      </c>
      <c r="T168" s="221" t="str">
        <f t="shared" si="84"/>
        <v>Yes</v>
      </c>
      <c r="U168" s="223">
        <f t="shared" si="85"/>
        <v>0</v>
      </c>
      <c r="V168" s="221" t="str">
        <f t="shared" si="86"/>
        <v>Yes</v>
      </c>
      <c r="W168" s="223">
        <f t="shared" si="87"/>
        <v>0</v>
      </c>
      <c r="X168" s="221" t="str">
        <f t="shared" si="88"/>
        <v>Yes</v>
      </c>
      <c r="Y168" s="223">
        <f t="shared" si="89"/>
        <v>3.3613445378151363E-2</v>
      </c>
      <c r="Z168" s="222" t="str">
        <f t="shared" si="90"/>
        <v>Yes</v>
      </c>
      <c r="AA168" s="68">
        <f t="shared" si="91"/>
        <v>3.3613445378151363E-2</v>
      </c>
      <c r="AB168" s="65" t="str">
        <f t="shared" si="92"/>
        <v>No</v>
      </c>
      <c r="AC168" s="68" t="str">
        <f t="shared" si="93"/>
        <v>N/A</v>
      </c>
      <c r="AD168" s="65" t="str">
        <f t="shared" si="94"/>
        <v>No</v>
      </c>
      <c r="AE168" s="68" t="str">
        <f t="shared" si="95"/>
        <v>N/A</v>
      </c>
      <c r="AF168" s="66"/>
    </row>
    <row r="169" spans="1:32">
      <c r="A169" s="66" t="s">
        <v>10</v>
      </c>
      <c r="B169" s="66" t="s">
        <v>28</v>
      </c>
      <c r="C169" s="66" t="str" cm="1">
        <f t="array" ref="C169">_xlfn.IFNA(_xlfn.IFS(B169="Starter","Starters &amp; Sides",B169="Sides","Starters &amp; Sides"),B169)</f>
        <v>Drinks</v>
      </c>
      <c r="D169" s="84" t="s">
        <v>219</v>
      </c>
      <c r="E169" s="74"/>
      <c r="F169" s="4"/>
      <c r="G169" s="4"/>
      <c r="H169" s="4"/>
      <c r="I169" s="4"/>
      <c r="J169" s="4"/>
      <c r="K169" s="15"/>
      <c r="L169" s="4"/>
      <c r="M169" s="4">
        <v>5</v>
      </c>
      <c r="N169" s="15">
        <v>5</v>
      </c>
      <c r="O169" s="15">
        <v>5.15</v>
      </c>
      <c r="P169" s="15">
        <v>5.15</v>
      </c>
      <c r="Q169" s="337">
        <v>4.95</v>
      </c>
      <c r="R169" s="15" t="str">
        <f t="shared" si="82"/>
        <v>Yes</v>
      </c>
      <c r="S169" s="15" t="str">
        <f t="shared" si="83"/>
        <v>No</v>
      </c>
      <c r="T169" s="221" t="str">
        <f t="shared" si="84"/>
        <v>Yes</v>
      </c>
      <c r="U169" s="223">
        <f t="shared" si="85"/>
        <v>-3.8834951456310662E-2</v>
      </c>
      <c r="V169" s="221" t="str">
        <f t="shared" si="86"/>
        <v>Yes</v>
      </c>
      <c r="W169" s="223">
        <f t="shared" si="87"/>
        <v>-3.8834951456310662E-2</v>
      </c>
      <c r="X169" s="221" t="str">
        <f t="shared" si="88"/>
        <v>Yes</v>
      </c>
      <c r="Y169" s="223">
        <f t="shared" si="89"/>
        <v>-1.0000000000000009E-2</v>
      </c>
      <c r="Z169" s="222" t="str">
        <f t="shared" si="90"/>
        <v>Yes</v>
      </c>
      <c r="AA169" s="68">
        <f t="shared" si="91"/>
        <v>-1.0000000000000009E-2</v>
      </c>
      <c r="AB169" s="65" t="str">
        <f t="shared" si="92"/>
        <v>No</v>
      </c>
      <c r="AC169" s="68" t="str">
        <f t="shared" si="93"/>
        <v>N/A</v>
      </c>
      <c r="AD169" s="65" t="str">
        <f t="shared" si="94"/>
        <v>No</v>
      </c>
      <c r="AE169" s="68" t="str">
        <f t="shared" si="95"/>
        <v>N/A</v>
      </c>
      <c r="AF169" s="66"/>
    </row>
    <row r="170" spans="1:32">
      <c r="A170" s="66" t="s">
        <v>10</v>
      </c>
      <c r="B170" s="66" t="s">
        <v>28</v>
      </c>
      <c r="C170" s="66" t="str" cm="1">
        <f t="array" ref="C170">_xlfn.IFNA(_xlfn.IFS(B170="Starter","Starters &amp; Sides",B170="Sides","Starters &amp; Sides"),B170)</f>
        <v>Drinks</v>
      </c>
      <c r="D170" s="84" t="s">
        <v>220</v>
      </c>
      <c r="E170" s="74"/>
      <c r="F170" s="4"/>
      <c r="G170" s="4"/>
      <c r="H170" s="4"/>
      <c r="I170" s="4"/>
      <c r="J170" s="4"/>
      <c r="K170" s="15"/>
      <c r="L170" s="4"/>
      <c r="M170" s="4">
        <v>5.95</v>
      </c>
      <c r="N170" s="15">
        <v>5.95</v>
      </c>
      <c r="O170" s="15">
        <v>6.15</v>
      </c>
      <c r="P170" s="15">
        <v>6.15</v>
      </c>
      <c r="Q170" s="337">
        <v>6.15</v>
      </c>
      <c r="R170" s="15" t="str">
        <f t="shared" si="82"/>
        <v>Yes</v>
      </c>
      <c r="S170" s="15" t="str">
        <f t="shared" si="83"/>
        <v>No</v>
      </c>
      <c r="T170" s="221" t="str">
        <f t="shared" si="84"/>
        <v>Yes</v>
      </c>
      <c r="U170" s="223">
        <f t="shared" si="85"/>
        <v>0</v>
      </c>
      <c r="V170" s="221" t="str">
        <f t="shared" si="86"/>
        <v>Yes</v>
      </c>
      <c r="W170" s="223">
        <f t="shared" si="87"/>
        <v>0</v>
      </c>
      <c r="X170" s="221" t="str">
        <f t="shared" si="88"/>
        <v>Yes</v>
      </c>
      <c r="Y170" s="223">
        <f t="shared" si="89"/>
        <v>3.3613445378151363E-2</v>
      </c>
      <c r="Z170" s="222" t="str">
        <f t="shared" si="90"/>
        <v>Yes</v>
      </c>
      <c r="AA170" s="68">
        <f t="shared" si="91"/>
        <v>3.3613445378151363E-2</v>
      </c>
      <c r="AB170" s="65" t="str">
        <f t="shared" si="92"/>
        <v>No</v>
      </c>
      <c r="AC170" s="68" t="str">
        <f t="shared" si="93"/>
        <v>N/A</v>
      </c>
      <c r="AD170" s="65" t="str">
        <f t="shared" si="94"/>
        <v>No</v>
      </c>
      <c r="AE170" s="68" t="str">
        <f t="shared" si="95"/>
        <v>N/A</v>
      </c>
      <c r="AF170" s="66"/>
    </row>
    <row r="171" spans="1:32">
      <c r="A171" s="66" t="s">
        <v>10</v>
      </c>
      <c r="B171" s="66" t="s">
        <v>28</v>
      </c>
      <c r="C171" s="66" t="str" cm="1">
        <f t="array" ref="C171">_xlfn.IFNA(_xlfn.IFS(B171="Starter","Starters &amp; Sides",B171="Sides","Starters &amp; Sides"),B171)</f>
        <v>Drinks</v>
      </c>
      <c r="D171" s="84" t="s">
        <v>221</v>
      </c>
      <c r="E171" s="74"/>
      <c r="F171" s="4"/>
      <c r="G171" s="4"/>
      <c r="H171" s="4"/>
      <c r="I171" s="4"/>
      <c r="J171" s="4"/>
      <c r="K171" s="15"/>
      <c r="L171" s="15"/>
      <c r="M171" s="15">
        <v>5.2</v>
      </c>
      <c r="N171" s="15">
        <v>5.2</v>
      </c>
      <c r="O171" s="15">
        <v>5.35</v>
      </c>
      <c r="P171" s="15"/>
      <c r="Q171" s="337">
        <v>5.45</v>
      </c>
      <c r="R171" s="15" t="str">
        <f t="shared" si="82"/>
        <v>Yes</v>
      </c>
      <c r="S171" s="15" t="str">
        <f t="shared" si="83"/>
        <v>Yes</v>
      </c>
      <c r="T171" s="221" t="str">
        <f t="shared" si="84"/>
        <v>No</v>
      </c>
      <c r="U171" s="223" t="str">
        <f t="shared" si="85"/>
        <v>N/A</v>
      </c>
      <c r="V171" s="221" t="str">
        <f t="shared" si="86"/>
        <v>No</v>
      </c>
      <c r="W171" s="223" t="str">
        <f t="shared" si="87"/>
        <v>N/A</v>
      </c>
      <c r="X171" s="221" t="str">
        <f t="shared" si="88"/>
        <v>No</v>
      </c>
      <c r="Y171" s="223" t="str">
        <f t="shared" si="89"/>
        <v>N/A</v>
      </c>
      <c r="Z171" s="222" t="str">
        <f t="shared" si="90"/>
        <v>No</v>
      </c>
      <c r="AA171" s="68" t="str">
        <f t="shared" si="91"/>
        <v>N/A</v>
      </c>
      <c r="AB171" s="65" t="str">
        <f t="shared" si="92"/>
        <v>No</v>
      </c>
      <c r="AC171" s="68" t="str">
        <f t="shared" si="93"/>
        <v>N/A</v>
      </c>
      <c r="AD171" s="65" t="str">
        <f t="shared" si="94"/>
        <v>No</v>
      </c>
      <c r="AE171" s="68" t="str">
        <f t="shared" si="95"/>
        <v>N/A</v>
      </c>
      <c r="AF171" s="66"/>
    </row>
    <row r="172" spans="1:32">
      <c r="A172" s="66" t="s">
        <v>10</v>
      </c>
      <c r="B172" s="66" t="s">
        <v>28</v>
      </c>
      <c r="C172" s="66" t="str" cm="1">
        <f t="array" ref="C172">_xlfn.IFNA(_xlfn.IFS(B172="Starter","Starters &amp; Sides",B172="Sides","Starters &amp; Sides"),B172)</f>
        <v>Drinks</v>
      </c>
      <c r="D172" s="84" t="s">
        <v>222</v>
      </c>
      <c r="E172" s="74"/>
      <c r="F172" s="4"/>
      <c r="G172" s="4"/>
      <c r="H172" s="4"/>
      <c r="I172" s="4"/>
      <c r="J172" s="4"/>
      <c r="K172" s="15"/>
      <c r="L172" s="4"/>
      <c r="M172" s="4">
        <v>5.2</v>
      </c>
      <c r="N172" s="15">
        <v>5.2</v>
      </c>
      <c r="O172" s="15">
        <v>5.35</v>
      </c>
      <c r="P172" s="15"/>
      <c r="Q172" s="337">
        <v>5.45</v>
      </c>
      <c r="R172" s="15" t="str">
        <f t="shared" si="82"/>
        <v>Yes</v>
      </c>
      <c r="S172" s="15" t="str">
        <f t="shared" si="83"/>
        <v>Yes</v>
      </c>
      <c r="T172" s="221" t="str">
        <f t="shared" si="84"/>
        <v>No</v>
      </c>
      <c r="U172" s="223" t="str">
        <f t="shared" si="85"/>
        <v>N/A</v>
      </c>
      <c r="V172" s="221" t="str">
        <f t="shared" si="86"/>
        <v>No</v>
      </c>
      <c r="W172" s="223" t="str">
        <f t="shared" si="87"/>
        <v>N/A</v>
      </c>
      <c r="X172" s="221" t="str">
        <f t="shared" si="88"/>
        <v>No</v>
      </c>
      <c r="Y172" s="223" t="str">
        <f t="shared" si="89"/>
        <v>N/A</v>
      </c>
      <c r="Z172" s="222" t="str">
        <f t="shared" si="90"/>
        <v>No</v>
      </c>
      <c r="AA172" s="68" t="str">
        <f t="shared" si="91"/>
        <v>N/A</v>
      </c>
      <c r="AB172" s="65" t="str">
        <f t="shared" si="92"/>
        <v>No</v>
      </c>
      <c r="AC172" s="68" t="str">
        <f t="shared" si="93"/>
        <v>N/A</v>
      </c>
      <c r="AD172" s="65" t="str">
        <f t="shared" si="94"/>
        <v>No</v>
      </c>
      <c r="AE172" s="68" t="str">
        <f t="shared" si="95"/>
        <v>N/A</v>
      </c>
      <c r="AF172" s="66"/>
    </row>
    <row r="173" spans="1:32" hidden="1">
      <c r="A173" s="66" t="s">
        <v>10</v>
      </c>
      <c r="B173" s="66" t="s">
        <v>28</v>
      </c>
      <c r="C173" s="66" t="str" cm="1">
        <f t="array" ref="C173">_xlfn.IFNA(_xlfn.IFS(B173="Starter","Starters &amp; Sides",B173="Sides","Starters &amp; Sides"),B173)</f>
        <v>Drinks</v>
      </c>
      <c r="D173" s="84" t="s">
        <v>223</v>
      </c>
      <c r="E173" s="74"/>
      <c r="F173" s="4"/>
      <c r="G173" s="4"/>
      <c r="H173" s="4"/>
      <c r="I173" s="4"/>
      <c r="J173" s="4"/>
      <c r="K173" s="15"/>
      <c r="L173" s="4"/>
      <c r="M173" s="4">
        <v>3.9</v>
      </c>
      <c r="N173" s="15">
        <v>3.9</v>
      </c>
      <c r="O173" s="15">
        <v>4</v>
      </c>
      <c r="P173" s="15"/>
      <c r="Q173" s="337"/>
      <c r="R173" s="15" t="str">
        <f t="shared" si="82"/>
        <v>No</v>
      </c>
      <c r="S173" s="15" t="str">
        <f t="shared" si="83"/>
        <v>No</v>
      </c>
      <c r="T173" s="221" t="str">
        <f t="shared" si="84"/>
        <v>No</v>
      </c>
      <c r="U173" s="223" t="str">
        <f t="shared" si="85"/>
        <v>N/A</v>
      </c>
      <c r="V173" s="221" t="str">
        <f t="shared" si="86"/>
        <v>No</v>
      </c>
      <c r="W173" s="223" t="str">
        <f t="shared" si="87"/>
        <v>N/A</v>
      </c>
      <c r="X173" s="221" t="str">
        <f t="shared" si="88"/>
        <v>No</v>
      </c>
      <c r="Y173" s="223" t="str">
        <f t="shared" si="89"/>
        <v>N/A</v>
      </c>
      <c r="Z173" s="222" t="str">
        <f t="shared" si="90"/>
        <v>No</v>
      </c>
      <c r="AA173" s="68" t="str">
        <f t="shared" si="91"/>
        <v>N/A</v>
      </c>
      <c r="AB173" s="65" t="str">
        <f t="shared" si="92"/>
        <v>No</v>
      </c>
      <c r="AC173" s="68" t="str">
        <f t="shared" si="93"/>
        <v>N/A</v>
      </c>
      <c r="AD173" s="65" t="str">
        <f t="shared" si="94"/>
        <v>No</v>
      </c>
      <c r="AE173" s="68" t="str">
        <f t="shared" si="95"/>
        <v>N/A</v>
      </c>
      <c r="AF173" s="66"/>
    </row>
    <row r="174" spans="1:32" hidden="1">
      <c r="A174" s="66" t="s">
        <v>10</v>
      </c>
      <c r="B174" s="66" t="s">
        <v>28</v>
      </c>
      <c r="C174" s="66" t="str" cm="1">
        <f t="array" ref="C174">_xlfn.IFNA(_xlfn.IFS(B174="Starter","Starters &amp; Sides",B174="Sides","Starters &amp; Sides"),B174)</f>
        <v>Drinks</v>
      </c>
      <c r="D174" s="84" t="s">
        <v>224</v>
      </c>
      <c r="E174" s="74"/>
      <c r="F174" s="4"/>
      <c r="G174" s="4"/>
      <c r="H174" s="4"/>
      <c r="I174" s="4"/>
      <c r="J174" s="4"/>
      <c r="K174" s="15"/>
      <c r="L174" s="15"/>
      <c r="M174" s="15"/>
      <c r="N174" s="15"/>
      <c r="O174" s="15"/>
      <c r="P174" s="15">
        <v>3.95</v>
      </c>
      <c r="Q174" s="337"/>
      <c r="R174" s="15" t="str">
        <f t="shared" si="82"/>
        <v>No</v>
      </c>
      <c r="S174" s="15" t="str">
        <f t="shared" si="83"/>
        <v>No</v>
      </c>
      <c r="T174" s="221" t="str">
        <f t="shared" si="84"/>
        <v>No</v>
      </c>
      <c r="U174" s="223" t="str">
        <f t="shared" si="85"/>
        <v>N/A</v>
      </c>
      <c r="V174" s="221" t="str">
        <f t="shared" si="86"/>
        <v>No</v>
      </c>
      <c r="W174" s="223" t="str">
        <f t="shared" si="87"/>
        <v>N/A</v>
      </c>
      <c r="X174" s="221" t="str">
        <f t="shared" si="88"/>
        <v>No</v>
      </c>
      <c r="Y174" s="223" t="str">
        <f t="shared" si="89"/>
        <v>N/A</v>
      </c>
      <c r="Z174" s="222" t="str">
        <f t="shared" si="90"/>
        <v>No</v>
      </c>
      <c r="AA174" s="68" t="str">
        <f t="shared" si="91"/>
        <v>N/A</v>
      </c>
      <c r="AB174" s="65" t="str">
        <f t="shared" si="92"/>
        <v>No</v>
      </c>
      <c r="AC174" s="68" t="str">
        <f t="shared" si="93"/>
        <v>N/A</v>
      </c>
      <c r="AD174" s="65" t="str">
        <f t="shared" si="94"/>
        <v>No</v>
      </c>
      <c r="AE174" s="68" t="str">
        <f t="shared" si="95"/>
        <v>N/A</v>
      </c>
      <c r="AF174" s="66"/>
    </row>
    <row r="175" spans="1:32" hidden="1">
      <c r="A175" s="66" t="s">
        <v>10</v>
      </c>
      <c r="B175" s="66" t="s">
        <v>28</v>
      </c>
      <c r="C175" s="66" t="str" cm="1">
        <f t="array" ref="C175">_xlfn.IFNA(_xlfn.IFS(B175="Starter","Starters &amp; Sides",B175="Sides","Starters &amp; Sides"),B175)</f>
        <v>Drinks</v>
      </c>
      <c r="D175" s="84" t="s">
        <v>225</v>
      </c>
      <c r="E175" s="74"/>
      <c r="F175" s="4"/>
      <c r="G175" s="4"/>
      <c r="H175" s="4"/>
      <c r="I175" s="4"/>
      <c r="J175" s="4"/>
      <c r="K175" s="15"/>
      <c r="L175" s="15"/>
      <c r="M175" s="15"/>
      <c r="N175" s="15"/>
      <c r="O175" s="15"/>
      <c r="P175" s="15">
        <v>3.95</v>
      </c>
      <c r="Q175" s="337"/>
      <c r="R175" s="15" t="str">
        <f t="shared" si="82"/>
        <v>No</v>
      </c>
      <c r="S175" s="15" t="str">
        <f t="shared" si="83"/>
        <v>No</v>
      </c>
      <c r="T175" s="221" t="str">
        <f t="shared" si="84"/>
        <v>No</v>
      </c>
      <c r="U175" s="223" t="str">
        <f t="shared" si="85"/>
        <v>N/A</v>
      </c>
      <c r="V175" s="221" t="str">
        <f t="shared" si="86"/>
        <v>No</v>
      </c>
      <c r="W175" s="223" t="str">
        <f t="shared" si="87"/>
        <v>N/A</v>
      </c>
      <c r="X175" s="221" t="str">
        <f t="shared" si="88"/>
        <v>No</v>
      </c>
      <c r="Y175" s="223" t="str">
        <f t="shared" si="89"/>
        <v>N/A</v>
      </c>
      <c r="Z175" s="222" t="str">
        <f t="shared" si="90"/>
        <v>No</v>
      </c>
      <c r="AA175" s="68" t="str">
        <f t="shared" si="91"/>
        <v>N/A</v>
      </c>
      <c r="AB175" s="65" t="str">
        <f t="shared" si="92"/>
        <v>No</v>
      </c>
      <c r="AC175" s="68" t="str">
        <f t="shared" si="93"/>
        <v>N/A</v>
      </c>
      <c r="AD175" s="65" t="str">
        <f t="shared" si="94"/>
        <v>No</v>
      </c>
      <c r="AE175" s="68" t="str">
        <f t="shared" si="95"/>
        <v>N/A</v>
      </c>
      <c r="AF175" s="66"/>
    </row>
    <row r="176" spans="1:32" hidden="1">
      <c r="A176" s="66" t="s">
        <v>10</v>
      </c>
      <c r="B176" s="66" t="s">
        <v>28</v>
      </c>
      <c r="C176" s="66" t="str" cm="1">
        <f t="array" ref="C176">_xlfn.IFNA(_xlfn.IFS(B176="Starter","Starters &amp; Sides",B176="Sides","Starters &amp; Sides"),B176)</f>
        <v>Drinks</v>
      </c>
      <c r="D176" s="84" t="s">
        <v>226</v>
      </c>
      <c r="E176" s="74"/>
      <c r="F176" s="4"/>
      <c r="G176" s="4"/>
      <c r="H176" s="4"/>
      <c r="I176" s="4"/>
      <c r="J176" s="4"/>
      <c r="K176" s="15"/>
      <c r="L176" s="15"/>
      <c r="M176" s="15"/>
      <c r="N176" s="15"/>
      <c r="O176" s="15"/>
      <c r="P176" s="15">
        <v>3.85</v>
      </c>
      <c r="Q176" s="337"/>
      <c r="R176" s="15" t="str">
        <f t="shared" si="82"/>
        <v>No</v>
      </c>
      <c r="S176" s="15" t="str">
        <f t="shared" si="83"/>
        <v>No</v>
      </c>
      <c r="T176" s="221" t="str">
        <f t="shared" si="84"/>
        <v>No</v>
      </c>
      <c r="U176" s="223" t="str">
        <f t="shared" si="85"/>
        <v>N/A</v>
      </c>
      <c r="V176" s="221" t="str">
        <f t="shared" si="86"/>
        <v>No</v>
      </c>
      <c r="W176" s="223" t="str">
        <f t="shared" si="87"/>
        <v>N/A</v>
      </c>
      <c r="X176" s="221" t="str">
        <f t="shared" si="88"/>
        <v>No</v>
      </c>
      <c r="Y176" s="223" t="str">
        <f t="shared" si="89"/>
        <v>N/A</v>
      </c>
      <c r="Z176" s="222" t="str">
        <f t="shared" si="90"/>
        <v>No</v>
      </c>
      <c r="AA176" s="68" t="str">
        <f t="shared" si="91"/>
        <v>N/A</v>
      </c>
      <c r="AB176" s="65" t="str">
        <f t="shared" si="92"/>
        <v>No</v>
      </c>
      <c r="AC176" s="68" t="str">
        <f t="shared" si="93"/>
        <v>N/A</v>
      </c>
      <c r="AD176" s="65" t="str">
        <f t="shared" si="94"/>
        <v>No</v>
      </c>
      <c r="AE176" s="68" t="str">
        <f t="shared" si="95"/>
        <v>N/A</v>
      </c>
      <c r="AF176" s="66"/>
    </row>
    <row r="177" spans="1:32" hidden="1">
      <c r="A177" s="66" t="s">
        <v>10</v>
      </c>
      <c r="B177" s="66" t="s">
        <v>28</v>
      </c>
      <c r="C177" s="66" t="str" cm="1">
        <f t="array" ref="C177">_xlfn.IFNA(_xlfn.IFS(B177="Starter","Starters &amp; Sides",B177="Sides","Starters &amp; Sides"),B177)</f>
        <v>Drinks</v>
      </c>
      <c r="D177" s="84" t="s">
        <v>227</v>
      </c>
      <c r="E177" s="74"/>
      <c r="F177" s="4"/>
      <c r="G177" s="4"/>
      <c r="H177" s="4"/>
      <c r="I177" s="4"/>
      <c r="J177" s="4"/>
      <c r="K177" s="15"/>
      <c r="L177" s="15"/>
      <c r="M177" s="15"/>
      <c r="N177" s="15"/>
      <c r="O177" s="15"/>
      <c r="P177" s="15">
        <v>3.85</v>
      </c>
      <c r="Q177" s="337"/>
      <c r="R177" s="15" t="str">
        <f t="shared" si="82"/>
        <v>No</v>
      </c>
      <c r="S177" s="15" t="str">
        <f t="shared" si="83"/>
        <v>No</v>
      </c>
      <c r="T177" s="221" t="str">
        <f t="shared" si="84"/>
        <v>No</v>
      </c>
      <c r="U177" s="223" t="str">
        <f t="shared" si="85"/>
        <v>N/A</v>
      </c>
      <c r="V177" s="221" t="str">
        <f t="shared" si="86"/>
        <v>No</v>
      </c>
      <c r="W177" s="223" t="str">
        <f t="shared" si="87"/>
        <v>N/A</v>
      </c>
      <c r="X177" s="221" t="str">
        <f t="shared" si="88"/>
        <v>No</v>
      </c>
      <c r="Y177" s="223" t="str">
        <f t="shared" si="89"/>
        <v>N/A</v>
      </c>
      <c r="Z177" s="222" t="str">
        <f t="shared" si="90"/>
        <v>No</v>
      </c>
      <c r="AA177" s="68" t="str">
        <f t="shared" si="91"/>
        <v>N/A</v>
      </c>
      <c r="AB177" s="65" t="str">
        <f t="shared" si="92"/>
        <v>No</v>
      </c>
      <c r="AC177" s="68" t="str">
        <f t="shared" si="93"/>
        <v>N/A</v>
      </c>
      <c r="AD177" s="65" t="str">
        <f t="shared" si="94"/>
        <v>No</v>
      </c>
      <c r="AE177" s="68" t="str">
        <f t="shared" si="95"/>
        <v>N/A</v>
      </c>
      <c r="AF177" s="66"/>
    </row>
    <row r="178" spans="1:32">
      <c r="A178" s="66" t="s">
        <v>10</v>
      </c>
      <c r="B178" s="66" t="s">
        <v>28</v>
      </c>
      <c r="C178" s="66" t="str" cm="1">
        <f t="array" ref="C178">_xlfn.IFNA(_xlfn.IFS(B178="Starter","Starters &amp; Sides",B178="Sides","Starters &amp; Sides"),B178)</f>
        <v>Drinks</v>
      </c>
      <c r="D178" s="84" t="s">
        <v>228</v>
      </c>
      <c r="E178" s="74"/>
      <c r="F178" s="4"/>
      <c r="G178" s="4"/>
      <c r="H178" s="4"/>
      <c r="I178" s="4"/>
      <c r="J178" s="4"/>
      <c r="K178" s="15"/>
      <c r="L178" s="15"/>
      <c r="M178" s="15"/>
      <c r="N178" s="15"/>
      <c r="O178" s="15"/>
      <c r="P178" s="15">
        <v>3.75</v>
      </c>
      <c r="Q178" s="337">
        <v>3.95</v>
      </c>
      <c r="R178" s="15" t="str">
        <f t="shared" si="82"/>
        <v>Yes</v>
      </c>
      <c r="S178" s="15" t="str">
        <f t="shared" si="83"/>
        <v>No</v>
      </c>
      <c r="T178" s="221" t="str">
        <f t="shared" si="84"/>
        <v>Yes</v>
      </c>
      <c r="U178" s="223">
        <f t="shared" si="85"/>
        <v>5.3333333333333455E-2</v>
      </c>
      <c r="V178" s="221" t="str">
        <f t="shared" si="86"/>
        <v>No</v>
      </c>
      <c r="W178" s="223" t="str">
        <f t="shared" si="87"/>
        <v>N/A</v>
      </c>
      <c r="X178" s="221" t="str">
        <f t="shared" si="88"/>
        <v>No</v>
      </c>
      <c r="Y178" s="223" t="str">
        <f t="shared" si="89"/>
        <v>N/A</v>
      </c>
      <c r="Z178" s="222" t="str">
        <f t="shared" si="90"/>
        <v>No</v>
      </c>
      <c r="AA178" s="68" t="str">
        <f t="shared" si="91"/>
        <v>N/A</v>
      </c>
      <c r="AB178" s="65" t="str">
        <f t="shared" si="92"/>
        <v>No</v>
      </c>
      <c r="AC178" s="68" t="str">
        <f t="shared" si="93"/>
        <v>N/A</v>
      </c>
      <c r="AD178" s="65" t="str">
        <f t="shared" si="94"/>
        <v>No</v>
      </c>
      <c r="AE178" s="68" t="str">
        <f t="shared" si="95"/>
        <v>N/A</v>
      </c>
      <c r="AF178" s="66"/>
    </row>
    <row r="179" spans="1:32">
      <c r="A179" s="66" t="s">
        <v>10</v>
      </c>
      <c r="B179" s="66" t="s">
        <v>28</v>
      </c>
      <c r="C179" s="66" t="str" cm="1">
        <f t="array" ref="C179">_xlfn.IFNA(_xlfn.IFS(B179="Starter","Starters &amp; Sides",B179="Sides","Starters &amp; Sides"),B179)</f>
        <v>Drinks</v>
      </c>
      <c r="D179" s="84" t="s">
        <v>229</v>
      </c>
      <c r="E179" s="74"/>
      <c r="F179" s="4"/>
      <c r="G179" s="4"/>
      <c r="H179" s="4"/>
      <c r="I179" s="4"/>
      <c r="J179" s="4"/>
      <c r="K179" s="15"/>
      <c r="L179" s="15"/>
      <c r="M179" s="15"/>
      <c r="N179" s="15"/>
      <c r="O179" s="15"/>
      <c r="P179" s="15">
        <v>3.75</v>
      </c>
      <c r="Q179" s="337">
        <v>3.95</v>
      </c>
      <c r="R179" s="15" t="str">
        <f t="shared" si="82"/>
        <v>Yes</v>
      </c>
      <c r="S179" s="15" t="str">
        <f t="shared" si="83"/>
        <v>No</v>
      </c>
      <c r="T179" s="221" t="str">
        <f t="shared" si="84"/>
        <v>Yes</v>
      </c>
      <c r="U179" s="223">
        <f t="shared" si="85"/>
        <v>5.3333333333333455E-2</v>
      </c>
      <c r="V179" s="221" t="str">
        <f t="shared" si="86"/>
        <v>No</v>
      </c>
      <c r="W179" s="223" t="str">
        <f t="shared" si="87"/>
        <v>N/A</v>
      </c>
      <c r="X179" s="221" t="str">
        <f t="shared" si="88"/>
        <v>No</v>
      </c>
      <c r="Y179" s="223" t="str">
        <f t="shared" si="89"/>
        <v>N/A</v>
      </c>
      <c r="Z179" s="222" t="str">
        <f t="shared" si="90"/>
        <v>No</v>
      </c>
      <c r="AA179" s="68" t="str">
        <f t="shared" si="91"/>
        <v>N/A</v>
      </c>
      <c r="AB179" s="65" t="str">
        <f t="shared" si="92"/>
        <v>No</v>
      </c>
      <c r="AC179" s="68" t="str">
        <f t="shared" si="93"/>
        <v>N/A</v>
      </c>
      <c r="AD179" s="65" t="str">
        <f t="shared" si="94"/>
        <v>No</v>
      </c>
      <c r="AE179" s="68" t="str">
        <f t="shared" si="95"/>
        <v>N/A</v>
      </c>
      <c r="AF179" s="66"/>
    </row>
    <row r="180" spans="1:32">
      <c r="A180" s="66" t="s">
        <v>10</v>
      </c>
      <c r="B180" s="66" t="s">
        <v>28</v>
      </c>
      <c r="C180" s="66" t="str" cm="1">
        <f t="array" ref="C180">_xlfn.IFNA(_xlfn.IFS(B180="Starter","Starters &amp; Sides",B180="Sides","Starters &amp; Sides"),B180)</f>
        <v>Drinks</v>
      </c>
      <c r="D180" s="84" t="s">
        <v>230</v>
      </c>
      <c r="E180" s="74"/>
      <c r="F180" s="4"/>
      <c r="G180" s="4"/>
      <c r="H180" s="4"/>
      <c r="I180" s="4"/>
      <c r="J180" s="4"/>
      <c r="K180" s="15"/>
      <c r="L180" s="15"/>
      <c r="M180" s="15"/>
      <c r="N180" s="15"/>
      <c r="O180" s="15"/>
      <c r="P180" s="15">
        <v>3.75</v>
      </c>
      <c r="Q180" s="337">
        <v>3.95</v>
      </c>
      <c r="R180" s="15" t="str">
        <f t="shared" si="82"/>
        <v>Yes</v>
      </c>
      <c r="S180" s="15" t="str">
        <f t="shared" si="83"/>
        <v>No</v>
      </c>
      <c r="T180" s="221" t="str">
        <f t="shared" si="84"/>
        <v>Yes</v>
      </c>
      <c r="U180" s="223">
        <f t="shared" si="85"/>
        <v>5.3333333333333455E-2</v>
      </c>
      <c r="V180" s="221" t="str">
        <f t="shared" si="86"/>
        <v>No</v>
      </c>
      <c r="W180" s="223" t="str">
        <f t="shared" si="87"/>
        <v>N/A</v>
      </c>
      <c r="X180" s="221" t="str">
        <f t="shared" si="88"/>
        <v>No</v>
      </c>
      <c r="Y180" s="223" t="str">
        <f t="shared" si="89"/>
        <v>N/A</v>
      </c>
      <c r="Z180" s="222" t="str">
        <f t="shared" si="90"/>
        <v>No</v>
      </c>
      <c r="AA180" s="68" t="str">
        <f t="shared" si="91"/>
        <v>N/A</v>
      </c>
      <c r="AB180" s="65" t="str">
        <f t="shared" si="92"/>
        <v>No</v>
      </c>
      <c r="AC180" s="68" t="str">
        <f t="shared" si="93"/>
        <v>N/A</v>
      </c>
      <c r="AD180" s="65" t="str">
        <f t="shared" si="94"/>
        <v>No</v>
      </c>
      <c r="AE180" s="68" t="str">
        <f t="shared" si="95"/>
        <v>N/A</v>
      </c>
      <c r="AF180" s="66"/>
    </row>
    <row r="181" spans="1:32">
      <c r="A181" s="66" t="s">
        <v>10</v>
      </c>
      <c r="B181" s="66" t="s">
        <v>28</v>
      </c>
      <c r="C181" s="66" t="str" cm="1">
        <f t="array" ref="C181">_xlfn.IFNA(_xlfn.IFS(B181="Starter","Starters &amp; Sides",B181="Sides","Starters &amp; Sides"),B181)</f>
        <v>Drinks</v>
      </c>
      <c r="D181" s="84" t="s">
        <v>231</v>
      </c>
      <c r="E181" s="74"/>
      <c r="F181" s="4"/>
      <c r="G181" s="4"/>
      <c r="H181" s="4"/>
      <c r="I181" s="4"/>
      <c r="J181" s="4"/>
      <c r="K181" s="15"/>
      <c r="L181" s="15"/>
      <c r="M181" s="15">
        <v>3.1</v>
      </c>
      <c r="N181" s="15">
        <v>3.1</v>
      </c>
      <c r="O181" s="15">
        <v>3.3</v>
      </c>
      <c r="P181" s="15">
        <v>3.3</v>
      </c>
      <c r="Q181" s="337">
        <v>3.4</v>
      </c>
      <c r="R181" s="15" t="str">
        <f t="shared" ref="R181:R218" si="108">IF(COUNTA(Q181)=1,"Yes","No")</f>
        <v>Yes</v>
      </c>
      <c r="S181" s="15" t="str">
        <f t="shared" ref="S181:S218" si="109">IF(AND(T181="No",R181="Yes"),"Yes","No")</f>
        <v>No</v>
      </c>
      <c r="T181" s="221" t="str">
        <f t="shared" ref="T181:T218" si="110">IF(COUNTA(P181:Q181)=2,"Yes","No")</f>
        <v>Yes</v>
      </c>
      <c r="U181" s="223">
        <f t="shared" ref="U181:U218" si="111">IF(T181="Yes",Q181/P181-1,"N/A")</f>
        <v>3.0303030303030276E-2</v>
      </c>
      <c r="V181" s="221" t="str">
        <f t="shared" ref="V181:V218" si="112">IF(COUNTA(O181:Q181)=3,"Yes","No")</f>
        <v>Yes</v>
      </c>
      <c r="W181" s="223">
        <f t="shared" ref="W181:W218" si="113">IF(V181="Yes",Q181/O181-1,"N/A")</f>
        <v>3.0303030303030276E-2</v>
      </c>
      <c r="X181" s="221" t="str">
        <f t="shared" ref="X181:X218" si="114">IF(COUNTA(N181:Q181)=4,"Yes","No")</f>
        <v>Yes</v>
      </c>
      <c r="Y181" s="223">
        <f t="shared" ref="Y181:Y218" si="115">IF(X181="Yes",Q181/N181-1,"N/A")</f>
        <v>9.6774193548387011E-2</v>
      </c>
      <c r="Z181" s="222" t="str">
        <f t="shared" ref="Z181:Z218" si="116">IF(COUNTA(M181:Q181)=5,"Yes","No")</f>
        <v>Yes</v>
      </c>
      <c r="AA181" s="68">
        <f t="shared" ref="AA181:AA218" si="117">IF(Z181="Yes",Q181/M181-1,"N/A")</f>
        <v>9.6774193548387011E-2</v>
      </c>
      <c r="AB181" s="65" t="str">
        <f t="shared" ref="AB181:AB218" si="118">IF(COUNTA(L181:Q181)=6,"Yes","No")</f>
        <v>No</v>
      </c>
      <c r="AC181" s="68" t="str">
        <f t="shared" ref="AC181:AC218" si="119">IF(AB181="Yes",Q181/L181-1,"N/A")</f>
        <v>N/A</v>
      </c>
      <c r="AD181" s="65" t="str">
        <f t="shared" ref="AD181:AD218" si="120">IF(COUNTA(E181:Q181)=13,"Yes","No")</f>
        <v>No</v>
      </c>
      <c r="AE181" s="68" t="str">
        <f t="shared" ref="AE181:AE218" si="121">IF(AD181="Yes",Q181/E181-1,"N/A")</f>
        <v>N/A</v>
      </c>
      <c r="AF181" s="66"/>
    </row>
    <row r="182" spans="1:32">
      <c r="A182" s="66" t="s">
        <v>10</v>
      </c>
      <c r="B182" s="66" t="s">
        <v>28</v>
      </c>
      <c r="C182" s="66" t="str" cm="1">
        <f t="array" ref="C182">_xlfn.IFNA(_xlfn.IFS(B182="Starter","Starters &amp; Sides",B182="Sides","Starters &amp; Sides"),B182)</f>
        <v>Drinks</v>
      </c>
      <c r="D182" s="84" t="s">
        <v>232</v>
      </c>
      <c r="E182" s="74"/>
      <c r="F182" s="4"/>
      <c r="G182" s="4"/>
      <c r="H182" s="4"/>
      <c r="I182" s="4"/>
      <c r="J182" s="4"/>
      <c r="K182" s="15"/>
      <c r="L182" s="15"/>
      <c r="M182" s="15">
        <v>3.1</v>
      </c>
      <c r="N182" s="15">
        <v>3.1</v>
      </c>
      <c r="O182" s="15">
        <v>3.3</v>
      </c>
      <c r="P182" s="15">
        <v>3.3</v>
      </c>
      <c r="Q182" s="337">
        <v>3.3</v>
      </c>
      <c r="R182" s="15" t="str">
        <f t="shared" si="108"/>
        <v>Yes</v>
      </c>
      <c r="S182" s="15" t="str">
        <f t="shared" si="109"/>
        <v>No</v>
      </c>
      <c r="T182" s="221" t="str">
        <f t="shared" si="110"/>
        <v>Yes</v>
      </c>
      <c r="U182" s="223">
        <f t="shared" si="111"/>
        <v>0</v>
      </c>
      <c r="V182" s="221" t="str">
        <f t="shared" si="112"/>
        <v>Yes</v>
      </c>
      <c r="W182" s="223">
        <f t="shared" si="113"/>
        <v>0</v>
      </c>
      <c r="X182" s="221" t="str">
        <f t="shared" si="114"/>
        <v>Yes</v>
      </c>
      <c r="Y182" s="223">
        <f t="shared" si="115"/>
        <v>6.4516129032258007E-2</v>
      </c>
      <c r="Z182" s="222" t="str">
        <f t="shared" si="116"/>
        <v>Yes</v>
      </c>
      <c r="AA182" s="68">
        <f t="shared" si="117"/>
        <v>6.4516129032258007E-2</v>
      </c>
      <c r="AB182" s="65" t="str">
        <f t="shared" si="118"/>
        <v>No</v>
      </c>
      <c r="AC182" s="68" t="str">
        <f t="shared" si="119"/>
        <v>N/A</v>
      </c>
      <c r="AD182" s="65" t="str">
        <f t="shared" si="120"/>
        <v>No</v>
      </c>
      <c r="AE182" s="68" t="str">
        <f t="shared" si="121"/>
        <v>N/A</v>
      </c>
      <c r="AF182" s="66"/>
    </row>
    <row r="183" spans="1:32" hidden="1">
      <c r="A183" s="66" t="s">
        <v>10</v>
      </c>
      <c r="B183" s="66" t="s">
        <v>28</v>
      </c>
      <c r="C183" s="66" t="str" cm="1">
        <f t="array" ref="C183">_xlfn.IFNA(_xlfn.IFS(B183="Starter","Starters &amp; Sides",B183="Sides","Starters &amp; Sides"),B183)</f>
        <v>Drinks</v>
      </c>
      <c r="D183" s="84" t="s">
        <v>233</v>
      </c>
      <c r="E183" s="74"/>
      <c r="F183" s="4"/>
      <c r="G183" s="4"/>
      <c r="H183" s="4"/>
      <c r="I183" s="4"/>
      <c r="J183" s="4"/>
      <c r="K183" s="15"/>
      <c r="L183" s="4"/>
      <c r="M183" s="4">
        <v>3.7</v>
      </c>
      <c r="N183" s="15">
        <v>3.7</v>
      </c>
      <c r="O183" s="15">
        <v>3.8</v>
      </c>
      <c r="P183" s="15"/>
      <c r="Q183" s="337"/>
      <c r="R183" s="15" t="str">
        <f t="shared" si="108"/>
        <v>No</v>
      </c>
      <c r="S183" s="15" t="str">
        <f t="shared" si="109"/>
        <v>No</v>
      </c>
      <c r="T183" s="221" t="str">
        <f t="shared" si="110"/>
        <v>No</v>
      </c>
      <c r="U183" s="223" t="str">
        <f t="shared" si="111"/>
        <v>N/A</v>
      </c>
      <c r="V183" s="221" t="str">
        <f t="shared" si="112"/>
        <v>No</v>
      </c>
      <c r="W183" s="223" t="str">
        <f t="shared" si="113"/>
        <v>N/A</v>
      </c>
      <c r="X183" s="221" t="str">
        <f t="shared" si="114"/>
        <v>No</v>
      </c>
      <c r="Y183" s="223" t="str">
        <f t="shared" si="115"/>
        <v>N/A</v>
      </c>
      <c r="Z183" s="222" t="str">
        <f t="shared" si="116"/>
        <v>No</v>
      </c>
      <c r="AA183" s="68" t="str">
        <f t="shared" si="117"/>
        <v>N/A</v>
      </c>
      <c r="AB183" s="65" t="str">
        <f t="shared" si="118"/>
        <v>No</v>
      </c>
      <c r="AC183" s="68" t="str">
        <f t="shared" si="119"/>
        <v>N/A</v>
      </c>
      <c r="AD183" s="65" t="str">
        <f t="shared" si="120"/>
        <v>No</v>
      </c>
      <c r="AE183" s="68" t="str">
        <f t="shared" si="121"/>
        <v>N/A</v>
      </c>
      <c r="AF183" s="66"/>
    </row>
    <row r="184" spans="1:32">
      <c r="A184" s="66" t="s">
        <v>10</v>
      </c>
      <c r="B184" s="66" t="s">
        <v>28</v>
      </c>
      <c r="C184" s="66" t="str" cm="1">
        <f t="array" ref="C184">_xlfn.IFNA(_xlfn.IFS(B184="Starter","Starters &amp; Sides",B184="Sides","Starters &amp; Sides"),B184)</f>
        <v>Drinks</v>
      </c>
      <c r="D184" s="84" t="s">
        <v>234</v>
      </c>
      <c r="E184" s="74"/>
      <c r="F184" s="4"/>
      <c r="G184" s="4"/>
      <c r="H184" s="4"/>
      <c r="I184" s="4"/>
      <c r="J184" s="4"/>
      <c r="K184" s="15"/>
      <c r="L184" s="15"/>
      <c r="M184" s="15">
        <v>2.6</v>
      </c>
      <c r="N184" s="15">
        <v>2.6</v>
      </c>
      <c r="O184" s="15">
        <v>2.65</v>
      </c>
      <c r="P184" s="15">
        <v>2.65</v>
      </c>
      <c r="Q184" s="337">
        <v>2.95</v>
      </c>
      <c r="R184" s="15" t="str">
        <f t="shared" si="108"/>
        <v>Yes</v>
      </c>
      <c r="S184" s="15" t="str">
        <f t="shared" si="109"/>
        <v>No</v>
      </c>
      <c r="T184" s="221" t="str">
        <f t="shared" si="110"/>
        <v>Yes</v>
      </c>
      <c r="U184" s="223">
        <f t="shared" si="111"/>
        <v>0.11320754716981152</v>
      </c>
      <c r="V184" s="221" t="str">
        <f t="shared" si="112"/>
        <v>Yes</v>
      </c>
      <c r="W184" s="223">
        <f t="shared" si="113"/>
        <v>0.11320754716981152</v>
      </c>
      <c r="X184" s="221" t="str">
        <f t="shared" si="114"/>
        <v>Yes</v>
      </c>
      <c r="Y184" s="223">
        <f t="shared" si="115"/>
        <v>0.13461538461538458</v>
      </c>
      <c r="Z184" s="222" t="str">
        <f t="shared" si="116"/>
        <v>Yes</v>
      </c>
      <c r="AA184" s="68">
        <f t="shared" si="117"/>
        <v>0.13461538461538458</v>
      </c>
      <c r="AB184" s="65" t="str">
        <f t="shared" si="118"/>
        <v>No</v>
      </c>
      <c r="AC184" s="68" t="str">
        <f t="shared" si="119"/>
        <v>N/A</v>
      </c>
      <c r="AD184" s="65" t="str">
        <f t="shared" si="120"/>
        <v>No</v>
      </c>
      <c r="AE184" s="68" t="str">
        <f t="shared" si="121"/>
        <v>N/A</v>
      </c>
      <c r="AF184" s="66"/>
    </row>
    <row r="185" spans="1:32">
      <c r="A185" s="66" t="s">
        <v>10</v>
      </c>
      <c r="B185" s="66" t="s">
        <v>28</v>
      </c>
      <c r="C185" s="66" t="str" cm="1">
        <f t="array" ref="C185">_xlfn.IFNA(_xlfn.IFS(B185="Starter","Starters &amp; Sides",B185="Sides","Starters &amp; Sides"),B185)</f>
        <v>Drinks</v>
      </c>
      <c r="D185" s="84" t="s">
        <v>235</v>
      </c>
      <c r="E185" s="74"/>
      <c r="F185" s="4"/>
      <c r="G185" s="4"/>
      <c r="H185" s="4"/>
      <c r="I185" s="4"/>
      <c r="J185" s="4"/>
      <c r="K185" s="15"/>
      <c r="L185" s="15"/>
      <c r="M185" s="15">
        <v>3.1</v>
      </c>
      <c r="N185" s="15">
        <v>3.1</v>
      </c>
      <c r="O185" s="15">
        <v>3.3</v>
      </c>
      <c r="P185" s="15">
        <v>3.3</v>
      </c>
      <c r="Q185" s="337">
        <v>3.3</v>
      </c>
      <c r="R185" s="15" t="str">
        <f t="shared" si="108"/>
        <v>Yes</v>
      </c>
      <c r="S185" s="15" t="str">
        <f t="shared" si="109"/>
        <v>No</v>
      </c>
      <c r="T185" s="221" t="str">
        <f t="shared" si="110"/>
        <v>Yes</v>
      </c>
      <c r="U185" s="223">
        <f t="shared" si="111"/>
        <v>0</v>
      </c>
      <c r="V185" s="221" t="str">
        <f t="shared" si="112"/>
        <v>Yes</v>
      </c>
      <c r="W185" s="223">
        <f t="shared" si="113"/>
        <v>0</v>
      </c>
      <c r="X185" s="221" t="str">
        <f t="shared" si="114"/>
        <v>Yes</v>
      </c>
      <c r="Y185" s="223">
        <f t="shared" si="115"/>
        <v>6.4516129032258007E-2</v>
      </c>
      <c r="Z185" s="222" t="str">
        <f t="shared" si="116"/>
        <v>Yes</v>
      </c>
      <c r="AA185" s="68">
        <f t="shared" si="117"/>
        <v>6.4516129032258007E-2</v>
      </c>
      <c r="AB185" s="65" t="str">
        <f t="shared" si="118"/>
        <v>No</v>
      </c>
      <c r="AC185" s="68" t="str">
        <f t="shared" si="119"/>
        <v>N/A</v>
      </c>
      <c r="AD185" s="65" t="str">
        <f t="shared" si="120"/>
        <v>No</v>
      </c>
      <c r="AE185" s="68" t="str">
        <f t="shared" si="121"/>
        <v>N/A</v>
      </c>
      <c r="AF185" s="66"/>
    </row>
    <row r="186" spans="1:32">
      <c r="A186" s="66" t="s">
        <v>10</v>
      </c>
      <c r="B186" s="66" t="s">
        <v>28</v>
      </c>
      <c r="C186" s="66" t="str" cm="1">
        <f t="array" ref="C186">_xlfn.IFNA(_xlfn.IFS(B186="Starter","Starters &amp; Sides",B186="Sides","Starters &amp; Sides"),B186)</f>
        <v>Drinks</v>
      </c>
      <c r="D186" s="84" t="s">
        <v>236</v>
      </c>
      <c r="E186" s="74"/>
      <c r="F186" s="4"/>
      <c r="G186" s="4"/>
      <c r="H186" s="4"/>
      <c r="I186" s="4"/>
      <c r="J186" s="4"/>
      <c r="K186" s="15"/>
      <c r="L186" s="4"/>
      <c r="M186" s="4">
        <v>3.7</v>
      </c>
      <c r="N186" s="15">
        <v>3.7</v>
      </c>
      <c r="O186" s="15">
        <v>3.8</v>
      </c>
      <c r="P186" s="15">
        <v>3.8</v>
      </c>
      <c r="Q186" s="337">
        <v>3.95</v>
      </c>
      <c r="R186" s="15" t="str">
        <f t="shared" si="108"/>
        <v>Yes</v>
      </c>
      <c r="S186" s="15" t="str">
        <f t="shared" si="109"/>
        <v>No</v>
      </c>
      <c r="T186" s="221" t="str">
        <f t="shared" si="110"/>
        <v>Yes</v>
      </c>
      <c r="U186" s="223">
        <f t="shared" si="111"/>
        <v>3.9473684210526327E-2</v>
      </c>
      <c r="V186" s="221" t="str">
        <f t="shared" si="112"/>
        <v>Yes</v>
      </c>
      <c r="W186" s="223">
        <f t="shared" si="113"/>
        <v>3.9473684210526327E-2</v>
      </c>
      <c r="X186" s="221" t="str">
        <f t="shared" si="114"/>
        <v>Yes</v>
      </c>
      <c r="Y186" s="223">
        <f t="shared" si="115"/>
        <v>6.7567567567567544E-2</v>
      </c>
      <c r="Z186" s="222" t="str">
        <f t="shared" si="116"/>
        <v>Yes</v>
      </c>
      <c r="AA186" s="68">
        <f t="shared" si="117"/>
        <v>6.7567567567567544E-2</v>
      </c>
      <c r="AB186" s="65" t="str">
        <f t="shared" si="118"/>
        <v>No</v>
      </c>
      <c r="AC186" s="68" t="str">
        <f t="shared" si="119"/>
        <v>N/A</v>
      </c>
      <c r="AD186" s="65" t="str">
        <f t="shared" si="120"/>
        <v>No</v>
      </c>
      <c r="AE186" s="68" t="str">
        <f t="shared" si="121"/>
        <v>N/A</v>
      </c>
      <c r="AF186" s="66"/>
    </row>
    <row r="187" spans="1:32">
      <c r="A187" s="66" t="s">
        <v>10</v>
      </c>
      <c r="B187" s="66" t="s">
        <v>28</v>
      </c>
      <c r="C187" s="66" t="str" cm="1">
        <f t="array" ref="C187">_xlfn.IFNA(_xlfn.IFS(B187="Starter","Starters &amp; Sides",B187="Sides","Starters &amp; Sides"),B187)</f>
        <v>Drinks</v>
      </c>
      <c r="D187" s="84" t="s">
        <v>237</v>
      </c>
      <c r="E187" s="74"/>
      <c r="F187" s="4"/>
      <c r="G187" s="4"/>
      <c r="H187" s="4"/>
      <c r="I187" s="4"/>
      <c r="J187" s="4"/>
      <c r="K187" s="15"/>
      <c r="L187" s="15"/>
      <c r="M187" s="15">
        <v>2.6</v>
      </c>
      <c r="N187" s="15">
        <v>2.6</v>
      </c>
      <c r="O187" s="15">
        <v>2.65</v>
      </c>
      <c r="P187" s="15">
        <v>2.65</v>
      </c>
      <c r="Q187" s="337">
        <v>2.95</v>
      </c>
      <c r="R187" s="15" t="str">
        <f t="shared" si="108"/>
        <v>Yes</v>
      </c>
      <c r="S187" s="15" t="str">
        <f t="shared" si="109"/>
        <v>No</v>
      </c>
      <c r="T187" s="221" t="str">
        <f t="shared" si="110"/>
        <v>Yes</v>
      </c>
      <c r="U187" s="223">
        <f t="shared" si="111"/>
        <v>0.11320754716981152</v>
      </c>
      <c r="V187" s="221" t="str">
        <f t="shared" si="112"/>
        <v>Yes</v>
      </c>
      <c r="W187" s="223">
        <f t="shared" si="113"/>
        <v>0.11320754716981152</v>
      </c>
      <c r="X187" s="221" t="str">
        <f t="shared" si="114"/>
        <v>Yes</v>
      </c>
      <c r="Y187" s="223">
        <f t="shared" si="115"/>
        <v>0.13461538461538458</v>
      </c>
      <c r="Z187" s="222" t="str">
        <f t="shared" si="116"/>
        <v>Yes</v>
      </c>
      <c r="AA187" s="68">
        <f t="shared" si="117"/>
        <v>0.13461538461538458</v>
      </c>
      <c r="AB187" s="65" t="str">
        <f t="shared" si="118"/>
        <v>No</v>
      </c>
      <c r="AC187" s="68" t="str">
        <f t="shared" si="119"/>
        <v>N/A</v>
      </c>
      <c r="AD187" s="65" t="str">
        <f t="shared" si="120"/>
        <v>No</v>
      </c>
      <c r="AE187" s="68" t="str">
        <f t="shared" si="121"/>
        <v>N/A</v>
      </c>
      <c r="AF187" s="66"/>
    </row>
    <row r="188" spans="1:32">
      <c r="A188" s="66" t="s">
        <v>10</v>
      </c>
      <c r="B188" s="66" t="s">
        <v>28</v>
      </c>
      <c r="C188" s="66" t="str" cm="1">
        <f t="array" ref="C188">_xlfn.IFNA(_xlfn.IFS(B188="Starter","Starters &amp; Sides",B188="Sides","Starters &amp; Sides"),B188)</f>
        <v>Drinks</v>
      </c>
      <c r="D188" s="314" t="s">
        <v>238</v>
      </c>
      <c r="E188" s="74"/>
      <c r="F188" s="4"/>
      <c r="G188" s="4"/>
      <c r="H188" s="4"/>
      <c r="I188" s="4"/>
      <c r="J188" s="4"/>
      <c r="K188" s="15"/>
      <c r="L188" s="15"/>
      <c r="M188" s="15">
        <v>3.1</v>
      </c>
      <c r="N188" s="15">
        <v>3.1</v>
      </c>
      <c r="O188" s="15">
        <v>3.3</v>
      </c>
      <c r="P188" s="15">
        <v>3.3</v>
      </c>
      <c r="Q188" s="337">
        <v>3.3</v>
      </c>
      <c r="R188" s="15" t="str">
        <f t="shared" si="108"/>
        <v>Yes</v>
      </c>
      <c r="S188" s="15" t="str">
        <f t="shared" si="109"/>
        <v>No</v>
      </c>
      <c r="T188" s="221" t="str">
        <f t="shared" si="110"/>
        <v>Yes</v>
      </c>
      <c r="U188" s="223">
        <f t="shared" si="111"/>
        <v>0</v>
      </c>
      <c r="V188" s="221" t="str">
        <f t="shared" si="112"/>
        <v>Yes</v>
      </c>
      <c r="W188" s="223">
        <f t="shared" si="113"/>
        <v>0</v>
      </c>
      <c r="X188" s="221" t="str">
        <f t="shared" si="114"/>
        <v>Yes</v>
      </c>
      <c r="Y188" s="223">
        <f t="shared" si="115"/>
        <v>6.4516129032258007E-2</v>
      </c>
      <c r="Z188" s="222" t="str">
        <f t="shared" si="116"/>
        <v>Yes</v>
      </c>
      <c r="AA188" s="68">
        <f t="shared" si="117"/>
        <v>6.4516129032258007E-2</v>
      </c>
      <c r="AB188" s="65" t="str">
        <f t="shared" si="118"/>
        <v>No</v>
      </c>
      <c r="AC188" s="68" t="str">
        <f t="shared" si="119"/>
        <v>N/A</v>
      </c>
      <c r="AD188" s="65" t="str">
        <f t="shared" si="120"/>
        <v>No</v>
      </c>
      <c r="AE188" s="68" t="str">
        <f t="shared" si="121"/>
        <v>N/A</v>
      </c>
      <c r="AF188" s="66"/>
    </row>
    <row r="189" spans="1:32" hidden="1">
      <c r="A189" s="66" t="s">
        <v>10</v>
      </c>
      <c r="B189" s="66" t="s">
        <v>37</v>
      </c>
      <c r="C189" s="212" t="str" cm="1">
        <f t="array" ref="C189">_xlfn.IFNA(_xlfn.IFS(B189="Starter","Starters &amp; Sides",B189="Sides","Starters &amp; Sides"),B189)</f>
        <v>Starters &amp; Sides</v>
      </c>
      <c r="D189" s="8" t="s">
        <v>239</v>
      </c>
      <c r="E189" s="74"/>
      <c r="F189" s="4"/>
      <c r="G189" s="4"/>
      <c r="H189" s="4"/>
      <c r="I189" s="4"/>
      <c r="J189" s="4"/>
      <c r="K189" s="15"/>
      <c r="L189" s="15"/>
      <c r="M189" s="15"/>
      <c r="N189" s="15"/>
      <c r="O189" s="15">
        <f>_xlfn.XLOOKUP(D189,[1]Sheet1!$C:$C,[1]Sheet1!$G:$G,0)</f>
        <v>8.9499999999999993</v>
      </c>
      <c r="P189" s="15">
        <v>8.9499999999999993</v>
      </c>
      <c r="Q189" s="337"/>
      <c r="R189" s="15" t="str">
        <f t="shared" si="108"/>
        <v>No</v>
      </c>
      <c r="S189" s="15" t="str">
        <f t="shared" si="109"/>
        <v>No</v>
      </c>
      <c r="T189" s="221" t="str">
        <f t="shared" si="110"/>
        <v>No</v>
      </c>
      <c r="U189" s="223" t="str">
        <f t="shared" si="111"/>
        <v>N/A</v>
      </c>
      <c r="V189" s="221" t="str">
        <f t="shared" si="112"/>
        <v>No</v>
      </c>
      <c r="W189" s="223" t="str">
        <f t="shared" si="113"/>
        <v>N/A</v>
      </c>
      <c r="X189" s="221" t="str">
        <f t="shared" si="114"/>
        <v>No</v>
      </c>
      <c r="Y189" s="223" t="str">
        <f t="shared" si="115"/>
        <v>N/A</v>
      </c>
      <c r="Z189" s="222" t="str">
        <f t="shared" si="116"/>
        <v>No</v>
      </c>
      <c r="AA189" s="68" t="str">
        <f t="shared" si="117"/>
        <v>N/A</v>
      </c>
      <c r="AB189" s="65" t="str">
        <f t="shared" si="118"/>
        <v>No</v>
      </c>
      <c r="AC189" s="68" t="str">
        <f t="shared" si="119"/>
        <v>N/A</v>
      </c>
      <c r="AD189" s="65" t="str">
        <f t="shared" si="120"/>
        <v>No</v>
      </c>
      <c r="AE189" s="68" t="str">
        <f t="shared" si="121"/>
        <v>N/A</v>
      </c>
      <c r="AF189" s="66"/>
    </row>
    <row r="190" spans="1:32" hidden="1">
      <c r="A190" s="66" t="s">
        <v>10</v>
      </c>
      <c r="B190" s="66" t="s">
        <v>37</v>
      </c>
      <c r="C190" s="212" t="str" cm="1">
        <f t="array" ref="C190">_xlfn.IFNA(_xlfn.IFS(B190="Starter","Starters &amp; Sides",B190="Sides","Starters &amp; Sides"),B190)</f>
        <v>Starters &amp; Sides</v>
      </c>
      <c r="D190" s="8" t="s">
        <v>240</v>
      </c>
      <c r="E190" s="74"/>
      <c r="F190" s="4"/>
      <c r="G190" s="4"/>
      <c r="H190" s="4"/>
      <c r="I190" s="4"/>
      <c r="J190" s="4"/>
      <c r="K190" s="15"/>
      <c r="L190" s="15"/>
      <c r="M190" s="15"/>
      <c r="N190" s="15"/>
      <c r="O190" s="15">
        <f>_xlfn.XLOOKUP(D190,[1]Sheet1!$C:$C,[1]Sheet1!$G:$G,0)</f>
        <v>8.9499999999999993</v>
      </c>
      <c r="P190" s="15">
        <v>8.9499999999999993</v>
      </c>
      <c r="Q190" s="337"/>
      <c r="R190" s="15" t="str">
        <f t="shared" si="108"/>
        <v>No</v>
      </c>
      <c r="S190" s="15" t="str">
        <f t="shared" si="109"/>
        <v>No</v>
      </c>
      <c r="T190" s="221" t="str">
        <f t="shared" si="110"/>
        <v>No</v>
      </c>
      <c r="U190" s="223" t="str">
        <f t="shared" si="111"/>
        <v>N/A</v>
      </c>
      <c r="V190" s="221" t="str">
        <f t="shared" si="112"/>
        <v>No</v>
      </c>
      <c r="W190" s="223" t="str">
        <f t="shared" si="113"/>
        <v>N/A</v>
      </c>
      <c r="X190" s="221" t="str">
        <f t="shared" si="114"/>
        <v>No</v>
      </c>
      <c r="Y190" s="223" t="str">
        <f t="shared" si="115"/>
        <v>N/A</v>
      </c>
      <c r="Z190" s="222" t="str">
        <f t="shared" si="116"/>
        <v>No</v>
      </c>
      <c r="AA190" s="68" t="str">
        <f t="shared" si="117"/>
        <v>N/A</v>
      </c>
      <c r="AB190" s="65" t="str">
        <f t="shared" si="118"/>
        <v>No</v>
      </c>
      <c r="AC190" s="68" t="str">
        <f t="shared" si="119"/>
        <v>N/A</v>
      </c>
      <c r="AD190" s="65" t="str">
        <f t="shared" si="120"/>
        <v>No</v>
      </c>
      <c r="AE190" s="68" t="str">
        <f t="shared" si="121"/>
        <v>N/A</v>
      </c>
      <c r="AF190" s="66"/>
    </row>
    <row r="191" spans="1:32" hidden="1">
      <c r="A191" s="66" t="s">
        <v>10</v>
      </c>
      <c r="B191" s="66" t="s">
        <v>27</v>
      </c>
      <c r="C191" s="212" t="str" cm="1">
        <f t="array" ref="C191">_xlfn.IFNA(_xlfn.IFS(B191="Starter","Starters &amp; Sides",B191="Sides","Starters &amp; Sides"),B191)</f>
        <v>Mains</v>
      </c>
      <c r="D191" s="8" t="s">
        <v>241</v>
      </c>
      <c r="E191" s="74"/>
      <c r="F191" s="4"/>
      <c r="G191" s="4"/>
      <c r="H191" s="4"/>
      <c r="I191" s="4"/>
      <c r="J191" s="4"/>
      <c r="K191" s="15"/>
      <c r="L191" s="15"/>
      <c r="M191" s="15"/>
      <c r="N191" s="15"/>
      <c r="O191" s="15">
        <f>_xlfn.XLOOKUP(D191,[1]Sheet1!$C:$C,[1]Sheet1!$G:$G,0)</f>
        <v>19.75</v>
      </c>
      <c r="P191" s="15">
        <v>19.75</v>
      </c>
      <c r="Q191" s="337"/>
      <c r="R191" s="15" t="str">
        <f t="shared" si="108"/>
        <v>No</v>
      </c>
      <c r="S191" s="15" t="str">
        <f t="shared" si="109"/>
        <v>No</v>
      </c>
      <c r="T191" s="221" t="str">
        <f t="shared" si="110"/>
        <v>No</v>
      </c>
      <c r="U191" s="223" t="str">
        <f t="shared" si="111"/>
        <v>N/A</v>
      </c>
      <c r="V191" s="221" t="str">
        <f t="shared" si="112"/>
        <v>No</v>
      </c>
      <c r="W191" s="223" t="str">
        <f t="shared" si="113"/>
        <v>N/A</v>
      </c>
      <c r="X191" s="221" t="str">
        <f t="shared" si="114"/>
        <v>No</v>
      </c>
      <c r="Y191" s="223" t="str">
        <f t="shared" si="115"/>
        <v>N/A</v>
      </c>
      <c r="Z191" s="222" t="str">
        <f t="shared" si="116"/>
        <v>No</v>
      </c>
      <c r="AA191" s="68" t="str">
        <f t="shared" si="117"/>
        <v>N/A</v>
      </c>
      <c r="AB191" s="65" t="str">
        <f t="shared" si="118"/>
        <v>No</v>
      </c>
      <c r="AC191" s="68" t="str">
        <f t="shared" si="119"/>
        <v>N/A</v>
      </c>
      <c r="AD191" s="65" t="str">
        <f t="shared" si="120"/>
        <v>No</v>
      </c>
      <c r="AE191" s="68" t="str">
        <f t="shared" si="121"/>
        <v>N/A</v>
      </c>
      <c r="AF191" s="66"/>
    </row>
    <row r="192" spans="1:32" hidden="1">
      <c r="A192" s="66" t="s">
        <v>10</v>
      </c>
      <c r="B192" s="66" t="s">
        <v>27</v>
      </c>
      <c r="C192" s="212" t="str" cm="1">
        <f t="array" ref="C192">_xlfn.IFNA(_xlfn.IFS(B192="Starter","Starters &amp; Sides",B192="Sides","Starters &amp; Sides"),B192)</f>
        <v>Mains</v>
      </c>
      <c r="D192" s="8" t="s">
        <v>242</v>
      </c>
      <c r="E192" s="74"/>
      <c r="F192" s="4"/>
      <c r="G192" s="4"/>
      <c r="H192" s="4"/>
      <c r="I192" s="4"/>
      <c r="J192" s="4"/>
      <c r="K192" s="15"/>
      <c r="L192" s="15"/>
      <c r="M192" s="15"/>
      <c r="N192" s="15"/>
      <c r="O192" s="15">
        <f>_xlfn.XLOOKUP(D192,[1]Sheet1!$C:$C,[1]Sheet1!$G:$G,0)</f>
        <v>18.649999999999999</v>
      </c>
      <c r="P192" s="15">
        <v>19.95</v>
      </c>
      <c r="Q192" s="337"/>
      <c r="R192" s="15" t="str">
        <f t="shared" si="108"/>
        <v>No</v>
      </c>
      <c r="S192" s="15" t="str">
        <f t="shared" si="109"/>
        <v>No</v>
      </c>
      <c r="T192" s="221" t="str">
        <f t="shared" si="110"/>
        <v>No</v>
      </c>
      <c r="U192" s="223" t="str">
        <f t="shared" si="111"/>
        <v>N/A</v>
      </c>
      <c r="V192" s="221" t="str">
        <f t="shared" si="112"/>
        <v>No</v>
      </c>
      <c r="W192" s="223" t="str">
        <f t="shared" si="113"/>
        <v>N/A</v>
      </c>
      <c r="X192" s="221" t="str">
        <f t="shared" si="114"/>
        <v>No</v>
      </c>
      <c r="Y192" s="223" t="str">
        <f t="shared" si="115"/>
        <v>N/A</v>
      </c>
      <c r="Z192" s="222" t="str">
        <f t="shared" si="116"/>
        <v>No</v>
      </c>
      <c r="AA192" s="68" t="str">
        <f t="shared" si="117"/>
        <v>N/A</v>
      </c>
      <c r="AB192" s="65" t="str">
        <f t="shared" si="118"/>
        <v>No</v>
      </c>
      <c r="AC192" s="68" t="str">
        <f t="shared" si="119"/>
        <v>N/A</v>
      </c>
      <c r="AD192" s="65" t="str">
        <f t="shared" si="120"/>
        <v>No</v>
      </c>
      <c r="AE192" s="68" t="str">
        <f t="shared" si="121"/>
        <v>N/A</v>
      </c>
      <c r="AF192" s="66"/>
    </row>
    <row r="193" spans="1:32" hidden="1">
      <c r="A193" s="66" t="s">
        <v>10</v>
      </c>
      <c r="B193" s="66" t="s">
        <v>27</v>
      </c>
      <c r="C193" s="212" t="str" cm="1">
        <f t="array" ref="C193">_xlfn.IFNA(_xlfn.IFS(B193="Starter","Starters &amp; Sides",B193="Sides","Starters &amp; Sides"),B193)</f>
        <v>Mains</v>
      </c>
      <c r="D193" s="8" t="s">
        <v>243</v>
      </c>
      <c r="E193" s="74"/>
      <c r="F193" s="4"/>
      <c r="G193" s="4"/>
      <c r="H193" s="4"/>
      <c r="I193" s="4"/>
      <c r="J193" s="4"/>
      <c r="K193" s="15"/>
      <c r="L193" s="15"/>
      <c r="M193" s="15"/>
      <c r="N193" s="15"/>
      <c r="O193" s="15">
        <f>_xlfn.XLOOKUP(D193,[1]Sheet1!$C:$C,[1]Sheet1!$G:$G,0)</f>
        <v>16.95</v>
      </c>
      <c r="P193" s="15">
        <v>16.95</v>
      </c>
      <c r="Q193" s="337"/>
      <c r="R193" s="15" t="str">
        <f t="shared" si="108"/>
        <v>No</v>
      </c>
      <c r="S193" s="15" t="str">
        <f t="shared" si="109"/>
        <v>No</v>
      </c>
      <c r="T193" s="221" t="str">
        <f t="shared" si="110"/>
        <v>No</v>
      </c>
      <c r="U193" s="223" t="str">
        <f t="shared" si="111"/>
        <v>N/A</v>
      </c>
      <c r="V193" s="221" t="str">
        <f t="shared" si="112"/>
        <v>No</v>
      </c>
      <c r="W193" s="223" t="str">
        <f t="shared" si="113"/>
        <v>N/A</v>
      </c>
      <c r="X193" s="221" t="str">
        <f t="shared" si="114"/>
        <v>No</v>
      </c>
      <c r="Y193" s="223" t="str">
        <f t="shared" si="115"/>
        <v>N/A</v>
      </c>
      <c r="Z193" s="222" t="str">
        <f t="shared" si="116"/>
        <v>No</v>
      </c>
      <c r="AA193" s="68" t="str">
        <f t="shared" si="117"/>
        <v>N/A</v>
      </c>
      <c r="AB193" s="65" t="str">
        <f t="shared" si="118"/>
        <v>No</v>
      </c>
      <c r="AC193" s="68" t="str">
        <f t="shared" si="119"/>
        <v>N/A</v>
      </c>
      <c r="AD193" s="65" t="str">
        <f t="shared" si="120"/>
        <v>No</v>
      </c>
      <c r="AE193" s="68" t="str">
        <f t="shared" si="121"/>
        <v>N/A</v>
      </c>
      <c r="AF193" s="66"/>
    </row>
    <row r="194" spans="1:32" hidden="1">
      <c r="A194" s="66" t="s">
        <v>10</v>
      </c>
      <c r="B194" s="66" t="s">
        <v>27</v>
      </c>
      <c r="C194" s="212" t="str" cm="1">
        <f t="array" ref="C194">_xlfn.IFNA(_xlfn.IFS(B194="Starter","Starters &amp; Sides",B194="Sides","Starters &amp; Sides"),B194)</f>
        <v>Mains</v>
      </c>
      <c r="D194" s="8" t="s">
        <v>244</v>
      </c>
      <c r="E194" s="74"/>
      <c r="F194" s="4"/>
      <c r="G194" s="4"/>
      <c r="H194" s="4"/>
      <c r="I194" s="4"/>
      <c r="J194" s="4"/>
      <c r="K194" s="15"/>
      <c r="L194" s="15"/>
      <c r="M194" s="15"/>
      <c r="N194" s="15"/>
      <c r="O194" s="15">
        <f>_xlfn.XLOOKUP(D194,[1]Sheet1!$C:$C,[1]Sheet1!$G:$G,0)</f>
        <v>17.149999999999999</v>
      </c>
      <c r="P194" s="15"/>
      <c r="Q194" s="337"/>
      <c r="R194" s="15" t="str">
        <f t="shared" si="108"/>
        <v>No</v>
      </c>
      <c r="S194" s="15" t="str">
        <f t="shared" si="109"/>
        <v>No</v>
      </c>
      <c r="T194" s="221" t="str">
        <f t="shared" si="110"/>
        <v>No</v>
      </c>
      <c r="U194" s="223" t="str">
        <f t="shared" si="111"/>
        <v>N/A</v>
      </c>
      <c r="V194" s="221" t="str">
        <f t="shared" si="112"/>
        <v>No</v>
      </c>
      <c r="W194" s="223" t="str">
        <f t="shared" si="113"/>
        <v>N/A</v>
      </c>
      <c r="X194" s="221" t="str">
        <f t="shared" si="114"/>
        <v>No</v>
      </c>
      <c r="Y194" s="223" t="str">
        <f t="shared" si="115"/>
        <v>N/A</v>
      </c>
      <c r="Z194" s="222" t="str">
        <f t="shared" si="116"/>
        <v>No</v>
      </c>
      <c r="AA194" s="68" t="str">
        <f t="shared" si="117"/>
        <v>N/A</v>
      </c>
      <c r="AB194" s="65" t="str">
        <f t="shared" si="118"/>
        <v>No</v>
      </c>
      <c r="AC194" s="68" t="str">
        <f t="shared" si="119"/>
        <v>N/A</v>
      </c>
      <c r="AD194" s="65" t="str">
        <f t="shared" si="120"/>
        <v>No</v>
      </c>
      <c r="AE194" s="68" t="str">
        <f t="shared" si="121"/>
        <v>N/A</v>
      </c>
      <c r="AF194" s="66"/>
    </row>
    <row r="195" spans="1:32" hidden="1">
      <c r="A195" s="66" t="s">
        <v>10</v>
      </c>
      <c r="B195" s="66" t="s">
        <v>27</v>
      </c>
      <c r="C195" s="212" t="str" cm="1">
        <f t="array" ref="C195">_xlfn.IFNA(_xlfn.IFS(B195="Starter","Starters &amp; Sides",B195="Sides","Starters &amp; Sides"),B195)</f>
        <v>Mains</v>
      </c>
      <c r="D195" s="8" t="s">
        <v>245</v>
      </c>
      <c r="E195" s="74"/>
      <c r="F195" s="4"/>
      <c r="G195" s="4"/>
      <c r="H195" s="4"/>
      <c r="I195" s="4"/>
      <c r="J195" s="4"/>
      <c r="K195" s="15"/>
      <c r="L195" s="15"/>
      <c r="M195" s="15"/>
      <c r="N195" s="15"/>
      <c r="O195" s="15">
        <f>_xlfn.XLOOKUP(D195,[1]Sheet1!$C:$C,[1]Sheet1!$G:$G,0)</f>
        <v>17.149999999999999</v>
      </c>
      <c r="P195" s="15"/>
      <c r="Q195" s="337"/>
      <c r="R195" s="15" t="str">
        <f t="shared" si="108"/>
        <v>No</v>
      </c>
      <c r="S195" s="15" t="str">
        <f t="shared" si="109"/>
        <v>No</v>
      </c>
      <c r="T195" s="221" t="str">
        <f t="shared" si="110"/>
        <v>No</v>
      </c>
      <c r="U195" s="223" t="str">
        <f t="shared" si="111"/>
        <v>N/A</v>
      </c>
      <c r="V195" s="221" t="str">
        <f t="shared" si="112"/>
        <v>No</v>
      </c>
      <c r="W195" s="223" t="str">
        <f t="shared" si="113"/>
        <v>N/A</v>
      </c>
      <c r="X195" s="221" t="str">
        <f t="shared" si="114"/>
        <v>No</v>
      </c>
      <c r="Y195" s="223" t="str">
        <f t="shared" si="115"/>
        <v>N/A</v>
      </c>
      <c r="Z195" s="222" t="str">
        <f t="shared" si="116"/>
        <v>No</v>
      </c>
      <c r="AA195" s="68" t="str">
        <f t="shared" si="117"/>
        <v>N/A</v>
      </c>
      <c r="AB195" s="65" t="str">
        <f t="shared" si="118"/>
        <v>No</v>
      </c>
      <c r="AC195" s="68" t="str">
        <f t="shared" si="119"/>
        <v>N/A</v>
      </c>
      <c r="AD195" s="65" t="str">
        <f t="shared" si="120"/>
        <v>No</v>
      </c>
      <c r="AE195" s="68" t="str">
        <f t="shared" si="121"/>
        <v>N/A</v>
      </c>
      <c r="AF195" s="66"/>
    </row>
    <row r="196" spans="1:32" hidden="1">
      <c r="A196" s="66" t="s">
        <v>10</v>
      </c>
      <c r="B196" s="66" t="s">
        <v>27</v>
      </c>
      <c r="C196" s="212" t="str" cm="1">
        <f t="array" ref="C196">_xlfn.IFNA(_xlfn.IFS(B196="Starter","Starters &amp; Sides",B196="Sides","Starters &amp; Sides"),B196)</f>
        <v>Mains</v>
      </c>
      <c r="D196" s="8" t="s">
        <v>246</v>
      </c>
      <c r="E196" s="74"/>
      <c r="F196" s="4"/>
      <c r="G196" s="4"/>
      <c r="H196" s="4"/>
      <c r="I196" s="4"/>
      <c r="J196" s="4"/>
      <c r="K196" s="15"/>
      <c r="L196" s="15"/>
      <c r="M196" s="15"/>
      <c r="N196" s="15"/>
      <c r="O196" s="15">
        <f>_xlfn.XLOOKUP(D196,[1]Sheet1!$C:$C,[1]Sheet1!$G:$G,0)</f>
        <v>14.5</v>
      </c>
      <c r="P196" s="15">
        <v>14.65</v>
      </c>
      <c r="Q196" s="337"/>
      <c r="R196" s="15" t="str">
        <f t="shared" si="108"/>
        <v>No</v>
      </c>
      <c r="S196" s="15" t="str">
        <f t="shared" si="109"/>
        <v>No</v>
      </c>
      <c r="T196" s="221" t="str">
        <f t="shared" si="110"/>
        <v>No</v>
      </c>
      <c r="U196" s="223" t="str">
        <f t="shared" si="111"/>
        <v>N/A</v>
      </c>
      <c r="V196" s="221" t="str">
        <f t="shared" si="112"/>
        <v>No</v>
      </c>
      <c r="W196" s="223" t="str">
        <f t="shared" si="113"/>
        <v>N/A</v>
      </c>
      <c r="X196" s="221" t="str">
        <f t="shared" si="114"/>
        <v>No</v>
      </c>
      <c r="Y196" s="223" t="str">
        <f t="shared" si="115"/>
        <v>N/A</v>
      </c>
      <c r="Z196" s="222" t="str">
        <f t="shared" si="116"/>
        <v>No</v>
      </c>
      <c r="AA196" s="68" t="str">
        <f t="shared" si="117"/>
        <v>N/A</v>
      </c>
      <c r="AB196" s="65" t="str">
        <f t="shared" si="118"/>
        <v>No</v>
      </c>
      <c r="AC196" s="68" t="str">
        <f t="shared" si="119"/>
        <v>N/A</v>
      </c>
      <c r="AD196" s="65" t="str">
        <f t="shared" si="120"/>
        <v>No</v>
      </c>
      <c r="AE196" s="68" t="str">
        <f t="shared" si="121"/>
        <v>N/A</v>
      </c>
      <c r="AF196" s="66"/>
    </row>
    <row r="197" spans="1:32">
      <c r="A197" s="66" t="s">
        <v>10</v>
      </c>
      <c r="B197" s="66" t="s">
        <v>27</v>
      </c>
      <c r="C197" s="212" t="str" cm="1">
        <f t="array" ref="C197">_xlfn.IFNA(_xlfn.IFS(B197="Starter","Starters &amp; Sides",B197="Sides","Starters &amp; Sides"),B197)</f>
        <v>Mains</v>
      </c>
      <c r="D197" s="8" t="s">
        <v>247</v>
      </c>
      <c r="E197" s="74"/>
      <c r="F197" s="4"/>
      <c r="G197" s="4"/>
      <c r="H197" s="4"/>
      <c r="I197" s="4"/>
      <c r="J197" s="4"/>
      <c r="K197" s="15"/>
      <c r="L197" s="15"/>
      <c r="M197" s="15"/>
      <c r="N197" s="15"/>
      <c r="O197" s="15">
        <f>_xlfn.XLOOKUP(D197,[1]Sheet1!$C:$C,[1]Sheet1!$G:$G,0)</f>
        <v>15.5</v>
      </c>
      <c r="P197" s="15">
        <v>15.25</v>
      </c>
      <c r="Q197" s="337">
        <v>16.5</v>
      </c>
      <c r="R197" s="15" t="str">
        <f t="shared" si="108"/>
        <v>Yes</v>
      </c>
      <c r="S197" s="15" t="str">
        <f t="shared" si="109"/>
        <v>No</v>
      </c>
      <c r="T197" s="221" t="str">
        <f t="shared" si="110"/>
        <v>Yes</v>
      </c>
      <c r="U197" s="223">
        <f t="shared" si="111"/>
        <v>8.1967213114754189E-2</v>
      </c>
      <c r="V197" s="221" t="str">
        <f t="shared" si="112"/>
        <v>Yes</v>
      </c>
      <c r="W197" s="223">
        <f t="shared" si="113"/>
        <v>6.4516129032258007E-2</v>
      </c>
      <c r="X197" s="221" t="str">
        <f t="shared" si="114"/>
        <v>No</v>
      </c>
      <c r="Y197" s="223" t="str">
        <f t="shared" si="115"/>
        <v>N/A</v>
      </c>
      <c r="Z197" s="222" t="str">
        <f t="shared" si="116"/>
        <v>No</v>
      </c>
      <c r="AA197" s="68" t="str">
        <f t="shared" si="117"/>
        <v>N/A</v>
      </c>
      <c r="AB197" s="65" t="str">
        <f t="shared" si="118"/>
        <v>No</v>
      </c>
      <c r="AC197" s="68" t="str">
        <f t="shared" si="119"/>
        <v>N/A</v>
      </c>
      <c r="AD197" s="65" t="str">
        <f t="shared" si="120"/>
        <v>No</v>
      </c>
      <c r="AE197" s="68" t="str">
        <f t="shared" si="121"/>
        <v>N/A</v>
      </c>
      <c r="AF197" s="66"/>
    </row>
    <row r="198" spans="1:32" hidden="1">
      <c r="A198" s="66" t="s">
        <v>10</v>
      </c>
      <c r="B198" s="66" t="s">
        <v>27</v>
      </c>
      <c r="C198" s="212" t="str" cm="1">
        <f t="array" ref="C198">_xlfn.IFNA(_xlfn.IFS(B198="Starter","Starters &amp; Sides",B198="Sides","Starters &amp; Sides"),B198)</f>
        <v>Mains</v>
      </c>
      <c r="D198" s="8" t="s">
        <v>248</v>
      </c>
      <c r="E198" s="74"/>
      <c r="F198" s="4"/>
      <c r="G198" s="4"/>
      <c r="H198" s="4"/>
      <c r="I198" s="4"/>
      <c r="J198" s="4"/>
      <c r="K198" s="15"/>
      <c r="L198" s="15"/>
      <c r="M198" s="15"/>
      <c r="N198" s="15"/>
      <c r="O198" s="15">
        <f>_xlfn.XLOOKUP(D198,[1]Sheet1!$C:$C,[1]Sheet1!$G:$G,0)</f>
        <v>16.5</v>
      </c>
      <c r="P198" s="15">
        <v>16.5</v>
      </c>
      <c r="Q198" s="337"/>
      <c r="R198" s="15" t="str">
        <f t="shared" si="108"/>
        <v>No</v>
      </c>
      <c r="S198" s="15" t="str">
        <f t="shared" si="109"/>
        <v>No</v>
      </c>
      <c r="T198" s="221" t="str">
        <f t="shared" si="110"/>
        <v>No</v>
      </c>
      <c r="U198" s="223" t="str">
        <f t="shared" si="111"/>
        <v>N/A</v>
      </c>
      <c r="V198" s="221" t="str">
        <f t="shared" si="112"/>
        <v>No</v>
      </c>
      <c r="W198" s="223" t="str">
        <f t="shared" si="113"/>
        <v>N/A</v>
      </c>
      <c r="X198" s="221" t="str">
        <f t="shared" si="114"/>
        <v>No</v>
      </c>
      <c r="Y198" s="223" t="str">
        <f t="shared" si="115"/>
        <v>N/A</v>
      </c>
      <c r="Z198" s="222" t="str">
        <f t="shared" si="116"/>
        <v>No</v>
      </c>
      <c r="AA198" s="68" t="str">
        <f t="shared" si="117"/>
        <v>N/A</v>
      </c>
      <c r="AB198" s="65" t="str">
        <f t="shared" si="118"/>
        <v>No</v>
      </c>
      <c r="AC198" s="68" t="str">
        <f t="shared" si="119"/>
        <v>N/A</v>
      </c>
      <c r="AD198" s="65" t="str">
        <f t="shared" si="120"/>
        <v>No</v>
      </c>
      <c r="AE198" s="68" t="str">
        <f t="shared" si="121"/>
        <v>N/A</v>
      </c>
      <c r="AF198" s="66"/>
    </row>
    <row r="199" spans="1:32">
      <c r="A199" s="66" t="s">
        <v>10</v>
      </c>
      <c r="B199" s="66" t="s">
        <v>86</v>
      </c>
      <c r="C199" s="212" t="str" cm="1">
        <f t="array" ref="C199">_xlfn.IFNA(_xlfn.IFS(B199="Starter","Starters &amp; Sides",B199="Sides","Starters &amp; Sides"),B199)</f>
        <v>Starters &amp; Sides</v>
      </c>
      <c r="D199" s="8" t="s">
        <v>249</v>
      </c>
      <c r="E199" s="74"/>
      <c r="F199" s="4"/>
      <c r="G199" s="4"/>
      <c r="H199" s="4"/>
      <c r="I199" s="4"/>
      <c r="J199" s="4"/>
      <c r="K199" s="15"/>
      <c r="L199" s="15"/>
      <c r="M199" s="15"/>
      <c r="N199" s="15"/>
      <c r="O199" s="15">
        <f>_xlfn.XLOOKUP(D199,[1]Sheet1!$C:$C,[1]Sheet1!$G:$G,0)</f>
        <v>3.5</v>
      </c>
      <c r="P199" s="15">
        <v>4.5</v>
      </c>
      <c r="Q199" s="337">
        <v>4.5</v>
      </c>
      <c r="R199" s="15" t="str">
        <f t="shared" si="108"/>
        <v>Yes</v>
      </c>
      <c r="S199" s="15" t="str">
        <f t="shared" si="109"/>
        <v>No</v>
      </c>
      <c r="T199" s="221" t="str">
        <f t="shared" si="110"/>
        <v>Yes</v>
      </c>
      <c r="U199" s="223">
        <f t="shared" si="111"/>
        <v>0</v>
      </c>
      <c r="V199" s="221" t="str">
        <f t="shared" si="112"/>
        <v>Yes</v>
      </c>
      <c r="W199" s="223">
        <f t="shared" si="113"/>
        <v>0.28571428571428581</v>
      </c>
      <c r="X199" s="221" t="str">
        <f t="shared" si="114"/>
        <v>No</v>
      </c>
      <c r="Y199" s="223" t="str">
        <f t="shared" si="115"/>
        <v>N/A</v>
      </c>
      <c r="Z199" s="222" t="str">
        <f t="shared" si="116"/>
        <v>No</v>
      </c>
      <c r="AA199" s="68" t="str">
        <f t="shared" si="117"/>
        <v>N/A</v>
      </c>
      <c r="AB199" s="65" t="str">
        <f t="shared" si="118"/>
        <v>No</v>
      </c>
      <c r="AC199" s="68" t="str">
        <f t="shared" si="119"/>
        <v>N/A</v>
      </c>
      <c r="AD199" s="65" t="str">
        <f t="shared" si="120"/>
        <v>No</v>
      </c>
      <c r="AE199" s="68" t="str">
        <f t="shared" si="121"/>
        <v>N/A</v>
      </c>
      <c r="AF199" s="66"/>
    </row>
    <row r="200" spans="1:32" hidden="1">
      <c r="A200" s="66" t="s">
        <v>10</v>
      </c>
      <c r="B200" s="291" t="s">
        <v>29</v>
      </c>
      <c r="C200" s="212" t="str" cm="1">
        <f t="array" ref="C200">_xlfn.IFNA(_xlfn.IFS(B200="Starter","Starters &amp; Sides",B200="Sides","Starters &amp; Sides"),B200)</f>
        <v>Desserts</v>
      </c>
      <c r="D200" s="8" t="s">
        <v>250</v>
      </c>
      <c r="E200" s="74"/>
      <c r="F200" s="4"/>
      <c r="G200" s="4"/>
      <c r="H200" s="4"/>
      <c r="I200" s="4"/>
      <c r="J200" s="4"/>
      <c r="K200" s="15"/>
      <c r="L200" s="15"/>
      <c r="M200" s="15"/>
      <c r="N200" s="15"/>
      <c r="O200" s="15">
        <f>_xlfn.XLOOKUP(D200,[1]Sheet1!$C:$C,[1]Sheet1!$G:$G,0)</f>
        <v>3.25</v>
      </c>
      <c r="P200" s="15">
        <v>3.75</v>
      </c>
      <c r="Q200" s="337"/>
      <c r="R200" s="15" t="str">
        <f t="shared" si="108"/>
        <v>No</v>
      </c>
      <c r="S200" s="15" t="str">
        <f t="shared" si="109"/>
        <v>No</v>
      </c>
      <c r="T200" s="221" t="str">
        <f t="shared" si="110"/>
        <v>No</v>
      </c>
      <c r="U200" s="223" t="str">
        <f t="shared" si="111"/>
        <v>N/A</v>
      </c>
      <c r="V200" s="221" t="str">
        <f t="shared" si="112"/>
        <v>No</v>
      </c>
      <c r="W200" s="223" t="str">
        <f t="shared" si="113"/>
        <v>N/A</v>
      </c>
      <c r="X200" s="221" t="str">
        <f t="shared" si="114"/>
        <v>No</v>
      </c>
      <c r="Y200" s="223" t="str">
        <f t="shared" si="115"/>
        <v>N/A</v>
      </c>
      <c r="Z200" s="222" t="str">
        <f t="shared" si="116"/>
        <v>No</v>
      </c>
      <c r="AA200" s="68" t="str">
        <f t="shared" si="117"/>
        <v>N/A</v>
      </c>
      <c r="AB200" s="65" t="str">
        <f t="shared" si="118"/>
        <v>No</v>
      </c>
      <c r="AC200" s="68" t="str">
        <f t="shared" si="119"/>
        <v>N/A</v>
      </c>
      <c r="AD200" s="65" t="str">
        <f t="shared" si="120"/>
        <v>No</v>
      </c>
      <c r="AE200" s="68" t="str">
        <f t="shared" si="121"/>
        <v>N/A</v>
      </c>
      <c r="AF200" s="66"/>
    </row>
    <row r="201" spans="1:32">
      <c r="A201" s="212" t="s">
        <v>10</v>
      </c>
      <c r="B201" s="8" t="s">
        <v>28</v>
      </c>
      <c r="C201" s="94" t="str" cm="1">
        <f t="array" ref="C201">_xlfn.IFNA(_xlfn.IFS(B201="Starter","Starters &amp; Sides",B201="Sides","Starters &amp; Sides"),B201)</f>
        <v>Drinks</v>
      </c>
      <c r="D201" s="8" t="s">
        <v>251</v>
      </c>
      <c r="E201" s="74"/>
      <c r="F201" s="4"/>
      <c r="G201" s="4"/>
      <c r="H201" s="4"/>
      <c r="I201" s="4"/>
      <c r="J201" s="4"/>
      <c r="K201" s="15"/>
      <c r="L201" s="15"/>
      <c r="M201" s="15"/>
      <c r="N201" s="15"/>
      <c r="O201" s="15">
        <v>6.2</v>
      </c>
      <c r="P201" s="15">
        <v>4.95</v>
      </c>
      <c r="Q201" s="337">
        <v>4.95</v>
      </c>
      <c r="R201" s="15" t="str">
        <f t="shared" si="108"/>
        <v>Yes</v>
      </c>
      <c r="S201" s="15" t="str">
        <f t="shared" si="109"/>
        <v>No</v>
      </c>
      <c r="T201" s="221" t="str">
        <f t="shared" si="110"/>
        <v>Yes</v>
      </c>
      <c r="U201" s="223">
        <f t="shared" si="111"/>
        <v>0</v>
      </c>
      <c r="V201" s="221" t="str">
        <f t="shared" si="112"/>
        <v>Yes</v>
      </c>
      <c r="W201" s="223">
        <f t="shared" si="113"/>
        <v>-0.20161290322580649</v>
      </c>
      <c r="X201" s="221" t="str">
        <f t="shared" si="114"/>
        <v>No</v>
      </c>
      <c r="Y201" s="223" t="str">
        <f t="shared" si="115"/>
        <v>N/A</v>
      </c>
      <c r="Z201" s="222" t="str">
        <f t="shared" si="116"/>
        <v>No</v>
      </c>
      <c r="AA201" s="68" t="str">
        <f t="shared" si="117"/>
        <v>N/A</v>
      </c>
      <c r="AB201" s="65" t="str">
        <f t="shared" si="118"/>
        <v>No</v>
      </c>
      <c r="AC201" s="68" t="str">
        <f t="shared" si="119"/>
        <v>N/A</v>
      </c>
      <c r="AD201" s="65" t="str">
        <f t="shared" si="120"/>
        <v>No</v>
      </c>
      <c r="AE201" s="68" t="str">
        <f t="shared" si="121"/>
        <v>N/A</v>
      </c>
      <c r="AF201" s="66"/>
    </row>
    <row r="202" spans="1:32">
      <c r="A202" s="212" t="s">
        <v>10</v>
      </c>
      <c r="B202" s="8" t="s">
        <v>28</v>
      </c>
      <c r="C202" s="94" t="str" cm="1">
        <f t="array" ref="C202">_xlfn.IFNA(_xlfn.IFS(B202="Starter","Starters &amp; Sides",B202="Sides","Starters &amp; Sides"),B202)</f>
        <v>Drinks</v>
      </c>
      <c r="D202" s="8" t="s">
        <v>252</v>
      </c>
      <c r="E202" s="74"/>
      <c r="F202" s="4"/>
      <c r="G202" s="4"/>
      <c r="H202" s="4"/>
      <c r="I202" s="4"/>
      <c r="J202" s="4"/>
      <c r="K202" s="15"/>
      <c r="L202" s="15"/>
      <c r="M202" s="15"/>
      <c r="N202" s="15"/>
      <c r="O202" s="15">
        <v>8.5500000000000007</v>
      </c>
      <c r="P202" s="15">
        <v>7.55</v>
      </c>
      <c r="Q202" s="337">
        <v>7.55</v>
      </c>
      <c r="R202" s="15" t="str">
        <f t="shared" si="108"/>
        <v>Yes</v>
      </c>
      <c r="S202" s="15" t="str">
        <f t="shared" si="109"/>
        <v>No</v>
      </c>
      <c r="T202" s="221" t="str">
        <f t="shared" si="110"/>
        <v>Yes</v>
      </c>
      <c r="U202" s="223">
        <f t="shared" si="111"/>
        <v>0</v>
      </c>
      <c r="V202" s="221" t="str">
        <f t="shared" si="112"/>
        <v>Yes</v>
      </c>
      <c r="W202" s="223">
        <f t="shared" si="113"/>
        <v>-0.11695906432748548</v>
      </c>
      <c r="X202" s="221" t="str">
        <f t="shared" si="114"/>
        <v>No</v>
      </c>
      <c r="Y202" s="223" t="str">
        <f t="shared" si="115"/>
        <v>N/A</v>
      </c>
      <c r="Z202" s="222" t="str">
        <f t="shared" si="116"/>
        <v>No</v>
      </c>
      <c r="AA202" s="68" t="str">
        <f t="shared" si="117"/>
        <v>N/A</v>
      </c>
      <c r="AB202" s="65" t="str">
        <f t="shared" si="118"/>
        <v>No</v>
      </c>
      <c r="AC202" s="68" t="str">
        <f t="shared" si="119"/>
        <v>N/A</v>
      </c>
      <c r="AD202" s="65" t="str">
        <f t="shared" si="120"/>
        <v>No</v>
      </c>
      <c r="AE202" s="68" t="str">
        <f t="shared" si="121"/>
        <v>N/A</v>
      </c>
      <c r="AF202" s="66"/>
    </row>
    <row r="203" spans="1:32">
      <c r="A203" s="212" t="s">
        <v>10</v>
      </c>
      <c r="B203" s="8" t="s">
        <v>28</v>
      </c>
      <c r="C203" s="94" t="str" cm="1">
        <f t="array" ref="C203">_xlfn.IFNA(_xlfn.IFS(B203="Starter","Starters &amp; Sides",B203="Sides","Starters &amp; Sides"),B203)</f>
        <v>Drinks</v>
      </c>
      <c r="D203" s="8" t="s">
        <v>253</v>
      </c>
      <c r="E203" s="74"/>
      <c r="F203" s="4"/>
      <c r="G203" s="4"/>
      <c r="H203" s="4"/>
      <c r="I203" s="4"/>
      <c r="J203" s="4"/>
      <c r="K203" s="15"/>
      <c r="L203" s="15"/>
      <c r="M203" s="15"/>
      <c r="N203" s="15"/>
      <c r="O203" s="15">
        <v>6.2</v>
      </c>
      <c r="P203" s="15">
        <v>4.95</v>
      </c>
      <c r="Q203" s="337">
        <v>4.95</v>
      </c>
      <c r="R203" s="15" t="str">
        <f t="shared" si="108"/>
        <v>Yes</v>
      </c>
      <c r="S203" s="15" t="str">
        <f t="shared" si="109"/>
        <v>No</v>
      </c>
      <c r="T203" s="221" t="str">
        <f t="shared" si="110"/>
        <v>Yes</v>
      </c>
      <c r="U203" s="223">
        <f t="shared" si="111"/>
        <v>0</v>
      </c>
      <c r="V203" s="221" t="str">
        <f t="shared" si="112"/>
        <v>Yes</v>
      </c>
      <c r="W203" s="223">
        <f t="shared" si="113"/>
        <v>-0.20161290322580649</v>
      </c>
      <c r="X203" s="221" t="str">
        <f t="shared" si="114"/>
        <v>No</v>
      </c>
      <c r="Y203" s="223" t="str">
        <f t="shared" si="115"/>
        <v>N/A</v>
      </c>
      <c r="Z203" s="222" t="str">
        <f t="shared" si="116"/>
        <v>No</v>
      </c>
      <c r="AA203" s="68" t="str">
        <f t="shared" si="117"/>
        <v>N/A</v>
      </c>
      <c r="AB203" s="65" t="str">
        <f t="shared" si="118"/>
        <v>No</v>
      </c>
      <c r="AC203" s="68" t="str">
        <f t="shared" si="119"/>
        <v>N/A</v>
      </c>
      <c r="AD203" s="65" t="str">
        <f t="shared" si="120"/>
        <v>No</v>
      </c>
      <c r="AE203" s="68" t="str">
        <f t="shared" si="121"/>
        <v>N/A</v>
      </c>
      <c r="AF203" s="66"/>
    </row>
    <row r="204" spans="1:32">
      <c r="A204" s="212" t="s">
        <v>10</v>
      </c>
      <c r="B204" s="8" t="s">
        <v>28</v>
      </c>
      <c r="C204" s="94" t="str" cm="1">
        <f t="array" ref="C204">_xlfn.IFNA(_xlfn.IFS(B204="Starter","Starters &amp; Sides",B204="Sides","Starters &amp; Sides"),B204)</f>
        <v>Drinks</v>
      </c>
      <c r="D204" s="8" t="s">
        <v>254</v>
      </c>
      <c r="E204" s="74"/>
      <c r="F204" s="4"/>
      <c r="G204" s="4"/>
      <c r="H204" s="4"/>
      <c r="I204" s="4"/>
      <c r="J204" s="4"/>
      <c r="K204" s="15"/>
      <c r="L204" s="15"/>
      <c r="M204" s="15"/>
      <c r="N204" s="15"/>
      <c r="O204" s="15">
        <v>8.5500000000000007</v>
      </c>
      <c r="P204" s="15">
        <v>7.55</v>
      </c>
      <c r="Q204" s="337">
        <v>7.55</v>
      </c>
      <c r="R204" s="15" t="str">
        <f t="shared" si="108"/>
        <v>Yes</v>
      </c>
      <c r="S204" s="15" t="str">
        <f t="shared" si="109"/>
        <v>No</v>
      </c>
      <c r="T204" s="221" t="str">
        <f t="shared" si="110"/>
        <v>Yes</v>
      </c>
      <c r="U204" s="223">
        <f t="shared" si="111"/>
        <v>0</v>
      </c>
      <c r="V204" s="221" t="str">
        <f t="shared" si="112"/>
        <v>Yes</v>
      </c>
      <c r="W204" s="223">
        <f t="shared" si="113"/>
        <v>-0.11695906432748548</v>
      </c>
      <c r="X204" s="221" t="str">
        <f t="shared" si="114"/>
        <v>No</v>
      </c>
      <c r="Y204" s="223" t="str">
        <f t="shared" si="115"/>
        <v>N/A</v>
      </c>
      <c r="Z204" s="222" t="str">
        <f t="shared" si="116"/>
        <v>No</v>
      </c>
      <c r="AA204" s="68" t="str">
        <f t="shared" si="117"/>
        <v>N/A</v>
      </c>
      <c r="AB204" s="65" t="str">
        <f t="shared" si="118"/>
        <v>No</v>
      </c>
      <c r="AC204" s="68" t="str">
        <f t="shared" si="119"/>
        <v>N/A</v>
      </c>
      <c r="AD204" s="65" t="str">
        <f t="shared" si="120"/>
        <v>No</v>
      </c>
      <c r="AE204" s="68" t="str">
        <f t="shared" si="121"/>
        <v>N/A</v>
      </c>
      <c r="AF204" s="66"/>
    </row>
    <row r="205" spans="1:32">
      <c r="A205" s="212" t="s">
        <v>10</v>
      </c>
      <c r="B205" s="8" t="s">
        <v>28</v>
      </c>
      <c r="C205" s="94" t="str" cm="1">
        <f t="array" ref="C205">_xlfn.IFNA(_xlfn.IFS(B205="Starter","Starters &amp; Sides",B205="Sides","Starters &amp; Sides"),B205)</f>
        <v>Drinks</v>
      </c>
      <c r="D205" s="8" t="s">
        <v>255</v>
      </c>
      <c r="E205" s="74"/>
      <c r="F205" s="4"/>
      <c r="G205" s="4"/>
      <c r="H205" s="4"/>
      <c r="I205" s="4"/>
      <c r="J205" s="4"/>
      <c r="K205" s="15"/>
      <c r="L205" s="15"/>
      <c r="M205" s="15"/>
      <c r="N205" s="15"/>
      <c r="O205" s="15">
        <v>6.9</v>
      </c>
      <c r="P205" s="15">
        <v>6.9</v>
      </c>
      <c r="Q205" s="337">
        <v>6.9</v>
      </c>
      <c r="R205" s="15" t="str">
        <f t="shared" si="108"/>
        <v>Yes</v>
      </c>
      <c r="S205" s="15" t="str">
        <f t="shared" si="109"/>
        <v>No</v>
      </c>
      <c r="T205" s="221" t="str">
        <f t="shared" si="110"/>
        <v>Yes</v>
      </c>
      <c r="U205" s="223">
        <f t="shared" si="111"/>
        <v>0</v>
      </c>
      <c r="V205" s="221" t="str">
        <f t="shared" si="112"/>
        <v>Yes</v>
      </c>
      <c r="W205" s="223">
        <f t="shared" si="113"/>
        <v>0</v>
      </c>
      <c r="X205" s="221" t="str">
        <f t="shared" si="114"/>
        <v>No</v>
      </c>
      <c r="Y205" s="223" t="str">
        <f t="shared" si="115"/>
        <v>N/A</v>
      </c>
      <c r="Z205" s="222" t="str">
        <f t="shared" si="116"/>
        <v>No</v>
      </c>
      <c r="AA205" s="68" t="str">
        <f t="shared" si="117"/>
        <v>N/A</v>
      </c>
      <c r="AB205" s="65" t="str">
        <f t="shared" si="118"/>
        <v>No</v>
      </c>
      <c r="AC205" s="68" t="str">
        <f t="shared" si="119"/>
        <v>N/A</v>
      </c>
      <c r="AD205" s="65" t="str">
        <f t="shared" si="120"/>
        <v>No</v>
      </c>
      <c r="AE205" s="68" t="str">
        <f t="shared" si="121"/>
        <v>N/A</v>
      </c>
      <c r="AF205" s="66"/>
    </row>
    <row r="206" spans="1:32">
      <c r="A206" s="212" t="s">
        <v>10</v>
      </c>
      <c r="B206" s="312" t="s">
        <v>28</v>
      </c>
      <c r="C206" s="89" t="str" cm="1">
        <f t="array" ref="C206">_xlfn.IFNA(_xlfn.IFS(B206="Starter","Starters &amp; Sides",B206="Sides","Starters &amp; Sides"),B206)</f>
        <v>Drinks</v>
      </c>
      <c r="D206" s="312" t="s">
        <v>256</v>
      </c>
      <c r="E206" s="343"/>
      <c r="F206" s="7"/>
      <c r="G206" s="7"/>
      <c r="H206" s="7"/>
      <c r="I206" s="7"/>
      <c r="J206" s="7"/>
      <c r="K206" s="21"/>
      <c r="L206" s="21"/>
      <c r="M206" s="21"/>
      <c r="N206" s="21"/>
      <c r="O206" s="21">
        <v>9.5500000000000007</v>
      </c>
      <c r="P206" s="21">
        <v>9.5500000000000007</v>
      </c>
      <c r="Q206" s="339">
        <v>9.5500000000000007</v>
      </c>
      <c r="R206" s="15" t="str">
        <f t="shared" si="108"/>
        <v>Yes</v>
      </c>
      <c r="S206" s="15" t="str">
        <f t="shared" si="109"/>
        <v>No</v>
      </c>
      <c r="T206" s="221" t="str">
        <f t="shared" si="110"/>
        <v>Yes</v>
      </c>
      <c r="U206" s="223">
        <f t="shared" si="111"/>
        <v>0</v>
      </c>
      <c r="V206" s="221" t="str">
        <f t="shared" si="112"/>
        <v>Yes</v>
      </c>
      <c r="W206" s="223">
        <f t="shared" si="113"/>
        <v>0</v>
      </c>
      <c r="X206" s="221" t="str">
        <f t="shared" si="114"/>
        <v>No</v>
      </c>
      <c r="Y206" s="223" t="str">
        <f t="shared" si="115"/>
        <v>N/A</v>
      </c>
      <c r="Z206" s="222" t="str">
        <f t="shared" si="116"/>
        <v>No</v>
      </c>
      <c r="AA206" s="68" t="str">
        <f t="shared" si="117"/>
        <v>N/A</v>
      </c>
      <c r="AB206" s="65" t="str">
        <f t="shared" si="118"/>
        <v>No</v>
      </c>
      <c r="AC206" s="68" t="str">
        <f t="shared" si="119"/>
        <v>N/A</v>
      </c>
      <c r="AD206" s="65" t="str">
        <f t="shared" si="120"/>
        <v>No</v>
      </c>
      <c r="AE206" s="68" t="str">
        <f t="shared" si="121"/>
        <v>N/A</v>
      </c>
    </row>
    <row r="207" spans="1:32" hidden="1">
      <c r="A207" s="212" t="s">
        <v>10</v>
      </c>
      <c r="B207" s="8" t="s">
        <v>27</v>
      </c>
      <c r="C207" s="8" t="str" cm="1">
        <f t="array" ref="C207">_xlfn.IFNA(_xlfn.IFS(B207="Starter","Starters &amp; Sides",B207="Sides","Starters &amp; Sides"),B207)</f>
        <v>Mains</v>
      </c>
      <c r="D207" s="8" t="s">
        <v>257</v>
      </c>
      <c r="E207" s="8"/>
      <c r="F207" s="8"/>
      <c r="G207" s="8"/>
      <c r="H207" s="8"/>
      <c r="I207" s="8"/>
      <c r="J207" s="8"/>
      <c r="K207" s="8"/>
      <c r="L207" s="8"/>
      <c r="M207" s="8"/>
      <c r="N207" s="8"/>
      <c r="O207" s="8"/>
      <c r="P207" s="21">
        <v>16.45</v>
      </c>
      <c r="Q207" s="339"/>
      <c r="R207" s="15" t="str">
        <f t="shared" si="108"/>
        <v>No</v>
      </c>
      <c r="S207" s="15" t="str">
        <f t="shared" si="109"/>
        <v>No</v>
      </c>
      <c r="T207" s="221" t="str">
        <f t="shared" si="110"/>
        <v>No</v>
      </c>
      <c r="U207" s="223" t="str">
        <f t="shared" si="111"/>
        <v>N/A</v>
      </c>
      <c r="V207" s="221" t="str">
        <f t="shared" si="112"/>
        <v>No</v>
      </c>
      <c r="W207" s="223" t="str">
        <f t="shared" si="113"/>
        <v>N/A</v>
      </c>
      <c r="X207" s="221" t="str">
        <f t="shared" si="114"/>
        <v>No</v>
      </c>
      <c r="Y207" s="223" t="str">
        <f t="shared" si="115"/>
        <v>N/A</v>
      </c>
      <c r="Z207" s="222" t="str">
        <f t="shared" si="116"/>
        <v>No</v>
      </c>
      <c r="AA207" s="68" t="str">
        <f t="shared" si="117"/>
        <v>N/A</v>
      </c>
      <c r="AB207" s="65" t="str">
        <f t="shared" si="118"/>
        <v>No</v>
      </c>
      <c r="AC207" s="68" t="str">
        <f t="shared" si="119"/>
        <v>N/A</v>
      </c>
      <c r="AD207" s="65" t="str">
        <f t="shared" si="120"/>
        <v>No</v>
      </c>
      <c r="AE207" s="68" t="str">
        <f t="shared" si="121"/>
        <v>N/A</v>
      </c>
      <c r="AF207" s="8"/>
    </row>
    <row r="208" spans="1:32" hidden="1">
      <c r="A208" s="212" t="s">
        <v>10</v>
      </c>
      <c r="B208" s="8" t="s">
        <v>27</v>
      </c>
      <c r="C208" s="8" t="str" cm="1">
        <f t="array" ref="C208">_xlfn.IFNA(_xlfn.IFS(B208="Starter","Starters &amp; Sides",B208="Sides","Starters &amp; Sides"),B208)</f>
        <v>Mains</v>
      </c>
      <c r="D208" s="8" t="s">
        <v>258</v>
      </c>
      <c r="E208" s="8"/>
      <c r="F208" s="8"/>
      <c r="G208" s="8"/>
      <c r="H208" s="8"/>
      <c r="I208" s="8"/>
      <c r="J208" s="8"/>
      <c r="K208" s="8"/>
      <c r="L208" s="8"/>
      <c r="M208" s="8"/>
      <c r="N208" s="8"/>
      <c r="O208" s="8"/>
      <c r="P208" s="21">
        <v>18.45</v>
      </c>
      <c r="Q208" s="339"/>
      <c r="R208" s="15" t="str">
        <f t="shared" si="108"/>
        <v>No</v>
      </c>
      <c r="S208" s="15" t="str">
        <f t="shared" si="109"/>
        <v>No</v>
      </c>
      <c r="T208" s="221" t="str">
        <f t="shared" si="110"/>
        <v>No</v>
      </c>
      <c r="U208" s="223" t="str">
        <f t="shared" si="111"/>
        <v>N/A</v>
      </c>
      <c r="V208" s="221" t="str">
        <f t="shared" si="112"/>
        <v>No</v>
      </c>
      <c r="W208" s="223" t="str">
        <f t="shared" si="113"/>
        <v>N/A</v>
      </c>
      <c r="X208" s="221" t="str">
        <f t="shared" si="114"/>
        <v>No</v>
      </c>
      <c r="Y208" s="223" t="str">
        <f t="shared" si="115"/>
        <v>N/A</v>
      </c>
      <c r="Z208" s="222" t="str">
        <f t="shared" si="116"/>
        <v>No</v>
      </c>
      <c r="AA208" s="68" t="str">
        <f t="shared" si="117"/>
        <v>N/A</v>
      </c>
      <c r="AB208" s="65" t="str">
        <f t="shared" si="118"/>
        <v>No</v>
      </c>
      <c r="AC208" s="68" t="str">
        <f t="shared" si="119"/>
        <v>N/A</v>
      </c>
      <c r="AD208" s="65" t="str">
        <f t="shared" si="120"/>
        <v>No</v>
      </c>
      <c r="AE208" s="68" t="str">
        <f t="shared" si="121"/>
        <v>N/A</v>
      </c>
      <c r="AF208" s="8"/>
    </row>
    <row r="209" spans="1:32" hidden="1">
      <c r="A209" s="212" t="s">
        <v>10</v>
      </c>
      <c r="B209" s="8" t="s">
        <v>27</v>
      </c>
      <c r="C209" s="8" t="str" cm="1">
        <f t="array" ref="C209">_xlfn.IFNA(_xlfn.IFS(B209="Starter","Starters &amp; Sides",B209="Sides","Starters &amp; Sides"),B209)</f>
        <v>Mains</v>
      </c>
      <c r="D209" s="8" t="s">
        <v>259</v>
      </c>
      <c r="E209" s="8"/>
      <c r="F209" s="8"/>
      <c r="G209" s="8"/>
      <c r="H209" s="8"/>
      <c r="I209" s="8"/>
      <c r="J209" s="8"/>
      <c r="K209" s="8"/>
      <c r="L209" s="8"/>
      <c r="M209" s="8"/>
      <c r="N209" s="8"/>
      <c r="O209" s="8"/>
      <c r="P209" s="21">
        <v>17.95</v>
      </c>
      <c r="Q209" s="339"/>
      <c r="R209" s="15" t="str">
        <f t="shared" si="108"/>
        <v>No</v>
      </c>
      <c r="S209" s="15" t="str">
        <f t="shared" si="109"/>
        <v>No</v>
      </c>
      <c r="T209" s="221" t="str">
        <f t="shared" si="110"/>
        <v>No</v>
      </c>
      <c r="U209" s="223" t="str">
        <f t="shared" si="111"/>
        <v>N/A</v>
      </c>
      <c r="V209" s="221" t="str">
        <f t="shared" si="112"/>
        <v>No</v>
      </c>
      <c r="W209" s="223" t="str">
        <f t="shared" si="113"/>
        <v>N/A</v>
      </c>
      <c r="X209" s="221" t="str">
        <f t="shared" si="114"/>
        <v>No</v>
      </c>
      <c r="Y209" s="223" t="str">
        <f t="shared" si="115"/>
        <v>N/A</v>
      </c>
      <c r="Z209" s="222" t="str">
        <f t="shared" si="116"/>
        <v>No</v>
      </c>
      <c r="AA209" s="68" t="str">
        <f t="shared" si="117"/>
        <v>N/A</v>
      </c>
      <c r="AB209" s="65" t="str">
        <f t="shared" si="118"/>
        <v>No</v>
      </c>
      <c r="AC209" s="68" t="str">
        <f t="shared" si="119"/>
        <v>N/A</v>
      </c>
      <c r="AD209" s="65" t="str">
        <f t="shared" si="120"/>
        <v>No</v>
      </c>
      <c r="AE209" s="68" t="str">
        <f t="shared" si="121"/>
        <v>N/A</v>
      </c>
      <c r="AF209" s="8"/>
    </row>
    <row r="210" spans="1:32">
      <c r="A210" s="212" t="s">
        <v>10</v>
      </c>
      <c r="B210" s="8" t="s">
        <v>27</v>
      </c>
      <c r="C210" s="8" t="str" cm="1">
        <f t="array" ref="C210">_xlfn.IFNA(_xlfn.IFS(B210="Starter","Starters &amp; Sides",B210="Sides","Starters &amp; Sides"),B210)</f>
        <v>Mains</v>
      </c>
      <c r="D210" s="8" t="s">
        <v>260</v>
      </c>
      <c r="E210" s="8"/>
      <c r="F210" s="8"/>
      <c r="G210" s="8"/>
      <c r="H210" s="8"/>
      <c r="I210" s="8"/>
      <c r="J210" s="8"/>
      <c r="K210" s="8"/>
      <c r="L210" s="8"/>
      <c r="M210" s="8"/>
      <c r="N210" s="8"/>
      <c r="O210" s="8"/>
      <c r="P210" s="21">
        <v>16.95</v>
      </c>
      <c r="Q210" s="339">
        <v>16.95</v>
      </c>
      <c r="R210" s="15" t="str">
        <f t="shared" si="108"/>
        <v>Yes</v>
      </c>
      <c r="S210" s="15" t="str">
        <f t="shared" si="109"/>
        <v>No</v>
      </c>
      <c r="T210" s="221" t="str">
        <f t="shared" si="110"/>
        <v>Yes</v>
      </c>
      <c r="U210" s="223">
        <f t="shared" si="111"/>
        <v>0</v>
      </c>
      <c r="V210" s="221" t="str">
        <f t="shared" si="112"/>
        <v>No</v>
      </c>
      <c r="W210" s="223" t="str">
        <f t="shared" si="113"/>
        <v>N/A</v>
      </c>
      <c r="X210" s="221" t="str">
        <f t="shared" si="114"/>
        <v>No</v>
      </c>
      <c r="Y210" s="223" t="str">
        <f t="shared" si="115"/>
        <v>N/A</v>
      </c>
      <c r="Z210" s="222" t="str">
        <f t="shared" si="116"/>
        <v>No</v>
      </c>
      <c r="AA210" s="68" t="str">
        <f t="shared" si="117"/>
        <v>N/A</v>
      </c>
      <c r="AB210" s="65" t="str">
        <f t="shared" si="118"/>
        <v>No</v>
      </c>
      <c r="AC210" s="68" t="str">
        <f t="shared" si="119"/>
        <v>N/A</v>
      </c>
      <c r="AD210" s="65" t="str">
        <f t="shared" si="120"/>
        <v>No</v>
      </c>
      <c r="AE210" s="68" t="str">
        <f t="shared" si="121"/>
        <v>N/A</v>
      </c>
      <c r="AF210" s="8"/>
    </row>
    <row r="211" spans="1:32">
      <c r="A211" s="212" t="s">
        <v>10</v>
      </c>
      <c r="B211" s="8" t="s">
        <v>27</v>
      </c>
      <c r="C211" s="8" t="str" cm="1">
        <f t="array" ref="C211">_xlfn.IFNA(_xlfn.IFS(B211="Starter","Starters &amp; Sides",B211="Sides","Starters &amp; Sides"),B211)</f>
        <v>Mains</v>
      </c>
      <c r="D211" s="8" t="s">
        <v>261</v>
      </c>
      <c r="E211" s="8"/>
      <c r="F211" s="8"/>
      <c r="G211" s="8"/>
      <c r="H211" s="8"/>
      <c r="I211" s="8"/>
      <c r="J211" s="8"/>
      <c r="K211" s="8"/>
      <c r="L211" s="8"/>
      <c r="M211" s="8"/>
      <c r="N211" s="8"/>
      <c r="O211" s="8"/>
      <c r="P211" s="21">
        <v>16.95</v>
      </c>
      <c r="Q211" s="339">
        <v>16.95</v>
      </c>
      <c r="R211" s="15" t="str">
        <f t="shared" si="108"/>
        <v>Yes</v>
      </c>
      <c r="S211" s="15" t="str">
        <f t="shared" si="109"/>
        <v>No</v>
      </c>
      <c r="T211" s="221" t="str">
        <f t="shared" si="110"/>
        <v>Yes</v>
      </c>
      <c r="U211" s="223">
        <f t="shared" si="111"/>
        <v>0</v>
      </c>
      <c r="V211" s="221" t="str">
        <f t="shared" si="112"/>
        <v>No</v>
      </c>
      <c r="W211" s="223" t="str">
        <f t="shared" si="113"/>
        <v>N/A</v>
      </c>
      <c r="X211" s="221" t="str">
        <f t="shared" si="114"/>
        <v>No</v>
      </c>
      <c r="Y211" s="223" t="str">
        <f t="shared" si="115"/>
        <v>N/A</v>
      </c>
      <c r="Z211" s="222" t="str">
        <f t="shared" si="116"/>
        <v>No</v>
      </c>
      <c r="AA211" s="68" t="str">
        <f t="shared" si="117"/>
        <v>N/A</v>
      </c>
      <c r="AB211" s="65" t="str">
        <f t="shared" si="118"/>
        <v>No</v>
      </c>
      <c r="AC211" s="68" t="str">
        <f t="shared" si="119"/>
        <v>N/A</v>
      </c>
      <c r="AD211" s="65" t="str">
        <f t="shared" si="120"/>
        <v>No</v>
      </c>
      <c r="AE211" s="68" t="str">
        <f t="shared" si="121"/>
        <v>N/A</v>
      </c>
      <c r="AF211" s="8"/>
    </row>
    <row r="212" spans="1:32">
      <c r="A212" s="212" t="s">
        <v>10</v>
      </c>
      <c r="B212" s="8" t="s">
        <v>27</v>
      </c>
      <c r="C212" s="8" t="str" cm="1">
        <f t="array" ref="C212">_xlfn.IFNA(_xlfn.IFS(B212="Starter","Starters &amp; Sides",B212="Sides","Starters &amp; Sides"),B212)</f>
        <v>Mains</v>
      </c>
      <c r="D212" s="8" t="s">
        <v>262</v>
      </c>
      <c r="E212" s="8"/>
      <c r="F212" s="8"/>
      <c r="G212" s="8"/>
      <c r="H212" s="8"/>
      <c r="I212" s="8"/>
      <c r="J212" s="8"/>
      <c r="K212" s="8"/>
      <c r="L212" s="8"/>
      <c r="M212" s="8"/>
      <c r="N212" s="8"/>
      <c r="O212" s="8"/>
      <c r="P212" s="21"/>
      <c r="Q212" s="339">
        <v>17.649999999999999</v>
      </c>
      <c r="R212" s="15"/>
      <c r="S212" s="15"/>
      <c r="T212" s="221"/>
      <c r="U212" s="223"/>
      <c r="V212" s="221"/>
      <c r="W212" s="223"/>
      <c r="X212" s="221"/>
      <c r="Y212" s="223"/>
      <c r="Z212" s="222"/>
      <c r="AA212" s="68"/>
      <c r="AB212" s="65"/>
      <c r="AC212" s="68"/>
      <c r="AD212" s="65"/>
      <c r="AE212" s="68"/>
      <c r="AF212" s="8"/>
    </row>
    <row r="213" spans="1:32">
      <c r="A213" s="212" t="s">
        <v>10</v>
      </c>
      <c r="B213" s="8" t="s">
        <v>27</v>
      </c>
      <c r="C213" s="8" t="str" cm="1">
        <f t="array" ref="C213">_xlfn.IFNA(_xlfn.IFS(B213="Starter","Starters &amp; Sides",B213="Sides","Starters &amp; Sides"),B213)</f>
        <v>Mains</v>
      </c>
      <c r="D213" s="8" t="s">
        <v>263</v>
      </c>
      <c r="E213" s="8"/>
      <c r="F213" s="8"/>
      <c r="G213" s="8"/>
      <c r="H213" s="8"/>
      <c r="I213" s="8"/>
      <c r="J213" s="8"/>
      <c r="K213" s="8"/>
      <c r="L213" s="8"/>
      <c r="M213" s="8"/>
      <c r="N213" s="8"/>
      <c r="O213" s="8"/>
      <c r="P213" s="21">
        <v>16.75</v>
      </c>
      <c r="Q213" s="339">
        <v>16.75</v>
      </c>
      <c r="R213" s="15" t="str">
        <f t="shared" si="108"/>
        <v>Yes</v>
      </c>
      <c r="S213" s="15" t="str">
        <f t="shared" si="109"/>
        <v>No</v>
      </c>
      <c r="T213" s="221" t="str">
        <f t="shared" si="110"/>
        <v>Yes</v>
      </c>
      <c r="U213" s="223">
        <f t="shared" si="111"/>
        <v>0</v>
      </c>
      <c r="V213" s="221" t="str">
        <f t="shared" si="112"/>
        <v>No</v>
      </c>
      <c r="W213" s="223" t="str">
        <f t="shared" si="113"/>
        <v>N/A</v>
      </c>
      <c r="X213" s="221" t="str">
        <f t="shared" si="114"/>
        <v>No</v>
      </c>
      <c r="Y213" s="223" t="str">
        <f t="shared" si="115"/>
        <v>N/A</v>
      </c>
      <c r="Z213" s="222" t="str">
        <f t="shared" si="116"/>
        <v>No</v>
      </c>
      <c r="AA213" s="68" t="str">
        <f t="shared" si="117"/>
        <v>N/A</v>
      </c>
      <c r="AB213" s="65" t="str">
        <f t="shared" si="118"/>
        <v>No</v>
      </c>
      <c r="AC213" s="68" t="str">
        <f t="shared" si="119"/>
        <v>N/A</v>
      </c>
      <c r="AD213" s="65" t="str">
        <f t="shared" si="120"/>
        <v>No</v>
      </c>
      <c r="AE213" s="68" t="str">
        <f t="shared" si="121"/>
        <v>N/A</v>
      </c>
      <c r="AF213" s="8"/>
    </row>
    <row r="214" spans="1:32">
      <c r="A214" s="212" t="s">
        <v>10</v>
      </c>
      <c r="B214" s="8" t="s">
        <v>86</v>
      </c>
      <c r="C214" s="8" t="str" cm="1">
        <f t="array" ref="C214">_xlfn.IFNA(_xlfn.IFS(B214="Starter","Starters &amp; Sides",B214="Sides","Starters &amp; Sides"),B214)</f>
        <v>Starters &amp; Sides</v>
      </c>
      <c r="D214" s="8" t="s">
        <v>264</v>
      </c>
      <c r="E214" s="8"/>
      <c r="F214" s="8"/>
      <c r="G214" s="8"/>
      <c r="H214" s="8"/>
      <c r="I214" s="8"/>
      <c r="J214" s="8"/>
      <c r="K214" s="8"/>
      <c r="L214" s="8"/>
      <c r="M214" s="8"/>
      <c r="N214" s="8"/>
      <c r="O214" s="8"/>
      <c r="P214" s="21">
        <v>3.95</v>
      </c>
      <c r="Q214" s="339">
        <v>3.95</v>
      </c>
      <c r="R214" s="15" t="str">
        <f t="shared" si="108"/>
        <v>Yes</v>
      </c>
      <c r="S214" s="15" t="str">
        <f t="shared" si="109"/>
        <v>No</v>
      </c>
      <c r="T214" s="221" t="str">
        <f t="shared" si="110"/>
        <v>Yes</v>
      </c>
      <c r="U214" s="223">
        <f t="shared" si="111"/>
        <v>0</v>
      </c>
      <c r="V214" s="221" t="str">
        <f t="shared" si="112"/>
        <v>No</v>
      </c>
      <c r="W214" s="223" t="str">
        <f t="shared" si="113"/>
        <v>N/A</v>
      </c>
      <c r="X214" s="221" t="str">
        <f t="shared" si="114"/>
        <v>No</v>
      </c>
      <c r="Y214" s="223" t="str">
        <f t="shared" si="115"/>
        <v>N/A</v>
      </c>
      <c r="Z214" s="222" t="str">
        <f t="shared" si="116"/>
        <v>No</v>
      </c>
      <c r="AA214" s="68" t="str">
        <f t="shared" si="117"/>
        <v>N/A</v>
      </c>
      <c r="AB214" s="65" t="str">
        <f t="shared" si="118"/>
        <v>No</v>
      </c>
      <c r="AC214" s="68" t="str">
        <f t="shared" si="119"/>
        <v>N/A</v>
      </c>
      <c r="AD214" s="65" t="str">
        <f t="shared" si="120"/>
        <v>No</v>
      </c>
      <c r="AE214" s="68" t="str">
        <f t="shared" si="121"/>
        <v>N/A</v>
      </c>
      <c r="AF214" s="8"/>
    </row>
    <row r="215" spans="1:32">
      <c r="A215" s="212" t="s">
        <v>10</v>
      </c>
      <c r="B215" s="8" t="s">
        <v>27</v>
      </c>
      <c r="C215" s="8" t="str" cm="1">
        <f t="array" ref="C215">_xlfn.IFNA(_xlfn.IFS(B215="Starter","Starters &amp; Sides",B215="Sides","Starters &amp; Sides"),B215)</f>
        <v>Mains</v>
      </c>
      <c r="D215" s="8" t="s">
        <v>265</v>
      </c>
      <c r="E215" s="8"/>
      <c r="F215" s="8"/>
      <c r="G215" s="8"/>
      <c r="H215" s="8"/>
      <c r="I215" s="8"/>
      <c r="J215" s="8"/>
      <c r="K215" s="8"/>
      <c r="L215" s="8"/>
      <c r="M215" s="8"/>
      <c r="N215" s="8"/>
      <c r="O215" s="8"/>
      <c r="P215" s="21">
        <v>16.75</v>
      </c>
      <c r="Q215" s="339">
        <v>16.75</v>
      </c>
      <c r="R215" s="15" t="str">
        <f t="shared" si="108"/>
        <v>Yes</v>
      </c>
      <c r="S215" s="15" t="str">
        <f t="shared" si="109"/>
        <v>No</v>
      </c>
      <c r="T215" s="221" t="str">
        <f t="shared" si="110"/>
        <v>Yes</v>
      </c>
      <c r="U215" s="223">
        <f t="shared" si="111"/>
        <v>0</v>
      </c>
      <c r="V215" s="221" t="str">
        <f t="shared" si="112"/>
        <v>No</v>
      </c>
      <c r="W215" s="223" t="str">
        <f t="shared" si="113"/>
        <v>N/A</v>
      </c>
      <c r="X215" s="221" t="str">
        <f t="shared" si="114"/>
        <v>No</v>
      </c>
      <c r="Y215" s="223" t="str">
        <f t="shared" si="115"/>
        <v>N/A</v>
      </c>
      <c r="Z215" s="222" t="str">
        <f t="shared" si="116"/>
        <v>No</v>
      </c>
      <c r="AA215" s="68" t="str">
        <f t="shared" si="117"/>
        <v>N/A</v>
      </c>
      <c r="AB215" s="65" t="str">
        <f t="shared" si="118"/>
        <v>No</v>
      </c>
      <c r="AC215" s="68" t="str">
        <f t="shared" si="119"/>
        <v>N/A</v>
      </c>
      <c r="AD215" s="65" t="str">
        <f t="shared" si="120"/>
        <v>No</v>
      </c>
      <c r="AE215" s="68" t="str">
        <f t="shared" si="121"/>
        <v>N/A</v>
      </c>
      <c r="AF215" s="8"/>
    </row>
    <row r="216" spans="1:32">
      <c r="A216" s="212" t="s">
        <v>10</v>
      </c>
      <c r="B216" s="8" t="s">
        <v>86</v>
      </c>
      <c r="C216" s="8" t="str" cm="1">
        <f t="array" ref="C216">_xlfn.IFNA(_xlfn.IFS(B216="Starter","Starters &amp; Sides",B216="Sides","Starters &amp; Sides"),B216)</f>
        <v>Starters &amp; Sides</v>
      </c>
      <c r="D216" s="8" t="s">
        <v>266</v>
      </c>
      <c r="E216" s="8"/>
      <c r="F216" s="8"/>
      <c r="G216" s="8"/>
      <c r="H216" s="8"/>
      <c r="I216" s="8"/>
      <c r="J216" s="8"/>
      <c r="K216" s="8"/>
      <c r="L216" s="8"/>
      <c r="M216" s="8"/>
      <c r="N216" s="8"/>
      <c r="O216" s="8"/>
      <c r="P216" s="21">
        <v>3.95</v>
      </c>
      <c r="Q216" s="339">
        <v>3.95</v>
      </c>
      <c r="R216" s="15" t="str">
        <f t="shared" si="108"/>
        <v>Yes</v>
      </c>
      <c r="S216" s="15" t="str">
        <f t="shared" si="109"/>
        <v>No</v>
      </c>
      <c r="T216" s="221" t="str">
        <f t="shared" si="110"/>
        <v>Yes</v>
      </c>
      <c r="U216" s="223">
        <f t="shared" si="111"/>
        <v>0</v>
      </c>
      <c r="V216" s="221" t="str">
        <f t="shared" si="112"/>
        <v>No</v>
      </c>
      <c r="W216" s="223" t="str">
        <f t="shared" si="113"/>
        <v>N/A</v>
      </c>
      <c r="X216" s="221" t="str">
        <f t="shared" si="114"/>
        <v>No</v>
      </c>
      <c r="Y216" s="223" t="str">
        <f t="shared" si="115"/>
        <v>N/A</v>
      </c>
      <c r="Z216" s="222" t="str">
        <f t="shared" si="116"/>
        <v>No</v>
      </c>
      <c r="AA216" s="68" t="str">
        <f t="shared" si="117"/>
        <v>N/A</v>
      </c>
      <c r="AB216" s="65" t="str">
        <f t="shared" si="118"/>
        <v>No</v>
      </c>
      <c r="AC216" s="68" t="str">
        <f t="shared" si="119"/>
        <v>N/A</v>
      </c>
      <c r="AD216" s="65" t="str">
        <f t="shared" si="120"/>
        <v>No</v>
      </c>
      <c r="AE216" s="68" t="str">
        <f t="shared" si="121"/>
        <v>N/A</v>
      </c>
      <c r="AF216" s="8"/>
    </row>
    <row r="217" spans="1:32">
      <c r="A217" s="212" t="s">
        <v>10</v>
      </c>
      <c r="B217" s="8" t="s">
        <v>86</v>
      </c>
      <c r="C217" s="8" t="str" cm="1">
        <f t="array" ref="C217">_xlfn.IFNA(_xlfn.IFS(B217="Starter","Starters &amp; Sides",B217="Sides","Starters &amp; Sides"),B217)</f>
        <v>Starters &amp; Sides</v>
      </c>
      <c r="D217" s="8" t="s">
        <v>267</v>
      </c>
      <c r="E217" s="8"/>
      <c r="F217" s="8"/>
      <c r="G217" s="8"/>
      <c r="H217" s="8"/>
      <c r="I217" s="8"/>
      <c r="J217" s="8"/>
      <c r="K217" s="8"/>
      <c r="L217" s="8"/>
      <c r="M217" s="8"/>
      <c r="N217" s="8"/>
      <c r="O217" s="8"/>
      <c r="P217" s="21">
        <v>1.95</v>
      </c>
      <c r="Q217" s="339">
        <v>1.95</v>
      </c>
      <c r="R217" s="15" t="str">
        <f t="shared" si="108"/>
        <v>Yes</v>
      </c>
      <c r="S217" s="15" t="str">
        <f t="shared" si="109"/>
        <v>No</v>
      </c>
      <c r="T217" s="221" t="str">
        <f t="shared" si="110"/>
        <v>Yes</v>
      </c>
      <c r="U217" s="223">
        <f t="shared" si="111"/>
        <v>0</v>
      </c>
      <c r="V217" s="221" t="str">
        <f t="shared" si="112"/>
        <v>No</v>
      </c>
      <c r="W217" s="223" t="str">
        <f t="shared" si="113"/>
        <v>N/A</v>
      </c>
      <c r="X217" s="221" t="str">
        <f t="shared" si="114"/>
        <v>No</v>
      </c>
      <c r="Y217" s="223" t="str">
        <f t="shared" si="115"/>
        <v>N/A</v>
      </c>
      <c r="Z217" s="222" t="str">
        <f t="shared" si="116"/>
        <v>No</v>
      </c>
      <c r="AA217" s="68" t="str">
        <f t="shared" si="117"/>
        <v>N/A</v>
      </c>
      <c r="AB217" s="65" t="str">
        <f t="shared" si="118"/>
        <v>No</v>
      </c>
      <c r="AC217" s="68" t="str">
        <f t="shared" si="119"/>
        <v>N/A</v>
      </c>
      <c r="AD217" s="65" t="str">
        <f t="shared" si="120"/>
        <v>No</v>
      </c>
      <c r="AE217" s="68" t="str">
        <f t="shared" si="121"/>
        <v>N/A</v>
      </c>
      <c r="AF217" s="8"/>
    </row>
    <row r="218" spans="1:32">
      <c r="A218" s="344" t="s">
        <v>10</v>
      </c>
      <c r="B218" s="8" t="s">
        <v>86</v>
      </c>
      <c r="C218" s="8" t="str" cm="1">
        <f t="array" ref="C218">_xlfn.IFNA(_xlfn.IFS(B218="Starter","Starters &amp; Sides",B218="Sides","Starters &amp; Sides"),B218)</f>
        <v>Starters &amp; Sides</v>
      </c>
      <c r="D218" s="8" t="s">
        <v>268</v>
      </c>
      <c r="E218" s="8"/>
      <c r="F218" s="8"/>
      <c r="G218" s="8"/>
      <c r="H218" s="8"/>
      <c r="I218" s="8"/>
      <c r="J218" s="8"/>
      <c r="K218" s="8"/>
      <c r="L218" s="8"/>
      <c r="M218" s="8"/>
      <c r="N218" s="8"/>
      <c r="O218" s="8"/>
      <c r="P218" s="15">
        <v>4.75</v>
      </c>
      <c r="Q218" s="337">
        <v>4.95</v>
      </c>
      <c r="R218" s="15" t="str">
        <f t="shared" si="108"/>
        <v>Yes</v>
      </c>
      <c r="S218" s="15" t="str">
        <f t="shared" si="109"/>
        <v>No</v>
      </c>
      <c r="T218" s="221" t="str">
        <f t="shared" si="110"/>
        <v>Yes</v>
      </c>
      <c r="U218" s="223">
        <f t="shared" si="111"/>
        <v>4.2105263157894868E-2</v>
      </c>
      <c r="V218" s="221" t="str">
        <f t="shared" si="112"/>
        <v>No</v>
      </c>
      <c r="W218" s="223" t="str">
        <f t="shared" si="113"/>
        <v>N/A</v>
      </c>
      <c r="X218" s="221" t="str">
        <f t="shared" si="114"/>
        <v>No</v>
      </c>
      <c r="Y218" s="223" t="str">
        <f t="shared" si="115"/>
        <v>N/A</v>
      </c>
      <c r="Z218" s="222" t="str">
        <f t="shared" si="116"/>
        <v>No</v>
      </c>
      <c r="AA218" s="68" t="str">
        <f t="shared" si="117"/>
        <v>N/A</v>
      </c>
      <c r="AB218" s="65" t="str">
        <f t="shared" si="118"/>
        <v>No</v>
      </c>
      <c r="AC218" s="68" t="str">
        <f t="shared" si="119"/>
        <v>N/A</v>
      </c>
      <c r="AD218" s="65" t="str">
        <f t="shared" si="120"/>
        <v>No</v>
      </c>
      <c r="AE218" s="68" t="str">
        <f t="shared" si="121"/>
        <v>N/A</v>
      </c>
      <c r="AF218" s="8"/>
    </row>
  </sheetData>
  <autoFilter ref="A42:AA218" xr:uid="{19AC39B8-07A1-4B4D-9038-FC3D4F9D0945}">
    <filterColumn colId="16">
      <customFilters>
        <customFilter operator="notEqual" val=" "/>
      </customFilters>
    </filterColumn>
  </autoFilter>
  <mergeCells count="19">
    <mergeCell ref="B15:C15"/>
    <mergeCell ref="B19:C19"/>
    <mergeCell ref="B23:C23"/>
    <mergeCell ref="B27:C27"/>
    <mergeCell ref="X41:Y41"/>
    <mergeCell ref="V41:W41"/>
    <mergeCell ref="T41:U41"/>
    <mergeCell ref="B10:C10"/>
    <mergeCell ref="D10:Q10"/>
    <mergeCell ref="B11:C11"/>
    <mergeCell ref="D11:Q11"/>
    <mergeCell ref="B12:C12"/>
    <mergeCell ref="D12:Q12"/>
    <mergeCell ref="B1:D1"/>
    <mergeCell ref="B7:C7"/>
    <mergeCell ref="B8:C8"/>
    <mergeCell ref="D8:Q8"/>
    <mergeCell ref="B9:C9"/>
    <mergeCell ref="D9:Q9"/>
  </mergeCells>
  <conditionalFormatting sqref="D189:D218">
    <cfRule type="duplicateValues" dxfId="1512" priority="1908"/>
  </conditionalFormatting>
  <conditionalFormatting sqref="R34:S39">
    <cfRule type="cellIs" dxfId="1511" priority="18" operator="between">
      <formula>0</formula>
      <formula>0.01</formula>
    </cfRule>
    <cfRule type="cellIs" dxfId="1510" priority="19" operator="between">
      <formula>0.01</formula>
      <formula>0.04</formula>
    </cfRule>
    <cfRule type="cellIs" dxfId="1509" priority="20" operator="between">
      <formula>0</formula>
      <formula>0.01</formula>
    </cfRule>
    <cfRule type="cellIs" dxfId="1508" priority="21" operator="between">
      <formula>0.01</formula>
      <formula>0.04</formula>
    </cfRule>
    <cfRule type="cellIs" dxfId="1507" priority="14" operator="between">
      <formula>0</formula>
      <formula>0.01</formula>
    </cfRule>
    <cfRule type="cellIs" dxfId="1506" priority="15" operator="between">
      <formula>0.01</formula>
      <formula>0.04</formula>
    </cfRule>
    <cfRule type="cellIs" dxfId="1505" priority="16" operator="between">
      <formula>0</formula>
      <formula>0.01</formula>
    </cfRule>
    <cfRule type="cellIs" dxfId="1504" priority="17" operator="between">
      <formula>0.01</formula>
      <formula>0.04</formula>
    </cfRule>
  </conditionalFormatting>
  <conditionalFormatting sqref="R34:T39">
    <cfRule type="containsText" dxfId="1503" priority="11" operator="containsText" text="N/A">
      <formula>NOT(ISERROR(SEARCH("N/A",R34)))</formula>
    </cfRule>
    <cfRule type="cellIs" dxfId="1502" priority="12" operator="greaterThan">
      <formula>0.04</formula>
    </cfRule>
    <cfRule type="cellIs" dxfId="1501" priority="13" operator="lessThan">
      <formula>0</formula>
    </cfRule>
    <cfRule type="cellIs" dxfId="1500" priority="22" operator="between">
      <formula>0</formula>
      <formula>0.01</formula>
    </cfRule>
    <cfRule type="cellIs" dxfId="1499" priority="23" operator="between">
      <formula>0.01</formula>
      <formula>0.04</formula>
    </cfRule>
  </conditionalFormatting>
  <conditionalFormatting sqref="R34:V39">
    <cfRule type="colorScale" priority="2">
      <colorScale>
        <cfvo type="min"/>
        <cfvo type="percentile" val="50"/>
        <cfvo type="max"/>
        <color rgb="FF63BE7B"/>
        <color rgb="FFFFEB84"/>
        <color rgb="FFF8696B"/>
      </colorScale>
    </cfRule>
  </conditionalFormatting>
  <conditionalFormatting sqref="T34:T39">
    <cfRule type="cellIs" dxfId="1498" priority="3" operator="between">
      <formula>0</formula>
      <formula>0.01</formula>
    </cfRule>
    <cfRule type="cellIs" dxfId="1497" priority="4" operator="between">
      <formula>0.01</formula>
      <formula>0.04</formula>
    </cfRule>
    <cfRule type="cellIs" dxfId="1496" priority="5" operator="between">
      <formula>0</formula>
      <formula>0.01</formula>
    </cfRule>
    <cfRule type="cellIs" dxfId="1495" priority="6" operator="between">
      <formula>0.01</formula>
      <formula>0.04</formula>
    </cfRule>
    <cfRule type="cellIs" dxfId="1494" priority="7" operator="between">
      <formula>0</formula>
      <formula>0.01</formula>
    </cfRule>
    <cfRule type="cellIs" dxfId="1493" priority="8" operator="between">
      <formula>0.01</formula>
      <formula>0.04</formula>
    </cfRule>
    <cfRule type="cellIs" dxfId="1492" priority="9" operator="between">
      <formula>0</formula>
      <formula>0.01</formula>
    </cfRule>
    <cfRule type="cellIs" dxfId="1491" priority="10" operator="between">
      <formula>0.01</formula>
      <formula>0.04</formula>
    </cfRule>
  </conditionalFormatting>
  <conditionalFormatting sqref="U43:U218 W43:W218 Y43:Y218 AA43:AA218 AC43:AC218 AE43:AE218">
    <cfRule type="containsText" dxfId="1490" priority="113" operator="containsText" text="N/A">
      <formula>NOT(ISERROR(SEARCH("N/A",U43)))</formula>
    </cfRule>
    <cfRule type="cellIs" dxfId="1489" priority="114" operator="between">
      <formula>0</formula>
      <formula>0.01</formula>
    </cfRule>
    <cfRule type="cellIs" dxfId="1488" priority="115" operator="between">
      <formula>0.01</formula>
      <formula>0.04</formula>
    </cfRule>
    <cfRule type="cellIs" dxfId="1487" priority="116" operator="greaterThan">
      <formula>0.04</formula>
    </cfRule>
    <cfRule type="cellIs" dxfId="1486" priority="117" operator="lessThan">
      <formula>0</formula>
    </cfRule>
    <cfRule type="cellIs" dxfId="1485" priority="118" operator="between">
      <formula>0</formula>
      <formula>0.01</formula>
    </cfRule>
    <cfRule type="cellIs" dxfId="1484" priority="119" operator="between">
      <formula>0.01</formula>
      <formula>0.04</formula>
    </cfRule>
    <cfRule type="cellIs" dxfId="1483" priority="120" operator="between">
      <formula>0</formula>
      <formula>0.01</formula>
    </cfRule>
    <cfRule type="cellIs" dxfId="1482" priority="121" operator="between">
      <formula>0.01</formula>
      <formula>0.04</formula>
    </cfRule>
    <cfRule type="cellIs" dxfId="1481" priority="122" operator="between">
      <formula>0</formula>
      <formula>0.01</formula>
    </cfRule>
    <cfRule type="cellIs" dxfId="1480" priority="123" operator="between">
      <formula>0.01</formula>
      <formula>0.04</formula>
    </cfRule>
    <cfRule type="cellIs" dxfId="1479" priority="124" operator="between">
      <formula>0</formula>
      <formula>0.01</formula>
    </cfRule>
    <cfRule type="cellIs" dxfId="1478" priority="125"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D14" xr:uid="{850DDF4F-3E0C-4E92-9938-4A9141348697}">
      <formula1>$U$2:$U$3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94A51-32C3-4CB5-9609-94FFFDFB1FDA}">
  <sheetPr filterMode="1"/>
  <dimension ref="A1:AF487"/>
  <sheetViews>
    <sheetView topLeftCell="B1" zoomScale="60" zoomScaleNormal="60" workbookViewId="0">
      <selection activeCell="S33" sqref="S33:S39"/>
    </sheetView>
  </sheetViews>
  <sheetFormatPr defaultRowHeight="14.5"/>
  <cols>
    <col min="1" max="1" width="11.1796875" bestFit="1" customWidth="1"/>
    <col min="2" max="2" width="17.81640625" customWidth="1"/>
    <col min="3" max="3" width="19.54296875" customWidth="1"/>
    <col min="4" max="4" width="54.81640625" bestFit="1" customWidth="1"/>
    <col min="5" max="8" width="11.54296875" customWidth="1"/>
    <col min="9" max="9" width="12.453125" customWidth="1"/>
    <col min="10" max="11" width="14.1796875" customWidth="1"/>
    <col min="12" max="15" width="10.542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6.1796875" bestFit="1" customWidth="1"/>
    <col min="28" max="28" width="10.54296875" customWidth="1"/>
    <col min="29" max="29" width="16.1796875" bestFit="1" customWidth="1"/>
    <col min="30" max="30" width="10.54296875" customWidth="1"/>
    <col min="31" max="31" width="8.54296875" bestFit="1" customWidth="1"/>
    <col min="32" max="32" width="14.81640625" customWidth="1"/>
  </cols>
  <sheetData>
    <row r="1" spans="2:21" ht="21">
      <c r="B1" s="413" t="s">
        <v>8</v>
      </c>
      <c r="C1" s="413"/>
      <c r="D1" s="413"/>
    </row>
    <row r="2" spans="2:21">
      <c r="U2" s="141" t="s">
        <v>35</v>
      </c>
    </row>
    <row r="3" spans="2:21" ht="18.5">
      <c r="B3" s="1" t="s">
        <v>42</v>
      </c>
      <c r="C3" s="1"/>
      <c r="U3" s="141" t="s">
        <v>43</v>
      </c>
    </row>
    <row r="4" spans="2:21" ht="18.5">
      <c r="B4" s="1"/>
      <c r="C4" s="1"/>
    </row>
    <row r="5" spans="2:21" ht="18.5">
      <c r="B5" s="1" t="s">
        <v>44</v>
      </c>
      <c r="C5" s="1"/>
      <c r="D5" s="2" t="s">
        <v>269</v>
      </c>
    </row>
    <row r="6" spans="2:21" ht="18.5">
      <c r="B6" s="1"/>
      <c r="C6" s="1"/>
    </row>
    <row r="7" spans="2:21" ht="18.5">
      <c r="B7" s="411" t="s">
        <v>46</v>
      </c>
      <c r="C7" s="412"/>
      <c r="D7" s="89"/>
      <c r="E7" s="89"/>
      <c r="F7" s="89"/>
      <c r="G7" s="89"/>
      <c r="H7" s="89"/>
      <c r="I7" s="89"/>
      <c r="J7" s="89"/>
      <c r="K7" s="89"/>
      <c r="L7" s="89"/>
      <c r="M7" s="89"/>
      <c r="N7" s="89"/>
      <c r="O7" s="89"/>
      <c r="P7" s="89"/>
      <c r="Q7" s="90"/>
    </row>
    <row r="8" spans="2:21" ht="30" customHeight="1">
      <c r="B8" s="418" t="s">
        <v>47</v>
      </c>
      <c r="C8" s="419"/>
      <c r="D8" s="420" t="s">
        <v>270</v>
      </c>
      <c r="E8" s="436"/>
      <c r="F8" s="436"/>
      <c r="G8" s="436"/>
      <c r="H8" s="436"/>
      <c r="I8" s="436"/>
      <c r="J8" s="436"/>
      <c r="K8" s="436"/>
      <c r="L8" s="436"/>
      <c r="M8" s="436"/>
      <c r="N8" s="436"/>
      <c r="O8" s="436"/>
      <c r="P8" s="436"/>
      <c r="Q8" s="437"/>
    </row>
    <row r="9" spans="2:21" ht="31.4" customHeight="1">
      <c r="B9" s="423" t="s">
        <v>49</v>
      </c>
      <c r="C9" s="424"/>
      <c r="D9" s="425" t="s">
        <v>271</v>
      </c>
      <c r="E9" s="426"/>
      <c r="F9" s="426"/>
      <c r="G9" s="426"/>
      <c r="H9" s="426"/>
      <c r="I9" s="426"/>
      <c r="J9" s="426"/>
      <c r="K9" s="426"/>
      <c r="L9" s="426"/>
      <c r="M9" s="426"/>
      <c r="N9" s="426"/>
      <c r="O9" s="426"/>
      <c r="P9" s="426"/>
      <c r="Q9" s="427"/>
    </row>
    <row r="10" spans="2:21" ht="27" customHeight="1">
      <c r="B10" s="423" t="s">
        <v>51</v>
      </c>
      <c r="C10" s="424"/>
      <c r="D10" s="425" t="s">
        <v>272</v>
      </c>
      <c r="E10" s="426"/>
      <c r="F10" s="426"/>
      <c r="G10" s="426"/>
      <c r="H10" s="426"/>
      <c r="I10" s="426"/>
      <c r="J10" s="426"/>
      <c r="K10" s="426"/>
      <c r="L10" s="426"/>
      <c r="M10" s="426"/>
      <c r="N10" s="426"/>
      <c r="O10" s="426"/>
      <c r="P10" s="426"/>
      <c r="Q10" s="427"/>
    </row>
    <row r="11" spans="2:21" ht="44.5" customHeight="1">
      <c r="B11" s="423" t="s">
        <v>53</v>
      </c>
      <c r="C11" s="424"/>
      <c r="D11" s="425" t="s">
        <v>273</v>
      </c>
      <c r="E11" s="426"/>
      <c r="F11" s="426"/>
      <c r="G11" s="426"/>
      <c r="H11" s="426"/>
      <c r="I11" s="426"/>
      <c r="J11" s="426"/>
      <c r="K11" s="426"/>
      <c r="L11" s="426"/>
      <c r="M11" s="426"/>
      <c r="N11" s="426"/>
      <c r="O11" s="426"/>
      <c r="P11" s="426"/>
      <c r="Q11" s="427"/>
    </row>
    <row r="12" spans="2:21" ht="30.65" customHeight="1">
      <c r="B12" s="428" t="s">
        <v>55</v>
      </c>
      <c r="C12" s="429"/>
      <c r="D12" s="430" t="s">
        <v>274</v>
      </c>
      <c r="E12" s="431"/>
      <c r="F12" s="431"/>
      <c r="G12" s="431"/>
      <c r="H12" s="431"/>
      <c r="I12" s="431"/>
      <c r="J12" s="431"/>
      <c r="K12" s="431"/>
      <c r="L12" s="431"/>
      <c r="M12" s="431"/>
      <c r="N12" s="431"/>
      <c r="O12" s="431"/>
      <c r="P12" s="431"/>
      <c r="Q12" s="432"/>
    </row>
    <row r="13" spans="2:21">
      <c r="B13" s="115"/>
      <c r="C13" s="115"/>
    </row>
    <row r="14" spans="2:21" s="117" customFormat="1" ht="18.5">
      <c r="B14" s="118" t="s">
        <v>34</v>
      </c>
      <c r="C14" s="119"/>
      <c r="D14" s="269" t="s">
        <v>35</v>
      </c>
      <c r="E14" s="120">
        <v>46113</v>
      </c>
      <c r="F14" s="121" t="s">
        <v>56</v>
      </c>
      <c r="G14" s="126" t="s">
        <v>57</v>
      </c>
    </row>
    <row r="15" spans="2:21">
      <c r="B15" s="433" t="s">
        <v>60</v>
      </c>
      <c r="C15" s="434"/>
      <c r="D15" s="94" t="s">
        <v>275</v>
      </c>
      <c r="E15" s="132"/>
      <c r="F15" s="133"/>
      <c r="G15" s="134"/>
      <c r="H15" s="162"/>
      <c r="I15" s="117"/>
      <c r="J15" s="117"/>
      <c r="K15" s="117"/>
      <c r="L15" s="117"/>
      <c r="M15" s="117"/>
      <c r="N15" s="117"/>
      <c r="O15" s="117"/>
      <c r="P15" s="188"/>
      <c r="Q15" s="117"/>
      <c r="R15" s="117"/>
    </row>
    <row r="16" spans="2:21" ht="18.5">
      <c r="B16" s="137" t="s">
        <v>63</v>
      </c>
      <c r="C16" s="138"/>
      <c r="D16" s="89" t="s">
        <v>276</v>
      </c>
      <c r="E16" s="229">
        <v>9.49</v>
      </c>
      <c r="F16" s="139">
        <f>E16/E17-1</f>
        <v>5.5617352614015569E-2</v>
      </c>
      <c r="G16" s="140">
        <f>E16/E18-1</f>
        <v>2.1528525296017342E-2</v>
      </c>
      <c r="H16" s="162"/>
      <c r="I16" s="117"/>
      <c r="J16" s="117"/>
      <c r="K16" s="117"/>
      <c r="L16" s="117"/>
      <c r="M16" s="117"/>
      <c r="N16" s="117"/>
      <c r="O16" s="117"/>
      <c r="P16" s="188"/>
      <c r="Q16" s="117"/>
      <c r="R16" s="117"/>
    </row>
    <row r="17" spans="2:18" ht="18.5">
      <c r="B17" s="102" t="s">
        <v>66</v>
      </c>
      <c r="C17" s="116"/>
      <c r="D17" t="s">
        <v>277</v>
      </c>
      <c r="E17" s="230">
        <v>8.99</v>
      </c>
      <c r="F17" s="55"/>
      <c r="G17" s="129"/>
      <c r="H17" s="162"/>
      <c r="I17" s="117"/>
      <c r="J17" s="117"/>
      <c r="K17" s="117"/>
      <c r="L17" s="117"/>
      <c r="M17" s="117"/>
      <c r="N17" s="117"/>
      <c r="O17" s="117"/>
      <c r="P17" s="188"/>
      <c r="Q17" s="117"/>
      <c r="R17" s="117"/>
    </row>
    <row r="18" spans="2:18" ht="18.5">
      <c r="B18" s="102" t="s">
        <v>57</v>
      </c>
      <c r="C18" s="116"/>
      <c r="D18" t="str">
        <f>$D$5</f>
        <v>Nottingham Cornerhouse</v>
      </c>
      <c r="E18" s="230">
        <v>9.2899999999999991</v>
      </c>
      <c r="F18" s="55"/>
      <c r="G18" s="129"/>
      <c r="H18" s="162"/>
      <c r="I18" s="117"/>
      <c r="J18" s="117"/>
      <c r="K18" s="117"/>
      <c r="L18" s="117"/>
      <c r="M18" s="117"/>
      <c r="N18" s="117"/>
      <c r="O18" s="117"/>
      <c r="P18" s="188"/>
      <c r="Q18" s="117"/>
      <c r="R18" s="117"/>
    </row>
    <row r="19" spans="2:18">
      <c r="B19" s="433" t="s">
        <v>70</v>
      </c>
      <c r="C19" s="434"/>
      <c r="D19" s="94" t="s">
        <v>278</v>
      </c>
      <c r="E19" s="132"/>
      <c r="F19" s="133"/>
      <c r="G19" s="134"/>
      <c r="H19" s="162"/>
      <c r="I19" s="117"/>
      <c r="J19" s="117"/>
      <c r="K19" s="117"/>
      <c r="L19" s="117"/>
      <c r="M19" s="117"/>
      <c r="N19" s="117"/>
      <c r="O19" s="117"/>
      <c r="P19" s="188"/>
      <c r="Q19" s="117"/>
      <c r="R19" s="117"/>
    </row>
    <row r="20" spans="2:18" ht="18.5">
      <c r="B20" s="102" t="s">
        <v>63</v>
      </c>
      <c r="C20" s="116"/>
      <c r="D20" t="s">
        <v>276</v>
      </c>
      <c r="E20" s="230">
        <v>16.989999999999998</v>
      </c>
      <c r="F20" s="139">
        <f>E20/E21-1</f>
        <v>6.2539086929330745E-2</v>
      </c>
      <c r="G20" s="140">
        <f>E20/E22-1</f>
        <v>3.0321406913280669E-2</v>
      </c>
      <c r="H20" s="162"/>
      <c r="I20" s="117"/>
      <c r="J20" s="117"/>
      <c r="K20" s="117"/>
      <c r="L20" s="117"/>
      <c r="M20" s="117"/>
      <c r="N20" s="117"/>
      <c r="O20" s="117"/>
      <c r="P20" s="188"/>
      <c r="Q20" s="117"/>
      <c r="R20" s="117"/>
    </row>
    <row r="21" spans="2:18" ht="18.5">
      <c r="B21" s="102" t="s">
        <v>66</v>
      </c>
      <c r="C21" s="116"/>
      <c r="D21" t="s">
        <v>277</v>
      </c>
      <c r="E21" s="230">
        <v>15.99</v>
      </c>
      <c r="F21" s="55"/>
      <c r="G21" s="129"/>
      <c r="H21" s="162"/>
      <c r="I21" s="117"/>
      <c r="J21" s="117"/>
      <c r="K21" s="117"/>
      <c r="L21" s="117"/>
      <c r="M21" s="117"/>
      <c r="N21" s="117"/>
      <c r="O21" s="117"/>
      <c r="P21" s="117"/>
      <c r="Q21" s="117"/>
      <c r="R21" s="117"/>
    </row>
    <row r="22" spans="2:18" ht="18.5">
      <c r="B22" s="102" t="s">
        <v>57</v>
      </c>
      <c r="C22" s="116"/>
      <c r="D22" t="str">
        <f>$D$5</f>
        <v>Nottingham Cornerhouse</v>
      </c>
      <c r="E22" s="230">
        <v>16.489999999999998</v>
      </c>
      <c r="F22" s="55"/>
      <c r="G22" s="129"/>
      <c r="H22" s="162"/>
      <c r="I22" s="117"/>
      <c r="J22" s="117"/>
      <c r="K22" s="117"/>
      <c r="L22" s="117"/>
      <c r="M22" s="117"/>
      <c r="N22" s="117"/>
      <c r="O22" s="117"/>
      <c r="P22" s="117"/>
      <c r="Q22" s="117"/>
      <c r="R22" s="117"/>
    </row>
    <row r="23" spans="2:18">
      <c r="B23" s="433" t="s">
        <v>74</v>
      </c>
      <c r="C23" s="434"/>
      <c r="D23" s="94" t="s">
        <v>279</v>
      </c>
      <c r="E23" s="132"/>
      <c r="F23" s="133"/>
      <c r="G23" s="134"/>
      <c r="H23" s="162"/>
      <c r="I23" s="117"/>
      <c r="J23" s="117"/>
      <c r="K23" s="117"/>
      <c r="L23" s="117"/>
      <c r="M23" s="117"/>
      <c r="N23" s="117"/>
      <c r="O23" s="117"/>
      <c r="P23" s="117"/>
      <c r="Q23" s="117"/>
      <c r="R23" s="117"/>
    </row>
    <row r="24" spans="2:18" ht="18.5">
      <c r="B24" s="102" t="s">
        <v>63</v>
      </c>
      <c r="C24" s="116"/>
      <c r="D24" t="s">
        <v>276</v>
      </c>
      <c r="E24" s="230">
        <v>8.7899999999999991</v>
      </c>
      <c r="F24" s="139">
        <f>E24/E25-1</f>
        <v>6.031363088057895E-2</v>
      </c>
      <c r="G24" s="140">
        <f>E24/E26-1</f>
        <v>2.3282887077997527E-2</v>
      </c>
      <c r="H24" s="162"/>
      <c r="I24" s="117"/>
      <c r="J24" s="117"/>
      <c r="K24" s="117"/>
      <c r="L24" s="117"/>
      <c r="M24" s="117"/>
      <c r="N24" s="117"/>
      <c r="O24" s="117"/>
      <c r="P24" s="117"/>
      <c r="Q24" s="117"/>
      <c r="R24" s="117"/>
    </row>
    <row r="25" spans="2:18" ht="18.5">
      <c r="B25" s="102" t="s">
        <v>66</v>
      </c>
      <c r="C25" s="116"/>
      <c r="D25" t="s">
        <v>277</v>
      </c>
      <c r="E25" s="230">
        <v>8.2899999999999991</v>
      </c>
      <c r="F25" s="55"/>
      <c r="G25" s="129"/>
      <c r="H25" s="162"/>
      <c r="I25" s="117"/>
      <c r="J25" s="117"/>
      <c r="K25" s="117"/>
      <c r="L25" s="117"/>
      <c r="M25" s="117"/>
      <c r="N25" s="117"/>
      <c r="O25" s="117"/>
      <c r="P25" s="117"/>
      <c r="Q25" s="117"/>
      <c r="R25" s="117"/>
    </row>
    <row r="26" spans="2:18" ht="18.5">
      <c r="B26" s="102" t="s">
        <v>57</v>
      </c>
      <c r="C26" s="116"/>
      <c r="D26" t="str">
        <f>$D$5</f>
        <v>Nottingham Cornerhouse</v>
      </c>
      <c r="E26" s="230">
        <v>8.59</v>
      </c>
      <c r="F26" s="55"/>
      <c r="G26" s="129"/>
      <c r="H26" s="162"/>
      <c r="I26" s="117"/>
      <c r="J26" s="117"/>
      <c r="K26" s="117"/>
      <c r="L26" s="117"/>
      <c r="M26" s="117"/>
      <c r="N26" s="117"/>
      <c r="O26" s="117"/>
      <c r="P26" s="117"/>
      <c r="Q26" s="117"/>
      <c r="R26" s="117"/>
    </row>
    <row r="27" spans="2:18">
      <c r="B27" s="433" t="s">
        <v>76</v>
      </c>
      <c r="C27" s="434"/>
      <c r="D27" s="94" t="s">
        <v>280</v>
      </c>
      <c r="E27" s="132"/>
      <c r="F27" s="133"/>
      <c r="G27" s="134"/>
      <c r="H27" s="162"/>
      <c r="I27" s="117"/>
      <c r="J27" s="117"/>
      <c r="K27" s="117"/>
      <c r="L27" s="117"/>
      <c r="M27" s="117"/>
      <c r="N27" s="117"/>
      <c r="O27" s="117"/>
      <c r="P27" s="117"/>
      <c r="Q27" s="117"/>
      <c r="R27" s="117"/>
    </row>
    <row r="28" spans="2:18" ht="18.5">
      <c r="B28" s="102" t="s">
        <v>63</v>
      </c>
      <c r="C28" s="116"/>
      <c r="D28" t="s">
        <v>276</v>
      </c>
      <c r="E28" s="230">
        <v>9.7899999999999991</v>
      </c>
      <c r="F28" s="139">
        <f>E28/E29-1</f>
        <v>8.8987764182424822E-2</v>
      </c>
      <c r="G28" s="140">
        <f>E28/E30-1</f>
        <v>5.3821313240043134E-2</v>
      </c>
      <c r="H28" s="162"/>
      <c r="I28" s="117"/>
      <c r="J28" s="117"/>
      <c r="K28" s="117"/>
      <c r="L28" s="117"/>
      <c r="M28" s="117"/>
      <c r="N28" s="117"/>
      <c r="O28" s="117"/>
      <c r="P28" s="117"/>
      <c r="Q28" s="117"/>
      <c r="R28" s="117"/>
    </row>
    <row r="29" spans="2:18" ht="18.5">
      <c r="B29" s="102" t="s">
        <v>66</v>
      </c>
      <c r="C29" s="116"/>
      <c r="D29" t="s">
        <v>277</v>
      </c>
      <c r="E29" s="230">
        <v>8.99</v>
      </c>
      <c r="F29" s="55"/>
      <c r="G29" s="129"/>
      <c r="H29" s="162"/>
      <c r="I29" s="117"/>
      <c r="J29" s="117"/>
      <c r="K29" s="117"/>
      <c r="L29" s="117"/>
      <c r="M29" s="117"/>
      <c r="N29" s="117"/>
      <c r="O29" s="117"/>
      <c r="P29" s="117"/>
      <c r="Q29" s="117"/>
      <c r="R29" s="117"/>
    </row>
    <row r="30" spans="2:18" ht="18.5">
      <c r="B30" s="103" t="s">
        <v>57</v>
      </c>
      <c r="C30" s="105"/>
      <c r="D30" s="169" t="str">
        <f>$D$5</f>
        <v>Nottingham Cornerhouse</v>
      </c>
      <c r="E30" s="240">
        <v>9.2899999999999991</v>
      </c>
      <c r="F30" s="130"/>
      <c r="G30" s="131"/>
      <c r="H30" s="162"/>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AVERAGEIFS(E$43:E$524,$B$43:$B$524,$B34,$AD$43:$AD$524,"Yes")</f>
        <v>6.0299999999999994</v>
      </c>
      <c r="F34" s="29">
        <f>AVERAGEIFS(Q$43:Q$524,$B$43:$B$524,$B34,$AD$43:$AD$524,"Yes")</f>
        <v>8.0299999999999994</v>
      </c>
      <c r="G34" s="29">
        <f>AVERAGEIFS(L$43:L$524,$B$43:$B$524,$B34,$AB$43:$AB$524,"Yes")</f>
        <v>6.8122222222222231</v>
      </c>
      <c r="H34" s="29">
        <f>AVERAGEIFS(Q$43:Q$524,$B$43:$B$524,$B34,$AB$43:$AB$524,"Yes")</f>
        <v>7.9233333333333338</v>
      </c>
      <c r="I34" s="29">
        <f>AVERAGEIFS(M$43:M$524,$B$43:$B$524,$B34,$Z$43:$Z$524,"Yes")</f>
        <v>7.6627272727272722</v>
      </c>
      <c r="J34" s="29">
        <f>AVERAGEIFS(Q$43:Q$524,$B$43:$B$524,$B34,$Z$43:$Z$524,"Yes")</f>
        <v>8.4172727272727261</v>
      </c>
      <c r="K34" s="29">
        <f>AVERAGEIFS(N$43:N$524,$B$43:$B$524,$B34,$X$43:$X$524,"Yes")</f>
        <v>7.7445454545454542</v>
      </c>
      <c r="L34" s="29">
        <f>AVERAGEIFS(Q$43:Q$524,$B$43:$B$524,$B34,$X$43:$X$524,"Yes")</f>
        <v>8.4172727272727261</v>
      </c>
      <c r="M34" s="29">
        <f>AVERAGEIFS(O$43:O$524,$B$43:$B$524,$B34,$V$43:$V$524,"Yes")</f>
        <v>8.2536363636363621</v>
      </c>
      <c r="N34" s="29">
        <f>AVERAGEIFS(Q$43:Q$524,$B$43:$B$524,$B34,$V$43:$V$524,"Yes")</f>
        <v>8.4172727272727261</v>
      </c>
      <c r="O34" s="29">
        <f>AVERAGEIFS(P$43:P$524,$B$43:$B$524,$B34,$T$43:$T$524,"Yes")</f>
        <v>8.2536363636363621</v>
      </c>
      <c r="P34" s="29">
        <f>AVERAGEIFS(Q$43:Q$524,$B$43:$B$524,$B34,$T$43:$T$524,"Yes")</f>
        <v>8.4172727272727261</v>
      </c>
      <c r="Q34" s="29">
        <f>AVERAGEIFS(Q$43:Q$524,$B$43:$B$524,$B34)</f>
        <v>8.7399999999999984</v>
      </c>
      <c r="R34" s="334">
        <f>F34/E34-1</f>
        <v>0.33167495854063023</v>
      </c>
      <c r="S34" s="334">
        <f t="shared" ref="S34:S39" si="0">H34/G34-1</f>
        <v>0.16310552927744237</v>
      </c>
      <c r="T34" s="334">
        <f t="shared" ref="T34:T39" si="1">J34/I34-1</f>
        <v>9.8469569343931695E-2</v>
      </c>
      <c r="U34" s="335">
        <f t="shared" ref="U34:U39" si="2">L34/K34-1</f>
        <v>8.6864655475994645E-2</v>
      </c>
      <c r="V34" s="336">
        <f t="shared" ref="V34:V39" si="3">N34/M34-1</f>
        <v>1.982597202335068E-2</v>
      </c>
      <c r="W34" s="336">
        <f t="shared" ref="W34:W39" si="4">P34/O34-1</f>
        <v>1.982597202335068E-2</v>
      </c>
    </row>
    <row r="35" spans="1:32">
      <c r="B35" s="102" t="s">
        <v>27</v>
      </c>
      <c r="C35" s="91"/>
      <c r="E35" s="29">
        <f>AVERAGEIFS(E$43:E$524,$B$43:$B$524,$B35,$AD$43:$AD$524,"Yes")</f>
        <v>11.634444444444442</v>
      </c>
      <c r="F35" s="29">
        <f t="shared" ref="F35:F38" si="5">AVERAGEIFS(Q$43:Q$524,$B$43:$B$524,$B35,$AD$43:$AD$524,"Yes")</f>
        <v>16.734444444444442</v>
      </c>
      <c r="G35" s="29">
        <f>AVERAGEIFS(L$43:L$524,$B$43:$B$524,$B35,$AB$43:$AB$524,"Yes")</f>
        <v>15.106428571428577</v>
      </c>
      <c r="H35" s="29">
        <f t="shared" ref="H35:H38" si="6">AVERAGEIFS(Q$43:Q$524,$B$43:$B$524,$B35,$AB$43:$AB$524,"Yes")</f>
        <v>17.165000000000003</v>
      </c>
      <c r="I35" s="29">
        <f>AVERAGEIFS(M$43:M$524,$B$43:$B$524,$B35,$Z$43:$Z$524,"Yes")</f>
        <v>16.03846153846154</v>
      </c>
      <c r="J35" s="29">
        <f t="shared" ref="J35:J38" si="7">AVERAGEIFS(Q$43:Q$524,$B$43:$B$524,$B35,$Z$43:$Z$524,"Yes")</f>
        <v>17.266666666666669</v>
      </c>
      <c r="K35" s="29">
        <f>AVERAGEIFS(N$43:N$524,$B$43:$B$524,$B35,$X$43:$X$524,"Yes")</f>
        <v>16.279487179487187</v>
      </c>
      <c r="L35" s="29">
        <f t="shared" ref="L35:L38" si="8">AVERAGEIFS(Q$43:Q$524,$B$43:$B$524,$B35,$X$43:$X$524,"Yes")</f>
        <v>17.266666666666669</v>
      </c>
      <c r="M35" s="29">
        <f t="shared" ref="M35:M38" si="9">AVERAGEIFS(O$43:O$524,$B$43:$B$524,$B35,$V$43:$V$524,"Yes")</f>
        <v>16.943589743589744</v>
      </c>
      <c r="N35" s="29">
        <f t="shared" ref="N35:N38" si="10">AVERAGEIFS(Q$43:Q$524,$B$43:$B$524,$B35,$V$43:$V$524,"Yes")</f>
        <v>17.266666666666669</v>
      </c>
      <c r="O35" s="29">
        <f t="shared" ref="O35:O38" si="11">AVERAGEIFS(P$43:P$524,$B$43:$B$524,$B35,$T$43:$T$524,"Yes")</f>
        <v>16.946153846153845</v>
      </c>
      <c r="P35" s="29">
        <f t="shared" ref="P35:P38" si="12">AVERAGEIFS(Q$43:Q$524,$B$43:$B$524,$B35,$T$43:$T$524,"Yes")</f>
        <v>17.266666666666669</v>
      </c>
      <c r="Q35" s="29">
        <f>AVERAGEIFS(Q$43:Q$524,$B$43:$B$524,$B35)</f>
        <v>17.347906976744188</v>
      </c>
      <c r="R35" s="334">
        <f t="shared" ref="R35:R39" si="13">F35/E35-1</f>
        <v>0.43835354789418401</v>
      </c>
      <c r="S35" s="334">
        <f t="shared" si="0"/>
        <v>0.13627121849732826</v>
      </c>
      <c r="T35" s="334">
        <f t="shared" si="1"/>
        <v>7.657873701039164E-2</v>
      </c>
      <c r="U35" s="335">
        <f t="shared" si="2"/>
        <v>6.0639470782800187E-2</v>
      </c>
      <c r="V35" s="336">
        <f t="shared" si="3"/>
        <v>1.9067796610169552E-2</v>
      </c>
      <c r="W35" s="336">
        <f t="shared" si="4"/>
        <v>1.8913602663035434E-2</v>
      </c>
    </row>
    <row r="36" spans="1:32">
      <c r="B36" s="102" t="s">
        <v>86</v>
      </c>
      <c r="C36" s="91"/>
      <c r="E36" s="29">
        <f>AVERAGEIFS(E$43:E$524,$B$43:$B$524,$B36,$AD$43:$AD$524,"Yes")</f>
        <v>4.3233333333333333</v>
      </c>
      <c r="F36" s="29">
        <f t="shared" si="5"/>
        <v>5.456666666666667</v>
      </c>
      <c r="G36" s="29">
        <f>AVERAGEIFS(L$43:L$524,$B$43:$B$524,$B36,$AB$43:$AB$524,"Yes")</f>
        <v>4.3900000000000006</v>
      </c>
      <c r="H36" s="29">
        <f t="shared" si="6"/>
        <v>5.29</v>
      </c>
      <c r="I36" s="29">
        <f>AVERAGEIFS(M$43:M$524,$B$43:$B$524,$B36,$Z$43:$Z$524,"Yes")</f>
        <v>3.2092307692307696</v>
      </c>
      <c r="J36" s="29">
        <f t="shared" si="7"/>
        <v>3.4630769230769229</v>
      </c>
      <c r="K36" s="29">
        <f>AVERAGEIFS(N$43:N$524,$B$43:$B$524,$B36,$X$43:$X$524,"Yes")</f>
        <v>3.2323076923076921</v>
      </c>
      <c r="L36" s="29">
        <f t="shared" si="8"/>
        <v>3.4630769230769229</v>
      </c>
      <c r="M36" s="29">
        <f t="shared" si="9"/>
        <v>3.4169230769230765</v>
      </c>
      <c r="N36" s="29">
        <f t="shared" si="10"/>
        <v>3.4630769230769229</v>
      </c>
      <c r="O36" s="29">
        <f t="shared" si="11"/>
        <v>3.4169230769230765</v>
      </c>
      <c r="P36" s="29">
        <f t="shared" si="12"/>
        <v>3.4630769230769229</v>
      </c>
      <c r="Q36" s="29">
        <f>AVERAGEIFS(Q$43:Q$524,$B$43:$B$524,$B36)</f>
        <v>3.7635294117647051</v>
      </c>
      <c r="R36" s="334">
        <f t="shared" si="13"/>
        <v>0.26214340786430235</v>
      </c>
      <c r="S36" s="334">
        <f t="shared" si="0"/>
        <v>0.20501138952163989</v>
      </c>
      <c r="T36" s="334">
        <f t="shared" si="1"/>
        <v>7.9098753595397753E-2</v>
      </c>
      <c r="U36" s="335">
        <f t="shared" si="2"/>
        <v>7.1394574012375145E-2</v>
      </c>
      <c r="V36" s="336">
        <f t="shared" si="3"/>
        <v>1.3507429085997336E-2</v>
      </c>
      <c r="W36" s="336">
        <f t="shared" si="4"/>
        <v>1.3507429085997336E-2</v>
      </c>
    </row>
    <row r="37" spans="1:32">
      <c r="B37" s="102" t="s">
        <v>29</v>
      </c>
      <c r="C37" s="91"/>
      <c r="E37" s="29">
        <f>AVERAGEIFS(E$43:E$524,$B$43:$B$524,$B37,$AD$43:$AD$524,"Yes")</f>
        <v>6.2566666666666668</v>
      </c>
      <c r="F37" s="29">
        <f t="shared" si="5"/>
        <v>8.2566666666666677</v>
      </c>
      <c r="G37" s="29">
        <f>AVERAGEIFS(L$43:L$524,$B$43:$B$524,$B37,$AB$43:$AB$524,"Yes")</f>
        <v>7.3233333333333333</v>
      </c>
      <c r="H37" s="29">
        <f t="shared" si="6"/>
        <v>8.2566666666666677</v>
      </c>
      <c r="I37" s="29">
        <f>AVERAGEIFS(M$43:M$524,$B$43:$B$524,$B37,$Z$43:$Z$524,"Yes")</f>
        <v>7.1025</v>
      </c>
      <c r="J37" s="29">
        <f t="shared" si="7"/>
        <v>7.7274999999999991</v>
      </c>
      <c r="K37" s="29">
        <f>AVERAGEIFS(N$43:N$524,$B$43:$B$524,$B37,$X$43:$X$524,"Yes")</f>
        <v>7.14</v>
      </c>
      <c r="L37" s="29">
        <f t="shared" si="8"/>
        <v>7.7274999999999991</v>
      </c>
      <c r="M37" s="29">
        <f t="shared" si="9"/>
        <v>7.5024999999999995</v>
      </c>
      <c r="N37" s="29">
        <f t="shared" si="10"/>
        <v>7.7274999999999991</v>
      </c>
      <c r="O37" s="29">
        <f t="shared" si="11"/>
        <v>7.7011111111111115</v>
      </c>
      <c r="P37" s="29">
        <f t="shared" si="12"/>
        <v>7.9233333333333356</v>
      </c>
      <c r="Q37" s="29">
        <f>AVERAGEIFS(Q$43:Q$524,$B$43:$B$524,$B37)</f>
        <v>7.9233333333333356</v>
      </c>
      <c r="R37" s="334">
        <f t="shared" si="13"/>
        <v>0.31965903036760812</v>
      </c>
      <c r="S37" s="334">
        <f t="shared" si="0"/>
        <v>0.12744651797906248</v>
      </c>
      <c r="T37" s="334">
        <f t="shared" si="1"/>
        <v>8.7997184090109037E-2</v>
      </c>
      <c r="U37" s="335">
        <f t="shared" si="2"/>
        <v>8.2282913165266036E-2</v>
      </c>
      <c r="V37" s="336">
        <f t="shared" si="3"/>
        <v>2.9990003332222459E-2</v>
      </c>
      <c r="W37" s="336">
        <f t="shared" si="4"/>
        <v>2.8855864954552279E-2</v>
      </c>
    </row>
    <row r="38" spans="1:32">
      <c r="B38" s="102" t="s">
        <v>28</v>
      </c>
      <c r="C38" s="91"/>
      <c r="E38" s="29">
        <f>AVERAGEIFS(E$43:E$524,$B$43:$B$524,$B38,$AD$43:$AD$524,"Yes")</f>
        <v>7.2622222222222206</v>
      </c>
      <c r="F38" s="29">
        <f t="shared" si="5"/>
        <v>9.2011111111111106</v>
      </c>
      <c r="G38" s="29">
        <f>AVERAGEIFS(L$43:L$524,$B$43:$B$524,$B38,$AB$43:$AB$524,"Yes")</f>
        <v>8.7438461538461585</v>
      </c>
      <c r="H38" s="29">
        <f t="shared" si="6"/>
        <v>10.134615384615383</v>
      </c>
      <c r="I38" s="29">
        <f>AVERAGEIFS(M$43:M$524,$B$43:$B$524,$B38,$Z$43:$Z$524,"Yes")</f>
        <v>10.31693333333333</v>
      </c>
      <c r="J38" s="29">
        <f t="shared" si="7"/>
        <v>10.97826666666667</v>
      </c>
      <c r="K38" s="29">
        <f>AVERAGEIFS(N$43:N$524,$B$43:$B$524,$B38,$X$43:$X$524,"Yes")</f>
        <v>10.352933333333331</v>
      </c>
      <c r="L38" s="29">
        <f t="shared" si="8"/>
        <v>10.97826666666667</v>
      </c>
      <c r="M38" s="29">
        <f t="shared" si="9"/>
        <v>10.174318181818187</v>
      </c>
      <c r="N38" s="29">
        <f t="shared" si="10"/>
        <v>10.351590909090911</v>
      </c>
      <c r="O38" s="29">
        <f t="shared" si="11"/>
        <v>10.174318181818187</v>
      </c>
      <c r="P38" s="29">
        <f t="shared" si="12"/>
        <v>10.351590909090911</v>
      </c>
      <c r="Q38" s="29">
        <f>AVERAGEIFS(Q$43:Q$524,$B$43:$B$524,$B38)</f>
        <v>9.3816981132075501</v>
      </c>
      <c r="R38" s="334">
        <f t="shared" si="13"/>
        <v>0.26698286413708705</v>
      </c>
      <c r="S38" s="334">
        <f t="shared" si="0"/>
        <v>0.15905691915193021</v>
      </c>
      <c r="T38" s="334">
        <f t="shared" si="1"/>
        <v>6.4101735657883463E-2</v>
      </c>
      <c r="U38" s="335">
        <f t="shared" si="2"/>
        <v>6.0401560910273933E-2</v>
      </c>
      <c r="V38" s="336">
        <f t="shared" si="3"/>
        <v>1.7423548596063654E-2</v>
      </c>
      <c r="W38" s="336">
        <f t="shared" si="4"/>
        <v>1.7423548596063654E-2</v>
      </c>
    </row>
    <row r="39" spans="1:32">
      <c r="B39" s="103" t="s">
        <v>26</v>
      </c>
      <c r="C39" s="93"/>
      <c r="D39" s="42"/>
      <c r="E39" s="29">
        <f>AVERAGEIFS(E$43:E$524,$C$43:$C$524,$B39,$AD$43:$AD$524,"Yes")</f>
        <v>5.3900000000000006</v>
      </c>
      <c r="F39" s="29">
        <f>AVERAGEIFS(Q$43:Q$524,$C$43:$C$524,$B39,$AD$43:$AD$524,"Yes")</f>
        <v>7.0649999999999995</v>
      </c>
      <c r="G39" s="29">
        <f>AVERAGEIFS(L$43:L$524,$C$43:$C$524,$B39,$AB$43:$AB$524,"Yes")</f>
        <v>6.0669230769230769</v>
      </c>
      <c r="H39" s="29">
        <f>AVERAGEIFS(Q$43:Q$524,$C$43:$C$524,$B39,$AB$43:$AB$524,"Yes")</f>
        <v>7.1130769230769255</v>
      </c>
      <c r="I39" s="29">
        <f>AVERAGEIFS(M$43:M$524,$C$43:$C$524,$B39,$Z$43:$Z$524,"Yes")</f>
        <v>5.2504166666666672</v>
      </c>
      <c r="J39" s="29">
        <f>AVERAGEIFS(Q$43:Q$524,$C$43:$C$524,$B39,$Z$43:$Z$524,"Yes")</f>
        <v>5.7337500000000006</v>
      </c>
      <c r="K39" s="29">
        <f>AVERAGEIFS(N$43:N$524,$C$43:$C$524,$B39,$X$43:$X$524,"Yes")</f>
        <v>5.300416666666667</v>
      </c>
      <c r="L39" s="29">
        <f>AVERAGEIFS(Q$43:Q$524,$C$43:$C$524,$B39,$X$43:$X$524,"Yes")</f>
        <v>5.7337500000000006</v>
      </c>
      <c r="M39" s="29">
        <f>AVERAGEIFS(O$43:O$524,$C$43:$C$524,$B39,$V$43:$V$524,"Yes")</f>
        <v>5.63375</v>
      </c>
      <c r="N39" s="29">
        <f>AVERAGEIFS(Q$43:Q$524,$C$43:$C$524,$B39,$V$43:$V$524,"Yes")</f>
        <v>5.7337500000000006</v>
      </c>
      <c r="O39" s="29">
        <f>AVERAGEIFS(P$43:P$524,$C$43:$C$524,$B39,$T$43:$T$524,"Yes")</f>
        <v>5.63375</v>
      </c>
      <c r="P39" s="29">
        <f>AVERAGEIFS(Q$43:Q$524,$C$43:$C$524,$B39,$T$43:$T$524,"Yes")</f>
        <v>5.7337500000000006</v>
      </c>
      <c r="Q39" s="29">
        <f>AVERAGEIFS(Q$43:Q$524,$C$43:$C$524,$B39)</f>
        <v>6.0109677419354819</v>
      </c>
      <c r="R39" s="334">
        <f t="shared" si="13"/>
        <v>0.31076066790352486</v>
      </c>
      <c r="S39" s="334">
        <f t="shared" si="0"/>
        <v>0.17243565360720203</v>
      </c>
      <c r="T39" s="334">
        <f t="shared" si="1"/>
        <v>9.2056186016982844E-2</v>
      </c>
      <c r="U39" s="335">
        <f t="shared" si="2"/>
        <v>8.1754579042528253E-2</v>
      </c>
      <c r="V39" s="336">
        <f t="shared" si="3"/>
        <v>1.7750166407810131E-2</v>
      </c>
      <c r="W39" s="336">
        <f t="shared" si="4"/>
        <v>1.7750166407810131E-2</v>
      </c>
    </row>
    <row r="40" spans="1:32">
      <c r="B40" s="2"/>
      <c r="C40" s="2"/>
      <c r="I40" s="38"/>
      <c r="J40" s="38"/>
    </row>
    <row r="41" spans="1:32" ht="14.5" customHeight="1">
      <c r="B41" s="2"/>
      <c r="C41" s="2"/>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4.5" customHeight="1">
      <c r="A43" s="66" t="s">
        <v>8</v>
      </c>
      <c r="B43" s="66" t="s">
        <v>37</v>
      </c>
      <c r="C43" s="66" t="str" cm="1">
        <f t="array" ref="C43">_xlfn.IFNA(_xlfn.IFS(B43="Starter","Starters &amp; Sides",B43="Sides","Starters &amp; Sides"),B43)</f>
        <v>Starters &amp; Sides</v>
      </c>
      <c r="D43" s="84" t="s">
        <v>281</v>
      </c>
      <c r="E43" s="74">
        <v>5.99</v>
      </c>
      <c r="F43" s="4">
        <v>6.29</v>
      </c>
      <c r="G43" s="4">
        <v>6.59</v>
      </c>
      <c r="H43" s="4">
        <v>6.59</v>
      </c>
      <c r="I43" s="4">
        <v>6.79</v>
      </c>
      <c r="J43" s="4">
        <v>6.79</v>
      </c>
      <c r="K43" s="15">
        <v>6.79</v>
      </c>
      <c r="L43" s="15">
        <v>6.79</v>
      </c>
      <c r="M43" s="15">
        <v>6.99</v>
      </c>
      <c r="N43" s="15">
        <v>6.99</v>
      </c>
      <c r="O43" s="15">
        <v>7.59</v>
      </c>
      <c r="P43" s="15">
        <v>7.59</v>
      </c>
      <c r="Q43" s="337">
        <v>7.79</v>
      </c>
      <c r="R43" s="15" t="str">
        <f>IF(COUNTA(Q43)=1,"Yes","No")</f>
        <v>Yes</v>
      </c>
      <c r="S43" s="15" t="str">
        <f>IF(AND(T43="No",R43="Yes"),"Yes","No")</f>
        <v>No</v>
      </c>
      <c r="T43" s="221" t="str">
        <f>IF(COUNTA(P43:Q43)=2,"Yes","No")</f>
        <v>Yes</v>
      </c>
      <c r="U43" s="223">
        <f>IF(T43="Yes",Q43/P43-1,"N/A")</f>
        <v>2.6350461133069825E-2</v>
      </c>
      <c r="V43" s="221" t="str">
        <f>IF(COUNTA(O43:Q43)=3,"Yes","No")</f>
        <v>Yes</v>
      </c>
      <c r="W43" s="223">
        <f>IF(V43="Yes",Q43/O43-1,"N/A")</f>
        <v>2.6350461133069825E-2</v>
      </c>
      <c r="X43" s="221" t="str">
        <f>IF(COUNTA(N43:Q43)=4,"Yes","No")</f>
        <v>Yes</v>
      </c>
      <c r="Y43" s="223">
        <f>IF(X43="Yes",Q43/N43-1,"N/A")</f>
        <v>0.11444921316165946</v>
      </c>
      <c r="Z43" s="222" t="str">
        <f>IF(COUNTA(M43:Q43)=5,"Yes","No")</f>
        <v>Yes</v>
      </c>
      <c r="AA43" s="68">
        <f>IF(Z43="Yes",Q43/M43-1,"N/A")</f>
        <v>0.11444921316165946</v>
      </c>
      <c r="AB43" s="65" t="str">
        <f>IF(COUNTA(L43:Q43)=6,"Yes","No")</f>
        <v>Yes</v>
      </c>
      <c r="AC43" s="68">
        <f>IF(AB43="Yes",Q43/L43-1,"N/A")</f>
        <v>0.14727540500736369</v>
      </c>
      <c r="AD43" s="65" t="str">
        <f>IF(COUNTA(E43:Q43)=13,"Yes","No")</f>
        <v>Yes</v>
      </c>
      <c r="AE43" s="68">
        <f>IF(AD43="Yes",Q43/E43-1,"N/A")</f>
        <v>0.30050083472454081</v>
      </c>
      <c r="AF43" s="66"/>
    </row>
    <row r="44" spans="1:32">
      <c r="A44" s="66" t="s">
        <v>8</v>
      </c>
      <c r="B44" s="66" t="s">
        <v>37</v>
      </c>
      <c r="C44" s="66" t="str" cm="1">
        <f t="array" ref="C44">_xlfn.IFNA(_xlfn.IFS(B44="Starter","Starters &amp; Sides",B44="Sides","Starters &amp; Sides"),B44)</f>
        <v>Starters &amp; Sides</v>
      </c>
      <c r="D44" s="84" t="s">
        <v>275</v>
      </c>
      <c r="E44" s="74">
        <v>7.29</v>
      </c>
      <c r="F44" s="4">
        <v>7.49</v>
      </c>
      <c r="G44" s="4">
        <v>7.99</v>
      </c>
      <c r="H44" s="4">
        <v>7.99</v>
      </c>
      <c r="I44" s="4">
        <v>8.2899999999999991</v>
      </c>
      <c r="J44" s="4">
        <v>8.2899999999999991</v>
      </c>
      <c r="K44" s="15">
        <v>8.49</v>
      </c>
      <c r="L44" s="4">
        <v>8.49</v>
      </c>
      <c r="M44" s="4">
        <v>8.99</v>
      </c>
      <c r="N44" s="4">
        <v>9.2899999999999991</v>
      </c>
      <c r="O44" s="15">
        <v>9.2899999999999991</v>
      </c>
      <c r="P44" s="15">
        <v>9.2899999999999991</v>
      </c>
      <c r="Q44" s="337">
        <v>9.2899999999999991</v>
      </c>
      <c r="R44" s="15" t="str">
        <f t="shared" ref="R44:R110" si="14">IF(COUNTA(Q44)=1,"Yes","No")</f>
        <v>Yes</v>
      </c>
      <c r="S44" s="15" t="str">
        <f t="shared" ref="S44:S110" si="15">IF(AND(T44="No",R44="Yes"),"Yes","No")</f>
        <v>No</v>
      </c>
      <c r="T44" s="221" t="str">
        <f t="shared" ref="T44:T110" si="16">IF(COUNTA(P44:Q44)=2,"Yes","No")</f>
        <v>Yes</v>
      </c>
      <c r="U44" s="223">
        <f t="shared" ref="U44:U110" si="17">IF(T44="Yes",Q44/P44-1,"N/A")</f>
        <v>0</v>
      </c>
      <c r="V44" s="221" t="str">
        <f t="shared" ref="V44:V110" si="18">IF(COUNTA(O44:Q44)=3,"Yes","No")</f>
        <v>Yes</v>
      </c>
      <c r="W44" s="223">
        <f t="shared" ref="W44:W110" si="19">IF(V44="Yes",Q44/O44-1,"N/A")</f>
        <v>0</v>
      </c>
      <c r="X44" s="221" t="str">
        <f t="shared" ref="X44:X110" si="20">IF(COUNTA(N44:Q44)=4,"Yes","No")</f>
        <v>Yes</v>
      </c>
      <c r="Y44" s="223">
        <f t="shared" ref="Y44:Y110" si="21">IF(X44="Yes",Q44/N44-1,"N/A")</f>
        <v>0</v>
      </c>
      <c r="Z44" s="222" t="str">
        <f t="shared" ref="Z44:Z110" si="22">IF(COUNTA(M44:Q44)=5,"Yes","No")</f>
        <v>Yes</v>
      </c>
      <c r="AA44" s="68">
        <f t="shared" ref="AA44:AA110" si="23">IF(Z44="Yes",Q44/M44-1,"N/A")</f>
        <v>3.3370411568409253E-2</v>
      </c>
      <c r="AB44" s="65" t="str">
        <f t="shared" ref="AB44:AB110" si="24">IF(COUNTA(L44:Q44)=6,"Yes","No")</f>
        <v>Yes</v>
      </c>
      <c r="AC44" s="68">
        <f t="shared" ref="AC44:AC110" si="25">IF(AB44="Yes",Q44/L44-1,"N/A")</f>
        <v>9.4228504122496837E-2</v>
      </c>
      <c r="AD44" s="65" t="str">
        <f t="shared" ref="AD44:AD110" si="26">IF(COUNTA(E44:Q44)=13,"Yes","No")</f>
        <v>Yes</v>
      </c>
      <c r="AE44" s="68">
        <f t="shared" ref="AE44:AE110" si="27">IF(AD44="Yes",Q44/E44-1,"N/A")</f>
        <v>0.27434842249657043</v>
      </c>
      <c r="AF44" s="66"/>
    </row>
    <row r="45" spans="1:32">
      <c r="A45" s="66" t="s">
        <v>8</v>
      </c>
      <c r="B45" s="66" t="s">
        <v>37</v>
      </c>
      <c r="C45" s="66" t="str" cm="1">
        <f t="array" ref="C45">_xlfn.IFNA(_xlfn.IFS(B45="Starter","Starters &amp; Sides",B45="Sides","Starters &amp; Sides"),B45)</f>
        <v>Starters &amp; Sides</v>
      </c>
      <c r="D45" s="84" t="s">
        <v>282</v>
      </c>
      <c r="E45" s="74">
        <v>6.29</v>
      </c>
      <c r="F45" s="4">
        <v>6.49</v>
      </c>
      <c r="G45" s="4">
        <v>6.49</v>
      </c>
      <c r="H45" s="4">
        <v>6.49</v>
      </c>
      <c r="I45" s="4">
        <v>6.99</v>
      </c>
      <c r="J45" s="4">
        <v>6.99</v>
      </c>
      <c r="K45" s="15">
        <v>6.99</v>
      </c>
      <c r="L45" s="15">
        <v>6.99</v>
      </c>
      <c r="M45" s="15">
        <v>7.49</v>
      </c>
      <c r="N45" s="15">
        <v>7.79</v>
      </c>
      <c r="O45" s="15">
        <v>8.09</v>
      </c>
      <c r="P45" s="15">
        <v>8.09</v>
      </c>
      <c r="Q45" s="337">
        <v>8.2899999999999991</v>
      </c>
      <c r="R45" s="15" t="str">
        <f t="shared" si="14"/>
        <v>Yes</v>
      </c>
      <c r="S45" s="15" t="str">
        <f t="shared" si="15"/>
        <v>No</v>
      </c>
      <c r="T45" s="221" t="str">
        <f t="shared" si="16"/>
        <v>Yes</v>
      </c>
      <c r="U45" s="223">
        <f t="shared" si="17"/>
        <v>2.4721878862793423E-2</v>
      </c>
      <c r="V45" s="221" t="str">
        <f t="shared" si="18"/>
        <v>Yes</v>
      </c>
      <c r="W45" s="223">
        <f t="shared" si="19"/>
        <v>2.4721878862793423E-2</v>
      </c>
      <c r="X45" s="221" t="str">
        <f t="shared" si="20"/>
        <v>Yes</v>
      </c>
      <c r="Y45" s="223">
        <f t="shared" si="21"/>
        <v>6.4184852374839396E-2</v>
      </c>
      <c r="Z45" s="222" t="str">
        <f t="shared" si="22"/>
        <v>Yes</v>
      </c>
      <c r="AA45" s="68">
        <f t="shared" si="23"/>
        <v>0.10680907877169554</v>
      </c>
      <c r="AB45" s="65" t="str">
        <f t="shared" si="24"/>
        <v>Yes</v>
      </c>
      <c r="AC45" s="68">
        <f t="shared" si="25"/>
        <v>0.18597997138769662</v>
      </c>
      <c r="AD45" s="65" t="str">
        <f t="shared" si="26"/>
        <v>Yes</v>
      </c>
      <c r="AE45" s="68">
        <f t="shared" si="27"/>
        <v>0.31796502384737657</v>
      </c>
      <c r="AF45" s="66"/>
    </row>
    <row r="46" spans="1:32">
      <c r="A46" s="66" t="s">
        <v>8</v>
      </c>
      <c r="B46" s="66" t="s">
        <v>37</v>
      </c>
      <c r="C46" s="66" t="str" cm="1">
        <f t="array" ref="C46">_xlfn.IFNA(_xlfn.IFS(B46="Starter","Starters &amp; Sides",B46="Sides","Starters &amp; Sides"),B46)</f>
        <v>Starters &amp; Sides</v>
      </c>
      <c r="D46" s="84" t="s">
        <v>283</v>
      </c>
      <c r="E46" s="74">
        <v>6.29</v>
      </c>
      <c r="F46" s="4">
        <v>6.49</v>
      </c>
      <c r="G46" s="4"/>
      <c r="H46" s="4"/>
      <c r="I46" s="4"/>
      <c r="J46" s="4"/>
      <c r="K46" s="15"/>
      <c r="L46" s="4"/>
      <c r="M46" s="4"/>
      <c r="N46" s="4"/>
      <c r="O46" s="15"/>
      <c r="P46" s="15"/>
      <c r="Q46" s="337"/>
      <c r="R46" s="15" t="str">
        <f t="shared" si="14"/>
        <v>No</v>
      </c>
      <c r="S46" s="15" t="str">
        <f t="shared" si="15"/>
        <v>No</v>
      </c>
      <c r="T46" s="221" t="str">
        <f t="shared" si="16"/>
        <v>No</v>
      </c>
      <c r="U46" s="223" t="str">
        <f t="shared" si="17"/>
        <v>N/A</v>
      </c>
      <c r="V46" s="221" t="str">
        <f t="shared" si="18"/>
        <v>No</v>
      </c>
      <c r="W46" s="223" t="str">
        <f t="shared" si="19"/>
        <v>N/A</v>
      </c>
      <c r="X46" s="221" t="str">
        <f t="shared" si="20"/>
        <v>No</v>
      </c>
      <c r="Y46" s="223" t="str">
        <f t="shared" si="21"/>
        <v>N/A</v>
      </c>
      <c r="Z46" s="222" t="str">
        <f t="shared" si="22"/>
        <v>No</v>
      </c>
      <c r="AA46" s="68" t="str">
        <f t="shared" si="23"/>
        <v>N/A</v>
      </c>
      <c r="AB46" s="65" t="str">
        <f t="shared" si="24"/>
        <v>No</v>
      </c>
      <c r="AC46" s="68" t="str">
        <f t="shared" si="25"/>
        <v>N/A</v>
      </c>
      <c r="AD46" s="65" t="str">
        <f t="shared" si="26"/>
        <v>No</v>
      </c>
      <c r="AE46" s="68" t="str">
        <f t="shared" si="27"/>
        <v>N/A</v>
      </c>
      <c r="AF46" s="66"/>
    </row>
    <row r="47" spans="1:32">
      <c r="A47" s="66" t="s">
        <v>8</v>
      </c>
      <c r="B47" s="66" t="s">
        <v>37</v>
      </c>
      <c r="C47" s="66" t="str" cm="1">
        <f t="array" ref="C47">_xlfn.IFNA(_xlfn.IFS(B47="Starter","Starters &amp; Sides",B47="Sides","Starters &amp; Sides"),B47)</f>
        <v>Starters &amp; Sides</v>
      </c>
      <c r="D47" s="84" t="s">
        <v>284</v>
      </c>
      <c r="E47" s="74">
        <v>7.29</v>
      </c>
      <c r="F47" s="4">
        <v>7.49</v>
      </c>
      <c r="G47" s="4">
        <v>7.49</v>
      </c>
      <c r="H47" s="4">
        <v>7.49</v>
      </c>
      <c r="I47" s="4">
        <v>8.49</v>
      </c>
      <c r="J47" s="4">
        <v>8.49</v>
      </c>
      <c r="K47" s="15">
        <v>8.49</v>
      </c>
      <c r="L47" s="15">
        <v>8.49</v>
      </c>
      <c r="M47" s="15">
        <v>8.99</v>
      </c>
      <c r="N47" s="15">
        <v>8.99</v>
      </c>
      <c r="O47" s="15">
        <v>9.2899999999999991</v>
      </c>
      <c r="P47" s="15">
        <v>9.2899999999999991</v>
      </c>
      <c r="Q47" s="337">
        <v>9.49</v>
      </c>
      <c r="R47" s="15" t="str">
        <f t="shared" si="14"/>
        <v>Yes</v>
      </c>
      <c r="S47" s="15" t="str">
        <f t="shared" si="15"/>
        <v>No</v>
      </c>
      <c r="T47" s="221" t="str">
        <f t="shared" si="16"/>
        <v>Yes</v>
      </c>
      <c r="U47" s="223">
        <f t="shared" si="17"/>
        <v>2.1528525296017342E-2</v>
      </c>
      <c r="V47" s="221" t="str">
        <f t="shared" si="18"/>
        <v>Yes</v>
      </c>
      <c r="W47" s="223">
        <f t="shared" si="19"/>
        <v>2.1528525296017342E-2</v>
      </c>
      <c r="X47" s="221" t="str">
        <f t="shared" si="20"/>
        <v>Yes</v>
      </c>
      <c r="Y47" s="223">
        <f t="shared" si="21"/>
        <v>5.5617352614015569E-2</v>
      </c>
      <c r="Z47" s="222" t="str">
        <f t="shared" si="22"/>
        <v>Yes</v>
      </c>
      <c r="AA47" s="68">
        <f t="shared" si="23"/>
        <v>5.5617352614015569E-2</v>
      </c>
      <c r="AB47" s="65" t="str">
        <f t="shared" si="24"/>
        <v>Yes</v>
      </c>
      <c r="AC47" s="68">
        <f t="shared" si="25"/>
        <v>0.11778563015312127</v>
      </c>
      <c r="AD47" s="65" t="str">
        <f t="shared" si="26"/>
        <v>Yes</v>
      </c>
      <c r="AE47" s="68">
        <f t="shared" si="27"/>
        <v>0.30178326474622774</v>
      </c>
      <c r="AF47" s="66"/>
    </row>
    <row r="48" spans="1:32">
      <c r="A48" s="66" t="s">
        <v>8</v>
      </c>
      <c r="B48" s="66" t="s">
        <v>37</v>
      </c>
      <c r="C48" s="66" t="str" cm="1">
        <f t="array" ref="C48">_xlfn.IFNA(_xlfn.IFS(B48="Starter","Starters &amp; Sides",B48="Sides","Starters &amp; Sides"),B48)</f>
        <v>Starters &amp; Sides</v>
      </c>
      <c r="D48" s="84" t="s">
        <v>285</v>
      </c>
      <c r="E48" s="74">
        <v>3.29</v>
      </c>
      <c r="F48" s="4">
        <v>3.49</v>
      </c>
      <c r="G48" s="4">
        <v>3.49</v>
      </c>
      <c r="H48" s="4">
        <v>3.49</v>
      </c>
      <c r="I48" s="4">
        <v>3.99</v>
      </c>
      <c r="J48" s="4">
        <v>3.99</v>
      </c>
      <c r="K48" s="15">
        <v>3.99</v>
      </c>
      <c r="L48" s="4">
        <v>3.99</v>
      </c>
      <c r="M48" s="4">
        <v>4.49</v>
      </c>
      <c r="N48" s="4">
        <v>4.49</v>
      </c>
      <c r="O48" s="15">
        <v>5.29</v>
      </c>
      <c r="P48" s="15">
        <v>5.29</v>
      </c>
      <c r="Q48" s="337">
        <v>5.29</v>
      </c>
      <c r="R48" s="15" t="str">
        <f t="shared" si="14"/>
        <v>Yes</v>
      </c>
      <c r="S48" s="15" t="str">
        <f t="shared" si="15"/>
        <v>No</v>
      </c>
      <c r="T48" s="221" t="str">
        <f t="shared" si="16"/>
        <v>Yes</v>
      </c>
      <c r="U48" s="223">
        <f t="shared" si="17"/>
        <v>0</v>
      </c>
      <c r="V48" s="221" t="str">
        <f t="shared" si="18"/>
        <v>Yes</v>
      </c>
      <c r="W48" s="223">
        <f t="shared" si="19"/>
        <v>0</v>
      </c>
      <c r="X48" s="221" t="str">
        <f t="shared" si="20"/>
        <v>Yes</v>
      </c>
      <c r="Y48" s="223">
        <f t="shared" si="21"/>
        <v>0.17817371937639193</v>
      </c>
      <c r="Z48" s="222" t="str">
        <f t="shared" si="22"/>
        <v>Yes</v>
      </c>
      <c r="AA48" s="68">
        <f t="shared" si="23"/>
        <v>0.17817371937639193</v>
      </c>
      <c r="AB48" s="65" t="str">
        <f t="shared" si="24"/>
        <v>Yes</v>
      </c>
      <c r="AC48" s="68">
        <f t="shared" si="25"/>
        <v>0.325814536340852</v>
      </c>
      <c r="AD48" s="65" t="str">
        <f t="shared" si="26"/>
        <v>Yes</v>
      </c>
      <c r="AE48" s="68">
        <f t="shared" si="27"/>
        <v>0.60790273556231011</v>
      </c>
      <c r="AF48" s="66"/>
    </row>
    <row r="49" spans="1:32">
      <c r="A49" s="66" t="s">
        <v>8</v>
      </c>
      <c r="B49" s="66" t="s">
        <v>37</v>
      </c>
      <c r="C49" s="66" t="str" cm="1">
        <f t="array" ref="C49">_xlfn.IFNA(_xlfn.IFS(B49="Starter","Starters &amp; Sides",B49="Sides","Starters &amp; Sides"),B49)</f>
        <v>Starters &amp; Sides</v>
      </c>
      <c r="D49" s="84" t="s">
        <v>286</v>
      </c>
      <c r="E49" s="74"/>
      <c r="F49" s="4"/>
      <c r="G49" s="4"/>
      <c r="H49" s="4">
        <v>7.29</v>
      </c>
      <c r="I49" s="4">
        <v>7.59</v>
      </c>
      <c r="J49" s="4">
        <v>7.59</v>
      </c>
      <c r="K49" s="15">
        <v>7.79</v>
      </c>
      <c r="L49" s="4">
        <v>7.79</v>
      </c>
      <c r="M49" s="4">
        <v>8.2899999999999991</v>
      </c>
      <c r="N49" s="4">
        <v>8.2899999999999991</v>
      </c>
      <c r="O49" s="15">
        <v>8.2899999999999991</v>
      </c>
      <c r="P49" s="15"/>
      <c r="Q49" s="337"/>
      <c r="R49" s="15" t="str">
        <f t="shared" si="14"/>
        <v>No</v>
      </c>
      <c r="S49" s="15" t="str">
        <f t="shared" si="15"/>
        <v>No</v>
      </c>
      <c r="T49" s="221" t="str">
        <f t="shared" si="16"/>
        <v>No</v>
      </c>
      <c r="U49" s="223" t="str">
        <f t="shared" si="17"/>
        <v>N/A</v>
      </c>
      <c r="V49" s="221" t="str">
        <f t="shared" si="18"/>
        <v>No</v>
      </c>
      <c r="W49" s="223" t="str">
        <f t="shared" si="19"/>
        <v>N/A</v>
      </c>
      <c r="X49" s="221" t="str">
        <f t="shared" si="20"/>
        <v>No</v>
      </c>
      <c r="Y49" s="223" t="str">
        <f t="shared" si="21"/>
        <v>N/A</v>
      </c>
      <c r="Z49" s="222" t="str">
        <f t="shared" si="22"/>
        <v>No</v>
      </c>
      <c r="AA49" s="68" t="str">
        <f t="shared" si="23"/>
        <v>N/A</v>
      </c>
      <c r="AB49" s="65" t="str">
        <f t="shared" si="24"/>
        <v>No</v>
      </c>
      <c r="AC49" s="68" t="str">
        <f t="shared" si="25"/>
        <v>N/A</v>
      </c>
      <c r="AD49" s="65" t="str">
        <f t="shared" si="26"/>
        <v>No</v>
      </c>
      <c r="AE49" s="68" t="str">
        <f t="shared" si="27"/>
        <v>N/A</v>
      </c>
      <c r="AF49" s="66"/>
    </row>
    <row r="50" spans="1:32">
      <c r="A50" s="66" t="s">
        <v>8</v>
      </c>
      <c r="B50" s="66" t="s">
        <v>37</v>
      </c>
      <c r="C50" s="66" t="str" cm="1">
        <f t="array" ref="C50">_xlfn.IFNA(_xlfn.IFS(B50="Starter","Starters &amp; Sides",B50="Sides","Starters &amp; Sides"),B50)</f>
        <v>Starters &amp; Sides</v>
      </c>
      <c r="D50" s="84" t="s">
        <v>287</v>
      </c>
      <c r="E50" s="74">
        <v>3.69</v>
      </c>
      <c r="F50" s="4">
        <v>4.99</v>
      </c>
      <c r="G50" s="4">
        <v>4.99</v>
      </c>
      <c r="H50" s="4">
        <v>4.99</v>
      </c>
      <c r="I50" s="4">
        <v>5.99</v>
      </c>
      <c r="J50" s="4">
        <v>5.99</v>
      </c>
      <c r="K50" s="15">
        <v>5.99</v>
      </c>
      <c r="L50" s="4">
        <v>5.99</v>
      </c>
      <c r="M50" s="4">
        <v>6.49</v>
      </c>
      <c r="N50" s="4">
        <v>6.79</v>
      </c>
      <c r="O50" s="15">
        <v>7.29</v>
      </c>
      <c r="P50" s="15">
        <v>7.29</v>
      </c>
      <c r="Q50" s="337"/>
      <c r="R50" s="15" t="str">
        <f t="shared" si="14"/>
        <v>No</v>
      </c>
      <c r="S50" s="15" t="str">
        <f t="shared" si="15"/>
        <v>No</v>
      </c>
      <c r="T50" s="221" t="str">
        <f t="shared" si="16"/>
        <v>No</v>
      </c>
      <c r="U50" s="223" t="str">
        <f t="shared" si="17"/>
        <v>N/A</v>
      </c>
      <c r="V50" s="221" t="str">
        <f t="shared" si="18"/>
        <v>No</v>
      </c>
      <c r="W50" s="223" t="str">
        <f t="shared" si="19"/>
        <v>N/A</v>
      </c>
      <c r="X50" s="221" t="str">
        <f t="shared" si="20"/>
        <v>No</v>
      </c>
      <c r="Y50" s="223" t="str">
        <f t="shared" si="21"/>
        <v>N/A</v>
      </c>
      <c r="Z50" s="222" t="str">
        <f t="shared" si="22"/>
        <v>No</v>
      </c>
      <c r="AA50" s="68" t="str">
        <f t="shared" si="23"/>
        <v>N/A</v>
      </c>
      <c r="AB50" s="65" t="str">
        <f t="shared" si="24"/>
        <v>No</v>
      </c>
      <c r="AC50" s="68" t="str">
        <f t="shared" si="25"/>
        <v>N/A</v>
      </c>
      <c r="AD50" s="65" t="str">
        <f t="shared" si="26"/>
        <v>No</v>
      </c>
      <c r="AE50" s="68" t="str">
        <f t="shared" si="27"/>
        <v>N/A</v>
      </c>
      <c r="AF50" s="66"/>
    </row>
    <row r="51" spans="1:32">
      <c r="A51" s="66" t="s">
        <v>8</v>
      </c>
      <c r="B51" s="66" t="s">
        <v>37</v>
      </c>
      <c r="C51" s="66" t="str" cm="1">
        <f t="array" ref="C51">_xlfn.IFNA(_xlfn.IFS(B51="Starter","Starters &amp; Sides",B51="Sides","Starters &amp; Sides"),B51)</f>
        <v>Starters &amp; Sides</v>
      </c>
      <c r="D51" s="84" t="s">
        <v>288</v>
      </c>
      <c r="E51" s="74"/>
      <c r="F51" s="4"/>
      <c r="G51" s="4"/>
      <c r="H51" s="4">
        <v>3.59</v>
      </c>
      <c r="I51" s="4"/>
      <c r="J51" s="4"/>
      <c r="K51" s="15" t="s">
        <v>289</v>
      </c>
      <c r="L51" s="4"/>
      <c r="M51" s="4"/>
      <c r="N51" s="4"/>
      <c r="O51" s="15"/>
      <c r="P51" s="15"/>
      <c r="Q51" s="337"/>
      <c r="R51" s="15" t="str">
        <f t="shared" si="14"/>
        <v>No</v>
      </c>
      <c r="S51" s="15" t="str">
        <f t="shared" si="15"/>
        <v>No</v>
      </c>
      <c r="T51" s="221" t="str">
        <f t="shared" si="16"/>
        <v>No</v>
      </c>
      <c r="U51" s="223" t="str">
        <f t="shared" si="17"/>
        <v>N/A</v>
      </c>
      <c r="V51" s="221" t="str">
        <f t="shared" si="18"/>
        <v>No</v>
      </c>
      <c r="W51" s="223" t="str">
        <f t="shared" si="19"/>
        <v>N/A</v>
      </c>
      <c r="X51" s="221" t="str">
        <f t="shared" si="20"/>
        <v>No</v>
      </c>
      <c r="Y51" s="223" t="str">
        <f t="shared" si="21"/>
        <v>N/A</v>
      </c>
      <c r="Z51" s="222" t="str">
        <f t="shared" si="22"/>
        <v>No</v>
      </c>
      <c r="AA51" s="68" t="str">
        <f t="shared" si="23"/>
        <v>N/A</v>
      </c>
      <c r="AB51" s="65" t="str">
        <f t="shared" si="24"/>
        <v>No</v>
      </c>
      <c r="AC51" s="68" t="str">
        <f t="shared" si="25"/>
        <v>N/A</v>
      </c>
      <c r="AD51" s="65" t="str">
        <f t="shared" si="26"/>
        <v>No</v>
      </c>
      <c r="AE51" s="68" t="str">
        <f t="shared" si="27"/>
        <v>N/A</v>
      </c>
      <c r="AF51" s="66"/>
    </row>
    <row r="52" spans="1:32">
      <c r="A52" s="66" t="s">
        <v>8</v>
      </c>
      <c r="B52" s="66" t="s">
        <v>37</v>
      </c>
      <c r="C52" s="66" t="str" cm="1">
        <f t="array" ref="C52">_xlfn.IFNA(_xlfn.IFS(B52="Starter","Starters &amp; Sides",B52="Sides","Starters &amp; Sides"),B52)</f>
        <v>Starters &amp; Sides</v>
      </c>
      <c r="D52" s="84" t="s">
        <v>290</v>
      </c>
      <c r="E52" s="74"/>
      <c r="F52" s="4"/>
      <c r="G52" s="4"/>
      <c r="H52" s="4">
        <v>6.99</v>
      </c>
      <c r="I52" s="4">
        <v>7.29</v>
      </c>
      <c r="J52" s="4">
        <v>7.29</v>
      </c>
      <c r="K52" s="15">
        <v>7.29</v>
      </c>
      <c r="L52" s="4">
        <v>7.29</v>
      </c>
      <c r="M52" s="4"/>
      <c r="N52" s="4"/>
      <c r="O52" s="15"/>
      <c r="P52" s="15"/>
      <c r="Q52" s="337"/>
      <c r="R52" s="15" t="str">
        <f t="shared" si="14"/>
        <v>No</v>
      </c>
      <c r="S52" s="15" t="str">
        <f t="shared" si="15"/>
        <v>No</v>
      </c>
      <c r="T52" s="221" t="str">
        <f t="shared" si="16"/>
        <v>No</v>
      </c>
      <c r="U52" s="223" t="str">
        <f t="shared" si="17"/>
        <v>N/A</v>
      </c>
      <c r="V52" s="221" t="str">
        <f t="shared" si="18"/>
        <v>No</v>
      </c>
      <c r="W52" s="223" t="str">
        <f t="shared" si="19"/>
        <v>N/A</v>
      </c>
      <c r="X52" s="221" t="str">
        <f t="shared" si="20"/>
        <v>No</v>
      </c>
      <c r="Y52" s="223" t="str">
        <f t="shared" si="21"/>
        <v>N/A</v>
      </c>
      <c r="Z52" s="222" t="str">
        <f t="shared" si="22"/>
        <v>No</v>
      </c>
      <c r="AA52" s="68" t="str">
        <f t="shared" si="23"/>
        <v>N/A</v>
      </c>
      <c r="AB52" s="65" t="str">
        <f t="shared" si="24"/>
        <v>No</v>
      </c>
      <c r="AC52" s="68" t="str">
        <f t="shared" si="25"/>
        <v>N/A</v>
      </c>
      <c r="AD52" s="65" t="str">
        <f t="shared" si="26"/>
        <v>No</v>
      </c>
      <c r="AE52" s="68" t="str">
        <f t="shared" si="27"/>
        <v>N/A</v>
      </c>
      <c r="AF52" s="66"/>
    </row>
    <row r="53" spans="1:32">
      <c r="A53" s="66" t="s">
        <v>8</v>
      </c>
      <c r="B53" s="66" t="s">
        <v>37</v>
      </c>
      <c r="C53" s="66" t="str" cm="1">
        <f t="array" ref="C53">_xlfn.IFNA(_xlfn.IFS(B53="Starter","Starters &amp; Sides",B53="Sides","Starters &amp; Sides"),B53)</f>
        <v>Starters &amp; Sides</v>
      </c>
      <c r="D53" s="84" t="s">
        <v>291</v>
      </c>
      <c r="E53" s="74"/>
      <c r="F53" s="4"/>
      <c r="G53" s="4"/>
      <c r="H53" s="4">
        <v>5.59</v>
      </c>
      <c r="I53" s="4">
        <v>5.59</v>
      </c>
      <c r="J53" s="4">
        <v>5.59</v>
      </c>
      <c r="K53" s="15">
        <v>5.79</v>
      </c>
      <c r="L53" s="4">
        <v>5.79</v>
      </c>
      <c r="M53" s="4">
        <v>5.99</v>
      </c>
      <c r="N53" s="4">
        <v>5.99</v>
      </c>
      <c r="O53" s="15">
        <v>6.79</v>
      </c>
      <c r="P53" s="15">
        <v>6.79</v>
      </c>
      <c r="Q53" s="337">
        <v>6.99</v>
      </c>
      <c r="R53" s="15" t="str">
        <f t="shared" si="14"/>
        <v>Yes</v>
      </c>
      <c r="S53" s="15" t="str">
        <f t="shared" si="15"/>
        <v>No</v>
      </c>
      <c r="T53" s="221" t="str">
        <f t="shared" si="16"/>
        <v>Yes</v>
      </c>
      <c r="U53" s="223">
        <f t="shared" si="17"/>
        <v>2.9455081001472871E-2</v>
      </c>
      <c r="V53" s="221" t="str">
        <f t="shared" si="18"/>
        <v>Yes</v>
      </c>
      <c r="W53" s="223">
        <f t="shared" si="19"/>
        <v>2.9455081001472871E-2</v>
      </c>
      <c r="X53" s="221" t="str">
        <f t="shared" si="20"/>
        <v>Yes</v>
      </c>
      <c r="Y53" s="223">
        <f t="shared" si="21"/>
        <v>0.1669449081803005</v>
      </c>
      <c r="Z53" s="222" t="str">
        <f t="shared" si="22"/>
        <v>Yes</v>
      </c>
      <c r="AA53" s="68">
        <f t="shared" si="23"/>
        <v>0.1669449081803005</v>
      </c>
      <c r="AB53" s="65" t="str">
        <f t="shared" si="24"/>
        <v>Yes</v>
      </c>
      <c r="AC53" s="68">
        <f t="shared" si="25"/>
        <v>0.20725388601036276</v>
      </c>
      <c r="AD53" s="65" t="str">
        <f t="shared" si="26"/>
        <v>No</v>
      </c>
      <c r="AE53" s="68" t="str">
        <f t="shared" si="27"/>
        <v>N/A</v>
      </c>
      <c r="AF53" s="66"/>
    </row>
    <row r="54" spans="1:32">
      <c r="A54" s="66" t="s">
        <v>8</v>
      </c>
      <c r="B54" s="66" t="s">
        <v>37</v>
      </c>
      <c r="C54" s="66" t="str" cm="1">
        <f t="array" ref="C54">_xlfn.IFNA(_xlfn.IFS(B54="Starter","Starters &amp; Sides",B54="Sides","Starters &amp; Sides"),B54)</f>
        <v>Starters &amp; Sides</v>
      </c>
      <c r="D54" s="84" t="s">
        <v>292</v>
      </c>
      <c r="E54" s="74"/>
      <c r="F54" s="4"/>
      <c r="G54" s="4"/>
      <c r="H54" s="4">
        <v>6.99</v>
      </c>
      <c r="I54" s="4">
        <v>6.99</v>
      </c>
      <c r="J54" s="4">
        <v>6.99</v>
      </c>
      <c r="K54" s="15">
        <v>6.99</v>
      </c>
      <c r="L54" s="4">
        <v>6.99</v>
      </c>
      <c r="M54" s="4">
        <v>7.29</v>
      </c>
      <c r="N54" s="4">
        <v>7.29</v>
      </c>
      <c r="O54" s="15">
        <v>7.79</v>
      </c>
      <c r="P54" s="15">
        <v>7.79</v>
      </c>
      <c r="Q54" s="337">
        <v>7.99</v>
      </c>
      <c r="R54" s="15" t="str">
        <f t="shared" si="14"/>
        <v>Yes</v>
      </c>
      <c r="S54" s="15" t="str">
        <f t="shared" si="15"/>
        <v>No</v>
      </c>
      <c r="T54" s="221" t="str">
        <f t="shared" si="16"/>
        <v>Yes</v>
      </c>
      <c r="U54" s="223">
        <f t="shared" si="17"/>
        <v>2.5673940949935803E-2</v>
      </c>
      <c r="V54" s="221" t="str">
        <f t="shared" si="18"/>
        <v>Yes</v>
      </c>
      <c r="W54" s="223">
        <f t="shared" si="19"/>
        <v>2.5673940949935803E-2</v>
      </c>
      <c r="X54" s="221" t="str">
        <f t="shared" si="20"/>
        <v>Yes</v>
      </c>
      <c r="Y54" s="223">
        <f t="shared" si="21"/>
        <v>9.6021947873799807E-2</v>
      </c>
      <c r="Z54" s="222" t="str">
        <f t="shared" si="22"/>
        <v>Yes</v>
      </c>
      <c r="AA54" s="68">
        <f t="shared" si="23"/>
        <v>9.6021947873799807E-2</v>
      </c>
      <c r="AB54" s="65" t="str">
        <f t="shared" si="24"/>
        <v>Yes</v>
      </c>
      <c r="AC54" s="68">
        <f t="shared" si="25"/>
        <v>0.14306151645207432</v>
      </c>
      <c r="AD54" s="65" t="str">
        <f t="shared" si="26"/>
        <v>No</v>
      </c>
      <c r="AE54" s="68" t="str">
        <f t="shared" si="27"/>
        <v>N/A</v>
      </c>
      <c r="AF54" s="66"/>
    </row>
    <row r="55" spans="1:32">
      <c r="A55" s="66" t="s">
        <v>8</v>
      </c>
      <c r="B55" s="66" t="s">
        <v>37</v>
      </c>
      <c r="C55" s="66" t="str" cm="1">
        <f t="array" ref="C55">_xlfn.IFNA(_xlfn.IFS(B55="Starter","Starters &amp; Sides",B55="Sides","Starters &amp; Sides"),B55)</f>
        <v>Starters &amp; Sides</v>
      </c>
      <c r="D55" s="84" t="s">
        <v>293</v>
      </c>
      <c r="E55" s="74"/>
      <c r="F55" s="4"/>
      <c r="G55" s="4"/>
      <c r="H55" s="4">
        <v>7.29</v>
      </c>
      <c r="I55" s="4">
        <v>7.29</v>
      </c>
      <c r="J55" s="4">
        <v>7.29</v>
      </c>
      <c r="K55" s="15">
        <v>7.29</v>
      </c>
      <c r="L55" s="4">
        <v>7.29</v>
      </c>
      <c r="M55" s="4">
        <v>7.59</v>
      </c>
      <c r="N55" s="4">
        <v>7.59</v>
      </c>
      <c r="O55" s="15">
        <v>7.79</v>
      </c>
      <c r="P55" s="15">
        <v>7.79</v>
      </c>
      <c r="Q55" s="337">
        <v>8.19</v>
      </c>
      <c r="R55" s="15" t="str">
        <f t="shared" si="14"/>
        <v>Yes</v>
      </c>
      <c r="S55" s="15" t="str">
        <f t="shared" si="15"/>
        <v>No</v>
      </c>
      <c r="T55" s="221" t="str">
        <f t="shared" si="16"/>
        <v>Yes</v>
      </c>
      <c r="U55" s="223">
        <f t="shared" si="17"/>
        <v>5.1347881899871606E-2</v>
      </c>
      <c r="V55" s="221" t="str">
        <f t="shared" si="18"/>
        <v>Yes</v>
      </c>
      <c r="W55" s="223">
        <f t="shared" si="19"/>
        <v>5.1347881899871606E-2</v>
      </c>
      <c r="X55" s="221" t="str">
        <f t="shared" si="20"/>
        <v>Yes</v>
      </c>
      <c r="Y55" s="223">
        <f t="shared" si="21"/>
        <v>7.9051383399209474E-2</v>
      </c>
      <c r="Z55" s="222" t="str">
        <f t="shared" si="22"/>
        <v>Yes</v>
      </c>
      <c r="AA55" s="68">
        <f t="shared" si="23"/>
        <v>7.9051383399209474E-2</v>
      </c>
      <c r="AB55" s="65" t="str">
        <f t="shared" si="24"/>
        <v>Yes</v>
      </c>
      <c r="AC55" s="68">
        <f t="shared" si="25"/>
        <v>0.12345679012345667</v>
      </c>
      <c r="AD55" s="65" t="str">
        <f t="shared" si="26"/>
        <v>No</v>
      </c>
      <c r="AE55" s="68" t="str">
        <f t="shared" si="27"/>
        <v>N/A</v>
      </c>
      <c r="AF55" s="66"/>
    </row>
    <row r="56" spans="1:32">
      <c r="A56" s="66" t="s">
        <v>8</v>
      </c>
      <c r="B56" s="66" t="s">
        <v>37</v>
      </c>
      <c r="C56" s="66" t="str" cm="1">
        <f t="array" ref="C56">_xlfn.IFNA(_xlfn.IFS(B56="Starter","Starters &amp; Sides",B56="Sides","Starters &amp; Sides"),B56)</f>
        <v>Starters &amp; Sides</v>
      </c>
      <c r="D56" s="84" t="s">
        <v>294</v>
      </c>
      <c r="E56" s="74"/>
      <c r="F56" s="4"/>
      <c r="G56" s="4"/>
      <c r="H56" s="4"/>
      <c r="I56" s="4">
        <v>7.29</v>
      </c>
      <c r="J56" s="4">
        <v>7.29</v>
      </c>
      <c r="K56" s="15">
        <v>7.29</v>
      </c>
      <c r="L56" s="4">
        <v>7.29</v>
      </c>
      <c r="M56" s="4"/>
      <c r="N56" s="4"/>
      <c r="O56" s="15"/>
      <c r="P56" s="15"/>
      <c r="Q56" s="337"/>
      <c r="R56" s="15" t="str">
        <f t="shared" si="14"/>
        <v>No</v>
      </c>
      <c r="S56" s="15" t="str">
        <f t="shared" si="15"/>
        <v>No</v>
      </c>
      <c r="T56" s="221" t="str">
        <f t="shared" si="16"/>
        <v>No</v>
      </c>
      <c r="U56" s="223" t="str">
        <f t="shared" si="17"/>
        <v>N/A</v>
      </c>
      <c r="V56" s="221" t="str">
        <f t="shared" si="18"/>
        <v>No</v>
      </c>
      <c r="W56" s="223" t="str">
        <f t="shared" si="19"/>
        <v>N/A</v>
      </c>
      <c r="X56" s="221" t="str">
        <f t="shared" si="20"/>
        <v>No</v>
      </c>
      <c r="Y56" s="223" t="str">
        <f t="shared" si="21"/>
        <v>N/A</v>
      </c>
      <c r="Z56" s="222" t="str">
        <f t="shared" si="22"/>
        <v>No</v>
      </c>
      <c r="AA56" s="68" t="str">
        <f t="shared" si="23"/>
        <v>N/A</v>
      </c>
      <c r="AB56" s="65" t="str">
        <f t="shared" si="24"/>
        <v>No</v>
      </c>
      <c r="AC56" s="68" t="str">
        <f t="shared" si="25"/>
        <v>N/A</v>
      </c>
      <c r="AD56" s="65" t="str">
        <f t="shared" si="26"/>
        <v>No</v>
      </c>
      <c r="AE56" s="68" t="str">
        <f t="shared" si="27"/>
        <v>N/A</v>
      </c>
      <c r="AF56" s="66"/>
    </row>
    <row r="57" spans="1:32">
      <c r="A57" s="66" t="s">
        <v>8</v>
      </c>
      <c r="B57" s="66" t="s">
        <v>37</v>
      </c>
      <c r="C57" s="66" t="str" cm="1">
        <f t="array" ref="C57">_xlfn.IFNA(_xlfn.IFS(B57="Starter","Starters &amp; Sides",B57="Sides","Starters &amp; Sides"),B57)</f>
        <v>Starters &amp; Sides</v>
      </c>
      <c r="D57" s="84" t="s">
        <v>295</v>
      </c>
      <c r="E57" s="74"/>
      <c r="F57" s="4"/>
      <c r="G57" s="4"/>
      <c r="H57" s="4"/>
      <c r="I57" s="4">
        <v>5.59</v>
      </c>
      <c r="J57" s="4">
        <v>5.59</v>
      </c>
      <c r="K57" s="15"/>
      <c r="L57" s="4"/>
      <c r="M57" s="4"/>
      <c r="N57" s="4"/>
      <c r="O57" s="15"/>
      <c r="P57" s="15"/>
      <c r="Q57" s="337"/>
      <c r="R57" s="15" t="str">
        <f t="shared" si="14"/>
        <v>No</v>
      </c>
      <c r="S57" s="15" t="str">
        <f t="shared" si="15"/>
        <v>No</v>
      </c>
      <c r="T57" s="221" t="str">
        <f t="shared" si="16"/>
        <v>No</v>
      </c>
      <c r="U57" s="223" t="str">
        <f t="shared" si="17"/>
        <v>N/A</v>
      </c>
      <c r="V57" s="221" t="str">
        <f t="shared" si="18"/>
        <v>No</v>
      </c>
      <c r="W57" s="223" t="str">
        <f t="shared" si="19"/>
        <v>N/A</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c r="A58" s="66" t="s">
        <v>8</v>
      </c>
      <c r="B58" s="66" t="s">
        <v>37</v>
      </c>
      <c r="C58" s="66" t="str" cm="1">
        <f t="array" ref="C58">_xlfn.IFNA(_xlfn.IFS(B58="Starter","Starters &amp; Sides",B58="Sides","Starters &amp; Sides"),B58)</f>
        <v>Starters &amp; Sides</v>
      </c>
      <c r="D58" s="84" t="s">
        <v>296</v>
      </c>
      <c r="E58" s="74"/>
      <c r="F58" s="4"/>
      <c r="G58" s="4"/>
      <c r="H58" s="4"/>
      <c r="I58" s="4"/>
      <c r="J58" s="4"/>
      <c r="K58" s="15">
        <f>(7.29+11.49)/2</f>
        <v>9.39</v>
      </c>
      <c r="L58" s="4">
        <f>(7.29+11.49)/2</f>
        <v>9.39</v>
      </c>
      <c r="M58" s="4"/>
      <c r="N58" s="4"/>
      <c r="O58" s="15"/>
      <c r="P58" s="15"/>
      <c r="Q58" s="337"/>
      <c r="R58" s="15" t="str">
        <f t="shared" si="14"/>
        <v>No</v>
      </c>
      <c r="S58" s="15" t="str">
        <f t="shared" si="15"/>
        <v>No</v>
      </c>
      <c r="T58" s="221" t="str">
        <f t="shared" si="16"/>
        <v>No</v>
      </c>
      <c r="U58" s="223" t="str">
        <f t="shared" si="17"/>
        <v>N/A</v>
      </c>
      <c r="V58" s="221" t="str">
        <f t="shared" si="18"/>
        <v>No</v>
      </c>
      <c r="W58" s="223" t="str">
        <f t="shared" si="19"/>
        <v>N/A</v>
      </c>
      <c r="X58" s="221" t="str">
        <f t="shared" si="20"/>
        <v>No</v>
      </c>
      <c r="Y58" s="223" t="str">
        <f t="shared" si="21"/>
        <v>N/A</v>
      </c>
      <c r="Z58" s="222" t="str">
        <f t="shared" si="22"/>
        <v>No</v>
      </c>
      <c r="AA58" s="68" t="str">
        <f t="shared" si="23"/>
        <v>N/A</v>
      </c>
      <c r="AB58" s="65" t="str">
        <f t="shared" si="24"/>
        <v>No</v>
      </c>
      <c r="AC58" s="68" t="str">
        <f t="shared" si="25"/>
        <v>N/A</v>
      </c>
      <c r="AD58" s="65" t="str">
        <f t="shared" si="26"/>
        <v>No</v>
      </c>
      <c r="AE58" s="68" t="str">
        <f t="shared" si="27"/>
        <v>N/A</v>
      </c>
      <c r="AF58" s="66"/>
    </row>
    <row r="59" spans="1:32">
      <c r="A59" s="66" t="s">
        <v>8</v>
      </c>
      <c r="B59" s="66" t="s">
        <v>37</v>
      </c>
      <c r="C59" s="66" t="str" cm="1">
        <f t="array" ref="C59">_xlfn.IFNA(_xlfn.IFS(B59="Starter","Starters &amp; Sides",B59="Sides","Starters &amp; Sides"),B59)</f>
        <v>Starters &amp; Sides</v>
      </c>
      <c r="D59" s="84" t="s">
        <v>297</v>
      </c>
      <c r="E59" s="74"/>
      <c r="F59" s="4"/>
      <c r="G59" s="4"/>
      <c r="H59" s="4"/>
      <c r="I59" s="4"/>
      <c r="J59" s="4"/>
      <c r="K59" s="15">
        <v>7.29</v>
      </c>
      <c r="L59" s="4">
        <v>7.29</v>
      </c>
      <c r="M59" s="4"/>
      <c r="N59" s="4"/>
      <c r="O59" s="15"/>
      <c r="P59" s="15"/>
      <c r="Q59" s="337"/>
      <c r="R59" s="15" t="str">
        <f t="shared" si="14"/>
        <v>No</v>
      </c>
      <c r="S59" s="15" t="str">
        <f t="shared" si="15"/>
        <v>No</v>
      </c>
      <c r="T59" s="221" t="str">
        <f t="shared" si="16"/>
        <v>No</v>
      </c>
      <c r="U59" s="223" t="str">
        <f t="shared" si="17"/>
        <v>N/A</v>
      </c>
      <c r="V59" s="221"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c r="A60" s="66" t="s">
        <v>8</v>
      </c>
      <c r="B60" s="66" t="s">
        <v>37</v>
      </c>
      <c r="C60" s="66" t="str" cm="1">
        <f t="array" ref="C60">_xlfn.IFNA(_xlfn.IFS(B60="Starter","Starters &amp; Sides",B60="Sides","Starters &amp; Sides"),B60)</f>
        <v>Starters &amp; Sides</v>
      </c>
      <c r="D60" s="84" t="s">
        <v>298</v>
      </c>
      <c r="E60" s="74"/>
      <c r="F60" s="4"/>
      <c r="G60" s="4"/>
      <c r="H60" s="4"/>
      <c r="I60" s="4"/>
      <c r="J60" s="4"/>
      <c r="K60" s="15"/>
      <c r="L60" s="4">
        <v>7.29</v>
      </c>
      <c r="M60" s="4"/>
      <c r="N60" s="4"/>
      <c r="O60" s="15"/>
      <c r="P60" s="15"/>
      <c r="Q60" s="337"/>
      <c r="R60" s="15" t="str">
        <f t="shared" si="14"/>
        <v>No</v>
      </c>
      <c r="S60" s="15" t="str">
        <f t="shared" si="15"/>
        <v>No</v>
      </c>
      <c r="T60" s="221" t="str">
        <f t="shared" si="16"/>
        <v>No</v>
      </c>
      <c r="U60" s="223" t="str">
        <f t="shared" si="17"/>
        <v>N/A</v>
      </c>
      <c r="V60" s="221" t="str">
        <f t="shared" si="18"/>
        <v>No</v>
      </c>
      <c r="W60" s="223" t="str">
        <f t="shared" si="19"/>
        <v>N/A</v>
      </c>
      <c r="X60" s="221" t="str">
        <f t="shared" si="20"/>
        <v>No</v>
      </c>
      <c r="Y60" s="223" t="str">
        <f t="shared" si="21"/>
        <v>N/A</v>
      </c>
      <c r="Z60" s="222" t="str">
        <f t="shared" si="22"/>
        <v>No</v>
      </c>
      <c r="AA60" s="68" t="str">
        <f t="shared" si="23"/>
        <v>N/A</v>
      </c>
      <c r="AB60" s="65" t="str">
        <f t="shared" si="24"/>
        <v>No</v>
      </c>
      <c r="AC60" s="68" t="str">
        <f t="shared" si="25"/>
        <v>N/A</v>
      </c>
      <c r="AD60" s="65" t="str">
        <f t="shared" si="26"/>
        <v>No</v>
      </c>
      <c r="AE60" s="68" t="str">
        <f t="shared" si="27"/>
        <v>N/A</v>
      </c>
      <c r="AF60" s="66"/>
    </row>
    <row r="61" spans="1:32">
      <c r="A61" s="66" t="s">
        <v>8</v>
      </c>
      <c r="B61" s="66" t="s">
        <v>37</v>
      </c>
      <c r="C61" s="66" t="str" cm="1">
        <f t="array" ref="C61">_xlfn.IFNA(_xlfn.IFS(B61="Starter","Starters &amp; Sides",B61="Sides","Starters &amp; Sides"),B61)</f>
        <v>Starters &amp; Sides</v>
      </c>
      <c r="D61" s="84" t="s">
        <v>299</v>
      </c>
      <c r="E61" s="74"/>
      <c r="F61" s="4"/>
      <c r="G61" s="4"/>
      <c r="H61" s="4"/>
      <c r="I61" s="4"/>
      <c r="J61" s="4"/>
      <c r="K61" s="15"/>
      <c r="L61" s="4">
        <v>6.49</v>
      </c>
      <c r="M61" s="4">
        <v>6.99</v>
      </c>
      <c r="N61" s="4">
        <v>6.99</v>
      </c>
      <c r="O61" s="15">
        <v>7.79</v>
      </c>
      <c r="P61" s="15">
        <v>7.79</v>
      </c>
      <c r="Q61" s="337">
        <v>7.99</v>
      </c>
      <c r="R61" s="15" t="str">
        <f t="shared" si="14"/>
        <v>Yes</v>
      </c>
      <c r="S61" s="15" t="str">
        <f t="shared" si="15"/>
        <v>No</v>
      </c>
      <c r="T61" s="221" t="str">
        <f t="shared" si="16"/>
        <v>Yes</v>
      </c>
      <c r="U61" s="223">
        <f t="shared" si="17"/>
        <v>2.5673940949935803E-2</v>
      </c>
      <c r="V61" s="221" t="str">
        <f t="shared" si="18"/>
        <v>Yes</v>
      </c>
      <c r="W61" s="223">
        <f t="shared" si="19"/>
        <v>2.5673940949935803E-2</v>
      </c>
      <c r="X61" s="221" t="str">
        <f t="shared" si="20"/>
        <v>Yes</v>
      </c>
      <c r="Y61" s="223">
        <f t="shared" si="21"/>
        <v>0.14306151645207432</v>
      </c>
      <c r="Z61" s="222" t="str">
        <f t="shared" si="22"/>
        <v>Yes</v>
      </c>
      <c r="AA61" s="68">
        <f t="shared" si="23"/>
        <v>0.14306151645207432</v>
      </c>
      <c r="AB61" s="65" t="str">
        <f t="shared" si="24"/>
        <v>Yes</v>
      </c>
      <c r="AC61" s="68">
        <f t="shared" si="25"/>
        <v>0.23112480739599373</v>
      </c>
      <c r="AD61" s="65" t="str">
        <f t="shared" si="26"/>
        <v>No</v>
      </c>
      <c r="AE61" s="68" t="str">
        <f t="shared" si="27"/>
        <v>N/A</v>
      </c>
      <c r="AF61" s="66"/>
    </row>
    <row r="62" spans="1:32">
      <c r="A62" s="66" t="s">
        <v>8</v>
      </c>
      <c r="B62" s="66" t="s">
        <v>37</v>
      </c>
      <c r="C62" s="66" t="str" cm="1">
        <f t="array" ref="C62">_xlfn.IFNA(_xlfn.IFS(B62="Starter","Starters &amp; Sides",B62="Sides","Starters &amp; Sides"),B62)</f>
        <v>Starters &amp; Sides</v>
      </c>
      <c r="D62" s="84" t="s">
        <v>300</v>
      </c>
      <c r="E62" s="74"/>
      <c r="F62" s="4"/>
      <c r="G62" s="4"/>
      <c r="H62" s="4"/>
      <c r="I62" s="4"/>
      <c r="J62" s="4"/>
      <c r="K62" s="15"/>
      <c r="L62" s="4"/>
      <c r="M62" s="4">
        <v>7.49</v>
      </c>
      <c r="N62" s="4">
        <v>7.79</v>
      </c>
      <c r="O62" s="15">
        <v>8.2899999999999991</v>
      </c>
      <c r="P62" s="15">
        <v>8.2899999999999991</v>
      </c>
      <c r="Q62" s="337">
        <v>8.2899999999999991</v>
      </c>
      <c r="R62" s="15" t="str">
        <f t="shared" si="14"/>
        <v>Yes</v>
      </c>
      <c r="S62" s="15" t="str">
        <f t="shared" si="15"/>
        <v>No</v>
      </c>
      <c r="T62" s="221" t="str">
        <f t="shared" si="16"/>
        <v>Yes</v>
      </c>
      <c r="U62" s="223">
        <f t="shared" si="17"/>
        <v>0</v>
      </c>
      <c r="V62" s="221" t="str">
        <f t="shared" si="18"/>
        <v>Yes</v>
      </c>
      <c r="W62" s="223">
        <f t="shared" si="19"/>
        <v>0</v>
      </c>
      <c r="X62" s="221" t="str">
        <f t="shared" si="20"/>
        <v>Yes</v>
      </c>
      <c r="Y62" s="223">
        <f t="shared" si="21"/>
        <v>6.4184852374839396E-2</v>
      </c>
      <c r="Z62" s="222" t="str">
        <f t="shared" si="22"/>
        <v>Yes</v>
      </c>
      <c r="AA62" s="68">
        <f t="shared" si="23"/>
        <v>0.10680907877169554</v>
      </c>
      <c r="AB62" s="65" t="str">
        <f t="shared" si="24"/>
        <v>No</v>
      </c>
      <c r="AC62" s="68" t="str">
        <f t="shared" si="25"/>
        <v>N/A</v>
      </c>
      <c r="AD62" s="65" t="str">
        <f t="shared" si="26"/>
        <v>No</v>
      </c>
      <c r="AE62" s="68" t="str">
        <f t="shared" si="27"/>
        <v>N/A</v>
      </c>
      <c r="AF62" s="66"/>
    </row>
    <row r="63" spans="1:32">
      <c r="A63" s="66" t="s">
        <v>8</v>
      </c>
      <c r="B63" s="66" t="s">
        <v>37</v>
      </c>
      <c r="C63" s="66" t="str" cm="1">
        <f t="array" ref="C63">_xlfn.IFNA(_xlfn.IFS(B63="Starter","Starters &amp; Sides",B63="Sides","Starters &amp; Sides"),B63)</f>
        <v>Starters &amp; Sides</v>
      </c>
      <c r="D63" s="330" t="s">
        <v>301</v>
      </c>
      <c r="E63" s="74"/>
      <c r="F63" s="4"/>
      <c r="G63" s="4"/>
      <c r="H63" s="4"/>
      <c r="I63" s="4"/>
      <c r="J63" s="4"/>
      <c r="K63" s="15"/>
      <c r="L63" s="4"/>
      <c r="M63" s="4">
        <v>11.99</v>
      </c>
      <c r="N63" s="4">
        <v>11.99</v>
      </c>
      <c r="O63" s="15">
        <v>12.79</v>
      </c>
      <c r="P63" s="15">
        <v>12.79</v>
      </c>
      <c r="Q63" s="337">
        <v>12.99</v>
      </c>
      <c r="R63" s="15" t="str">
        <f t="shared" si="14"/>
        <v>Yes</v>
      </c>
      <c r="S63" s="15" t="str">
        <f t="shared" si="15"/>
        <v>No</v>
      </c>
      <c r="T63" s="221" t="str">
        <f t="shared" si="16"/>
        <v>Yes</v>
      </c>
      <c r="U63" s="223">
        <f t="shared" si="17"/>
        <v>1.5637216575449697E-2</v>
      </c>
      <c r="V63" s="221" t="str">
        <f t="shared" si="18"/>
        <v>Yes</v>
      </c>
      <c r="W63" s="223">
        <f t="shared" si="19"/>
        <v>1.5637216575449697E-2</v>
      </c>
      <c r="X63" s="221" t="str">
        <f t="shared" si="20"/>
        <v>Yes</v>
      </c>
      <c r="Y63" s="223">
        <f t="shared" si="21"/>
        <v>8.3402835696413602E-2</v>
      </c>
      <c r="Z63" s="222" t="str">
        <f t="shared" si="22"/>
        <v>Yes</v>
      </c>
      <c r="AA63" s="68">
        <f t="shared" si="23"/>
        <v>8.3402835696413602E-2</v>
      </c>
      <c r="AB63" s="65" t="str">
        <f t="shared" si="24"/>
        <v>No</v>
      </c>
      <c r="AC63" s="68" t="str">
        <f t="shared" si="25"/>
        <v>N/A</v>
      </c>
      <c r="AD63" s="65" t="str">
        <f t="shared" si="26"/>
        <v>No</v>
      </c>
      <c r="AE63" s="68" t="str">
        <f t="shared" si="27"/>
        <v>N/A</v>
      </c>
      <c r="AF63" s="66"/>
    </row>
    <row r="64" spans="1:32">
      <c r="A64" s="66" t="s">
        <v>8</v>
      </c>
      <c r="B64" s="66" t="s">
        <v>37</v>
      </c>
      <c r="C64" s="66" t="str" cm="1">
        <f t="array" ref="C64">_xlfn.IFNA(_xlfn.IFS(B64="Starter","Starters &amp; Sides",B64="Sides","Starters &amp; Sides"),B64)</f>
        <v>Starters &amp; Sides</v>
      </c>
      <c r="D64" s="330" t="s">
        <v>302</v>
      </c>
      <c r="E64" s="74"/>
      <c r="F64" s="4"/>
      <c r="G64" s="4"/>
      <c r="H64" s="4"/>
      <c r="I64" s="4"/>
      <c r="J64" s="4"/>
      <c r="K64" s="15"/>
      <c r="L64" s="4"/>
      <c r="M64" s="4">
        <v>15.79</v>
      </c>
      <c r="N64" s="4">
        <v>16.29</v>
      </c>
      <c r="O64" s="15">
        <v>16.79</v>
      </c>
      <c r="P64" s="15">
        <v>16.79</v>
      </c>
      <c r="Q64" s="337"/>
      <c r="R64" s="15" t="str">
        <f t="shared" si="14"/>
        <v>No</v>
      </c>
      <c r="S64" s="15" t="str">
        <f t="shared" si="15"/>
        <v>No</v>
      </c>
      <c r="T64" s="221" t="str">
        <f t="shared" si="16"/>
        <v>No</v>
      </c>
      <c r="U64" s="223" t="str">
        <f t="shared" si="17"/>
        <v>N/A</v>
      </c>
      <c r="V64" s="221"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c r="A65" s="66" t="s">
        <v>8</v>
      </c>
      <c r="B65" s="66" t="s">
        <v>37</v>
      </c>
      <c r="C65" s="66" t="str" cm="1">
        <f t="array" ref="C65">_xlfn.IFNA(_xlfn.IFS(B65="Starter","Starters &amp; Sides",B65="Sides","Starters &amp; Sides"),B65)</f>
        <v>Starters &amp; Sides</v>
      </c>
      <c r="D65" s="84" t="s">
        <v>303</v>
      </c>
      <c r="E65" s="74"/>
      <c r="F65" s="4"/>
      <c r="G65" s="4"/>
      <c r="H65" s="4"/>
      <c r="I65" s="4"/>
      <c r="J65" s="4"/>
      <c r="K65" s="15"/>
      <c r="L65" s="4"/>
      <c r="M65" s="5">
        <v>7.79</v>
      </c>
      <c r="N65" s="5">
        <v>7.99</v>
      </c>
      <c r="O65" s="20">
        <v>8.59</v>
      </c>
      <c r="P65" s="15"/>
      <c r="Q65" s="337">
        <v>8.7899999999999991</v>
      </c>
      <c r="R65" s="15" t="str">
        <f t="shared" si="14"/>
        <v>Yes</v>
      </c>
      <c r="S65" s="15" t="str">
        <f t="shared" si="15"/>
        <v>Yes</v>
      </c>
      <c r="T65" s="221" t="str">
        <f t="shared" si="16"/>
        <v>No</v>
      </c>
      <c r="U65" s="223" t="str">
        <f t="shared" si="17"/>
        <v>N/A</v>
      </c>
      <c r="V65" s="221"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c r="A66" s="66" t="s">
        <v>8</v>
      </c>
      <c r="B66" s="66" t="s">
        <v>37</v>
      </c>
      <c r="C66" s="66" t="str" cm="1">
        <f t="array" ref="C66">_xlfn.IFNA(_xlfn.IFS(B66="Starter","Starters &amp; Sides",B66="Sides","Starters &amp; Sides"),B66)</f>
        <v>Starters &amp; Sides</v>
      </c>
      <c r="D66" s="330" t="s">
        <v>304</v>
      </c>
      <c r="E66" s="74"/>
      <c r="F66" s="4"/>
      <c r="G66" s="4"/>
      <c r="H66" s="4"/>
      <c r="I66" s="4"/>
      <c r="J66" s="4"/>
      <c r="K66" s="15"/>
      <c r="L66" s="4"/>
      <c r="M66" s="4">
        <v>12.29</v>
      </c>
      <c r="N66" s="4">
        <v>12.29</v>
      </c>
      <c r="O66" s="15">
        <v>12.79</v>
      </c>
      <c r="P66" s="15"/>
      <c r="Q66" s="337">
        <v>12.99</v>
      </c>
      <c r="R66" s="15" t="str">
        <f t="shared" si="14"/>
        <v>Yes</v>
      </c>
      <c r="S66" s="15" t="str">
        <f t="shared" si="15"/>
        <v>Yes</v>
      </c>
      <c r="T66" s="221" t="str">
        <f t="shared" si="16"/>
        <v>No</v>
      </c>
      <c r="U66" s="223" t="str">
        <f t="shared" si="17"/>
        <v>N/A</v>
      </c>
      <c r="V66" s="221"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c r="A67" s="66" t="s">
        <v>8</v>
      </c>
      <c r="B67" s="66" t="s">
        <v>37</v>
      </c>
      <c r="C67" s="66" t="str" cm="1">
        <f t="array" ref="C67">_xlfn.IFNA(_xlfn.IFS(B67="Starter","Starters &amp; Sides",B67="Sides","Starters &amp; Sides"),B67)</f>
        <v>Starters &amp; Sides</v>
      </c>
      <c r="D67" s="84" t="s">
        <v>305</v>
      </c>
      <c r="E67" s="74"/>
      <c r="F67" s="4"/>
      <c r="G67" s="4"/>
      <c r="H67" s="4"/>
      <c r="I67" s="4"/>
      <c r="J67" s="4"/>
      <c r="K67" s="15"/>
      <c r="L67" s="4"/>
      <c r="M67" s="4">
        <v>7.79</v>
      </c>
      <c r="N67" s="4">
        <v>7.79</v>
      </c>
      <c r="O67" s="15">
        <v>7.79</v>
      </c>
      <c r="P67" s="15"/>
      <c r="Q67" s="337">
        <v>7.99</v>
      </c>
      <c r="R67" s="15" t="str">
        <f t="shared" si="14"/>
        <v>Yes</v>
      </c>
      <c r="S67" s="15" t="str">
        <f t="shared" si="15"/>
        <v>Yes</v>
      </c>
      <c r="T67" s="221" t="str">
        <f t="shared" si="16"/>
        <v>No</v>
      </c>
      <c r="U67" s="223" t="str">
        <f t="shared" si="17"/>
        <v>N/A</v>
      </c>
      <c r="V67" s="221" t="str">
        <f t="shared" si="18"/>
        <v>No</v>
      </c>
      <c r="W67" s="223" t="str">
        <f t="shared" si="19"/>
        <v>N/A</v>
      </c>
      <c r="X67" s="221" t="str">
        <f t="shared" si="20"/>
        <v>No</v>
      </c>
      <c r="Y67" s="223" t="str">
        <f t="shared" si="21"/>
        <v>N/A</v>
      </c>
      <c r="Z67" s="222" t="str">
        <f t="shared" si="22"/>
        <v>No</v>
      </c>
      <c r="AA67" s="68" t="str">
        <f t="shared" si="23"/>
        <v>N/A</v>
      </c>
      <c r="AB67" s="65" t="str">
        <f t="shared" si="24"/>
        <v>No</v>
      </c>
      <c r="AC67" s="68" t="str">
        <f t="shared" si="25"/>
        <v>N/A</v>
      </c>
      <c r="AD67" s="65" t="str">
        <f t="shared" si="26"/>
        <v>No</v>
      </c>
      <c r="AE67" s="68" t="str">
        <f t="shared" si="27"/>
        <v>N/A</v>
      </c>
      <c r="AF67" s="66"/>
    </row>
    <row r="68" spans="1:32" ht="14.5" hidden="1" customHeight="1">
      <c r="A68" s="66" t="s">
        <v>8</v>
      </c>
      <c r="B68" s="66" t="s">
        <v>27</v>
      </c>
      <c r="C68" s="66" t="str" cm="1">
        <f t="array" ref="C68">_xlfn.IFNA(_xlfn.IFS(B68="Starter","Starters &amp; Sides",B68="Sides","Starters &amp; Sides"),B68)</f>
        <v>Mains</v>
      </c>
      <c r="D68" s="84" t="s">
        <v>306</v>
      </c>
      <c r="E68" s="74">
        <v>10.49</v>
      </c>
      <c r="F68" s="4">
        <v>11.79</v>
      </c>
      <c r="G68" s="4">
        <v>11.79</v>
      </c>
      <c r="H68" s="4">
        <v>12.59</v>
      </c>
      <c r="I68" s="4">
        <v>13.59</v>
      </c>
      <c r="J68" s="4">
        <v>13.59</v>
      </c>
      <c r="K68" s="15">
        <v>13.59</v>
      </c>
      <c r="L68" s="4">
        <v>13.59</v>
      </c>
      <c r="M68" s="4">
        <v>14.49</v>
      </c>
      <c r="N68" s="4">
        <v>14.49</v>
      </c>
      <c r="O68" s="15">
        <v>15.29</v>
      </c>
      <c r="P68" s="15">
        <v>15.29</v>
      </c>
      <c r="Q68" s="337">
        <v>15.49</v>
      </c>
      <c r="R68" s="15" t="str">
        <f t="shared" si="14"/>
        <v>Yes</v>
      </c>
      <c r="S68" s="15" t="str">
        <f t="shared" si="15"/>
        <v>No</v>
      </c>
      <c r="T68" s="221" t="str">
        <f t="shared" si="16"/>
        <v>Yes</v>
      </c>
      <c r="U68" s="223">
        <f t="shared" si="17"/>
        <v>1.3080444735121155E-2</v>
      </c>
      <c r="V68" s="221" t="str">
        <f t="shared" si="18"/>
        <v>Yes</v>
      </c>
      <c r="W68" s="223">
        <f t="shared" si="19"/>
        <v>1.3080444735121155E-2</v>
      </c>
      <c r="X68" s="221" t="str">
        <f t="shared" si="20"/>
        <v>Yes</v>
      </c>
      <c r="Y68" s="223">
        <f t="shared" si="21"/>
        <v>6.9013112491373318E-2</v>
      </c>
      <c r="Z68" s="222" t="str">
        <f t="shared" si="22"/>
        <v>Yes</v>
      </c>
      <c r="AA68" s="68">
        <f t="shared" si="23"/>
        <v>6.9013112491373318E-2</v>
      </c>
      <c r="AB68" s="65" t="str">
        <f t="shared" si="24"/>
        <v>Yes</v>
      </c>
      <c r="AC68" s="68">
        <f t="shared" si="25"/>
        <v>0.13980868285504044</v>
      </c>
      <c r="AD68" s="65" t="str">
        <f t="shared" si="26"/>
        <v>Yes</v>
      </c>
      <c r="AE68" s="68">
        <f t="shared" si="27"/>
        <v>0.47664442326024781</v>
      </c>
      <c r="AF68" s="66"/>
    </row>
    <row r="69" spans="1:32" ht="14.5" hidden="1" customHeight="1">
      <c r="A69" s="66" t="s">
        <v>8</v>
      </c>
      <c r="B69" s="66" t="s">
        <v>27</v>
      </c>
      <c r="C69" s="66" t="str" cm="1">
        <f t="array" ref="C69">_xlfn.IFNA(_xlfn.IFS(B69="Starter","Starters &amp; Sides",B69="Sides","Starters &amp; Sides"),B69)</f>
        <v>Mains</v>
      </c>
      <c r="D69" s="84" t="s">
        <v>307</v>
      </c>
      <c r="E69" s="74"/>
      <c r="F69" s="4"/>
      <c r="G69" s="4"/>
      <c r="H69" s="4"/>
      <c r="I69" s="4"/>
      <c r="J69" s="4"/>
      <c r="K69" s="15"/>
      <c r="L69" s="4"/>
      <c r="M69" s="4"/>
      <c r="N69" s="4"/>
      <c r="O69" s="15"/>
      <c r="P69" s="15"/>
      <c r="Q69" s="337">
        <v>18.489999999999998</v>
      </c>
      <c r="R69" s="15" t="str">
        <f>IF(COUNTA(Q69)=1,"Yes","No")</f>
        <v>Yes</v>
      </c>
      <c r="S69" s="15"/>
      <c r="T69" s="221"/>
      <c r="U69" s="223"/>
      <c r="V69" s="221"/>
      <c r="W69" s="223"/>
      <c r="X69" s="221"/>
      <c r="Y69" s="223"/>
      <c r="Z69" s="222"/>
      <c r="AA69" s="68"/>
      <c r="AB69" s="65"/>
      <c r="AC69" s="68"/>
      <c r="AD69" s="65"/>
      <c r="AE69" s="68"/>
      <c r="AF69" s="66"/>
    </row>
    <row r="70" spans="1:32" hidden="1">
      <c r="A70" s="66" t="s">
        <v>8</v>
      </c>
      <c r="B70" s="66" t="s">
        <v>27</v>
      </c>
      <c r="C70" s="66" t="str" cm="1">
        <f t="array" ref="C70">_xlfn.IFNA(_xlfn.IFS(B70="Starter","Starters &amp; Sides",B70="Sides","Starters &amp; Sides"),B70)</f>
        <v>Mains</v>
      </c>
      <c r="D70" s="84" t="s">
        <v>278</v>
      </c>
      <c r="E70" s="74">
        <v>11.49</v>
      </c>
      <c r="F70" s="4">
        <v>12.79</v>
      </c>
      <c r="G70" s="4">
        <v>12.79</v>
      </c>
      <c r="H70" s="4">
        <v>13.59</v>
      </c>
      <c r="I70" s="4">
        <v>14.59</v>
      </c>
      <c r="J70" s="4">
        <v>14.59</v>
      </c>
      <c r="K70" s="15">
        <v>14.59</v>
      </c>
      <c r="L70" s="4">
        <v>14.59</v>
      </c>
      <c r="M70" s="4">
        <v>15.29</v>
      </c>
      <c r="N70" s="4">
        <v>15.49</v>
      </c>
      <c r="O70" s="15">
        <v>16.29</v>
      </c>
      <c r="P70" s="15">
        <v>16.29</v>
      </c>
      <c r="Q70" s="337">
        <v>16.489999999999998</v>
      </c>
      <c r="R70" s="15" t="str">
        <f t="shared" si="14"/>
        <v>Yes</v>
      </c>
      <c r="S70" s="15" t="str">
        <f t="shared" si="15"/>
        <v>No</v>
      </c>
      <c r="T70" s="221" t="str">
        <f t="shared" si="16"/>
        <v>Yes</v>
      </c>
      <c r="U70" s="223">
        <f t="shared" si="17"/>
        <v>1.2277470841006721E-2</v>
      </c>
      <c r="V70" s="221" t="str">
        <f t="shared" si="18"/>
        <v>Yes</v>
      </c>
      <c r="W70" s="223">
        <f t="shared" si="19"/>
        <v>1.2277470841006721E-2</v>
      </c>
      <c r="X70" s="221" t="str">
        <f t="shared" si="20"/>
        <v>Yes</v>
      </c>
      <c r="Y70" s="223">
        <f t="shared" si="21"/>
        <v>6.4557779212395028E-2</v>
      </c>
      <c r="Z70" s="222" t="str">
        <f t="shared" si="22"/>
        <v>Yes</v>
      </c>
      <c r="AA70" s="68">
        <f t="shared" si="23"/>
        <v>7.848266841072582E-2</v>
      </c>
      <c r="AB70" s="65" t="str">
        <f t="shared" si="24"/>
        <v>Yes</v>
      </c>
      <c r="AC70" s="68">
        <f t="shared" si="25"/>
        <v>0.13022618231665506</v>
      </c>
      <c r="AD70" s="65" t="str">
        <f t="shared" si="26"/>
        <v>Yes</v>
      </c>
      <c r="AE70" s="68">
        <f t="shared" si="27"/>
        <v>0.43516100957354209</v>
      </c>
      <c r="AF70" s="66"/>
    </row>
    <row r="71" spans="1:32" hidden="1">
      <c r="A71" s="66" t="s">
        <v>8</v>
      </c>
      <c r="B71" s="66" t="s">
        <v>27</v>
      </c>
      <c r="C71" s="66" t="str" cm="1">
        <f t="array" ref="C71">_xlfn.IFNA(_xlfn.IFS(B71="Starter","Starters &amp; Sides",B71="Sides","Starters &amp; Sides"),B71)</f>
        <v>Mains</v>
      </c>
      <c r="D71" s="84" t="s">
        <v>308</v>
      </c>
      <c r="E71" s="74"/>
      <c r="F71" s="4"/>
      <c r="G71" s="4"/>
      <c r="H71" s="4"/>
      <c r="I71" s="4"/>
      <c r="J71" s="4"/>
      <c r="K71" s="15"/>
      <c r="L71" s="15"/>
      <c r="M71" s="15"/>
      <c r="N71" s="15"/>
      <c r="O71" s="15"/>
      <c r="P71" s="15"/>
      <c r="Q71" s="337">
        <v>19.29</v>
      </c>
      <c r="R71" s="15" t="str">
        <f>IF(COUNTA(Q71)=1,"Yes","No")</f>
        <v>Yes</v>
      </c>
      <c r="S71" s="15"/>
      <c r="T71" s="221"/>
      <c r="U71" s="223"/>
      <c r="V71" s="221"/>
      <c r="W71" s="223"/>
      <c r="X71" s="221"/>
      <c r="Y71" s="223"/>
      <c r="Z71" s="222"/>
      <c r="AA71" s="68"/>
      <c r="AB71" s="65"/>
      <c r="AC71" s="68"/>
      <c r="AD71" s="65"/>
      <c r="AE71" s="68"/>
      <c r="AF71" s="66"/>
    </row>
    <row r="72" spans="1:32" hidden="1">
      <c r="A72" s="66" t="s">
        <v>8</v>
      </c>
      <c r="B72" s="66" t="s">
        <v>27</v>
      </c>
      <c r="C72" s="66" t="str" cm="1">
        <f t="array" ref="C72">_xlfn.IFNA(_xlfn.IFS(B72="Starter","Starters &amp; Sides",B72="Sides","Starters &amp; Sides"),B72)</f>
        <v>Mains</v>
      </c>
      <c r="D72" s="84" t="s">
        <v>309</v>
      </c>
      <c r="E72" s="74"/>
      <c r="F72" s="4"/>
      <c r="G72" s="4"/>
      <c r="H72" s="4"/>
      <c r="I72" s="4"/>
      <c r="J72" s="4"/>
      <c r="K72" s="15"/>
      <c r="L72" s="15"/>
      <c r="M72" s="15">
        <f>M70+2.79</f>
        <v>18.079999999999998</v>
      </c>
      <c r="N72" s="15">
        <f>N70+2.79</f>
        <v>18.28</v>
      </c>
      <c r="O72" s="15">
        <f>O70+2.79</f>
        <v>19.079999999999998</v>
      </c>
      <c r="P72" s="15">
        <v>19.079999999999998</v>
      </c>
      <c r="Q72" s="337">
        <v>19.28</v>
      </c>
      <c r="R72" s="15" t="str">
        <f t="shared" si="14"/>
        <v>Yes</v>
      </c>
      <c r="S72" s="15" t="str">
        <f t="shared" si="15"/>
        <v>No</v>
      </c>
      <c r="T72" s="221" t="str">
        <f t="shared" si="16"/>
        <v>Yes</v>
      </c>
      <c r="U72" s="223">
        <f t="shared" si="17"/>
        <v>1.048218029350112E-2</v>
      </c>
      <c r="V72" s="221" t="str">
        <f t="shared" si="18"/>
        <v>Yes</v>
      </c>
      <c r="W72" s="223">
        <f t="shared" si="19"/>
        <v>1.048218029350112E-2</v>
      </c>
      <c r="X72" s="221" t="str">
        <f t="shared" si="20"/>
        <v>Yes</v>
      </c>
      <c r="Y72" s="223">
        <f t="shared" si="21"/>
        <v>5.4704595185995686E-2</v>
      </c>
      <c r="Z72" s="222" t="str">
        <f t="shared" si="22"/>
        <v>Yes</v>
      </c>
      <c r="AA72" s="68">
        <f t="shared" si="23"/>
        <v>6.6371681415929418E-2</v>
      </c>
      <c r="AB72" s="65" t="str">
        <f t="shared" si="24"/>
        <v>No</v>
      </c>
      <c r="AC72" s="68" t="str">
        <f t="shared" si="25"/>
        <v>N/A</v>
      </c>
      <c r="AD72" s="65" t="str">
        <f t="shared" si="26"/>
        <v>No</v>
      </c>
      <c r="AE72" s="68" t="str">
        <f t="shared" si="27"/>
        <v>N/A</v>
      </c>
      <c r="AF72" s="66"/>
    </row>
    <row r="73" spans="1:32" hidden="1">
      <c r="A73" s="66" t="s">
        <v>8</v>
      </c>
      <c r="B73" s="66" t="s">
        <v>27</v>
      </c>
      <c r="C73" s="66" t="str" cm="1">
        <f t="array" ref="C73">_xlfn.IFNA(_xlfn.IFS(B73="Starter","Starters &amp; Sides",B73="Sides","Starters &amp; Sides"),B73)</f>
        <v>Mains</v>
      </c>
      <c r="D73" s="84" t="s">
        <v>310</v>
      </c>
      <c r="E73" s="74"/>
      <c r="F73" s="4"/>
      <c r="G73" s="4"/>
      <c r="H73" s="4"/>
      <c r="I73" s="4"/>
      <c r="J73" s="4">
        <v>14.79</v>
      </c>
      <c r="K73" s="15">
        <v>14.99</v>
      </c>
      <c r="L73" s="15">
        <v>14.99</v>
      </c>
      <c r="M73" s="15">
        <v>15.99</v>
      </c>
      <c r="N73" s="15">
        <v>16.190000000000001</v>
      </c>
      <c r="O73" s="15">
        <v>16.989999999999998</v>
      </c>
      <c r="P73" s="15">
        <v>16.989999999999998</v>
      </c>
      <c r="Q73" s="337">
        <v>17.29</v>
      </c>
      <c r="R73" s="15" t="str">
        <f t="shared" si="14"/>
        <v>Yes</v>
      </c>
      <c r="S73" s="15" t="str">
        <f t="shared" si="15"/>
        <v>No</v>
      </c>
      <c r="T73" s="221" t="str">
        <f t="shared" si="16"/>
        <v>Yes</v>
      </c>
      <c r="U73" s="223">
        <f t="shared" si="17"/>
        <v>1.7657445556209517E-2</v>
      </c>
      <c r="V73" s="221" t="str">
        <f t="shared" si="18"/>
        <v>Yes</v>
      </c>
      <c r="W73" s="223">
        <f t="shared" si="19"/>
        <v>1.7657445556209517E-2</v>
      </c>
      <c r="X73" s="221" t="str">
        <f t="shared" si="20"/>
        <v>Yes</v>
      </c>
      <c r="Y73" s="223">
        <f t="shared" si="21"/>
        <v>6.794317479925871E-2</v>
      </c>
      <c r="Z73" s="222" t="str">
        <f t="shared" si="22"/>
        <v>Yes</v>
      </c>
      <c r="AA73" s="68">
        <f t="shared" si="23"/>
        <v>8.1300813008130079E-2</v>
      </c>
      <c r="AB73" s="65" t="str">
        <f t="shared" si="24"/>
        <v>Yes</v>
      </c>
      <c r="AC73" s="68">
        <f t="shared" si="25"/>
        <v>0.15343562374916608</v>
      </c>
      <c r="AD73" s="65" t="str">
        <f t="shared" si="26"/>
        <v>No</v>
      </c>
      <c r="AE73" s="68" t="str">
        <f t="shared" si="27"/>
        <v>N/A</v>
      </c>
      <c r="AF73" s="66"/>
    </row>
    <row r="74" spans="1:32" hidden="1">
      <c r="A74" s="66" t="s">
        <v>8</v>
      </c>
      <c r="B74" s="66" t="s">
        <v>27</v>
      </c>
      <c r="C74" s="66" t="str" cm="1">
        <f t="array" ref="C74">_xlfn.IFNA(_xlfn.IFS(B74="Starter","Starters &amp; Sides",B74="Sides","Starters &amp; Sides"),B74)</f>
        <v>Mains</v>
      </c>
      <c r="D74" s="84" t="s">
        <v>311</v>
      </c>
      <c r="E74" s="74"/>
      <c r="F74" s="4"/>
      <c r="G74" s="4"/>
      <c r="H74" s="4"/>
      <c r="I74" s="4"/>
      <c r="J74" s="4"/>
      <c r="K74" s="15">
        <v>13.59</v>
      </c>
      <c r="L74" s="15">
        <v>13.59</v>
      </c>
      <c r="M74" s="15">
        <v>14.49</v>
      </c>
      <c r="N74" s="15">
        <v>14.49</v>
      </c>
      <c r="O74" s="15">
        <v>14.99</v>
      </c>
      <c r="P74" s="15">
        <v>14.99</v>
      </c>
      <c r="Q74" s="337">
        <v>15.29</v>
      </c>
      <c r="R74" s="15" t="str">
        <f t="shared" si="14"/>
        <v>Yes</v>
      </c>
      <c r="S74" s="15" t="str">
        <f t="shared" si="15"/>
        <v>No</v>
      </c>
      <c r="T74" s="221" t="str">
        <f t="shared" si="16"/>
        <v>Yes</v>
      </c>
      <c r="U74" s="223">
        <f t="shared" si="17"/>
        <v>2.0013342228152098E-2</v>
      </c>
      <c r="V74" s="221" t="str">
        <f t="shared" si="18"/>
        <v>Yes</v>
      </c>
      <c r="W74" s="223">
        <f t="shared" si="19"/>
        <v>2.0013342228152098E-2</v>
      </c>
      <c r="X74" s="221" t="str">
        <f t="shared" si="20"/>
        <v>Yes</v>
      </c>
      <c r="Y74" s="223">
        <f t="shared" si="21"/>
        <v>5.5210489993098522E-2</v>
      </c>
      <c r="Z74" s="222" t="str">
        <f t="shared" si="22"/>
        <v>Yes</v>
      </c>
      <c r="AA74" s="68">
        <f t="shared" si="23"/>
        <v>5.5210489993098522E-2</v>
      </c>
      <c r="AB74" s="65" t="str">
        <f t="shared" si="24"/>
        <v>Yes</v>
      </c>
      <c r="AC74" s="68">
        <f t="shared" si="25"/>
        <v>0.1250919793966152</v>
      </c>
      <c r="AD74" s="65" t="str">
        <f t="shared" si="26"/>
        <v>No</v>
      </c>
      <c r="AE74" s="68" t="str">
        <f t="shared" si="27"/>
        <v>N/A</v>
      </c>
      <c r="AF74" s="66"/>
    </row>
    <row r="75" spans="1:32" hidden="1">
      <c r="A75" s="66" t="s">
        <v>8</v>
      </c>
      <c r="B75" s="66" t="s">
        <v>27</v>
      </c>
      <c r="C75" s="66" t="str" cm="1">
        <f t="array" ref="C75">_xlfn.IFNA(_xlfn.IFS(B75="Starter","Starters &amp; Sides",B75="Sides","Starters &amp; Sides"),B75)</f>
        <v>Mains</v>
      </c>
      <c r="D75" s="84" t="s">
        <v>312</v>
      </c>
      <c r="E75" s="74"/>
      <c r="F75" s="4"/>
      <c r="G75" s="4"/>
      <c r="H75" s="4"/>
      <c r="I75" s="4"/>
      <c r="J75" s="4"/>
      <c r="K75" s="15">
        <v>16.989999999999998</v>
      </c>
      <c r="L75" s="15">
        <v>16.989999999999998</v>
      </c>
      <c r="M75" s="15">
        <v>17.989999999999998</v>
      </c>
      <c r="N75" s="15">
        <v>18.190000000000001</v>
      </c>
      <c r="O75" s="15">
        <v>18.989999999999998</v>
      </c>
      <c r="P75" s="15">
        <v>18.989999999999998</v>
      </c>
      <c r="Q75" s="337">
        <v>19.489999999999998</v>
      </c>
      <c r="R75" s="15" t="str">
        <f t="shared" si="14"/>
        <v>Yes</v>
      </c>
      <c r="S75" s="15" t="str">
        <f t="shared" si="15"/>
        <v>No</v>
      </c>
      <c r="T75" s="221" t="str">
        <f t="shared" si="16"/>
        <v>Yes</v>
      </c>
      <c r="U75" s="223">
        <f t="shared" si="17"/>
        <v>2.6329647182727678E-2</v>
      </c>
      <c r="V75" s="221" t="str">
        <f t="shared" si="18"/>
        <v>Yes</v>
      </c>
      <c r="W75" s="223">
        <f t="shared" si="19"/>
        <v>2.6329647182727678E-2</v>
      </c>
      <c r="X75" s="221" t="str">
        <f t="shared" si="20"/>
        <v>Yes</v>
      </c>
      <c r="Y75" s="223">
        <f t="shared" si="21"/>
        <v>7.1467839472237227E-2</v>
      </c>
      <c r="Z75" s="222" t="str">
        <f t="shared" si="22"/>
        <v>Yes</v>
      </c>
      <c r="AA75" s="68">
        <f t="shared" si="23"/>
        <v>8.3379655364091088E-2</v>
      </c>
      <c r="AB75" s="65" t="str">
        <f t="shared" si="24"/>
        <v>Yes</v>
      </c>
      <c r="AC75" s="68">
        <f t="shared" si="25"/>
        <v>0.14714537963507945</v>
      </c>
      <c r="AD75" s="65" t="str">
        <f t="shared" si="26"/>
        <v>No</v>
      </c>
      <c r="AE75" s="68" t="str">
        <f t="shared" si="27"/>
        <v>N/A</v>
      </c>
      <c r="AF75" s="66"/>
    </row>
    <row r="76" spans="1:32" hidden="1">
      <c r="A76" s="66" t="s">
        <v>8</v>
      </c>
      <c r="B76" s="66" t="s">
        <v>27</v>
      </c>
      <c r="C76" s="66" t="str" cm="1">
        <f t="array" ref="C76">_xlfn.IFNA(_xlfn.IFS(B76="Starter","Starters &amp; Sides",B76="Sides","Starters &amp; Sides"),B76)</f>
        <v>Mains</v>
      </c>
      <c r="D76" s="84" t="s">
        <v>313</v>
      </c>
      <c r="E76" s="74">
        <v>13.99</v>
      </c>
      <c r="F76" s="4">
        <v>14.59</v>
      </c>
      <c r="G76" s="4">
        <v>14.59</v>
      </c>
      <c r="H76" s="4">
        <v>15.59</v>
      </c>
      <c r="I76" s="4">
        <v>16.29</v>
      </c>
      <c r="J76" s="4">
        <v>16.29</v>
      </c>
      <c r="K76" s="15">
        <v>16.29</v>
      </c>
      <c r="L76" s="4">
        <v>16.29</v>
      </c>
      <c r="M76" s="4">
        <v>17.489999999999998</v>
      </c>
      <c r="N76" s="4">
        <v>17.79</v>
      </c>
      <c r="O76" s="15">
        <v>18.489999999999998</v>
      </c>
      <c r="P76" s="15">
        <v>18.489999999999998</v>
      </c>
      <c r="Q76" s="337">
        <v>18.989999999999998</v>
      </c>
      <c r="R76" s="15" t="str">
        <f t="shared" si="14"/>
        <v>Yes</v>
      </c>
      <c r="S76" s="15" t="str">
        <f t="shared" si="15"/>
        <v>No</v>
      </c>
      <c r="T76" s="221" t="str">
        <f t="shared" si="16"/>
        <v>Yes</v>
      </c>
      <c r="U76" s="223">
        <f t="shared" si="17"/>
        <v>2.7041644131963194E-2</v>
      </c>
      <c r="V76" s="221" t="str">
        <f t="shared" si="18"/>
        <v>Yes</v>
      </c>
      <c r="W76" s="223">
        <f t="shared" si="19"/>
        <v>2.7041644131963194E-2</v>
      </c>
      <c r="X76" s="221" t="str">
        <f t="shared" si="20"/>
        <v>Yes</v>
      </c>
      <c r="Y76" s="223">
        <f t="shared" si="21"/>
        <v>6.7453625632377667E-2</v>
      </c>
      <c r="Z76" s="222" t="str">
        <f t="shared" si="22"/>
        <v>Yes</v>
      </c>
      <c r="AA76" s="68">
        <f t="shared" si="23"/>
        <v>8.5763293310463062E-2</v>
      </c>
      <c r="AB76" s="65" t="str">
        <f t="shared" si="24"/>
        <v>Yes</v>
      </c>
      <c r="AC76" s="68">
        <f t="shared" si="25"/>
        <v>0.16574585635359118</v>
      </c>
      <c r="AD76" s="65" t="str">
        <f t="shared" si="26"/>
        <v>Yes</v>
      </c>
      <c r="AE76" s="68">
        <f t="shared" si="27"/>
        <v>0.35739814152966387</v>
      </c>
      <c r="AF76" s="66"/>
    </row>
    <row r="77" spans="1:32" hidden="1">
      <c r="A77" s="66" t="s">
        <v>8</v>
      </c>
      <c r="B77" s="66" t="s">
        <v>27</v>
      </c>
      <c r="C77" s="66" t="str" cm="1">
        <f t="array" ref="C77">_xlfn.IFNA(_xlfn.IFS(B77="Starter","Starters &amp; Sides",B77="Sides","Starters &amp; Sides"),B77)</f>
        <v>Mains</v>
      </c>
      <c r="D77" s="84" t="s">
        <v>314</v>
      </c>
      <c r="E77" s="74"/>
      <c r="F77" s="4"/>
      <c r="G77" s="4"/>
      <c r="H77" s="4">
        <v>15.59</v>
      </c>
      <c r="I77" s="4">
        <v>16.59</v>
      </c>
      <c r="J77" s="4">
        <v>16.59</v>
      </c>
      <c r="K77" s="15">
        <v>16.989999999999998</v>
      </c>
      <c r="L77" s="4">
        <v>16.989999999999998</v>
      </c>
      <c r="M77" s="4">
        <v>18.489999999999998</v>
      </c>
      <c r="N77" s="4">
        <v>18.59</v>
      </c>
      <c r="O77" s="15">
        <v>18.59</v>
      </c>
      <c r="P77" s="15">
        <v>18.59</v>
      </c>
      <c r="Q77" s="337">
        <v>19.489999999999998</v>
      </c>
      <c r="R77" s="15" t="str">
        <f t="shared" si="14"/>
        <v>Yes</v>
      </c>
      <c r="S77" s="15" t="str">
        <f t="shared" si="15"/>
        <v>No</v>
      </c>
      <c r="T77" s="221" t="str">
        <f t="shared" si="16"/>
        <v>Yes</v>
      </c>
      <c r="U77" s="223">
        <f t="shared" si="17"/>
        <v>4.8413125336202123E-2</v>
      </c>
      <c r="V77" s="221" t="str">
        <f t="shared" si="18"/>
        <v>Yes</v>
      </c>
      <c r="W77" s="223">
        <f t="shared" si="19"/>
        <v>4.8413125336202123E-2</v>
      </c>
      <c r="X77" s="221" t="str">
        <f t="shared" si="20"/>
        <v>Yes</v>
      </c>
      <c r="Y77" s="223">
        <f t="shared" si="21"/>
        <v>4.8413125336202123E-2</v>
      </c>
      <c r="Z77" s="222" t="str">
        <f t="shared" si="22"/>
        <v>Yes</v>
      </c>
      <c r="AA77" s="68">
        <f t="shared" si="23"/>
        <v>5.4083288263926388E-2</v>
      </c>
      <c r="AB77" s="65" t="str">
        <f t="shared" si="24"/>
        <v>Yes</v>
      </c>
      <c r="AC77" s="68">
        <f t="shared" si="25"/>
        <v>0.14714537963507945</v>
      </c>
      <c r="AD77" s="65" t="str">
        <f t="shared" si="26"/>
        <v>No</v>
      </c>
      <c r="AE77" s="68" t="str">
        <f t="shared" si="27"/>
        <v>N/A</v>
      </c>
      <c r="AF77" s="66"/>
    </row>
    <row r="78" spans="1:32" hidden="1">
      <c r="A78" s="66" t="s">
        <v>8</v>
      </c>
      <c r="B78" s="66" t="s">
        <v>27</v>
      </c>
      <c r="C78" s="66" t="str" cm="1">
        <f t="array" ref="C78">_xlfn.IFNA(_xlfn.IFS(B78="Starter","Starters &amp; Sides",B78="Sides","Starters &amp; Sides"),B78)</f>
        <v>Mains</v>
      </c>
      <c r="D78" s="84" t="s">
        <v>315</v>
      </c>
      <c r="E78" s="74"/>
      <c r="F78" s="4"/>
      <c r="G78" s="4"/>
      <c r="H78" s="4">
        <v>14.29</v>
      </c>
      <c r="I78" s="4">
        <v>15.29</v>
      </c>
      <c r="J78" s="4">
        <v>15.29</v>
      </c>
      <c r="K78" s="15"/>
      <c r="L78" s="4"/>
      <c r="M78" s="4"/>
      <c r="N78" s="4"/>
      <c r="O78" s="15"/>
      <c r="P78" s="15"/>
      <c r="Q78" s="337"/>
      <c r="R78" s="15" t="str">
        <f t="shared" si="14"/>
        <v>No</v>
      </c>
      <c r="S78" s="15" t="str">
        <f t="shared" si="15"/>
        <v>No</v>
      </c>
      <c r="T78" s="221" t="str">
        <f t="shared" si="16"/>
        <v>No</v>
      </c>
      <c r="U78" s="223" t="str">
        <f t="shared" si="17"/>
        <v>N/A</v>
      </c>
      <c r="V78" s="221"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idden="1">
      <c r="A79" s="66" t="s">
        <v>8</v>
      </c>
      <c r="B79" s="66" t="s">
        <v>27</v>
      </c>
      <c r="C79" s="66" t="str" cm="1">
        <f t="array" ref="C79">_xlfn.IFNA(_xlfn.IFS(B79="Starter","Starters &amp; Sides",B79="Sides","Starters &amp; Sides"),B79)</f>
        <v>Mains</v>
      </c>
      <c r="D79" s="84" t="s">
        <v>316</v>
      </c>
      <c r="E79" s="74"/>
      <c r="F79" s="4"/>
      <c r="G79" s="4"/>
      <c r="H79" s="4">
        <v>14.29</v>
      </c>
      <c r="I79" s="4">
        <v>14.79</v>
      </c>
      <c r="J79" s="4">
        <v>14.79</v>
      </c>
      <c r="K79" s="15">
        <v>14.99</v>
      </c>
      <c r="L79" s="4">
        <v>14.99</v>
      </c>
      <c r="M79" s="4">
        <v>15.99</v>
      </c>
      <c r="N79" s="4">
        <v>16.190000000000001</v>
      </c>
      <c r="O79" s="15">
        <v>16.489999999999998</v>
      </c>
      <c r="P79" s="15"/>
      <c r="Q79" s="337"/>
      <c r="R79" s="15" t="str">
        <f t="shared" si="14"/>
        <v>No</v>
      </c>
      <c r="S79" s="15" t="str">
        <f t="shared" si="15"/>
        <v>No</v>
      </c>
      <c r="T79" s="221" t="str">
        <f t="shared" si="16"/>
        <v>No</v>
      </c>
      <c r="U79" s="223" t="str">
        <f t="shared" si="17"/>
        <v>N/A</v>
      </c>
      <c r="V79" s="221" t="str">
        <f t="shared" si="18"/>
        <v>No</v>
      </c>
      <c r="W79" s="223" t="str">
        <f t="shared" si="19"/>
        <v>N/A</v>
      </c>
      <c r="X79" s="221" t="str">
        <f t="shared" si="20"/>
        <v>No</v>
      </c>
      <c r="Y79" s="223" t="str">
        <f t="shared" si="21"/>
        <v>N/A</v>
      </c>
      <c r="Z79" s="222" t="str">
        <f t="shared" si="22"/>
        <v>No</v>
      </c>
      <c r="AA79" s="68" t="str">
        <f t="shared" si="23"/>
        <v>N/A</v>
      </c>
      <c r="AB79" s="65" t="str">
        <f t="shared" si="24"/>
        <v>No</v>
      </c>
      <c r="AC79" s="68" t="str">
        <f t="shared" si="25"/>
        <v>N/A</v>
      </c>
      <c r="AD79" s="65" t="str">
        <f t="shared" si="26"/>
        <v>No</v>
      </c>
      <c r="AE79" s="68" t="str">
        <f t="shared" si="27"/>
        <v>N/A</v>
      </c>
      <c r="AF79" s="66"/>
    </row>
    <row r="80" spans="1:32" hidden="1">
      <c r="A80" s="66" t="s">
        <v>8</v>
      </c>
      <c r="B80" s="66" t="s">
        <v>27</v>
      </c>
      <c r="C80" s="66" t="str" cm="1">
        <f t="array" ref="C80">_xlfn.IFNA(_xlfn.IFS(B80="Starter","Starters &amp; Sides",B80="Sides","Starters &amp; Sides"),B80)</f>
        <v>Mains</v>
      </c>
      <c r="D80" s="84" t="s">
        <v>317</v>
      </c>
      <c r="E80" s="74">
        <v>8.99</v>
      </c>
      <c r="F80" s="4">
        <v>10.29</v>
      </c>
      <c r="G80" s="4">
        <v>10.29</v>
      </c>
      <c r="H80" s="4">
        <v>10.99</v>
      </c>
      <c r="I80" s="4">
        <v>11.49</v>
      </c>
      <c r="J80" s="4">
        <v>11.49</v>
      </c>
      <c r="K80" s="15">
        <v>11.49</v>
      </c>
      <c r="L80" s="4"/>
      <c r="M80" s="4">
        <v>12.29</v>
      </c>
      <c r="N80" s="4">
        <v>12.39</v>
      </c>
      <c r="O80" s="15">
        <v>13.29</v>
      </c>
      <c r="P80" s="15">
        <v>13.29</v>
      </c>
      <c r="Q80" s="337">
        <v>13.49</v>
      </c>
      <c r="R80" s="15" t="str">
        <f t="shared" si="14"/>
        <v>Yes</v>
      </c>
      <c r="S80" s="15" t="str">
        <f t="shared" si="15"/>
        <v>No</v>
      </c>
      <c r="T80" s="221" t="str">
        <f t="shared" si="16"/>
        <v>Yes</v>
      </c>
      <c r="U80" s="223">
        <f t="shared" si="17"/>
        <v>1.5048908954100826E-2</v>
      </c>
      <c r="V80" s="221" t="str">
        <f t="shared" si="18"/>
        <v>Yes</v>
      </c>
      <c r="W80" s="223">
        <f t="shared" si="19"/>
        <v>1.5048908954100826E-2</v>
      </c>
      <c r="X80" s="221" t="str">
        <f t="shared" si="20"/>
        <v>Yes</v>
      </c>
      <c r="Y80" s="223">
        <f t="shared" si="21"/>
        <v>8.8781275221953226E-2</v>
      </c>
      <c r="Z80" s="222" t="str">
        <f t="shared" si="22"/>
        <v>Yes</v>
      </c>
      <c r="AA80" s="68">
        <f t="shared" si="23"/>
        <v>9.76403580146461E-2</v>
      </c>
      <c r="AB80" s="65" t="str">
        <f t="shared" si="24"/>
        <v>No</v>
      </c>
      <c r="AC80" s="68" t="str">
        <f t="shared" si="25"/>
        <v>N/A</v>
      </c>
      <c r="AD80" s="65" t="str">
        <f t="shared" si="26"/>
        <v>No</v>
      </c>
      <c r="AE80" s="68" t="str">
        <f t="shared" si="27"/>
        <v>N/A</v>
      </c>
      <c r="AF80" s="66"/>
    </row>
    <row r="81" spans="1:32" hidden="1">
      <c r="A81" s="66" t="s">
        <v>8</v>
      </c>
      <c r="B81" s="66" t="s">
        <v>27</v>
      </c>
      <c r="C81" s="66" t="str" cm="1">
        <f t="array" ref="C81">_xlfn.IFNA(_xlfn.IFS(B81="Starter","Starters &amp; Sides",B81="Sides","Starters &amp; Sides"),B81)</f>
        <v>Mains</v>
      </c>
      <c r="D81" s="84" t="s">
        <v>318</v>
      </c>
      <c r="E81" s="74">
        <v>11.49</v>
      </c>
      <c r="F81" s="4">
        <v>13.59</v>
      </c>
      <c r="G81" s="4">
        <v>13.59</v>
      </c>
      <c r="H81" s="4">
        <v>13.99</v>
      </c>
      <c r="I81" s="4">
        <v>14.79</v>
      </c>
      <c r="J81" s="4">
        <v>14.79</v>
      </c>
      <c r="K81" s="15">
        <v>15.49</v>
      </c>
      <c r="L81" s="4">
        <v>15.49</v>
      </c>
      <c r="M81" s="4">
        <v>16.489999999999998</v>
      </c>
      <c r="N81" s="4">
        <v>16.79</v>
      </c>
      <c r="O81" s="15">
        <v>17.29</v>
      </c>
      <c r="P81" s="15">
        <v>17.29</v>
      </c>
      <c r="Q81" s="337">
        <v>17.489999999999998</v>
      </c>
      <c r="R81" s="15" t="str">
        <f t="shared" si="14"/>
        <v>Yes</v>
      </c>
      <c r="S81" s="15" t="str">
        <f t="shared" si="15"/>
        <v>No</v>
      </c>
      <c r="T81" s="221" t="str">
        <f t="shared" si="16"/>
        <v>Yes</v>
      </c>
      <c r="U81" s="223">
        <f t="shared" si="17"/>
        <v>1.1567379988432602E-2</v>
      </c>
      <c r="V81" s="221" t="str">
        <f t="shared" si="18"/>
        <v>Yes</v>
      </c>
      <c r="W81" s="223">
        <f t="shared" si="19"/>
        <v>1.1567379988432602E-2</v>
      </c>
      <c r="X81" s="221" t="str">
        <f t="shared" si="20"/>
        <v>Yes</v>
      </c>
      <c r="Y81" s="223">
        <f t="shared" si="21"/>
        <v>4.1691483025610543E-2</v>
      </c>
      <c r="Z81" s="222" t="str">
        <f t="shared" si="22"/>
        <v>Yes</v>
      </c>
      <c r="AA81" s="68">
        <f t="shared" si="23"/>
        <v>6.0642813826561559E-2</v>
      </c>
      <c r="AB81" s="65" t="str">
        <f t="shared" si="24"/>
        <v>Yes</v>
      </c>
      <c r="AC81" s="68">
        <f t="shared" si="25"/>
        <v>0.12911555842479006</v>
      </c>
      <c r="AD81" s="65" t="str">
        <f t="shared" si="26"/>
        <v>Yes</v>
      </c>
      <c r="AE81" s="68">
        <f t="shared" si="27"/>
        <v>0.5221932114882506</v>
      </c>
      <c r="AF81" s="66"/>
    </row>
    <row r="82" spans="1:32" hidden="1">
      <c r="A82" s="66" t="s">
        <v>8</v>
      </c>
      <c r="B82" s="66" t="s">
        <v>27</v>
      </c>
      <c r="C82" s="66" t="str" cm="1">
        <f t="array" ref="C82">_xlfn.IFNA(_xlfn.IFS(B82="Starter","Starters &amp; Sides",B82="Sides","Starters &amp; Sides"),B82)</f>
        <v>Mains</v>
      </c>
      <c r="D82" s="84" t="s">
        <v>319</v>
      </c>
      <c r="E82" s="74">
        <v>12.89</v>
      </c>
      <c r="F82" s="4">
        <v>13.59</v>
      </c>
      <c r="G82" s="4">
        <v>13.59</v>
      </c>
      <c r="H82" s="4">
        <v>13.99</v>
      </c>
      <c r="I82" s="4">
        <v>14.59</v>
      </c>
      <c r="J82" s="4">
        <v>14.59</v>
      </c>
      <c r="K82" s="15">
        <v>14.95</v>
      </c>
      <c r="L82" s="15">
        <v>14.95</v>
      </c>
      <c r="M82" s="15">
        <v>15.29</v>
      </c>
      <c r="N82" s="15">
        <v>15.39</v>
      </c>
      <c r="O82" s="15">
        <v>16.489999999999998</v>
      </c>
      <c r="P82" s="15">
        <v>16.489999999999998</v>
      </c>
      <c r="Q82" s="337">
        <v>16.79</v>
      </c>
      <c r="R82" s="15" t="str">
        <f t="shared" si="14"/>
        <v>Yes</v>
      </c>
      <c r="S82" s="15" t="str">
        <f t="shared" si="15"/>
        <v>No</v>
      </c>
      <c r="T82" s="221" t="str">
        <f t="shared" si="16"/>
        <v>Yes</v>
      </c>
      <c r="U82" s="223">
        <f t="shared" si="17"/>
        <v>1.8192844147968401E-2</v>
      </c>
      <c r="V82" s="221" t="str">
        <f t="shared" si="18"/>
        <v>Yes</v>
      </c>
      <c r="W82" s="223">
        <f t="shared" si="19"/>
        <v>1.8192844147968401E-2</v>
      </c>
      <c r="X82" s="221" t="str">
        <f t="shared" si="20"/>
        <v>Yes</v>
      </c>
      <c r="Y82" s="223">
        <f t="shared" si="21"/>
        <v>9.0968161143599735E-2</v>
      </c>
      <c r="Z82" s="222" t="str">
        <f t="shared" si="22"/>
        <v>Yes</v>
      </c>
      <c r="AA82" s="68">
        <f t="shared" si="23"/>
        <v>9.8103335513407552E-2</v>
      </c>
      <c r="AB82" s="65" t="str">
        <f t="shared" si="24"/>
        <v>Yes</v>
      </c>
      <c r="AC82" s="68">
        <f t="shared" si="25"/>
        <v>0.12307692307692308</v>
      </c>
      <c r="AD82" s="65" t="str">
        <f t="shared" si="26"/>
        <v>Yes</v>
      </c>
      <c r="AE82" s="68">
        <f t="shared" si="27"/>
        <v>0.30256012412723021</v>
      </c>
      <c r="AF82" s="66"/>
    </row>
    <row r="83" spans="1:32" hidden="1">
      <c r="A83" s="66" t="s">
        <v>8</v>
      </c>
      <c r="B83" s="66" t="s">
        <v>27</v>
      </c>
      <c r="C83" s="66" t="str" cm="1">
        <f t="array" ref="C83">_xlfn.IFNA(_xlfn.IFS(B83="Starter","Starters &amp; Sides",B83="Sides","Starters &amp; Sides"),B83)</f>
        <v>Mains</v>
      </c>
      <c r="D83" s="84" t="s">
        <v>320</v>
      </c>
      <c r="E83" s="74"/>
      <c r="F83" s="4"/>
      <c r="G83" s="4"/>
      <c r="H83" s="4">
        <v>13.59</v>
      </c>
      <c r="I83" s="4"/>
      <c r="J83" s="4">
        <v>14.59</v>
      </c>
      <c r="K83" s="15"/>
      <c r="L83" s="4"/>
      <c r="M83" s="4"/>
      <c r="N83" s="4"/>
      <c r="O83" s="15"/>
      <c r="P83" s="15"/>
      <c r="Q83" s="337"/>
      <c r="R83" s="15" t="str">
        <f t="shared" si="14"/>
        <v>No</v>
      </c>
      <c r="S83" s="15" t="str">
        <f t="shared" si="15"/>
        <v>No</v>
      </c>
      <c r="T83" s="221" t="str">
        <f t="shared" si="16"/>
        <v>No</v>
      </c>
      <c r="U83" s="223" t="str">
        <f t="shared" si="17"/>
        <v>N/A</v>
      </c>
      <c r="V83" s="221" t="str">
        <f t="shared" si="18"/>
        <v>No</v>
      </c>
      <c r="W83" s="223" t="str">
        <f t="shared" si="19"/>
        <v>N/A</v>
      </c>
      <c r="X83" s="221" t="str">
        <f t="shared" si="20"/>
        <v>No</v>
      </c>
      <c r="Y83" s="223" t="str">
        <f t="shared" si="21"/>
        <v>N/A</v>
      </c>
      <c r="Z83" s="222" t="str">
        <f t="shared" si="22"/>
        <v>No</v>
      </c>
      <c r="AA83" s="68" t="str">
        <f t="shared" si="23"/>
        <v>N/A</v>
      </c>
      <c r="AB83" s="65" t="str">
        <f t="shared" si="24"/>
        <v>No</v>
      </c>
      <c r="AC83" s="68" t="str">
        <f t="shared" si="25"/>
        <v>N/A</v>
      </c>
      <c r="AD83" s="65" t="str">
        <f t="shared" si="26"/>
        <v>No</v>
      </c>
      <c r="AE83" s="68" t="str">
        <f t="shared" si="27"/>
        <v>N/A</v>
      </c>
      <c r="AF83" s="66"/>
    </row>
    <row r="84" spans="1:32" hidden="1">
      <c r="A84" s="66" t="s">
        <v>8</v>
      </c>
      <c r="B84" s="66" t="s">
        <v>27</v>
      </c>
      <c r="C84" s="66" t="str" cm="1">
        <f t="array" ref="C84">_xlfn.IFNA(_xlfn.IFS(B84="Starter","Starters &amp; Sides",B84="Sides","Starters &amp; Sides"),B84)</f>
        <v>Mains</v>
      </c>
      <c r="D84" s="84" t="s">
        <v>321</v>
      </c>
      <c r="E84" s="74"/>
      <c r="F84" s="4"/>
      <c r="G84" s="4"/>
      <c r="H84" s="4"/>
      <c r="I84" s="4"/>
      <c r="J84" s="4"/>
      <c r="K84" s="15"/>
      <c r="L84" s="4"/>
      <c r="M84" s="4">
        <v>16.489999999999998</v>
      </c>
      <c r="N84" s="4">
        <v>16.690000000000001</v>
      </c>
      <c r="O84" s="15">
        <v>17.29</v>
      </c>
      <c r="P84" s="15">
        <v>17.29</v>
      </c>
      <c r="Q84" s="337">
        <v>17.489999999999998</v>
      </c>
      <c r="R84" s="15" t="str">
        <f t="shared" si="14"/>
        <v>Yes</v>
      </c>
      <c r="S84" s="15" t="str">
        <f t="shared" si="15"/>
        <v>No</v>
      </c>
      <c r="T84" s="221" t="str">
        <f t="shared" si="16"/>
        <v>Yes</v>
      </c>
      <c r="U84" s="223">
        <f t="shared" si="17"/>
        <v>1.1567379988432602E-2</v>
      </c>
      <c r="V84" s="221" t="str">
        <f t="shared" si="18"/>
        <v>Yes</v>
      </c>
      <c r="W84" s="223">
        <f t="shared" si="19"/>
        <v>1.1567379988432602E-2</v>
      </c>
      <c r="X84" s="221" t="str">
        <f t="shared" si="20"/>
        <v>Yes</v>
      </c>
      <c r="Y84" s="223">
        <f t="shared" si="21"/>
        <v>4.7932893948472E-2</v>
      </c>
      <c r="Z84" s="222" t="str">
        <f t="shared" si="22"/>
        <v>Yes</v>
      </c>
      <c r="AA84" s="68">
        <f t="shared" si="23"/>
        <v>6.0642813826561559E-2</v>
      </c>
      <c r="AB84" s="65" t="str">
        <f t="shared" si="24"/>
        <v>No</v>
      </c>
      <c r="AC84" s="68" t="str">
        <f t="shared" si="25"/>
        <v>N/A</v>
      </c>
      <c r="AD84" s="65" t="str">
        <f t="shared" si="26"/>
        <v>No</v>
      </c>
      <c r="AE84" s="68" t="str">
        <f t="shared" si="27"/>
        <v>N/A</v>
      </c>
      <c r="AF84" s="66"/>
    </row>
    <row r="85" spans="1:32" hidden="1">
      <c r="A85" s="66" t="s">
        <v>8</v>
      </c>
      <c r="B85" s="66" t="s">
        <v>27</v>
      </c>
      <c r="C85" s="66" t="str" cm="1">
        <f t="array" ref="C85">_xlfn.IFNA(_xlfn.IFS(B85="Starter","Starters &amp; Sides",B85="Sides","Starters &amp; Sides"),B85)</f>
        <v>Mains</v>
      </c>
      <c r="D85" s="84" t="s">
        <v>322</v>
      </c>
      <c r="E85" s="74">
        <v>11.29</v>
      </c>
      <c r="F85" s="4">
        <v>13.09</v>
      </c>
      <c r="G85" s="4">
        <v>13.09</v>
      </c>
      <c r="H85" s="4">
        <v>14.29</v>
      </c>
      <c r="I85" s="4">
        <v>14.99</v>
      </c>
      <c r="J85" s="4">
        <v>14.99</v>
      </c>
      <c r="K85" s="15">
        <v>14.99</v>
      </c>
      <c r="L85" s="4">
        <v>14.99</v>
      </c>
      <c r="M85" s="4">
        <v>16.29</v>
      </c>
      <c r="N85" s="4">
        <v>16.489999999999998</v>
      </c>
      <c r="O85" s="15">
        <v>16.79</v>
      </c>
      <c r="P85" s="15">
        <v>16.79</v>
      </c>
      <c r="Q85" s="337">
        <v>17.190000000000001</v>
      </c>
      <c r="R85" s="15" t="str">
        <f t="shared" si="14"/>
        <v>Yes</v>
      </c>
      <c r="S85" s="15" t="str">
        <f t="shared" si="15"/>
        <v>No</v>
      </c>
      <c r="T85" s="221" t="str">
        <f t="shared" si="16"/>
        <v>Yes</v>
      </c>
      <c r="U85" s="223">
        <f t="shared" si="17"/>
        <v>2.3823704586063199E-2</v>
      </c>
      <c r="V85" s="221" t="str">
        <f t="shared" si="18"/>
        <v>Yes</v>
      </c>
      <c r="W85" s="223">
        <f t="shared" si="19"/>
        <v>2.3823704586063199E-2</v>
      </c>
      <c r="X85" s="221" t="str">
        <f t="shared" si="20"/>
        <v>Yes</v>
      </c>
      <c r="Y85" s="223">
        <f t="shared" si="21"/>
        <v>4.2449969678593158E-2</v>
      </c>
      <c r="Z85" s="222" t="str">
        <f t="shared" si="22"/>
        <v>Yes</v>
      </c>
      <c r="AA85" s="68">
        <f t="shared" si="23"/>
        <v>5.5248618784530468E-2</v>
      </c>
      <c r="AB85" s="65" t="str">
        <f t="shared" si="24"/>
        <v>Yes</v>
      </c>
      <c r="AC85" s="68">
        <f t="shared" si="25"/>
        <v>0.14676450967311538</v>
      </c>
      <c r="AD85" s="65" t="str">
        <f t="shared" si="26"/>
        <v>Yes</v>
      </c>
      <c r="AE85" s="68">
        <f t="shared" si="27"/>
        <v>0.52258635961027489</v>
      </c>
      <c r="AF85" s="66"/>
    </row>
    <row r="86" spans="1:32" hidden="1">
      <c r="A86" s="66"/>
      <c r="B86" s="66" t="s">
        <v>27</v>
      </c>
      <c r="C86" s="66" t="str" cm="1">
        <f t="array" ref="C86">_xlfn.IFNA(_xlfn.IFS(B86="Starter","Starters &amp; Sides",B86="Sides","Starters &amp; Sides"),B86)</f>
        <v>Mains</v>
      </c>
      <c r="D86" s="84" t="s">
        <v>323</v>
      </c>
      <c r="E86" s="74"/>
      <c r="F86" s="4"/>
      <c r="G86" s="4"/>
      <c r="H86" s="4"/>
      <c r="I86" s="4"/>
      <c r="J86" s="4"/>
      <c r="K86" s="15"/>
      <c r="L86" s="15"/>
      <c r="M86" s="15"/>
      <c r="N86" s="15"/>
      <c r="O86" s="15"/>
      <c r="P86" s="15"/>
      <c r="Q86" s="337">
        <v>19.489999999999998</v>
      </c>
      <c r="R86" s="15" t="str">
        <f>IF(COUNTA(Q86)=1,"Yes","No")</f>
        <v>Yes</v>
      </c>
      <c r="S86" s="15"/>
      <c r="T86" s="221"/>
      <c r="U86" s="223"/>
      <c r="V86" s="221"/>
      <c r="W86" s="223"/>
      <c r="X86" s="221"/>
      <c r="Y86" s="223"/>
      <c r="Z86" s="222"/>
      <c r="AA86" s="68"/>
      <c r="AB86" s="65"/>
      <c r="AC86" s="68"/>
      <c r="AD86" s="65"/>
      <c r="AE86" s="68"/>
      <c r="AF86" s="66"/>
    </row>
    <row r="87" spans="1:32" hidden="1">
      <c r="A87" s="66" t="s">
        <v>8</v>
      </c>
      <c r="B87" s="66" t="s">
        <v>27</v>
      </c>
      <c r="C87" s="66" t="str" cm="1">
        <f t="array" ref="C87">_xlfn.IFNA(_xlfn.IFS(B87="Starter","Starters &amp; Sides",B87="Sides","Starters &amp; Sides"),B87)</f>
        <v>Mains</v>
      </c>
      <c r="D87" s="84" t="s">
        <v>324</v>
      </c>
      <c r="E87" s="74"/>
      <c r="F87" s="4"/>
      <c r="G87" s="4"/>
      <c r="H87" s="4"/>
      <c r="I87" s="4"/>
      <c r="J87" s="4"/>
      <c r="K87" s="15"/>
      <c r="L87" s="15"/>
      <c r="M87" s="15">
        <v>15.49</v>
      </c>
      <c r="N87" s="15">
        <v>15.69</v>
      </c>
      <c r="O87" s="15">
        <v>16.489999999999998</v>
      </c>
      <c r="P87" s="15">
        <v>16.489999999999998</v>
      </c>
      <c r="Q87" s="337">
        <v>16.989999999999998</v>
      </c>
      <c r="R87" s="15" t="str">
        <f t="shared" si="14"/>
        <v>Yes</v>
      </c>
      <c r="S87" s="15" t="str">
        <f t="shared" si="15"/>
        <v>No</v>
      </c>
      <c r="T87" s="221" t="str">
        <f t="shared" si="16"/>
        <v>Yes</v>
      </c>
      <c r="U87" s="223">
        <f t="shared" si="17"/>
        <v>3.0321406913280669E-2</v>
      </c>
      <c r="V87" s="221" t="str">
        <f t="shared" si="18"/>
        <v>Yes</v>
      </c>
      <c r="W87" s="223">
        <f t="shared" si="19"/>
        <v>3.0321406913280669E-2</v>
      </c>
      <c r="X87" s="221" t="str">
        <f t="shared" si="20"/>
        <v>Yes</v>
      </c>
      <c r="Y87" s="223">
        <f t="shared" si="21"/>
        <v>8.2855321861057929E-2</v>
      </c>
      <c r="Z87" s="222" t="str">
        <f t="shared" si="22"/>
        <v>Yes</v>
      </c>
      <c r="AA87" s="68">
        <f t="shared" si="23"/>
        <v>9.6836668818592431E-2</v>
      </c>
      <c r="AB87" s="65" t="str">
        <f t="shared" si="24"/>
        <v>No</v>
      </c>
      <c r="AC87" s="68" t="str">
        <f t="shared" si="25"/>
        <v>N/A</v>
      </c>
      <c r="AD87" s="65" t="str">
        <f t="shared" si="26"/>
        <v>No</v>
      </c>
      <c r="AE87" s="68" t="str">
        <f t="shared" si="27"/>
        <v>N/A</v>
      </c>
      <c r="AF87" s="66"/>
    </row>
    <row r="88" spans="1:32" hidden="1">
      <c r="A88" s="66" t="s">
        <v>8</v>
      </c>
      <c r="B88" s="66" t="s">
        <v>27</v>
      </c>
      <c r="C88" s="66" t="str" cm="1">
        <f t="array" ref="C88">_xlfn.IFNA(_xlfn.IFS(B88="Starter","Starters &amp; Sides",B88="Sides","Starters &amp; Sides"),B88)</f>
        <v>Mains</v>
      </c>
      <c r="D88" s="84" t="s">
        <v>325</v>
      </c>
      <c r="E88" s="74"/>
      <c r="F88" s="4"/>
      <c r="G88" s="4"/>
      <c r="H88" s="4">
        <v>15.99</v>
      </c>
      <c r="I88" s="4">
        <v>16.29</v>
      </c>
      <c r="J88" s="4">
        <v>16.29</v>
      </c>
      <c r="K88" s="15">
        <v>16.59</v>
      </c>
      <c r="L88" s="15">
        <v>16.59</v>
      </c>
      <c r="M88" s="15">
        <v>17.489999999999998</v>
      </c>
      <c r="N88" s="15">
        <v>17.989999999999998</v>
      </c>
      <c r="O88" s="15">
        <v>18.29</v>
      </c>
      <c r="P88" s="15">
        <v>18.29</v>
      </c>
      <c r="Q88" s="337">
        <v>18.489999999999998</v>
      </c>
      <c r="R88" s="15" t="str">
        <f t="shared" si="14"/>
        <v>Yes</v>
      </c>
      <c r="S88" s="15" t="str">
        <f t="shared" si="15"/>
        <v>No</v>
      </c>
      <c r="T88" s="221" t="str">
        <f t="shared" si="16"/>
        <v>Yes</v>
      </c>
      <c r="U88" s="223">
        <f t="shared" si="17"/>
        <v>1.0934937124111421E-2</v>
      </c>
      <c r="V88" s="221" t="str">
        <f t="shared" si="18"/>
        <v>Yes</v>
      </c>
      <c r="W88" s="223">
        <f t="shared" si="19"/>
        <v>1.0934937124111421E-2</v>
      </c>
      <c r="X88" s="221" t="str">
        <f t="shared" si="20"/>
        <v>Yes</v>
      </c>
      <c r="Y88" s="223">
        <f t="shared" si="21"/>
        <v>2.7793218454696955E-2</v>
      </c>
      <c r="Z88" s="222" t="str">
        <f t="shared" si="22"/>
        <v>Yes</v>
      </c>
      <c r="AA88" s="68">
        <f t="shared" si="23"/>
        <v>5.717552887364219E-2</v>
      </c>
      <c r="AB88" s="65" t="str">
        <f t="shared" si="24"/>
        <v>Yes</v>
      </c>
      <c r="AC88" s="68">
        <f t="shared" si="25"/>
        <v>0.11452682338758269</v>
      </c>
      <c r="AD88" s="65" t="str">
        <f t="shared" si="26"/>
        <v>No</v>
      </c>
      <c r="AE88" s="68" t="str">
        <f t="shared" si="27"/>
        <v>N/A</v>
      </c>
      <c r="AF88" s="66"/>
    </row>
    <row r="89" spans="1:32" hidden="1">
      <c r="A89" s="66" t="s">
        <v>8</v>
      </c>
      <c r="B89" s="66" t="s">
        <v>27</v>
      </c>
      <c r="C89" s="66" t="str" cm="1">
        <f t="array" ref="C89">_xlfn.IFNA(_xlfn.IFS(B89="Starter","Starters &amp; Sides",B89="Sides","Starters &amp; Sides"),B89)</f>
        <v>Mains</v>
      </c>
      <c r="D89" s="84" t="s">
        <v>326</v>
      </c>
      <c r="E89" s="74"/>
      <c r="F89" s="4"/>
      <c r="G89" s="4"/>
      <c r="H89" s="4"/>
      <c r="I89" s="4">
        <v>15.79</v>
      </c>
      <c r="J89" s="4">
        <v>15.79</v>
      </c>
      <c r="K89" s="15">
        <v>15.99</v>
      </c>
      <c r="L89" s="15">
        <v>15.99</v>
      </c>
      <c r="M89" s="15"/>
      <c r="N89" s="15"/>
      <c r="O89" s="15"/>
      <c r="P89" s="15"/>
      <c r="Q89" s="337"/>
      <c r="R89" s="15" t="str">
        <f t="shared" si="14"/>
        <v>No</v>
      </c>
      <c r="S89" s="15" t="str">
        <f t="shared" si="15"/>
        <v>No</v>
      </c>
      <c r="T89" s="221" t="str">
        <f t="shared" si="16"/>
        <v>No</v>
      </c>
      <c r="U89" s="223" t="str">
        <f t="shared" si="17"/>
        <v>N/A</v>
      </c>
      <c r="V89" s="221" t="str">
        <f t="shared" si="18"/>
        <v>No</v>
      </c>
      <c r="W89" s="223" t="str">
        <f t="shared" si="19"/>
        <v>N/A</v>
      </c>
      <c r="X89" s="221" t="str">
        <f t="shared" si="20"/>
        <v>No</v>
      </c>
      <c r="Y89" s="223" t="str">
        <f t="shared" si="21"/>
        <v>N/A</v>
      </c>
      <c r="Z89" s="222" t="str">
        <f t="shared" si="22"/>
        <v>No</v>
      </c>
      <c r="AA89" s="68" t="str">
        <f t="shared" si="23"/>
        <v>N/A</v>
      </c>
      <c r="AB89" s="65" t="str">
        <f t="shared" si="24"/>
        <v>No</v>
      </c>
      <c r="AC89" s="68" t="str">
        <f t="shared" si="25"/>
        <v>N/A</v>
      </c>
      <c r="AD89" s="65" t="str">
        <f t="shared" si="26"/>
        <v>No</v>
      </c>
      <c r="AE89" s="68" t="str">
        <f t="shared" si="27"/>
        <v>N/A</v>
      </c>
      <c r="AF89" s="66"/>
    </row>
    <row r="90" spans="1:32" hidden="1">
      <c r="A90" s="66" t="s">
        <v>8</v>
      </c>
      <c r="B90" s="66" t="s">
        <v>27</v>
      </c>
      <c r="C90" s="66" t="str" cm="1">
        <f t="array" ref="C90">_xlfn.IFNA(_xlfn.IFS(B90="Starter","Starters &amp; Sides",B90="Sides","Starters &amp; Sides"),B90)</f>
        <v>Mains</v>
      </c>
      <c r="D90" s="84" t="s">
        <v>327</v>
      </c>
      <c r="E90" s="74"/>
      <c r="F90" s="4"/>
      <c r="G90" s="4"/>
      <c r="H90" s="4"/>
      <c r="I90" s="4"/>
      <c r="J90" s="4"/>
      <c r="K90" s="15"/>
      <c r="L90" s="4">
        <v>13.99</v>
      </c>
      <c r="M90" s="4"/>
      <c r="N90" s="4"/>
      <c r="O90" s="15"/>
      <c r="P90" s="15"/>
      <c r="Q90" s="337"/>
      <c r="R90" s="15" t="str">
        <f t="shared" si="14"/>
        <v>No</v>
      </c>
      <c r="S90" s="15" t="str">
        <f t="shared" si="15"/>
        <v>No</v>
      </c>
      <c r="T90" s="221" t="str">
        <f t="shared" si="16"/>
        <v>No</v>
      </c>
      <c r="U90" s="223" t="str">
        <f t="shared" si="17"/>
        <v>N/A</v>
      </c>
      <c r="V90" s="221" t="str">
        <f t="shared" si="18"/>
        <v>No</v>
      </c>
      <c r="W90" s="223" t="str">
        <f t="shared" si="19"/>
        <v>N/A</v>
      </c>
      <c r="X90" s="221" t="str">
        <f t="shared" si="20"/>
        <v>No</v>
      </c>
      <c r="Y90" s="223" t="str">
        <f t="shared" si="21"/>
        <v>N/A</v>
      </c>
      <c r="Z90" s="222" t="str">
        <f t="shared" si="22"/>
        <v>No</v>
      </c>
      <c r="AA90" s="68" t="str">
        <f t="shared" si="23"/>
        <v>N/A</v>
      </c>
      <c r="AB90" s="65" t="str">
        <f t="shared" si="24"/>
        <v>No</v>
      </c>
      <c r="AC90" s="68" t="str">
        <f t="shared" si="25"/>
        <v>N/A</v>
      </c>
      <c r="AD90" s="65" t="str">
        <f t="shared" si="26"/>
        <v>No</v>
      </c>
      <c r="AE90" s="68" t="str">
        <f t="shared" si="27"/>
        <v>N/A</v>
      </c>
      <c r="AF90" s="66"/>
    </row>
    <row r="91" spans="1:32" hidden="1">
      <c r="A91" s="66" t="s">
        <v>8</v>
      </c>
      <c r="B91" s="66" t="s">
        <v>27</v>
      </c>
      <c r="C91" s="66" t="str" cm="1">
        <f t="array" ref="C91">_xlfn.IFNA(_xlfn.IFS(B91="Starter","Starters &amp; Sides",B91="Sides","Starters &amp; Sides"),B91)</f>
        <v>Mains</v>
      </c>
      <c r="D91" s="84" t="s">
        <v>328</v>
      </c>
      <c r="E91" s="74"/>
      <c r="F91" s="4"/>
      <c r="G91" s="4"/>
      <c r="H91" s="4"/>
      <c r="I91" s="4">
        <v>13.99</v>
      </c>
      <c r="J91" s="4">
        <v>13.99</v>
      </c>
      <c r="K91" s="15">
        <v>13.99</v>
      </c>
      <c r="L91" s="4"/>
      <c r="M91" s="4"/>
      <c r="N91" s="4"/>
      <c r="O91" s="15"/>
      <c r="P91" s="15"/>
      <c r="Q91" s="337"/>
      <c r="R91" s="15" t="str">
        <f t="shared" si="14"/>
        <v>No</v>
      </c>
      <c r="S91" s="15" t="str">
        <f t="shared" si="15"/>
        <v>No</v>
      </c>
      <c r="T91" s="221" t="str">
        <f t="shared" si="16"/>
        <v>No</v>
      </c>
      <c r="U91" s="223" t="str">
        <f t="shared" si="17"/>
        <v>N/A</v>
      </c>
      <c r="V91" s="221" t="str">
        <f t="shared" si="18"/>
        <v>No</v>
      </c>
      <c r="W91" s="223" t="str">
        <f t="shared" si="19"/>
        <v>N/A</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idden="1">
      <c r="A92" s="66" t="s">
        <v>8</v>
      </c>
      <c r="B92" s="66" t="s">
        <v>27</v>
      </c>
      <c r="C92" s="66" t="str" cm="1">
        <f t="array" ref="C92">_xlfn.IFNA(_xlfn.IFS(B92="Starter","Starters &amp; Sides",B92="Sides","Starters &amp; Sides"),B92)</f>
        <v>Mains</v>
      </c>
      <c r="D92" s="84" t="s">
        <v>329</v>
      </c>
      <c r="E92" s="74"/>
      <c r="F92" s="4"/>
      <c r="G92" s="4"/>
      <c r="H92" s="4"/>
      <c r="I92" s="4"/>
      <c r="J92" s="4"/>
      <c r="K92" s="15"/>
      <c r="L92" s="4"/>
      <c r="M92" s="4">
        <v>14.79</v>
      </c>
      <c r="N92" s="4">
        <v>15.29</v>
      </c>
      <c r="O92" s="15">
        <v>16.489999999999998</v>
      </c>
      <c r="P92" s="15">
        <v>16.489999999999998</v>
      </c>
      <c r="Q92" s="337">
        <v>16.79</v>
      </c>
      <c r="R92" s="15" t="str">
        <f t="shared" si="14"/>
        <v>Yes</v>
      </c>
      <c r="S92" s="15" t="str">
        <f t="shared" si="15"/>
        <v>No</v>
      </c>
      <c r="T92" s="221" t="str">
        <f t="shared" si="16"/>
        <v>Yes</v>
      </c>
      <c r="U92" s="223">
        <f t="shared" si="17"/>
        <v>1.8192844147968401E-2</v>
      </c>
      <c r="V92" s="221" t="str">
        <f t="shared" si="18"/>
        <v>Yes</v>
      </c>
      <c r="W92" s="223">
        <f t="shared" si="19"/>
        <v>1.8192844147968401E-2</v>
      </c>
      <c r="X92" s="221" t="str">
        <f t="shared" si="20"/>
        <v>Yes</v>
      </c>
      <c r="Y92" s="223">
        <f t="shared" si="21"/>
        <v>9.8103335513407552E-2</v>
      </c>
      <c r="Z92" s="222" t="str">
        <f t="shared" si="22"/>
        <v>Yes</v>
      </c>
      <c r="AA92" s="68">
        <f t="shared" si="23"/>
        <v>0.1352265043948615</v>
      </c>
      <c r="AB92" s="65" t="str">
        <f t="shared" si="24"/>
        <v>No</v>
      </c>
      <c r="AC92" s="68" t="str">
        <f t="shared" si="25"/>
        <v>N/A</v>
      </c>
      <c r="AD92" s="65" t="str">
        <f t="shared" si="26"/>
        <v>No</v>
      </c>
      <c r="AE92" s="68" t="str">
        <f t="shared" si="27"/>
        <v>N/A</v>
      </c>
      <c r="AF92" s="66"/>
    </row>
    <row r="93" spans="1:32">
      <c r="A93" s="66" t="s">
        <v>8</v>
      </c>
      <c r="B93" s="66" t="s">
        <v>86</v>
      </c>
      <c r="C93" s="66" t="str" cm="1">
        <f t="array" ref="C93">_xlfn.IFNA(_xlfn.IFS(B93="Starter","Starters &amp; Sides",B93="Sides","Starters &amp; Sides"),B93)</f>
        <v>Starters &amp; Sides</v>
      </c>
      <c r="D93" s="84" t="s">
        <v>330</v>
      </c>
      <c r="E93" s="74"/>
      <c r="F93" s="4"/>
      <c r="G93" s="4"/>
      <c r="H93" s="4"/>
      <c r="I93" s="4"/>
      <c r="J93" s="4"/>
      <c r="K93" s="15"/>
      <c r="L93" s="4"/>
      <c r="M93" s="4">
        <f>2.79</f>
        <v>2.79</v>
      </c>
      <c r="N93" s="4">
        <v>2.79</v>
      </c>
      <c r="O93" s="4">
        <v>2.79</v>
      </c>
      <c r="P93" s="15">
        <v>2.79</v>
      </c>
      <c r="Q93" s="337">
        <v>2.79</v>
      </c>
      <c r="R93" s="15" t="str">
        <f t="shared" si="14"/>
        <v>Yes</v>
      </c>
      <c r="S93" s="15" t="str">
        <f t="shared" si="15"/>
        <v>No</v>
      </c>
      <c r="T93" s="221" t="str">
        <f t="shared" si="16"/>
        <v>Yes</v>
      </c>
      <c r="U93" s="223">
        <f t="shared" si="17"/>
        <v>0</v>
      </c>
      <c r="V93" s="221" t="str">
        <f t="shared" si="18"/>
        <v>Yes</v>
      </c>
      <c r="W93" s="223">
        <f t="shared" si="19"/>
        <v>0</v>
      </c>
      <c r="X93" s="221" t="str">
        <f t="shared" si="20"/>
        <v>Yes</v>
      </c>
      <c r="Y93" s="223">
        <f t="shared" si="21"/>
        <v>0</v>
      </c>
      <c r="Z93" s="222" t="str">
        <f t="shared" si="22"/>
        <v>Yes</v>
      </c>
      <c r="AA93" s="68">
        <f t="shared" si="23"/>
        <v>0</v>
      </c>
      <c r="AB93" s="65" t="str">
        <f t="shared" si="24"/>
        <v>No</v>
      </c>
      <c r="AC93" s="68" t="str">
        <f t="shared" si="25"/>
        <v>N/A</v>
      </c>
      <c r="AD93" s="65" t="str">
        <f t="shared" si="26"/>
        <v>No</v>
      </c>
      <c r="AE93" s="68" t="str">
        <f t="shared" si="27"/>
        <v>N/A</v>
      </c>
      <c r="AF93" s="66"/>
    </row>
    <row r="94" spans="1:32">
      <c r="A94" s="66" t="s">
        <v>8</v>
      </c>
      <c r="B94" s="66" t="s">
        <v>86</v>
      </c>
      <c r="C94" s="66" t="str" cm="1">
        <f t="array" ref="C94">_xlfn.IFNA(_xlfn.IFS(B94="Starter","Starters &amp; Sides",B94="Sides","Starters &amp; Sides"),B94)</f>
        <v>Starters &amp; Sides</v>
      </c>
      <c r="D94" s="84" t="s">
        <v>331</v>
      </c>
      <c r="E94" s="74"/>
      <c r="F94" s="4"/>
      <c r="G94" s="4"/>
      <c r="H94" s="4"/>
      <c r="I94" s="4"/>
      <c r="J94" s="4"/>
      <c r="K94" s="15"/>
      <c r="L94" s="4"/>
      <c r="M94" s="4">
        <f>2.29</f>
        <v>2.29</v>
      </c>
      <c r="N94" s="4">
        <v>2.29</v>
      </c>
      <c r="O94" s="4">
        <v>2.29</v>
      </c>
      <c r="P94" s="15"/>
      <c r="Q94" s="337">
        <v>2.29</v>
      </c>
      <c r="R94" s="15" t="str">
        <f t="shared" si="14"/>
        <v>Yes</v>
      </c>
      <c r="S94" s="15" t="str">
        <f t="shared" si="15"/>
        <v>Yes</v>
      </c>
      <c r="T94" s="221" t="str">
        <f t="shared" si="16"/>
        <v>No</v>
      </c>
      <c r="U94" s="223" t="str">
        <f t="shared" si="17"/>
        <v>N/A</v>
      </c>
      <c r="V94" s="221" t="str">
        <f t="shared" si="18"/>
        <v>No</v>
      </c>
      <c r="W94" s="223" t="str">
        <f t="shared" si="19"/>
        <v>N/A</v>
      </c>
      <c r="X94" s="221" t="str">
        <f t="shared" si="20"/>
        <v>No</v>
      </c>
      <c r="Y94" s="223" t="str">
        <f t="shared" si="21"/>
        <v>N/A</v>
      </c>
      <c r="Z94" s="222" t="str">
        <f t="shared" si="22"/>
        <v>No</v>
      </c>
      <c r="AA94" s="68" t="str">
        <f t="shared" si="23"/>
        <v>N/A</v>
      </c>
      <c r="AB94" s="65" t="str">
        <f t="shared" si="24"/>
        <v>No</v>
      </c>
      <c r="AC94" s="68" t="str">
        <f t="shared" si="25"/>
        <v>N/A</v>
      </c>
      <c r="AD94" s="65" t="str">
        <f t="shared" si="26"/>
        <v>No</v>
      </c>
      <c r="AE94" s="68" t="str">
        <f t="shared" si="27"/>
        <v>N/A</v>
      </c>
      <c r="AF94" s="66"/>
    </row>
    <row r="95" spans="1:32" hidden="1">
      <c r="A95" s="66" t="s">
        <v>8</v>
      </c>
      <c r="B95" s="66" t="s">
        <v>27</v>
      </c>
      <c r="C95" s="66" t="str" cm="1">
        <f t="array" ref="C95">_xlfn.IFNA(_xlfn.IFS(B95="Starter","Starters &amp; Sides",B95="Sides","Starters &amp; Sides"),B95)</f>
        <v>Mains</v>
      </c>
      <c r="D95" s="84" t="s">
        <v>332</v>
      </c>
      <c r="E95" s="74"/>
      <c r="F95" s="4"/>
      <c r="G95" s="4"/>
      <c r="H95" s="4">
        <v>12.99</v>
      </c>
      <c r="I95" s="4">
        <v>13.99</v>
      </c>
      <c r="J95" s="4">
        <v>13.99</v>
      </c>
      <c r="K95" s="15"/>
      <c r="L95" s="4"/>
      <c r="M95" s="4"/>
      <c r="N95" s="4"/>
      <c r="O95" s="15"/>
      <c r="P95" s="15"/>
      <c r="Q95" s="337"/>
      <c r="R95" s="15" t="str">
        <f t="shared" si="14"/>
        <v>No</v>
      </c>
      <c r="S95" s="15" t="str">
        <f t="shared" si="15"/>
        <v>No</v>
      </c>
      <c r="T95" s="221" t="str">
        <f t="shared" si="16"/>
        <v>No</v>
      </c>
      <c r="U95" s="223" t="str">
        <f t="shared" si="17"/>
        <v>N/A</v>
      </c>
      <c r="V95" s="221" t="str">
        <f t="shared" si="18"/>
        <v>No</v>
      </c>
      <c r="W95" s="223" t="str">
        <f t="shared" si="19"/>
        <v>N/A</v>
      </c>
      <c r="X95" s="221" t="str">
        <f t="shared" si="20"/>
        <v>No</v>
      </c>
      <c r="Y95" s="223" t="str">
        <f t="shared" si="21"/>
        <v>N/A</v>
      </c>
      <c r="Z95" s="222" t="str">
        <f t="shared" si="22"/>
        <v>No</v>
      </c>
      <c r="AA95" s="68" t="str">
        <f t="shared" si="23"/>
        <v>N/A</v>
      </c>
      <c r="AB95" s="65" t="str">
        <f t="shared" si="24"/>
        <v>No</v>
      </c>
      <c r="AC95" s="68" t="str">
        <f t="shared" si="25"/>
        <v>N/A</v>
      </c>
      <c r="AD95" s="65" t="str">
        <f t="shared" si="26"/>
        <v>No</v>
      </c>
      <c r="AE95" s="68" t="str">
        <f t="shared" si="27"/>
        <v>N/A</v>
      </c>
      <c r="AF95" s="66"/>
    </row>
    <row r="96" spans="1:32" hidden="1">
      <c r="A96" s="66" t="s">
        <v>8</v>
      </c>
      <c r="B96" s="66" t="s">
        <v>27</v>
      </c>
      <c r="C96" s="66" t="str" cm="1">
        <f t="array" ref="C96">_xlfn.IFNA(_xlfn.IFS(B96="Starter","Starters &amp; Sides",B96="Sides","Starters &amp; Sides"),B96)</f>
        <v>Mains</v>
      </c>
      <c r="D96" s="84" t="s">
        <v>333</v>
      </c>
      <c r="E96" s="74"/>
      <c r="F96" s="4"/>
      <c r="G96" s="4"/>
      <c r="H96" s="4"/>
      <c r="I96" s="4">
        <v>13.29</v>
      </c>
      <c r="J96" s="4">
        <v>13.29</v>
      </c>
      <c r="K96" s="15">
        <v>13.79</v>
      </c>
      <c r="L96" s="15">
        <v>13.79</v>
      </c>
      <c r="M96" s="15">
        <v>14.29</v>
      </c>
      <c r="N96" s="15">
        <v>14.29</v>
      </c>
      <c r="O96" s="15">
        <v>14.79</v>
      </c>
      <c r="P96" s="15">
        <v>14.89</v>
      </c>
      <c r="Q96" s="337">
        <v>14.99</v>
      </c>
      <c r="R96" s="15" t="str">
        <f t="shared" si="14"/>
        <v>Yes</v>
      </c>
      <c r="S96" s="15" t="str">
        <f t="shared" si="15"/>
        <v>No</v>
      </c>
      <c r="T96" s="221" t="str">
        <f t="shared" si="16"/>
        <v>Yes</v>
      </c>
      <c r="U96" s="223">
        <f t="shared" si="17"/>
        <v>6.7159167226327199E-3</v>
      </c>
      <c r="V96" s="221" t="str">
        <f t="shared" si="18"/>
        <v>Yes</v>
      </c>
      <c r="W96" s="223">
        <f t="shared" si="19"/>
        <v>1.3522650439486306E-2</v>
      </c>
      <c r="X96" s="221" t="str">
        <f t="shared" si="20"/>
        <v>Yes</v>
      </c>
      <c r="Y96" s="223">
        <f t="shared" si="21"/>
        <v>4.8985304408677433E-2</v>
      </c>
      <c r="Z96" s="222" t="str">
        <f t="shared" si="22"/>
        <v>Yes</v>
      </c>
      <c r="AA96" s="68">
        <f t="shared" si="23"/>
        <v>4.8985304408677433E-2</v>
      </c>
      <c r="AB96" s="65" t="str">
        <f t="shared" si="24"/>
        <v>Yes</v>
      </c>
      <c r="AC96" s="68">
        <f t="shared" si="25"/>
        <v>8.701957940536631E-2</v>
      </c>
      <c r="AD96" s="65" t="str">
        <f t="shared" si="26"/>
        <v>No</v>
      </c>
      <c r="AE96" s="68" t="str">
        <f t="shared" si="27"/>
        <v>N/A</v>
      </c>
      <c r="AF96" s="66"/>
    </row>
    <row r="97" spans="1:32">
      <c r="A97" s="66" t="s">
        <v>8</v>
      </c>
      <c r="B97" s="66" t="s">
        <v>86</v>
      </c>
      <c r="C97" s="66" t="str" cm="1">
        <f t="array" ref="C97">_xlfn.IFNA(_xlfn.IFS(B97="Starter","Starters &amp; Sides",B97="Sides","Starters &amp; Sides"),B97)</f>
        <v>Starters &amp; Sides</v>
      </c>
      <c r="D97" s="84" t="s">
        <v>334</v>
      </c>
      <c r="E97" s="74"/>
      <c r="F97" s="4"/>
      <c r="G97" s="4"/>
      <c r="H97" s="4"/>
      <c r="I97" s="4"/>
      <c r="J97" s="4"/>
      <c r="K97" s="15"/>
      <c r="L97" s="15"/>
      <c r="M97" s="15">
        <v>2.79</v>
      </c>
      <c r="N97" s="15">
        <v>2.79</v>
      </c>
      <c r="O97" s="15">
        <v>2.79</v>
      </c>
      <c r="P97" s="15">
        <v>2.79</v>
      </c>
      <c r="Q97" s="337">
        <v>2.79</v>
      </c>
      <c r="R97" s="15" t="str">
        <f t="shared" si="14"/>
        <v>Yes</v>
      </c>
      <c r="S97" s="15" t="str">
        <f t="shared" si="15"/>
        <v>No</v>
      </c>
      <c r="T97" s="221" t="str">
        <f t="shared" si="16"/>
        <v>Yes</v>
      </c>
      <c r="U97" s="223">
        <f t="shared" si="17"/>
        <v>0</v>
      </c>
      <c r="V97" s="221" t="str">
        <f t="shared" si="18"/>
        <v>Yes</v>
      </c>
      <c r="W97" s="223">
        <f t="shared" si="19"/>
        <v>0</v>
      </c>
      <c r="X97" s="221" t="str">
        <f t="shared" si="20"/>
        <v>Yes</v>
      </c>
      <c r="Y97" s="223">
        <f t="shared" si="21"/>
        <v>0</v>
      </c>
      <c r="Z97" s="222" t="str">
        <f t="shared" si="22"/>
        <v>Yes</v>
      </c>
      <c r="AA97" s="68">
        <f t="shared" si="23"/>
        <v>0</v>
      </c>
      <c r="AB97" s="65" t="str">
        <f t="shared" si="24"/>
        <v>No</v>
      </c>
      <c r="AC97" s="68" t="str">
        <f t="shared" si="25"/>
        <v>N/A</v>
      </c>
      <c r="AD97" s="65" t="str">
        <f t="shared" si="26"/>
        <v>No</v>
      </c>
      <c r="AE97" s="68" t="str">
        <f t="shared" si="27"/>
        <v>N/A</v>
      </c>
      <c r="AF97" s="66"/>
    </row>
    <row r="98" spans="1:32">
      <c r="A98" s="66" t="s">
        <v>8</v>
      </c>
      <c r="B98" s="66" t="s">
        <v>86</v>
      </c>
      <c r="C98" s="66" t="str" cm="1">
        <f t="array" ref="C98">_xlfn.IFNA(_xlfn.IFS(B98="Starter","Starters &amp; Sides",B98="Sides","Starters &amp; Sides"),B98)</f>
        <v>Starters &amp; Sides</v>
      </c>
      <c r="D98" s="84" t="s">
        <v>335</v>
      </c>
      <c r="E98" s="74"/>
      <c r="F98" s="4"/>
      <c r="G98" s="4"/>
      <c r="H98" s="4"/>
      <c r="I98" s="4"/>
      <c r="J98" s="4"/>
      <c r="K98" s="15"/>
      <c r="L98" s="15"/>
      <c r="M98" s="15">
        <v>2</v>
      </c>
      <c r="N98" s="15">
        <v>2</v>
      </c>
      <c r="O98" s="15">
        <v>2</v>
      </c>
      <c r="P98" s="15"/>
      <c r="Q98" s="337"/>
      <c r="R98" s="15" t="str">
        <f t="shared" si="14"/>
        <v>No</v>
      </c>
      <c r="S98" s="15" t="str">
        <f t="shared" si="15"/>
        <v>No</v>
      </c>
      <c r="T98" s="221" t="str">
        <f t="shared" si="16"/>
        <v>No</v>
      </c>
      <c r="U98" s="223" t="str">
        <f t="shared" si="17"/>
        <v>N/A</v>
      </c>
      <c r="V98" s="221" t="str">
        <f t="shared" si="18"/>
        <v>No</v>
      </c>
      <c r="W98" s="223" t="str">
        <f t="shared" si="19"/>
        <v>N/A</v>
      </c>
      <c r="X98" s="221" t="str">
        <f t="shared" si="20"/>
        <v>No</v>
      </c>
      <c r="Y98" s="223" t="str">
        <f t="shared" si="21"/>
        <v>N/A</v>
      </c>
      <c r="Z98" s="222" t="str">
        <f t="shared" si="22"/>
        <v>No</v>
      </c>
      <c r="AA98" s="68" t="str">
        <f t="shared" si="23"/>
        <v>N/A</v>
      </c>
      <c r="AB98" s="65" t="str">
        <f t="shared" si="24"/>
        <v>No</v>
      </c>
      <c r="AC98" s="68" t="str">
        <f t="shared" si="25"/>
        <v>N/A</v>
      </c>
      <c r="AD98" s="65" t="str">
        <f t="shared" si="26"/>
        <v>No</v>
      </c>
      <c r="AE98" s="68" t="str">
        <f t="shared" si="27"/>
        <v>N/A</v>
      </c>
      <c r="AF98" s="66"/>
    </row>
    <row r="99" spans="1:32" hidden="1">
      <c r="A99" s="66" t="s">
        <v>8</v>
      </c>
      <c r="B99" s="66" t="s">
        <v>27</v>
      </c>
      <c r="C99" s="66" t="str" cm="1">
        <f t="array" ref="C99">_xlfn.IFNA(_xlfn.IFS(B99="Starter","Starters &amp; Sides",B99="Sides","Starters &amp; Sides"),B99)</f>
        <v>Mains</v>
      </c>
      <c r="D99" s="84" t="s">
        <v>336</v>
      </c>
      <c r="E99" s="74"/>
      <c r="F99" s="4"/>
      <c r="G99" s="4"/>
      <c r="H99" s="4">
        <v>13.79</v>
      </c>
      <c r="I99" s="4">
        <v>14.79</v>
      </c>
      <c r="J99" s="4">
        <v>14.79</v>
      </c>
      <c r="K99" s="15">
        <v>14.79</v>
      </c>
      <c r="L99" s="4">
        <v>14.79</v>
      </c>
      <c r="M99" s="4">
        <v>15.29</v>
      </c>
      <c r="N99" s="4">
        <v>15.29</v>
      </c>
      <c r="O99" s="15">
        <v>15.99</v>
      </c>
      <c r="P99" s="15">
        <v>15.99</v>
      </c>
      <c r="Q99" s="337">
        <v>15.99</v>
      </c>
      <c r="R99" s="15" t="str">
        <f t="shared" si="14"/>
        <v>Yes</v>
      </c>
      <c r="S99" s="15" t="str">
        <f t="shared" si="15"/>
        <v>No</v>
      </c>
      <c r="T99" s="221" t="str">
        <f t="shared" si="16"/>
        <v>Yes</v>
      </c>
      <c r="U99" s="223">
        <f t="shared" si="17"/>
        <v>0</v>
      </c>
      <c r="V99" s="221" t="str">
        <f t="shared" si="18"/>
        <v>Yes</v>
      </c>
      <c r="W99" s="223">
        <f t="shared" si="19"/>
        <v>0</v>
      </c>
      <c r="X99" s="221" t="str">
        <f t="shared" si="20"/>
        <v>Yes</v>
      </c>
      <c r="Y99" s="223">
        <f t="shared" si="21"/>
        <v>4.5781556572923598E-2</v>
      </c>
      <c r="Z99" s="222" t="str">
        <f t="shared" si="22"/>
        <v>Yes</v>
      </c>
      <c r="AA99" s="68">
        <f t="shared" si="23"/>
        <v>4.5781556572923598E-2</v>
      </c>
      <c r="AB99" s="65" t="str">
        <f t="shared" si="24"/>
        <v>Yes</v>
      </c>
      <c r="AC99" s="68">
        <f t="shared" si="25"/>
        <v>8.1135902636916946E-2</v>
      </c>
      <c r="AD99" s="65" t="str">
        <f t="shared" si="26"/>
        <v>No</v>
      </c>
      <c r="AE99" s="68" t="str">
        <f t="shared" si="27"/>
        <v>N/A</v>
      </c>
      <c r="AF99" s="66"/>
    </row>
    <row r="100" spans="1:32" hidden="1">
      <c r="A100" s="66" t="s">
        <v>8</v>
      </c>
      <c r="B100" s="66" t="s">
        <v>27</v>
      </c>
      <c r="C100" s="66" t="str" cm="1">
        <f t="array" ref="C100">_xlfn.IFNA(_xlfn.IFS(B100="Starter","Starters &amp; Sides",B100="Sides","Starters &amp; Sides"),B100)</f>
        <v>Mains</v>
      </c>
      <c r="D100" s="84" t="s">
        <v>337</v>
      </c>
      <c r="E100" s="74"/>
      <c r="F100" s="4"/>
      <c r="G100" s="4"/>
      <c r="H100" s="4">
        <v>14.99</v>
      </c>
      <c r="I100" s="4">
        <v>15.29</v>
      </c>
      <c r="J100" s="4">
        <v>15.29</v>
      </c>
      <c r="K100" s="15">
        <v>15.49</v>
      </c>
      <c r="L100" s="4">
        <v>15.49</v>
      </c>
      <c r="M100" s="4">
        <v>15.79</v>
      </c>
      <c r="N100" s="4">
        <v>16.29</v>
      </c>
      <c r="O100" s="15">
        <v>17.489999999999998</v>
      </c>
      <c r="P100" s="15">
        <v>17.489999999999998</v>
      </c>
      <c r="Q100" s="337">
        <v>17.489999999999998</v>
      </c>
      <c r="R100" s="15" t="str">
        <f t="shared" si="14"/>
        <v>Yes</v>
      </c>
      <c r="S100" s="15" t="str">
        <f t="shared" si="15"/>
        <v>No</v>
      </c>
      <c r="T100" s="221" t="str">
        <f t="shared" si="16"/>
        <v>Yes</v>
      </c>
      <c r="U100" s="223">
        <f t="shared" si="17"/>
        <v>0</v>
      </c>
      <c r="V100" s="221" t="str">
        <f t="shared" si="18"/>
        <v>Yes</v>
      </c>
      <c r="W100" s="223">
        <f t="shared" si="19"/>
        <v>0</v>
      </c>
      <c r="X100" s="221" t="str">
        <f t="shared" si="20"/>
        <v>Yes</v>
      </c>
      <c r="Y100" s="223">
        <f t="shared" si="21"/>
        <v>7.366482504604055E-2</v>
      </c>
      <c r="Z100" s="222" t="str">
        <f t="shared" si="22"/>
        <v>Yes</v>
      </c>
      <c r="AA100" s="68">
        <f t="shared" si="23"/>
        <v>0.10766307789740348</v>
      </c>
      <c r="AB100" s="65" t="str">
        <f t="shared" si="24"/>
        <v>Yes</v>
      </c>
      <c r="AC100" s="68">
        <f t="shared" si="25"/>
        <v>0.12911555842479006</v>
      </c>
      <c r="AD100" s="65" t="str">
        <f t="shared" si="26"/>
        <v>No</v>
      </c>
      <c r="AE100" s="68" t="str">
        <f t="shared" si="27"/>
        <v>N/A</v>
      </c>
      <c r="AF100" s="66"/>
    </row>
    <row r="101" spans="1:32">
      <c r="A101" s="66" t="s">
        <v>8</v>
      </c>
      <c r="B101" s="66" t="s">
        <v>86</v>
      </c>
      <c r="C101" s="66" t="str" cm="1">
        <f t="array" ref="C101">_xlfn.IFNA(_xlfn.IFS(B101="Starter","Starters &amp; Sides",B101="Sides","Starters &amp; Sides"),B101)</f>
        <v>Starters &amp; Sides</v>
      </c>
      <c r="D101" s="84" t="s">
        <v>338</v>
      </c>
      <c r="E101" s="74"/>
      <c r="F101" s="4"/>
      <c r="G101" s="4"/>
      <c r="H101" s="4"/>
      <c r="I101" s="4"/>
      <c r="J101" s="4"/>
      <c r="K101" s="15"/>
      <c r="L101" s="4"/>
      <c r="M101" s="4">
        <v>3.5</v>
      </c>
      <c r="N101" s="4">
        <v>3.5</v>
      </c>
      <c r="O101" s="4">
        <v>3.5</v>
      </c>
      <c r="P101" s="15">
        <v>3.5</v>
      </c>
      <c r="Q101" s="337">
        <v>3.5</v>
      </c>
      <c r="R101" s="15" t="str">
        <f t="shared" si="14"/>
        <v>Yes</v>
      </c>
      <c r="S101" s="15" t="str">
        <f t="shared" si="15"/>
        <v>No</v>
      </c>
      <c r="T101" s="221" t="str">
        <f t="shared" si="16"/>
        <v>Yes</v>
      </c>
      <c r="U101" s="223">
        <f t="shared" si="17"/>
        <v>0</v>
      </c>
      <c r="V101" s="221" t="str">
        <f t="shared" si="18"/>
        <v>Yes</v>
      </c>
      <c r="W101" s="223">
        <f t="shared" si="19"/>
        <v>0</v>
      </c>
      <c r="X101" s="221" t="str">
        <f t="shared" si="20"/>
        <v>Yes</v>
      </c>
      <c r="Y101" s="223">
        <f t="shared" si="21"/>
        <v>0</v>
      </c>
      <c r="Z101" s="222" t="str">
        <f t="shared" si="22"/>
        <v>Yes</v>
      </c>
      <c r="AA101" s="68">
        <f t="shared" si="23"/>
        <v>0</v>
      </c>
      <c r="AB101" s="65" t="str">
        <f t="shared" si="24"/>
        <v>No</v>
      </c>
      <c r="AC101" s="68" t="str">
        <f t="shared" si="25"/>
        <v>N/A</v>
      </c>
      <c r="AD101" s="65" t="str">
        <f t="shared" si="26"/>
        <v>No</v>
      </c>
      <c r="AE101" s="68" t="str">
        <f t="shared" si="27"/>
        <v>N/A</v>
      </c>
      <c r="AF101" s="66"/>
    </row>
    <row r="102" spans="1:32">
      <c r="A102" s="66" t="s">
        <v>8</v>
      </c>
      <c r="B102" s="66" t="s">
        <v>86</v>
      </c>
      <c r="C102" s="66" t="str" cm="1">
        <f t="array" ref="C102">_xlfn.IFNA(_xlfn.IFS(B102="Starter","Starters &amp; Sides",B102="Sides","Starters &amp; Sides"),B102)</f>
        <v>Starters &amp; Sides</v>
      </c>
      <c r="D102" s="84" t="s">
        <v>339</v>
      </c>
      <c r="E102" s="74"/>
      <c r="F102" s="4"/>
      <c r="G102" s="4"/>
      <c r="H102" s="4"/>
      <c r="I102" s="4"/>
      <c r="J102" s="4"/>
      <c r="K102" s="15"/>
      <c r="L102" s="4"/>
      <c r="M102" s="4">
        <v>2.4900000000000002</v>
      </c>
      <c r="N102" s="4">
        <v>2.4900000000000002</v>
      </c>
      <c r="O102" s="4">
        <v>2.4900000000000002</v>
      </c>
      <c r="P102" s="15">
        <v>2.4900000000000002</v>
      </c>
      <c r="Q102" s="337">
        <v>2.4900000000000002</v>
      </c>
      <c r="R102" s="15" t="str">
        <f t="shared" si="14"/>
        <v>Yes</v>
      </c>
      <c r="S102" s="15" t="str">
        <f t="shared" si="15"/>
        <v>No</v>
      </c>
      <c r="T102" s="221" t="str">
        <f t="shared" si="16"/>
        <v>Yes</v>
      </c>
      <c r="U102" s="223">
        <f t="shared" si="17"/>
        <v>0</v>
      </c>
      <c r="V102" s="221" t="str">
        <f t="shared" si="18"/>
        <v>Yes</v>
      </c>
      <c r="W102" s="223">
        <f t="shared" si="19"/>
        <v>0</v>
      </c>
      <c r="X102" s="221" t="str">
        <f t="shared" si="20"/>
        <v>Yes</v>
      </c>
      <c r="Y102" s="223">
        <f t="shared" si="21"/>
        <v>0</v>
      </c>
      <c r="Z102" s="222" t="str">
        <f t="shared" si="22"/>
        <v>Yes</v>
      </c>
      <c r="AA102" s="68">
        <f t="shared" si="23"/>
        <v>0</v>
      </c>
      <c r="AB102" s="65" t="str">
        <f t="shared" si="24"/>
        <v>No</v>
      </c>
      <c r="AC102" s="68" t="str">
        <f t="shared" si="25"/>
        <v>N/A</v>
      </c>
      <c r="AD102" s="65" t="str">
        <f t="shared" si="26"/>
        <v>No</v>
      </c>
      <c r="AE102" s="68" t="str">
        <f t="shared" si="27"/>
        <v>N/A</v>
      </c>
      <c r="AF102" s="66"/>
    </row>
    <row r="103" spans="1:32" hidden="1">
      <c r="A103" s="66" t="s">
        <v>8</v>
      </c>
      <c r="B103" s="66" t="s">
        <v>27</v>
      </c>
      <c r="C103" s="66" t="str" cm="1">
        <f t="array" ref="C103">_xlfn.IFNA(_xlfn.IFS(B103="Starter","Starters &amp; Sides",B103="Sides","Starters &amp; Sides"),B103)</f>
        <v>Mains</v>
      </c>
      <c r="D103" s="84" t="s">
        <v>340</v>
      </c>
      <c r="E103" s="74"/>
      <c r="F103" s="4"/>
      <c r="G103" s="4"/>
      <c r="H103" s="4">
        <v>14.99</v>
      </c>
      <c r="I103" s="4"/>
      <c r="J103" s="4"/>
      <c r="K103" s="15"/>
      <c r="L103" s="4"/>
      <c r="M103" s="4"/>
      <c r="N103" s="4"/>
      <c r="O103" s="15"/>
      <c r="P103" s="15"/>
      <c r="Q103" s="337"/>
      <c r="R103" s="15" t="str">
        <f t="shared" si="14"/>
        <v>No</v>
      </c>
      <c r="S103" s="15" t="str">
        <f t="shared" si="15"/>
        <v>No</v>
      </c>
      <c r="T103" s="221" t="str">
        <f t="shared" si="16"/>
        <v>No</v>
      </c>
      <c r="U103" s="223" t="str">
        <f t="shared" si="17"/>
        <v>N/A</v>
      </c>
      <c r="V103" s="221" t="str">
        <f t="shared" si="18"/>
        <v>No</v>
      </c>
      <c r="W103" s="223" t="str">
        <f t="shared" si="19"/>
        <v>N/A</v>
      </c>
      <c r="X103" s="221" t="str">
        <f t="shared" si="20"/>
        <v>No</v>
      </c>
      <c r="Y103" s="223" t="str">
        <f t="shared" si="21"/>
        <v>N/A</v>
      </c>
      <c r="Z103" s="222" t="str">
        <f t="shared" si="22"/>
        <v>No</v>
      </c>
      <c r="AA103" s="68" t="str">
        <f t="shared" si="23"/>
        <v>N/A</v>
      </c>
      <c r="AB103" s="65" t="str">
        <f t="shared" si="24"/>
        <v>No</v>
      </c>
      <c r="AC103" s="68" t="str">
        <f t="shared" si="25"/>
        <v>N/A</v>
      </c>
      <c r="AD103" s="65" t="str">
        <f t="shared" si="26"/>
        <v>No</v>
      </c>
      <c r="AE103" s="68" t="str">
        <f t="shared" si="27"/>
        <v>N/A</v>
      </c>
      <c r="AF103" s="66"/>
    </row>
    <row r="104" spans="1:32" hidden="1">
      <c r="A104" s="66" t="s">
        <v>8</v>
      </c>
      <c r="B104" s="66" t="s">
        <v>27</v>
      </c>
      <c r="C104" s="66" t="str" cm="1">
        <f t="array" ref="C104">_xlfn.IFNA(_xlfn.IFS(B104="Starter","Starters &amp; Sides",B104="Sides","Starters &amp; Sides"),B104)</f>
        <v>Mains</v>
      </c>
      <c r="D104" s="84" t="s">
        <v>341</v>
      </c>
      <c r="E104" s="74"/>
      <c r="F104" s="4"/>
      <c r="G104" s="4"/>
      <c r="H104" s="4">
        <v>14.99</v>
      </c>
      <c r="I104" s="4">
        <v>15.29</v>
      </c>
      <c r="J104" s="4">
        <v>15.29</v>
      </c>
      <c r="K104" s="15">
        <v>15.49</v>
      </c>
      <c r="L104" s="15">
        <v>15.49</v>
      </c>
      <c r="M104" s="15">
        <v>15.79</v>
      </c>
      <c r="N104" s="15">
        <v>16.29</v>
      </c>
      <c r="O104" s="15">
        <v>16.989999999999998</v>
      </c>
      <c r="P104" s="15">
        <v>16.989999999999998</v>
      </c>
      <c r="Q104" s="337">
        <v>16.989999999999998</v>
      </c>
      <c r="R104" s="15" t="str">
        <f t="shared" si="14"/>
        <v>Yes</v>
      </c>
      <c r="S104" s="15" t="str">
        <f t="shared" si="15"/>
        <v>No</v>
      </c>
      <c r="T104" s="221" t="str">
        <f t="shared" si="16"/>
        <v>Yes</v>
      </c>
      <c r="U104" s="223">
        <f t="shared" si="17"/>
        <v>0</v>
      </c>
      <c r="V104" s="221" t="str">
        <f t="shared" si="18"/>
        <v>Yes</v>
      </c>
      <c r="W104" s="223">
        <f t="shared" si="19"/>
        <v>0</v>
      </c>
      <c r="X104" s="221" t="str">
        <f t="shared" si="20"/>
        <v>Yes</v>
      </c>
      <c r="Y104" s="223">
        <f t="shared" si="21"/>
        <v>4.2971147943523524E-2</v>
      </c>
      <c r="Z104" s="222" t="str">
        <f t="shared" si="22"/>
        <v>Yes</v>
      </c>
      <c r="AA104" s="68">
        <f t="shared" si="23"/>
        <v>7.59974667511083E-2</v>
      </c>
      <c r="AB104" s="65" t="str">
        <f t="shared" si="24"/>
        <v>Yes</v>
      </c>
      <c r="AC104" s="68">
        <f t="shared" si="25"/>
        <v>9.6836668818592431E-2</v>
      </c>
      <c r="AD104" s="65" t="str">
        <f t="shared" si="26"/>
        <v>No</v>
      </c>
      <c r="AE104" s="68" t="str">
        <f t="shared" si="27"/>
        <v>N/A</v>
      </c>
      <c r="AF104" s="66"/>
    </row>
    <row r="105" spans="1:32">
      <c r="A105" s="66" t="s">
        <v>8</v>
      </c>
      <c r="B105" s="66" t="s">
        <v>86</v>
      </c>
      <c r="C105" s="66" t="str" cm="1">
        <f t="array" ref="C105">_xlfn.IFNA(_xlfn.IFS(B105="Starter","Starters &amp; Sides",B105="Sides","Starters &amp; Sides"),B105)</f>
        <v>Starters &amp; Sides</v>
      </c>
      <c r="D105" s="84" t="s">
        <v>342</v>
      </c>
      <c r="E105" s="74"/>
      <c r="F105" s="4"/>
      <c r="G105" s="4"/>
      <c r="H105" s="4"/>
      <c r="I105" s="4"/>
      <c r="J105" s="4"/>
      <c r="K105" s="15"/>
      <c r="L105" s="15"/>
      <c r="M105" s="15">
        <v>0.8</v>
      </c>
      <c r="N105" s="15">
        <v>0.8</v>
      </c>
      <c r="O105" s="15">
        <v>0.8</v>
      </c>
      <c r="P105" s="15">
        <v>0.8</v>
      </c>
      <c r="Q105" s="337">
        <v>1</v>
      </c>
      <c r="R105" s="15" t="str">
        <f t="shared" si="14"/>
        <v>Yes</v>
      </c>
      <c r="S105" s="15" t="str">
        <f t="shared" si="15"/>
        <v>No</v>
      </c>
      <c r="T105" s="221" t="str">
        <f t="shared" si="16"/>
        <v>Yes</v>
      </c>
      <c r="U105" s="223">
        <f t="shared" si="17"/>
        <v>0.25</v>
      </c>
      <c r="V105" s="221" t="str">
        <f t="shared" si="18"/>
        <v>Yes</v>
      </c>
      <c r="W105" s="223">
        <f t="shared" si="19"/>
        <v>0.25</v>
      </c>
      <c r="X105" s="221" t="str">
        <f t="shared" si="20"/>
        <v>Yes</v>
      </c>
      <c r="Y105" s="223">
        <f t="shared" si="21"/>
        <v>0.25</v>
      </c>
      <c r="Z105" s="222" t="str">
        <f t="shared" si="22"/>
        <v>Yes</v>
      </c>
      <c r="AA105" s="68">
        <f t="shared" si="23"/>
        <v>0.25</v>
      </c>
      <c r="AB105" s="65" t="str">
        <f t="shared" si="24"/>
        <v>No</v>
      </c>
      <c r="AC105" s="68" t="str">
        <f t="shared" si="25"/>
        <v>N/A</v>
      </c>
      <c r="AD105" s="65" t="str">
        <f t="shared" si="26"/>
        <v>No</v>
      </c>
      <c r="AE105" s="68" t="str">
        <f t="shared" si="27"/>
        <v>N/A</v>
      </c>
      <c r="AF105" s="66"/>
    </row>
    <row r="106" spans="1:32" hidden="1">
      <c r="A106" s="66" t="s">
        <v>8</v>
      </c>
      <c r="B106" s="66" t="s">
        <v>27</v>
      </c>
      <c r="C106" s="66" t="str" cm="1">
        <f t="array" ref="C106">_xlfn.IFNA(_xlfn.IFS(B106="Starter","Starters &amp; Sides",B106="Sides","Starters &amp; Sides"),B106)</f>
        <v>Mains</v>
      </c>
      <c r="D106" s="84" t="s">
        <v>343</v>
      </c>
      <c r="E106" s="74">
        <v>14.99</v>
      </c>
      <c r="F106" s="4">
        <v>15.29</v>
      </c>
      <c r="G106" s="4"/>
      <c r="H106" s="4"/>
      <c r="I106" s="4"/>
      <c r="J106" s="4"/>
      <c r="K106" s="15"/>
      <c r="L106" s="4"/>
      <c r="M106" s="4"/>
      <c r="N106" s="4"/>
      <c r="O106" s="15"/>
      <c r="P106" s="15"/>
      <c r="Q106" s="337"/>
      <c r="R106" s="15" t="str">
        <f t="shared" si="14"/>
        <v>No</v>
      </c>
      <c r="S106" s="15" t="str">
        <f t="shared" si="15"/>
        <v>No</v>
      </c>
      <c r="T106" s="221" t="str">
        <f t="shared" si="16"/>
        <v>No</v>
      </c>
      <c r="U106" s="223" t="str">
        <f t="shared" si="17"/>
        <v>N/A</v>
      </c>
      <c r="V106" s="221"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idden="1">
      <c r="A107" s="66" t="s">
        <v>8</v>
      </c>
      <c r="B107" s="66" t="s">
        <v>27</v>
      </c>
      <c r="C107" s="66" t="str" cm="1">
        <f t="array" ref="C107">_xlfn.IFNA(_xlfn.IFS(B107="Starter","Starters &amp; Sides",B107="Sides","Starters &amp; Sides"),B107)</f>
        <v>Mains</v>
      </c>
      <c r="D107" s="84" t="s">
        <v>344</v>
      </c>
      <c r="E107" s="74"/>
      <c r="F107" s="4"/>
      <c r="G107" s="4"/>
      <c r="H107" s="4">
        <v>16.29</v>
      </c>
      <c r="I107" s="4">
        <v>17.29</v>
      </c>
      <c r="J107" s="4">
        <v>17.29</v>
      </c>
      <c r="K107" s="15">
        <v>17.489999999999998</v>
      </c>
      <c r="L107" s="15">
        <v>17.489999999999998</v>
      </c>
      <c r="M107" s="4">
        <v>18.489999999999998</v>
      </c>
      <c r="N107" s="4">
        <v>18.989999999999998</v>
      </c>
      <c r="O107" s="15">
        <v>18.989999999999998</v>
      </c>
      <c r="P107" s="15">
        <v>18.989999999999998</v>
      </c>
      <c r="Q107" s="337">
        <v>18.989999999999998</v>
      </c>
      <c r="R107" s="15" t="str">
        <f t="shared" si="14"/>
        <v>Yes</v>
      </c>
      <c r="S107" s="15" t="str">
        <f t="shared" si="15"/>
        <v>No</v>
      </c>
      <c r="T107" s="221" t="str">
        <f t="shared" si="16"/>
        <v>Yes</v>
      </c>
      <c r="U107" s="223">
        <f t="shared" si="17"/>
        <v>0</v>
      </c>
      <c r="V107" s="221" t="str">
        <f t="shared" si="18"/>
        <v>Yes</v>
      </c>
      <c r="W107" s="223">
        <f t="shared" si="19"/>
        <v>0</v>
      </c>
      <c r="X107" s="221" t="str">
        <f t="shared" si="20"/>
        <v>Yes</v>
      </c>
      <c r="Y107" s="223">
        <f t="shared" si="21"/>
        <v>0</v>
      </c>
      <c r="Z107" s="222" t="str">
        <f t="shared" si="22"/>
        <v>Yes</v>
      </c>
      <c r="AA107" s="68">
        <f t="shared" si="23"/>
        <v>2.7041644131963194E-2</v>
      </c>
      <c r="AB107" s="65" t="str">
        <f t="shared" si="24"/>
        <v>Yes</v>
      </c>
      <c r="AC107" s="68">
        <f t="shared" si="25"/>
        <v>8.5763293310463062E-2</v>
      </c>
      <c r="AD107" s="65" t="str">
        <f t="shared" si="26"/>
        <v>No</v>
      </c>
      <c r="AE107" s="68" t="str">
        <f t="shared" si="27"/>
        <v>N/A</v>
      </c>
      <c r="AF107" s="66"/>
    </row>
    <row r="108" spans="1:32" hidden="1">
      <c r="A108" s="66" t="s">
        <v>8</v>
      </c>
      <c r="B108" s="66" t="s">
        <v>27</v>
      </c>
      <c r="C108" s="66" t="str" cm="1">
        <f t="array" ref="C108">_xlfn.IFNA(_xlfn.IFS(B108="Starter","Starters &amp; Sides",B108="Sides","Starters &amp; Sides"),B108)</f>
        <v>Mains</v>
      </c>
      <c r="D108" s="84" t="s">
        <v>345</v>
      </c>
      <c r="E108" s="74"/>
      <c r="F108" s="4"/>
      <c r="G108" s="4"/>
      <c r="H108" s="4"/>
      <c r="I108" s="4">
        <v>16.29</v>
      </c>
      <c r="J108" s="4">
        <v>16.79</v>
      </c>
      <c r="K108" s="15"/>
      <c r="L108" s="4"/>
      <c r="M108" s="4"/>
      <c r="N108" s="4"/>
      <c r="O108" s="15"/>
      <c r="P108" s="15"/>
      <c r="Q108" s="337"/>
      <c r="R108" s="15" t="str">
        <f t="shared" si="14"/>
        <v>No</v>
      </c>
      <c r="S108" s="15" t="str">
        <f t="shared" si="15"/>
        <v>No</v>
      </c>
      <c r="T108" s="221" t="str">
        <f t="shared" si="16"/>
        <v>No</v>
      </c>
      <c r="U108" s="223" t="str">
        <f t="shared" si="17"/>
        <v>N/A</v>
      </c>
      <c r="V108" s="221" t="str">
        <f t="shared" si="18"/>
        <v>No</v>
      </c>
      <c r="W108" s="223" t="str">
        <f t="shared" si="19"/>
        <v>N/A</v>
      </c>
      <c r="X108" s="221" t="str">
        <f t="shared" si="20"/>
        <v>No</v>
      </c>
      <c r="Y108" s="223" t="str">
        <f t="shared" si="21"/>
        <v>N/A</v>
      </c>
      <c r="Z108" s="222" t="str">
        <f t="shared" si="22"/>
        <v>No</v>
      </c>
      <c r="AA108" s="68" t="str">
        <f t="shared" si="23"/>
        <v>N/A</v>
      </c>
      <c r="AB108" s="65" t="str">
        <f t="shared" si="24"/>
        <v>No</v>
      </c>
      <c r="AC108" s="68" t="str">
        <f t="shared" si="25"/>
        <v>N/A</v>
      </c>
      <c r="AD108" s="65" t="str">
        <f t="shared" si="26"/>
        <v>No</v>
      </c>
      <c r="AE108" s="68" t="str">
        <f t="shared" si="27"/>
        <v>N/A</v>
      </c>
      <c r="AF108" s="66"/>
    </row>
    <row r="109" spans="1:32" hidden="1">
      <c r="A109" s="66" t="s">
        <v>8</v>
      </c>
      <c r="B109" s="66" t="s">
        <v>27</v>
      </c>
      <c r="C109" s="66" t="str" cm="1">
        <f t="array" ref="C109">_xlfn.IFNA(_xlfn.IFS(B109="Starter","Starters &amp; Sides",B109="Sides","Starters &amp; Sides"),B109)</f>
        <v>Mains</v>
      </c>
      <c r="D109" s="84" t="s">
        <v>346</v>
      </c>
      <c r="E109" s="74"/>
      <c r="F109" s="4"/>
      <c r="G109" s="4"/>
      <c r="H109" s="4"/>
      <c r="I109" s="4"/>
      <c r="J109" s="4"/>
      <c r="K109" s="15">
        <v>19.989999999999998</v>
      </c>
      <c r="L109" s="4">
        <v>19.989999999999998</v>
      </c>
      <c r="M109" s="4">
        <v>20.99</v>
      </c>
      <c r="N109" s="4">
        <v>21.49</v>
      </c>
      <c r="O109" s="15">
        <v>22.49</v>
      </c>
      <c r="P109" s="15">
        <v>22.49</v>
      </c>
      <c r="Q109" s="337">
        <v>22.49</v>
      </c>
      <c r="R109" s="15" t="str">
        <f t="shared" si="14"/>
        <v>Yes</v>
      </c>
      <c r="S109" s="15" t="str">
        <f t="shared" si="15"/>
        <v>No</v>
      </c>
      <c r="T109" s="221" t="str">
        <f t="shared" si="16"/>
        <v>Yes</v>
      </c>
      <c r="U109" s="223">
        <f t="shared" si="17"/>
        <v>0</v>
      </c>
      <c r="V109" s="221" t="str">
        <f t="shared" si="18"/>
        <v>Yes</v>
      </c>
      <c r="W109" s="223">
        <f t="shared" si="19"/>
        <v>0</v>
      </c>
      <c r="X109" s="221" t="str">
        <f t="shared" si="20"/>
        <v>Yes</v>
      </c>
      <c r="Y109" s="223">
        <f t="shared" si="21"/>
        <v>4.6533271288971667E-2</v>
      </c>
      <c r="Z109" s="222" t="str">
        <f t="shared" si="22"/>
        <v>Yes</v>
      </c>
      <c r="AA109" s="68">
        <f t="shared" si="23"/>
        <v>7.1462601238685197E-2</v>
      </c>
      <c r="AB109" s="65" t="str">
        <f t="shared" si="24"/>
        <v>Yes</v>
      </c>
      <c r="AC109" s="68">
        <f t="shared" si="25"/>
        <v>0.12506253126563283</v>
      </c>
      <c r="AD109" s="65" t="str">
        <f t="shared" si="26"/>
        <v>No</v>
      </c>
      <c r="AE109" s="68" t="str">
        <f t="shared" si="27"/>
        <v>N/A</v>
      </c>
      <c r="AF109" s="66"/>
    </row>
    <row r="110" spans="1:32" hidden="1">
      <c r="A110" s="66" t="s">
        <v>8</v>
      </c>
      <c r="B110" s="66" t="s">
        <v>27</v>
      </c>
      <c r="C110" s="66" t="str" cm="1">
        <f t="array" ref="C110">_xlfn.IFNA(_xlfn.IFS(B110="Starter","Starters &amp; Sides",B110="Sides","Starters &amp; Sides"),B110)</f>
        <v>Mains</v>
      </c>
      <c r="D110" s="84" t="s">
        <v>347</v>
      </c>
      <c r="E110" s="74">
        <v>12.99</v>
      </c>
      <c r="F110" s="4">
        <v>14.29</v>
      </c>
      <c r="G110" s="4">
        <v>14.29</v>
      </c>
      <c r="H110" s="4">
        <v>14.59</v>
      </c>
      <c r="I110" s="4">
        <v>15.79</v>
      </c>
      <c r="J110" s="4">
        <v>15.79</v>
      </c>
      <c r="K110" s="15">
        <v>15.79</v>
      </c>
      <c r="L110" s="15">
        <v>15.79</v>
      </c>
      <c r="M110" s="15">
        <v>16.989999999999998</v>
      </c>
      <c r="N110" s="15">
        <v>17.489999999999998</v>
      </c>
      <c r="O110" s="15">
        <v>18.489999999999998</v>
      </c>
      <c r="P110" s="15">
        <v>18.489999999999998</v>
      </c>
      <c r="Q110" s="337">
        <v>18.989999999999998</v>
      </c>
      <c r="R110" s="15" t="str">
        <f t="shared" si="14"/>
        <v>Yes</v>
      </c>
      <c r="S110" s="15" t="str">
        <f t="shared" si="15"/>
        <v>No</v>
      </c>
      <c r="T110" s="221" t="str">
        <f t="shared" si="16"/>
        <v>Yes</v>
      </c>
      <c r="U110" s="223">
        <f t="shared" si="17"/>
        <v>2.7041644131963194E-2</v>
      </c>
      <c r="V110" s="221" t="str">
        <f t="shared" si="18"/>
        <v>Yes</v>
      </c>
      <c r="W110" s="223">
        <f t="shared" si="19"/>
        <v>2.7041644131963194E-2</v>
      </c>
      <c r="X110" s="221" t="str">
        <f t="shared" si="20"/>
        <v>Yes</v>
      </c>
      <c r="Y110" s="223">
        <f t="shared" si="21"/>
        <v>8.5763293310463062E-2</v>
      </c>
      <c r="Z110" s="222" t="str">
        <f t="shared" si="22"/>
        <v>Yes</v>
      </c>
      <c r="AA110" s="68">
        <f t="shared" si="23"/>
        <v>0.11771630370806352</v>
      </c>
      <c r="AB110" s="65" t="str">
        <f t="shared" si="24"/>
        <v>Yes</v>
      </c>
      <c r="AC110" s="68">
        <f t="shared" si="25"/>
        <v>0.2026599113362888</v>
      </c>
      <c r="AD110" s="65" t="str">
        <f t="shared" si="26"/>
        <v>Yes</v>
      </c>
      <c r="AE110" s="68">
        <f t="shared" si="27"/>
        <v>0.46189376443418007</v>
      </c>
      <c r="AF110" s="66"/>
    </row>
    <row r="111" spans="1:32" hidden="1">
      <c r="A111" s="66" t="s">
        <v>8</v>
      </c>
      <c r="B111" s="66" t="s">
        <v>27</v>
      </c>
      <c r="C111" s="66" t="str" cm="1">
        <f t="array" ref="C111">_xlfn.IFNA(_xlfn.IFS(B111="Starter","Starters &amp; Sides",B111="Sides","Starters &amp; Sides"),B111)</f>
        <v>Mains</v>
      </c>
      <c r="D111" s="84" t="s">
        <v>348</v>
      </c>
      <c r="E111" s="74"/>
      <c r="F111" s="4"/>
      <c r="G111" s="4"/>
      <c r="H111" s="4"/>
      <c r="I111" s="4"/>
      <c r="J111" s="4"/>
      <c r="K111" s="15"/>
      <c r="L111" s="15"/>
      <c r="M111" s="15">
        <v>16.29</v>
      </c>
      <c r="N111" s="15">
        <v>16.489999999999998</v>
      </c>
      <c r="O111" s="15">
        <v>17.29</v>
      </c>
      <c r="P111" s="15">
        <v>17.29</v>
      </c>
      <c r="Q111" s="337">
        <v>17.489999999999998</v>
      </c>
      <c r="R111" s="15" t="str">
        <f t="shared" ref="R111:R177" si="28">IF(COUNTA(Q111)=1,"Yes","No")</f>
        <v>Yes</v>
      </c>
      <c r="S111" s="15" t="str">
        <f t="shared" ref="S111:S177" si="29">IF(AND(T111="No",R111="Yes"),"Yes","No")</f>
        <v>No</v>
      </c>
      <c r="T111" s="221" t="str">
        <f t="shared" ref="T111:T177" si="30">IF(COUNTA(P111:Q111)=2,"Yes","No")</f>
        <v>Yes</v>
      </c>
      <c r="U111" s="223">
        <f t="shared" ref="U111:U177" si="31">IF(T111="Yes",Q111/P111-1,"N/A")</f>
        <v>1.1567379988432602E-2</v>
      </c>
      <c r="V111" s="221" t="str">
        <f t="shared" ref="V111:V177" si="32">IF(COUNTA(O111:Q111)=3,"Yes","No")</f>
        <v>Yes</v>
      </c>
      <c r="W111" s="223">
        <f t="shared" ref="W111:W177" si="33">IF(V111="Yes",Q111/O111-1,"N/A")</f>
        <v>1.1567379988432602E-2</v>
      </c>
      <c r="X111" s="221" t="str">
        <f t="shared" ref="X111:X177" si="34">IF(COUNTA(N111:Q111)=4,"Yes","No")</f>
        <v>Yes</v>
      </c>
      <c r="Y111" s="223">
        <f t="shared" ref="Y111:Y177" si="35">IF(X111="Yes",Q111/N111-1,"N/A")</f>
        <v>6.0642813826561559E-2</v>
      </c>
      <c r="Z111" s="222" t="str">
        <f t="shared" ref="Z111:Z177" si="36">IF(COUNTA(M111:Q111)=5,"Yes","No")</f>
        <v>Yes</v>
      </c>
      <c r="AA111" s="68">
        <f t="shared" ref="AA111:AA177" si="37">IF(Z111="Yes",Q111/M111-1,"N/A")</f>
        <v>7.366482504604055E-2</v>
      </c>
      <c r="AB111" s="65" t="str">
        <f t="shared" ref="AB111:AB177" si="38">IF(COUNTA(L111:Q111)=6,"Yes","No")</f>
        <v>No</v>
      </c>
      <c r="AC111" s="68" t="str">
        <f t="shared" ref="AC111:AC177" si="39">IF(AB111="Yes",Q111/L111-1,"N/A")</f>
        <v>N/A</v>
      </c>
      <c r="AD111" s="65" t="str">
        <f t="shared" ref="AD111:AD177" si="40">IF(COUNTA(E111:Q111)=13,"Yes","No")</f>
        <v>No</v>
      </c>
      <c r="AE111" s="68" t="str">
        <f t="shared" ref="AE111:AE177" si="41">IF(AD111="Yes",Q111/E111-1,"N/A")</f>
        <v>N/A</v>
      </c>
      <c r="AF111" s="66"/>
    </row>
    <row r="112" spans="1:32" hidden="1">
      <c r="A112" s="66" t="s">
        <v>8</v>
      </c>
      <c r="B112" s="66" t="s">
        <v>27</v>
      </c>
      <c r="C112" s="66" t="str" cm="1">
        <f t="array" ref="C112">_xlfn.IFNA(_xlfn.IFS(B112="Starter","Starters &amp; Sides",B112="Sides","Starters &amp; Sides"),B112)</f>
        <v>Mains</v>
      </c>
      <c r="D112" s="84" t="s">
        <v>349</v>
      </c>
      <c r="E112" s="74"/>
      <c r="F112" s="4"/>
      <c r="G112" s="4"/>
      <c r="H112" s="4">
        <v>12.99</v>
      </c>
      <c r="I112" s="4">
        <v>13.99</v>
      </c>
      <c r="J112" s="4">
        <v>13.99</v>
      </c>
      <c r="K112" s="15">
        <v>14.29</v>
      </c>
      <c r="L112" s="15">
        <v>14.29</v>
      </c>
      <c r="M112" s="15">
        <v>14.99</v>
      </c>
      <c r="N112" s="15">
        <v>15.49</v>
      </c>
      <c r="O112" s="15">
        <v>16.29</v>
      </c>
      <c r="P112" s="15">
        <v>16.29</v>
      </c>
      <c r="Q112" s="337">
        <v>16.79</v>
      </c>
      <c r="R112" s="15" t="str">
        <f t="shared" si="28"/>
        <v>Yes</v>
      </c>
      <c r="S112" s="15" t="str">
        <f t="shared" si="29"/>
        <v>No</v>
      </c>
      <c r="T112" s="221" t="str">
        <f t="shared" si="30"/>
        <v>Yes</v>
      </c>
      <c r="U112" s="223">
        <f t="shared" si="31"/>
        <v>3.0693677102516803E-2</v>
      </c>
      <c r="V112" s="221" t="str">
        <f t="shared" si="32"/>
        <v>Yes</v>
      </c>
      <c r="W112" s="223">
        <f t="shared" si="33"/>
        <v>3.0693677102516803E-2</v>
      </c>
      <c r="X112" s="221" t="str">
        <f t="shared" si="34"/>
        <v>Yes</v>
      </c>
      <c r="Y112" s="223">
        <f t="shared" si="35"/>
        <v>8.3925112976113603E-2</v>
      </c>
      <c r="Z112" s="222" t="str">
        <f t="shared" si="36"/>
        <v>Yes</v>
      </c>
      <c r="AA112" s="68">
        <f t="shared" si="37"/>
        <v>0.12008005336891259</v>
      </c>
      <c r="AB112" s="65" t="str">
        <f t="shared" si="38"/>
        <v>Yes</v>
      </c>
      <c r="AC112" s="68">
        <f t="shared" si="39"/>
        <v>0.17494751574527645</v>
      </c>
      <c r="AD112" s="65" t="str">
        <f t="shared" si="40"/>
        <v>No</v>
      </c>
      <c r="AE112" s="68" t="str">
        <f t="shared" si="41"/>
        <v>N/A</v>
      </c>
      <c r="AF112" s="66"/>
    </row>
    <row r="113" spans="1:32" hidden="1">
      <c r="A113" s="66" t="s">
        <v>8</v>
      </c>
      <c r="B113" s="66" t="s">
        <v>27</v>
      </c>
      <c r="C113" s="66" t="str" cm="1">
        <f t="array" ref="C113">_xlfn.IFNA(_xlfn.IFS(B113="Starter","Starters &amp; Sides",B113="Sides","Starters &amp; Sides"),B113)</f>
        <v>Mains</v>
      </c>
      <c r="D113" s="84" t="s">
        <v>350</v>
      </c>
      <c r="E113" s="74"/>
      <c r="F113" s="4"/>
      <c r="G113" s="4"/>
      <c r="H113" s="4">
        <v>10.59</v>
      </c>
      <c r="I113" s="4">
        <v>11.49</v>
      </c>
      <c r="J113" s="4">
        <v>11.49</v>
      </c>
      <c r="K113" s="15">
        <v>11.49</v>
      </c>
      <c r="L113" s="15">
        <v>11.49</v>
      </c>
      <c r="M113" s="15">
        <v>12.29</v>
      </c>
      <c r="N113" s="15">
        <v>12.49</v>
      </c>
      <c r="O113" s="15">
        <v>13.29</v>
      </c>
      <c r="P113" s="15">
        <v>13.29</v>
      </c>
      <c r="Q113" s="337">
        <v>13.49</v>
      </c>
      <c r="R113" s="15" t="str">
        <f t="shared" si="28"/>
        <v>Yes</v>
      </c>
      <c r="S113" s="15" t="str">
        <f t="shared" si="29"/>
        <v>No</v>
      </c>
      <c r="T113" s="221" t="str">
        <f t="shared" si="30"/>
        <v>Yes</v>
      </c>
      <c r="U113" s="223">
        <f t="shared" si="31"/>
        <v>1.5048908954100826E-2</v>
      </c>
      <c r="V113" s="221" t="str">
        <f t="shared" si="32"/>
        <v>Yes</v>
      </c>
      <c r="W113" s="223">
        <f t="shared" si="33"/>
        <v>1.5048908954100826E-2</v>
      </c>
      <c r="X113" s="221" t="str">
        <f t="shared" si="34"/>
        <v>Yes</v>
      </c>
      <c r="Y113" s="223">
        <f t="shared" si="35"/>
        <v>8.0064051240992695E-2</v>
      </c>
      <c r="Z113" s="222" t="str">
        <f t="shared" si="36"/>
        <v>Yes</v>
      </c>
      <c r="AA113" s="68">
        <f t="shared" si="37"/>
        <v>9.76403580146461E-2</v>
      </c>
      <c r="AB113" s="65" t="str">
        <f t="shared" si="38"/>
        <v>Yes</v>
      </c>
      <c r="AC113" s="68">
        <f t="shared" si="39"/>
        <v>0.17406440382941679</v>
      </c>
      <c r="AD113" s="65" t="str">
        <f t="shared" si="40"/>
        <v>No</v>
      </c>
      <c r="AE113" s="68" t="str">
        <f t="shared" si="41"/>
        <v>N/A</v>
      </c>
      <c r="AF113" s="66"/>
    </row>
    <row r="114" spans="1:32" hidden="1">
      <c r="A114" s="66" t="s">
        <v>8</v>
      </c>
      <c r="B114" s="66" t="s">
        <v>27</v>
      </c>
      <c r="C114" s="66" t="str" cm="1">
        <f t="array" ref="C114">_xlfn.IFNA(_xlfn.IFS(B114="Starter","Starters &amp; Sides",B114="Sides","Starters &amp; Sides"),B114)</f>
        <v>Mains</v>
      </c>
      <c r="D114" s="84" t="s">
        <v>351</v>
      </c>
      <c r="E114" s="74"/>
      <c r="F114" s="4"/>
      <c r="G114" s="4"/>
      <c r="H114" s="4">
        <v>15.29</v>
      </c>
      <c r="I114" s="4">
        <v>16.29</v>
      </c>
      <c r="J114" s="4">
        <v>16.29</v>
      </c>
      <c r="K114" s="15">
        <v>16.489999999999998</v>
      </c>
      <c r="L114" s="4">
        <v>16.489999999999998</v>
      </c>
      <c r="M114" s="4">
        <v>17.29</v>
      </c>
      <c r="N114" s="4">
        <v>17.489999999999998</v>
      </c>
      <c r="O114" s="15">
        <v>17.989999999999998</v>
      </c>
      <c r="P114" s="15">
        <v>17.989999999999998</v>
      </c>
      <c r="Q114" s="337">
        <v>18.489999999999998</v>
      </c>
      <c r="R114" s="15" t="str">
        <f t="shared" si="28"/>
        <v>Yes</v>
      </c>
      <c r="S114" s="15" t="str">
        <f t="shared" si="29"/>
        <v>No</v>
      </c>
      <c r="T114" s="221" t="str">
        <f t="shared" si="30"/>
        <v>Yes</v>
      </c>
      <c r="U114" s="223">
        <f t="shared" si="31"/>
        <v>2.7793218454696955E-2</v>
      </c>
      <c r="V114" s="221" t="str">
        <f t="shared" si="32"/>
        <v>Yes</v>
      </c>
      <c r="W114" s="223">
        <f t="shared" si="33"/>
        <v>2.7793218454696955E-2</v>
      </c>
      <c r="X114" s="221" t="str">
        <f t="shared" si="34"/>
        <v>Yes</v>
      </c>
      <c r="Y114" s="223">
        <f t="shared" si="35"/>
        <v>5.717552887364219E-2</v>
      </c>
      <c r="Z114" s="222" t="str">
        <f t="shared" si="36"/>
        <v>Yes</v>
      </c>
      <c r="AA114" s="68">
        <f t="shared" si="37"/>
        <v>6.9404279930595614E-2</v>
      </c>
      <c r="AB114" s="65" t="str">
        <f t="shared" si="38"/>
        <v>Yes</v>
      </c>
      <c r="AC114" s="68">
        <f t="shared" si="39"/>
        <v>0.12128562765312312</v>
      </c>
      <c r="AD114" s="65" t="str">
        <f t="shared" si="40"/>
        <v>No</v>
      </c>
      <c r="AE114" s="68" t="str">
        <f t="shared" si="41"/>
        <v>N/A</v>
      </c>
      <c r="AF114" s="66"/>
    </row>
    <row r="115" spans="1:32" hidden="1">
      <c r="A115" s="66" t="s">
        <v>8</v>
      </c>
      <c r="B115" s="66" t="s">
        <v>27</v>
      </c>
      <c r="C115" s="66" t="str" cm="1">
        <f t="array" ref="C115">_xlfn.IFNA(_xlfn.IFS(B115="Starter","Starters &amp; Sides",B115="Sides","Starters &amp; Sides"),B115)</f>
        <v>Mains</v>
      </c>
      <c r="D115" s="84" t="s">
        <v>352</v>
      </c>
      <c r="E115" s="74"/>
      <c r="F115" s="4"/>
      <c r="G115" s="4"/>
      <c r="H115" s="4">
        <v>12.59</v>
      </c>
      <c r="I115" s="4">
        <v>13.49</v>
      </c>
      <c r="J115" s="4">
        <v>13.49</v>
      </c>
      <c r="K115" s="15">
        <v>13.49</v>
      </c>
      <c r="L115" s="15">
        <v>13.49</v>
      </c>
      <c r="M115" s="15">
        <v>14.49</v>
      </c>
      <c r="N115" s="15">
        <v>14.49</v>
      </c>
      <c r="O115" s="15">
        <v>15.29</v>
      </c>
      <c r="P115" s="15">
        <v>15.29</v>
      </c>
      <c r="Q115" s="337">
        <v>15.69</v>
      </c>
      <c r="R115" s="15" t="str">
        <f t="shared" si="28"/>
        <v>Yes</v>
      </c>
      <c r="S115" s="15" t="str">
        <f t="shared" si="29"/>
        <v>No</v>
      </c>
      <c r="T115" s="221" t="str">
        <f t="shared" si="30"/>
        <v>Yes</v>
      </c>
      <c r="U115" s="223">
        <f t="shared" si="31"/>
        <v>2.6160889470242088E-2</v>
      </c>
      <c r="V115" s="221" t="str">
        <f t="shared" si="32"/>
        <v>Yes</v>
      </c>
      <c r="W115" s="223">
        <f t="shared" si="33"/>
        <v>2.6160889470242088E-2</v>
      </c>
      <c r="X115" s="221" t="str">
        <f t="shared" si="34"/>
        <v>Yes</v>
      </c>
      <c r="Y115" s="223">
        <f t="shared" si="35"/>
        <v>8.2815734989647893E-2</v>
      </c>
      <c r="Z115" s="222" t="str">
        <f t="shared" si="36"/>
        <v>Yes</v>
      </c>
      <c r="AA115" s="68">
        <f t="shared" si="37"/>
        <v>8.2815734989647893E-2</v>
      </c>
      <c r="AB115" s="65" t="str">
        <f t="shared" si="38"/>
        <v>Yes</v>
      </c>
      <c r="AC115" s="68">
        <f t="shared" si="39"/>
        <v>0.16308376575240913</v>
      </c>
      <c r="AD115" s="65" t="str">
        <f t="shared" si="40"/>
        <v>No</v>
      </c>
      <c r="AE115" s="68" t="str">
        <f t="shared" si="41"/>
        <v>N/A</v>
      </c>
      <c r="AF115" s="66"/>
    </row>
    <row r="116" spans="1:32" hidden="1">
      <c r="A116" s="66" t="s">
        <v>8</v>
      </c>
      <c r="B116" s="66" t="s">
        <v>27</v>
      </c>
      <c r="C116" s="66" t="str" cm="1">
        <f t="array" ref="C116">_xlfn.IFNA(_xlfn.IFS(B116="Starter","Starters &amp; Sides",B116="Sides","Starters &amp; Sides"),B116)</f>
        <v>Mains</v>
      </c>
      <c r="D116" s="84" t="s">
        <v>353</v>
      </c>
      <c r="E116" s="74"/>
      <c r="F116" s="4"/>
      <c r="G116" s="4"/>
      <c r="H116" s="4">
        <v>14.99</v>
      </c>
      <c r="I116" s="4">
        <v>15.99</v>
      </c>
      <c r="J116" s="4">
        <v>15.99</v>
      </c>
      <c r="K116" s="15">
        <v>16.29</v>
      </c>
      <c r="L116" s="15">
        <v>16.29</v>
      </c>
      <c r="M116" s="15"/>
      <c r="N116" s="15"/>
      <c r="O116" s="15"/>
      <c r="P116" s="15"/>
      <c r="Q116" s="337"/>
      <c r="R116" s="15" t="str">
        <f t="shared" si="28"/>
        <v>No</v>
      </c>
      <c r="S116" s="15" t="str">
        <f t="shared" si="29"/>
        <v>No</v>
      </c>
      <c r="T116" s="221" t="str">
        <f t="shared" si="30"/>
        <v>No</v>
      </c>
      <c r="U116" s="223" t="str">
        <f t="shared" si="31"/>
        <v>N/A</v>
      </c>
      <c r="V116" s="221" t="str">
        <f t="shared" si="32"/>
        <v>No</v>
      </c>
      <c r="W116" s="223" t="str">
        <f t="shared" si="33"/>
        <v>N/A</v>
      </c>
      <c r="X116" s="221" t="str">
        <f t="shared" si="34"/>
        <v>No</v>
      </c>
      <c r="Y116" s="223" t="str">
        <f t="shared" si="35"/>
        <v>N/A</v>
      </c>
      <c r="Z116" s="222" t="str">
        <f t="shared" si="36"/>
        <v>No</v>
      </c>
      <c r="AA116" s="68" t="str">
        <f t="shared" si="37"/>
        <v>N/A</v>
      </c>
      <c r="AB116" s="65" t="str">
        <f t="shared" si="38"/>
        <v>No</v>
      </c>
      <c r="AC116" s="68" t="str">
        <f t="shared" si="39"/>
        <v>N/A</v>
      </c>
      <c r="AD116" s="65" t="str">
        <f t="shared" si="40"/>
        <v>No</v>
      </c>
      <c r="AE116" s="68" t="str">
        <f t="shared" si="41"/>
        <v>N/A</v>
      </c>
      <c r="AF116" s="66"/>
    </row>
    <row r="117" spans="1:32" hidden="1">
      <c r="A117" s="66" t="s">
        <v>8</v>
      </c>
      <c r="B117" s="66" t="s">
        <v>27</v>
      </c>
      <c r="C117" s="66" t="str" cm="1">
        <f t="array" ref="C117">_xlfn.IFNA(_xlfn.IFS(B117="Starter","Starters &amp; Sides",B117="Sides","Starters &amp; Sides"),B117)</f>
        <v>Mains</v>
      </c>
      <c r="D117" s="84" t="s">
        <v>354</v>
      </c>
      <c r="E117" s="74"/>
      <c r="F117" s="4"/>
      <c r="G117" s="4"/>
      <c r="H117" s="4">
        <v>14.29</v>
      </c>
      <c r="I117" s="4"/>
      <c r="J117" s="4"/>
      <c r="K117" s="15"/>
      <c r="L117" s="4"/>
      <c r="M117" s="4"/>
      <c r="N117" s="4"/>
      <c r="O117" s="15"/>
      <c r="P117" s="15"/>
      <c r="Q117" s="337"/>
      <c r="R117" s="15" t="str">
        <f t="shared" si="28"/>
        <v>No</v>
      </c>
      <c r="S117" s="15" t="str">
        <f t="shared" si="29"/>
        <v>No</v>
      </c>
      <c r="T117" s="221" t="str">
        <f t="shared" si="30"/>
        <v>No</v>
      </c>
      <c r="U117" s="223" t="str">
        <f t="shared" si="31"/>
        <v>N/A</v>
      </c>
      <c r="V117" s="221" t="str">
        <f t="shared" si="32"/>
        <v>No</v>
      </c>
      <c r="W117" s="223" t="str">
        <f t="shared" si="33"/>
        <v>N/A</v>
      </c>
      <c r="X117" s="221" t="str">
        <f t="shared" si="34"/>
        <v>No</v>
      </c>
      <c r="Y117" s="223" t="str">
        <f t="shared" si="35"/>
        <v>N/A</v>
      </c>
      <c r="Z117" s="222" t="str">
        <f t="shared" si="36"/>
        <v>No</v>
      </c>
      <c r="AA117" s="68" t="str">
        <f t="shared" si="37"/>
        <v>N/A</v>
      </c>
      <c r="AB117" s="65" t="str">
        <f t="shared" si="38"/>
        <v>No</v>
      </c>
      <c r="AC117" s="68" t="str">
        <f t="shared" si="39"/>
        <v>N/A</v>
      </c>
      <c r="AD117" s="65" t="str">
        <f t="shared" si="40"/>
        <v>No</v>
      </c>
      <c r="AE117" s="68" t="str">
        <f t="shared" si="41"/>
        <v>N/A</v>
      </c>
      <c r="AF117" s="66"/>
    </row>
    <row r="118" spans="1:32" hidden="1">
      <c r="A118" s="66" t="s">
        <v>8</v>
      </c>
      <c r="B118" s="66" t="s">
        <v>27</v>
      </c>
      <c r="C118" s="66" t="str" cm="1">
        <f t="array" ref="C118">_xlfn.IFNA(_xlfn.IFS(B118="Starter","Starters &amp; Sides",B118="Sides","Starters &amp; Sides"),B118)</f>
        <v>Mains</v>
      </c>
      <c r="D118" s="84" t="s">
        <v>355</v>
      </c>
      <c r="E118" s="74"/>
      <c r="F118" s="4"/>
      <c r="G118" s="4"/>
      <c r="H118" s="4">
        <v>11.99</v>
      </c>
      <c r="I118" s="4">
        <v>12.79</v>
      </c>
      <c r="J118" s="4">
        <v>12.79</v>
      </c>
      <c r="K118" s="15">
        <v>13.29</v>
      </c>
      <c r="L118" s="15">
        <v>13.29</v>
      </c>
      <c r="M118" s="15">
        <v>13.99</v>
      </c>
      <c r="N118" s="15">
        <v>14.19</v>
      </c>
      <c r="O118" s="15">
        <v>14.99</v>
      </c>
      <c r="P118" s="15"/>
      <c r="Q118" s="337">
        <v>15.29</v>
      </c>
      <c r="R118" s="15" t="str">
        <f t="shared" si="28"/>
        <v>Yes</v>
      </c>
      <c r="S118" s="15" t="str">
        <f t="shared" si="29"/>
        <v>Yes</v>
      </c>
      <c r="T118" s="221" t="str">
        <f t="shared" si="30"/>
        <v>No</v>
      </c>
      <c r="U118" s="223" t="str">
        <f t="shared" si="31"/>
        <v>N/A</v>
      </c>
      <c r="V118" s="221" t="str">
        <f t="shared" si="32"/>
        <v>No</v>
      </c>
      <c r="W118" s="223" t="str">
        <f t="shared" si="33"/>
        <v>N/A</v>
      </c>
      <c r="X118" s="221" t="str">
        <f t="shared" si="34"/>
        <v>No</v>
      </c>
      <c r="Y118" s="223" t="str">
        <f t="shared" si="35"/>
        <v>N/A</v>
      </c>
      <c r="Z118" s="222" t="str">
        <f t="shared" si="36"/>
        <v>No</v>
      </c>
      <c r="AA118" s="68" t="str">
        <f t="shared" si="37"/>
        <v>N/A</v>
      </c>
      <c r="AB118" s="65" t="str">
        <f t="shared" si="38"/>
        <v>No</v>
      </c>
      <c r="AC118" s="68" t="str">
        <f t="shared" si="39"/>
        <v>N/A</v>
      </c>
      <c r="AD118" s="65" t="str">
        <f t="shared" si="40"/>
        <v>No</v>
      </c>
      <c r="AE118" s="68" t="str">
        <f t="shared" si="41"/>
        <v>N/A</v>
      </c>
      <c r="AF118" s="66"/>
    </row>
    <row r="119" spans="1:32" hidden="1">
      <c r="A119" s="66" t="s">
        <v>8</v>
      </c>
      <c r="B119" s="66" t="s">
        <v>27</v>
      </c>
      <c r="C119" s="66" t="str" cm="1">
        <f t="array" ref="C119">_xlfn.IFNA(_xlfn.IFS(B119="Starter","Starters &amp; Sides",B119="Sides","Starters &amp; Sides"),B119)</f>
        <v>Mains</v>
      </c>
      <c r="D119" s="84" t="s">
        <v>356</v>
      </c>
      <c r="E119" s="74"/>
      <c r="F119" s="4"/>
      <c r="G119" s="4"/>
      <c r="H119" s="4"/>
      <c r="I119" s="4"/>
      <c r="J119" s="4"/>
      <c r="K119" s="15"/>
      <c r="L119" s="15">
        <v>14.99</v>
      </c>
      <c r="M119" s="15"/>
      <c r="N119" s="15"/>
      <c r="O119" s="15"/>
      <c r="P119" s="15"/>
      <c r="Q119" s="337"/>
      <c r="R119" s="15" t="str">
        <f t="shared" si="28"/>
        <v>No</v>
      </c>
      <c r="S119" s="15" t="str">
        <f t="shared" si="29"/>
        <v>No</v>
      </c>
      <c r="T119" s="221" t="str">
        <f t="shared" si="30"/>
        <v>No</v>
      </c>
      <c r="U119" s="223" t="str">
        <f t="shared" si="31"/>
        <v>N/A</v>
      </c>
      <c r="V119" s="221" t="str">
        <f t="shared" si="32"/>
        <v>No</v>
      </c>
      <c r="W119" s="223" t="str">
        <f t="shared" si="33"/>
        <v>N/A</v>
      </c>
      <c r="X119" s="221" t="str">
        <f t="shared" si="34"/>
        <v>No</v>
      </c>
      <c r="Y119" s="223" t="str">
        <f t="shared" si="35"/>
        <v>N/A</v>
      </c>
      <c r="Z119" s="222" t="str">
        <f t="shared" si="36"/>
        <v>No</v>
      </c>
      <c r="AA119" s="68" t="str">
        <f t="shared" si="37"/>
        <v>N/A</v>
      </c>
      <c r="AB119" s="65" t="str">
        <f t="shared" si="38"/>
        <v>No</v>
      </c>
      <c r="AC119" s="68" t="str">
        <f t="shared" si="39"/>
        <v>N/A</v>
      </c>
      <c r="AD119" s="65" t="str">
        <f t="shared" si="40"/>
        <v>No</v>
      </c>
      <c r="AE119" s="68" t="str">
        <f t="shared" si="41"/>
        <v>N/A</v>
      </c>
      <c r="AF119" s="66"/>
    </row>
    <row r="120" spans="1:32" hidden="1">
      <c r="A120" s="66" t="s">
        <v>8</v>
      </c>
      <c r="B120" s="66" t="s">
        <v>27</v>
      </c>
      <c r="C120" s="66" t="str" cm="1">
        <f t="array" ref="C120">_xlfn.IFNA(_xlfn.IFS(B120="Starter","Starters &amp; Sides",B120="Sides","Starters &amp; Sides"),B120)</f>
        <v>Mains</v>
      </c>
      <c r="D120" s="84" t="s">
        <v>357</v>
      </c>
      <c r="E120" s="74"/>
      <c r="F120" s="4"/>
      <c r="G120" s="4"/>
      <c r="H120" s="4"/>
      <c r="I120" s="4"/>
      <c r="J120" s="4"/>
      <c r="K120" s="15"/>
      <c r="L120" s="15">
        <v>14.99</v>
      </c>
      <c r="M120" s="15"/>
      <c r="N120" s="15"/>
      <c r="O120" s="15"/>
      <c r="P120" s="15"/>
      <c r="Q120" s="337"/>
      <c r="R120" s="15" t="str">
        <f t="shared" si="28"/>
        <v>No</v>
      </c>
      <c r="S120" s="15" t="str">
        <f t="shared" si="29"/>
        <v>No</v>
      </c>
      <c r="T120" s="221" t="str">
        <f t="shared" si="30"/>
        <v>No</v>
      </c>
      <c r="U120" s="223" t="str">
        <f t="shared" si="31"/>
        <v>N/A</v>
      </c>
      <c r="V120" s="221" t="str">
        <f t="shared" si="32"/>
        <v>No</v>
      </c>
      <c r="W120" s="223" t="str">
        <f t="shared" si="33"/>
        <v>N/A</v>
      </c>
      <c r="X120" s="221" t="str">
        <f t="shared" si="34"/>
        <v>No</v>
      </c>
      <c r="Y120" s="223" t="str">
        <f t="shared" si="35"/>
        <v>N/A</v>
      </c>
      <c r="Z120" s="222" t="str">
        <f t="shared" si="36"/>
        <v>No</v>
      </c>
      <c r="AA120" s="68" t="str">
        <f t="shared" si="37"/>
        <v>N/A</v>
      </c>
      <c r="AB120" s="65" t="str">
        <f t="shared" si="38"/>
        <v>No</v>
      </c>
      <c r="AC120" s="68" t="str">
        <f t="shared" si="39"/>
        <v>N/A</v>
      </c>
      <c r="AD120" s="65" t="str">
        <f t="shared" si="40"/>
        <v>No</v>
      </c>
      <c r="AE120" s="68" t="str">
        <f t="shared" si="41"/>
        <v>N/A</v>
      </c>
      <c r="AF120" s="66"/>
    </row>
    <row r="121" spans="1:32" hidden="1">
      <c r="A121" s="66" t="s">
        <v>8</v>
      </c>
      <c r="B121" s="66" t="s">
        <v>27</v>
      </c>
      <c r="C121" s="66" t="str" cm="1">
        <f t="array" ref="C121">_xlfn.IFNA(_xlfn.IFS(B121="Starter","Starters &amp; Sides",B121="Sides","Starters &amp; Sides"),B121)</f>
        <v>Mains</v>
      </c>
      <c r="D121" s="84" t="s">
        <v>358</v>
      </c>
      <c r="E121" s="74"/>
      <c r="F121" s="4"/>
      <c r="G121" s="4"/>
      <c r="H121" s="4"/>
      <c r="I121" s="4"/>
      <c r="J121" s="4"/>
      <c r="K121" s="15"/>
      <c r="L121" s="15">
        <v>16.489999999999998</v>
      </c>
      <c r="M121" s="15"/>
      <c r="N121" s="15"/>
      <c r="O121" s="15"/>
      <c r="P121" s="15"/>
      <c r="Q121" s="337"/>
      <c r="R121" s="15" t="str">
        <f t="shared" si="28"/>
        <v>No</v>
      </c>
      <c r="S121" s="15" t="str">
        <f t="shared" si="29"/>
        <v>No</v>
      </c>
      <c r="T121" s="221" t="str">
        <f t="shared" si="30"/>
        <v>No</v>
      </c>
      <c r="U121" s="223" t="str">
        <f t="shared" si="31"/>
        <v>N/A</v>
      </c>
      <c r="V121" s="221" t="str">
        <f t="shared" si="32"/>
        <v>No</v>
      </c>
      <c r="W121" s="223" t="str">
        <f t="shared" si="33"/>
        <v>N/A</v>
      </c>
      <c r="X121" s="221" t="str">
        <f t="shared" si="34"/>
        <v>No</v>
      </c>
      <c r="Y121" s="223" t="str">
        <f t="shared" si="35"/>
        <v>N/A</v>
      </c>
      <c r="Z121" s="222" t="str">
        <f t="shared" si="36"/>
        <v>No</v>
      </c>
      <c r="AA121" s="68" t="str">
        <f t="shared" si="37"/>
        <v>N/A</v>
      </c>
      <c r="AB121" s="65" t="str">
        <f t="shared" si="38"/>
        <v>No</v>
      </c>
      <c r="AC121" s="68" t="str">
        <f t="shared" si="39"/>
        <v>N/A</v>
      </c>
      <c r="AD121" s="65" t="str">
        <f t="shared" si="40"/>
        <v>No</v>
      </c>
      <c r="AE121" s="68" t="str">
        <f t="shared" si="41"/>
        <v>N/A</v>
      </c>
      <c r="AF121" s="66"/>
    </row>
    <row r="122" spans="1:32" hidden="1">
      <c r="A122" s="66" t="s">
        <v>8</v>
      </c>
      <c r="B122" s="66" t="s">
        <v>27</v>
      </c>
      <c r="C122" s="66" t="str" cm="1">
        <f t="array" ref="C122">_xlfn.IFNA(_xlfn.IFS(B122="Starter","Starters &amp; Sides",B122="Sides","Starters &amp; Sides"),B122)</f>
        <v>Mains</v>
      </c>
      <c r="D122" s="84" t="s">
        <v>359</v>
      </c>
      <c r="E122" s="74"/>
      <c r="F122" s="4"/>
      <c r="G122" s="4"/>
      <c r="H122" s="4"/>
      <c r="I122" s="4">
        <v>14.59</v>
      </c>
      <c r="J122" s="4">
        <v>14.59</v>
      </c>
      <c r="K122" s="15">
        <v>14.59</v>
      </c>
      <c r="L122" s="15">
        <v>14.59</v>
      </c>
      <c r="M122" s="15"/>
      <c r="N122" s="15"/>
      <c r="O122" s="15"/>
      <c r="P122" s="15"/>
      <c r="Q122" s="337"/>
      <c r="R122" s="15" t="str">
        <f t="shared" si="28"/>
        <v>No</v>
      </c>
      <c r="S122" s="15" t="str">
        <f t="shared" si="29"/>
        <v>No</v>
      </c>
      <c r="T122" s="221" t="str">
        <f t="shared" si="30"/>
        <v>No</v>
      </c>
      <c r="U122" s="223" t="str">
        <f t="shared" si="31"/>
        <v>N/A</v>
      </c>
      <c r="V122" s="221" t="str">
        <f t="shared" si="32"/>
        <v>No</v>
      </c>
      <c r="W122" s="223" t="str">
        <f t="shared" si="33"/>
        <v>N/A</v>
      </c>
      <c r="X122" s="221" t="str">
        <f t="shared" si="34"/>
        <v>No</v>
      </c>
      <c r="Y122" s="223" t="str">
        <f t="shared" si="35"/>
        <v>N/A</v>
      </c>
      <c r="Z122" s="222" t="str">
        <f t="shared" si="36"/>
        <v>No</v>
      </c>
      <c r="AA122" s="68" t="str">
        <f t="shared" si="37"/>
        <v>N/A</v>
      </c>
      <c r="AB122" s="65" t="str">
        <f t="shared" si="38"/>
        <v>No</v>
      </c>
      <c r="AC122" s="68" t="str">
        <f t="shared" si="39"/>
        <v>N/A</v>
      </c>
      <c r="AD122" s="65" t="str">
        <f t="shared" si="40"/>
        <v>No</v>
      </c>
      <c r="AE122" s="68" t="str">
        <f t="shared" si="41"/>
        <v>N/A</v>
      </c>
      <c r="AF122" s="66"/>
    </row>
    <row r="123" spans="1:32" hidden="1">
      <c r="A123" s="66" t="s">
        <v>8</v>
      </c>
      <c r="B123" s="66" t="s">
        <v>27</v>
      </c>
      <c r="C123" s="66" t="str" cm="1">
        <f t="array" ref="C123">_xlfn.IFNA(_xlfn.IFS(B123="Starter","Starters &amp; Sides",B123="Sides","Starters &amp; Sides"),B123)</f>
        <v>Mains</v>
      </c>
      <c r="D123" s="84" t="s">
        <v>360</v>
      </c>
      <c r="E123" s="74"/>
      <c r="F123" s="4"/>
      <c r="G123" s="4"/>
      <c r="H123" s="4"/>
      <c r="I123" s="4">
        <v>16.59</v>
      </c>
      <c r="J123" s="4">
        <v>16.59</v>
      </c>
      <c r="K123" s="15"/>
      <c r="L123" s="4"/>
      <c r="M123" s="4"/>
      <c r="N123" s="4"/>
      <c r="O123" s="15"/>
      <c r="P123" s="15"/>
      <c r="Q123" s="337"/>
      <c r="R123" s="15" t="str">
        <f t="shared" si="28"/>
        <v>No</v>
      </c>
      <c r="S123" s="15" t="str">
        <f t="shared" si="29"/>
        <v>No</v>
      </c>
      <c r="T123" s="221" t="str">
        <f t="shared" si="30"/>
        <v>No</v>
      </c>
      <c r="U123" s="223" t="str">
        <f t="shared" si="31"/>
        <v>N/A</v>
      </c>
      <c r="V123" s="221" t="str">
        <f t="shared" si="32"/>
        <v>No</v>
      </c>
      <c r="W123" s="223" t="str">
        <f t="shared" si="33"/>
        <v>N/A</v>
      </c>
      <c r="X123" s="221" t="str">
        <f t="shared" si="34"/>
        <v>No</v>
      </c>
      <c r="Y123" s="223" t="str">
        <f t="shared" si="35"/>
        <v>N/A</v>
      </c>
      <c r="Z123" s="222" t="str">
        <f t="shared" si="36"/>
        <v>No</v>
      </c>
      <c r="AA123" s="68" t="str">
        <f t="shared" si="37"/>
        <v>N/A</v>
      </c>
      <c r="AB123" s="65" t="str">
        <f t="shared" si="38"/>
        <v>No</v>
      </c>
      <c r="AC123" s="68" t="str">
        <f t="shared" si="39"/>
        <v>N/A</v>
      </c>
      <c r="AD123" s="65" t="str">
        <f t="shared" si="40"/>
        <v>No</v>
      </c>
      <c r="AE123" s="68" t="str">
        <f t="shared" si="41"/>
        <v>N/A</v>
      </c>
      <c r="AF123" s="66"/>
    </row>
    <row r="124" spans="1:32" hidden="1">
      <c r="A124" s="66" t="s">
        <v>8</v>
      </c>
      <c r="B124" s="66" t="s">
        <v>27</v>
      </c>
      <c r="C124" s="66" t="str" cm="1">
        <f t="array" ref="C124">_xlfn.IFNA(_xlfn.IFS(B124="Starter","Starters &amp; Sides",B124="Sides","Starters &amp; Sides"),B124)</f>
        <v>Mains</v>
      </c>
      <c r="D124" s="84" t="s">
        <v>361</v>
      </c>
      <c r="E124" s="74"/>
      <c r="F124" s="4"/>
      <c r="G124" s="4"/>
      <c r="H124" s="4"/>
      <c r="I124" s="4">
        <v>14.79</v>
      </c>
      <c r="J124" s="4">
        <v>14.79</v>
      </c>
      <c r="K124" s="15"/>
      <c r="L124" s="4"/>
      <c r="M124" s="4"/>
      <c r="N124" s="4"/>
      <c r="O124" s="15"/>
      <c r="P124" s="15"/>
      <c r="Q124" s="337"/>
      <c r="R124" s="15" t="str">
        <f t="shared" si="28"/>
        <v>No</v>
      </c>
      <c r="S124" s="15" t="str">
        <f t="shared" si="29"/>
        <v>No</v>
      </c>
      <c r="T124" s="221" t="str">
        <f t="shared" si="30"/>
        <v>No</v>
      </c>
      <c r="U124" s="223" t="str">
        <f t="shared" si="31"/>
        <v>N/A</v>
      </c>
      <c r="V124" s="221" t="str">
        <f t="shared" si="32"/>
        <v>No</v>
      </c>
      <c r="W124" s="223" t="str">
        <f t="shared" si="33"/>
        <v>N/A</v>
      </c>
      <c r="X124" s="221" t="str">
        <f t="shared" si="34"/>
        <v>No</v>
      </c>
      <c r="Y124" s="223" t="str">
        <f t="shared" si="35"/>
        <v>N/A</v>
      </c>
      <c r="Z124" s="222" t="str">
        <f t="shared" si="36"/>
        <v>No</v>
      </c>
      <c r="AA124" s="68" t="str">
        <f t="shared" si="37"/>
        <v>N/A</v>
      </c>
      <c r="AB124" s="65" t="str">
        <f t="shared" si="38"/>
        <v>No</v>
      </c>
      <c r="AC124" s="68" t="str">
        <f t="shared" si="39"/>
        <v>N/A</v>
      </c>
      <c r="AD124" s="65" t="str">
        <f t="shared" si="40"/>
        <v>No</v>
      </c>
      <c r="AE124" s="68" t="str">
        <f t="shared" si="41"/>
        <v>N/A</v>
      </c>
      <c r="AF124" s="66"/>
    </row>
    <row r="125" spans="1:32" hidden="1">
      <c r="A125" s="66" t="s">
        <v>8</v>
      </c>
      <c r="B125" s="66" t="s">
        <v>27</v>
      </c>
      <c r="C125" s="66" t="str" cm="1">
        <f t="array" ref="C125">_xlfn.IFNA(_xlfn.IFS(B125="Starter","Starters &amp; Sides",B125="Sides","Starters &amp; Sides"),B125)</f>
        <v>Mains</v>
      </c>
      <c r="D125" s="84" t="s">
        <v>362</v>
      </c>
      <c r="E125" s="74"/>
      <c r="F125" s="4"/>
      <c r="G125" s="4"/>
      <c r="H125" s="4"/>
      <c r="I125" s="4"/>
      <c r="J125" s="4"/>
      <c r="K125" s="15"/>
      <c r="L125" s="15"/>
      <c r="M125" s="15">
        <v>17.29</v>
      </c>
      <c r="N125" s="15">
        <v>17.489999999999998</v>
      </c>
      <c r="O125" s="15">
        <v>17.489999999999998</v>
      </c>
      <c r="P125" s="15">
        <v>17.489999999999998</v>
      </c>
      <c r="Q125" s="337">
        <v>18.489999999999998</v>
      </c>
      <c r="R125" s="15" t="str">
        <f t="shared" si="28"/>
        <v>Yes</v>
      </c>
      <c r="S125" s="15" t="str">
        <f t="shared" si="29"/>
        <v>No</v>
      </c>
      <c r="T125" s="221" t="str">
        <f t="shared" si="30"/>
        <v>Yes</v>
      </c>
      <c r="U125" s="223">
        <f t="shared" si="31"/>
        <v>5.717552887364219E-2</v>
      </c>
      <c r="V125" s="221" t="str">
        <f t="shared" si="32"/>
        <v>Yes</v>
      </c>
      <c r="W125" s="223">
        <f t="shared" si="33"/>
        <v>5.717552887364219E-2</v>
      </c>
      <c r="X125" s="221" t="str">
        <f t="shared" si="34"/>
        <v>Yes</v>
      </c>
      <c r="Y125" s="223">
        <f t="shared" si="35"/>
        <v>5.717552887364219E-2</v>
      </c>
      <c r="Z125" s="222" t="str">
        <f t="shared" si="36"/>
        <v>Yes</v>
      </c>
      <c r="AA125" s="68">
        <f t="shared" si="37"/>
        <v>6.9404279930595614E-2</v>
      </c>
      <c r="AB125" s="65" t="str">
        <f t="shared" si="38"/>
        <v>No</v>
      </c>
      <c r="AC125" s="68" t="str">
        <f t="shared" si="39"/>
        <v>N/A</v>
      </c>
      <c r="AD125" s="65" t="str">
        <f t="shared" si="40"/>
        <v>No</v>
      </c>
      <c r="AE125" s="68" t="str">
        <f t="shared" si="41"/>
        <v>N/A</v>
      </c>
      <c r="AF125" s="66"/>
    </row>
    <row r="126" spans="1:32" hidden="1">
      <c r="A126" s="66" t="s">
        <v>8</v>
      </c>
      <c r="B126" s="66" t="s">
        <v>27</v>
      </c>
      <c r="C126" s="66" t="str" cm="1">
        <f t="array" ref="C126">_xlfn.IFNA(_xlfn.IFS(B126="Starter","Starters &amp; Sides",B126="Sides","Starters &amp; Sides"),B126)</f>
        <v>Mains</v>
      </c>
      <c r="D126" s="84" t="s">
        <v>363</v>
      </c>
      <c r="E126" s="74"/>
      <c r="F126" s="4"/>
      <c r="G126" s="4"/>
      <c r="H126" s="4"/>
      <c r="I126" s="4"/>
      <c r="J126" s="4"/>
      <c r="K126" s="15"/>
      <c r="L126" s="15"/>
      <c r="M126" s="15">
        <v>17.29</v>
      </c>
      <c r="N126" s="15">
        <v>17.489999999999998</v>
      </c>
      <c r="O126" s="15">
        <v>17.989999999999998</v>
      </c>
      <c r="P126" s="15">
        <v>17.989999999999998</v>
      </c>
      <c r="Q126" s="337">
        <v>17.989999999999998</v>
      </c>
      <c r="R126" s="15" t="str">
        <f t="shared" si="28"/>
        <v>Yes</v>
      </c>
      <c r="S126" s="15" t="str">
        <f t="shared" si="29"/>
        <v>No</v>
      </c>
      <c r="T126" s="221" t="str">
        <f t="shared" si="30"/>
        <v>Yes</v>
      </c>
      <c r="U126" s="223">
        <f t="shared" si="31"/>
        <v>0</v>
      </c>
      <c r="V126" s="221" t="str">
        <f t="shared" si="32"/>
        <v>Yes</v>
      </c>
      <c r="W126" s="223">
        <f t="shared" si="33"/>
        <v>0</v>
      </c>
      <c r="X126" s="221" t="str">
        <f t="shared" si="34"/>
        <v>Yes</v>
      </c>
      <c r="Y126" s="223">
        <f t="shared" si="35"/>
        <v>2.8587764436821095E-2</v>
      </c>
      <c r="Z126" s="222" t="str">
        <f t="shared" si="36"/>
        <v>Yes</v>
      </c>
      <c r="AA126" s="68">
        <f t="shared" si="37"/>
        <v>4.0485829959514108E-2</v>
      </c>
      <c r="AB126" s="65" t="str">
        <f t="shared" si="38"/>
        <v>No</v>
      </c>
      <c r="AC126" s="68" t="str">
        <f t="shared" si="39"/>
        <v>N/A</v>
      </c>
      <c r="AD126" s="65" t="str">
        <f t="shared" si="40"/>
        <v>No</v>
      </c>
      <c r="AE126" s="68" t="str">
        <f t="shared" si="41"/>
        <v>N/A</v>
      </c>
      <c r="AF126" s="66"/>
    </row>
    <row r="127" spans="1:32" hidden="1">
      <c r="A127" s="66" t="s">
        <v>8</v>
      </c>
      <c r="B127" s="66" t="s">
        <v>27</v>
      </c>
      <c r="C127" s="66" t="str" cm="1">
        <f t="array" ref="C127">_xlfn.IFNA(_xlfn.IFS(B127="Starter","Starters &amp; Sides",B127="Sides","Starters &amp; Sides"),B127)</f>
        <v>Mains</v>
      </c>
      <c r="D127" s="84" t="s">
        <v>364</v>
      </c>
      <c r="E127" s="74"/>
      <c r="F127" s="4"/>
      <c r="G127" s="4"/>
      <c r="H127" s="4"/>
      <c r="I127" s="4"/>
      <c r="J127" s="4"/>
      <c r="K127" s="15"/>
      <c r="L127" s="15"/>
      <c r="M127" s="15">
        <v>16.59</v>
      </c>
      <c r="N127" s="15">
        <v>16.989999999999998</v>
      </c>
      <c r="O127" s="15">
        <v>17.489999999999998</v>
      </c>
      <c r="P127" s="15">
        <v>17.489999999999998</v>
      </c>
      <c r="Q127" s="337">
        <v>17.989999999999998</v>
      </c>
      <c r="R127" s="15" t="str">
        <f t="shared" si="28"/>
        <v>Yes</v>
      </c>
      <c r="S127" s="15" t="str">
        <f t="shared" si="29"/>
        <v>No</v>
      </c>
      <c r="T127" s="221" t="str">
        <f t="shared" si="30"/>
        <v>Yes</v>
      </c>
      <c r="U127" s="223">
        <f t="shared" si="31"/>
        <v>2.8587764436821095E-2</v>
      </c>
      <c r="V127" s="221" t="str">
        <f t="shared" si="32"/>
        <v>Yes</v>
      </c>
      <c r="W127" s="223">
        <f t="shared" si="33"/>
        <v>2.8587764436821095E-2</v>
      </c>
      <c r="X127" s="221" t="str">
        <f t="shared" si="34"/>
        <v>Yes</v>
      </c>
      <c r="Y127" s="223">
        <f t="shared" si="35"/>
        <v>5.885815185403187E-2</v>
      </c>
      <c r="Z127" s="222" t="str">
        <f t="shared" si="36"/>
        <v>Yes</v>
      </c>
      <c r="AA127" s="68">
        <f t="shared" si="37"/>
        <v>8.4388185654008296E-2</v>
      </c>
      <c r="AB127" s="65" t="str">
        <f t="shared" si="38"/>
        <v>No</v>
      </c>
      <c r="AC127" s="68" t="str">
        <f t="shared" si="39"/>
        <v>N/A</v>
      </c>
      <c r="AD127" s="65" t="str">
        <f t="shared" si="40"/>
        <v>No</v>
      </c>
      <c r="AE127" s="68" t="str">
        <f t="shared" si="41"/>
        <v>N/A</v>
      </c>
      <c r="AF127" s="66"/>
    </row>
    <row r="128" spans="1:32" hidden="1">
      <c r="A128" s="66" t="s">
        <v>8</v>
      </c>
      <c r="B128" s="66" t="s">
        <v>27</v>
      </c>
      <c r="C128" s="66" t="str" cm="1">
        <f t="array" ref="C128">_xlfn.IFNA(_xlfn.IFS(B128="Starter","Starters &amp; Sides",B128="Sides","Starters &amp; Sides"),B128)</f>
        <v>Mains</v>
      </c>
      <c r="D128" s="84" t="s">
        <v>365</v>
      </c>
      <c r="E128" s="74"/>
      <c r="F128" s="4"/>
      <c r="G128" s="4"/>
      <c r="H128" s="4">
        <v>12.99</v>
      </c>
      <c r="I128" s="4">
        <v>13.99</v>
      </c>
      <c r="J128" s="4">
        <v>13.99</v>
      </c>
      <c r="K128" s="15">
        <v>14.29</v>
      </c>
      <c r="L128" s="15">
        <v>14.29</v>
      </c>
      <c r="M128" s="15">
        <v>14.99</v>
      </c>
      <c r="N128" s="15">
        <v>15.49</v>
      </c>
      <c r="O128" s="15">
        <v>16.29</v>
      </c>
      <c r="P128" s="15">
        <v>16.29</v>
      </c>
      <c r="Q128" s="337">
        <v>16.79</v>
      </c>
      <c r="R128" s="15" t="str">
        <f t="shared" si="28"/>
        <v>Yes</v>
      </c>
      <c r="S128" s="15" t="str">
        <f t="shared" si="29"/>
        <v>No</v>
      </c>
      <c r="T128" s="221" t="str">
        <f t="shared" si="30"/>
        <v>Yes</v>
      </c>
      <c r="U128" s="223">
        <f t="shared" si="31"/>
        <v>3.0693677102516803E-2</v>
      </c>
      <c r="V128" s="221" t="str">
        <f t="shared" si="32"/>
        <v>Yes</v>
      </c>
      <c r="W128" s="223">
        <f t="shared" si="33"/>
        <v>3.0693677102516803E-2</v>
      </c>
      <c r="X128" s="221" t="str">
        <f t="shared" si="34"/>
        <v>Yes</v>
      </c>
      <c r="Y128" s="223">
        <f t="shared" si="35"/>
        <v>8.3925112976113603E-2</v>
      </c>
      <c r="Z128" s="222" t="str">
        <f t="shared" si="36"/>
        <v>Yes</v>
      </c>
      <c r="AA128" s="68">
        <f t="shared" si="37"/>
        <v>0.12008005336891259</v>
      </c>
      <c r="AB128" s="65" t="str">
        <f t="shared" si="38"/>
        <v>Yes</v>
      </c>
      <c r="AC128" s="68">
        <f t="shared" si="39"/>
        <v>0.17494751574527645</v>
      </c>
      <c r="AD128" s="65" t="str">
        <f t="shared" si="40"/>
        <v>No</v>
      </c>
      <c r="AE128" s="68" t="str">
        <f t="shared" si="41"/>
        <v>N/A</v>
      </c>
      <c r="AF128" s="66"/>
    </row>
    <row r="129" spans="1:32" hidden="1">
      <c r="A129" s="66" t="s">
        <v>8</v>
      </c>
      <c r="B129" s="66" t="s">
        <v>27</v>
      </c>
      <c r="C129" s="66" t="str" cm="1">
        <f t="array" ref="C129">_xlfn.IFNA(_xlfn.IFS(B129="Starter","Starters &amp; Sides",B129="Sides","Starters &amp; Sides"),B129)</f>
        <v>Mains</v>
      </c>
      <c r="D129" s="84" t="s">
        <v>366</v>
      </c>
      <c r="E129" s="74">
        <v>8.7899999999999991</v>
      </c>
      <c r="F129" s="4">
        <v>10.29</v>
      </c>
      <c r="G129" s="4">
        <v>10.29</v>
      </c>
      <c r="H129" s="4">
        <v>10.59</v>
      </c>
      <c r="I129" s="4">
        <v>11.49</v>
      </c>
      <c r="J129" s="4">
        <v>11.49</v>
      </c>
      <c r="K129" s="15">
        <v>11.49</v>
      </c>
      <c r="L129" s="4">
        <v>11.49</v>
      </c>
      <c r="M129" s="4">
        <v>12.29</v>
      </c>
      <c r="N129" s="4">
        <v>12.49</v>
      </c>
      <c r="O129" s="15">
        <v>13.29</v>
      </c>
      <c r="P129" s="15">
        <v>13.29</v>
      </c>
      <c r="Q129" s="337">
        <v>13.49</v>
      </c>
      <c r="R129" s="15" t="str">
        <f t="shared" si="28"/>
        <v>Yes</v>
      </c>
      <c r="S129" s="15" t="str">
        <f t="shared" si="29"/>
        <v>No</v>
      </c>
      <c r="T129" s="221" t="str">
        <f t="shared" si="30"/>
        <v>Yes</v>
      </c>
      <c r="U129" s="223">
        <f t="shared" si="31"/>
        <v>1.5048908954100826E-2</v>
      </c>
      <c r="V129" s="221" t="str">
        <f t="shared" si="32"/>
        <v>Yes</v>
      </c>
      <c r="W129" s="223">
        <f t="shared" si="33"/>
        <v>1.5048908954100826E-2</v>
      </c>
      <c r="X129" s="221" t="str">
        <f t="shared" si="34"/>
        <v>Yes</v>
      </c>
      <c r="Y129" s="223">
        <f t="shared" si="35"/>
        <v>8.0064051240992695E-2</v>
      </c>
      <c r="Z129" s="222" t="str">
        <f t="shared" si="36"/>
        <v>Yes</v>
      </c>
      <c r="AA129" s="68">
        <f t="shared" si="37"/>
        <v>9.76403580146461E-2</v>
      </c>
      <c r="AB129" s="65" t="str">
        <f t="shared" si="38"/>
        <v>Yes</v>
      </c>
      <c r="AC129" s="68">
        <f t="shared" si="39"/>
        <v>0.17406440382941679</v>
      </c>
      <c r="AD129" s="65" t="str">
        <f t="shared" si="40"/>
        <v>Yes</v>
      </c>
      <c r="AE129" s="68">
        <f t="shared" si="41"/>
        <v>0.53469852104664417</v>
      </c>
      <c r="AF129" s="66"/>
    </row>
    <row r="130" spans="1:32" hidden="1">
      <c r="A130" s="66" t="s">
        <v>8</v>
      </c>
      <c r="B130" s="66" t="s">
        <v>27</v>
      </c>
      <c r="C130" s="66" t="str" cm="1">
        <f t="array" ref="C130">_xlfn.IFNA(_xlfn.IFS(B130="Starter","Starters &amp; Sides",B130="Sides","Starters &amp; Sides"),B130)</f>
        <v>Mains</v>
      </c>
      <c r="D130" s="84" t="s">
        <v>367</v>
      </c>
      <c r="E130" s="74"/>
      <c r="F130" s="4"/>
      <c r="G130" s="4"/>
      <c r="H130" s="4">
        <v>15.29</v>
      </c>
      <c r="I130" s="4">
        <v>16.29</v>
      </c>
      <c r="J130" s="4">
        <v>16.29</v>
      </c>
      <c r="K130" s="15">
        <v>16.489999999999998</v>
      </c>
      <c r="L130" s="15">
        <v>16.489999999999998</v>
      </c>
      <c r="M130" s="4">
        <v>17.29</v>
      </c>
      <c r="N130" s="4">
        <v>17.489999999999998</v>
      </c>
      <c r="O130" s="15">
        <v>17.989999999999998</v>
      </c>
      <c r="P130" s="15">
        <v>17.989999999999998</v>
      </c>
      <c r="Q130" s="337">
        <v>18.489999999999998</v>
      </c>
      <c r="R130" s="15" t="str">
        <f t="shared" si="28"/>
        <v>Yes</v>
      </c>
      <c r="S130" s="15" t="str">
        <f t="shared" si="29"/>
        <v>No</v>
      </c>
      <c r="T130" s="221" t="str">
        <f t="shared" si="30"/>
        <v>Yes</v>
      </c>
      <c r="U130" s="223">
        <f t="shared" si="31"/>
        <v>2.7793218454696955E-2</v>
      </c>
      <c r="V130" s="221" t="str">
        <f t="shared" si="32"/>
        <v>Yes</v>
      </c>
      <c r="W130" s="223">
        <f t="shared" si="33"/>
        <v>2.7793218454696955E-2</v>
      </c>
      <c r="X130" s="221" t="str">
        <f t="shared" si="34"/>
        <v>Yes</v>
      </c>
      <c r="Y130" s="223">
        <f t="shared" si="35"/>
        <v>5.717552887364219E-2</v>
      </c>
      <c r="Z130" s="222" t="str">
        <f t="shared" si="36"/>
        <v>Yes</v>
      </c>
      <c r="AA130" s="68">
        <f t="shared" si="37"/>
        <v>6.9404279930595614E-2</v>
      </c>
      <c r="AB130" s="65" t="str">
        <f t="shared" si="38"/>
        <v>Yes</v>
      </c>
      <c r="AC130" s="68">
        <f t="shared" si="39"/>
        <v>0.12128562765312312</v>
      </c>
      <c r="AD130" s="65" t="str">
        <f t="shared" si="40"/>
        <v>No</v>
      </c>
      <c r="AE130" s="68" t="str">
        <f t="shared" si="41"/>
        <v>N/A</v>
      </c>
      <c r="AF130" s="66"/>
    </row>
    <row r="131" spans="1:32" hidden="1">
      <c r="A131" s="66" t="s">
        <v>8</v>
      </c>
      <c r="B131" s="66" t="s">
        <v>27</v>
      </c>
      <c r="C131" s="66" t="str" cm="1">
        <f t="array" ref="C131">_xlfn.IFNA(_xlfn.IFS(B131="Starter","Starters &amp; Sides",B131="Sides","Starters &amp; Sides"),B131)</f>
        <v>Mains</v>
      </c>
      <c r="D131" s="84" t="s">
        <v>368</v>
      </c>
      <c r="E131" s="74">
        <v>11.29</v>
      </c>
      <c r="F131" s="4">
        <v>12.29</v>
      </c>
      <c r="G131" s="4">
        <v>12.29</v>
      </c>
      <c r="H131" s="4">
        <v>12.59</v>
      </c>
      <c r="I131" s="4">
        <v>13.49</v>
      </c>
      <c r="J131" s="4">
        <v>13.49</v>
      </c>
      <c r="K131" s="15">
        <v>13.49</v>
      </c>
      <c r="L131" s="4">
        <v>13.49</v>
      </c>
      <c r="M131" s="4">
        <v>14.49</v>
      </c>
      <c r="N131" s="4">
        <v>14.49</v>
      </c>
      <c r="O131" s="15">
        <v>15.29</v>
      </c>
      <c r="P131" s="15">
        <v>15.29</v>
      </c>
      <c r="Q131" s="337">
        <v>15.69</v>
      </c>
      <c r="R131" s="15" t="str">
        <f t="shared" si="28"/>
        <v>Yes</v>
      </c>
      <c r="S131" s="15" t="str">
        <f t="shared" si="29"/>
        <v>No</v>
      </c>
      <c r="T131" s="221" t="str">
        <f t="shared" si="30"/>
        <v>Yes</v>
      </c>
      <c r="U131" s="223">
        <f t="shared" si="31"/>
        <v>2.6160889470242088E-2</v>
      </c>
      <c r="V131" s="221" t="str">
        <f t="shared" si="32"/>
        <v>Yes</v>
      </c>
      <c r="W131" s="223">
        <f t="shared" si="33"/>
        <v>2.6160889470242088E-2</v>
      </c>
      <c r="X131" s="221" t="str">
        <f t="shared" si="34"/>
        <v>Yes</v>
      </c>
      <c r="Y131" s="223">
        <f t="shared" si="35"/>
        <v>8.2815734989647893E-2</v>
      </c>
      <c r="Z131" s="222" t="str">
        <f t="shared" si="36"/>
        <v>Yes</v>
      </c>
      <c r="AA131" s="68">
        <f t="shared" si="37"/>
        <v>8.2815734989647893E-2</v>
      </c>
      <c r="AB131" s="65" t="str">
        <f t="shared" si="38"/>
        <v>Yes</v>
      </c>
      <c r="AC131" s="68">
        <f t="shared" si="39"/>
        <v>0.16308376575240913</v>
      </c>
      <c r="AD131" s="65" t="str">
        <f t="shared" si="40"/>
        <v>Yes</v>
      </c>
      <c r="AE131" s="68">
        <f t="shared" si="41"/>
        <v>0.38972542072630656</v>
      </c>
      <c r="AF131" s="66"/>
    </row>
    <row r="132" spans="1:32" hidden="1">
      <c r="A132" s="66" t="s">
        <v>8</v>
      </c>
      <c r="B132" s="66" t="s">
        <v>27</v>
      </c>
      <c r="C132" s="66" t="str" cm="1">
        <f t="array" ref="C132">_xlfn.IFNA(_xlfn.IFS(B132="Starter","Starters &amp; Sides",B132="Sides","Starters &amp; Sides"),B132)</f>
        <v>Mains</v>
      </c>
      <c r="D132" s="288" t="s">
        <v>369</v>
      </c>
      <c r="E132" s="74"/>
      <c r="F132" s="4"/>
      <c r="G132" s="4"/>
      <c r="H132" s="4"/>
      <c r="I132" s="4"/>
      <c r="J132" s="4"/>
      <c r="K132" s="15"/>
      <c r="L132" s="4"/>
      <c r="M132" s="4"/>
      <c r="N132" s="4"/>
      <c r="O132" s="15"/>
      <c r="P132" s="15">
        <v>18.489999999999998</v>
      </c>
      <c r="Q132" s="337"/>
      <c r="R132" s="15" t="str">
        <f t="shared" si="28"/>
        <v>No</v>
      </c>
      <c r="S132" s="15" t="str">
        <f t="shared" si="29"/>
        <v>No</v>
      </c>
      <c r="T132" s="221" t="str">
        <f t="shared" si="30"/>
        <v>No</v>
      </c>
      <c r="U132" s="223" t="str">
        <f t="shared" si="31"/>
        <v>N/A</v>
      </c>
      <c r="V132" s="221" t="str">
        <f t="shared" si="32"/>
        <v>No</v>
      </c>
      <c r="W132" s="223" t="str">
        <f t="shared" si="33"/>
        <v>N/A</v>
      </c>
      <c r="X132" s="221" t="str">
        <f t="shared" si="34"/>
        <v>No</v>
      </c>
      <c r="Y132" s="223" t="str">
        <f t="shared" si="35"/>
        <v>N/A</v>
      </c>
      <c r="Z132" s="222" t="str">
        <f t="shared" si="36"/>
        <v>No</v>
      </c>
      <c r="AA132" s="68" t="str">
        <f t="shared" si="37"/>
        <v>N/A</v>
      </c>
      <c r="AB132" s="65" t="str">
        <f t="shared" si="38"/>
        <v>No</v>
      </c>
      <c r="AC132" s="68" t="str">
        <f t="shared" si="39"/>
        <v>N/A</v>
      </c>
      <c r="AD132" s="65" t="str">
        <f t="shared" si="40"/>
        <v>No</v>
      </c>
      <c r="AE132" s="68" t="str">
        <f t="shared" si="41"/>
        <v>N/A</v>
      </c>
      <c r="AF132" s="66"/>
    </row>
    <row r="133" spans="1:32" hidden="1">
      <c r="A133" s="66" t="s">
        <v>8</v>
      </c>
      <c r="B133" s="66" t="s">
        <v>27</v>
      </c>
      <c r="C133" s="66" t="str" cm="1">
        <f t="array" ref="C133">_xlfn.IFNA(_xlfn.IFS(B133="Starter","Starters &amp; Sides",B133="Sides","Starters &amp; Sides"),B133)</f>
        <v>Mains</v>
      </c>
      <c r="D133" s="84" t="s">
        <v>370</v>
      </c>
      <c r="E133" s="74">
        <v>11.99</v>
      </c>
      <c r="F133" s="4">
        <v>15.29</v>
      </c>
      <c r="G133" s="4">
        <v>15.29</v>
      </c>
      <c r="H133" s="4">
        <v>14.99</v>
      </c>
      <c r="I133" s="4">
        <v>15.99</v>
      </c>
      <c r="J133" s="4">
        <v>15.99</v>
      </c>
      <c r="K133" s="15">
        <v>16.29</v>
      </c>
      <c r="L133" s="4"/>
      <c r="M133" s="4"/>
      <c r="N133" s="4"/>
      <c r="O133" s="15"/>
      <c r="P133" s="15"/>
      <c r="Q133" s="337"/>
      <c r="R133" s="15" t="str">
        <f t="shared" si="28"/>
        <v>No</v>
      </c>
      <c r="S133" s="15" t="str">
        <f t="shared" si="29"/>
        <v>No</v>
      </c>
      <c r="T133" s="221" t="str">
        <f t="shared" si="30"/>
        <v>No</v>
      </c>
      <c r="U133" s="223" t="str">
        <f t="shared" si="31"/>
        <v>N/A</v>
      </c>
      <c r="V133" s="221" t="str">
        <f t="shared" si="32"/>
        <v>No</v>
      </c>
      <c r="W133" s="223" t="str">
        <f t="shared" si="33"/>
        <v>N/A</v>
      </c>
      <c r="X133" s="221" t="str">
        <f t="shared" si="34"/>
        <v>No</v>
      </c>
      <c r="Y133" s="223" t="str">
        <f t="shared" si="35"/>
        <v>N/A</v>
      </c>
      <c r="Z133" s="222" t="str">
        <f t="shared" si="36"/>
        <v>No</v>
      </c>
      <c r="AA133" s="68" t="str">
        <f t="shared" si="37"/>
        <v>N/A</v>
      </c>
      <c r="AB133" s="65" t="str">
        <f t="shared" si="38"/>
        <v>No</v>
      </c>
      <c r="AC133" s="68" t="str">
        <f t="shared" si="39"/>
        <v>N/A</v>
      </c>
      <c r="AD133" s="65" t="str">
        <f t="shared" si="40"/>
        <v>No</v>
      </c>
      <c r="AE133" s="68" t="str">
        <f t="shared" si="41"/>
        <v>N/A</v>
      </c>
      <c r="AF133" s="66"/>
    </row>
    <row r="134" spans="1:32" hidden="1">
      <c r="A134" s="66" t="s">
        <v>8</v>
      </c>
      <c r="B134" s="66" t="s">
        <v>27</v>
      </c>
      <c r="C134" s="66" t="str" cm="1">
        <f t="array" ref="C134">_xlfn.IFNA(_xlfn.IFS(B134="Starter","Starters &amp; Sides",B134="Sides","Starters &amp; Sides"),B134)</f>
        <v>Mains</v>
      </c>
      <c r="D134" s="84" t="s">
        <v>371</v>
      </c>
      <c r="E134" s="74"/>
      <c r="F134" s="4"/>
      <c r="G134" s="4"/>
      <c r="H134" s="4">
        <v>14.29</v>
      </c>
      <c r="I134" s="4"/>
      <c r="J134" s="4"/>
      <c r="K134" s="15"/>
      <c r="L134" s="4"/>
      <c r="M134" s="4"/>
      <c r="N134" s="4"/>
      <c r="O134" s="15"/>
      <c r="P134" s="15"/>
      <c r="Q134" s="337"/>
      <c r="R134" s="15" t="str">
        <f t="shared" si="28"/>
        <v>No</v>
      </c>
      <c r="S134" s="15" t="str">
        <f t="shared" si="29"/>
        <v>No</v>
      </c>
      <c r="T134" s="221" t="str">
        <f t="shared" si="30"/>
        <v>No</v>
      </c>
      <c r="U134" s="223" t="str">
        <f t="shared" si="31"/>
        <v>N/A</v>
      </c>
      <c r="V134" s="221" t="str">
        <f t="shared" si="32"/>
        <v>No</v>
      </c>
      <c r="W134" s="223" t="str">
        <f t="shared" si="33"/>
        <v>N/A</v>
      </c>
      <c r="X134" s="221" t="str">
        <f t="shared" si="34"/>
        <v>No</v>
      </c>
      <c r="Y134" s="223" t="str">
        <f t="shared" si="35"/>
        <v>N/A</v>
      </c>
      <c r="Z134" s="222" t="str">
        <f t="shared" si="36"/>
        <v>No</v>
      </c>
      <c r="AA134" s="68" t="str">
        <f t="shared" si="37"/>
        <v>N/A</v>
      </c>
      <c r="AB134" s="65" t="str">
        <f t="shared" si="38"/>
        <v>No</v>
      </c>
      <c r="AC134" s="68" t="str">
        <f t="shared" si="39"/>
        <v>N/A</v>
      </c>
      <c r="AD134" s="65" t="str">
        <f t="shared" si="40"/>
        <v>No</v>
      </c>
      <c r="AE134" s="68" t="str">
        <f t="shared" si="41"/>
        <v>N/A</v>
      </c>
      <c r="AF134" s="66"/>
    </row>
    <row r="135" spans="1:32" hidden="1">
      <c r="A135" s="66" t="s">
        <v>8</v>
      </c>
      <c r="B135" s="66" t="s">
        <v>27</v>
      </c>
      <c r="C135" s="66" t="str" cm="1">
        <f t="array" ref="C135">_xlfn.IFNA(_xlfn.IFS(B135="Starter","Starters &amp; Sides",B135="Sides","Starters &amp; Sides"),B135)</f>
        <v>Mains</v>
      </c>
      <c r="D135" s="84" t="s">
        <v>372</v>
      </c>
      <c r="E135" s="74"/>
      <c r="F135" s="4"/>
      <c r="G135" s="4"/>
      <c r="H135" s="4">
        <v>11.99</v>
      </c>
      <c r="I135" s="4">
        <v>12.79</v>
      </c>
      <c r="J135" s="4">
        <v>12.79</v>
      </c>
      <c r="K135" s="15">
        <v>13.29</v>
      </c>
      <c r="L135" s="4">
        <v>13.29</v>
      </c>
      <c r="M135" s="4">
        <v>13.99</v>
      </c>
      <c r="N135" s="4">
        <v>14.19</v>
      </c>
      <c r="O135" s="15">
        <v>14.99</v>
      </c>
      <c r="P135" s="15">
        <v>14.99</v>
      </c>
      <c r="Q135" s="337">
        <v>15.29</v>
      </c>
      <c r="R135" s="15" t="str">
        <f t="shared" si="28"/>
        <v>Yes</v>
      </c>
      <c r="S135" s="15" t="str">
        <f t="shared" si="29"/>
        <v>No</v>
      </c>
      <c r="T135" s="221" t="str">
        <f t="shared" si="30"/>
        <v>Yes</v>
      </c>
      <c r="U135" s="223">
        <f t="shared" si="31"/>
        <v>2.0013342228152098E-2</v>
      </c>
      <c r="V135" s="221" t="str">
        <f t="shared" si="32"/>
        <v>Yes</v>
      </c>
      <c r="W135" s="223">
        <f t="shared" si="33"/>
        <v>2.0013342228152098E-2</v>
      </c>
      <c r="X135" s="221" t="str">
        <f t="shared" si="34"/>
        <v>Yes</v>
      </c>
      <c r="Y135" s="223">
        <f t="shared" si="35"/>
        <v>7.7519379844961156E-2</v>
      </c>
      <c r="Z135" s="222" t="str">
        <f t="shared" si="36"/>
        <v>Yes</v>
      </c>
      <c r="AA135" s="68">
        <f t="shared" si="37"/>
        <v>9.2923516797712491E-2</v>
      </c>
      <c r="AB135" s="65" t="str">
        <f t="shared" si="38"/>
        <v>Yes</v>
      </c>
      <c r="AC135" s="68">
        <f t="shared" si="39"/>
        <v>0.15048908954100826</v>
      </c>
      <c r="AD135" s="65" t="str">
        <f t="shared" si="40"/>
        <v>No</v>
      </c>
      <c r="AE135" s="68" t="str">
        <f t="shared" si="41"/>
        <v>N/A</v>
      </c>
      <c r="AF135" s="66"/>
    </row>
    <row r="136" spans="1:32" hidden="1">
      <c r="A136" s="66" t="s">
        <v>8</v>
      </c>
      <c r="B136" s="66" t="s">
        <v>27</v>
      </c>
      <c r="C136" s="66" t="str" cm="1">
        <f t="array" ref="C136">_xlfn.IFNA(_xlfn.IFS(B136="Starter","Starters &amp; Sides",B136="Sides","Starters &amp; Sides"),B136)</f>
        <v>Mains</v>
      </c>
      <c r="D136" s="84" t="s">
        <v>373</v>
      </c>
      <c r="E136" s="74"/>
      <c r="F136" s="4"/>
      <c r="G136" s="4"/>
      <c r="H136" s="4"/>
      <c r="I136" s="4"/>
      <c r="J136" s="4"/>
      <c r="K136" s="15">
        <v>14.99</v>
      </c>
      <c r="L136" s="4">
        <v>14.99</v>
      </c>
      <c r="M136" s="4"/>
      <c r="N136" s="4"/>
      <c r="O136" s="15"/>
      <c r="P136" s="15"/>
      <c r="Q136" s="337"/>
      <c r="R136" s="15" t="str">
        <f t="shared" si="28"/>
        <v>No</v>
      </c>
      <c r="S136" s="15" t="str">
        <f t="shared" si="29"/>
        <v>No</v>
      </c>
      <c r="T136" s="221" t="str">
        <f t="shared" si="30"/>
        <v>No</v>
      </c>
      <c r="U136" s="223" t="str">
        <f t="shared" si="31"/>
        <v>N/A</v>
      </c>
      <c r="V136" s="221" t="str">
        <f t="shared" si="32"/>
        <v>No</v>
      </c>
      <c r="W136" s="223" t="str">
        <f t="shared" si="33"/>
        <v>N/A</v>
      </c>
      <c r="X136" s="221" t="str">
        <f t="shared" si="34"/>
        <v>No</v>
      </c>
      <c r="Y136" s="223" t="str">
        <f t="shared" si="35"/>
        <v>N/A</v>
      </c>
      <c r="Z136" s="222" t="str">
        <f t="shared" si="36"/>
        <v>No</v>
      </c>
      <c r="AA136" s="68" t="str">
        <f t="shared" si="37"/>
        <v>N/A</v>
      </c>
      <c r="AB136" s="65" t="str">
        <f t="shared" si="38"/>
        <v>No</v>
      </c>
      <c r="AC136" s="68" t="str">
        <f t="shared" si="39"/>
        <v>N/A</v>
      </c>
      <c r="AD136" s="65" t="str">
        <f t="shared" si="40"/>
        <v>No</v>
      </c>
      <c r="AE136" s="68" t="str">
        <f t="shared" si="41"/>
        <v>N/A</v>
      </c>
      <c r="AF136" s="66"/>
    </row>
    <row r="137" spans="1:32" hidden="1">
      <c r="A137" s="66" t="s">
        <v>8</v>
      </c>
      <c r="B137" s="66" t="s">
        <v>27</v>
      </c>
      <c r="C137" s="66" t="str" cm="1">
        <f t="array" ref="C137">_xlfn.IFNA(_xlfn.IFS(B137="Starter","Starters &amp; Sides",B137="Sides","Starters &amp; Sides"),B137)</f>
        <v>Mains</v>
      </c>
      <c r="D137" s="84" t="s">
        <v>374</v>
      </c>
      <c r="E137" s="74"/>
      <c r="F137" s="4"/>
      <c r="G137" s="4"/>
      <c r="H137" s="4"/>
      <c r="I137" s="4"/>
      <c r="J137" s="4"/>
      <c r="K137" s="15">
        <v>16.489999999999998</v>
      </c>
      <c r="L137" s="15">
        <v>16.489999999999998</v>
      </c>
      <c r="M137" s="15"/>
      <c r="N137" s="15"/>
      <c r="O137" s="15"/>
      <c r="P137" s="15"/>
      <c r="Q137" s="337"/>
      <c r="R137" s="15" t="str">
        <f t="shared" si="28"/>
        <v>No</v>
      </c>
      <c r="S137" s="15" t="str">
        <f t="shared" si="29"/>
        <v>No</v>
      </c>
      <c r="T137" s="221" t="str">
        <f t="shared" si="30"/>
        <v>No</v>
      </c>
      <c r="U137" s="223" t="str">
        <f t="shared" si="31"/>
        <v>N/A</v>
      </c>
      <c r="V137" s="221" t="str">
        <f t="shared" si="32"/>
        <v>No</v>
      </c>
      <c r="W137" s="223" t="str">
        <f t="shared" si="33"/>
        <v>N/A</v>
      </c>
      <c r="X137" s="221" t="str">
        <f t="shared" si="34"/>
        <v>No</v>
      </c>
      <c r="Y137" s="223" t="str">
        <f t="shared" si="35"/>
        <v>N/A</v>
      </c>
      <c r="Z137" s="222" t="str">
        <f t="shared" si="36"/>
        <v>No</v>
      </c>
      <c r="AA137" s="68" t="str">
        <f t="shared" si="37"/>
        <v>N/A</v>
      </c>
      <c r="AB137" s="65" t="str">
        <f t="shared" si="38"/>
        <v>No</v>
      </c>
      <c r="AC137" s="68" t="str">
        <f t="shared" si="39"/>
        <v>N/A</v>
      </c>
      <c r="AD137" s="65" t="str">
        <f t="shared" si="40"/>
        <v>No</v>
      </c>
      <c r="AE137" s="68" t="str">
        <f t="shared" si="41"/>
        <v>N/A</v>
      </c>
      <c r="AF137" s="66"/>
    </row>
    <row r="138" spans="1:32" hidden="1">
      <c r="A138" s="66" t="s">
        <v>8</v>
      </c>
      <c r="B138" s="66" t="s">
        <v>27</v>
      </c>
      <c r="C138" s="66" t="str" cm="1">
        <f t="array" ref="C138">_xlfn.IFNA(_xlfn.IFS(B138="Starter","Starters &amp; Sides",B138="Sides","Starters &amp; Sides"),B138)</f>
        <v>Mains</v>
      </c>
      <c r="D138" s="84" t="s">
        <v>375</v>
      </c>
      <c r="E138" s="74"/>
      <c r="F138" s="4"/>
      <c r="G138" s="4"/>
      <c r="H138" s="4"/>
      <c r="I138" s="4">
        <v>14.59</v>
      </c>
      <c r="J138" s="4">
        <v>14.59</v>
      </c>
      <c r="K138" s="15">
        <v>14.59</v>
      </c>
      <c r="L138" s="15">
        <v>14.59</v>
      </c>
      <c r="M138" s="15"/>
      <c r="N138" s="15"/>
      <c r="O138" s="15"/>
      <c r="P138" s="15"/>
      <c r="Q138" s="337"/>
      <c r="R138" s="15" t="str">
        <f t="shared" si="28"/>
        <v>No</v>
      </c>
      <c r="S138" s="15" t="str">
        <f t="shared" si="29"/>
        <v>No</v>
      </c>
      <c r="T138" s="221" t="str">
        <f t="shared" si="30"/>
        <v>No</v>
      </c>
      <c r="U138" s="223" t="str">
        <f t="shared" si="31"/>
        <v>N/A</v>
      </c>
      <c r="V138" s="221" t="str">
        <f t="shared" si="32"/>
        <v>No</v>
      </c>
      <c r="W138" s="223" t="str">
        <f t="shared" si="33"/>
        <v>N/A</v>
      </c>
      <c r="X138" s="221" t="str">
        <f t="shared" si="34"/>
        <v>No</v>
      </c>
      <c r="Y138" s="223" t="str">
        <f t="shared" si="35"/>
        <v>N/A</v>
      </c>
      <c r="Z138" s="222" t="str">
        <f t="shared" si="36"/>
        <v>No</v>
      </c>
      <c r="AA138" s="68" t="str">
        <f t="shared" si="37"/>
        <v>N/A</v>
      </c>
      <c r="AB138" s="65" t="str">
        <f t="shared" si="38"/>
        <v>No</v>
      </c>
      <c r="AC138" s="68" t="str">
        <f t="shared" si="39"/>
        <v>N/A</v>
      </c>
      <c r="AD138" s="65" t="str">
        <f t="shared" si="40"/>
        <v>No</v>
      </c>
      <c r="AE138" s="68" t="str">
        <f t="shared" si="41"/>
        <v>N/A</v>
      </c>
      <c r="AF138" s="66"/>
    </row>
    <row r="139" spans="1:32" hidden="1">
      <c r="A139" s="66" t="s">
        <v>8</v>
      </c>
      <c r="B139" s="66" t="s">
        <v>27</v>
      </c>
      <c r="C139" s="66" t="str" cm="1">
        <f t="array" ref="C139">_xlfn.IFNA(_xlfn.IFS(B139="Starter","Starters &amp; Sides",B139="Sides","Starters &amp; Sides"),B139)</f>
        <v>Mains</v>
      </c>
      <c r="D139" s="84" t="s">
        <v>376</v>
      </c>
      <c r="E139" s="74"/>
      <c r="F139" s="4"/>
      <c r="G139" s="4"/>
      <c r="H139" s="4"/>
      <c r="I139" s="4">
        <v>16.59</v>
      </c>
      <c r="J139" s="4">
        <v>16.59</v>
      </c>
      <c r="K139" s="15"/>
      <c r="L139" s="4"/>
      <c r="M139" s="4"/>
      <c r="N139" s="4"/>
      <c r="O139" s="15"/>
      <c r="P139" s="15"/>
      <c r="Q139" s="337"/>
      <c r="R139" s="15" t="str">
        <f t="shared" si="28"/>
        <v>No</v>
      </c>
      <c r="S139" s="15" t="str">
        <f t="shared" si="29"/>
        <v>No</v>
      </c>
      <c r="T139" s="221" t="str">
        <f t="shared" si="30"/>
        <v>No</v>
      </c>
      <c r="U139" s="223" t="str">
        <f t="shared" si="31"/>
        <v>N/A</v>
      </c>
      <c r="V139" s="221" t="str">
        <f t="shared" si="32"/>
        <v>No</v>
      </c>
      <c r="W139" s="223" t="str">
        <f t="shared" si="33"/>
        <v>N/A</v>
      </c>
      <c r="X139" s="221" t="str">
        <f t="shared" si="34"/>
        <v>No</v>
      </c>
      <c r="Y139" s="223" t="str">
        <f t="shared" si="35"/>
        <v>N/A</v>
      </c>
      <c r="Z139" s="222" t="str">
        <f t="shared" si="36"/>
        <v>No</v>
      </c>
      <c r="AA139" s="68" t="str">
        <f t="shared" si="37"/>
        <v>N/A</v>
      </c>
      <c r="AB139" s="65" t="str">
        <f t="shared" si="38"/>
        <v>No</v>
      </c>
      <c r="AC139" s="68" t="str">
        <f t="shared" si="39"/>
        <v>N/A</v>
      </c>
      <c r="AD139" s="65" t="str">
        <f t="shared" si="40"/>
        <v>No</v>
      </c>
      <c r="AE139" s="68" t="str">
        <f t="shared" si="41"/>
        <v>N/A</v>
      </c>
      <c r="AF139" s="66"/>
    </row>
    <row r="140" spans="1:32" hidden="1">
      <c r="A140" s="66" t="s">
        <v>8</v>
      </c>
      <c r="B140" s="66" t="s">
        <v>27</v>
      </c>
      <c r="C140" s="66" t="str" cm="1">
        <f t="array" ref="C140">_xlfn.IFNA(_xlfn.IFS(B140="Starter","Starters &amp; Sides",B140="Sides","Starters &amp; Sides"),B140)</f>
        <v>Mains</v>
      </c>
      <c r="D140" s="84" t="s">
        <v>377</v>
      </c>
      <c r="E140" s="74"/>
      <c r="F140" s="4"/>
      <c r="G140" s="4"/>
      <c r="H140" s="4"/>
      <c r="I140" s="4">
        <v>14.79</v>
      </c>
      <c r="J140" s="4">
        <v>14.79</v>
      </c>
      <c r="K140" s="15"/>
      <c r="L140" s="4"/>
      <c r="M140" s="4"/>
      <c r="N140" s="4"/>
      <c r="O140" s="15"/>
      <c r="P140" s="15"/>
      <c r="Q140" s="337"/>
      <c r="R140" s="15" t="str">
        <f t="shared" si="28"/>
        <v>No</v>
      </c>
      <c r="S140" s="15" t="str">
        <f t="shared" si="29"/>
        <v>No</v>
      </c>
      <c r="T140" s="221" t="str">
        <f t="shared" si="30"/>
        <v>No</v>
      </c>
      <c r="U140" s="223" t="str">
        <f t="shared" si="31"/>
        <v>N/A</v>
      </c>
      <c r="V140" s="221" t="str">
        <f t="shared" si="32"/>
        <v>No</v>
      </c>
      <c r="W140" s="223" t="str">
        <f t="shared" si="33"/>
        <v>N/A</v>
      </c>
      <c r="X140" s="221" t="str">
        <f t="shared" si="34"/>
        <v>No</v>
      </c>
      <c r="Y140" s="223" t="str">
        <f t="shared" si="35"/>
        <v>N/A</v>
      </c>
      <c r="Z140" s="222" t="str">
        <f t="shared" si="36"/>
        <v>No</v>
      </c>
      <c r="AA140" s="68" t="str">
        <f t="shared" si="37"/>
        <v>N/A</v>
      </c>
      <c r="AB140" s="65" t="str">
        <f t="shared" si="38"/>
        <v>No</v>
      </c>
      <c r="AC140" s="68" t="str">
        <f t="shared" si="39"/>
        <v>N/A</v>
      </c>
      <c r="AD140" s="65" t="str">
        <f t="shared" si="40"/>
        <v>No</v>
      </c>
      <c r="AE140" s="68" t="str">
        <f t="shared" si="41"/>
        <v>N/A</v>
      </c>
      <c r="AF140" s="66"/>
    </row>
    <row r="141" spans="1:32" hidden="1">
      <c r="A141" s="66" t="s">
        <v>8</v>
      </c>
      <c r="B141" s="66" t="s">
        <v>27</v>
      </c>
      <c r="C141" s="66" t="str" cm="1">
        <f t="array" ref="C141">_xlfn.IFNA(_xlfn.IFS(B141="Starter","Starters &amp; Sides",B141="Sides","Starters &amp; Sides"),B141)</f>
        <v>Mains</v>
      </c>
      <c r="D141" s="84" t="s">
        <v>378</v>
      </c>
      <c r="E141" s="74"/>
      <c r="F141" s="4"/>
      <c r="G141" s="4"/>
      <c r="H141" s="4"/>
      <c r="I141" s="4"/>
      <c r="J141" s="4"/>
      <c r="K141" s="15"/>
      <c r="L141" s="4"/>
      <c r="M141" s="4">
        <v>17.29</v>
      </c>
      <c r="N141" s="4">
        <v>17.489999999999998</v>
      </c>
      <c r="O141" s="15">
        <v>17.989999999999998</v>
      </c>
      <c r="P141" s="15">
        <v>17.989999999999998</v>
      </c>
      <c r="Q141" s="337">
        <v>18.489999999999998</v>
      </c>
      <c r="R141" s="15" t="str">
        <f t="shared" si="28"/>
        <v>Yes</v>
      </c>
      <c r="S141" s="15" t="str">
        <f t="shared" si="29"/>
        <v>No</v>
      </c>
      <c r="T141" s="221" t="str">
        <f t="shared" si="30"/>
        <v>Yes</v>
      </c>
      <c r="U141" s="223">
        <f t="shared" si="31"/>
        <v>2.7793218454696955E-2</v>
      </c>
      <c r="V141" s="221" t="str">
        <f t="shared" si="32"/>
        <v>Yes</v>
      </c>
      <c r="W141" s="223">
        <f t="shared" si="33"/>
        <v>2.7793218454696955E-2</v>
      </c>
      <c r="X141" s="221" t="str">
        <f t="shared" si="34"/>
        <v>Yes</v>
      </c>
      <c r="Y141" s="223">
        <f t="shared" si="35"/>
        <v>5.717552887364219E-2</v>
      </c>
      <c r="Z141" s="222" t="str">
        <f t="shared" si="36"/>
        <v>Yes</v>
      </c>
      <c r="AA141" s="68">
        <f t="shared" si="37"/>
        <v>6.9404279930595614E-2</v>
      </c>
      <c r="AB141" s="65" t="str">
        <f t="shared" si="38"/>
        <v>No</v>
      </c>
      <c r="AC141" s="68" t="str">
        <f t="shared" si="39"/>
        <v>N/A</v>
      </c>
      <c r="AD141" s="65" t="str">
        <f t="shared" si="40"/>
        <v>No</v>
      </c>
      <c r="AE141" s="68" t="str">
        <f t="shared" si="41"/>
        <v>N/A</v>
      </c>
      <c r="AF141" s="66"/>
    </row>
    <row r="142" spans="1:32" hidden="1">
      <c r="A142" s="66" t="s">
        <v>8</v>
      </c>
      <c r="B142" s="66" t="s">
        <v>27</v>
      </c>
      <c r="C142" s="66" t="str" cm="1">
        <f t="array" ref="C142">_xlfn.IFNA(_xlfn.IFS(B142="Starter","Starters &amp; Sides",B142="Sides","Starters &amp; Sides"),B142)</f>
        <v>Mains</v>
      </c>
      <c r="D142" s="84" t="s">
        <v>379</v>
      </c>
      <c r="E142" s="74"/>
      <c r="F142" s="4"/>
      <c r="G142" s="4"/>
      <c r="H142" s="4"/>
      <c r="I142" s="4"/>
      <c r="J142" s="4"/>
      <c r="K142" s="15"/>
      <c r="L142" s="4"/>
      <c r="M142" s="4">
        <v>17.29</v>
      </c>
      <c r="N142" s="4">
        <v>17.489999999999998</v>
      </c>
      <c r="O142" s="15">
        <v>17.989999999999998</v>
      </c>
      <c r="P142" s="15">
        <v>17.989999999999998</v>
      </c>
      <c r="Q142" s="337">
        <v>18.29</v>
      </c>
      <c r="R142" s="15" t="str">
        <f t="shared" si="28"/>
        <v>Yes</v>
      </c>
      <c r="S142" s="15" t="str">
        <f t="shared" si="29"/>
        <v>No</v>
      </c>
      <c r="T142" s="221" t="str">
        <f t="shared" si="30"/>
        <v>Yes</v>
      </c>
      <c r="U142" s="223">
        <f t="shared" si="31"/>
        <v>1.6675931072818173E-2</v>
      </c>
      <c r="V142" s="221" t="str">
        <f t="shared" si="32"/>
        <v>Yes</v>
      </c>
      <c r="W142" s="223">
        <f t="shared" si="33"/>
        <v>1.6675931072818173E-2</v>
      </c>
      <c r="X142" s="221" t="str">
        <f t="shared" si="34"/>
        <v>Yes</v>
      </c>
      <c r="Y142" s="223">
        <f t="shared" si="35"/>
        <v>4.5740423098913796E-2</v>
      </c>
      <c r="Z142" s="222" t="str">
        <f t="shared" si="36"/>
        <v>Yes</v>
      </c>
      <c r="AA142" s="68">
        <f t="shared" si="37"/>
        <v>5.7836899942163011E-2</v>
      </c>
      <c r="AB142" s="65" t="str">
        <f t="shared" si="38"/>
        <v>No</v>
      </c>
      <c r="AC142" s="68" t="str">
        <f t="shared" si="39"/>
        <v>N/A</v>
      </c>
      <c r="AD142" s="65" t="str">
        <f t="shared" si="40"/>
        <v>No</v>
      </c>
      <c r="AE142" s="68" t="str">
        <f t="shared" si="41"/>
        <v>N/A</v>
      </c>
      <c r="AF142" s="66"/>
    </row>
    <row r="143" spans="1:32" hidden="1">
      <c r="A143" s="66" t="s">
        <v>8</v>
      </c>
      <c r="B143" s="66" t="s">
        <v>27</v>
      </c>
      <c r="C143" s="66" t="str" cm="1">
        <f t="array" ref="C143">_xlfn.IFNA(_xlfn.IFS(B143="Starter","Starters &amp; Sides",B143="Sides","Starters &amp; Sides"),B143)</f>
        <v>Mains</v>
      </c>
      <c r="D143" s="84" t="s">
        <v>380</v>
      </c>
      <c r="E143" s="74"/>
      <c r="F143" s="4"/>
      <c r="G143" s="4"/>
      <c r="H143" s="4"/>
      <c r="I143" s="4"/>
      <c r="J143" s="4"/>
      <c r="K143" s="15"/>
      <c r="L143" s="4">
        <v>16.29</v>
      </c>
      <c r="M143" s="4">
        <v>16.79</v>
      </c>
      <c r="N143" s="4">
        <v>16.989999999999998</v>
      </c>
      <c r="O143" s="15">
        <v>17.489999999999998</v>
      </c>
      <c r="P143" s="15">
        <v>17.489999999999998</v>
      </c>
      <c r="Q143" s="337">
        <v>17.989999999999998</v>
      </c>
      <c r="R143" s="15" t="str">
        <f t="shared" si="28"/>
        <v>Yes</v>
      </c>
      <c r="S143" s="15" t="str">
        <f t="shared" si="29"/>
        <v>No</v>
      </c>
      <c r="T143" s="221" t="str">
        <f t="shared" si="30"/>
        <v>Yes</v>
      </c>
      <c r="U143" s="223">
        <f t="shared" si="31"/>
        <v>2.8587764436821095E-2</v>
      </c>
      <c r="V143" s="221" t="str">
        <f t="shared" si="32"/>
        <v>Yes</v>
      </c>
      <c r="W143" s="223">
        <f t="shared" si="33"/>
        <v>2.8587764436821095E-2</v>
      </c>
      <c r="X143" s="221" t="str">
        <f t="shared" si="34"/>
        <v>Yes</v>
      </c>
      <c r="Y143" s="223">
        <f t="shared" si="35"/>
        <v>5.885815185403187E-2</v>
      </c>
      <c r="Z143" s="222" t="str">
        <f t="shared" si="36"/>
        <v>Yes</v>
      </c>
      <c r="AA143" s="68">
        <f t="shared" si="37"/>
        <v>7.1471113758189375E-2</v>
      </c>
      <c r="AB143" s="65" t="str">
        <f t="shared" si="38"/>
        <v>Yes</v>
      </c>
      <c r="AC143" s="68">
        <f t="shared" si="39"/>
        <v>0.10435850214855735</v>
      </c>
      <c r="AD143" s="65" t="str">
        <f t="shared" si="40"/>
        <v>No</v>
      </c>
      <c r="AE143" s="68" t="str">
        <f t="shared" si="41"/>
        <v>N/A</v>
      </c>
      <c r="AF143" s="66"/>
    </row>
    <row r="144" spans="1:32">
      <c r="A144" s="66" t="s">
        <v>8</v>
      </c>
      <c r="B144" s="66" t="s">
        <v>86</v>
      </c>
      <c r="C144" s="66" t="str" cm="1">
        <f t="array" ref="C144">_xlfn.IFNA(_xlfn.IFS(B144="Starter","Starters &amp; Sides",B144="Sides","Starters &amp; Sides"),B144)</f>
        <v>Starters &amp; Sides</v>
      </c>
      <c r="D144" s="84" t="s">
        <v>381</v>
      </c>
      <c r="E144" s="74"/>
      <c r="F144" s="4"/>
      <c r="G144" s="4"/>
      <c r="H144" s="4"/>
      <c r="I144" s="4"/>
      <c r="J144" s="4"/>
      <c r="K144" s="15"/>
      <c r="L144" s="15"/>
      <c r="M144" s="15">
        <v>1.25</v>
      </c>
      <c r="N144" s="15">
        <v>1.25</v>
      </c>
      <c r="O144" s="15">
        <v>1.25</v>
      </c>
      <c r="P144" s="15">
        <v>1.25</v>
      </c>
      <c r="Q144" s="337">
        <v>1.25</v>
      </c>
      <c r="R144" s="15" t="str">
        <f t="shared" si="28"/>
        <v>Yes</v>
      </c>
      <c r="S144" s="15" t="str">
        <f t="shared" si="29"/>
        <v>No</v>
      </c>
      <c r="T144" s="221" t="str">
        <f t="shared" si="30"/>
        <v>Yes</v>
      </c>
      <c r="U144" s="223">
        <f t="shared" si="31"/>
        <v>0</v>
      </c>
      <c r="V144" s="221" t="str">
        <f t="shared" si="32"/>
        <v>Yes</v>
      </c>
      <c r="W144" s="223">
        <f t="shared" si="33"/>
        <v>0</v>
      </c>
      <c r="X144" s="221" t="str">
        <f t="shared" si="34"/>
        <v>Yes</v>
      </c>
      <c r="Y144" s="223">
        <f t="shared" si="35"/>
        <v>0</v>
      </c>
      <c r="Z144" s="222" t="str">
        <f t="shared" si="36"/>
        <v>Yes</v>
      </c>
      <c r="AA144" s="68">
        <f t="shared" si="37"/>
        <v>0</v>
      </c>
      <c r="AB144" s="65" t="str">
        <f t="shared" si="38"/>
        <v>No</v>
      </c>
      <c r="AC144" s="68" t="str">
        <f t="shared" si="39"/>
        <v>N/A</v>
      </c>
      <c r="AD144" s="65" t="str">
        <f t="shared" si="40"/>
        <v>No</v>
      </c>
      <c r="AE144" s="68" t="str">
        <f t="shared" si="41"/>
        <v>N/A</v>
      </c>
      <c r="AF144" s="66"/>
    </row>
    <row r="145" spans="1:32">
      <c r="A145" s="66" t="s">
        <v>8</v>
      </c>
      <c r="B145" s="66" t="s">
        <v>86</v>
      </c>
      <c r="C145" s="66" t="str" cm="1">
        <f t="array" ref="C145">_xlfn.IFNA(_xlfn.IFS(B145="Starter","Starters &amp; Sides",B145="Sides","Starters &amp; Sides"),B145)</f>
        <v>Starters &amp; Sides</v>
      </c>
      <c r="D145" s="84" t="s">
        <v>382</v>
      </c>
      <c r="E145" s="74"/>
      <c r="F145" s="4"/>
      <c r="G145" s="4"/>
      <c r="H145" s="4"/>
      <c r="I145" s="4"/>
      <c r="J145" s="4"/>
      <c r="K145" s="15"/>
      <c r="L145" s="15"/>
      <c r="M145" s="15">
        <v>2</v>
      </c>
      <c r="N145" s="15">
        <v>2</v>
      </c>
      <c r="O145" s="15">
        <v>2</v>
      </c>
      <c r="P145" s="21">
        <v>2</v>
      </c>
      <c r="Q145" s="339">
        <v>2</v>
      </c>
      <c r="R145" s="15" t="str">
        <f t="shared" si="28"/>
        <v>Yes</v>
      </c>
      <c r="S145" s="15" t="str">
        <f t="shared" si="29"/>
        <v>No</v>
      </c>
      <c r="T145" s="221" t="str">
        <f t="shared" si="30"/>
        <v>Yes</v>
      </c>
      <c r="U145" s="223">
        <f t="shared" si="31"/>
        <v>0</v>
      </c>
      <c r="V145" s="221" t="str">
        <f t="shared" si="32"/>
        <v>Yes</v>
      </c>
      <c r="W145" s="223">
        <f t="shared" si="33"/>
        <v>0</v>
      </c>
      <c r="X145" s="221" t="str">
        <f t="shared" si="34"/>
        <v>Yes</v>
      </c>
      <c r="Y145" s="223">
        <f t="shared" si="35"/>
        <v>0</v>
      </c>
      <c r="Z145" s="222" t="str">
        <f t="shared" si="36"/>
        <v>Yes</v>
      </c>
      <c r="AA145" s="68">
        <f t="shared" si="37"/>
        <v>0</v>
      </c>
      <c r="AB145" s="65" t="str">
        <f t="shared" si="38"/>
        <v>No</v>
      </c>
      <c r="AC145" s="68" t="str">
        <f t="shared" si="39"/>
        <v>N/A</v>
      </c>
      <c r="AD145" s="65" t="str">
        <f t="shared" si="40"/>
        <v>No</v>
      </c>
      <c r="AE145" s="68" t="str">
        <f t="shared" si="41"/>
        <v>N/A</v>
      </c>
      <c r="AF145" s="66"/>
    </row>
    <row r="146" spans="1:32">
      <c r="A146" s="66" t="s">
        <v>8</v>
      </c>
      <c r="B146" s="66" t="s">
        <v>86</v>
      </c>
      <c r="C146" s="66" t="str" cm="1">
        <f t="array" ref="C146">_xlfn.IFNA(_xlfn.IFS(B146="Starter","Starters &amp; Sides",B146="Sides","Starters &amp; Sides"),B146)</f>
        <v>Starters &amp; Sides</v>
      </c>
      <c r="D146" s="84" t="s">
        <v>383</v>
      </c>
      <c r="E146" s="74"/>
      <c r="F146" s="4"/>
      <c r="G146" s="4"/>
      <c r="H146" s="4"/>
      <c r="I146" s="4"/>
      <c r="J146" s="4"/>
      <c r="K146" s="15"/>
      <c r="L146" s="15"/>
      <c r="M146" s="15">
        <v>0.75</v>
      </c>
      <c r="N146" s="15">
        <v>0.75</v>
      </c>
      <c r="O146" s="15">
        <v>0.75</v>
      </c>
      <c r="P146" s="4">
        <v>0.75</v>
      </c>
      <c r="Q146" s="338">
        <v>0.75</v>
      </c>
      <c r="R146" s="15" t="str">
        <f t="shared" si="28"/>
        <v>Yes</v>
      </c>
      <c r="S146" s="15" t="str">
        <f t="shared" si="29"/>
        <v>No</v>
      </c>
      <c r="T146" s="221" t="str">
        <f t="shared" si="30"/>
        <v>Yes</v>
      </c>
      <c r="U146" s="223">
        <f t="shared" si="31"/>
        <v>0</v>
      </c>
      <c r="V146" s="221" t="str">
        <f t="shared" si="32"/>
        <v>Yes</v>
      </c>
      <c r="W146" s="223">
        <f t="shared" si="33"/>
        <v>0</v>
      </c>
      <c r="X146" s="221" t="str">
        <f t="shared" si="34"/>
        <v>Yes</v>
      </c>
      <c r="Y146" s="223">
        <f t="shared" si="35"/>
        <v>0</v>
      </c>
      <c r="Z146" s="222" t="str">
        <f t="shared" si="36"/>
        <v>Yes</v>
      </c>
      <c r="AA146" s="68">
        <f t="shared" si="37"/>
        <v>0</v>
      </c>
      <c r="AB146" s="65" t="str">
        <f t="shared" si="38"/>
        <v>No</v>
      </c>
      <c r="AC146" s="68" t="str">
        <f t="shared" si="39"/>
        <v>N/A</v>
      </c>
      <c r="AD146" s="65" t="str">
        <f t="shared" si="40"/>
        <v>No</v>
      </c>
      <c r="AE146" s="68" t="str">
        <f t="shared" si="41"/>
        <v>N/A</v>
      </c>
      <c r="AF146" s="66"/>
    </row>
    <row r="147" spans="1:32">
      <c r="A147" s="66" t="s">
        <v>8</v>
      </c>
      <c r="B147" s="66" t="s">
        <v>86</v>
      </c>
      <c r="C147" s="66" t="str" cm="1">
        <f t="array" ref="C147">_xlfn.IFNA(_xlfn.IFS(B147="Starter","Starters &amp; Sides",B147="Sides","Starters &amp; Sides"),B147)</f>
        <v>Starters &amp; Sides</v>
      </c>
      <c r="D147" s="84" t="s">
        <v>384</v>
      </c>
      <c r="E147" s="74"/>
      <c r="F147" s="4"/>
      <c r="G147" s="4"/>
      <c r="H147" s="4"/>
      <c r="I147" s="4"/>
      <c r="J147" s="4"/>
      <c r="K147" s="15"/>
      <c r="L147" s="15"/>
      <c r="M147" s="15">
        <v>0.5</v>
      </c>
      <c r="N147" s="15">
        <v>0.5</v>
      </c>
      <c r="O147" s="15">
        <v>0.5</v>
      </c>
      <c r="P147" s="4"/>
      <c r="Q147" s="338"/>
      <c r="R147" s="15" t="str">
        <f t="shared" si="28"/>
        <v>No</v>
      </c>
      <c r="S147" s="15" t="str">
        <f t="shared" si="29"/>
        <v>No</v>
      </c>
      <c r="T147" s="221" t="str">
        <f t="shared" si="30"/>
        <v>No</v>
      </c>
      <c r="U147" s="223" t="str">
        <f t="shared" si="31"/>
        <v>N/A</v>
      </c>
      <c r="V147" s="221" t="str">
        <f t="shared" si="32"/>
        <v>No</v>
      </c>
      <c r="W147" s="223" t="str">
        <f t="shared" si="33"/>
        <v>N/A</v>
      </c>
      <c r="X147" s="221" t="str">
        <f t="shared" si="34"/>
        <v>No</v>
      </c>
      <c r="Y147" s="223" t="str">
        <f t="shared" si="35"/>
        <v>N/A</v>
      </c>
      <c r="Z147" s="222" t="str">
        <f t="shared" si="36"/>
        <v>No</v>
      </c>
      <c r="AA147" s="68" t="str">
        <f t="shared" si="37"/>
        <v>N/A</v>
      </c>
      <c r="AB147" s="65" t="str">
        <f t="shared" si="38"/>
        <v>No</v>
      </c>
      <c r="AC147" s="68" t="str">
        <f t="shared" si="39"/>
        <v>N/A</v>
      </c>
      <c r="AD147" s="65" t="str">
        <f t="shared" si="40"/>
        <v>No</v>
      </c>
      <c r="AE147" s="68" t="str">
        <f t="shared" si="41"/>
        <v>N/A</v>
      </c>
      <c r="AF147" s="66"/>
    </row>
    <row r="148" spans="1:32" ht="14.5" customHeight="1">
      <c r="A148" s="66" t="s">
        <v>8</v>
      </c>
      <c r="B148" s="66" t="s">
        <v>86</v>
      </c>
      <c r="C148" s="66" t="str" cm="1">
        <f t="array" ref="C148">_xlfn.IFNA(_xlfn.IFS(B148="Starter","Starters &amp; Sides",B148="Sides","Starters &amp; Sides"),B148)</f>
        <v>Starters &amp; Sides</v>
      </c>
      <c r="D148" s="84" t="s">
        <v>385</v>
      </c>
      <c r="E148" s="74">
        <v>3.99</v>
      </c>
      <c r="F148" s="4">
        <v>3.99</v>
      </c>
      <c r="G148" s="4">
        <v>3.99</v>
      </c>
      <c r="H148" s="4">
        <v>3.99</v>
      </c>
      <c r="I148" s="4"/>
      <c r="J148" s="4"/>
      <c r="K148" s="15"/>
      <c r="L148" s="4"/>
      <c r="M148" s="4"/>
      <c r="N148" s="4"/>
      <c r="O148" s="15"/>
      <c r="P148" s="4"/>
      <c r="Q148" s="338"/>
      <c r="R148" s="15" t="str">
        <f t="shared" si="28"/>
        <v>No</v>
      </c>
      <c r="S148" s="15" t="str">
        <f t="shared" si="29"/>
        <v>No</v>
      </c>
      <c r="T148" s="221" t="str">
        <f t="shared" si="30"/>
        <v>No</v>
      </c>
      <c r="U148" s="223" t="str">
        <f t="shared" si="31"/>
        <v>N/A</v>
      </c>
      <c r="V148" s="221" t="str">
        <f t="shared" si="32"/>
        <v>No</v>
      </c>
      <c r="W148" s="223" t="str">
        <f t="shared" si="33"/>
        <v>N/A</v>
      </c>
      <c r="X148" s="221" t="str">
        <f t="shared" si="34"/>
        <v>No</v>
      </c>
      <c r="Y148" s="223" t="str">
        <f t="shared" si="35"/>
        <v>N/A</v>
      </c>
      <c r="Z148" s="222" t="str">
        <f t="shared" si="36"/>
        <v>No</v>
      </c>
      <c r="AA148" s="68" t="str">
        <f t="shared" si="37"/>
        <v>N/A</v>
      </c>
      <c r="AB148" s="65" t="str">
        <f t="shared" si="38"/>
        <v>No</v>
      </c>
      <c r="AC148" s="68" t="str">
        <f t="shared" si="39"/>
        <v>N/A</v>
      </c>
      <c r="AD148" s="65" t="str">
        <f t="shared" si="40"/>
        <v>No</v>
      </c>
      <c r="AE148" s="68" t="str">
        <f t="shared" si="41"/>
        <v>N/A</v>
      </c>
      <c r="AF148" s="66"/>
    </row>
    <row r="149" spans="1:32">
      <c r="A149" s="66" t="s">
        <v>8</v>
      </c>
      <c r="B149" s="66" t="s">
        <v>86</v>
      </c>
      <c r="C149" s="66" t="str" cm="1">
        <f t="array" ref="C149">_xlfn.IFNA(_xlfn.IFS(B149="Starter","Starters &amp; Sides",B149="Sides","Starters &amp; Sides"),B149)</f>
        <v>Starters &amp; Sides</v>
      </c>
      <c r="D149" s="84" t="s">
        <v>386</v>
      </c>
      <c r="E149" s="74">
        <v>3.99</v>
      </c>
      <c r="F149" s="4">
        <v>3.99</v>
      </c>
      <c r="G149" s="4">
        <v>3.99</v>
      </c>
      <c r="H149" s="4">
        <v>3.99</v>
      </c>
      <c r="I149" s="4">
        <v>4.29</v>
      </c>
      <c r="J149" s="4">
        <v>4.29</v>
      </c>
      <c r="K149" s="15">
        <v>4.29</v>
      </c>
      <c r="L149" s="15">
        <v>4.29</v>
      </c>
      <c r="M149" s="15">
        <v>4.29</v>
      </c>
      <c r="N149" s="15">
        <v>4.29</v>
      </c>
      <c r="O149" s="15">
        <v>4.79</v>
      </c>
      <c r="P149" s="4">
        <v>4.79</v>
      </c>
      <c r="Q149" s="338">
        <v>4.79</v>
      </c>
      <c r="R149" s="15" t="str">
        <f t="shared" si="28"/>
        <v>Yes</v>
      </c>
      <c r="S149" s="15" t="str">
        <f t="shared" si="29"/>
        <v>No</v>
      </c>
      <c r="T149" s="221" t="str">
        <f t="shared" si="30"/>
        <v>Yes</v>
      </c>
      <c r="U149" s="223">
        <f t="shared" si="31"/>
        <v>0</v>
      </c>
      <c r="V149" s="221" t="str">
        <f t="shared" si="32"/>
        <v>Yes</v>
      </c>
      <c r="W149" s="223">
        <f t="shared" si="33"/>
        <v>0</v>
      </c>
      <c r="X149" s="221" t="str">
        <f t="shared" si="34"/>
        <v>Yes</v>
      </c>
      <c r="Y149" s="223">
        <f t="shared" si="35"/>
        <v>0.1165501165501166</v>
      </c>
      <c r="Z149" s="222" t="str">
        <f t="shared" si="36"/>
        <v>Yes</v>
      </c>
      <c r="AA149" s="68">
        <f t="shared" si="37"/>
        <v>0.1165501165501166</v>
      </c>
      <c r="AB149" s="65" t="str">
        <f t="shared" si="38"/>
        <v>Yes</v>
      </c>
      <c r="AC149" s="68">
        <f t="shared" si="39"/>
        <v>0.1165501165501166</v>
      </c>
      <c r="AD149" s="65" t="str">
        <f t="shared" si="40"/>
        <v>Yes</v>
      </c>
      <c r="AE149" s="68">
        <f t="shared" si="41"/>
        <v>0.20050125313283207</v>
      </c>
      <c r="AF149" s="66"/>
    </row>
    <row r="150" spans="1:32">
      <c r="A150" s="66" t="s">
        <v>8</v>
      </c>
      <c r="B150" s="66" t="s">
        <v>86</v>
      </c>
      <c r="C150" s="66" t="str" cm="1">
        <f t="array" ref="C150">_xlfn.IFNA(_xlfn.IFS(B150="Starter","Starters &amp; Sides",B150="Sides","Starters &amp; Sides"),B150)</f>
        <v>Starters &amp; Sides</v>
      </c>
      <c r="D150" s="84" t="s">
        <v>387</v>
      </c>
      <c r="E150" s="74">
        <v>3.99</v>
      </c>
      <c r="F150" s="4">
        <v>3.99</v>
      </c>
      <c r="G150" s="4">
        <v>3.99</v>
      </c>
      <c r="H150" s="4">
        <v>3.99</v>
      </c>
      <c r="I150" s="4">
        <v>4.29</v>
      </c>
      <c r="J150" s="4">
        <v>4.29</v>
      </c>
      <c r="K150" s="15">
        <v>4.29</v>
      </c>
      <c r="L150" s="15">
        <v>4.29</v>
      </c>
      <c r="M150" s="15">
        <v>4.79</v>
      </c>
      <c r="N150" s="15">
        <v>4.8899999999999997</v>
      </c>
      <c r="O150" s="15">
        <v>5.09</v>
      </c>
      <c r="P150" s="4">
        <v>5.09</v>
      </c>
      <c r="Q150" s="338">
        <v>5.29</v>
      </c>
      <c r="R150" s="15" t="str">
        <f t="shared" si="28"/>
        <v>Yes</v>
      </c>
      <c r="S150" s="15" t="str">
        <f t="shared" si="29"/>
        <v>No</v>
      </c>
      <c r="T150" s="221" t="str">
        <f t="shared" si="30"/>
        <v>Yes</v>
      </c>
      <c r="U150" s="223">
        <f t="shared" si="31"/>
        <v>3.9292730844793677E-2</v>
      </c>
      <c r="V150" s="221" t="str">
        <f t="shared" si="32"/>
        <v>Yes</v>
      </c>
      <c r="W150" s="223">
        <f t="shared" si="33"/>
        <v>3.9292730844793677E-2</v>
      </c>
      <c r="X150" s="221" t="str">
        <f t="shared" si="34"/>
        <v>Yes</v>
      </c>
      <c r="Y150" s="223">
        <f t="shared" si="35"/>
        <v>8.1799591002045036E-2</v>
      </c>
      <c r="Z150" s="222" t="str">
        <f t="shared" si="36"/>
        <v>Yes</v>
      </c>
      <c r="AA150" s="68">
        <f t="shared" si="37"/>
        <v>0.10438413361169108</v>
      </c>
      <c r="AB150" s="65" t="str">
        <f t="shared" si="38"/>
        <v>Yes</v>
      </c>
      <c r="AC150" s="68">
        <f t="shared" si="39"/>
        <v>0.2331002331002332</v>
      </c>
      <c r="AD150" s="65" t="str">
        <f t="shared" si="40"/>
        <v>Yes</v>
      </c>
      <c r="AE150" s="68">
        <f t="shared" si="41"/>
        <v>0.325814536340852</v>
      </c>
      <c r="AF150" s="66"/>
    </row>
    <row r="151" spans="1:32">
      <c r="A151" s="66"/>
      <c r="B151" s="66" t="s">
        <v>86</v>
      </c>
      <c r="C151" s="66" t="str" cm="1">
        <f t="array" ref="C151">_xlfn.IFNA(_xlfn.IFS(B151="Starter","Starters &amp; Sides",B151="Sides","Starters &amp; Sides"),B151)</f>
        <v>Starters &amp; Sides</v>
      </c>
      <c r="D151" s="84" t="s">
        <v>388</v>
      </c>
      <c r="E151" s="74"/>
      <c r="F151" s="4"/>
      <c r="G151" s="4"/>
      <c r="H151" s="4"/>
      <c r="I151" s="4"/>
      <c r="J151" s="4"/>
      <c r="K151" s="15"/>
      <c r="L151" s="15"/>
      <c r="M151" s="15"/>
      <c r="N151" s="15"/>
      <c r="O151" s="15"/>
      <c r="P151" s="4"/>
      <c r="Q151" s="338">
        <v>5.79</v>
      </c>
      <c r="R151" s="15"/>
      <c r="S151" s="15"/>
      <c r="T151" s="221"/>
      <c r="U151" s="223"/>
      <c r="V151" s="221"/>
      <c r="W151" s="223"/>
      <c r="X151" s="221"/>
      <c r="Y151" s="223"/>
      <c r="Z151" s="222"/>
      <c r="AA151" s="68"/>
      <c r="AB151" s="65"/>
      <c r="AC151" s="68"/>
      <c r="AD151" s="65"/>
      <c r="AE151" s="68"/>
      <c r="AF151" s="66"/>
    </row>
    <row r="152" spans="1:32">
      <c r="A152" s="66"/>
      <c r="B152" s="66" t="s">
        <v>86</v>
      </c>
      <c r="C152" s="66" t="str" cm="1">
        <f t="array" ref="C152">_xlfn.IFNA(_xlfn.IFS(B152="Starter","Starters &amp; Sides",B152="Sides","Starters &amp; Sides"),B152)</f>
        <v>Starters &amp; Sides</v>
      </c>
      <c r="D152" s="84" t="s">
        <v>389</v>
      </c>
      <c r="E152" s="74"/>
      <c r="F152" s="4"/>
      <c r="G152" s="4"/>
      <c r="H152" s="4"/>
      <c r="I152" s="4"/>
      <c r="J152" s="4"/>
      <c r="K152" s="15"/>
      <c r="L152" s="15"/>
      <c r="M152" s="15"/>
      <c r="N152" s="15"/>
      <c r="O152" s="15"/>
      <c r="P152" s="4"/>
      <c r="Q152" s="338">
        <v>5.59</v>
      </c>
      <c r="R152" s="15"/>
      <c r="S152" s="15"/>
      <c r="T152" s="221"/>
      <c r="U152" s="223"/>
      <c r="V152" s="221"/>
      <c r="W152" s="223"/>
      <c r="X152" s="221"/>
      <c r="Y152" s="223"/>
      <c r="Z152" s="222"/>
      <c r="AA152" s="68"/>
      <c r="AB152" s="65"/>
      <c r="AC152" s="68"/>
      <c r="AD152" s="65"/>
      <c r="AE152" s="68"/>
      <c r="AF152" s="66"/>
    </row>
    <row r="153" spans="1:32">
      <c r="A153" s="66" t="s">
        <v>8</v>
      </c>
      <c r="B153" s="66" t="s">
        <v>86</v>
      </c>
      <c r="C153" s="66" t="str" cm="1">
        <f t="array" ref="C153">_xlfn.IFNA(_xlfn.IFS(B153="Starter","Starters &amp; Sides",B153="Sides","Starters &amp; Sides"),B153)</f>
        <v>Starters &amp; Sides</v>
      </c>
      <c r="D153" s="84" t="s">
        <v>390</v>
      </c>
      <c r="E153" s="74"/>
      <c r="F153" s="4"/>
      <c r="G153" s="4"/>
      <c r="H153" s="4"/>
      <c r="I153" s="4"/>
      <c r="J153" s="4"/>
      <c r="K153" s="15"/>
      <c r="L153" s="15"/>
      <c r="M153" s="15">
        <v>6.79</v>
      </c>
      <c r="N153" s="15">
        <v>6.89</v>
      </c>
      <c r="O153" s="15">
        <v>7.29</v>
      </c>
      <c r="P153" s="4">
        <v>7.29</v>
      </c>
      <c r="Q153" s="338">
        <v>7.29</v>
      </c>
      <c r="R153" s="15" t="str">
        <f t="shared" si="28"/>
        <v>Yes</v>
      </c>
      <c r="S153" s="15" t="str">
        <f t="shared" si="29"/>
        <v>No</v>
      </c>
      <c r="T153" s="221" t="str">
        <f t="shared" si="30"/>
        <v>Yes</v>
      </c>
      <c r="U153" s="223">
        <f t="shared" si="31"/>
        <v>0</v>
      </c>
      <c r="V153" s="221" t="str">
        <f t="shared" si="32"/>
        <v>Yes</v>
      </c>
      <c r="W153" s="223">
        <f t="shared" si="33"/>
        <v>0</v>
      </c>
      <c r="X153" s="221" t="str">
        <f t="shared" si="34"/>
        <v>Yes</v>
      </c>
      <c r="Y153" s="223">
        <f t="shared" si="35"/>
        <v>5.8055152394774989E-2</v>
      </c>
      <c r="Z153" s="222" t="str">
        <f t="shared" si="36"/>
        <v>Yes</v>
      </c>
      <c r="AA153" s="68">
        <f t="shared" si="37"/>
        <v>7.3637702503681846E-2</v>
      </c>
      <c r="AB153" s="65" t="str">
        <f t="shared" si="38"/>
        <v>No</v>
      </c>
      <c r="AC153" s="68" t="str">
        <f t="shared" si="39"/>
        <v>N/A</v>
      </c>
      <c r="AD153" s="65" t="str">
        <f t="shared" si="40"/>
        <v>No</v>
      </c>
      <c r="AE153" s="68" t="str">
        <f t="shared" si="41"/>
        <v>N/A</v>
      </c>
      <c r="AF153" s="66"/>
    </row>
    <row r="154" spans="1:32">
      <c r="A154" s="66" t="s">
        <v>8</v>
      </c>
      <c r="B154" s="66" t="s">
        <v>86</v>
      </c>
      <c r="C154" s="66" t="str" cm="1">
        <f t="array" ref="C154">_xlfn.IFNA(_xlfn.IFS(B154="Starter","Starters &amp; Sides",B154="Sides","Starters &amp; Sides"),B154)</f>
        <v>Starters &amp; Sides</v>
      </c>
      <c r="D154" s="84" t="s">
        <v>391</v>
      </c>
      <c r="E154" s="74">
        <v>4.99</v>
      </c>
      <c r="F154" s="4">
        <v>4.99</v>
      </c>
      <c r="G154" s="4">
        <v>4.99</v>
      </c>
      <c r="H154" s="4">
        <v>4.79</v>
      </c>
      <c r="I154" s="4">
        <v>4.99</v>
      </c>
      <c r="J154" s="4">
        <v>4.99</v>
      </c>
      <c r="K154" s="15">
        <v>4.99</v>
      </c>
      <c r="L154" s="15">
        <v>4.99</v>
      </c>
      <c r="M154" s="15">
        <v>4.99</v>
      </c>
      <c r="N154" s="15">
        <v>4.99</v>
      </c>
      <c r="O154" s="15">
        <v>6.09</v>
      </c>
      <c r="P154" s="4">
        <v>6.09</v>
      </c>
      <c r="Q154" s="338">
        <v>6.29</v>
      </c>
      <c r="R154" s="15" t="str">
        <f t="shared" si="28"/>
        <v>Yes</v>
      </c>
      <c r="S154" s="15" t="str">
        <f t="shared" si="29"/>
        <v>No</v>
      </c>
      <c r="T154" s="221" t="str">
        <f t="shared" si="30"/>
        <v>Yes</v>
      </c>
      <c r="U154" s="223">
        <f t="shared" si="31"/>
        <v>3.284072249589487E-2</v>
      </c>
      <c r="V154" s="221" t="str">
        <f t="shared" si="32"/>
        <v>Yes</v>
      </c>
      <c r="W154" s="223">
        <f t="shared" si="33"/>
        <v>3.284072249589487E-2</v>
      </c>
      <c r="X154" s="221" t="str">
        <f t="shared" si="34"/>
        <v>Yes</v>
      </c>
      <c r="Y154" s="223">
        <f t="shared" si="35"/>
        <v>0.26052104208416837</v>
      </c>
      <c r="Z154" s="222" t="str">
        <f t="shared" si="36"/>
        <v>Yes</v>
      </c>
      <c r="AA154" s="68">
        <f t="shared" si="37"/>
        <v>0.26052104208416837</v>
      </c>
      <c r="AB154" s="65" t="str">
        <f t="shared" si="38"/>
        <v>Yes</v>
      </c>
      <c r="AC154" s="68">
        <f t="shared" si="39"/>
        <v>0.26052104208416837</v>
      </c>
      <c r="AD154" s="65" t="str">
        <f t="shared" si="40"/>
        <v>Yes</v>
      </c>
      <c r="AE154" s="68">
        <f t="shared" si="41"/>
        <v>0.26052104208416837</v>
      </c>
      <c r="AF154" s="66"/>
    </row>
    <row r="155" spans="1:32">
      <c r="A155" s="66"/>
      <c r="B155" s="66" t="s">
        <v>86</v>
      </c>
      <c r="C155" s="66" t="str" cm="1">
        <f t="array" ref="C155">_xlfn.IFNA(_xlfn.IFS(B155="Starter","Starters &amp; Sides",B155="Sides","Starters &amp; Sides"),B155)</f>
        <v>Starters &amp; Sides</v>
      </c>
      <c r="D155" s="84" t="s">
        <v>392</v>
      </c>
      <c r="E155" s="74"/>
      <c r="F155" s="4"/>
      <c r="G155" s="4"/>
      <c r="H155" s="4"/>
      <c r="I155" s="4"/>
      <c r="J155" s="4"/>
      <c r="K155" s="15"/>
      <c r="L155" s="15"/>
      <c r="M155" s="15"/>
      <c r="N155" s="15"/>
      <c r="O155" s="15"/>
      <c r="P155" s="4"/>
      <c r="Q155" s="338">
        <v>5.29</v>
      </c>
      <c r="R155" s="15" t="str">
        <f>IF(COUNTA(Q155)=1,"Yes","No")</f>
        <v>Yes</v>
      </c>
      <c r="S155" s="15"/>
      <c r="T155" s="221"/>
      <c r="U155" s="223"/>
      <c r="V155" s="221"/>
      <c r="W155" s="223"/>
      <c r="X155" s="221"/>
      <c r="Y155" s="223"/>
      <c r="Z155" s="222"/>
      <c r="AA155" s="68"/>
      <c r="AB155" s="65"/>
      <c r="AC155" s="68"/>
      <c r="AD155" s="65"/>
      <c r="AE155" s="68"/>
      <c r="AF155" s="66"/>
    </row>
    <row r="156" spans="1:32">
      <c r="A156" s="66" t="s">
        <v>8</v>
      </c>
      <c r="B156" s="66" t="s">
        <v>86</v>
      </c>
      <c r="C156" s="66" t="str" cm="1">
        <f t="array" ref="C156">_xlfn.IFNA(_xlfn.IFS(B156="Starter","Starters &amp; Sides",B156="Sides","Starters &amp; Sides"),B156)</f>
        <v>Starters &amp; Sides</v>
      </c>
      <c r="D156" s="84" t="s">
        <v>393</v>
      </c>
      <c r="E156" s="74"/>
      <c r="F156" s="4"/>
      <c r="G156" s="4"/>
      <c r="H156" s="4">
        <v>3.59</v>
      </c>
      <c r="I156" s="4">
        <v>3.99</v>
      </c>
      <c r="J156" s="4">
        <v>3.99</v>
      </c>
      <c r="K156" s="15">
        <v>3.99</v>
      </c>
      <c r="L156" s="15">
        <v>3.99</v>
      </c>
      <c r="M156" s="15">
        <v>4.49</v>
      </c>
      <c r="N156" s="15">
        <v>4.59</v>
      </c>
      <c r="O156" s="15">
        <v>4.79</v>
      </c>
      <c r="P156" s="4">
        <v>4.79</v>
      </c>
      <c r="Q156" s="338">
        <v>4.79</v>
      </c>
      <c r="R156" s="15" t="str">
        <f t="shared" si="28"/>
        <v>Yes</v>
      </c>
      <c r="S156" s="15" t="str">
        <f t="shared" si="29"/>
        <v>No</v>
      </c>
      <c r="T156" s="221" t="str">
        <f t="shared" si="30"/>
        <v>Yes</v>
      </c>
      <c r="U156" s="223">
        <f t="shared" si="31"/>
        <v>0</v>
      </c>
      <c r="V156" s="221" t="str">
        <f t="shared" si="32"/>
        <v>Yes</v>
      </c>
      <c r="W156" s="223">
        <f t="shared" si="33"/>
        <v>0</v>
      </c>
      <c r="X156" s="221" t="str">
        <f t="shared" si="34"/>
        <v>Yes</v>
      </c>
      <c r="Y156" s="223">
        <f t="shared" si="35"/>
        <v>4.3572984749455479E-2</v>
      </c>
      <c r="Z156" s="222" t="str">
        <f t="shared" si="36"/>
        <v>Yes</v>
      </c>
      <c r="AA156" s="68">
        <f t="shared" si="37"/>
        <v>6.6815144766146917E-2</v>
      </c>
      <c r="AB156" s="65" t="str">
        <f t="shared" si="38"/>
        <v>Yes</v>
      </c>
      <c r="AC156" s="68">
        <f t="shared" si="39"/>
        <v>0.20050125313283207</v>
      </c>
      <c r="AD156" s="65" t="str">
        <f t="shared" si="40"/>
        <v>No</v>
      </c>
      <c r="AE156" s="68" t="str">
        <f t="shared" si="41"/>
        <v>N/A</v>
      </c>
      <c r="AF156" s="66"/>
    </row>
    <row r="157" spans="1:32">
      <c r="A157" s="66" t="s">
        <v>8</v>
      </c>
      <c r="B157" s="66" t="s">
        <v>86</v>
      </c>
      <c r="C157" s="66" t="str" cm="1">
        <f t="array" ref="C157">_xlfn.IFNA(_xlfn.IFS(B157="Starter","Starters &amp; Sides",B157="Sides","Starters &amp; Sides"),B157)</f>
        <v>Starters &amp; Sides</v>
      </c>
      <c r="D157" s="84" t="s">
        <v>394</v>
      </c>
      <c r="E157" s="74"/>
      <c r="F157" s="4"/>
      <c r="G157" s="4"/>
      <c r="H157" s="4">
        <v>2.99</v>
      </c>
      <c r="I157" s="4">
        <v>3.99</v>
      </c>
      <c r="J157" s="4">
        <v>3.99</v>
      </c>
      <c r="K157" s="15">
        <v>3.99</v>
      </c>
      <c r="L157" s="15">
        <v>3.99</v>
      </c>
      <c r="M157" s="15">
        <v>4.49</v>
      </c>
      <c r="N157" s="15">
        <v>4.49</v>
      </c>
      <c r="O157" s="15">
        <v>5.09</v>
      </c>
      <c r="P157" s="4"/>
      <c r="Q157" s="338"/>
      <c r="R157" s="15" t="str">
        <f t="shared" si="28"/>
        <v>No</v>
      </c>
      <c r="S157" s="15" t="str">
        <f t="shared" si="29"/>
        <v>No</v>
      </c>
      <c r="T157" s="221" t="str">
        <f t="shared" si="30"/>
        <v>No</v>
      </c>
      <c r="U157" s="223" t="str">
        <f t="shared" si="31"/>
        <v>N/A</v>
      </c>
      <c r="V157" s="221" t="str">
        <f t="shared" si="32"/>
        <v>No</v>
      </c>
      <c r="W157" s="223" t="str">
        <f t="shared" si="33"/>
        <v>N/A</v>
      </c>
      <c r="X157" s="221" t="str">
        <f t="shared" si="34"/>
        <v>No</v>
      </c>
      <c r="Y157" s="223" t="str">
        <f t="shared" si="35"/>
        <v>N/A</v>
      </c>
      <c r="Z157" s="222" t="str">
        <f t="shared" si="36"/>
        <v>No</v>
      </c>
      <c r="AA157" s="68" t="str">
        <f t="shared" si="37"/>
        <v>N/A</v>
      </c>
      <c r="AB157" s="65" t="str">
        <f t="shared" si="38"/>
        <v>No</v>
      </c>
      <c r="AC157" s="68" t="str">
        <f t="shared" si="39"/>
        <v>N/A</v>
      </c>
      <c r="AD157" s="65" t="str">
        <f t="shared" si="40"/>
        <v>No</v>
      </c>
      <c r="AE157" s="68" t="str">
        <f t="shared" si="41"/>
        <v>N/A</v>
      </c>
      <c r="AF157" s="66"/>
    </row>
    <row r="158" spans="1:32">
      <c r="A158" s="66" t="s">
        <v>8</v>
      </c>
      <c r="B158" s="66" t="s">
        <v>86</v>
      </c>
      <c r="C158" s="66" t="str" cm="1">
        <f t="array" ref="C158">_xlfn.IFNA(_xlfn.IFS(B158="Starter","Starters &amp; Sides",B158="Sides","Starters &amp; Sides"),B158)</f>
        <v>Starters &amp; Sides</v>
      </c>
      <c r="D158" s="84" t="s">
        <v>395</v>
      </c>
      <c r="E158" s="74"/>
      <c r="F158" s="4"/>
      <c r="G158" s="4"/>
      <c r="H158" s="4"/>
      <c r="I158" s="4">
        <v>3.99</v>
      </c>
      <c r="J158" s="4">
        <v>3.99</v>
      </c>
      <c r="K158" s="15">
        <v>3.99</v>
      </c>
      <c r="L158" s="15">
        <v>3.99</v>
      </c>
      <c r="M158" s="15">
        <v>4.49</v>
      </c>
      <c r="N158" s="15">
        <v>4.49</v>
      </c>
      <c r="O158" s="15">
        <v>5.09</v>
      </c>
      <c r="P158" s="4"/>
      <c r="Q158" s="338"/>
      <c r="R158" s="15" t="str">
        <f t="shared" si="28"/>
        <v>No</v>
      </c>
      <c r="S158" s="15" t="str">
        <f t="shared" si="29"/>
        <v>No</v>
      </c>
      <c r="T158" s="221" t="str">
        <f t="shared" si="30"/>
        <v>No</v>
      </c>
      <c r="U158" s="223" t="str">
        <f t="shared" si="31"/>
        <v>N/A</v>
      </c>
      <c r="V158" s="221"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c r="A159" s="66" t="s">
        <v>8</v>
      </c>
      <c r="B159" s="66" t="s">
        <v>86</v>
      </c>
      <c r="C159" s="66" t="str" cm="1">
        <f t="array" ref="C159">_xlfn.IFNA(_xlfn.IFS(B159="Starter","Starters &amp; Sides",B159="Sides","Starters &amp; Sides"),B159)</f>
        <v>Starters &amp; Sides</v>
      </c>
      <c r="D159" s="84" t="s">
        <v>396</v>
      </c>
      <c r="E159" s="74"/>
      <c r="F159" s="4"/>
      <c r="G159" s="4"/>
      <c r="H159" s="4"/>
      <c r="I159" s="4"/>
      <c r="J159" s="4"/>
      <c r="K159" s="15"/>
      <c r="L159" s="15">
        <v>4.99</v>
      </c>
      <c r="M159" s="15">
        <v>4.99</v>
      </c>
      <c r="N159" s="15">
        <v>4.99</v>
      </c>
      <c r="O159" s="15">
        <v>4.99</v>
      </c>
      <c r="P159" s="4"/>
      <c r="Q159" s="338"/>
      <c r="R159" s="15" t="str">
        <f t="shared" si="28"/>
        <v>No</v>
      </c>
      <c r="S159" s="15" t="str">
        <f t="shared" si="29"/>
        <v>No</v>
      </c>
      <c r="T159" s="221" t="str">
        <f t="shared" si="30"/>
        <v>No</v>
      </c>
      <c r="U159" s="223" t="str">
        <f t="shared" si="31"/>
        <v>N/A</v>
      </c>
      <c r="V159" s="221" t="str">
        <f t="shared" si="32"/>
        <v>No</v>
      </c>
      <c r="W159" s="223" t="str">
        <f t="shared" si="33"/>
        <v>N/A</v>
      </c>
      <c r="X159" s="221" t="str">
        <f t="shared" si="34"/>
        <v>No</v>
      </c>
      <c r="Y159" s="223" t="str">
        <f t="shared" si="35"/>
        <v>N/A</v>
      </c>
      <c r="Z159" s="222" t="str">
        <f t="shared" si="36"/>
        <v>No</v>
      </c>
      <c r="AA159" s="68" t="str">
        <f t="shared" si="37"/>
        <v>N/A</v>
      </c>
      <c r="AB159" s="65" t="str">
        <f t="shared" si="38"/>
        <v>No</v>
      </c>
      <c r="AC159" s="68" t="str">
        <f t="shared" si="39"/>
        <v>N/A</v>
      </c>
      <c r="AD159" s="65" t="str">
        <f t="shared" si="40"/>
        <v>No</v>
      </c>
      <c r="AE159" s="68" t="str">
        <f t="shared" si="41"/>
        <v>N/A</v>
      </c>
      <c r="AF159" s="66"/>
    </row>
    <row r="160" spans="1:32">
      <c r="A160" s="66" t="s">
        <v>8</v>
      </c>
      <c r="B160" s="66" t="s">
        <v>86</v>
      </c>
      <c r="C160" s="66" t="str" cm="1">
        <f t="array" ref="C160">_xlfn.IFNA(_xlfn.IFS(B160="Starter","Starters &amp; Sides",B160="Sides","Starters &amp; Sides"),B160)</f>
        <v>Starters &amp; Sides</v>
      </c>
      <c r="D160" s="84" t="s">
        <v>397</v>
      </c>
      <c r="E160" s="74"/>
      <c r="F160" s="4"/>
      <c r="G160" s="4"/>
      <c r="H160" s="4"/>
      <c r="I160" s="4"/>
      <c r="J160" s="4"/>
      <c r="K160" s="15"/>
      <c r="L160" s="15">
        <v>4.29</v>
      </c>
      <c r="M160" s="15">
        <v>4.79</v>
      </c>
      <c r="N160" s="15">
        <v>4.79</v>
      </c>
      <c r="O160" s="15">
        <v>5.09</v>
      </c>
      <c r="P160" s="4"/>
      <c r="Q160" s="338"/>
      <c r="R160" s="15" t="str">
        <f t="shared" si="28"/>
        <v>No</v>
      </c>
      <c r="S160" s="15" t="str">
        <f t="shared" si="29"/>
        <v>No</v>
      </c>
      <c r="T160" s="221" t="str">
        <f t="shared" si="30"/>
        <v>No</v>
      </c>
      <c r="U160" s="223" t="str">
        <f t="shared" si="31"/>
        <v>N/A</v>
      </c>
      <c r="V160" s="221" t="str">
        <f t="shared" si="32"/>
        <v>No</v>
      </c>
      <c r="W160" s="223" t="str">
        <f t="shared" si="33"/>
        <v>N/A</v>
      </c>
      <c r="X160" s="221" t="str">
        <f t="shared" si="34"/>
        <v>No</v>
      </c>
      <c r="Y160" s="223" t="str">
        <f t="shared" si="35"/>
        <v>N/A</v>
      </c>
      <c r="Z160" s="222" t="str">
        <f t="shared" si="36"/>
        <v>No</v>
      </c>
      <c r="AA160" s="68" t="str">
        <f t="shared" si="37"/>
        <v>N/A</v>
      </c>
      <c r="AB160" s="65" t="str">
        <f t="shared" si="38"/>
        <v>No</v>
      </c>
      <c r="AC160" s="68" t="str">
        <f t="shared" si="39"/>
        <v>N/A</v>
      </c>
      <c r="AD160" s="65" t="str">
        <f t="shared" si="40"/>
        <v>No</v>
      </c>
      <c r="AE160" s="68" t="str">
        <f t="shared" si="41"/>
        <v>N/A</v>
      </c>
      <c r="AF160" s="66"/>
    </row>
    <row r="161" spans="1:32" ht="14.5" hidden="1" customHeight="1">
      <c r="A161" s="66" t="s">
        <v>8</v>
      </c>
      <c r="B161" s="66" t="s">
        <v>29</v>
      </c>
      <c r="C161" s="66" t="str" cm="1">
        <f t="array" ref="C161">_xlfn.IFNA(_xlfn.IFS(B161="Starter","Starters &amp; Sides",B161="Sides","Starters &amp; Sides"),B161)</f>
        <v>Desserts</v>
      </c>
      <c r="D161" s="84" t="s">
        <v>398</v>
      </c>
      <c r="E161" s="74">
        <v>4.74</v>
      </c>
      <c r="F161" s="4">
        <v>4.99</v>
      </c>
      <c r="G161" s="4">
        <v>4.99</v>
      </c>
      <c r="H161" s="4"/>
      <c r="I161" s="4"/>
      <c r="J161" s="4"/>
      <c r="K161" s="15"/>
      <c r="L161" s="4"/>
      <c r="M161" s="4"/>
      <c r="N161" s="4"/>
      <c r="O161" s="15"/>
      <c r="P161" s="4"/>
      <c r="Q161" s="338"/>
      <c r="R161" s="15" t="str">
        <f t="shared" si="28"/>
        <v>No</v>
      </c>
      <c r="S161" s="15" t="str">
        <f t="shared" si="29"/>
        <v>No</v>
      </c>
      <c r="T161" s="221" t="str">
        <f t="shared" si="30"/>
        <v>No</v>
      </c>
      <c r="U161" s="223" t="str">
        <f t="shared" si="31"/>
        <v>N/A</v>
      </c>
      <c r="V161" s="221" t="str">
        <f t="shared" si="32"/>
        <v>No</v>
      </c>
      <c r="W161" s="223" t="str">
        <f t="shared" si="33"/>
        <v>N/A</v>
      </c>
      <c r="X161" s="221" t="str">
        <f t="shared" si="34"/>
        <v>No</v>
      </c>
      <c r="Y161" s="223" t="str">
        <f t="shared" si="35"/>
        <v>N/A</v>
      </c>
      <c r="Z161" s="222" t="str">
        <f t="shared" si="36"/>
        <v>No</v>
      </c>
      <c r="AA161" s="68" t="str">
        <f t="shared" si="37"/>
        <v>N/A</v>
      </c>
      <c r="AB161" s="65" t="str">
        <f t="shared" si="38"/>
        <v>No</v>
      </c>
      <c r="AC161" s="68" t="str">
        <f t="shared" si="39"/>
        <v>N/A</v>
      </c>
      <c r="AD161" s="65" t="str">
        <f t="shared" si="40"/>
        <v>No</v>
      </c>
      <c r="AE161" s="68" t="str">
        <f t="shared" si="41"/>
        <v>N/A</v>
      </c>
      <c r="AF161" s="66"/>
    </row>
    <row r="162" spans="1:32" hidden="1">
      <c r="A162" s="66" t="s">
        <v>8</v>
      </c>
      <c r="B162" s="66" t="s">
        <v>29</v>
      </c>
      <c r="C162" s="66" t="str" cm="1">
        <f t="array" ref="C162">_xlfn.IFNA(_xlfn.IFS(B162="Starter","Starters &amp; Sides",B162="Sides","Starters &amp; Sides"),B162)</f>
        <v>Desserts</v>
      </c>
      <c r="D162" s="84" t="s">
        <v>399</v>
      </c>
      <c r="E162" s="74">
        <v>6.29</v>
      </c>
      <c r="F162" s="4">
        <v>6.49</v>
      </c>
      <c r="G162" s="4">
        <v>6.49</v>
      </c>
      <c r="H162" s="4">
        <v>6.59</v>
      </c>
      <c r="I162" s="4">
        <v>6.99</v>
      </c>
      <c r="J162" s="4"/>
      <c r="K162" s="15"/>
      <c r="L162" s="4"/>
      <c r="M162" s="4"/>
      <c r="N162" s="4"/>
      <c r="O162" s="15"/>
      <c r="P162" s="4"/>
      <c r="Q162" s="338"/>
      <c r="R162" s="15" t="str">
        <f t="shared" si="28"/>
        <v>No</v>
      </c>
      <c r="S162" s="15" t="str">
        <f t="shared" si="29"/>
        <v>No</v>
      </c>
      <c r="T162" s="221" t="str">
        <f t="shared" si="30"/>
        <v>No</v>
      </c>
      <c r="U162" s="223" t="str">
        <f t="shared" si="31"/>
        <v>N/A</v>
      </c>
      <c r="V162" s="221" t="str">
        <f t="shared" si="32"/>
        <v>No</v>
      </c>
      <c r="W162" s="223" t="str">
        <f t="shared" si="33"/>
        <v>N/A</v>
      </c>
      <c r="X162" s="221" t="str">
        <f t="shared" si="34"/>
        <v>No</v>
      </c>
      <c r="Y162" s="223" t="str">
        <f t="shared" si="35"/>
        <v>N/A</v>
      </c>
      <c r="Z162" s="222" t="str">
        <f t="shared" si="36"/>
        <v>No</v>
      </c>
      <c r="AA162" s="68" t="str">
        <f t="shared" si="37"/>
        <v>N/A</v>
      </c>
      <c r="AB162" s="65" t="str">
        <f t="shared" si="38"/>
        <v>No</v>
      </c>
      <c r="AC162" s="68" t="str">
        <f t="shared" si="39"/>
        <v>N/A</v>
      </c>
      <c r="AD162" s="65" t="str">
        <f t="shared" si="40"/>
        <v>No</v>
      </c>
      <c r="AE162" s="68" t="str">
        <f t="shared" si="41"/>
        <v>N/A</v>
      </c>
      <c r="AF162" s="66"/>
    </row>
    <row r="163" spans="1:32" hidden="1">
      <c r="A163" s="66" t="s">
        <v>8</v>
      </c>
      <c r="B163" s="66" t="s">
        <v>29</v>
      </c>
      <c r="C163" s="66" t="str" cm="1">
        <f t="array" ref="C163">_xlfn.IFNA(_xlfn.IFS(B163="Starter","Starters &amp; Sides",B163="Sides","Starters &amp; Sides"),B163)</f>
        <v>Desserts</v>
      </c>
      <c r="D163" s="288" t="s">
        <v>400</v>
      </c>
      <c r="E163" s="74"/>
      <c r="F163" s="4"/>
      <c r="G163" s="4"/>
      <c r="H163" s="4"/>
      <c r="I163" s="4"/>
      <c r="J163" s="4"/>
      <c r="K163" s="15"/>
      <c r="L163" s="4"/>
      <c r="M163" s="4"/>
      <c r="N163" s="4"/>
      <c r="O163" s="15"/>
      <c r="P163" s="4">
        <v>8.2899999999999991</v>
      </c>
      <c r="Q163" s="338"/>
      <c r="R163" s="15" t="str">
        <f t="shared" si="28"/>
        <v>No</v>
      </c>
      <c r="S163" s="15" t="str">
        <f t="shared" si="29"/>
        <v>No</v>
      </c>
      <c r="T163" s="221" t="str">
        <f t="shared" si="30"/>
        <v>No</v>
      </c>
      <c r="U163" s="223" t="str">
        <f t="shared" si="31"/>
        <v>N/A</v>
      </c>
      <c r="V163" s="221" t="str">
        <f t="shared" si="32"/>
        <v>No</v>
      </c>
      <c r="W163" s="223" t="str">
        <f t="shared" si="33"/>
        <v>N/A</v>
      </c>
      <c r="X163" s="221" t="str">
        <f t="shared" si="34"/>
        <v>No</v>
      </c>
      <c r="Y163" s="223" t="str">
        <f t="shared" si="35"/>
        <v>N/A</v>
      </c>
      <c r="Z163" s="222" t="str">
        <f t="shared" si="36"/>
        <v>No</v>
      </c>
      <c r="AA163" s="68" t="str">
        <f t="shared" si="37"/>
        <v>N/A</v>
      </c>
      <c r="AB163" s="65" t="str">
        <f t="shared" si="38"/>
        <v>No</v>
      </c>
      <c r="AC163" s="68" t="str">
        <f t="shared" si="39"/>
        <v>N/A</v>
      </c>
      <c r="AD163" s="65" t="str">
        <f t="shared" si="40"/>
        <v>No</v>
      </c>
      <c r="AE163" s="68" t="str">
        <f t="shared" si="41"/>
        <v>N/A</v>
      </c>
      <c r="AF163" s="66"/>
    </row>
    <row r="164" spans="1:32" hidden="1">
      <c r="A164" s="66" t="s">
        <v>8</v>
      </c>
      <c r="B164" s="66" t="s">
        <v>29</v>
      </c>
      <c r="C164" s="66" t="str" cm="1">
        <f t="array" ref="C164">_xlfn.IFNA(_xlfn.IFS(B164="Starter","Starters &amp; Sides",B164="Sides","Starters &amp; Sides"),B164)</f>
        <v>Desserts</v>
      </c>
      <c r="D164" s="288" t="s">
        <v>401</v>
      </c>
      <c r="E164" s="74"/>
      <c r="F164" s="4"/>
      <c r="G164" s="4"/>
      <c r="H164" s="4"/>
      <c r="I164" s="4"/>
      <c r="J164" s="4"/>
      <c r="K164" s="15"/>
      <c r="L164" s="4"/>
      <c r="M164" s="4"/>
      <c r="N164" s="4"/>
      <c r="O164" s="15"/>
      <c r="P164" s="4">
        <v>7.79</v>
      </c>
      <c r="Q164" s="338"/>
      <c r="R164" s="15" t="str">
        <f t="shared" si="28"/>
        <v>No</v>
      </c>
      <c r="S164" s="15" t="str">
        <f t="shared" si="29"/>
        <v>No</v>
      </c>
      <c r="T164" s="221" t="str">
        <f t="shared" si="30"/>
        <v>No</v>
      </c>
      <c r="U164" s="223" t="str">
        <f t="shared" si="31"/>
        <v>N/A</v>
      </c>
      <c r="V164" s="221" t="str">
        <f t="shared" si="32"/>
        <v>No</v>
      </c>
      <c r="W164" s="223" t="str">
        <f t="shared" si="33"/>
        <v>N/A</v>
      </c>
      <c r="X164" s="221" t="str">
        <f t="shared" si="34"/>
        <v>No</v>
      </c>
      <c r="Y164" s="223" t="str">
        <f t="shared" si="35"/>
        <v>N/A</v>
      </c>
      <c r="Z164" s="222" t="str">
        <f t="shared" si="36"/>
        <v>No</v>
      </c>
      <c r="AA164" s="68" t="str">
        <f t="shared" si="37"/>
        <v>N/A</v>
      </c>
      <c r="AB164" s="65" t="str">
        <f t="shared" si="38"/>
        <v>No</v>
      </c>
      <c r="AC164" s="68" t="str">
        <f t="shared" si="39"/>
        <v>N/A</v>
      </c>
      <c r="AD164" s="65" t="str">
        <f t="shared" si="40"/>
        <v>No</v>
      </c>
      <c r="AE164" s="68" t="str">
        <f t="shared" si="41"/>
        <v>N/A</v>
      </c>
      <c r="AF164" s="66"/>
    </row>
    <row r="165" spans="1:32" hidden="1">
      <c r="A165" s="66" t="s">
        <v>8</v>
      </c>
      <c r="B165" s="66" t="s">
        <v>29</v>
      </c>
      <c r="C165" s="66" t="str" cm="1">
        <f t="array" ref="C165">_xlfn.IFNA(_xlfn.IFS(B165="Starter","Starters &amp; Sides",B165="Sides","Starters &amp; Sides"),B165)</f>
        <v>Desserts</v>
      </c>
      <c r="D165" s="288" t="s">
        <v>402</v>
      </c>
      <c r="E165" s="74"/>
      <c r="F165" s="4"/>
      <c r="G165" s="4"/>
      <c r="H165" s="4"/>
      <c r="I165" s="4"/>
      <c r="J165" s="4"/>
      <c r="K165" s="15"/>
      <c r="L165" s="4"/>
      <c r="M165" s="4"/>
      <c r="N165" s="4"/>
      <c r="O165" s="15"/>
      <c r="P165" s="4">
        <v>9.2899999999999991</v>
      </c>
      <c r="Q165" s="338">
        <v>9.49</v>
      </c>
      <c r="R165" s="15" t="str">
        <f t="shared" si="28"/>
        <v>Yes</v>
      </c>
      <c r="S165" s="15" t="str">
        <f t="shared" si="29"/>
        <v>No</v>
      </c>
      <c r="T165" s="221" t="str">
        <f t="shared" si="30"/>
        <v>Yes</v>
      </c>
      <c r="U165" s="223">
        <f t="shared" si="31"/>
        <v>2.1528525296017342E-2</v>
      </c>
      <c r="V165" s="221" t="str">
        <f t="shared" si="32"/>
        <v>No</v>
      </c>
      <c r="W165" s="223" t="str">
        <f t="shared" si="33"/>
        <v>N/A</v>
      </c>
      <c r="X165" s="221" t="str">
        <f t="shared" si="34"/>
        <v>No</v>
      </c>
      <c r="Y165" s="223" t="str">
        <f t="shared" si="35"/>
        <v>N/A</v>
      </c>
      <c r="Z165" s="222" t="str">
        <f t="shared" si="36"/>
        <v>No</v>
      </c>
      <c r="AA165" s="68" t="str">
        <f t="shared" si="37"/>
        <v>N/A</v>
      </c>
      <c r="AB165" s="65" t="str">
        <f t="shared" si="38"/>
        <v>No</v>
      </c>
      <c r="AC165" s="68" t="str">
        <f t="shared" si="39"/>
        <v>N/A</v>
      </c>
      <c r="AD165" s="65" t="str">
        <f t="shared" si="40"/>
        <v>No</v>
      </c>
      <c r="AE165" s="68" t="str">
        <f t="shared" si="41"/>
        <v>N/A</v>
      </c>
      <c r="AF165" s="66"/>
    </row>
    <row r="166" spans="1:32" hidden="1">
      <c r="A166" s="66" t="s">
        <v>8</v>
      </c>
      <c r="B166" s="66" t="s">
        <v>29</v>
      </c>
      <c r="C166" s="66" t="str" cm="1">
        <f t="array" ref="C166">_xlfn.IFNA(_xlfn.IFS(B166="Starter","Starters &amp; Sides",B166="Sides","Starters &amp; Sides"),B166)</f>
        <v>Desserts</v>
      </c>
      <c r="D166" s="84" t="s">
        <v>403</v>
      </c>
      <c r="E166" s="74">
        <v>6.29</v>
      </c>
      <c r="F166" s="4">
        <v>6.29</v>
      </c>
      <c r="G166" s="4">
        <v>6.29</v>
      </c>
      <c r="H166" s="4"/>
      <c r="I166" s="4"/>
      <c r="J166" s="4"/>
      <c r="K166" s="15"/>
      <c r="L166" s="4"/>
      <c r="M166" s="4"/>
      <c r="N166" s="4"/>
      <c r="O166" s="15"/>
      <c r="P166" s="4"/>
      <c r="Q166" s="338"/>
      <c r="R166" s="15" t="str">
        <f t="shared" si="28"/>
        <v>No</v>
      </c>
      <c r="S166" s="15" t="str">
        <f t="shared" si="29"/>
        <v>No</v>
      </c>
      <c r="T166" s="221" t="str">
        <f t="shared" si="30"/>
        <v>No</v>
      </c>
      <c r="U166" s="223" t="str">
        <f t="shared" si="31"/>
        <v>N/A</v>
      </c>
      <c r="V166" s="221" t="str">
        <f t="shared" si="32"/>
        <v>No</v>
      </c>
      <c r="W166" s="223" t="str">
        <f t="shared" si="33"/>
        <v>N/A</v>
      </c>
      <c r="X166" s="221" t="str">
        <f t="shared" si="34"/>
        <v>No</v>
      </c>
      <c r="Y166" s="223" t="str">
        <f t="shared" si="35"/>
        <v>N/A</v>
      </c>
      <c r="Z166" s="222" t="str">
        <f t="shared" si="36"/>
        <v>No</v>
      </c>
      <c r="AA166" s="68" t="str">
        <f t="shared" si="37"/>
        <v>N/A</v>
      </c>
      <c r="AB166" s="65" t="str">
        <f t="shared" si="38"/>
        <v>No</v>
      </c>
      <c r="AC166" s="68" t="str">
        <f t="shared" si="39"/>
        <v>N/A</v>
      </c>
      <c r="AD166" s="65" t="str">
        <f t="shared" si="40"/>
        <v>No</v>
      </c>
      <c r="AE166" s="68" t="str">
        <f t="shared" si="41"/>
        <v>N/A</v>
      </c>
      <c r="AF166" s="66"/>
    </row>
    <row r="167" spans="1:32" hidden="1">
      <c r="A167" s="66" t="s">
        <v>8</v>
      </c>
      <c r="B167" s="66" t="s">
        <v>29</v>
      </c>
      <c r="C167" s="66" t="str" cm="1">
        <f t="array" ref="C167">_xlfn.IFNA(_xlfn.IFS(B167="Starter","Starters &amp; Sides",B167="Sides","Starters &amp; Sides"),B167)</f>
        <v>Desserts</v>
      </c>
      <c r="D167" s="84" t="s">
        <v>404</v>
      </c>
      <c r="E167" s="74">
        <v>6.49</v>
      </c>
      <c r="F167" s="4">
        <v>6.49</v>
      </c>
      <c r="G167" s="4">
        <v>6.49</v>
      </c>
      <c r="H167" s="4">
        <v>6.79</v>
      </c>
      <c r="I167" s="4">
        <v>7.49</v>
      </c>
      <c r="J167" s="4">
        <v>7.49</v>
      </c>
      <c r="K167" s="15">
        <v>7.49</v>
      </c>
      <c r="L167" s="15">
        <v>7.49</v>
      </c>
      <c r="M167" s="15">
        <v>7.79</v>
      </c>
      <c r="N167" s="15">
        <v>7.79</v>
      </c>
      <c r="O167" s="15">
        <v>8.09</v>
      </c>
      <c r="P167" s="4">
        <v>8.09</v>
      </c>
      <c r="Q167" s="338">
        <v>8.2899999999999991</v>
      </c>
      <c r="R167" s="15" t="str">
        <f t="shared" si="28"/>
        <v>Yes</v>
      </c>
      <c r="S167" s="15" t="str">
        <f t="shared" si="29"/>
        <v>No</v>
      </c>
      <c r="T167" s="221" t="str">
        <f t="shared" si="30"/>
        <v>Yes</v>
      </c>
      <c r="U167" s="223">
        <f t="shared" si="31"/>
        <v>2.4721878862793423E-2</v>
      </c>
      <c r="V167" s="221" t="str">
        <f t="shared" si="32"/>
        <v>Yes</v>
      </c>
      <c r="W167" s="223">
        <f t="shared" si="33"/>
        <v>2.4721878862793423E-2</v>
      </c>
      <c r="X167" s="221" t="str">
        <f t="shared" si="34"/>
        <v>Yes</v>
      </c>
      <c r="Y167" s="223">
        <f t="shared" si="35"/>
        <v>6.4184852374839396E-2</v>
      </c>
      <c r="Z167" s="222" t="str">
        <f t="shared" si="36"/>
        <v>Yes</v>
      </c>
      <c r="AA167" s="68">
        <f t="shared" si="37"/>
        <v>6.4184852374839396E-2</v>
      </c>
      <c r="AB167" s="65" t="str">
        <f t="shared" si="38"/>
        <v>Yes</v>
      </c>
      <c r="AC167" s="68">
        <f t="shared" si="39"/>
        <v>0.10680907877169554</v>
      </c>
      <c r="AD167" s="65" t="str">
        <f t="shared" si="40"/>
        <v>Yes</v>
      </c>
      <c r="AE167" s="68">
        <f t="shared" si="41"/>
        <v>0.27734976887519247</v>
      </c>
      <c r="AF167" s="66"/>
    </row>
    <row r="168" spans="1:32" hidden="1">
      <c r="A168" s="66" t="s">
        <v>8</v>
      </c>
      <c r="B168" s="66" t="s">
        <v>29</v>
      </c>
      <c r="C168" s="66" t="str" cm="1">
        <f t="array" ref="C168">_xlfn.IFNA(_xlfn.IFS(B168="Starter","Starters &amp; Sides",B168="Sides","Starters &amp; Sides"),B168)</f>
        <v>Desserts</v>
      </c>
      <c r="D168" s="84" t="s">
        <v>405</v>
      </c>
      <c r="E168" s="74">
        <v>6.49</v>
      </c>
      <c r="F168" s="4">
        <v>6.99</v>
      </c>
      <c r="G168" s="4">
        <v>6.99</v>
      </c>
      <c r="H168" s="4">
        <v>6.79</v>
      </c>
      <c r="I168" s="4">
        <v>7.49</v>
      </c>
      <c r="J168" s="4">
        <v>7.49</v>
      </c>
      <c r="K168" s="15">
        <v>7.49</v>
      </c>
      <c r="L168" s="4">
        <v>7.49</v>
      </c>
      <c r="M168" s="4">
        <v>7.79</v>
      </c>
      <c r="N168" s="4">
        <v>7.99</v>
      </c>
      <c r="O168" s="15">
        <v>8.2899999999999991</v>
      </c>
      <c r="P168" s="4">
        <v>8.2899999999999991</v>
      </c>
      <c r="Q168" s="338">
        <v>8.49</v>
      </c>
      <c r="R168" s="15" t="str">
        <f t="shared" si="28"/>
        <v>Yes</v>
      </c>
      <c r="S168" s="15" t="str">
        <f t="shared" si="29"/>
        <v>No</v>
      </c>
      <c r="T168" s="221" t="str">
        <f t="shared" si="30"/>
        <v>Yes</v>
      </c>
      <c r="U168" s="223">
        <f t="shared" si="31"/>
        <v>2.4125452352231624E-2</v>
      </c>
      <c r="V168" s="221" t="str">
        <f t="shared" si="32"/>
        <v>Yes</v>
      </c>
      <c r="W168" s="223">
        <f t="shared" si="33"/>
        <v>2.4125452352231624E-2</v>
      </c>
      <c r="X168" s="221" t="str">
        <f t="shared" si="34"/>
        <v>Yes</v>
      </c>
      <c r="Y168" s="223">
        <f t="shared" si="35"/>
        <v>6.2578222778473025E-2</v>
      </c>
      <c r="Z168" s="222" t="str">
        <f t="shared" si="36"/>
        <v>Yes</v>
      </c>
      <c r="AA168" s="68">
        <f t="shared" si="37"/>
        <v>8.9858793324775421E-2</v>
      </c>
      <c r="AB168" s="65" t="str">
        <f t="shared" si="38"/>
        <v>Yes</v>
      </c>
      <c r="AC168" s="68">
        <f t="shared" si="39"/>
        <v>0.13351134846461954</v>
      </c>
      <c r="AD168" s="65" t="str">
        <f t="shared" si="40"/>
        <v>Yes</v>
      </c>
      <c r="AE168" s="68">
        <f t="shared" si="41"/>
        <v>0.30816640986132504</v>
      </c>
      <c r="AF168" s="66"/>
    </row>
    <row r="169" spans="1:32" hidden="1">
      <c r="A169" s="66" t="s">
        <v>8</v>
      </c>
      <c r="B169" s="66" t="s">
        <v>29</v>
      </c>
      <c r="C169" s="66" t="str" cm="1">
        <f t="array" ref="C169">_xlfn.IFNA(_xlfn.IFS(B169="Starter","Starters &amp; Sides",B169="Sides","Starters &amp; Sides"),B169)</f>
        <v>Desserts</v>
      </c>
      <c r="D169" s="84" t="s">
        <v>406</v>
      </c>
      <c r="E169" s="74">
        <v>5.99</v>
      </c>
      <c r="F169" s="4">
        <v>5.99</v>
      </c>
      <c r="G169" s="4">
        <v>5.99</v>
      </c>
      <c r="H169" s="4"/>
      <c r="I169" s="4"/>
      <c r="J169" s="4"/>
      <c r="K169" s="15"/>
      <c r="L169" s="4"/>
      <c r="M169" s="4"/>
      <c r="N169" s="4"/>
      <c r="O169" s="15"/>
      <c r="P169" s="4"/>
      <c r="Q169" s="338"/>
      <c r="R169" s="15" t="str">
        <f t="shared" si="28"/>
        <v>No</v>
      </c>
      <c r="S169" s="15" t="str">
        <f t="shared" si="29"/>
        <v>No</v>
      </c>
      <c r="T169" s="221" t="str">
        <f t="shared" si="30"/>
        <v>No</v>
      </c>
      <c r="U169" s="223" t="str">
        <f t="shared" si="31"/>
        <v>N/A</v>
      </c>
      <c r="V169" s="221" t="str">
        <f t="shared" si="32"/>
        <v>No</v>
      </c>
      <c r="W169" s="223" t="str">
        <f t="shared" si="33"/>
        <v>N/A</v>
      </c>
      <c r="X169" s="221" t="str">
        <f t="shared" si="34"/>
        <v>No</v>
      </c>
      <c r="Y169" s="223" t="str">
        <f t="shared" si="35"/>
        <v>N/A</v>
      </c>
      <c r="Z169" s="222" t="str">
        <f t="shared" si="36"/>
        <v>No</v>
      </c>
      <c r="AA169" s="68" t="str">
        <f t="shared" si="37"/>
        <v>N/A</v>
      </c>
      <c r="AB169" s="65" t="str">
        <f t="shared" si="38"/>
        <v>No</v>
      </c>
      <c r="AC169" s="68" t="str">
        <f t="shared" si="39"/>
        <v>N/A</v>
      </c>
      <c r="AD169" s="65" t="str">
        <f t="shared" si="40"/>
        <v>No</v>
      </c>
      <c r="AE169" s="68" t="str">
        <f t="shared" si="41"/>
        <v>N/A</v>
      </c>
      <c r="AF169" s="66"/>
    </row>
    <row r="170" spans="1:32" hidden="1">
      <c r="A170" s="66" t="s">
        <v>8</v>
      </c>
      <c r="B170" s="66" t="s">
        <v>29</v>
      </c>
      <c r="C170" s="66" t="str" cm="1">
        <f t="array" ref="C170">_xlfn.IFNA(_xlfn.IFS(B170="Starter","Starters &amp; Sides",B170="Sides","Starters &amp; Sides"),B170)</f>
        <v>Desserts</v>
      </c>
      <c r="D170" s="84" t="s">
        <v>407</v>
      </c>
      <c r="E170" s="74">
        <v>5.79</v>
      </c>
      <c r="F170" s="4">
        <v>5.99</v>
      </c>
      <c r="G170" s="4">
        <v>5.99</v>
      </c>
      <c r="H170" s="4">
        <v>6.29</v>
      </c>
      <c r="I170" s="4">
        <v>6.79</v>
      </c>
      <c r="J170" s="4">
        <v>6.79</v>
      </c>
      <c r="K170" s="15">
        <v>6.99</v>
      </c>
      <c r="L170" s="15">
        <v>6.99</v>
      </c>
      <c r="M170" s="15">
        <v>7.29</v>
      </c>
      <c r="N170" s="15">
        <v>7.29</v>
      </c>
      <c r="O170" s="15">
        <v>7.79</v>
      </c>
      <c r="P170" s="4">
        <v>7.79</v>
      </c>
      <c r="Q170" s="338">
        <v>7.99</v>
      </c>
      <c r="R170" s="15" t="str">
        <f t="shared" si="28"/>
        <v>Yes</v>
      </c>
      <c r="S170" s="15" t="str">
        <f t="shared" si="29"/>
        <v>No</v>
      </c>
      <c r="T170" s="221" t="str">
        <f t="shared" si="30"/>
        <v>Yes</v>
      </c>
      <c r="U170" s="223">
        <f t="shared" si="31"/>
        <v>2.5673940949935803E-2</v>
      </c>
      <c r="V170" s="221" t="str">
        <f t="shared" si="32"/>
        <v>Yes</v>
      </c>
      <c r="W170" s="223">
        <f t="shared" si="33"/>
        <v>2.5673940949935803E-2</v>
      </c>
      <c r="X170" s="221" t="str">
        <f t="shared" si="34"/>
        <v>Yes</v>
      </c>
      <c r="Y170" s="223">
        <f t="shared" si="35"/>
        <v>9.6021947873799807E-2</v>
      </c>
      <c r="Z170" s="222" t="str">
        <f t="shared" si="36"/>
        <v>Yes</v>
      </c>
      <c r="AA170" s="68">
        <f t="shared" si="37"/>
        <v>9.6021947873799807E-2</v>
      </c>
      <c r="AB170" s="65" t="str">
        <f t="shared" si="38"/>
        <v>Yes</v>
      </c>
      <c r="AC170" s="68">
        <f t="shared" si="39"/>
        <v>0.14306151645207432</v>
      </c>
      <c r="AD170" s="65" t="str">
        <f t="shared" si="40"/>
        <v>Yes</v>
      </c>
      <c r="AE170" s="68">
        <f t="shared" si="41"/>
        <v>0.37996545768566503</v>
      </c>
      <c r="AF170" s="66"/>
    </row>
    <row r="171" spans="1:32" hidden="1">
      <c r="A171" s="66" t="s">
        <v>8</v>
      </c>
      <c r="B171" s="66" t="s">
        <v>29</v>
      </c>
      <c r="C171" s="66" t="str" cm="1">
        <f t="array" ref="C171">_xlfn.IFNA(_xlfn.IFS(B171="Starter","Starters &amp; Sides",B171="Sides","Starters &amp; Sides"),B171)</f>
        <v>Desserts</v>
      </c>
      <c r="D171" s="84" t="s">
        <v>408</v>
      </c>
      <c r="E171" s="74"/>
      <c r="F171" s="4"/>
      <c r="G171" s="4"/>
      <c r="H171" s="4"/>
      <c r="I171" s="4">
        <v>6.59</v>
      </c>
      <c r="J171" s="4">
        <v>6.59</v>
      </c>
      <c r="K171" s="15">
        <v>6.99</v>
      </c>
      <c r="L171" s="15">
        <v>6.99</v>
      </c>
      <c r="M171" s="15"/>
      <c r="N171" s="15"/>
      <c r="O171" s="15"/>
      <c r="P171" s="4"/>
      <c r="Q171" s="338"/>
      <c r="R171" s="15" t="str">
        <f t="shared" si="28"/>
        <v>No</v>
      </c>
      <c r="S171" s="15" t="str">
        <f t="shared" si="29"/>
        <v>No</v>
      </c>
      <c r="T171" s="221" t="str">
        <f t="shared" si="30"/>
        <v>No</v>
      </c>
      <c r="U171" s="223" t="str">
        <f t="shared" si="31"/>
        <v>N/A</v>
      </c>
      <c r="V171" s="221" t="str">
        <f t="shared" si="32"/>
        <v>No</v>
      </c>
      <c r="W171" s="223" t="str">
        <f t="shared" si="33"/>
        <v>N/A</v>
      </c>
      <c r="X171" s="221" t="str">
        <f t="shared" si="34"/>
        <v>No</v>
      </c>
      <c r="Y171" s="223" t="str">
        <f t="shared" si="35"/>
        <v>N/A</v>
      </c>
      <c r="Z171" s="222" t="str">
        <f t="shared" si="36"/>
        <v>No</v>
      </c>
      <c r="AA171" s="68" t="str">
        <f t="shared" si="37"/>
        <v>N/A</v>
      </c>
      <c r="AB171" s="65" t="str">
        <f t="shared" si="38"/>
        <v>No</v>
      </c>
      <c r="AC171" s="68" t="str">
        <f t="shared" si="39"/>
        <v>N/A</v>
      </c>
      <c r="AD171" s="65" t="str">
        <f t="shared" si="40"/>
        <v>No</v>
      </c>
      <c r="AE171" s="68" t="str">
        <f t="shared" si="41"/>
        <v>N/A</v>
      </c>
      <c r="AF171" s="66"/>
    </row>
    <row r="172" spans="1:32" hidden="1">
      <c r="A172" s="66" t="s">
        <v>8</v>
      </c>
      <c r="B172" s="66" t="s">
        <v>29</v>
      </c>
      <c r="C172" s="66" t="str" cm="1">
        <f t="array" ref="C172">_xlfn.IFNA(_xlfn.IFS(B172="Starter","Starters &amp; Sides",B172="Sides","Starters &amp; Sides"),B172)</f>
        <v>Desserts</v>
      </c>
      <c r="D172" s="84" t="s">
        <v>409</v>
      </c>
      <c r="E172" s="74"/>
      <c r="F172" s="4"/>
      <c r="G172" s="4"/>
      <c r="H172" s="4"/>
      <c r="I172" s="4">
        <v>6.59</v>
      </c>
      <c r="J172" s="4">
        <v>6.59</v>
      </c>
      <c r="K172" s="15">
        <v>6.99</v>
      </c>
      <c r="L172" s="4"/>
      <c r="M172" s="4"/>
      <c r="N172" s="4"/>
      <c r="O172" s="15"/>
      <c r="P172" s="4"/>
      <c r="Q172" s="338"/>
      <c r="R172" s="15" t="str">
        <f t="shared" si="28"/>
        <v>No</v>
      </c>
      <c r="S172" s="15" t="str">
        <f t="shared" si="29"/>
        <v>No</v>
      </c>
      <c r="T172" s="221" t="str">
        <f t="shared" si="30"/>
        <v>No</v>
      </c>
      <c r="U172" s="223" t="str">
        <f t="shared" si="31"/>
        <v>N/A</v>
      </c>
      <c r="V172" s="221" t="str">
        <f t="shared" si="32"/>
        <v>No</v>
      </c>
      <c r="W172" s="223" t="str">
        <f t="shared" si="33"/>
        <v>N/A</v>
      </c>
      <c r="X172" s="221" t="str">
        <f t="shared" si="34"/>
        <v>No</v>
      </c>
      <c r="Y172" s="223" t="str">
        <f t="shared" si="35"/>
        <v>N/A</v>
      </c>
      <c r="Z172" s="222" t="str">
        <f t="shared" si="36"/>
        <v>No</v>
      </c>
      <c r="AA172" s="68" t="str">
        <f t="shared" si="37"/>
        <v>N/A</v>
      </c>
      <c r="AB172" s="65" t="str">
        <f t="shared" si="38"/>
        <v>No</v>
      </c>
      <c r="AC172" s="68" t="str">
        <f t="shared" si="39"/>
        <v>N/A</v>
      </c>
      <c r="AD172" s="65" t="str">
        <f t="shared" si="40"/>
        <v>No</v>
      </c>
      <c r="AE172" s="68" t="str">
        <f t="shared" si="41"/>
        <v>N/A</v>
      </c>
      <c r="AF172" s="66"/>
    </row>
    <row r="173" spans="1:32" hidden="1">
      <c r="A173" s="66" t="s">
        <v>8</v>
      </c>
      <c r="B173" s="66" t="s">
        <v>29</v>
      </c>
      <c r="C173" s="66" t="str" cm="1">
        <f t="array" ref="C173">_xlfn.IFNA(_xlfn.IFS(B173="Starter","Starters &amp; Sides",B173="Sides","Starters &amp; Sides"),B173)</f>
        <v>Desserts</v>
      </c>
      <c r="D173" s="84" t="s">
        <v>410</v>
      </c>
      <c r="E173" s="74"/>
      <c r="F173" s="4"/>
      <c r="G173" s="4"/>
      <c r="H173" s="4"/>
      <c r="I173" s="4">
        <v>8.2899999999999991</v>
      </c>
      <c r="J173" s="4">
        <v>8.2899999999999991</v>
      </c>
      <c r="K173" s="15">
        <v>8.2899999999999991</v>
      </c>
      <c r="L173" s="15">
        <v>8.2899999999999991</v>
      </c>
      <c r="M173" s="15"/>
      <c r="N173" s="15"/>
      <c r="O173" s="15"/>
      <c r="P173" s="4"/>
      <c r="Q173" s="338"/>
      <c r="R173" s="15" t="str">
        <f t="shared" si="28"/>
        <v>No</v>
      </c>
      <c r="S173" s="15" t="str">
        <f t="shared" si="29"/>
        <v>No</v>
      </c>
      <c r="T173" s="221" t="str">
        <f t="shared" si="30"/>
        <v>No</v>
      </c>
      <c r="U173" s="223" t="str">
        <f t="shared" si="31"/>
        <v>N/A</v>
      </c>
      <c r="V173" s="221" t="str">
        <f t="shared" si="32"/>
        <v>No</v>
      </c>
      <c r="W173" s="223" t="str">
        <f t="shared" si="33"/>
        <v>N/A</v>
      </c>
      <c r="X173" s="221" t="str">
        <f t="shared" si="34"/>
        <v>No</v>
      </c>
      <c r="Y173" s="223" t="str">
        <f t="shared" si="35"/>
        <v>N/A</v>
      </c>
      <c r="Z173" s="222" t="str">
        <f t="shared" si="36"/>
        <v>No</v>
      </c>
      <c r="AA173" s="68" t="str">
        <f t="shared" si="37"/>
        <v>N/A</v>
      </c>
      <c r="AB173" s="65" t="str">
        <f t="shared" si="38"/>
        <v>No</v>
      </c>
      <c r="AC173" s="68" t="str">
        <f t="shared" si="39"/>
        <v>N/A</v>
      </c>
      <c r="AD173" s="65" t="str">
        <f t="shared" si="40"/>
        <v>No</v>
      </c>
      <c r="AE173" s="68" t="str">
        <f t="shared" si="41"/>
        <v>N/A</v>
      </c>
      <c r="AF173" s="66"/>
    </row>
    <row r="174" spans="1:32" hidden="1">
      <c r="A174" s="66" t="s">
        <v>8</v>
      </c>
      <c r="B174" s="66" t="s">
        <v>29</v>
      </c>
      <c r="C174" s="66" t="str" cm="1">
        <f t="array" ref="C174">_xlfn.IFNA(_xlfn.IFS(B174="Starter","Starters &amp; Sides",B174="Sides","Starters &amp; Sides"),B174)</f>
        <v>Desserts</v>
      </c>
      <c r="D174" s="84" t="s">
        <v>411</v>
      </c>
      <c r="E174" s="74"/>
      <c r="F174" s="4"/>
      <c r="G174" s="4"/>
      <c r="H174" s="4"/>
      <c r="I174" s="4">
        <v>8.2899999999999991</v>
      </c>
      <c r="J174" s="4">
        <v>8.2899999999999991</v>
      </c>
      <c r="K174" s="15">
        <v>8.2899999999999991</v>
      </c>
      <c r="L174" s="15">
        <v>8.2899999999999991</v>
      </c>
      <c r="M174" s="15"/>
      <c r="N174" s="15"/>
      <c r="O174" s="15"/>
      <c r="P174" s="4"/>
      <c r="Q174" s="338"/>
      <c r="R174" s="15" t="str">
        <f t="shared" si="28"/>
        <v>No</v>
      </c>
      <c r="S174" s="15" t="str">
        <f t="shared" si="29"/>
        <v>No</v>
      </c>
      <c r="T174" s="221" t="str">
        <f t="shared" si="30"/>
        <v>No</v>
      </c>
      <c r="U174" s="223" t="str">
        <f t="shared" si="31"/>
        <v>N/A</v>
      </c>
      <c r="V174" s="221" t="str">
        <f t="shared" si="32"/>
        <v>No</v>
      </c>
      <c r="W174" s="223" t="str">
        <f t="shared" si="33"/>
        <v>N/A</v>
      </c>
      <c r="X174" s="221" t="str">
        <f t="shared" si="34"/>
        <v>No</v>
      </c>
      <c r="Y174" s="223" t="str">
        <f t="shared" si="35"/>
        <v>N/A</v>
      </c>
      <c r="Z174" s="222" t="str">
        <f t="shared" si="36"/>
        <v>No</v>
      </c>
      <c r="AA174" s="68" t="str">
        <f t="shared" si="37"/>
        <v>N/A</v>
      </c>
      <c r="AB174" s="65" t="str">
        <f t="shared" si="38"/>
        <v>No</v>
      </c>
      <c r="AC174" s="68" t="str">
        <f t="shared" si="39"/>
        <v>N/A</v>
      </c>
      <c r="AD174" s="65" t="str">
        <f t="shared" si="40"/>
        <v>No</v>
      </c>
      <c r="AE174" s="68" t="str">
        <f t="shared" si="41"/>
        <v>N/A</v>
      </c>
      <c r="AF174" s="66"/>
    </row>
    <row r="175" spans="1:32" hidden="1">
      <c r="A175" s="66" t="s">
        <v>8</v>
      </c>
      <c r="B175" s="66" t="s">
        <v>29</v>
      </c>
      <c r="C175" s="66" t="str" cm="1">
        <f t="array" ref="C175">_xlfn.IFNA(_xlfn.IFS(B175="Starter","Starters &amp; Sides",B175="Sides","Starters &amp; Sides"),B175)</f>
        <v>Desserts</v>
      </c>
      <c r="D175" s="84" t="s">
        <v>412</v>
      </c>
      <c r="E175" s="74"/>
      <c r="F175" s="4"/>
      <c r="G175" s="4"/>
      <c r="H175" s="4"/>
      <c r="I175" s="4"/>
      <c r="J175" s="4">
        <v>6.99</v>
      </c>
      <c r="K175" s="15">
        <v>7.49</v>
      </c>
      <c r="L175" s="4">
        <v>7.49</v>
      </c>
      <c r="M175" s="4"/>
      <c r="N175" s="4"/>
      <c r="O175" s="15"/>
      <c r="P175" s="4"/>
      <c r="Q175" s="338"/>
      <c r="R175" s="15" t="str">
        <f t="shared" si="28"/>
        <v>No</v>
      </c>
      <c r="S175" s="15" t="str">
        <f t="shared" si="29"/>
        <v>No</v>
      </c>
      <c r="T175" s="221" t="str">
        <f t="shared" si="30"/>
        <v>No</v>
      </c>
      <c r="U175" s="223" t="str">
        <f t="shared" si="31"/>
        <v>N/A</v>
      </c>
      <c r="V175" s="221" t="str">
        <f t="shared" si="32"/>
        <v>No</v>
      </c>
      <c r="W175" s="223" t="str">
        <f t="shared" si="33"/>
        <v>N/A</v>
      </c>
      <c r="X175" s="221" t="str">
        <f t="shared" si="34"/>
        <v>No</v>
      </c>
      <c r="Y175" s="223" t="str">
        <f t="shared" si="35"/>
        <v>N/A</v>
      </c>
      <c r="Z175" s="222" t="str">
        <f t="shared" si="36"/>
        <v>No</v>
      </c>
      <c r="AA175" s="68" t="str">
        <f t="shared" si="37"/>
        <v>N/A</v>
      </c>
      <c r="AB175" s="65" t="str">
        <f t="shared" si="38"/>
        <v>No</v>
      </c>
      <c r="AC175" s="68" t="str">
        <f t="shared" si="39"/>
        <v>N/A</v>
      </c>
      <c r="AD175" s="65" t="str">
        <f t="shared" si="40"/>
        <v>No</v>
      </c>
      <c r="AE175" s="68" t="str">
        <f t="shared" si="41"/>
        <v>N/A</v>
      </c>
      <c r="AF175" s="66"/>
    </row>
    <row r="176" spans="1:32" hidden="1">
      <c r="A176" s="66" t="s">
        <v>8</v>
      </c>
      <c r="B176" s="66" t="s">
        <v>29</v>
      </c>
      <c r="C176" s="66" t="str" cm="1">
        <f t="array" ref="C176">_xlfn.IFNA(_xlfn.IFS(B176="Starter","Starters &amp; Sides",B176="Sides","Starters &amp; Sides"),B176)</f>
        <v>Desserts</v>
      </c>
      <c r="D176" s="84" t="s">
        <v>413</v>
      </c>
      <c r="E176" s="74"/>
      <c r="F176" s="4"/>
      <c r="G176" s="4"/>
      <c r="H176" s="4"/>
      <c r="I176" s="4">
        <v>7.29</v>
      </c>
      <c r="J176" s="4">
        <v>7.29</v>
      </c>
      <c r="K176" s="15">
        <v>7.29</v>
      </c>
      <c r="L176" s="15">
        <v>7.29</v>
      </c>
      <c r="M176" s="15"/>
      <c r="N176" s="15"/>
      <c r="O176" s="15"/>
      <c r="P176" s="4"/>
      <c r="Q176" s="338"/>
      <c r="R176" s="15" t="str">
        <f t="shared" si="28"/>
        <v>No</v>
      </c>
      <c r="S176" s="15" t="str">
        <f t="shared" si="29"/>
        <v>No</v>
      </c>
      <c r="T176" s="221" t="str">
        <f t="shared" si="30"/>
        <v>No</v>
      </c>
      <c r="U176" s="223" t="str">
        <f t="shared" si="31"/>
        <v>N/A</v>
      </c>
      <c r="V176" s="221" t="str">
        <f t="shared" si="32"/>
        <v>No</v>
      </c>
      <c r="W176" s="223" t="str">
        <f t="shared" si="33"/>
        <v>N/A</v>
      </c>
      <c r="X176" s="221" t="str">
        <f t="shared" si="34"/>
        <v>No</v>
      </c>
      <c r="Y176" s="223" t="str">
        <f t="shared" si="35"/>
        <v>N/A</v>
      </c>
      <c r="Z176" s="222" t="str">
        <f t="shared" si="36"/>
        <v>No</v>
      </c>
      <c r="AA176" s="68" t="str">
        <f t="shared" si="37"/>
        <v>N/A</v>
      </c>
      <c r="AB176" s="65" t="str">
        <f t="shared" si="38"/>
        <v>No</v>
      </c>
      <c r="AC176" s="68" t="str">
        <f t="shared" si="39"/>
        <v>N/A</v>
      </c>
      <c r="AD176" s="65" t="str">
        <f t="shared" si="40"/>
        <v>No</v>
      </c>
      <c r="AE176" s="68" t="str">
        <f t="shared" si="41"/>
        <v>N/A</v>
      </c>
      <c r="AF176" s="66"/>
    </row>
    <row r="177" spans="1:32" hidden="1">
      <c r="A177" s="66" t="s">
        <v>8</v>
      </c>
      <c r="B177" s="66" t="s">
        <v>29</v>
      </c>
      <c r="C177" s="66" t="str" cm="1">
        <f t="array" ref="C177">_xlfn.IFNA(_xlfn.IFS(B177="Starter","Starters &amp; Sides",B177="Sides","Starters &amp; Sides"),B177)</f>
        <v>Desserts</v>
      </c>
      <c r="D177" s="84" t="s">
        <v>414</v>
      </c>
      <c r="E177" s="74"/>
      <c r="F177" s="4"/>
      <c r="G177" s="4"/>
      <c r="H177" s="4"/>
      <c r="I177" s="4"/>
      <c r="J177" s="4"/>
      <c r="K177" s="15"/>
      <c r="L177" s="15">
        <v>6.99</v>
      </c>
      <c r="M177" s="15"/>
      <c r="N177" s="15"/>
      <c r="O177" s="15"/>
      <c r="P177" s="4"/>
      <c r="Q177" s="338"/>
      <c r="R177" s="15" t="str">
        <f t="shared" si="28"/>
        <v>No</v>
      </c>
      <c r="S177" s="15" t="str">
        <f t="shared" si="29"/>
        <v>No</v>
      </c>
      <c r="T177" s="221" t="str">
        <f t="shared" si="30"/>
        <v>No</v>
      </c>
      <c r="U177" s="223" t="str">
        <f t="shared" si="31"/>
        <v>N/A</v>
      </c>
      <c r="V177" s="221" t="str">
        <f t="shared" si="32"/>
        <v>No</v>
      </c>
      <c r="W177" s="223" t="str">
        <f t="shared" si="33"/>
        <v>N/A</v>
      </c>
      <c r="X177" s="221" t="str">
        <f t="shared" si="34"/>
        <v>No</v>
      </c>
      <c r="Y177" s="223" t="str">
        <f t="shared" si="35"/>
        <v>N/A</v>
      </c>
      <c r="Z177" s="222" t="str">
        <f t="shared" si="36"/>
        <v>No</v>
      </c>
      <c r="AA177" s="68" t="str">
        <f t="shared" si="37"/>
        <v>N/A</v>
      </c>
      <c r="AB177" s="65" t="str">
        <f t="shared" si="38"/>
        <v>No</v>
      </c>
      <c r="AC177" s="68" t="str">
        <f t="shared" si="39"/>
        <v>N/A</v>
      </c>
      <c r="AD177" s="65" t="str">
        <f t="shared" si="40"/>
        <v>No</v>
      </c>
      <c r="AE177" s="68" t="str">
        <f t="shared" si="41"/>
        <v>N/A</v>
      </c>
      <c r="AF177" s="66"/>
    </row>
    <row r="178" spans="1:32" hidden="1">
      <c r="A178" s="66" t="s">
        <v>8</v>
      </c>
      <c r="B178" s="66" t="s">
        <v>29</v>
      </c>
      <c r="C178" s="66" t="str" cm="1">
        <f t="array" ref="C178">_xlfn.IFNA(_xlfn.IFS(B178="Starter","Starters &amp; Sides",B178="Sides","Starters &amp; Sides"),B178)</f>
        <v>Desserts</v>
      </c>
      <c r="D178" s="84" t="s">
        <v>415</v>
      </c>
      <c r="E178" s="74"/>
      <c r="F178" s="4"/>
      <c r="G178" s="4"/>
      <c r="H178" s="4"/>
      <c r="I178" s="4"/>
      <c r="J178" s="4"/>
      <c r="K178" s="15"/>
      <c r="L178" s="15"/>
      <c r="M178" s="15">
        <v>7.79</v>
      </c>
      <c r="N178" s="15">
        <v>7.79</v>
      </c>
      <c r="O178" s="15"/>
      <c r="P178" s="4"/>
      <c r="Q178" s="338"/>
      <c r="R178" s="15" t="str">
        <f t="shared" ref="R178:R243" si="42">IF(COUNTA(Q178)=1,"Yes","No")</f>
        <v>No</v>
      </c>
      <c r="S178" s="15" t="str">
        <f t="shared" ref="S178:S243" si="43">IF(AND(T178="No",R178="Yes"),"Yes","No")</f>
        <v>No</v>
      </c>
      <c r="T178" s="221" t="str">
        <f t="shared" ref="T178:T243" si="44">IF(COUNTA(P178:Q178)=2,"Yes","No")</f>
        <v>No</v>
      </c>
      <c r="U178" s="223" t="str">
        <f t="shared" ref="U178:U243" si="45">IF(T178="Yes",Q178/P178-1,"N/A")</f>
        <v>N/A</v>
      </c>
      <c r="V178" s="221" t="str">
        <f t="shared" ref="V178:V243" si="46">IF(COUNTA(O178:Q178)=3,"Yes","No")</f>
        <v>No</v>
      </c>
      <c r="W178" s="223" t="str">
        <f t="shared" ref="W178:W243" si="47">IF(V178="Yes",Q178/O178-1,"N/A")</f>
        <v>N/A</v>
      </c>
      <c r="X178" s="221" t="str">
        <f t="shared" ref="X178:X243" si="48">IF(COUNTA(N178:Q178)=4,"Yes","No")</f>
        <v>No</v>
      </c>
      <c r="Y178" s="223" t="str">
        <f t="shared" ref="Y178:Y243" si="49">IF(X178="Yes",Q178/N178-1,"N/A")</f>
        <v>N/A</v>
      </c>
      <c r="Z178" s="222" t="str">
        <f t="shared" ref="Z178:Z243" si="50">IF(COUNTA(M178:Q178)=5,"Yes","No")</f>
        <v>No</v>
      </c>
      <c r="AA178" s="68" t="str">
        <f t="shared" ref="AA178:AA243" si="51">IF(Z178="Yes",Q178/M178-1,"N/A")</f>
        <v>N/A</v>
      </c>
      <c r="AB178" s="65" t="str">
        <f t="shared" ref="AB178:AB243" si="52">IF(COUNTA(L178:Q178)=6,"Yes","No")</f>
        <v>No</v>
      </c>
      <c r="AC178" s="68" t="str">
        <f t="shared" ref="AC178:AC243" si="53">IF(AB178="Yes",Q178/L178-1,"N/A")</f>
        <v>N/A</v>
      </c>
      <c r="AD178" s="65" t="str">
        <f t="shared" ref="AD178:AD243" si="54">IF(COUNTA(E178:Q178)=13,"Yes","No")</f>
        <v>No</v>
      </c>
      <c r="AE178" s="68" t="str">
        <f t="shared" ref="AE178:AE243" si="55">IF(AD178="Yes",Q178/E178-1,"N/A")</f>
        <v>N/A</v>
      </c>
      <c r="AF178" s="66"/>
    </row>
    <row r="179" spans="1:32" hidden="1">
      <c r="A179" s="66" t="s">
        <v>8</v>
      </c>
      <c r="B179" s="66" t="s">
        <v>29</v>
      </c>
      <c r="C179" s="66" t="str" cm="1">
        <f t="array" ref="C179">_xlfn.IFNA(_xlfn.IFS(B179="Starter","Starters &amp; Sides",B179="Sides","Starters &amp; Sides"),B179)</f>
        <v>Desserts</v>
      </c>
      <c r="D179" s="84" t="s">
        <v>416</v>
      </c>
      <c r="E179" s="74"/>
      <c r="F179" s="4"/>
      <c r="G179" s="4"/>
      <c r="H179" s="4"/>
      <c r="I179" s="4"/>
      <c r="J179" s="4"/>
      <c r="K179" s="15"/>
      <c r="L179" s="15"/>
      <c r="M179" s="15">
        <v>7.79</v>
      </c>
      <c r="N179" s="15">
        <v>7.79</v>
      </c>
      <c r="O179" s="15">
        <v>8.2899999999999991</v>
      </c>
      <c r="P179" s="4">
        <v>8.2899999999999991</v>
      </c>
      <c r="Q179" s="338">
        <v>8.7899999999999991</v>
      </c>
      <c r="R179" s="15" t="str">
        <f t="shared" si="42"/>
        <v>Yes</v>
      </c>
      <c r="S179" s="15" t="str">
        <f t="shared" si="43"/>
        <v>No</v>
      </c>
      <c r="T179" s="221" t="str">
        <f t="shared" si="44"/>
        <v>Yes</v>
      </c>
      <c r="U179" s="223">
        <f t="shared" si="45"/>
        <v>6.031363088057895E-2</v>
      </c>
      <c r="V179" s="221" t="str">
        <f t="shared" si="46"/>
        <v>Yes</v>
      </c>
      <c r="W179" s="223">
        <f t="shared" si="47"/>
        <v>6.031363088057895E-2</v>
      </c>
      <c r="X179" s="221" t="str">
        <f t="shared" si="48"/>
        <v>Yes</v>
      </c>
      <c r="Y179" s="223">
        <f t="shared" si="49"/>
        <v>0.12836970474967901</v>
      </c>
      <c r="Z179" s="222" t="str">
        <f t="shared" si="50"/>
        <v>Yes</v>
      </c>
      <c r="AA179" s="68">
        <f t="shared" si="51"/>
        <v>0.12836970474967901</v>
      </c>
      <c r="AB179" s="65" t="str">
        <f t="shared" si="52"/>
        <v>No</v>
      </c>
      <c r="AC179" s="68" t="str">
        <f t="shared" si="53"/>
        <v>N/A</v>
      </c>
      <c r="AD179" s="65" t="str">
        <f t="shared" si="54"/>
        <v>No</v>
      </c>
      <c r="AE179" s="68" t="str">
        <f t="shared" si="55"/>
        <v>N/A</v>
      </c>
      <c r="AF179" s="66"/>
    </row>
    <row r="180" spans="1:32" hidden="1">
      <c r="A180" s="66" t="s">
        <v>8</v>
      </c>
      <c r="B180" s="66" t="s">
        <v>29</v>
      </c>
      <c r="C180" s="66" t="str" cm="1">
        <f t="array" ref="C180">_xlfn.IFNA(_xlfn.IFS(B180="Starter","Starters &amp; Sides",B180="Sides","Starters &amp; Sides"),B180)</f>
        <v>Desserts</v>
      </c>
      <c r="D180" s="84" t="s">
        <v>417</v>
      </c>
      <c r="E180" s="74"/>
      <c r="F180" s="4"/>
      <c r="G180" s="4"/>
      <c r="H180" s="4"/>
      <c r="I180" s="4"/>
      <c r="J180" s="4"/>
      <c r="K180" s="15"/>
      <c r="L180" s="15"/>
      <c r="M180" s="15">
        <v>7.79</v>
      </c>
      <c r="N180" s="15">
        <v>7.79</v>
      </c>
      <c r="O180" s="15">
        <v>8.09</v>
      </c>
      <c r="P180" s="4"/>
      <c r="Q180" s="338"/>
      <c r="R180" s="15" t="str">
        <f t="shared" si="42"/>
        <v>No</v>
      </c>
      <c r="S180" s="15" t="str">
        <f t="shared" si="43"/>
        <v>No</v>
      </c>
      <c r="T180" s="221" t="str">
        <f t="shared" si="44"/>
        <v>No</v>
      </c>
      <c r="U180" s="223" t="str">
        <f t="shared" si="45"/>
        <v>N/A</v>
      </c>
      <c r="V180" s="221" t="str">
        <f t="shared" si="46"/>
        <v>No</v>
      </c>
      <c r="W180" s="223" t="str">
        <f t="shared" si="47"/>
        <v>N/A</v>
      </c>
      <c r="X180" s="221" t="str">
        <f t="shared" si="48"/>
        <v>No</v>
      </c>
      <c r="Y180" s="223" t="str">
        <f t="shared" si="49"/>
        <v>N/A</v>
      </c>
      <c r="Z180" s="222" t="str">
        <f t="shared" si="50"/>
        <v>No</v>
      </c>
      <c r="AA180" s="68" t="str">
        <f t="shared" si="51"/>
        <v>N/A</v>
      </c>
      <c r="AB180" s="65" t="str">
        <f t="shared" si="52"/>
        <v>No</v>
      </c>
      <c r="AC180" s="68" t="str">
        <f t="shared" si="53"/>
        <v>N/A</v>
      </c>
      <c r="AD180" s="65" t="str">
        <f t="shared" si="54"/>
        <v>No</v>
      </c>
      <c r="AE180" s="68" t="str">
        <f t="shared" si="55"/>
        <v>N/A</v>
      </c>
      <c r="AF180" s="66"/>
    </row>
    <row r="181" spans="1:32" hidden="1">
      <c r="A181" s="66" t="s">
        <v>8</v>
      </c>
      <c r="B181" s="66" t="s">
        <v>29</v>
      </c>
      <c r="C181" s="66" t="str" cm="1">
        <f t="array" ref="C181">_xlfn.IFNA(_xlfn.IFS(B181="Starter","Starters &amp; Sides",B181="Sides","Starters &amp; Sides"),B181)</f>
        <v>Desserts</v>
      </c>
      <c r="D181" s="84" t="s">
        <v>418</v>
      </c>
      <c r="E181" s="74"/>
      <c r="F181" s="4"/>
      <c r="G181" s="4"/>
      <c r="H181" s="4"/>
      <c r="I181" s="4"/>
      <c r="J181" s="4"/>
      <c r="K181" s="15"/>
      <c r="L181" s="15"/>
      <c r="M181" s="15">
        <v>7.79</v>
      </c>
      <c r="N181" s="15">
        <v>7.79</v>
      </c>
      <c r="O181" s="15">
        <v>8.09</v>
      </c>
      <c r="P181" s="4">
        <v>8.09</v>
      </c>
      <c r="Q181" s="338">
        <v>8.2899999999999991</v>
      </c>
      <c r="R181" s="15" t="str">
        <f t="shared" si="42"/>
        <v>Yes</v>
      </c>
      <c r="S181" s="15" t="str">
        <f t="shared" si="43"/>
        <v>No</v>
      </c>
      <c r="T181" s="221" t="str">
        <f t="shared" si="44"/>
        <v>Yes</v>
      </c>
      <c r="U181" s="223">
        <f t="shared" si="45"/>
        <v>2.4721878862793423E-2</v>
      </c>
      <c r="V181" s="221" t="str">
        <f t="shared" si="46"/>
        <v>Yes</v>
      </c>
      <c r="W181" s="223">
        <f t="shared" si="47"/>
        <v>2.4721878862793423E-2</v>
      </c>
      <c r="X181" s="221" t="str">
        <f t="shared" si="48"/>
        <v>Yes</v>
      </c>
      <c r="Y181" s="223">
        <f t="shared" si="49"/>
        <v>6.4184852374839396E-2</v>
      </c>
      <c r="Z181" s="222" t="str">
        <f t="shared" si="50"/>
        <v>Yes</v>
      </c>
      <c r="AA181" s="68">
        <f t="shared" si="51"/>
        <v>6.4184852374839396E-2</v>
      </c>
      <c r="AB181" s="65" t="str">
        <f t="shared" si="52"/>
        <v>No</v>
      </c>
      <c r="AC181" s="68" t="str">
        <f t="shared" si="53"/>
        <v>N/A</v>
      </c>
      <c r="AD181" s="65" t="str">
        <f t="shared" si="54"/>
        <v>No</v>
      </c>
      <c r="AE181" s="68" t="str">
        <f t="shared" si="55"/>
        <v>N/A</v>
      </c>
      <c r="AF181" s="66"/>
    </row>
    <row r="182" spans="1:32" hidden="1">
      <c r="A182" s="66" t="s">
        <v>8</v>
      </c>
      <c r="B182" s="66" t="s">
        <v>29</v>
      </c>
      <c r="C182" s="66" t="str" cm="1">
        <f t="array" ref="C182">_xlfn.IFNA(_xlfn.IFS(B182="Starter","Starters &amp; Sides",B182="Sides","Starters &amp; Sides"),B182)</f>
        <v>Desserts</v>
      </c>
      <c r="D182" s="84" t="s">
        <v>279</v>
      </c>
      <c r="E182" s="74"/>
      <c r="F182" s="4"/>
      <c r="G182" s="4"/>
      <c r="H182" s="4"/>
      <c r="I182" s="4"/>
      <c r="J182" s="4"/>
      <c r="K182" s="15"/>
      <c r="L182" s="15"/>
      <c r="M182" s="15">
        <v>7.79</v>
      </c>
      <c r="N182" s="15">
        <v>7.89</v>
      </c>
      <c r="O182" s="15">
        <v>8.2899999999999991</v>
      </c>
      <c r="P182" s="4">
        <v>8.2899999999999991</v>
      </c>
      <c r="Q182" s="338">
        <v>8.59</v>
      </c>
      <c r="R182" s="15" t="str">
        <f t="shared" si="42"/>
        <v>Yes</v>
      </c>
      <c r="S182" s="15" t="str">
        <f t="shared" si="43"/>
        <v>No</v>
      </c>
      <c r="T182" s="221" t="str">
        <f t="shared" si="44"/>
        <v>Yes</v>
      </c>
      <c r="U182" s="223">
        <f t="shared" si="45"/>
        <v>3.6188178528347548E-2</v>
      </c>
      <c r="V182" s="221" t="str">
        <f t="shared" si="46"/>
        <v>Yes</v>
      </c>
      <c r="W182" s="223">
        <f t="shared" si="47"/>
        <v>3.6188178528347548E-2</v>
      </c>
      <c r="X182" s="221" t="str">
        <f t="shared" si="48"/>
        <v>Yes</v>
      </c>
      <c r="Y182" s="223">
        <f t="shared" si="49"/>
        <v>8.8719898605830183E-2</v>
      </c>
      <c r="Z182" s="222" t="str">
        <f t="shared" si="50"/>
        <v>Yes</v>
      </c>
      <c r="AA182" s="68">
        <f t="shared" si="51"/>
        <v>0.10269576379974321</v>
      </c>
      <c r="AB182" s="65" t="str">
        <f t="shared" si="52"/>
        <v>No</v>
      </c>
      <c r="AC182" s="68" t="str">
        <f t="shared" si="53"/>
        <v>N/A</v>
      </c>
      <c r="AD182" s="65" t="str">
        <f t="shared" si="54"/>
        <v>No</v>
      </c>
      <c r="AE182" s="68" t="str">
        <f t="shared" si="55"/>
        <v>N/A</v>
      </c>
      <c r="AF182" s="66"/>
    </row>
    <row r="183" spans="1:32" hidden="1">
      <c r="A183" s="66" t="s">
        <v>8</v>
      </c>
      <c r="B183" s="66" t="s">
        <v>29</v>
      </c>
      <c r="C183" s="66" t="str" cm="1">
        <f t="array" ref="C183">_xlfn.IFNA(_xlfn.IFS(B183="Starter","Starters &amp; Sides",B183="Sides","Starters &amp; Sides"),B183)</f>
        <v>Desserts</v>
      </c>
      <c r="D183" s="84" t="s">
        <v>419</v>
      </c>
      <c r="E183" s="74"/>
      <c r="F183" s="4"/>
      <c r="G183" s="4"/>
      <c r="H183" s="4"/>
      <c r="I183" s="4"/>
      <c r="J183" s="4"/>
      <c r="K183" s="15"/>
      <c r="L183" s="15"/>
      <c r="M183" s="15">
        <v>5.29</v>
      </c>
      <c r="N183" s="15">
        <v>5.29</v>
      </c>
      <c r="O183" s="15">
        <v>5.59</v>
      </c>
      <c r="P183" s="4">
        <v>5.59</v>
      </c>
      <c r="Q183" s="338">
        <v>5.79</v>
      </c>
      <c r="R183" s="15" t="str">
        <f t="shared" si="42"/>
        <v>Yes</v>
      </c>
      <c r="S183" s="15" t="str">
        <f t="shared" si="43"/>
        <v>No</v>
      </c>
      <c r="T183" s="221" t="str">
        <f t="shared" si="44"/>
        <v>Yes</v>
      </c>
      <c r="U183" s="223">
        <f t="shared" si="45"/>
        <v>3.5778175313059046E-2</v>
      </c>
      <c r="V183" s="221" t="str">
        <f t="shared" si="46"/>
        <v>Yes</v>
      </c>
      <c r="W183" s="223">
        <f t="shared" si="47"/>
        <v>3.5778175313059046E-2</v>
      </c>
      <c r="X183" s="221" t="str">
        <f t="shared" si="48"/>
        <v>Yes</v>
      </c>
      <c r="Y183" s="223">
        <f t="shared" si="49"/>
        <v>9.4517958412098313E-2</v>
      </c>
      <c r="Z183" s="222" t="str">
        <f t="shared" si="50"/>
        <v>Yes</v>
      </c>
      <c r="AA183" s="68">
        <f t="shared" si="51"/>
        <v>9.4517958412098313E-2</v>
      </c>
      <c r="AB183" s="65" t="str">
        <f t="shared" si="52"/>
        <v>No</v>
      </c>
      <c r="AC183" s="68" t="str">
        <f t="shared" si="53"/>
        <v>N/A</v>
      </c>
      <c r="AD183" s="65" t="str">
        <f t="shared" si="54"/>
        <v>No</v>
      </c>
      <c r="AE183" s="68" t="str">
        <f t="shared" si="55"/>
        <v>N/A</v>
      </c>
      <c r="AF183" s="66"/>
    </row>
    <row r="184" spans="1:32" hidden="1">
      <c r="A184" s="66" t="s">
        <v>8</v>
      </c>
      <c r="B184" s="66" t="s">
        <v>29</v>
      </c>
      <c r="C184" s="66" t="str" cm="1">
        <f t="array" ref="C184">_xlfn.IFNA(_xlfn.IFS(B184="Starter","Starters &amp; Sides",B184="Sides","Starters &amp; Sides"),B184)</f>
        <v>Desserts</v>
      </c>
      <c r="D184" s="84" t="s">
        <v>420</v>
      </c>
      <c r="E184" s="74"/>
      <c r="F184" s="4"/>
      <c r="G184" s="4"/>
      <c r="H184" s="4"/>
      <c r="I184" s="4"/>
      <c r="J184" s="4"/>
      <c r="K184" s="15"/>
      <c r="L184" s="15"/>
      <c r="M184" s="15">
        <v>5.29</v>
      </c>
      <c r="N184" s="15">
        <v>5.29</v>
      </c>
      <c r="O184" s="15">
        <v>5.59</v>
      </c>
      <c r="P184" s="4">
        <v>5.59</v>
      </c>
      <c r="Q184" s="338">
        <v>5.59</v>
      </c>
      <c r="R184" s="15" t="str">
        <f t="shared" si="42"/>
        <v>Yes</v>
      </c>
      <c r="S184" s="15" t="str">
        <f t="shared" si="43"/>
        <v>No</v>
      </c>
      <c r="T184" s="221" t="str">
        <f t="shared" si="44"/>
        <v>Yes</v>
      </c>
      <c r="U184" s="223">
        <f t="shared" si="45"/>
        <v>0</v>
      </c>
      <c r="V184" s="221" t="str">
        <f t="shared" si="46"/>
        <v>Yes</v>
      </c>
      <c r="W184" s="223">
        <f t="shared" si="47"/>
        <v>0</v>
      </c>
      <c r="X184" s="221" t="str">
        <f t="shared" si="48"/>
        <v>Yes</v>
      </c>
      <c r="Y184" s="223">
        <f t="shared" si="49"/>
        <v>5.6710775047258855E-2</v>
      </c>
      <c r="Z184" s="222" t="str">
        <f t="shared" si="50"/>
        <v>Yes</v>
      </c>
      <c r="AA184" s="68">
        <f t="shared" si="51"/>
        <v>5.6710775047258855E-2</v>
      </c>
      <c r="AB184" s="65" t="str">
        <f t="shared" si="52"/>
        <v>No</v>
      </c>
      <c r="AC184" s="68" t="str">
        <f t="shared" si="53"/>
        <v>N/A</v>
      </c>
      <c r="AD184" s="65" t="str">
        <f t="shared" si="54"/>
        <v>No</v>
      </c>
      <c r="AE184" s="68" t="str">
        <f t="shared" si="55"/>
        <v>N/A</v>
      </c>
      <c r="AF184" s="66"/>
    </row>
    <row r="185" spans="1:32" hidden="1">
      <c r="A185" s="66" t="s">
        <v>8</v>
      </c>
      <c r="B185" s="66" t="s">
        <v>29</v>
      </c>
      <c r="C185" s="66" t="str" cm="1">
        <f t="array" ref="C185">_xlfn.IFNA(_xlfn.IFS(B185="Starter","Starters &amp; Sides",B185="Sides","Starters &amp; Sides"),B185)</f>
        <v>Desserts</v>
      </c>
      <c r="D185" s="84" t="s">
        <v>421</v>
      </c>
      <c r="E185" s="74">
        <v>6.79</v>
      </c>
      <c r="F185" s="4">
        <v>6.99</v>
      </c>
      <c r="G185" s="4">
        <v>6.99</v>
      </c>
      <c r="H185" s="4">
        <v>7.29</v>
      </c>
      <c r="I185" s="4"/>
      <c r="J185" s="4"/>
      <c r="K185" s="15"/>
      <c r="L185" s="4"/>
      <c r="M185" s="4"/>
      <c r="N185" s="4"/>
      <c r="O185" s="15"/>
      <c r="P185" s="4"/>
      <c r="Q185" s="338"/>
      <c r="R185" s="15" t="str">
        <f t="shared" si="42"/>
        <v>No</v>
      </c>
      <c r="S185" s="15" t="str">
        <f t="shared" si="43"/>
        <v>No</v>
      </c>
      <c r="T185" s="221" t="str">
        <f t="shared" si="44"/>
        <v>No</v>
      </c>
      <c r="U185" s="223" t="str">
        <f t="shared" si="45"/>
        <v>N/A</v>
      </c>
      <c r="V185" s="221" t="str">
        <f t="shared" si="46"/>
        <v>No</v>
      </c>
      <c r="W185" s="223" t="str">
        <f t="shared" si="47"/>
        <v>N/A</v>
      </c>
      <c r="X185" s="221" t="str">
        <f t="shared" si="48"/>
        <v>No</v>
      </c>
      <c r="Y185" s="223" t="str">
        <f t="shared" si="49"/>
        <v>N/A</v>
      </c>
      <c r="Z185" s="222" t="str">
        <f t="shared" si="50"/>
        <v>No</v>
      </c>
      <c r="AA185" s="68" t="str">
        <f t="shared" si="51"/>
        <v>N/A</v>
      </c>
      <c r="AB185" s="65" t="str">
        <f t="shared" si="52"/>
        <v>No</v>
      </c>
      <c r="AC185" s="68" t="str">
        <f t="shared" si="53"/>
        <v>N/A</v>
      </c>
      <c r="AD185" s="65" t="str">
        <f t="shared" si="54"/>
        <v>No</v>
      </c>
      <c r="AE185" s="68" t="str">
        <f t="shared" si="55"/>
        <v>N/A</v>
      </c>
      <c r="AF185" s="66"/>
    </row>
    <row r="186" spans="1:32" hidden="1">
      <c r="A186" s="66" t="s">
        <v>8</v>
      </c>
      <c r="B186" s="66" t="s">
        <v>29</v>
      </c>
      <c r="C186" s="66" t="str" cm="1">
        <f t="array" ref="C186">_xlfn.IFNA(_xlfn.IFS(B186="Starter","Starters &amp; Sides",B186="Sides","Starters &amp; Sides"),B186)</f>
        <v>Desserts</v>
      </c>
      <c r="D186" s="84" t="s">
        <v>422</v>
      </c>
      <c r="E186" s="74">
        <v>5.49</v>
      </c>
      <c r="F186" s="4">
        <v>5.99</v>
      </c>
      <c r="G186" s="4">
        <v>5.99</v>
      </c>
      <c r="H186" s="4"/>
      <c r="I186" s="4"/>
      <c r="J186" s="4"/>
      <c r="K186" s="15"/>
      <c r="L186" s="4"/>
      <c r="M186" s="4"/>
      <c r="N186" s="4"/>
      <c r="O186" s="15"/>
      <c r="P186" s="4"/>
      <c r="Q186" s="338"/>
      <c r="R186" s="15" t="str">
        <f t="shared" si="42"/>
        <v>No</v>
      </c>
      <c r="S186" s="15" t="str">
        <f t="shared" si="43"/>
        <v>No</v>
      </c>
      <c r="T186" s="221" t="str">
        <f t="shared" si="44"/>
        <v>No</v>
      </c>
      <c r="U186" s="223" t="str">
        <f t="shared" si="45"/>
        <v>N/A</v>
      </c>
      <c r="V186" s="221" t="str">
        <f t="shared" si="46"/>
        <v>No</v>
      </c>
      <c r="W186" s="223" t="str">
        <f t="shared" si="47"/>
        <v>N/A</v>
      </c>
      <c r="X186" s="221" t="str">
        <f t="shared" si="48"/>
        <v>No</v>
      </c>
      <c r="Y186" s="223" t="str">
        <f t="shared" si="49"/>
        <v>N/A</v>
      </c>
      <c r="Z186" s="222" t="str">
        <f t="shared" si="50"/>
        <v>No</v>
      </c>
      <c r="AA186" s="68" t="str">
        <f t="shared" si="51"/>
        <v>N/A</v>
      </c>
      <c r="AB186" s="65" t="str">
        <f t="shared" si="52"/>
        <v>No</v>
      </c>
      <c r="AC186" s="68" t="str">
        <f t="shared" si="53"/>
        <v>N/A</v>
      </c>
      <c r="AD186" s="65" t="str">
        <f t="shared" si="54"/>
        <v>No</v>
      </c>
      <c r="AE186" s="68" t="str">
        <f t="shared" si="55"/>
        <v>N/A</v>
      </c>
      <c r="AF186" s="66"/>
    </row>
    <row r="187" spans="1:32" hidden="1">
      <c r="A187" s="66" t="s">
        <v>8</v>
      </c>
      <c r="B187" s="66" t="s">
        <v>29</v>
      </c>
      <c r="C187" s="66" t="str" cm="1">
        <f t="array" ref="C187">_xlfn.IFNA(_xlfn.IFS(B187="Starter","Starters &amp; Sides",B187="Sides","Starters &amp; Sides"),B187)</f>
        <v>Desserts</v>
      </c>
      <c r="D187" s="84" t="s">
        <v>423</v>
      </c>
      <c r="E187" s="74">
        <v>4.74</v>
      </c>
      <c r="F187" s="4">
        <v>4.99</v>
      </c>
      <c r="G187" s="4">
        <v>4.99</v>
      </c>
      <c r="H187" s="4"/>
      <c r="I187" s="4"/>
      <c r="J187" s="4"/>
      <c r="K187" s="15"/>
      <c r="L187" s="4"/>
      <c r="M187" s="4"/>
      <c r="N187" s="4"/>
      <c r="O187" s="15"/>
      <c r="P187" s="4"/>
      <c r="Q187" s="338"/>
      <c r="R187" s="15" t="str">
        <f t="shared" si="42"/>
        <v>No</v>
      </c>
      <c r="S187" s="15" t="str">
        <f t="shared" si="43"/>
        <v>No</v>
      </c>
      <c r="T187" s="221" t="str">
        <f t="shared" si="44"/>
        <v>No</v>
      </c>
      <c r="U187" s="223" t="str">
        <f t="shared" si="45"/>
        <v>N/A</v>
      </c>
      <c r="V187" s="221" t="str">
        <f t="shared" si="46"/>
        <v>No</v>
      </c>
      <c r="W187" s="223" t="str">
        <f t="shared" si="47"/>
        <v>N/A</v>
      </c>
      <c r="X187" s="221" t="str">
        <f t="shared" si="48"/>
        <v>No</v>
      </c>
      <c r="Y187" s="223" t="str">
        <f t="shared" si="49"/>
        <v>N/A</v>
      </c>
      <c r="Z187" s="222" t="str">
        <f t="shared" si="50"/>
        <v>No</v>
      </c>
      <c r="AA187" s="68" t="str">
        <f t="shared" si="51"/>
        <v>N/A</v>
      </c>
      <c r="AB187" s="65" t="str">
        <f t="shared" si="52"/>
        <v>No</v>
      </c>
      <c r="AC187" s="68" t="str">
        <f t="shared" si="53"/>
        <v>N/A</v>
      </c>
      <c r="AD187" s="65" t="str">
        <f t="shared" si="54"/>
        <v>No</v>
      </c>
      <c r="AE187" s="68" t="str">
        <f t="shared" si="55"/>
        <v>N/A</v>
      </c>
      <c r="AF187" s="66"/>
    </row>
    <row r="188" spans="1:32" hidden="1">
      <c r="A188" s="66" t="s">
        <v>8</v>
      </c>
      <c r="B188" s="66" t="s">
        <v>29</v>
      </c>
      <c r="C188" s="66" t="str" cm="1">
        <f t="array" ref="C188">_xlfn.IFNA(_xlfn.IFS(B188="Starter","Starters &amp; Sides",B188="Sides","Starters &amp; Sides"),B188)</f>
        <v>Desserts</v>
      </c>
      <c r="D188" s="84" t="s">
        <v>424</v>
      </c>
      <c r="E188" s="74">
        <v>4.74</v>
      </c>
      <c r="F188" s="4">
        <v>4.99</v>
      </c>
      <c r="G188" s="4">
        <v>4.99</v>
      </c>
      <c r="H188" s="4"/>
      <c r="I188" s="4"/>
      <c r="J188" s="4"/>
      <c r="K188" s="15"/>
      <c r="L188" s="4"/>
      <c r="M188" s="4"/>
      <c r="N188" s="4"/>
      <c r="O188" s="15"/>
      <c r="P188" s="4"/>
      <c r="Q188" s="338"/>
      <c r="R188" s="15" t="str">
        <f t="shared" si="42"/>
        <v>No</v>
      </c>
      <c r="S188" s="15" t="str">
        <f t="shared" si="43"/>
        <v>No</v>
      </c>
      <c r="T188" s="221" t="str">
        <f t="shared" si="44"/>
        <v>No</v>
      </c>
      <c r="U188" s="223" t="str">
        <f t="shared" si="45"/>
        <v>N/A</v>
      </c>
      <c r="V188" s="221" t="str">
        <f t="shared" si="46"/>
        <v>No</v>
      </c>
      <c r="W188" s="223" t="str">
        <f t="shared" si="47"/>
        <v>N/A</v>
      </c>
      <c r="X188" s="221" t="str">
        <f t="shared" si="48"/>
        <v>No</v>
      </c>
      <c r="Y188" s="223" t="str">
        <f t="shared" si="49"/>
        <v>N/A</v>
      </c>
      <c r="Z188" s="222" t="str">
        <f t="shared" si="50"/>
        <v>No</v>
      </c>
      <c r="AA188" s="68" t="str">
        <f t="shared" si="51"/>
        <v>N/A</v>
      </c>
      <c r="AB188" s="65" t="str">
        <f t="shared" si="52"/>
        <v>No</v>
      </c>
      <c r="AC188" s="68" t="str">
        <f t="shared" si="53"/>
        <v>N/A</v>
      </c>
      <c r="AD188" s="65" t="str">
        <f t="shared" si="54"/>
        <v>No</v>
      </c>
      <c r="AE188" s="68" t="str">
        <f t="shared" si="55"/>
        <v>N/A</v>
      </c>
      <c r="AF188" s="66"/>
    </row>
    <row r="189" spans="1:32" hidden="1">
      <c r="A189" s="66" t="s">
        <v>8</v>
      </c>
      <c r="B189" s="66" t="s">
        <v>29</v>
      </c>
      <c r="C189" s="66" t="str" cm="1">
        <f t="array" ref="C189">_xlfn.IFNA(_xlfn.IFS(B189="Starter","Starters &amp; Sides",B189="Sides","Starters &amp; Sides"),B189)</f>
        <v>Desserts</v>
      </c>
      <c r="D189" s="84" t="s">
        <v>425</v>
      </c>
      <c r="E189" s="74">
        <v>4.74</v>
      </c>
      <c r="F189" s="4">
        <v>4.99</v>
      </c>
      <c r="G189" s="4">
        <v>4.99</v>
      </c>
      <c r="H189" s="4"/>
      <c r="I189" s="4"/>
      <c r="J189" s="4"/>
      <c r="K189" s="15"/>
      <c r="L189" s="4"/>
      <c r="M189" s="4"/>
      <c r="N189" s="4"/>
      <c r="O189" s="15"/>
      <c r="P189" s="4"/>
      <c r="Q189" s="338"/>
      <c r="R189" s="15" t="str">
        <f t="shared" si="42"/>
        <v>No</v>
      </c>
      <c r="S189" s="15" t="str">
        <f t="shared" si="43"/>
        <v>No</v>
      </c>
      <c r="T189" s="221" t="str">
        <f t="shared" si="44"/>
        <v>No</v>
      </c>
      <c r="U189" s="223" t="str">
        <f t="shared" si="45"/>
        <v>N/A</v>
      </c>
      <c r="V189" s="221" t="str">
        <f t="shared" si="46"/>
        <v>No</v>
      </c>
      <c r="W189" s="223" t="str">
        <f t="shared" si="47"/>
        <v>N/A</v>
      </c>
      <c r="X189" s="221" t="str">
        <f t="shared" si="48"/>
        <v>No</v>
      </c>
      <c r="Y189" s="223" t="str">
        <f t="shared" si="49"/>
        <v>N/A</v>
      </c>
      <c r="Z189" s="222" t="str">
        <f t="shared" si="50"/>
        <v>No</v>
      </c>
      <c r="AA189" s="68" t="str">
        <f t="shared" si="51"/>
        <v>N/A</v>
      </c>
      <c r="AB189" s="65" t="str">
        <f t="shared" si="52"/>
        <v>No</v>
      </c>
      <c r="AC189" s="68" t="str">
        <f t="shared" si="53"/>
        <v>N/A</v>
      </c>
      <c r="AD189" s="65" t="str">
        <f t="shared" si="54"/>
        <v>No</v>
      </c>
      <c r="AE189" s="68" t="str">
        <f t="shared" si="55"/>
        <v>N/A</v>
      </c>
      <c r="AF189" s="66"/>
    </row>
    <row r="190" spans="1:32" hidden="1">
      <c r="A190" s="66" t="s">
        <v>8</v>
      </c>
      <c r="B190" s="66" t="s">
        <v>29</v>
      </c>
      <c r="C190" s="66" t="str" cm="1">
        <f t="array" ref="C190">_xlfn.IFNA(_xlfn.IFS(B190="Starter","Starters &amp; Sides",B190="Sides","Starters &amp; Sides"),B190)</f>
        <v>Desserts</v>
      </c>
      <c r="D190" s="84" t="s">
        <v>426</v>
      </c>
      <c r="E190" s="74">
        <v>4.74</v>
      </c>
      <c r="F190" s="4">
        <v>4.99</v>
      </c>
      <c r="G190" s="4">
        <v>4.99</v>
      </c>
      <c r="H190" s="4"/>
      <c r="I190" s="4"/>
      <c r="J190" s="4"/>
      <c r="K190" s="15"/>
      <c r="L190" s="4"/>
      <c r="M190" s="4"/>
      <c r="N190" s="4"/>
      <c r="O190" s="15"/>
      <c r="P190" s="4"/>
      <c r="Q190" s="338"/>
      <c r="R190" s="15" t="str">
        <f t="shared" si="42"/>
        <v>No</v>
      </c>
      <c r="S190" s="15" t="str">
        <f t="shared" si="43"/>
        <v>No</v>
      </c>
      <c r="T190" s="221" t="str">
        <f t="shared" si="44"/>
        <v>No</v>
      </c>
      <c r="U190" s="223" t="str">
        <f t="shared" si="45"/>
        <v>N/A</v>
      </c>
      <c r="V190" s="221" t="str">
        <f t="shared" si="46"/>
        <v>No</v>
      </c>
      <c r="W190" s="223" t="str">
        <f t="shared" si="47"/>
        <v>N/A</v>
      </c>
      <c r="X190" s="221" t="str">
        <f t="shared" si="48"/>
        <v>No</v>
      </c>
      <c r="Y190" s="223" t="str">
        <f t="shared" si="49"/>
        <v>N/A</v>
      </c>
      <c r="Z190" s="222" t="str">
        <f t="shared" si="50"/>
        <v>No</v>
      </c>
      <c r="AA190" s="68" t="str">
        <f t="shared" si="51"/>
        <v>N/A</v>
      </c>
      <c r="AB190" s="65" t="str">
        <f t="shared" si="52"/>
        <v>No</v>
      </c>
      <c r="AC190" s="68" t="str">
        <f t="shared" si="53"/>
        <v>N/A</v>
      </c>
      <c r="AD190" s="65" t="str">
        <f t="shared" si="54"/>
        <v>No</v>
      </c>
      <c r="AE190" s="68" t="str">
        <f t="shared" si="55"/>
        <v>N/A</v>
      </c>
      <c r="AF190" s="66"/>
    </row>
    <row r="191" spans="1:32" hidden="1">
      <c r="A191" s="66" t="s">
        <v>8</v>
      </c>
      <c r="B191" s="66" t="s">
        <v>29</v>
      </c>
      <c r="C191" s="66" t="str" cm="1">
        <f t="array" ref="C191">_xlfn.IFNA(_xlfn.IFS(B191="Starter","Starters &amp; Sides",B191="Sides","Starters &amp; Sides"),B191)</f>
        <v>Desserts</v>
      </c>
      <c r="D191" s="84" t="s">
        <v>427</v>
      </c>
      <c r="E191" s="74">
        <v>4.74</v>
      </c>
      <c r="F191" s="4">
        <v>4.99</v>
      </c>
      <c r="G191" s="4">
        <v>4.99</v>
      </c>
      <c r="H191" s="4"/>
      <c r="I191" s="4"/>
      <c r="J191" s="4"/>
      <c r="K191" s="15"/>
      <c r="L191" s="4"/>
      <c r="M191" s="4"/>
      <c r="N191" s="4"/>
      <c r="O191" s="15"/>
      <c r="P191" s="4"/>
      <c r="Q191" s="338"/>
      <c r="R191" s="15" t="str">
        <f t="shared" si="42"/>
        <v>No</v>
      </c>
      <c r="S191" s="15" t="str">
        <f t="shared" si="43"/>
        <v>No</v>
      </c>
      <c r="T191" s="221" t="str">
        <f t="shared" si="44"/>
        <v>No</v>
      </c>
      <c r="U191" s="223" t="str">
        <f t="shared" si="45"/>
        <v>N/A</v>
      </c>
      <c r="V191" s="221" t="str">
        <f t="shared" si="46"/>
        <v>No</v>
      </c>
      <c r="W191" s="223" t="str">
        <f t="shared" si="47"/>
        <v>N/A</v>
      </c>
      <c r="X191" s="221" t="str">
        <f t="shared" si="48"/>
        <v>No</v>
      </c>
      <c r="Y191" s="223" t="str">
        <f t="shared" si="49"/>
        <v>N/A</v>
      </c>
      <c r="Z191" s="222" t="str">
        <f t="shared" si="50"/>
        <v>No</v>
      </c>
      <c r="AA191" s="68" t="str">
        <f t="shared" si="51"/>
        <v>N/A</v>
      </c>
      <c r="AB191" s="65" t="str">
        <f t="shared" si="52"/>
        <v>No</v>
      </c>
      <c r="AC191" s="68" t="str">
        <f t="shared" si="53"/>
        <v>N/A</v>
      </c>
      <c r="AD191" s="65" t="str">
        <f t="shared" si="54"/>
        <v>No</v>
      </c>
      <c r="AE191" s="68" t="str">
        <f t="shared" si="55"/>
        <v>N/A</v>
      </c>
      <c r="AF191" s="66"/>
    </row>
    <row r="192" spans="1:32" hidden="1">
      <c r="A192" s="66" t="s">
        <v>8</v>
      </c>
      <c r="B192" s="66" t="s">
        <v>29</v>
      </c>
      <c r="C192" s="66" t="str" cm="1">
        <f t="array" ref="C192">_xlfn.IFNA(_xlfn.IFS(B192="Starter","Starters &amp; Sides",B192="Sides","Starters &amp; Sides"),B192)</f>
        <v>Desserts</v>
      </c>
      <c r="D192" s="84" t="s">
        <v>428</v>
      </c>
      <c r="E192" s="74">
        <v>4.74</v>
      </c>
      <c r="F192" s="4">
        <v>4.99</v>
      </c>
      <c r="G192" s="4">
        <v>4.99</v>
      </c>
      <c r="H192" s="4"/>
      <c r="I192" s="4"/>
      <c r="J192" s="4"/>
      <c r="K192" s="15"/>
      <c r="L192" s="4"/>
      <c r="M192" s="4"/>
      <c r="N192" s="4"/>
      <c r="O192" s="15"/>
      <c r="P192" s="4"/>
      <c r="Q192" s="338"/>
      <c r="R192" s="15" t="str">
        <f t="shared" si="42"/>
        <v>No</v>
      </c>
      <c r="S192" s="15" t="str">
        <f t="shared" si="43"/>
        <v>No</v>
      </c>
      <c r="T192" s="221" t="str">
        <f t="shared" si="44"/>
        <v>No</v>
      </c>
      <c r="U192" s="223" t="str">
        <f t="shared" si="45"/>
        <v>N/A</v>
      </c>
      <c r="V192" s="221" t="str">
        <f t="shared" si="46"/>
        <v>No</v>
      </c>
      <c r="W192" s="223" t="str">
        <f t="shared" si="47"/>
        <v>N/A</v>
      </c>
      <c r="X192" s="221" t="str">
        <f t="shared" si="48"/>
        <v>No</v>
      </c>
      <c r="Y192" s="223" t="str">
        <f t="shared" si="49"/>
        <v>N/A</v>
      </c>
      <c r="Z192" s="222" t="str">
        <f t="shared" si="50"/>
        <v>No</v>
      </c>
      <c r="AA192" s="68" t="str">
        <f t="shared" si="51"/>
        <v>N/A</v>
      </c>
      <c r="AB192" s="65" t="str">
        <f t="shared" si="52"/>
        <v>No</v>
      </c>
      <c r="AC192" s="68" t="str">
        <f t="shared" si="53"/>
        <v>N/A</v>
      </c>
      <c r="AD192" s="65" t="str">
        <f t="shared" si="54"/>
        <v>No</v>
      </c>
      <c r="AE192" s="68" t="str">
        <f t="shared" si="55"/>
        <v>N/A</v>
      </c>
      <c r="AF192" s="66"/>
    </row>
    <row r="193" spans="1:32" hidden="1">
      <c r="A193" s="66" t="s">
        <v>8</v>
      </c>
      <c r="B193" s="66" t="s">
        <v>29</v>
      </c>
      <c r="C193" s="66" t="str" cm="1">
        <f t="array" ref="C193">_xlfn.IFNA(_xlfn.IFS(B193="Starter","Starters &amp; Sides",B193="Sides","Starters &amp; Sides"),B193)</f>
        <v>Desserts</v>
      </c>
      <c r="D193" s="84" t="s">
        <v>429</v>
      </c>
      <c r="E193" s="74">
        <v>4.74</v>
      </c>
      <c r="F193" s="4">
        <v>4.99</v>
      </c>
      <c r="G193" s="4">
        <v>4.99</v>
      </c>
      <c r="H193" s="4"/>
      <c r="I193" s="4"/>
      <c r="J193" s="4"/>
      <c r="K193" s="15"/>
      <c r="L193" s="4"/>
      <c r="M193" s="4"/>
      <c r="N193" s="4"/>
      <c r="O193" s="15"/>
      <c r="P193" s="4"/>
      <c r="Q193" s="338"/>
      <c r="R193" s="15" t="str">
        <f t="shared" si="42"/>
        <v>No</v>
      </c>
      <c r="S193" s="15" t="str">
        <f t="shared" si="43"/>
        <v>No</v>
      </c>
      <c r="T193" s="221" t="str">
        <f t="shared" si="44"/>
        <v>No</v>
      </c>
      <c r="U193" s="223" t="str">
        <f t="shared" si="45"/>
        <v>N/A</v>
      </c>
      <c r="V193" s="221" t="str">
        <f t="shared" si="46"/>
        <v>No</v>
      </c>
      <c r="W193" s="223" t="str">
        <f t="shared" si="47"/>
        <v>N/A</v>
      </c>
      <c r="X193" s="221" t="str">
        <f t="shared" si="48"/>
        <v>No</v>
      </c>
      <c r="Y193" s="223" t="str">
        <f t="shared" si="49"/>
        <v>N/A</v>
      </c>
      <c r="Z193" s="222" t="str">
        <f t="shared" si="50"/>
        <v>No</v>
      </c>
      <c r="AA193" s="68" t="str">
        <f t="shared" si="51"/>
        <v>N/A</v>
      </c>
      <c r="AB193" s="65" t="str">
        <f t="shared" si="52"/>
        <v>No</v>
      </c>
      <c r="AC193" s="68" t="str">
        <f t="shared" si="53"/>
        <v>N/A</v>
      </c>
      <c r="AD193" s="65" t="str">
        <f t="shared" si="54"/>
        <v>No</v>
      </c>
      <c r="AE193" s="68" t="str">
        <f t="shared" si="55"/>
        <v>N/A</v>
      </c>
      <c r="AF193" s="66"/>
    </row>
    <row r="194" spans="1:32" hidden="1">
      <c r="A194" s="66" t="s">
        <v>8</v>
      </c>
      <c r="B194" s="66" t="s">
        <v>29</v>
      </c>
      <c r="C194" s="66" t="str" cm="1">
        <f t="array" ref="C194">_xlfn.IFNA(_xlfn.IFS(B194="Starter","Starters &amp; Sides",B194="Sides","Starters &amp; Sides"),B194)</f>
        <v>Desserts</v>
      </c>
      <c r="D194" s="84" t="s">
        <v>430</v>
      </c>
      <c r="E194" s="74">
        <v>4.74</v>
      </c>
      <c r="F194" s="4">
        <v>4.99</v>
      </c>
      <c r="G194" s="4">
        <v>4.99</v>
      </c>
      <c r="H194" s="4"/>
      <c r="I194" s="4"/>
      <c r="J194" s="4"/>
      <c r="K194" s="15"/>
      <c r="L194" s="4"/>
      <c r="M194" s="4"/>
      <c r="N194" s="4"/>
      <c r="O194" s="15"/>
      <c r="P194" s="4"/>
      <c r="Q194" s="338"/>
      <c r="R194" s="15" t="str">
        <f t="shared" si="42"/>
        <v>No</v>
      </c>
      <c r="S194" s="15" t="str">
        <f t="shared" si="43"/>
        <v>No</v>
      </c>
      <c r="T194" s="221" t="str">
        <f t="shared" si="44"/>
        <v>No</v>
      </c>
      <c r="U194" s="223" t="str">
        <f t="shared" si="45"/>
        <v>N/A</v>
      </c>
      <c r="V194" s="221" t="str">
        <f t="shared" si="46"/>
        <v>No</v>
      </c>
      <c r="W194" s="223" t="str">
        <f t="shared" si="47"/>
        <v>N/A</v>
      </c>
      <c r="X194" s="221" t="str">
        <f t="shared" si="48"/>
        <v>No</v>
      </c>
      <c r="Y194" s="223" t="str">
        <f t="shared" si="49"/>
        <v>N/A</v>
      </c>
      <c r="Z194" s="222" t="str">
        <f t="shared" si="50"/>
        <v>No</v>
      </c>
      <c r="AA194" s="68" t="str">
        <f t="shared" si="51"/>
        <v>N/A</v>
      </c>
      <c r="AB194" s="65" t="str">
        <f t="shared" si="52"/>
        <v>No</v>
      </c>
      <c r="AC194" s="68" t="str">
        <f t="shared" si="53"/>
        <v>N/A</v>
      </c>
      <c r="AD194" s="65" t="str">
        <f t="shared" si="54"/>
        <v>No</v>
      </c>
      <c r="AE194" s="68" t="str">
        <f t="shared" si="55"/>
        <v>N/A</v>
      </c>
      <c r="AF194" s="66"/>
    </row>
    <row r="195" spans="1:32" hidden="1">
      <c r="A195" s="66" t="s">
        <v>8</v>
      </c>
      <c r="B195" s="66" t="s">
        <v>29</v>
      </c>
      <c r="C195" s="66" t="str" cm="1">
        <f t="array" ref="C195">_xlfn.IFNA(_xlfn.IFS(B195="Starter","Starters &amp; Sides",B195="Sides","Starters &amp; Sides"),B195)</f>
        <v>Desserts</v>
      </c>
      <c r="D195" s="84" t="s">
        <v>431</v>
      </c>
      <c r="E195" s="74">
        <v>4.74</v>
      </c>
      <c r="F195" s="4">
        <v>4.99</v>
      </c>
      <c r="G195" s="4">
        <v>4.99</v>
      </c>
      <c r="H195" s="4"/>
      <c r="I195" s="4"/>
      <c r="J195" s="4"/>
      <c r="K195" s="15"/>
      <c r="L195" s="4"/>
      <c r="M195" s="4"/>
      <c r="N195" s="4"/>
      <c r="O195" s="15"/>
      <c r="P195" s="4"/>
      <c r="Q195" s="338"/>
      <c r="R195" s="15" t="str">
        <f t="shared" si="42"/>
        <v>No</v>
      </c>
      <c r="S195" s="15" t="str">
        <f t="shared" si="43"/>
        <v>No</v>
      </c>
      <c r="T195" s="221" t="str">
        <f t="shared" si="44"/>
        <v>No</v>
      </c>
      <c r="U195" s="223" t="str">
        <f t="shared" si="45"/>
        <v>N/A</v>
      </c>
      <c r="V195" s="221" t="str">
        <f t="shared" si="46"/>
        <v>No</v>
      </c>
      <c r="W195" s="223" t="str">
        <f t="shared" si="47"/>
        <v>N/A</v>
      </c>
      <c r="X195" s="221" t="str">
        <f t="shared" si="48"/>
        <v>No</v>
      </c>
      <c r="Y195" s="223" t="str">
        <f t="shared" si="49"/>
        <v>N/A</v>
      </c>
      <c r="Z195" s="222" t="str">
        <f t="shared" si="50"/>
        <v>No</v>
      </c>
      <c r="AA195" s="68" t="str">
        <f t="shared" si="51"/>
        <v>N/A</v>
      </c>
      <c r="AB195" s="65" t="str">
        <f t="shared" si="52"/>
        <v>No</v>
      </c>
      <c r="AC195" s="68" t="str">
        <f t="shared" si="53"/>
        <v>N/A</v>
      </c>
      <c r="AD195" s="65" t="str">
        <f t="shared" si="54"/>
        <v>No</v>
      </c>
      <c r="AE195" s="68" t="str">
        <f t="shared" si="55"/>
        <v>N/A</v>
      </c>
      <c r="AF195" s="66"/>
    </row>
    <row r="196" spans="1:32" hidden="1">
      <c r="A196" s="66" t="s">
        <v>8</v>
      </c>
      <c r="B196" s="66" t="s">
        <v>29</v>
      </c>
      <c r="C196" s="66" t="str" cm="1">
        <f t="array" ref="C196">_xlfn.IFNA(_xlfn.IFS(B196="Starter","Starters &amp; Sides",B196="Sides","Starters &amp; Sides"),B196)</f>
        <v>Desserts</v>
      </c>
      <c r="D196" s="84" t="s">
        <v>432</v>
      </c>
      <c r="E196" s="74">
        <v>4.74</v>
      </c>
      <c r="F196" s="4">
        <v>4.99</v>
      </c>
      <c r="G196" s="4">
        <v>4.99</v>
      </c>
      <c r="H196" s="4"/>
      <c r="I196" s="4"/>
      <c r="J196" s="4"/>
      <c r="K196" s="15"/>
      <c r="L196" s="4"/>
      <c r="M196" s="4"/>
      <c r="N196" s="4"/>
      <c r="O196" s="15"/>
      <c r="P196" s="4"/>
      <c r="Q196" s="338"/>
      <c r="R196" s="15" t="str">
        <f t="shared" si="42"/>
        <v>No</v>
      </c>
      <c r="S196" s="15" t="str">
        <f t="shared" si="43"/>
        <v>No</v>
      </c>
      <c r="T196" s="221" t="str">
        <f t="shared" si="44"/>
        <v>No</v>
      </c>
      <c r="U196" s="223" t="str">
        <f t="shared" si="45"/>
        <v>N/A</v>
      </c>
      <c r="V196" s="221" t="str">
        <f t="shared" si="46"/>
        <v>No</v>
      </c>
      <c r="W196" s="223" t="str">
        <f t="shared" si="47"/>
        <v>N/A</v>
      </c>
      <c r="X196" s="221" t="str">
        <f t="shared" si="48"/>
        <v>No</v>
      </c>
      <c r="Y196" s="223" t="str">
        <f t="shared" si="49"/>
        <v>N/A</v>
      </c>
      <c r="Z196" s="222" t="str">
        <f t="shared" si="50"/>
        <v>No</v>
      </c>
      <c r="AA196" s="68" t="str">
        <f t="shared" si="51"/>
        <v>N/A</v>
      </c>
      <c r="AB196" s="65" t="str">
        <f t="shared" si="52"/>
        <v>No</v>
      </c>
      <c r="AC196" s="68" t="str">
        <f t="shared" si="53"/>
        <v>N/A</v>
      </c>
      <c r="AD196" s="65" t="str">
        <f t="shared" si="54"/>
        <v>No</v>
      </c>
      <c r="AE196" s="68" t="str">
        <f t="shared" si="55"/>
        <v>N/A</v>
      </c>
      <c r="AF196" s="66"/>
    </row>
    <row r="197" spans="1:32" hidden="1">
      <c r="A197" s="66" t="s">
        <v>8</v>
      </c>
      <c r="B197" s="66" t="s">
        <v>29</v>
      </c>
      <c r="C197" s="66" t="str" cm="1">
        <f t="array" ref="C197">_xlfn.IFNA(_xlfn.IFS(B197="Starter","Starters &amp; Sides",B197="Sides","Starters &amp; Sides"),B197)</f>
        <v>Desserts</v>
      </c>
      <c r="D197" s="84" t="s">
        <v>433</v>
      </c>
      <c r="E197" s="74">
        <v>4.74</v>
      </c>
      <c r="F197" s="4">
        <v>4.99</v>
      </c>
      <c r="G197" s="4">
        <v>4.99</v>
      </c>
      <c r="H197" s="4"/>
      <c r="I197" s="4"/>
      <c r="J197" s="4"/>
      <c r="K197" s="15"/>
      <c r="L197" s="4"/>
      <c r="M197" s="4"/>
      <c r="N197" s="4"/>
      <c r="O197" s="15"/>
      <c r="P197" s="4"/>
      <c r="Q197" s="338"/>
      <c r="R197" s="15" t="str">
        <f t="shared" si="42"/>
        <v>No</v>
      </c>
      <c r="S197" s="15" t="str">
        <f t="shared" si="43"/>
        <v>No</v>
      </c>
      <c r="T197" s="221" t="str">
        <f t="shared" si="44"/>
        <v>No</v>
      </c>
      <c r="U197" s="223" t="str">
        <f t="shared" si="45"/>
        <v>N/A</v>
      </c>
      <c r="V197" s="221" t="str">
        <f t="shared" si="46"/>
        <v>No</v>
      </c>
      <c r="W197" s="223" t="str">
        <f t="shared" si="47"/>
        <v>N/A</v>
      </c>
      <c r="X197" s="221" t="str">
        <f t="shared" si="48"/>
        <v>No</v>
      </c>
      <c r="Y197" s="223" t="str">
        <f t="shared" si="49"/>
        <v>N/A</v>
      </c>
      <c r="Z197" s="222" t="str">
        <f t="shared" si="50"/>
        <v>No</v>
      </c>
      <c r="AA197" s="68" t="str">
        <f t="shared" si="51"/>
        <v>N/A</v>
      </c>
      <c r="AB197" s="65" t="str">
        <f t="shared" si="52"/>
        <v>No</v>
      </c>
      <c r="AC197" s="68" t="str">
        <f t="shared" si="53"/>
        <v>N/A</v>
      </c>
      <c r="AD197" s="65" t="str">
        <f t="shared" si="54"/>
        <v>No</v>
      </c>
      <c r="AE197" s="68" t="str">
        <f t="shared" si="55"/>
        <v>N/A</v>
      </c>
      <c r="AF197" s="66"/>
    </row>
    <row r="198" spans="1:32" hidden="1">
      <c r="A198" s="66" t="s">
        <v>8</v>
      </c>
      <c r="B198" s="66" t="s">
        <v>29</v>
      </c>
      <c r="C198" s="66" t="str" cm="1">
        <f t="array" ref="C198">_xlfn.IFNA(_xlfn.IFS(B198="Starter","Starters &amp; Sides",B198="Sides","Starters &amp; Sides"),B198)</f>
        <v>Desserts</v>
      </c>
      <c r="D198" s="84" t="s">
        <v>434</v>
      </c>
      <c r="E198" s="74">
        <v>4.74</v>
      </c>
      <c r="F198" s="4">
        <v>4.99</v>
      </c>
      <c r="G198" s="4">
        <v>4.99</v>
      </c>
      <c r="H198" s="4"/>
      <c r="I198" s="4"/>
      <c r="J198" s="4"/>
      <c r="K198" s="15"/>
      <c r="L198" s="4"/>
      <c r="M198" s="4"/>
      <c r="N198" s="4"/>
      <c r="O198" s="15"/>
      <c r="P198" s="4"/>
      <c r="Q198" s="338"/>
      <c r="R198" s="15" t="str">
        <f t="shared" si="42"/>
        <v>No</v>
      </c>
      <c r="S198" s="15" t="str">
        <f t="shared" si="43"/>
        <v>No</v>
      </c>
      <c r="T198" s="221" t="str">
        <f t="shared" si="44"/>
        <v>No</v>
      </c>
      <c r="U198" s="223" t="str">
        <f t="shared" si="45"/>
        <v>N/A</v>
      </c>
      <c r="V198" s="221" t="str">
        <f t="shared" si="46"/>
        <v>No</v>
      </c>
      <c r="W198" s="223" t="str">
        <f t="shared" si="47"/>
        <v>N/A</v>
      </c>
      <c r="X198" s="221" t="str">
        <f t="shared" si="48"/>
        <v>No</v>
      </c>
      <c r="Y198" s="223" t="str">
        <f t="shared" si="49"/>
        <v>N/A</v>
      </c>
      <c r="Z198" s="222" t="str">
        <f t="shared" si="50"/>
        <v>No</v>
      </c>
      <c r="AA198" s="68" t="str">
        <f t="shared" si="51"/>
        <v>N/A</v>
      </c>
      <c r="AB198" s="65" t="str">
        <f t="shared" si="52"/>
        <v>No</v>
      </c>
      <c r="AC198" s="68" t="str">
        <f t="shared" si="53"/>
        <v>N/A</v>
      </c>
      <c r="AD198" s="65" t="str">
        <f t="shared" si="54"/>
        <v>No</v>
      </c>
      <c r="AE198" s="68" t="str">
        <f t="shared" si="55"/>
        <v>N/A</v>
      </c>
      <c r="AF198" s="66"/>
    </row>
    <row r="199" spans="1:32" hidden="1">
      <c r="A199" s="66" t="s">
        <v>8</v>
      </c>
      <c r="B199" s="66" t="s">
        <v>29</v>
      </c>
      <c r="C199" s="66" t="str" cm="1">
        <f t="array" ref="C199">_xlfn.IFNA(_xlfn.IFS(B199="Starter","Starters &amp; Sides",B199="Sides","Starters &amp; Sides"),B199)</f>
        <v>Desserts</v>
      </c>
      <c r="D199" s="84" t="s">
        <v>435</v>
      </c>
      <c r="E199" s="74"/>
      <c r="F199" s="4"/>
      <c r="G199" s="4"/>
      <c r="H199" s="4"/>
      <c r="I199" s="4"/>
      <c r="J199" s="4"/>
      <c r="K199" s="15"/>
      <c r="L199" s="4"/>
      <c r="M199" s="4"/>
      <c r="N199" s="4"/>
      <c r="O199" s="15"/>
      <c r="P199" s="4"/>
      <c r="Q199" s="338"/>
      <c r="R199" s="15" t="str">
        <f t="shared" si="42"/>
        <v>No</v>
      </c>
      <c r="S199" s="15" t="str">
        <f t="shared" si="43"/>
        <v>No</v>
      </c>
      <c r="T199" s="221" t="str">
        <f t="shared" si="44"/>
        <v>No</v>
      </c>
      <c r="U199" s="223" t="str">
        <f t="shared" si="45"/>
        <v>N/A</v>
      </c>
      <c r="V199" s="221" t="str">
        <f t="shared" si="46"/>
        <v>No</v>
      </c>
      <c r="W199" s="223" t="str">
        <f t="shared" si="47"/>
        <v>N/A</v>
      </c>
      <c r="X199" s="221" t="str">
        <f t="shared" si="48"/>
        <v>No</v>
      </c>
      <c r="Y199" s="223" t="str">
        <f t="shared" si="49"/>
        <v>N/A</v>
      </c>
      <c r="Z199" s="222" t="str">
        <f t="shared" si="50"/>
        <v>No</v>
      </c>
      <c r="AA199" s="68" t="str">
        <f t="shared" si="51"/>
        <v>N/A</v>
      </c>
      <c r="AB199" s="65" t="str">
        <f t="shared" si="52"/>
        <v>No</v>
      </c>
      <c r="AC199" s="68" t="str">
        <f t="shared" si="53"/>
        <v>N/A</v>
      </c>
      <c r="AD199" s="65" t="str">
        <f t="shared" si="54"/>
        <v>No</v>
      </c>
      <c r="AE199" s="68" t="str">
        <f t="shared" si="55"/>
        <v>N/A</v>
      </c>
      <c r="AF199" s="66"/>
    </row>
    <row r="200" spans="1:32" hidden="1">
      <c r="A200" s="66" t="s">
        <v>8</v>
      </c>
      <c r="B200" s="66" t="s">
        <v>29</v>
      </c>
      <c r="C200" s="66" t="str" cm="1">
        <f t="array" ref="C200">_xlfn.IFNA(_xlfn.IFS(B200="Starter","Starters &amp; Sides",B200="Sides","Starters &amp; Sides"),B200)</f>
        <v>Desserts</v>
      </c>
      <c r="D200" s="84" t="s">
        <v>436</v>
      </c>
      <c r="E200" s="74">
        <v>4.74</v>
      </c>
      <c r="F200" s="4">
        <v>4.99</v>
      </c>
      <c r="G200" s="4"/>
      <c r="H200" s="4"/>
      <c r="I200" s="4"/>
      <c r="J200" s="4"/>
      <c r="K200" s="15"/>
      <c r="L200" s="4"/>
      <c r="M200" s="4"/>
      <c r="N200" s="4"/>
      <c r="O200" s="15"/>
      <c r="P200" s="14"/>
      <c r="Q200" s="349"/>
      <c r="R200" s="15" t="str">
        <f t="shared" si="42"/>
        <v>No</v>
      </c>
      <c r="S200" s="15" t="str">
        <f t="shared" si="43"/>
        <v>No</v>
      </c>
      <c r="T200" s="221" t="str">
        <f t="shared" si="44"/>
        <v>No</v>
      </c>
      <c r="U200" s="223" t="str">
        <f t="shared" si="45"/>
        <v>N/A</v>
      </c>
      <c r="V200" s="221" t="str">
        <f t="shared" si="46"/>
        <v>No</v>
      </c>
      <c r="W200" s="223" t="str">
        <f t="shared" si="47"/>
        <v>N/A</v>
      </c>
      <c r="X200" s="221" t="str">
        <f t="shared" si="48"/>
        <v>No</v>
      </c>
      <c r="Y200" s="223" t="str">
        <f t="shared" si="49"/>
        <v>N/A</v>
      </c>
      <c r="Z200" s="222" t="str">
        <f t="shared" si="50"/>
        <v>No</v>
      </c>
      <c r="AA200" s="68" t="str">
        <f t="shared" si="51"/>
        <v>N/A</v>
      </c>
      <c r="AB200" s="65" t="str">
        <f t="shared" si="52"/>
        <v>No</v>
      </c>
      <c r="AC200" s="68" t="str">
        <f t="shared" si="53"/>
        <v>N/A</v>
      </c>
      <c r="AD200" s="65" t="str">
        <f t="shared" si="54"/>
        <v>No</v>
      </c>
      <c r="AE200" s="68" t="str">
        <f t="shared" si="55"/>
        <v>N/A</v>
      </c>
      <c r="AF200" s="66"/>
    </row>
    <row r="201" spans="1:32" hidden="1">
      <c r="A201" s="66" t="s">
        <v>8</v>
      </c>
      <c r="B201" s="66" t="s">
        <v>28</v>
      </c>
      <c r="C201" s="66" t="str" cm="1">
        <f t="array" ref="C201">_xlfn.IFNA(_xlfn.IFS(B201="Starter","Starters &amp; Sides",B201="Sides","Starters &amp; Sides"),B201)</f>
        <v>Drinks</v>
      </c>
      <c r="D201" s="84" t="s">
        <v>437</v>
      </c>
      <c r="E201" s="74">
        <v>4.29</v>
      </c>
      <c r="F201" s="4">
        <v>4.29</v>
      </c>
      <c r="G201" s="4">
        <v>4.29</v>
      </c>
      <c r="H201" s="4"/>
      <c r="I201" s="4"/>
      <c r="J201" s="4"/>
      <c r="K201" s="15"/>
      <c r="L201" s="4"/>
      <c r="M201" s="4"/>
      <c r="N201" s="4"/>
      <c r="O201" s="15"/>
      <c r="P201" s="14"/>
      <c r="Q201" s="349"/>
      <c r="R201" s="15" t="str">
        <f t="shared" si="42"/>
        <v>No</v>
      </c>
      <c r="S201" s="15" t="str">
        <f t="shared" si="43"/>
        <v>No</v>
      </c>
      <c r="T201" s="221" t="str">
        <f t="shared" si="44"/>
        <v>No</v>
      </c>
      <c r="U201" s="223" t="str">
        <f t="shared" si="45"/>
        <v>N/A</v>
      </c>
      <c r="V201" s="221" t="str">
        <f t="shared" si="46"/>
        <v>No</v>
      </c>
      <c r="W201" s="223" t="str">
        <f t="shared" si="47"/>
        <v>N/A</v>
      </c>
      <c r="X201" s="221" t="str">
        <f t="shared" si="48"/>
        <v>No</v>
      </c>
      <c r="Y201" s="223" t="str">
        <f t="shared" si="49"/>
        <v>N/A</v>
      </c>
      <c r="Z201" s="222" t="str">
        <f t="shared" si="50"/>
        <v>No</v>
      </c>
      <c r="AA201" s="68" t="str">
        <f t="shared" si="51"/>
        <v>N/A</v>
      </c>
      <c r="AB201" s="65" t="str">
        <f t="shared" si="52"/>
        <v>No</v>
      </c>
      <c r="AC201" s="68" t="str">
        <f t="shared" si="53"/>
        <v>N/A</v>
      </c>
      <c r="AD201" s="65" t="str">
        <f t="shared" si="54"/>
        <v>No</v>
      </c>
      <c r="AE201" s="68" t="str">
        <f t="shared" si="55"/>
        <v>N/A</v>
      </c>
      <c r="AF201" s="66"/>
    </row>
    <row r="202" spans="1:32" hidden="1">
      <c r="A202" s="66" t="s">
        <v>8</v>
      </c>
      <c r="B202" s="66" t="s">
        <v>28</v>
      </c>
      <c r="C202" s="66" t="str" cm="1">
        <f t="array" ref="C202">_xlfn.IFNA(_xlfn.IFS(B202="Starter","Starters &amp; Sides",B202="Sides","Starters &amp; Sides"),B202)</f>
        <v>Drinks</v>
      </c>
      <c r="D202" s="84" t="s">
        <v>438</v>
      </c>
      <c r="E202" s="74">
        <v>4.1900000000000004</v>
      </c>
      <c r="F202" s="4">
        <v>3.99</v>
      </c>
      <c r="G202" s="4">
        <v>3.99</v>
      </c>
      <c r="H202" s="4">
        <v>4.29</v>
      </c>
      <c r="I202" s="4">
        <v>4.29</v>
      </c>
      <c r="J202" s="4"/>
      <c r="K202" s="15"/>
      <c r="L202" s="4"/>
      <c r="M202" s="4"/>
      <c r="N202" s="4"/>
      <c r="O202" s="15"/>
      <c r="P202" s="14"/>
      <c r="Q202" s="349"/>
      <c r="R202" s="15" t="str">
        <f t="shared" si="42"/>
        <v>No</v>
      </c>
      <c r="S202" s="15" t="str">
        <f t="shared" si="43"/>
        <v>No</v>
      </c>
      <c r="T202" s="221" t="str">
        <f t="shared" si="44"/>
        <v>No</v>
      </c>
      <c r="U202" s="223" t="str">
        <f t="shared" si="45"/>
        <v>N/A</v>
      </c>
      <c r="V202" s="221" t="str">
        <f t="shared" si="46"/>
        <v>No</v>
      </c>
      <c r="W202" s="223" t="str">
        <f t="shared" si="47"/>
        <v>N/A</v>
      </c>
      <c r="X202" s="221" t="str">
        <f t="shared" si="48"/>
        <v>No</v>
      </c>
      <c r="Y202" s="223" t="str">
        <f t="shared" si="49"/>
        <v>N/A</v>
      </c>
      <c r="Z202" s="222" t="str">
        <f t="shared" si="50"/>
        <v>No</v>
      </c>
      <c r="AA202" s="68" t="str">
        <f t="shared" si="51"/>
        <v>N/A</v>
      </c>
      <c r="AB202" s="65" t="str">
        <f t="shared" si="52"/>
        <v>No</v>
      </c>
      <c r="AC202" s="68" t="str">
        <f t="shared" si="53"/>
        <v>N/A</v>
      </c>
      <c r="AD202" s="65" t="str">
        <f t="shared" si="54"/>
        <v>No</v>
      </c>
      <c r="AE202" s="68" t="str">
        <f t="shared" si="55"/>
        <v>N/A</v>
      </c>
      <c r="AF202" s="66"/>
    </row>
    <row r="203" spans="1:32" ht="14.5" hidden="1" customHeight="1">
      <c r="A203" s="66" t="s">
        <v>8</v>
      </c>
      <c r="B203" s="66" t="s">
        <v>28</v>
      </c>
      <c r="C203" s="66" t="str" cm="1">
        <f t="array" ref="C203">_xlfn.IFNA(_xlfn.IFS(B203="Starter","Starters &amp; Sides",B203="Sides","Starters &amp; Sides"),B203)</f>
        <v>Drinks</v>
      </c>
      <c r="D203" s="84" t="s">
        <v>280</v>
      </c>
      <c r="E203" s="74">
        <v>6.99</v>
      </c>
      <c r="F203" s="4">
        <v>7.29</v>
      </c>
      <c r="G203" s="4">
        <v>7.29</v>
      </c>
      <c r="H203" s="4">
        <v>7.59</v>
      </c>
      <c r="I203" s="4">
        <v>7.59</v>
      </c>
      <c r="J203" s="4">
        <v>7.59</v>
      </c>
      <c r="K203" s="15">
        <v>7.59</v>
      </c>
      <c r="L203" s="15">
        <v>7.59</v>
      </c>
      <c r="M203" s="15">
        <v>8.7899999999999991</v>
      </c>
      <c r="N203" s="15">
        <v>8.7899999999999991</v>
      </c>
      <c r="O203" s="15">
        <v>9.2899999999999991</v>
      </c>
      <c r="P203" s="14">
        <v>9.2899999999999991</v>
      </c>
      <c r="Q203" s="349">
        <v>9.2899999999999991</v>
      </c>
      <c r="R203" s="15" t="str">
        <f t="shared" si="42"/>
        <v>Yes</v>
      </c>
      <c r="S203" s="15" t="str">
        <f t="shared" si="43"/>
        <v>No</v>
      </c>
      <c r="T203" s="221" t="str">
        <f t="shared" si="44"/>
        <v>Yes</v>
      </c>
      <c r="U203" s="223">
        <f t="shared" si="45"/>
        <v>0</v>
      </c>
      <c r="V203" s="221" t="str">
        <f t="shared" si="46"/>
        <v>Yes</v>
      </c>
      <c r="W203" s="223">
        <f t="shared" si="47"/>
        <v>0</v>
      </c>
      <c r="X203" s="221" t="str">
        <f t="shared" si="48"/>
        <v>Yes</v>
      </c>
      <c r="Y203" s="223">
        <f t="shared" si="49"/>
        <v>5.6882821387940874E-2</v>
      </c>
      <c r="Z203" s="222" t="str">
        <f t="shared" si="50"/>
        <v>Yes</v>
      </c>
      <c r="AA203" s="68">
        <f t="shared" si="51"/>
        <v>5.6882821387940874E-2</v>
      </c>
      <c r="AB203" s="65" t="str">
        <f t="shared" si="52"/>
        <v>Yes</v>
      </c>
      <c r="AC203" s="68">
        <f t="shared" si="53"/>
        <v>0.22397891963109351</v>
      </c>
      <c r="AD203" s="65" t="str">
        <f t="shared" si="54"/>
        <v>Yes</v>
      </c>
      <c r="AE203" s="68">
        <f t="shared" si="55"/>
        <v>0.32904148783977094</v>
      </c>
      <c r="AF203" s="66"/>
    </row>
    <row r="204" spans="1:32" hidden="1">
      <c r="A204" s="66" t="s">
        <v>8</v>
      </c>
      <c r="B204" s="66" t="s">
        <v>28</v>
      </c>
      <c r="C204" s="66" t="str" cm="1">
        <f t="array" ref="C204">_xlfn.IFNA(_xlfn.IFS(B204="Starter","Starters &amp; Sides",B204="Sides","Starters &amp; Sides"),B204)</f>
        <v>Drinks</v>
      </c>
      <c r="D204" s="84" t="s">
        <v>439</v>
      </c>
      <c r="E204" s="74">
        <v>6.49</v>
      </c>
      <c r="F204" s="4">
        <v>6.49</v>
      </c>
      <c r="G204" s="4">
        <v>6.49</v>
      </c>
      <c r="H204" s="4">
        <v>6.59</v>
      </c>
      <c r="I204" s="4">
        <v>7.29</v>
      </c>
      <c r="J204" s="4"/>
      <c r="K204" s="15"/>
      <c r="L204" s="4"/>
      <c r="M204" s="4"/>
      <c r="N204" s="4"/>
      <c r="O204" s="15"/>
      <c r="P204" s="14"/>
      <c r="Q204" s="349"/>
      <c r="R204" s="15" t="str">
        <f t="shared" si="42"/>
        <v>No</v>
      </c>
      <c r="S204" s="15" t="str">
        <f t="shared" si="43"/>
        <v>No</v>
      </c>
      <c r="T204" s="221" t="str">
        <f t="shared" si="44"/>
        <v>No</v>
      </c>
      <c r="U204" s="223" t="str">
        <f t="shared" si="45"/>
        <v>N/A</v>
      </c>
      <c r="V204" s="221" t="str">
        <f t="shared" si="46"/>
        <v>No</v>
      </c>
      <c r="W204" s="223" t="str">
        <f t="shared" si="47"/>
        <v>N/A</v>
      </c>
      <c r="X204" s="221" t="str">
        <f t="shared" si="48"/>
        <v>No</v>
      </c>
      <c r="Y204" s="223" t="str">
        <f t="shared" si="49"/>
        <v>N/A</v>
      </c>
      <c r="Z204" s="222" t="str">
        <f t="shared" si="50"/>
        <v>No</v>
      </c>
      <c r="AA204" s="68" t="str">
        <f t="shared" si="51"/>
        <v>N/A</v>
      </c>
      <c r="AB204" s="65" t="str">
        <f t="shared" si="52"/>
        <v>No</v>
      </c>
      <c r="AC204" s="68" t="str">
        <f t="shared" si="53"/>
        <v>N/A</v>
      </c>
      <c r="AD204" s="65" t="str">
        <f t="shared" si="54"/>
        <v>No</v>
      </c>
      <c r="AE204" s="68" t="str">
        <f t="shared" si="55"/>
        <v>N/A</v>
      </c>
      <c r="AF204" s="66"/>
    </row>
    <row r="205" spans="1:32" hidden="1">
      <c r="A205" s="66" t="s">
        <v>8</v>
      </c>
      <c r="B205" s="66" t="s">
        <v>28</v>
      </c>
      <c r="C205" s="66" t="str" cm="1">
        <f t="array" ref="C205">_xlfn.IFNA(_xlfn.IFS(B205="Starter","Starters &amp; Sides",B205="Sides","Starters &amp; Sides"),B205)</f>
        <v>Drinks</v>
      </c>
      <c r="D205" s="84" t="s">
        <v>440</v>
      </c>
      <c r="E205" s="74"/>
      <c r="F205" s="4"/>
      <c r="G205" s="4"/>
      <c r="H205" s="4"/>
      <c r="I205" s="4"/>
      <c r="J205" s="4"/>
      <c r="K205" s="15"/>
      <c r="L205" s="4"/>
      <c r="M205" s="4"/>
      <c r="N205" s="4"/>
      <c r="O205" s="15">
        <v>8.7899999999999991</v>
      </c>
      <c r="P205" s="14"/>
      <c r="Q205" s="349"/>
      <c r="R205" s="15" t="str">
        <f t="shared" si="42"/>
        <v>No</v>
      </c>
      <c r="S205" s="15" t="str">
        <f t="shared" si="43"/>
        <v>No</v>
      </c>
      <c r="T205" s="221" t="str">
        <f t="shared" si="44"/>
        <v>No</v>
      </c>
      <c r="U205" s="223" t="str">
        <f t="shared" si="45"/>
        <v>N/A</v>
      </c>
      <c r="V205" s="221" t="str">
        <f t="shared" si="46"/>
        <v>No</v>
      </c>
      <c r="W205" s="223" t="str">
        <f t="shared" si="47"/>
        <v>N/A</v>
      </c>
      <c r="X205" s="221" t="str">
        <f t="shared" si="48"/>
        <v>No</v>
      </c>
      <c r="Y205" s="223" t="str">
        <f t="shared" si="49"/>
        <v>N/A</v>
      </c>
      <c r="Z205" s="222" t="str">
        <f t="shared" si="50"/>
        <v>No</v>
      </c>
      <c r="AA205" s="68" t="str">
        <f t="shared" si="51"/>
        <v>N/A</v>
      </c>
      <c r="AB205" s="65" t="str">
        <f t="shared" si="52"/>
        <v>No</v>
      </c>
      <c r="AC205" s="68" t="str">
        <f t="shared" si="53"/>
        <v>N/A</v>
      </c>
      <c r="AD205" s="65" t="str">
        <f t="shared" si="54"/>
        <v>No</v>
      </c>
      <c r="AE205" s="68" t="str">
        <f t="shared" si="55"/>
        <v>N/A</v>
      </c>
      <c r="AF205" s="66"/>
    </row>
    <row r="206" spans="1:32" hidden="1">
      <c r="A206" s="66" t="s">
        <v>8</v>
      </c>
      <c r="B206" s="66" t="s">
        <v>28</v>
      </c>
      <c r="C206" s="66" t="str" cm="1">
        <f t="array" ref="C206">_xlfn.IFNA(_xlfn.IFS(B206="Starter","Starters &amp; Sides",B206="Sides","Starters &amp; Sides"),B206)</f>
        <v>Drinks</v>
      </c>
      <c r="D206" s="84" t="s">
        <v>441</v>
      </c>
      <c r="E206" s="74"/>
      <c r="F206" s="4"/>
      <c r="G206" s="4"/>
      <c r="H206" s="4"/>
      <c r="I206" s="4"/>
      <c r="J206" s="4"/>
      <c r="K206" s="15"/>
      <c r="L206" s="4"/>
      <c r="M206" s="4"/>
      <c r="N206" s="4"/>
      <c r="O206" s="15">
        <v>8.49</v>
      </c>
      <c r="P206" s="14"/>
      <c r="Q206" s="349"/>
      <c r="R206" s="15" t="str">
        <f t="shared" si="42"/>
        <v>No</v>
      </c>
      <c r="S206" s="15" t="str">
        <f t="shared" si="43"/>
        <v>No</v>
      </c>
      <c r="T206" s="221" t="str">
        <f t="shared" si="44"/>
        <v>No</v>
      </c>
      <c r="U206" s="223" t="str">
        <f t="shared" si="45"/>
        <v>N/A</v>
      </c>
      <c r="V206" s="221" t="str">
        <f t="shared" si="46"/>
        <v>No</v>
      </c>
      <c r="W206" s="223" t="str">
        <f t="shared" si="47"/>
        <v>N/A</v>
      </c>
      <c r="X206" s="221" t="str">
        <f t="shared" si="48"/>
        <v>No</v>
      </c>
      <c r="Y206" s="223" t="str">
        <f t="shared" si="49"/>
        <v>N/A</v>
      </c>
      <c r="Z206" s="222" t="str">
        <f t="shared" si="50"/>
        <v>No</v>
      </c>
      <c r="AA206" s="68" t="str">
        <f t="shared" si="51"/>
        <v>N/A</v>
      </c>
      <c r="AB206" s="65" t="str">
        <f t="shared" si="52"/>
        <v>No</v>
      </c>
      <c r="AC206" s="68" t="str">
        <f t="shared" si="53"/>
        <v>N/A</v>
      </c>
      <c r="AD206" s="65" t="str">
        <f t="shared" si="54"/>
        <v>No</v>
      </c>
      <c r="AE206" s="68" t="str">
        <f t="shared" si="55"/>
        <v>N/A</v>
      </c>
      <c r="AF206" s="66"/>
    </row>
    <row r="207" spans="1:32" hidden="1">
      <c r="A207" s="66" t="s">
        <v>8</v>
      </c>
      <c r="B207" s="66" t="s">
        <v>28</v>
      </c>
      <c r="C207" s="66" t="str" cm="1">
        <f t="array" ref="C207">_xlfn.IFNA(_xlfn.IFS(B207="Starter","Starters &amp; Sides",B207="Sides","Starters &amp; Sides"),B207)</f>
        <v>Drinks</v>
      </c>
      <c r="D207" s="84" t="s">
        <v>442</v>
      </c>
      <c r="E207" s="74">
        <v>5.99</v>
      </c>
      <c r="F207" s="4">
        <v>6.29</v>
      </c>
      <c r="G207" s="4">
        <v>6.29</v>
      </c>
      <c r="H207" s="4">
        <v>6.29</v>
      </c>
      <c r="I207" s="4">
        <v>6.29</v>
      </c>
      <c r="J207" s="4"/>
      <c r="K207" s="15"/>
      <c r="L207" s="4"/>
      <c r="M207" s="4"/>
      <c r="N207" s="4"/>
      <c r="O207" s="15"/>
      <c r="P207" s="14"/>
      <c r="Q207" s="349"/>
      <c r="R207" s="15" t="str">
        <f t="shared" si="42"/>
        <v>No</v>
      </c>
      <c r="S207" s="15" t="str">
        <f t="shared" si="43"/>
        <v>No</v>
      </c>
      <c r="T207" s="221" t="str">
        <f t="shared" si="44"/>
        <v>No</v>
      </c>
      <c r="U207" s="223" t="str">
        <f t="shared" si="45"/>
        <v>N/A</v>
      </c>
      <c r="V207" s="221" t="str">
        <f t="shared" si="46"/>
        <v>No</v>
      </c>
      <c r="W207" s="223" t="str">
        <f t="shared" si="47"/>
        <v>N/A</v>
      </c>
      <c r="X207" s="221" t="str">
        <f t="shared" si="48"/>
        <v>No</v>
      </c>
      <c r="Y207" s="223" t="str">
        <f t="shared" si="49"/>
        <v>N/A</v>
      </c>
      <c r="Z207" s="222" t="str">
        <f t="shared" si="50"/>
        <v>No</v>
      </c>
      <c r="AA207" s="68" t="str">
        <f t="shared" si="51"/>
        <v>N/A</v>
      </c>
      <c r="AB207" s="65" t="str">
        <f t="shared" si="52"/>
        <v>No</v>
      </c>
      <c r="AC207" s="68" t="str">
        <f t="shared" si="53"/>
        <v>N/A</v>
      </c>
      <c r="AD207" s="65" t="str">
        <f t="shared" si="54"/>
        <v>No</v>
      </c>
      <c r="AE207" s="68" t="str">
        <f t="shared" si="55"/>
        <v>N/A</v>
      </c>
      <c r="AF207" s="66"/>
    </row>
    <row r="208" spans="1:32" hidden="1">
      <c r="A208" s="66" t="s">
        <v>8</v>
      </c>
      <c r="B208" s="66" t="s">
        <v>28</v>
      </c>
      <c r="C208" s="66" t="str" cm="1">
        <f t="array" ref="C208">_xlfn.IFNA(_xlfn.IFS(B208="Starter","Starters &amp; Sides",B208="Sides","Starters &amp; Sides"),B208)</f>
        <v>Drinks</v>
      </c>
      <c r="D208" s="84" t="s">
        <v>443</v>
      </c>
      <c r="E208" s="74"/>
      <c r="F208" s="4"/>
      <c r="G208" s="4"/>
      <c r="H208" s="4"/>
      <c r="I208" s="4"/>
      <c r="J208" s="4"/>
      <c r="K208" s="15"/>
      <c r="L208" s="4"/>
      <c r="M208" s="4">
        <v>8.7899999999999991</v>
      </c>
      <c r="N208" s="4">
        <v>8.7899999999999991</v>
      </c>
      <c r="O208" s="15"/>
      <c r="P208" s="14"/>
      <c r="Q208" s="349"/>
      <c r="R208" s="15" t="str">
        <f t="shared" si="42"/>
        <v>No</v>
      </c>
      <c r="S208" s="15" t="str">
        <f t="shared" si="43"/>
        <v>No</v>
      </c>
      <c r="T208" s="221" t="str">
        <f t="shared" si="44"/>
        <v>No</v>
      </c>
      <c r="U208" s="223" t="str">
        <f t="shared" si="45"/>
        <v>N/A</v>
      </c>
      <c r="V208" s="221" t="str">
        <f t="shared" si="46"/>
        <v>No</v>
      </c>
      <c r="W208" s="223" t="str">
        <f t="shared" si="47"/>
        <v>N/A</v>
      </c>
      <c r="X208" s="221" t="str">
        <f t="shared" si="48"/>
        <v>No</v>
      </c>
      <c r="Y208" s="223" t="str">
        <f t="shared" si="49"/>
        <v>N/A</v>
      </c>
      <c r="Z208" s="222" t="str">
        <f t="shared" si="50"/>
        <v>No</v>
      </c>
      <c r="AA208" s="68" t="str">
        <f t="shared" si="51"/>
        <v>N/A</v>
      </c>
      <c r="AB208" s="65" t="str">
        <f t="shared" si="52"/>
        <v>No</v>
      </c>
      <c r="AC208" s="68" t="str">
        <f t="shared" si="53"/>
        <v>N/A</v>
      </c>
      <c r="AD208" s="65" t="str">
        <f t="shared" si="54"/>
        <v>No</v>
      </c>
      <c r="AE208" s="68" t="str">
        <f t="shared" si="55"/>
        <v>N/A</v>
      </c>
      <c r="AF208" s="66"/>
    </row>
    <row r="209" spans="1:32" hidden="1">
      <c r="A209" s="66" t="s">
        <v>8</v>
      </c>
      <c r="B209" s="66" t="s">
        <v>28</v>
      </c>
      <c r="C209" s="66" t="str" cm="1">
        <f t="array" ref="C209">_xlfn.IFNA(_xlfn.IFS(B209="Starter","Starters &amp; Sides",B209="Sides","Starters &amp; Sides"),B209)</f>
        <v>Drinks</v>
      </c>
      <c r="D209" s="84" t="s">
        <v>444</v>
      </c>
      <c r="E209" s="74"/>
      <c r="F209" s="4"/>
      <c r="G209" s="4"/>
      <c r="H209" s="4"/>
      <c r="I209" s="4"/>
      <c r="J209" s="4">
        <v>8.2899999999999991</v>
      </c>
      <c r="K209" s="15">
        <v>8.2899999999999991</v>
      </c>
      <c r="L209" s="4">
        <v>8.2899999999999991</v>
      </c>
      <c r="M209" s="4">
        <v>8.99</v>
      </c>
      <c r="N209" s="4">
        <v>8.99</v>
      </c>
      <c r="O209" s="15"/>
      <c r="P209" s="14"/>
      <c r="Q209" s="349"/>
      <c r="R209" s="15" t="str">
        <f t="shared" si="42"/>
        <v>No</v>
      </c>
      <c r="S209" s="15" t="str">
        <f t="shared" si="43"/>
        <v>No</v>
      </c>
      <c r="T209" s="221" t="str">
        <f t="shared" si="44"/>
        <v>No</v>
      </c>
      <c r="U209" s="223" t="str">
        <f t="shared" si="45"/>
        <v>N/A</v>
      </c>
      <c r="V209" s="221" t="str">
        <f t="shared" si="46"/>
        <v>No</v>
      </c>
      <c r="W209" s="223" t="str">
        <f t="shared" si="47"/>
        <v>N/A</v>
      </c>
      <c r="X209" s="221" t="str">
        <f t="shared" si="48"/>
        <v>No</v>
      </c>
      <c r="Y209" s="223" t="str">
        <f t="shared" si="49"/>
        <v>N/A</v>
      </c>
      <c r="Z209" s="222" t="str">
        <f t="shared" si="50"/>
        <v>No</v>
      </c>
      <c r="AA209" s="68" t="str">
        <f t="shared" si="51"/>
        <v>N/A</v>
      </c>
      <c r="AB209" s="65" t="str">
        <f t="shared" si="52"/>
        <v>No</v>
      </c>
      <c r="AC209" s="68" t="str">
        <f t="shared" si="53"/>
        <v>N/A</v>
      </c>
      <c r="AD209" s="65" t="str">
        <f t="shared" si="54"/>
        <v>No</v>
      </c>
      <c r="AE209" s="68" t="str">
        <f t="shared" si="55"/>
        <v>N/A</v>
      </c>
      <c r="AF209" s="66"/>
    </row>
    <row r="210" spans="1:32" hidden="1">
      <c r="A210" s="66" t="s">
        <v>8</v>
      </c>
      <c r="B210" s="66" t="s">
        <v>28</v>
      </c>
      <c r="C210" s="66" t="str" cm="1">
        <f t="array" ref="C210">_xlfn.IFNA(_xlfn.IFS(B210="Starter","Starters &amp; Sides",B210="Sides","Starters &amp; Sides"),B210)</f>
        <v>Drinks</v>
      </c>
      <c r="D210" s="84" t="s">
        <v>445</v>
      </c>
      <c r="E210" s="74"/>
      <c r="F210" s="4"/>
      <c r="G210" s="4"/>
      <c r="H210" s="4"/>
      <c r="I210" s="4"/>
      <c r="J210" s="4"/>
      <c r="K210" s="15"/>
      <c r="L210" s="4"/>
      <c r="M210" s="4">
        <v>6.99</v>
      </c>
      <c r="N210" s="4">
        <v>6.99</v>
      </c>
      <c r="O210" s="15">
        <v>7.19</v>
      </c>
      <c r="P210" s="14">
        <v>7.19</v>
      </c>
      <c r="Q210" s="349">
        <v>7.29</v>
      </c>
      <c r="R210" s="15" t="str">
        <f t="shared" si="42"/>
        <v>Yes</v>
      </c>
      <c r="S210" s="15" t="str">
        <f t="shared" si="43"/>
        <v>No</v>
      </c>
      <c r="T210" s="221" t="str">
        <f t="shared" si="44"/>
        <v>Yes</v>
      </c>
      <c r="U210" s="223">
        <f t="shared" si="45"/>
        <v>1.3908205841446364E-2</v>
      </c>
      <c r="V210" s="221" t="str">
        <f t="shared" si="46"/>
        <v>Yes</v>
      </c>
      <c r="W210" s="223">
        <f t="shared" si="47"/>
        <v>1.3908205841446364E-2</v>
      </c>
      <c r="X210" s="221" t="str">
        <f t="shared" si="48"/>
        <v>Yes</v>
      </c>
      <c r="Y210" s="223">
        <f t="shared" si="49"/>
        <v>4.2918454935622297E-2</v>
      </c>
      <c r="Z210" s="222" t="str">
        <f t="shared" si="50"/>
        <v>Yes</v>
      </c>
      <c r="AA210" s="68">
        <f t="shared" si="51"/>
        <v>4.2918454935622297E-2</v>
      </c>
      <c r="AB210" s="65" t="str">
        <f t="shared" si="52"/>
        <v>No</v>
      </c>
      <c r="AC210" s="68" t="str">
        <f t="shared" si="53"/>
        <v>N/A</v>
      </c>
      <c r="AD210" s="65" t="str">
        <f t="shared" si="54"/>
        <v>No</v>
      </c>
      <c r="AE210" s="68" t="str">
        <f t="shared" si="55"/>
        <v>N/A</v>
      </c>
      <c r="AF210" s="66"/>
    </row>
    <row r="211" spans="1:32" hidden="1">
      <c r="A211" s="66" t="s">
        <v>8</v>
      </c>
      <c r="B211" s="66" t="s">
        <v>28</v>
      </c>
      <c r="C211" s="66" t="str" cm="1">
        <f t="array" ref="C211">_xlfn.IFNA(_xlfn.IFS(B211="Starter","Starters &amp; Sides",B211="Sides","Starters &amp; Sides"),B211)</f>
        <v>Drinks</v>
      </c>
      <c r="D211" s="84" t="s">
        <v>446</v>
      </c>
      <c r="E211" s="74"/>
      <c r="F211" s="4"/>
      <c r="G211" s="4"/>
      <c r="H211" s="4">
        <v>7.29</v>
      </c>
      <c r="I211" s="4">
        <v>7.79</v>
      </c>
      <c r="J211" s="4"/>
      <c r="K211" s="15"/>
      <c r="L211" s="4"/>
      <c r="M211" s="4"/>
      <c r="N211" s="4"/>
      <c r="O211" s="15"/>
      <c r="P211" s="14"/>
      <c r="Q211" s="349"/>
      <c r="R211" s="15" t="str">
        <f t="shared" si="42"/>
        <v>No</v>
      </c>
      <c r="S211" s="15" t="str">
        <f t="shared" si="43"/>
        <v>No</v>
      </c>
      <c r="T211" s="221" t="str">
        <f t="shared" si="44"/>
        <v>No</v>
      </c>
      <c r="U211" s="223" t="str">
        <f t="shared" si="45"/>
        <v>N/A</v>
      </c>
      <c r="V211" s="221" t="str">
        <f t="shared" si="46"/>
        <v>No</v>
      </c>
      <c r="W211" s="223" t="str">
        <f t="shared" si="47"/>
        <v>N/A</v>
      </c>
      <c r="X211" s="221" t="str">
        <f t="shared" si="48"/>
        <v>No</v>
      </c>
      <c r="Y211" s="223" t="str">
        <f t="shared" si="49"/>
        <v>N/A</v>
      </c>
      <c r="Z211" s="222" t="str">
        <f t="shared" si="50"/>
        <v>No</v>
      </c>
      <c r="AA211" s="68" t="str">
        <f t="shared" si="51"/>
        <v>N/A</v>
      </c>
      <c r="AB211" s="65" t="str">
        <f t="shared" si="52"/>
        <v>No</v>
      </c>
      <c r="AC211" s="68" t="str">
        <f t="shared" si="53"/>
        <v>N/A</v>
      </c>
      <c r="AD211" s="65" t="str">
        <f t="shared" si="54"/>
        <v>No</v>
      </c>
      <c r="AE211" s="68" t="str">
        <f t="shared" si="55"/>
        <v>N/A</v>
      </c>
      <c r="AF211" s="66"/>
    </row>
    <row r="212" spans="1:32" hidden="1">
      <c r="A212" s="66" t="s">
        <v>8</v>
      </c>
      <c r="B212" s="66" t="s">
        <v>28</v>
      </c>
      <c r="C212" s="66" t="str" cm="1">
        <f t="array" ref="C212">_xlfn.IFNA(_xlfn.IFS(B212="Starter","Starters &amp; Sides",B212="Sides","Starters &amp; Sides"),B212)</f>
        <v>Drinks</v>
      </c>
      <c r="D212" s="84" t="s">
        <v>447</v>
      </c>
      <c r="E212" s="74"/>
      <c r="F212" s="4"/>
      <c r="G212" s="4"/>
      <c r="H212" s="4"/>
      <c r="I212" s="4"/>
      <c r="J212" s="4">
        <v>7.99</v>
      </c>
      <c r="K212" s="15">
        <v>7.99</v>
      </c>
      <c r="L212" s="15">
        <v>7.99</v>
      </c>
      <c r="M212" s="15"/>
      <c r="N212" s="15"/>
      <c r="O212" s="15"/>
      <c r="P212" s="14"/>
      <c r="Q212" s="349"/>
      <c r="R212" s="15" t="str">
        <f t="shared" si="42"/>
        <v>No</v>
      </c>
      <c r="S212" s="15" t="str">
        <f t="shared" si="43"/>
        <v>No</v>
      </c>
      <c r="T212" s="221" t="str">
        <f t="shared" si="44"/>
        <v>No</v>
      </c>
      <c r="U212" s="223" t="str">
        <f t="shared" si="45"/>
        <v>N/A</v>
      </c>
      <c r="V212" s="221" t="str">
        <f t="shared" si="46"/>
        <v>No</v>
      </c>
      <c r="W212" s="223" t="str">
        <f t="shared" si="47"/>
        <v>N/A</v>
      </c>
      <c r="X212" s="221" t="str">
        <f t="shared" si="48"/>
        <v>No</v>
      </c>
      <c r="Y212" s="223" t="str">
        <f t="shared" si="49"/>
        <v>N/A</v>
      </c>
      <c r="Z212" s="222" t="str">
        <f t="shared" si="50"/>
        <v>No</v>
      </c>
      <c r="AA212" s="68" t="str">
        <f t="shared" si="51"/>
        <v>N/A</v>
      </c>
      <c r="AB212" s="65" t="str">
        <f t="shared" si="52"/>
        <v>No</v>
      </c>
      <c r="AC212" s="68" t="str">
        <f t="shared" si="53"/>
        <v>N/A</v>
      </c>
      <c r="AD212" s="65" t="str">
        <f t="shared" si="54"/>
        <v>No</v>
      </c>
      <c r="AE212" s="68" t="str">
        <f t="shared" si="55"/>
        <v>N/A</v>
      </c>
      <c r="AF212" s="66"/>
    </row>
    <row r="213" spans="1:32" hidden="1">
      <c r="A213" s="66" t="s">
        <v>8</v>
      </c>
      <c r="B213" s="66" t="s">
        <v>28</v>
      </c>
      <c r="C213" s="66" t="str" cm="1">
        <f t="array" ref="C213">_xlfn.IFNA(_xlfn.IFS(B213="Starter","Starters &amp; Sides",B213="Sides","Starters &amp; Sides"),B213)</f>
        <v>Drinks</v>
      </c>
      <c r="D213" s="84" t="s">
        <v>448</v>
      </c>
      <c r="E213" s="74">
        <v>7.29</v>
      </c>
      <c r="F213" s="4">
        <v>7.29</v>
      </c>
      <c r="G213" s="4">
        <v>7.29</v>
      </c>
      <c r="H213" s="4">
        <v>7.29</v>
      </c>
      <c r="I213" s="4">
        <v>7.59</v>
      </c>
      <c r="J213" s="4"/>
      <c r="K213" s="15"/>
      <c r="L213" s="4"/>
      <c r="M213" s="4"/>
      <c r="N213" s="4"/>
      <c r="O213" s="15"/>
      <c r="P213" s="14"/>
      <c r="Q213" s="349"/>
      <c r="R213" s="15" t="str">
        <f t="shared" si="42"/>
        <v>No</v>
      </c>
      <c r="S213" s="15" t="str">
        <f t="shared" si="43"/>
        <v>No</v>
      </c>
      <c r="T213" s="221" t="str">
        <f t="shared" si="44"/>
        <v>No</v>
      </c>
      <c r="U213" s="223" t="str">
        <f t="shared" si="45"/>
        <v>N/A</v>
      </c>
      <c r="V213" s="221" t="str">
        <f t="shared" si="46"/>
        <v>No</v>
      </c>
      <c r="W213" s="223" t="str">
        <f t="shared" si="47"/>
        <v>N/A</v>
      </c>
      <c r="X213" s="221" t="str">
        <f t="shared" si="48"/>
        <v>No</v>
      </c>
      <c r="Y213" s="223" t="str">
        <f t="shared" si="49"/>
        <v>N/A</v>
      </c>
      <c r="Z213" s="222" t="str">
        <f t="shared" si="50"/>
        <v>No</v>
      </c>
      <c r="AA213" s="68" t="str">
        <f t="shared" si="51"/>
        <v>N/A</v>
      </c>
      <c r="AB213" s="65" t="str">
        <f t="shared" si="52"/>
        <v>No</v>
      </c>
      <c r="AC213" s="68" t="str">
        <f t="shared" si="53"/>
        <v>N/A</v>
      </c>
      <c r="AD213" s="65" t="str">
        <f t="shared" si="54"/>
        <v>No</v>
      </c>
      <c r="AE213" s="68" t="str">
        <f t="shared" si="55"/>
        <v>N/A</v>
      </c>
      <c r="AF213" s="66"/>
    </row>
    <row r="214" spans="1:32" hidden="1">
      <c r="A214" s="66" t="s">
        <v>8</v>
      </c>
      <c r="B214" s="66" t="s">
        <v>28</v>
      </c>
      <c r="C214" s="66" t="str" cm="1">
        <f t="array" ref="C214">_xlfn.IFNA(_xlfn.IFS(B214="Starter","Starters &amp; Sides",B214="Sides","Starters &amp; Sides"),B214)</f>
        <v>Drinks</v>
      </c>
      <c r="D214" s="84" t="s">
        <v>449</v>
      </c>
      <c r="E214" s="74"/>
      <c r="F214" s="4"/>
      <c r="G214" s="4"/>
      <c r="H214" s="4"/>
      <c r="I214" s="4"/>
      <c r="J214" s="4"/>
      <c r="K214" s="15"/>
      <c r="L214" s="15">
        <v>7.99</v>
      </c>
      <c r="M214" s="15"/>
      <c r="N214" s="15"/>
      <c r="O214" s="15"/>
      <c r="P214" s="14"/>
      <c r="Q214" s="349"/>
      <c r="R214" s="15" t="str">
        <f t="shared" si="42"/>
        <v>No</v>
      </c>
      <c r="S214" s="15" t="str">
        <f t="shared" si="43"/>
        <v>No</v>
      </c>
      <c r="T214" s="221" t="str">
        <f t="shared" si="44"/>
        <v>No</v>
      </c>
      <c r="U214" s="223" t="str">
        <f t="shared" si="45"/>
        <v>N/A</v>
      </c>
      <c r="V214" s="221" t="str">
        <f t="shared" si="46"/>
        <v>No</v>
      </c>
      <c r="W214" s="223" t="str">
        <f t="shared" si="47"/>
        <v>N/A</v>
      </c>
      <c r="X214" s="221" t="str">
        <f t="shared" si="48"/>
        <v>No</v>
      </c>
      <c r="Y214" s="223" t="str">
        <f t="shared" si="49"/>
        <v>N/A</v>
      </c>
      <c r="Z214" s="222" t="str">
        <f t="shared" si="50"/>
        <v>No</v>
      </c>
      <c r="AA214" s="68" t="str">
        <f t="shared" si="51"/>
        <v>N/A</v>
      </c>
      <c r="AB214" s="65" t="str">
        <f t="shared" si="52"/>
        <v>No</v>
      </c>
      <c r="AC214" s="68" t="str">
        <f t="shared" si="53"/>
        <v>N/A</v>
      </c>
      <c r="AD214" s="65" t="str">
        <f t="shared" si="54"/>
        <v>No</v>
      </c>
      <c r="AE214" s="68" t="str">
        <f t="shared" si="55"/>
        <v>N/A</v>
      </c>
      <c r="AF214" s="66"/>
    </row>
    <row r="215" spans="1:32" hidden="1">
      <c r="A215" s="66" t="s">
        <v>8</v>
      </c>
      <c r="B215" s="66" t="s">
        <v>28</v>
      </c>
      <c r="C215" s="66" t="str" cm="1">
        <f t="array" ref="C215">_xlfn.IFNA(_xlfn.IFS(B215="Starter","Starters &amp; Sides",B215="Sides","Starters &amp; Sides"),B215)</f>
        <v>Drinks</v>
      </c>
      <c r="D215" s="84" t="s">
        <v>450</v>
      </c>
      <c r="E215" s="74"/>
      <c r="F215" s="4"/>
      <c r="G215" s="4"/>
      <c r="H215" s="4"/>
      <c r="I215" s="4"/>
      <c r="J215" s="4"/>
      <c r="K215" s="15"/>
      <c r="L215" s="15"/>
      <c r="M215" s="15"/>
      <c r="N215" s="15"/>
      <c r="O215" s="15">
        <v>7.19</v>
      </c>
      <c r="P215" s="14">
        <v>7.19</v>
      </c>
      <c r="Q215" s="349">
        <v>7.29</v>
      </c>
      <c r="R215" s="15" t="str">
        <f t="shared" si="42"/>
        <v>Yes</v>
      </c>
      <c r="S215" s="15" t="str">
        <f t="shared" si="43"/>
        <v>No</v>
      </c>
      <c r="T215" s="221" t="str">
        <f t="shared" si="44"/>
        <v>Yes</v>
      </c>
      <c r="U215" s="223">
        <f t="shared" si="45"/>
        <v>1.3908205841446364E-2</v>
      </c>
      <c r="V215" s="221" t="str">
        <f t="shared" si="46"/>
        <v>Yes</v>
      </c>
      <c r="W215" s="223">
        <f t="shared" si="47"/>
        <v>1.3908205841446364E-2</v>
      </c>
      <c r="X215" s="221" t="str">
        <f t="shared" si="48"/>
        <v>No</v>
      </c>
      <c r="Y215" s="223" t="str">
        <f t="shared" si="49"/>
        <v>N/A</v>
      </c>
      <c r="Z215" s="222" t="str">
        <f t="shared" si="50"/>
        <v>No</v>
      </c>
      <c r="AA215" s="68" t="str">
        <f t="shared" si="51"/>
        <v>N/A</v>
      </c>
      <c r="AB215" s="65" t="str">
        <f t="shared" si="52"/>
        <v>No</v>
      </c>
      <c r="AC215" s="68" t="str">
        <f t="shared" si="53"/>
        <v>N/A</v>
      </c>
      <c r="AD215" s="65" t="str">
        <f t="shared" si="54"/>
        <v>No</v>
      </c>
      <c r="AE215" s="68" t="str">
        <f t="shared" si="55"/>
        <v>N/A</v>
      </c>
      <c r="AF215" s="66"/>
    </row>
    <row r="216" spans="1:32" hidden="1">
      <c r="A216" s="66" t="s">
        <v>8</v>
      </c>
      <c r="B216" s="66" t="s">
        <v>28</v>
      </c>
      <c r="C216" s="66" t="str" cm="1">
        <f t="array" ref="C216">_xlfn.IFNA(_xlfn.IFS(B216="Starter","Starters &amp; Sides",B216="Sides","Starters &amp; Sides"),B216)</f>
        <v>Drinks</v>
      </c>
      <c r="D216" s="84" t="s">
        <v>451</v>
      </c>
      <c r="E216" s="74">
        <v>7.99</v>
      </c>
      <c r="F216" s="4">
        <v>7.99</v>
      </c>
      <c r="G216" s="4">
        <v>7.99</v>
      </c>
      <c r="H216" s="4">
        <v>7.99</v>
      </c>
      <c r="I216" s="4">
        <v>7.99</v>
      </c>
      <c r="J216" s="4">
        <v>7.99</v>
      </c>
      <c r="K216" s="15">
        <v>7.99</v>
      </c>
      <c r="L216" s="15">
        <v>7.99</v>
      </c>
      <c r="M216" s="15">
        <v>8.99</v>
      </c>
      <c r="N216" s="15">
        <v>9.19</v>
      </c>
      <c r="O216" s="15"/>
      <c r="P216" s="14"/>
      <c r="Q216" s="349"/>
      <c r="R216" s="15" t="str">
        <f t="shared" si="42"/>
        <v>No</v>
      </c>
      <c r="S216" s="15" t="str">
        <f t="shared" si="43"/>
        <v>No</v>
      </c>
      <c r="T216" s="221" t="str">
        <f t="shared" si="44"/>
        <v>No</v>
      </c>
      <c r="U216" s="223" t="str">
        <f t="shared" si="45"/>
        <v>N/A</v>
      </c>
      <c r="V216" s="221" t="str">
        <f t="shared" si="46"/>
        <v>No</v>
      </c>
      <c r="W216" s="223" t="str">
        <f t="shared" si="47"/>
        <v>N/A</v>
      </c>
      <c r="X216" s="221" t="str">
        <f t="shared" si="48"/>
        <v>No</v>
      </c>
      <c r="Y216" s="223" t="str">
        <f t="shared" si="49"/>
        <v>N/A</v>
      </c>
      <c r="Z216" s="222" t="str">
        <f t="shared" si="50"/>
        <v>No</v>
      </c>
      <c r="AA216" s="68" t="str">
        <f t="shared" si="51"/>
        <v>N/A</v>
      </c>
      <c r="AB216" s="65" t="str">
        <f t="shared" si="52"/>
        <v>No</v>
      </c>
      <c r="AC216" s="68" t="str">
        <f t="shared" si="53"/>
        <v>N/A</v>
      </c>
      <c r="AD216" s="65" t="str">
        <f t="shared" si="54"/>
        <v>No</v>
      </c>
      <c r="AE216" s="68" t="str">
        <f t="shared" si="55"/>
        <v>N/A</v>
      </c>
      <c r="AF216" s="66"/>
    </row>
    <row r="217" spans="1:32" hidden="1">
      <c r="A217" s="66" t="s">
        <v>8</v>
      </c>
      <c r="B217" s="66" t="s">
        <v>28</v>
      </c>
      <c r="C217" s="66" t="str" cm="1">
        <f t="array" ref="C217">_xlfn.IFNA(_xlfn.IFS(B217="Starter","Starters &amp; Sides",B217="Sides","Starters &amp; Sides"),B217)</f>
        <v>Drinks</v>
      </c>
      <c r="D217" s="84" t="s">
        <v>452</v>
      </c>
      <c r="E217" s="74"/>
      <c r="F217" s="4"/>
      <c r="G217" s="4"/>
      <c r="H217" s="4"/>
      <c r="I217" s="4"/>
      <c r="J217" s="4"/>
      <c r="K217" s="15"/>
      <c r="L217" s="15"/>
      <c r="M217" s="15"/>
      <c r="N217" s="15"/>
      <c r="O217" s="15">
        <v>9.2899999999999991</v>
      </c>
      <c r="P217" s="14">
        <v>9.2899999999999991</v>
      </c>
      <c r="Q217" s="349">
        <v>9.2899999999999991</v>
      </c>
      <c r="R217" s="15" t="str">
        <f t="shared" si="42"/>
        <v>Yes</v>
      </c>
      <c r="S217" s="15" t="str">
        <f t="shared" si="43"/>
        <v>No</v>
      </c>
      <c r="T217" s="221" t="str">
        <f t="shared" si="44"/>
        <v>Yes</v>
      </c>
      <c r="U217" s="223">
        <f t="shared" si="45"/>
        <v>0</v>
      </c>
      <c r="V217" s="221" t="str">
        <f t="shared" si="46"/>
        <v>Yes</v>
      </c>
      <c r="W217" s="223">
        <f t="shared" si="47"/>
        <v>0</v>
      </c>
      <c r="X217" s="221" t="str">
        <f t="shared" si="48"/>
        <v>No</v>
      </c>
      <c r="Y217" s="223" t="str">
        <f t="shared" si="49"/>
        <v>N/A</v>
      </c>
      <c r="Z217" s="222" t="str">
        <f t="shared" si="50"/>
        <v>No</v>
      </c>
      <c r="AA217" s="68" t="str">
        <f t="shared" si="51"/>
        <v>N/A</v>
      </c>
      <c r="AB217" s="65" t="str">
        <f t="shared" si="52"/>
        <v>No</v>
      </c>
      <c r="AC217" s="68" t="str">
        <f t="shared" si="53"/>
        <v>N/A</v>
      </c>
      <c r="AD217" s="65" t="str">
        <f t="shared" si="54"/>
        <v>No</v>
      </c>
      <c r="AE217" s="68" t="str">
        <f t="shared" si="55"/>
        <v>N/A</v>
      </c>
      <c r="AF217" s="66"/>
    </row>
    <row r="218" spans="1:32" hidden="1">
      <c r="A218" s="66" t="s">
        <v>8</v>
      </c>
      <c r="B218" s="66" t="s">
        <v>28</v>
      </c>
      <c r="C218" s="66" t="str" cm="1">
        <f t="array" ref="C218">_xlfn.IFNA(_xlfn.IFS(B218="Starter","Starters &amp; Sides",B218="Sides","Starters &amp; Sides"),B218)</f>
        <v>Drinks</v>
      </c>
      <c r="D218" s="84" t="s">
        <v>453</v>
      </c>
      <c r="E218" s="74">
        <v>7.99</v>
      </c>
      <c r="F218" s="4">
        <v>7.99</v>
      </c>
      <c r="G218" s="4">
        <v>7.99</v>
      </c>
      <c r="H218" s="4">
        <v>7.99</v>
      </c>
      <c r="I218" s="4">
        <v>7.99</v>
      </c>
      <c r="J218" s="4">
        <v>7.99</v>
      </c>
      <c r="K218" s="15">
        <v>7.99</v>
      </c>
      <c r="L218" s="15">
        <v>7.99</v>
      </c>
      <c r="M218" s="15">
        <v>8.69</v>
      </c>
      <c r="N218" s="15">
        <v>8.7899999999999991</v>
      </c>
      <c r="O218" s="15">
        <v>9.2899999999999991</v>
      </c>
      <c r="P218" s="14">
        <v>9.2899999999999991</v>
      </c>
      <c r="Q218" s="349">
        <v>9.2899999999999991</v>
      </c>
      <c r="R218" s="15" t="str">
        <f t="shared" si="42"/>
        <v>Yes</v>
      </c>
      <c r="S218" s="15" t="str">
        <f t="shared" si="43"/>
        <v>No</v>
      </c>
      <c r="T218" s="221" t="str">
        <f t="shared" si="44"/>
        <v>Yes</v>
      </c>
      <c r="U218" s="223">
        <f t="shared" si="45"/>
        <v>0</v>
      </c>
      <c r="V218" s="221" t="str">
        <f t="shared" si="46"/>
        <v>Yes</v>
      </c>
      <c r="W218" s="223">
        <f t="shared" si="47"/>
        <v>0</v>
      </c>
      <c r="X218" s="221" t="str">
        <f t="shared" si="48"/>
        <v>Yes</v>
      </c>
      <c r="Y218" s="223">
        <f t="shared" si="49"/>
        <v>5.6882821387940874E-2</v>
      </c>
      <c r="Z218" s="222" t="str">
        <f t="shared" si="50"/>
        <v>Yes</v>
      </c>
      <c r="AA218" s="68">
        <f t="shared" si="51"/>
        <v>6.9044879171461515E-2</v>
      </c>
      <c r="AB218" s="65" t="str">
        <f t="shared" si="52"/>
        <v>Yes</v>
      </c>
      <c r="AC218" s="68">
        <f t="shared" si="53"/>
        <v>0.16270337922403</v>
      </c>
      <c r="AD218" s="65" t="str">
        <f t="shared" si="54"/>
        <v>Yes</v>
      </c>
      <c r="AE218" s="68">
        <f t="shared" si="55"/>
        <v>0.16270337922403</v>
      </c>
      <c r="AF218" s="66"/>
    </row>
    <row r="219" spans="1:32" hidden="1">
      <c r="A219" s="66"/>
      <c r="B219" s="66" t="s">
        <v>28</v>
      </c>
      <c r="C219" s="66" t="str" cm="1">
        <f t="array" ref="C219">_xlfn.IFNA(_xlfn.IFS(B219="Starter","Starters &amp; Sides",B219="Sides","Starters &amp; Sides"),B219)</f>
        <v>Drinks</v>
      </c>
      <c r="D219" s="84" t="s">
        <v>454</v>
      </c>
      <c r="E219" s="74"/>
      <c r="F219" s="4"/>
      <c r="G219" s="4"/>
      <c r="H219" s="4"/>
      <c r="I219" s="4"/>
      <c r="J219" s="4"/>
      <c r="K219" s="15"/>
      <c r="L219" s="15"/>
      <c r="M219" s="15"/>
      <c r="N219" s="15"/>
      <c r="O219" s="15"/>
      <c r="P219" s="14"/>
      <c r="Q219" s="349">
        <v>9.59</v>
      </c>
      <c r="R219" s="15"/>
      <c r="S219" s="15"/>
      <c r="T219" s="221"/>
      <c r="U219" s="223"/>
      <c r="V219" s="221"/>
      <c r="W219" s="223"/>
      <c r="X219" s="221"/>
      <c r="Y219" s="223"/>
      <c r="Z219" s="222"/>
      <c r="AA219" s="68"/>
      <c r="AB219" s="65"/>
      <c r="AC219" s="68"/>
      <c r="AD219" s="65"/>
      <c r="AE219" s="68"/>
      <c r="AF219" s="66"/>
    </row>
    <row r="220" spans="1:32" hidden="1">
      <c r="A220" s="66" t="s">
        <v>8</v>
      </c>
      <c r="B220" s="66" t="s">
        <v>28</v>
      </c>
      <c r="C220" s="66" t="str" cm="1">
        <f t="array" ref="C220">_xlfn.IFNA(_xlfn.IFS(B220="Starter","Starters &amp; Sides",B220="Sides","Starters &amp; Sides"),B220)</f>
        <v>Drinks</v>
      </c>
      <c r="D220" s="84" t="s">
        <v>455</v>
      </c>
      <c r="E220" s="74">
        <v>7.99</v>
      </c>
      <c r="F220" s="4">
        <v>7.99</v>
      </c>
      <c r="G220" s="4">
        <v>7.99</v>
      </c>
      <c r="H220" s="4">
        <v>7.99</v>
      </c>
      <c r="I220" s="4">
        <v>7.99</v>
      </c>
      <c r="J220" s="4">
        <v>8.49</v>
      </c>
      <c r="K220" s="15">
        <v>8.49</v>
      </c>
      <c r="L220" s="15">
        <v>8.49</v>
      </c>
      <c r="M220" s="15">
        <v>8.99</v>
      </c>
      <c r="N220" s="15">
        <v>8.99</v>
      </c>
      <c r="O220" s="15">
        <v>8.99</v>
      </c>
      <c r="P220" s="14">
        <v>8.99</v>
      </c>
      <c r="Q220" s="349"/>
      <c r="R220" s="15" t="str">
        <f t="shared" si="42"/>
        <v>No</v>
      </c>
      <c r="S220" s="15" t="str">
        <f t="shared" si="43"/>
        <v>No</v>
      </c>
      <c r="T220" s="221" t="str">
        <f t="shared" si="44"/>
        <v>No</v>
      </c>
      <c r="U220" s="223" t="str">
        <f t="shared" si="45"/>
        <v>N/A</v>
      </c>
      <c r="V220" s="221" t="str">
        <f t="shared" si="46"/>
        <v>No</v>
      </c>
      <c r="W220" s="223" t="str">
        <f t="shared" si="47"/>
        <v>N/A</v>
      </c>
      <c r="X220" s="221" t="str">
        <f t="shared" si="48"/>
        <v>No</v>
      </c>
      <c r="Y220" s="223" t="str">
        <f t="shared" si="49"/>
        <v>N/A</v>
      </c>
      <c r="Z220" s="222" t="str">
        <f t="shared" si="50"/>
        <v>No</v>
      </c>
      <c r="AA220" s="68" t="str">
        <f t="shared" si="51"/>
        <v>N/A</v>
      </c>
      <c r="AB220" s="65" t="str">
        <f t="shared" si="52"/>
        <v>No</v>
      </c>
      <c r="AC220" s="68" t="str">
        <f t="shared" si="53"/>
        <v>N/A</v>
      </c>
      <c r="AD220" s="65" t="str">
        <f t="shared" si="54"/>
        <v>No</v>
      </c>
      <c r="AE220" s="68" t="str">
        <f t="shared" si="55"/>
        <v>N/A</v>
      </c>
      <c r="AF220" s="66"/>
    </row>
    <row r="221" spans="1:32" hidden="1">
      <c r="A221" s="66" t="s">
        <v>8</v>
      </c>
      <c r="B221" s="66" t="s">
        <v>28</v>
      </c>
      <c r="C221" s="66" t="str" cm="1">
        <f t="array" ref="C221">_xlfn.IFNA(_xlfn.IFS(B221="Starter","Starters &amp; Sides",B221="Sides","Starters &amp; Sides"),B221)</f>
        <v>Drinks</v>
      </c>
      <c r="D221" s="84" t="s">
        <v>456</v>
      </c>
      <c r="E221" s="74"/>
      <c r="F221" s="4"/>
      <c r="G221" s="4"/>
      <c r="H221" s="4"/>
      <c r="I221" s="4">
        <v>8.49</v>
      </c>
      <c r="J221" s="4"/>
      <c r="K221" s="15">
        <v>8.49</v>
      </c>
      <c r="L221" s="15">
        <v>8.49</v>
      </c>
      <c r="M221" s="15"/>
      <c r="N221" s="15"/>
      <c r="O221" s="15"/>
      <c r="P221" s="14"/>
      <c r="Q221" s="349"/>
      <c r="R221" s="15" t="str">
        <f t="shared" si="42"/>
        <v>No</v>
      </c>
      <c r="S221" s="15" t="str">
        <f t="shared" si="43"/>
        <v>No</v>
      </c>
      <c r="T221" s="221" t="str">
        <f t="shared" si="44"/>
        <v>No</v>
      </c>
      <c r="U221" s="223" t="str">
        <f t="shared" si="45"/>
        <v>N/A</v>
      </c>
      <c r="V221" s="221" t="str">
        <f t="shared" si="46"/>
        <v>No</v>
      </c>
      <c r="W221" s="223" t="str">
        <f t="shared" si="47"/>
        <v>N/A</v>
      </c>
      <c r="X221" s="221" t="str">
        <f t="shared" si="48"/>
        <v>No</v>
      </c>
      <c r="Y221" s="223" t="str">
        <f t="shared" si="49"/>
        <v>N/A</v>
      </c>
      <c r="Z221" s="222" t="str">
        <f t="shared" si="50"/>
        <v>No</v>
      </c>
      <c r="AA221" s="68" t="str">
        <f t="shared" si="51"/>
        <v>N/A</v>
      </c>
      <c r="AB221" s="65" t="str">
        <f t="shared" si="52"/>
        <v>No</v>
      </c>
      <c r="AC221" s="68" t="str">
        <f t="shared" si="53"/>
        <v>N/A</v>
      </c>
      <c r="AD221" s="65" t="str">
        <f t="shared" si="54"/>
        <v>No</v>
      </c>
      <c r="AE221" s="68" t="str">
        <f t="shared" si="55"/>
        <v>N/A</v>
      </c>
      <c r="AF221" s="66"/>
    </row>
    <row r="222" spans="1:32" hidden="1">
      <c r="A222" s="66" t="s">
        <v>8</v>
      </c>
      <c r="B222" s="66" t="s">
        <v>28</v>
      </c>
      <c r="C222" s="66" t="str" cm="1">
        <f t="array" ref="C222">_xlfn.IFNA(_xlfn.IFS(B222="Starter","Starters &amp; Sides",B222="Sides","Starters &amp; Sides"),B222)</f>
        <v>Drinks</v>
      </c>
      <c r="D222" s="84" t="s">
        <v>457</v>
      </c>
      <c r="E222" s="74"/>
      <c r="F222" s="4"/>
      <c r="G222" s="4"/>
      <c r="H222" s="4"/>
      <c r="I222" s="4"/>
      <c r="J222" s="4"/>
      <c r="K222" s="15"/>
      <c r="L222" s="15"/>
      <c r="M222" s="15"/>
      <c r="N222" s="15"/>
      <c r="O222" s="15">
        <v>9.2899999999999991</v>
      </c>
      <c r="P222" s="14">
        <v>9.2899999999999991</v>
      </c>
      <c r="Q222" s="349">
        <v>9.2899999999999991</v>
      </c>
      <c r="R222" s="15" t="str">
        <f t="shared" si="42"/>
        <v>Yes</v>
      </c>
      <c r="S222" s="15" t="str">
        <f t="shared" si="43"/>
        <v>No</v>
      </c>
      <c r="T222" s="221" t="str">
        <f t="shared" si="44"/>
        <v>Yes</v>
      </c>
      <c r="U222" s="223">
        <f t="shared" si="45"/>
        <v>0</v>
      </c>
      <c r="V222" s="221" t="str">
        <f t="shared" si="46"/>
        <v>Yes</v>
      </c>
      <c r="W222" s="223">
        <f t="shared" si="47"/>
        <v>0</v>
      </c>
      <c r="X222" s="221" t="str">
        <f t="shared" si="48"/>
        <v>No</v>
      </c>
      <c r="Y222" s="223" t="str">
        <f t="shared" si="49"/>
        <v>N/A</v>
      </c>
      <c r="Z222" s="222" t="str">
        <f t="shared" si="50"/>
        <v>No</v>
      </c>
      <c r="AA222" s="68" t="str">
        <f t="shared" si="51"/>
        <v>N/A</v>
      </c>
      <c r="AB222" s="65" t="str">
        <f t="shared" si="52"/>
        <v>No</v>
      </c>
      <c r="AC222" s="68" t="str">
        <f t="shared" si="53"/>
        <v>N/A</v>
      </c>
      <c r="AD222" s="65" t="str">
        <f t="shared" si="54"/>
        <v>No</v>
      </c>
      <c r="AE222" s="68" t="str">
        <f t="shared" si="55"/>
        <v>N/A</v>
      </c>
      <c r="AF222" s="66"/>
    </row>
    <row r="223" spans="1:32" hidden="1">
      <c r="A223" s="66" t="s">
        <v>8</v>
      </c>
      <c r="B223" s="66" t="s">
        <v>28</v>
      </c>
      <c r="C223" s="66" t="str" cm="1">
        <f t="array" ref="C223">_xlfn.IFNA(_xlfn.IFS(B223="Starter","Starters &amp; Sides",B223="Sides","Starters &amp; Sides"),B223)</f>
        <v>Drinks</v>
      </c>
      <c r="D223" s="84" t="s">
        <v>458</v>
      </c>
      <c r="E223" s="74">
        <v>7.29</v>
      </c>
      <c r="F223" s="4">
        <v>7.49</v>
      </c>
      <c r="G223" s="4">
        <v>7.49</v>
      </c>
      <c r="H223" s="4">
        <v>7.59</v>
      </c>
      <c r="I223" s="4">
        <v>7.59</v>
      </c>
      <c r="J223" s="4">
        <v>7.59</v>
      </c>
      <c r="K223" s="15">
        <v>7.59</v>
      </c>
      <c r="L223" s="15">
        <v>7.59</v>
      </c>
      <c r="M223" s="15">
        <v>8.49</v>
      </c>
      <c r="N223" s="15">
        <v>8.49</v>
      </c>
      <c r="O223" s="15">
        <v>9.19</v>
      </c>
      <c r="P223" s="14">
        <v>9.19</v>
      </c>
      <c r="Q223" s="349">
        <v>9.59</v>
      </c>
      <c r="R223" s="15" t="str">
        <f t="shared" si="42"/>
        <v>Yes</v>
      </c>
      <c r="S223" s="15" t="str">
        <f t="shared" si="43"/>
        <v>No</v>
      </c>
      <c r="T223" s="221" t="str">
        <f t="shared" si="44"/>
        <v>Yes</v>
      </c>
      <c r="U223" s="223">
        <f t="shared" si="45"/>
        <v>4.3525571273123065E-2</v>
      </c>
      <c r="V223" s="221" t="str">
        <f t="shared" si="46"/>
        <v>Yes</v>
      </c>
      <c r="W223" s="223">
        <f t="shared" si="47"/>
        <v>4.3525571273123065E-2</v>
      </c>
      <c r="X223" s="221" t="str">
        <f t="shared" si="48"/>
        <v>Yes</v>
      </c>
      <c r="Y223" s="223">
        <f t="shared" si="49"/>
        <v>0.12956419316843348</v>
      </c>
      <c r="Z223" s="222" t="str">
        <f t="shared" si="50"/>
        <v>Yes</v>
      </c>
      <c r="AA223" s="68">
        <f t="shared" si="51"/>
        <v>0.12956419316843348</v>
      </c>
      <c r="AB223" s="65" t="str">
        <f t="shared" si="52"/>
        <v>Yes</v>
      </c>
      <c r="AC223" s="68">
        <f t="shared" si="53"/>
        <v>0.26350461133069825</v>
      </c>
      <c r="AD223" s="65" t="str">
        <f t="shared" si="54"/>
        <v>Yes</v>
      </c>
      <c r="AE223" s="68">
        <f t="shared" si="55"/>
        <v>0.31550068587105629</v>
      </c>
      <c r="AF223" s="66"/>
    </row>
    <row r="224" spans="1:32" hidden="1">
      <c r="A224" s="66" t="s">
        <v>8</v>
      </c>
      <c r="B224" s="66" t="s">
        <v>28</v>
      </c>
      <c r="C224" s="66" t="str" cm="1">
        <f t="array" ref="C224">_xlfn.IFNA(_xlfn.IFS(B224="Starter","Starters &amp; Sides",B224="Sides","Starters &amp; Sides"),B224)</f>
        <v>Drinks</v>
      </c>
      <c r="D224" s="84" t="s">
        <v>459</v>
      </c>
      <c r="E224" s="74"/>
      <c r="F224" s="4"/>
      <c r="G224" s="4"/>
      <c r="H224" s="4"/>
      <c r="I224" s="4"/>
      <c r="J224" s="4">
        <v>7.99</v>
      </c>
      <c r="K224" s="15">
        <v>7.99</v>
      </c>
      <c r="L224" s="4">
        <v>7.99</v>
      </c>
      <c r="M224" s="4">
        <v>8.7899999999999991</v>
      </c>
      <c r="N224" s="4"/>
      <c r="O224" s="15"/>
      <c r="P224" s="14"/>
      <c r="Q224" s="349"/>
      <c r="R224" s="15" t="str">
        <f t="shared" si="42"/>
        <v>No</v>
      </c>
      <c r="S224" s="15" t="str">
        <f t="shared" si="43"/>
        <v>No</v>
      </c>
      <c r="T224" s="221" t="str">
        <f t="shared" si="44"/>
        <v>No</v>
      </c>
      <c r="U224" s="223" t="str">
        <f t="shared" si="45"/>
        <v>N/A</v>
      </c>
      <c r="V224" s="221" t="str">
        <f t="shared" si="46"/>
        <v>No</v>
      </c>
      <c r="W224" s="223" t="str">
        <f t="shared" si="47"/>
        <v>N/A</v>
      </c>
      <c r="X224" s="221" t="str">
        <f t="shared" si="48"/>
        <v>No</v>
      </c>
      <c r="Y224" s="223" t="str">
        <f t="shared" si="49"/>
        <v>N/A</v>
      </c>
      <c r="Z224" s="222" t="str">
        <f t="shared" si="50"/>
        <v>No</v>
      </c>
      <c r="AA224" s="68" t="str">
        <f t="shared" si="51"/>
        <v>N/A</v>
      </c>
      <c r="AB224" s="65" t="str">
        <f t="shared" si="52"/>
        <v>No</v>
      </c>
      <c r="AC224" s="68" t="str">
        <f t="shared" si="53"/>
        <v>N/A</v>
      </c>
      <c r="AD224" s="65" t="str">
        <f t="shared" si="54"/>
        <v>No</v>
      </c>
      <c r="AE224" s="68" t="str">
        <f t="shared" si="55"/>
        <v>N/A</v>
      </c>
      <c r="AF224" s="66"/>
    </row>
    <row r="225" spans="1:32" hidden="1">
      <c r="A225" s="66" t="s">
        <v>8</v>
      </c>
      <c r="B225" s="66" t="s">
        <v>28</v>
      </c>
      <c r="C225" s="66" t="str" cm="1">
        <f t="array" ref="C225">_xlfn.IFNA(_xlfn.IFS(B225="Starter","Starters &amp; Sides",B225="Sides","Starters &amp; Sides"),B225)</f>
        <v>Drinks</v>
      </c>
      <c r="D225" s="84" t="s">
        <v>460</v>
      </c>
      <c r="E225" s="74">
        <v>7.99</v>
      </c>
      <c r="F225" s="4">
        <v>7.99</v>
      </c>
      <c r="G225" s="4">
        <v>7.99</v>
      </c>
      <c r="H225" s="4">
        <v>7.99</v>
      </c>
      <c r="I225" s="4">
        <v>8.49</v>
      </c>
      <c r="J225" s="4">
        <v>8.49</v>
      </c>
      <c r="K225" s="15">
        <v>8.49</v>
      </c>
      <c r="L225" s="15">
        <v>8.49</v>
      </c>
      <c r="M225" s="15">
        <v>8.99</v>
      </c>
      <c r="N225" s="15">
        <v>8.99</v>
      </c>
      <c r="O225" s="15">
        <v>8.99</v>
      </c>
      <c r="P225" s="14">
        <v>8.99</v>
      </c>
      <c r="Q225" s="349">
        <v>9.2899999999999991</v>
      </c>
      <c r="R225" s="15" t="str">
        <f t="shared" si="42"/>
        <v>Yes</v>
      </c>
      <c r="S225" s="15" t="str">
        <f t="shared" si="43"/>
        <v>No</v>
      </c>
      <c r="T225" s="221" t="str">
        <f t="shared" si="44"/>
        <v>Yes</v>
      </c>
      <c r="U225" s="223">
        <f t="shared" si="45"/>
        <v>3.3370411568409253E-2</v>
      </c>
      <c r="V225" s="221" t="str">
        <f t="shared" si="46"/>
        <v>Yes</v>
      </c>
      <c r="W225" s="223">
        <f t="shared" si="47"/>
        <v>3.3370411568409253E-2</v>
      </c>
      <c r="X225" s="221" t="str">
        <f t="shared" si="48"/>
        <v>Yes</v>
      </c>
      <c r="Y225" s="223">
        <f t="shared" si="49"/>
        <v>3.3370411568409253E-2</v>
      </c>
      <c r="Z225" s="222" t="str">
        <f t="shared" si="50"/>
        <v>Yes</v>
      </c>
      <c r="AA225" s="68">
        <f t="shared" si="51"/>
        <v>3.3370411568409253E-2</v>
      </c>
      <c r="AB225" s="65" t="str">
        <f t="shared" si="52"/>
        <v>Yes</v>
      </c>
      <c r="AC225" s="68">
        <f t="shared" si="53"/>
        <v>9.4228504122496837E-2</v>
      </c>
      <c r="AD225" s="65" t="str">
        <f t="shared" si="54"/>
        <v>Yes</v>
      </c>
      <c r="AE225" s="68">
        <f t="shared" si="55"/>
        <v>0.16270337922403</v>
      </c>
      <c r="AF225" s="66"/>
    </row>
    <row r="226" spans="1:32" hidden="1">
      <c r="A226" s="66" t="s">
        <v>8</v>
      </c>
      <c r="B226" s="66" t="s">
        <v>28</v>
      </c>
      <c r="C226" s="66" t="str" cm="1">
        <f t="array" ref="C226">_xlfn.IFNA(_xlfn.IFS(B226="Starter","Starters &amp; Sides",B226="Sides","Starters &amp; Sides"),B226)</f>
        <v>Drinks</v>
      </c>
      <c r="D226" s="84" t="s">
        <v>461</v>
      </c>
      <c r="E226" s="74">
        <v>4.99</v>
      </c>
      <c r="F226" s="4">
        <v>4.99</v>
      </c>
      <c r="G226" s="4">
        <v>4.99</v>
      </c>
      <c r="H226" s="4">
        <v>4.99</v>
      </c>
      <c r="I226" s="4">
        <v>4.99</v>
      </c>
      <c r="J226" s="4">
        <v>4.99</v>
      </c>
      <c r="K226" s="15">
        <v>4.99</v>
      </c>
      <c r="L226" s="15">
        <v>4.99</v>
      </c>
      <c r="M226" s="15">
        <v>5.49</v>
      </c>
      <c r="N226" s="15">
        <v>5.49</v>
      </c>
      <c r="O226" s="15">
        <v>5.49</v>
      </c>
      <c r="P226" s="14">
        <v>5.49</v>
      </c>
      <c r="Q226" s="349">
        <v>6.49</v>
      </c>
      <c r="R226" s="15" t="str">
        <f t="shared" si="42"/>
        <v>Yes</v>
      </c>
      <c r="S226" s="15" t="str">
        <f t="shared" si="43"/>
        <v>No</v>
      </c>
      <c r="T226" s="221" t="str">
        <f t="shared" si="44"/>
        <v>Yes</v>
      </c>
      <c r="U226" s="223">
        <f t="shared" si="45"/>
        <v>0.18214936247723124</v>
      </c>
      <c r="V226" s="221" t="str">
        <f t="shared" si="46"/>
        <v>Yes</v>
      </c>
      <c r="W226" s="223">
        <f t="shared" si="47"/>
        <v>0.18214936247723124</v>
      </c>
      <c r="X226" s="221" t="str">
        <f t="shared" si="48"/>
        <v>Yes</v>
      </c>
      <c r="Y226" s="223">
        <f t="shared" si="49"/>
        <v>0.18214936247723124</v>
      </c>
      <c r="Z226" s="222" t="str">
        <f t="shared" si="50"/>
        <v>Yes</v>
      </c>
      <c r="AA226" s="68">
        <f t="shared" si="51"/>
        <v>0.18214936247723124</v>
      </c>
      <c r="AB226" s="65" t="str">
        <f t="shared" si="52"/>
        <v>Yes</v>
      </c>
      <c r="AC226" s="68">
        <f t="shared" si="53"/>
        <v>0.3006012024048097</v>
      </c>
      <c r="AD226" s="65" t="str">
        <f t="shared" si="54"/>
        <v>Yes</v>
      </c>
      <c r="AE226" s="68">
        <f t="shared" si="55"/>
        <v>0.3006012024048097</v>
      </c>
      <c r="AF226" s="66"/>
    </row>
    <row r="227" spans="1:32" hidden="1">
      <c r="A227" s="66" t="s">
        <v>8</v>
      </c>
      <c r="B227" s="66" t="s">
        <v>28</v>
      </c>
      <c r="C227" s="66" t="str" cm="1">
        <f t="array" ref="C227">_xlfn.IFNA(_xlfn.IFS(B227="Starter","Starters &amp; Sides",B227="Sides","Starters &amp; Sides"),B227)</f>
        <v>Drinks</v>
      </c>
      <c r="D227" s="84" t="s">
        <v>462</v>
      </c>
      <c r="E227" s="74">
        <v>6.99</v>
      </c>
      <c r="F227" s="4">
        <v>7.29</v>
      </c>
      <c r="G227" s="4">
        <v>7.29</v>
      </c>
      <c r="H227" s="4">
        <v>7.29</v>
      </c>
      <c r="I227" s="4">
        <v>7.59</v>
      </c>
      <c r="J227" s="4">
        <v>7.59</v>
      </c>
      <c r="K227" s="15">
        <v>7.59</v>
      </c>
      <c r="L227" s="15">
        <v>7.59</v>
      </c>
      <c r="M227" s="15">
        <v>8.49</v>
      </c>
      <c r="N227" s="15">
        <v>8.49</v>
      </c>
      <c r="O227" s="15">
        <v>9.19</v>
      </c>
      <c r="P227" s="14">
        <v>9.19</v>
      </c>
      <c r="Q227" s="349">
        <v>9.2899999999999991</v>
      </c>
      <c r="R227" s="15" t="str">
        <f t="shared" si="42"/>
        <v>Yes</v>
      </c>
      <c r="S227" s="15" t="str">
        <f t="shared" si="43"/>
        <v>No</v>
      </c>
      <c r="T227" s="221" t="str">
        <f t="shared" si="44"/>
        <v>Yes</v>
      </c>
      <c r="U227" s="223">
        <f t="shared" si="45"/>
        <v>1.0881392818280711E-2</v>
      </c>
      <c r="V227" s="221" t="str">
        <f t="shared" si="46"/>
        <v>Yes</v>
      </c>
      <c r="W227" s="223">
        <f t="shared" si="47"/>
        <v>1.0881392818280711E-2</v>
      </c>
      <c r="X227" s="221" t="str">
        <f t="shared" si="48"/>
        <v>Yes</v>
      </c>
      <c r="Y227" s="223">
        <f t="shared" si="49"/>
        <v>9.4228504122496837E-2</v>
      </c>
      <c r="Z227" s="222" t="str">
        <f t="shared" si="50"/>
        <v>Yes</v>
      </c>
      <c r="AA227" s="68">
        <f t="shared" si="51"/>
        <v>9.4228504122496837E-2</v>
      </c>
      <c r="AB227" s="65" t="str">
        <f t="shared" si="52"/>
        <v>Yes</v>
      </c>
      <c r="AC227" s="68">
        <f t="shared" si="53"/>
        <v>0.22397891963109351</v>
      </c>
      <c r="AD227" s="65" t="str">
        <f t="shared" si="54"/>
        <v>Yes</v>
      </c>
      <c r="AE227" s="68">
        <f t="shared" si="55"/>
        <v>0.32904148783977094</v>
      </c>
      <c r="AF227" s="66"/>
    </row>
    <row r="228" spans="1:32" hidden="1">
      <c r="A228" s="66" t="s">
        <v>8</v>
      </c>
      <c r="B228" s="66" t="s">
        <v>28</v>
      </c>
      <c r="C228" s="66" t="str" cm="1">
        <f t="array" ref="C228">_xlfn.IFNA(_xlfn.IFS(B228="Starter","Starters &amp; Sides",B228="Sides","Starters &amp; Sides"),B228)</f>
        <v>Drinks</v>
      </c>
      <c r="D228" s="84" t="s">
        <v>463</v>
      </c>
      <c r="E228" s="74"/>
      <c r="F228" s="4"/>
      <c r="G228" s="4"/>
      <c r="H228" s="4"/>
      <c r="I228" s="4"/>
      <c r="J228" s="4">
        <v>4.59</v>
      </c>
      <c r="K228" s="15">
        <v>4.59</v>
      </c>
      <c r="L228" s="15">
        <v>4.59</v>
      </c>
      <c r="M228" s="15">
        <v>4.99</v>
      </c>
      <c r="N228" s="15">
        <v>4.99</v>
      </c>
      <c r="O228" s="15">
        <v>5.09</v>
      </c>
      <c r="P228" s="14">
        <v>5.09</v>
      </c>
      <c r="Q228" s="349">
        <v>5.29</v>
      </c>
      <c r="R228" s="15" t="str">
        <f t="shared" si="42"/>
        <v>Yes</v>
      </c>
      <c r="S228" s="15" t="str">
        <f t="shared" si="43"/>
        <v>No</v>
      </c>
      <c r="T228" s="221" t="str">
        <f t="shared" si="44"/>
        <v>Yes</v>
      </c>
      <c r="U228" s="223">
        <f t="shared" si="45"/>
        <v>3.9292730844793677E-2</v>
      </c>
      <c r="V228" s="221" t="str">
        <f t="shared" si="46"/>
        <v>Yes</v>
      </c>
      <c r="W228" s="223">
        <f t="shared" si="47"/>
        <v>3.9292730844793677E-2</v>
      </c>
      <c r="X228" s="221" t="str">
        <f t="shared" si="48"/>
        <v>Yes</v>
      </c>
      <c r="Y228" s="223">
        <f t="shared" si="49"/>
        <v>6.0120240480961984E-2</v>
      </c>
      <c r="Z228" s="222" t="str">
        <f t="shared" si="50"/>
        <v>Yes</v>
      </c>
      <c r="AA228" s="68">
        <f t="shared" si="51"/>
        <v>6.0120240480961984E-2</v>
      </c>
      <c r="AB228" s="65" t="str">
        <f t="shared" si="52"/>
        <v>Yes</v>
      </c>
      <c r="AC228" s="68">
        <f t="shared" si="53"/>
        <v>0.15250544662309373</v>
      </c>
      <c r="AD228" s="65" t="str">
        <f t="shared" si="54"/>
        <v>No</v>
      </c>
      <c r="AE228" s="68" t="str">
        <f t="shared" si="55"/>
        <v>N/A</v>
      </c>
      <c r="AF228" s="66"/>
    </row>
    <row r="229" spans="1:32" hidden="1">
      <c r="A229" s="66" t="s">
        <v>8</v>
      </c>
      <c r="B229" s="66" t="s">
        <v>28</v>
      </c>
      <c r="C229" s="66" t="str" cm="1">
        <f t="array" ref="C229">_xlfn.IFNA(_xlfn.IFS(B229="Starter","Starters &amp; Sides",B229="Sides","Starters &amp; Sides"),B229)</f>
        <v>Drinks</v>
      </c>
      <c r="D229" s="84" t="s">
        <v>464</v>
      </c>
      <c r="E229" s="74"/>
      <c r="F229" s="4"/>
      <c r="G229" s="4"/>
      <c r="H229" s="4"/>
      <c r="I229" s="4"/>
      <c r="J229" s="4">
        <v>4.59</v>
      </c>
      <c r="K229" s="15">
        <v>4.59</v>
      </c>
      <c r="L229" s="15">
        <v>4.59</v>
      </c>
      <c r="M229" s="15">
        <v>4.99</v>
      </c>
      <c r="N229" s="15">
        <v>4.99</v>
      </c>
      <c r="O229" s="15">
        <v>5.09</v>
      </c>
      <c r="P229" s="14">
        <v>5.09</v>
      </c>
      <c r="Q229" s="349">
        <v>5.29</v>
      </c>
      <c r="R229" s="15" t="str">
        <f t="shared" si="42"/>
        <v>Yes</v>
      </c>
      <c r="S229" s="15" t="str">
        <f t="shared" si="43"/>
        <v>No</v>
      </c>
      <c r="T229" s="221" t="str">
        <f t="shared" si="44"/>
        <v>Yes</v>
      </c>
      <c r="U229" s="223">
        <f t="shared" si="45"/>
        <v>3.9292730844793677E-2</v>
      </c>
      <c r="V229" s="221" t="str">
        <f t="shared" si="46"/>
        <v>Yes</v>
      </c>
      <c r="W229" s="223">
        <f t="shared" si="47"/>
        <v>3.9292730844793677E-2</v>
      </c>
      <c r="X229" s="221" t="str">
        <f t="shared" si="48"/>
        <v>Yes</v>
      </c>
      <c r="Y229" s="223">
        <f t="shared" si="49"/>
        <v>6.0120240480961984E-2</v>
      </c>
      <c r="Z229" s="222" t="str">
        <f t="shared" si="50"/>
        <v>Yes</v>
      </c>
      <c r="AA229" s="68">
        <f t="shared" si="51"/>
        <v>6.0120240480961984E-2</v>
      </c>
      <c r="AB229" s="65" t="str">
        <f t="shared" si="52"/>
        <v>Yes</v>
      </c>
      <c r="AC229" s="68">
        <f t="shared" si="53"/>
        <v>0.15250544662309373</v>
      </c>
      <c r="AD229" s="65" t="str">
        <f t="shared" si="54"/>
        <v>No</v>
      </c>
      <c r="AE229" s="68" t="str">
        <f t="shared" si="55"/>
        <v>N/A</v>
      </c>
      <c r="AF229" s="66"/>
    </row>
    <row r="230" spans="1:32" hidden="1">
      <c r="A230" s="66" t="s">
        <v>8</v>
      </c>
      <c r="B230" s="66" t="s">
        <v>28</v>
      </c>
      <c r="C230" s="66" t="str" cm="1">
        <f t="array" ref="C230">_xlfn.IFNA(_xlfn.IFS(B230="Starter","Starters &amp; Sides",B230="Sides","Starters &amp; Sides"),B230)</f>
        <v>Drinks</v>
      </c>
      <c r="D230" s="84" t="s">
        <v>465</v>
      </c>
      <c r="E230" s="74"/>
      <c r="F230" s="4"/>
      <c r="G230" s="4"/>
      <c r="H230" s="4"/>
      <c r="I230" s="4"/>
      <c r="J230" s="4"/>
      <c r="K230" s="15"/>
      <c r="L230" s="15"/>
      <c r="M230" s="15"/>
      <c r="N230" s="15"/>
      <c r="O230" s="15">
        <v>5.49</v>
      </c>
      <c r="P230" s="14">
        <v>5.49</v>
      </c>
      <c r="Q230" s="349">
        <v>5.49</v>
      </c>
      <c r="R230" s="15" t="str">
        <f t="shared" si="42"/>
        <v>Yes</v>
      </c>
      <c r="S230" s="15" t="str">
        <f t="shared" si="43"/>
        <v>No</v>
      </c>
      <c r="T230" s="221" t="str">
        <f t="shared" si="44"/>
        <v>Yes</v>
      </c>
      <c r="U230" s="223">
        <f t="shared" si="45"/>
        <v>0</v>
      </c>
      <c r="V230" s="221" t="str">
        <f t="shared" si="46"/>
        <v>Yes</v>
      </c>
      <c r="W230" s="223">
        <f t="shared" si="47"/>
        <v>0</v>
      </c>
      <c r="X230" s="221" t="str">
        <f t="shared" si="48"/>
        <v>No</v>
      </c>
      <c r="Y230" s="223" t="str">
        <f t="shared" si="49"/>
        <v>N/A</v>
      </c>
      <c r="Z230" s="222" t="str">
        <f t="shared" si="50"/>
        <v>No</v>
      </c>
      <c r="AA230" s="68" t="str">
        <f t="shared" si="51"/>
        <v>N/A</v>
      </c>
      <c r="AB230" s="65" t="str">
        <f t="shared" si="52"/>
        <v>No</v>
      </c>
      <c r="AC230" s="68" t="str">
        <f t="shared" si="53"/>
        <v>N/A</v>
      </c>
      <c r="AD230" s="65" t="str">
        <f t="shared" si="54"/>
        <v>No</v>
      </c>
      <c r="AE230" s="68" t="str">
        <f t="shared" si="55"/>
        <v>N/A</v>
      </c>
      <c r="AF230" s="66"/>
    </row>
    <row r="231" spans="1:32" hidden="1">
      <c r="A231" s="66"/>
      <c r="B231" s="66" t="s">
        <v>28</v>
      </c>
      <c r="C231" s="66" t="str" cm="1">
        <f t="array" ref="C231">_xlfn.IFNA(_xlfn.IFS(B231="Starter","Starters &amp; Sides",B231="Sides","Starters &amp; Sides"),B231)</f>
        <v>Drinks</v>
      </c>
      <c r="D231" s="84" t="s">
        <v>466</v>
      </c>
      <c r="E231" s="74"/>
      <c r="F231" s="4"/>
      <c r="G231" s="4"/>
      <c r="H231" s="4"/>
      <c r="I231" s="4"/>
      <c r="J231" s="4"/>
      <c r="K231" s="15"/>
      <c r="L231" s="15"/>
      <c r="M231" s="15"/>
      <c r="N231" s="15"/>
      <c r="O231" s="15"/>
      <c r="P231" s="14"/>
      <c r="Q231" s="349">
        <v>9.2899999999999991</v>
      </c>
      <c r="R231" s="15"/>
      <c r="S231" s="15"/>
      <c r="T231" s="221"/>
      <c r="U231" s="223"/>
      <c r="V231" s="221"/>
      <c r="W231" s="223"/>
      <c r="X231" s="221"/>
      <c r="Y231" s="223"/>
      <c r="Z231" s="222"/>
      <c r="AA231" s="68"/>
      <c r="AB231" s="65"/>
      <c r="AC231" s="68"/>
      <c r="AD231" s="65"/>
      <c r="AE231" s="68"/>
      <c r="AF231" s="66"/>
    </row>
    <row r="232" spans="1:32" hidden="1">
      <c r="A232" s="66" t="s">
        <v>8</v>
      </c>
      <c r="B232" s="66" t="s">
        <v>28</v>
      </c>
      <c r="C232" s="66" t="str" cm="1">
        <f t="array" ref="C232">_xlfn.IFNA(_xlfn.IFS(B232="Starter","Starters &amp; Sides",B232="Sides","Starters &amp; Sides"),B232)</f>
        <v>Drinks</v>
      </c>
      <c r="D232" s="84" t="s">
        <v>467</v>
      </c>
      <c r="E232" s="74"/>
      <c r="F232" s="4"/>
      <c r="G232" s="4"/>
      <c r="H232" s="4"/>
      <c r="I232" s="4"/>
      <c r="J232" s="4"/>
      <c r="K232" s="15"/>
      <c r="L232" s="15"/>
      <c r="M232" s="15"/>
      <c r="N232" s="15"/>
      <c r="O232" s="15">
        <v>5.49</v>
      </c>
      <c r="P232" s="14">
        <v>5.49</v>
      </c>
      <c r="Q232" s="349">
        <v>5.49</v>
      </c>
      <c r="R232" s="15" t="str">
        <f t="shared" si="42"/>
        <v>Yes</v>
      </c>
      <c r="S232" s="15" t="str">
        <f t="shared" si="43"/>
        <v>No</v>
      </c>
      <c r="T232" s="221" t="str">
        <f t="shared" si="44"/>
        <v>Yes</v>
      </c>
      <c r="U232" s="223">
        <f t="shared" si="45"/>
        <v>0</v>
      </c>
      <c r="V232" s="221" t="str">
        <f t="shared" si="46"/>
        <v>Yes</v>
      </c>
      <c r="W232" s="223">
        <f t="shared" si="47"/>
        <v>0</v>
      </c>
      <c r="X232" s="221" t="str">
        <f t="shared" si="48"/>
        <v>No</v>
      </c>
      <c r="Y232" s="223" t="str">
        <f t="shared" si="49"/>
        <v>N/A</v>
      </c>
      <c r="Z232" s="222" t="str">
        <f t="shared" si="50"/>
        <v>No</v>
      </c>
      <c r="AA232" s="68" t="str">
        <f t="shared" si="51"/>
        <v>N/A</v>
      </c>
      <c r="AB232" s="65" t="str">
        <f t="shared" si="52"/>
        <v>No</v>
      </c>
      <c r="AC232" s="68" t="str">
        <f t="shared" si="53"/>
        <v>N/A</v>
      </c>
      <c r="AD232" s="65" t="str">
        <f t="shared" si="54"/>
        <v>No</v>
      </c>
      <c r="AE232" s="68" t="str">
        <f t="shared" si="55"/>
        <v>N/A</v>
      </c>
      <c r="AF232" s="66"/>
    </row>
    <row r="233" spans="1:32" hidden="1">
      <c r="A233" s="66" t="s">
        <v>8</v>
      </c>
      <c r="B233" s="66" t="s">
        <v>28</v>
      </c>
      <c r="C233" s="66" t="str" cm="1">
        <f t="array" ref="C233">_xlfn.IFNA(_xlfn.IFS(B233="Starter","Starters &amp; Sides",B233="Sides","Starters &amp; Sides"),B233)</f>
        <v>Drinks</v>
      </c>
      <c r="D233" s="84" t="s">
        <v>468</v>
      </c>
      <c r="E233" s="74">
        <v>5.49</v>
      </c>
      <c r="F233" s="4">
        <v>5.49</v>
      </c>
      <c r="G233" s="4">
        <v>5.49</v>
      </c>
      <c r="H233" s="4">
        <v>5.49</v>
      </c>
      <c r="I233" s="4">
        <v>5.99</v>
      </c>
      <c r="J233" s="4">
        <v>5.99</v>
      </c>
      <c r="K233" s="15">
        <v>5.99</v>
      </c>
      <c r="L233" s="15">
        <v>5.99</v>
      </c>
      <c r="M233" s="15">
        <v>6.49</v>
      </c>
      <c r="N233" s="15">
        <v>6.49</v>
      </c>
      <c r="O233" s="15">
        <v>6.49</v>
      </c>
      <c r="P233" s="14">
        <v>6.49</v>
      </c>
      <c r="Q233" s="349">
        <v>7.29</v>
      </c>
      <c r="R233" s="15" t="str">
        <f t="shared" si="42"/>
        <v>Yes</v>
      </c>
      <c r="S233" s="15" t="str">
        <f t="shared" si="43"/>
        <v>No</v>
      </c>
      <c r="T233" s="221" t="str">
        <f t="shared" si="44"/>
        <v>Yes</v>
      </c>
      <c r="U233" s="223">
        <f t="shared" si="45"/>
        <v>0.12326656394453006</v>
      </c>
      <c r="V233" s="221" t="str">
        <f t="shared" si="46"/>
        <v>Yes</v>
      </c>
      <c r="W233" s="223">
        <f t="shared" si="47"/>
        <v>0.12326656394453006</v>
      </c>
      <c r="X233" s="221" t="str">
        <f t="shared" si="48"/>
        <v>Yes</v>
      </c>
      <c r="Y233" s="223">
        <f t="shared" si="49"/>
        <v>0.12326656394453006</v>
      </c>
      <c r="Z233" s="222" t="str">
        <f t="shared" si="50"/>
        <v>Yes</v>
      </c>
      <c r="AA233" s="68">
        <f t="shared" si="51"/>
        <v>0.12326656394453006</v>
      </c>
      <c r="AB233" s="65" t="str">
        <f t="shared" si="52"/>
        <v>Yes</v>
      </c>
      <c r="AC233" s="68">
        <f t="shared" si="53"/>
        <v>0.21702838063439067</v>
      </c>
      <c r="AD233" s="65" t="str">
        <f t="shared" si="54"/>
        <v>Yes</v>
      </c>
      <c r="AE233" s="68">
        <f t="shared" si="55"/>
        <v>0.32786885245901631</v>
      </c>
      <c r="AF233" s="66"/>
    </row>
    <row r="234" spans="1:32" hidden="1">
      <c r="A234" s="66" t="s">
        <v>8</v>
      </c>
      <c r="B234" s="66" t="s">
        <v>28</v>
      </c>
      <c r="C234" s="66" t="str" cm="1">
        <f t="array" ref="C234">_xlfn.IFNA(_xlfn.IFS(B234="Starter","Starters &amp; Sides",B234="Sides","Starters &amp; Sides"),B234)</f>
        <v>Drinks</v>
      </c>
      <c r="D234" s="84" t="s">
        <v>469</v>
      </c>
      <c r="E234" s="74">
        <v>5.99</v>
      </c>
      <c r="F234" s="4">
        <v>5.99</v>
      </c>
      <c r="G234" s="4">
        <v>5.99</v>
      </c>
      <c r="H234" s="4">
        <v>5.99</v>
      </c>
      <c r="I234" s="4">
        <v>6.49</v>
      </c>
      <c r="J234" s="4">
        <v>6.49</v>
      </c>
      <c r="K234" s="15">
        <v>6.49</v>
      </c>
      <c r="L234" s="15">
        <v>6.49</v>
      </c>
      <c r="M234" s="15">
        <v>6.99</v>
      </c>
      <c r="N234" s="15">
        <v>6.99</v>
      </c>
      <c r="O234" s="15">
        <v>6.99</v>
      </c>
      <c r="P234" s="14">
        <v>6.99</v>
      </c>
      <c r="Q234" s="349">
        <v>7.29</v>
      </c>
      <c r="R234" s="15" t="str">
        <f t="shared" si="42"/>
        <v>Yes</v>
      </c>
      <c r="S234" s="15" t="str">
        <f t="shared" si="43"/>
        <v>No</v>
      </c>
      <c r="T234" s="221" t="str">
        <f t="shared" si="44"/>
        <v>Yes</v>
      </c>
      <c r="U234" s="223">
        <f t="shared" si="45"/>
        <v>4.2918454935622297E-2</v>
      </c>
      <c r="V234" s="221" t="str">
        <f t="shared" si="46"/>
        <v>Yes</v>
      </c>
      <c r="W234" s="223">
        <f t="shared" si="47"/>
        <v>4.2918454935622297E-2</v>
      </c>
      <c r="X234" s="221" t="str">
        <f t="shared" si="48"/>
        <v>Yes</v>
      </c>
      <c r="Y234" s="223">
        <f t="shared" si="49"/>
        <v>4.2918454935622297E-2</v>
      </c>
      <c r="Z234" s="222" t="str">
        <f t="shared" si="50"/>
        <v>Yes</v>
      </c>
      <c r="AA234" s="68">
        <f t="shared" si="51"/>
        <v>4.2918454935622297E-2</v>
      </c>
      <c r="AB234" s="65" t="str">
        <f t="shared" si="52"/>
        <v>Yes</v>
      </c>
      <c r="AC234" s="68">
        <f t="shared" si="53"/>
        <v>0.12326656394453006</v>
      </c>
      <c r="AD234" s="65" t="str">
        <f t="shared" si="54"/>
        <v>Yes</v>
      </c>
      <c r="AE234" s="68">
        <f t="shared" si="55"/>
        <v>0.21702838063439067</v>
      </c>
      <c r="AF234" s="66"/>
    </row>
    <row r="235" spans="1:32" hidden="1">
      <c r="A235" s="66" t="s">
        <v>8</v>
      </c>
      <c r="B235" s="66" t="s">
        <v>28</v>
      </c>
      <c r="C235" s="66" t="str" cm="1">
        <f t="array" ref="C235">_xlfn.IFNA(_xlfn.IFS(B235="Starter","Starters &amp; Sides",B235="Sides","Starters &amp; Sides"),B235)</f>
        <v>Drinks</v>
      </c>
      <c r="D235" s="84" t="s">
        <v>470</v>
      </c>
      <c r="E235" s="74">
        <v>6.49</v>
      </c>
      <c r="F235" s="4">
        <v>6.49</v>
      </c>
      <c r="G235" s="4">
        <v>6.49</v>
      </c>
      <c r="H235" s="4">
        <v>6.49</v>
      </c>
      <c r="I235" s="4">
        <v>6.49</v>
      </c>
      <c r="J235" s="4">
        <v>6.49</v>
      </c>
      <c r="K235" s="15">
        <v>6.49</v>
      </c>
      <c r="L235" s="15">
        <v>6.49</v>
      </c>
      <c r="M235" s="15">
        <v>6.99</v>
      </c>
      <c r="N235" s="15">
        <v>6.99</v>
      </c>
      <c r="O235" s="15">
        <v>6.99</v>
      </c>
      <c r="P235" s="14">
        <v>6.99</v>
      </c>
      <c r="Q235" s="349">
        <v>7.79</v>
      </c>
      <c r="R235" s="15" t="str">
        <f t="shared" si="42"/>
        <v>Yes</v>
      </c>
      <c r="S235" s="15" t="str">
        <f t="shared" si="43"/>
        <v>No</v>
      </c>
      <c r="T235" s="221" t="str">
        <f t="shared" si="44"/>
        <v>Yes</v>
      </c>
      <c r="U235" s="223">
        <f t="shared" si="45"/>
        <v>0.11444921316165946</v>
      </c>
      <c r="V235" s="221" t="str">
        <f t="shared" si="46"/>
        <v>Yes</v>
      </c>
      <c r="W235" s="223">
        <f t="shared" si="47"/>
        <v>0.11444921316165946</v>
      </c>
      <c r="X235" s="221" t="str">
        <f t="shared" si="48"/>
        <v>Yes</v>
      </c>
      <c r="Y235" s="223">
        <f t="shared" si="49"/>
        <v>0.11444921316165946</v>
      </c>
      <c r="Z235" s="222" t="str">
        <f t="shared" si="50"/>
        <v>Yes</v>
      </c>
      <c r="AA235" s="68">
        <f t="shared" si="51"/>
        <v>0.11444921316165946</v>
      </c>
      <c r="AB235" s="65" t="str">
        <f t="shared" si="52"/>
        <v>Yes</v>
      </c>
      <c r="AC235" s="68">
        <f t="shared" si="53"/>
        <v>0.20030816640986138</v>
      </c>
      <c r="AD235" s="65" t="str">
        <f t="shared" si="54"/>
        <v>Yes</v>
      </c>
      <c r="AE235" s="68">
        <f t="shared" si="55"/>
        <v>0.20030816640986138</v>
      </c>
      <c r="AF235" s="66"/>
    </row>
    <row r="236" spans="1:32" hidden="1">
      <c r="A236" s="66" t="s">
        <v>8</v>
      </c>
      <c r="B236" s="66" t="s">
        <v>28</v>
      </c>
      <c r="C236" s="66" t="str" cm="1">
        <f t="array" ref="C236">_xlfn.IFNA(_xlfn.IFS(B236="Starter","Starters &amp; Sides",B236="Sides","Starters &amp; Sides"),B236)</f>
        <v>Drinks</v>
      </c>
      <c r="D236" s="84" t="s">
        <v>471</v>
      </c>
      <c r="E236" s="74"/>
      <c r="F236" s="4"/>
      <c r="G236" s="4"/>
      <c r="H236" s="4"/>
      <c r="I236" s="4"/>
      <c r="J236" s="4">
        <v>6.49</v>
      </c>
      <c r="L236" s="8"/>
      <c r="M236" s="8"/>
      <c r="N236" s="8"/>
      <c r="O236" s="61"/>
      <c r="P236" s="14"/>
      <c r="Q236" s="349"/>
      <c r="R236" s="15" t="str">
        <f t="shared" si="42"/>
        <v>No</v>
      </c>
      <c r="S236" s="15" t="str">
        <f t="shared" si="43"/>
        <v>No</v>
      </c>
      <c r="T236" s="221" t="str">
        <f t="shared" si="44"/>
        <v>No</v>
      </c>
      <c r="U236" s="223" t="str">
        <f t="shared" si="45"/>
        <v>N/A</v>
      </c>
      <c r="V236" s="221" t="str">
        <f t="shared" si="46"/>
        <v>No</v>
      </c>
      <c r="W236" s="223" t="str">
        <f t="shared" si="47"/>
        <v>N/A</v>
      </c>
      <c r="X236" s="221" t="str">
        <f t="shared" si="48"/>
        <v>No</v>
      </c>
      <c r="Y236" s="223" t="str">
        <f t="shared" si="49"/>
        <v>N/A</v>
      </c>
      <c r="Z236" s="222" t="str">
        <f t="shared" si="50"/>
        <v>No</v>
      </c>
      <c r="AA236" s="68" t="str">
        <f t="shared" si="51"/>
        <v>N/A</v>
      </c>
      <c r="AB236" s="65" t="str">
        <f t="shared" si="52"/>
        <v>No</v>
      </c>
      <c r="AC236" s="68" t="str">
        <f t="shared" si="53"/>
        <v>N/A</v>
      </c>
      <c r="AD236" s="65" t="str">
        <f t="shared" si="54"/>
        <v>No</v>
      </c>
      <c r="AE236" s="68" t="str">
        <f t="shared" si="55"/>
        <v>N/A</v>
      </c>
      <c r="AF236" s="66"/>
    </row>
    <row r="237" spans="1:32" hidden="1">
      <c r="A237" s="66" t="s">
        <v>8</v>
      </c>
      <c r="B237" s="66" t="s">
        <v>28</v>
      </c>
      <c r="C237" s="66" t="str" cm="1">
        <f t="array" ref="C237">_xlfn.IFNA(_xlfn.IFS(B237="Starter","Starters &amp; Sides",B237="Sides","Starters &amp; Sides"),B237)</f>
        <v>Drinks</v>
      </c>
      <c r="D237" s="84" t="s">
        <v>472</v>
      </c>
      <c r="E237" s="74">
        <v>7.49</v>
      </c>
      <c r="F237" s="4">
        <v>7.49</v>
      </c>
      <c r="G237" s="4">
        <v>7.49</v>
      </c>
      <c r="H237" s="4"/>
      <c r="I237" s="4"/>
      <c r="J237" s="4"/>
      <c r="K237" s="15"/>
      <c r="L237" s="4"/>
      <c r="M237" s="4"/>
      <c r="N237" s="4"/>
      <c r="O237" s="15"/>
      <c r="P237" s="14"/>
      <c r="Q237" s="349"/>
      <c r="R237" s="15" t="str">
        <f t="shared" si="42"/>
        <v>No</v>
      </c>
      <c r="S237" s="15" t="str">
        <f t="shared" si="43"/>
        <v>No</v>
      </c>
      <c r="T237" s="221" t="str">
        <f t="shared" si="44"/>
        <v>No</v>
      </c>
      <c r="U237" s="223" t="str">
        <f t="shared" si="45"/>
        <v>N/A</v>
      </c>
      <c r="V237" s="221" t="str">
        <f t="shared" si="46"/>
        <v>No</v>
      </c>
      <c r="W237" s="223" t="str">
        <f t="shared" si="47"/>
        <v>N/A</v>
      </c>
      <c r="X237" s="221" t="str">
        <f t="shared" si="48"/>
        <v>No</v>
      </c>
      <c r="Y237" s="223" t="str">
        <f t="shared" si="49"/>
        <v>N/A</v>
      </c>
      <c r="Z237" s="222" t="str">
        <f t="shared" si="50"/>
        <v>No</v>
      </c>
      <c r="AA237" s="68" t="str">
        <f t="shared" si="51"/>
        <v>N/A</v>
      </c>
      <c r="AB237" s="65" t="str">
        <f t="shared" si="52"/>
        <v>No</v>
      </c>
      <c r="AC237" s="68" t="str">
        <f t="shared" si="53"/>
        <v>N/A</v>
      </c>
      <c r="AD237" s="65" t="str">
        <f t="shared" si="54"/>
        <v>No</v>
      </c>
      <c r="AE237" s="68" t="str">
        <f t="shared" si="55"/>
        <v>N/A</v>
      </c>
      <c r="AF237" s="66"/>
    </row>
    <row r="238" spans="1:32" hidden="1">
      <c r="A238" s="66" t="s">
        <v>8</v>
      </c>
      <c r="B238" s="66" t="s">
        <v>28</v>
      </c>
      <c r="C238" s="66" t="str" cm="1">
        <f t="array" ref="C238">_xlfn.IFNA(_xlfn.IFS(B238="Starter","Starters &amp; Sides",B238="Sides","Starters &amp; Sides"),B238)</f>
        <v>Drinks</v>
      </c>
      <c r="D238" s="84" t="s">
        <v>473</v>
      </c>
      <c r="E238" s="74">
        <v>5.99</v>
      </c>
      <c r="F238" s="4">
        <v>5.99</v>
      </c>
      <c r="G238" s="4">
        <v>5.99</v>
      </c>
      <c r="H238" s="4">
        <v>5.99</v>
      </c>
      <c r="I238" s="4">
        <v>6.29</v>
      </c>
      <c r="J238" s="4"/>
      <c r="K238" s="15"/>
      <c r="L238" s="4"/>
      <c r="M238" s="4"/>
      <c r="N238" s="4"/>
      <c r="O238" s="15"/>
      <c r="P238" s="14"/>
      <c r="Q238" s="349"/>
      <c r="R238" s="15" t="str">
        <f t="shared" si="42"/>
        <v>No</v>
      </c>
      <c r="S238" s="15" t="str">
        <f t="shared" si="43"/>
        <v>No</v>
      </c>
      <c r="T238" s="221" t="str">
        <f t="shared" si="44"/>
        <v>No</v>
      </c>
      <c r="U238" s="223" t="str">
        <f t="shared" si="45"/>
        <v>N/A</v>
      </c>
      <c r="V238" s="221" t="str">
        <f t="shared" si="46"/>
        <v>No</v>
      </c>
      <c r="W238" s="223" t="str">
        <f t="shared" si="47"/>
        <v>N/A</v>
      </c>
      <c r="X238" s="221" t="str">
        <f t="shared" si="48"/>
        <v>No</v>
      </c>
      <c r="Y238" s="223" t="str">
        <f t="shared" si="49"/>
        <v>N/A</v>
      </c>
      <c r="Z238" s="222" t="str">
        <f t="shared" si="50"/>
        <v>No</v>
      </c>
      <c r="AA238" s="68" t="str">
        <f t="shared" si="51"/>
        <v>N/A</v>
      </c>
      <c r="AB238" s="65" t="str">
        <f t="shared" si="52"/>
        <v>No</v>
      </c>
      <c r="AC238" s="68" t="str">
        <f t="shared" si="53"/>
        <v>N/A</v>
      </c>
      <c r="AD238" s="65" t="str">
        <f t="shared" si="54"/>
        <v>No</v>
      </c>
      <c r="AE238" s="68" t="str">
        <f t="shared" si="55"/>
        <v>N/A</v>
      </c>
      <c r="AF238" s="66"/>
    </row>
    <row r="239" spans="1:32" hidden="1">
      <c r="A239" s="66" t="s">
        <v>8</v>
      </c>
      <c r="B239" s="66" t="s">
        <v>28</v>
      </c>
      <c r="C239" s="66" t="str" cm="1">
        <f t="array" ref="C239">_xlfn.IFNA(_xlfn.IFS(B239="Starter","Starters &amp; Sides",B239="Sides","Starters &amp; Sides"),B239)</f>
        <v>Drinks</v>
      </c>
      <c r="D239" s="84" t="s">
        <v>474</v>
      </c>
      <c r="E239" s="74">
        <v>6.99</v>
      </c>
      <c r="F239" s="4">
        <v>6.99</v>
      </c>
      <c r="G239" s="4">
        <v>6.99</v>
      </c>
      <c r="H239" s="4">
        <v>6.99</v>
      </c>
      <c r="I239" s="4">
        <v>6.99</v>
      </c>
      <c r="J239" s="4">
        <v>6.99</v>
      </c>
      <c r="K239" s="15">
        <v>6.99</v>
      </c>
      <c r="L239" s="15">
        <v>6.99</v>
      </c>
      <c r="M239" s="15">
        <v>7.49</v>
      </c>
      <c r="N239" s="15">
        <v>7.49</v>
      </c>
      <c r="O239" s="15">
        <v>7.99</v>
      </c>
      <c r="P239" s="14">
        <v>7.99</v>
      </c>
      <c r="Q239" s="349">
        <v>8.2899999999999991</v>
      </c>
      <c r="R239" s="15" t="str">
        <f t="shared" si="42"/>
        <v>Yes</v>
      </c>
      <c r="S239" s="15" t="str">
        <f t="shared" si="43"/>
        <v>No</v>
      </c>
      <c r="T239" s="221" t="str">
        <f t="shared" si="44"/>
        <v>Yes</v>
      </c>
      <c r="U239" s="223">
        <f t="shared" si="45"/>
        <v>3.7546933667083726E-2</v>
      </c>
      <c r="V239" s="221" t="str">
        <f t="shared" si="46"/>
        <v>Yes</v>
      </c>
      <c r="W239" s="223">
        <f t="shared" si="47"/>
        <v>3.7546933667083726E-2</v>
      </c>
      <c r="X239" s="221" t="str">
        <f t="shared" si="48"/>
        <v>Yes</v>
      </c>
      <c r="Y239" s="223">
        <f t="shared" si="49"/>
        <v>0.10680907877169554</v>
      </c>
      <c r="Z239" s="222" t="str">
        <f t="shared" si="50"/>
        <v>Yes</v>
      </c>
      <c r="AA239" s="68">
        <f t="shared" si="51"/>
        <v>0.10680907877169554</v>
      </c>
      <c r="AB239" s="65" t="str">
        <f t="shared" si="52"/>
        <v>Yes</v>
      </c>
      <c r="AC239" s="68">
        <f t="shared" si="53"/>
        <v>0.18597997138769662</v>
      </c>
      <c r="AD239" s="65" t="str">
        <f t="shared" si="54"/>
        <v>Yes</v>
      </c>
      <c r="AE239" s="68">
        <f t="shared" si="55"/>
        <v>0.18597997138769662</v>
      </c>
      <c r="AF239" s="66"/>
    </row>
    <row r="240" spans="1:32" hidden="1">
      <c r="A240" s="66" t="s">
        <v>8</v>
      </c>
      <c r="B240" s="66" t="s">
        <v>28</v>
      </c>
      <c r="C240" s="66" t="str" cm="1">
        <f t="array" ref="C240">_xlfn.IFNA(_xlfn.IFS(B240="Starter","Starters &amp; Sides",B240="Sides","Starters &amp; Sides"),B240)</f>
        <v>Drinks</v>
      </c>
      <c r="D240" s="84" t="s">
        <v>475</v>
      </c>
      <c r="E240" s="74">
        <v>6.99</v>
      </c>
      <c r="F240" s="4">
        <v>6.99</v>
      </c>
      <c r="G240" s="4">
        <v>6.99</v>
      </c>
      <c r="H240" s="4">
        <v>6.99</v>
      </c>
      <c r="I240" s="4">
        <v>6.99</v>
      </c>
      <c r="J240" s="4">
        <v>6.99</v>
      </c>
      <c r="K240" s="15">
        <v>6.99</v>
      </c>
      <c r="L240" s="15">
        <v>6.99</v>
      </c>
      <c r="M240" s="15">
        <v>7.49</v>
      </c>
      <c r="N240" s="15">
        <v>7.49</v>
      </c>
      <c r="O240" s="15">
        <v>7.99</v>
      </c>
      <c r="P240" s="14">
        <v>7.99</v>
      </c>
      <c r="Q240" s="349">
        <v>8.2899999999999991</v>
      </c>
      <c r="R240" s="15" t="str">
        <f t="shared" si="42"/>
        <v>Yes</v>
      </c>
      <c r="S240" s="15" t="str">
        <f t="shared" si="43"/>
        <v>No</v>
      </c>
      <c r="T240" s="221" t="str">
        <f t="shared" si="44"/>
        <v>Yes</v>
      </c>
      <c r="U240" s="223">
        <f t="shared" si="45"/>
        <v>3.7546933667083726E-2</v>
      </c>
      <c r="V240" s="221" t="str">
        <f t="shared" si="46"/>
        <v>Yes</v>
      </c>
      <c r="W240" s="223">
        <f t="shared" si="47"/>
        <v>3.7546933667083726E-2</v>
      </c>
      <c r="X240" s="221" t="str">
        <f t="shared" si="48"/>
        <v>Yes</v>
      </c>
      <c r="Y240" s="223">
        <f t="shared" si="49"/>
        <v>0.10680907877169554</v>
      </c>
      <c r="Z240" s="222" t="str">
        <f t="shared" si="50"/>
        <v>Yes</v>
      </c>
      <c r="AA240" s="68">
        <f t="shared" si="51"/>
        <v>0.10680907877169554</v>
      </c>
      <c r="AB240" s="65" t="str">
        <f t="shared" si="52"/>
        <v>Yes</v>
      </c>
      <c r="AC240" s="68">
        <f t="shared" si="53"/>
        <v>0.18597997138769662</v>
      </c>
      <c r="AD240" s="65" t="str">
        <f t="shared" si="54"/>
        <v>Yes</v>
      </c>
      <c r="AE240" s="68">
        <f t="shared" si="55"/>
        <v>0.18597997138769662</v>
      </c>
      <c r="AF240" s="66"/>
    </row>
    <row r="241" spans="1:32" hidden="1">
      <c r="A241" s="66" t="s">
        <v>8</v>
      </c>
      <c r="B241" s="66" t="s">
        <v>28</v>
      </c>
      <c r="C241" s="66" t="str" cm="1">
        <f t="array" ref="C241">_xlfn.IFNA(_xlfn.IFS(B241="Starter","Starters &amp; Sides",B241="Sides","Starters &amp; Sides"),B241)</f>
        <v>Drinks</v>
      </c>
      <c r="D241" s="84" t="s">
        <v>476</v>
      </c>
      <c r="E241" s="74">
        <v>6.99</v>
      </c>
      <c r="F241" s="4">
        <v>6.99</v>
      </c>
      <c r="G241" s="4">
        <v>6.99</v>
      </c>
      <c r="H241" s="4">
        <v>6.99</v>
      </c>
      <c r="I241" s="4">
        <v>6.99</v>
      </c>
      <c r="J241" s="4">
        <v>6.99</v>
      </c>
      <c r="K241" s="15">
        <v>6.99</v>
      </c>
      <c r="L241" s="15">
        <v>6.99</v>
      </c>
      <c r="M241" s="15">
        <v>7.49</v>
      </c>
      <c r="N241" s="15">
        <v>7.49</v>
      </c>
      <c r="O241" s="15">
        <v>7.99</v>
      </c>
      <c r="P241" s="14">
        <v>7.99</v>
      </c>
      <c r="Q241" s="349">
        <v>8.2899999999999991</v>
      </c>
      <c r="R241" s="15" t="str">
        <f t="shared" si="42"/>
        <v>Yes</v>
      </c>
      <c r="S241" s="15" t="str">
        <f t="shared" si="43"/>
        <v>No</v>
      </c>
      <c r="T241" s="221" t="str">
        <f t="shared" si="44"/>
        <v>Yes</v>
      </c>
      <c r="U241" s="223">
        <f t="shared" si="45"/>
        <v>3.7546933667083726E-2</v>
      </c>
      <c r="V241" s="221" t="str">
        <f t="shared" si="46"/>
        <v>Yes</v>
      </c>
      <c r="W241" s="223">
        <f t="shared" si="47"/>
        <v>3.7546933667083726E-2</v>
      </c>
      <c r="X241" s="221" t="str">
        <f t="shared" si="48"/>
        <v>Yes</v>
      </c>
      <c r="Y241" s="223">
        <f t="shared" si="49"/>
        <v>0.10680907877169554</v>
      </c>
      <c r="Z241" s="222" t="str">
        <f t="shared" si="50"/>
        <v>Yes</v>
      </c>
      <c r="AA241" s="68">
        <f t="shared" si="51"/>
        <v>0.10680907877169554</v>
      </c>
      <c r="AB241" s="65" t="str">
        <f t="shared" si="52"/>
        <v>Yes</v>
      </c>
      <c r="AC241" s="68">
        <f t="shared" si="53"/>
        <v>0.18597997138769662</v>
      </c>
      <c r="AD241" s="65" t="str">
        <f t="shared" si="54"/>
        <v>Yes</v>
      </c>
      <c r="AE241" s="68">
        <f t="shared" si="55"/>
        <v>0.18597997138769662</v>
      </c>
      <c r="AF241" s="66"/>
    </row>
    <row r="242" spans="1:32" hidden="1">
      <c r="A242" s="66" t="s">
        <v>8</v>
      </c>
      <c r="B242" s="66" t="s">
        <v>28</v>
      </c>
      <c r="C242" s="66" t="str" cm="1">
        <f t="array" ref="C242">_xlfn.IFNA(_xlfn.IFS(B242="Starter","Starters &amp; Sides",B242="Sides","Starters &amp; Sides"),B242)</f>
        <v>Drinks</v>
      </c>
      <c r="D242" s="84" t="s">
        <v>231</v>
      </c>
      <c r="E242" s="74">
        <v>2.99</v>
      </c>
      <c r="F242" s="4">
        <v>3.89</v>
      </c>
      <c r="G242" s="4">
        <v>3.89</v>
      </c>
      <c r="H242" s="4">
        <v>3.49</v>
      </c>
      <c r="I242" s="4">
        <v>3.49</v>
      </c>
      <c r="J242" s="4">
        <v>3.49</v>
      </c>
      <c r="K242" s="15">
        <v>3.49</v>
      </c>
      <c r="L242" s="15">
        <v>3.49</v>
      </c>
      <c r="M242" s="15">
        <v>3.99</v>
      </c>
      <c r="N242" s="15">
        <v>4.09</v>
      </c>
      <c r="O242" s="15">
        <v>4.29</v>
      </c>
      <c r="P242" s="14">
        <v>4.29</v>
      </c>
      <c r="Q242" s="349">
        <v>4.29</v>
      </c>
      <c r="R242" s="15" t="str">
        <f t="shared" si="42"/>
        <v>Yes</v>
      </c>
      <c r="S242" s="15" t="str">
        <f t="shared" si="43"/>
        <v>No</v>
      </c>
      <c r="T242" s="221" t="str">
        <f t="shared" si="44"/>
        <v>Yes</v>
      </c>
      <c r="U242" s="223">
        <f t="shared" si="45"/>
        <v>0</v>
      </c>
      <c r="V242" s="221" t="str">
        <f t="shared" si="46"/>
        <v>Yes</v>
      </c>
      <c r="W242" s="223">
        <f t="shared" si="47"/>
        <v>0</v>
      </c>
      <c r="X242" s="221" t="str">
        <f t="shared" si="48"/>
        <v>Yes</v>
      </c>
      <c r="Y242" s="223">
        <f t="shared" si="49"/>
        <v>4.8899755501222497E-2</v>
      </c>
      <c r="Z242" s="222" t="str">
        <f t="shared" si="50"/>
        <v>Yes</v>
      </c>
      <c r="AA242" s="68">
        <f t="shared" si="51"/>
        <v>7.5187969924811915E-2</v>
      </c>
      <c r="AB242" s="65" t="str">
        <f t="shared" si="52"/>
        <v>Yes</v>
      </c>
      <c r="AC242" s="68">
        <f t="shared" si="53"/>
        <v>0.22922636103151861</v>
      </c>
      <c r="AD242" s="65" t="str">
        <f t="shared" si="54"/>
        <v>Yes</v>
      </c>
      <c r="AE242" s="68">
        <f t="shared" si="55"/>
        <v>0.43478260869565211</v>
      </c>
      <c r="AF242" s="66"/>
    </row>
    <row r="243" spans="1:32" hidden="1">
      <c r="A243" s="66" t="s">
        <v>8</v>
      </c>
      <c r="B243" s="66" t="s">
        <v>28</v>
      </c>
      <c r="C243" s="66" t="str" cm="1">
        <f t="array" ref="C243">_xlfn.IFNA(_xlfn.IFS(B243="Starter","Starters &amp; Sides",B243="Sides","Starters &amp; Sides"),B243)</f>
        <v>Drinks</v>
      </c>
      <c r="D243" s="84" t="s">
        <v>238</v>
      </c>
      <c r="E243" s="74">
        <v>2.99</v>
      </c>
      <c r="F243" s="4">
        <v>3.49</v>
      </c>
      <c r="G243" s="4">
        <v>3.49</v>
      </c>
      <c r="H243" s="4">
        <v>3.29</v>
      </c>
      <c r="I243" s="4">
        <v>3.39</v>
      </c>
      <c r="J243" s="4">
        <v>3.39</v>
      </c>
      <c r="K243" s="15">
        <v>3.39</v>
      </c>
      <c r="L243" s="4"/>
      <c r="M243" s="4"/>
      <c r="N243" s="4"/>
      <c r="O243" s="15"/>
      <c r="P243" s="14"/>
      <c r="Q243" s="349"/>
      <c r="R243" s="15" t="str">
        <f t="shared" si="42"/>
        <v>No</v>
      </c>
      <c r="S243" s="15" t="str">
        <f t="shared" si="43"/>
        <v>No</v>
      </c>
      <c r="T243" s="221" t="str">
        <f t="shared" si="44"/>
        <v>No</v>
      </c>
      <c r="U243" s="223" t="str">
        <f t="shared" si="45"/>
        <v>N/A</v>
      </c>
      <c r="V243" s="221" t="str">
        <f t="shared" si="46"/>
        <v>No</v>
      </c>
      <c r="W243" s="223" t="str">
        <f t="shared" si="47"/>
        <v>N/A</v>
      </c>
      <c r="X243" s="221" t="str">
        <f t="shared" si="48"/>
        <v>No</v>
      </c>
      <c r="Y243" s="223" t="str">
        <f t="shared" si="49"/>
        <v>N/A</v>
      </c>
      <c r="Z243" s="222" t="str">
        <f t="shared" si="50"/>
        <v>No</v>
      </c>
      <c r="AA243" s="68" t="str">
        <f t="shared" si="51"/>
        <v>N/A</v>
      </c>
      <c r="AB243" s="65" t="str">
        <f t="shared" si="52"/>
        <v>No</v>
      </c>
      <c r="AC243" s="68" t="str">
        <f t="shared" si="53"/>
        <v>N/A</v>
      </c>
      <c r="AD243" s="65" t="str">
        <f t="shared" si="54"/>
        <v>No</v>
      </c>
      <c r="AE243" s="68" t="str">
        <f t="shared" si="55"/>
        <v>N/A</v>
      </c>
      <c r="AF243" s="66"/>
    </row>
    <row r="244" spans="1:32" hidden="1">
      <c r="A244" s="66" t="s">
        <v>8</v>
      </c>
      <c r="B244" s="66" t="s">
        <v>28</v>
      </c>
      <c r="C244" s="66" t="str" cm="1">
        <f t="array" ref="C244">_xlfn.IFNA(_xlfn.IFS(B244="Starter","Starters &amp; Sides",B244="Sides","Starters &amp; Sides"),B244)</f>
        <v>Drinks</v>
      </c>
      <c r="D244" s="84" t="s">
        <v>477</v>
      </c>
      <c r="E244" s="74">
        <v>3.29</v>
      </c>
      <c r="F244" s="4">
        <v>3.29</v>
      </c>
      <c r="G244" s="4">
        <v>3.29</v>
      </c>
      <c r="H244" s="4">
        <v>3.29</v>
      </c>
      <c r="I244" s="4">
        <v>3.49</v>
      </c>
      <c r="J244" s="4"/>
      <c r="K244" s="15"/>
      <c r="L244" s="4"/>
      <c r="M244" s="4"/>
      <c r="N244" s="4"/>
      <c r="O244" s="15"/>
      <c r="P244" s="14"/>
      <c r="Q244" s="349"/>
      <c r="R244" s="15" t="str">
        <f t="shared" ref="R244:R319" si="56">IF(COUNTA(Q244)=1,"Yes","No")</f>
        <v>No</v>
      </c>
      <c r="S244" s="15" t="str">
        <f t="shared" ref="S244:S319" si="57">IF(AND(T244="No",R244="Yes"),"Yes","No")</f>
        <v>No</v>
      </c>
      <c r="T244" s="221" t="str">
        <f t="shared" ref="T244:T319" si="58">IF(COUNTA(P244:Q244)=2,"Yes","No")</f>
        <v>No</v>
      </c>
      <c r="U244" s="223" t="str">
        <f t="shared" ref="U244:U319" si="59">IF(T244="Yes",Q244/P244-1,"N/A")</f>
        <v>N/A</v>
      </c>
      <c r="V244" s="221" t="str">
        <f t="shared" ref="V244:V319" si="60">IF(COUNTA(O244:Q244)=3,"Yes","No")</f>
        <v>No</v>
      </c>
      <c r="W244" s="223" t="str">
        <f t="shared" ref="W244:W319" si="61">IF(V244="Yes",Q244/O244-1,"N/A")</f>
        <v>N/A</v>
      </c>
      <c r="X244" s="221" t="str">
        <f t="shared" ref="X244:X319" si="62">IF(COUNTA(N244:Q244)=4,"Yes","No")</f>
        <v>No</v>
      </c>
      <c r="Y244" s="223" t="str">
        <f t="shared" ref="Y244:Y319" si="63">IF(X244="Yes",Q244/N244-1,"N/A")</f>
        <v>N/A</v>
      </c>
      <c r="Z244" s="222" t="str">
        <f t="shared" ref="Z244:Z319" si="64">IF(COUNTA(M244:Q244)=5,"Yes","No")</f>
        <v>No</v>
      </c>
      <c r="AA244" s="68" t="str">
        <f t="shared" ref="AA244:AA319" si="65">IF(Z244="Yes",Q244/M244-1,"N/A")</f>
        <v>N/A</v>
      </c>
      <c r="AB244" s="65" t="str">
        <f t="shared" ref="AB244:AB319" si="66">IF(COUNTA(L244:Q244)=6,"Yes","No")</f>
        <v>No</v>
      </c>
      <c r="AC244" s="68" t="str">
        <f t="shared" ref="AC244:AC319" si="67">IF(AB244="Yes",Q244/L244-1,"N/A")</f>
        <v>N/A</v>
      </c>
      <c r="AD244" s="65" t="str">
        <f t="shared" ref="AD244:AD319" si="68">IF(COUNTA(E244:Q244)=13,"Yes","No")</f>
        <v>No</v>
      </c>
      <c r="AE244" s="68" t="str">
        <f t="shared" ref="AE244:AE319" si="69">IF(AD244="Yes",Q244/E244-1,"N/A")</f>
        <v>N/A</v>
      </c>
      <c r="AF244" s="66"/>
    </row>
    <row r="245" spans="1:32" hidden="1">
      <c r="A245" s="66" t="s">
        <v>8</v>
      </c>
      <c r="B245" s="66" t="s">
        <v>28</v>
      </c>
      <c r="C245" s="66" t="str" cm="1">
        <f t="array" ref="C245">_xlfn.IFNA(_xlfn.IFS(B245="Starter","Starters &amp; Sides",B245="Sides","Starters &amp; Sides"),B245)</f>
        <v>Drinks</v>
      </c>
      <c r="D245" s="84" t="s">
        <v>478</v>
      </c>
      <c r="E245" s="74">
        <v>4.1900000000000004</v>
      </c>
      <c r="F245" s="4">
        <v>4.1900000000000004</v>
      </c>
      <c r="G245" s="4">
        <v>4.1900000000000004</v>
      </c>
      <c r="H245" s="4">
        <v>4.29</v>
      </c>
      <c r="I245" s="4">
        <v>4.29</v>
      </c>
      <c r="J245" s="4"/>
      <c r="K245" s="15"/>
      <c r="L245" s="4"/>
      <c r="M245" s="4"/>
      <c r="N245" s="4"/>
      <c r="O245" s="15"/>
      <c r="P245" s="14"/>
      <c r="Q245" s="349"/>
      <c r="R245" s="15" t="str">
        <f t="shared" si="56"/>
        <v>No</v>
      </c>
      <c r="S245" s="15" t="str">
        <f t="shared" si="57"/>
        <v>No</v>
      </c>
      <c r="T245" s="221" t="str">
        <f t="shared" si="58"/>
        <v>No</v>
      </c>
      <c r="U245" s="223" t="str">
        <f t="shared" si="59"/>
        <v>N/A</v>
      </c>
      <c r="V245" s="221" t="str">
        <f t="shared" si="60"/>
        <v>No</v>
      </c>
      <c r="W245" s="223" t="str">
        <f t="shared" si="61"/>
        <v>N/A</v>
      </c>
      <c r="X245" s="221" t="str">
        <f t="shared" si="62"/>
        <v>No</v>
      </c>
      <c r="Y245" s="223" t="str">
        <f t="shared" si="63"/>
        <v>N/A</v>
      </c>
      <c r="Z245" s="222" t="str">
        <f t="shared" si="64"/>
        <v>No</v>
      </c>
      <c r="AA245" s="68" t="str">
        <f t="shared" si="65"/>
        <v>N/A</v>
      </c>
      <c r="AB245" s="65" t="str">
        <f t="shared" si="66"/>
        <v>No</v>
      </c>
      <c r="AC245" s="68" t="str">
        <f t="shared" si="67"/>
        <v>N/A</v>
      </c>
      <c r="AD245" s="65" t="str">
        <f t="shared" si="68"/>
        <v>No</v>
      </c>
      <c r="AE245" s="68" t="str">
        <f t="shared" si="69"/>
        <v>N/A</v>
      </c>
      <c r="AF245" s="66"/>
    </row>
    <row r="246" spans="1:32" hidden="1">
      <c r="A246" s="66" t="s">
        <v>8</v>
      </c>
      <c r="B246" s="66" t="s">
        <v>28</v>
      </c>
      <c r="C246" s="66" t="str" cm="1">
        <f t="array" ref="C246">_xlfn.IFNA(_xlfn.IFS(B246="Starter","Starters &amp; Sides",B246="Sides","Starters &amp; Sides"),B246)</f>
        <v>Drinks</v>
      </c>
      <c r="D246" s="84" t="s">
        <v>235</v>
      </c>
      <c r="E246" s="74">
        <v>2.99</v>
      </c>
      <c r="F246" s="4">
        <v>3.49</v>
      </c>
      <c r="G246" s="4">
        <v>3.49</v>
      </c>
      <c r="H246" s="4">
        <v>3.29</v>
      </c>
      <c r="I246" s="4">
        <v>3.39</v>
      </c>
      <c r="J246" s="4">
        <v>3.39</v>
      </c>
      <c r="K246" s="15">
        <v>3.39</v>
      </c>
      <c r="L246" s="15">
        <v>3.39</v>
      </c>
      <c r="M246" s="15">
        <v>3.89</v>
      </c>
      <c r="N246" s="15">
        <v>3.89</v>
      </c>
      <c r="O246" s="15"/>
      <c r="P246" s="14"/>
      <c r="Q246" s="349"/>
      <c r="R246" s="15" t="str">
        <f t="shared" si="56"/>
        <v>No</v>
      </c>
      <c r="S246" s="15" t="str">
        <f t="shared" si="57"/>
        <v>No</v>
      </c>
      <c r="T246" s="221" t="str">
        <f t="shared" si="58"/>
        <v>No</v>
      </c>
      <c r="U246" s="223" t="str">
        <f t="shared" si="59"/>
        <v>N/A</v>
      </c>
      <c r="V246" s="221" t="str">
        <f t="shared" si="60"/>
        <v>No</v>
      </c>
      <c r="W246" s="223" t="str">
        <f t="shared" si="61"/>
        <v>N/A</v>
      </c>
      <c r="X246" s="221" t="str">
        <f t="shared" si="62"/>
        <v>No</v>
      </c>
      <c r="Y246" s="223" t="str">
        <f t="shared" si="63"/>
        <v>N/A</v>
      </c>
      <c r="Z246" s="222" t="str">
        <f t="shared" si="64"/>
        <v>No</v>
      </c>
      <c r="AA246" s="68" t="str">
        <f t="shared" si="65"/>
        <v>N/A</v>
      </c>
      <c r="AB246" s="65" t="str">
        <f t="shared" si="66"/>
        <v>No</v>
      </c>
      <c r="AC246" s="68" t="str">
        <f t="shared" si="67"/>
        <v>N/A</v>
      </c>
      <c r="AD246" s="65" t="str">
        <f t="shared" si="68"/>
        <v>No</v>
      </c>
      <c r="AE246" s="68" t="str">
        <f t="shared" si="69"/>
        <v>N/A</v>
      </c>
      <c r="AF246" s="66"/>
    </row>
    <row r="247" spans="1:32" hidden="1">
      <c r="A247" s="66" t="s">
        <v>8</v>
      </c>
      <c r="B247" s="66" t="s">
        <v>28</v>
      </c>
      <c r="C247" s="66" t="str" cm="1">
        <f t="array" ref="C247">_xlfn.IFNA(_xlfn.IFS(B247="Starter","Starters &amp; Sides",B247="Sides","Starters &amp; Sides"),B247)</f>
        <v>Drinks</v>
      </c>
      <c r="D247" s="84" t="s">
        <v>479</v>
      </c>
      <c r="E247" s="74"/>
      <c r="F247" s="4"/>
      <c r="G247" s="4"/>
      <c r="H247" s="4"/>
      <c r="I247" s="4"/>
      <c r="J247" s="4">
        <v>3.39</v>
      </c>
      <c r="K247" s="15">
        <v>3.39</v>
      </c>
      <c r="L247" s="15">
        <v>3.39</v>
      </c>
      <c r="M247" s="15">
        <v>3.89</v>
      </c>
      <c r="N247" s="15">
        <v>3.89</v>
      </c>
      <c r="O247" s="15"/>
      <c r="P247" s="14"/>
      <c r="Q247" s="349"/>
      <c r="R247" s="15" t="str">
        <f t="shared" si="56"/>
        <v>No</v>
      </c>
      <c r="S247" s="15" t="str">
        <f t="shared" si="57"/>
        <v>No</v>
      </c>
      <c r="T247" s="221" t="str">
        <f t="shared" si="58"/>
        <v>No</v>
      </c>
      <c r="U247" s="223" t="str">
        <f t="shared" si="59"/>
        <v>N/A</v>
      </c>
      <c r="V247" s="221" t="str">
        <f t="shared" si="60"/>
        <v>No</v>
      </c>
      <c r="W247" s="223" t="str">
        <f t="shared" si="61"/>
        <v>N/A</v>
      </c>
      <c r="X247" s="221" t="str">
        <f t="shared" si="62"/>
        <v>No</v>
      </c>
      <c r="Y247" s="223" t="str">
        <f t="shared" si="63"/>
        <v>N/A</v>
      </c>
      <c r="Z247" s="222" t="str">
        <f t="shared" si="64"/>
        <v>No</v>
      </c>
      <c r="AA247" s="68" t="str">
        <f t="shared" si="65"/>
        <v>N/A</v>
      </c>
      <c r="AB247" s="65" t="str">
        <f t="shared" si="66"/>
        <v>No</v>
      </c>
      <c r="AC247" s="68" t="str">
        <f t="shared" si="67"/>
        <v>N/A</v>
      </c>
      <c r="AD247" s="65" t="str">
        <f t="shared" si="68"/>
        <v>No</v>
      </c>
      <c r="AE247" s="68" t="str">
        <f t="shared" si="69"/>
        <v>N/A</v>
      </c>
      <c r="AF247" s="66"/>
    </row>
    <row r="248" spans="1:32" hidden="1">
      <c r="A248" s="66" t="s">
        <v>8</v>
      </c>
      <c r="B248" s="66" t="s">
        <v>28</v>
      </c>
      <c r="C248" s="66" t="str" cm="1">
        <f t="array" ref="C248">_xlfn.IFNA(_xlfn.IFS(B248="Starter","Starters &amp; Sides",B248="Sides","Starters &amp; Sides"),B248)</f>
        <v>Drinks</v>
      </c>
      <c r="D248" s="84" t="s">
        <v>480</v>
      </c>
      <c r="E248" s="74">
        <v>3.49</v>
      </c>
      <c r="F248" s="4">
        <v>3.49</v>
      </c>
      <c r="G248" s="4">
        <v>3.49</v>
      </c>
      <c r="H248" s="4"/>
      <c r="I248" s="4"/>
      <c r="J248" s="4">
        <v>3.39</v>
      </c>
      <c r="K248" s="15">
        <v>3.39</v>
      </c>
      <c r="L248" s="4">
        <v>3.39</v>
      </c>
      <c r="M248" s="4">
        <v>3.89</v>
      </c>
      <c r="N248" s="4">
        <v>3.99</v>
      </c>
      <c r="O248" s="15">
        <v>4.1900000000000004</v>
      </c>
      <c r="P248" s="14"/>
      <c r="Q248" s="349">
        <v>4.1900000000000004</v>
      </c>
      <c r="R248" s="15" t="str">
        <f t="shared" si="56"/>
        <v>Yes</v>
      </c>
      <c r="S248" s="15" t="str">
        <f t="shared" si="57"/>
        <v>Yes</v>
      </c>
      <c r="T248" s="221" t="str">
        <f t="shared" si="58"/>
        <v>No</v>
      </c>
      <c r="U248" s="223" t="str">
        <f t="shared" si="59"/>
        <v>N/A</v>
      </c>
      <c r="V248" s="221" t="str">
        <f t="shared" si="60"/>
        <v>No</v>
      </c>
      <c r="W248" s="223" t="str">
        <f t="shared" si="61"/>
        <v>N/A</v>
      </c>
      <c r="X248" s="221" t="str">
        <f t="shared" si="62"/>
        <v>No</v>
      </c>
      <c r="Y248" s="223" t="str">
        <f t="shared" si="63"/>
        <v>N/A</v>
      </c>
      <c r="Z248" s="222" t="str">
        <f t="shared" si="64"/>
        <v>No</v>
      </c>
      <c r="AA248" s="68" t="str">
        <f t="shared" si="65"/>
        <v>N/A</v>
      </c>
      <c r="AB248" s="65" t="str">
        <f t="shared" si="66"/>
        <v>No</v>
      </c>
      <c r="AC248" s="68" t="str">
        <f t="shared" si="67"/>
        <v>N/A</v>
      </c>
      <c r="AD248" s="65" t="str">
        <f t="shared" si="68"/>
        <v>No</v>
      </c>
      <c r="AE248" s="68" t="str">
        <f t="shared" si="69"/>
        <v>N/A</v>
      </c>
      <c r="AF248" s="66"/>
    </row>
    <row r="249" spans="1:32" hidden="1">
      <c r="A249" s="66" t="s">
        <v>8</v>
      </c>
      <c r="B249" s="66" t="s">
        <v>28</v>
      </c>
      <c r="C249" s="66" t="str" cm="1">
        <f t="array" ref="C249">_xlfn.IFNA(_xlfn.IFS(B249="Starter","Starters &amp; Sides",B249="Sides","Starters &amp; Sides"),B249)</f>
        <v>Drinks</v>
      </c>
      <c r="D249" s="84" t="s">
        <v>481</v>
      </c>
      <c r="E249" s="74">
        <v>3.99</v>
      </c>
      <c r="F249" s="4">
        <v>4.29</v>
      </c>
      <c r="G249" s="4">
        <v>4.29</v>
      </c>
      <c r="H249" s="4">
        <v>4.29</v>
      </c>
      <c r="I249" s="4">
        <v>4.29</v>
      </c>
      <c r="J249" s="4">
        <v>4.59</v>
      </c>
      <c r="K249" s="15">
        <v>4.59</v>
      </c>
      <c r="L249" s="15">
        <v>4.59</v>
      </c>
      <c r="M249" s="15">
        <v>4.99</v>
      </c>
      <c r="N249" s="15">
        <v>5.09</v>
      </c>
      <c r="O249" s="15">
        <v>5.19</v>
      </c>
      <c r="P249" s="14">
        <v>5.19</v>
      </c>
      <c r="Q249" s="349">
        <v>5.19</v>
      </c>
      <c r="R249" s="15" t="str">
        <f t="shared" si="56"/>
        <v>Yes</v>
      </c>
      <c r="S249" s="15" t="str">
        <f t="shared" si="57"/>
        <v>No</v>
      </c>
      <c r="T249" s="221" t="str">
        <f t="shared" si="58"/>
        <v>Yes</v>
      </c>
      <c r="U249" s="223">
        <f t="shared" si="59"/>
        <v>0</v>
      </c>
      <c r="V249" s="221" t="str">
        <f t="shared" si="60"/>
        <v>Yes</v>
      </c>
      <c r="W249" s="223">
        <f t="shared" si="61"/>
        <v>0</v>
      </c>
      <c r="X249" s="221" t="str">
        <f t="shared" si="62"/>
        <v>Yes</v>
      </c>
      <c r="Y249" s="223">
        <f t="shared" si="63"/>
        <v>1.9646365422397061E-2</v>
      </c>
      <c r="Z249" s="222" t="str">
        <f t="shared" si="64"/>
        <v>Yes</v>
      </c>
      <c r="AA249" s="68">
        <f t="shared" si="65"/>
        <v>4.0080160320641323E-2</v>
      </c>
      <c r="AB249" s="65" t="str">
        <f t="shared" si="66"/>
        <v>Yes</v>
      </c>
      <c r="AC249" s="68">
        <f t="shared" si="67"/>
        <v>0.13071895424836621</v>
      </c>
      <c r="AD249" s="65" t="str">
        <f t="shared" si="68"/>
        <v>Yes</v>
      </c>
      <c r="AE249" s="68">
        <f t="shared" si="69"/>
        <v>0.3007518796992481</v>
      </c>
      <c r="AF249" s="66"/>
    </row>
    <row r="250" spans="1:32" hidden="1">
      <c r="A250" s="66" t="s">
        <v>8</v>
      </c>
      <c r="B250" s="66" t="s">
        <v>28</v>
      </c>
      <c r="C250" s="66" t="str" cm="1">
        <f t="array" ref="C250">_xlfn.IFNA(_xlfn.IFS(B250="Starter","Starters &amp; Sides",B250="Sides","Starters &amp; Sides"),B250)</f>
        <v>Drinks</v>
      </c>
      <c r="D250" s="84" t="s">
        <v>482</v>
      </c>
      <c r="E250" s="74">
        <v>3.29</v>
      </c>
      <c r="F250" s="4">
        <v>3.29</v>
      </c>
      <c r="G250" s="4">
        <v>3.29</v>
      </c>
      <c r="H250" s="4">
        <v>3.29</v>
      </c>
      <c r="I250" s="4">
        <v>3.49</v>
      </c>
      <c r="J250" s="4"/>
      <c r="K250" s="15"/>
      <c r="L250" s="4"/>
      <c r="M250" s="4"/>
      <c r="N250" s="4"/>
      <c r="O250" s="15"/>
      <c r="P250" s="14"/>
      <c r="Q250" s="349"/>
      <c r="R250" s="15" t="str">
        <f t="shared" si="56"/>
        <v>No</v>
      </c>
      <c r="S250" s="15" t="str">
        <f t="shared" si="57"/>
        <v>No</v>
      </c>
      <c r="T250" s="221" t="str">
        <f t="shared" si="58"/>
        <v>No</v>
      </c>
      <c r="U250" s="223" t="str">
        <f t="shared" si="59"/>
        <v>N/A</v>
      </c>
      <c r="V250" s="221" t="str">
        <f t="shared" si="60"/>
        <v>No</v>
      </c>
      <c r="W250" s="223" t="str">
        <f t="shared" si="61"/>
        <v>N/A</v>
      </c>
      <c r="X250" s="221" t="str">
        <f t="shared" si="62"/>
        <v>No</v>
      </c>
      <c r="Y250" s="223" t="str">
        <f t="shared" si="63"/>
        <v>N/A</v>
      </c>
      <c r="Z250" s="222" t="str">
        <f t="shared" si="64"/>
        <v>No</v>
      </c>
      <c r="AA250" s="68" t="str">
        <f t="shared" si="65"/>
        <v>N/A</v>
      </c>
      <c r="AB250" s="65" t="str">
        <f t="shared" si="66"/>
        <v>No</v>
      </c>
      <c r="AC250" s="68" t="str">
        <f t="shared" si="67"/>
        <v>N/A</v>
      </c>
      <c r="AD250" s="65" t="str">
        <f t="shared" si="68"/>
        <v>No</v>
      </c>
      <c r="AE250" s="68" t="str">
        <f t="shared" si="69"/>
        <v>N/A</v>
      </c>
      <c r="AF250" s="66"/>
    </row>
    <row r="251" spans="1:32" hidden="1">
      <c r="A251" s="66" t="s">
        <v>8</v>
      </c>
      <c r="B251" s="66" t="s">
        <v>28</v>
      </c>
      <c r="C251" s="66" t="str" cm="1">
        <f t="array" ref="C251">_xlfn.IFNA(_xlfn.IFS(B251="Starter","Starters &amp; Sides",B251="Sides","Starters &amp; Sides"),B251)</f>
        <v>Drinks</v>
      </c>
      <c r="D251" s="84" t="s">
        <v>483</v>
      </c>
      <c r="E251" s="74"/>
      <c r="F251" s="4"/>
      <c r="G251" s="4"/>
      <c r="H251" s="4"/>
      <c r="I251" s="4"/>
      <c r="J251" s="4">
        <v>3.39</v>
      </c>
      <c r="K251" s="15">
        <v>3.39</v>
      </c>
      <c r="L251" s="15">
        <v>3.39</v>
      </c>
      <c r="M251" s="15">
        <v>3.89</v>
      </c>
      <c r="N251" s="15">
        <v>3.99</v>
      </c>
      <c r="O251" s="15">
        <v>4.1900000000000004</v>
      </c>
      <c r="P251" s="14">
        <v>4.1900000000000004</v>
      </c>
      <c r="Q251" s="349">
        <v>4.1900000000000004</v>
      </c>
      <c r="R251" s="15" t="str">
        <f t="shared" si="56"/>
        <v>Yes</v>
      </c>
      <c r="S251" s="15" t="str">
        <f t="shared" si="57"/>
        <v>No</v>
      </c>
      <c r="T251" s="221" t="str">
        <f t="shared" si="58"/>
        <v>Yes</v>
      </c>
      <c r="U251" s="223">
        <f t="shared" si="59"/>
        <v>0</v>
      </c>
      <c r="V251" s="221" t="str">
        <f t="shared" si="60"/>
        <v>Yes</v>
      </c>
      <c r="W251" s="223">
        <f t="shared" si="61"/>
        <v>0</v>
      </c>
      <c r="X251" s="221" t="str">
        <f t="shared" si="62"/>
        <v>Yes</v>
      </c>
      <c r="Y251" s="223">
        <f t="shared" si="63"/>
        <v>5.0125313283208017E-2</v>
      </c>
      <c r="Z251" s="222" t="str">
        <f t="shared" si="64"/>
        <v>Yes</v>
      </c>
      <c r="AA251" s="68">
        <f t="shared" si="65"/>
        <v>7.7120822622108065E-2</v>
      </c>
      <c r="AB251" s="65" t="str">
        <f t="shared" si="66"/>
        <v>Yes</v>
      </c>
      <c r="AC251" s="68">
        <f t="shared" si="67"/>
        <v>0.2359882005899705</v>
      </c>
      <c r="AD251" s="65" t="str">
        <f t="shared" si="68"/>
        <v>No</v>
      </c>
      <c r="AE251" s="68" t="str">
        <f t="shared" si="69"/>
        <v>N/A</v>
      </c>
      <c r="AF251" s="66"/>
    </row>
    <row r="252" spans="1:32" hidden="1">
      <c r="A252" s="66" t="s">
        <v>8</v>
      </c>
      <c r="B252" s="66" t="s">
        <v>28</v>
      </c>
      <c r="C252" s="66" t="str" cm="1">
        <f t="array" ref="C252">_xlfn.IFNA(_xlfn.IFS(B252="Starter","Starters &amp; Sides",B252="Sides","Starters &amp; Sides"),B252)</f>
        <v>Drinks</v>
      </c>
      <c r="D252" s="84" t="s">
        <v>484</v>
      </c>
      <c r="E252" s="74"/>
      <c r="F252" s="4"/>
      <c r="G252" s="4"/>
      <c r="H252" s="4"/>
      <c r="I252" s="4"/>
      <c r="J252" s="4">
        <v>3.99</v>
      </c>
      <c r="K252" s="15">
        <v>3.99</v>
      </c>
      <c r="L252" s="15">
        <v>3.99</v>
      </c>
      <c r="M252" s="15">
        <v>3.99</v>
      </c>
      <c r="N252" s="15">
        <v>3.99</v>
      </c>
      <c r="O252" s="15"/>
      <c r="P252" s="14"/>
      <c r="Q252" s="349"/>
      <c r="R252" s="15" t="str">
        <f t="shared" si="56"/>
        <v>No</v>
      </c>
      <c r="S252" s="15" t="str">
        <f t="shared" si="57"/>
        <v>No</v>
      </c>
      <c r="T252" s="221" t="str">
        <f t="shared" si="58"/>
        <v>No</v>
      </c>
      <c r="U252" s="223" t="str">
        <f t="shared" si="59"/>
        <v>N/A</v>
      </c>
      <c r="V252" s="221" t="str">
        <f t="shared" si="60"/>
        <v>No</v>
      </c>
      <c r="W252" s="223" t="str">
        <f t="shared" si="61"/>
        <v>N/A</v>
      </c>
      <c r="X252" s="221" t="str">
        <f t="shared" si="62"/>
        <v>No</v>
      </c>
      <c r="Y252" s="223" t="str">
        <f t="shared" si="63"/>
        <v>N/A</v>
      </c>
      <c r="Z252" s="222" t="str">
        <f t="shared" si="64"/>
        <v>No</v>
      </c>
      <c r="AA252" s="68" t="str">
        <f t="shared" si="65"/>
        <v>N/A</v>
      </c>
      <c r="AB252" s="65" t="str">
        <f t="shared" si="66"/>
        <v>No</v>
      </c>
      <c r="AC252" s="68" t="str">
        <f t="shared" si="67"/>
        <v>N/A</v>
      </c>
      <c r="AD252" s="65" t="str">
        <f t="shared" si="68"/>
        <v>No</v>
      </c>
      <c r="AE252" s="68" t="str">
        <f t="shared" si="69"/>
        <v>N/A</v>
      </c>
      <c r="AF252" s="66"/>
    </row>
    <row r="253" spans="1:32" hidden="1">
      <c r="A253" s="66" t="s">
        <v>8</v>
      </c>
      <c r="B253" s="66" t="s">
        <v>28</v>
      </c>
      <c r="C253" s="66" t="str" cm="1">
        <f t="array" ref="C253">_xlfn.IFNA(_xlfn.IFS(B253="Starter","Starters &amp; Sides",B253="Sides","Starters &amp; Sides"),B253)</f>
        <v>Drinks</v>
      </c>
      <c r="D253" s="84" t="s">
        <v>485</v>
      </c>
      <c r="E253" s="74"/>
      <c r="F253" s="4"/>
      <c r="G253" s="4"/>
      <c r="H253" s="4"/>
      <c r="I253" s="4"/>
      <c r="J253" s="4">
        <v>3.79</v>
      </c>
      <c r="K253" s="15">
        <v>3.79</v>
      </c>
      <c r="L253" s="15">
        <v>3.79</v>
      </c>
      <c r="M253" s="15">
        <v>3.79</v>
      </c>
      <c r="N253" s="15">
        <v>3.89</v>
      </c>
      <c r="O253" s="15">
        <v>4.1900000000000004</v>
      </c>
      <c r="P253" s="14"/>
      <c r="Q253" s="349">
        <v>4.1900000000000004</v>
      </c>
      <c r="R253" s="15" t="str">
        <f t="shared" si="56"/>
        <v>Yes</v>
      </c>
      <c r="S253" s="15" t="str">
        <f t="shared" si="57"/>
        <v>Yes</v>
      </c>
      <c r="T253" s="221" t="str">
        <f t="shared" si="58"/>
        <v>No</v>
      </c>
      <c r="U253" s="223" t="str">
        <f t="shared" si="59"/>
        <v>N/A</v>
      </c>
      <c r="V253" s="221" t="str">
        <f t="shared" si="60"/>
        <v>No</v>
      </c>
      <c r="W253" s="223" t="str">
        <f t="shared" si="61"/>
        <v>N/A</v>
      </c>
      <c r="X253" s="221" t="str">
        <f t="shared" si="62"/>
        <v>No</v>
      </c>
      <c r="Y253" s="223" t="str">
        <f t="shared" si="63"/>
        <v>N/A</v>
      </c>
      <c r="Z253" s="222" t="str">
        <f t="shared" si="64"/>
        <v>No</v>
      </c>
      <c r="AA253" s="68" t="str">
        <f t="shared" si="65"/>
        <v>N/A</v>
      </c>
      <c r="AB253" s="65" t="str">
        <f t="shared" si="66"/>
        <v>No</v>
      </c>
      <c r="AC253" s="68" t="str">
        <f t="shared" si="67"/>
        <v>N/A</v>
      </c>
      <c r="AD253" s="65" t="str">
        <f t="shared" si="68"/>
        <v>No</v>
      </c>
      <c r="AE253" s="68" t="str">
        <f t="shared" si="69"/>
        <v>N/A</v>
      </c>
      <c r="AF253" s="66"/>
    </row>
    <row r="254" spans="1:32" hidden="1">
      <c r="A254" s="66" t="s">
        <v>8</v>
      </c>
      <c r="B254" s="66" t="s">
        <v>28</v>
      </c>
      <c r="C254" s="66" t="str" cm="1">
        <f t="array" ref="C254">_xlfn.IFNA(_xlfn.IFS(B254="Starter","Starters &amp; Sides",B254="Sides","Starters &amp; Sides"),B254)</f>
        <v>Drinks</v>
      </c>
      <c r="D254" s="84" t="s">
        <v>486</v>
      </c>
      <c r="E254" s="74">
        <v>4.1900000000000004</v>
      </c>
      <c r="F254" s="4">
        <v>4.49</v>
      </c>
      <c r="G254" s="4">
        <v>4.49</v>
      </c>
      <c r="H254" s="4">
        <v>4.59</v>
      </c>
      <c r="I254" s="4">
        <v>4.59</v>
      </c>
      <c r="J254" s="4">
        <v>4.59</v>
      </c>
      <c r="K254" s="15">
        <v>4.59</v>
      </c>
      <c r="L254" s="15">
        <v>4.59</v>
      </c>
      <c r="M254" s="15">
        <v>4.99</v>
      </c>
      <c r="N254" s="15">
        <v>5.09</v>
      </c>
      <c r="O254" s="15">
        <v>5.19</v>
      </c>
      <c r="P254" s="14">
        <v>5.19</v>
      </c>
      <c r="Q254" s="349">
        <v>5.19</v>
      </c>
      <c r="R254" s="15" t="str">
        <f t="shared" si="56"/>
        <v>Yes</v>
      </c>
      <c r="S254" s="15" t="str">
        <f t="shared" si="57"/>
        <v>No</v>
      </c>
      <c r="T254" s="221" t="str">
        <f t="shared" si="58"/>
        <v>Yes</v>
      </c>
      <c r="U254" s="223">
        <f t="shared" si="59"/>
        <v>0</v>
      </c>
      <c r="V254" s="221" t="str">
        <f t="shared" si="60"/>
        <v>Yes</v>
      </c>
      <c r="W254" s="223">
        <f t="shared" si="61"/>
        <v>0</v>
      </c>
      <c r="X254" s="221" t="str">
        <f t="shared" si="62"/>
        <v>Yes</v>
      </c>
      <c r="Y254" s="223">
        <f t="shared" si="63"/>
        <v>1.9646365422397061E-2</v>
      </c>
      <c r="Z254" s="222" t="str">
        <f t="shared" si="64"/>
        <v>Yes</v>
      </c>
      <c r="AA254" s="68">
        <f t="shared" si="65"/>
        <v>4.0080160320641323E-2</v>
      </c>
      <c r="AB254" s="65" t="str">
        <f t="shared" si="66"/>
        <v>Yes</v>
      </c>
      <c r="AC254" s="68">
        <f t="shared" si="67"/>
        <v>0.13071895424836621</v>
      </c>
      <c r="AD254" s="65" t="str">
        <f t="shared" si="68"/>
        <v>Yes</v>
      </c>
      <c r="AE254" s="68">
        <f t="shared" si="69"/>
        <v>0.23866348448687358</v>
      </c>
      <c r="AF254" s="66"/>
    </row>
    <row r="255" spans="1:32" hidden="1">
      <c r="A255" s="66" t="s">
        <v>8</v>
      </c>
      <c r="B255" s="66" t="s">
        <v>28</v>
      </c>
      <c r="C255" s="66" t="str" cm="1">
        <f t="array" ref="C255">_xlfn.IFNA(_xlfn.IFS(B255="Starter","Starters &amp; Sides",B255="Sides","Starters &amp; Sides"),B255)</f>
        <v>Drinks</v>
      </c>
      <c r="D255" s="84" t="s">
        <v>487</v>
      </c>
      <c r="E255" s="74"/>
      <c r="F255" s="4"/>
      <c r="G255" s="4"/>
      <c r="H255" s="4">
        <v>3.29</v>
      </c>
      <c r="I255" s="4">
        <v>3.39</v>
      </c>
      <c r="J255" s="4">
        <v>3.39</v>
      </c>
      <c r="K255" s="15">
        <v>3.39</v>
      </c>
      <c r="L255" s="15">
        <v>3.39</v>
      </c>
      <c r="M255" s="15">
        <v>3.89</v>
      </c>
      <c r="N255" s="15">
        <v>3.99</v>
      </c>
      <c r="O255" s="15"/>
      <c r="P255" s="14"/>
      <c r="Q255" s="349"/>
      <c r="R255" s="15" t="str">
        <f t="shared" si="56"/>
        <v>No</v>
      </c>
      <c r="S255" s="15" t="str">
        <f t="shared" si="57"/>
        <v>No</v>
      </c>
      <c r="T255" s="221" t="str">
        <f t="shared" si="58"/>
        <v>No</v>
      </c>
      <c r="U255" s="223" t="str">
        <f t="shared" si="59"/>
        <v>N/A</v>
      </c>
      <c r="V255" s="221" t="str">
        <f t="shared" si="60"/>
        <v>No</v>
      </c>
      <c r="W255" s="223" t="str">
        <f t="shared" si="61"/>
        <v>N/A</v>
      </c>
      <c r="X255" s="221" t="str">
        <f t="shared" si="62"/>
        <v>No</v>
      </c>
      <c r="Y255" s="223" t="str">
        <f t="shared" si="63"/>
        <v>N/A</v>
      </c>
      <c r="Z255" s="222" t="str">
        <f t="shared" si="64"/>
        <v>No</v>
      </c>
      <c r="AA255" s="68" t="str">
        <f t="shared" si="65"/>
        <v>N/A</v>
      </c>
      <c r="AB255" s="65" t="str">
        <f t="shared" si="66"/>
        <v>No</v>
      </c>
      <c r="AC255" s="68" t="str">
        <f t="shared" si="67"/>
        <v>N/A</v>
      </c>
      <c r="AD255" s="65" t="str">
        <f t="shared" si="68"/>
        <v>No</v>
      </c>
      <c r="AE255" s="68" t="str">
        <f t="shared" si="69"/>
        <v>N/A</v>
      </c>
      <c r="AF255" s="66"/>
    </row>
    <row r="256" spans="1:32" hidden="1">
      <c r="A256" s="66" t="s">
        <v>8</v>
      </c>
      <c r="B256" s="66" t="s">
        <v>28</v>
      </c>
      <c r="C256" s="66" t="str" cm="1">
        <f t="array" ref="C256">_xlfn.IFNA(_xlfn.IFS(B256="Starter","Starters &amp; Sides",B256="Sides","Starters &amp; Sides"),B256)</f>
        <v>Drinks</v>
      </c>
      <c r="D256" s="84" t="s">
        <v>488</v>
      </c>
      <c r="E256" s="74"/>
      <c r="F256" s="4"/>
      <c r="G256" s="4"/>
      <c r="H256" s="4"/>
      <c r="I256" s="4"/>
      <c r="J256" s="4">
        <v>3.79</v>
      </c>
      <c r="K256" s="26">
        <v>3.79</v>
      </c>
      <c r="L256" s="26">
        <v>3.79</v>
      </c>
      <c r="M256" s="26">
        <v>3.79</v>
      </c>
      <c r="N256" s="26">
        <v>3.89</v>
      </c>
      <c r="O256" s="26"/>
      <c r="P256" s="14"/>
      <c r="Q256" s="349"/>
      <c r="R256" s="15" t="str">
        <f t="shared" si="56"/>
        <v>No</v>
      </c>
      <c r="S256" s="15" t="str">
        <f t="shared" si="57"/>
        <v>No</v>
      </c>
      <c r="T256" s="221" t="str">
        <f t="shared" si="58"/>
        <v>No</v>
      </c>
      <c r="U256" s="223" t="str">
        <f t="shared" si="59"/>
        <v>N/A</v>
      </c>
      <c r="V256" s="221" t="str">
        <f t="shared" si="60"/>
        <v>No</v>
      </c>
      <c r="W256" s="223" t="str">
        <f t="shared" si="61"/>
        <v>N/A</v>
      </c>
      <c r="X256" s="221" t="str">
        <f t="shared" si="62"/>
        <v>No</v>
      </c>
      <c r="Y256" s="223" t="str">
        <f t="shared" si="63"/>
        <v>N/A</v>
      </c>
      <c r="Z256" s="222" t="str">
        <f t="shared" si="64"/>
        <v>No</v>
      </c>
      <c r="AA256" s="68" t="str">
        <f t="shared" si="65"/>
        <v>N/A</v>
      </c>
      <c r="AB256" s="65" t="str">
        <f t="shared" si="66"/>
        <v>No</v>
      </c>
      <c r="AC256" s="68" t="str">
        <f t="shared" si="67"/>
        <v>N/A</v>
      </c>
      <c r="AD256" s="65" t="str">
        <f t="shared" si="68"/>
        <v>No</v>
      </c>
      <c r="AE256" s="68" t="str">
        <f t="shared" si="69"/>
        <v>N/A</v>
      </c>
      <c r="AF256" s="66"/>
    </row>
    <row r="257" spans="1:32" hidden="1">
      <c r="A257" s="66" t="s">
        <v>8</v>
      </c>
      <c r="B257" s="66" t="s">
        <v>28</v>
      </c>
      <c r="C257" s="66" t="str" cm="1">
        <f t="array" ref="C257">_xlfn.IFNA(_xlfn.IFS(B257="Starter","Starters &amp; Sides",B257="Sides","Starters &amp; Sides"),B257)</f>
        <v>Drinks</v>
      </c>
      <c r="D257" s="84" t="s">
        <v>489</v>
      </c>
      <c r="E257" s="74"/>
      <c r="F257" s="4"/>
      <c r="G257" s="4"/>
      <c r="H257" s="4"/>
      <c r="I257" s="4"/>
      <c r="J257" s="4">
        <v>4.59</v>
      </c>
      <c r="K257" s="15">
        <v>4.59</v>
      </c>
      <c r="L257" s="15">
        <v>4.59</v>
      </c>
      <c r="M257" s="15">
        <v>4.99</v>
      </c>
      <c r="N257" s="15">
        <v>5.09</v>
      </c>
      <c r="O257" s="15"/>
      <c r="P257" s="14"/>
      <c r="Q257" s="349"/>
      <c r="R257" s="15" t="str">
        <f t="shared" si="56"/>
        <v>No</v>
      </c>
      <c r="S257" s="15" t="str">
        <f t="shared" si="57"/>
        <v>No</v>
      </c>
      <c r="T257" s="221" t="str">
        <f t="shared" si="58"/>
        <v>No</v>
      </c>
      <c r="U257" s="223" t="str">
        <f t="shared" si="59"/>
        <v>N/A</v>
      </c>
      <c r="V257" s="221" t="str">
        <f t="shared" si="60"/>
        <v>No</v>
      </c>
      <c r="W257" s="223" t="str">
        <f t="shared" si="61"/>
        <v>N/A</v>
      </c>
      <c r="X257" s="221" t="str">
        <f t="shared" si="62"/>
        <v>No</v>
      </c>
      <c r="Y257" s="223" t="str">
        <f t="shared" si="63"/>
        <v>N/A</v>
      </c>
      <c r="Z257" s="222" t="str">
        <f t="shared" si="64"/>
        <v>No</v>
      </c>
      <c r="AA257" s="68" t="str">
        <f t="shared" si="65"/>
        <v>N/A</v>
      </c>
      <c r="AB257" s="65" t="str">
        <f t="shared" si="66"/>
        <v>No</v>
      </c>
      <c r="AC257" s="68" t="str">
        <f t="shared" si="67"/>
        <v>N/A</v>
      </c>
      <c r="AD257" s="65" t="str">
        <f t="shared" si="68"/>
        <v>No</v>
      </c>
      <c r="AE257" s="68" t="str">
        <f t="shared" si="69"/>
        <v>N/A</v>
      </c>
      <c r="AF257" s="66"/>
    </row>
    <row r="258" spans="1:32" hidden="1">
      <c r="A258" s="66" t="s">
        <v>8</v>
      </c>
      <c r="B258" s="66" t="s">
        <v>28</v>
      </c>
      <c r="C258" s="66" t="str" cm="1">
        <f t="array" ref="C258">_xlfn.IFNA(_xlfn.IFS(B258="Starter","Starters &amp; Sides",B258="Sides","Starters &amp; Sides"),B258)</f>
        <v>Drinks</v>
      </c>
      <c r="D258" s="84" t="s">
        <v>490</v>
      </c>
      <c r="E258" s="74">
        <v>3.39</v>
      </c>
      <c r="F258" s="4">
        <v>3.39</v>
      </c>
      <c r="G258" s="4">
        <v>3.39</v>
      </c>
      <c r="H258" s="4">
        <v>3.49</v>
      </c>
      <c r="I258" s="4"/>
      <c r="J258" s="4"/>
      <c r="K258" s="15"/>
      <c r="L258" s="4"/>
      <c r="M258" s="4"/>
      <c r="N258" s="4"/>
      <c r="O258" s="15"/>
      <c r="P258" s="14"/>
      <c r="Q258" s="349"/>
      <c r="R258" s="15" t="str">
        <f t="shared" si="56"/>
        <v>No</v>
      </c>
      <c r="S258" s="15" t="str">
        <f t="shared" si="57"/>
        <v>No</v>
      </c>
      <c r="T258" s="221" t="str">
        <f t="shared" si="58"/>
        <v>No</v>
      </c>
      <c r="U258" s="223" t="str">
        <f t="shared" si="59"/>
        <v>N/A</v>
      </c>
      <c r="V258" s="221" t="str">
        <f t="shared" si="60"/>
        <v>No</v>
      </c>
      <c r="W258" s="223" t="str">
        <f t="shared" si="61"/>
        <v>N/A</v>
      </c>
      <c r="X258" s="221" t="str">
        <f t="shared" si="62"/>
        <v>No</v>
      </c>
      <c r="Y258" s="223" t="str">
        <f t="shared" si="63"/>
        <v>N/A</v>
      </c>
      <c r="Z258" s="222" t="str">
        <f t="shared" si="64"/>
        <v>No</v>
      </c>
      <c r="AA258" s="68" t="str">
        <f t="shared" si="65"/>
        <v>N/A</v>
      </c>
      <c r="AB258" s="65" t="str">
        <f t="shared" si="66"/>
        <v>No</v>
      </c>
      <c r="AC258" s="68" t="str">
        <f t="shared" si="67"/>
        <v>N/A</v>
      </c>
      <c r="AD258" s="65" t="str">
        <f t="shared" si="68"/>
        <v>No</v>
      </c>
      <c r="AE258" s="68" t="str">
        <f t="shared" si="69"/>
        <v>N/A</v>
      </c>
      <c r="AF258" s="66"/>
    </row>
    <row r="259" spans="1:32" hidden="1">
      <c r="A259" s="66" t="s">
        <v>8</v>
      </c>
      <c r="B259" s="66" t="s">
        <v>28</v>
      </c>
      <c r="C259" s="66" t="str" cm="1">
        <f t="array" ref="C259">_xlfn.IFNA(_xlfn.IFS(B259="Starter","Starters &amp; Sides",B259="Sides","Starters &amp; Sides"),B259)</f>
        <v>Drinks</v>
      </c>
      <c r="D259" s="84" t="s">
        <v>491</v>
      </c>
      <c r="E259" s="74">
        <v>3.99</v>
      </c>
      <c r="F259" s="4">
        <v>4.29</v>
      </c>
      <c r="G259" s="4">
        <v>4.29</v>
      </c>
      <c r="H259" s="4">
        <v>4.29</v>
      </c>
      <c r="I259" s="4">
        <v>4.29</v>
      </c>
      <c r="J259" s="4"/>
      <c r="K259" s="15"/>
      <c r="L259" s="4"/>
      <c r="M259" s="4"/>
      <c r="N259" s="4"/>
      <c r="O259" s="15"/>
      <c r="P259" s="14"/>
      <c r="Q259" s="349"/>
      <c r="R259" s="15" t="str">
        <f t="shared" si="56"/>
        <v>No</v>
      </c>
      <c r="S259" s="15" t="str">
        <f t="shared" si="57"/>
        <v>No</v>
      </c>
      <c r="T259" s="221" t="str">
        <f t="shared" si="58"/>
        <v>No</v>
      </c>
      <c r="U259" s="223" t="str">
        <f t="shared" si="59"/>
        <v>N/A</v>
      </c>
      <c r="V259" s="221" t="str">
        <f t="shared" si="60"/>
        <v>No</v>
      </c>
      <c r="W259" s="223" t="str">
        <f t="shared" si="61"/>
        <v>N/A</v>
      </c>
      <c r="X259" s="221" t="str">
        <f t="shared" si="62"/>
        <v>No</v>
      </c>
      <c r="Y259" s="223" t="str">
        <f t="shared" si="63"/>
        <v>N/A</v>
      </c>
      <c r="Z259" s="222" t="str">
        <f t="shared" si="64"/>
        <v>No</v>
      </c>
      <c r="AA259" s="68" t="str">
        <f t="shared" si="65"/>
        <v>N/A</v>
      </c>
      <c r="AB259" s="65" t="str">
        <f t="shared" si="66"/>
        <v>No</v>
      </c>
      <c r="AC259" s="68" t="str">
        <f t="shared" si="67"/>
        <v>N/A</v>
      </c>
      <c r="AD259" s="65" t="str">
        <f t="shared" si="68"/>
        <v>No</v>
      </c>
      <c r="AE259" s="68" t="str">
        <f t="shared" si="69"/>
        <v>N/A</v>
      </c>
      <c r="AF259" s="66"/>
    </row>
    <row r="260" spans="1:32" hidden="1">
      <c r="A260" s="66" t="s">
        <v>8</v>
      </c>
      <c r="B260" s="66" t="s">
        <v>28</v>
      </c>
      <c r="C260" s="66" t="str" cm="1">
        <f t="array" ref="C260">_xlfn.IFNA(_xlfn.IFS(B260="Starter","Starters &amp; Sides",B260="Sides","Starters &amp; Sides"),B260)</f>
        <v>Drinks</v>
      </c>
      <c r="D260" s="84" t="s">
        <v>492</v>
      </c>
      <c r="E260" s="74">
        <v>3.39</v>
      </c>
      <c r="F260" s="4">
        <v>3.39</v>
      </c>
      <c r="G260" s="4">
        <v>3.39</v>
      </c>
      <c r="H260" s="4">
        <v>3.49</v>
      </c>
      <c r="I260" s="4">
        <v>3.49</v>
      </c>
      <c r="J260" s="4"/>
      <c r="K260" s="15"/>
      <c r="L260" s="4"/>
      <c r="M260" s="4"/>
      <c r="N260" s="4"/>
      <c r="O260" s="15"/>
      <c r="P260" s="14"/>
      <c r="Q260" s="349"/>
      <c r="R260" s="15" t="str">
        <f t="shared" si="56"/>
        <v>No</v>
      </c>
      <c r="S260" s="15" t="str">
        <f t="shared" si="57"/>
        <v>No</v>
      </c>
      <c r="T260" s="221" t="str">
        <f t="shared" si="58"/>
        <v>No</v>
      </c>
      <c r="U260" s="223" t="str">
        <f t="shared" si="59"/>
        <v>N/A</v>
      </c>
      <c r="V260" s="221" t="str">
        <f t="shared" si="60"/>
        <v>No</v>
      </c>
      <c r="W260" s="223" t="str">
        <f t="shared" si="61"/>
        <v>N/A</v>
      </c>
      <c r="X260" s="221" t="str">
        <f t="shared" si="62"/>
        <v>No</v>
      </c>
      <c r="Y260" s="223" t="str">
        <f t="shared" si="63"/>
        <v>N/A</v>
      </c>
      <c r="Z260" s="222" t="str">
        <f t="shared" si="64"/>
        <v>No</v>
      </c>
      <c r="AA260" s="68" t="str">
        <f t="shared" si="65"/>
        <v>N/A</v>
      </c>
      <c r="AB260" s="65" t="str">
        <f t="shared" si="66"/>
        <v>No</v>
      </c>
      <c r="AC260" s="68" t="str">
        <f t="shared" si="67"/>
        <v>N/A</v>
      </c>
      <c r="AD260" s="65" t="str">
        <f t="shared" si="68"/>
        <v>No</v>
      </c>
      <c r="AE260" s="68" t="str">
        <f t="shared" si="69"/>
        <v>N/A</v>
      </c>
      <c r="AF260" s="66"/>
    </row>
    <row r="261" spans="1:32" hidden="1">
      <c r="A261" s="66" t="s">
        <v>8</v>
      </c>
      <c r="B261" s="66" t="s">
        <v>28</v>
      </c>
      <c r="C261" s="66" t="str" cm="1">
        <f t="array" ref="C261">_xlfn.IFNA(_xlfn.IFS(B261="Starter","Starters &amp; Sides",B261="Sides","Starters &amp; Sides"),B261)</f>
        <v>Drinks</v>
      </c>
      <c r="D261" s="84" t="s">
        <v>493</v>
      </c>
      <c r="E261" s="74"/>
      <c r="F261" s="4"/>
      <c r="G261" s="4"/>
      <c r="H261" s="4">
        <v>2.79</v>
      </c>
      <c r="I261" s="4">
        <v>2.99</v>
      </c>
      <c r="J261" s="4">
        <v>2.99</v>
      </c>
      <c r="K261" s="15">
        <v>2.99</v>
      </c>
      <c r="L261" s="15">
        <v>2.99</v>
      </c>
      <c r="M261" s="15">
        <v>2.99</v>
      </c>
      <c r="N261" s="15">
        <v>2.99</v>
      </c>
      <c r="O261" s="15">
        <v>2.99</v>
      </c>
      <c r="P261" s="14">
        <v>2.99</v>
      </c>
      <c r="Q261" s="349">
        <v>3.29</v>
      </c>
      <c r="R261" s="15" t="str">
        <f t="shared" si="56"/>
        <v>Yes</v>
      </c>
      <c r="S261" s="15" t="str">
        <f t="shared" si="57"/>
        <v>No</v>
      </c>
      <c r="T261" s="221" t="str">
        <f t="shared" si="58"/>
        <v>Yes</v>
      </c>
      <c r="U261" s="223">
        <f t="shared" si="59"/>
        <v>0.10033444816053505</v>
      </c>
      <c r="V261" s="221" t="str">
        <f t="shared" si="60"/>
        <v>Yes</v>
      </c>
      <c r="W261" s="223">
        <f t="shared" si="61"/>
        <v>0.10033444816053505</v>
      </c>
      <c r="X261" s="221" t="str">
        <f t="shared" si="62"/>
        <v>Yes</v>
      </c>
      <c r="Y261" s="223">
        <f t="shared" si="63"/>
        <v>0.10033444816053505</v>
      </c>
      <c r="Z261" s="222" t="str">
        <f t="shared" si="64"/>
        <v>Yes</v>
      </c>
      <c r="AA261" s="68">
        <f t="shared" si="65"/>
        <v>0.10033444816053505</v>
      </c>
      <c r="AB261" s="65" t="str">
        <f t="shared" si="66"/>
        <v>Yes</v>
      </c>
      <c r="AC261" s="68">
        <f t="shared" si="67"/>
        <v>0.10033444816053505</v>
      </c>
      <c r="AD261" s="65" t="str">
        <f t="shared" si="68"/>
        <v>No</v>
      </c>
      <c r="AE261" s="68" t="str">
        <f t="shared" si="69"/>
        <v>N/A</v>
      </c>
      <c r="AF261" s="66"/>
    </row>
    <row r="262" spans="1:32" hidden="1">
      <c r="A262" s="66" t="s">
        <v>8</v>
      </c>
      <c r="B262" s="66" t="s">
        <v>28</v>
      </c>
      <c r="C262" s="66" t="str" cm="1">
        <f t="array" ref="C262">_xlfn.IFNA(_xlfn.IFS(B262="Starter","Starters &amp; Sides",B262="Sides","Starters &amp; Sides"),B262)</f>
        <v>Drinks</v>
      </c>
      <c r="D262" s="84" t="s">
        <v>494</v>
      </c>
      <c r="E262" s="74"/>
      <c r="F262" s="4"/>
      <c r="G262" s="4"/>
      <c r="H262" s="4">
        <v>4.29</v>
      </c>
      <c r="I262" s="4">
        <v>4.49</v>
      </c>
      <c r="J262" s="4">
        <v>4.49</v>
      </c>
      <c r="K262" s="15">
        <v>4.49</v>
      </c>
      <c r="L262" s="15">
        <v>4.49</v>
      </c>
      <c r="M262" s="15">
        <v>4.49</v>
      </c>
      <c r="N262" s="15">
        <v>4.49</v>
      </c>
      <c r="O262" s="15">
        <v>4.49</v>
      </c>
      <c r="P262" s="14">
        <v>4.49</v>
      </c>
      <c r="Q262" s="349">
        <v>4.79</v>
      </c>
      <c r="R262" s="15" t="str">
        <f t="shared" si="56"/>
        <v>Yes</v>
      </c>
      <c r="S262" s="15" t="str">
        <f t="shared" si="57"/>
        <v>No</v>
      </c>
      <c r="T262" s="221" t="str">
        <f t="shared" si="58"/>
        <v>Yes</v>
      </c>
      <c r="U262" s="223">
        <f t="shared" si="59"/>
        <v>6.6815144766146917E-2</v>
      </c>
      <c r="V262" s="221" t="str">
        <f t="shared" si="60"/>
        <v>Yes</v>
      </c>
      <c r="W262" s="223">
        <f t="shared" si="61"/>
        <v>6.6815144766146917E-2</v>
      </c>
      <c r="X262" s="221" t="str">
        <f t="shared" si="62"/>
        <v>Yes</v>
      </c>
      <c r="Y262" s="223">
        <f t="shared" si="63"/>
        <v>6.6815144766146917E-2</v>
      </c>
      <c r="Z262" s="222" t="str">
        <f t="shared" si="64"/>
        <v>Yes</v>
      </c>
      <c r="AA262" s="68">
        <f t="shared" si="65"/>
        <v>6.6815144766146917E-2</v>
      </c>
      <c r="AB262" s="65" t="str">
        <f t="shared" si="66"/>
        <v>Yes</v>
      </c>
      <c r="AC262" s="68">
        <f t="shared" si="67"/>
        <v>6.6815144766146917E-2</v>
      </c>
      <c r="AD262" s="65" t="str">
        <f t="shared" si="68"/>
        <v>No</v>
      </c>
      <c r="AE262" s="68" t="str">
        <f t="shared" si="69"/>
        <v>N/A</v>
      </c>
      <c r="AF262" s="66"/>
    </row>
    <row r="263" spans="1:32" hidden="1">
      <c r="A263" s="66" t="s">
        <v>8</v>
      </c>
      <c r="B263" s="66" t="s">
        <v>28</v>
      </c>
      <c r="C263" s="66" t="str" cm="1">
        <f t="array" ref="C263">_xlfn.IFNA(_xlfn.IFS(B263="Starter","Starters &amp; Sides",B263="Sides","Starters &amp; Sides"),B263)</f>
        <v>Drinks</v>
      </c>
      <c r="D263" s="84" t="s">
        <v>495</v>
      </c>
      <c r="E263" s="74"/>
      <c r="F263" s="4"/>
      <c r="G263" s="4"/>
      <c r="H263" s="4">
        <v>2.79</v>
      </c>
      <c r="I263" s="4">
        <v>2.99</v>
      </c>
      <c r="J263" s="4">
        <v>2.99</v>
      </c>
      <c r="K263" s="15">
        <v>2.99</v>
      </c>
      <c r="L263" s="15">
        <v>2.99</v>
      </c>
      <c r="M263" s="15">
        <v>2.99</v>
      </c>
      <c r="N263" s="15">
        <v>2.99</v>
      </c>
      <c r="O263" s="15">
        <v>2.99</v>
      </c>
      <c r="P263" s="14">
        <v>2.99</v>
      </c>
      <c r="Q263" s="349">
        <v>3.29</v>
      </c>
      <c r="R263" s="15" t="str">
        <f t="shared" si="56"/>
        <v>Yes</v>
      </c>
      <c r="S263" s="15" t="str">
        <f t="shared" si="57"/>
        <v>No</v>
      </c>
      <c r="T263" s="221" t="str">
        <f t="shared" si="58"/>
        <v>Yes</v>
      </c>
      <c r="U263" s="223">
        <f t="shared" si="59"/>
        <v>0.10033444816053505</v>
      </c>
      <c r="V263" s="221" t="str">
        <f t="shared" si="60"/>
        <v>Yes</v>
      </c>
      <c r="W263" s="223">
        <f t="shared" si="61"/>
        <v>0.10033444816053505</v>
      </c>
      <c r="X263" s="221" t="str">
        <f t="shared" si="62"/>
        <v>Yes</v>
      </c>
      <c r="Y263" s="223">
        <f t="shared" si="63"/>
        <v>0.10033444816053505</v>
      </c>
      <c r="Z263" s="222" t="str">
        <f t="shared" si="64"/>
        <v>Yes</v>
      </c>
      <c r="AA263" s="68">
        <f t="shared" si="65"/>
        <v>0.10033444816053505</v>
      </c>
      <c r="AB263" s="65" t="str">
        <f t="shared" si="66"/>
        <v>Yes</v>
      </c>
      <c r="AC263" s="68">
        <f t="shared" si="67"/>
        <v>0.10033444816053505</v>
      </c>
      <c r="AD263" s="65" t="str">
        <f t="shared" si="68"/>
        <v>No</v>
      </c>
      <c r="AE263" s="68" t="str">
        <f t="shared" si="69"/>
        <v>N/A</v>
      </c>
      <c r="AF263" s="66"/>
    </row>
    <row r="264" spans="1:32" hidden="1">
      <c r="A264" s="66" t="s">
        <v>8</v>
      </c>
      <c r="B264" s="66" t="s">
        <v>28</v>
      </c>
      <c r="C264" s="66" t="str" cm="1">
        <f t="array" ref="C264">_xlfn.IFNA(_xlfn.IFS(B264="Starter","Starters &amp; Sides",B264="Sides","Starters &amp; Sides"),B264)</f>
        <v>Drinks</v>
      </c>
      <c r="D264" s="84" t="s">
        <v>496</v>
      </c>
      <c r="E264" s="74"/>
      <c r="F264" s="4"/>
      <c r="G264" s="4"/>
      <c r="H264" s="4">
        <v>4.29</v>
      </c>
      <c r="I264" s="4">
        <v>4.49</v>
      </c>
      <c r="J264" s="4">
        <v>4.49</v>
      </c>
      <c r="K264" s="15">
        <v>4.49</v>
      </c>
      <c r="L264" s="15">
        <v>4.49</v>
      </c>
      <c r="M264" s="15">
        <v>4.49</v>
      </c>
      <c r="N264" s="15">
        <v>4.49</v>
      </c>
      <c r="O264" s="15">
        <v>4.49</v>
      </c>
      <c r="P264" s="14">
        <v>4.49</v>
      </c>
      <c r="Q264" s="349">
        <v>4.79</v>
      </c>
      <c r="R264" s="15" t="str">
        <f t="shared" si="56"/>
        <v>Yes</v>
      </c>
      <c r="S264" s="15" t="str">
        <f t="shared" si="57"/>
        <v>No</v>
      </c>
      <c r="T264" s="221" t="str">
        <f t="shared" si="58"/>
        <v>Yes</v>
      </c>
      <c r="U264" s="223">
        <f t="shared" si="59"/>
        <v>6.6815144766146917E-2</v>
      </c>
      <c r="V264" s="221" t="str">
        <f t="shared" si="60"/>
        <v>Yes</v>
      </c>
      <c r="W264" s="223">
        <f t="shared" si="61"/>
        <v>6.6815144766146917E-2</v>
      </c>
      <c r="X264" s="221" t="str">
        <f t="shared" si="62"/>
        <v>Yes</v>
      </c>
      <c r="Y264" s="223">
        <f t="shared" si="63"/>
        <v>6.6815144766146917E-2</v>
      </c>
      <c r="Z264" s="222" t="str">
        <f t="shared" si="64"/>
        <v>Yes</v>
      </c>
      <c r="AA264" s="68">
        <f t="shared" si="65"/>
        <v>6.6815144766146917E-2</v>
      </c>
      <c r="AB264" s="65" t="str">
        <f t="shared" si="66"/>
        <v>Yes</v>
      </c>
      <c r="AC264" s="68">
        <f t="shared" si="67"/>
        <v>6.6815144766146917E-2</v>
      </c>
      <c r="AD264" s="65" t="str">
        <f t="shared" si="68"/>
        <v>No</v>
      </c>
      <c r="AE264" s="68" t="str">
        <f t="shared" si="69"/>
        <v>N/A</v>
      </c>
      <c r="AF264" s="66"/>
    </row>
    <row r="265" spans="1:32" hidden="1">
      <c r="A265" s="66" t="s">
        <v>8</v>
      </c>
      <c r="B265" s="66" t="s">
        <v>28</v>
      </c>
      <c r="C265" s="66" t="str" cm="1">
        <f t="array" ref="C265">_xlfn.IFNA(_xlfn.IFS(B265="Starter","Starters &amp; Sides",B265="Sides","Starters &amp; Sides"),B265)</f>
        <v>Drinks</v>
      </c>
      <c r="D265" s="84" t="s">
        <v>497</v>
      </c>
      <c r="E265" s="74"/>
      <c r="F265" s="4"/>
      <c r="G265" s="4"/>
      <c r="H265" s="4"/>
      <c r="I265" s="4">
        <f>AVERAGE(6.99,8.59,23.49)</f>
        <v>13.023333333333333</v>
      </c>
      <c r="J265" s="4"/>
      <c r="K265" s="15"/>
      <c r="L265" s="4"/>
      <c r="M265" s="4"/>
      <c r="N265" s="4"/>
      <c r="O265" s="15"/>
      <c r="P265" s="14"/>
      <c r="Q265" s="349"/>
      <c r="R265" s="15" t="str">
        <f t="shared" si="56"/>
        <v>No</v>
      </c>
      <c r="S265" s="15" t="str">
        <f t="shared" si="57"/>
        <v>No</v>
      </c>
      <c r="T265" s="221" t="str">
        <f t="shared" si="58"/>
        <v>No</v>
      </c>
      <c r="U265" s="223" t="str">
        <f t="shared" si="59"/>
        <v>N/A</v>
      </c>
      <c r="V265" s="221" t="str">
        <f t="shared" si="60"/>
        <v>No</v>
      </c>
      <c r="W265" s="223" t="str">
        <f t="shared" si="61"/>
        <v>N/A</v>
      </c>
      <c r="X265" s="221" t="str">
        <f t="shared" si="62"/>
        <v>No</v>
      </c>
      <c r="Y265" s="223" t="str">
        <f t="shared" si="63"/>
        <v>N/A</v>
      </c>
      <c r="Z265" s="222" t="str">
        <f t="shared" si="64"/>
        <v>No</v>
      </c>
      <c r="AA265" s="68" t="str">
        <f t="shared" si="65"/>
        <v>N/A</v>
      </c>
      <c r="AB265" s="65" t="str">
        <f t="shared" si="66"/>
        <v>No</v>
      </c>
      <c r="AC265" s="68" t="str">
        <f t="shared" si="67"/>
        <v>N/A</v>
      </c>
      <c r="AD265" s="65" t="str">
        <f t="shared" si="68"/>
        <v>No</v>
      </c>
      <c r="AE265" s="68" t="str">
        <f t="shared" si="69"/>
        <v>N/A</v>
      </c>
      <c r="AF265" s="66"/>
    </row>
    <row r="266" spans="1:32" hidden="1">
      <c r="A266" s="66" t="s">
        <v>8</v>
      </c>
      <c r="B266" s="66" t="s">
        <v>28</v>
      </c>
      <c r="C266" s="66" t="str" cm="1">
        <f t="array" ref="C266">_xlfn.IFNA(_xlfn.IFS(B266="Starter","Starters &amp; Sides",B266="Sides","Starters &amp; Sides"),B266)</f>
        <v>Drinks</v>
      </c>
      <c r="D266" s="84" t="s">
        <v>498</v>
      </c>
      <c r="E266" s="74">
        <v>5.29</v>
      </c>
      <c r="F266" s="4">
        <v>5.49</v>
      </c>
      <c r="G266" s="4">
        <v>5.49</v>
      </c>
      <c r="H266" s="4">
        <v>5.59</v>
      </c>
      <c r="I266" s="4"/>
      <c r="J266" s="4"/>
      <c r="K266" s="15"/>
      <c r="L266" s="4"/>
      <c r="M266" s="4"/>
      <c r="N266" s="4"/>
      <c r="O266" s="15"/>
      <c r="P266" s="14"/>
      <c r="Q266" s="349"/>
      <c r="R266" s="15" t="str">
        <f t="shared" si="56"/>
        <v>No</v>
      </c>
      <c r="S266" s="15" t="str">
        <f t="shared" si="57"/>
        <v>No</v>
      </c>
      <c r="T266" s="221" t="str">
        <f t="shared" si="58"/>
        <v>No</v>
      </c>
      <c r="U266" s="223" t="str">
        <f t="shared" si="59"/>
        <v>N/A</v>
      </c>
      <c r="V266" s="221" t="str">
        <f t="shared" si="60"/>
        <v>No</v>
      </c>
      <c r="W266" s="223" t="str">
        <f t="shared" si="61"/>
        <v>N/A</v>
      </c>
      <c r="X266" s="221" t="str">
        <f t="shared" si="62"/>
        <v>No</v>
      </c>
      <c r="Y266" s="223" t="str">
        <f t="shared" si="63"/>
        <v>N/A</v>
      </c>
      <c r="Z266" s="222" t="str">
        <f t="shared" si="64"/>
        <v>No</v>
      </c>
      <c r="AA266" s="68" t="str">
        <f t="shared" si="65"/>
        <v>N/A</v>
      </c>
      <c r="AB266" s="65" t="str">
        <f t="shared" si="66"/>
        <v>No</v>
      </c>
      <c r="AC266" s="68" t="str">
        <f t="shared" si="67"/>
        <v>N/A</v>
      </c>
      <c r="AD266" s="65" t="str">
        <f t="shared" si="68"/>
        <v>No</v>
      </c>
      <c r="AE266" s="68" t="str">
        <f t="shared" si="69"/>
        <v>N/A</v>
      </c>
      <c r="AF266" s="66"/>
    </row>
    <row r="267" spans="1:32" hidden="1">
      <c r="A267" s="66" t="s">
        <v>8</v>
      </c>
      <c r="B267" s="66" t="s">
        <v>28</v>
      </c>
      <c r="C267" s="66" t="str" cm="1">
        <f t="array" ref="C267">_xlfn.IFNA(_xlfn.IFS(B267="Starter","Starters &amp; Sides",B267="Sides","Starters &amp; Sides"),B267)</f>
        <v>Drinks</v>
      </c>
      <c r="D267" s="84" t="s">
        <v>499</v>
      </c>
      <c r="E267" s="74">
        <v>5.29</v>
      </c>
      <c r="F267" s="4">
        <v>5.29</v>
      </c>
      <c r="G267" s="4">
        <v>5.29</v>
      </c>
      <c r="H267" s="4">
        <v>5.59</v>
      </c>
      <c r="I267" s="4">
        <v>5.59</v>
      </c>
      <c r="J267" s="4"/>
      <c r="K267" s="15"/>
      <c r="L267" s="4"/>
      <c r="M267" s="4"/>
      <c r="N267" s="4"/>
      <c r="O267" s="15"/>
      <c r="P267" s="14"/>
      <c r="Q267" s="349"/>
      <c r="R267" s="15" t="str">
        <f t="shared" si="56"/>
        <v>No</v>
      </c>
      <c r="S267" s="15" t="str">
        <f t="shared" si="57"/>
        <v>No</v>
      </c>
      <c r="T267" s="221" t="str">
        <f t="shared" si="58"/>
        <v>No</v>
      </c>
      <c r="U267" s="223" t="str">
        <f t="shared" si="59"/>
        <v>N/A</v>
      </c>
      <c r="V267" s="221" t="str">
        <f t="shared" si="60"/>
        <v>No</v>
      </c>
      <c r="W267" s="223" t="str">
        <f t="shared" si="61"/>
        <v>N/A</v>
      </c>
      <c r="X267" s="221" t="str">
        <f t="shared" si="62"/>
        <v>No</v>
      </c>
      <c r="Y267" s="223" t="str">
        <f t="shared" si="63"/>
        <v>N/A</v>
      </c>
      <c r="Z267" s="222" t="str">
        <f t="shared" si="64"/>
        <v>No</v>
      </c>
      <c r="AA267" s="68" t="str">
        <f t="shared" si="65"/>
        <v>N/A</v>
      </c>
      <c r="AB267" s="65" t="str">
        <f t="shared" si="66"/>
        <v>No</v>
      </c>
      <c r="AC267" s="68" t="str">
        <f t="shared" si="67"/>
        <v>N/A</v>
      </c>
      <c r="AD267" s="65" t="str">
        <f t="shared" si="68"/>
        <v>No</v>
      </c>
      <c r="AE267" s="68" t="str">
        <f t="shared" si="69"/>
        <v>N/A</v>
      </c>
      <c r="AF267" s="66"/>
    </row>
    <row r="268" spans="1:32" hidden="1">
      <c r="A268" s="66" t="s">
        <v>8</v>
      </c>
      <c r="B268" s="66" t="s">
        <v>28</v>
      </c>
      <c r="C268" s="66" t="str" cm="1">
        <f t="array" ref="C268">_xlfn.IFNA(_xlfn.IFS(B268="Starter","Starters &amp; Sides",B268="Sides","Starters &amp; Sides"),B268)</f>
        <v>Drinks</v>
      </c>
      <c r="D268" s="84" t="s">
        <v>500</v>
      </c>
      <c r="E268" s="74">
        <v>4.49</v>
      </c>
      <c r="F268" s="4">
        <v>4.49</v>
      </c>
      <c r="G268" s="4">
        <v>4.49</v>
      </c>
      <c r="H268" s="4">
        <v>4.59</v>
      </c>
      <c r="I268" s="4">
        <v>4.59</v>
      </c>
      <c r="J268" s="4"/>
      <c r="K268" s="15"/>
      <c r="L268" s="4"/>
      <c r="M268" s="4"/>
      <c r="N268" s="4"/>
      <c r="O268" s="15"/>
      <c r="P268" s="14"/>
      <c r="Q268" s="349"/>
      <c r="R268" s="15" t="str">
        <f t="shared" si="56"/>
        <v>No</v>
      </c>
      <c r="S268" s="15" t="str">
        <f t="shared" si="57"/>
        <v>No</v>
      </c>
      <c r="T268" s="221" t="str">
        <f t="shared" si="58"/>
        <v>No</v>
      </c>
      <c r="U268" s="223" t="str">
        <f t="shared" si="59"/>
        <v>N/A</v>
      </c>
      <c r="V268" s="221" t="str">
        <f t="shared" si="60"/>
        <v>No</v>
      </c>
      <c r="W268" s="223" t="str">
        <f t="shared" si="61"/>
        <v>N/A</v>
      </c>
      <c r="X268" s="221" t="str">
        <f t="shared" si="62"/>
        <v>No</v>
      </c>
      <c r="Y268" s="223" t="str">
        <f t="shared" si="63"/>
        <v>N/A</v>
      </c>
      <c r="Z268" s="222" t="str">
        <f t="shared" si="64"/>
        <v>No</v>
      </c>
      <c r="AA268" s="68" t="str">
        <f t="shared" si="65"/>
        <v>N/A</v>
      </c>
      <c r="AB268" s="65" t="str">
        <f t="shared" si="66"/>
        <v>No</v>
      </c>
      <c r="AC268" s="68" t="str">
        <f t="shared" si="67"/>
        <v>N/A</v>
      </c>
      <c r="AD268" s="65" t="str">
        <f t="shared" si="68"/>
        <v>No</v>
      </c>
      <c r="AE268" s="68" t="str">
        <f t="shared" si="69"/>
        <v>N/A</v>
      </c>
      <c r="AF268" s="66"/>
    </row>
    <row r="269" spans="1:32" hidden="1">
      <c r="A269" s="66" t="s">
        <v>8</v>
      </c>
      <c r="B269" s="66" t="s">
        <v>28</v>
      </c>
      <c r="C269" s="66" t="str" cm="1">
        <f t="array" ref="C269">_xlfn.IFNA(_xlfn.IFS(B269="Starter","Starters &amp; Sides",B269="Sides","Starters &amp; Sides"),B269)</f>
        <v>Drinks</v>
      </c>
      <c r="D269" s="84" t="s">
        <v>501</v>
      </c>
      <c r="E269" s="74">
        <v>4.99</v>
      </c>
      <c r="F269" s="4">
        <v>4.99</v>
      </c>
      <c r="G269" s="4">
        <v>4.99</v>
      </c>
      <c r="H269" s="4">
        <v>4.99</v>
      </c>
      <c r="I269" s="4">
        <v>4.99</v>
      </c>
      <c r="J269" s="4">
        <v>4.99</v>
      </c>
      <c r="K269" s="15">
        <v>4.99</v>
      </c>
      <c r="L269" s="4">
        <v>4.99</v>
      </c>
      <c r="M269" s="4"/>
      <c r="N269" s="4"/>
      <c r="O269" s="15">
        <v>5.79</v>
      </c>
      <c r="P269" s="14">
        <v>5.79</v>
      </c>
      <c r="Q269" s="349">
        <v>5.89</v>
      </c>
      <c r="R269" s="15" t="str">
        <f t="shared" si="56"/>
        <v>Yes</v>
      </c>
      <c r="S269" s="15" t="str">
        <f t="shared" si="57"/>
        <v>No</v>
      </c>
      <c r="T269" s="221" t="str">
        <f t="shared" si="58"/>
        <v>Yes</v>
      </c>
      <c r="U269" s="223">
        <f t="shared" si="59"/>
        <v>1.7271157167530138E-2</v>
      </c>
      <c r="V269" s="221" t="str">
        <f t="shared" si="60"/>
        <v>Yes</v>
      </c>
      <c r="W269" s="223">
        <f t="shared" si="61"/>
        <v>1.7271157167530138E-2</v>
      </c>
      <c r="X269" s="221" t="str">
        <f t="shared" si="62"/>
        <v>No</v>
      </c>
      <c r="Y269" s="223" t="str">
        <f t="shared" si="63"/>
        <v>N/A</v>
      </c>
      <c r="Z269" s="222" t="str">
        <f t="shared" si="64"/>
        <v>No</v>
      </c>
      <c r="AA269" s="68" t="str">
        <f t="shared" si="65"/>
        <v>N/A</v>
      </c>
      <c r="AB269" s="65" t="str">
        <f t="shared" si="66"/>
        <v>No</v>
      </c>
      <c r="AC269" s="68" t="str">
        <f t="shared" si="67"/>
        <v>N/A</v>
      </c>
      <c r="AD269" s="65" t="str">
        <f t="shared" si="68"/>
        <v>No</v>
      </c>
      <c r="AE269" s="68" t="str">
        <f t="shared" si="69"/>
        <v>N/A</v>
      </c>
      <c r="AF269" s="66"/>
    </row>
    <row r="270" spans="1:32" hidden="1">
      <c r="A270" s="66" t="s">
        <v>8</v>
      </c>
      <c r="B270" s="66" t="s">
        <v>28</v>
      </c>
      <c r="C270" s="66" t="str" cm="1">
        <f t="array" ref="C270">_xlfn.IFNA(_xlfn.IFS(B270="Starter","Starters &amp; Sides",B270="Sides","Starters &amp; Sides"),B270)</f>
        <v>Drinks</v>
      </c>
      <c r="D270" s="84" t="s">
        <v>502</v>
      </c>
      <c r="E270" s="74"/>
      <c r="F270" s="4"/>
      <c r="G270" s="4"/>
      <c r="H270" s="4"/>
      <c r="I270" s="4">
        <v>5.79</v>
      </c>
      <c r="J270" s="4">
        <v>5.79</v>
      </c>
      <c r="K270" s="15">
        <v>5.79</v>
      </c>
      <c r="L270" s="15">
        <v>5.79</v>
      </c>
      <c r="M270" s="15">
        <v>6.49</v>
      </c>
      <c r="N270" s="15">
        <v>6.59</v>
      </c>
      <c r="O270" s="15"/>
      <c r="P270" s="14"/>
      <c r="Q270" s="349"/>
      <c r="R270" s="15" t="str">
        <f t="shared" si="56"/>
        <v>No</v>
      </c>
      <c r="S270" s="15" t="str">
        <f t="shared" si="57"/>
        <v>No</v>
      </c>
      <c r="T270" s="221" t="str">
        <f t="shared" si="58"/>
        <v>No</v>
      </c>
      <c r="U270" s="223" t="str">
        <f t="shared" si="59"/>
        <v>N/A</v>
      </c>
      <c r="V270" s="221" t="str">
        <f t="shared" si="60"/>
        <v>No</v>
      </c>
      <c r="W270" s="223" t="str">
        <f t="shared" si="61"/>
        <v>N/A</v>
      </c>
      <c r="X270" s="221" t="str">
        <f t="shared" si="62"/>
        <v>No</v>
      </c>
      <c r="Y270" s="223" t="str">
        <f t="shared" si="63"/>
        <v>N/A</v>
      </c>
      <c r="Z270" s="222" t="str">
        <f t="shared" si="64"/>
        <v>No</v>
      </c>
      <c r="AA270" s="68" t="str">
        <f t="shared" si="65"/>
        <v>N/A</v>
      </c>
      <c r="AB270" s="65" t="str">
        <f t="shared" si="66"/>
        <v>No</v>
      </c>
      <c r="AC270" s="68" t="str">
        <f t="shared" si="67"/>
        <v>N/A</v>
      </c>
      <c r="AD270" s="65" t="str">
        <f t="shared" si="68"/>
        <v>No</v>
      </c>
      <c r="AE270" s="68" t="str">
        <f t="shared" si="69"/>
        <v>N/A</v>
      </c>
      <c r="AF270" s="66"/>
    </row>
    <row r="271" spans="1:32" hidden="1">
      <c r="A271" s="66" t="s">
        <v>8</v>
      </c>
      <c r="B271" s="66" t="s">
        <v>28</v>
      </c>
      <c r="C271" s="66" t="str" cm="1">
        <f t="array" ref="C271">_xlfn.IFNA(_xlfn.IFS(B271="Starter","Starters &amp; Sides",B271="Sides","Starters &amp; Sides"),B271)</f>
        <v>Drinks</v>
      </c>
      <c r="D271" s="84" t="s">
        <v>503</v>
      </c>
      <c r="E271" s="74"/>
      <c r="F271" s="4"/>
      <c r="G271" s="4"/>
      <c r="H271" s="4"/>
      <c r="I271" s="4"/>
      <c r="J271" s="4">
        <v>5.29</v>
      </c>
      <c r="K271" s="15">
        <v>5.29</v>
      </c>
      <c r="L271" s="15">
        <v>5.29</v>
      </c>
      <c r="M271" s="15">
        <v>5.49</v>
      </c>
      <c r="N271" s="15">
        <v>5.59</v>
      </c>
      <c r="O271" s="15"/>
      <c r="P271" s="14"/>
      <c r="Q271" s="349"/>
      <c r="R271" s="15" t="str">
        <f t="shared" si="56"/>
        <v>No</v>
      </c>
      <c r="S271" s="15" t="str">
        <f t="shared" si="57"/>
        <v>No</v>
      </c>
      <c r="T271" s="221" t="str">
        <f t="shared" si="58"/>
        <v>No</v>
      </c>
      <c r="U271" s="223" t="str">
        <f t="shared" si="59"/>
        <v>N/A</v>
      </c>
      <c r="V271" s="221" t="str">
        <f t="shared" si="60"/>
        <v>No</v>
      </c>
      <c r="W271" s="223" t="str">
        <f t="shared" si="61"/>
        <v>N/A</v>
      </c>
      <c r="X271" s="221" t="str">
        <f t="shared" si="62"/>
        <v>No</v>
      </c>
      <c r="Y271" s="223" t="str">
        <f t="shared" si="63"/>
        <v>N/A</v>
      </c>
      <c r="Z271" s="222" t="str">
        <f t="shared" si="64"/>
        <v>No</v>
      </c>
      <c r="AA271" s="68" t="str">
        <f t="shared" si="65"/>
        <v>N/A</v>
      </c>
      <c r="AB271" s="65" t="str">
        <f t="shared" si="66"/>
        <v>No</v>
      </c>
      <c r="AC271" s="68" t="str">
        <f t="shared" si="67"/>
        <v>N/A</v>
      </c>
      <c r="AD271" s="65" t="str">
        <f t="shared" si="68"/>
        <v>No</v>
      </c>
      <c r="AE271" s="68" t="str">
        <f t="shared" si="69"/>
        <v>N/A</v>
      </c>
      <c r="AF271" s="66"/>
    </row>
    <row r="272" spans="1:32" hidden="1">
      <c r="A272" s="66" t="s">
        <v>8</v>
      </c>
      <c r="B272" s="66" t="s">
        <v>28</v>
      </c>
      <c r="C272" s="66" t="str" cm="1">
        <f t="array" ref="C272">_xlfn.IFNA(_xlfn.IFS(B272="Starter","Starters &amp; Sides",B272="Sides","Starters &amp; Sides"),B272)</f>
        <v>Drinks</v>
      </c>
      <c r="D272" s="84" t="s">
        <v>504</v>
      </c>
      <c r="E272" s="74">
        <v>3.99</v>
      </c>
      <c r="F272" s="4">
        <v>4.29</v>
      </c>
      <c r="G272" s="4">
        <v>4.29</v>
      </c>
      <c r="H272" s="4">
        <v>4.29</v>
      </c>
      <c r="I272" s="4">
        <v>4.29</v>
      </c>
      <c r="J272" s="4">
        <v>4.29</v>
      </c>
      <c r="K272" s="15">
        <v>4.29</v>
      </c>
      <c r="L272" s="15">
        <v>4.29</v>
      </c>
      <c r="M272" s="15"/>
      <c r="N272" s="15"/>
      <c r="O272" s="15"/>
      <c r="P272" s="14"/>
      <c r="Q272" s="349"/>
      <c r="R272" s="15" t="str">
        <f t="shared" si="56"/>
        <v>No</v>
      </c>
      <c r="S272" s="15" t="str">
        <f t="shared" si="57"/>
        <v>No</v>
      </c>
      <c r="T272" s="221" t="str">
        <f t="shared" si="58"/>
        <v>No</v>
      </c>
      <c r="U272" s="223" t="str">
        <f t="shared" si="59"/>
        <v>N/A</v>
      </c>
      <c r="V272" s="221" t="str">
        <f t="shared" si="60"/>
        <v>No</v>
      </c>
      <c r="W272" s="223" t="str">
        <f t="shared" si="61"/>
        <v>N/A</v>
      </c>
      <c r="X272" s="221" t="str">
        <f t="shared" si="62"/>
        <v>No</v>
      </c>
      <c r="Y272" s="223" t="str">
        <f t="shared" si="63"/>
        <v>N/A</v>
      </c>
      <c r="Z272" s="222" t="str">
        <f t="shared" si="64"/>
        <v>No</v>
      </c>
      <c r="AA272" s="68" t="str">
        <f t="shared" si="65"/>
        <v>N/A</v>
      </c>
      <c r="AB272" s="65" t="str">
        <f t="shared" si="66"/>
        <v>No</v>
      </c>
      <c r="AC272" s="68" t="str">
        <f t="shared" si="67"/>
        <v>N/A</v>
      </c>
      <c r="AD272" s="65" t="str">
        <f t="shared" si="68"/>
        <v>No</v>
      </c>
      <c r="AE272" s="68" t="str">
        <f t="shared" si="69"/>
        <v>N/A</v>
      </c>
      <c r="AF272" s="66"/>
    </row>
    <row r="273" spans="1:32" hidden="1">
      <c r="A273" s="66" t="s">
        <v>8</v>
      </c>
      <c r="B273" s="66" t="s">
        <v>28</v>
      </c>
      <c r="C273" s="66" t="str" cm="1">
        <f t="array" ref="C273">_xlfn.IFNA(_xlfn.IFS(B273="Starter","Starters &amp; Sides",B273="Sides","Starters &amp; Sides"),B273)</f>
        <v>Drinks</v>
      </c>
      <c r="D273" s="84" t="s">
        <v>505</v>
      </c>
      <c r="E273" s="74">
        <v>5.29</v>
      </c>
      <c r="F273" s="4">
        <v>5.29</v>
      </c>
      <c r="G273" s="4">
        <v>5.29</v>
      </c>
      <c r="H273" s="4">
        <v>5.59</v>
      </c>
      <c r="I273" s="4"/>
      <c r="J273" s="4"/>
      <c r="K273" s="15"/>
      <c r="L273" s="4"/>
      <c r="M273" s="4"/>
      <c r="N273" s="4"/>
      <c r="O273" s="15"/>
      <c r="P273" s="14"/>
      <c r="Q273" s="349"/>
      <c r="R273" s="15" t="str">
        <f t="shared" si="56"/>
        <v>No</v>
      </c>
      <c r="S273" s="15" t="str">
        <f t="shared" si="57"/>
        <v>No</v>
      </c>
      <c r="T273" s="221" t="str">
        <f t="shared" si="58"/>
        <v>No</v>
      </c>
      <c r="U273" s="223" t="str">
        <f t="shared" si="59"/>
        <v>N/A</v>
      </c>
      <c r="V273" s="221" t="str">
        <f t="shared" si="60"/>
        <v>No</v>
      </c>
      <c r="W273" s="223" t="str">
        <f t="shared" si="61"/>
        <v>N/A</v>
      </c>
      <c r="X273" s="221" t="str">
        <f t="shared" si="62"/>
        <v>No</v>
      </c>
      <c r="Y273" s="223" t="str">
        <f t="shared" si="63"/>
        <v>N/A</v>
      </c>
      <c r="Z273" s="222" t="str">
        <f t="shared" si="64"/>
        <v>No</v>
      </c>
      <c r="AA273" s="68" t="str">
        <f t="shared" si="65"/>
        <v>N/A</v>
      </c>
      <c r="AB273" s="65" t="str">
        <f t="shared" si="66"/>
        <v>No</v>
      </c>
      <c r="AC273" s="68" t="str">
        <f t="shared" si="67"/>
        <v>N/A</v>
      </c>
      <c r="AD273" s="65" t="str">
        <f t="shared" si="68"/>
        <v>No</v>
      </c>
      <c r="AE273" s="68" t="str">
        <f t="shared" si="69"/>
        <v>N/A</v>
      </c>
      <c r="AF273" s="66"/>
    </row>
    <row r="274" spans="1:32" hidden="1">
      <c r="A274" s="66" t="s">
        <v>8</v>
      </c>
      <c r="B274" s="66" t="s">
        <v>28</v>
      </c>
      <c r="C274" s="66" t="str" cm="1">
        <f t="array" ref="C274">_xlfn.IFNA(_xlfn.IFS(B274="Starter","Starters &amp; Sides",B274="Sides","Starters &amp; Sides"),B274)</f>
        <v>Drinks</v>
      </c>
      <c r="D274" s="84" t="s">
        <v>506</v>
      </c>
      <c r="E274" s="74"/>
      <c r="F274" s="4"/>
      <c r="G274" s="4"/>
      <c r="H274" s="4"/>
      <c r="I274" s="4"/>
      <c r="J274" s="4">
        <v>4.99</v>
      </c>
      <c r="K274" s="15">
        <v>4.99</v>
      </c>
      <c r="L274" s="15">
        <v>4.99</v>
      </c>
      <c r="M274" s="15">
        <v>5.29</v>
      </c>
      <c r="N274" s="15">
        <v>5.39</v>
      </c>
      <c r="O274" s="15"/>
      <c r="P274" s="14"/>
      <c r="Q274" s="349"/>
      <c r="R274" s="15" t="str">
        <f t="shared" si="56"/>
        <v>No</v>
      </c>
      <c r="S274" s="15" t="str">
        <f t="shared" si="57"/>
        <v>No</v>
      </c>
      <c r="T274" s="221" t="str">
        <f t="shared" si="58"/>
        <v>No</v>
      </c>
      <c r="U274" s="223" t="str">
        <f t="shared" si="59"/>
        <v>N/A</v>
      </c>
      <c r="V274" s="221" t="str">
        <f t="shared" si="60"/>
        <v>No</v>
      </c>
      <c r="W274" s="223" t="str">
        <f t="shared" si="61"/>
        <v>N/A</v>
      </c>
      <c r="X274" s="221" t="str">
        <f t="shared" si="62"/>
        <v>No</v>
      </c>
      <c r="Y274" s="223" t="str">
        <f t="shared" si="63"/>
        <v>N/A</v>
      </c>
      <c r="Z274" s="222" t="str">
        <f t="shared" si="64"/>
        <v>No</v>
      </c>
      <c r="AA274" s="68" t="str">
        <f t="shared" si="65"/>
        <v>N/A</v>
      </c>
      <c r="AB274" s="65" t="str">
        <f t="shared" si="66"/>
        <v>No</v>
      </c>
      <c r="AC274" s="68" t="str">
        <f t="shared" si="67"/>
        <v>N/A</v>
      </c>
      <c r="AD274" s="65" t="str">
        <f t="shared" si="68"/>
        <v>No</v>
      </c>
      <c r="AE274" s="68" t="str">
        <f t="shared" si="69"/>
        <v>N/A</v>
      </c>
      <c r="AF274" s="66"/>
    </row>
    <row r="275" spans="1:32" hidden="1">
      <c r="A275" s="66" t="s">
        <v>8</v>
      </c>
      <c r="B275" s="66" t="s">
        <v>28</v>
      </c>
      <c r="C275" s="66" t="str" cm="1">
        <f t="array" ref="C275">_xlfn.IFNA(_xlfn.IFS(B275="Starter","Starters &amp; Sides",B275="Sides","Starters &amp; Sides"),B275)</f>
        <v>Drinks</v>
      </c>
      <c r="D275" s="84" t="s">
        <v>507</v>
      </c>
      <c r="E275" s="74"/>
      <c r="F275" s="4"/>
      <c r="G275" s="4"/>
      <c r="H275" s="4"/>
      <c r="I275" s="4"/>
      <c r="J275" s="4"/>
      <c r="K275" s="15"/>
      <c r="L275" s="15"/>
      <c r="M275" s="15">
        <v>5.29</v>
      </c>
      <c r="N275" s="15">
        <v>5.39</v>
      </c>
      <c r="O275" s="15"/>
      <c r="P275" s="14"/>
      <c r="Q275" s="349"/>
      <c r="R275" s="15" t="str">
        <f t="shared" si="56"/>
        <v>No</v>
      </c>
      <c r="S275" s="15" t="str">
        <f t="shared" si="57"/>
        <v>No</v>
      </c>
      <c r="T275" s="221" t="str">
        <f t="shared" si="58"/>
        <v>No</v>
      </c>
      <c r="U275" s="223" t="str">
        <f t="shared" si="59"/>
        <v>N/A</v>
      </c>
      <c r="V275" s="221" t="str">
        <f t="shared" si="60"/>
        <v>No</v>
      </c>
      <c r="W275" s="223" t="str">
        <f t="shared" si="61"/>
        <v>N/A</v>
      </c>
      <c r="X275" s="221" t="str">
        <f t="shared" si="62"/>
        <v>No</v>
      </c>
      <c r="Y275" s="223" t="str">
        <f t="shared" si="63"/>
        <v>N/A</v>
      </c>
      <c r="Z275" s="222" t="str">
        <f t="shared" si="64"/>
        <v>No</v>
      </c>
      <c r="AA275" s="68" t="str">
        <f t="shared" si="65"/>
        <v>N/A</v>
      </c>
      <c r="AB275" s="65" t="str">
        <f t="shared" si="66"/>
        <v>No</v>
      </c>
      <c r="AC275" s="68" t="str">
        <f t="shared" si="67"/>
        <v>N/A</v>
      </c>
      <c r="AD275" s="65" t="str">
        <f t="shared" si="68"/>
        <v>No</v>
      </c>
      <c r="AE275" s="68" t="str">
        <f t="shared" si="69"/>
        <v>N/A</v>
      </c>
      <c r="AF275" s="66"/>
    </row>
    <row r="276" spans="1:32" hidden="1">
      <c r="A276" s="66" t="s">
        <v>8</v>
      </c>
      <c r="B276" s="66" t="s">
        <v>28</v>
      </c>
      <c r="C276" s="66" t="str" cm="1">
        <f t="array" ref="C276">_xlfn.IFNA(_xlfn.IFS(B276="Starter","Starters &amp; Sides",B276="Sides","Starters &amp; Sides"),B276)</f>
        <v>Drinks</v>
      </c>
      <c r="D276" s="84" t="s">
        <v>508</v>
      </c>
      <c r="E276" s="74"/>
      <c r="F276" s="4"/>
      <c r="G276" s="4"/>
      <c r="H276" s="4"/>
      <c r="I276" s="4"/>
      <c r="J276" s="4">
        <v>5.49</v>
      </c>
      <c r="K276" s="15">
        <v>5.49</v>
      </c>
      <c r="L276" s="15">
        <v>5.49</v>
      </c>
      <c r="M276" s="15">
        <v>5.79</v>
      </c>
      <c r="N276" s="15">
        <v>5.89</v>
      </c>
      <c r="O276" s="15"/>
      <c r="P276" s="14"/>
      <c r="Q276" s="349"/>
      <c r="R276" s="15" t="str">
        <f t="shared" si="56"/>
        <v>No</v>
      </c>
      <c r="S276" s="15" t="str">
        <f t="shared" si="57"/>
        <v>No</v>
      </c>
      <c r="T276" s="221" t="str">
        <f t="shared" si="58"/>
        <v>No</v>
      </c>
      <c r="U276" s="223" t="str">
        <f t="shared" si="59"/>
        <v>N/A</v>
      </c>
      <c r="V276" s="221" t="str">
        <f t="shared" si="60"/>
        <v>No</v>
      </c>
      <c r="W276" s="223" t="str">
        <f t="shared" si="61"/>
        <v>N/A</v>
      </c>
      <c r="X276" s="221" t="str">
        <f t="shared" si="62"/>
        <v>No</v>
      </c>
      <c r="Y276" s="223" t="str">
        <f t="shared" si="63"/>
        <v>N/A</v>
      </c>
      <c r="Z276" s="222" t="str">
        <f t="shared" si="64"/>
        <v>No</v>
      </c>
      <c r="AA276" s="68" t="str">
        <f t="shared" si="65"/>
        <v>N/A</v>
      </c>
      <c r="AB276" s="65" t="str">
        <f t="shared" si="66"/>
        <v>No</v>
      </c>
      <c r="AC276" s="68" t="str">
        <f t="shared" si="67"/>
        <v>N/A</v>
      </c>
      <c r="AD276" s="65" t="str">
        <f t="shared" si="68"/>
        <v>No</v>
      </c>
      <c r="AE276" s="68" t="str">
        <f t="shared" si="69"/>
        <v>N/A</v>
      </c>
      <c r="AF276" s="66"/>
    </row>
    <row r="277" spans="1:32" hidden="1">
      <c r="A277" s="66" t="s">
        <v>8</v>
      </c>
      <c r="B277" s="66" t="s">
        <v>28</v>
      </c>
      <c r="C277" s="66" t="str" cm="1">
        <f t="array" ref="C277">_xlfn.IFNA(_xlfn.IFS(B277="Starter","Starters &amp; Sides",B277="Sides","Starters &amp; Sides"),B277)</f>
        <v>Drinks</v>
      </c>
      <c r="D277" s="84" t="s">
        <v>509</v>
      </c>
      <c r="E277" s="74"/>
      <c r="F277" s="4"/>
      <c r="G277" s="4"/>
      <c r="H277" s="4"/>
      <c r="I277" s="4"/>
      <c r="J277" s="4">
        <v>5.79</v>
      </c>
      <c r="K277" s="15">
        <v>5.79</v>
      </c>
      <c r="L277" s="15">
        <v>5.79</v>
      </c>
      <c r="M277" s="15">
        <v>5.99</v>
      </c>
      <c r="N277" s="15">
        <v>6.09</v>
      </c>
      <c r="O277" s="15"/>
      <c r="P277" s="14"/>
      <c r="Q277" s="349"/>
      <c r="R277" s="15" t="str">
        <f t="shared" si="56"/>
        <v>No</v>
      </c>
      <c r="S277" s="15" t="str">
        <f t="shared" si="57"/>
        <v>No</v>
      </c>
      <c r="T277" s="221" t="str">
        <f t="shared" si="58"/>
        <v>No</v>
      </c>
      <c r="U277" s="223" t="str">
        <f t="shared" si="59"/>
        <v>N/A</v>
      </c>
      <c r="V277" s="221" t="str">
        <f t="shared" si="60"/>
        <v>No</v>
      </c>
      <c r="W277" s="223" t="str">
        <f t="shared" si="61"/>
        <v>N/A</v>
      </c>
      <c r="X277" s="221" t="str">
        <f t="shared" si="62"/>
        <v>No</v>
      </c>
      <c r="Y277" s="223" t="str">
        <f t="shared" si="63"/>
        <v>N/A</v>
      </c>
      <c r="Z277" s="222" t="str">
        <f t="shared" si="64"/>
        <v>No</v>
      </c>
      <c r="AA277" s="68" t="str">
        <f t="shared" si="65"/>
        <v>N/A</v>
      </c>
      <c r="AB277" s="65" t="str">
        <f t="shared" si="66"/>
        <v>No</v>
      </c>
      <c r="AC277" s="68" t="str">
        <f t="shared" si="67"/>
        <v>N/A</v>
      </c>
      <c r="AD277" s="65" t="str">
        <f t="shared" si="68"/>
        <v>No</v>
      </c>
      <c r="AE277" s="68" t="str">
        <f t="shared" si="69"/>
        <v>N/A</v>
      </c>
      <c r="AF277" s="66"/>
    </row>
    <row r="278" spans="1:32" hidden="1">
      <c r="A278" s="66" t="s">
        <v>8</v>
      </c>
      <c r="B278" s="66" t="s">
        <v>28</v>
      </c>
      <c r="C278" s="66" t="str" cm="1">
        <f t="array" ref="C278">_xlfn.IFNA(_xlfn.IFS(B278="Starter","Starters &amp; Sides",B278="Sides","Starters &amp; Sides"),B278)</f>
        <v>Drinks</v>
      </c>
      <c r="D278" s="84" t="s">
        <v>510</v>
      </c>
      <c r="E278" s="74"/>
      <c r="F278" s="4"/>
      <c r="G278" s="4"/>
      <c r="H278" s="4"/>
      <c r="I278" s="4"/>
      <c r="J278" s="4"/>
      <c r="K278" s="15"/>
      <c r="L278" s="15"/>
      <c r="M278" s="15"/>
      <c r="N278" s="15"/>
      <c r="O278" s="15">
        <v>6.49</v>
      </c>
      <c r="P278" s="14">
        <v>6.49</v>
      </c>
      <c r="Q278" s="349">
        <v>6.69</v>
      </c>
      <c r="R278" s="15" t="str">
        <f t="shared" si="56"/>
        <v>Yes</v>
      </c>
      <c r="S278" s="15" t="str">
        <f t="shared" si="57"/>
        <v>No</v>
      </c>
      <c r="T278" s="221" t="str">
        <f t="shared" si="58"/>
        <v>Yes</v>
      </c>
      <c r="U278" s="223">
        <f t="shared" si="59"/>
        <v>3.0816640986132571E-2</v>
      </c>
      <c r="V278" s="221" t="str">
        <f t="shared" si="60"/>
        <v>Yes</v>
      </c>
      <c r="W278" s="223">
        <f t="shared" si="61"/>
        <v>3.0816640986132571E-2</v>
      </c>
      <c r="X278" s="221" t="str">
        <f t="shared" si="62"/>
        <v>No</v>
      </c>
      <c r="Y278" s="223" t="str">
        <f t="shared" si="63"/>
        <v>N/A</v>
      </c>
      <c r="Z278" s="222" t="str">
        <f t="shared" si="64"/>
        <v>No</v>
      </c>
      <c r="AA278" s="68" t="str">
        <f t="shared" si="65"/>
        <v>N/A</v>
      </c>
      <c r="AB278" s="65" t="str">
        <f t="shared" si="66"/>
        <v>No</v>
      </c>
      <c r="AC278" s="68" t="str">
        <f t="shared" si="67"/>
        <v>N/A</v>
      </c>
      <c r="AD278" s="65" t="str">
        <f t="shared" si="68"/>
        <v>No</v>
      </c>
      <c r="AE278" s="68" t="str">
        <f t="shared" si="69"/>
        <v>N/A</v>
      </c>
      <c r="AF278" s="66"/>
    </row>
    <row r="279" spans="1:32" hidden="1">
      <c r="A279" s="66" t="s">
        <v>8</v>
      </c>
      <c r="B279" s="66" t="s">
        <v>28</v>
      </c>
      <c r="C279" s="66" t="str" cm="1">
        <f t="array" ref="C279">_xlfn.IFNA(_xlfn.IFS(B279="Starter","Starters &amp; Sides",B279="Sides","Starters &amp; Sides"),B279)</f>
        <v>Drinks</v>
      </c>
      <c r="D279" s="84" t="s">
        <v>511</v>
      </c>
      <c r="E279" s="74"/>
      <c r="F279" s="4"/>
      <c r="G279" s="4"/>
      <c r="H279" s="4"/>
      <c r="I279" s="4"/>
      <c r="J279" s="4"/>
      <c r="K279" s="15"/>
      <c r="L279" s="15"/>
      <c r="M279" s="15"/>
      <c r="N279" s="15"/>
      <c r="O279" s="15">
        <v>6.79</v>
      </c>
      <c r="P279" s="14">
        <v>6.79</v>
      </c>
      <c r="Q279" s="349">
        <v>6.99</v>
      </c>
      <c r="R279" s="15" t="str">
        <f t="shared" si="56"/>
        <v>Yes</v>
      </c>
      <c r="S279" s="15" t="str">
        <f t="shared" si="57"/>
        <v>No</v>
      </c>
      <c r="T279" s="221" t="str">
        <f t="shared" si="58"/>
        <v>Yes</v>
      </c>
      <c r="U279" s="223">
        <f t="shared" si="59"/>
        <v>2.9455081001472871E-2</v>
      </c>
      <c r="V279" s="221" t="str">
        <f t="shared" si="60"/>
        <v>Yes</v>
      </c>
      <c r="W279" s="223">
        <f t="shared" si="61"/>
        <v>2.9455081001472871E-2</v>
      </c>
      <c r="X279" s="221" t="str">
        <f t="shared" si="62"/>
        <v>No</v>
      </c>
      <c r="Y279" s="223" t="str">
        <f t="shared" si="63"/>
        <v>N/A</v>
      </c>
      <c r="Z279" s="222" t="str">
        <f t="shared" si="64"/>
        <v>No</v>
      </c>
      <c r="AA279" s="68" t="str">
        <f t="shared" si="65"/>
        <v>N/A</v>
      </c>
      <c r="AB279" s="65" t="str">
        <f t="shared" si="66"/>
        <v>No</v>
      </c>
      <c r="AC279" s="68" t="str">
        <f t="shared" si="67"/>
        <v>N/A</v>
      </c>
      <c r="AD279" s="65" t="str">
        <f t="shared" si="68"/>
        <v>No</v>
      </c>
      <c r="AE279" s="68" t="str">
        <f t="shared" si="69"/>
        <v>N/A</v>
      </c>
      <c r="AF279" s="66"/>
    </row>
    <row r="280" spans="1:32" hidden="1">
      <c r="A280" s="66" t="s">
        <v>8</v>
      </c>
      <c r="B280" s="66" t="s">
        <v>28</v>
      </c>
      <c r="C280" s="66" t="str" cm="1">
        <f t="array" ref="C280">_xlfn.IFNA(_xlfn.IFS(B280="Starter","Starters &amp; Sides",B280="Sides","Starters &amp; Sides"),B280)</f>
        <v>Drinks</v>
      </c>
      <c r="D280" s="84" t="s">
        <v>512</v>
      </c>
      <c r="E280" s="74"/>
      <c r="F280" s="4"/>
      <c r="G280" s="4"/>
      <c r="H280" s="4"/>
      <c r="I280" s="4">
        <v>6.99</v>
      </c>
      <c r="J280" s="4">
        <v>6.99</v>
      </c>
      <c r="K280" s="15">
        <v>6.99</v>
      </c>
      <c r="L280" s="15">
        <v>6.99</v>
      </c>
      <c r="M280" s="15">
        <v>7.49</v>
      </c>
      <c r="N280" s="15">
        <v>7.59</v>
      </c>
      <c r="O280" s="15">
        <v>7.89</v>
      </c>
      <c r="P280" s="14"/>
      <c r="Q280" s="349">
        <v>7.89</v>
      </c>
      <c r="R280" s="15" t="str">
        <f t="shared" si="56"/>
        <v>Yes</v>
      </c>
      <c r="S280" s="15" t="str">
        <f t="shared" si="57"/>
        <v>Yes</v>
      </c>
      <c r="T280" s="221" t="str">
        <f t="shared" si="58"/>
        <v>No</v>
      </c>
      <c r="U280" s="223" t="str">
        <f t="shared" si="59"/>
        <v>N/A</v>
      </c>
      <c r="V280" s="221" t="str">
        <f t="shared" si="60"/>
        <v>No</v>
      </c>
      <c r="W280" s="223" t="str">
        <f t="shared" si="61"/>
        <v>N/A</v>
      </c>
      <c r="X280" s="221" t="str">
        <f t="shared" si="62"/>
        <v>No</v>
      </c>
      <c r="Y280" s="223" t="str">
        <f t="shared" si="63"/>
        <v>N/A</v>
      </c>
      <c r="Z280" s="222" t="str">
        <f t="shared" si="64"/>
        <v>No</v>
      </c>
      <c r="AA280" s="68" t="str">
        <f t="shared" si="65"/>
        <v>N/A</v>
      </c>
      <c r="AB280" s="65" t="str">
        <f t="shared" si="66"/>
        <v>No</v>
      </c>
      <c r="AC280" s="68" t="str">
        <f t="shared" si="67"/>
        <v>N/A</v>
      </c>
      <c r="AD280" s="65" t="str">
        <f t="shared" si="68"/>
        <v>No</v>
      </c>
      <c r="AE280" s="68" t="str">
        <f t="shared" si="69"/>
        <v>N/A</v>
      </c>
      <c r="AF280" s="66"/>
    </row>
    <row r="281" spans="1:32" hidden="1">
      <c r="A281" s="66" t="s">
        <v>8</v>
      </c>
      <c r="B281" s="66" t="s">
        <v>28</v>
      </c>
      <c r="C281" s="66" t="str" cm="1">
        <f t="array" ref="C281">_xlfn.IFNA(_xlfn.IFS(B281="Starter","Starters &amp; Sides",B281="Sides","Starters &amp; Sides"),B281)</f>
        <v>Drinks</v>
      </c>
      <c r="D281" s="84" t="s">
        <v>513</v>
      </c>
      <c r="E281" s="74"/>
      <c r="F281" s="4"/>
      <c r="G281" s="4"/>
      <c r="H281" s="4"/>
      <c r="I281" s="4">
        <v>5.79</v>
      </c>
      <c r="J281" s="4"/>
      <c r="K281" s="15"/>
      <c r="L281" s="4"/>
      <c r="M281" s="4"/>
      <c r="N281" s="4"/>
      <c r="O281" s="15"/>
      <c r="P281" s="14"/>
      <c r="Q281" s="349"/>
      <c r="R281" s="15" t="str">
        <f t="shared" si="56"/>
        <v>No</v>
      </c>
      <c r="S281" s="15" t="str">
        <f t="shared" si="57"/>
        <v>No</v>
      </c>
      <c r="T281" s="221" t="str">
        <f t="shared" si="58"/>
        <v>No</v>
      </c>
      <c r="U281" s="223" t="str">
        <f t="shared" si="59"/>
        <v>N/A</v>
      </c>
      <c r="V281" s="221" t="str">
        <f t="shared" si="60"/>
        <v>No</v>
      </c>
      <c r="W281" s="223" t="str">
        <f t="shared" si="61"/>
        <v>N/A</v>
      </c>
      <c r="X281" s="221" t="str">
        <f t="shared" si="62"/>
        <v>No</v>
      </c>
      <c r="Y281" s="223" t="str">
        <f t="shared" si="63"/>
        <v>N/A</v>
      </c>
      <c r="Z281" s="222" t="str">
        <f t="shared" si="64"/>
        <v>No</v>
      </c>
      <c r="AA281" s="68" t="str">
        <f t="shared" si="65"/>
        <v>N/A</v>
      </c>
      <c r="AB281" s="65" t="str">
        <f t="shared" si="66"/>
        <v>No</v>
      </c>
      <c r="AC281" s="68" t="str">
        <f t="shared" si="67"/>
        <v>N/A</v>
      </c>
      <c r="AD281" s="65" t="str">
        <f t="shared" si="68"/>
        <v>No</v>
      </c>
      <c r="AE281" s="68" t="str">
        <f t="shared" si="69"/>
        <v>N/A</v>
      </c>
      <c r="AF281" s="66"/>
    </row>
    <row r="282" spans="1:32" hidden="1">
      <c r="A282" s="66" t="s">
        <v>8</v>
      </c>
      <c r="B282" s="66" t="s">
        <v>28</v>
      </c>
      <c r="C282" s="66" t="str" cm="1">
        <f t="array" ref="C282">_xlfn.IFNA(_xlfn.IFS(B282="Starter","Starters &amp; Sides",B282="Sides","Starters &amp; Sides"),B282)</f>
        <v>Drinks</v>
      </c>
      <c r="D282" s="84" t="s">
        <v>514</v>
      </c>
      <c r="E282" s="74">
        <v>6.49</v>
      </c>
      <c r="F282" s="4">
        <v>6.79</v>
      </c>
      <c r="G282" s="4">
        <v>6.79</v>
      </c>
      <c r="H282" s="4">
        <v>6.99</v>
      </c>
      <c r="I282" s="4"/>
      <c r="J282" s="4"/>
      <c r="K282" s="15"/>
      <c r="L282" s="4"/>
      <c r="M282" s="4"/>
      <c r="N282" s="4"/>
      <c r="O282" s="15"/>
      <c r="P282" s="14"/>
      <c r="Q282" s="349"/>
      <c r="R282" s="15" t="str">
        <f t="shared" si="56"/>
        <v>No</v>
      </c>
      <c r="S282" s="15" t="str">
        <f t="shared" si="57"/>
        <v>No</v>
      </c>
      <c r="T282" s="221" t="str">
        <f t="shared" si="58"/>
        <v>No</v>
      </c>
      <c r="U282" s="223" t="str">
        <f t="shared" si="59"/>
        <v>N/A</v>
      </c>
      <c r="V282" s="221" t="str">
        <f t="shared" si="60"/>
        <v>No</v>
      </c>
      <c r="W282" s="223" t="str">
        <f t="shared" si="61"/>
        <v>N/A</v>
      </c>
      <c r="X282" s="221" t="str">
        <f t="shared" si="62"/>
        <v>No</v>
      </c>
      <c r="Y282" s="223" t="str">
        <f t="shared" si="63"/>
        <v>N/A</v>
      </c>
      <c r="Z282" s="222" t="str">
        <f t="shared" si="64"/>
        <v>No</v>
      </c>
      <c r="AA282" s="68" t="str">
        <f t="shared" si="65"/>
        <v>N/A</v>
      </c>
      <c r="AB282" s="65" t="str">
        <f t="shared" si="66"/>
        <v>No</v>
      </c>
      <c r="AC282" s="68" t="str">
        <f t="shared" si="67"/>
        <v>N/A</v>
      </c>
      <c r="AD282" s="65" t="str">
        <f t="shared" si="68"/>
        <v>No</v>
      </c>
      <c r="AE282" s="68" t="str">
        <f t="shared" si="69"/>
        <v>N/A</v>
      </c>
      <c r="AF282" s="66"/>
    </row>
    <row r="283" spans="1:32" hidden="1">
      <c r="A283" s="66" t="s">
        <v>8</v>
      </c>
      <c r="B283" s="66" t="s">
        <v>28</v>
      </c>
      <c r="C283" s="66" t="str" cm="1">
        <f t="array" ref="C283">_xlfn.IFNA(_xlfn.IFS(B283="Starter","Starters &amp; Sides",B283="Sides","Starters &amp; Sides"),B283)</f>
        <v>Drinks</v>
      </c>
      <c r="D283" s="84" t="s">
        <v>515</v>
      </c>
      <c r="E283" s="74"/>
      <c r="F283" s="4"/>
      <c r="G283" s="4"/>
      <c r="H283" s="4"/>
      <c r="I283" s="4"/>
      <c r="J283" s="4"/>
      <c r="K283" s="15"/>
      <c r="L283" s="15"/>
      <c r="M283" s="15"/>
      <c r="N283" s="15"/>
      <c r="O283" s="15">
        <v>6.79</v>
      </c>
      <c r="P283" s="14">
        <v>6.79</v>
      </c>
      <c r="Q283" s="349">
        <v>6.99</v>
      </c>
      <c r="R283" s="15" t="str">
        <f t="shared" si="56"/>
        <v>Yes</v>
      </c>
      <c r="S283" s="15" t="str">
        <f t="shared" si="57"/>
        <v>No</v>
      </c>
      <c r="T283" s="221" t="str">
        <f t="shared" si="58"/>
        <v>Yes</v>
      </c>
      <c r="U283" s="223">
        <f t="shared" si="59"/>
        <v>2.9455081001472871E-2</v>
      </c>
      <c r="V283" s="221" t="str">
        <f t="shared" si="60"/>
        <v>Yes</v>
      </c>
      <c r="W283" s="223">
        <f t="shared" si="61"/>
        <v>2.9455081001472871E-2</v>
      </c>
      <c r="X283" s="221" t="str">
        <f t="shared" si="62"/>
        <v>No</v>
      </c>
      <c r="Y283" s="223" t="str">
        <f t="shared" si="63"/>
        <v>N/A</v>
      </c>
      <c r="Z283" s="222" t="str">
        <f t="shared" si="64"/>
        <v>No</v>
      </c>
      <c r="AA283" s="68" t="str">
        <f t="shared" si="65"/>
        <v>N/A</v>
      </c>
      <c r="AB283" s="65" t="str">
        <f t="shared" si="66"/>
        <v>No</v>
      </c>
      <c r="AC283" s="68" t="str">
        <f t="shared" si="67"/>
        <v>N/A</v>
      </c>
      <c r="AD283" s="65" t="str">
        <f t="shared" si="68"/>
        <v>No</v>
      </c>
      <c r="AE283" s="68" t="str">
        <f t="shared" si="69"/>
        <v>N/A</v>
      </c>
      <c r="AF283" s="66"/>
    </row>
    <row r="284" spans="1:32" hidden="1">
      <c r="A284" s="66" t="s">
        <v>8</v>
      </c>
      <c r="B284" s="66" t="s">
        <v>28</v>
      </c>
      <c r="C284" s="66" t="str" cm="1">
        <f t="array" ref="C284">_xlfn.IFNA(_xlfn.IFS(B284="Starter","Starters &amp; Sides",B284="Sides","Starters &amp; Sides"),B284)</f>
        <v>Drinks</v>
      </c>
      <c r="D284" s="84" t="s">
        <v>516</v>
      </c>
      <c r="E284" s="74"/>
      <c r="F284" s="4"/>
      <c r="G284" s="4"/>
      <c r="H284" s="4"/>
      <c r="I284" s="4"/>
      <c r="J284" s="4"/>
      <c r="K284" s="15"/>
      <c r="L284" s="15"/>
      <c r="M284" s="15"/>
      <c r="N284" s="15"/>
      <c r="O284" s="15">
        <v>5.29</v>
      </c>
      <c r="P284" s="14">
        <v>5.29</v>
      </c>
      <c r="Q284" s="349">
        <v>5.29</v>
      </c>
      <c r="R284" s="15" t="str">
        <f t="shared" si="56"/>
        <v>Yes</v>
      </c>
      <c r="S284" s="15" t="str">
        <f t="shared" si="57"/>
        <v>No</v>
      </c>
      <c r="T284" s="221" t="str">
        <f t="shared" si="58"/>
        <v>Yes</v>
      </c>
      <c r="U284" s="223">
        <f t="shared" si="59"/>
        <v>0</v>
      </c>
      <c r="V284" s="221" t="str">
        <f t="shared" si="60"/>
        <v>Yes</v>
      </c>
      <c r="W284" s="223">
        <f t="shared" si="61"/>
        <v>0</v>
      </c>
      <c r="X284" s="221" t="str">
        <f t="shared" si="62"/>
        <v>No</v>
      </c>
      <c r="Y284" s="223" t="str">
        <f t="shared" si="63"/>
        <v>N/A</v>
      </c>
      <c r="Z284" s="222" t="str">
        <f t="shared" si="64"/>
        <v>No</v>
      </c>
      <c r="AA284" s="68" t="str">
        <f t="shared" si="65"/>
        <v>N/A</v>
      </c>
      <c r="AB284" s="65" t="str">
        <f t="shared" si="66"/>
        <v>No</v>
      </c>
      <c r="AC284" s="68" t="str">
        <f t="shared" si="67"/>
        <v>N/A</v>
      </c>
      <c r="AD284" s="65" t="str">
        <f t="shared" si="68"/>
        <v>No</v>
      </c>
      <c r="AE284" s="68" t="str">
        <f t="shared" si="69"/>
        <v>N/A</v>
      </c>
      <c r="AF284" s="66"/>
    </row>
    <row r="285" spans="1:32" hidden="1">
      <c r="A285" s="66" t="s">
        <v>8</v>
      </c>
      <c r="B285" s="66" t="s">
        <v>28</v>
      </c>
      <c r="C285" s="66" t="str" cm="1">
        <f t="array" ref="C285">_xlfn.IFNA(_xlfn.IFS(B285="Starter","Starters &amp; Sides",B285="Sides","Starters &amp; Sides"),B285)</f>
        <v>Drinks</v>
      </c>
      <c r="D285" s="84" t="s">
        <v>517</v>
      </c>
      <c r="E285" s="74"/>
      <c r="F285" s="4"/>
      <c r="G285" s="4"/>
      <c r="H285" s="4"/>
      <c r="I285" s="4"/>
      <c r="J285" s="4"/>
      <c r="K285" s="15"/>
      <c r="L285" s="15"/>
      <c r="M285" s="15"/>
      <c r="N285" s="15"/>
      <c r="O285" s="15">
        <v>5.79</v>
      </c>
      <c r="P285" s="14">
        <v>5.79</v>
      </c>
      <c r="Q285" s="349">
        <v>5.99</v>
      </c>
      <c r="R285" s="15" t="str">
        <f t="shared" si="56"/>
        <v>Yes</v>
      </c>
      <c r="S285" s="15" t="str">
        <f t="shared" si="57"/>
        <v>No</v>
      </c>
      <c r="T285" s="221" t="str">
        <f t="shared" si="58"/>
        <v>Yes</v>
      </c>
      <c r="U285" s="223">
        <f t="shared" si="59"/>
        <v>3.4542314335060498E-2</v>
      </c>
      <c r="V285" s="221" t="str">
        <f t="shared" si="60"/>
        <v>Yes</v>
      </c>
      <c r="W285" s="223">
        <f t="shared" si="61"/>
        <v>3.4542314335060498E-2</v>
      </c>
      <c r="X285" s="221" t="str">
        <f t="shared" si="62"/>
        <v>No</v>
      </c>
      <c r="Y285" s="223" t="str">
        <f t="shared" si="63"/>
        <v>N/A</v>
      </c>
      <c r="Z285" s="222" t="str">
        <f t="shared" si="64"/>
        <v>No</v>
      </c>
      <c r="AA285" s="68" t="str">
        <f t="shared" si="65"/>
        <v>N/A</v>
      </c>
      <c r="AB285" s="65" t="str">
        <f t="shared" si="66"/>
        <v>No</v>
      </c>
      <c r="AC285" s="68" t="str">
        <f t="shared" si="67"/>
        <v>N/A</v>
      </c>
      <c r="AD285" s="65" t="str">
        <f t="shared" si="68"/>
        <v>No</v>
      </c>
      <c r="AE285" s="68" t="str">
        <f t="shared" si="69"/>
        <v>N/A</v>
      </c>
      <c r="AF285" s="66"/>
    </row>
    <row r="286" spans="1:32" hidden="1">
      <c r="A286" s="66" t="s">
        <v>8</v>
      </c>
      <c r="B286" s="66" t="s">
        <v>28</v>
      </c>
      <c r="C286" s="66" t="str" cm="1">
        <f t="array" ref="C286">_xlfn.IFNA(_xlfn.IFS(B286="Starter","Starters &amp; Sides",B286="Sides","Starters &amp; Sides"),B286)</f>
        <v>Drinks</v>
      </c>
      <c r="D286" s="84" t="s">
        <v>518</v>
      </c>
      <c r="E286" s="74"/>
      <c r="F286" s="4"/>
      <c r="G286" s="4"/>
      <c r="H286" s="4"/>
      <c r="I286" s="4"/>
      <c r="J286" s="4"/>
      <c r="K286" s="15"/>
      <c r="L286" s="15"/>
      <c r="M286" s="15"/>
      <c r="N286" s="15"/>
      <c r="O286" s="15">
        <v>6.79</v>
      </c>
      <c r="P286" s="14">
        <v>6.79</v>
      </c>
      <c r="Q286" s="349">
        <v>6.99</v>
      </c>
      <c r="R286" s="15" t="str">
        <f t="shared" si="56"/>
        <v>Yes</v>
      </c>
      <c r="S286" s="15" t="str">
        <f t="shared" si="57"/>
        <v>No</v>
      </c>
      <c r="T286" s="221" t="str">
        <f t="shared" si="58"/>
        <v>Yes</v>
      </c>
      <c r="U286" s="223">
        <f t="shared" si="59"/>
        <v>2.9455081001472871E-2</v>
      </c>
      <c r="V286" s="221" t="str">
        <f t="shared" si="60"/>
        <v>Yes</v>
      </c>
      <c r="W286" s="223">
        <f t="shared" si="61"/>
        <v>2.9455081001472871E-2</v>
      </c>
      <c r="X286" s="221" t="str">
        <f t="shared" si="62"/>
        <v>No</v>
      </c>
      <c r="Y286" s="223" t="str">
        <f t="shared" si="63"/>
        <v>N/A</v>
      </c>
      <c r="Z286" s="222" t="str">
        <f t="shared" si="64"/>
        <v>No</v>
      </c>
      <c r="AA286" s="68" t="str">
        <f t="shared" si="65"/>
        <v>N/A</v>
      </c>
      <c r="AB286" s="65" t="str">
        <f t="shared" si="66"/>
        <v>No</v>
      </c>
      <c r="AC286" s="68" t="str">
        <f t="shared" si="67"/>
        <v>N/A</v>
      </c>
      <c r="AD286" s="65" t="str">
        <f t="shared" si="68"/>
        <v>No</v>
      </c>
      <c r="AE286" s="68" t="str">
        <f t="shared" si="69"/>
        <v>N/A</v>
      </c>
      <c r="AF286" s="66"/>
    </row>
    <row r="287" spans="1:32" hidden="1">
      <c r="A287" s="66" t="s">
        <v>8</v>
      </c>
      <c r="B287" s="66" t="s">
        <v>28</v>
      </c>
      <c r="C287" s="66" t="str" cm="1">
        <f t="array" ref="C287">_xlfn.IFNA(_xlfn.IFS(B287="Starter","Starters &amp; Sides",B287="Sides","Starters &amp; Sides"),B287)</f>
        <v>Drinks</v>
      </c>
      <c r="D287" s="84" t="s">
        <v>519</v>
      </c>
      <c r="E287" s="74"/>
      <c r="F287" s="4"/>
      <c r="G287" s="4"/>
      <c r="H287" s="4"/>
      <c r="I287" s="4"/>
      <c r="J287" s="4"/>
      <c r="K287" s="15"/>
      <c r="L287" s="15"/>
      <c r="M287" s="15"/>
      <c r="N287" s="15"/>
      <c r="O287" s="15">
        <v>5.99</v>
      </c>
      <c r="P287" s="14"/>
      <c r="Q287" s="349">
        <v>5.99</v>
      </c>
      <c r="R287" s="15" t="str">
        <f t="shared" si="56"/>
        <v>Yes</v>
      </c>
      <c r="S287" s="15" t="str">
        <f t="shared" si="57"/>
        <v>Yes</v>
      </c>
      <c r="T287" s="221" t="str">
        <f t="shared" si="58"/>
        <v>No</v>
      </c>
      <c r="U287" s="223" t="str">
        <f t="shared" si="59"/>
        <v>N/A</v>
      </c>
      <c r="V287" s="221" t="str">
        <f t="shared" si="60"/>
        <v>No</v>
      </c>
      <c r="W287" s="223" t="str">
        <f t="shared" si="61"/>
        <v>N/A</v>
      </c>
      <c r="X287" s="221" t="str">
        <f t="shared" si="62"/>
        <v>No</v>
      </c>
      <c r="Y287" s="223" t="str">
        <f t="shared" si="63"/>
        <v>N/A</v>
      </c>
      <c r="Z287" s="222" t="str">
        <f t="shared" si="64"/>
        <v>No</v>
      </c>
      <c r="AA287" s="68" t="str">
        <f t="shared" si="65"/>
        <v>N/A</v>
      </c>
      <c r="AB287" s="65" t="str">
        <f t="shared" si="66"/>
        <v>No</v>
      </c>
      <c r="AC287" s="68" t="str">
        <f t="shared" si="67"/>
        <v>N/A</v>
      </c>
      <c r="AD287" s="65" t="str">
        <f t="shared" si="68"/>
        <v>No</v>
      </c>
      <c r="AE287" s="68" t="str">
        <f t="shared" si="69"/>
        <v>N/A</v>
      </c>
      <c r="AF287" s="66"/>
    </row>
    <row r="288" spans="1:32" hidden="1">
      <c r="A288" s="66" t="s">
        <v>8</v>
      </c>
      <c r="B288" s="66" t="s">
        <v>28</v>
      </c>
      <c r="C288" s="66" t="str" cm="1">
        <f t="array" ref="C288">_xlfn.IFNA(_xlfn.IFS(B288="Starter","Starters &amp; Sides",B288="Sides","Starters &amp; Sides"),B288)</f>
        <v>Drinks</v>
      </c>
      <c r="D288" s="84" t="s">
        <v>520</v>
      </c>
      <c r="E288" s="74"/>
      <c r="F288" s="4"/>
      <c r="G288" s="4"/>
      <c r="H288" s="4"/>
      <c r="I288" s="4"/>
      <c r="J288" s="4"/>
      <c r="K288" s="15"/>
      <c r="L288" s="15"/>
      <c r="M288" s="15"/>
      <c r="N288" s="15"/>
      <c r="O288" s="15">
        <v>5.89</v>
      </c>
      <c r="P288" s="14">
        <v>5.89</v>
      </c>
      <c r="Q288" s="349">
        <v>5.89</v>
      </c>
      <c r="R288" s="15" t="str">
        <f t="shared" si="56"/>
        <v>Yes</v>
      </c>
      <c r="S288" s="15" t="str">
        <f t="shared" si="57"/>
        <v>No</v>
      </c>
      <c r="T288" s="221" t="str">
        <f t="shared" si="58"/>
        <v>Yes</v>
      </c>
      <c r="U288" s="223">
        <f t="shared" si="59"/>
        <v>0</v>
      </c>
      <c r="V288" s="221" t="str">
        <f t="shared" si="60"/>
        <v>Yes</v>
      </c>
      <c r="W288" s="223">
        <f t="shared" si="61"/>
        <v>0</v>
      </c>
      <c r="X288" s="221" t="str">
        <f t="shared" si="62"/>
        <v>No</v>
      </c>
      <c r="Y288" s="223" t="str">
        <f t="shared" si="63"/>
        <v>N/A</v>
      </c>
      <c r="Z288" s="222" t="str">
        <f t="shared" si="64"/>
        <v>No</v>
      </c>
      <c r="AA288" s="68" t="str">
        <f t="shared" si="65"/>
        <v>N/A</v>
      </c>
      <c r="AB288" s="65" t="str">
        <f t="shared" si="66"/>
        <v>No</v>
      </c>
      <c r="AC288" s="68" t="str">
        <f t="shared" si="67"/>
        <v>N/A</v>
      </c>
      <c r="AD288" s="65" t="str">
        <f t="shared" si="68"/>
        <v>No</v>
      </c>
      <c r="AE288" s="68" t="str">
        <f t="shared" si="69"/>
        <v>N/A</v>
      </c>
      <c r="AF288" s="66"/>
    </row>
    <row r="289" spans="1:32" hidden="1">
      <c r="A289" s="66" t="s">
        <v>8</v>
      </c>
      <c r="B289" s="66" t="s">
        <v>28</v>
      </c>
      <c r="C289" s="66" t="str" cm="1">
        <f t="array" ref="C289">_xlfn.IFNA(_xlfn.IFS(B289="Starter","Starters &amp; Sides",B289="Sides","Starters &amp; Sides"),B289)</f>
        <v>Drinks</v>
      </c>
      <c r="D289" s="84" t="s">
        <v>521</v>
      </c>
      <c r="E289" s="74"/>
      <c r="F289" s="4"/>
      <c r="G289" s="4"/>
      <c r="H289" s="4"/>
      <c r="I289" s="4">
        <v>5.99</v>
      </c>
      <c r="J289" s="4">
        <v>5.99</v>
      </c>
      <c r="K289" s="15">
        <v>5.99</v>
      </c>
      <c r="L289" s="15">
        <v>5.99</v>
      </c>
      <c r="M289" s="15">
        <v>5.99</v>
      </c>
      <c r="N289" s="15">
        <v>6.39</v>
      </c>
      <c r="O289" s="15"/>
      <c r="P289" s="14"/>
      <c r="Q289" s="349"/>
      <c r="R289" s="15" t="str">
        <f t="shared" si="56"/>
        <v>No</v>
      </c>
      <c r="S289" s="15" t="str">
        <f t="shared" si="57"/>
        <v>No</v>
      </c>
      <c r="T289" s="221" t="str">
        <f t="shared" si="58"/>
        <v>No</v>
      </c>
      <c r="U289" s="223" t="str">
        <f t="shared" si="59"/>
        <v>N/A</v>
      </c>
      <c r="V289" s="221" t="str">
        <f t="shared" si="60"/>
        <v>No</v>
      </c>
      <c r="W289" s="223" t="str">
        <f t="shared" si="61"/>
        <v>N/A</v>
      </c>
      <c r="X289" s="221" t="str">
        <f t="shared" si="62"/>
        <v>No</v>
      </c>
      <c r="Y289" s="223" t="str">
        <f t="shared" si="63"/>
        <v>N/A</v>
      </c>
      <c r="Z289" s="222" t="str">
        <f t="shared" si="64"/>
        <v>No</v>
      </c>
      <c r="AA289" s="68" t="str">
        <f t="shared" si="65"/>
        <v>N/A</v>
      </c>
      <c r="AB289" s="65" t="str">
        <f t="shared" si="66"/>
        <v>No</v>
      </c>
      <c r="AC289" s="68" t="str">
        <f t="shared" si="67"/>
        <v>N/A</v>
      </c>
      <c r="AD289" s="65" t="str">
        <f t="shared" si="68"/>
        <v>No</v>
      </c>
      <c r="AE289" s="68" t="str">
        <f t="shared" si="69"/>
        <v>N/A</v>
      </c>
      <c r="AF289" s="66"/>
    </row>
    <row r="290" spans="1:32" hidden="1">
      <c r="A290" s="66" t="s">
        <v>8</v>
      </c>
      <c r="B290" s="66" t="s">
        <v>28</v>
      </c>
      <c r="C290" s="66" t="str" cm="1">
        <f t="array" ref="C290">_xlfn.IFNA(_xlfn.IFS(B290="Starter","Starters &amp; Sides",B290="Sides","Starters &amp; Sides"),B290)</f>
        <v>Drinks</v>
      </c>
      <c r="D290" s="84" t="s">
        <v>522</v>
      </c>
      <c r="E290" s="74">
        <v>5.79</v>
      </c>
      <c r="F290" s="4">
        <v>5.99</v>
      </c>
      <c r="G290" s="4">
        <v>5.99</v>
      </c>
      <c r="H290" s="4">
        <v>5.99</v>
      </c>
      <c r="I290" s="4"/>
      <c r="J290" s="4"/>
      <c r="K290" s="15"/>
      <c r="L290" s="4"/>
      <c r="M290" s="4"/>
      <c r="N290" s="4"/>
      <c r="O290" s="15"/>
      <c r="P290" s="14"/>
      <c r="Q290" s="349"/>
      <c r="R290" s="15" t="str">
        <f t="shared" si="56"/>
        <v>No</v>
      </c>
      <c r="S290" s="15" t="str">
        <f t="shared" si="57"/>
        <v>No</v>
      </c>
      <c r="T290" s="221" t="str">
        <f t="shared" si="58"/>
        <v>No</v>
      </c>
      <c r="U290" s="223" t="str">
        <f t="shared" si="59"/>
        <v>N/A</v>
      </c>
      <c r="V290" s="221" t="str">
        <f t="shared" si="60"/>
        <v>No</v>
      </c>
      <c r="W290" s="223" t="str">
        <f t="shared" si="61"/>
        <v>N/A</v>
      </c>
      <c r="X290" s="221" t="str">
        <f t="shared" si="62"/>
        <v>No</v>
      </c>
      <c r="Y290" s="223" t="str">
        <f t="shared" si="63"/>
        <v>N/A</v>
      </c>
      <c r="Z290" s="222" t="str">
        <f t="shared" si="64"/>
        <v>No</v>
      </c>
      <c r="AA290" s="68" t="str">
        <f t="shared" si="65"/>
        <v>N/A</v>
      </c>
      <c r="AB290" s="65" t="str">
        <f t="shared" si="66"/>
        <v>No</v>
      </c>
      <c r="AC290" s="68" t="str">
        <f t="shared" si="67"/>
        <v>N/A</v>
      </c>
      <c r="AD290" s="65" t="str">
        <f t="shared" si="68"/>
        <v>No</v>
      </c>
      <c r="AE290" s="68" t="str">
        <f t="shared" si="69"/>
        <v>N/A</v>
      </c>
      <c r="AF290" s="66"/>
    </row>
    <row r="291" spans="1:32" hidden="1">
      <c r="A291" s="66" t="s">
        <v>8</v>
      </c>
      <c r="B291" s="66" t="s">
        <v>28</v>
      </c>
      <c r="C291" s="66" t="str" cm="1">
        <f t="array" ref="C291">_xlfn.IFNA(_xlfn.IFS(B291="Starter","Starters &amp; Sides",B291="Sides","Starters &amp; Sides"),B291)</f>
        <v>Drinks</v>
      </c>
      <c r="D291" s="84" t="s">
        <v>523</v>
      </c>
      <c r="E291" s="74">
        <v>5.79</v>
      </c>
      <c r="F291" s="4">
        <v>5.89</v>
      </c>
      <c r="G291" s="4">
        <v>5.89</v>
      </c>
      <c r="H291" s="4">
        <v>5.99</v>
      </c>
      <c r="I291" s="4"/>
      <c r="J291" s="4"/>
      <c r="K291" s="15"/>
      <c r="L291" s="4"/>
      <c r="M291" s="4"/>
      <c r="N291" s="4"/>
      <c r="O291" s="15"/>
      <c r="P291" s="14"/>
      <c r="Q291" s="349"/>
      <c r="R291" s="15" t="str">
        <f t="shared" si="56"/>
        <v>No</v>
      </c>
      <c r="S291" s="15" t="str">
        <f t="shared" si="57"/>
        <v>No</v>
      </c>
      <c r="T291" s="221" t="str">
        <f t="shared" si="58"/>
        <v>No</v>
      </c>
      <c r="U291" s="223" t="str">
        <f t="shared" si="59"/>
        <v>N/A</v>
      </c>
      <c r="V291" s="221" t="str">
        <f t="shared" si="60"/>
        <v>No</v>
      </c>
      <c r="W291" s="223" t="str">
        <f t="shared" si="61"/>
        <v>N/A</v>
      </c>
      <c r="X291" s="221" t="str">
        <f t="shared" si="62"/>
        <v>No</v>
      </c>
      <c r="Y291" s="223" t="str">
        <f t="shared" si="63"/>
        <v>N/A</v>
      </c>
      <c r="Z291" s="222" t="str">
        <f t="shared" si="64"/>
        <v>No</v>
      </c>
      <c r="AA291" s="68" t="str">
        <f t="shared" si="65"/>
        <v>N/A</v>
      </c>
      <c r="AB291" s="65" t="str">
        <f t="shared" si="66"/>
        <v>No</v>
      </c>
      <c r="AC291" s="68" t="str">
        <f t="shared" si="67"/>
        <v>N/A</v>
      </c>
      <c r="AD291" s="65" t="str">
        <f t="shared" si="68"/>
        <v>No</v>
      </c>
      <c r="AE291" s="68" t="str">
        <f t="shared" si="69"/>
        <v>N/A</v>
      </c>
      <c r="AF291" s="66"/>
    </row>
    <row r="292" spans="1:32" hidden="1">
      <c r="A292" s="66" t="s">
        <v>8</v>
      </c>
      <c r="B292" s="66" t="s">
        <v>28</v>
      </c>
      <c r="C292" s="66" t="str" cm="1">
        <f t="array" ref="C292">_xlfn.IFNA(_xlfn.IFS(B292="Starter","Starters &amp; Sides",B292="Sides","Starters &amp; Sides"),B292)</f>
        <v>Drinks</v>
      </c>
      <c r="D292" s="84" t="s">
        <v>524</v>
      </c>
      <c r="E292" s="74"/>
      <c r="F292" s="4"/>
      <c r="G292" s="4"/>
      <c r="H292" s="4"/>
      <c r="I292" s="4">
        <v>2.99</v>
      </c>
      <c r="J292" s="4">
        <v>2.99</v>
      </c>
      <c r="K292" s="15">
        <v>2.99</v>
      </c>
      <c r="L292" s="15">
        <v>2.99</v>
      </c>
      <c r="M292" s="15">
        <v>2.99</v>
      </c>
      <c r="N292" s="15">
        <v>2.99</v>
      </c>
      <c r="O292" s="15">
        <v>2.99</v>
      </c>
      <c r="P292" s="14">
        <v>2.99</v>
      </c>
      <c r="Q292" s="349">
        <v>2.99</v>
      </c>
      <c r="R292" s="15" t="str">
        <f t="shared" si="56"/>
        <v>Yes</v>
      </c>
      <c r="S292" s="15" t="str">
        <f t="shared" si="57"/>
        <v>No</v>
      </c>
      <c r="T292" s="221" t="str">
        <f t="shared" si="58"/>
        <v>Yes</v>
      </c>
      <c r="U292" s="223">
        <f t="shared" si="59"/>
        <v>0</v>
      </c>
      <c r="V292" s="221" t="str">
        <f t="shared" si="60"/>
        <v>Yes</v>
      </c>
      <c r="W292" s="223">
        <f t="shared" si="61"/>
        <v>0</v>
      </c>
      <c r="X292" s="221" t="str">
        <f t="shared" si="62"/>
        <v>Yes</v>
      </c>
      <c r="Y292" s="223">
        <f t="shared" si="63"/>
        <v>0</v>
      </c>
      <c r="Z292" s="222" t="str">
        <f t="shared" si="64"/>
        <v>Yes</v>
      </c>
      <c r="AA292" s="68">
        <f t="shared" si="65"/>
        <v>0</v>
      </c>
      <c r="AB292" s="65" t="str">
        <f t="shared" si="66"/>
        <v>Yes</v>
      </c>
      <c r="AC292" s="68">
        <f t="shared" si="67"/>
        <v>0</v>
      </c>
      <c r="AD292" s="65" t="str">
        <f t="shared" si="68"/>
        <v>No</v>
      </c>
      <c r="AE292" s="68" t="str">
        <f t="shared" si="69"/>
        <v>N/A</v>
      </c>
      <c r="AF292" s="66"/>
    </row>
    <row r="293" spans="1:32" hidden="1">
      <c r="A293" s="66" t="s">
        <v>8</v>
      </c>
      <c r="B293" s="66" t="s">
        <v>28</v>
      </c>
      <c r="C293" s="66" t="str" cm="1">
        <f t="array" ref="C293">_xlfn.IFNA(_xlfn.IFS(B293="Starter","Starters &amp; Sides",B293="Sides","Starters &amp; Sides"),B293)</f>
        <v>Drinks</v>
      </c>
      <c r="D293" s="84" t="s">
        <v>525</v>
      </c>
      <c r="E293" s="74"/>
      <c r="F293" s="4"/>
      <c r="G293" s="4"/>
      <c r="H293" s="4"/>
      <c r="I293" s="4"/>
      <c r="J293" s="4"/>
      <c r="K293" s="15"/>
      <c r="L293" s="15"/>
      <c r="M293" s="15"/>
      <c r="N293" s="15"/>
      <c r="O293" s="15"/>
      <c r="P293" s="14"/>
      <c r="Q293" s="349">
        <v>3.49</v>
      </c>
      <c r="R293" s="15"/>
      <c r="S293" s="15"/>
      <c r="T293" s="221"/>
      <c r="U293" s="223"/>
      <c r="V293" s="221"/>
      <c r="W293" s="223"/>
      <c r="X293" s="221"/>
      <c r="Y293" s="223"/>
      <c r="Z293" s="222"/>
      <c r="AA293" s="68"/>
      <c r="AB293" s="65"/>
      <c r="AC293" s="68"/>
      <c r="AD293" s="65"/>
      <c r="AE293" s="68"/>
      <c r="AF293" s="66"/>
    </row>
    <row r="294" spans="1:32" hidden="1">
      <c r="A294" s="66" t="s">
        <v>8</v>
      </c>
      <c r="B294" s="66" t="s">
        <v>28</v>
      </c>
      <c r="C294" s="66" t="str" cm="1">
        <f t="array" ref="C294">_xlfn.IFNA(_xlfn.IFS(B294="Starter","Starters &amp; Sides",B294="Sides","Starters &amp; Sides"),B294)</f>
        <v>Drinks</v>
      </c>
      <c r="D294" s="84" t="s">
        <v>526</v>
      </c>
      <c r="E294" s="74"/>
      <c r="F294" s="4"/>
      <c r="G294" s="4"/>
      <c r="H294" s="4"/>
      <c r="I294" s="4"/>
      <c r="J294" s="4"/>
      <c r="K294" s="15"/>
      <c r="L294" s="15"/>
      <c r="M294" s="15"/>
      <c r="N294" s="15"/>
      <c r="O294" s="15"/>
      <c r="P294" s="14"/>
      <c r="Q294" s="349">
        <v>3.49</v>
      </c>
      <c r="R294" s="15"/>
      <c r="S294" s="15"/>
      <c r="T294" s="221"/>
      <c r="U294" s="223"/>
      <c r="V294" s="221"/>
      <c r="W294" s="223"/>
      <c r="X294" s="221"/>
      <c r="Y294" s="223"/>
      <c r="Z294" s="222"/>
      <c r="AA294" s="68"/>
      <c r="AB294" s="65"/>
      <c r="AC294" s="68"/>
      <c r="AD294" s="65"/>
      <c r="AE294" s="68"/>
      <c r="AF294" s="66"/>
    </row>
    <row r="295" spans="1:32" hidden="1">
      <c r="A295" s="66" t="s">
        <v>8</v>
      </c>
      <c r="B295" s="66" t="s">
        <v>28</v>
      </c>
      <c r="C295" s="66" t="str" cm="1">
        <f t="array" ref="C295">_xlfn.IFNA(_xlfn.IFS(B295="Starter","Starters &amp; Sides",B295="Sides","Starters &amp; Sides"),B295)</f>
        <v>Drinks</v>
      </c>
      <c r="D295" s="84" t="s">
        <v>527</v>
      </c>
      <c r="E295" s="74"/>
      <c r="F295" s="4"/>
      <c r="G295" s="4"/>
      <c r="H295" s="4"/>
      <c r="I295" s="4">
        <v>2.79</v>
      </c>
      <c r="J295" s="4">
        <v>2.79</v>
      </c>
      <c r="K295" s="15">
        <v>2.79</v>
      </c>
      <c r="L295" s="4"/>
      <c r="M295" s="15">
        <v>2.79</v>
      </c>
      <c r="N295" s="15">
        <v>2.79</v>
      </c>
      <c r="O295" s="15">
        <v>2.99</v>
      </c>
      <c r="P295" s="14">
        <v>2.99</v>
      </c>
      <c r="Q295" s="349">
        <v>2.99</v>
      </c>
      <c r="R295" s="15" t="str">
        <f t="shared" si="56"/>
        <v>Yes</v>
      </c>
      <c r="S295" s="15" t="str">
        <f t="shared" si="57"/>
        <v>No</v>
      </c>
      <c r="T295" s="221" t="str">
        <f t="shared" si="58"/>
        <v>Yes</v>
      </c>
      <c r="U295" s="223">
        <f t="shared" si="59"/>
        <v>0</v>
      </c>
      <c r="V295" s="221" t="str">
        <f t="shared" si="60"/>
        <v>Yes</v>
      </c>
      <c r="W295" s="223">
        <f t="shared" si="61"/>
        <v>0</v>
      </c>
      <c r="X295" s="221" t="str">
        <f t="shared" si="62"/>
        <v>Yes</v>
      </c>
      <c r="Y295" s="223">
        <f t="shared" si="63"/>
        <v>7.1684587813620082E-2</v>
      </c>
      <c r="Z295" s="222" t="str">
        <f t="shared" si="64"/>
        <v>Yes</v>
      </c>
      <c r="AA295" s="68">
        <f t="shared" si="65"/>
        <v>7.1684587813620082E-2</v>
      </c>
      <c r="AB295" s="65" t="str">
        <f t="shared" si="66"/>
        <v>No</v>
      </c>
      <c r="AC295" s="68" t="str">
        <f t="shared" si="67"/>
        <v>N/A</v>
      </c>
      <c r="AD295" s="65" t="str">
        <f t="shared" si="68"/>
        <v>No</v>
      </c>
      <c r="AE295" s="68" t="str">
        <f t="shared" si="69"/>
        <v>N/A</v>
      </c>
      <c r="AF295" s="66"/>
    </row>
    <row r="296" spans="1:32" hidden="1">
      <c r="A296" s="66" t="s">
        <v>8</v>
      </c>
      <c r="B296" s="66" t="s">
        <v>28</v>
      </c>
      <c r="C296" s="66" t="str" cm="1">
        <f t="array" ref="C296">_xlfn.IFNA(_xlfn.IFS(B296="Starter","Starters &amp; Sides",B296="Sides","Starters &amp; Sides"),B296)</f>
        <v>Drinks</v>
      </c>
      <c r="D296" s="84" t="s">
        <v>528</v>
      </c>
      <c r="E296" s="74"/>
      <c r="F296" s="4"/>
      <c r="G296" s="4"/>
      <c r="H296" s="4"/>
      <c r="I296" s="4">
        <v>2.99</v>
      </c>
      <c r="J296" s="4">
        <v>2.99</v>
      </c>
      <c r="K296" s="15">
        <v>2.99</v>
      </c>
      <c r="L296" s="15">
        <v>2.99</v>
      </c>
      <c r="M296" s="15">
        <v>2.99</v>
      </c>
      <c r="N296" s="15">
        <v>2.99</v>
      </c>
      <c r="O296" s="15">
        <v>3.29</v>
      </c>
      <c r="P296" s="14">
        <v>3.29</v>
      </c>
      <c r="Q296" s="349">
        <v>2.99</v>
      </c>
      <c r="R296" s="15" t="str">
        <f t="shared" si="56"/>
        <v>Yes</v>
      </c>
      <c r="S296" s="15" t="str">
        <f t="shared" si="57"/>
        <v>No</v>
      </c>
      <c r="T296" s="221" t="str">
        <f t="shared" si="58"/>
        <v>Yes</v>
      </c>
      <c r="U296" s="223">
        <f t="shared" si="59"/>
        <v>-9.1185410334346462E-2</v>
      </c>
      <c r="V296" s="221" t="str">
        <f t="shared" si="60"/>
        <v>Yes</v>
      </c>
      <c r="W296" s="223">
        <f t="shared" si="61"/>
        <v>-9.1185410334346462E-2</v>
      </c>
      <c r="X296" s="221" t="str">
        <f t="shared" si="62"/>
        <v>Yes</v>
      </c>
      <c r="Y296" s="223">
        <f t="shared" si="63"/>
        <v>0</v>
      </c>
      <c r="Z296" s="222" t="str">
        <f t="shared" si="64"/>
        <v>Yes</v>
      </c>
      <c r="AA296" s="68">
        <f t="shared" si="65"/>
        <v>0</v>
      </c>
      <c r="AB296" s="65" t="str">
        <f t="shared" si="66"/>
        <v>Yes</v>
      </c>
      <c r="AC296" s="68">
        <f t="shared" si="67"/>
        <v>0</v>
      </c>
      <c r="AD296" s="65" t="str">
        <f t="shared" si="68"/>
        <v>No</v>
      </c>
      <c r="AE296" s="68" t="str">
        <f t="shared" si="69"/>
        <v>N/A</v>
      </c>
      <c r="AF296" s="66"/>
    </row>
    <row r="297" spans="1:32" hidden="1">
      <c r="A297" s="66" t="s">
        <v>8</v>
      </c>
      <c r="B297" s="66" t="s">
        <v>28</v>
      </c>
      <c r="C297" s="66" t="str" cm="1">
        <f t="array" ref="C297">_xlfn.IFNA(_xlfn.IFS(B297="Starter","Starters &amp; Sides",B297="Sides","Starters &amp; Sides"),B297)</f>
        <v>Drinks</v>
      </c>
      <c r="D297" s="84" t="s">
        <v>529</v>
      </c>
      <c r="E297" s="74"/>
      <c r="F297" s="4"/>
      <c r="G297" s="4"/>
      <c r="H297" s="4"/>
      <c r="I297" s="4"/>
      <c r="J297" s="4"/>
      <c r="K297" s="15"/>
      <c r="L297" s="15"/>
      <c r="M297" s="15"/>
      <c r="N297" s="15"/>
      <c r="O297" s="15"/>
      <c r="P297" s="14"/>
      <c r="Q297" s="349">
        <v>3.49</v>
      </c>
      <c r="R297" s="15"/>
      <c r="S297" s="15"/>
      <c r="T297" s="221"/>
      <c r="U297" s="223"/>
      <c r="V297" s="221"/>
      <c r="W297" s="223"/>
      <c r="X297" s="221"/>
      <c r="Y297" s="223"/>
      <c r="Z297" s="222"/>
      <c r="AA297" s="68"/>
      <c r="AB297" s="65"/>
      <c r="AC297" s="68"/>
      <c r="AD297" s="65"/>
      <c r="AE297" s="68"/>
      <c r="AF297" s="66"/>
    </row>
    <row r="298" spans="1:32" hidden="1">
      <c r="A298" s="66"/>
      <c r="B298" s="66"/>
      <c r="C298" s="66"/>
      <c r="D298" s="84" t="s">
        <v>530</v>
      </c>
      <c r="E298" s="74"/>
      <c r="F298" s="4"/>
      <c r="G298" s="4"/>
      <c r="H298" s="4"/>
      <c r="I298" s="4"/>
      <c r="J298" s="4"/>
      <c r="K298" s="15"/>
      <c r="L298" s="15"/>
      <c r="M298" s="15"/>
      <c r="N298" s="15"/>
      <c r="O298" s="15"/>
      <c r="P298" s="14"/>
      <c r="Q298" s="349">
        <v>3.49</v>
      </c>
      <c r="R298" s="15"/>
      <c r="S298" s="15"/>
      <c r="T298" s="221"/>
      <c r="U298" s="223"/>
      <c r="V298" s="221"/>
      <c r="W298" s="223"/>
      <c r="X298" s="221"/>
      <c r="Y298" s="223"/>
      <c r="Z298" s="222"/>
      <c r="AA298" s="68"/>
      <c r="AB298" s="65"/>
      <c r="AC298" s="68"/>
      <c r="AD298" s="65"/>
      <c r="AE298" s="68"/>
      <c r="AF298" s="66"/>
    </row>
    <row r="299" spans="1:32" hidden="1">
      <c r="A299" s="66" t="s">
        <v>8</v>
      </c>
      <c r="B299" s="66" t="s">
        <v>28</v>
      </c>
      <c r="C299" s="66" t="str" cm="1">
        <f t="array" ref="C299">_xlfn.IFNA(_xlfn.IFS(B299="Starter","Starters &amp; Sides",B299="Sides","Starters &amp; Sides"),B299)</f>
        <v>Drinks</v>
      </c>
      <c r="D299" s="84" t="s">
        <v>531</v>
      </c>
      <c r="E299" s="74"/>
      <c r="F299" s="4"/>
      <c r="G299" s="4"/>
      <c r="H299" s="4"/>
      <c r="I299" s="4">
        <v>2.79</v>
      </c>
      <c r="J299" s="4">
        <v>2.79</v>
      </c>
      <c r="K299" s="15">
        <v>2.79</v>
      </c>
      <c r="L299" s="15">
        <v>2.79</v>
      </c>
      <c r="M299" s="15">
        <v>2.79</v>
      </c>
      <c r="N299" s="15">
        <v>2.79</v>
      </c>
      <c r="O299" s="15">
        <v>2.99</v>
      </c>
      <c r="P299" s="14">
        <v>2.99</v>
      </c>
      <c r="Q299" s="349">
        <v>2.99</v>
      </c>
      <c r="R299" s="15" t="str">
        <f t="shared" si="56"/>
        <v>Yes</v>
      </c>
      <c r="S299" s="15" t="str">
        <f t="shared" si="57"/>
        <v>No</v>
      </c>
      <c r="T299" s="221" t="str">
        <f t="shared" si="58"/>
        <v>Yes</v>
      </c>
      <c r="U299" s="223">
        <f t="shared" si="59"/>
        <v>0</v>
      </c>
      <c r="V299" s="221" t="str">
        <f t="shared" si="60"/>
        <v>Yes</v>
      </c>
      <c r="W299" s="223">
        <f t="shared" si="61"/>
        <v>0</v>
      </c>
      <c r="X299" s="221" t="str">
        <f t="shared" si="62"/>
        <v>Yes</v>
      </c>
      <c r="Y299" s="223">
        <f t="shared" si="63"/>
        <v>7.1684587813620082E-2</v>
      </c>
      <c r="Z299" s="222" t="str">
        <f t="shared" si="64"/>
        <v>Yes</v>
      </c>
      <c r="AA299" s="68">
        <f t="shared" si="65"/>
        <v>7.1684587813620082E-2</v>
      </c>
      <c r="AB299" s="65" t="str">
        <f t="shared" si="66"/>
        <v>Yes</v>
      </c>
      <c r="AC299" s="68">
        <f t="shared" si="67"/>
        <v>7.1684587813620082E-2</v>
      </c>
      <c r="AD299" s="65" t="str">
        <f t="shared" si="68"/>
        <v>No</v>
      </c>
      <c r="AE299" s="68" t="str">
        <f t="shared" si="69"/>
        <v>N/A</v>
      </c>
      <c r="AF299" s="66"/>
    </row>
    <row r="300" spans="1:32" hidden="1">
      <c r="A300" s="66" t="s">
        <v>8</v>
      </c>
      <c r="B300" s="66" t="s">
        <v>28</v>
      </c>
      <c r="C300" s="66" t="str" cm="1">
        <f t="array" ref="C300">_xlfn.IFNA(_xlfn.IFS(B300="Starter","Starters &amp; Sides",B300="Sides","Starters &amp; Sides"),B300)</f>
        <v>Drinks</v>
      </c>
      <c r="D300" s="84" t="s">
        <v>532</v>
      </c>
      <c r="E300" s="74"/>
      <c r="F300" s="4"/>
      <c r="G300" s="4"/>
      <c r="H300" s="4"/>
      <c r="I300" s="4">
        <v>2.79</v>
      </c>
      <c r="J300" s="4">
        <v>2.79</v>
      </c>
      <c r="K300" s="15">
        <v>2.79</v>
      </c>
      <c r="L300" s="15">
        <v>2.79</v>
      </c>
      <c r="M300" s="15">
        <v>2.79</v>
      </c>
      <c r="N300" s="15">
        <v>2.79</v>
      </c>
      <c r="O300" s="15">
        <v>2.99</v>
      </c>
      <c r="P300" s="14">
        <v>2.99</v>
      </c>
      <c r="Q300" s="349">
        <v>2.99</v>
      </c>
      <c r="R300" s="15" t="str">
        <f t="shared" si="56"/>
        <v>Yes</v>
      </c>
      <c r="S300" s="15" t="str">
        <f t="shared" si="57"/>
        <v>No</v>
      </c>
      <c r="T300" s="221" t="str">
        <f t="shared" si="58"/>
        <v>Yes</v>
      </c>
      <c r="U300" s="223">
        <f t="shared" si="59"/>
        <v>0</v>
      </c>
      <c r="V300" s="221" t="str">
        <f t="shared" si="60"/>
        <v>Yes</v>
      </c>
      <c r="W300" s="223">
        <f t="shared" si="61"/>
        <v>0</v>
      </c>
      <c r="X300" s="221" t="str">
        <f t="shared" si="62"/>
        <v>Yes</v>
      </c>
      <c r="Y300" s="223">
        <f t="shared" si="63"/>
        <v>7.1684587813620082E-2</v>
      </c>
      <c r="Z300" s="222" t="str">
        <f t="shared" si="64"/>
        <v>Yes</v>
      </c>
      <c r="AA300" s="68">
        <f t="shared" si="65"/>
        <v>7.1684587813620082E-2</v>
      </c>
      <c r="AB300" s="65" t="str">
        <f t="shared" si="66"/>
        <v>Yes</v>
      </c>
      <c r="AC300" s="68">
        <f t="shared" si="67"/>
        <v>7.1684587813620082E-2</v>
      </c>
      <c r="AD300" s="65" t="str">
        <f t="shared" si="68"/>
        <v>No</v>
      </c>
      <c r="AE300" s="68" t="str">
        <f t="shared" si="69"/>
        <v>N/A</v>
      </c>
      <c r="AF300" s="66"/>
    </row>
    <row r="301" spans="1:32" hidden="1">
      <c r="A301" s="66" t="s">
        <v>8</v>
      </c>
      <c r="B301" s="66" t="s">
        <v>28</v>
      </c>
      <c r="C301" s="66" t="str" cm="1">
        <f t="array" ref="C301">_xlfn.IFNA(_xlfn.IFS(B301="Starter","Starters &amp; Sides",B301="Sides","Starters &amp; Sides"),B301)</f>
        <v>Drinks</v>
      </c>
      <c r="D301" s="84" t="s">
        <v>533</v>
      </c>
      <c r="E301" s="74"/>
      <c r="F301" s="4"/>
      <c r="G301" s="4"/>
      <c r="H301" s="4"/>
      <c r="I301" s="4">
        <v>2.4900000000000002</v>
      </c>
      <c r="J301" s="4">
        <v>2.4900000000000002</v>
      </c>
      <c r="K301" s="4">
        <v>2.4900000000000002</v>
      </c>
      <c r="L301" s="4">
        <v>2.4900000000000002</v>
      </c>
      <c r="M301" s="4">
        <v>2.4900000000000002</v>
      </c>
      <c r="N301" s="4">
        <v>2.4900000000000002</v>
      </c>
      <c r="O301" s="15">
        <v>2.4900000000000002</v>
      </c>
      <c r="P301" s="14">
        <v>2.4900000000000002</v>
      </c>
      <c r="Q301" s="349">
        <v>2.4900000000000002</v>
      </c>
      <c r="R301" s="15" t="str">
        <f t="shared" si="56"/>
        <v>Yes</v>
      </c>
      <c r="S301" s="15" t="str">
        <f t="shared" si="57"/>
        <v>No</v>
      </c>
      <c r="T301" s="221" t="str">
        <f t="shared" si="58"/>
        <v>Yes</v>
      </c>
      <c r="U301" s="223">
        <f t="shared" si="59"/>
        <v>0</v>
      </c>
      <c r="V301" s="221" t="str">
        <f t="shared" si="60"/>
        <v>Yes</v>
      </c>
      <c r="W301" s="223">
        <f t="shared" si="61"/>
        <v>0</v>
      </c>
      <c r="X301" s="221" t="str">
        <f t="shared" si="62"/>
        <v>Yes</v>
      </c>
      <c r="Y301" s="223">
        <f t="shared" si="63"/>
        <v>0</v>
      </c>
      <c r="Z301" s="222" t="str">
        <f t="shared" si="64"/>
        <v>Yes</v>
      </c>
      <c r="AA301" s="68">
        <f t="shared" si="65"/>
        <v>0</v>
      </c>
      <c r="AB301" s="65" t="str">
        <f t="shared" si="66"/>
        <v>Yes</v>
      </c>
      <c r="AC301" s="68">
        <f t="shared" si="67"/>
        <v>0</v>
      </c>
      <c r="AD301" s="65" t="str">
        <f t="shared" si="68"/>
        <v>No</v>
      </c>
      <c r="AE301" s="68" t="str">
        <f t="shared" si="69"/>
        <v>N/A</v>
      </c>
      <c r="AF301" s="66"/>
    </row>
    <row r="302" spans="1:32" hidden="1">
      <c r="A302" s="66" t="s">
        <v>8</v>
      </c>
      <c r="B302" s="66" t="s">
        <v>28</v>
      </c>
      <c r="C302" s="66" t="str" cm="1">
        <f t="array" ref="C302">_xlfn.IFNA(_xlfn.IFS(B302="Starter","Starters &amp; Sides",B302="Sides","Starters &amp; Sides"),B302)</f>
        <v>Drinks</v>
      </c>
      <c r="D302" s="84" t="s">
        <v>534</v>
      </c>
      <c r="E302" s="74"/>
      <c r="F302" s="4"/>
      <c r="G302" s="4"/>
      <c r="H302" s="4"/>
      <c r="I302" s="4">
        <v>2.99</v>
      </c>
      <c r="J302" s="4">
        <v>2.99</v>
      </c>
      <c r="K302" s="4">
        <v>2.99</v>
      </c>
      <c r="L302" s="4">
        <v>2.99</v>
      </c>
      <c r="M302" s="4">
        <v>2.99</v>
      </c>
      <c r="N302" s="4">
        <v>2.99</v>
      </c>
      <c r="O302" s="15">
        <v>2.99</v>
      </c>
      <c r="P302" s="14">
        <v>2.99</v>
      </c>
      <c r="Q302" s="349">
        <v>2.99</v>
      </c>
      <c r="R302" s="15" t="str">
        <f t="shared" si="56"/>
        <v>Yes</v>
      </c>
      <c r="S302" s="15" t="str">
        <f t="shared" si="57"/>
        <v>No</v>
      </c>
      <c r="T302" s="221" t="str">
        <f t="shared" si="58"/>
        <v>Yes</v>
      </c>
      <c r="U302" s="223">
        <f t="shared" si="59"/>
        <v>0</v>
      </c>
      <c r="V302" s="221" t="str">
        <f t="shared" si="60"/>
        <v>Yes</v>
      </c>
      <c r="W302" s="223">
        <f t="shared" si="61"/>
        <v>0</v>
      </c>
      <c r="X302" s="221" t="str">
        <f t="shared" si="62"/>
        <v>Yes</v>
      </c>
      <c r="Y302" s="223">
        <f t="shared" si="63"/>
        <v>0</v>
      </c>
      <c r="Z302" s="222" t="str">
        <f t="shared" si="64"/>
        <v>Yes</v>
      </c>
      <c r="AA302" s="68">
        <f t="shared" si="65"/>
        <v>0</v>
      </c>
      <c r="AB302" s="65" t="str">
        <f t="shared" si="66"/>
        <v>Yes</v>
      </c>
      <c r="AC302" s="68">
        <f t="shared" si="67"/>
        <v>0</v>
      </c>
      <c r="AD302" s="65" t="str">
        <f t="shared" si="68"/>
        <v>No</v>
      </c>
      <c r="AE302" s="68" t="str">
        <f t="shared" si="69"/>
        <v>N/A</v>
      </c>
      <c r="AF302" s="66"/>
    </row>
    <row r="303" spans="1:32" hidden="1">
      <c r="A303" s="66" t="s">
        <v>8</v>
      </c>
      <c r="B303" s="66" t="s">
        <v>28</v>
      </c>
      <c r="C303" s="66" t="str" cm="1">
        <f t="array" ref="C303">_xlfn.IFNA(_xlfn.IFS(B303="Starter","Starters &amp; Sides",B303="Sides","Starters &amp; Sides"),B303)</f>
        <v>Drinks</v>
      </c>
      <c r="D303" s="84" t="s">
        <v>535</v>
      </c>
      <c r="E303" s="74"/>
      <c r="F303" s="4"/>
      <c r="G303" s="4"/>
      <c r="H303" s="4"/>
      <c r="I303" s="4"/>
      <c r="J303" s="4"/>
      <c r="K303" s="15"/>
      <c r="L303" s="15"/>
      <c r="M303" s="15"/>
      <c r="N303" s="15"/>
      <c r="O303" s="15"/>
      <c r="P303" s="14"/>
      <c r="Q303" s="349">
        <v>2.4900000000000002</v>
      </c>
      <c r="R303" s="15"/>
      <c r="S303" s="15"/>
      <c r="T303" s="221"/>
      <c r="U303" s="223"/>
      <c r="V303" s="221"/>
      <c r="W303" s="223"/>
      <c r="X303" s="221"/>
      <c r="Y303" s="223"/>
      <c r="Z303" s="222"/>
      <c r="AA303" s="68"/>
      <c r="AB303" s="65"/>
      <c r="AC303" s="68"/>
      <c r="AD303" s="65"/>
      <c r="AE303" s="68"/>
      <c r="AF303" s="66"/>
    </row>
    <row r="304" spans="1:32" hidden="1">
      <c r="A304" s="66" t="s">
        <v>8</v>
      </c>
      <c r="B304" s="66" t="s">
        <v>28</v>
      </c>
      <c r="C304" s="66" t="str" cm="1">
        <f t="array" ref="C304">_xlfn.IFNA(_xlfn.IFS(B304="Starter","Starters &amp; Sides",B304="Sides","Starters &amp; Sides"),B304)</f>
        <v>Drinks</v>
      </c>
      <c r="D304" s="84" t="s">
        <v>536</v>
      </c>
      <c r="E304" s="74"/>
      <c r="F304" s="4"/>
      <c r="G304" s="4"/>
      <c r="H304" s="4"/>
      <c r="I304" s="4"/>
      <c r="J304" s="4"/>
      <c r="K304" s="15"/>
      <c r="L304" s="15"/>
      <c r="M304" s="15"/>
      <c r="N304" s="15"/>
      <c r="O304" s="15"/>
      <c r="P304" s="14"/>
      <c r="Q304" s="349">
        <v>2.99</v>
      </c>
      <c r="R304" s="15"/>
      <c r="S304" s="15"/>
      <c r="T304" s="221"/>
      <c r="U304" s="223"/>
      <c r="V304" s="221"/>
      <c r="W304" s="223"/>
      <c r="X304" s="221"/>
      <c r="Y304" s="223"/>
      <c r="Z304" s="222"/>
      <c r="AA304" s="68"/>
      <c r="AB304" s="65"/>
      <c r="AC304" s="68"/>
      <c r="AD304" s="65"/>
      <c r="AE304" s="68"/>
      <c r="AF304" s="66"/>
    </row>
    <row r="305" spans="1:32" hidden="1">
      <c r="A305" s="66" t="s">
        <v>8</v>
      </c>
      <c r="B305" s="66" t="s">
        <v>28</v>
      </c>
      <c r="C305" s="66" t="str" cm="1">
        <f t="array" ref="C305">_xlfn.IFNA(_xlfn.IFS(B305="Starter","Starters &amp; Sides",B305="Sides","Starters &amp; Sides"),B305)</f>
        <v>Drinks</v>
      </c>
      <c r="D305" s="84" t="s">
        <v>537</v>
      </c>
      <c r="E305" s="74"/>
      <c r="F305" s="4"/>
      <c r="G305" s="4"/>
      <c r="H305" s="4"/>
      <c r="I305" s="4">
        <v>2.99</v>
      </c>
      <c r="J305" s="4">
        <v>2.99</v>
      </c>
      <c r="K305" s="15">
        <v>2.99</v>
      </c>
      <c r="L305" s="15">
        <v>2.99</v>
      </c>
      <c r="M305" s="15">
        <v>2.99</v>
      </c>
      <c r="N305" s="15">
        <v>2.99</v>
      </c>
      <c r="O305" s="15">
        <v>3.19</v>
      </c>
      <c r="P305" s="14">
        <v>3.19</v>
      </c>
      <c r="Q305" s="349">
        <v>3.19</v>
      </c>
      <c r="R305" s="15" t="str">
        <f t="shared" si="56"/>
        <v>Yes</v>
      </c>
      <c r="S305" s="15" t="str">
        <f t="shared" si="57"/>
        <v>No</v>
      </c>
      <c r="T305" s="221" t="str">
        <f t="shared" si="58"/>
        <v>Yes</v>
      </c>
      <c r="U305" s="223">
        <f t="shared" si="59"/>
        <v>0</v>
      </c>
      <c r="V305" s="221" t="str">
        <f t="shared" si="60"/>
        <v>Yes</v>
      </c>
      <c r="W305" s="223">
        <f t="shared" si="61"/>
        <v>0</v>
      </c>
      <c r="X305" s="221" t="str">
        <f t="shared" si="62"/>
        <v>Yes</v>
      </c>
      <c r="Y305" s="223">
        <f t="shared" si="63"/>
        <v>6.6889632107023367E-2</v>
      </c>
      <c r="Z305" s="222" t="str">
        <f t="shared" si="64"/>
        <v>Yes</v>
      </c>
      <c r="AA305" s="68">
        <f t="shared" si="65"/>
        <v>6.6889632107023367E-2</v>
      </c>
      <c r="AB305" s="65" t="str">
        <f t="shared" si="66"/>
        <v>Yes</v>
      </c>
      <c r="AC305" s="68">
        <f t="shared" si="67"/>
        <v>6.6889632107023367E-2</v>
      </c>
      <c r="AD305" s="65" t="str">
        <f t="shared" si="68"/>
        <v>No</v>
      </c>
      <c r="AE305" s="68" t="str">
        <f t="shared" si="69"/>
        <v>N/A</v>
      </c>
      <c r="AF305" s="66"/>
    </row>
    <row r="306" spans="1:32" hidden="1">
      <c r="A306" s="66" t="s">
        <v>8</v>
      </c>
      <c r="B306" s="66" t="s">
        <v>28</v>
      </c>
      <c r="C306" s="66" t="str" cm="1">
        <f t="array" ref="C306">_xlfn.IFNA(_xlfn.IFS(B306="Starter","Starters &amp; Sides",B306="Sides","Starters &amp; Sides"),B306)</f>
        <v>Drinks</v>
      </c>
      <c r="D306" s="84" t="s">
        <v>538</v>
      </c>
      <c r="E306" s="74"/>
      <c r="F306" s="4"/>
      <c r="G306" s="4"/>
      <c r="H306" s="4"/>
      <c r="I306" s="4">
        <v>2.99</v>
      </c>
      <c r="J306" s="4">
        <v>2.99</v>
      </c>
      <c r="K306" s="15">
        <v>2.99</v>
      </c>
      <c r="L306" s="15">
        <v>2.99</v>
      </c>
      <c r="M306" s="15">
        <v>2.99</v>
      </c>
      <c r="N306" s="15">
        <v>2.99</v>
      </c>
      <c r="O306" s="15">
        <v>3.49</v>
      </c>
      <c r="P306" s="14">
        <v>3.49</v>
      </c>
      <c r="Q306" s="349">
        <v>3.99</v>
      </c>
      <c r="R306" s="15" t="str">
        <f t="shared" si="56"/>
        <v>Yes</v>
      </c>
      <c r="S306" s="15" t="str">
        <f t="shared" si="57"/>
        <v>No</v>
      </c>
      <c r="T306" s="221" t="str">
        <f t="shared" si="58"/>
        <v>Yes</v>
      </c>
      <c r="U306" s="223">
        <f t="shared" si="59"/>
        <v>0.14326647564469908</v>
      </c>
      <c r="V306" s="221" t="str">
        <f t="shared" si="60"/>
        <v>Yes</v>
      </c>
      <c r="W306" s="223">
        <f t="shared" si="61"/>
        <v>0.14326647564469908</v>
      </c>
      <c r="X306" s="221" t="str">
        <f t="shared" si="62"/>
        <v>Yes</v>
      </c>
      <c r="Y306" s="223">
        <f t="shared" si="63"/>
        <v>0.33444816053511706</v>
      </c>
      <c r="Z306" s="222" t="str">
        <f t="shared" si="64"/>
        <v>Yes</v>
      </c>
      <c r="AA306" s="68">
        <f t="shared" si="65"/>
        <v>0.33444816053511706</v>
      </c>
      <c r="AB306" s="65" t="str">
        <f t="shared" si="66"/>
        <v>Yes</v>
      </c>
      <c r="AC306" s="68">
        <f t="shared" si="67"/>
        <v>0.33444816053511706</v>
      </c>
      <c r="AD306" s="65" t="str">
        <f t="shared" si="68"/>
        <v>No</v>
      </c>
      <c r="AE306" s="68" t="str">
        <f t="shared" si="69"/>
        <v>N/A</v>
      </c>
      <c r="AF306" s="66"/>
    </row>
    <row r="307" spans="1:32" hidden="1">
      <c r="A307" s="66" t="s">
        <v>8</v>
      </c>
      <c r="B307" s="66" t="s">
        <v>28</v>
      </c>
      <c r="C307" s="66" t="str" cm="1">
        <f t="array" ref="C307">_xlfn.IFNA(_xlfn.IFS(B307="Starter","Starters &amp; Sides",B307="Sides","Starters &amp; Sides"),B307)</f>
        <v>Drinks</v>
      </c>
      <c r="D307" s="84" t="s">
        <v>539</v>
      </c>
      <c r="E307" s="74"/>
      <c r="F307" s="4"/>
      <c r="G307" s="4"/>
      <c r="H307" s="4"/>
      <c r="I307" s="4"/>
      <c r="J307" s="4"/>
      <c r="K307" s="15"/>
      <c r="L307" s="15"/>
      <c r="M307" s="15">
        <f>M306+1</f>
        <v>3.99</v>
      </c>
      <c r="N307" s="15">
        <v>3.99</v>
      </c>
      <c r="O307" s="15">
        <v>3.99</v>
      </c>
      <c r="P307" s="14">
        <v>3.99</v>
      </c>
      <c r="Q307" s="349">
        <v>4.49</v>
      </c>
      <c r="R307" s="15" t="str">
        <f t="shared" si="56"/>
        <v>Yes</v>
      </c>
      <c r="S307" s="15" t="str">
        <f t="shared" si="57"/>
        <v>No</v>
      </c>
      <c r="T307" s="221" t="str">
        <f t="shared" si="58"/>
        <v>Yes</v>
      </c>
      <c r="U307" s="223">
        <f t="shared" si="59"/>
        <v>0.12531328320802015</v>
      </c>
      <c r="V307" s="221" t="str">
        <f t="shared" si="60"/>
        <v>Yes</v>
      </c>
      <c r="W307" s="223">
        <f t="shared" si="61"/>
        <v>0.12531328320802015</v>
      </c>
      <c r="X307" s="221" t="str">
        <f t="shared" si="62"/>
        <v>Yes</v>
      </c>
      <c r="Y307" s="223">
        <f t="shared" si="63"/>
        <v>0.12531328320802015</v>
      </c>
      <c r="Z307" s="222" t="str">
        <f t="shared" si="64"/>
        <v>Yes</v>
      </c>
      <c r="AA307" s="68">
        <f t="shared" si="65"/>
        <v>0.12531328320802015</v>
      </c>
      <c r="AB307" s="65" t="str">
        <f t="shared" si="66"/>
        <v>No</v>
      </c>
      <c r="AC307" s="68" t="str">
        <f t="shared" si="67"/>
        <v>N/A</v>
      </c>
      <c r="AD307" s="65" t="str">
        <f t="shared" si="68"/>
        <v>No</v>
      </c>
      <c r="AE307" s="68" t="str">
        <f t="shared" si="69"/>
        <v>N/A</v>
      </c>
      <c r="AF307" s="66"/>
    </row>
    <row r="308" spans="1:32" hidden="1">
      <c r="A308" s="66" t="s">
        <v>8</v>
      </c>
      <c r="B308" s="66" t="s">
        <v>28</v>
      </c>
      <c r="C308" s="66" t="str" cm="1">
        <f t="array" ref="C308">_xlfn.IFNA(_xlfn.IFS(B308="Starter","Starters &amp; Sides",B308="Sides","Starters &amp; Sides"),B308)</f>
        <v>Drinks</v>
      </c>
      <c r="D308" s="84" t="s">
        <v>540</v>
      </c>
      <c r="E308" s="74"/>
      <c r="F308" s="4"/>
      <c r="G308" s="4"/>
      <c r="H308" s="4"/>
      <c r="I308" s="4">
        <v>2.99</v>
      </c>
      <c r="J308" s="4">
        <v>2.99</v>
      </c>
      <c r="K308" s="15">
        <v>2.99</v>
      </c>
      <c r="L308" s="15">
        <v>2.99</v>
      </c>
      <c r="M308" s="15">
        <v>2.99</v>
      </c>
      <c r="N308" s="15">
        <v>2.99</v>
      </c>
      <c r="O308" s="15">
        <v>3.29</v>
      </c>
      <c r="P308" s="14">
        <v>3.29</v>
      </c>
      <c r="Q308" s="349">
        <v>2.99</v>
      </c>
      <c r="R308" s="15" t="str">
        <f t="shared" si="56"/>
        <v>Yes</v>
      </c>
      <c r="S308" s="15" t="str">
        <f t="shared" si="57"/>
        <v>No</v>
      </c>
      <c r="T308" s="221" t="str">
        <f t="shared" si="58"/>
        <v>Yes</v>
      </c>
      <c r="U308" s="223">
        <f t="shared" si="59"/>
        <v>-9.1185410334346462E-2</v>
      </c>
      <c r="V308" s="221" t="str">
        <f t="shared" si="60"/>
        <v>Yes</v>
      </c>
      <c r="W308" s="223">
        <f t="shared" si="61"/>
        <v>-9.1185410334346462E-2</v>
      </c>
      <c r="X308" s="221" t="str">
        <f t="shared" si="62"/>
        <v>Yes</v>
      </c>
      <c r="Y308" s="223">
        <f t="shared" si="63"/>
        <v>0</v>
      </c>
      <c r="Z308" s="222" t="str">
        <f t="shared" si="64"/>
        <v>Yes</v>
      </c>
      <c r="AA308" s="68">
        <f t="shared" si="65"/>
        <v>0</v>
      </c>
      <c r="AB308" s="65" t="str">
        <f t="shared" si="66"/>
        <v>Yes</v>
      </c>
      <c r="AC308" s="68">
        <f t="shared" si="67"/>
        <v>0</v>
      </c>
      <c r="AD308" s="65" t="str">
        <f t="shared" si="68"/>
        <v>No</v>
      </c>
      <c r="AE308" s="68" t="str">
        <f t="shared" si="69"/>
        <v>N/A</v>
      </c>
      <c r="AF308" s="66"/>
    </row>
    <row r="309" spans="1:32" hidden="1">
      <c r="A309" s="66" t="s">
        <v>8</v>
      </c>
      <c r="B309" s="66" t="s">
        <v>28</v>
      </c>
      <c r="C309" s="66" t="str" cm="1">
        <f t="array" ref="C309">_xlfn.IFNA(_xlfn.IFS(B309="Starter","Starters &amp; Sides",B309="Sides","Starters &amp; Sides"),B309)</f>
        <v>Drinks</v>
      </c>
      <c r="D309" s="84" t="s">
        <v>541</v>
      </c>
      <c r="E309" s="74"/>
      <c r="F309" s="4"/>
      <c r="G309" s="4"/>
      <c r="H309" s="4"/>
      <c r="I309" s="4"/>
      <c r="J309" s="4"/>
      <c r="K309" s="15"/>
      <c r="L309" s="15"/>
      <c r="M309" s="15"/>
      <c r="N309" s="15"/>
      <c r="O309" s="15"/>
      <c r="P309" s="14"/>
      <c r="Q309" s="349">
        <v>3.49</v>
      </c>
      <c r="R309" s="15"/>
      <c r="S309" s="15"/>
      <c r="T309" s="221"/>
      <c r="U309" s="223"/>
      <c r="V309" s="221"/>
      <c r="W309" s="223"/>
      <c r="X309" s="221"/>
      <c r="Y309" s="223"/>
      <c r="Z309" s="222"/>
      <c r="AA309" s="68"/>
      <c r="AB309" s="65"/>
      <c r="AC309" s="68"/>
      <c r="AD309" s="65"/>
      <c r="AE309" s="68"/>
      <c r="AF309" s="66"/>
    </row>
    <row r="310" spans="1:32" hidden="1">
      <c r="A310" s="66" t="s">
        <v>8</v>
      </c>
      <c r="B310" s="66" t="s">
        <v>28</v>
      </c>
      <c r="C310" s="66" t="str" cm="1">
        <f t="array" ref="C310">_xlfn.IFNA(_xlfn.IFS(B310="Starter","Starters &amp; Sides",B310="Sides","Starters &amp; Sides"),B310)</f>
        <v>Drinks</v>
      </c>
      <c r="D310" s="84" t="s">
        <v>542</v>
      </c>
      <c r="E310" s="74"/>
      <c r="F310" s="4"/>
      <c r="G310" s="4"/>
      <c r="H310" s="4"/>
      <c r="I310" s="4"/>
      <c r="J310" s="4"/>
      <c r="K310" s="15"/>
      <c r="L310" s="15"/>
      <c r="M310" s="15"/>
      <c r="N310" s="15"/>
      <c r="O310" s="15"/>
      <c r="P310" s="14"/>
      <c r="Q310" s="349">
        <v>3.49</v>
      </c>
      <c r="R310" s="15"/>
      <c r="S310" s="15"/>
      <c r="T310" s="221"/>
      <c r="U310" s="223"/>
      <c r="V310" s="221"/>
      <c r="W310" s="223"/>
      <c r="X310" s="221"/>
      <c r="Y310" s="223"/>
      <c r="Z310" s="222"/>
      <c r="AA310" s="68"/>
      <c r="AB310" s="65"/>
      <c r="AC310" s="68"/>
      <c r="AD310" s="65"/>
      <c r="AE310" s="68"/>
      <c r="AF310" s="66"/>
    </row>
    <row r="311" spans="1:32" hidden="1">
      <c r="A311" s="66" t="s">
        <v>8</v>
      </c>
      <c r="B311" s="66" t="s">
        <v>28</v>
      </c>
      <c r="C311" s="66" t="str" cm="1">
        <f t="array" ref="C311">_xlfn.IFNA(_xlfn.IFS(B311="Starter","Starters &amp; Sides",B311="Sides","Starters &amp; Sides"),B311)</f>
        <v>Drinks</v>
      </c>
      <c r="D311" s="84" t="s">
        <v>543</v>
      </c>
      <c r="E311" s="74"/>
      <c r="F311" s="4"/>
      <c r="G311" s="4"/>
      <c r="H311" s="4"/>
      <c r="I311" s="4">
        <v>2.4900000000000002</v>
      </c>
      <c r="J311" s="4">
        <v>2.4900000000000002</v>
      </c>
      <c r="K311" s="15">
        <v>2.4900000000000002</v>
      </c>
      <c r="L311" s="15">
        <v>2.4900000000000002</v>
      </c>
      <c r="M311" s="15">
        <v>2.4900000000000002</v>
      </c>
      <c r="N311" s="15">
        <v>2.4900000000000002</v>
      </c>
      <c r="O311" s="15">
        <v>2.4900000000000002</v>
      </c>
      <c r="P311" s="14">
        <v>2.4900000000000002</v>
      </c>
      <c r="Q311" s="349">
        <v>2.4900000000000002</v>
      </c>
      <c r="R311" s="15" t="str">
        <f t="shared" si="56"/>
        <v>Yes</v>
      </c>
      <c r="S311" s="15" t="str">
        <f t="shared" si="57"/>
        <v>No</v>
      </c>
      <c r="T311" s="221" t="str">
        <f t="shared" si="58"/>
        <v>Yes</v>
      </c>
      <c r="U311" s="223">
        <f t="shared" si="59"/>
        <v>0</v>
      </c>
      <c r="V311" s="221" t="str">
        <f t="shared" si="60"/>
        <v>Yes</v>
      </c>
      <c r="W311" s="223">
        <f t="shared" si="61"/>
        <v>0</v>
      </c>
      <c r="X311" s="221" t="str">
        <f t="shared" si="62"/>
        <v>Yes</v>
      </c>
      <c r="Y311" s="223">
        <f t="shared" si="63"/>
        <v>0</v>
      </c>
      <c r="Z311" s="222" t="str">
        <f t="shared" si="64"/>
        <v>Yes</v>
      </c>
      <c r="AA311" s="68">
        <f t="shared" si="65"/>
        <v>0</v>
      </c>
      <c r="AB311" s="65" t="str">
        <f t="shared" si="66"/>
        <v>Yes</v>
      </c>
      <c r="AC311" s="68">
        <f t="shared" si="67"/>
        <v>0</v>
      </c>
      <c r="AD311" s="65" t="str">
        <f t="shared" si="68"/>
        <v>No</v>
      </c>
      <c r="AE311" s="68" t="str">
        <f t="shared" si="69"/>
        <v>N/A</v>
      </c>
      <c r="AF311" s="66"/>
    </row>
    <row r="312" spans="1:32" hidden="1">
      <c r="A312" s="66" t="s">
        <v>8</v>
      </c>
      <c r="B312" s="66" t="s">
        <v>28</v>
      </c>
      <c r="C312" s="66" t="str" cm="1">
        <f t="array" ref="C312">_xlfn.IFNA(_xlfn.IFS(B312="Starter","Starters &amp; Sides",B312="Sides","Starters &amp; Sides"),B312)</f>
        <v>Drinks</v>
      </c>
      <c r="D312" s="84" t="s">
        <v>544</v>
      </c>
      <c r="E312" s="74"/>
      <c r="F312" s="4"/>
      <c r="G312" s="4"/>
      <c r="H312" s="4"/>
      <c r="I312" s="4"/>
      <c r="J312" s="4"/>
      <c r="K312" s="15"/>
      <c r="L312" s="15"/>
      <c r="M312" s="15"/>
      <c r="N312" s="15"/>
      <c r="O312" s="15"/>
      <c r="P312" s="14"/>
      <c r="Q312" s="349">
        <v>2.4900000000000002</v>
      </c>
      <c r="R312" s="15"/>
      <c r="S312" s="15"/>
      <c r="T312" s="221"/>
      <c r="U312" s="223"/>
      <c r="V312" s="221"/>
      <c r="W312" s="223"/>
      <c r="X312" s="221"/>
      <c r="Y312" s="223"/>
      <c r="Z312" s="222"/>
      <c r="AA312" s="68"/>
      <c r="AB312" s="65"/>
      <c r="AC312" s="68"/>
      <c r="AD312" s="65"/>
      <c r="AE312" s="68"/>
      <c r="AF312" s="66"/>
    </row>
    <row r="313" spans="1:32" hidden="1">
      <c r="A313" s="66" t="s">
        <v>8</v>
      </c>
      <c r="B313" s="66" t="s">
        <v>28</v>
      </c>
      <c r="C313" s="66" t="str" cm="1">
        <f t="array" ref="C313">_xlfn.IFNA(_xlfn.IFS(B313="Starter","Starters &amp; Sides",B313="Sides","Starters &amp; Sides"),B313)</f>
        <v>Drinks</v>
      </c>
      <c r="D313" s="84" t="s">
        <v>545</v>
      </c>
      <c r="E313" s="74"/>
      <c r="F313" s="4"/>
      <c r="G313" s="4"/>
      <c r="H313" s="4"/>
      <c r="I313" s="4"/>
      <c r="J313" s="4"/>
      <c r="K313" s="15"/>
      <c r="L313" s="15"/>
      <c r="M313" s="15"/>
      <c r="N313" s="15"/>
      <c r="O313" s="15"/>
      <c r="P313" s="14"/>
      <c r="Q313" s="349">
        <v>2.4900000000000002</v>
      </c>
      <c r="R313" s="15"/>
      <c r="S313" s="15"/>
      <c r="T313" s="221"/>
      <c r="U313" s="223"/>
      <c r="V313" s="221"/>
      <c r="W313" s="223"/>
      <c r="X313" s="221"/>
      <c r="Y313" s="223"/>
      <c r="Z313" s="222"/>
      <c r="AA313" s="68"/>
      <c r="AB313" s="65"/>
      <c r="AC313" s="68"/>
      <c r="AD313" s="65"/>
      <c r="AE313" s="68"/>
      <c r="AF313" s="66"/>
    </row>
    <row r="314" spans="1:32" hidden="1">
      <c r="A314" s="66" t="s">
        <v>8</v>
      </c>
      <c r="B314" s="66" t="s">
        <v>28</v>
      </c>
      <c r="C314" s="66" t="str" cm="1">
        <f t="array" ref="C314">_xlfn.IFNA(_xlfn.IFS(B314="Starter","Starters &amp; Sides",B314="Sides","Starters &amp; Sides"),B314)</f>
        <v>Drinks</v>
      </c>
      <c r="D314" s="84" t="s">
        <v>546</v>
      </c>
      <c r="E314" s="74"/>
      <c r="F314" s="4"/>
      <c r="G314" s="4"/>
      <c r="H314" s="4"/>
      <c r="I314" s="4">
        <v>3.19</v>
      </c>
      <c r="J314" s="4">
        <v>3.19</v>
      </c>
      <c r="K314" s="15">
        <v>3.19</v>
      </c>
      <c r="L314" s="15">
        <v>3.19</v>
      </c>
      <c r="M314" s="15">
        <v>3.19</v>
      </c>
      <c r="N314" s="15">
        <v>3.19</v>
      </c>
      <c r="O314" s="15">
        <v>3.19</v>
      </c>
      <c r="P314" s="14">
        <v>3.19</v>
      </c>
      <c r="Q314" s="349">
        <v>3.19</v>
      </c>
      <c r="R314" s="15" t="str">
        <f t="shared" si="56"/>
        <v>Yes</v>
      </c>
      <c r="S314" s="15" t="str">
        <f t="shared" si="57"/>
        <v>No</v>
      </c>
      <c r="T314" s="221" t="str">
        <f t="shared" si="58"/>
        <v>Yes</v>
      </c>
      <c r="U314" s="223">
        <f t="shared" si="59"/>
        <v>0</v>
      </c>
      <c r="V314" s="221" t="str">
        <f t="shared" si="60"/>
        <v>Yes</v>
      </c>
      <c r="W314" s="223">
        <f t="shared" si="61"/>
        <v>0</v>
      </c>
      <c r="X314" s="221" t="str">
        <f t="shared" si="62"/>
        <v>Yes</v>
      </c>
      <c r="Y314" s="223">
        <f t="shared" si="63"/>
        <v>0</v>
      </c>
      <c r="Z314" s="222" t="str">
        <f t="shared" si="64"/>
        <v>Yes</v>
      </c>
      <c r="AA314" s="68">
        <f t="shared" si="65"/>
        <v>0</v>
      </c>
      <c r="AB314" s="65" t="str">
        <f t="shared" si="66"/>
        <v>Yes</v>
      </c>
      <c r="AC314" s="68">
        <f t="shared" si="67"/>
        <v>0</v>
      </c>
      <c r="AD314" s="65" t="str">
        <f t="shared" si="68"/>
        <v>No</v>
      </c>
      <c r="AE314" s="68" t="str">
        <f t="shared" si="69"/>
        <v>N/A</v>
      </c>
      <c r="AF314" s="66"/>
    </row>
    <row r="315" spans="1:32" hidden="1">
      <c r="A315" s="66" t="s">
        <v>8</v>
      </c>
      <c r="B315" s="66" t="s">
        <v>28</v>
      </c>
      <c r="C315" s="66" t="str" cm="1">
        <f t="array" ref="C315">_xlfn.IFNA(_xlfn.IFS(B315="Starter","Starters &amp; Sides",B315="Sides","Starters &amp; Sides"),B315)</f>
        <v>Drinks</v>
      </c>
      <c r="D315" s="84" t="s">
        <v>547</v>
      </c>
      <c r="E315" s="74"/>
      <c r="F315" s="4"/>
      <c r="G315" s="4"/>
      <c r="H315" s="4"/>
      <c r="I315" s="4"/>
      <c r="J315" s="4"/>
      <c r="K315" s="15"/>
      <c r="L315" s="15"/>
      <c r="M315" s="15"/>
      <c r="N315" s="15"/>
      <c r="O315" s="15"/>
      <c r="P315" s="14"/>
      <c r="Q315" s="349">
        <v>3.99</v>
      </c>
      <c r="R315" s="15"/>
      <c r="S315" s="15"/>
      <c r="T315" s="221"/>
      <c r="U315" s="223"/>
      <c r="V315" s="221"/>
      <c r="W315" s="223"/>
      <c r="X315" s="221"/>
      <c r="Y315" s="223"/>
      <c r="Z315" s="222"/>
      <c r="AA315" s="68"/>
      <c r="AB315" s="65"/>
      <c r="AC315" s="68"/>
      <c r="AD315" s="65"/>
      <c r="AE315" s="68"/>
      <c r="AF315" s="66"/>
    </row>
    <row r="316" spans="1:32" hidden="1">
      <c r="A316" s="66" t="s">
        <v>8</v>
      </c>
      <c r="B316" s="66" t="s">
        <v>28</v>
      </c>
      <c r="C316" s="66" t="str" cm="1">
        <f t="array" ref="C316">_xlfn.IFNA(_xlfn.IFS(B316="Starter","Starters &amp; Sides",B316="Sides","Starters &amp; Sides"),B316)</f>
        <v>Drinks</v>
      </c>
      <c r="D316" s="84" t="s">
        <v>548</v>
      </c>
      <c r="E316" s="74"/>
      <c r="F316" s="4"/>
      <c r="G316" s="4"/>
      <c r="H316" s="4"/>
      <c r="I316" s="4"/>
      <c r="J316" s="4"/>
      <c r="K316" s="15"/>
      <c r="L316" s="15"/>
      <c r="M316" s="15"/>
      <c r="N316" s="15"/>
      <c r="O316" s="15"/>
      <c r="P316" s="14"/>
      <c r="Q316" s="349">
        <v>3.99</v>
      </c>
      <c r="R316" s="15"/>
      <c r="S316" s="15"/>
      <c r="T316" s="221"/>
      <c r="U316" s="223"/>
      <c r="V316" s="221"/>
      <c r="W316" s="223"/>
      <c r="X316" s="221"/>
      <c r="Y316" s="223"/>
      <c r="Z316" s="222"/>
      <c r="AA316" s="68"/>
      <c r="AB316" s="65"/>
      <c r="AC316" s="68"/>
      <c r="AD316" s="65"/>
      <c r="AE316" s="68"/>
      <c r="AF316" s="66"/>
    </row>
    <row r="317" spans="1:32" hidden="1">
      <c r="A317" s="66" t="s">
        <v>8</v>
      </c>
      <c r="B317" s="66" t="s">
        <v>28</v>
      </c>
      <c r="C317" s="66" t="str" cm="1">
        <f t="array" ref="C317">_xlfn.IFNA(_xlfn.IFS(B317="Starter","Starters &amp; Sides",B317="Sides","Starters &amp; Sides"),B317)</f>
        <v>Drinks</v>
      </c>
      <c r="D317" s="84" t="s">
        <v>549</v>
      </c>
      <c r="E317" s="74"/>
      <c r="F317" s="4"/>
      <c r="G317" s="4"/>
      <c r="H317" s="4"/>
      <c r="I317" s="4">
        <v>2.79</v>
      </c>
      <c r="J317" s="4">
        <v>2.79</v>
      </c>
      <c r="K317" s="15">
        <v>2.79</v>
      </c>
      <c r="L317" s="15">
        <v>2.79</v>
      </c>
      <c r="M317" s="15">
        <v>2.79</v>
      </c>
      <c r="N317" s="15">
        <v>2.79</v>
      </c>
      <c r="O317" s="15">
        <v>2.99</v>
      </c>
      <c r="P317" s="14">
        <v>2.99</v>
      </c>
      <c r="Q317" s="349">
        <v>2.99</v>
      </c>
      <c r="R317" s="15" t="str">
        <f t="shared" si="56"/>
        <v>Yes</v>
      </c>
      <c r="S317" s="15" t="str">
        <f t="shared" si="57"/>
        <v>No</v>
      </c>
      <c r="T317" s="221" t="str">
        <f t="shared" si="58"/>
        <v>Yes</v>
      </c>
      <c r="U317" s="223">
        <f t="shared" si="59"/>
        <v>0</v>
      </c>
      <c r="V317" s="221" t="str">
        <f t="shared" si="60"/>
        <v>Yes</v>
      </c>
      <c r="W317" s="223">
        <f t="shared" si="61"/>
        <v>0</v>
      </c>
      <c r="X317" s="221" t="str">
        <f t="shared" si="62"/>
        <v>Yes</v>
      </c>
      <c r="Y317" s="223">
        <f t="shared" si="63"/>
        <v>7.1684587813620082E-2</v>
      </c>
      <c r="Z317" s="222" t="str">
        <f t="shared" si="64"/>
        <v>Yes</v>
      </c>
      <c r="AA317" s="68">
        <f t="shared" si="65"/>
        <v>7.1684587813620082E-2</v>
      </c>
      <c r="AB317" s="65" t="str">
        <f t="shared" si="66"/>
        <v>Yes</v>
      </c>
      <c r="AC317" s="68">
        <f t="shared" si="67"/>
        <v>7.1684587813620082E-2</v>
      </c>
      <c r="AD317" s="65" t="str">
        <f t="shared" si="68"/>
        <v>No</v>
      </c>
      <c r="AE317" s="68" t="str">
        <f t="shared" si="69"/>
        <v>N/A</v>
      </c>
      <c r="AF317" s="66"/>
    </row>
    <row r="318" spans="1:32" hidden="1">
      <c r="A318" s="66" t="s">
        <v>8</v>
      </c>
      <c r="B318" s="66" t="s">
        <v>28</v>
      </c>
      <c r="C318" s="66" t="str" cm="1">
        <f t="array" ref="C318">_xlfn.IFNA(_xlfn.IFS(B318="Starter","Starters &amp; Sides",B318="Sides","Starters &amp; Sides"),B318)</f>
        <v>Drinks</v>
      </c>
      <c r="D318" s="84" t="s">
        <v>550</v>
      </c>
      <c r="E318" s="74"/>
      <c r="F318" s="4"/>
      <c r="G318" s="4"/>
      <c r="H318" s="4"/>
      <c r="I318" s="4">
        <v>4.49</v>
      </c>
      <c r="J318" s="4">
        <v>4.49</v>
      </c>
      <c r="K318" s="15">
        <v>4.49</v>
      </c>
      <c r="L318" s="15">
        <v>4.49</v>
      </c>
      <c r="M318" s="15">
        <v>4.49</v>
      </c>
      <c r="N318" s="15">
        <v>4.49</v>
      </c>
      <c r="O318" s="15">
        <v>5.99</v>
      </c>
      <c r="P318" s="14"/>
      <c r="Q318" s="349">
        <v>6.49</v>
      </c>
      <c r="R318" s="15" t="str">
        <f t="shared" si="56"/>
        <v>Yes</v>
      </c>
      <c r="S318" s="15" t="str">
        <f t="shared" si="57"/>
        <v>Yes</v>
      </c>
      <c r="T318" s="221" t="str">
        <f t="shared" si="58"/>
        <v>No</v>
      </c>
      <c r="U318" s="223" t="str">
        <f t="shared" si="59"/>
        <v>N/A</v>
      </c>
      <c r="V318" s="221" t="str">
        <f t="shared" si="60"/>
        <v>No</v>
      </c>
      <c r="W318" s="223" t="str">
        <f t="shared" si="61"/>
        <v>N/A</v>
      </c>
      <c r="X318" s="221" t="str">
        <f t="shared" si="62"/>
        <v>No</v>
      </c>
      <c r="Y318" s="223" t="str">
        <f t="shared" si="63"/>
        <v>N/A</v>
      </c>
      <c r="Z318" s="222" t="str">
        <f t="shared" si="64"/>
        <v>No</v>
      </c>
      <c r="AA318" s="68" t="str">
        <f t="shared" si="65"/>
        <v>N/A</v>
      </c>
      <c r="AB318" s="65" t="str">
        <f t="shared" si="66"/>
        <v>No</v>
      </c>
      <c r="AC318" s="68" t="str">
        <f t="shared" si="67"/>
        <v>N/A</v>
      </c>
      <c r="AD318" s="65" t="str">
        <f t="shared" si="68"/>
        <v>No</v>
      </c>
      <c r="AE318" s="68" t="str">
        <f t="shared" si="69"/>
        <v>N/A</v>
      </c>
      <c r="AF318" s="66"/>
    </row>
    <row r="319" spans="1:32" hidden="1">
      <c r="A319" s="66" t="s">
        <v>8</v>
      </c>
      <c r="B319" s="66" t="s">
        <v>28</v>
      </c>
      <c r="C319" s="66" t="str" cm="1">
        <f t="array" ref="C319">_xlfn.IFNA(_xlfn.IFS(B319="Starter","Starters &amp; Sides",B319="Sides","Starters &amp; Sides"),B319)</f>
        <v>Drinks</v>
      </c>
      <c r="D319" s="84" t="s">
        <v>551</v>
      </c>
      <c r="E319" s="74">
        <v>8.92</v>
      </c>
      <c r="F319" s="4">
        <v>9.59</v>
      </c>
      <c r="G319" s="4">
        <f>AVERAGE(5.29,6.49,16.99)</f>
        <v>9.59</v>
      </c>
      <c r="H319" s="4">
        <f>AVERAGE(5.39,6.59,17.99)</f>
        <v>9.99</v>
      </c>
      <c r="I319" s="4">
        <f>AVERAGE(5.39,6.59,18.49)</f>
        <v>10.156666666666666</v>
      </c>
      <c r="J319" s="4"/>
      <c r="K319" s="15"/>
      <c r="L319" s="4"/>
      <c r="M319" s="4"/>
      <c r="N319" s="4"/>
      <c r="O319" s="15"/>
      <c r="P319" s="14"/>
      <c r="Q319" s="349"/>
      <c r="R319" s="15" t="str">
        <f t="shared" si="56"/>
        <v>No</v>
      </c>
      <c r="S319" s="15" t="str">
        <f t="shared" si="57"/>
        <v>No</v>
      </c>
      <c r="T319" s="221" t="str">
        <f t="shared" si="58"/>
        <v>No</v>
      </c>
      <c r="U319" s="223" t="str">
        <f t="shared" si="59"/>
        <v>N/A</v>
      </c>
      <c r="V319" s="221" t="str">
        <f t="shared" si="60"/>
        <v>No</v>
      </c>
      <c r="W319" s="223" t="str">
        <f t="shared" si="61"/>
        <v>N/A</v>
      </c>
      <c r="X319" s="221" t="str">
        <f t="shared" si="62"/>
        <v>No</v>
      </c>
      <c r="Y319" s="223" t="str">
        <f t="shared" si="63"/>
        <v>N/A</v>
      </c>
      <c r="Z319" s="222" t="str">
        <f t="shared" si="64"/>
        <v>No</v>
      </c>
      <c r="AA319" s="68" t="str">
        <f t="shared" si="65"/>
        <v>N/A</v>
      </c>
      <c r="AB319" s="65" t="str">
        <f t="shared" si="66"/>
        <v>No</v>
      </c>
      <c r="AC319" s="68" t="str">
        <f t="shared" si="67"/>
        <v>N/A</v>
      </c>
      <c r="AD319" s="65" t="str">
        <f t="shared" si="68"/>
        <v>No</v>
      </c>
      <c r="AE319" s="68" t="str">
        <f t="shared" si="69"/>
        <v>N/A</v>
      </c>
      <c r="AF319" s="66"/>
    </row>
    <row r="320" spans="1:32" hidden="1">
      <c r="A320" s="66" t="s">
        <v>8</v>
      </c>
      <c r="B320" s="66" t="s">
        <v>28</v>
      </c>
      <c r="C320" s="66" t="str" cm="1">
        <f t="array" ref="C320">_xlfn.IFNA(_xlfn.IFS(B320="Starter","Starters &amp; Sides",B320="Sides","Starters &amp; Sides"),B320)</f>
        <v>Drinks</v>
      </c>
      <c r="D320" s="84" t="s">
        <v>552</v>
      </c>
      <c r="E320" s="74">
        <v>10.49</v>
      </c>
      <c r="F320" s="4">
        <v>10.49</v>
      </c>
      <c r="G320" s="4">
        <f>AVERAGE(5.49,6.99,18.99)</f>
        <v>10.49</v>
      </c>
      <c r="H320" s="4">
        <f>AVERAGE(5.79,6.99,19.99)</f>
        <v>10.923333333333332</v>
      </c>
      <c r="I320" s="4">
        <f>AVERAGE(5.79,7.29,20.49)</f>
        <v>11.19</v>
      </c>
      <c r="J320" s="4"/>
      <c r="K320" s="15"/>
      <c r="L320" s="4"/>
      <c r="M320" s="4"/>
      <c r="N320" s="4"/>
      <c r="O320" s="15"/>
      <c r="P320" s="14"/>
      <c r="Q320" s="349"/>
      <c r="R320" s="15" t="str">
        <f t="shared" ref="R320:R380" si="70">IF(COUNTA(Q320)=1,"Yes","No")</f>
        <v>No</v>
      </c>
      <c r="S320" s="15" t="str">
        <f t="shared" ref="S320:S380" si="71">IF(AND(T320="No",R320="Yes"),"Yes","No")</f>
        <v>No</v>
      </c>
      <c r="T320" s="221" t="str">
        <f t="shared" ref="T320:T380" si="72">IF(COUNTA(P320:Q320)=2,"Yes","No")</f>
        <v>No</v>
      </c>
      <c r="U320" s="223" t="str">
        <f t="shared" ref="U320:U380" si="73">IF(T320="Yes",Q320/P320-1,"N/A")</f>
        <v>N/A</v>
      </c>
      <c r="V320" s="221" t="str">
        <f t="shared" ref="V320:V380" si="74">IF(COUNTA(O320:Q320)=3,"Yes","No")</f>
        <v>No</v>
      </c>
      <c r="W320" s="223" t="str">
        <f t="shared" ref="W320:W380" si="75">IF(V320="Yes",Q320/O320-1,"N/A")</f>
        <v>N/A</v>
      </c>
      <c r="X320" s="221" t="str">
        <f t="shared" ref="X320:X380" si="76">IF(COUNTA(N320:Q320)=4,"Yes","No")</f>
        <v>No</v>
      </c>
      <c r="Y320" s="223" t="str">
        <f t="shared" ref="Y320:Y380" si="77">IF(X320="Yes",Q320/N320-1,"N/A")</f>
        <v>N/A</v>
      </c>
      <c r="Z320" s="222" t="str">
        <f t="shared" ref="Z320:Z380" si="78">IF(COUNTA(M320:Q320)=5,"Yes","No")</f>
        <v>No</v>
      </c>
      <c r="AA320" s="68" t="str">
        <f t="shared" ref="AA320:AA380" si="79">IF(Z320="Yes",Q320/M320-1,"N/A")</f>
        <v>N/A</v>
      </c>
      <c r="AB320" s="65" t="str">
        <f t="shared" ref="AB320:AB380" si="80">IF(COUNTA(L320:Q320)=6,"Yes","No")</f>
        <v>No</v>
      </c>
      <c r="AC320" s="68" t="str">
        <f t="shared" ref="AC320:AC380" si="81">IF(AB320="Yes",Q320/L320-1,"N/A")</f>
        <v>N/A</v>
      </c>
      <c r="AD320" s="65" t="str">
        <f t="shared" ref="AD320:AD380" si="82">IF(COUNTA(E320:Q320)=13,"Yes","No")</f>
        <v>No</v>
      </c>
      <c r="AE320" s="68" t="str">
        <f t="shared" ref="AE320:AE380" si="83">IF(AD320="Yes",Q320/E320-1,"N/A")</f>
        <v>N/A</v>
      </c>
      <c r="AF320" s="66"/>
    </row>
    <row r="321" spans="1:32" hidden="1">
      <c r="A321" s="66" t="s">
        <v>8</v>
      </c>
      <c r="B321" s="66" t="s">
        <v>28</v>
      </c>
      <c r="C321" s="66" t="str" cm="1">
        <f t="array" ref="C321">_xlfn.IFNA(_xlfn.IFS(B321="Starter","Starters &amp; Sides",B321="Sides","Starters &amp; Sides"),B321)</f>
        <v>Drinks</v>
      </c>
      <c r="D321" s="84" t="s">
        <v>553</v>
      </c>
      <c r="E321" s="74">
        <v>5.39</v>
      </c>
      <c r="F321" s="4">
        <v>9.59</v>
      </c>
      <c r="G321" s="4">
        <f>AVERAGE(5.29,6.49,16.99)</f>
        <v>9.59</v>
      </c>
      <c r="H321" s="4">
        <f>AVERAGE(5.59,6.59,17.99)</f>
        <v>10.056666666666667</v>
      </c>
      <c r="I321" s="4">
        <f>AVERAGE(5.59,6.59,18.49)</f>
        <v>10.223333333333333</v>
      </c>
      <c r="J321" s="4"/>
      <c r="K321" s="15"/>
      <c r="L321" s="4"/>
      <c r="M321" s="4"/>
      <c r="N321" s="4"/>
      <c r="O321" s="15"/>
      <c r="P321" s="14"/>
      <c r="Q321" s="349"/>
      <c r="R321" s="15" t="str">
        <f t="shared" si="70"/>
        <v>No</v>
      </c>
      <c r="S321" s="15" t="str">
        <f t="shared" si="71"/>
        <v>No</v>
      </c>
      <c r="T321" s="221" t="str">
        <f t="shared" si="72"/>
        <v>No</v>
      </c>
      <c r="U321" s="223" t="str">
        <f t="shared" si="73"/>
        <v>N/A</v>
      </c>
      <c r="V321" s="221" t="str">
        <f t="shared" si="74"/>
        <v>No</v>
      </c>
      <c r="W321" s="223" t="str">
        <f t="shared" si="75"/>
        <v>N/A</v>
      </c>
      <c r="X321" s="221" t="str">
        <f t="shared" si="76"/>
        <v>No</v>
      </c>
      <c r="Y321" s="223" t="str">
        <f t="shared" si="77"/>
        <v>N/A</v>
      </c>
      <c r="Z321" s="222" t="str">
        <f t="shared" si="78"/>
        <v>No</v>
      </c>
      <c r="AA321" s="68" t="str">
        <f t="shared" si="79"/>
        <v>N/A</v>
      </c>
      <c r="AB321" s="65" t="str">
        <f t="shared" si="80"/>
        <v>No</v>
      </c>
      <c r="AC321" s="68" t="str">
        <f t="shared" si="81"/>
        <v>N/A</v>
      </c>
      <c r="AD321" s="65" t="str">
        <f t="shared" si="82"/>
        <v>No</v>
      </c>
      <c r="AE321" s="68" t="str">
        <f t="shared" si="83"/>
        <v>N/A</v>
      </c>
      <c r="AF321" s="66"/>
    </row>
    <row r="322" spans="1:32" hidden="1">
      <c r="A322" s="66" t="s">
        <v>8</v>
      </c>
      <c r="B322" s="66" t="s">
        <v>28</v>
      </c>
      <c r="C322" s="66" t="str" cm="1">
        <f t="array" ref="C322">_xlfn.IFNA(_xlfn.IFS(B322="Starter","Starters &amp; Sides",B322="Sides","Starters &amp; Sides"),B322)</f>
        <v>Drinks</v>
      </c>
      <c r="D322" s="84" t="s">
        <v>554</v>
      </c>
      <c r="E322" s="74">
        <v>14.16</v>
      </c>
      <c r="F322" s="4">
        <v>14.92</v>
      </c>
      <c r="G322" s="4">
        <f>AVERAGE(7.99,9.79,26.99)</f>
        <v>14.923333333333332</v>
      </c>
      <c r="H322" s="4">
        <f>AVERAGE(7.99,9.79,26.99)</f>
        <v>14.923333333333332</v>
      </c>
      <c r="I322" s="4">
        <f>AVERAGE(7.99,9.79,26.99)</f>
        <v>14.923333333333332</v>
      </c>
      <c r="J322" s="4"/>
      <c r="K322" s="15"/>
      <c r="L322" s="4"/>
      <c r="M322" s="4"/>
      <c r="N322" s="4"/>
      <c r="O322" s="15"/>
      <c r="P322" s="14"/>
      <c r="Q322" s="349"/>
      <c r="R322" s="15" t="str">
        <f t="shared" si="70"/>
        <v>No</v>
      </c>
      <c r="S322" s="15" t="str">
        <f t="shared" si="71"/>
        <v>No</v>
      </c>
      <c r="T322" s="221" t="str">
        <f t="shared" si="72"/>
        <v>No</v>
      </c>
      <c r="U322" s="223" t="str">
        <f t="shared" si="73"/>
        <v>N/A</v>
      </c>
      <c r="V322" s="221" t="str">
        <f t="shared" si="74"/>
        <v>No</v>
      </c>
      <c r="W322" s="223" t="str">
        <f t="shared" si="75"/>
        <v>N/A</v>
      </c>
      <c r="X322" s="221" t="str">
        <f t="shared" si="76"/>
        <v>No</v>
      </c>
      <c r="Y322" s="223" t="str">
        <f t="shared" si="77"/>
        <v>N/A</v>
      </c>
      <c r="Z322" s="222" t="str">
        <f t="shared" si="78"/>
        <v>No</v>
      </c>
      <c r="AA322" s="68" t="str">
        <f t="shared" si="79"/>
        <v>N/A</v>
      </c>
      <c r="AB322" s="65" t="str">
        <f t="shared" si="80"/>
        <v>No</v>
      </c>
      <c r="AC322" s="68" t="str">
        <f t="shared" si="81"/>
        <v>N/A</v>
      </c>
      <c r="AD322" s="65" t="str">
        <f t="shared" si="82"/>
        <v>No</v>
      </c>
      <c r="AE322" s="68" t="str">
        <f t="shared" si="83"/>
        <v>N/A</v>
      </c>
      <c r="AF322" s="66"/>
    </row>
    <row r="323" spans="1:32" hidden="1">
      <c r="A323" s="66" t="s">
        <v>8</v>
      </c>
      <c r="B323" s="66" t="s">
        <v>28</v>
      </c>
      <c r="C323" s="66" t="str" cm="1">
        <f t="array" ref="C323">_xlfn.IFNA(_xlfn.IFS(B323="Starter","Starters &amp; Sides",B323="Sides","Starters &amp; Sides"),B323)</f>
        <v>Drinks</v>
      </c>
      <c r="D323" s="84" t="s">
        <v>555</v>
      </c>
      <c r="E323" s="74">
        <v>11.76</v>
      </c>
      <c r="F323" s="4">
        <v>12.82</v>
      </c>
      <c r="G323" s="4">
        <f>AVERAGE(6.99,8.49,22.99)</f>
        <v>12.823333333333332</v>
      </c>
      <c r="H323" s="4">
        <f>AVERAGE(6.99,8.59,22.99)</f>
        <v>12.856666666666667</v>
      </c>
      <c r="I323" s="4">
        <f>AVERAGE(6.99,8.59,23.49)</f>
        <v>13.023333333333333</v>
      </c>
      <c r="J323" s="4"/>
      <c r="K323" s="15"/>
      <c r="L323" s="4"/>
      <c r="M323" s="4"/>
      <c r="N323" s="4"/>
      <c r="O323" s="15"/>
      <c r="P323" s="14"/>
      <c r="Q323" s="349"/>
      <c r="R323" s="15" t="str">
        <f t="shared" si="70"/>
        <v>No</v>
      </c>
      <c r="S323" s="15" t="str">
        <f t="shared" si="71"/>
        <v>No</v>
      </c>
      <c r="T323" s="221" t="str">
        <f t="shared" si="72"/>
        <v>No</v>
      </c>
      <c r="U323" s="223" t="str">
        <f t="shared" si="73"/>
        <v>N/A</v>
      </c>
      <c r="V323" s="221" t="str">
        <f t="shared" si="74"/>
        <v>No</v>
      </c>
      <c r="W323" s="223" t="str">
        <f t="shared" si="75"/>
        <v>N/A</v>
      </c>
      <c r="X323" s="221" t="str">
        <f t="shared" si="76"/>
        <v>No</v>
      </c>
      <c r="Y323" s="223" t="str">
        <f t="shared" si="77"/>
        <v>N/A</v>
      </c>
      <c r="Z323" s="222" t="str">
        <f t="shared" si="78"/>
        <v>No</v>
      </c>
      <c r="AA323" s="68" t="str">
        <f t="shared" si="79"/>
        <v>N/A</v>
      </c>
      <c r="AB323" s="65" t="str">
        <f t="shared" si="80"/>
        <v>No</v>
      </c>
      <c r="AC323" s="68" t="str">
        <f t="shared" si="81"/>
        <v>N/A</v>
      </c>
      <c r="AD323" s="65" t="str">
        <f t="shared" si="82"/>
        <v>No</v>
      </c>
      <c r="AE323" s="68" t="str">
        <f t="shared" si="83"/>
        <v>N/A</v>
      </c>
      <c r="AF323" s="66"/>
    </row>
    <row r="324" spans="1:32" hidden="1">
      <c r="A324" s="66" t="s">
        <v>8</v>
      </c>
      <c r="B324" s="66" t="s">
        <v>28</v>
      </c>
      <c r="C324" s="66" t="str" cm="1">
        <f t="array" ref="C324">_xlfn.IFNA(_xlfn.IFS(B324="Starter","Starters &amp; Sides",B324="Sides","Starters &amp; Sides"),B324)</f>
        <v>Drinks</v>
      </c>
      <c r="D324" s="84" t="s">
        <v>556</v>
      </c>
      <c r="E324" s="74">
        <v>11.16</v>
      </c>
      <c r="F324" s="4">
        <v>11.76</v>
      </c>
      <c r="G324" s="4">
        <f>ROUND(AVERAGE(6.29,7.99,20.99),2)</f>
        <v>11.76</v>
      </c>
      <c r="H324" s="4">
        <f>AVERAGE(6.59,7.99,20.99)</f>
        <v>11.856666666666667</v>
      </c>
      <c r="I324" s="4">
        <f>AVERAGE(6.59,7.99,21.99)</f>
        <v>12.19</v>
      </c>
      <c r="J324" s="4"/>
      <c r="K324" s="15"/>
      <c r="L324" s="4"/>
      <c r="M324" s="4"/>
      <c r="N324" s="4"/>
      <c r="O324" s="15"/>
      <c r="P324" s="14"/>
      <c r="Q324" s="349"/>
      <c r="R324" s="15" t="str">
        <f t="shared" si="70"/>
        <v>No</v>
      </c>
      <c r="S324" s="15" t="str">
        <f t="shared" si="71"/>
        <v>No</v>
      </c>
      <c r="T324" s="221" t="str">
        <f t="shared" si="72"/>
        <v>No</v>
      </c>
      <c r="U324" s="223" t="str">
        <f t="shared" si="73"/>
        <v>N/A</v>
      </c>
      <c r="V324" s="221" t="str">
        <f t="shared" si="74"/>
        <v>No</v>
      </c>
      <c r="W324" s="223" t="str">
        <f t="shared" si="75"/>
        <v>N/A</v>
      </c>
      <c r="X324" s="221" t="str">
        <f t="shared" si="76"/>
        <v>No</v>
      </c>
      <c r="Y324" s="223" t="str">
        <f t="shared" si="77"/>
        <v>N/A</v>
      </c>
      <c r="Z324" s="222" t="str">
        <f t="shared" si="78"/>
        <v>No</v>
      </c>
      <c r="AA324" s="68" t="str">
        <f t="shared" si="79"/>
        <v>N/A</v>
      </c>
      <c r="AB324" s="65" t="str">
        <f t="shared" si="80"/>
        <v>No</v>
      </c>
      <c r="AC324" s="68" t="str">
        <f t="shared" si="81"/>
        <v>N/A</v>
      </c>
      <c r="AD324" s="65" t="str">
        <f t="shared" si="82"/>
        <v>No</v>
      </c>
      <c r="AE324" s="68" t="str">
        <f t="shared" si="83"/>
        <v>N/A</v>
      </c>
      <c r="AF324" s="66"/>
    </row>
    <row r="325" spans="1:32" hidden="1">
      <c r="A325" s="66" t="s">
        <v>8</v>
      </c>
      <c r="B325" s="66" t="s">
        <v>28</v>
      </c>
      <c r="C325" s="66" t="str" cm="1">
        <f t="array" ref="C325">_xlfn.IFNA(_xlfn.IFS(B325="Starter","Starters &amp; Sides",B325="Sides","Starters &amp; Sides"),B325)</f>
        <v>Drinks</v>
      </c>
      <c r="D325" s="84" t="s">
        <v>557</v>
      </c>
      <c r="E325" s="74">
        <v>14.16</v>
      </c>
      <c r="F325" s="4">
        <v>14.92</v>
      </c>
      <c r="G325" s="4">
        <f>AVERAGE(7.99,9.79,26.99)</f>
        <v>14.923333333333332</v>
      </c>
      <c r="H325" s="4">
        <f>AVERAGE(7.99,9.79,26.99)</f>
        <v>14.923333333333332</v>
      </c>
      <c r="I325" s="4">
        <f>AVERAGE(7.99,9.79,26.99)</f>
        <v>14.923333333333332</v>
      </c>
      <c r="J325" s="4"/>
      <c r="K325" s="15"/>
      <c r="L325" s="4"/>
      <c r="M325" s="4"/>
      <c r="N325" s="4"/>
      <c r="O325" s="15"/>
      <c r="P325" s="14"/>
      <c r="Q325" s="349"/>
      <c r="R325" s="15" t="str">
        <f t="shared" si="70"/>
        <v>No</v>
      </c>
      <c r="S325" s="15" t="str">
        <f t="shared" si="71"/>
        <v>No</v>
      </c>
      <c r="T325" s="221" t="str">
        <f t="shared" si="72"/>
        <v>No</v>
      </c>
      <c r="U325" s="223" t="str">
        <f t="shared" si="73"/>
        <v>N/A</v>
      </c>
      <c r="V325" s="221" t="str">
        <f t="shared" si="74"/>
        <v>No</v>
      </c>
      <c r="W325" s="223" t="str">
        <f t="shared" si="75"/>
        <v>N/A</v>
      </c>
      <c r="X325" s="221" t="str">
        <f t="shared" si="76"/>
        <v>No</v>
      </c>
      <c r="Y325" s="223" t="str">
        <f t="shared" si="77"/>
        <v>N/A</v>
      </c>
      <c r="Z325" s="222" t="str">
        <f t="shared" si="78"/>
        <v>No</v>
      </c>
      <c r="AA325" s="68" t="str">
        <f t="shared" si="79"/>
        <v>N/A</v>
      </c>
      <c r="AB325" s="65" t="str">
        <f t="shared" si="80"/>
        <v>No</v>
      </c>
      <c r="AC325" s="68" t="str">
        <f t="shared" si="81"/>
        <v>N/A</v>
      </c>
      <c r="AD325" s="65" t="str">
        <f t="shared" si="82"/>
        <v>No</v>
      </c>
      <c r="AE325" s="68" t="str">
        <f t="shared" si="83"/>
        <v>N/A</v>
      </c>
      <c r="AF325" s="66"/>
    </row>
    <row r="326" spans="1:32" hidden="1">
      <c r="A326" s="66" t="s">
        <v>8</v>
      </c>
      <c r="B326" s="66" t="s">
        <v>28</v>
      </c>
      <c r="C326" s="66" t="str" cm="1">
        <f t="array" ref="C326">_xlfn.IFNA(_xlfn.IFS(B326="Starter","Starters &amp; Sides",B326="Sides","Starters &amp; Sides"),B326)</f>
        <v>Drinks</v>
      </c>
      <c r="D326" s="84" t="s">
        <v>558</v>
      </c>
      <c r="E326" s="74">
        <v>42.99</v>
      </c>
      <c r="F326" s="4">
        <v>44.99</v>
      </c>
      <c r="G326" s="4">
        <v>44.99</v>
      </c>
      <c r="H326" s="4">
        <v>44.99</v>
      </c>
      <c r="I326" s="4">
        <v>44.99</v>
      </c>
      <c r="J326" s="4">
        <v>44.99</v>
      </c>
      <c r="K326" s="15">
        <v>44.99</v>
      </c>
      <c r="L326" s="15">
        <v>44.99</v>
      </c>
      <c r="M326" s="15">
        <v>49.99</v>
      </c>
      <c r="N326" s="15">
        <v>49.99</v>
      </c>
      <c r="O326" s="15">
        <v>49.99</v>
      </c>
      <c r="P326" s="14"/>
      <c r="Q326" s="349"/>
      <c r="R326" s="15" t="str">
        <f t="shared" si="70"/>
        <v>No</v>
      </c>
      <c r="S326" s="15" t="str">
        <f t="shared" si="71"/>
        <v>No</v>
      </c>
      <c r="T326" s="221" t="str">
        <f t="shared" si="72"/>
        <v>No</v>
      </c>
      <c r="U326" s="223" t="str">
        <f t="shared" si="73"/>
        <v>N/A</v>
      </c>
      <c r="V326" s="221" t="str">
        <f t="shared" si="74"/>
        <v>No</v>
      </c>
      <c r="W326" s="223" t="str">
        <f t="shared" si="75"/>
        <v>N/A</v>
      </c>
      <c r="X326" s="221" t="str">
        <f t="shared" si="76"/>
        <v>No</v>
      </c>
      <c r="Y326" s="223" t="str">
        <f t="shared" si="77"/>
        <v>N/A</v>
      </c>
      <c r="Z326" s="222" t="str">
        <f t="shared" si="78"/>
        <v>No</v>
      </c>
      <c r="AA326" s="68" t="str">
        <f t="shared" si="79"/>
        <v>N/A</v>
      </c>
      <c r="AB326" s="65" t="str">
        <f t="shared" si="80"/>
        <v>No</v>
      </c>
      <c r="AC326" s="68" t="str">
        <f t="shared" si="81"/>
        <v>N/A</v>
      </c>
      <c r="AD326" s="65" t="str">
        <f t="shared" si="82"/>
        <v>No</v>
      </c>
      <c r="AE326" s="68" t="str">
        <f t="shared" si="83"/>
        <v>N/A</v>
      </c>
      <c r="AF326" s="66"/>
    </row>
    <row r="327" spans="1:32" hidden="1">
      <c r="A327" s="66" t="s">
        <v>8</v>
      </c>
      <c r="B327" s="66" t="s">
        <v>28</v>
      </c>
      <c r="C327" s="66" t="str" cm="1">
        <f t="array" ref="C327">_xlfn.IFNA(_xlfn.IFS(B327="Starter","Starters &amp; Sides",B327="Sides","Starters &amp; Sides"),B327)</f>
        <v>Drinks</v>
      </c>
      <c r="D327" s="84" t="s">
        <v>559</v>
      </c>
      <c r="E327" s="74"/>
      <c r="F327" s="4">
        <v>5.99</v>
      </c>
      <c r="G327" s="4">
        <v>5.99</v>
      </c>
      <c r="H327" s="4">
        <v>5.99</v>
      </c>
      <c r="I327" s="4">
        <v>5.99</v>
      </c>
      <c r="J327" s="4">
        <v>5.99</v>
      </c>
      <c r="K327" s="4">
        <v>5.99</v>
      </c>
      <c r="L327" s="4">
        <v>5.99</v>
      </c>
      <c r="M327" s="4">
        <v>7.29</v>
      </c>
      <c r="N327" s="4">
        <v>7.29</v>
      </c>
      <c r="O327" s="15">
        <v>7.49</v>
      </c>
      <c r="P327" s="14">
        <v>7.49</v>
      </c>
      <c r="Q327" s="349">
        <v>7.49</v>
      </c>
      <c r="R327" s="15" t="str">
        <f t="shared" si="70"/>
        <v>Yes</v>
      </c>
      <c r="S327" s="15" t="str">
        <f t="shared" si="71"/>
        <v>No</v>
      </c>
      <c r="T327" s="221" t="str">
        <f t="shared" si="72"/>
        <v>Yes</v>
      </c>
      <c r="U327" s="223">
        <f t="shared" si="73"/>
        <v>0</v>
      </c>
      <c r="V327" s="221" t="str">
        <f t="shared" si="74"/>
        <v>Yes</v>
      </c>
      <c r="W327" s="223">
        <f t="shared" si="75"/>
        <v>0</v>
      </c>
      <c r="X327" s="221" t="str">
        <f t="shared" si="76"/>
        <v>Yes</v>
      </c>
      <c r="Y327" s="223">
        <f t="shared" si="77"/>
        <v>2.7434842249657088E-2</v>
      </c>
      <c r="Z327" s="222" t="str">
        <f t="shared" si="78"/>
        <v>Yes</v>
      </c>
      <c r="AA327" s="68">
        <f t="shared" si="79"/>
        <v>2.7434842249657088E-2</v>
      </c>
      <c r="AB327" s="65" t="str">
        <f t="shared" si="80"/>
        <v>Yes</v>
      </c>
      <c r="AC327" s="68">
        <f t="shared" si="81"/>
        <v>0.25041736227045064</v>
      </c>
      <c r="AD327" s="65" t="str">
        <f t="shared" si="82"/>
        <v>No</v>
      </c>
      <c r="AE327" s="68" t="str">
        <f t="shared" si="83"/>
        <v>N/A</v>
      </c>
      <c r="AF327" s="66"/>
    </row>
    <row r="328" spans="1:32" hidden="1">
      <c r="A328" s="66" t="s">
        <v>8</v>
      </c>
      <c r="B328" s="66" t="s">
        <v>28</v>
      </c>
      <c r="C328" s="66" t="str" cm="1">
        <f t="array" ref="C328">_xlfn.IFNA(_xlfn.IFS(B328="Starter","Starters &amp; Sides",B328="Sides","Starters &amp; Sides"),B328)</f>
        <v>Drinks</v>
      </c>
      <c r="D328" s="84" t="s">
        <v>560</v>
      </c>
      <c r="E328" s="74"/>
      <c r="F328" s="4">
        <v>25.99</v>
      </c>
      <c r="G328" s="4">
        <v>25.99</v>
      </c>
      <c r="H328" s="4">
        <v>25.99</v>
      </c>
      <c r="I328" s="4">
        <v>25.99</v>
      </c>
      <c r="J328" s="4">
        <v>25.99</v>
      </c>
      <c r="K328" s="4">
        <v>25.99</v>
      </c>
      <c r="L328" s="4">
        <v>25.99</v>
      </c>
      <c r="M328" s="4">
        <v>27.79</v>
      </c>
      <c r="N328" s="4">
        <v>27.79</v>
      </c>
      <c r="O328" s="15">
        <v>28.49</v>
      </c>
      <c r="P328" s="14">
        <v>28.49</v>
      </c>
      <c r="Q328" s="349">
        <v>28.49</v>
      </c>
      <c r="R328" s="15" t="str">
        <f t="shared" si="70"/>
        <v>Yes</v>
      </c>
      <c r="S328" s="15" t="str">
        <f t="shared" si="71"/>
        <v>No</v>
      </c>
      <c r="T328" s="221" t="str">
        <f t="shared" si="72"/>
        <v>Yes</v>
      </c>
      <c r="U328" s="223">
        <f t="shared" si="73"/>
        <v>0</v>
      </c>
      <c r="V328" s="221" t="str">
        <f t="shared" si="74"/>
        <v>Yes</v>
      </c>
      <c r="W328" s="223">
        <f t="shared" si="75"/>
        <v>0</v>
      </c>
      <c r="X328" s="221" t="str">
        <f t="shared" si="76"/>
        <v>Yes</v>
      </c>
      <c r="Y328" s="223">
        <f t="shared" si="77"/>
        <v>2.5188916876574208E-2</v>
      </c>
      <c r="Z328" s="222" t="str">
        <f t="shared" si="78"/>
        <v>Yes</v>
      </c>
      <c r="AA328" s="68">
        <f t="shared" si="79"/>
        <v>2.5188916876574208E-2</v>
      </c>
      <c r="AB328" s="65" t="str">
        <f t="shared" si="80"/>
        <v>Yes</v>
      </c>
      <c r="AC328" s="68">
        <f t="shared" si="81"/>
        <v>9.6190842631781459E-2</v>
      </c>
      <c r="AD328" s="65" t="str">
        <f t="shared" si="82"/>
        <v>No</v>
      </c>
      <c r="AE328" s="68" t="str">
        <f t="shared" si="83"/>
        <v>N/A</v>
      </c>
      <c r="AF328" s="66"/>
    </row>
    <row r="329" spans="1:32" hidden="1">
      <c r="A329" s="66" t="s">
        <v>8</v>
      </c>
      <c r="B329" s="66" t="s">
        <v>28</v>
      </c>
      <c r="C329" s="66" t="str" cm="1">
        <f t="array" ref="C329">_xlfn.IFNA(_xlfn.IFS(B329="Starter","Starters &amp; Sides",B329="Sides","Starters &amp; Sides"),B329)</f>
        <v>Drinks</v>
      </c>
      <c r="D329" s="84" t="s">
        <v>561</v>
      </c>
      <c r="E329" s="74"/>
      <c r="F329" s="4"/>
      <c r="G329" s="4"/>
      <c r="H329" s="4"/>
      <c r="I329" s="4"/>
      <c r="J329" s="4"/>
      <c r="K329" s="4"/>
      <c r="L329" s="4"/>
      <c r="M329" s="4">
        <v>8.99</v>
      </c>
      <c r="N329" s="4">
        <v>8.99</v>
      </c>
      <c r="O329" s="15">
        <v>8.99</v>
      </c>
      <c r="P329" s="14">
        <v>8.99</v>
      </c>
      <c r="Q329" s="349">
        <v>8.99</v>
      </c>
      <c r="R329" s="15" t="str">
        <f t="shared" si="70"/>
        <v>Yes</v>
      </c>
      <c r="S329" s="15" t="str">
        <f t="shared" si="71"/>
        <v>No</v>
      </c>
      <c r="T329" s="221" t="str">
        <f t="shared" si="72"/>
        <v>Yes</v>
      </c>
      <c r="U329" s="223">
        <f t="shared" si="73"/>
        <v>0</v>
      </c>
      <c r="V329" s="221" t="str">
        <f t="shared" si="74"/>
        <v>Yes</v>
      </c>
      <c r="W329" s="223">
        <f t="shared" si="75"/>
        <v>0</v>
      </c>
      <c r="X329" s="221" t="str">
        <f t="shared" si="76"/>
        <v>Yes</v>
      </c>
      <c r="Y329" s="223">
        <f t="shared" si="77"/>
        <v>0</v>
      </c>
      <c r="Z329" s="222" t="str">
        <f t="shared" si="78"/>
        <v>Yes</v>
      </c>
      <c r="AA329" s="68">
        <f t="shared" si="79"/>
        <v>0</v>
      </c>
      <c r="AB329" s="65" t="str">
        <f t="shared" si="80"/>
        <v>No</v>
      </c>
      <c r="AC329" s="68" t="str">
        <f t="shared" si="81"/>
        <v>N/A</v>
      </c>
      <c r="AD329" s="65" t="str">
        <f t="shared" si="82"/>
        <v>No</v>
      </c>
      <c r="AE329" s="68" t="str">
        <f t="shared" si="83"/>
        <v>N/A</v>
      </c>
      <c r="AF329" s="66"/>
    </row>
    <row r="330" spans="1:32" hidden="1">
      <c r="A330" s="66" t="s">
        <v>8</v>
      </c>
      <c r="B330" s="66" t="s">
        <v>28</v>
      </c>
      <c r="C330" s="66" t="str" cm="1">
        <f t="array" ref="C330">_xlfn.IFNA(_xlfn.IFS(B330="Starter","Starters &amp; Sides",B330="Sides","Starters &amp; Sides"),B330)</f>
        <v>Drinks</v>
      </c>
      <c r="D330" s="84" t="s">
        <v>562</v>
      </c>
      <c r="E330" s="74"/>
      <c r="F330" s="4"/>
      <c r="G330" s="4"/>
      <c r="H330" s="4"/>
      <c r="I330" s="4"/>
      <c r="J330" s="4"/>
      <c r="K330" s="4"/>
      <c r="L330" s="4"/>
      <c r="M330" s="4">
        <v>45</v>
      </c>
      <c r="N330" s="4">
        <v>45</v>
      </c>
      <c r="O330" s="15">
        <v>45</v>
      </c>
      <c r="P330" s="14">
        <v>45</v>
      </c>
      <c r="Q330" s="349">
        <v>45</v>
      </c>
      <c r="R330" s="15" t="str">
        <f t="shared" si="70"/>
        <v>Yes</v>
      </c>
      <c r="S330" s="15" t="str">
        <f t="shared" si="71"/>
        <v>No</v>
      </c>
      <c r="T330" s="221" t="str">
        <f t="shared" si="72"/>
        <v>Yes</v>
      </c>
      <c r="U330" s="223">
        <f t="shared" si="73"/>
        <v>0</v>
      </c>
      <c r="V330" s="221" t="str">
        <f t="shared" si="74"/>
        <v>Yes</v>
      </c>
      <c r="W330" s="223">
        <f t="shared" si="75"/>
        <v>0</v>
      </c>
      <c r="X330" s="221" t="str">
        <f t="shared" si="76"/>
        <v>Yes</v>
      </c>
      <c r="Y330" s="223">
        <f t="shared" si="77"/>
        <v>0</v>
      </c>
      <c r="Z330" s="222" t="str">
        <f t="shared" si="78"/>
        <v>Yes</v>
      </c>
      <c r="AA330" s="68">
        <f t="shared" si="79"/>
        <v>0</v>
      </c>
      <c r="AB330" s="65" t="str">
        <f t="shared" si="80"/>
        <v>No</v>
      </c>
      <c r="AC330" s="68" t="str">
        <f t="shared" si="81"/>
        <v>N/A</v>
      </c>
      <c r="AD330" s="65" t="str">
        <f t="shared" si="82"/>
        <v>No</v>
      </c>
      <c r="AE330" s="68" t="str">
        <f t="shared" si="83"/>
        <v>N/A</v>
      </c>
      <c r="AF330" s="66"/>
    </row>
    <row r="331" spans="1:32" hidden="1">
      <c r="A331" s="66" t="s">
        <v>8</v>
      </c>
      <c r="B331" s="66" t="s">
        <v>28</v>
      </c>
      <c r="C331" s="66" t="str" cm="1">
        <f t="array" ref="C331">_xlfn.IFNA(_xlfn.IFS(B331="Starter","Starters &amp; Sides",B331="Sides","Starters &amp; Sides"),B331)</f>
        <v>Drinks</v>
      </c>
      <c r="D331" s="84" t="s">
        <v>563</v>
      </c>
      <c r="E331" s="74"/>
      <c r="F331" s="4"/>
      <c r="G331" s="4">
        <v>6.29</v>
      </c>
      <c r="H331" s="4">
        <v>6.29</v>
      </c>
      <c r="I331" s="4">
        <v>6.29</v>
      </c>
      <c r="J331" s="4">
        <v>6.79</v>
      </c>
      <c r="K331" s="4">
        <v>6.79</v>
      </c>
      <c r="L331" s="4">
        <v>6.79</v>
      </c>
      <c r="M331" s="4">
        <v>7.29</v>
      </c>
      <c r="N331" s="4">
        <v>7.29</v>
      </c>
      <c r="O331" s="15">
        <v>7.99</v>
      </c>
      <c r="P331" s="14">
        <v>7.99</v>
      </c>
      <c r="Q331" s="349">
        <v>7.99</v>
      </c>
      <c r="R331" s="15" t="str">
        <f t="shared" si="70"/>
        <v>Yes</v>
      </c>
      <c r="S331" s="15" t="str">
        <f t="shared" si="71"/>
        <v>No</v>
      </c>
      <c r="T331" s="221" t="str">
        <f t="shared" si="72"/>
        <v>Yes</v>
      </c>
      <c r="U331" s="223">
        <f t="shared" si="73"/>
        <v>0</v>
      </c>
      <c r="V331" s="221" t="str">
        <f t="shared" si="74"/>
        <v>Yes</v>
      </c>
      <c r="W331" s="223">
        <f t="shared" si="75"/>
        <v>0</v>
      </c>
      <c r="X331" s="221" t="str">
        <f t="shared" si="76"/>
        <v>Yes</v>
      </c>
      <c r="Y331" s="223">
        <f t="shared" si="77"/>
        <v>9.6021947873799807E-2</v>
      </c>
      <c r="Z331" s="222" t="str">
        <f t="shared" si="78"/>
        <v>Yes</v>
      </c>
      <c r="AA331" s="68">
        <f t="shared" si="79"/>
        <v>9.6021947873799807E-2</v>
      </c>
      <c r="AB331" s="65" t="str">
        <f t="shared" si="80"/>
        <v>Yes</v>
      </c>
      <c r="AC331" s="68">
        <f t="shared" si="81"/>
        <v>0.17673048600883656</v>
      </c>
      <c r="AD331" s="65" t="str">
        <f t="shared" si="82"/>
        <v>No</v>
      </c>
      <c r="AE331" s="68" t="str">
        <f t="shared" si="83"/>
        <v>N/A</v>
      </c>
      <c r="AF331" s="66"/>
    </row>
    <row r="332" spans="1:32" hidden="1">
      <c r="A332" s="66" t="s">
        <v>8</v>
      </c>
      <c r="B332" s="66" t="s">
        <v>28</v>
      </c>
      <c r="C332" s="66" t="str" cm="1">
        <f t="array" ref="C332">_xlfn.IFNA(_xlfn.IFS(B332="Starter","Starters &amp; Sides",B332="Sides","Starters &amp; Sides"),B332)</f>
        <v>Drinks</v>
      </c>
      <c r="D332" s="84" t="s">
        <v>564</v>
      </c>
      <c r="E332" s="74"/>
      <c r="F332" s="4"/>
      <c r="G332" s="4">
        <v>26.99</v>
      </c>
      <c r="H332" s="4">
        <v>26.99</v>
      </c>
      <c r="I332" s="4">
        <v>26.99</v>
      </c>
      <c r="J332" s="4">
        <v>28.99</v>
      </c>
      <c r="K332" s="4">
        <v>28.99</v>
      </c>
      <c r="L332" s="4">
        <v>28.99</v>
      </c>
      <c r="M332" s="4">
        <v>27.79</v>
      </c>
      <c r="N332" s="4">
        <v>29.99</v>
      </c>
      <c r="O332" s="15">
        <v>30.69</v>
      </c>
      <c r="P332" s="14">
        <v>30.69</v>
      </c>
      <c r="Q332" s="349">
        <v>30.69</v>
      </c>
      <c r="R332" s="15" t="str">
        <f t="shared" si="70"/>
        <v>Yes</v>
      </c>
      <c r="S332" s="15" t="str">
        <f t="shared" si="71"/>
        <v>No</v>
      </c>
      <c r="T332" s="221" t="str">
        <f t="shared" si="72"/>
        <v>Yes</v>
      </c>
      <c r="U332" s="223">
        <f t="shared" si="73"/>
        <v>0</v>
      </c>
      <c r="V332" s="221" t="str">
        <f t="shared" si="74"/>
        <v>Yes</v>
      </c>
      <c r="W332" s="223">
        <f t="shared" si="75"/>
        <v>0</v>
      </c>
      <c r="X332" s="221" t="str">
        <f t="shared" si="76"/>
        <v>Yes</v>
      </c>
      <c r="Y332" s="223">
        <f t="shared" si="77"/>
        <v>2.3341113704568262E-2</v>
      </c>
      <c r="Z332" s="222" t="str">
        <f t="shared" si="78"/>
        <v>Yes</v>
      </c>
      <c r="AA332" s="68">
        <f t="shared" si="79"/>
        <v>0.10435408420295089</v>
      </c>
      <c r="AB332" s="65" t="str">
        <f t="shared" si="80"/>
        <v>Yes</v>
      </c>
      <c r="AC332" s="68">
        <f t="shared" si="81"/>
        <v>5.8640910658847911E-2</v>
      </c>
      <c r="AD332" s="65" t="str">
        <f t="shared" si="82"/>
        <v>No</v>
      </c>
      <c r="AE332" s="68" t="str">
        <f t="shared" si="83"/>
        <v>N/A</v>
      </c>
      <c r="AF332" s="66"/>
    </row>
    <row r="333" spans="1:32" hidden="1">
      <c r="A333" s="66" t="s">
        <v>8</v>
      </c>
      <c r="B333" s="66" t="s">
        <v>28</v>
      </c>
      <c r="C333" s="66" t="str" cm="1">
        <f t="array" ref="C333">_xlfn.IFNA(_xlfn.IFS(B333="Starter","Starters &amp; Sides",B333="Sides","Starters &amp; Sides"),B333)</f>
        <v>Drinks</v>
      </c>
      <c r="D333" s="84" t="s">
        <v>565</v>
      </c>
      <c r="E333" s="74"/>
      <c r="F333" s="4"/>
      <c r="G333" s="4"/>
      <c r="H333" s="4"/>
      <c r="I333" s="4"/>
      <c r="J333" s="4"/>
      <c r="K333" s="15"/>
      <c r="L333" s="4"/>
      <c r="M333" s="4">
        <v>8.99</v>
      </c>
      <c r="N333" s="4">
        <v>8.99</v>
      </c>
      <c r="O333" s="15">
        <v>8.99</v>
      </c>
      <c r="P333" s="14">
        <v>8.99</v>
      </c>
      <c r="Q333" s="349">
        <v>8.99</v>
      </c>
      <c r="R333" s="15" t="str">
        <f t="shared" si="70"/>
        <v>Yes</v>
      </c>
      <c r="S333" s="15" t="str">
        <f t="shared" si="71"/>
        <v>No</v>
      </c>
      <c r="T333" s="221" t="str">
        <f t="shared" si="72"/>
        <v>Yes</v>
      </c>
      <c r="U333" s="223">
        <f t="shared" si="73"/>
        <v>0</v>
      </c>
      <c r="V333" s="221" t="str">
        <f t="shared" si="74"/>
        <v>Yes</v>
      </c>
      <c r="W333" s="223">
        <f t="shared" si="75"/>
        <v>0</v>
      </c>
      <c r="X333" s="221" t="str">
        <f t="shared" si="76"/>
        <v>Yes</v>
      </c>
      <c r="Y333" s="223">
        <f t="shared" si="77"/>
        <v>0</v>
      </c>
      <c r="Z333" s="222" t="str">
        <f t="shared" si="78"/>
        <v>Yes</v>
      </c>
      <c r="AA333" s="68">
        <f t="shared" si="79"/>
        <v>0</v>
      </c>
      <c r="AB333" s="65" t="str">
        <f t="shared" si="80"/>
        <v>No</v>
      </c>
      <c r="AC333" s="68" t="str">
        <f t="shared" si="81"/>
        <v>N/A</v>
      </c>
      <c r="AD333" s="65" t="str">
        <f t="shared" si="82"/>
        <v>No</v>
      </c>
      <c r="AE333" s="68" t="str">
        <f t="shared" si="83"/>
        <v>N/A</v>
      </c>
      <c r="AF333" s="66"/>
    </row>
    <row r="334" spans="1:32" hidden="1">
      <c r="A334" s="66" t="s">
        <v>8</v>
      </c>
      <c r="B334" s="66" t="s">
        <v>28</v>
      </c>
      <c r="C334" s="66" t="str" cm="1">
        <f t="array" ref="C334">_xlfn.IFNA(_xlfn.IFS(B334="Starter","Starters &amp; Sides",B334="Sides","Starters &amp; Sides"),B334)</f>
        <v>Drinks</v>
      </c>
      <c r="D334" s="84" t="s">
        <v>566</v>
      </c>
      <c r="E334" s="74"/>
      <c r="F334" s="4"/>
      <c r="G334" s="4"/>
      <c r="H334" s="4"/>
      <c r="I334" s="4"/>
      <c r="J334" s="4"/>
      <c r="K334" s="15"/>
      <c r="L334" s="4"/>
      <c r="M334" s="4">
        <v>45</v>
      </c>
      <c r="N334" s="4">
        <v>45</v>
      </c>
      <c r="O334" s="15">
        <v>45</v>
      </c>
      <c r="P334" s="14">
        <v>45</v>
      </c>
      <c r="Q334" s="349">
        <v>45</v>
      </c>
      <c r="R334" s="15" t="str">
        <f t="shared" si="70"/>
        <v>Yes</v>
      </c>
      <c r="S334" s="15" t="str">
        <f t="shared" si="71"/>
        <v>No</v>
      </c>
      <c r="T334" s="221" t="str">
        <f t="shared" si="72"/>
        <v>Yes</v>
      </c>
      <c r="U334" s="223">
        <f t="shared" si="73"/>
        <v>0</v>
      </c>
      <c r="V334" s="221" t="str">
        <f t="shared" si="74"/>
        <v>Yes</v>
      </c>
      <c r="W334" s="223">
        <f t="shared" si="75"/>
        <v>0</v>
      </c>
      <c r="X334" s="221" t="str">
        <f t="shared" si="76"/>
        <v>Yes</v>
      </c>
      <c r="Y334" s="223">
        <f t="shared" si="77"/>
        <v>0</v>
      </c>
      <c r="Z334" s="222" t="str">
        <f t="shared" si="78"/>
        <v>Yes</v>
      </c>
      <c r="AA334" s="68">
        <f t="shared" si="79"/>
        <v>0</v>
      </c>
      <c r="AB334" s="65" t="str">
        <f t="shared" si="80"/>
        <v>No</v>
      </c>
      <c r="AC334" s="68" t="str">
        <f t="shared" si="81"/>
        <v>N/A</v>
      </c>
      <c r="AD334" s="65" t="str">
        <f t="shared" si="82"/>
        <v>No</v>
      </c>
      <c r="AE334" s="68" t="str">
        <f t="shared" si="83"/>
        <v>N/A</v>
      </c>
      <c r="AF334" s="66"/>
    </row>
    <row r="335" spans="1:32" hidden="1">
      <c r="A335" s="66" t="s">
        <v>8</v>
      </c>
      <c r="B335" s="66" t="s">
        <v>28</v>
      </c>
      <c r="C335" s="66" t="str" cm="1">
        <f t="array" ref="C335">_xlfn.IFNA(_xlfn.IFS(B335="Starter","Starters &amp; Sides",B335="Sides","Starters &amp; Sides"),B335)</f>
        <v>Drinks</v>
      </c>
      <c r="D335" s="84" t="s">
        <v>567</v>
      </c>
      <c r="E335" s="74"/>
      <c r="F335" s="4"/>
      <c r="G335" s="4"/>
      <c r="H335" s="4"/>
      <c r="I335" s="4"/>
      <c r="J335" s="4">
        <v>5.79</v>
      </c>
      <c r="K335" s="4">
        <v>5.79</v>
      </c>
      <c r="L335" s="4">
        <v>5.79</v>
      </c>
      <c r="M335" s="4">
        <v>6.79</v>
      </c>
      <c r="N335" s="4">
        <v>6.79</v>
      </c>
      <c r="O335" s="15">
        <v>6.99</v>
      </c>
      <c r="P335" s="14">
        <v>6.99</v>
      </c>
      <c r="Q335" s="349">
        <v>6.99</v>
      </c>
      <c r="R335" s="15" t="str">
        <f t="shared" si="70"/>
        <v>Yes</v>
      </c>
      <c r="S335" s="15" t="str">
        <f t="shared" si="71"/>
        <v>No</v>
      </c>
      <c r="T335" s="221" t="str">
        <f t="shared" si="72"/>
        <v>Yes</v>
      </c>
      <c r="U335" s="223">
        <f t="shared" si="73"/>
        <v>0</v>
      </c>
      <c r="V335" s="221" t="str">
        <f t="shared" si="74"/>
        <v>Yes</v>
      </c>
      <c r="W335" s="223">
        <f t="shared" si="75"/>
        <v>0</v>
      </c>
      <c r="X335" s="221" t="str">
        <f t="shared" si="76"/>
        <v>Yes</v>
      </c>
      <c r="Y335" s="223">
        <f t="shared" si="77"/>
        <v>2.9455081001472871E-2</v>
      </c>
      <c r="Z335" s="222" t="str">
        <f t="shared" si="78"/>
        <v>Yes</v>
      </c>
      <c r="AA335" s="68">
        <f t="shared" si="79"/>
        <v>2.9455081001472871E-2</v>
      </c>
      <c r="AB335" s="65" t="str">
        <f t="shared" si="80"/>
        <v>Yes</v>
      </c>
      <c r="AC335" s="68">
        <f t="shared" si="81"/>
        <v>0.20725388601036276</v>
      </c>
      <c r="AD335" s="65" t="str">
        <f t="shared" si="82"/>
        <v>No</v>
      </c>
      <c r="AE335" s="68" t="str">
        <f t="shared" si="83"/>
        <v>N/A</v>
      </c>
      <c r="AF335" s="66"/>
    </row>
    <row r="336" spans="1:32" hidden="1">
      <c r="A336" s="66" t="s">
        <v>8</v>
      </c>
      <c r="B336" s="66" t="s">
        <v>28</v>
      </c>
      <c r="C336" s="66" t="str" cm="1">
        <f t="array" ref="C336">_xlfn.IFNA(_xlfn.IFS(B336="Starter","Starters &amp; Sides",B336="Sides","Starters &amp; Sides"),B336)</f>
        <v>Drinks</v>
      </c>
      <c r="D336" s="84" t="s">
        <v>568</v>
      </c>
      <c r="E336" s="74"/>
      <c r="F336" s="4"/>
      <c r="G336" s="4"/>
      <c r="H336" s="4"/>
      <c r="I336" s="4"/>
      <c r="J336" s="4">
        <v>6.79</v>
      </c>
      <c r="K336" s="4">
        <v>6.79</v>
      </c>
      <c r="L336" s="4">
        <v>6.79</v>
      </c>
      <c r="M336" s="4">
        <v>7.79</v>
      </c>
      <c r="N336" s="4">
        <v>7.79</v>
      </c>
      <c r="O336" s="15">
        <v>8.49</v>
      </c>
      <c r="P336" s="14">
        <v>8.49</v>
      </c>
      <c r="Q336" s="349">
        <v>8.49</v>
      </c>
      <c r="R336" s="15" t="str">
        <f t="shared" si="70"/>
        <v>Yes</v>
      </c>
      <c r="S336" s="15" t="str">
        <f t="shared" si="71"/>
        <v>No</v>
      </c>
      <c r="T336" s="221" t="str">
        <f t="shared" si="72"/>
        <v>Yes</v>
      </c>
      <c r="U336" s="223">
        <f t="shared" si="73"/>
        <v>0</v>
      </c>
      <c r="V336" s="221" t="str">
        <f t="shared" si="74"/>
        <v>Yes</v>
      </c>
      <c r="W336" s="223">
        <f t="shared" si="75"/>
        <v>0</v>
      </c>
      <c r="X336" s="221" t="str">
        <f t="shared" si="76"/>
        <v>Yes</v>
      </c>
      <c r="Y336" s="223">
        <f t="shared" si="77"/>
        <v>8.9858793324775421E-2</v>
      </c>
      <c r="Z336" s="222" t="str">
        <f t="shared" si="78"/>
        <v>Yes</v>
      </c>
      <c r="AA336" s="68">
        <f t="shared" si="79"/>
        <v>8.9858793324775421E-2</v>
      </c>
      <c r="AB336" s="65" t="str">
        <f t="shared" si="80"/>
        <v>Yes</v>
      </c>
      <c r="AC336" s="68">
        <f t="shared" si="81"/>
        <v>0.25036818851251841</v>
      </c>
      <c r="AD336" s="65" t="str">
        <f t="shared" si="82"/>
        <v>No</v>
      </c>
      <c r="AE336" s="68" t="str">
        <f t="shared" si="83"/>
        <v>N/A</v>
      </c>
      <c r="AF336" s="66"/>
    </row>
    <row r="337" spans="1:32" hidden="1">
      <c r="A337" s="66" t="s">
        <v>8</v>
      </c>
      <c r="B337" s="66" t="s">
        <v>28</v>
      </c>
      <c r="C337" s="66" t="str" cm="1">
        <f t="array" ref="C337">_xlfn.IFNA(_xlfn.IFS(B337="Starter","Starters &amp; Sides",B337="Sides","Starters &amp; Sides"),B337)</f>
        <v>Drinks</v>
      </c>
      <c r="D337" s="84" t="s">
        <v>569</v>
      </c>
      <c r="E337" s="74"/>
      <c r="F337" s="4"/>
      <c r="G337" s="4"/>
      <c r="H337" s="4"/>
      <c r="I337" s="4"/>
      <c r="J337" s="4">
        <v>18.989999999999998</v>
      </c>
      <c r="K337" s="4">
        <v>18.989999999999998</v>
      </c>
      <c r="L337" s="4">
        <v>18.989999999999998</v>
      </c>
      <c r="M337" s="4">
        <v>20.49</v>
      </c>
      <c r="N337" s="4">
        <v>20.49</v>
      </c>
      <c r="O337" s="15">
        <v>21.99</v>
      </c>
      <c r="P337" s="14">
        <v>21.99</v>
      </c>
      <c r="Q337" s="349">
        <v>22.99</v>
      </c>
      <c r="R337" s="15" t="str">
        <f t="shared" si="70"/>
        <v>Yes</v>
      </c>
      <c r="S337" s="15" t="str">
        <f t="shared" si="71"/>
        <v>No</v>
      </c>
      <c r="T337" s="221" t="str">
        <f t="shared" si="72"/>
        <v>Yes</v>
      </c>
      <c r="U337" s="223">
        <f t="shared" si="73"/>
        <v>4.5475216007275998E-2</v>
      </c>
      <c r="V337" s="221" t="str">
        <f t="shared" si="74"/>
        <v>Yes</v>
      </c>
      <c r="W337" s="223">
        <f t="shared" si="75"/>
        <v>4.5475216007275998E-2</v>
      </c>
      <c r="X337" s="221" t="str">
        <f t="shared" si="76"/>
        <v>Yes</v>
      </c>
      <c r="Y337" s="223">
        <f t="shared" si="77"/>
        <v>0.12201073694485109</v>
      </c>
      <c r="Z337" s="222" t="str">
        <f t="shared" si="78"/>
        <v>Yes</v>
      </c>
      <c r="AA337" s="68">
        <f t="shared" si="79"/>
        <v>0.12201073694485109</v>
      </c>
      <c r="AB337" s="65" t="str">
        <f t="shared" si="80"/>
        <v>Yes</v>
      </c>
      <c r="AC337" s="68">
        <f t="shared" si="81"/>
        <v>0.21063717746182209</v>
      </c>
      <c r="AD337" s="65" t="str">
        <f t="shared" si="82"/>
        <v>No</v>
      </c>
      <c r="AE337" s="68" t="str">
        <f t="shared" si="83"/>
        <v>N/A</v>
      </c>
      <c r="AF337" s="66"/>
    </row>
    <row r="338" spans="1:32" hidden="1">
      <c r="A338" s="66" t="s">
        <v>8</v>
      </c>
      <c r="B338" s="66" t="s">
        <v>28</v>
      </c>
      <c r="C338" s="66" t="str" cm="1">
        <f t="array" ref="C338">_xlfn.IFNA(_xlfn.IFS(B338="Starter","Starters &amp; Sides",B338="Sides","Starters &amp; Sides"),B338)</f>
        <v>Drinks</v>
      </c>
      <c r="D338" s="84" t="s">
        <v>570</v>
      </c>
      <c r="E338" s="74"/>
      <c r="F338" s="4"/>
      <c r="G338" s="4"/>
      <c r="H338" s="4"/>
      <c r="I338" s="4"/>
      <c r="J338" s="4">
        <v>6.29</v>
      </c>
      <c r="K338" s="4">
        <v>6.29</v>
      </c>
      <c r="L338" s="4">
        <v>6.29</v>
      </c>
      <c r="M338" s="4"/>
      <c r="N338" s="4"/>
      <c r="O338" s="15"/>
      <c r="P338" s="14"/>
      <c r="Q338" s="349"/>
      <c r="R338" s="15" t="str">
        <f t="shared" si="70"/>
        <v>No</v>
      </c>
      <c r="S338" s="15" t="str">
        <f t="shared" si="71"/>
        <v>No</v>
      </c>
      <c r="T338" s="221" t="str">
        <f t="shared" si="72"/>
        <v>No</v>
      </c>
      <c r="U338" s="223" t="str">
        <f t="shared" si="73"/>
        <v>N/A</v>
      </c>
      <c r="V338" s="221" t="str">
        <f t="shared" si="74"/>
        <v>No</v>
      </c>
      <c r="W338" s="223" t="str">
        <f t="shared" si="75"/>
        <v>N/A</v>
      </c>
      <c r="X338" s="221" t="str">
        <f t="shared" si="76"/>
        <v>No</v>
      </c>
      <c r="Y338" s="223" t="str">
        <f t="shared" si="77"/>
        <v>N/A</v>
      </c>
      <c r="Z338" s="222" t="str">
        <f t="shared" si="78"/>
        <v>No</v>
      </c>
      <c r="AA338" s="68" t="str">
        <f t="shared" si="79"/>
        <v>N/A</v>
      </c>
      <c r="AB338" s="65" t="str">
        <f t="shared" si="80"/>
        <v>No</v>
      </c>
      <c r="AC338" s="68" t="str">
        <f t="shared" si="81"/>
        <v>N/A</v>
      </c>
      <c r="AD338" s="65" t="str">
        <f t="shared" si="82"/>
        <v>No</v>
      </c>
      <c r="AE338" s="68" t="str">
        <f t="shared" si="83"/>
        <v>N/A</v>
      </c>
      <c r="AF338" s="66"/>
    </row>
    <row r="339" spans="1:32" hidden="1">
      <c r="A339" s="66" t="s">
        <v>8</v>
      </c>
      <c r="B339" s="66" t="s">
        <v>28</v>
      </c>
      <c r="C339" s="66" t="str" cm="1">
        <f t="array" ref="C339">_xlfn.IFNA(_xlfn.IFS(B339="Starter","Starters &amp; Sides",B339="Sides","Starters &amp; Sides"),B339)</f>
        <v>Drinks</v>
      </c>
      <c r="D339" s="84" t="s">
        <v>571</v>
      </c>
      <c r="E339" s="74"/>
      <c r="F339" s="4"/>
      <c r="G339" s="4"/>
      <c r="H339" s="4"/>
      <c r="I339" s="4"/>
      <c r="J339" s="4">
        <v>7.59</v>
      </c>
      <c r="K339" s="4">
        <v>7.59</v>
      </c>
      <c r="L339" s="4">
        <v>7.59</v>
      </c>
      <c r="M339" s="4"/>
      <c r="N339" s="4"/>
      <c r="O339" s="15"/>
      <c r="P339" s="14"/>
      <c r="Q339" s="349"/>
      <c r="R339" s="15" t="str">
        <f t="shared" si="70"/>
        <v>No</v>
      </c>
      <c r="S339" s="15" t="str">
        <f t="shared" si="71"/>
        <v>No</v>
      </c>
      <c r="T339" s="221" t="str">
        <f t="shared" si="72"/>
        <v>No</v>
      </c>
      <c r="U339" s="223" t="str">
        <f t="shared" si="73"/>
        <v>N/A</v>
      </c>
      <c r="V339" s="221" t="str">
        <f t="shared" si="74"/>
        <v>No</v>
      </c>
      <c r="W339" s="223" t="str">
        <f t="shared" si="75"/>
        <v>N/A</v>
      </c>
      <c r="X339" s="221" t="str">
        <f t="shared" si="76"/>
        <v>No</v>
      </c>
      <c r="Y339" s="223" t="str">
        <f t="shared" si="77"/>
        <v>N/A</v>
      </c>
      <c r="Z339" s="222" t="str">
        <f t="shared" si="78"/>
        <v>No</v>
      </c>
      <c r="AA339" s="68" t="str">
        <f t="shared" si="79"/>
        <v>N/A</v>
      </c>
      <c r="AB339" s="65" t="str">
        <f t="shared" si="80"/>
        <v>No</v>
      </c>
      <c r="AC339" s="68" t="str">
        <f t="shared" si="81"/>
        <v>N/A</v>
      </c>
      <c r="AD339" s="65" t="str">
        <f t="shared" si="82"/>
        <v>No</v>
      </c>
      <c r="AE339" s="68" t="str">
        <f t="shared" si="83"/>
        <v>N/A</v>
      </c>
      <c r="AF339" s="66"/>
    </row>
    <row r="340" spans="1:32" hidden="1">
      <c r="A340" s="66" t="s">
        <v>8</v>
      </c>
      <c r="B340" s="66" t="s">
        <v>28</v>
      </c>
      <c r="C340" s="66" t="str" cm="1">
        <f t="array" ref="C340">_xlfn.IFNA(_xlfn.IFS(B340="Starter","Starters &amp; Sides",B340="Sides","Starters &amp; Sides"),B340)</f>
        <v>Drinks</v>
      </c>
      <c r="D340" s="84" t="s">
        <v>572</v>
      </c>
      <c r="E340" s="74"/>
      <c r="F340" s="4"/>
      <c r="G340" s="4"/>
      <c r="H340" s="4"/>
      <c r="I340" s="4"/>
      <c r="J340" s="4">
        <v>20.49</v>
      </c>
      <c r="K340" s="4">
        <v>20.49</v>
      </c>
      <c r="L340" s="4">
        <v>20.49</v>
      </c>
      <c r="M340" s="4"/>
      <c r="N340" s="4"/>
      <c r="O340" s="15"/>
      <c r="P340" s="14"/>
      <c r="Q340" s="349"/>
      <c r="R340" s="15" t="str">
        <f t="shared" si="70"/>
        <v>No</v>
      </c>
      <c r="S340" s="15" t="str">
        <f t="shared" si="71"/>
        <v>No</v>
      </c>
      <c r="T340" s="221" t="str">
        <f t="shared" si="72"/>
        <v>No</v>
      </c>
      <c r="U340" s="223" t="str">
        <f t="shared" si="73"/>
        <v>N/A</v>
      </c>
      <c r="V340" s="221" t="str">
        <f t="shared" si="74"/>
        <v>No</v>
      </c>
      <c r="W340" s="223" t="str">
        <f t="shared" si="75"/>
        <v>N/A</v>
      </c>
      <c r="X340" s="221" t="str">
        <f t="shared" si="76"/>
        <v>No</v>
      </c>
      <c r="Y340" s="223" t="str">
        <f t="shared" si="77"/>
        <v>N/A</v>
      </c>
      <c r="Z340" s="222" t="str">
        <f t="shared" si="78"/>
        <v>No</v>
      </c>
      <c r="AA340" s="68" t="str">
        <f t="shared" si="79"/>
        <v>N/A</v>
      </c>
      <c r="AB340" s="65" t="str">
        <f t="shared" si="80"/>
        <v>No</v>
      </c>
      <c r="AC340" s="68" t="str">
        <f t="shared" si="81"/>
        <v>N/A</v>
      </c>
      <c r="AD340" s="65" t="str">
        <f t="shared" si="82"/>
        <v>No</v>
      </c>
      <c r="AE340" s="68" t="str">
        <f t="shared" si="83"/>
        <v>N/A</v>
      </c>
      <c r="AF340" s="66"/>
    </row>
    <row r="341" spans="1:32" hidden="1">
      <c r="A341" s="66" t="s">
        <v>8</v>
      </c>
      <c r="B341" s="66" t="s">
        <v>28</v>
      </c>
      <c r="C341" s="66" t="str" cm="1">
        <f t="array" ref="C341">_xlfn.IFNA(_xlfn.IFS(B341="Starter","Starters &amp; Sides",B341="Sides","Starters &amp; Sides"),B341)</f>
        <v>Drinks</v>
      </c>
      <c r="D341" s="84" t="s">
        <v>573</v>
      </c>
      <c r="E341" s="74"/>
      <c r="F341" s="4"/>
      <c r="G341" s="4"/>
      <c r="H341" s="4"/>
      <c r="I341" s="4"/>
      <c r="J341" s="4">
        <v>6.49</v>
      </c>
      <c r="K341" s="4">
        <v>6.49</v>
      </c>
      <c r="L341" s="4">
        <v>6.49</v>
      </c>
      <c r="M341" s="4">
        <v>7.79</v>
      </c>
      <c r="N341" s="4">
        <v>7.79</v>
      </c>
      <c r="O341" s="15">
        <v>7.99</v>
      </c>
      <c r="P341" s="14">
        <v>7.99</v>
      </c>
      <c r="Q341" s="349">
        <v>8.09</v>
      </c>
      <c r="R341" s="15" t="str">
        <f t="shared" si="70"/>
        <v>Yes</v>
      </c>
      <c r="S341" s="15" t="str">
        <f t="shared" si="71"/>
        <v>No</v>
      </c>
      <c r="T341" s="221" t="str">
        <f t="shared" si="72"/>
        <v>Yes</v>
      </c>
      <c r="U341" s="223">
        <f t="shared" si="73"/>
        <v>1.2515644555694649E-2</v>
      </c>
      <c r="V341" s="221" t="str">
        <f t="shared" si="74"/>
        <v>Yes</v>
      </c>
      <c r="W341" s="223">
        <f t="shared" si="75"/>
        <v>1.2515644555694649E-2</v>
      </c>
      <c r="X341" s="221" t="str">
        <f t="shared" si="76"/>
        <v>Yes</v>
      </c>
      <c r="Y341" s="223">
        <f t="shared" si="77"/>
        <v>3.8510911424903593E-2</v>
      </c>
      <c r="Z341" s="222" t="str">
        <f t="shared" si="78"/>
        <v>Yes</v>
      </c>
      <c r="AA341" s="68">
        <f t="shared" si="79"/>
        <v>3.8510911424903593E-2</v>
      </c>
      <c r="AB341" s="65" t="str">
        <f t="shared" si="80"/>
        <v>Yes</v>
      </c>
      <c r="AC341" s="68">
        <f t="shared" si="81"/>
        <v>0.24653312788906012</v>
      </c>
      <c r="AD341" s="65" t="str">
        <f t="shared" si="82"/>
        <v>No</v>
      </c>
      <c r="AE341" s="68" t="str">
        <f t="shared" si="83"/>
        <v>N/A</v>
      </c>
      <c r="AF341" s="66"/>
    </row>
    <row r="342" spans="1:32" hidden="1">
      <c r="A342" s="66" t="s">
        <v>8</v>
      </c>
      <c r="B342" s="66" t="s">
        <v>28</v>
      </c>
      <c r="C342" s="66" t="str" cm="1">
        <f t="array" ref="C342">_xlfn.IFNA(_xlfn.IFS(B342="Starter","Starters &amp; Sides",B342="Sides","Starters &amp; Sides"),B342)</f>
        <v>Drinks</v>
      </c>
      <c r="D342" s="84" t="s">
        <v>574</v>
      </c>
      <c r="E342" s="74"/>
      <c r="F342" s="4"/>
      <c r="G342" s="4"/>
      <c r="H342" s="4"/>
      <c r="I342" s="4"/>
      <c r="J342" s="4">
        <v>7.79</v>
      </c>
      <c r="K342" s="4">
        <v>7.79</v>
      </c>
      <c r="L342" s="4">
        <v>7.79</v>
      </c>
      <c r="M342" s="4">
        <v>8.7899999999999991</v>
      </c>
      <c r="N342" s="4">
        <v>8.7899999999999991</v>
      </c>
      <c r="O342" s="15">
        <v>9.19</v>
      </c>
      <c r="P342" s="14">
        <v>9.19</v>
      </c>
      <c r="Q342" s="349">
        <v>9.2899999999999991</v>
      </c>
      <c r="R342" s="15" t="str">
        <f t="shared" si="70"/>
        <v>Yes</v>
      </c>
      <c r="S342" s="15" t="str">
        <f t="shared" si="71"/>
        <v>No</v>
      </c>
      <c r="T342" s="221" t="str">
        <f t="shared" si="72"/>
        <v>Yes</v>
      </c>
      <c r="U342" s="223">
        <f t="shared" si="73"/>
        <v>1.0881392818280711E-2</v>
      </c>
      <c r="V342" s="221" t="str">
        <f t="shared" si="74"/>
        <v>Yes</v>
      </c>
      <c r="W342" s="223">
        <f t="shared" si="75"/>
        <v>1.0881392818280711E-2</v>
      </c>
      <c r="X342" s="221" t="str">
        <f t="shared" si="76"/>
        <v>Yes</v>
      </c>
      <c r="Y342" s="223">
        <f t="shared" si="77"/>
        <v>5.6882821387940874E-2</v>
      </c>
      <c r="Z342" s="222" t="str">
        <f t="shared" si="78"/>
        <v>Yes</v>
      </c>
      <c r="AA342" s="68">
        <f t="shared" si="79"/>
        <v>5.6882821387940874E-2</v>
      </c>
      <c r="AB342" s="65" t="str">
        <f t="shared" si="80"/>
        <v>Yes</v>
      </c>
      <c r="AC342" s="68">
        <f t="shared" si="81"/>
        <v>0.19255455712451841</v>
      </c>
      <c r="AD342" s="65" t="str">
        <f t="shared" si="82"/>
        <v>No</v>
      </c>
      <c r="AE342" s="68" t="str">
        <f t="shared" si="83"/>
        <v>N/A</v>
      </c>
      <c r="AF342" s="66"/>
    </row>
    <row r="343" spans="1:32" hidden="1">
      <c r="A343" s="66" t="s">
        <v>8</v>
      </c>
      <c r="B343" s="66" t="s">
        <v>28</v>
      </c>
      <c r="C343" s="66" t="str" cm="1">
        <f t="array" ref="C343">_xlfn.IFNA(_xlfn.IFS(B343="Starter","Starters &amp; Sides",B343="Sides","Starters &amp; Sides"),B343)</f>
        <v>Drinks</v>
      </c>
      <c r="D343" s="84" t="s">
        <v>575</v>
      </c>
      <c r="E343" s="74"/>
      <c r="F343" s="4"/>
      <c r="G343" s="4"/>
      <c r="H343" s="4"/>
      <c r="I343" s="4"/>
      <c r="J343" s="4">
        <v>21.99</v>
      </c>
      <c r="K343" s="4">
        <v>21.99</v>
      </c>
      <c r="L343" s="4">
        <v>21.99</v>
      </c>
      <c r="M343" s="4">
        <v>22.99</v>
      </c>
      <c r="N343" s="4">
        <v>22.99</v>
      </c>
      <c r="O343" s="15">
        <v>22.99</v>
      </c>
      <c r="P343" s="14">
        <v>22.99</v>
      </c>
      <c r="Q343" s="349">
        <v>24.99</v>
      </c>
      <c r="R343" s="15" t="str">
        <f t="shared" si="70"/>
        <v>Yes</v>
      </c>
      <c r="S343" s="15" t="str">
        <f t="shared" si="71"/>
        <v>No</v>
      </c>
      <c r="T343" s="221" t="str">
        <f t="shared" si="72"/>
        <v>Yes</v>
      </c>
      <c r="U343" s="223">
        <f t="shared" si="73"/>
        <v>8.6994345367551018E-2</v>
      </c>
      <c r="V343" s="221" t="str">
        <f t="shared" si="74"/>
        <v>Yes</v>
      </c>
      <c r="W343" s="223">
        <f t="shared" si="75"/>
        <v>8.6994345367551018E-2</v>
      </c>
      <c r="X343" s="221" t="str">
        <f t="shared" si="76"/>
        <v>Yes</v>
      </c>
      <c r="Y343" s="223">
        <f t="shared" si="77"/>
        <v>8.6994345367551018E-2</v>
      </c>
      <c r="Z343" s="222" t="str">
        <f t="shared" si="78"/>
        <v>Yes</v>
      </c>
      <c r="AA343" s="68">
        <f t="shared" si="79"/>
        <v>8.6994345367551018E-2</v>
      </c>
      <c r="AB343" s="65" t="str">
        <f t="shared" si="80"/>
        <v>Yes</v>
      </c>
      <c r="AC343" s="68">
        <f t="shared" si="81"/>
        <v>0.13642564802182822</v>
      </c>
      <c r="AD343" s="65" t="str">
        <f t="shared" si="82"/>
        <v>No</v>
      </c>
      <c r="AE343" s="68" t="str">
        <f t="shared" si="83"/>
        <v>N/A</v>
      </c>
      <c r="AF343" s="66"/>
    </row>
    <row r="344" spans="1:32" hidden="1">
      <c r="A344" s="66" t="s">
        <v>8</v>
      </c>
      <c r="B344" s="66" t="s">
        <v>28</v>
      </c>
      <c r="C344" s="66" t="str" cm="1">
        <f t="array" ref="C344">_xlfn.IFNA(_xlfn.IFS(B344="Starter","Starters &amp; Sides",B344="Sides","Starters &amp; Sides"),B344)</f>
        <v>Drinks</v>
      </c>
      <c r="D344" s="84" t="s">
        <v>576</v>
      </c>
      <c r="E344" s="74"/>
      <c r="F344" s="4"/>
      <c r="G344" s="4"/>
      <c r="H344" s="4"/>
      <c r="I344" s="4"/>
      <c r="J344" s="4">
        <v>6.99</v>
      </c>
      <c r="K344" s="4">
        <v>6.99</v>
      </c>
      <c r="L344" s="4">
        <v>6.99</v>
      </c>
      <c r="M344" s="4">
        <v>8.2899999999999991</v>
      </c>
      <c r="N344" s="4">
        <v>8.2899999999999991</v>
      </c>
      <c r="O344" s="15">
        <v>8.49</v>
      </c>
      <c r="P344" s="14">
        <v>8.49</v>
      </c>
      <c r="Q344" s="349">
        <v>8.69</v>
      </c>
      <c r="R344" s="15" t="str">
        <f t="shared" si="70"/>
        <v>Yes</v>
      </c>
      <c r="S344" s="15" t="str">
        <f t="shared" si="71"/>
        <v>No</v>
      </c>
      <c r="T344" s="221" t="str">
        <f t="shared" si="72"/>
        <v>Yes</v>
      </c>
      <c r="U344" s="223">
        <f t="shared" si="73"/>
        <v>2.3557126030624209E-2</v>
      </c>
      <c r="V344" s="221" t="str">
        <f t="shared" si="74"/>
        <v>Yes</v>
      </c>
      <c r="W344" s="223">
        <f t="shared" si="75"/>
        <v>2.3557126030624209E-2</v>
      </c>
      <c r="X344" s="221" t="str">
        <f t="shared" si="76"/>
        <v>Yes</v>
      </c>
      <c r="Y344" s="223">
        <f t="shared" si="77"/>
        <v>4.8250904704463249E-2</v>
      </c>
      <c r="Z344" s="222" t="str">
        <f t="shared" si="78"/>
        <v>Yes</v>
      </c>
      <c r="AA344" s="68">
        <f t="shared" si="79"/>
        <v>4.8250904704463249E-2</v>
      </c>
      <c r="AB344" s="65" t="str">
        <f t="shared" si="80"/>
        <v>Yes</v>
      </c>
      <c r="AC344" s="68">
        <f t="shared" si="81"/>
        <v>0.24320457796852635</v>
      </c>
      <c r="AD344" s="65" t="str">
        <f t="shared" si="82"/>
        <v>No</v>
      </c>
      <c r="AE344" s="68" t="str">
        <f t="shared" si="83"/>
        <v>N/A</v>
      </c>
      <c r="AF344" s="66"/>
    </row>
    <row r="345" spans="1:32" hidden="1">
      <c r="A345" s="66" t="s">
        <v>8</v>
      </c>
      <c r="B345" s="66" t="s">
        <v>28</v>
      </c>
      <c r="C345" s="66" t="str" cm="1">
        <f t="array" ref="C345">_xlfn.IFNA(_xlfn.IFS(B345="Starter","Starters &amp; Sides",B345="Sides","Starters &amp; Sides"),B345)</f>
        <v>Drinks</v>
      </c>
      <c r="D345" s="84" t="s">
        <v>577</v>
      </c>
      <c r="E345" s="74"/>
      <c r="F345" s="4"/>
      <c r="G345" s="4"/>
      <c r="H345" s="4"/>
      <c r="I345" s="4"/>
      <c r="J345" s="4">
        <v>8.59</v>
      </c>
      <c r="K345" s="4">
        <v>8.59</v>
      </c>
      <c r="L345" s="4">
        <v>8.59</v>
      </c>
      <c r="M345" s="4">
        <v>9.49</v>
      </c>
      <c r="N345" s="4">
        <v>9.49</v>
      </c>
      <c r="O345" s="15">
        <v>9.69</v>
      </c>
      <c r="P345" s="14">
        <v>9.69</v>
      </c>
      <c r="Q345" s="349">
        <v>9.89</v>
      </c>
      <c r="R345" s="15" t="str">
        <f t="shared" si="70"/>
        <v>Yes</v>
      </c>
      <c r="S345" s="15" t="str">
        <f t="shared" si="71"/>
        <v>No</v>
      </c>
      <c r="T345" s="221" t="str">
        <f t="shared" si="72"/>
        <v>Yes</v>
      </c>
      <c r="U345" s="223">
        <f t="shared" si="73"/>
        <v>2.063983488132104E-2</v>
      </c>
      <c r="V345" s="221" t="str">
        <f t="shared" si="74"/>
        <v>Yes</v>
      </c>
      <c r="W345" s="223">
        <f t="shared" si="75"/>
        <v>2.063983488132104E-2</v>
      </c>
      <c r="X345" s="221" t="str">
        <f t="shared" si="76"/>
        <v>Yes</v>
      </c>
      <c r="Y345" s="223">
        <f t="shared" si="77"/>
        <v>4.214963119072701E-2</v>
      </c>
      <c r="Z345" s="222" t="str">
        <f t="shared" si="78"/>
        <v>Yes</v>
      </c>
      <c r="AA345" s="68">
        <f t="shared" si="79"/>
        <v>4.214963119072701E-2</v>
      </c>
      <c r="AB345" s="65" t="str">
        <f t="shared" si="80"/>
        <v>Yes</v>
      </c>
      <c r="AC345" s="68">
        <f t="shared" si="81"/>
        <v>0.15133876600698493</v>
      </c>
      <c r="AD345" s="65" t="str">
        <f t="shared" si="82"/>
        <v>No</v>
      </c>
      <c r="AE345" s="68" t="str">
        <f t="shared" si="83"/>
        <v>N/A</v>
      </c>
      <c r="AF345" s="66"/>
    </row>
    <row r="346" spans="1:32" ht="14.15" hidden="1" customHeight="1">
      <c r="A346" s="66" t="s">
        <v>8</v>
      </c>
      <c r="B346" s="66" t="s">
        <v>28</v>
      </c>
      <c r="C346" s="66" t="str" cm="1">
        <f t="array" ref="C346">_xlfn.IFNA(_xlfn.IFS(B346="Starter","Starters &amp; Sides",B346="Sides","Starters &amp; Sides"),B346)</f>
        <v>Drinks</v>
      </c>
      <c r="D346" s="84" t="s">
        <v>578</v>
      </c>
      <c r="E346" s="74"/>
      <c r="F346" s="4"/>
      <c r="G346" s="4"/>
      <c r="H346" s="4"/>
      <c r="I346" s="4"/>
      <c r="J346" s="4">
        <v>23.99</v>
      </c>
      <c r="K346" s="4">
        <v>23.99</v>
      </c>
      <c r="L346" s="4">
        <v>23.99</v>
      </c>
      <c r="M346" s="4">
        <v>26.49</v>
      </c>
      <c r="N346" s="4">
        <v>26.49</v>
      </c>
      <c r="O346" s="15">
        <v>27.49</v>
      </c>
      <c r="P346" s="14">
        <v>27.49</v>
      </c>
      <c r="Q346" s="349">
        <v>27.49</v>
      </c>
      <c r="R346" s="15" t="str">
        <f t="shared" si="70"/>
        <v>Yes</v>
      </c>
      <c r="S346" s="15" t="str">
        <f t="shared" si="71"/>
        <v>No</v>
      </c>
      <c r="T346" s="221" t="str">
        <f t="shared" si="72"/>
        <v>Yes</v>
      </c>
      <c r="U346" s="223">
        <f t="shared" si="73"/>
        <v>0</v>
      </c>
      <c r="V346" s="221" t="str">
        <f t="shared" si="74"/>
        <v>Yes</v>
      </c>
      <c r="W346" s="223">
        <f t="shared" si="75"/>
        <v>0</v>
      </c>
      <c r="X346" s="221" t="str">
        <f t="shared" si="76"/>
        <v>Yes</v>
      </c>
      <c r="Y346" s="223">
        <f t="shared" si="77"/>
        <v>3.7750094375236021E-2</v>
      </c>
      <c r="Z346" s="222" t="str">
        <f t="shared" si="78"/>
        <v>Yes</v>
      </c>
      <c r="AA346" s="68">
        <f t="shared" si="79"/>
        <v>3.7750094375236021E-2</v>
      </c>
      <c r="AB346" s="65" t="str">
        <f t="shared" si="80"/>
        <v>Yes</v>
      </c>
      <c r="AC346" s="68">
        <f t="shared" si="81"/>
        <v>0.14589412255106304</v>
      </c>
      <c r="AD346" s="65" t="str">
        <f t="shared" si="82"/>
        <v>No</v>
      </c>
      <c r="AE346" s="68" t="str">
        <f t="shared" si="83"/>
        <v>N/A</v>
      </c>
      <c r="AF346" s="66"/>
    </row>
    <row r="347" spans="1:32" ht="14.15" hidden="1" customHeight="1">
      <c r="A347" s="66" t="s">
        <v>8</v>
      </c>
      <c r="B347" s="66" t="s">
        <v>28</v>
      </c>
      <c r="C347" s="66" t="str" cm="1">
        <f t="array" ref="C347">_xlfn.IFNA(_xlfn.IFS(B347="Starter","Starters &amp; Sides",B347="Sides","Starters &amp; Sides"),B347)</f>
        <v>Drinks</v>
      </c>
      <c r="D347" s="84" t="s">
        <v>579</v>
      </c>
      <c r="E347" s="74"/>
      <c r="F347" s="4"/>
      <c r="G347" s="4"/>
      <c r="H347" s="4"/>
      <c r="I347" s="4"/>
      <c r="J347" s="4"/>
      <c r="K347" s="4"/>
      <c r="L347" s="4"/>
      <c r="M347" s="4">
        <v>7.29</v>
      </c>
      <c r="N347" s="4">
        <v>7.29</v>
      </c>
      <c r="O347" s="15">
        <v>7.69</v>
      </c>
      <c r="P347" s="14">
        <v>7.69</v>
      </c>
      <c r="Q347" s="349">
        <v>7.79</v>
      </c>
      <c r="R347" s="15" t="str">
        <f t="shared" si="70"/>
        <v>Yes</v>
      </c>
      <c r="S347" s="15" t="str">
        <f t="shared" si="71"/>
        <v>No</v>
      </c>
      <c r="T347" s="221" t="str">
        <f t="shared" si="72"/>
        <v>Yes</v>
      </c>
      <c r="U347" s="223">
        <f t="shared" si="73"/>
        <v>1.3003901170351106E-2</v>
      </c>
      <c r="V347" s="221" t="str">
        <f t="shared" si="74"/>
        <v>Yes</v>
      </c>
      <c r="W347" s="223">
        <f t="shared" si="75"/>
        <v>1.3003901170351106E-2</v>
      </c>
      <c r="X347" s="221" t="str">
        <f t="shared" si="76"/>
        <v>Yes</v>
      </c>
      <c r="Y347" s="223">
        <f t="shared" si="77"/>
        <v>6.8587105624142719E-2</v>
      </c>
      <c r="Z347" s="222" t="str">
        <f t="shared" si="78"/>
        <v>Yes</v>
      </c>
      <c r="AA347" s="68">
        <f t="shared" si="79"/>
        <v>6.8587105624142719E-2</v>
      </c>
      <c r="AB347" s="65" t="str">
        <f t="shared" si="80"/>
        <v>No</v>
      </c>
      <c r="AC347" s="68" t="str">
        <f t="shared" si="81"/>
        <v>N/A</v>
      </c>
      <c r="AD347" s="65" t="str">
        <f t="shared" si="82"/>
        <v>No</v>
      </c>
      <c r="AE347" s="68" t="str">
        <f t="shared" si="83"/>
        <v>N/A</v>
      </c>
      <c r="AF347" s="66"/>
    </row>
    <row r="348" spans="1:32" ht="14.15" hidden="1" customHeight="1">
      <c r="A348" s="66" t="s">
        <v>8</v>
      </c>
      <c r="B348" s="66" t="s">
        <v>28</v>
      </c>
      <c r="C348" s="66" t="str" cm="1">
        <f t="array" ref="C348">_xlfn.IFNA(_xlfn.IFS(B348="Starter","Starters &amp; Sides",B348="Sides","Starters &amp; Sides"),B348)</f>
        <v>Drinks</v>
      </c>
      <c r="D348" s="84" t="s">
        <v>580</v>
      </c>
      <c r="E348" s="74"/>
      <c r="F348" s="4"/>
      <c r="G348" s="4"/>
      <c r="H348" s="4"/>
      <c r="I348" s="4"/>
      <c r="J348" s="4"/>
      <c r="K348" s="4"/>
      <c r="L348" s="4"/>
      <c r="M348" s="4">
        <v>8.2899999999999991</v>
      </c>
      <c r="N348" s="4">
        <v>8.2899999999999991</v>
      </c>
      <c r="O348" s="15">
        <v>8.99</v>
      </c>
      <c r="P348" s="14">
        <v>8.99</v>
      </c>
      <c r="Q348" s="349">
        <v>9.09</v>
      </c>
      <c r="R348" s="15" t="str">
        <f t="shared" si="70"/>
        <v>Yes</v>
      </c>
      <c r="S348" s="15" t="str">
        <f t="shared" si="71"/>
        <v>No</v>
      </c>
      <c r="T348" s="221" t="str">
        <f t="shared" si="72"/>
        <v>Yes</v>
      </c>
      <c r="U348" s="223">
        <f t="shared" si="73"/>
        <v>1.1123470522803158E-2</v>
      </c>
      <c r="V348" s="221" t="str">
        <f t="shared" si="74"/>
        <v>Yes</v>
      </c>
      <c r="W348" s="223">
        <f t="shared" si="75"/>
        <v>1.1123470522803158E-2</v>
      </c>
      <c r="X348" s="221" t="str">
        <f t="shared" si="76"/>
        <v>Yes</v>
      </c>
      <c r="Y348" s="223">
        <f t="shared" si="77"/>
        <v>9.6501809408926498E-2</v>
      </c>
      <c r="Z348" s="222" t="str">
        <f t="shared" si="78"/>
        <v>Yes</v>
      </c>
      <c r="AA348" s="68">
        <f t="shared" si="79"/>
        <v>9.6501809408926498E-2</v>
      </c>
      <c r="AB348" s="65" t="str">
        <f t="shared" si="80"/>
        <v>No</v>
      </c>
      <c r="AC348" s="68" t="str">
        <f t="shared" si="81"/>
        <v>N/A</v>
      </c>
      <c r="AD348" s="65" t="str">
        <f t="shared" si="82"/>
        <v>No</v>
      </c>
      <c r="AE348" s="68" t="str">
        <f t="shared" si="83"/>
        <v>N/A</v>
      </c>
      <c r="AF348" s="66"/>
    </row>
    <row r="349" spans="1:32" ht="14.15" hidden="1" customHeight="1">
      <c r="A349" s="66" t="s">
        <v>8</v>
      </c>
      <c r="B349" s="66" t="s">
        <v>28</v>
      </c>
      <c r="C349" s="66" t="str" cm="1">
        <f t="array" ref="C349">_xlfn.IFNA(_xlfn.IFS(B349="Starter","Starters &amp; Sides",B349="Sides","Starters &amp; Sides"),B349)</f>
        <v>Drinks</v>
      </c>
      <c r="D349" s="84" t="s">
        <v>581</v>
      </c>
      <c r="E349" s="74"/>
      <c r="F349" s="4"/>
      <c r="G349" s="4"/>
      <c r="H349" s="4"/>
      <c r="I349" s="4"/>
      <c r="J349" s="4"/>
      <c r="K349" s="4"/>
      <c r="L349" s="4"/>
      <c r="M349" s="4">
        <v>22.49</v>
      </c>
      <c r="N349" s="4">
        <v>22.49</v>
      </c>
      <c r="O349" s="15">
        <v>24.99</v>
      </c>
      <c r="P349" s="14">
        <v>24.99</v>
      </c>
      <c r="Q349" s="349">
        <v>24.99</v>
      </c>
      <c r="R349" s="15" t="str">
        <f t="shared" si="70"/>
        <v>Yes</v>
      </c>
      <c r="S349" s="15" t="str">
        <f t="shared" si="71"/>
        <v>No</v>
      </c>
      <c r="T349" s="221" t="str">
        <f t="shared" si="72"/>
        <v>Yes</v>
      </c>
      <c r="U349" s="223">
        <f t="shared" si="73"/>
        <v>0</v>
      </c>
      <c r="V349" s="221" t="str">
        <f t="shared" si="74"/>
        <v>Yes</v>
      </c>
      <c r="W349" s="223">
        <f t="shared" si="75"/>
        <v>0</v>
      </c>
      <c r="X349" s="221" t="str">
        <f t="shared" si="76"/>
        <v>Yes</v>
      </c>
      <c r="Y349" s="223">
        <f t="shared" si="77"/>
        <v>0.11116051578479325</v>
      </c>
      <c r="Z349" s="222" t="str">
        <f t="shared" si="78"/>
        <v>Yes</v>
      </c>
      <c r="AA349" s="68">
        <f t="shared" si="79"/>
        <v>0.11116051578479325</v>
      </c>
      <c r="AB349" s="65" t="str">
        <f t="shared" si="80"/>
        <v>No</v>
      </c>
      <c r="AC349" s="68" t="str">
        <f t="shared" si="81"/>
        <v>N/A</v>
      </c>
      <c r="AD349" s="65" t="str">
        <f t="shared" si="82"/>
        <v>No</v>
      </c>
      <c r="AE349" s="68" t="str">
        <f t="shared" si="83"/>
        <v>N/A</v>
      </c>
      <c r="AF349" s="66"/>
    </row>
    <row r="350" spans="1:32" hidden="1">
      <c r="A350" s="66" t="s">
        <v>8</v>
      </c>
      <c r="B350" s="66" t="s">
        <v>28</v>
      </c>
      <c r="C350" s="66" t="str" cm="1">
        <f t="array" ref="C350">_xlfn.IFNA(_xlfn.IFS(B350="Starter","Starters &amp; Sides",B350="Sides","Starters &amp; Sides"),B350)</f>
        <v>Drinks</v>
      </c>
      <c r="D350" s="84" t="s">
        <v>582</v>
      </c>
      <c r="E350" s="74">
        <v>6.99</v>
      </c>
      <c r="F350" s="4">
        <v>6.99</v>
      </c>
      <c r="G350" s="4">
        <v>6.99</v>
      </c>
      <c r="H350" s="4">
        <v>6.99</v>
      </c>
      <c r="I350" s="4">
        <v>6.99</v>
      </c>
      <c r="J350" s="15">
        <v>7.49</v>
      </c>
      <c r="K350" s="15">
        <v>7.49</v>
      </c>
      <c r="L350" s="15">
        <v>7.49</v>
      </c>
      <c r="M350" s="4">
        <v>8.7899999999999991</v>
      </c>
      <c r="N350" s="4">
        <v>8.7899999999999991</v>
      </c>
      <c r="O350" s="15">
        <v>9.2899999999999991</v>
      </c>
      <c r="P350" s="14">
        <v>9.2899999999999991</v>
      </c>
      <c r="Q350" s="349">
        <v>9.39</v>
      </c>
      <c r="R350" s="15" t="str">
        <f t="shared" si="70"/>
        <v>Yes</v>
      </c>
      <c r="S350" s="15" t="str">
        <f t="shared" si="71"/>
        <v>No</v>
      </c>
      <c r="T350" s="221" t="str">
        <f t="shared" si="72"/>
        <v>Yes</v>
      </c>
      <c r="U350" s="223">
        <f t="shared" si="73"/>
        <v>1.0764262648008671E-2</v>
      </c>
      <c r="V350" s="221" t="str">
        <f t="shared" si="74"/>
        <v>Yes</v>
      </c>
      <c r="W350" s="223">
        <f t="shared" si="75"/>
        <v>1.0764262648008671E-2</v>
      </c>
      <c r="X350" s="221" t="str">
        <f t="shared" si="76"/>
        <v>Yes</v>
      </c>
      <c r="Y350" s="223">
        <f t="shared" si="77"/>
        <v>6.8259385665529138E-2</v>
      </c>
      <c r="Z350" s="222" t="str">
        <f t="shared" si="78"/>
        <v>Yes</v>
      </c>
      <c r="AA350" s="68">
        <f t="shared" si="79"/>
        <v>6.8259385665529138E-2</v>
      </c>
      <c r="AB350" s="65" t="str">
        <f t="shared" si="80"/>
        <v>Yes</v>
      </c>
      <c r="AC350" s="68">
        <f t="shared" si="81"/>
        <v>0.25367156208277697</v>
      </c>
      <c r="AD350" s="65" t="str">
        <f t="shared" si="82"/>
        <v>Yes</v>
      </c>
      <c r="AE350" s="68">
        <f t="shared" si="83"/>
        <v>0.3433476394849786</v>
      </c>
      <c r="AF350" s="66"/>
    </row>
    <row r="351" spans="1:32" hidden="1">
      <c r="A351" s="66" t="s">
        <v>8</v>
      </c>
      <c r="B351" s="66" t="s">
        <v>28</v>
      </c>
      <c r="C351" s="66" t="str" cm="1">
        <f t="array" ref="C351">_xlfn.IFNA(_xlfn.IFS(B351="Starter","Starters &amp; Sides",B351="Sides","Starters &amp; Sides"),B351)</f>
        <v>Drinks</v>
      </c>
      <c r="D351" s="84" t="s">
        <v>583</v>
      </c>
      <c r="E351" s="74">
        <v>8.39</v>
      </c>
      <c r="F351" s="4">
        <v>8.49</v>
      </c>
      <c r="G351" s="4">
        <v>8.49</v>
      </c>
      <c r="H351" s="4">
        <v>8.59</v>
      </c>
      <c r="I351" s="4">
        <v>8.59</v>
      </c>
      <c r="J351" s="15">
        <v>8.99</v>
      </c>
      <c r="K351" s="15">
        <v>8.99</v>
      </c>
      <c r="L351" s="15">
        <v>8.99</v>
      </c>
      <c r="M351" s="4">
        <v>10.29</v>
      </c>
      <c r="N351" s="4">
        <v>10.29</v>
      </c>
      <c r="O351" s="15">
        <v>10.99</v>
      </c>
      <c r="P351" s="14">
        <v>10.99</v>
      </c>
      <c r="Q351" s="349">
        <v>11.09</v>
      </c>
      <c r="R351" s="15" t="str">
        <f t="shared" si="70"/>
        <v>Yes</v>
      </c>
      <c r="S351" s="15" t="str">
        <f t="shared" si="71"/>
        <v>No</v>
      </c>
      <c r="T351" s="221" t="str">
        <f t="shared" si="72"/>
        <v>Yes</v>
      </c>
      <c r="U351" s="223">
        <f t="shared" si="73"/>
        <v>9.099181073703333E-3</v>
      </c>
      <c r="V351" s="221" t="str">
        <f t="shared" si="74"/>
        <v>Yes</v>
      </c>
      <c r="W351" s="223">
        <f t="shared" si="75"/>
        <v>9.099181073703333E-3</v>
      </c>
      <c r="X351" s="221" t="str">
        <f t="shared" si="76"/>
        <v>Yes</v>
      </c>
      <c r="Y351" s="223">
        <f t="shared" si="77"/>
        <v>7.7745383867833029E-2</v>
      </c>
      <c r="Z351" s="222" t="str">
        <f t="shared" si="78"/>
        <v>Yes</v>
      </c>
      <c r="AA351" s="68">
        <f t="shared" si="79"/>
        <v>7.7745383867833029E-2</v>
      </c>
      <c r="AB351" s="65" t="str">
        <f t="shared" si="80"/>
        <v>Yes</v>
      </c>
      <c r="AC351" s="68">
        <f t="shared" si="81"/>
        <v>0.23359288097886544</v>
      </c>
      <c r="AD351" s="65" t="str">
        <f t="shared" si="82"/>
        <v>Yes</v>
      </c>
      <c r="AE351" s="68">
        <f t="shared" si="83"/>
        <v>0.32181168057210963</v>
      </c>
      <c r="AF351" s="66"/>
    </row>
    <row r="352" spans="1:32" hidden="1">
      <c r="A352" s="66" t="s">
        <v>8</v>
      </c>
      <c r="B352" s="66" t="s">
        <v>28</v>
      </c>
      <c r="C352" s="66" t="str" cm="1">
        <f t="array" ref="C352">_xlfn.IFNA(_xlfn.IFS(B352="Starter","Starters &amp; Sides",B352="Sides","Starters &amp; Sides"),B352)</f>
        <v>Drinks</v>
      </c>
      <c r="D352" s="84" t="s">
        <v>584</v>
      </c>
      <c r="E352" s="74">
        <v>22.99</v>
      </c>
      <c r="F352" s="4">
        <v>22.99</v>
      </c>
      <c r="G352" s="4">
        <v>22.99</v>
      </c>
      <c r="H352" s="4">
        <v>22.99</v>
      </c>
      <c r="I352" s="4">
        <v>23.49</v>
      </c>
      <c r="J352" s="15">
        <v>25.99</v>
      </c>
      <c r="K352" s="15">
        <v>25.99</v>
      </c>
      <c r="L352" s="15">
        <v>25.99</v>
      </c>
      <c r="M352" s="4">
        <v>28.29</v>
      </c>
      <c r="N352" s="4">
        <v>28.29</v>
      </c>
      <c r="O352" s="15">
        <v>29.99</v>
      </c>
      <c r="P352" s="14">
        <v>29.99</v>
      </c>
      <c r="Q352" s="349">
        <v>29.99</v>
      </c>
      <c r="R352" s="15" t="str">
        <f t="shared" si="70"/>
        <v>Yes</v>
      </c>
      <c r="S352" s="15" t="str">
        <f t="shared" si="71"/>
        <v>No</v>
      </c>
      <c r="T352" s="221" t="str">
        <f t="shared" si="72"/>
        <v>Yes</v>
      </c>
      <c r="U352" s="223">
        <f t="shared" si="73"/>
        <v>0</v>
      </c>
      <c r="V352" s="221" t="str">
        <f t="shared" si="74"/>
        <v>Yes</v>
      </c>
      <c r="W352" s="223">
        <f t="shared" si="75"/>
        <v>0</v>
      </c>
      <c r="X352" s="221" t="str">
        <f t="shared" si="76"/>
        <v>Yes</v>
      </c>
      <c r="Y352" s="223">
        <f t="shared" si="77"/>
        <v>6.0091905266878687E-2</v>
      </c>
      <c r="Z352" s="222" t="str">
        <f t="shared" si="78"/>
        <v>Yes</v>
      </c>
      <c r="AA352" s="68">
        <f t="shared" si="79"/>
        <v>6.0091905266878687E-2</v>
      </c>
      <c r="AB352" s="65" t="str">
        <f t="shared" si="80"/>
        <v>Yes</v>
      </c>
      <c r="AC352" s="68">
        <f t="shared" si="81"/>
        <v>0.15390534821085033</v>
      </c>
      <c r="AD352" s="65" t="str">
        <f t="shared" si="82"/>
        <v>Yes</v>
      </c>
      <c r="AE352" s="68">
        <f t="shared" si="83"/>
        <v>0.3044802087864289</v>
      </c>
      <c r="AF352" s="66"/>
    </row>
    <row r="353" spans="1:32" hidden="1">
      <c r="A353" s="66" t="s">
        <v>8</v>
      </c>
      <c r="B353" s="66" t="s">
        <v>28</v>
      </c>
      <c r="C353" s="66" t="str" cm="1">
        <f t="array" ref="C353">_xlfn.IFNA(_xlfn.IFS(B353="Starter","Starters &amp; Sides",B353="Sides","Starters &amp; Sides"),B353)</f>
        <v>Drinks</v>
      </c>
      <c r="D353" s="84" t="s">
        <v>585</v>
      </c>
      <c r="E353" s="74"/>
      <c r="F353" s="4"/>
      <c r="G353" s="4"/>
      <c r="H353" s="4"/>
      <c r="I353" s="4"/>
      <c r="J353" s="4">
        <v>5.79</v>
      </c>
      <c r="K353" s="4">
        <v>5.79</v>
      </c>
      <c r="L353" s="4">
        <v>5.79</v>
      </c>
      <c r="M353" s="4">
        <v>6.79</v>
      </c>
      <c r="N353" s="4">
        <v>6.79</v>
      </c>
      <c r="O353" s="15">
        <v>7.09</v>
      </c>
      <c r="P353" s="14">
        <v>7.09</v>
      </c>
      <c r="Q353" s="349">
        <v>7.09</v>
      </c>
      <c r="R353" s="15" t="str">
        <f t="shared" si="70"/>
        <v>Yes</v>
      </c>
      <c r="S353" s="15" t="str">
        <f t="shared" si="71"/>
        <v>No</v>
      </c>
      <c r="T353" s="221" t="str">
        <f t="shared" si="72"/>
        <v>Yes</v>
      </c>
      <c r="U353" s="223">
        <f t="shared" si="73"/>
        <v>0</v>
      </c>
      <c r="V353" s="221" t="str">
        <f t="shared" si="74"/>
        <v>Yes</v>
      </c>
      <c r="W353" s="223">
        <f t="shared" si="75"/>
        <v>0</v>
      </c>
      <c r="X353" s="221" t="str">
        <f t="shared" si="76"/>
        <v>Yes</v>
      </c>
      <c r="Y353" s="223">
        <f t="shared" si="77"/>
        <v>4.4182621502209196E-2</v>
      </c>
      <c r="Z353" s="222" t="str">
        <f t="shared" si="78"/>
        <v>Yes</v>
      </c>
      <c r="AA353" s="68">
        <f t="shared" si="79"/>
        <v>4.4182621502209196E-2</v>
      </c>
      <c r="AB353" s="65" t="str">
        <f t="shared" si="80"/>
        <v>Yes</v>
      </c>
      <c r="AC353" s="68">
        <f t="shared" si="81"/>
        <v>0.2245250431778929</v>
      </c>
      <c r="AD353" s="65" t="str">
        <f t="shared" si="82"/>
        <v>No</v>
      </c>
      <c r="AE353" s="68" t="str">
        <f t="shared" si="83"/>
        <v>N/A</v>
      </c>
      <c r="AF353" s="66"/>
    </row>
    <row r="354" spans="1:32" hidden="1">
      <c r="A354" s="66" t="s">
        <v>8</v>
      </c>
      <c r="B354" s="66" t="s">
        <v>28</v>
      </c>
      <c r="C354" s="66" t="str" cm="1">
        <f t="array" ref="C354">_xlfn.IFNA(_xlfn.IFS(B354="Starter","Starters &amp; Sides",B354="Sides","Starters &amp; Sides"),B354)</f>
        <v>Drinks</v>
      </c>
      <c r="D354" s="84" t="s">
        <v>586</v>
      </c>
      <c r="E354" s="74"/>
      <c r="F354" s="4"/>
      <c r="G354" s="4"/>
      <c r="H354" s="4"/>
      <c r="I354" s="4"/>
      <c r="J354" s="4">
        <v>6.79</v>
      </c>
      <c r="K354" s="4">
        <v>6.79</v>
      </c>
      <c r="L354" s="4">
        <v>6.79</v>
      </c>
      <c r="M354" s="4">
        <v>7.79</v>
      </c>
      <c r="N354" s="4">
        <v>7.79</v>
      </c>
      <c r="O354" s="15">
        <v>8.49</v>
      </c>
      <c r="P354" s="14">
        <v>8.49</v>
      </c>
      <c r="Q354" s="349">
        <v>8.49</v>
      </c>
      <c r="R354" s="15" t="str">
        <f t="shared" si="70"/>
        <v>Yes</v>
      </c>
      <c r="S354" s="15" t="str">
        <f t="shared" si="71"/>
        <v>No</v>
      </c>
      <c r="T354" s="221" t="str">
        <f t="shared" si="72"/>
        <v>Yes</v>
      </c>
      <c r="U354" s="223">
        <f t="shared" si="73"/>
        <v>0</v>
      </c>
      <c r="V354" s="221" t="str">
        <f t="shared" si="74"/>
        <v>Yes</v>
      </c>
      <c r="W354" s="223">
        <f t="shared" si="75"/>
        <v>0</v>
      </c>
      <c r="X354" s="221" t="str">
        <f t="shared" si="76"/>
        <v>Yes</v>
      </c>
      <c r="Y354" s="223">
        <f t="shared" si="77"/>
        <v>8.9858793324775421E-2</v>
      </c>
      <c r="Z354" s="222" t="str">
        <f t="shared" si="78"/>
        <v>Yes</v>
      </c>
      <c r="AA354" s="68">
        <f t="shared" si="79"/>
        <v>8.9858793324775421E-2</v>
      </c>
      <c r="AB354" s="65" t="str">
        <f t="shared" si="80"/>
        <v>Yes</v>
      </c>
      <c r="AC354" s="68">
        <f t="shared" si="81"/>
        <v>0.25036818851251841</v>
      </c>
      <c r="AD354" s="65" t="str">
        <f t="shared" si="82"/>
        <v>No</v>
      </c>
      <c r="AE354" s="68" t="str">
        <f t="shared" si="83"/>
        <v>N/A</v>
      </c>
      <c r="AF354" s="66"/>
    </row>
    <row r="355" spans="1:32" hidden="1">
      <c r="A355" s="66" t="s">
        <v>8</v>
      </c>
      <c r="B355" s="66" t="s">
        <v>28</v>
      </c>
      <c r="C355" s="66" t="str" cm="1">
        <f t="array" ref="C355">_xlfn.IFNA(_xlfn.IFS(B355="Starter","Starters &amp; Sides",B355="Sides","Starters &amp; Sides"),B355)</f>
        <v>Drinks</v>
      </c>
      <c r="D355" s="84" t="s">
        <v>587</v>
      </c>
      <c r="E355" s="74"/>
      <c r="F355" s="4"/>
      <c r="G355" s="4"/>
      <c r="H355" s="4"/>
      <c r="I355" s="4"/>
      <c r="J355" s="4">
        <v>18.989999999999998</v>
      </c>
      <c r="K355" s="4">
        <v>18.989999999999998</v>
      </c>
      <c r="L355" s="4">
        <v>18.989999999999998</v>
      </c>
      <c r="M355" s="4">
        <v>20.49</v>
      </c>
      <c r="N355" s="4">
        <v>20.49</v>
      </c>
      <c r="O355" s="15">
        <v>22.99</v>
      </c>
      <c r="P355" s="14">
        <v>22.99</v>
      </c>
      <c r="Q355" s="349">
        <v>23.49</v>
      </c>
      <c r="R355" s="15" t="str">
        <f t="shared" si="70"/>
        <v>Yes</v>
      </c>
      <c r="S355" s="15" t="str">
        <f t="shared" si="71"/>
        <v>No</v>
      </c>
      <c r="T355" s="221" t="str">
        <f t="shared" si="72"/>
        <v>Yes</v>
      </c>
      <c r="U355" s="223">
        <f t="shared" si="73"/>
        <v>2.174858634188781E-2</v>
      </c>
      <c r="V355" s="221" t="str">
        <f t="shared" si="74"/>
        <v>Yes</v>
      </c>
      <c r="W355" s="223">
        <f t="shared" si="75"/>
        <v>2.174858634188781E-2</v>
      </c>
      <c r="X355" s="221" t="str">
        <f t="shared" si="76"/>
        <v>Yes</v>
      </c>
      <c r="Y355" s="223">
        <f t="shared" si="77"/>
        <v>0.14641288433382149</v>
      </c>
      <c r="Z355" s="222" t="str">
        <f t="shared" si="78"/>
        <v>Yes</v>
      </c>
      <c r="AA355" s="68">
        <f t="shared" si="79"/>
        <v>0.14641288433382149</v>
      </c>
      <c r="AB355" s="65" t="str">
        <f t="shared" si="80"/>
        <v>Yes</v>
      </c>
      <c r="AC355" s="68">
        <f t="shared" si="81"/>
        <v>0.23696682464454977</v>
      </c>
      <c r="AD355" s="65" t="str">
        <f t="shared" si="82"/>
        <v>No</v>
      </c>
      <c r="AE355" s="68" t="str">
        <f t="shared" si="83"/>
        <v>N/A</v>
      </c>
      <c r="AF355" s="66"/>
    </row>
    <row r="356" spans="1:32" hidden="1">
      <c r="A356" s="66" t="s">
        <v>8</v>
      </c>
      <c r="B356" s="66" t="s">
        <v>28</v>
      </c>
      <c r="C356" s="66" t="str" cm="1">
        <f t="array" ref="C356">_xlfn.IFNA(_xlfn.IFS(B356="Starter","Starters &amp; Sides",B356="Sides","Starters &amp; Sides"),B356)</f>
        <v>Drinks</v>
      </c>
      <c r="D356" s="84" t="s">
        <v>588</v>
      </c>
      <c r="E356" s="74"/>
      <c r="F356" s="4"/>
      <c r="G356" s="4"/>
      <c r="H356" s="4"/>
      <c r="I356" s="4"/>
      <c r="J356" s="4">
        <v>6.29</v>
      </c>
      <c r="K356" s="4">
        <v>6.29</v>
      </c>
      <c r="L356" s="4">
        <v>6.29</v>
      </c>
      <c r="M356" s="4">
        <v>7.29</v>
      </c>
      <c r="N356" s="4">
        <v>7.29</v>
      </c>
      <c r="O356" s="15">
        <v>7.49</v>
      </c>
      <c r="P356" s="14">
        <v>7.49</v>
      </c>
      <c r="Q356" s="349">
        <v>7.59</v>
      </c>
      <c r="R356" s="15" t="str">
        <f t="shared" si="70"/>
        <v>Yes</v>
      </c>
      <c r="S356" s="15" t="str">
        <f t="shared" si="71"/>
        <v>No</v>
      </c>
      <c r="T356" s="221" t="str">
        <f t="shared" si="72"/>
        <v>Yes</v>
      </c>
      <c r="U356" s="223">
        <f t="shared" si="73"/>
        <v>1.3351134846461887E-2</v>
      </c>
      <c r="V356" s="221" t="str">
        <f t="shared" si="74"/>
        <v>Yes</v>
      </c>
      <c r="W356" s="223">
        <f t="shared" si="75"/>
        <v>1.3351134846461887E-2</v>
      </c>
      <c r="X356" s="221" t="str">
        <f t="shared" si="76"/>
        <v>Yes</v>
      </c>
      <c r="Y356" s="223">
        <f t="shared" si="77"/>
        <v>4.1152263374485631E-2</v>
      </c>
      <c r="Z356" s="222" t="str">
        <f t="shared" si="78"/>
        <v>Yes</v>
      </c>
      <c r="AA356" s="68">
        <f t="shared" si="79"/>
        <v>4.1152263374485631E-2</v>
      </c>
      <c r="AB356" s="65" t="str">
        <f t="shared" si="80"/>
        <v>Yes</v>
      </c>
      <c r="AC356" s="68">
        <f t="shared" si="81"/>
        <v>0.2066772655007949</v>
      </c>
      <c r="AD356" s="65" t="str">
        <f t="shared" si="82"/>
        <v>No</v>
      </c>
      <c r="AE356" s="68" t="str">
        <f t="shared" si="83"/>
        <v>N/A</v>
      </c>
      <c r="AF356" s="66"/>
    </row>
    <row r="357" spans="1:32" hidden="1">
      <c r="A357" s="66" t="s">
        <v>8</v>
      </c>
      <c r="B357" s="66" t="s">
        <v>28</v>
      </c>
      <c r="C357" s="66" t="str" cm="1">
        <f t="array" ref="C357">_xlfn.IFNA(_xlfn.IFS(B357="Starter","Starters &amp; Sides",B357="Sides","Starters &amp; Sides"),B357)</f>
        <v>Drinks</v>
      </c>
      <c r="D357" s="84" t="s">
        <v>589</v>
      </c>
      <c r="E357" s="74"/>
      <c r="F357" s="4"/>
      <c r="G357" s="4"/>
      <c r="H357" s="4"/>
      <c r="I357" s="4"/>
      <c r="J357" s="4">
        <v>7.59</v>
      </c>
      <c r="K357" s="4">
        <v>7.59</v>
      </c>
      <c r="L357" s="4">
        <v>7.59</v>
      </c>
      <c r="M357" s="4">
        <v>8.2899999999999991</v>
      </c>
      <c r="N357" s="4">
        <v>8.2899999999999991</v>
      </c>
      <c r="O357" s="15">
        <v>8.59</v>
      </c>
      <c r="P357" s="14">
        <v>8.59</v>
      </c>
      <c r="Q357" s="349">
        <v>8.69</v>
      </c>
      <c r="R357" s="15" t="str">
        <f t="shared" si="70"/>
        <v>Yes</v>
      </c>
      <c r="S357" s="15" t="str">
        <f t="shared" si="71"/>
        <v>No</v>
      </c>
      <c r="T357" s="221" t="str">
        <f t="shared" si="72"/>
        <v>Yes</v>
      </c>
      <c r="U357" s="223">
        <f t="shared" si="73"/>
        <v>1.1641443538998875E-2</v>
      </c>
      <c r="V357" s="221" t="str">
        <f t="shared" si="74"/>
        <v>Yes</v>
      </c>
      <c r="W357" s="223">
        <f t="shared" si="75"/>
        <v>1.1641443538998875E-2</v>
      </c>
      <c r="X357" s="221" t="str">
        <f t="shared" si="76"/>
        <v>Yes</v>
      </c>
      <c r="Y357" s="223">
        <f t="shared" si="77"/>
        <v>4.8250904704463249E-2</v>
      </c>
      <c r="Z357" s="222" t="str">
        <f t="shared" si="78"/>
        <v>Yes</v>
      </c>
      <c r="AA357" s="68">
        <f t="shared" si="79"/>
        <v>4.8250904704463249E-2</v>
      </c>
      <c r="AB357" s="65" t="str">
        <f t="shared" si="80"/>
        <v>Yes</v>
      </c>
      <c r="AC357" s="68">
        <f t="shared" si="81"/>
        <v>0.14492753623188404</v>
      </c>
      <c r="AD357" s="65" t="str">
        <f t="shared" si="82"/>
        <v>No</v>
      </c>
      <c r="AE357" s="68" t="str">
        <f t="shared" si="83"/>
        <v>N/A</v>
      </c>
      <c r="AF357" s="66"/>
    </row>
    <row r="358" spans="1:32" hidden="1">
      <c r="A358" s="66" t="s">
        <v>8</v>
      </c>
      <c r="B358" s="66" t="s">
        <v>28</v>
      </c>
      <c r="C358" s="66" t="str" cm="1">
        <f t="array" ref="C358">_xlfn.IFNA(_xlfn.IFS(B358="Starter","Starters &amp; Sides",B358="Sides","Starters &amp; Sides"),B358)</f>
        <v>Drinks</v>
      </c>
      <c r="D358" s="84" t="s">
        <v>590</v>
      </c>
      <c r="E358" s="74"/>
      <c r="F358" s="4"/>
      <c r="G358" s="4"/>
      <c r="H358" s="4"/>
      <c r="I358" s="4"/>
      <c r="J358" s="4">
        <v>20.49</v>
      </c>
      <c r="K358" s="4">
        <v>20.49</v>
      </c>
      <c r="L358" s="4">
        <v>20.49</v>
      </c>
      <c r="M358" s="4">
        <v>22.49</v>
      </c>
      <c r="N358" s="4">
        <v>22.49</v>
      </c>
      <c r="O358" s="15">
        <v>24.49</v>
      </c>
      <c r="P358" s="14">
        <v>24.49</v>
      </c>
      <c r="Q358" s="349">
        <v>24.99</v>
      </c>
      <c r="R358" s="15" t="str">
        <f t="shared" si="70"/>
        <v>Yes</v>
      </c>
      <c r="S358" s="15" t="str">
        <f t="shared" si="71"/>
        <v>No</v>
      </c>
      <c r="T358" s="221" t="str">
        <f t="shared" si="72"/>
        <v>Yes</v>
      </c>
      <c r="U358" s="223">
        <f t="shared" si="73"/>
        <v>2.0416496529195527E-2</v>
      </c>
      <c r="V358" s="221" t="str">
        <f t="shared" si="74"/>
        <v>Yes</v>
      </c>
      <c r="W358" s="223">
        <f t="shared" si="75"/>
        <v>2.0416496529195527E-2</v>
      </c>
      <c r="X358" s="221" t="str">
        <f t="shared" si="76"/>
        <v>Yes</v>
      </c>
      <c r="Y358" s="223">
        <f t="shared" si="77"/>
        <v>0.11116051578479325</v>
      </c>
      <c r="Z358" s="222" t="str">
        <f t="shared" si="78"/>
        <v>Yes</v>
      </c>
      <c r="AA358" s="68">
        <f t="shared" si="79"/>
        <v>0.11116051578479325</v>
      </c>
      <c r="AB358" s="65" t="str">
        <f t="shared" si="80"/>
        <v>Yes</v>
      </c>
      <c r="AC358" s="68">
        <f t="shared" si="81"/>
        <v>0.21961932650073202</v>
      </c>
      <c r="AD358" s="65" t="str">
        <f t="shared" si="82"/>
        <v>No</v>
      </c>
      <c r="AE358" s="68" t="str">
        <f t="shared" si="83"/>
        <v>N/A</v>
      </c>
      <c r="AF358" s="66"/>
    </row>
    <row r="359" spans="1:32" hidden="1">
      <c r="A359" s="66" t="s">
        <v>8</v>
      </c>
      <c r="B359" s="66" t="s">
        <v>28</v>
      </c>
      <c r="C359" s="66" t="str" cm="1">
        <f t="array" ref="C359">_xlfn.IFNA(_xlfn.IFS(B359="Starter","Starters &amp; Sides",B359="Sides","Starters &amp; Sides"),B359)</f>
        <v>Drinks</v>
      </c>
      <c r="D359" s="84" t="s">
        <v>591</v>
      </c>
      <c r="E359" s="74"/>
      <c r="F359" s="4"/>
      <c r="G359" s="4"/>
      <c r="H359" s="4"/>
      <c r="I359" s="4"/>
      <c r="J359" s="4">
        <v>6.79</v>
      </c>
      <c r="K359" s="4">
        <v>6.79</v>
      </c>
      <c r="L359" s="4">
        <v>6.79</v>
      </c>
      <c r="M359" s="4"/>
      <c r="N359" s="4"/>
      <c r="O359" s="15"/>
      <c r="P359" s="14"/>
      <c r="Q359" s="349"/>
      <c r="R359" s="15" t="str">
        <f t="shared" si="70"/>
        <v>No</v>
      </c>
      <c r="S359" s="15" t="str">
        <f t="shared" si="71"/>
        <v>No</v>
      </c>
      <c r="T359" s="221" t="str">
        <f t="shared" si="72"/>
        <v>No</v>
      </c>
      <c r="U359" s="223" t="str">
        <f t="shared" si="73"/>
        <v>N/A</v>
      </c>
      <c r="V359" s="221" t="str">
        <f t="shared" si="74"/>
        <v>No</v>
      </c>
      <c r="W359" s="223" t="str">
        <f t="shared" si="75"/>
        <v>N/A</v>
      </c>
      <c r="X359" s="221" t="str">
        <f t="shared" si="76"/>
        <v>No</v>
      </c>
      <c r="Y359" s="223" t="str">
        <f t="shared" si="77"/>
        <v>N/A</v>
      </c>
      <c r="Z359" s="222" t="str">
        <f t="shared" si="78"/>
        <v>No</v>
      </c>
      <c r="AA359" s="68" t="str">
        <f t="shared" si="79"/>
        <v>N/A</v>
      </c>
      <c r="AB359" s="65" t="str">
        <f t="shared" si="80"/>
        <v>No</v>
      </c>
      <c r="AC359" s="68" t="str">
        <f t="shared" si="81"/>
        <v>N/A</v>
      </c>
      <c r="AD359" s="65" t="str">
        <f t="shared" si="82"/>
        <v>No</v>
      </c>
      <c r="AE359" s="68" t="str">
        <f t="shared" si="83"/>
        <v>N/A</v>
      </c>
      <c r="AF359" s="66"/>
    </row>
    <row r="360" spans="1:32" hidden="1">
      <c r="A360" s="66" t="s">
        <v>8</v>
      </c>
      <c r="B360" s="66" t="s">
        <v>28</v>
      </c>
      <c r="C360" s="66" t="str" cm="1">
        <f t="array" ref="C360">_xlfn.IFNA(_xlfn.IFS(B360="Starter","Starters &amp; Sides",B360="Sides","Starters &amp; Sides"),B360)</f>
        <v>Drinks</v>
      </c>
      <c r="D360" s="84" t="s">
        <v>592</v>
      </c>
      <c r="E360" s="74"/>
      <c r="F360" s="4"/>
      <c r="G360" s="4"/>
      <c r="H360" s="4"/>
      <c r="I360" s="4"/>
      <c r="J360" s="4">
        <v>8.2899999999999991</v>
      </c>
      <c r="K360" s="4">
        <v>8.2899999999999991</v>
      </c>
      <c r="L360" s="4">
        <v>8.2899999999999991</v>
      </c>
      <c r="M360" s="4"/>
      <c r="N360" s="4"/>
      <c r="O360" s="15"/>
      <c r="P360" s="14"/>
      <c r="Q360" s="349"/>
      <c r="R360" s="15" t="str">
        <f t="shared" si="70"/>
        <v>No</v>
      </c>
      <c r="S360" s="15" t="str">
        <f t="shared" si="71"/>
        <v>No</v>
      </c>
      <c r="T360" s="221" t="str">
        <f t="shared" si="72"/>
        <v>No</v>
      </c>
      <c r="U360" s="223" t="str">
        <f t="shared" si="73"/>
        <v>N/A</v>
      </c>
      <c r="V360" s="221" t="str">
        <f t="shared" si="74"/>
        <v>No</v>
      </c>
      <c r="W360" s="223" t="str">
        <f t="shared" si="75"/>
        <v>N/A</v>
      </c>
      <c r="X360" s="221" t="str">
        <f t="shared" si="76"/>
        <v>No</v>
      </c>
      <c r="Y360" s="223" t="str">
        <f t="shared" si="77"/>
        <v>N/A</v>
      </c>
      <c r="Z360" s="222" t="str">
        <f t="shared" si="78"/>
        <v>No</v>
      </c>
      <c r="AA360" s="68" t="str">
        <f t="shared" si="79"/>
        <v>N/A</v>
      </c>
      <c r="AB360" s="65" t="str">
        <f t="shared" si="80"/>
        <v>No</v>
      </c>
      <c r="AC360" s="68" t="str">
        <f t="shared" si="81"/>
        <v>N/A</v>
      </c>
      <c r="AD360" s="65" t="str">
        <f t="shared" si="82"/>
        <v>No</v>
      </c>
      <c r="AE360" s="68" t="str">
        <f t="shared" si="83"/>
        <v>N/A</v>
      </c>
      <c r="AF360" s="66"/>
    </row>
    <row r="361" spans="1:32" hidden="1">
      <c r="A361" s="66" t="s">
        <v>8</v>
      </c>
      <c r="B361" s="66" t="s">
        <v>28</v>
      </c>
      <c r="C361" s="66" t="str" cm="1">
        <f t="array" ref="C361">_xlfn.IFNA(_xlfn.IFS(B361="Starter","Starters &amp; Sides",B361="Sides","Starters &amp; Sides"),B361)</f>
        <v>Drinks</v>
      </c>
      <c r="D361" s="84" t="s">
        <v>593</v>
      </c>
      <c r="E361" s="74"/>
      <c r="F361" s="4"/>
      <c r="G361" s="4"/>
      <c r="H361" s="4"/>
      <c r="I361" s="4"/>
      <c r="J361" s="4">
        <v>22.99</v>
      </c>
      <c r="K361" s="4">
        <v>22.99</v>
      </c>
      <c r="L361" s="4">
        <v>22.99</v>
      </c>
      <c r="M361" s="4"/>
      <c r="N361" s="4"/>
      <c r="O361" s="15"/>
      <c r="P361" s="14"/>
      <c r="Q361" s="349"/>
      <c r="R361" s="15" t="str">
        <f t="shared" si="70"/>
        <v>No</v>
      </c>
      <c r="S361" s="15" t="str">
        <f t="shared" si="71"/>
        <v>No</v>
      </c>
      <c r="T361" s="221" t="str">
        <f t="shared" si="72"/>
        <v>No</v>
      </c>
      <c r="U361" s="223" t="str">
        <f t="shared" si="73"/>
        <v>N/A</v>
      </c>
      <c r="V361" s="221" t="str">
        <f t="shared" si="74"/>
        <v>No</v>
      </c>
      <c r="W361" s="223" t="str">
        <f t="shared" si="75"/>
        <v>N/A</v>
      </c>
      <c r="X361" s="221" t="str">
        <f t="shared" si="76"/>
        <v>No</v>
      </c>
      <c r="Y361" s="223" t="str">
        <f t="shared" si="77"/>
        <v>N/A</v>
      </c>
      <c r="Z361" s="222" t="str">
        <f t="shared" si="78"/>
        <v>No</v>
      </c>
      <c r="AA361" s="68" t="str">
        <f t="shared" si="79"/>
        <v>N/A</v>
      </c>
      <c r="AB361" s="65" t="str">
        <f t="shared" si="80"/>
        <v>No</v>
      </c>
      <c r="AC361" s="68" t="str">
        <f t="shared" si="81"/>
        <v>N/A</v>
      </c>
      <c r="AD361" s="65" t="str">
        <f t="shared" si="82"/>
        <v>No</v>
      </c>
      <c r="AE361" s="68" t="str">
        <f t="shared" si="83"/>
        <v>N/A</v>
      </c>
      <c r="AF361" s="66"/>
    </row>
    <row r="362" spans="1:32" hidden="1">
      <c r="A362" s="66" t="s">
        <v>8</v>
      </c>
      <c r="B362" s="66" t="s">
        <v>28</v>
      </c>
      <c r="C362" s="66" t="str" cm="1">
        <f t="array" ref="C362">_xlfn.IFNA(_xlfn.IFS(B362="Starter","Starters &amp; Sides",B362="Sides","Starters &amp; Sides"),B362)</f>
        <v>Drinks</v>
      </c>
      <c r="D362" s="84" t="s">
        <v>594</v>
      </c>
      <c r="E362" s="74"/>
      <c r="F362" s="4"/>
      <c r="G362" s="4"/>
      <c r="H362" s="4"/>
      <c r="I362" s="4"/>
      <c r="J362" s="4">
        <v>7.29</v>
      </c>
      <c r="K362" s="4">
        <v>7.29</v>
      </c>
      <c r="L362" s="4">
        <v>7.29</v>
      </c>
      <c r="M362" s="4">
        <v>8.2899999999999991</v>
      </c>
      <c r="N362" s="4">
        <v>8.2899999999999991</v>
      </c>
      <c r="O362" s="15">
        <v>8.69</v>
      </c>
      <c r="P362" s="14">
        <v>8.69</v>
      </c>
      <c r="Q362" s="349">
        <v>8.7899999999999991</v>
      </c>
      <c r="R362" s="15" t="str">
        <f t="shared" si="70"/>
        <v>Yes</v>
      </c>
      <c r="S362" s="15" t="str">
        <f t="shared" si="71"/>
        <v>No</v>
      </c>
      <c r="T362" s="221" t="str">
        <f t="shared" si="72"/>
        <v>Yes</v>
      </c>
      <c r="U362" s="223">
        <f t="shared" si="73"/>
        <v>1.1507479861910141E-2</v>
      </c>
      <c r="V362" s="221" t="str">
        <f t="shared" si="74"/>
        <v>Yes</v>
      </c>
      <c r="W362" s="223">
        <f t="shared" si="75"/>
        <v>1.1507479861910141E-2</v>
      </c>
      <c r="X362" s="221" t="str">
        <f t="shared" si="76"/>
        <v>Yes</v>
      </c>
      <c r="Y362" s="223">
        <f t="shared" si="77"/>
        <v>6.031363088057895E-2</v>
      </c>
      <c r="Z362" s="222" t="str">
        <f t="shared" si="78"/>
        <v>Yes</v>
      </c>
      <c r="AA362" s="68">
        <f t="shared" si="79"/>
        <v>6.031363088057895E-2</v>
      </c>
      <c r="AB362" s="65" t="str">
        <f t="shared" si="80"/>
        <v>Yes</v>
      </c>
      <c r="AC362" s="68">
        <f t="shared" si="81"/>
        <v>0.20576131687242794</v>
      </c>
      <c r="AD362" s="65" t="str">
        <f t="shared" si="82"/>
        <v>No</v>
      </c>
      <c r="AE362" s="68" t="str">
        <f t="shared" si="83"/>
        <v>N/A</v>
      </c>
      <c r="AF362" s="66"/>
    </row>
    <row r="363" spans="1:32" hidden="1">
      <c r="A363" s="66" t="s">
        <v>8</v>
      </c>
      <c r="B363" s="66" t="s">
        <v>28</v>
      </c>
      <c r="C363" s="66" t="str" cm="1">
        <f t="array" ref="C363">_xlfn.IFNA(_xlfn.IFS(B363="Starter","Starters &amp; Sides",B363="Sides","Starters &amp; Sides"),B363)</f>
        <v>Drinks</v>
      </c>
      <c r="D363" s="84" t="s">
        <v>595</v>
      </c>
      <c r="E363" s="74"/>
      <c r="F363" s="4"/>
      <c r="G363" s="4"/>
      <c r="H363" s="4"/>
      <c r="I363" s="4"/>
      <c r="J363" s="4">
        <v>8.7899999999999991</v>
      </c>
      <c r="K363" s="4">
        <v>8.7899999999999991</v>
      </c>
      <c r="L363" s="4">
        <v>8.7899999999999991</v>
      </c>
      <c r="M363" s="4">
        <v>9.49</v>
      </c>
      <c r="N363" s="4">
        <v>9.49</v>
      </c>
      <c r="O363" s="15">
        <v>10.09</v>
      </c>
      <c r="P363" s="14">
        <v>10.09</v>
      </c>
      <c r="Q363" s="349">
        <v>10.19</v>
      </c>
      <c r="R363" s="15" t="str">
        <f t="shared" si="70"/>
        <v>Yes</v>
      </c>
      <c r="S363" s="15" t="str">
        <f t="shared" si="71"/>
        <v>No</v>
      </c>
      <c r="T363" s="221" t="str">
        <f t="shared" si="72"/>
        <v>Yes</v>
      </c>
      <c r="U363" s="223">
        <f t="shared" si="73"/>
        <v>9.9108027750247629E-3</v>
      </c>
      <c r="V363" s="221" t="str">
        <f t="shared" si="74"/>
        <v>Yes</v>
      </c>
      <c r="W363" s="223">
        <f t="shared" si="75"/>
        <v>9.9108027750247629E-3</v>
      </c>
      <c r="X363" s="221" t="str">
        <f t="shared" si="76"/>
        <v>Yes</v>
      </c>
      <c r="Y363" s="223">
        <f t="shared" si="77"/>
        <v>7.3761854583772379E-2</v>
      </c>
      <c r="Z363" s="222" t="str">
        <f t="shared" si="78"/>
        <v>Yes</v>
      </c>
      <c r="AA363" s="68">
        <f t="shared" si="79"/>
        <v>7.3761854583772379E-2</v>
      </c>
      <c r="AB363" s="65" t="str">
        <f t="shared" si="80"/>
        <v>Yes</v>
      </c>
      <c r="AC363" s="68">
        <f t="shared" si="81"/>
        <v>0.15927189988623436</v>
      </c>
      <c r="AD363" s="65" t="str">
        <f t="shared" si="82"/>
        <v>No</v>
      </c>
      <c r="AE363" s="68" t="str">
        <f t="shared" si="83"/>
        <v>N/A</v>
      </c>
      <c r="AF363" s="66"/>
    </row>
    <row r="364" spans="1:32" hidden="1">
      <c r="A364" s="66" t="s">
        <v>8</v>
      </c>
      <c r="B364" s="66" t="s">
        <v>28</v>
      </c>
      <c r="C364" s="66" t="str" cm="1">
        <f t="array" ref="C364">_xlfn.IFNA(_xlfn.IFS(B364="Starter","Starters &amp; Sides",B364="Sides","Starters &amp; Sides"),B364)</f>
        <v>Drinks</v>
      </c>
      <c r="D364" s="84" t="s">
        <v>596</v>
      </c>
      <c r="E364" s="74"/>
      <c r="F364" s="4"/>
      <c r="G364" s="4"/>
      <c r="H364" s="4"/>
      <c r="I364" s="4"/>
      <c r="J364" s="4">
        <v>24.99</v>
      </c>
      <c r="K364" s="4">
        <v>24.99</v>
      </c>
      <c r="L364" s="4">
        <v>24.99</v>
      </c>
      <c r="M364" s="4">
        <v>26.49</v>
      </c>
      <c r="N364" s="4">
        <v>26.49</v>
      </c>
      <c r="O364" s="15">
        <v>27.79</v>
      </c>
      <c r="P364" s="14">
        <v>27.79</v>
      </c>
      <c r="Q364" s="349">
        <v>28.29</v>
      </c>
      <c r="R364" s="15" t="str">
        <f t="shared" si="70"/>
        <v>Yes</v>
      </c>
      <c r="S364" s="15" t="str">
        <f t="shared" si="71"/>
        <v>No</v>
      </c>
      <c r="T364" s="221" t="str">
        <f t="shared" si="72"/>
        <v>Yes</v>
      </c>
      <c r="U364" s="223">
        <f t="shared" si="73"/>
        <v>1.7992083483267418E-2</v>
      </c>
      <c r="V364" s="221" t="str">
        <f t="shared" si="74"/>
        <v>Yes</v>
      </c>
      <c r="W364" s="223">
        <f t="shared" si="75"/>
        <v>1.7992083483267418E-2</v>
      </c>
      <c r="X364" s="221" t="str">
        <f t="shared" si="76"/>
        <v>Yes</v>
      </c>
      <c r="Y364" s="223">
        <f t="shared" si="77"/>
        <v>6.7950169875424793E-2</v>
      </c>
      <c r="Z364" s="222" t="str">
        <f t="shared" si="78"/>
        <v>Yes</v>
      </c>
      <c r="AA364" s="68">
        <f t="shared" si="79"/>
        <v>6.7950169875424793E-2</v>
      </c>
      <c r="AB364" s="65" t="str">
        <f t="shared" si="80"/>
        <v>Yes</v>
      </c>
      <c r="AC364" s="68">
        <f t="shared" si="81"/>
        <v>0.13205282112845151</v>
      </c>
      <c r="AD364" s="65" t="str">
        <f t="shared" si="82"/>
        <v>No</v>
      </c>
      <c r="AE364" s="68" t="str">
        <f t="shared" si="83"/>
        <v>N/A</v>
      </c>
      <c r="AF364" s="66"/>
    </row>
    <row r="365" spans="1:32" hidden="1">
      <c r="A365" s="66" t="s">
        <v>8</v>
      </c>
      <c r="B365" s="66" t="s">
        <v>28</v>
      </c>
      <c r="C365" s="66" t="str" cm="1">
        <f t="array" ref="C365">_xlfn.IFNA(_xlfn.IFS(B365="Starter","Starters &amp; Sides",B365="Sides","Starters &amp; Sides"),B365)</f>
        <v>Drinks</v>
      </c>
      <c r="D365" s="84" t="s">
        <v>597</v>
      </c>
      <c r="E365" s="74"/>
      <c r="F365" s="4"/>
      <c r="G365" s="4"/>
      <c r="H365" s="4"/>
      <c r="I365" s="4"/>
      <c r="J365" s="4">
        <v>7.99</v>
      </c>
      <c r="K365" s="4">
        <v>7.99</v>
      </c>
      <c r="L365" s="4">
        <v>7.99</v>
      </c>
      <c r="M365" s="4">
        <v>9.2899999999999991</v>
      </c>
      <c r="N365" s="4">
        <v>9.2899999999999991</v>
      </c>
      <c r="O365" s="15">
        <v>9.69</v>
      </c>
      <c r="P365" s="14">
        <v>9.69</v>
      </c>
      <c r="Q365" s="349">
        <v>9.7899999999999991</v>
      </c>
      <c r="R365" s="15" t="str">
        <f t="shared" si="70"/>
        <v>Yes</v>
      </c>
      <c r="S365" s="15" t="str">
        <f t="shared" si="71"/>
        <v>No</v>
      </c>
      <c r="T365" s="221" t="str">
        <f t="shared" si="72"/>
        <v>Yes</v>
      </c>
      <c r="U365" s="223">
        <f t="shared" si="73"/>
        <v>1.031991744066052E-2</v>
      </c>
      <c r="V365" s="221" t="str">
        <f t="shared" si="74"/>
        <v>Yes</v>
      </c>
      <c r="W365" s="223">
        <f t="shared" si="75"/>
        <v>1.031991744066052E-2</v>
      </c>
      <c r="X365" s="221" t="str">
        <f t="shared" si="76"/>
        <v>Yes</v>
      </c>
      <c r="Y365" s="223">
        <f t="shared" si="77"/>
        <v>5.3821313240043134E-2</v>
      </c>
      <c r="Z365" s="222" t="str">
        <f t="shared" si="78"/>
        <v>Yes</v>
      </c>
      <c r="AA365" s="68">
        <f t="shared" si="79"/>
        <v>5.3821313240043134E-2</v>
      </c>
      <c r="AB365" s="65" t="str">
        <f t="shared" si="80"/>
        <v>Yes</v>
      </c>
      <c r="AC365" s="68">
        <f t="shared" si="81"/>
        <v>0.22528160200250302</v>
      </c>
      <c r="AD365" s="65" t="str">
        <f t="shared" si="82"/>
        <v>No</v>
      </c>
      <c r="AE365" s="68" t="str">
        <f t="shared" si="83"/>
        <v>N/A</v>
      </c>
      <c r="AF365" s="66"/>
    </row>
    <row r="366" spans="1:32" hidden="1">
      <c r="A366" s="66" t="s">
        <v>8</v>
      </c>
      <c r="B366" s="66" t="s">
        <v>28</v>
      </c>
      <c r="C366" s="66" t="str" cm="1">
        <f t="array" ref="C366">_xlfn.IFNA(_xlfn.IFS(B366="Starter","Starters &amp; Sides",B366="Sides","Starters &amp; Sides"),B366)</f>
        <v>Drinks</v>
      </c>
      <c r="D366" s="84" t="s">
        <v>598</v>
      </c>
      <c r="E366" s="74"/>
      <c r="F366" s="4"/>
      <c r="G366" s="4"/>
      <c r="H366" s="4"/>
      <c r="I366" s="4"/>
      <c r="J366" s="4">
        <v>9.7899999999999991</v>
      </c>
      <c r="K366" s="4">
        <v>9.7899999999999991</v>
      </c>
      <c r="L366" s="4">
        <v>9.7899999999999991</v>
      </c>
      <c r="M366" s="4">
        <v>10.29</v>
      </c>
      <c r="N366" s="4">
        <v>10.29</v>
      </c>
      <c r="O366" s="15">
        <v>10.79</v>
      </c>
      <c r="P366" s="14">
        <v>10.79</v>
      </c>
      <c r="Q366" s="349">
        <v>10.89</v>
      </c>
      <c r="R366" s="15" t="str">
        <f t="shared" si="70"/>
        <v>Yes</v>
      </c>
      <c r="S366" s="15" t="str">
        <f t="shared" si="71"/>
        <v>No</v>
      </c>
      <c r="T366" s="221" t="str">
        <f t="shared" si="72"/>
        <v>Yes</v>
      </c>
      <c r="U366" s="223">
        <f t="shared" si="73"/>
        <v>9.2678405931418961E-3</v>
      </c>
      <c r="V366" s="221" t="str">
        <f t="shared" si="74"/>
        <v>Yes</v>
      </c>
      <c r="W366" s="223">
        <f t="shared" si="75"/>
        <v>9.2678405931418961E-3</v>
      </c>
      <c r="X366" s="221" t="str">
        <f t="shared" si="76"/>
        <v>Yes</v>
      </c>
      <c r="Y366" s="223">
        <f t="shared" si="77"/>
        <v>5.8309037900874827E-2</v>
      </c>
      <c r="Z366" s="222" t="str">
        <f t="shared" si="78"/>
        <v>Yes</v>
      </c>
      <c r="AA366" s="68">
        <f t="shared" si="79"/>
        <v>5.8309037900874827E-2</v>
      </c>
      <c r="AB366" s="65" t="str">
        <f t="shared" si="80"/>
        <v>Yes</v>
      </c>
      <c r="AC366" s="68">
        <f t="shared" si="81"/>
        <v>0.11235955056179781</v>
      </c>
      <c r="AD366" s="65" t="str">
        <f t="shared" si="82"/>
        <v>No</v>
      </c>
      <c r="AE366" s="68" t="str">
        <f t="shared" si="83"/>
        <v>N/A</v>
      </c>
      <c r="AF366" s="66"/>
    </row>
    <row r="367" spans="1:32" hidden="1">
      <c r="A367" s="66" t="s">
        <v>8</v>
      </c>
      <c r="B367" s="66" t="s">
        <v>28</v>
      </c>
      <c r="C367" s="66" t="str" cm="1">
        <f t="array" ref="C367">_xlfn.IFNA(_xlfn.IFS(B367="Starter","Starters &amp; Sides",B367="Sides","Starters &amp; Sides"),B367)</f>
        <v>Drinks</v>
      </c>
      <c r="D367" s="84" t="s">
        <v>599</v>
      </c>
      <c r="E367" s="74"/>
      <c r="F367" s="4"/>
      <c r="G367" s="4"/>
      <c r="H367" s="4"/>
      <c r="I367" s="4"/>
      <c r="J367" s="4">
        <v>26.99</v>
      </c>
      <c r="K367" s="4">
        <v>26.99</v>
      </c>
      <c r="L367" s="4">
        <v>26.99</v>
      </c>
      <c r="M367" s="4">
        <v>28.99</v>
      </c>
      <c r="N367" s="4">
        <v>28.99</v>
      </c>
      <c r="O367" s="15">
        <v>30.39</v>
      </c>
      <c r="P367" s="14">
        <v>30.39</v>
      </c>
      <c r="Q367" s="349">
        <v>30.49</v>
      </c>
      <c r="R367" s="15" t="str">
        <f t="shared" si="70"/>
        <v>Yes</v>
      </c>
      <c r="S367" s="15" t="str">
        <f t="shared" si="71"/>
        <v>No</v>
      </c>
      <c r="T367" s="221" t="str">
        <f t="shared" si="72"/>
        <v>Yes</v>
      </c>
      <c r="U367" s="223">
        <f t="shared" si="73"/>
        <v>3.2905561039815456E-3</v>
      </c>
      <c r="V367" s="221" t="str">
        <f t="shared" si="74"/>
        <v>Yes</v>
      </c>
      <c r="W367" s="223">
        <f t="shared" si="75"/>
        <v>3.2905561039815456E-3</v>
      </c>
      <c r="X367" s="221" t="str">
        <f t="shared" si="76"/>
        <v>Yes</v>
      </c>
      <c r="Y367" s="223">
        <f t="shared" si="77"/>
        <v>5.174197999310115E-2</v>
      </c>
      <c r="Z367" s="222" t="str">
        <f t="shared" si="78"/>
        <v>Yes</v>
      </c>
      <c r="AA367" s="68">
        <f t="shared" si="79"/>
        <v>5.174197999310115E-2</v>
      </c>
      <c r="AB367" s="65" t="str">
        <f t="shared" si="80"/>
        <v>Yes</v>
      </c>
      <c r="AC367" s="68">
        <f t="shared" si="81"/>
        <v>0.12967765839199696</v>
      </c>
      <c r="AD367" s="65" t="str">
        <f t="shared" si="82"/>
        <v>No</v>
      </c>
      <c r="AE367" s="68" t="str">
        <f t="shared" si="83"/>
        <v>N/A</v>
      </c>
      <c r="AF367" s="66"/>
    </row>
    <row r="368" spans="1:32" hidden="1">
      <c r="A368" s="66" t="s">
        <v>8</v>
      </c>
      <c r="B368" s="66" t="s">
        <v>28</v>
      </c>
      <c r="C368" s="66" t="str" cm="1">
        <f t="array" ref="C368">_xlfn.IFNA(_xlfn.IFS(B368="Starter","Starters &amp; Sides",B368="Sides","Starters &amp; Sides"),B368)</f>
        <v>Drinks</v>
      </c>
      <c r="D368" s="84" t="s">
        <v>600</v>
      </c>
      <c r="E368" s="74"/>
      <c r="F368" s="4"/>
      <c r="G368" s="4"/>
      <c r="H368" s="4"/>
      <c r="I368" s="4"/>
      <c r="J368" s="4">
        <v>6.29</v>
      </c>
      <c r="K368" s="4">
        <v>6.29</v>
      </c>
      <c r="L368" s="4">
        <v>6.29</v>
      </c>
      <c r="M368" s="4"/>
      <c r="N368" s="4"/>
      <c r="O368" s="15"/>
      <c r="P368" s="14"/>
      <c r="Q368" s="349"/>
      <c r="R368" s="15" t="str">
        <f t="shared" si="70"/>
        <v>No</v>
      </c>
      <c r="S368" s="15" t="str">
        <f t="shared" si="71"/>
        <v>No</v>
      </c>
      <c r="T368" s="221" t="str">
        <f t="shared" si="72"/>
        <v>No</v>
      </c>
      <c r="U368" s="223" t="str">
        <f t="shared" si="73"/>
        <v>N/A</v>
      </c>
      <c r="V368" s="221" t="str">
        <f t="shared" si="74"/>
        <v>No</v>
      </c>
      <c r="W368" s="223" t="str">
        <f t="shared" si="75"/>
        <v>N/A</v>
      </c>
      <c r="X368" s="221" t="str">
        <f t="shared" si="76"/>
        <v>No</v>
      </c>
      <c r="Y368" s="223" t="str">
        <f t="shared" si="77"/>
        <v>N/A</v>
      </c>
      <c r="Z368" s="222" t="str">
        <f t="shared" si="78"/>
        <v>No</v>
      </c>
      <c r="AA368" s="68" t="str">
        <f t="shared" si="79"/>
        <v>N/A</v>
      </c>
      <c r="AB368" s="65" t="str">
        <f t="shared" si="80"/>
        <v>No</v>
      </c>
      <c r="AC368" s="68" t="str">
        <f t="shared" si="81"/>
        <v>N/A</v>
      </c>
      <c r="AD368" s="65" t="str">
        <f t="shared" si="82"/>
        <v>No</v>
      </c>
      <c r="AE368" s="68" t="str">
        <f t="shared" si="83"/>
        <v>N/A</v>
      </c>
      <c r="AF368" s="66"/>
    </row>
    <row r="369" spans="1:32" hidden="1">
      <c r="A369" s="66" t="s">
        <v>8</v>
      </c>
      <c r="B369" s="66" t="s">
        <v>28</v>
      </c>
      <c r="C369" s="66" t="str" cm="1">
        <f t="array" ref="C369">_xlfn.IFNA(_xlfn.IFS(B369="Starter","Starters &amp; Sides",B369="Sides","Starters &amp; Sides"),B369)</f>
        <v>Drinks</v>
      </c>
      <c r="D369" s="84" t="s">
        <v>601</v>
      </c>
      <c r="E369" s="74"/>
      <c r="F369" s="4"/>
      <c r="G369" s="4"/>
      <c r="H369" s="4"/>
      <c r="I369" s="4"/>
      <c r="J369" s="4">
        <v>7.59</v>
      </c>
      <c r="K369" s="4">
        <v>7.59</v>
      </c>
      <c r="L369" s="4">
        <v>7.59</v>
      </c>
      <c r="M369" s="4"/>
      <c r="N369" s="4"/>
      <c r="O369" s="15"/>
      <c r="P369" s="14"/>
      <c r="Q369" s="349"/>
      <c r="R369" s="15" t="str">
        <f t="shared" si="70"/>
        <v>No</v>
      </c>
      <c r="S369" s="15" t="str">
        <f t="shared" si="71"/>
        <v>No</v>
      </c>
      <c r="T369" s="221" t="str">
        <f t="shared" si="72"/>
        <v>No</v>
      </c>
      <c r="U369" s="223" t="str">
        <f t="shared" si="73"/>
        <v>N/A</v>
      </c>
      <c r="V369" s="221" t="str">
        <f t="shared" si="74"/>
        <v>No</v>
      </c>
      <c r="W369" s="223" t="str">
        <f t="shared" si="75"/>
        <v>N/A</v>
      </c>
      <c r="X369" s="221" t="str">
        <f t="shared" si="76"/>
        <v>No</v>
      </c>
      <c r="Y369" s="223" t="str">
        <f t="shared" si="77"/>
        <v>N/A</v>
      </c>
      <c r="Z369" s="222" t="str">
        <f t="shared" si="78"/>
        <v>No</v>
      </c>
      <c r="AA369" s="68" t="str">
        <f t="shared" si="79"/>
        <v>N/A</v>
      </c>
      <c r="AB369" s="65" t="str">
        <f t="shared" si="80"/>
        <v>No</v>
      </c>
      <c r="AC369" s="68" t="str">
        <f t="shared" si="81"/>
        <v>N/A</v>
      </c>
      <c r="AD369" s="65" t="str">
        <f t="shared" si="82"/>
        <v>No</v>
      </c>
      <c r="AE369" s="68" t="str">
        <f t="shared" si="83"/>
        <v>N/A</v>
      </c>
      <c r="AF369" s="66"/>
    </row>
    <row r="370" spans="1:32" hidden="1">
      <c r="A370" s="66" t="s">
        <v>8</v>
      </c>
      <c r="B370" s="66" t="s">
        <v>28</v>
      </c>
      <c r="C370" s="66" t="str" cm="1">
        <f t="array" ref="C370">_xlfn.IFNA(_xlfn.IFS(B370="Starter","Starters &amp; Sides",B370="Sides","Starters &amp; Sides"),B370)</f>
        <v>Drinks</v>
      </c>
      <c r="D370" s="84" t="s">
        <v>602</v>
      </c>
      <c r="E370" s="74"/>
      <c r="F370" s="4"/>
      <c r="G370" s="4"/>
      <c r="H370" s="4"/>
      <c r="I370" s="4"/>
      <c r="J370" s="4">
        <v>20.49</v>
      </c>
      <c r="K370" s="4">
        <v>20.49</v>
      </c>
      <c r="L370" s="4">
        <v>20.49</v>
      </c>
      <c r="M370" s="4"/>
      <c r="N370" s="4"/>
      <c r="O370" s="15"/>
      <c r="P370" s="14"/>
      <c r="Q370" s="349"/>
      <c r="R370" s="15" t="str">
        <f t="shared" si="70"/>
        <v>No</v>
      </c>
      <c r="S370" s="15" t="str">
        <f t="shared" si="71"/>
        <v>No</v>
      </c>
      <c r="T370" s="221" t="str">
        <f t="shared" si="72"/>
        <v>No</v>
      </c>
      <c r="U370" s="223" t="str">
        <f t="shared" si="73"/>
        <v>N/A</v>
      </c>
      <c r="V370" s="221" t="str">
        <f t="shared" si="74"/>
        <v>No</v>
      </c>
      <c r="W370" s="223" t="str">
        <f t="shared" si="75"/>
        <v>N/A</v>
      </c>
      <c r="X370" s="221" t="str">
        <f t="shared" si="76"/>
        <v>No</v>
      </c>
      <c r="Y370" s="223" t="str">
        <f t="shared" si="77"/>
        <v>N/A</v>
      </c>
      <c r="Z370" s="222" t="str">
        <f t="shared" si="78"/>
        <v>No</v>
      </c>
      <c r="AA370" s="68" t="str">
        <f t="shared" si="79"/>
        <v>N/A</v>
      </c>
      <c r="AB370" s="65" t="str">
        <f t="shared" si="80"/>
        <v>No</v>
      </c>
      <c r="AC370" s="68" t="str">
        <f t="shared" si="81"/>
        <v>N/A</v>
      </c>
      <c r="AD370" s="65" t="str">
        <f t="shared" si="82"/>
        <v>No</v>
      </c>
      <c r="AE370" s="68" t="str">
        <f t="shared" si="83"/>
        <v>N/A</v>
      </c>
      <c r="AF370" s="66"/>
    </row>
    <row r="371" spans="1:32" hidden="1">
      <c r="A371" s="66" t="s">
        <v>8</v>
      </c>
      <c r="B371" s="66" t="s">
        <v>28</v>
      </c>
      <c r="C371" s="66" t="str" cm="1">
        <f t="array" ref="C371">_xlfn.IFNA(_xlfn.IFS(B371="Starter","Starters &amp; Sides",B371="Sides","Starters &amp; Sides"),B371)</f>
        <v>Drinks</v>
      </c>
      <c r="D371" s="84" t="s">
        <v>603</v>
      </c>
      <c r="E371" s="74"/>
      <c r="F371" s="4"/>
      <c r="G371" s="4"/>
      <c r="H371" s="4"/>
      <c r="I371" s="4"/>
      <c r="J371" s="4">
        <v>6.99</v>
      </c>
      <c r="K371" s="4">
        <v>6.99</v>
      </c>
      <c r="L371" s="4">
        <v>6.99</v>
      </c>
      <c r="M371" s="4">
        <v>7.79</v>
      </c>
      <c r="N371" s="4">
        <v>7.79</v>
      </c>
      <c r="O371" s="15">
        <v>8.09</v>
      </c>
      <c r="P371" s="14">
        <v>8.09</v>
      </c>
      <c r="Q371" s="349">
        <v>8.2899999999999991</v>
      </c>
      <c r="R371" s="15" t="str">
        <f t="shared" si="70"/>
        <v>Yes</v>
      </c>
      <c r="S371" s="15" t="str">
        <f t="shared" si="71"/>
        <v>No</v>
      </c>
      <c r="T371" s="221" t="str">
        <f t="shared" si="72"/>
        <v>Yes</v>
      </c>
      <c r="U371" s="223">
        <f t="shared" si="73"/>
        <v>2.4721878862793423E-2</v>
      </c>
      <c r="V371" s="221" t="str">
        <f t="shared" si="74"/>
        <v>Yes</v>
      </c>
      <c r="W371" s="223">
        <f t="shared" si="75"/>
        <v>2.4721878862793423E-2</v>
      </c>
      <c r="X371" s="221" t="str">
        <f t="shared" si="76"/>
        <v>Yes</v>
      </c>
      <c r="Y371" s="223">
        <f t="shared" si="77"/>
        <v>6.4184852374839396E-2</v>
      </c>
      <c r="Z371" s="222" t="str">
        <f t="shared" si="78"/>
        <v>Yes</v>
      </c>
      <c r="AA371" s="68">
        <f t="shared" si="79"/>
        <v>6.4184852374839396E-2</v>
      </c>
      <c r="AB371" s="65" t="str">
        <f t="shared" si="80"/>
        <v>Yes</v>
      </c>
      <c r="AC371" s="68">
        <f t="shared" si="81"/>
        <v>0.18597997138769662</v>
      </c>
      <c r="AD371" s="65" t="str">
        <f t="shared" si="82"/>
        <v>No</v>
      </c>
      <c r="AE371" s="68" t="str">
        <f t="shared" si="83"/>
        <v>N/A</v>
      </c>
      <c r="AF371" s="66"/>
    </row>
    <row r="372" spans="1:32" hidden="1">
      <c r="A372" s="66" t="s">
        <v>8</v>
      </c>
      <c r="B372" s="66" t="s">
        <v>28</v>
      </c>
      <c r="C372" s="66" t="str" cm="1">
        <f t="array" ref="C372">_xlfn.IFNA(_xlfn.IFS(B372="Starter","Starters &amp; Sides",B372="Sides","Starters &amp; Sides"),B372)</f>
        <v>Drinks</v>
      </c>
      <c r="D372" s="84" t="s">
        <v>604</v>
      </c>
      <c r="E372" s="74"/>
      <c r="F372" s="4"/>
      <c r="G372" s="4"/>
      <c r="H372" s="4"/>
      <c r="I372" s="4"/>
      <c r="J372" s="4">
        <v>8.59</v>
      </c>
      <c r="K372" s="4">
        <v>8.59</v>
      </c>
      <c r="L372" s="4">
        <v>8.59</v>
      </c>
      <c r="M372" s="4">
        <v>9.2899999999999991</v>
      </c>
      <c r="N372" s="4">
        <v>9.2899999999999991</v>
      </c>
      <c r="O372" s="15">
        <v>9.59</v>
      </c>
      <c r="P372" s="14">
        <v>9.59</v>
      </c>
      <c r="Q372" s="349">
        <v>9.7899999999999991</v>
      </c>
      <c r="R372" s="15" t="str">
        <f t="shared" si="70"/>
        <v>Yes</v>
      </c>
      <c r="S372" s="15" t="str">
        <f t="shared" si="71"/>
        <v>No</v>
      </c>
      <c r="T372" s="221" t="str">
        <f t="shared" si="72"/>
        <v>Yes</v>
      </c>
      <c r="U372" s="223">
        <f t="shared" si="73"/>
        <v>2.0855057351407691E-2</v>
      </c>
      <c r="V372" s="221" t="str">
        <f t="shared" si="74"/>
        <v>Yes</v>
      </c>
      <c r="W372" s="223">
        <f t="shared" si="75"/>
        <v>2.0855057351407691E-2</v>
      </c>
      <c r="X372" s="221" t="str">
        <f t="shared" si="76"/>
        <v>Yes</v>
      </c>
      <c r="Y372" s="223">
        <f t="shared" si="77"/>
        <v>5.3821313240043134E-2</v>
      </c>
      <c r="Z372" s="222" t="str">
        <f t="shared" si="78"/>
        <v>Yes</v>
      </c>
      <c r="AA372" s="68">
        <f t="shared" si="79"/>
        <v>5.3821313240043134E-2</v>
      </c>
      <c r="AB372" s="65" t="str">
        <f t="shared" si="80"/>
        <v>Yes</v>
      </c>
      <c r="AC372" s="68">
        <f t="shared" si="81"/>
        <v>0.13969732246798605</v>
      </c>
      <c r="AD372" s="65" t="str">
        <f t="shared" si="82"/>
        <v>No</v>
      </c>
      <c r="AE372" s="68" t="str">
        <f t="shared" si="83"/>
        <v>N/A</v>
      </c>
      <c r="AF372" s="66"/>
    </row>
    <row r="373" spans="1:32" hidden="1">
      <c r="A373" s="66" t="s">
        <v>8</v>
      </c>
      <c r="B373" s="66" t="s">
        <v>28</v>
      </c>
      <c r="C373" s="66" t="str" cm="1">
        <f t="array" ref="C373">_xlfn.IFNA(_xlfn.IFS(B373="Starter","Starters &amp; Sides",B373="Sides","Starters &amp; Sides"),B373)</f>
        <v>Drinks</v>
      </c>
      <c r="D373" s="84" t="s">
        <v>605</v>
      </c>
      <c r="E373" s="74"/>
      <c r="F373" s="4"/>
      <c r="G373" s="4"/>
      <c r="H373" s="4"/>
      <c r="I373" s="4"/>
      <c r="J373" s="4">
        <v>24.49</v>
      </c>
      <c r="K373" s="4">
        <v>24.49</v>
      </c>
      <c r="L373" s="4">
        <v>24.49</v>
      </c>
      <c r="M373" s="4">
        <v>25.29</v>
      </c>
      <c r="N373" s="4">
        <v>25.29</v>
      </c>
      <c r="O373" s="15">
        <v>26.39</v>
      </c>
      <c r="P373" s="14">
        <v>26.39</v>
      </c>
      <c r="Q373" s="349">
        <v>27.49</v>
      </c>
      <c r="R373" s="15" t="str">
        <f t="shared" si="70"/>
        <v>Yes</v>
      </c>
      <c r="S373" s="15" t="str">
        <f t="shared" si="71"/>
        <v>No</v>
      </c>
      <c r="T373" s="221" t="str">
        <f t="shared" si="72"/>
        <v>Yes</v>
      </c>
      <c r="U373" s="223">
        <f t="shared" si="73"/>
        <v>4.1682455475558822E-2</v>
      </c>
      <c r="V373" s="221" t="str">
        <f t="shared" si="74"/>
        <v>Yes</v>
      </c>
      <c r="W373" s="223">
        <f t="shared" si="75"/>
        <v>4.1682455475558822E-2</v>
      </c>
      <c r="X373" s="221" t="str">
        <f t="shared" si="76"/>
        <v>Yes</v>
      </c>
      <c r="Y373" s="223">
        <f t="shared" si="77"/>
        <v>8.6990905496243442E-2</v>
      </c>
      <c r="Z373" s="222" t="str">
        <f t="shared" si="78"/>
        <v>Yes</v>
      </c>
      <c r="AA373" s="68">
        <f t="shared" si="79"/>
        <v>8.6990905496243442E-2</v>
      </c>
      <c r="AB373" s="65" t="str">
        <f t="shared" si="80"/>
        <v>Yes</v>
      </c>
      <c r="AC373" s="68">
        <f t="shared" si="81"/>
        <v>0.12249897917517361</v>
      </c>
      <c r="AD373" s="65" t="str">
        <f t="shared" si="82"/>
        <v>No</v>
      </c>
      <c r="AE373" s="68" t="str">
        <f t="shared" si="83"/>
        <v>N/A</v>
      </c>
      <c r="AF373" s="66"/>
    </row>
    <row r="374" spans="1:32" hidden="1">
      <c r="A374" s="66" t="s">
        <v>8</v>
      </c>
      <c r="B374" s="66" t="s">
        <v>28</v>
      </c>
      <c r="C374" s="66" t="str" cm="1">
        <f t="array" ref="C374">_xlfn.IFNA(_xlfn.IFS(B374="Starter","Starters &amp; Sides",B374="Sides","Starters &amp; Sides"),B374)</f>
        <v>Drinks</v>
      </c>
      <c r="D374" s="84" t="s">
        <v>606</v>
      </c>
      <c r="E374" s="74">
        <v>13.39</v>
      </c>
      <c r="F374" s="4">
        <v>14.92</v>
      </c>
      <c r="G374" s="4">
        <f>AVERAGE(7.99,9.79,26.99)</f>
        <v>14.923333333333332</v>
      </c>
      <c r="H374" s="4">
        <f>AVERAGE(7.99,9.79,26.99)</f>
        <v>14.923333333333332</v>
      </c>
      <c r="I374" s="4">
        <f>AVERAGE(7.99,9.79,26.99)</f>
        <v>14.923333333333332</v>
      </c>
      <c r="J374" s="4"/>
      <c r="K374" s="15"/>
      <c r="L374" s="4"/>
      <c r="M374" s="4"/>
      <c r="N374" s="4"/>
      <c r="O374" s="15"/>
      <c r="P374" s="14"/>
      <c r="Q374" s="349"/>
      <c r="R374" s="15" t="str">
        <f t="shared" si="70"/>
        <v>No</v>
      </c>
      <c r="S374" s="15" t="str">
        <f t="shared" si="71"/>
        <v>No</v>
      </c>
      <c r="T374" s="221" t="str">
        <f t="shared" si="72"/>
        <v>No</v>
      </c>
      <c r="U374" s="223" t="str">
        <f t="shared" si="73"/>
        <v>N/A</v>
      </c>
      <c r="V374" s="221" t="str">
        <f t="shared" si="74"/>
        <v>No</v>
      </c>
      <c r="W374" s="223" t="str">
        <f t="shared" si="75"/>
        <v>N/A</v>
      </c>
      <c r="X374" s="221" t="str">
        <f t="shared" si="76"/>
        <v>No</v>
      </c>
      <c r="Y374" s="223" t="str">
        <f t="shared" si="77"/>
        <v>N/A</v>
      </c>
      <c r="Z374" s="222" t="str">
        <f t="shared" si="78"/>
        <v>No</v>
      </c>
      <c r="AA374" s="68" t="str">
        <f t="shared" si="79"/>
        <v>N/A</v>
      </c>
      <c r="AB374" s="65" t="str">
        <f t="shared" si="80"/>
        <v>No</v>
      </c>
      <c r="AC374" s="68" t="str">
        <f t="shared" si="81"/>
        <v>N/A</v>
      </c>
      <c r="AD374" s="65" t="str">
        <f t="shared" si="82"/>
        <v>No</v>
      </c>
      <c r="AE374" s="68" t="str">
        <f t="shared" si="83"/>
        <v>N/A</v>
      </c>
      <c r="AF374" s="66"/>
    </row>
    <row r="375" spans="1:32" hidden="1">
      <c r="A375" s="66" t="s">
        <v>8</v>
      </c>
      <c r="B375" s="66" t="s">
        <v>28</v>
      </c>
      <c r="C375" s="66" t="str" cm="1">
        <f t="array" ref="C375">_xlfn.IFNA(_xlfn.IFS(B375="Starter","Starters &amp; Sides",B375="Sides","Starters &amp; Sides"),B375)</f>
        <v>Drinks</v>
      </c>
      <c r="D375" s="84" t="s">
        <v>607</v>
      </c>
      <c r="E375" s="74">
        <v>10.56</v>
      </c>
      <c r="F375" s="4">
        <v>11.16</v>
      </c>
      <c r="G375" s="4">
        <f>ROUND(AVERAGE(5.99,7.49,19.99),2)</f>
        <v>11.16</v>
      </c>
      <c r="H375" s="4">
        <f>ROUND(AVERAGE(6.29,7.59,19.99),2)</f>
        <v>11.29</v>
      </c>
      <c r="I375" s="4">
        <f>AVERAGE(6.29,7.59,20.49)</f>
        <v>11.456666666666665</v>
      </c>
      <c r="J375" s="4"/>
      <c r="K375" s="15"/>
      <c r="L375" s="4"/>
      <c r="M375" s="4"/>
      <c r="N375" s="4"/>
      <c r="O375" s="15"/>
      <c r="P375" s="14"/>
      <c r="Q375" s="349"/>
      <c r="R375" s="15" t="str">
        <f t="shared" si="70"/>
        <v>No</v>
      </c>
      <c r="S375" s="15" t="str">
        <f t="shared" si="71"/>
        <v>No</v>
      </c>
      <c r="T375" s="221" t="str">
        <f t="shared" si="72"/>
        <v>No</v>
      </c>
      <c r="U375" s="223" t="str">
        <f t="shared" si="73"/>
        <v>N/A</v>
      </c>
      <c r="V375" s="221" t="str">
        <f t="shared" si="74"/>
        <v>No</v>
      </c>
      <c r="W375" s="223" t="str">
        <f t="shared" si="75"/>
        <v>N/A</v>
      </c>
      <c r="X375" s="221" t="str">
        <f t="shared" si="76"/>
        <v>No</v>
      </c>
      <c r="Y375" s="223" t="str">
        <f t="shared" si="77"/>
        <v>N/A</v>
      </c>
      <c r="Z375" s="222" t="str">
        <f t="shared" si="78"/>
        <v>No</v>
      </c>
      <c r="AA375" s="68" t="str">
        <f t="shared" si="79"/>
        <v>N/A</v>
      </c>
      <c r="AB375" s="65" t="str">
        <f t="shared" si="80"/>
        <v>No</v>
      </c>
      <c r="AC375" s="68" t="str">
        <f t="shared" si="81"/>
        <v>N/A</v>
      </c>
      <c r="AD375" s="65" t="str">
        <f t="shared" si="82"/>
        <v>No</v>
      </c>
      <c r="AE375" s="68" t="str">
        <f t="shared" si="83"/>
        <v>N/A</v>
      </c>
      <c r="AF375" s="66"/>
    </row>
    <row r="376" spans="1:32" hidden="1">
      <c r="A376" s="66" t="s">
        <v>8</v>
      </c>
      <c r="B376" s="66" t="s">
        <v>28</v>
      </c>
      <c r="C376" s="66" t="str" cm="1">
        <f t="array" ref="C376">_xlfn.IFNA(_xlfn.IFS(B376="Starter","Starters &amp; Sides",B376="Sides","Starters &amp; Sides"),B376)</f>
        <v>Drinks</v>
      </c>
      <c r="D376" s="84" t="s">
        <v>608</v>
      </c>
      <c r="E376" s="74">
        <v>11.76</v>
      </c>
      <c r="F376" s="4">
        <v>11.76</v>
      </c>
      <c r="G376" s="4">
        <f>ROUND(AVERAGE(6.29,7.99,20.99),2)</f>
        <v>11.76</v>
      </c>
      <c r="H376" s="4">
        <f>ROUND(AVERAGE(6.59,7.99,20.99),2)</f>
        <v>11.86</v>
      </c>
      <c r="I376" s="4">
        <f>AVERAGE(6.59,7.99,21.99)</f>
        <v>12.19</v>
      </c>
      <c r="J376" s="4"/>
      <c r="K376" s="15"/>
      <c r="L376" s="4"/>
      <c r="M376" s="4"/>
      <c r="N376" s="4"/>
      <c r="O376" s="15"/>
      <c r="P376" s="14"/>
      <c r="Q376" s="349"/>
      <c r="R376" s="15" t="str">
        <f t="shared" si="70"/>
        <v>No</v>
      </c>
      <c r="S376" s="15" t="str">
        <f t="shared" si="71"/>
        <v>No</v>
      </c>
      <c r="T376" s="221" t="str">
        <f t="shared" si="72"/>
        <v>No</v>
      </c>
      <c r="U376" s="223" t="str">
        <f t="shared" si="73"/>
        <v>N/A</v>
      </c>
      <c r="V376" s="221" t="str">
        <f t="shared" si="74"/>
        <v>No</v>
      </c>
      <c r="W376" s="223" t="str">
        <f t="shared" si="75"/>
        <v>N/A</v>
      </c>
      <c r="X376" s="221" t="str">
        <f t="shared" si="76"/>
        <v>No</v>
      </c>
      <c r="Y376" s="223" t="str">
        <f t="shared" si="77"/>
        <v>N/A</v>
      </c>
      <c r="Z376" s="222" t="str">
        <f t="shared" si="78"/>
        <v>No</v>
      </c>
      <c r="AA376" s="68" t="str">
        <f t="shared" si="79"/>
        <v>N/A</v>
      </c>
      <c r="AB376" s="65" t="str">
        <f t="shared" si="80"/>
        <v>No</v>
      </c>
      <c r="AC376" s="68" t="str">
        <f t="shared" si="81"/>
        <v>N/A</v>
      </c>
      <c r="AD376" s="65" t="str">
        <f t="shared" si="82"/>
        <v>No</v>
      </c>
      <c r="AE376" s="68" t="str">
        <f t="shared" si="83"/>
        <v>N/A</v>
      </c>
      <c r="AF376" s="66"/>
    </row>
    <row r="377" spans="1:32" hidden="1">
      <c r="A377" s="66" t="s">
        <v>8</v>
      </c>
      <c r="B377" s="66" t="s">
        <v>28</v>
      </c>
      <c r="C377" s="66" t="str" cm="1">
        <f t="array" ref="C377">_xlfn.IFNA(_xlfn.IFS(B377="Starter","Starters &amp; Sides",B377="Sides","Starters &amp; Sides"),B377)</f>
        <v>Drinks</v>
      </c>
      <c r="D377" s="84" t="s">
        <v>609</v>
      </c>
      <c r="E377" s="74"/>
      <c r="F377" s="4"/>
      <c r="G377" s="4"/>
      <c r="H377" s="4">
        <f>ROUND(AVERAGE(5.99,7.59,19.99),2)</f>
        <v>11.19</v>
      </c>
      <c r="I377" s="4">
        <f>AVERAGE(5.99,7.59,20.49)</f>
        <v>11.356666666666667</v>
      </c>
      <c r="J377" s="4"/>
      <c r="K377" s="15"/>
      <c r="L377" s="4"/>
      <c r="M377" s="4"/>
      <c r="N377" s="4"/>
      <c r="O377" s="15"/>
      <c r="P377" s="14"/>
      <c r="Q377" s="349"/>
      <c r="R377" s="15" t="str">
        <f t="shared" si="70"/>
        <v>No</v>
      </c>
      <c r="S377" s="15" t="str">
        <f t="shared" si="71"/>
        <v>No</v>
      </c>
      <c r="T377" s="221" t="str">
        <f t="shared" si="72"/>
        <v>No</v>
      </c>
      <c r="U377" s="223" t="str">
        <f t="shared" si="73"/>
        <v>N/A</v>
      </c>
      <c r="V377" s="221" t="str">
        <f t="shared" si="74"/>
        <v>No</v>
      </c>
      <c r="W377" s="223" t="str">
        <f t="shared" si="75"/>
        <v>N/A</v>
      </c>
      <c r="X377" s="221" t="str">
        <f t="shared" si="76"/>
        <v>No</v>
      </c>
      <c r="Y377" s="223" t="str">
        <f t="shared" si="77"/>
        <v>N/A</v>
      </c>
      <c r="Z377" s="222" t="str">
        <f t="shared" si="78"/>
        <v>No</v>
      </c>
      <c r="AA377" s="68" t="str">
        <f t="shared" si="79"/>
        <v>N/A</v>
      </c>
      <c r="AB377" s="65" t="str">
        <f t="shared" si="80"/>
        <v>No</v>
      </c>
      <c r="AC377" s="68" t="str">
        <f t="shared" si="81"/>
        <v>N/A</v>
      </c>
      <c r="AD377" s="65" t="str">
        <f t="shared" si="82"/>
        <v>No</v>
      </c>
      <c r="AE377" s="68" t="str">
        <f t="shared" si="83"/>
        <v>N/A</v>
      </c>
      <c r="AF377" s="66"/>
    </row>
    <row r="378" spans="1:32" hidden="1">
      <c r="A378" s="66" t="s">
        <v>8</v>
      </c>
      <c r="B378" s="66" t="s">
        <v>28</v>
      </c>
      <c r="C378" s="66" t="str" cm="1">
        <f t="array" ref="C378">_xlfn.IFNA(_xlfn.IFS(B378="Starter","Starters &amp; Sides",B378="Sides","Starters &amp; Sides"),B378)</f>
        <v>Drinks</v>
      </c>
      <c r="D378" s="84" t="s">
        <v>610</v>
      </c>
      <c r="E378" s="74">
        <v>11.76</v>
      </c>
      <c r="F378" s="4">
        <v>11.76</v>
      </c>
      <c r="G378" s="4">
        <f>ROUND(AVERAGE(6.29,7.99,20.99),2)</f>
        <v>11.76</v>
      </c>
      <c r="H378" s="4">
        <f>ROUND(AVERAGE(6.59,7.99,20.99),2)</f>
        <v>11.86</v>
      </c>
      <c r="I378" s="4">
        <f>AVERAGE(6.59,7.99,21.99)</f>
        <v>12.19</v>
      </c>
      <c r="J378" s="4"/>
      <c r="K378" s="15"/>
      <c r="L378" s="4"/>
      <c r="M378" s="4"/>
      <c r="N378" s="4"/>
      <c r="O378" s="15"/>
      <c r="P378" s="14"/>
      <c r="Q378" s="349"/>
      <c r="R378" s="15" t="str">
        <f t="shared" si="70"/>
        <v>No</v>
      </c>
      <c r="S378" s="15" t="str">
        <f t="shared" si="71"/>
        <v>No</v>
      </c>
      <c r="T378" s="221" t="str">
        <f t="shared" si="72"/>
        <v>No</v>
      </c>
      <c r="U378" s="223" t="str">
        <f t="shared" si="73"/>
        <v>N/A</v>
      </c>
      <c r="V378" s="221" t="str">
        <f t="shared" si="74"/>
        <v>No</v>
      </c>
      <c r="W378" s="223" t="str">
        <f t="shared" si="75"/>
        <v>N/A</v>
      </c>
      <c r="X378" s="221" t="str">
        <f t="shared" si="76"/>
        <v>No</v>
      </c>
      <c r="Y378" s="223" t="str">
        <f t="shared" si="77"/>
        <v>N/A</v>
      </c>
      <c r="Z378" s="222" t="str">
        <f t="shared" si="78"/>
        <v>No</v>
      </c>
      <c r="AA378" s="68" t="str">
        <f t="shared" si="79"/>
        <v>N/A</v>
      </c>
      <c r="AB378" s="65" t="str">
        <f t="shared" si="80"/>
        <v>No</v>
      </c>
      <c r="AC378" s="68" t="str">
        <f t="shared" si="81"/>
        <v>N/A</v>
      </c>
      <c r="AD378" s="65" t="str">
        <f t="shared" si="82"/>
        <v>No</v>
      </c>
      <c r="AE378" s="68" t="str">
        <f t="shared" si="83"/>
        <v>N/A</v>
      </c>
      <c r="AF378" s="66"/>
    </row>
    <row r="379" spans="1:32" hidden="1">
      <c r="A379" s="66" t="s">
        <v>8</v>
      </c>
      <c r="B379" s="66" t="s">
        <v>28</v>
      </c>
      <c r="C379" s="66" t="str" cm="1">
        <f t="array" ref="C379">_xlfn.IFNA(_xlfn.IFS(B379="Starter","Starters &amp; Sides",B379="Sides","Starters &amp; Sides"),B379)</f>
        <v>Drinks</v>
      </c>
      <c r="D379" s="84" t="s">
        <v>611</v>
      </c>
      <c r="E379" s="74"/>
      <c r="F379" s="4"/>
      <c r="G379" s="4"/>
      <c r="H379" s="4"/>
      <c r="I379" s="4"/>
      <c r="J379" s="4">
        <f>AVERAGE(7.99,9.79,26.99)</f>
        <v>14.923333333333332</v>
      </c>
      <c r="K379" s="15"/>
      <c r="L379" s="4"/>
      <c r="M379" s="4"/>
      <c r="N379" s="4"/>
      <c r="O379" s="15"/>
      <c r="P379" s="14"/>
      <c r="Q379" s="349"/>
      <c r="R379" s="15" t="str">
        <f t="shared" si="70"/>
        <v>No</v>
      </c>
      <c r="S379" s="21" t="str">
        <f t="shared" si="71"/>
        <v>No</v>
      </c>
      <c r="T379" s="340" t="str">
        <f t="shared" si="72"/>
        <v>No</v>
      </c>
      <c r="U379" s="294" t="str">
        <f t="shared" si="73"/>
        <v>N/A</v>
      </c>
      <c r="V379" s="340" t="str">
        <f t="shared" si="74"/>
        <v>No</v>
      </c>
      <c r="W379" s="294" t="str">
        <f t="shared" si="75"/>
        <v>N/A</v>
      </c>
      <c r="X379" s="340" t="str">
        <f t="shared" si="76"/>
        <v>No</v>
      </c>
      <c r="Y379" s="294" t="str">
        <f t="shared" si="77"/>
        <v>N/A</v>
      </c>
      <c r="Z379" s="267" t="str">
        <f t="shared" si="78"/>
        <v>No</v>
      </c>
      <c r="AA379" s="50" t="str">
        <f t="shared" si="79"/>
        <v>N/A</v>
      </c>
      <c r="AB379" s="295" t="str">
        <f t="shared" si="80"/>
        <v>No</v>
      </c>
      <c r="AC379" s="50" t="str">
        <f t="shared" si="81"/>
        <v>N/A</v>
      </c>
      <c r="AD379" s="295" t="str">
        <f t="shared" si="82"/>
        <v>No</v>
      </c>
      <c r="AE379" s="50" t="str">
        <f t="shared" si="83"/>
        <v>N/A</v>
      </c>
      <c r="AF379" s="291"/>
    </row>
    <row r="380" spans="1:32" hidden="1">
      <c r="A380" s="66" t="s">
        <v>8</v>
      </c>
      <c r="B380" s="66" t="s">
        <v>28</v>
      </c>
      <c r="C380" s="66" t="str" cm="1">
        <f t="array" ref="C380">_xlfn.IFNA(_xlfn.IFS(B380="Starter","Starters &amp; Sides",B380="Sides","Starters &amp; Sides"),B380)</f>
        <v>Drinks</v>
      </c>
      <c r="D380" s="84" t="s">
        <v>612</v>
      </c>
      <c r="E380" s="74"/>
      <c r="F380" s="4"/>
      <c r="G380" s="4"/>
      <c r="H380" s="4"/>
      <c r="I380" s="4">
        <v>5.59</v>
      </c>
      <c r="J380" s="4"/>
      <c r="K380" s="15"/>
      <c r="L380" s="4"/>
      <c r="M380" s="4"/>
      <c r="N380" s="4"/>
      <c r="O380" s="15"/>
      <c r="P380" s="14"/>
      <c r="Q380" s="349"/>
      <c r="R380" s="15" t="str">
        <f t="shared" si="70"/>
        <v>No</v>
      </c>
      <c r="S380" s="4" t="str">
        <f t="shared" si="71"/>
        <v>No</v>
      </c>
      <c r="T380" s="4" t="str">
        <f t="shared" si="72"/>
        <v>No</v>
      </c>
      <c r="U380" s="223" t="str">
        <f t="shared" si="73"/>
        <v>N/A</v>
      </c>
      <c r="V380" s="4" t="str">
        <f t="shared" si="74"/>
        <v>No</v>
      </c>
      <c r="W380" s="223" t="str">
        <f t="shared" si="75"/>
        <v>N/A</v>
      </c>
      <c r="X380" s="4" t="str">
        <f t="shared" si="76"/>
        <v>No</v>
      </c>
      <c r="Y380" s="223" t="str">
        <f t="shared" si="77"/>
        <v>N/A</v>
      </c>
      <c r="Z380" s="4" t="str">
        <f t="shared" si="78"/>
        <v>No</v>
      </c>
      <c r="AA380" s="223" t="str">
        <f t="shared" si="79"/>
        <v>N/A</v>
      </c>
      <c r="AB380" s="4" t="str">
        <f t="shared" si="80"/>
        <v>No</v>
      </c>
      <c r="AC380" s="223" t="str">
        <f t="shared" si="81"/>
        <v>N/A</v>
      </c>
      <c r="AD380" s="4" t="str">
        <f t="shared" si="82"/>
        <v>No</v>
      </c>
      <c r="AE380" s="223" t="str">
        <f t="shared" si="83"/>
        <v>N/A</v>
      </c>
      <c r="AF380" s="8"/>
    </row>
    <row r="381" spans="1:32">
      <c r="T381" s="6"/>
      <c r="U381" s="48"/>
      <c r="V381" s="6"/>
      <c r="W381" s="48"/>
      <c r="X381" s="6"/>
      <c r="Y381" s="48"/>
      <c r="Z381" s="6"/>
      <c r="AA381" s="48"/>
      <c r="AB381" s="6"/>
      <c r="AC381" s="48"/>
      <c r="AD381" s="6"/>
      <c r="AE381" s="48"/>
    </row>
    <row r="382" spans="1:32">
      <c r="T382" s="6"/>
      <c r="U382" s="48"/>
      <c r="V382" s="6"/>
      <c r="W382" s="48"/>
      <c r="X382" s="6"/>
      <c r="Y382" s="48"/>
      <c r="Z382" s="6"/>
      <c r="AA382" s="48"/>
      <c r="AB382" s="6"/>
      <c r="AC382" s="48"/>
      <c r="AD382" s="6"/>
      <c r="AE382" s="48"/>
    </row>
    <row r="383" spans="1:32">
      <c r="T383" s="6"/>
      <c r="U383" s="48"/>
      <c r="V383" s="6"/>
      <c r="W383" s="48"/>
      <c r="X383" s="6"/>
      <c r="Y383" s="48"/>
      <c r="Z383" s="6"/>
      <c r="AA383" s="48"/>
      <c r="AB383" s="6"/>
      <c r="AC383" s="48"/>
      <c r="AD383" s="6"/>
      <c r="AE383" s="48"/>
    </row>
    <row r="384" spans="1:32">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row r="468" spans="20:31">
      <c r="T468" s="6"/>
      <c r="U468" s="48"/>
      <c r="V468" s="6"/>
      <c r="W468" s="48"/>
      <c r="X468" s="6"/>
      <c r="Y468" s="48"/>
      <c r="Z468" s="6"/>
      <c r="AA468" s="48"/>
      <c r="AB468" s="6"/>
      <c r="AC468" s="48"/>
      <c r="AD468" s="6"/>
      <c r="AE468" s="48"/>
    </row>
    <row r="469" spans="20:31">
      <c r="T469" s="6"/>
      <c r="U469" s="48"/>
      <c r="V469" s="6"/>
      <c r="W469" s="48"/>
      <c r="X469" s="6"/>
      <c r="Y469" s="48"/>
      <c r="Z469" s="6"/>
      <c r="AA469" s="48"/>
      <c r="AB469" s="6"/>
      <c r="AC469" s="48"/>
      <c r="AD469" s="6"/>
      <c r="AE469" s="48"/>
    </row>
    <row r="470" spans="20:31">
      <c r="T470" s="6"/>
      <c r="U470" s="48"/>
      <c r="V470" s="6"/>
      <c r="W470" s="48"/>
      <c r="X470" s="6"/>
      <c r="Y470" s="48"/>
      <c r="Z470" s="6"/>
      <c r="AA470" s="48"/>
      <c r="AB470" s="6"/>
      <c r="AC470" s="48"/>
      <c r="AD470" s="6"/>
      <c r="AE470" s="48"/>
    </row>
    <row r="471" spans="20:31">
      <c r="T471" s="6"/>
      <c r="U471" s="48"/>
      <c r="V471" s="6"/>
      <c r="W471" s="48"/>
      <c r="X471" s="6"/>
      <c r="Y471" s="48"/>
      <c r="Z471" s="6"/>
      <c r="AA471" s="48"/>
      <c r="AB471" s="6"/>
      <c r="AC471" s="48"/>
      <c r="AD471" s="6"/>
      <c r="AE471" s="48"/>
    </row>
    <row r="472" spans="20:31">
      <c r="T472" s="6"/>
      <c r="U472" s="48"/>
      <c r="V472" s="6"/>
      <c r="W472" s="48"/>
      <c r="X472" s="6"/>
      <c r="Y472" s="48"/>
      <c r="Z472" s="6"/>
      <c r="AA472" s="48"/>
      <c r="AB472" s="6"/>
      <c r="AC472" s="48"/>
      <c r="AD472" s="6"/>
      <c r="AE472" s="48"/>
    </row>
    <row r="473" spans="20:31">
      <c r="T473" s="6"/>
      <c r="U473" s="48"/>
      <c r="V473" s="6"/>
      <c r="W473" s="48"/>
      <c r="X473" s="6"/>
      <c r="Y473" s="48"/>
      <c r="Z473" s="6"/>
      <c r="AA473" s="48"/>
      <c r="AB473" s="6"/>
      <c r="AC473" s="48"/>
      <c r="AD473" s="6"/>
      <c r="AE473" s="48"/>
    </row>
    <row r="474" spans="20:31">
      <c r="T474" s="6"/>
      <c r="U474" s="48"/>
      <c r="V474" s="6"/>
      <c r="W474" s="48"/>
      <c r="X474" s="6"/>
      <c r="Y474" s="48"/>
      <c r="Z474" s="6"/>
      <c r="AA474" s="48"/>
      <c r="AB474" s="6"/>
      <c r="AC474" s="48"/>
      <c r="AD474" s="6"/>
      <c r="AE474" s="48"/>
    </row>
    <row r="475" spans="20:31">
      <c r="T475" s="6"/>
      <c r="U475" s="48"/>
      <c r="V475" s="6"/>
      <c r="W475" s="48"/>
      <c r="X475" s="6"/>
      <c r="Y475" s="48"/>
      <c r="Z475" s="6"/>
      <c r="AA475" s="48"/>
      <c r="AB475" s="6"/>
      <c r="AC475" s="48"/>
      <c r="AD475" s="6"/>
      <c r="AE475" s="48"/>
    </row>
    <row r="476" spans="20:31">
      <c r="T476" s="6"/>
      <c r="U476" s="48"/>
      <c r="V476" s="6"/>
      <c r="W476" s="48"/>
      <c r="X476" s="6"/>
      <c r="Y476" s="48"/>
      <c r="Z476" s="6"/>
      <c r="AA476" s="48"/>
      <c r="AB476" s="6"/>
      <c r="AC476" s="48"/>
      <c r="AD476" s="6"/>
      <c r="AE476" s="48"/>
    </row>
    <row r="477" spans="20:31">
      <c r="T477" s="6"/>
      <c r="U477" s="48"/>
      <c r="V477" s="6"/>
      <c r="W477" s="48"/>
      <c r="X477" s="6"/>
      <c r="Y477" s="48"/>
      <c r="Z477" s="6"/>
      <c r="AA477" s="48"/>
      <c r="AB477" s="6"/>
      <c r="AC477" s="48"/>
      <c r="AD477" s="6"/>
      <c r="AE477" s="48"/>
    </row>
    <row r="478" spans="20:31">
      <c r="T478" s="6"/>
      <c r="U478" s="48"/>
      <c r="V478" s="6"/>
      <c r="W478" s="48"/>
      <c r="X478" s="6"/>
      <c r="Y478" s="48"/>
      <c r="Z478" s="6"/>
      <c r="AA478" s="48"/>
      <c r="AB478" s="6"/>
      <c r="AC478" s="48"/>
      <c r="AD478" s="6"/>
      <c r="AE478" s="48"/>
    </row>
    <row r="479" spans="20:31">
      <c r="T479" s="6"/>
      <c r="U479" s="48"/>
      <c r="V479" s="6"/>
      <c r="W479" s="48"/>
      <c r="X479" s="6"/>
      <c r="Y479" s="48"/>
      <c r="Z479" s="6"/>
      <c r="AA479" s="48"/>
      <c r="AB479" s="6"/>
      <c r="AC479" s="48"/>
      <c r="AD479" s="6"/>
      <c r="AE479" s="48"/>
    </row>
    <row r="480" spans="20:31">
      <c r="T480" s="6"/>
      <c r="U480" s="48"/>
      <c r="V480" s="6"/>
      <c r="W480" s="48"/>
      <c r="X480" s="6"/>
      <c r="Y480" s="48"/>
      <c r="Z480" s="6"/>
      <c r="AA480" s="48"/>
      <c r="AB480" s="6"/>
      <c r="AC480" s="48"/>
      <c r="AD480" s="6"/>
      <c r="AE480" s="48"/>
    </row>
    <row r="481" spans="20:31">
      <c r="T481" s="6"/>
      <c r="U481" s="48"/>
      <c r="V481" s="6"/>
      <c r="W481" s="48"/>
      <c r="X481" s="6"/>
      <c r="Y481" s="48"/>
      <c r="Z481" s="6"/>
      <c r="AA481" s="48"/>
      <c r="AB481" s="6"/>
      <c r="AC481" s="48"/>
      <c r="AD481" s="6"/>
      <c r="AE481" s="48"/>
    </row>
    <row r="482" spans="20:31">
      <c r="T482" s="6"/>
      <c r="U482" s="48"/>
      <c r="V482" s="6"/>
      <c r="W482" s="48"/>
      <c r="X482" s="6"/>
      <c r="Y482" s="48"/>
      <c r="Z482" s="6"/>
      <c r="AA482" s="48"/>
      <c r="AB482" s="6"/>
      <c r="AC482" s="48"/>
      <c r="AD482" s="6"/>
      <c r="AE482" s="48"/>
    </row>
    <row r="483" spans="20:31">
      <c r="T483" s="6"/>
      <c r="U483" s="48"/>
      <c r="V483" s="6"/>
      <c r="W483" s="48"/>
      <c r="X483" s="6"/>
      <c r="Y483" s="48"/>
      <c r="Z483" s="6"/>
      <c r="AA483" s="48"/>
      <c r="AB483" s="6"/>
      <c r="AC483" s="48"/>
      <c r="AD483" s="6"/>
      <c r="AE483" s="48"/>
    </row>
    <row r="484" spans="20:31">
      <c r="T484" s="6"/>
      <c r="U484" s="48"/>
      <c r="V484" s="6"/>
      <c r="W484" s="48"/>
      <c r="X484" s="6"/>
      <c r="Y484" s="48"/>
      <c r="Z484" s="6"/>
      <c r="AA484" s="48"/>
      <c r="AB484" s="6"/>
      <c r="AC484" s="48"/>
      <c r="AD484" s="6"/>
      <c r="AE484" s="48"/>
    </row>
    <row r="485" spans="20:31">
      <c r="T485" s="6"/>
      <c r="U485" s="48"/>
      <c r="V485" s="6"/>
      <c r="W485" s="48"/>
      <c r="X485" s="6"/>
      <c r="Y485" s="48"/>
      <c r="Z485" s="6"/>
      <c r="AA485" s="48"/>
      <c r="AB485" s="6"/>
      <c r="AC485" s="48"/>
      <c r="AD485" s="6"/>
      <c r="AE485" s="48"/>
    </row>
    <row r="486" spans="20:31">
      <c r="T486" s="6"/>
      <c r="U486" s="48"/>
      <c r="V486" s="6"/>
      <c r="W486" s="48"/>
      <c r="X486" s="6"/>
      <c r="Y486" s="48"/>
      <c r="Z486" s="6"/>
      <c r="AA486" s="48"/>
      <c r="AB486" s="6"/>
      <c r="AC486" s="48"/>
      <c r="AD486" s="6"/>
      <c r="AE486" s="48"/>
    </row>
    <row r="487" spans="20:31">
      <c r="T487" s="6"/>
      <c r="U487" s="48"/>
      <c r="V487" s="6"/>
      <c r="W487" s="48"/>
      <c r="X487" s="6"/>
      <c r="Y487" s="48"/>
      <c r="Z487" s="6"/>
      <c r="AA487" s="48"/>
      <c r="AB487" s="6"/>
      <c r="AC487" s="48"/>
      <c r="AD487" s="6"/>
      <c r="AE487" s="48"/>
    </row>
  </sheetData>
  <autoFilter ref="A42:AC380" xr:uid="{C1E94A51-32C3-4CB5-9609-94FFFDFB1FDA}">
    <filterColumn colId="2">
      <filters>
        <filter val="Starters &amp; Sides"/>
      </filters>
    </filterColumn>
  </autoFilter>
  <mergeCells count="19">
    <mergeCell ref="X41:Y41"/>
    <mergeCell ref="B23:C23"/>
    <mergeCell ref="B27:C27"/>
    <mergeCell ref="V41:W41"/>
    <mergeCell ref="B7:C7"/>
    <mergeCell ref="T41:U41"/>
    <mergeCell ref="B1:D1"/>
    <mergeCell ref="B15:C15"/>
    <mergeCell ref="B19:C19"/>
    <mergeCell ref="D11:Q11"/>
    <mergeCell ref="D8:Q8"/>
    <mergeCell ref="D9:Q9"/>
    <mergeCell ref="D10:Q10"/>
    <mergeCell ref="D12:Q12"/>
    <mergeCell ref="B8:C8"/>
    <mergeCell ref="B9:C9"/>
    <mergeCell ref="B10:C10"/>
    <mergeCell ref="B11:C11"/>
    <mergeCell ref="B12:C12"/>
  </mergeCells>
  <conditionalFormatting sqref="R34:S39">
    <cfRule type="cellIs" dxfId="1477" priority="32" operator="between">
      <formula>0.01</formula>
      <formula>0.04</formula>
    </cfRule>
    <cfRule type="cellIs" dxfId="1476" priority="27" operator="between">
      <formula>0</formula>
      <formula>0.01</formula>
    </cfRule>
    <cfRule type="cellIs" dxfId="1475" priority="28" operator="between">
      <formula>0.01</formula>
      <formula>0.04</formula>
    </cfRule>
    <cfRule type="cellIs" dxfId="1474" priority="29" operator="between">
      <formula>0</formula>
      <formula>0.01</formula>
    </cfRule>
    <cfRule type="cellIs" dxfId="1473" priority="30" operator="between">
      <formula>0.01</formula>
      <formula>0.04</formula>
    </cfRule>
    <cfRule type="cellIs" dxfId="1472" priority="31" operator="between">
      <formula>0</formula>
      <formula>0.01</formula>
    </cfRule>
    <cfRule type="cellIs" dxfId="1471" priority="33" operator="between">
      <formula>0</formula>
      <formula>0.01</formula>
    </cfRule>
    <cfRule type="cellIs" dxfId="1470" priority="34" operator="between">
      <formula>0.01</formula>
      <formula>0.04</formula>
    </cfRule>
  </conditionalFormatting>
  <conditionalFormatting sqref="R34:T39">
    <cfRule type="containsText" dxfId="1469" priority="24" operator="containsText" text="N/A">
      <formula>NOT(ISERROR(SEARCH("N/A",R34)))</formula>
    </cfRule>
    <cfRule type="cellIs" dxfId="1468" priority="25" operator="greaterThan">
      <formula>0.04</formula>
    </cfRule>
    <cfRule type="cellIs" dxfId="1467" priority="26" operator="lessThan">
      <formula>0</formula>
    </cfRule>
    <cfRule type="cellIs" dxfId="1466" priority="35" operator="between">
      <formula>0</formula>
      <formula>0.01</formula>
    </cfRule>
    <cfRule type="cellIs" dxfId="1465"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1464" priority="20" operator="between">
      <formula>0</formula>
      <formula>0.01</formula>
    </cfRule>
    <cfRule type="cellIs" dxfId="1463" priority="21" operator="between">
      <formula>0.01</formula>
      <formula>0.04</formula>
    </cfRule>
    <cfRule type="cellIs" dxfId="1462" priority="22" operator="between">
      <formula>0</formula>
      <formula>0.01</formula>
    </cfRule>
    <cfRule type="cellIs" dxfId="1461" priority="23" operator="between">
      <formula>0.01</formula>
      <formula>0.04</formula>
    </cfRule>
    <cfRule type="cellIs" dxfId="1460" priority="16" operator="between">
      <formula>0</formula>
      <formula>0.01</formula>
    </cfRule>
    <cfRule type="cellIs" dxfId="1459" priority="17" operator="between">
      <formula>0.01</formula>
      <formula>0.04</formula>
    </cfRule>
    <cfRule type="cellIs" dxfId="1458" priority="18" operator="between">
      <formula>0</formula>
      <formula>0.01</formula>
    </cfRule>
    <cfRule type="cellIs" dxfId="1457" priority="19" operator="between">
      <formula>0.01</formula>
      <formula>0.04</formula>
    </cfRule>
  </conditionalFormatting>
  <conditionalFormatting sqref="U43:U380">
    <cfRule type="cellIs" dxfId="1456" priority="5" operator="greaterThan">
      <formula>0.04</formula>
    </cfRule>
    <cfRule type="cellIs" dxfId="1455" priority="6" operator="lessThan">
      <formula>0</formula>
    </cfRule>
    <cfRule type="cellIs" dxfId="1454" priority="7" operator="between">
      <formula>0</formula>
      <formula>0.01</formula>
    </cfRule>
    <cfRule type="cellIs" dxfId="1453" priority="9" operator="between">
      <formula>0</formula>
      <formula>0.01</formula>
    </cfRule>
    <cfRule type="cellIs" dxfId="1452" priority="10" operator="between">
      <formula>0.01</formula>
      <formula>0.04</formula>
    </cfRule>
    <cfRule type="cellIs" dxfId="1451" priority="11" operator="between">
      <formula>0</formula>
      <formula>0.01</formula>
    </cfRule>
    <cfRule type="cellIs" dxfId="1450" priority="12" operator="between">
      <formula>0.01</formula>
      <formula>0.04</formula>
    </cfRule>
    <cfRule type="cellIs" dxfId="1449" priority="13" operator="between">
      <formula>0</formula>
      <formula>0.01</formula>
    </cfRule>
    <cfRule type="cellIs" dxfId="1448" priority="14" operator="between">
      <formula>0.01</formula>
      <formula>0.04</formula>
    </cfRule>
    <cfRule type="cellIs" dxfId="1447" priority="8" operator="between">
      <formula>0.01</formula>
      <formula>0.04</formula>
    </cfRule>
    <cfRule type="containsText" dxfId="1446" priority="2" operator="containsText" text="N/A">
      <formula>NOT(ISERROR(SEARCH("N/A",U43)))</formula>
    </cfRule>
    <cfRule type="cellIs" dxfId="1445" priority="3" operator="between">
      <formula>0</formula>
      <formula>0.01</formula>
    </cfRule>
    <cfRule type="cellIs" dxfId="1444" priority="4"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380">
    <cfRule type="containsText" dxfId="1443" priority="68" operator="containsText" text="N/A">
      <formula>NOT(ISERROR(SEARCH("N/A",W43)))</formula>
    </cfRule>
    <cfRule type="cellIs" dxfId="1442" priority="69" operator="between">
      <formula>0</formula>
      <formula>0.01</formula>
    </cfRule>
    <cfRule type="cellIs" dxfId="1441" priority="70" operator="between">
      <formula>0.01</formula>
      <formula>0.04</formula>
    </cfRule>
    <cfRule type="cellIs" dxfId="1440" priority="71" operator="greaterThan">
      <formula>0.04</formula>
    </cfRule>
    <cfRule type="cellIs" dxfId="1439" priority="72" operator="lessThan">
      <formula>0</formula>
    </cfRule>
    <cfRule type="cellIs" dxfId="1438" priority="73" operator="between">
      <formula>0</formula>
      <formula>0.01</formula>
    </cfRule>
    <cfRule type="cellIs" dxfId="1437" priority="74" operator="between">
      <formula>0.01</formula>
      <formula>0.04</formula>
    </cfRule>
    <cfRule type="cellIs" dxfId="1436" priority="75" operator="between">
      <formula>0</formula>
      <formula>0.01</formula>
    </cfRule>
    <cfRule type="cellIs" dxfId="1435" priority="76" operator="between">
      <formula>0.01</formula>
      <formula>0.04</formula>
    </cfRule>
    <cfRule type="cellIs" dxfId="1434" priority="77" operator="between">
      <formula>0</formula>
      <formula>0.01</formula>
    </cfRule>
    <cfRule type="cellIs" dxfId="1433" priority="78" operator="between">
      <formula>0.01</formula>
      <formula>0.04</formula>
    </cfRule>
    <cfRule type="cellIs" dxfId="1432" priority="79" operator="between">
      <formula>0</formula>
      <formula>0.01</formula>
    </cfRule>
    <cfRule type="cellIs" dxfId="1431" priority="80" operator="between">
      <formula>0.01</formula>
      <formula>0.04</formula>
    </cfRule>
  </conditionalFormatting>
  <conditionalFormatting sqref="Y43:Y380 AA43:AA380 AC43:AC380 AE43:AE380">
    <cfRule type="containsText" dxfId="1430" priority="94" operator="containsText" text="N/A">
      <formula>NOT(ISERROR(SEARCH("N/A",Y43)))</formula>
    </cfRule>
    <cfRule type="cellIs" dxfId="1429" priority="95" operator="between">
      <formula>0</formula>
      <formula>0.01</formula>
    </cfRule>
    <cfRule type="cellIs" dxfId="1428" priority="96" operator="between">
      <formula>0.01</formula>
      <formula>0.04</formula>
    </cfRule>
    <cfRule type="cellIs" dxfId="1427" priority="97" operator="greaterThan">
      <formula>0.04</formula>
    </cfRule>
    <cfRule type="cellIs" dxfId="1426" priority="98" operator="lessThan">
      <formula>0</formula>
    </cfRule>
    <cfRule type="cellIs" dxfId="1425" priority="99" operator="between">
      <formula>0</formula>
      <formula>0.01</formula>
    </cfRule>
    <cfRule type="cellIs" dxfId="1424" priority="100" operator="between">
      <formula>0.01</formula>
      <formula>0.04</formula>
    </cfRule>
    <cfRule type="cellIs" dxfId="1423" priority="101" operator="between">
      <formula>0</formula>
      <formula>0.01</formula>
    </cfRule>
    <cfRule type="cellIs" dxfId="1422" priority="102" operator="between">
      <formula>0.01</formula>
      <formula>0.04</formula>
    </cfRule>
    <cfRule type="cellIs" dxfId="1421" priority="103" operator="between">
      <formula>0</formula>
      <formula>0.01</formula>
    </cfRule>
    <cfRule type="cellIs" dxfId="1420" priority="104" operator="between">
      <formula>0.01</formula>
      <formula>0.04</formula>
    </cfRule>
    <cfRule type="cellIs" dxfId="1419" priority="105" operator="between">
      <formula>0</formula>
      <formula>0.01</formula>
    </cfRule>
    <cfRule type="cellIs" dxfId="1418" priority="106" operator="between">
      <formula>0.01</formula>
      <formula>0.04</formula>
    </cfRule>
  </conditionalFormatting>
  <dataValidations count="1">
    <dataValidation type="list" allowBlank="1" showInputMessage="1" showErrorMessage="1" sqref="D14" xr:uid="{ABF5D65F-1E46-4C26-B8BD-F70CA8937B20}">
      <formula1>$W$2:$W$3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0ED3-1181-42F5-9B29-2F49E020ED75}">
  <sheetPr filterMode="1"/>
  <dimension ref="A1:AG498"/>
  <sheetViews>
    <sheetView zoomScale="50" zoomScaleNormal="50" workbookViewId="0">
      <selection activeCell="T27" sqref="T27"/>
    </sheetView>
  </sheetViews>
  <sheetFormatPr defaultRowHeight="14.5"/>
  <cols>
    <col min="1" max="1" width="6" bestFit="1" customWidth="1"/>
    <col min="2" max="2" width="10.81640625" customWidth="1"/>
    <col min="3" max="3" width="64.7265625" customWidth="1"/>
    <col min="4" max="4" width="64.54296875" customWidth="1"/>
    <col min="5" max="12" width="11.54296875" customWidth="1"/>
    <col min="13" max="13" width="7.453125" customWidth="1"/>
    <col min="14" max="15" width="9" customWidth="1"/>
    <col min="16" max="16" width="19.816406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24" bestFit="1" customWidth="1"/>
    <col min="28" max="28" width="10.54296875" customWidth="1"/>
    <col min="29" max="29" width="24" bestFit="1" customWidth="1"/>
    <col min="30" max="30" width="10.54296875" customWidth="1"/>
    <col min="31" max="31" width="24" bestFit="1" customWidth="1"/>
  </cols>
  <sheetData>
    <row r="1" spans="2:31" ht="21">
      <c r="B1" s="413" t="s">
        <v>613</v>
      </c>
      <c r="C1" s="413"/>
      <c r="D1" s="413"/>
    </row>
    <row r="2" spans="2:31">
      <c r="U2" s="141" t="s">
        <v>35</v>
      </c>
      <c r="AE2" s="2"/>
    </row>
    <row r="3" spans="2:31" ht="18.5">
      <c r="B3" s="1" t="s">
        <v>42</v>
      </c>
      <c r="C3" s="1"/>
      <c r="U3" s="141" t="s">
        <v>43</v>
      </c>
    </row>
    <row r="4" spans="2:31" ht="18.5">
      <c r="B4" s="1"/>
      <c r="C4" s="1"/>
    </row>
    <row r="5" spans="2:31" ht="18.5">
      <c r="B5" s="1" t="s">
        <v>44</v>
      </c>
      <c r="C5" s="1"/>
      <c r="D5" s="2" t="s">
        <v>614</v>
      </c>
    </row>
    <row r="6" spans="2:31" ht="18.5">
      <c r="B6" s="1"/>
      <c r="C6" s="1"/>
    </row>
    <row r="7" spans="2:31" ht="18.5">
      <c r="B7" s="411" t="s">
        <v>46</v>
      </c>
      <c r="C7" s="412"/>
      <c r="D7" s="94"/>
      <c r="E7" s="94"/>
      <c r="F7" s="94"/>
      <c r="G7" s="94"/>
      <c r="H7" s="94"/>
      <c r="I7" s="94"/>
      <c r="J7" s="94"/>
      <c r="K7" s="94"/>
      <c r="L7" s="94"/>
      <c r="M7" s="94"/>
      <c r="N7" s="94"/>
      <c r="O7" s="94"/>
      <c r="P7" s="89"/>
      <c r="Q7" s="90"/>
    </row>
    <row r="8" spans="2:31" ht="121.5" customHeight="1">
      <c r="B8" s="414" t="s">
        <v>47</v>
      </c>
      <c r="C8" s="415"/>
      <c r="D8" s="350" t="s">
        <v>615</v>
      </c>
      <c r="E8" s="245"/>
      <c r="F8" s="245"/>
      <c r="G8" s="245"/>
      <c r="H8" s="245"/>
      <c r="I8" s="245"/>
      <c r="J8" s="245"/>
      <c r="K8" s="245"/>
      <c r="L8" s="245"/>
      <c r="M8" s="245"/>
      <c r="N8" s="245"/>
      <c r="O8" s="245"/>
      <c r="P8" s="245"/>
      <c r="Q8" s="254"/>
    </row>
    <row r="9" spans="2:31" ht="198" customHeight="1">
      <c r="B9" s="405" t="s">
        <v>49</v>
      </c>
      <c r="C9" s="406"/>
      <c r="D9" s="438" t="s">
        <v>616</v>
      </c>
      <c r="E9" s="426"/>
      <c r="F9" s="426"/>
      <c r="G9" s="426"/>
      <c r="H9" s="426"/>
      <c r="I9" s="426"/>
      <c r="J9" s="426"/>
      <c r="K9" s="426"/>
      <c r="L9" s="426"/>
      <c r="M9" s="426"/>
      <c r="N9" s="426"/>
      <c r="O9" s="426"/>
      <c r="P9" s="426"/>
      <c r="Q9" s="439"/>
    </row>
    <row r="10" spans="2:31" ht="333.5">
      <c r="B10" s="405" t="s">
        <v>51</v>
      </c>
      <c r="C10" s="406"/>
      <c r="D10" s="351" t="s">
        <v>617</v>
      </c>
      <c r="E10" s="47"/>
      <c r="F10" s="47"/>
      <c r="G10" s="47"/>
      <c r="H10" s="47"/>
      <c r="I10" s="47"/>
      <c r="J10" s="47"/>
      <c r="K10" s="47"/>
      <c r="L10" s="47"/>
      <c r="M10" s="47"/>
      <c r="N10" s="47"/>
      <c r="O10" s="47"/>
      <c r="P10" s="47"/>
      <c r="Q10" s="256"/>
    </row>
    <row r="11" spans="2:31" ht="39" customHeight="1">
      <c r="B11" s="405" t="s">
        <v>53</v>
      </c>
      <c r="C11" s="406"/>
      <c r="D11" s="47" t="s">
        <v>618</v>
      </c>
      <c r="E11" s="47"/>
      <c r="F11" s="47"/>
      <c r="G11" s="47"/>
      <c r="H11" s="47"/>
      <c r="I11" s="47"/>
      <c r="J11" s="47"/>
      <c r="K11" s="47"/>
      <c r="L11" s="47"/>
      <c r="M11" s="47"/>
      <c r="N11" s="47"/>
      <c r="O11" s="47"/>
      <c r="P11" s="47"/>
      <c r="Q11" s="256"/>
    </row>
    <row r="12" spans="2:31" ht="87">
      <c r="B12" s="407" t="s">
        <v>55</v>
      </c>
      <c r="C12" s="408"/>
      <c r="D12" s="354" t="s">
        <v>619</v>
      </c>
      <c r="E12" s="250"/>
      <c r="F12" s="250"/>
      <c r="G12" s="250"/>
      <c r="H12" s="250"/>
      <c r="I12" s="250"/>
      <c r="J12" s="250"/>
      <c r="K12" s="250"/>
      <c r="L12" s="250"/>
      <c r="M12" s="250"/>
      <c r="N12" s="250"/>
      <c r="O12" s="250"/>
      <c r="P12" s="250"/>
      <c r="Q12" s="258"/>
    </row>
    <row r="13" spans="2:31">
      <c r="B13" s="112"/>
      <c r="C13" s="112"/>
    </row>
    <row r="14" spans="2:31" s="117" customFormat="1" ht="18.5">
      <c r="B14" s="118" t="s">
        <v>34</v>
      </c>
      <c r="C14" s="119"/>
      <c r="D14" s="269" t="s">
        <v>35</v>
      </c>
      <c r="E14" s="123">
        <v>46113</v>
      </c>
      <c r="F14" s="124" t="s">
        <v>56</v>
      </c>
      <c r="G14" s="127" t="s">
        <v>57</v>
      </c>
    </row>
    <row r="15" spans="2:31">
      <c r="B15" s="409" t="s">
        <v>60</v>
      </c>
      <c r="C15" s="410"/>
      <c r="D15" s="94" t="s">
        <v>620</v>
      </c>
      <c r="E15" s="132"/>
      <c r="F15" s="164"/>
      <c r="G15" s="170"/>
      <c r="H15" s="117"/>
      <c r="I15" s="117"/>
      <c r="J15" s="117"/>
      <c r="K15" s="117"/>
      <c r="L15" s="117"/>
      <c r="M15" s="117"/>
      <c r="N15" s="117"/>
      <c r="O15" s="117"/>
      <c r="P15" s="188"/>
      <c r="Q15" s="117"/>
      <c r="R15" s="117"/>
    </row>
    <row r="16" spans="2:31" ht="18.5">
      <c r="B16" s="137" t="s">
        <v>63</v>
      </c>
      <c r="C16" s="138"/>
      <c r="D16" s="89" t="s">
        <v>64</v>
      </c>
      <c r="E16" s="229">
        <v>8.9499999999999993</v>
      </c>
      <c r="F16" s="166">
        <f>E16/E17-1</f>
        <v>5.2941176470588047E-2</v>
      </c>
      <c r="G16" s="171">
        <f>E16/E18-1</f>
        <v>5.2941176470588047E-2</v>
      </c>
      <c r="H16" s="117"/>
      <c r="I16" s="117"/>
      <c r="J16" s="117"/>
      <c r="K16" s="117"/>
      <c r="L16" s="117"/>
      <c r="M16" s="117"/>
      <c r="N16" s="117"/>
      <c r="O16" s="117"/>
      <c r="P16" s="188"/>
      <c r="Q16" s="117"/>
      <c r="R16" s="117"/>
    </row>
    <row r="17" spans="2:18" ht="18.5">
      <c r="B17" s="102" t="s">
        <v>66</v>
      </c>
      <c r="C17" s="116"/>
      <c r="E17" s="230">
        <v>8.5</v>
      </c>
      <c r="F17" s="167"/>
      <c r="G17" s="172"/>
      <c r="H17" s="117"/>
      <c r="I17" s="117"/>
      <c r="J17" s="117"/>
      <c r="K17" s="117"/>
      <c r="L17" s="117"/>
      <c r="M17" s="117"/>
      <c r="N17" s="117"/>
      <c r="O17" s="117"/>
      <c r="P17" s="188"/>
      <c r="Q17" s="117"/>
      <c r="R17" s="117"/>
    </row>
    <row r="18" spans="2:18" ht="18.5">
      <c r="B18" s="102" t="s">
        <v>57</v>
      </c>
      <c r="C18" s="116"/>
      <c r="D18" t="s">
        <v>621</v>
      </c>
      <c r="E18" s="230">
        <v>8.5</v>
      </c>
      <c r="F18" s="167"/>
      <c r="G18" s="172"/>
      <c r="H18" s="117"/>
      <c r="I18" s="117"/>
      <c r="J18" s="117"/>
      <c r="K18" s="117"/>
      <c r="L18" s="117"/>
      <c r="M18" s="117"/>
      <c r="N18" s="117"/>
      <c r="O18" s="117"/>
      <c r="P18" s="188"/>
      <c r="Q18" s="117"/>
      <c r="R18" s="117"/>
    </row>
    <row r="19" spans="2:18">
      <c r="B19" s="409" t="s">
        <v>70</v>
      </c>
      <c r="C19" s="410"/>
      <c r="D19" s="94" t="s">
        <v>622</v>
      </c>
      <c r="E19" s="132"/>
      <c r="F19" s="164"/>
      <c r="G19" s="170"/>
      <c r="H19" s="117"/>
      <c r="I19" s="117"/>
      <c r="J19" s="117"/>
      <c r="K19" s="117"/>
      <c r="L19" s="117"/>
      <c r="M19" s="117"/>
      <c r="N19" s="117"/>
      <c r="O19" s="117"/>
      <c r="P19" s="188"/>
      <c r="Q19" s="117"/>
      <c r="R19" s="117"/>
    </row>
    <row r="20" spans="2:18" ht="18.5">
      <c r="B20" s="102" t="s">
        <v>63</v>
      </c>
      <c r="C20" s="116"/>
      <c r="D20" s="89" t="s">
        <v>64</v>
      </c>
      <c r="E20" s="230">
        <v>16.5</v>
      </c>
      <c r="F20" s="166">
        <f>E20/E21-1</f>
        <v>6.4516129032258007E-2</v>
      </c>
      <c r="G20" s="171">
        <f>E20/E22-1</f>
        <v>6.4516129032258007E-2</v>
      </c>
      <c r="H20" s="117"/>
      <c r="I20" s="117"/>
      <c r="J20" s="117"/>
      <c r="K20" s="117"/>
      <c r="L20" s="117"/>
      <c r="M20" s="117"/>
      <c r="N20" s="117"/>
      <c r="O20" s="117"/>
      <c r="P20" s="188"/>
      <c r="Q20" s="117"/>
      <c r="R20" s="117"/>
    </row>
    <row r="21" spans="2:18" ht="18.5">
      <c r="B21" s="102" t="s">
        <v>66</v>
      </c>
      <c r="C21" s="116"/>
      <c r="E21" s="230">
        <v>15.5</v>
      </c>
      <c r="F21" s="167"/>
      <c r="G21" s="172"/>
      <c r="H21" s="117"/>
      <c r="I21" s="117"/>
      <c r="J21" s="117"/>
      <c r="K21" s="117"/>
      <c r="L21" s="117"/>
      <c r="M21" s="117"/>
      <c r="N21" s="117"/>
      <c r="O21" s="117"/>
      <c r="P21" s="117"/>
      <c r="Q21" s="117"/>
      <c r="R21" s="117"/>
    </row>
    <row r="22" spans="2:18" ht="18.5">
      <c r="B22" s="102" t="s">
        <v>57</v>
      </c>
      <c r="C22" s="116"/>
      <c r="D22" t="s">
        <v>621</v>
      </c>
      <c r="E22" s="230">
        <v>15.5</v>
      </c>
      <c r="F22" s="167"/>
      <c r="G22" s="172"/>
      <c r="H22" s="117"/>
      <c r="I22" s="117"/>
      <c r="J22" s="117"/>
      <c r="K22" s="117"/>
      <c r="L22" s="117"/>
      <c r="M22" s="117"/>
      <c r="N22" s="117"/>
      <c r="O22" s="117"/>
      <c r="P22" s="117"/>
      <c r="Q22" s="117"/>
      <c r="R22" s="117"/>
    </row>
    <row r="23" spans="2:18">
      <c r="B23" s="409" t="s">
        <v>74</v>
      </c>
      <c r="C23" s="410"/>
      <c r="D23" s="94" t="s">
        <v>623</v>
      </c>
      <c r="E23" s="132"/>
      <c r="F23" s="164"/>
      <c r="G23" s="170"/>
      <c r="H23" s="117"/>
      <c r="I23" s="117"/>
      <c r="J23" s="117"/>
      <c r="K23" s="117"/>
      <c r="L23" s="117"/>
      <c r="M23" s="117"/>
      <c r="N23" s="117"/>
      <c r="O23" s="117"/>
      <c r="P23" s="117"/>
      <c r="Q23" s="117"/>
      <c r="R23" s="117"/>
    </row>
    <row r="24" spans="2:18" ht="18.5">
      <c r="B24" s="102" t="s">
        <v>63</v>
      </c>
      <c r="C24" s="116"/>
      <c r="D24" s="89" t="s">
        <v>64</v>
      </c>
      <c r="E24" s="230">
        <v>8.75</v>
      </c>
      <c r="F24" s="166">
        <f>E24/E25-1</f>
        <v>0</v>
      </c>
      <c r="G24" s="171">
        <f>E24/E26-1</f>
        <v>0</v>
      </c>
      <c r="H24" s="117"/>
      <c r="I24" s="117"/>
      <c r="J24" s="117"/>
      <c r="K24" s="117"/>
      <c r="L24" s="117"/>
      <c r="M24" s="117"/>
      <c r="N24" s="117"/>
      <c r="O24" s="117"/>
      <c r="P24" s="117"/>
      <c r="Q24" s="117"/>
      <c r="R24" s="117"/>
    </row>
    <row r="25" spans="2:18" ht="18.5">
      <c r="B25" s="102" t="s">
        <v>66</v>
      </c>
      <c r="C25" s="116"/>
      <c r="E25" s="230">
        <v>8.75</v>
      </c>
      <c r="F25" s="167"/>
      <c r="G25" s="172"/>
      <c r="H25" s="117"/>
      <c r="I25" s="117"/>
      <c r="J25" s="117"/>
      <c r="K25" s="117"/>
      <c r="L25" s="117"/>
      <c r="M25" s="117"/>
      <c r="N25" s="117"/>
      <c r="O25" s="117"/>
      <c r="P25" s="117"/>
      <c r="Q25" s="117"/>
      <c r="R25" s="117"/>
    </row>
    <row r="26" spans="2:18" ht="18.5">
      <c r="B26" s="102" t="s">
        <v>57</v>
      </c>
      <c r="C26" s="116"/>
      <c r="D26" t="s">
        <v>621</v>
      </c>
      <c r="E26" s="230">
        <v>8.75</v>
      </c>
      <c r="F26" s="167"/>
      <c r="G26" s="172"/>
      <c r="H26" s="117"/>
      <c r="I26" s="117"/>
      <c r="J26" s="117"/>
      <c r="K26" s="117"/>
      <c r="L26" s="117"/>
      <c r="M26" s="117"/>
      <c r="N26" s="117"/>
      <c r="O26" s="117"/>
      <c r="P26" s="117"/>
      <c r="Q26" s="117"/>
      <c r="R26" s="117"/>
    </row>
    <row r="27" spans="2:18">
      <c r="B27" s="409" t="s">
        <v>76</v>
      </c>
      <c r="C27" s="410"/>
      <c r="D27" s="89" t="s">
        <v>624</v>
      </c>
      <c r="E27" s="163"/>
      <c r="F27" s="166"/>
      <c r="G27" s="171"/>
      <c r="H27" s="117"/>
      <c r="I27" s="117"/>
      <c r="J27" s="117"/>
      <c r="K27" s="117"/>
      <c r="L27" s="117"/>
      <c r="M27" s="117"/>
      <c r="N27" s="117"/>
      <c r="O27" s="117"/>
      <c r="P27" s="117"/>
      <c r="Q27" s="117"/>
      <c r="R27" s="117"/>
    </row>
    <row r="28" spans="2:18" ht="18.5">
      <c r="B28" s="102" t="s">
        <v>63</v>
      </c>
      <c r="C28" s="1"/>
      <c r="D28" s="46" t="s">
        <v>64</v>
      </c>
      <c r="E28" s="242">
        <v>5.95</v>
      </c>
      <c r="F28" s="176">
        <f>E28/E29-1</f>
        <v>3.4782608695652195E-2</v>
      </c>
      <c r="G28" s="177">
        <f>E28/E30-1</f>
        <v>3.4782608695652195E-2</v>
      </c>
      <c r="H28" s="117"/>
      <c r="I28" s="117"/>
      <c r="J28" s="117"/>
      <c r="K28" s="117"/>
      <c r="L28" s="117"/>
      <c r="M28" s="117"/>
      <c r="N28" s="117"/>
      <c r="O28" s="117"/>
      <c r="P28" s="117"/>
      <c r="Q28" s="117"/>
      <c r="R28" s="117"/>
    </row>
    <row r="29" spans="2:18" ht="18.5">
      <c r="B29" s="102" t="s">
        <v>66</v>
      </c>
      <c r="C29" s="1"/>
      <c r="D29" s="39"/>
      <c r="E29" s="230">
        <v>5.75</v>
      </c>
      <c r="F29" s="167"/>
      <c r="G29" s="178"/>
      <c r="H29" s="117"/>
      <c r="I29" s="117"/>
      <c r="J29" s="117"/>
      <c r="K29" s="117"/>
      <c r="L29" s="117"/>
      <c r="M29" s="117"/>
      <c r="N29" s="117"/>
      <c r="O29" s="117"/>
      <c r="P29" s="117"/>
      <c r="Q29" s="117"/>
      <c r="R29" s="117"/>
    </row>
    <row r="30" spans="2:18" ht="18.5">
      <c r="B30" s="103" t="s">
        <v>57</v>
      </c>
      <c r="C30" s="175"/>
      <c r="D30" s="41" t="s">
        <v>621</v>
      </c>
      <c r="E30" s="231">
        <v>5.75</v>
      </c>
      <c r="F30" s="179"/>
      <c r="G30" s="180"/>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3"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3">
      <c r="B34" s="102" t="s">
        <v>37</v>
      </c>
      <c r="C34" s="91"/>
      <c r="E34" s="29">
        <f>AVERAGEIFS(E$43:E$499,$B$43:$B$499,$B34,$AD$43:$AD$499,"Yes")</f>
        <v>5.125</v>
      </c>
      <c r="F34" s="29">
        <f>AVERAGEIFS(Q$43:Q$504,$B$43:$B$504,$B34,$AD$43:$AD$504,"Yes")</f>
        <v>7</v>
      </c>
      <c r="G34" s="29">
        <f>AVERAGEIFS(L$43:L$499,$B$43:$B$499,$B34,$AB$43:$AB$499,"Yes")</f>
        <v>6.125</v>
      </c>
      <c r="H34" s="29">
        <f>AVERAGEIFS(Q$43:Q$504,$B$43:$B$504,$B34,$AB$43:$AB$504,"Yes")</f>
        <v>7</v>
      </c>
      <c r="I34" s="29">
        <f>AVERAGEIFS(M$43:M$499,$B$43:$B$499,$B34,$Z$43:$Z$499,"Yes")</f>
        <v>10.8</v>
      </c>
      <c r="J34" s="29">
        <f>AVERAGEIFS(Q$43:Q$504,$B$43:$B$504,$B34,$Z$43:$Z$504,"Yes")</f>
        <v>11.25</v>
      </c>
      <c r="K34" s="29">
        <f>AVERAGEIFS(N$43:N$499,$B$43:$B$499,$B34,$X$43:$X$499,"Yes")</f>
        <v>10.85</v>
      </c>
      <c r="L34" s="29">
        <f>AVERAGEIFS(Q$43:Q$504,$B$43:$B$504,$B34,$X$43:$X$504,"Yes")</f>
        <v>11.25</v>
      </c>
      <c r="M34" s="29">
        <f>AVERAGEIFS(O$43:O$504,$B$43:$B$504,$B34,$V$43:$V$504,"Yes")</f>
        <v>10.33</v>
      </c>
      <c r="N34" s="29">
        <f>AVERAGEIFS(Q$43:Q$504,$B$43:$B$504,$B34,$V$43:$V$504,"Yes")</f>
        <v>10.7</v>
      </c>
      <c r="O34" s="29">
        <f>AVERAGEIFS(P$43:P$504,$B$43:$B$504,$B34,$T$43:$T$504,"Yes")</f>
        <v>9.7416666666666671</v>
      </c>
      <c r="P34" s="29">
        <f>AVERAGEIFS(Q$43:Q$504,$B$43:$B$504,$B34,$T$43:$T$504,"Yes")</f>
        <v>9.7416666666666671</v>
      </c>
      <c r="Q34" s="29">
        <f>AVERAGEIFS(Q$43:Q$504,$B$43:$B$504,$B34)</f>
        <v>9.7416666666666671</v>
      </c>
      <c r="R34" s="334">
        <f>F34/E34-1</f>
        <v>0.36585365853658547</v>
      </c>
      <c r="S34" s="334">
        <f t="shared" ref="S34:S39" si="0">H34/G34-1</f>
        <v>0.14285714285714279</v>
      </c>
      <c r="T34" s="334">
        <f t="shared" ref="T34:T39" si="1">J34/I34-1</f>
        <v>4.1666666666666519E-2</v>
      </c>
      <c r="U34" s="335">
        <f t="shared" ref="U34:U39" si="2">L34/K34-1</f>
        <v>3.6866359447004671E-2</v>
      </c>
      <c r="V34" s="336">
        <f t="shared" ref="V34:V39" si="3">N34/M34-1</f>
        <v>3.5818005808325282E-2</v>
      </c>
      <c r="W34" s="336">
        <f t="shared" ref="W34:W39" si="4">P34/O34-1</f>
        <v>0</v>
      </c>
    </row>
    <row r="35" spans="1:33">
      <c r="B35" s="102" t="s">
        <v>27</v>
      </c>
      <c r="C35" s="91"/>
      <c r="E35" s="29">
        <f>AVERAGEIFS(E$43:E$499,$B$43:$B$499,$B35,$AD$43:$AD$499,"Yes")</f>
        <v>12.799999999999999</v>
      </c>
      <c r="F35" s="29">
        <f t="shared" ref="F35:F38" si="5">AVERAGEIFS(Q$43:Q$504,$B$43:$B$504,$B35,$AD$43:$AD$504,"Yes")</f>
        <v>16.133333333333333</v>
      </c>
      <c r="G35" s="29">
        <f>AVERAGEIFS(L$43:L$499,$B$43:$B$499,$B35,$AB$43:$AB$499,"Yes")</f>
        <v>13.811111111111112</v>
      </c>
      <c r="H35" s="29">
        <f t="shared" ref="H35:H38" si="6">AVERAGEIFS(Q$43:Q$504,$B$43:$B$504,$B35,$AB$43:$AB$504,"Yes")</f>
        <v>14.972222222222221</v>
      </c>
      <c r="I35" s="29">
        <f>AVERAGEIFS(M$43:M$499,$B$43:$B$499,$B35,$Z$43:$Z$499,"Yes")</f>
        <v>14.1</v>
      </c>
      <c r="J35" s="29">
        <f t="shared" ref="J35:J38" si="7">AVERAGEIFS(Q$43:Q$504,$B$43:$B$504,$B35,$Z$43:$Z$504,"Yes")</f>
        <v>15.025</v>
      </c>
      <c r="K35" s="29">
        <f>AVERAGEIFS(N$43:N$499,$B$43:$B$499,$B35,$X$43:$X$499,"Yes")</f>
        <v>14.379999999999999</v>
      </c>
      <c r="L35" s="29">
        <f t="shared" ref="L35:L38" si="8">AVERAGEIFS(Q$43:Q$504,$B$43:$B$504,$B35,$X$43:$X$504,"Yes")</f>
        <v>15.025</v>
      </c>
      <c r="M35" s="29">
        <f t="shared" ref="M35:M38" si="9">AVERAGEIFS(O$43:O$504,$B$43:$B$504,$B35,$V$43:$V$504,"Yes")</f>
        <v>13.765384615384615</v>
      </c>
      <c r="N35" s="29">
        <f t="shared" ref="N35:N38" si="10">AVERAGEIFS(Q$43:Q$504,$B$43:$B$504,$B35,$V$43:$V$504,"Yes")</f>
        <v>14.296153846153846</v>
      </c>
      <c r="O35" s="29">
        <f t="shared" ref="O35:O38" si="11">AVERAGEIFS(P$43:P$504,$B$43:$B$504,$B35,$T$43:$T$504,"Yes")</f>
        <v>15.081578947368419</v>
      </c>
      <c r="P35" s="29">
        <f t="shared" ref="P35:P38" si="12">AVERAGEIFS(Q$43:Q$504,$B$43:$B$504,$B35,$T$43:$T$504,"Yes")</f>
        <v>15.192105263157893</v>
      </c>
      <c r="Q35" s="29">
        <f>AVERAGEIFS(Q$43:Q$504,$B$43:$B$504,$B35)</f>
        <v>16.178260869565214</v>
      </c>
      <c r="R35" s="334">
        <f t="shared" ref="R35:R39" si="13">F35/E35-1</f>
        <v>0.26041666666666674</v>
      </c>
      <c r="S35" s="334">
        <f t="shared" si="0"/>
        <v>8.4070796460176789E-2</v>
      </c>
      <c r="T35" s="334">
        <f t="shared" si="1"/>
        <v>6.560283687943258E-2</v>
      </c>
      <c r="U35" s="335">
        <f t="shared" si="2"/>
        <v>4.4853963838664912E-2</v>
      </c>
      <c r="V35" s="336">
        <f t="shared" si="3"/>
        <v>3.8558256496227905E-2</v>
      </c>
      <c r="W35" s="336">
        <f t="shared" si="4"/>
        <v>7.3285639504450106E-3</v>
      </c>
    </row>
    <row r="36" spans="1:33">
      <c r="B36" s="102" t="s">
        <v>86</v>
      </c>
      <c r="C36" s="91"/>
      <c r="E36" s="29" t="e">
        <f>AVERAGEIFS(E$43:E$499,$B$43:$B$499,$B36,$AD$43:$AD$499,"Yes")</f>
        <v>#DIV/0!</v>
      </c>
      <c r="F36" s="29" t="e">
        <f t="shared" si="5"/>
        <v>#DIV/0!</v>
      </c>
      <c r="G36" s="29" t="e">
        <f>AVERAGEIFS(L$43:L$499,$B$43:$B$499,$B36,$AB$43:$AB$499,"Yes")</f>
        <v>#DIV/0!</v>
      </c>
      <c r="H36" s="29" t="e">
        <f t="shared" si="6"/>
        <v>#DIV/0!</v>
      </c>
      <c r="I36" s="29" t="e">
        <f>AVERAGEIFS(M$43:M$499,$B$43:$B$499,$B36,$Z$43:$Z$499,"Yes")</f>
        <v>#DIV/0!</v>
      </c>
      <c r="J36" s="29" t="e">
        <f t="shared" si="7"/>
        <v>#DIV/0!</v>
      </c>
      <c r="K36" s="29" t="e">
        <f>AVERAGEIFS(N$43:N$499,$B$43:$B$499,$B36,$X$43:$X$499,"Yes")</f>
        <v>#DIV/0!</v>
      </c>
      <c r="L36" s="29" t="e">
        <f t="shared" si="8"/>
        <v>#DIV/0!</v>
      </c>
      <c r="M36" s="29" t="e">
        <f t="shared" si="9"/>
        <v>#DIV/0!</v>
      </c>
      <c r="N36" s="29" t="e">
        <f t="shared" si="10"/>
        <v>#DIV/0!</v>
      </c>
      <c r="O36" s="29">
        <f t="shared" si="11"/>
        <v>3.9194444444444443</v>
      </c>
      <c r="P36" s="29">
        <f t="shared" si="12"/>
        <v>3.9722222222222223</v>
      </c>
      <c r="Q36" s="29">
        <f>AVERAGEIFS(Q$43:Q$504,$B$43:$B$504,$B36)</f>
        <v>3.5956521739130438</v>
      </c>
      <c r="R36" s="334" t="e">
        <f t="shared" si="13"/>
        <v>#DIV/0!</v>
      </c>
      <c r="S36" s="334" t="e">
        <f t="shared" si="0"/>
        <v>#DIV/0!</v>
      </c>
      <c r="T36" s="334" t="e">
        <f t="shared" si="1"/>
        <v>#DIV/0!</v>
      </c>
      <c r="U36" s="335" t="e">
        <f t="shared" si="2"/>
        <v>#DIV/0!</v>
      </c>
      <c r="V36" s="336" t="e">
        <f t="shared" si="3"/>
        <v>#DIV/0!</v>
      </c>
      <c r="W36" s="336">
        <f t="shared" si="4"/>
        <v>1.3465627214741316E-2</v>
      </c>
    </row>
    <row r="37" spans="1:33">
      <c r="B37" s="102" t="s">
        <v>29</v>
      </c>
      <c r="C37" s="91"/>
      <c r="E37" s="29" t="e">
        <f>AVERAGEIFS(E$43:E$499,$B$43:$B$499,$B37,$AD$43:$AD$499,"Yes")</f>
        <v>#DIV/0!</v>
      </c>
      <c r="F37" s="29" t="e">
        <f t="shared" si="5"/>
        <v>#DIV/0!</v>
      </c>
      <c r="G37" s="29" t="e">
        <f>AVERAGEIFS(L$43:L$499,$B$43:$B$499,$B37,$AB$43:$AB$499,"Yes")</f>
        <v>#DIV/0!</v>
      </c>
      <c r="H37" s="29" t="e">
        <f t="shared" si="6"/>
        <v>#DIV/0!</v>
      </c>
      <c r="I37" s="29" t="e">
        <f>AVERAGEIFS(M$43:M$499,$B$43:$B$499,$B37,$Z$43:$Z$499,"Yes")</f>
        <v>#DIV/0!</v>
      </c>
      <c r="J37" s="29" t="e">
        <f t="shared" si="7"/>
        <v>#DIV/0!</v>
      </c>
      <c r="K37" s="29" t="e">
        <f>AVERAGEIFS(N$43:N$499,$B$43:$B$499,$B37,$X$43:$X$499,"Yes")</f>
        <v>#DIV/0!</v>
      </c>
      <c r="L37" s="29" t="e">
        <f t="shared" si="8"/>
        <v>#DIV/0!</v>
      </c>
      <c r="M37" s="29" t="e">
        <f t="shared" si="9"/>
        <v>#DIV/0!</v>
      </c>
      <c r="N37" s="29" t="e">
        <f t="shared" si="10"/>
        <v>#DIV/0!</v>
      </c>
      <c r="O37" s="29">
        <f t="shared" si="11"/>
        <v>6.594444444444445</v>
      </c>
      <c r="P37" s="29">
        <f t="shared" si="12"/>
        <v>6.594444444444445</v>
      </c>
      <c r="Q37" s="29">
        <f>AVERAGEIFS(Q$43:Q$504,$B$43:$B$504,$B37)</f>
        <v>6.594444444444445</v>
      </c>
      <c r="R37" s="334" t="e">
        <f t="shared" si="13"/>
        <v>#DIV/0!</v>
      </c>
      <c r="S37" s="334" t="e">
        <f t="shared" si="0"/>
        <v>#DIV/0!</v>
      </c>
      <c r="T37" s="334" t="e">
        <f t="shared" si="1"/>
        <v>#DIV/0!</v>
      </c>
      <c r="U37" s="335" t="e">
        <f t="shared" si="2"/>
        <v>#DIV/0!</v>
      </c>
      <c r="V37" s="336" t="e">
        <f t="shared" si="3"/>
        <v>#DIV/0!</v>
      </c>
      <c r="W37" s="336">
        <f t="shared" si="4"/>
        <v>0</v>
      </c>
    </row>
    <row r="38" spans="1:33">
      <c r="B38" s="102" t="s">
        <v>28</v>
      </c>
      <c r="C38" s="91"/>
      <c r="E38" s="29">
        <f>AVERAGEIFS(E$43:E$499,$B$43:$B$499,$B38,$AD$43:$AD$499,"Yes")</f>
        <v>2.6</v>
      </c>
      <c r="F38" s="29">
        <f t="shared" si="5"/>
        <v>3.85</v>
      </c>
      <c r="G38" s="29">
        <f>AVERAGEIFS(L$43:L$499,$B$43:$B$499,$B38,$AB$43:$AB$499,"Yes")</f>
        <v>3.7678571428571428</v>
      </c>
      <c r="H38" s="29">
        <f t="shared" si="6"/>
        <v>4.0428571428571427</v>
      </c>
      <c r="I38" s="29">
        <f>AVERAGEIFS(M$43:M$499,$B$43:$B$499,$B38,$Z$43:$Z$499,"Yes")</f>
        <v>3.9166666666666665</v>
      </c>
      <c r="J38" s="29">
        <f t="shared" si="7"/>
        <v>4.05</v>
      </c>
      <c r="K38" s="29">
        <f>AVERAGEIFS(N$43:N$499,$B$43:$B$499,$B38,$X$43:$X$499,"Yes")</f>
        <v>3.9633333333333334</v>
      </c>
      <c r="L38" s="29">
        <f t="shared" si="8"/>
        <v>4.05</v>
      </c>
      <c r="M38" s="29">
        <f t="shared" si="9"/>
        <v>3.9633333333333334</v>
      </c>
      <c r="N38" s="29">
        <f t="shared" si="10"/>
        <v>4.05</v>
      </c>
      <c r="O38" s="29">
        <f t="shared" si="11"/>
        <v>12.817741935483873</v>
      </c>
      <c r="P38" s="29">
        <f t="shared" si="12"/>
        <v>12.81989247311828</v>
      </c>
      <c r="Q38" s="29">
        <f>AVERAGEIFS(Q$43:Q$504,$B$43:$B$504,$B38)</f>
        <v>12.729787234042554</v>
      </c>
      <c r="R38" s="334">
        <f t="shared" si="13"/>
        <v>0.48076923076923084</v>
      </c>
      <c r="S38" s="334">
        <f t="shared" si="0"/>
        <v>7.2985781990521303E-2</v>
      </c>
      <c r="T38" s="334">
        <f t="shared" si="1"/>
        <v>3.4042553191489411E-2</v>
      </c>
      <c r="U38" s="335">
        <f t="shared" si="2"/>
        <v>2.186711522287621E-2</v>
      </c>
      <c r="V38" s="336">
        <f t="shared" si="3"/>
        <v>2.186711522287621E-2</v>
      </c>
      <c r="W38" s="336">
        <f t="shared" si="4"/>
        <v>1.6777819722313403E-4</v>
      </c>
    </row>
    <row r="39" spans="1:33">
      <c r="B39" s="103" t="s">
        <v>26</v>
      </c>
      <c r="C39" s="93"/>
      <c r="D39" s="42"/>
      <c r="E39" s="29">
        <f>AVERAGEIFS(E$43:E$499,$C$43:$C$499,$B39,$AD$43:$AD$499,"Yes")</f>
        <v>5.125</v>
      </c>
      <c r="F39" s="29">
        <f>AVERAGEIFS(Q$43:Q$504,$C$43:$C$504,$B39,$AD$43:$AD$504,"Yes")</f>
        <v>7</v>
      </c>
      <c r="G39" s="29">
        <f>AVERAGEIFS(L$43:L$499,$C$43:$C$499,$B39,$AB$43:$AB$499,"Yes")</f>
        <v>6.125</v>
      </c>
      <c r="H39" s="29">
        <f>AVERAGEIFS(Q$43:Q$504,$C$43:$C$504,$B39,$AB$43:$AB$504,"Yes")</f>
        <v>7</v>
      </c>
      <c r="I39" s="29">
        <f>AVERAGEIFS(M$43:M$499,$C$43:$C$499,$B39,$Z$43:$Z$499,"Yes")</f>
        <v>10.8</v>
      </c>
      <c r="J39" s="29">
        <f>AVERAGEIFS(Q$43:Q$504,$C$43:$C$504,$B39,$Z$43:$Z$504,"Yes")</f>
        <v>11.25</v>
      </c>
      <c r="K39" s="29">
        <f>AVERAGEIFS(N$43:N$499,$C$43:$C$499,$B39,$X$43:$X$499,"Yes")</f>
        <v>10.85</v>
      </c>
      <c r="L39" s="29">
        <f>AVERAGEIFS(Q$43:Q$504,$C$43:$C$504,$B39,$X$43:$X$504,"Yes")</f>
        <v>11.25</v>
      </c>
      <c r="M39" s="29">
        <f>AVERAGEIFS(O$43:O$499,$C$43:$C$499,$B39,$V$43:$V$499,"Yes")</f>
        <v>10.33</v>
      </c>
      <c r="N39" s="29">
        <f>AVERAGEIFS(Q$43:Q$504,$C$43:$C$504,$B39,$V$43:$V$504,"Yes")</f>
        <v>10.7</v>
      </c>
      <c r="O39" s="29">
        <f>AVERAGEIFS(P$43:P$504,$C$43:$C$504,$B39,$T$43:$T$504,"Yes")</f>
        <v>5.375</v>
      </c>
      <c r="P39" s="29">
        <f>AVERAGEIFS(Q$43:Q$504,$C$43:$C$504,$B39,$T$43:$T$504,"Yes")</f>
        <v>5.4145833333333337</v>
      </c>
      <c r="Q39" s="29">
        <f>AVERAGEIFS(Q$43:Q$504,$C$43:$C$504,$B39)</f>
        <v>4.8672413793103457</v>
      </c>
      <c r="R39" s="334">
        <f t="shared" si="13"/>
        <v>0.36585365853658547</v>
      </c>
      <c r="S39" s="334">
        <f t="shared" si="0"/>
        <v>0.14285714285714279</v>
      </c>
      <c r="T39" s="334">
        <f t="shared" si="1"/>
        <v>4.1666666666666519E-2</v>
      </c>
      <c r="U39" s="335">
        <f t="shared" si="2"/>
        <v>3.6866359447004671E-2</v>
      </c>
      <c r="V39" s="336">
        <f t="shared" si="3"/>
        <v>3.5818005808325282E-2</v>
      </c>
      <c r="W39" s="336">
        <f t="shared" si="4"/>
        <v>7.3643410852712865E-3</v>
      </c>
    </row>
    <row r="40" spans="1:33">
      <c r="B40" s="2"/>
      <c r="C40" s="2"/>
      <c r="I40" s="38"/>
      <c r="J40" s="38"/>
    </row>
    <row r="41" spans="1:33" ht="14.5" customHeight="1">
      <c r="T41" s="416" t="s">
        <v>87</v>
      </c>
      <c r="U41" s="416"/>
      <c r="V41" s="416" t="s">
        <v>88</v>
      </c>
      <c r="W41" s="416"/>
      <c r="X41" s="416" t="s">
        <v>83</v>
      </c>
      <c r="Y41" s="416"/>
      <c r="Z41" s="333" t="s">
        <v>82</v>
      </c>
      <c r="AA41" s="333"/>
      <c r="AB41" s="333" t="s">
        <v>81</v>
      </c>
      <c r="AC41" s="333"/>
      <c r="AD41" s="333" t="s">
        <v>80</v>
      </c>
      <c r="AE41" s="333"/>
      <c r="AF41" s="70" t="s">
        <v>89</v>
      </c>
      <c r="AG41" s="31"/>
    </row>
    <row r="42" spans="1:33"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3" ht="14.5" hidden="1" customHeight="1">
      <c r="A43" s="66" t="s">
        <v>9</v>
      </c>
      <c r="B43" s="66" t="s">
        <v>625</v>
      </c>
      <c r="C43" s="66" t="str" cm="1">
        <f t="array" ref="C43">_xlfn.IFNA(_xlfn.IFS(B43="Starter","Starters &amp; Sides",B43="Sides","Starters &amp; Sides"),B43)</f>
        <v>Starters &amp; Sides</v>
      </c>
      <c r="D43" s="219" t="s">
        <v>626</v>
      </c>
      <c r="E43" s="74"/>
      <c r="F43" s="4"/>
      <c r="G43" s="4"/>
      <c r="H43" s="4">
        <v>8.25</v>
      </c>
      <c r="I43" s="4">
        <v>8.5</v>
      </c>
      <c r="J43" s="4">
        <v>8.5</v>
      </c>
      <c r="K43" s="4">
        <v>8.5</v>
      </c>
      <c r="L43" s="4">
        <v>8.9499999999999993</v>
      </c>
      <c r="M43" s="4">
        <v>9.15</v>
      </c>
      <c r="N43" s="4"/>
      <c r="O43" s="4"/>
      <c r="P43" s="15"/>
      <c r="Q43" s="337"/>
      <c r="R43" s="15" t="str">
        <f>IF(COUNTA(Q43)=1,"Yes","No")</f>
        <v>No</v>
      </c>
      <c r="S43" s="15" t="str">
        <f>IF(AND(T43="No",R43="Yes"),"Yes","No")</f>
        <v>No</v>
      </c>
      <c r="T43" s="4" t="str">
        <f t="shared" ref="T43:T71" si="14">IF(COUNTA(P43:Q43)=2,"Yes","No")</f>
        <v>No</v>
      </c>
      <c r="U43" s="4" t="str">
        <f t="shared" ref="U43:U71" si="15">IF(T43="Yes",Q43/P43-1,"N/A")</f>
        <v>N/A</v>
      </c>
      <c r="V43" s="221"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3" ht="14.5" hidden="1" customHeight="1">
      <c r="A44" s="66" t="s">
        <v>9</v>
      </c>
      <c r="B44" s="66" t="s">
        <v>625</v>
      </c>
      <c r="C44" s="66" t="str" cm="1">
        <f t="array" ref="C44">_xlfn.IFNA(_xlfn.IFS(B44="Starter","Starters &amp; Sides",B44="Sides","Starters &amp; Sides"),B44)</f>
        <v>Starters &amp; Sides</v>
      </c>
      <c r="D44" s="84" t="s">
        <v>627</v>
      </c>
      <c r="E44" s="74"/>
      <c r="F44" s="4"/>
      <c r="G44" s="4"/>
      <c r="H44" s="4">
        <v>6.75</v>
      </c>
      <c r="I44" s="4">
        <v>6.75</v>
      </c>
      <c r="J44" s="4">
        <v>6.75</v>
      </c>
      <c r="K44" s="4"/>
      <c r="L44" s="4"/>
      <c r="M44" s="4"/>
      <c r="N44" s="4"/>
      <c r="O44" s="4"/>
      <c r="P44" s="15"/>
      <c r="Q44" s="337"/>
      <c r="R44" s="15" t="str">
        <f t="shared" ref="R44:R71" si="16">IF(COUNTA(P44)=1,"Yes","No")</f>
        <v>No</v>
      </c>
      <c r="S44" s="15" t="str">
        <f t="shared" ref="S44:S71" si="17">IF(AND(V44="No",R44="Yes"),"Yes","No")</f>
        <v>No</v>
      </c>
      <c r="T44" s="4" t="str">
        <f t="shared" si="14"/>
        <v>No</v>
      </c>
      <c r="U44" s="4" t="str">
        <f t="shared" si="15"/>
        <v>N/A</v>
      </c>
      <c r="V44" s="221" t="str">
        <f t="shared" ref="V44:V107" si="18">IF(COUNTA(O44:Q44)=3,"Yes","No")</f>
        <v>No</v>
      </c>
      <c r="W44" s="223" t="str">
        <f t="shared" ref="W44:W107" si="19">IF(V44="Yes",Q44/O44-1,"N/A")</f>
        <v>N/A</v>
      </c>
      <c r="X44" s="221" t="str">
        <f t="shared" ref="X44:X107" si="20">IF(COUNTA(N44:Q44)=4,"Yes","No")</f>
        <v>No</v>
      </c>
      <c r="Y44" s="223" t="str">
        <f t="shared" ref="Y44:Y107" si="21">IF(X44="Yes",Q44/N44-1,"N/A")</f>
        <v>N/A</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3" ht="14.5" hidden="1" customHeight="1">
      <c r="A45" s="66" t="s">
        <v>9</v>
      </c>
      <c r="B45" s="66" t="s">
        <v>625</v>
      </c>
      <c r="C45" s="66" t="str" cm="1">
        <f t="array" ref="C45">_xlfn.IFNA(_xlfn.IFS(B45="Starter","Starters &amp; Sides",B45="Sides","Starters &amp; Sides"),B45)</f>
        <v>Starters &amp; Sides</v>
      </c>
      <c r="D45" s="84" t="s">
        <v>628</v>
      </c>
      <c r="E45" s="74"/>
      <c r="F45" s="4"/>
      <c r="G45" s="4"/>
      <c r="H45" s="4">
        <v>6.5</v>
      </c>
      <c r="I45" s="4"/>
      <c r="J45" s="4"/>
      <c r="K45" s="4"/>
      <c r="L45" s="4"/>
      <c r="M45" s="4"/>
      <c r="N45" s="4"/>
      <c r="O45" s="4"/>
      <c r="P45" s="15"/>
      <c r="Q45" s="337"/>
      <c r="R45" s="15" t="str">
        <f t="shared" si="16"/>
        <v>No</v>
      </c>
      <c r="S45" s="15" t="str">
        <f t="shared" si="17"/>
        <v>No</v>
      </c>
      <c r="T45" s="4" t="str">
        <f t="shared" si="14"/>
        <v>No</v>
      </c>
      <c r="U45" s="4" t="str">
        <f t="shared" si="15"/>
        <v>N/A</v>
      </c>
      <c r="V45" s="221" t="str">
        <f t="shared" si="18"/>
        <v>No</v>
      </c>
      <c r="W45" s="223" t="str">
        <f t="shared" si="19"/>
        <v>N/A</v>
      </c>
      <c r="X45" s="221" t="str">
        <f t="shared" si="20"/>
        <v>No</v>
      </c>
      <c r="Y45" s="223" t="str">
        <f t="shared" si="21"/>
        <v>N/A</v>
      </c>
      <c r="Z45" s="222" t="str">
        <f t="shared" si="22"/>
        <v>No</v>
      </c>
      <c r="AA45" s="68" t="str">
        <f t="shared" si="23"/>
        <v>N/A</v>
      </c>
      <c r="AB45" s="65" t="str">
        <f t="shared" si="24"/>
        <v>No</v>
      </c>
      <c r="AC45" s="68" t="str">
        <f t="shared" si="25"/>
        <v>N/A</v>
      </c>
      <c r="AD45" s="65" t="str">
        <f t="shared" si="26"/>
        <v>No</v>
      </c>
      <c r="AE45" s="68" t="str">
        <f t="shared" si="27"/>
        <v>N/A</v>
      </c>
      <c r="AF45" s="66"/>
    </row>
    <row r="46" spans="1:33" ht="14.5" hidden="1" customHeight="1">
      <c r="A46" s="66" t="s">
        <v>9</v>
      </c>
      <c r="B46" s="66" t="s">
        <v>625</v>
      </c>
      <c r="C46" s="66" t="str" cm="1">
        <f t="array" ref="C46">_xlfn.IFNA(_xlfn.IFS(B46="Starter","Starters &amp; Sides",B46="Sides","Starters &amp; Sides"),B46)</f>
        <v>Starters &amp; Sides</v>
      </c>
      <c r="D46" s="330" t="s">
        <v>629</v>
      </c>
      <c r="E46" s="74"/>
      <c r="F46" s="4"/>
      <c r="G46" s="4"/>
      <c r="H46" s="4">
        <v>10.5</v>
      </c>
      <c r="I46" s="4">
        <v>10.5</v>
      </c>
      <c r="J46" s="4">
        <v>10.5</v>
      </c>
      <c r="K46" s="4">
        <v>10.5</v>
      </c>
      <c r="L46" s="4">
        <v>11.5</v>
      </c>
      <c r="M46" s="4">
        <v>11.95</v>
      </c>
      <c r="N46" s="4">
        <v>12.5</v>
      </c>
      <c r="O46" s="4">
        <v>12.5</v>
      </c>
      <c r="P46" s="15"/>
      <c r="Q46" s="337"/>
      <c r="R46" s="15" t="str">
        <f t="shared" si="16"/>
        <v>No</v>
      </c>
      <c r="S46" s="15" t="str">
        <f t="shared" si="17"/>
        <v>No</v>
      </c>
      <c r="T46" s="4" t="str">
        <f t="shared" si="14"/>
        <v>No</v>
      </c>
      <c r="U46" s="4" t="str">
        <f t="shared" si="15"/>
        <v>N/A</v>
      </c>
      <c r="V46" s="221" t="str">
        <f t="shared" si="18"/>
        <v>No</v>
      </c>
      <c r="W46" s="223" t="str">
        <f t="shared" si="19"/>
        <v>N/A</v>
      </c>
      <c r="X46" s="221" t="str">
        <f t="shared" si="20"/>
        <v>No</v>
      </c>
      <c r="Y46" s="223" t="str">
        <f t="shared" si="21"/>
        <v>N/A</v>
      </c>
      <c r="Z46" s="222" t="str">
        <f t="shared" si="22"/>
        <v>No</v>
      </c>
      <c r="AA46" s="68" t="str">
        <f t="shared" si="23"/>
        <v>N/A</v>
      </c>
      <c r="AB46" s="65" t="str">
        <f t="shared" si="24"/>
        <v>No</v>
      </c>
      <c r="AC46" s="68" t="str">
        <f t="shared" si="25"/>
        <v>N/A</v>
      </c>
      <c r="AD46" s="65" t="str">
        <f t="shared" si="26"/>
        <v>No</v>
      </c>
      <c r="AE46" s="68" t="str">
        <f t="shared" si="27"/>
        <v>N/A</v>
      </c>
      <c r="AF46" s="66"/>
    </row>
    <row r="47" spans="1:33" ht="14.5" hidden="1" customHeight="1">
      <c r="A47" s="66" t="s">
        <v>9</v>
      </c>
      <c r="B47" s="66" t="s">
        <v>625</v>
      </c>
      <c r="C47" s="66" t="str" cm="1">
        <f t="array" ref="C47">_xlfn.IFNA(_xlfn.IFS(B47="Starter","Starters &amp; Sides",B47="Sides","Starters &amp; Sides"),B47)</f>
        <v>Starters &amp; Sides</v>
      </c>
      <c r="D47" s="84" t="s">
        <v>620</v>
      </c>
      <c r="E47" s="74">
        <v>7.25</v>
      </c>
      <c r="F47" s="4">
        <v>7.25</v>
      </c>
      <c r="G47" s="4">
        <v>7.25</v>
      </c>
      <c r="H47" s="4">
        <v>7.25</v>
      </c>
      <c r="I47" s="4">
        <v>7.5</v>
      </c>
      <c r="J47" s="4">
        <v>7.5</v>
      </c>
      <c r="K47" s="4">
        <v>7.5</v>
      </c>
      <c r="L47" s="4">
        <v>7.95</v>
      </c>
      <c r="M47" s="4">
        <v>8.25</v>
      </c>
      <c r="N47" s="4">
        <v>8.5</v>
      </c>
      <c r="O47" s="4">
        <v>8.5</v>
      </c>
      <c r="P47" s="15"/>
      <c r="Q47" s="337"/>
      <c r="R47" s="15" t="str">
        <f t="shared" si="16"/>
        <v>No</v>
      </c>
      <c r="S47" s="15" t="str">
        <f t="shared" si="17"/>
        <v>No</v>
      </c>
      <c r="T47" s="4" t="str">
        <f t="shared" si="14"/>
        <v>No</v>
      </c>
      <c r="U47" s="4" t="str">
        <f t="shared" si="15"/>
        <v>N/A</v>
      </c>
      <c r="V47" s="221" t="str">
        <f t="shared" si="18"/>
        <v>No</v>
      </c>
      <c r="W47" s="223" t="str">
        <f t="shared" si="19"/>
        <v>N/A</v>
      </c>
      <c r="X47" s="221" t="str">
        <f t="shared" si="20"/>
        <v>No</v>
      </c>
      <c r="Y47" s="223" t="str">
        <f t="shared" si="21"/>
        <v>N/A</v>
      </c>
      <c r="Z47" s="222" t="str">
        <f t="shared" si="22"/>
        <v>No</v>
      </c>
      <c r="AA47" s="68" t="str">
        <f t="shared" si="23"/>
        <v>N/A</v>
      </c>
      <c r="AB47" s="65" t="str">
        <f t="shared" si="24"/>
        <v>No</v>
      </c>
      <c r="AC47" s="68" t="str">
        <f t="shared" si="25"/>
        <v>N/A</v>
      </c>
      <c r="AD47" s="65" t="str">
        <f t="shared" si="26"/>
        <v>No</v>
      </c>
      <c r="AE47" s="68" t="str">
        <f t="shared" si="27"/>
        <v>N/A</v>
      </c>
      <c r="AF47" s="66"/>
    </row>
    <row r="48" spans="1:33" ht="14.5" hidden="1" customHeight="1">
      <c r="A48" s="66" t="s">
        <v>9</v>
      </c>
      <c r="B48" s="66" t="s">
        <v>625</v>
      </c>
      <c r="C48" s="66" t="str" cm="1">
        <f t="array" ref="C48">_xlfn.IFNA(_xlfn.IFS(B48="Starter","Starters &amp; Sides",B48="Sides","Starters &amp; Sides"),B48)</f>
        <v>Starters &amp; Sides</v>
      </c>
      <c r="D48" s="84" t="s">
        <v>630</v>
      </c>
      <c r="E48" s="74">
        <v>6.5</v>
      </c>
      <c r="F48" s="4">
        <v>6.75</v>
      </c>
      <c r="G48" s="4">
        <v>6.75</v>
      </c>
      <c r="H48" s="4">
        <v>6.95</v>
      </c>
      <c r="I48" s="4">
        <v>6.95</v>
      </c>
      <c r="J48" s="4">
        <v>6.95</v>
      </c>
      <c r="K48" s="4">
        <v>6.95</v>
      </c>
      <c r="L48" s="4">
        <v>7.5</v>
      </c>
      <c r="M48" s="4">
        <v>7.75</v>
      </c>
      <c r="N48" s="4">
        <v>7.95</v>
      </c>
      <c r="O48" s="4">
        <v>7.95</v>
      </c>
      <c r="P48" s="15"/>
      <c r="Q48" s="337"/>
      <c r="R48" s="15" t="str">
        <f t="shared" si="16"/>
        <v>No</v>
      </c>
      <c r="S48" s="15" t="str">
        <f t="shared" si="17"/>
        <v>No</v>
      </c>
      <c r="T48" s="4" t="str">
        <f t="shared" si="14"/>
        <v>No</v>
      </c>
      <c r="U48" s="4" t="str">
        <f t="shared" si="15"/>
        <v>N/A</v>
      </c>
      <c r="V48" s="221" t="str">
        <f t="shared" si="18"/>
        <v>No</v>
      </c>
      <c r="W48" s="223" t="str">
        <f t="shared" si="19"/>
        <v>N/A</v>
      </c>
      <c r="X48" s="221" t="str">
        <f t="shared" si="20"/>
        <v>No</v>
      </c>
      <c r="Y48" s="223" t="str">
        <f t="shared" si="21"/>
        <v>N/A</v>
      </c>
      <c r="Z48" s="222" t="str">
        <f t="shared" si="22"/>
        <v>No</v>
      </c>
      <c r="AA48" s="68" t="str">
        <f t="shared" si="23"/>
        <v>N/A</v>
      </c>
      <c r="AB48" s="65" t="str">
        <f t="shared" si="24"/>
        <v>No</v>
      </c>
      <c r="AC48" s="68" t="str">
        <f t="shared" si="25"/>
        <v>N/A</v>
      </c>
      <c r="AD48" s="65" t="str">
        <f t="shared" si="26"/>
        <v>No</v>
      </c>
      <c r="AE48" s="68" t="str">
        <f t="shared" si="27"/>
        <v>N/A</v>
      </c>
      <c r="AF48" s="66"/>
    </row>
    <row r="49" spans="1:32" ht="14.5" hidden="1" customHeight="1">
      <c r="A49" s="66" t="s">
        <v>9</v>
      </c>
      <c r="B49" s="66" t="s">
        <v>625</v>
      </c>
      <c r="C49" s="66" t="str" cm="1">
        <f t="array" ref="C49">_xlfn.IFNA(_xlfn.IFS(B49="Starter","Starters &amp; Sides",B49="Sides","Starters &amp; Sides"),B49)</f>
        <v>Starters &amp; Sides</v>
      </c>
      <c r="D49" s="84" t="s">
        <v>631</v>
      </c>
      <c r="E49" s="74">
        <v>6.75</v>
      </c>
      <c r="F49" s="4">
        <v>6.75</v>
      </c>
      <c r="G49" s="4">
        <v>6.75</v>
      </c>
      <c r="H49" s="4">
        <v>6.95</v>
      </c>
      <c r="I49" s="4">
        <v>6.95</v>
      </c>
      <c r="J49" s="4">
        <v>6.95</v>
      </c>
      <c r="K49" s="4">
        <v>6.95</v>
      </c>
      <c r="L49" s="4">
        <v>7.5</v>
      </c>
      <c r="M49" s="4">
        <v>7.75</v>
      </c>
      <c r="N49" s="4">
        <v>7.95</v>
      </c>
      <c r="O49" s="4">
        <v>7.95</v>
      </c>
      <c r="P49" s="15">
        <v>8.5</v>
      </c>
      <c r="Q49" s="337">
        <v>8.5</v>
      </c>
      <c r="R49" s="15" t="str">
        <f t="shared" si="16"/>
        <v>Yes</v>
      </c>
      <c r="S49" s="15" t="str">
        <f t="shared" si="17"/>
        <v>No</v>
      </c>
      <c r="T49" s="4" t="str">
        <f t="shared" si="14"/>
        <v>Yes</v>
      </c>
      <c r="U49" s="4">
        <f t="shared" si="15"/>
        <v>0</v>
      </c>
      <c r="V49" s="221" t="str">
        <f t="shared" si="18"/>
        <v>Yes</v>
      </c>
      <c r="W49" s="223">
        <f t="shared" si="19"/>
        <v>6.9182389937106903E-2</v>
      </c>
      <c r="X49" s="221" t="str">
        <f t="shared" si="20"/>
        <v>Yes</v>
      </c>
      <c r="Y49" s="223">
        <f t="shared" si="21"/>
        <v>6.9182389937106903E-2</v>
      </c>
      <c r="Z49" s="222" t="str">
        <f t="shared" si="22"/>
        <v>Yes</v>
      </c>
      <c r="AA49" s="68">
        <f t="shared" si="23"/>
        <v>9.6774193548387011E-2</v>
      </c>
      <c r="AB49" s="65" t="str">
        <f t="shared" si="24"/>
        <v>Yes</v>
      </c>
      <c r="AC49" s="68">
        <f t="shared" si="25"/>
        <v>0.1333333333333333</v>
      </c>
      <c r="AD49" s="65" t="str">
        <f t="shared" si="26"/>
        <v>Yes</v>
      </c>
      <c r="AE49" s="68">
        <f t="shared" si="27"/>
        <v>0.2592592592592593</v>
      </c>
      <c r="AF49" s="66"/>
    </row>
    <row r="50" spans="1:32" ht="14.5" hidden="1" customHeight="1">
      <c r="A50" s="66" t="s">
        <v>9</v>
      </c>
      <c r="B50" s="66" t="s">
        <v>625</v>
      </c>
      <c r="C50" s="66" t="str" cm="1">
        <f t="array" ref="C50">_xlfn.IFNA(_xlfn.IFS(B50="Starter","Starters &amp; Sides",B50="Sides","Starters &amp; Sides"),B50)</f>
        <v>Starters &amp; Sides</v>
      </c>
      <c r="D50" s="84" t="s">
        <v>632</v>
      </c>
      <c r="E50" s="74"/>
      <c r="F50" s="4"/>
      <c r="G50" s="4"/>
      <c r="H50" s="4"/>
      <c r="I50" s="4"/>
      <c r="J50" s="4"/>
      <c r="K50" s="4"/>
      <c r="L50" s="4"/>
      <c r="M50" s="4"/>
      <c r="N50" s="4"/>
      <c r="O50" s="4">
        <v>8.25</v>
      </c>
      <c r="P50" s="15">
        <v>8.5</v>
      </c>
      <c r="Q50" s="337">
        <v>8.5</v>
      </c>
      <c r="R50" s="15" t="str">
        <f t="shared" si="16"/>
        <v>Yes</v>
      </c>
      <c r="S50" s="15" t="str">
        <f t="shared" si="17"/>
        <v>No</v>
      </c>
      <c r="T50" s="4" t="str">
        <f t="shared" si="14"/>
        <v>Yes</v>
      </c>
      <c r="U50" s="4">
        <f t="shared" si="15"/>
        <v>0</v>
      </c>
      <c r="V50" s="221" t="str">
        <f t="shared" si="18"/>
        <v>Yes</v>
      </c>
      <c r="W50" s="223">
        <f t="shared" si="19"/>
        <v>3.0303030303030276E-2</v>
      </c>
      <c r="X50" s="221" t="str">
        <f t="shared" si="20"/>
        <v>No</v>
      </c>
      <c r="Y50" s="223" t="str">
        <f t="shared" si="21"/>
        <v>N/A</v>
      </c>
      <c r="Z50" s="222" t="str">
        <f t="shared" si="22"/>
        <v>No</v>
      </c>
      <c r="AA50" s="68" t="str">
        <f t="shared" si="23"/>
        <v>N/A</v>
      </c>
      <c r="AB50" s="65" t="str">
        <f t="shared" si="24"/>
        <v>No</v>
      </c>
      <c r="AC50" s="68" t="str">
        <f t="shared" si="25"/>
        <v>N/A</v>
      </c>
      <c r="AD50" s="65" t="str">
        <f t="shared" si="26"/>
        <v>No</v>
      </c>
      <c r="AE50" s="68" t="str">
        <f t="shared" si="27"/>
        <v>N/A</v>
      </c>
      <c r="AF50" s="66"/>
    </row>
    <row r="51" spans="1:32" ht="14.5" hidden="1" customHeight="1">
      <c r="A51" s="66" t="s">
        <v>9</v>
      </c>
      <c r="B51" s="66" t="s">
        <v>625</v>
      </c>
      <c r="C51" s="66" t="str" cm="1">
        <f t="array" ref="C51">_xlfn.IFNA(_xlfn.IFS(B51="Starter","Starters &amp; Sides",B51="Sides","Starters &amp; Sides"),B51)</f>
        <v>Starters &amp; Sides</v>
      </c>
      <c r="D51" s="84" t="s">
        <v>633</v>
      </c>
      <c r="E51" s="74"/>
      <c r="F51" s="4"/>
      <c r="G51" s="4"/>
      <c r="H51" s="4"/>
      <c r="I51" s="4"/>
      <c r="J51" s="4"/>
      <c r="K51" s="4"/>
      <c r="L51" s="4"/>
      <c r="M51" s="4"/>
      <c r="N51" s="4"/>
      <c r="O51" s="4">
        <v>8.75</v>
      </c>
      <c r="P51" s="15"/>
      <c r="Q51" s="337"/>
      <c r="R51" s="15" t="str">
        <f t="shared" si="16"/>
        <v>No</v>
      </c>
      <c r="S51" s="15" t="str">
        <f t="shared" si="17"/>
        <v>No</v>
      </c>
      <c r="T51" s="4" t="str">
        <f t="shared" si="14"/>
        <v>No</v>
      </c>
      <c r="U51" s="4" t="str">
        <f t="shared" si="15"/>
        <v>N/A</v>
      </c>
      <c r="V51" s="221" t="str">
        <f t="shared" si="18"/>
        <v>No</v>
      </c>
      <c r="W51" s="223" t="str">
        <f t="shared" si="19"/>
        <v>N/A</v>
      </c>
      <c r="X51" s="221" t="str">
        <f t="shared" si="20"/>
        <v>No</v>
      </c>
      <c r="Y51" s="223" t="str">
        <f t="shared" si="21"/>
        <v>N/A</v>
      </c>
      <c r="Z51" s="222" t="str">
        <f t="shared" si="22"/>
        <v>No</v>
      </c>
      <c r="AA51" s="68" t="str">
        <f t="shared" si="23"/>
        <v>N/A</v>
      </c>
      <c r="AB51" s="65" t="str">
        <f t="shared" si="24"/>
        <v>No</v>
      </c>
      <c r="AC51" s="68" t="str">
        <f t="shared" si="25"/>
        <v>N/A</v>
      </c>
      <c r="AD51" s="65" t="str">
        <f t="shared" si="26"/>
        <v>No</v>
      </c>
      <c r="AE51" s="68" t="str">
        <f t="shared" si="27"/>
        <v>N/A</v>
      </c>
      <c r="AF51" s="66"/>
    </row>
    <row r="52" spans="1:32" ht="14.5" hidden="1" customHeight="1">
      <c r="A52" s="66" t="s">
        <v>9</v>
      </c>
      <c r="B52" s="66" t="s">
        <v>625</v>
      </c>
      <c r="C52" s="66" t="str" cm="1">
        <f t="array" ref="C52">_xlfn.IFNA(_xlfn.IFS(B52="Starter","Starters &amp; Sides",B52="Sides","Starters &amp; Sides"),B52)</f>
        <v>Starters &amp; Sides</v>
      </c>
      <c r="D52" s="84" t="s">
        <v>634</v>
      </c>
      <c r="E52" s="74"/>
      <c r="F52" s="4"/>
      <c r="G52" s="4"/>
      <c r="H52" s="4"/>
      <c r="I52" s="4">
        <v>13.95</v>
      </c>
      <c r="J52" s="4">
        <v>13.95</v>
      </c>
      <c r="K52" s="4">
        <v>13.95</v>
      </c>
      <c r="L52" s="4">
        <v>13.95</v>
      </c>
      <c r="M52" s="4"/>
      <c r="N52" s="4"/>
      <c r="O52" s="4"/>
      <c r="P52" s="15"/>
      <c r="Q52" s="337"/>
      <c r="R52" s="15" t="str">
        <f t="shared" si="16"/>
        <v>No</v>
      </c>
      <c r="S52" s="15" t="str">
        <f t="shared" si="17"/>
        <v>No</v>
      </c>
      <c r="T52" s="4" t="str">
        <f t="shared" si="14"/>
        <v>No</v>
      </c>
      <c r="U52" s="4" t="str">
        <f t="shared" si="15"/>
        <v>N/A</v>
      </c>
      <c r="V52" s="221" t="str">
        <f t="shared" si="18"/>
        <v>No</v>
      </c>
      <c r="W52" s="223" t="str">
        <f t="shared" si="19"/>
        <v>N/A</v>
      </c>
      <c r="X52" s="221" t="str">
        <f t="shared" si="20"/>
        <v>No</v>
      </c>
      <c r="Y52" s="223" t="str">
        <f t="shared" si="21"/>
        <v>N/A</v>
      </c>
      <c r="Z52" s="222" t="str">
        <f t="shared" si="22"/>
        <v>No</v>
      </c>
      <c r="AA52" s="68" t="str">
        <f t="shared" si="23"/>
        <v>N/A</v>
      </c>
      <c r="AB52" s="65" t="str">
        <f t="shared" si="24"/>
        <v>No</v>
      </c>
      <c r="AC52" s="68" t="str">
        <f t="shared" si="25"/>
        <v>N/A</v>
      </c>
      <c r="AD52" s="65" t="str">
        <f t="shared" si="26"/>
        <v>No</v>
      </c>
      <c r="AE52" s="68" t="str">
        <f t="shared" si="27"/>
        <v>N/A</v>
      </c>
      <c r="AF52" s="66"/>
    </row>
    <row r="53" spans="1:32" ht="14.5" hidden="1" customHeight="1">
      <c r="A53" s="66" t="s">
        <v>9</v>
      </c>
      <c r="B53" s="66" t="s">
        <v>625</v>
      </c>
      <c r="C53" s="66" t="str" cm="1">
        <f t="array" ref="C53">_xlfn.IFNA(_xlfn.IFS(B53="Starter","Starters &amp; Sides",B53="Sides","Starters &amp; Sides"),B53)</f>
        <v>Starters &amp; Sides</v>
      </c>
      <c r="D53" s="84" t="s">
        <v>635</v>
      </c>
      <c r="E53" s="74"/>
      <c r="F53" s="4"/>
      <c r="G53" s="4"/>
      <c r="H53" s="4"/>
      <c r="I53" s="4"/>
      <c r="J53" s="4"/>
      <c r="K53" s="4"/>
      <c r="L53" s="4">
        <v>4.25</v>
      </c>
      <c r="M53" s="4">
        <v>4.25</v>
      </c>
      <c r="N53" s="4">
        <v>4.25</v>
      </c>
      <c r="O53" s="4"/>
      <c r="P53" s="15"/>
      <c r="Q53" s="337"/>
      <c r="R53" s="15" t="str">
        <f t="shared" si="16"/>
        <v>No</v>
      </c>
      <c r="S53" s="15" t="str">
        <f t="shared" si="17"/>
        <v>No</v>
      </c>
      <c r="T53" s="4" t="str">
        <f t="shared" si="14"/>
        <v>No</v>
      </c>
      <c r="U53" s="4" t="str">
        <f t="shared" si="15"/>
        <v>N/A</v>
      </c>
      <c r="V53" s="221" t="str">
        <f t="shared" si="18"/>
        <v>No</v>
      </c>
      <c r="W53" s="223" t="str">
        <f t="shared" si="19"/>
        <v>N/A</v>
      </c>
      <c r="X53" s="221" t="str">
        <f t="shared" si="20"/>
        <v>No</v>
      </c>
      <c r="Y53" s="223" t="str">
        <f t="shared" si="21"/>
        <v>N/A</v>
      </c>
      <c r="Z53" s="222" t="str">
        <f t="shared" si="22"/>
        <v>No</v>
      </c>
      <c r="AA53" s="68" t="str">
        <f t="shared" si="23"/>
        <v>N/A</v>
      </c>
      <c r="AB53" s="65" t="str">
        <f t="shared" si="24"/>
        <v>No</v>
      </c>
      <c r="AC53" s="68" t="str">
        <f t="shared" si="25"/>
        <v>N/A</v>
      </c>
      <c r="AD53" s="65" t="str">
        <f t="shared" si="26"/>
        <v>No</v>
      </c>
      <c r="AE53" s="68" t="str">
        <f t="shared" si="27"/>
        <v>N/A</v>
      </c>
      <c r="AF53" s="66"/>
    </row>
    <row r="54" spans="1:32" ht="14.5" hidden="1" customHeight="1">
      <c r="A54" s="66" t="s">
        <v>9</v>
      </c>
      <c r="B54" s="66" t="s">
        <v>625</v>
      </c>
      <c r="C54" s="66" t="str" cm="1">
        <f t="array" ref="C54">_xlfn.IFNA(_xlfn.IFS(B54="Starter","Starters &amp; Sides",B54="Sides","Starters &amp; Sides"),B54)</f>
        <v>Starters &amp; Sides</v>
      </c>
      <c r="D54" s="84" t="s">
        <v>636</v>
      </c>
      <c r="E54" s="74"/>
      <c r="F54" s="4"/>
      <c r="G54" s="4"/>
      <c r="H54" s="4"/>
      <c r="I54" s="4">
        <v>3.5</v>
      </c>
      <c r="J54" s="4">
        <v>3.75</v>
      </c>
      <c r="K54" s="4">
        <v>4.5</v>
      </c>
      <c r="L54" s="4"/>
      <c r="M54" s="4"/>
      <c r="N54" s="4"/>
      <c r="O54" s="4"/>
      <c r="P54" s="15"/>
      <c r="Q54" s="337"/>
      <c r="R54" s="15" t="str">
        <f t="shared" si="16"/>
        <v>No</v>
      </c>
      <c r="S54" s="15" t="str">
        <f t="shared" si="17"/>
        <v>No</v>
      </c>
      <c r="T54" s="4" t="str">
        <f t="shared" si="14"/>
        <v>No</v>
      </c>
      <c r="U54" s="4" t="str">
        <f t="shared" si="15"/>
        <v>N/A</v>
      </c>
      <c r="V54" s="221" t="str">
        <f t="shared" si="18"/>
        <v>No</v>
      </c>
      <c r="W54" s="223" t="str">
        <f t="shared" si="19"/>
        <v>N/A</v>
      </c>
      <c r="X54" s="221" t="str">
        <f t="shared" si="20"/>
        <v>No</v>
      </c>
      <c r="Y54" s="223" t="str">
        <f t="shared" si="21"/>
        <v>N/A</v>
      </c>
      <c r="Z54" s="222" t="str">
        <f t="shared" si="22"/>
        <v>No</v>
      </c>
      <c r="AA54" s="68" t="str">
        <f t="shared" si="23"/>
        <v>N/A</v>
      </c>
      <c r="AB54" s="65" t="str">
        <f t="shared" si="24"/>
        <v>No</v>
      </c>
      <c r="AC54" s="68" t="str">
        <f t="shared" si="25"/>
        <v>N/A</v>
      </c>
      <c r="AD54" s="65" t="str">
        <f t="shared" si="26"/>
        <v>No</v>
      </c>
      <c r="AE54" s="68" t="str">
        <f t="shared" si="27"/>
        <v>N/A</v>
      </c>
      <c r="AF54" s="66"/>
    </row>
    <row r="55" spans="1:32" ht="14.5" hidden="1" customHeight="1">
      <c r="A55" s="66" t="s">
        <v>9</v>
      </c>
      <c r="B55" s="66" t="s">
        <v>625</v>
      </c>
      <c r="C55" s="66" t="str" cm="1">
        <f t="array" ref="C55">_xlfn.IFNA(_xlfn.IFS(B55="Starter","Starters &amp; Sides",B55="Sides","Starters &amp; Sides"),B55)</f>
        <v>Starters &amp; Sides</v>
      </c>
      <c r="D55" s="84" t="s">
        <v>637</v>
      </c>
      <c r="E55" s="74">
        <v>4.95</v>
      </c>
      <c r="F55" s="4">
        <v>5.5</v>
      </c>
      <c r="G55" s="4">
        <v>5.5</v>
      </c>
      <c r="H55" s="4">
        <v>5.5</v>
      </c>
      <c r="I55" s="4">
        <v>5.5</v>
      </c>
      <c r="J55" s="4">
        <v>5.5</v>
      </c>
      <c r="K55" s="4"/>
      <c r="L55" s="4"/>
      <c r="M55" s="4"/>
      <c r="N55" s="4"/>
      <c r="O55" s="4"/>
      <c r="P55" s="15"/>
      <c r="Q55" s="337"/>
      <c r="R55" s="15" t="str">
        <f t="shared" si="16"/>
        <v>No</v>
      </c>
      <c r="S55" s="15" t="str">
        <f t="shared" si="17"/>
        <v>No</v>
      </c>
      <c r="T55" s="4" t="str">
        <f t="shared" si="14"/>
        <v>No</v>
      </c>
      <c r="U55" s="4" t="str">
        <f t="shared" si="15"/>
        <v>N/A</v>
      </c>
      <c r="V55" s="221" t="str">
        <f t="shared" si="18"/>
        <v>No</v>
      </c>
      <c r="W55" s="223" t="str">
        <f t="shared" si="19"/>
        <v>N/A</v>
      </c>
      <c r="X55" s="221" t="str">
        <f t="shared" si="20"/>
        <v>No</v>
      </c>
      <c r="Y55" s="223" t="str">
        <f t="shared" si="21"/>
        <v>N/A</v>
      </c>
      <c r="Z55" s="222" t="str">
        <f t="shared" si="22"/>
        <v>No</v>
      </c>
      <c r="AA55" s="68" t="str">
        <f t="shared" si="23"/>
        <v>N/A</v>
      </c>
      <c r="AB55" s="65" t="str">
        <f t="shared" si="24"/>
        <v>No</v>
      </c>
      <c r="AC55" s="68" t="str">
        <f t="shared" si="25"/>
        <v>N/A</v>
      </c>
      <c r="AD55" s="65" t="str">
        <f t="shared" si="26"/>
        <v>No</v>
      </c>
      <c r="AE55" s="68" t="str">
        <f t="shared" si="27"/>
        <v>N/A</v>
      </c>
      <c r="AF55" s="66"/>
    </row>
    <row r="56" spans="1:32" ht="14.5" hidden="1" customHeight="1">
      <c r="A56" s="66" t="s">
        <v>9</v>
      </c>
      <c r="B56" s="66" t="s">
        <v>625</v>
      </c>
      <c r="C56" s="66" t="str" cm="1">
        <f t="array" ref="C56">_xlfn.IFNA(_xlfn.IFS(B56="Starter","Starters &amp; Sides",B56="Sides","Starters &amp; Sides"),B56)</f>
        <v>Starters &amp; Sides</v>
      </c>
      <c r="D56" s="84" t="s">
        <v>638</v>
      </c>
      <c r="E56" s="74"/>
      <c r="F56" s="4"/>
      <c r="G56" s="4"/>
      <c r="H56" s="4"/>
      <c r="I56" s="4">
        <v>6.5</v>
      </c>
      <c r="J56" s="4">
        <v>6.5</v>
      </c>
      <c r="K56" s="4"/>
      <c r="L56" s="4"/>
      <c r="M56" s="4"/>
      <c r="N56" s="4"/>
      <c r="O56" s="4"/>
      <c r="P56" s="15"/>
      <c r="Q56" s="337"/>
      <c r="R56" s="15" t="str">
        <f t="shared" si="16"/>
        <v>No</v>
      </c>
      <c r="S56" s="15" t="str">
        <f t="shared" si="17"/>
        <v>No</v>
      </c>
      <c r="T56" s="4" t="str">
        <f t="shared" si="14"/>
        <v>No</v>
      </c>
      <c r="U56" s="4" t="str">
        <f t="shared" si="15"/>
        <v>N/A</v>
      </c>
      <c r="V56" s="221" t="str">
        <f t="shared" si="18"/>
        <v>No</v>
      </c>
      <c r="W56" s="223" t="str">
        <f t="shared" si="19"/>
        <v>N/A</v>
      </c>
      <c r="X56" s="221" t="str">
        <f t="shared" si="20"/>
        <v>No</v>
      </c>
      <c r="Y56" s="223" t="str">
        <f t="shared" si="21"/>
        <v>N/A</v>
      </c>
      <c r="Z56" s="222" t="str">
        <f t="shared" si="22"/>
        <v>No</v>
      </c>
      <c r="AA56" s="68" t="str">
        <f t="shared" si="23"/>
        <v>N/A</v>
      </c>
      <c r="AB56" s="65" t="str">
        <f t="shared" si="24"/>
        <v>No</v>
      </c>
      <c r="AC56" s="68" t="str">
        <f t="shared" si="25"/>
        <v>N/A</v>
      </c>
      <c r="AD56" s="65" t="str">
        <f t="shared" si="26"/>
        <v>No</v>
      </c>
      <c r="AE56" s="68" t="str">
        <f t="shared" si="27"/>
        <v>N/A</v>
      </c>
      <c r="AF56" s="66"/>
    </row>
    <row r="57" spans="1:32" ht="14.5" hidden="1" customHeight="1">
      <c r="A57" s="66" t="s">
        <v>9</v>
      </c>
      <c r="B57" s="66" t="s">
        <v>625</v>
      </c>
      <c r="C57" s="66" t="str" cm="1">
        <f t="array" ref="C57">_xlfn.IFNA(_xlfn.IFS(B57="Starter","Starters &amp; Sides",B57="Sides","Starters &amp; Sides"),B57)</f>
        <v>Starters &amp; Sides</v>
      </c>
      <c r="D57" s="84" t="s">
        <v>639</v>
      </c>
      <c r="E57" s="74"/>
      <c r="F57" s="4"/>
      <c r="G57" s="4"/>
      <c r="H57" s="4"/>
      <c r="I57" s="4"/>
      <c r="J57" s="4"/>
      <c r="K57" s="4"/>
      <c r="L57" s="4">
        <v>4.95</v>
      </c>
      <c r="M57" s="4">
        <v>5.15</v>
      </c>
      <c r="N57" s="4">
        <v>5.25</v>
      </c>
      <c r="O57" s="4"/>
      <c r="P57" s="15"/>
      <c r="Q57" s="337"/>
      <c r="R57" s="15" t="str">
        <f t="shared" si="16"/>
        <v>No</v>
      </c>
      <c r="S57" s="15" t="str">
        <f t="shared" si="17"/>
        <v>No</v>
      </c>
      <c r="T57" s="4" t="str">
        <f t="shared" si="14"/>
        <v>No</v>
      </c>
      <c r="U57" s="4" t="str">
        <f t="shared" si="15"/>
        <v>N/A</v>
      </c>
      <c r="V57" s="221" t="str">
        <f t="shared" si="18"/>
        <v>No</v>
      </c>
      <c r="W57" s="223" t="str">
        <f t="shared" si="19"/>
        <v>N/A</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ht="14.5" hidden="1" customHeight="1">
      <c r="A58" s="66" t="s">
        <v>9</v>
      </c>
      <c r="B58" s="66" t="s">
        <v>625</v>
      </c>
      <c r="C58" s="66" t="str" cm="1">
        <f t="array" ref="C58">_xlfn.IFNA(_xlfn.IFS(B58="Starter","Starters &amp; Sides",B58="Sides","Starters &amp; Sides"),B58)</f>
        <v>Starters &amp; Sides</v>
      </c>
      <c r="D58" s="84" t="s">
        <v>640</v>
      </c>
      <c r="E58" s="74"/>
      <c r="F58" s="4"/>
      <c r="G58" s="4"/>
      <c r="H58" s="4"/>
      <c r="I58" s="4"/>
      <c r="J58" s="4"/>
      <c r="K58" s="4">
        <v>8.5</v>
      </c>
      <c r="L58" s="4">
        <v>8.9499999999999993</v>
      </c>
      <c r="M58" s="4">
        <v>8.9499999999999993</v>
      </c>
      <c r="N58" s="4">
        <v>8.9499999999999993</v>
      </c>
      <c r="O58" s="4">
        <v>8.9499999999999993</v>
      </c>
      <c r="P58" s="15"/>
      <c r="Q58" s="337"/>
      <c r="R58" s="15" t="str">
        <f t="shared" si="16"/>
        <v>No</v>
      </c>
      <c r="S58" s="15" t="str">
        <f t="shared" si="17"/>
        <v>No</v>
      </c>
      <c r="T58" s="4" t="str">
        <f t="shared" si="14"/>
        <v>No</v>
      </c>
      <c r="U58" s="4" t="str">
        <f t="shared" si="15"/>
        <v>N/A</v>
      </c>
      <c r="V58" s="221" t="str">
        <f t="shared" si="18"/>
        <v>No</v>
      </c>
      <c r="W58" s="223" t="str">
        <f t="shared" si="19"/>
        <v>N/A</v>
      </c>
      <c r="X58" s="221" t="str">
        <f t="shared" si="20"/>
        <v>No</v>
      </c>
      <c r="Y58" s="223" t="str">
        <f t="shared" si="21"/>
        <v>N/A</v>
      </c>
      <c r="Z58" s="222" t="str">
        <f t="shared" si="22"/>
        <v>No</v>
      </c>
      <c r="AA58" s="68" t="str">
        <f t="shared" si="23"/>
        <v>N/A</v>
      </c>
      <c r="AB58" s="65" t="str">
        <f t="shared" si="24"/>
        <v>No</v>
      </c>
      <c r="AC58" s="68" t="str">
        <f t="shared" si="25"/>
        <v>N/A</v>
      </c>
      <c r="AD58" s="65" t="str">
        <f t="shared" si="26"/>
        <v>No</v>
      </c>
      <c r="AE58" s="68" t="str">
        <f t="shared" si="27"/>
        <v>N/A</v>
      </c>
      <c r="AF58" s="66"/>
    </row>
    <row r="59" spans="1:32" ht="14.5" hidden="1" customHeight="1">
      <c r="A59" s="66" t="s">
        <v>9</v>
      </c>
      <c r="B59" s="66" t="s">
        <v>625</v>
      </c>
      <c r="C59" s="66" t="str" cm="1">
        <f t="array" ref="C59">_xlfn.IFNA(_xlfn.IFS(B59="Starter","Starters &amp; Sides",B59="Sides","Starters &amp; Sides"),B59)</f>
        <v>Starters &amp; Sides</v>
      </c>
      <c r="D59" s="84" t="s">
        <v>641</v>
      </c>
      <c r="E59" s="74"/>
      <c r="F59" s="4"/>
      <c r="G59" s="4"/>
      <c r="H59" s="4"/>
      <c r="I59" s="4"/>
      <c r="J59" s="4"/>
      <c r="K59" s="4">
        <v>6.75</v>
      </c>
      <c r="L59" s="4">
        <v>6.95</v>
      </c>
      <c r="M59" s="4"/>
      <c r="N59" s="4"/>
      <c r="O59" s="4"/>
      <c r="P59" s="15"/>
      <c r="Q59" s="337"/>
      <c r="R59" s="15" t="str">
        <f t="shared" si="16"/>
        <v>No</v>
      </c>
      <c r="S59" s="15" t="str">
        <f t="shared" si="17"/>
        <v>No</v>
      </c>
      <c r="T59" s="4" t="str">
        <f t="shared" si="14"/>
        <v>No</v>
      </c>
      <c r="U59" s="4" t="str">
        <f t="shared" si="15"/>
        <v>N/A</v>
      </c>
      <c r="V59" s="221"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ht="14.5" hidden="1" customHeight="1">
      <c r="A60" s="66" t="s">
        <v>9</v>
      </c>
      <c r="B60" s="66" t="s">
        <v>625</v>
      </c>
      <c r="C60" s="66" t="str" cm="1">
        <f t="array" ref="C60">_xlfn.IFNA(_xlfn.IFS(B60="Starter","Starters &amp; Sides",B60="Sides","Starters &amp; Sides"),B60)</f>
        <v>Starters &amp; Sides</v>
      </c>
      <c r="D60" s="84" t="s">
        <v>642</v>
      </c>
      <c r="E60" s="74"/>
      <c r="F60" s="4"/>
      <c r="G60" s="4"/>
      <c r="H60" s="4"/>
      <c r="I60" s="4">
        <v>4.25</v>
      </c>
      <c r="J60" s="4">
        <v>4.5</v>
      </c>
      <c r="K60" s="4">
        <v>4.5</v>
      </c>
      <c r="L60" s="4">
        <v>4.95</v>
      </c>
      <c r="M60" s="4"/>
      <c r="N60" s="4"/>
      <c r="O60" s="4"/>
      <c r="P60" s="15"/>
      <c r="Q60" s="337"/>
      <c r="R60" s="15" t="str">
        <f t="shared" si="16"/>
        <v>No</v>
      </c>
      <c r="S60" s="15" t="str">
        <f t="shared" si="17"/>
        <v>No</v>
      </c>
      <c r="T60" s="4" t="str">
        <f t="shared" si="14"/>
        <v>No</v>
      </c>
      <c r="U60" s="4" t="str">
        <f t="shared" si="15"/>
        <v>N/A</v>
      </c>
      <c r="V60" s="221" t="str">
        <f t="shared" si="18"/>
        <v>No</v>
      </c>
      <c r="W60" s="223" t="str">
        <f t="shared" si="19"/>
        <v>N/A</v>
      </c>
      <c r="X60" s="221" t="str">
        <f t="shared" si="20"/>
        <v>No</v>
      </c>
      <c r="Y60" s="223" t="str">
        <f t="shared" si="21"/>
        <v>N/A</v>
      </c>
      <c r="Z60" s="222" t="str">
        <f t="shared" si="22"/>
        <v>No</v>
      </c>
      <c r="AA60" s="68" t="str">
        <f t="shared" si="23"/>
        <v>N/A</v>
      </c>
      <c r="AB60" s="65" t="str">
        <f t="shared" si="24"/>
        <v>No</v>
      </c>
      <c r="AC60" s="68" t="str">
        <f t="shared" si="25"/>
        <v>N/A</v>
      </c>
      <c r="AD60" s="65" t="str">
        <f t="shared" si="26"/>
        <v>No</v>
      </c>
      <c r="AE60" s="68" t="str">
        <f t="shared" si="27"/>
        <v>N/A</v>
      </c>
      <c r="AF60" s="66"/>
    </row>
    <row r="61" spans="1:32" ht="14.5" hidden="1" customHeight="1">
      <c r="A61" s="66" t="s">
        <v>9</v>
      </c>
      <c r="B61" s="66" t="s">
        <v>625</v>
      </c>
      <c r="C61" s="66" t="str" cm="1">
        <f t="array" ref="C61">_xlfn.IFNA(_xlfn.IFS(B61="Starter","Starters &amp; Sides",B61="Sides","Starters &amp; Sides"),B61)</f>
        <v>Starters &amp; Sides</v>
      </c>
      <c r="D61" s="84" t="s">
        <v>643</v>
      </c>
      <c r="E61" s="74"/>
      <c r="F61" s="4"/>
      <c r="G61" s="4"/>
      <c r="H61" s="4">
        <v>7.25</v>
      </c>
      <c r="I61" s="4">
        <v>7.5</v>
      </c>
      <c r="J61" s="4">
        <v>7.5</v>
      </c>
      <c r="K61" s="4">
        <v>7.5</v>
      </c>
      <c r="L61" s="4">
        <v>7.95</v>
      </c>
      <c r="M61" s="4">
        <v>8.25</v>
      </c>
      <c r="N61" s="4">
        <v>8.25</v>
      </c>
      <c r="O61" s="4"/>
      <c r="P61" s="15"/>
      <c r="Q61" s="337"/>
      <c r="R61" s="15" t="str">
        <f t="shared" si="16"/>
        <v>No</v>
      </c>
      <c r="S61" s="15" t="str">
        <f t="shared" si="17"/>
        <v>No</v>
      </c>
      <c r="T61" s="4" t="str">
        <f t="shared" si="14"/>
        <v>No</v>
      </c>
      <c r="U61" s="4" t="str">
        <f t="shared" si="15"/>
        <v>N/A</v>
      </c>
      <c r="V61" s="221" t="str">
        <f t="shared" si="18"/>
        <v>No</v>
      </c>
      <c r="W61" s="223" t="str">
        <f t="shared" si="19"/>
        <v>N/A</v>
      </c>
      <c r="X61" s="221" t="str">
        <f t="shared" si="20"/>
        <v>No</v>
      </c>
      <c r="Y61" s="223" t="str">
        <f t="shared" si="21"/>
        <v>N/A</v>
      </c>
      <c r="Z61" s="222" t="str">
        <f t="shared" si="22"/>
        <v>No</v>
      </c>
      <c r="AA61" s="68" t="str">
        <f t="shared" si="23"/>
        <v>N/A</v>
      </c>
      <c r="AB61" s="65" t="str">
        <f t="shared" si="24"/>
        <v>No</v>
      </c>
      <c r="AC61" s="68" t="str">
        <f t="shared" si="25"/>
        <v>N/A</v>
      </c>
      <c r="AD61" s="65" t="str">
        <f t="shared" si="26"/>
        <v>No</v>
      </c>
      <c r="AE61" s="68" t="str">
        <f t="shared" si="27"/>
        <v>N/A</v>
      </c>
      <c r="AF61" s="66"/>
    </row>
    <row r="62" spans="1:32" ht="14.5" hidden="1" customHeight="1">
      <c r="A62" s="66" t="s">
        <v>9</v>
      </c>
      <c r="B62" s="66" t="s">
        <v>625</v>
      </c>
      <c r="C62" s="66" t="str" cm="1">
        <f t="array" ref="C62">_xlfn.IFNA(_xlfn.IFS(B62="Starter","Starters &amp; Sides",B62="Sides","Starters &amp; Sides"),B62)</f>
        <v>Starters &amp; Sides</v>
      </c>
      <c r="D62" s="84" t="s">
        <v>644</v>
      </c>
      <c r="E62" s="74">
        <v>3.5</v>
      </c>
      <c r="F62" s="4">
        <v>3.95</v>
      </c>
      <c r="G62" s="4">
        <v>3.95</v>
      </c>
      <c r="H62" s="4">
        <v>3.95</v>
      </c>
      <c r="I62" s="4">
        <v>4.25</v>
      </c>
      <c r="J62" s="4">
        <v>4.25</v>
      </c>
      <c r="K62" s="4">
        <v>4.25</v>
      </c>
      <c r="L62" s="4">
        <v>4.75</v>
      </c>
      <c r="M62" s="4">
        <v>4.95</v>
      </c>
      <c r="N62" s="4">
        <v>4.95</v>
      </c>
      <c r="O62" s="4">
        <v>4.95</v>
      </c>
      <c r="P62" s="15">
        <v>5.5</v>
      </c>
      <c r="Q62" s="337">
        <v>5.5</v>
      </c>
      <c r="R62" s="15" t="str">
        <f t="shared" si="16"/>
        <v>Yes</v>
      </c>
      <c r="S62" s="15" t="str">
        <f t="shared" si="17"/>
        <v>No</v>
      </c>
      <c r="T62" s="4" t="str">
        <f t="shared" si="14"/>
        <v>Yes</v>
      </c>
      <c r="U62" s="4">
        <f t="shared" si="15"/>
        <v>0</v>
      </c>
      <c r="V62" s="221" t="str">
        <f t="shared" si="18"/>
        <v>Yes</v>
      </c>
      <c r="W62" s="223">
        <f t="shared" si="19"/>
        <v>0.11111111111111116</v>
      </c>
      <c r="X62" s="221" t="str">
        <f t="shared" si="20"/>
        <v>Yes</v>
      </c>
      <c r="Y62" s="223">
        <f t="shared" si="21"/>
        <v>0.11111111111111116</v>
      </c>
      <c r="Z62" s="222" t="str">
        <f t="shared" si="22"/>
        <v>Yes</v>
      </c>
      <c r="AA62" s="68">
        <f t="shared" si="23"/>
        <v>0.11111111111111116</v>
      </c>
      <c r="AB62" s="65" t="str">
        <f t="shared" si="24"/>
        <v>Yes</v>
      </c>
      <c r="AC62" s="68">
        <f t="shared" si="25"/>
        <v>0.15789473684210531</v>
      </c>
      <c r="AD62" s="65" t="str">
        <f t="shared" si="26"/>
        <v>Yes</v>
      </c>
      <c r="AE62" s="68">
        <f t="shared" si="27"/>
        <v>0.5714285714285714</v>
      </c>
      <c r="AF62" s="66"/>
    </row>
    <row r="63" spans="1:32" ht="14.5" hidden="1" customHeight="1">
      <c r="A63" s="66" t="s">
        <v>9</v>
      </c>
      <c r="B63" s="66" t="s">
        <v>625</v>
      </c>
      <c r="C63" s="66" t="str" cm="1">
        <f t="array" ref="C63">_xlfn.IFNA(_xlfn.IFS(B63="Starter","Starters &amp; Sides",B63="Sides","Starters &amp; Sides"),B63)</f>
        <v>Starters &amp; Sides</v>
      </c>
      <c r="D63" s="84" t="s">
        <v>645</v>
      </c>
      <c r="E63" s="74"/>
      <c r="F63" s="4"/>
      <c r="G63" s="4"/>
      <c r="H63" s="4"/>
      <c r="I63" s="4">
        <v>13.95</v>
      </c>
      <c r="J63" s="4">
        <v>13.95</v>
      </c>
      <c r="K63" s="4">
        <v>13.95</v>
      </c>
      <c r="L63" s="4">
        <v>13.95</v>
      </c>
      <c r="M63" s="4"/>
      <c r="N63" s="4"/>
      <c r="O63" s="4"/>
      <c r="P63" s="15"/>
      <c r="Q63" s="337"/>
      <c r="R63" s="15" t="str">
        <f t="shared" si="16"/>
        <v>No</v>
      </c>
      <c r="S63" s="15" t="str">
        <f t="shared" si="17"/>
        <v>No</v>
      </c>
      <c r="T63" s="4" t="str">
        <f t="shared" si="14"/>
        <v>No</v>
      </c>
      <c r="U63" s="4" t="str">
        <f t="shared" si="15"/>
        <v>N/A</v>
      </c>
      <c r="V63" s="221" t="str">
        <f t="shared" si="18"/>
        <v>No</v>
      </c>
      <c r="W63" s="223" t="str">
        <f t="shared" si="19"/>
        <v>N/A</v>
      </c>
      <c r="X63" s="221" t="str">
        <f t="shared" si="20"/>
        <v>No</v>
      </c>
      <c r="Y63" s="223" t="str">
        <f t="shared" si="21"/>
        <v>N/A</v>
      </c>
      <c r="Z63" s="222" t="str">
        <f t="shared" si="22"/>
        <v>No</v>
      </c>
      <c r="AA63" s="68" t="str">
        <f t="shared" si="23"/>
        <v>N/A</v>
      </c>
      <c r="AB63" s="65" t="str">
        <f t="shared" si="24"/>
        <v>No</v>
      </c>
      <c r="AC63" s="68" t="str">
        <f t="shared" si="25"/>
        <v>N/A</v>
      </c>
      <c r="AD63" s="65" t="str">
        <f t="shared" si="26"/>
        <v>No</v>
      </c>
      <c r="AE63" s="68" t="str">
        <f t="shared" si="27"/>
        <v>N/A</v>
      </c>
      <c r="AF63" s="66"/>
    </row>
    <row r="64" spans="1:32" ht="14.5" hidden="1" customHeight="1">
      <c r="A64" s="66" t="s">
        <v>9</v>
      </c>
      <c r="B64" s="66" t="s">
        <v>625</v>
      </c>
      <c r="C64" s="66" t="str" cm="1">
        <f t="array" ref="C64">_xlfn.IFNA(_xlfn.IFS(B64="Starter","Starters &amp; Sides",B64="Sides","Starters &amp; Sides"),B64)</f>
        <v>Starters &amp; Sides</v>
      </c>
      <c r="D64" s="84" t="s">
        <v>646</v>
      </c>
      <c r="E64" s="74">
        <v>7.95</v>
      </c>
      <c r="F64" s="4">
        <v>7.95</v>
      </c>
      <c r="G64" s="4"/>
      <c r="H64" s="4"/>
      <c r="I64" s="4">
        <v>8.9499999999999993</v>
      </c>
      <c r="J64" s="4">
        <v>8.9499999999999993</v>
      </c>
      <c r="K64" s="4"/>
      <c r="L64" s="4"/>
      <c r="M64" s="4"/>
      <c r="N64" s="4"/>
      <c r="O64" s="4"/>
      <c r="P64" s="15"/>
      <c r="Q64" s="337"/>
      <c r="R64" s="15" t="str">
        <f t="shared" si="16"/>
        <v>No</v>
      </c>
      <c r="S64" s="15" t="str">
        <f t="shared" si="17"/>
        <v>No</v>
      </c>
      <c r="T64" s="4" t="str">
        <f t="shared" si="14"/>
        <v>No</v>
      </c>
      <c r="U64" s="4" t="str">
        <f t="shared" si="15"/>
        <v>N/A</v>
      </c>
      <c r="V64" s="221"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t="14.5" hidden="1" customHeight="1">
      <c r="A65" s="66" t="s">
        <v>9</v>
      </c>
      <c r="B65" s="66" t="s">
        <v>625</v>
      </c>
      <c r="C65" s="66" t="str" cm="1">
        <f t="array" ref="C65">_xlfn.IFNA(_xlfn.IFS(B65="Starter","Starters &amp; Sides",B65="Sides","Starters &amp; Sides"),B65)</f>
        <v>Starters &amp; Sides</v>
      </c>
      <c r="D65" s="84" t="s">
        <v>647</v>
      </c>
      <c r="E65" s="74"/>
      <c r="F65" s="4"/>
      <c r="G65" s="4"/>
      <c r="H65" s="4">
        <v>7.25</v>
      </c>
      <c r="I65" s="4">
        <v>7.25</v>
      </c>
      <c r="J65" s="4">
        <v>7.25</v>
      </c>
      <c r="K65" s="4">
        <v>7.25</v>
      </c>
      <c r="L65" s="4">
        <v>7.25</v>
      </c>
      <c r="M65" s="4"/>
      <c r="N65" s="4"/>
      <c r="O65" s="4"/>
      <c r="P65" s="15"/>
      <c r="Q65" s="337"/>
      <c r="R65" s="15" t="str">
        <f t="shared" si="16"/>
        <v>No</v>
      </c>
      <c r="S65" s="15" t="str">
        <f t="shared" si="17"/>
        <v>No</v>
      </c>
      <c r="T65" s="4" t="str">
        <f t="shared" si="14"/>
        <v>No</v>
      </c>
      <c r="U65" s="4" t="str">
        <f t="shared" si="15"/>
        <v>N/A</v>
      </c>
      <c r="V65" s="221"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ht="14.5" hidden="1" customHeight="1">
      <c r="A66" s="66" t="s">
        <v>9</v>
      </c>
      <c r="B66" s="66" t="s">
        <v>625</v>
      </c>
      <c r="C66" s="66" t="str" cm="1">
        <f t="array" ref="C66">_xlfn.IFNA(_xlfn.IFS(B66="Starter","Starters &amp; Sides",B66="Sides","Starters &amp; Sides"),B66)</f>
        <v>Starters &amp; Sides</v>
      </c>
      <c r="D66" s="84" t="s">
        <v>648</v>
      </c>
      <c r="E66" s="74"/>
      <c r="F66" s="4"/>
      <c r="G66" s="4"/>
      <c r="H66" s="4"/>
      <c r="I66" s="4"/>
      <c r="J66" s="4"/>
      <c r="K66" s="4"/>
      <c r="L66" s="4"/>
      <c r="M66" s="4">
        <v>4.3499999999999996</v>
      </c>
      <c r="N66" s="4">
        <v>4.5</v>
      </c>
      <c r="O66" s="4"/>
      <c r="P66" s="15">
        <v>4.95</v>
      </c>
      <c r="Q66" s="337">
        <v>4.95</v>
      </c>
      <c r="R66" s="15" t="str">
        <f t="shared" si="16"/>
        <v>Yes</v>
      </c>
      <c r="S66" s="15" t="str">
        <f t="shared" si="17"/>
        <v>Yes</v>
      </c>
      <c r="T66" s="4" t="str">
        <f t="shared" si="14"/>
        <v>Yes</v>
      </c>
      <c r="U66" s="4">
        <f t="shared" si="15"/>
        <v>0</v>
      </c>
      <c r="V66" s="221"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ht="14.5" hidden="1" customHeight="1">
      <c r="A67" s="66" t="s">
        <v>9</v>
      </c>
      <c r="B67" s="66" t="s">
        <v>625</v>
      </c>
      <c r="C67" s="66" t="str" cm="1">
        <f t="array" ref="C67">_xlfn.IFNA(_xlfn.IFS(B67="Starter","Starters &amp; Sides",B67="Sides","Starters &amp; Sides"),B67)</f>
        <v>Starters &amp; Sides</v>
      </c>
      <c r="D67" s="84" t="s">
        <v>649</v>
      </c>
      <c r="E67" s="74"/>
      <c r="F67" s="4"/>
      <c r="G67" s="4"/>
      <c r="H67" s="4"/>
      <c r="I67" s="4"/>
      <c r="J67" s="4"/>
      <c r="K67" s="4"/>
      <c r="L67" s="4"/>
      <c r="M67" s="4">
        <v>7.25</v>
      </c>
      <c r="N67" s="4">
        <v>7.5</v>
      </c>
      <c r="O67" s="4"/>
      <c r="P67" s="15"/>
      <c r="Q67" s="337"/>
      <c r="R67" s="15" t="str">
        <f t="shared" si="16"/>
        <v>No</v>
      </c>
      <c r="S67" s="15" t="str">
        <f t="shared" si="17"/>
        <v>No</v>
      </c>
      <c r="T67" s="4" t="str">
        <f t="shared" si="14"/>
        <v>No</v>
      </c>
      <c r="U67" s="4" t="str">
        <f t="shared" si="15"/>
        <v>N/A</v>
      </c>
      <c r="V67" s="221" t="str">
        <f t="shared" si="18"/>
        <v>No</v>
      </c>
      <c r="W67" s="223" t="str">
        <f t="shared" si="19"/>
        <v>N/A</v>
      </c>
      <c r="X67" s="221" t="str">
        <f t="shared" si="20"/>
        <v>No</v>
      </c>
      <c r="Y67" s="223" t="str">
        <f t="shared" si="21"/>
        <v>N/A</v>
      </c>
      <c r="Z67" s="222" t="str">
        <f t="shared" si="22"/>
        <v>No</v>
      </c>
      <c r="AA67" s="68" t="str">
        <f t="shared" si="23"/>
        <v>N/A</v>
      </c>
      <c r="AB67" s="65" t="str">
        <f t="shared" si="24"/>
        <v>No</v>
      </c>
      <c r="AC67" s="68" t="str">
        <f t="shared" si="25"/>
        <v>N/A</v>
      </c>
      <c r="AD67" s="65" t="str">
        <f t="shared" si="26"/>
        <v>No</v>
      </c>
      <c r="AE67" s="68" t="str">
        <f t="shared" si="27"/>
        <v>N/A</v>
      </c>
      <c r="AF67" s="66"/>
    </row>
    <row r="68" spans="1:32" ht="14.5" hidden="1" customHeight="1">
      <c r="A68" s="66" t="s">
        <v>9</v>
      </c>
      <c r="B68" s="66" t="s">
        <v>625</v>
      </c>
      <c r="C68" s="66" t="str" cm="1">
        <f t="array" ref="C68">_xlfn.IFNA(_xlfn.IFS(B68="Starter","Starters &amp; Sides",B68="Sides","Starters &amp; Sides"),B68)</f>
        <v>Starters &amp; Sides</v>
      </c>
      <c r="D68" s="84" t="s">
        <v>650</v>
      </c>
      <c r="E68" s="74"/>
      <c r="F68" s="4"/>
      <c r="G68" s="4"/>
      <c r="H68" s="4"/>
      <c r="I68" s="4"/>
      <c r="J68" s="4"/>
      <c r="K68" s="4"/>
      <c r="L68" s="4"/>
      <c r="M68" s="4">
        <v>5.65</v>
      </c>
      <c r="N68" s="4">
        <v>5.75</v>
      </c>
      <c r="O68" s="4"/>
      <c r="P68" s="15"/>
      <c r="Q68" s="337"/>
      <c r="R68" s="15" t="str">
        <f t="shared" si="16"/>
        <v>No</v>
      </c>
      <c r="S68" s="15" t="str">
        <f t="shared" si="17"/>
        <v>No</v>
      </c>
      <c r="T68" s="4" t="str">
        <f t="shared" si="14"/>
        <v>No</v>
      </c>
      <c r="U68" s="4" t="str">
        <f t="shared" si="15"/>
        <v>N/A</v>
      </c>
      <c r="V68" s="221" t="str">
        <f t="shared" si="18"/>
        <v>No</v>
      </c>
      <c r="W68" s="223" t="str">
        <f t="shared" si="19"/>
        <v>N/A</v>
      </c>
      <c r="X68" s="221" t="str">
        <f t="shared" si="20"/>
        <v>No</v>
      </c>
      <c r="Y68" s="223" t="str">
        <f t="shared" si="21"/>
        <v>N/A</v>
      </c>
      <c r="Z68" s="222" t="str">
        <f t="shared" si="22"/>
        <v>No</v>
      </c>
      <c r="AA68" s="68" t="str">
        <f t="shared" si="23"/>
        <v>N/A</v>
      </c>
      <c r="AB68" s="65" t="str">
        <f t="shared" si="24"/>
        <v>No</v>
      </c>
      <c r="AC68" s="68" t="str">
        <f t="shared" si="25"/>
        <v>N/A</v>
      </c>
      <c r="AD68" s="65" t="str">
        <f t="shared" si="26"/>
        <v>No</v>
      </c>
      <c r="AE68" s="68" t="str">
        <f t="shared" si="27"/>
        <v>N/A</v>
      </c>
      <c r="AF68" s="66"/>
    </row>
    <row r="69" spans="1:32" ht="14.5" hidden="1" customHeight="1">
      <c r="A69" s="66" t="s">
        <v>9</v>
      </c>
      <c r="B69" s="66" t="s">
        <v>625</v>
      </c>
      <c r="C69" s="66" t="str" cm="1">
        <f t="array" ref="C69">_xlfn.IFNA(_xlfn.IFS(B69="Starter","Starters &amp; Sides",B69="Sides","Starters &amp; Sides"),B69)</f>
        <v>Starters &amp; Sides</v>
      </c>
      <c r="D69" s="330" t="s">
        <v>651</v>
      </c>
      <c r="E69" s="74"/>
      <c r="F69" s="4"/>
      <c r="G69" s="4"/>
      <c r="H69" s="4"/>
      <c r="I69" s="4"/>
      <c r="J69" s="4"/>
      <c r="K69" s="4"/>
      <c r="L69" s="4"/>
      <c r="M69" s="4">
        <v>15.25</v>
      </c>
      <c r="N69" s="4">
        <v>15.25</v>
      </c>
      <c r="O69" s="4">
        <v>15.25</v>
      </c>
      <c r="P69" s="15">
        <v>15.5</v>
      </c>
      <c r="Q69" s="337">
        <v>15.5</v>
      </c>
      <c r="R69" s="15" t="str">
        <f t="shared" si="16"/>
        <v>Yes</v>
      </c>
      <c r="S69" s="15" t="str">
        <f t="shared" si="17"/>
        <v>No</v>
      </c>
      <c r="T69" s="4" t="str">
        <f t="shared" si="14"/>
        <v>Yes</v>
      </c>
      <c r="U69" s="4">
        <f t="shared" si="15"/>
        <v>0</v>
      </c>
      <c r="V69" s="221" t="str">
        <f t="shared" si="18"/>
        <v>Yes</v>
      </c>
      <c r="W69" s="223">
        <f t="shared" si="19"/>
        <v>1.6393442622950838E-2</v>
      </c>
      <c r="X69" s="221" t="str">
        <f t="shared" si="20"/>
        <v>Yes</v>
      </c>
      <c r="Y69" s="223">
        <f t="shared" si="21"/>
        <v>1.6393442622950838E-2</v>
      </c>
      <c r="Z69" s="222" t="str">
        <f t="shared" si="22"/>
        <v>Yes</v>
      </c>
      <c r="AA69" s="68">
        <f t="shared" si="23"/>
        <v>1.6393442622950838E-2</v>
      </c>
      <c r="AB69" s="65" t="str">
        <f t="shared" si="24"/>
        <v>No</v>
      </c>
      <c r="AC69" s="68" t="str">
        <f t="shared" si="25"/>
        <v>N/A</v>
      </c>
      <c r="AD69" s="65" t="str">
        <f t="shared" si="26"/>
        <v>No</v>
      </c>
      <c r="AE69" s="68" t="str">
        <f t="shared" si="27"/>
        <v>N/A</v>
      </c>
      <c r="AF69" s="66"/>
    </row>
    <row r="70" spans="1:32" ht="14.5" hidden="1" customHeight="1">
      <c r="A70" s="66" t="s">
        <v>9</v>
      </c>
      <c r="B70" s="66" t="s">
        <v>625</v>
      </c>
      <c r="C70" s="66" t="str" cm="1">
        <f t="array" ref="C70">_xlfn.IFNA(_xlfn.IFS(B70="Starter","Starters &amp; Sides",B70="Sides","Starters &amp; Sides"),B70)</f>
        <v>Starters &amp; Sides</v>
      </c>
      <c r="D70" s="330" t="s">
        <v>652</v>
      </c>
      <c r="E70" s="74"/>
      <c r="F70" s="4"/>
      <c r="G70" s="4"/>
      <c r="H70" s="4"/>
      <c r="I70" s="4"/>
      <c r="J70" s="4"/>
      <c r="K70" s="4"/>
      <c r="L70" s="4"/>
      <c r="M70" s="4">
        <v>15.25</v>
      </c>
      <c r="N70" s="4">
        <v>15.25</v>
      </c>
      <c r="O70" s="4">
        <v>15.25</v>
      </c>
      <c r="P70" s="15"/>
      <c r="Q70" s="337"/>
      <c r="R70" s="15" t="str">
        <f t="shared" si="16"/>
        <v>No</v>
      </c>
      <c r="S70" s="15" t="str">
        <f t="shared" si="17"/>
        <v>No</v>
      </c>
      <c r="T70" s="4" t="str">
        <f t="shared" si="14"/>
        <v>No</v>
      </c>
      <c r="U70" s="4" t="str">
        <f t="shared" si="15"/>
        <v>N/A</v>
      </c>
      <c r="V70" s="221" t="str">
        <f t="shared" si="18"/>
        <v>No</v>
      </c>
      <c r="W70" s="223" t="str">
        <f t="shared" si="19"/>
        <v>N/A</v>
      </c>
      <c r="X70" s="221" t="str">
        <f t="shared" si="20"/>
        <v>No</v>
      </c>
      <c r="Y70" s="223" t="str">
        <f t="shared" si="21"/>
        <v>N/A</v>
      </c>
      <c r="Z70" s="222" t="str">
        <f t="shared" si="22"/>
        <v>No</v>
      </c>
      <c r="AA70" s="68" t="str">
        <f t="shared" si="23"/>
        <v>N/A</v>
      </c>
      <c r="AB70" s="65" t="str">
        <f t="shared" si="24"/>
        <v>No</v>
      </c>
      <c r="AC70" s="68" t="str">
        <f t="shared" si="25"/>
        <v>N/A</v>
      </c>
      <c r="AD70" s="65" t="str">
        <f t="shared" si="26"/>
        <v>No</v>
      </c>
      <c r="AE70" s="68" t="str">
        <f t="shared" si="27"/>
        <v>N/A</v>
      </c>
      <c r="AF70" s="66"/>
    </row>
    <row r="71" spans="1:32" ht="14.5" hidden="1" customHeight="1">
      <c r="A71" s="66" t="s">
        <v>9</v>
      </c>
      <c r="B71" s="66" t="s">
        <v>625</v>
      </c>
      <c r="C71" s="66" t="str" cm="1">
        <f t="array" ref="C71">_xlfn.IFNA(_xlfn.IFS(B71="Starter","Starters &amp; Sides",B71="Sides","Starters &amp; Sides"),B71)</f>
        <v>Starters &amp; Sides</v>
      </c>
      <c r="D71" s="330" t="s">
        <v>653</v>
      </c>
      <c r="E71" s="74"/>
      <c r="F71" s="4"/>
      <c r="G71" s="4"/>
      <c r="H71" s="4"/>
      <c r="I71" s="4"/>
      <c r="J71" s="4"/>
      <c r="K71" s="4"/>
      <c r="L71" s="4"/>
      <c r="M71" s="4">
        <v>15.25</v>
      </c>
      <c r="N71" s="4">
        <v>15.25</v>
      </c>
      <c r="O71" s="4">
        <v>15.25</v>
      </c>
      <c r="P71" s="15">
        <v>15.5</v>
      </c>
      <c r="Q71" s="337">
        <v>15.5</v>
      </c>
      <c r="R71" s="15" t="str">
        <f t="shared" si="16"/>
        <v>Yes</v>
      </c>
      <c r="S71" s="15" t="str">
        <f t="shared" si="17"/>
        <v>No</v>
      </c>
      <c r="T71" s="4" t="str">
        <f t="shared" si="14"/>
        <v>Yes</v>
      </c>
      <c r="U71" s="4">
        <f t="shared" si="15"/>
        <v>0</v>
      </c>
      <c r="V71" s="221" t="str">
        <f t="shared" si="18"/>
        <v>Yes</v>
      </c>
      <c r="W71" s="223">
        <f t="shared" si="19"/>
        <v>1.6393442622950838E-2</v>
      </c>
      <c r="X71" s="221" t="str">
        <f t="shared" si="20"/>
        <v>Yes</v>
      </c>
      <c r="Y71" s="223">
        <f t="shared" si="21"/>
        <v>1.6393442622950838E-2</v>
      </c>
      <c r="Z71" s="222" t="str">
        <f t="shared" si="22"/>
        <v>Yes</v>
      </c>
      <c r="AA71" s="68">
        <f t="shared" si="23"/>
        <v>1.6393442622950838E-2</v>
      </c>
      <c r="AB71" s="65" t="str">
        <f t="shared" si="24"/>
        <v>No</v>
      </c>
      <c r="AC71" s="68" t="str">
        <f t="shared" si="25"/>
        <v>N/A</v>
      </c>
      <c r="AD71" s="65" t="str">
        <f t="shared" si="26"/>
        <v>No</v>
      </c>
      <c r="AE71" s="68" t="str">
        <f t="shared" si="27"/>
        <v>N/A</v>
      </c>
      <c r="AF71" s="66"/>
    </row>
    <row r="72" spans="1:32" ht="14.5" hidden="1" customHeight="1">
      <c r="A72" s="66" t="s">
        <v>9</v>
      </c>
      <c r="B72" s="66" t="s">
        <v>27</v>
      </c>
      <c r="C72" s="66" t="str" cm="1">
        <f t="array" ref="C72">_xlfn.IFNA(_xlfn.IFS(B72="Starter","Starters &amp; Sides",B72="Sides","Starters &amp; Sides"),B72)</f>
        <v>Mains</v>
      </c>
      <c r="D72" s="84" t="s">
        <v>654</v>
      </c>
      <c r="E72" s="74"/>
      <c r="F72" s="4"/>
      <c r="G72" s="4"/>
      <c r="H72" s="4"/>
      <c r="I72" s="4"/>
      <c r="J72" s="4"/>
      <c r="K72" s="4"/>
      <c r="L72" s="4"/>
      <c r="M72" s="4"/>
      <c r="N72" s="4"/>
      <c r="O72" s="4">
        <v>17.5</v>
      </c>
      <c r="P72" s="15">
        <v>17.5</v>
      </c>
      <c r="Q72" s="337">
        <v>17.5</v>
      </c>
      <c r="R72" s="15" t="str">
        <f>IF(COUNTA(Q72)=1,"Yes","No")</f>
        <v>Yes</v>
      </c>
      <c r="S72" s="15" t="str">
        <f>IF(AND(T72="No",R72="Yes"),"Yes","No")</f>
        <v>No</v>
      </c>
      <c r="T72" s="4" t="str">
        <f t="shared" ref="T72" si="28">IF(COUNTA(P72:Q72)=2,"Yes","No")</f>
        <v>Yes</v>
      </c>
      <c r="U72" s="4">
        <f t="shared" ref="U72" si="29">IF(T72="Yes",Q72/P72-1,"N/A")</f>
        <v>0</v>
      </c>
      <c r="V72" s="221" t="str">
        <f t="shared" si="18"/>
        <v>Yes</v>
      </c>
      <c r="W72" s="223">
        <f t="shared" si="19"/>
        <v>0</v>
      </c>
      <c r="X72" s="221" t="str">
        <f t="shared" si="20"/>
        <v>No</v>
      </c>
      <c r="Y72" s="223" t="str">
        <f t="shared" si="21"/>
        <v>N/A</v>
      </c>
      <c r="Z72" s="222" t="str">
        <f t="shared" si="22"/>
        <v>No</v>
      </c>
      <c r="AA72" s="68" t="str">
        <f t="shared" si="23"/>
        <v>N/A</v>
      </c>
      <c r="AB72" s="65" t="str">
        <f t="shared" si="24"/>
        <v>No</v>
      </c>
      <c r="AC72" s="68" t="str">
        <f t="shared" si="25"/>
        <v>N/A</v>
      </c>
      <c r="AD72" s="65" t="str">
        <f t="shared" si="26"/>
        <v>No</v>
      </c>
      <c r="AE72" s="68" t="str">
        <f t="shared" si="27"/>
        <v>N/A</v>
      </c>
      <c r="AF72" s="66"/>
    </row>
    <row r="73" spans="1:32" ht="14.5" hidden="1" customHeight="1">
      <c r="A73" s="66" t="s">
        <v>9</v>
      </c>
      <c r="B73" s="66" t="s">
        <v>27</v>
      </c>
      <c r="C73" s="66" t="str" cm="1">
        <f t="array" ref="C73">_xlfn.IFNA(_xlfn.IFS(B73="Starter","Starters &amp; Sides",B73="Sides","Starters &amp; Sides"),B73)</f>
        <v>Mains</v>
      </c>
      <c r="D73" s="84" t="s">
        <v>655</v>
      </c>
      <c r="E73" s="74">
        <v>6.5</v>
      </c>
      <c r="F73" s="4">
        <v>6.5</v>
      </c>
      <c r="G73" s="4">
        <v>6.5</v>
      </c>
      <c r="H73" s="4">
        <v>6.5</v>
      </c>
      <c r="I73" s="4">
        <v>6.5</v>
      </c>
      <c r="J73" s="4">
        <v>6.5</v>
      </c>
      <c r="K73" s="4">
        <v>6.5</v>
      </c>
      <c r="L73" s="4">
        <v>6.95</v>
      </c>
      <c r="M73" s="4"/>
      <c r="N73" s="4"/>
      <c r="O73" s="4">
        <v>7.15</v>
      </c>
      <c r="P73" s="15">
        <v>7.15</v>
      </c>
      <c r="Q73" s="337">
        <v>7.15</v>
      </c>
      <c r="R73" s="15" t="str">
        <f t="shared" ref="R73:R97" si="30">IF(COUNTA(Q73)=1,"Yes","No")</f>
        <v>Yes</v>
      </c>
      <c r="S73" s="15" t="str">
        <f t="shared" ref="S73:S97" si="31">IF(AND(T73="No",R73="Yes"),"Yes","No")</f>
        <v>No</v>
      </c>
      <c r="T73" s="4" t="str">
        <f t="shared" ref="T73:T136" si="32">IF(COUNTA(P73:Q73)=2,"Yes","No")</f>
        <v>Yes</v>
      </c>
      <c r="U73" s="4">
        <f t="shared" ref="U73:U136" si="33">IF(T73="Yes",Q73/P73-1,"N/A")</f>
        <v>0</v>
      </c>
      <c r="V73" s="221" t="str">
        <f t="shared" si="18"/>
        <v>Yes</v>
      </c>
      <c r="W73" s="223">
        <f t="shared" si="19"/>
        <v>0</v>
      </c>
      <c r="X73" s="221" t="str">
        <f t="shared" si="20"/>
        <v>No</v>
      </c>
      <c r="Y73" s="223" t="str">
        <f t="shared" si="21"/>
        <v>N/A</v>
      </c>
      <c r="Z73" s="222" t="str">
        <f t="shared" si="22"/>
        <v>No</v>
      </c>
      <c r="AA73" s="68" t="str">
        <f t="shared" si="23"/>
        <v>N/A</v>
      </c>
      <c r="AB73" s="65" t="str">
        <f t="shared" si="24"/>
        <v>No</v>
      </c>
      <c r="AC73" s="68" t="str">
        <f t="shared" si="25"/>
        <v>N/A</v>
      </c>
      <c r="AD73" s="65" t="str">
        <f t="shared" si="26"/>
        <v>No</v>
      </c>
      <c r="AE73" s="68" t="str">
        <f t="shared" si="27"/>
        <v>N/A</v>
      </c>
      <c r="AF73" s="66"/>
    </row>
    <row r="74" spans="1:32" ht="14.5" hidden="1" customHeight="1">
      <c r="A74" s="66" t="s">
        <v>9</v>
      </c>
      <c r="B74" s="66" t="s">
        <v>27</v>
      </c>
      <c r="C74" s="66" t="str" cm="1">
        <f t="array" ref="C74">_xlfn.IFNA(_xlfn.IFS(B74="Starter","Starters &amp; Sides",B74="Sides","Starters &amp; Sides"),B74)</f>
        <v>Mains</v>
      </c>
      <c r="D74" s="84" t="s">
        <v>656</v>
      </c>
      <c r="E74" s="74">
        <v>7.95</v>
      </c>
      <c r="F74" s="4">
        <v>7.95</v>
      </c>
      <c r="G74" s="4">
        <v>7.95</v>
      </c>
      <c r="H74" s="4">
        <v>8.5</v>
      </c>
      <c r="I74" s="4">
        <v>9.5</v>
      </c>
      <c r="J74" s="4">
        <v>9.5</v>
      </c>
      <c r="K74" s="4">
        <f>J74</f>
        <v>9.5</v>
      </c>
      <c r="L74" s="4">
        <f>AVERAGE(8.5,10.75)</f>
        <v>9.625</v>
      </c>
      <c r="M74" s="4">
        <v>10.95</v>
      </c>
      <c r="N74" s="4">
        <v>11.25</v>
      </c>
      <c r="O74" s="4">
        <v>11.25</v>
      </c>
      <c r="P74" s="15">
        <v>11.25</v>
      </c>
      <c r="Q74" s="337"/>
      <c r="R74" s="15" t="str">
        <f t="shared" si="30"/>
        <v>No</v>
      </c>
      <c r="S74" s="15" t="str">
        <f t="shared" si="31"/>
        <v>No</v>
      </c>
      <c r="T74" s="4" t="str">
        <f t="shared" si="32"/>
        <v>No</v>
      </c>
      <c r="U74" s="4" t="str">
        <f t="shared" si="33"/>
        <v>N/A</v>
      </c>
      <c r="V74" s="221" t="str">
        <f t="shared" si="18"/>
        <v>No</v>
      </c>
      <c r="W74" s="223" t="str">
        <f t="shared" si="19"/>
        <v>N/A</v>
      </c>
      <c r="X74" s="221" t="str">
        <f t="shared" si="20"/>
        <v>No</v>
      </c>
      <c r="Y74" s="223" t="str">
        <f t="shared" si="21"/>
        <v>N/A</v>
      </c>
      <c r="Z74" s="222" t="str">
        <f t="shared" si="22"/>
        <v>No</v>
      </c>
      <c r="AA74" s="68" t="str">
        <f t="shared" si="23"/>
        <v>N/A</v>
      </c>
      <c r="AB74" s="65" t="str">
        <f t="shared" si="24"/>
        <v>No</v>
      </c>
      <c r="AC74" s="68" t="str">
        <f t="shared" si="25"/>
        <v>N/A</v>
      </c>
      <c r="AD74" s="65" t="str">
        <f t="shared" si="26"/>
        <v>No</v>
      </c>
      <c r="AE74" s="68" t="str">
        <f t="shared" si="27"/>
        <v>N/A</v>
      </c>
      <c r="AF74" s="66"/>
    </row>
    <row r="75" spans="1:32" ht="14.5" hidden="1" customHeight="1">
      <c r="A75" s="66" t="s">
        <v>9</v>
      </c>
      <c r="B75" s="66" t="s">
        <v>27</v>
      </c>
      <c r="C75" s="66" t="str" cm="1">
        <f t="array" ref="C75">_xlfn.IFNA(_xlfn.IFS(B75="Starter","Starters &amp; Sides",B75="Sides","Starters &amp; Sides"),B75)</f>
        <v>Mains</v>
      </c>
      <c r="D75" s="84" t="s">
        <v>657</v>
      </c>
      <c r="E75" s="74"/>
      <c r="F75" s="4"/>
      <c r="G75" s="4"/>
      <c r="H75" s="4"/>
      <c r="I75" s="4">
        <v>5.6</v>
      </c>
      <c r="J75" s="4">
        <v>5.6</v>
      </c>
      <c r="K75" s="4">
        <v>5.6</v>
      </c>
      <c r="L75" s="4">
        <f>AVERAGE(5.5,7)</f>
        <v>6.25</v>
      </c>
      <c r="M75" s="4">
        <f>AVERAGE(5.5,7)</f>
        <v>6.25</v>
      </c>
      <c r="N75" s="4">
        <v>7.05</v>
      </c>
      <c r="O75" s="4">
        <v>7.05</v>
      </c>
      <c r="P75" s="15">
        <v>7.5</v>
      </c>
      <c r="Q75" s="337"/>
      <c r="R75" s="15" t="str">
        <f t="shared" si="30"/>
        <v>No</v>
      </c>
      <c r="S75" s="15" t="str">
        <f t="shared" si="31"/>
        <v>No</v>
      </c>
      <c r="T75" s="4" t="str">
        <f t="shared" si="32"/>
        <v>No</v>
      </c>
      <c r="U75" s="4" t="str">
        <f t="shared" si="33"/>
        <v>N/A</v>
      </c>
      <c r="V75" s="221" t="str">
        <f t="shared" si="18"/>
        <v>No</v>
      </c>
      <c r="W75" s="223" t="str">
        <f t="shared" si="19"/>
        <v>N/A</v>
      </c>
      <c r="X75" s="221" t="str">
        <f t="shared" si="20"/>
        <v>No</v>
      </c>
      <c r="Y75" s="223" t="str">
        <f t="shared" si="21"/>
        <v>N/A</v>
      </c>
      <c r="Z75" s="222" t="str">
        <f t="shared" si="22"/>
        <v>No</v>
      </c>
      <c r="AA75" s="68" t="str">
        <f t="shared" si="23"/>
        <v>N/A</v>
      </c>
      <c r="AB75" s="65" t="str">
        <f t="shared" si="24"/>
        <v>No</v>
      </c>
      <c r="AC75" s="68" t="str">
        <f t="shared" si="25"/>
        <v>N/A</v>
      </c>
      <c r="AD75" s="65" t="str">
        <f t="shared" si="26"/>
        <v>No</v>
      </c>
      <c r="AE75" s="68" t="str">
        <f t="shared" si="27"/>
        <v>N/A</v>
      </c>
      <c r="AF75" s="66"/>
    </row>
    <row r="76" spans="1:32" ht="14.5" hidden="1" customHeight="1">
      <c r="A76" s="66" t="s">
        <v>9</v>
      </c>
      <c r="B76" s="66" t="s">
        <v>27</v>
      </c>
      <c r="C76" s="66" t="str" cm="1">
        <f t="array" ref="C76">_xlfn.IFNA(_xlfn.IFS(B76="Starter","Starters &amp; Sides",B76="Sides","Starters &amp; Sides"),B76)</f>
        <v>Mains</v>
      </c>
      <c r="D76" s="84" t="s">
        <v>658</v>
      </c>
      <c r="E76" s="74">
        <v>12.95</v>
      </c>
      <c r="F76" s="4">
        <v>12.95</v>
      </c>
      <c r="G76" s="4">
        <v>12.95</v>
      </c>
      <c r="H76" s="4">
        <v>13.95</v>
      </c>
      <c r="I76" s="4">
        <v>13.95</v>
      </c>
      <c r="J76" s="4">
        <v>13.95</v>
      </c>
      <c r="K76" s="4">
        <v>13.95</v>
      </c>
      <c r="L76" s="4">
        <v>13.95</v>
      </c>
      <c r="M76" s="4">
        <v>14.25</v>
      </c>
      <c r="N76" s="4">
        <v>14.5</v>
      </c>
      <c r="O76" s="4">
        <v>14.5</v>
      </c>
      <c r="P76" s="15">
        <v>14.95</v>
      </c>
      <c r="Q76" s="337">
        <v>14.95</v>
      </c>
      <c r="R76" s="15" t="str">
        <f t="shared" si="30"/>
        <v>Yes</v>
      </c>
      <c r="S76" s="15" t="str">
        <f t="shared" si="31"/>
        <v>No</v>
      </c>
      <c r="T76" s="4" t="str">
        <f t="shared" si="32"/>
        <v>Yes</v>
      </c>
      <c r="U76" s="4">
        <f t="shared" si="33"/>
        <v>0</v>
      </c>
      <c r="V76" s="221" t="str">
        <f t="shared" si="18"/>
        <v>Yes</v>
      </c>
      <c r="W76" s="223">
        <f t="shared" si="19"/>
        <v>3.1034482758620641E-2</v>
      </c>
      <c r="X76" s="221" t="str">
        <f t="shared" si="20"/>
        <v>Yes</v>
      </c>
      <c r="Y76" s="223">
        <f t="shared" si="21"/>
        <v>3.1034482758620641E-2</v>
      </c>
      <c r="Z76" s="222" t="str">
        <f t="shared" si="22"/>
        <v>Yes</v>
      </c>
      <c r="AA76" s="68">
        <f t="shared" si="23"/>
        <v>4.912280701754379E-2</v>
      </c>
      <c r="AB76" s="65" t="str">
        <f t="shared" si="24"/>
        <v>Yes</v>
      </c>
      <c r="AC76" s="68">
        <f t="shared" si="25"/>
        <v>7.1684587813620082E-2</v>
      </c>
      <c r="AD76" s="65" t="str">
        <f t="shared" si="26"/>
        <v>Yes</v>
      </c>
      <c r="AE76" s="68">
        <f t="shared" si="27"/>
        <v>0.15444015444015435</v>
      </c>
      <c r="AF76" s="66"/>
    </row>
    <row r="77" spans="1:32" ht="14.5" hidden="1" customHeight="1">
      <c r="A77" s="66" t="s">
        <v>9</v>
      </c>
      <c r="B77" s="66" t="s">
        <v>27</v>
      </c>
      <c r="C77" s="66" t="str" cm="1">
        <f t="array" ref="C77">_xlfn.IFNA(_xlfn.IFS(B77="Starter","Starters &amp; Sides",B77="Sides","Starters &amp; Sides"),B77)</f>
        <v>Mains</v>
      </c>
      <c r="D77" s="84" t="s">
        <v>659</v>
      </c>
      <c r="E77" s="74">
        <v>7.95</v>
      </c>
      <c r="F77" s="4">
        <v>7.95</v>
      </c>
      <c r="G77" s="4">
        <v>7.95</v>
      </c>
      <c r="H77" s="4">
        <v>8.5</v>
      </c>
      <c r="I77" s="4"/>
      <c r="J77" s="4"/>
      <c r="K77" s="4"/>
      <c r="L77" s="4"/>
      <c r="M77" s="4"/>
      <c r="N77" s="4"/>
      <c r="O77" s="4"/>
      <c r="P77" s="15"/>
      <c r="Q77" s="337"/>
      <c r="R77" s="15" t="str">
        <f t="shared" si="30"/>
        <v>No</v>
      </c>
      <c r="S77" s="15" t="str">
        <f t="shared" si="31"/>
        <v>No</v>
      </c>
      <c r="T77" s="4" t="str">
        <f t="shared" si="32"/>
        <v>No</v>
      </c>
      <c r="U77" s="4" t="str">
        <f t="shared" si="33"/>
        <v>N/A</v>
      </c>
      <c r="V77" s="221" t="str">
        <f t="shared" si="18"/>
        <v>No</v>
      </c>
      <c r="W77" s="223" t="str">
        <f t="shared" si="19"/>
        <v>N/A</v>
      </c>
      <c r="X77" s="221" t="str">
        <f t="shared" si="20"/>
        <v>No</v>
      </c>
      <c r="Y77" s="223" t="str">
        <f t="shared" si="21"/>
        <v>N/A</v>
      </c>
      <c r="Z77" s="222" t="str">
        <f t="shared" si="22"/>
        <v>No</v>
      </c>
      <c r="AA77" s="68" t="str">
        <f t="shared" si="23"/>
        <v>N/A</v>
      </c>
      <c r="AB77" s="65" t="str">
        <f t="shared" si="24"/>
        <v>No</v>
      </c>
      <c r="AC77" s="68" t="str">
        <f t="shared" si="25"/>
        <v>N/A</v>
      </c>
      <c r="AD77" s="65" t="str">
        <f t="shared" si="26"/>
        <v>No</v>
      </c>
      <c r="AE77" s="68" t="str">
        <f t="shared" si="27"/>
        <v>N/A</v>
      </c>
      <c r="AF77" s="66"/>
    </row>
    <row r="78" spans="1:32" ht="14.5" hidden="1" customHeight="1">
      <c r="A78" s="66" t="s">
        <v>9</v>
      </c>
      <c r="B78" s="66" t="s">
        <v>27</v>
      </c>
      <c r="C78" s="66" t="str" cm="1">
        <f t="array" ref="C78">_xlfn.IFNA(_xlfn.IFS(B78="Starter","Starters &amp; Sides",B78="Sides","Starters &amp; Sides"),B78)</f>
        <v>Mains</v>
      </c>
      <c r="D78" s="84" t="s">
        <v>660</v>
      </c>
      <c r="E78" s="74"/>
      <c r="F78" s="4"/>
      <c r="G78" s="4"/>
      <c r="H78" s="4"/>
      <c r="I78" s="4">
        <v>8.9749999999999996</v>
      </c>
      <c r="J78" s="4">
        <v>9.2249999999999996</v>
      </c>
      <c r="K78" s="4">
        <v>9.9499999999999993</v>
      </c>
      <c r="L78" s="4">
        <f>AVERAGE(9.5,10.95)</f>
        <v>10.225</v>
      </c>
      <c r="M78" s="4">
        <v>11.25</v>
      </c>
      <c r="N78" s="4">
        <v>11.5</v>
      </c>
      <c r="O78" s="4">
        <v>11.5</v>
      </c>
      <c r="P78" s="15"/>
      <c r="Q78" s="337"/>
      <c r="R78" s="15" t="str">
        <f t="shared" si="30"/>
        <v>No</v>
      </c>
      <c r="S78" s="15" t="str">
        <f t="shared" si="31"/>
        <v>No</v>
      </c>
      <c r="T78" s="4" t="str">
        <f t="shared" si="32"/>
        <v>No</v>
      </c>
      <c r="U78" s="4" t="str">
        <f t="shared" si="33"/>
        <v>N/A</v>
      </c>
      <c r="V78" s="221"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t="14.5" hidden="1" customHeight="1">
      <c r="A79" s="66" t="s">
        <v>9</v>
      </c>
      <c r="B79" s="66" t="s">
        <v>27</v>
      </c>
      <c r="C79" s="66" t="str" cm="1">
        <f t="array" ref="C79">_xlfn.IFNA(_xlfn.IFS(B79="Starter","Starters &amp; Sides",B79="Sides","Starters &amp; Sides"),B79)</f>
        <v>Mains</v>
      </c>
      <c r="D79" s="84" t="s">
        <v>661</v>
      </c>
      <c r="E79" s="74"/>
      <c r="F79" s="4"/>
      <c r="G79" s="4"/>
      <c r="H79" s="4"/>
      <c r="I79" s="4">
        <v>8.9749999999999996</v>
      </c>
      <c r="J79" s="4">
        <v>8.9749999999999996</v>
      </c>
      <c r="K79" s="4">
        <v>9.9499999999999993</v>
      </c>
      <c r="L79" s="4">
        <f>AVERAGE(9.5,10.95)</f>
        <v>10.225</v>
      </c>
      <c r="M79" s="4">
        <v>11.25</v>
      </c>
      <c r="N79" s="4">
        <v>11.5</v>
      </c>
      <c r="O79" s="4">
        <v>11.5</v>
      </c>
      <c r="P79" s="15"/>
      <c r="Q79" s="337"/>
      <c r="R79" s="15" t="str">
        <f t="shared" si="30"/>
        <v>No</v>
      </c>
      <c r="S79" s="15" t="str">
        <f t="shared" si="31"/>
        <v>No</v>
      </c>
      <c r="T79" s="4" t="str">
        <f t="shared" si="32"/>
        <v>No</v>
      </c>
      <c r="U79" s="4" t="str">
        <f t="shared" si="33"/>
        <v>N/A</v>
      </c>
      <c r="V79" s="221" t="str">
        <f t="shared" si="18"/>
        <v>No</v>
      </c>
      <c r="W79" s="223" t="str">
        <f t="shared" si="19"/>
        <v>N/A</v>
      </c>
      <c r="X79" s="221" t="str">
        <f t="shared" si="20"/>
        <v>No</v>
      </c>
      <c r="Y79" s="223" t="str">
        <f t="shared" si="21"/>
        <v>N/A</v>
      </c>
      <c r="Z79" s="222" t="str">
        <f t="shared" si="22"/>
        <v>No</v>
      </c>
      <c r="AA79" s="68" t="str">
        <f t="shared" si="23"/>
        <v>N/A</v>
      </c>
      <c r="AB79" s="65" t="str">
        <f t="shared" si="24"/>
        <v>No</v>
      </c>
      <c r="AC79" s="68" t="str">
        <f t="shared" si="25"/>
        <v>N/A</v>
      </c>
      <c r="AD79" s="65" t="str">
        <f t="shared" si="26"/>
        <v>No</v>
      </c>
      <c r="AE79" s="68" t="str">
        <f t="shared" si="27"/>
        <v>N/A</v>
      </c>
      <c r="AF79" s="66"/>
    </row>
    <row r="80" spans="1:32" ht="14.5" hidden="1" customHeight="1">
      <c r="A80" s="66" t="s">
        <v>9</v>
      </c>
      <c r="B80" s="66" t="s">
        <v>27</v>
      </c>
      <c r="C80" s="66" t="str" cm="1">
        <f t="array" ref="C80">_xlfn.IFNA(_xlfn.IFS(B80="Starter","Starters &amp; Sides",B80="Sides","Starters &amp; Sides"),B80)</f>
        <v>Mains</v>
      </c>
      <c r="D80" s="84" t="s">
        <v>662</v>
      </c>
      <c r="E80" s="74"/>
      <c r="F80" s="4"/>
      <c r="G80" s="4"/>
      <c r="H80" s="4"/>
      <c r="I80" s="4"/>
      <c r="J80" s="4"/>
      <c r="K80" s="4"/>
      <c r="L80" s="4"/>
      <c r="M80" s="4">
        <v>11.25</v>
      </c>
      <c r="N80" s="4">
        <v>11.5</v>
      </c>
      <c r="O80" s="4">
        <v>11.5</v>
      </c>
      <c r="P80" s="15"/>
      <c r="Q80" s="337"/>
      <c r="R80" s="15" t="str">
        <f t="shared" si="30"/>
        <v>No</v>
      </c>
      <c r="S80" s="15" t="str">
        <f t="shared" si="31"/>
        <v>No</v>
      </c>
      <c r="T80" s="4" t="str">
        <f t="shared" si="32"/>
        <v>No</v>
      </c>
      <c r="U80" s="4" t="str">
        <f t="shared" si="33"/>
        <v>N/A</v>
      </c>
      <c r="V80" s="221" t="str">
        <f t="shared" si="18"/>
        <v>No</v>
      </c>
      <c r="W80" s="223" t="str">
        <f t="shared" si="19"/>
        <v>N/A</v>
      </c>
      <c r="X80" s="221" t="str">
        <f t="shared" si="20"/>
        <v>No</v>
      </c>
      <c r="Y80" s="223" t="str">
        <f t="shared" si="21"/>
        <v>N/A</v>
      </c>
      <c r="Z80" s="222" t="str">
        <f t="shared" si="22"/>
        <v>No</v>
      </c>
      <c r="AA80" s="68" t="str">
        <f t="shared" si="23"/>
        <v>N/A</v>
      </c>
      <c r="AB80" s="65" t="str">
        <f t="shared" si="24"/>
        <v>No</v>
      </c>
      <c r="AC80" s="68" t="str">
        <f t="shared" si="25"/>
        <v>N/A</v>
      </c>
      <c r="AD80" s="65" t="str">
        <f t="shared" si="26"/>
        <v>No</v>
      </c>
      <c r="AE80" s="68" t="str">
        <f t="shared" si="27"/>
        <v>N/A</v>
      </c>
      <c r="AF80" s="66"/>
    </row>
    <row r="81" spans="1:32" ht="14.5" hidden="1" customHeight="1">
      <c r="A81" s="66" t="s">
        <v>9</v>
      </c>
      <c r="B81" s="66" t="s">
        <v>27</v>
      </c>
      <c r="C81" s="66" t="str" cm="1">
        <f t="array" ref="C81">_xlfn.IFNA(_xlfn.IFS(B81="Starter","Starters &amp; Sides",B81="Sides","Starters &amp; Sides"),B81)</f>
        <v>Mains</v>
      </c>
      <c r="D81" s="84" t="s">
        <v>663</v>
      </c>
      <c r="E81" s="74"/>
      <c r="F81" s="4"/>
      <c r="G81" s="4"/>
      <c r="H81" s="4"/>
      <c r="I81" s="4"/>
      <c r="J81" s="4"/>
      <c r="K81" s="4"/>
      <c r="L81" s="4"/>
      <c r="M81" s="4">
        <v>11.25</v>
      </c>
      <c r="N81" s="4">
        <v>11.5</v>
      </c>
      <c r="O81" s="4">
        <v>11.5</v>
      </c>
      <c r="P81" s="15"/>
      <c r="Q81" s="337"/>
      <c r="R81" s="15" t="str">
        <f t="shared" si="30"/>
        <v>No</v>
      </c>
      <c r="S81" s="15" t="str">
        <f t="shared" si="31"/>
        <v>No</v>
      </c>
      <c r="T81" s="4" t="str">
        <f t="shared" si="32"/>
        <v>No</v>
      </c>
      <c r="U81" s="4" t="str">
        <f t="shared" si="33"/>
        <v>N/A</v>
      </c>
      <c r="V81" s="221" t="str">
        <f t="shared" si="18"/>
        <v>No</v>
      </c>
      <c r="W81" s="223" t="str">
        <f t="shared" si="19"/>
        <v>N/A</v>
      </c>
      <c r="X81" s="221" t="str">
        <f t="shared" si="20"/>
        <v>No</v>
      </c>
      <c r="Y81" s="223" t="str">
        <f t="shared" si="21"/>
        <v>N/A</v>
      </c>
      <c r="Z81" s="222" t="str">
        <f t="shared" si="22"/>
        <v>No</v>
      </c>
      <c r="AA81" s="68" t="str">
        <f t="shared" si="23"/>
        <v>N/A</v>
      </c>
      <c r="AB81" s="65" t="str">
        <f t="shared" si="24"/>
        <v>No</v>
      </c>
      <c r="AC81" s="68" t="str">
        <f t="shared" si="25"/>
        <v>N/A</v>
      </c>
      <c r="AD81" s="65" t="str">
        <f t="shared" si="26"/>
        <v>No</v>
      </c>
      <c r="AE81" s="68" t="str">
        <f t="shared" si="27"/>
        <v>N/A</v>
      </c>
      <c r="AF81" s="66"/>
    </row>
    <row r="82" spans="1:32" ht="14.5" hidden="1" customHeight="1">
      <c r="A82" s="66" t="s">
        <v>9</v>
      </c>
      <c r="B82" s="66" t="s">
        <v>27</v>
      </c>
      <c r="C82" s="66" t="str" cm="1">
        <f t="array" ref="C82">_xlfn.IFNA(_xlfn.IFS(B82="Starter","Starters &amp; Sides",B82="Sides","Starters &amp; Sides"),B82)</f>
        <v>Mains</v>
      </c>
      <c r="D82" s="84" t="s">
        <v>664</v>
      </c>
      <c r="E82" s="74">
        <v>8.5</v>
      </c>
      <c r="F82" s="4">
        <v>8.9499999999999993</v>
      </c>
      <c r="G82" s="4">
        <v>8.9499999999999993</v>
      </c>
      <c r="H82" s="4">
        <v>9.5</v>
      </c>
      <c r="I82" s="4">
        <v>9.5</v>
      </c>
      <c r="J82" s="4">
        <v>9.9499999999999993</v>
      </c>
      <c r="K82" s="4">
        <v>9.9499999999999993</v>
      </c>
      <c r="L82" s="4">
        <v>10.5</v>
      </c>
      <c r="M82" s="4"/>
      <c r="N82" s="4"/>
      <c r="O82" s="4">
        <v>10.5</v>
      </c>
      <c r="P82" s="15">
        <v>10.95</v>
      </c>
      <c r="Q82" s="337">
        <v>10.95</v>
      </c>
      <c r="R82" s="15" t="str">
        <f t="shared" si="30"/>
        <v>Yes</v>
      </c>
      <c r="S82" s="15" t="str">
        <f t="shared" si="31"/>
        <v>No</v>
      </c>
      <c r="T82" s="4" t="str">
        <f t="shared" si="32"/>
        <v>Yes</v>
      </c>
      <c r="U82" s="4">
        <f t="shared" si="33"/>
        <v>0</v>
      </c>
      <c r="V82" s="221" t="str">
        <f t="shared" si="18"/>
        <v>Yes</v>
      </c>
      <c r="W82" s="223">
        <f t="shared" si="19"/>
        <v>4.2857142857142705E-2</v>
      </c>
      <c r="X82" s="221" t="str">
        <f t="shared" si="20"/>
        <v>No</v>
      </c>
      <c r="Y82" s="223" t="str">
        <f t="shared" si="21"/>
        <v>N/A</v>
      </c>
      <c r="Z82" s="222" t="str">
        <f t="shared" si="22"/>
        <v>No</v>
      </c>
      <c r="AA82" s="68" t="str">
        <f t="shared" si="23"/>
        <v>N/A</v>
      </c>
      <c r="AB82" s="65" t="str">
        <f t="shared" si="24"/>
        <v>No</v>
      </c>
      <c r="AC82" s="68" t="str">
        <f t="shared" si="25"/>
        <v>N/A</v>
      </c>
      <c r="AD82" s="65" t="str">
        <f t="shared" si="26"/>
        <v>No</v>
      </c>
      <c r="AE82" s="68" t="str">
        <f t="shared" si="27"/>
        <v>N/A</v>
      </c>
      <c r="AF82" s="66"/>
    </row>
    <row r="83" spans="1:32" ht="14.5" hidden="1" customHeight="1">
      <c r="A83" s="66" t="s">
        <v>9</v>
      </c>
      <c r="B83" s="66" t="s">
        <v>27</v>
      </c>
      <c r="C83" s="66" t="str" cm="1">
        <f t="array" ref="C83">_xlfn.IFNA(_xlfn.IFS(B83="Starter","Starters &amp; Sides",B83="Sides","Starters &amp; Sides"),B83)</f>
        <v>Mains</v>
      </c>
      <c r="D83" s="84" t="s">
        <v>665</v>
      </c>
      <c r="E83" s="74">
        <v>11.5</v>
      </c>
      <c r="F83" s="4">
        <v>11.95</v>
      </c>
      <c r="G83" s="4">
        <v>11.95</v>
      </c>
      <c r="H83" s="4">
        <v>12.5</v>
      </c>
      <c r="I83" s="4">
        <v>12.5</v>
      </c>
      <c r="J83" s="4">
        <v>12.95</v>
      </c>
      <c r="K83" s="4">
        <v>12.95</v>
      </c>
      <c r="L83" s="4">
        <v>12.95</v>
      </c>
      <c r="M83" s="4">
        <v>13.5</v>
      </c>
      <c r="N83" s="4">
        <v>13.5</v>
      </c>
      <c r="O83" s="4"/>
      <c r="P83" s="15"/>
      <c r="Q83" s="337"/>
      <c r="R83" s="15" t="str">
        <f t="shared" si="30"/>
        <v>No</v>
      </c>
      <c r="S83" s="15" t="str">
        <f t="shared" si="31"/>
        <v>No</v>
      </c>
      <c r="T83" s="4" t="str">
        <f t="shared" si="32"/>
        <v>No</v>
      </c>
      <c r="U83" s="4" t="str">
        <f t="shared" si="33"/>
        <v>N/A</v>
      </c>
      <c r="V83" s="221" t="str">
        <f t="shared" si="18"/>
        <v>No</v>
      </c>
      <c r="W83" s="223" t="str">
        <f t="shared" si="19"/>
        <v>N/A</v>
      </c>
      <c r="X83" s="221" t="str">
        <f t="shared" si="20"/>
        <v>No</v>
      </c>
      <c r="Y83" s="223" t="str">
        <f t="shared" si="21"/>
        <v>N/A</v>
      </c>
      <c r="Z83" s="222" t="str">
        <f t="shared" si="22"/>
        <v>No</v>
      </c>
      <c r="AA83" s="68" t="str">
        <f t="shared" si="23"/>
        <v>N/A</v>
      </c>
      <c r="AB83" s="65" t="str">
        <f t="shared" si="24"/>
        <v>No</v>
      </c>
      <c r="AC83" s="68" t="str">
        <f t="shared" si="25"/>
        <v>N/A</v>
      </c>
      <c r="AD83" s="65" t="str">
        <f t="shared" si="26"/>
        <v>No</v>
      </c>
      <c r="AE83" s="68" t="str">
        <f t="shared" si="27"/>
        <v>N/A</v>
      </c>
      <c r="AF83" s="66"/>
    </row>
    <row r="84" spans="1:32" ht="14.5" hidden="1" customHeight="1">
      <c r="A84" s="66" t="s">
        <v>9</v>
      </c>
      <c r="B84" s="66" t="s">
        <v>27</v>
      </c>
      <c r="C84" s="66" t="str" cm="1">
        <f t="array" ref="C84">_xlfn.IFNA(_xlfn.IFS(B84="Starter","Starters &amp; Sides",B84="Sides","Starters &amp; Sides"),B84)</f>
        <v>Mains</v>
      </c>
      <c r="D84" s="84" t="s">
        <v>666</v>
      </c>
      <c r="E84" s="74"/>
      <c r="F84" s="4"/>
      <c r="G84" s="4"/>
      <c r="H84" s="4"/>
      <c r="I84" s="4">
        <v>9.5</v>
      </c>
      <c r="J84" s="4">
        <v>9.9499999999999993</v>
      </c>
      <c r="K84" s="4">
        <v>9.9499999999999993</v>
      </c>
      <c r="L84" s="4">
        <v>10.5</v>
      </c>
      <c r="M84" s="4">
        <v>10.5</v>
      </c>
      <c r="N84" s="4">
        <v>10.5</v>
      </c>
      <c r="O84" s="4">
        <v>10.5</v>
      </c>
      <c r="P84" s="15">
        <v>10.95</v>
      </c>
      <c r="Q84" s="337">
        <v>10.95</v>
      </c>
      <c r="R84" s="15" t="str">
        <f t="shared" si="30"/>
        <v>Yes</v>
      </c>
      <c r="S84" s="15" t="str">
        <f t="shared" si="31"/>
        <v>No</v>
      </c>
      <c r="T84" s="4" t="str">
        <f t="shared" si="32"/>
        <v>Yes</v>
      </c>
      <c r="U84" s="4">
        <f t="shared" si="33"/>
        <v>0</v>
      </c>
      <c r="V84" s="221" t="str">
        <f t="shared" si="18"/>
        <v>Yes</v>
      </c>
      <c r="W84" s="223">
        <f t="shared" si="19"/>
        <v>4.2857142857142705E-2</v>
      </c>
      <c r="X84" s="221" t="str">
        <f t="shared" si="20"/>
        <v>Yes</v>
      </c>
      <c r="Y84" s="223">
        <f t="shared" si="21"/>
        <v>4.2857142857142705E-2</v>
      </c>
      <c r="Z84" s="222" t="str">
        <f t="shared" si="22"/>
        <v>Yes</v>
      </c>
      <c r="AA84" s="68">
        <f t="shared" si="23"/>
        <v>4.2857142857142705E-2</v>
      </c>
      <c r="AB84" s="65" t="str">
        <f t="shared" si="24"/>
        <v>Yes</v>
      </c>
      <c r="AC84" s="68">
        <f t="shared" si="25"/>
        <v>4.2857142857142705E-2</v>
      </c>
      <c r="AD84" s="65" t="str">
        <f t="shared" si="26"/>
        <v>No</v>
      </c>
      <c r="AE84" s="68" t="str">
        <f t="shared" si="27"/>
        <v>N/A</v>
      </c>
      <c r="AF84" s="66"/>
    </row>
    <row r="85" spans="1:32" ht="14.5" hidden="1" customHeight="1">
      <c r="A85" s="66" t="s">
        <v>9</v>
      </c>
      <c r="B85" s="66" t="s">
        <v>27</v>
      </c>
      <c r="C85" s="66" t="str" cm="1">
        <f t="array" ref="C85">_xlfn.IFNA(_xlfn.IFS(B85="Starter","Starters &amp; Sides",B85="Sides","Starters &amp; Sides"),B85)</f>
        <v>Mains</v>
      </c>
      <c r="D85" s="84" t="s">
        <v>667</v>
      </c>
      <c r="E85" s="74">
        <v>9.9499999999999993</v>
      </c>
      <c r="F85" s="4">
        <v>8.9499999999999993</v>
      </c>
      <c r="G85" s="4"/>
      <c r="H85" s="4">
        <v>9.5</v>
      </c>
      <c r="I85" s="4">
        <v>9.5</v>
      </c>
      <c r="J85" s="4">
        <v>10.5</v>
      </c>
      <c r="K85" s="4">
        <v>10.5</v>
      </c>
      <c r="L85" s="4">
        <v>11.5</v>
      </c>
      <c r="M85" s="4">
        <v>11.5</v>
      </c>
      <c r="N85" s="4">
        <v>11.5</v>
      </c>
      <c r="O85" s="4">
        <v>11.5</v>
      </c>
      <c r="P85" s="15">
        <v>11.95</v>
      </c>
      <c r="Q85" s="337">
        <v>11.95</v>
      </c>
      <c r="R85" s="15" t="str">
        <f t="shared" si="30"/>
        <v>Yes</v>
      </c>
      <c r="S85" s="15" t="str">
        <f t="shared" si="31"/>
        <v>No</v>
      </c>
      <c r="T85" s="4" t="str">
        <f t="shared" si="32"/>
        <v>Yes</v>
      </c>
      <c r="U85" s="4">
        <f t="shared" si="33"/>
        <v>0</v>
      </c>
      <c r="V85" s="221" t="str">
        <f t="shared" si="18"/>
        <v>Yes</v>
      </c>
      <c r="W85" s="223">
        <f t="shared" si="19"/>
        <v>3.9130434782608692E-2</v>
      </c>
      <c r="X85" s="221" t="str">
        <f t="shared" si="20"/>
        <v>Yes</v>
      </c>
      <c r="Y85" s="223">
        <f t="shared" si="21"/>
        <v>3.9130434782608692E-2</v>
      </c>
      <c r="Z85" s="222" t="str">
        <f t="shared" si="22"/>
        <v>Yes</v>
      </c>
      <c r="AA85" s="68">
        <f t="shared" si="23"/>
        <v>3.9130434782608692E-2</v>
      </c>
      <c r="AB85" s="65" t="str">
        <f t="shared" si="24"/>
        <v>Yes</v>
      </c>
      <c r="AC85" s="68">
        <f t="shared" si="25"/>
        <v>3.9130434782608692E-2</v>
      </c>
      <c r="AD85" s="65" t="str">
        <f t="shared" si="26"/>
        <v>No</v>
      </c>
      <c r="AE85" s="68" t="str">
        <f t="shared" si="27"/>
        <v>N/A</v>
      </c>
      <c r="AF85" s="66"/>
    </row>
    <row r="86" spans="1:32" ht="14.5" hidden="1" customHeight="1">
      <c r="A86" s="66" t="s">
        <v>9</v>
      </c>
      <c r="B86" s="66" t="s">
        <v>27</v>
      </c>
      <c r="C86" s="66" t="str" cm="1">
        <f t="array" ref="C86">_xlfn.IFNA(_xlfn.IFS(B86="Starter","Starters &amp; Sides",B86="Sides","Starters &amp; Sides"),B86)</f>
        <v>Mains</v>
      </c>
      <c r="D86" s="84" t="s">
        <v>668</v>
      </c>
      <c r="E86" s="74"/>
      <c r="F86" s="4"/>
      <c r="G86" s="4"/>
      <c r="H86" s="4"/>
      <c r="I86" s="4">
        <v>9.9499999999999993</v>
      </c>
      <c r="J86" s="4">
        <v>9.9499999999999993</v>
      </c>
      <c r="K86" s="4">
        <v>9.9499999999999993</v>
      </c>
      <c r="L86" s="4">
        <v>10.95</v>
      </c>
      <c r="M86" s="4"/>
      <c r="N86" s="4"/>
      <c r="O86" s="4"/>
      <c r="P86" s="15"/>
      <c r="Q86" s="337"/>
      <c r="R86" s="15" t="str">
        <f t="shared" si="30"/>
        <v>No</v>
      </c>
      <c r="S86" s="15" t="str">
        <f t="shared" si="31"/>
        <v>No</v>
      </c>
      <c r="T86" s="4" t="str">
        <f t="shared" si="32"/>
        <v>No</v>
      </c>
      <c r="U86" s="4" t="str">
        <f t="shared" si="33"/>
        <v>N/A</v>
      </c>
      <c r="V86" s="221" t="str">
        <f t="shared" si="18"/>
        <v>No</v>
      </c>
      <c r="W86" s="223" t="str">
        <f t="shared" si="19"/>
        <v>N/A</v>
      </c>
      <c r="X86" s="221" t="str">
        <f t="shared" si="20"/>
        <v>No</v>
      </c>
      <c r="Y86" s="223" t="str">
        <f t="shared" si="21"/>
        <v>N/A</v>
      </c>
      <c r="Z86" s="222" t="str">
        <f t="shared" si="22"/>
        <v>No</v>
      </c>
      <c r="AA86" s="68" t="str">
        <f t="shared" si="23"/>
        <v>N/A</v>
      </c>
      <c r="AB86" s="65" t="str">
        <f t="shared" si="24"/>
        <v>No</v>
      </c>
      <c r="AC86" s="68" t="str">
        <f t="shared" si="25"/>
        <v>N/A</v>
      </c>
      <c r="AD86" s="65" t="str">
        <f t="shared" si="26"/>
        <v>No</v>
      </c>
      <c r="AE86" s="68" t="str">
        <f t="shared" si="27"/>
        <v>N/A</v>
      </c>
      <c r="AF86" s="66"/>
    </row>
    <row r="87" spans="1:32" ht="14.5" hidden="1" customHeight="1">
      <c r="A87" s="66" t="s">
        <v>9</v>
      </c>
      <c r="B87" s="66" t="s">
        <v>27</v>
      </c>
      <c r="C87" s="66" t="str" cm="1">
        <f t="array" ref="C87">_xlfn.IFNA(_xlfn.IFS(B87="Starter","Starters &amp; Sides",B87="Sides","Starters &amp; Sides"),B87)</f>
        <v>Mains</v>
      </c>
      <c r="D87" s="84" t="s">
        <v>669</v>
      </c>
      <c r="E87" s="74">
        <v>8.9499999999999993</v>
      </c>
      <c r="F87" s="4">
        <v>8.9499999999999993</v>
      </c>
      <c r="G87" s="4">
        <v>8.9499999999999993</v>
      </c>
      <c r="H87" s="4">
        <v>9.5</v>
      </c>
      <c r="I87" s="4">
        <v>9.9499999999999993</v>
      </c>
      <c r="J87" s="4">
        <v>10.5</v>
      </c>
      <c r="K87" s="4">
        <v>10.5</v>
      </c>
      <c r="L87" s="4">
        <v>11.5</v>
      </c>
      <c r="M87" s="4"/>
      <c r="N87" s="4"/>
      <c r="O87" s="4"/>
      <c r="P87" s="15"/>
      <c r="Q87" s="337"/>
      <c r="R87" s="15" t="str">
        <f t="shared" si="30"/>
        <v>No</v>
      </c>
      <c r="S87" s="15" t="str">
        <f t="shared" si="31"/>
        <v>No</v>
      </c>
      <c r="T87" s="4" t="str">
        <f t="shared" si="32"/>
        <v>No</v>
      </c>
      <c r="U87" s="4" t="str">
        <f t="shared" si="33"/>
        <v>N/A</v>
      </c>
      <c r="V87" s="221" t="str">
        <f t="shared" si="18"/>
        <v>No</v>
      </c>
      <c r="W87" s="223" t="str">
        <f t="shared" si="19"/>
        <v>N/A</v>
      </c>
      <c r="X87" s="221" t="str">
        <f t="shared" si="20"/>
        <v>No</v>
      </c>
      <c r="Y87" s="223" t="str">
        <f t="shared" si="21"/>
        <v>N/A</v>
      </c>
      <c r="Z87" s="222" t="str">
        <f t="shared" si="22"/>
        <v>No</v>
      </c>
      <c r="AA87" s="68" t="str">
        <f t="shared" si="23"/>
        <v>N/A</v>
      </c>
      <c r="AB87" s="65" t="str">
        <f t="shared" si="24"/>
        <v>No</v>
      </c>
      <c r="AC87" s="68" t="str">
        <f t="shared" si="25"/>
        <v>N/A</v>
      </c>
      <c r="AD87" s="65" t="str">
        <f t="shared" si="26"/>
        <v>No</v>
      </c>
      <c r="AE87" s="68" t="str">
        <f t="shared" si="27"/>
        <v>N/A</v>
      </c>
      <c r="AF87" s="66"/>
    </row>
    <row r="88" spans="1:32" ht="13.5" hidden="1" customHeight="1">
      <c r="A88" s="66" t="s">
        <v>9</v>
      </c>
      <c r="B88" s="66" t="s">
        <v>27</v>
      </c>
      <c r="C88" s="66" t="str" cm="1">
        <f t="array" ref="C88">_xlfn.IFNA(_xlfn.IFS(B88="Starter","Starters &amp; Sides",B88="Sides","Starters &amp; Sides"),B88)</f>
        <v>Mains</v>
      </c>
      <c r="D88" s="84" t="s">
        <v>670</v>
      </c>
      <c r="E88" s="74"/>
      <c r="F88" s="4"/>
      <c r="G88" s="4"/>
      <c r="H88" s="4"/>
      <c r="I88" s="4">
        <v>5.6</v>
      </c>
      <c r="J88" s="4">
        <v>5.6</v>
      </c>
      <c r="K88" s="4">
        <v>6.25</v>
      </c>
      <c r="L88" s="4">
        <f>AVERAGE(5.5,7)</f>
        <v>6.25</v>
      </c>
      <c r="M88" s="4">
        <f>AVERAGE(5.5,7)</f>
        <v>6.25</v>
      </c>
      <c r="N88" s="4">
        <f>AVERAGE(5.5,7.05)</f>
        <v>6.2750000000000004</v>
      </c>
      <c r="O88" s="4">
        <f>AVERAGE(5.5,7.05)</f>
        <v>6.2750000000000004</v>
      </c>
      <c r="P88" s="15">
        <v>7.5</v>
      </c>
      <c r="Q88" s="337"/>
      <c r="R88" s="15" t="str">
        <f t="shared" si="30"/>
        <v>No</v>
      </c>
      <c r="S88" s="15" t="str">
        <f t="shared" si="31"/>
        <v>No</v>
      </c>
      <c r="T88" s="4" t="str">
        <f t="shared" si="32"/>
        <v>No</v>
      </c>
      <c r="U88" s="4" t="str">
        <f t="shared" si="33"/>
        <v>N/A</v>
      </c>
      <c r="V88" s="221" t="str">
        <f t="shared" si="18"/>
        <v>No</v>
      </c>
      <c r="W88" s="223" t="str">
        <f t="shared" si="19"/>
        <v>N/A</v>
      </c>
      <c r="X88" s="221" t="str">
        <f t="shared" si="20"/>
        <v>No</v>
      </c>
      <c r="Y88" s="223" t="str">
        <f t="shared" si="21"/>
        <v>N/A</v>
      </c>
      <c r="Z88" s="222" t="str">
        <f t="shared" si="22"/>
        <v>No</v>
      </c>
      <c r="AA88" s="68" t="str">
        <f t="shared" si="23"/>
        <v>N/A</v>
      </c>
      <c r="AB88" s="65" t="str">
        <f t="shared" si="24"/>
        <v>No</v>
      </c>
      <c r="AC88" s="68" t="str">
        <f t="shared" si="25"/>
        <v>N/A</v>
      </c>
      <c r="AD88" s="65" t="str">
        <f t="shared" si="26"/>
        <v>No</v>
      </c>
      <c r="AE88" s="68" t="str">
        <f t="shared" si="27"/>
        <v>N/A</v>
      </c>
      <c r="AF88" s="66"/>
    </row>
    <row r="89" spans="1:32" ht="13.4" hidden="1" customHeight="1">
      <c r="A89" s="66" t="s">
        <v>9</v>
      </c>
      <c r="B89" s="66" t="s">
        <v>27</v>
      </c>
      <c r="C89" s="66" t="str" cm="1">
        <f t="array" ref="C89">_xlfn.IFNA(_xlfn.IFS(B89="Starter","Starters &amp; Sides",B89="Sides","Starters &amp; Sides"),B89)</f>
        <v>Mains</v>
      </c>
      <c r="D89" s="84" t="s">
        <v>671</v>
      </c>
      <c r="E89" s="74"/>
      <c r="F89" s="4"/>
      <c r="G89" s="4"/>
      <c r="H89" s="4"/>
      <c r="I89" s="4">
        <v>7.5</v>
      </c>
      <c r="J89" s="4">
        <v>7.5</v>
      </c>
      <c r="K89" s="5">
        <v>7.5</v>
      </c>
      <c r="L89" s="5">
        <v>7.5</v>
      </c>
      <c r="M89" s="5"/>
      <c r="N89" s="5"/>
      <c r="O89" s="5"/>
      <c r="P89" s="15"/>
      <c r="Q89" s="337"/>
      <c r="R89" s="15" t="str">
        <f t="shared" si="30"/>
        <v>No</v>
      </c>
      <c r="S89" s="15" t="str">
        <f t="shared" si="31"/>
        <v>No</v>
      </c>
      <c r="T89" s="4" t="str">
        <f t="shared" si="32"/>
        <v>No</v>
      </c>
      <c r="U89" s="4" t="str">
        <f t="shared" si="33"/>
        <v>N/A</v>
      </c>
      <c r="V89" s="221" t="str">
        <f t="shared" si="18"/>
        <v>No</v>
      </c>
      <c r="W89" s="223" t="str">
        <f t="shared" si="19"/>
        <v>N/A</v>
      </c>
      <c r="X89" s="221" t="str">
        <f t="shared" si="20"/>
        <v>No</v>
      </c>
      <c r="Y89" s="223" t="str">
        <f t="shared" si="21"/>
        <v>N/A</v>
      </c>
      <c r="Z89" s="222" t="str">
        <f t="shared" si="22"/>
        <v>No</v>
      </c>
      <c r="AA89" s="68" t="str">
        <f t="shared" si="23"/>
        <v>N/A</v>
      </c>
      <c r="AB89" s="65" t="str">
        <f t="shared" si="24"/>
        <v>No</v>
      </c>
      <c r="AC89" s="68" t="str">
        <f t="shared" si="25"/>
        <v>N/A</v>
      </c>
      <c r="AD89" s="65" t="str">
        <f t="shared" si="26"/>
        <v>No</v>
      </c>
      <c r="AE89" s="68" t="str">
        <f t="shared" si="27"/>
        <v>N/A</v>
      </c>
      <c r="AF89" s="66"/>
    </row>
    <row r="90" spans="1:32" ht="13.5" hidden="1" customHeight="1">
      <c r="A90" s="66" t="s">
        <v>9</v>
      </c>
      <c r="B90" s="66" t="s">
        <v>27</v>
      </c>
      <c r="C90" s="66" t="str" cm="1">
        <f t="array" ref="C90">_xlfn.IFNA(_xlfn.IFS(B90="Starter","Starters &amp; Sides",B90="Sides","Starters &amp; Sides"),B90)</f>
        <v>Mains</v>
      </c>
      <c r="D90" s="84" t="s">
        <v>672</v>
      </c>
      <c r="E90" s="74"/>
      <c r="F90" s="4"/>
      <c r="G90" s="4"/>
      <c r="H90" s="4"/>
      <c r="I90" s="4">
        <v>9.9499999999999993</v>
      </c>
      <c r="J90" s="4">
        <v>10.5</v>
      </c>
      <c r="K90" s="4" t="s">
        <v>289</v>
      </c>
      <c r="L90" s="4"/>
      <c r="M90" s="4"/>
      <c r="N90" s="4"/>
      <c r="O90" s="4"/>
      <c r="P90" s="15"/>
      <c r="Q90" s="337"/>
      <c r="R90" s="15" t="str">
        <f t="shared" si="30"/>
        <v>No</v>
      </c>
      <c r="S90" s="15" t="str">
        <f t="shared" si="31"/>
        <v>No</v>
      </c>
      <c r="T90" s="4" t="str">
        <f t="shared" si="32"/>
        <v>No</v>
      </c>
      <c r="U90" s="4" t="str">
        <f t="shared" si="33"/>
        <v>N/A</v>
      </c>
      <c r="V90" s="221" t="str">
        <f t="shared" si="18"/>
        <v>No</v>
      </c>
      <c r="W90" s="223" t="str">
        <f t="shared" si="19"/>
        <v>N/A</v>
      </c>
      <c r="X90" s="221" t="str">
        <f t="shared" si="20"/>
        <v>No</v>
      </c>
      <c r="Y90" s="223" t="str">
        <f t="shared" si="21"/>
        <v>N/A</v>
      </c>
      <c r="Z90" s="222" t="str">
        <f t="shared" si="22"/>
        <v>No</v>
      </c>
      <c r="AA90" s="68" t="str">
        <f t="shared" si="23"/>
        <v>N/A</v>
      </c>
      <c r="AB90" s="65" t="str">
        <f t="shared" si="24"/>
        <v>No</v>
      </c>
      <c r="AC90" s="68" t="str">
        <f t="shared" si="25"/>
        <v>N/A</v>
      </c>
      <c r="AD90" s="65" t="str">
        <f t="shared" si="26"/>
        <v>No</v>
      </c>
      <c r="AE90" s="68" t="str">
        <f t="shared" si="27"/>
        <v>N/A</v>
      </c>
      <c r="AF90" s="66"/>
    </row>
    <row r="91" spans="1:32" ht="13.5" hidden="1" customHeight="1">
      <c r="A91" s="66" t="s">
        <v>9</v>
      </c>
      <c r="B91" s="66" t="s">
        <v>27</v>
      </c>
      <c r="C91" s="66" t="str" cm="1">
        <f t="array" ref="C91">_xlfn.IFNA(_xlfn.IFS(B91="Starter","Starters &amp; Sides",B91="Sides","Starters &amp; Sides"),B91)</f>
        <v>Mains</v>
      </c>
      <c r="D91" s="84" t="s">
        <v>673</v>
      </c>
      <c r="E91" s="74">
        <v>14.95</v>
      </c>
      <c r="F91" s="4">
        <v>14.95</v>
      </c>
      <c r="G91" s="4"/>
      <c r="H91" s="4"/>
      <c r="I91" s="4"/>
      <c r="J91" s="4"/>
      <c r="K91" s="4"/>
      <c r="L91" s="4"/>
      <c r="M91" s="4"/>
      <c r="N91" s="4"/>
      <c r="O91" s="4"/>
      <c r="P91" s="15"/>
      <c r="Q91" s="337"/>
      <c r="R91" s="15" t="str">
        <f t="shared" si="30"/>
        <v>No</v>
      </c>
      <c r="S91" s="15" t="str">
        <f t="shared" si="31"/>
        <v>No</v>
      </c>
      <c r="T91" s="4" t="str">
        <f t="shared" si="32"/>
        <v>No</v>
      </c>
      <c r="U91" s="4" t="str">
        <f t="shared" si="33"/>
        <v>N/A</v>
      </c>
      <c r="V91" s="221" t="str">
        <f t="shared" si="18"/>
        <v>No</v>
      </c>
      <c r="W91" s="223" t="str">
        <f t="shared" si="19"/>
        <v>N/A</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t="14.5" hidden="1" customHeight="1">
      <c r="A92" s="66" t="s">
        <v>9</v>
      </c>
      <c r="B92" s="66" t="s">
        <v>27</v>
      </c>
      <c r="C92" s="66" t="str" cm="1">
        <f t="array" ref="C92">_xlfn.IFNA(_xlfn.IFS(B92="Starter","Starters &amp; Sides",B92="Sides","Starters &amp; Sides"),B92)</f>
        <v>Mains</v>
      </c>
      <c r="D92" s="219" t="s">
        <v>674</v>
      </c>
      <c r="E92" s="74"/>
      <c r="F92" s="4"/>
      <c r="G92" s="4"/>
      <c r="H92" s="4"/>
      <c r="I92" s="4"/>
      <c r="J92" s="4"/>
      <c r="K92" s="4"/>
      <c r="L92" s="4">
        <v>11.5</v>
      </c>
      <c r="M92" s="4">
        <v>11.65</v>
      </c>
      <c r="N92" s="4"/>
      <c r="O92" s="4"/>
      <c r="P92" s="15"/>
      <c r="Q92" s="337"/>
      <c r="R92" s="15" t="str">
        <f t="shared" si="30"/>
        <v>No</v>
      </c>
      <c r="S92" s="15" t="str">
        <f t="shared" si="31"/>
        <v>No</v>
      </c>
      <c r="T92" s="4" t="str">
        <f t="shared" si="32"/>
        <v>No</v>
      </c>
      <c r="U92" s="4" t="str">
        <f t="shared" si="33"/>
        <v>N/A</v>
      </c>
      <c r="V92" s="221" t="str">
        <f t="shared" si="18"/>
        <v>No</v>
      </c>
      <c r="W92" s="223" t="str">
        <f t="shared" si="19"/>
        <v>N/A</v>
      </c>
      <c r="X92" s="221" t="str">
        <f t="shared" si="20"/>
        <v>No</v>
      </c>
      <c r="Y92" s="223" t="str">
        <f t="shared" si="21"/>
        <v>N/A</v>
      </c>
      <c r="Z92" s="222" t="str">
        <f t="shared" si="22"/>
        <v>No</v>
      </c>
      <c r="AA92" s="68" t="str">
        <f t="shared" si="23"/>
        <v>N/A</v>
      </c>
      <c r="AB92" s="65" t="str">
        <f t="shared" si="24"/>
        <v>No</v>
      </c>
      <c r="AC92" s="68" t="str">
        <f t="shared" si="25"/>
        <v>N/A</v>
      </c>
      <c r="AD92" s="65" t="str">
        <f t="shared" si="26"/>
        <v>No</v>
      </c>
      <c r="AE92" s="68" t="str">
        <f t="shared" si="27"/>
        <v>N/A</v>
      </c>
      <c r="AF92" s="66"/>
    </row>
    <row r="93" spans="1:32" ht="13.5" hidden="1" customHeight="1">
      <c r="A93" s="66" t="s">
        <v>9</v>
      </c>
      <c r="B93" s="66" t="s">
        <v>27</v>
      </c>
      <c r="C93" s="66" t="str" cm="1">
        <f t="array" ref="C93">_xlfn.IFNA(_xlfn.IFS(B93="Starter","Starters &amp; Sides",B93="Sides","Starters &amp; Sides"),B93)</f>
        <v>Mains</v>
      </c>
      <c r="D93" s="84" t="s">
        <v>675</v>
      </c>
      <c r="E93" s="74"/>
      <c r="F93" s="4"/>
      <c r="G93" s="4"/>
      <c r="H93" s="4"/>
      <c r="I93" s="4"/>
      <c r="J93" s="4">
        <v>5.95</v>
      </c>
      <c r="K93" s="4">
        <v>5.95</v>
      </c>
      <c r="L93" s="4">
        <v>5.95</v>
      </c>
      <c r="M93" s="4"/>
      <c r="N93" s="4"/>
      <c r="O93" s="4"/>
      <c r="P93" s="15"/>
      <c r="Q93" s="337"/>
      <c r="R93" s="15" t="str">
        <f t="shared" si="30"/>
        <v>No</v>
      </c>
      <c r="S93" s="15" t="str">
        <f t="shared" si="31"/>
        <v>No</v>
      </c>
      <c r="T93" s="4" t="str">
        <f t="shared" si="32"/>
        <v>No</v>
      </c>
      <c r="U93" s="4" t="str">
        <f t="shared" si="33"/>
        <v>N/A</v>
      </c>
      <c r="V93" s="221" t="str">
        <f t="shared" si="18"/>
        <v>No</v>
      </c>
      <c r="W93" s="223" t="str">
        <f t="shared" si="19"/>
        <v>N/A</v>
      </c>
      <c r="X93" s="221" t="str">
        <f t="shared" si="20"/>
        <v>No</v>
      </c>
      <c r="Y93" s="223" t="str">
        <f t="shared" si="21"/>
        <v>N/A</v>
      </c>
      <c r="Z93" s="222" t="str">
        <f t="shared" si="22"/>
        <v>No</v>
      </c>
      <c r="AA93" s="68" t="str">
        <f t="shared" si="23"/>
        <v>N/A</v>
      </c>
      <c r="AB93" s="65" t="str">
        <f t="shared" si="24"/>
        <v>No</v>
      </c>
      <c r="AC93" s="68" t="str">
        <f t="shared" si="25"/>
        <v>N/A</v>
      </c>
      <c r="AD93" s="65" t="str">
        <f t="shared" si="26"/>
        <v>No</v>
      </c>
      <c r="AE93" s="68" t="str">
        <f t="shared" si="27"/>
        <v>N/A</v>
      </c>
      <c r="AF93" s="66"/>
    </row>
    <row r="94" spans="1:32" ht="13.5" hidden="1" customHeight="1">
      <c r="A94" s="66" t="s">
        <v>9</v>
      </c>
      <c r="B94" s="66" t="s">
        <v>27</v>
      </c>
      <c r="C94" s="66" t="str" cm="1">
        <f t="array" ref="C94">_xlfn.IFNA(_xlfn.IFS(B94="Starter","Starters &amp; Sides",B94="Sides","Starters &amp; Sides"),B94)</f>
        <v>Mains</v>
      </c>
      <c r="D94" s="84" t="s">
        <v>676</v>
      </c>
      <c r="E94" s="74">
        <v>9.75</v>
      </c>
      <c r="F94" s="4">
        <v>9.9499999999999993</v>
      </c>
      <c r="G94" s="4">
        <v>9.9499999999999993</v>
      </c>
      <c r="H94" s="4">
        <v>10.75</v>
      </c>
      <c r="I94" s="4">
        <v>10.75</v>
      </c>
      <c r="J94" s="4">
        <v>10.75</v>
      </c>
      <c r="K94" s="4">
        <v>10.75</v>
      </c>
      <c r="L94" s="4">
        <v>10.95</v>
      </c>
      <c r="M94" s="4"/>
      <c r="N94" s="4"/>
      <c r="O94" s="4"/>
      <c r="P94" s="15"/>
      <c r="Q94" s="337"/>
      <c r="R94" s="15" t="str">
        <f t="shared" si="30"/>
        <v>No</v>
      </c>
      <c r="S94" s="15" t="str">
        <f t="shared" si="31"/>
        <v>No</v>
      </c>
      <c r="T94" s="4" t="str">
        <f t="shared" si="32"/>
        <v>No</v>
      </c>
      <c r="U94" s="4" t="str">
        <f t="shared" si="33"/>
        <v>N/A</v>
      </c>
      <c r="V94" s="221" t="str">
        <f t="shared" si="18"/>
        <v>No</v>
      </c>
      <c r="W94" s="223" t="str">
        <f t="shared" si="19"/>
        <v>N/A</v>
      </c>
      <c r="X94" s="221" t="str">
        <f t="shared" si="20"/>
        <v>No</v>
      </c>
      <c r="Y94" s="223" t="str">
        <f t="shared" si="21"/>
        <v>N/A</v>
      </c>
      <c r="Z94" s="222" t="str">
        <f t="shared" si="22"/>
        <v>No</v>
      </c>
      <c r="AA94" s="68" t="str">
        <f t="shared" si="23"/>
        <v>N/A</v>
      </c>
      <c r="AB94" s="65" t="str">
        <f t="shared" si="24"/>
        <v>No</v>
      </c>
      <c r="AC94" s="68" t="str">
        <f t="shared" si="25"/>
        <v>N/A</v>
      </c>
      <c r="AD94" s="65" t="str">
        <f t="shared" si="26"/>
        <v>No</v>
      </c>
      <c r="AE94" s="68" t="str">
        <f t="shared" si="27"/>
        <v>N/A</v>
      </c>
      <c r="AF94" s="66"/>
    </row>
    <row r="95" spans="1:32" ht="14.5" hidden="1" customHeight="1">
      <c r="A95" s="66" t="s">
        <v>9</v>
      </c>
      <c r="B95" s="66" t="s">
        <v>27</v>
      </c>
      <c r="C95" s="66" t="str" cm="1">
        <f t="array" ref="C95">_xlfn.IFNA(_xlfn.IFS(B95="Starter","Starters &amp; Sides",B95="Sides","Starters &amp; Sides"),B95)</f>
        <v>Mains</v>
      </c>
      <c r="D95" s="84" t="s">
        <v>677</v>
      </c>
      <c r="E95" s="74"/>
      <c r="F95" s="4"/>
      <c r="G95" s="4"/>
      <c r="H95" s="4"/>
      <c r="I95" s="4">
        <v>7</v>
      </c>
      <c r="J95" s="4">
        <v>6.95</v>
      </c>
      <c r="K95" s="4">
        <v>6.95</v>
      </c>
      <c r="L95" s="5">
        <v>6.95</v>
      </c>
      <c r="M95" s="5"/>
      <c r="N95" s="5"/>
      <c r="O95" s="5">
        <v>7.5</v>
      </c>
      <c r="P95" s="15">
        <v>7.95</v>
      </c>
      <c r="Q95" s="337"/>
      <c r="R95" s="15" t="str">
        <f t="shared" si="30"/>
        <v>No</v>
      </c>
      <c r="S95" s="15" t="str">
        <f t="shared" si="31"/>
        <v>No</v>
      </c>
      <c r="T95" s="4" t="str">
        <f t="shared" si="32"/>
        <v>No</v>
      </c>
      <c r="U95" s="4" t="str">
        <f t="shared" si="33"/>
        <v>N/A</v>
      </c>
      <c r="V95" s="221" t="str">
        <f t="shared" si="18"/>
        <v>No</v>
      </c>
      <c r="W95" s="223" t="str">
        <f t="shared" si="19"/>
        <v>N/A</v>
      </c>
      <c r="X95" s="221" t="str">
        <f t="shared" si="20"/>
        <v>No</v>
      </c>
      <c r="Y95" s="223" t="str">
        <f t="shared" si="21"/>
        <v>N/A</v>
      </c>
      <c r="Z95" s="222" t="str">
        <f t="shared" si="22"/>
        <v>No</v>
      </c>
      <c r="AA95" s="68" t="str">
        <f t="shared" si="23"/>
        <v>N/A</v>
      </c>
      <c r="AB95" s="65" t="str">
        <f t="shared" si="24"/>
        <v>No</v>
      </c>
      <c r="AC95" s="68" t="str">
        <f t="shared" si="25"/>
        <v>N/A</v>
      </c>
      <c r="AD95" s="65" t="str">
        <f t="shared" si="26"/>
        <v>No</v>
      </c>
      <c r="AE95" s="68" t="str">
        <f t="shared" si="27"/>
        <v>N/A</v>
      </c>
      <c r="AF95" s="66"/>
    </row>
    <row r="96" spans="1:32" ht="14.5" hidden="1" customHeight="1">
      <c r="A96" s="66" t="s">
        <v>9</v>
      </c>
      <c r="B96" s="66" t="s">
        <v>27</v>
      </c>
      <c r="C96" s="66" t="str" cm="1">
        <f t="array" ref="C96">_xlfn.IFNA(_xlfn.IFS(B96="Starter","Starters &amp; Sides",B96="Sides","Starters &amp; Sides"),B96)</f>
        <v>Mains</v>
      </c>
      <c r="D96" s="84" t="s">
        <v>678</v>
      </c>
      <c r="E96" s="74">
        <v>19.95</v>
      </c>
      <c r="F96" s="4">
        <v>19.95</v>
      </c>
      <c r="G96" s="4">
        <v>19.95</v>
      </c>
      <c r="H96" s="4">
        <v>22.5</v>
      </c>
      <c r="I96" s="4">
        <v>22.5</v>
      </c>
      <c r="J96" s="4">
        <v>22.5</v>
      </c>
      <c r="K96" s="4">
        <v>22.75</v>
      </c>
      <c r="L96" s="4"/>
      <c r="M96" s="4"/>
      <c r="N96" s="4"/>
      <c r="O96" s="4"/>
      <c r="P96" s="15"/>
      <c r="Q96" s="337">
        <v>29.95</v>
      </c>
      <c r="R96" s="15" t="str">
        <f t="shared" si="30"/>
        <v>Yes</v>
      </c>
      <c r="S96" s="15" t="str">
        <f t="shared" si="31"/>
        <v>Yes</v>
      </c>
      <c r="T96" s="4" t="str">
        <f t="shared" si="32"/>
        <v>No</v>
      </c>
      <c r="U96" s="4" t="str">
        <f t="shared" si="33"/>
        <v>N/A</v>
      </c>
      <c r="V96" s="221" t="str">
        <f t="shared" si="18"/>
        <v>No</v>
      </c>
      <c r="W96" s="223" t="str">
        <f t="shared" si="19"/>
        <v>N/A</v>
      </c>
      <c r="X96" s="221" t="str">
        <f t="shared" si="20"/>
        <v>No</v>
      </c>
      <c r="Y96" s="223" t="str">
        <f t="shared" si="21"/>
        <v>N/A</v>
      </c>
      <c r="Z96" s="222" t="str">
        <f t="shared" si="22"/>
        <v>No</v>
      </c>
      <c r="AA96" s="68" t="str">
        <f t="shared" si="23"/>
        <v>N/A</v>
      </c>
      <c r="AB96" s="65" t="str">
        <f t="shared" si="24"/>
        <v>No</v>
      </c>
      <c r="AC96" s="68" t="str">
        <f t="shared" si="25"/>
        <v>N/A</v>
      </c>
      <c r="AD96" s="65" t="str">
        <f t="shared" si="26"/>
        <v>No</v>
      </c>
      <c r="AE96" s="68" t="str">
        <f t="shared" si="27"/>
        <v>N/A</v>
      </c>
      <c r="AF96" s="66"/>
    </row>
    <row r="97" spans="1:32" ht="14.5" hidden="1" customHeight="1">
      <c r="A97" s="66" t="s">
        <v>9</v>
      </c>
      <c r="B97" s="66" t="s">
        <v>27</v>
      </c>
      <c r="C97" s="66" t="str" cm="1">
        <f t="array" ref="C97">_xlfn.IFNA(_xlfn.IFS(B97="Starter","Starters &amp; Sides",B97="Sides","Starters &amp; Sides"),B97)</f>
        <v>Mains</v>
      </c>
      <c r="D97" s="84" t="s">
        <v>679</v>
      </c>
      <c r="E97" s="74"/>
      <c r="F97" s="4"/>
      <c r="G97" s="4"/>
      <c r="H97" s="4"/>
      <c r="I97" s="4"/>
      <c r="J97" s="4"/>
      <c r="K97" s="4">
        <v>22.75</v>
      </c>
      <c r="L97" s="4">
        <v>23.95</v>
      </c>
      <c r="M97" s="4">
        <v>23.95</v>
      </c>
      <c r="N97" s="4">
        <v>25.5</v>
      </c>
      <c r="O97" s="4">
        <v>25.5</v>
      </c>
      <c r="P97" s="15">
        <v>26.5</v>
      </c>
      <c r="Q97" s="337"/>
      <c r="R97" s="15" t="str">
        <f t="shared" si="30"/>
        <v>No</v>
      </c>
      <c r="S97" s="15" t="str">
        <f t="shared" si="31"/>
        <v>No</v>
      </c>
      <c r="T97" s="4" t="str">
        <f t="shared" si="32"/>
        <v>No</v>
      </c>
      <c r="U97" s="4" t="str">
        <f t="shared" si="33"/>
        <v>N/A</v>
      </c>
      <c r="V97" s="221" t="str">
        <f t="shared" si="18"/>
        <v>No</v>
      </c>
      <c r="W97" s="223" t="str">
        <f t="shared" si="19"/>
        <v>N/A</v>
      </c>
      <c r="X97" s="221" t="str">
        <f t="shared" si="20"/>
        <v>No</v>
      </c>
      <c r="Y97" s="223" t="str">
        <f t="shared" si="21"/>
        <v>N/A</v>
      </c>
      <c r="Z97" s="222" t="str">
        <f t="shared" si="22"/>
        <v>No</v>
      </c>
      <c r="AA97" s="68" t="str">
        <f t="shared" si="23"/>
        <v>N/A</v>
      </c>
      <c r="AB97" s="65" t="str">
        <f t="shared" si="24"/>
        <v>No</v>
      </c>
      <c r="AC97" s="68" t="str">
        <f t="shared" si="25"/>
        <v>N/A</v>
      </c>
      <c r="AD97" s="65" t="str">
        <f t="shared" si="26"/>
        <v>No</v>
      </c>
      <c r="AE97" s="68" t="str">
        <f t="shared" si="27"/>
        <v>N/A</v>
      </c>
      <c r="AF97" s="66"/>
    </row>
    <row r="98" spans="1:32" ht="14.5" customHeight="1">
      <c r="A98" s="66" t="s">
        <v>9</v>
      </c>
      <c r="B98" s="66" t="s">
        <v>86</v>
      </c>
      <c r="C98" s="66" t="str" cm="1">
        <f t="array" ref="C98">_xlfn.IFNA(_xlfn.IFS(B98="Starter","Starters &amp; Sides",B98="Sides","Starters &amp; Sides"),B98)</f>
        <v>Starters &amp; Sides</v>
      </c>
      <c r="D98" s="84" t="s">
        <v>680</v>
      </c>
      <c r="E98" s="74"/>
      <c r="F98" s="4"/>
      <c r="G98" s="4"/>
      <c r="H98" s="4"/>
      <c r="I98" s="4"/>
      <c r="J98" s="4"/>
      <c r="K98" s="4"/>
      <c r="L98" s="4"/>
      <c r="M98" s="4">
        <v>2.2999999999999998</v>
      </c>
      <c r="N98" s="4">
        <v>2.2999999999999998</v>
      </c>
      <c r="O98" s="4"/>
      <c r="P98" s="15">
        <v>2.2999999999999998</v>
      </c>
      <c r="Q98" s="337">
        <v>2.2999999999999998</v>
      </c>
      <c r="R98" s="15" t="str">
        <f>IF(COUNTA(P98)=1,"Yes","No")</f>
        <v>Yes</v>
      </c>
      <c r="S98" s="15" t="str">
        <f>IF(AND(V98="No",R98="Yes"),"Yes","No")</f>
        <v>Yes</v>
      </c>
      <c r="T98" s="4" t="str">
        <f t="shared" si="32"/>
        <v>Yes</v>
      </c>
      <c r="U98" s="4">
        <f t="shared" si="33"/>
        <v>0</v>
      </c>
      <c r="V98" s="221" t="str">
        <f t="shared" si="18"/>
        <v>No</v>
      </c>
      <c r="W98" s="223" t="str">
        <f t="shared" si="19"/>
        <v>N/A</v>
      </c>
      <c r="X98" s="221" t="str">
        <f t="shared" si="20"/>
        <v>No</v>
      </c>
      <c r="Y98" s="223" t="str">
        <f t="shared" si="21"/>
        <v>N/A</v>
      </c>
      <c r="Z98" s="222" t="str">
        <f t="shared" si="22"/>
        <v>No</v>
      </c>
      <c r="AA98" s="68" t="str">
        <f t="shared" si="23"/>
        <v>N/A</v>
      </c>
      <c r="AB98" s="65" t="str">
        <f t="shared" si="24"/>
        <v>No</v>
      </c>
      <c r="AC98" s="68" t="str">
        <f t="shared" si="25"/>
        <v>N/A</v>
      </c>
      <c r="AD98" s="65" t="str">
        <f t="shared" si="26"/>
        <v>No</v>
      </c>
      <c r="AE98" s="68" t="str">
        <f t="shared" si="27"/>
        <v>N/A</v>
      </c>
      <c r="AF98" s="66"/>
    </row>
    <row r="99" spans="1:32" ht="14.5" customHeight="1">
      <c r="A99" s="66" t="s">
        <v>9</v>
      </c>
      <c r="B99" s="66" t="s">
        <v>86</v>
      </c>
      <c r="C99" s="66" t="str" cm="1">
        <f t="array" ref="C99">_xlfn.IFNA(_xlfn.IFS(B99="Starter","Starters &amp; Sides",B99="Sides","Starters &amp; Sides"),B99)</f>
        <v>Starters &amp; Sides</v>
      </c>
      <c r="D99" s="84" t="s">
        <v>681</v>
      </c>
      <c r="E99" s="74"/>
      <c r="F99" s="4"/>
      <c r="G99" s="4"/>
      <c r="H99" s="4"/>
      <c r="I99" s="4"/>
      <c r="J99" s="4"/>
      <c r="K99" s="4"/>
      <c r="L99" s="4"/>
      <c r="M99" s="4">
        <v>2.2999999999999998</v>
      </c>
      <c r="N99" s="4">
        <v>2.2999999999999998</v>
      </c>
      <c r="O99" s="4"/>
      <c r="P99" s="15">
        <v>2.2999999999999998</v>
      </c>
      <c r="Q99" s="337">
        <v>2.2999999999999998</v>
      </c>
      <c r="R99" s="15" t="str">
        <f>IF(COUNTA(P99)=1,"Yes","No")</f>
        <v>Yes</v>
      </c>
      <c r="S99" s="15" t="str">
        <f>IF(AND(V99="No",R99="Yes"),"Yes","No")</f>
        <v>Yes</v>
      </c>
      <c r="T99" s="4" t="str">
        <f t="shared" si="32"/>
        <v>Yes</v>
      </c>
      <c r="U99" s="4">
        <f t="shared" si="33"/>
        <v>0</v>
      </c>
      <c r="V99" s="221" t="str">
        <f t="shared" si="18"/>
        <v>No</v>
      </c>
      <c r="W99" s="223" t="str">
        <f t="shared" si="19"/>
        <v>N/A</v>
      </c>
      <c r="X99" s="221" t="str">
        <f t="shared" si="20"/>
        <v>No</v>
      </c>
      <c r="Y99" s="223" t="str">
        <f t="shared" si="21"/>
        <v>N/A</v>
      </c>
      <c r="Z99" s="222" t="str">
        <f t="shared" si="22"/>
        <v>No</v>
      </c>
      <c r="AA99" s="68" t="str">
        <f t="shared" si="23"/>
        <v>N/A</v>
      </c>
      <c r="AB99" s="65" t="str">
        <f t="shared" si="24"/>
        <v>No</v>
      </c>
      <c r="AC99" s="68" t="str">
        <f t="shared" si="25"/>
        <v>N/A</v>
      </c>
      <c r="AD99" s="65" t="str">
        <f t="shared" si="26"/>
        <v>No</v>
      </c>
      <c r="AE99" s="68" t="str">
        <f t="shared" si="27"/>
        <v>N/A</v>
      </c>
      <c r="AF99" s="66"/>
    </row>
    <row r="100" spans="1:32" ht="14.5" customHeight="1">
      <c r="A100" s="66" t="s">
        <v>9</v>
      </c>
      <c r="B100" s="66" t="s">
        <v>86</v>
      </c>
      <c r="C100" s="66" t="str" cm="1">
        <f t="array" ref="C100">_xlfn.IFNA(_xlfn.IFS(B100="Starter","Starters &amp; Sides",B100="Sides","Starters &amp; Sides"),B100)</f>
        <v>Starters &amp; Sides</v>
      </c>
      <c r="D100" s="84" t="s">
        <v>682</v>
      </c>
      <c r="E100" s="74"/>
      <c r="F100" s="4"/>
      <c r="G100" s="4"/>
      <c r="H100" s="4"/>
      <c r="I100" s="4"/>
      <c r="J100" s="4"/>
      <c r="K100" s="4"/>
      <c r="L100" s="4"/>
      <c r="M100" s="4">
        <v>2.2999999999999998</v>
      </c>
      <c r="N100" s="4">
        <v>2.2999999999999998</v>
      </c>
      <c r="O100" s="4"/>
      <c r="P100" s="15">
        <v>2.2999999999999998</v>
      </c>
      <c r="Q100" s="337"/>
      <c r="R100" s="15" t="str">
        <f>IF(COUNTA(P100)=1,"Yes","No")</f>
        <v>Yes</v>
      </c>
      <c r="S100" s="15" t="str">
        <f>IF(AND(V100="No",R100="Yes"),"Yes","No")</f>
        <v>Yes</v>
      </c>
      <c r="T100" s="4" t="str">
        <f t="shared" si="32"/>
        <v>No</v>
      </c>
      <c r="U100" s="4" t="str">
        <f t="shared" si="33"/>
        <v>N/A</v>
      </c>
      <c r="V100" s="221" t="str">
        <f t="shared" si="18"/>
        <v>No</v>
      </c>
      <c r="W100" s="223" t="str">
        <f t="shared" si="19"/>
        <v>N/A</v>
      </c>
      <c r="X100" s="221" t="str">
        <f t="shared" si="20"/>
        <v>No</v>
      </c>
      <c r="Y100" s="223" t="str">
        <f t="shared" si="21"/>
        <v>N/A</v>
      </c>
      <c r="Z100" s="222" t="str">
        <f t="shared" si="22"/>
        <v>No</v>
      </c>
      <c r="AA100" s="68" t="str">
        <f t="shared" si="23"/>
        <v>N/A</v>
      </c>
      <c r="AB100" s="65" t="str">
        <f t="shared" si="24"/>
        <v>No</v>
      </c>
      <c r="AC100" s="68" t="str">
        <f t="shared" si="25"/>
        <v>N/A</v>
      </c>
      <c r="AD100" s="65" t="str">
        <f t="shared" si="26"/>
        <v>No</v>
      </c>
      <c r="AE100" s="68" t="str">
        <f t="shared" si="27"/>
        <v>N/A</v>
      </c>
      <c r="AF100" s="66"/>
    </row>
    <row r="101" spans="1:32" ht="14.5" hidden="1" customHeight="1">
      <c r="A101" s="66" t="s">
        <v>9</v>
      </c>
      <c r="B101" s="66" t="s">
        <v>27</v>
      </c>
      <c r="C101" s="66" t="str" cm="1">
        <f t="array" ref="C101">_xlfn.IFNA(_xlfn.IFS(B101="Starter","Starters &amp; Sides",B101="Sides","Starters &amp; Sides"),B101)</f>
        <v>Mains</v>
      </c>
      <c r="D101" s="84" t="s">
        <v>683</v>
      </c>
      <c r="E101" s="74"/>
      <c r="F101" s="4"/>
      <c r="G101" s="4"/>
      <c r="H101" s="4"/>
      <c r="I101" s="4">
        <v>15.95</v>
      </c>
      <c r="J101" s="4">
        <v>15.95</v>
      </c>
      <c r="K101" s="4">
        <v>15.95</v>
      </c>
      <c r="L101" s="4">
        <v>16.5</v>
      </c>
      <c r="M101" s="4">
        <v>16.75</v>
      </c>
      <c r="N101" s="4">
        <v>16.95</v>
      </c>
      <c r="O101" s="4">
        <v>16.95</v>
      </c>
      <c r="P101" s="15"/>
      <c r="Q101" s="337">
        <v>17.5</v>
      </c>
      <c r="R101" s="15" t="str">
        <f t="shared" ref="R101:R105" si="34">IF(COUNTA(Q101)=1,"Yes","No")</f>
        <v>Yes</v>
      </c>
      <c r="S101" s="15" t="str">
        <f t="shared" ref="S101:S105" si="35">IF(AND(T101="No",R101="Yes"),"Yes","No")</f>
        <v>Yes</v>
      </c>
      <c r="T101" s="4" t="str">
        <f t="shared" si="32"/>
        <v>No</v>
      </c>
      <c r="U101" s="4" t="str">
        <f t="shared" si="33"/>
        <v>N/A</v>
      </c>
      <c r="V101" s="221" t="str">
        <f t="shared" si="18"/>
        <v>No</v>
      </c>
      <c r="W101" s="223" t="str">
        <f t="shared" si="19"/>
        <v>N/A</v>
      </c>
      <c r="X101" s="221" t="str">
        <f t="shared" si="20"/>
        <v>No</v>
      </c>
      <c r="Y101" s="223" t="str">
        <f t="shared" si="21"/>
        <v>N/A</v>
      </c>
      <c r="Z101" s="222" t="str">
        <f t="shared" si="22"/>
        <v>No</v>
      </c>
      <c r="AA101" s="68" t="str">
        <f t="shared" si="23"/>
        <v>N/A</v>
      </c>
      <c r="AB101" s="65" t="str">
        <f t="shared" si="24"/>
        <v>No</v>
      </c>
      <c r="AC101" s="68" t="str">
        <f t="shared" si="25"/>
        <v>N/A</v>
      </c>
      <c r="AD101" s="65" t="str">
        <f t="shared" si="26"/>
        <v>No</v>
      </c>
      <c r="AE101" s="68" t="str">
        <f t="shared" si="27"/>
        <v>N/A</v>
      </c>
      <c r="AF101" s="66"/>
    </row>
    <row r="102" spans="1:32" ht="14.5" hidden="1" customHeight="1">
      <c r="A102" s="66" t="s">
        <v>9</v>
      </c>
      <c r="B102" s="66" t="s">
        <v>27</v>
      </c>
      <c r="C102" s="66" t="str" cm="1">
        <f t="array" ref="C102">_xlfn.IFNA(_xlfn.IFS(B102="Starter","Starters &amp; Sides",B102="Sides","Starters &amp; Sides"),B102)</f>
        <v>Mains</v>
      </c>
      <c r="D102" s="84" t="s">
        <v>622</v>
      </c>
      <c r="E102" s="74">
        <v>11.95</v>
      </c>
      <c r="F102" s="4">
        <v>12.5</v>
      </c>
      <c r="G102" s="4">
        <v>12.5</v>
      </c>
      <c r="H102" s="4">
        <v>13.75</v>
      </c>
      <c r="I102" s="4">
        <v>13.75</v>
      </c>
      <c r="J102" s="4">
        <v>13.95</v>
      </c>
      <c r="K102" s="4">
        <v>13.95</v>
      </c>
      <c r="L102" s="4">
        <v>14.5</v>
      </c>
      <c r="M102" s="4">
        <v>14.75</v>
      </c>
      <c r="N102" s="4">
        <v>14.95</v>
      </c>
      <c r="O102" s="4">
        <v>14.95</v>
      </c>
      <c r="P102" s="15"/>
      <c r="Q102" s="337">
        <v>16.5</v>
      </c>
      <c r="R102" s="15" t="str">
        <f t="shared" si="34"/>
        <v>Yes</v>
      </c>
      <c r="S102" s="15" t="str">
        <f t="shared" si="35"/>
        <v>Yes</v>
      </c>
      <c r="T102" s="4" t="str">
        <f t="shared" si="32"/>
        <v>No</v>
      </c>
      <c r="U102" s="4" t="str">
        <f t="shared" si="33"/>
        <v>N/A</v>
      </c>
      <c r="V102" s="221" t="str">
        <f t="shared" si="18"/>
        <v>No</v>
      </c>
      <c r="W102" s="223" t="str">
        <f t="shared" si="19"/>
        <v>N/A</v>
      </c>
      <c r="X102" s="221" t="str">
        <f t="shared" si="20"/>
        <v>No</v>
      </c>
      <c r="Y102" s="223" t="str">
        <f t="shared" si="21"/>
        <v>N/A</v>
      </c>
      <c r="Z102" s="222" t="str">
        <f t="shared" si="22"/>
        <v>No</v>
      </c>
      <c r="AA102" s="68" t="str">
        <f t="shared" si="23"/>
        <v>N/A</v>
      </c>
      <c r="AB102" s="65" t="str">
        <f t="shared" si="24"/>
        <v>No</v>
      </c>
      <c r="AC102" s="68" t="str">
        <f t="shared" si="25"/>
        <v>N/A</v>
      </c>
      <c r="AD102" s="65" t="str">
        <f t="shared" si="26"/>
        <v>No</v>
      </c>
      <c r="AE102" s="68" t="str">
        <f t="shared" si="27"/>
        <v>N/A</v>
      </c>
      <c r="AF102" s="66"/>
    </row>
    <row r="103" spans="1:32" ht="14.5" hidden="1" customHeight="1">
      <c r="A103" s="66" t="s">
        <v>9</v>
      </c>
      <c r="B103" s="66" t="s">
        <v>27</v>
      </c>
      <c r="C103" s="66" t="str" cm="1">
        <f t="array" ref="C103">_xlfn.IFNA(_xlfn.IFS(B103="Starter","Starters &amp; Sides",B103="Sides","Starters &amp; Sides"),B103)</f>
        <v>Mains</v>
      </c>
      <c r="D103" s="84" t="s">
        <v>341</v>
      </c>
      <c r="E103" s="74">
        <v>12.95</v>
      </c>
      <c r="F103" s="4">
        <v>13.5</v>
      </c>
      <c r="G103" s="4">
        <v>13.5</v>
      </c>
      <c r="H103" s="4">
        <v>14.5</v>
      </c>
      <c r="I103" s="4">
        <v>14.5</v>
      </c>
      <c r="J103" s="4">
        <v>14.5</v>
      </c>
      <c r="K103" s="4">
        <v>14.5</v>
      </c>
      <c r="L103" s="4">
        <v>14.95</v>
      </c>
      <c r="M103" s="4">
        <v>15.5</v>
      </c>
      <c r="N103" s="4">
        <v>15.95</v>
      </c>
      <c r="O103" s="4">
        <v>15.95</v>
      </c>
      <c r="P103" s="15">
        <v>16.95</v>
      </c>
      <c r="Q103" s="337">
        <v>16.95</v>
      </c>
      <c r="R103" s="15" t="str">
        <f t="shared" si="34"/>
        <v>Yes</v>
      </c>
      <c r="S103" s="15" t="str">
        <f t="shared" si="35"/>
        <v>No</v>
      </c>
      <c r="T103" s="4" t="str">
        <f t="shared" si="32"/>
        <v>Yes</v>
      </c>
      <c r="U103" s="4">
        <f t="shared" si="33"/>
        <v>0</v>
      </c>
      <c r="V103" s="221" t="str">
        <f t="shared" si="18"/>
        <v>Yes</v>
      </c>
      <c r="W103" s="223">
        <f t="shared" si="19"/>
        <v>6.2695924764890387E-2</v>
      </c>
      <c r="X103" s="221" t="str">
        <f t="shared" si="20"/>
        <v>Yes</v>
      </c>
      <c r="Y103" s="223">
        <f t="shared" si="21"/>
        <v>6.2695924764890387E-2</v>
      </c>
      <c r="Z103" s="222" t="str">
        <f t="shared" si="22"/>
        <v>Yes</v>
      </c>
      <c r="AA103" s="68">
        <f t="shared" si="23"/>
        <v>9.3548387096774155E-2</v>
      </c>
      <c r="AB103" s="65" t="str">
        <f t="shared" si="24"/>
        <v>Yes</v>
      </c>
      <c r="AC103" s="68">
        <f t="shared" si="25"/>
        <v>0.13377926421404673</v>
      </c>
      <c r="AD103" s="65" t="str">
        <f t="shared" si="26"/>
        <v>Yes</v>
      </c>
      <c r="AE103" s="68">
        <f t="shared" si="27"/>
        <v>0.30888030888030893</v>
      </c>
      <c r="AF103" s="66"/>
    </row>
    <row r="104" spans="1:32" ht="14.5" hidden="1" customHeight="1">
      <c r="A104" s="66" t="s">
        <v>9</v>
      </c>
      <c r="B104" s="66" t="s">
        <v>27</v>
      </c>
      <c r="C104" s="66" t="str" cm="1">
        <f t="array" ref="C104">_xlfn.IFNA(_xlfn.IFS(B104="Starter","Starters &amp; Sides",B104="Sides","Starters &amp; Sides"),B104)</f>
        <v>Mains</v>
      </c>
      <c r="D104" s="84" t="s">
        <v>684</v>
      </c>
      <c r="E104" s="74">
        <v>12.5</v>
      </c>
      <c r="F104" s="4">
        <v>12.95</v>
      </c>
      <c r="G104" s="4">
        <v>12.95</v>
      </c>
      <c r="H104" s="4">
        <v>13.95</v>
      </c>
      <c r="I104" s="4">
        <v>13.95</v>
      </c>
      <c r="J104" s="4">
        <v>13.95</v>
      </c>
      <c r="K104" s="4">
        <v>13.95</v>
      </c>
      <c r="L104" s="4">
        <v>14.5</v>
      </c>
      <c r="M104" s="4">
        <v>14.75</v>
      </c>
      <c r="N104" s="4">
        <v>15.5</v>
      </c>
      <c r="O104" s="4">
        <v>15.5</v>
      </c>
      <c r="P104" s="15">
        <v>16.5</v>
      </c>
      <c r="Q104" s="337">
        <v>16.5</v>
      </c>
      <c r="R104" s="15" t="str">
        <f t="shared" si="34"/>
        <v>Yes</v>
      </c>
      <c r="S104" s="15" t="str">
        <f t="shared" si="35"/>
        <v>No</v>
      </c>
      <c r="T104" s="4" t="str">
        <f t="shared" si="32"/>
        <v>Yes</v>
      </c>
      <c r="U104" s="4">
        <f t="shared" si="33"/>
        <v>0</v>
      </c>
      <c r="V104" s="221" t="str">
        <f t="shared" si="18"/>
        <v>Yes</v>
      </c>
      <c r="W104" s="223">
        <f t="shared" si="19"/>
        <v>6.4516129032258007E-2</v>
      </c>
      <c r="X104" s="221" t="str">
        <f t="shared" si="20"/>
        <v>Yes</v>
      </c>
      <c r="Y104" s="223">
        <f t="shared" si="21"/>
        <v>6.4516129032258007E-2</v>
      </c>
      <c r="Z104" s="222" t="str">
        <f t="shared" si="22"/>
        <v>Yes</v>
      </c>
      <c r="AA104" s="68">
        <f t="shared" si="23"/>
        <v>0.11864406779661008</v>
      </c>
      <c r="AB104" s="65" t="str">
        <f t="shared" si="24"/>
        <v>Yes</v>
      </c>
      <c r="AC104" s="68">
        <f t="shared" si="25"/>
        <v>0.13793103448275867</v>
      </c>
      <c r="AD104" s="65" t="str">
        <f t="shared" si="26"/>
        <v>Yes</v>
      </c>
      <c r="AE104" s="68">
        <f t="shared" si="27"/>
        <v>0.32000000000000006</v>
      </c>
      <c r="AF104" s="66"/>
    </row>
    <row r="105" spans="1:32" ht="14.5" hidden="1" customHeight="1">
      <c r="A105" s="66" t="s">
        <v>9</v>
      </c>
      <c r="B105" s="66" t="s">
        <v>27</v>
      </c>
      <c r="C105" s="66" t="str" cm="1">
        <f t="array" ref="C105">_xlfn.IFNA(_xlfn.IFS(B105="Starter","Starters &amp; Sides",B105="Sides","Starters &amp; Sides"),B105)</f>
        <v>Mains</v>
      </c>
      <c r="D105" s="84" t="s">
        <v>685</v>
      </c>
      <c r="E105" s="74"/>
      <c r="F105" s="4"/>
      <c r="G105" s="4"/>
      <c r="H105" s="4"/>
      <c r="I105" s="4"/>
      <c r="J105" s="4"/>
      <c r="K105" s="4"/>
      <c r="L105" s="4"/>
      <c r="M105" s="4">
        <v>14.75</v>
      </c>
      <c r="N105" s="4">
        <v>14.95</v>
      </c>
      <c r="O105" s="4">
        <v>14.95</v>
      </c>
      <c r="P105" s="15">
        <v>15.5</v>
      </c>
      <c r="Q105" s="337">
        <v>15.5</v>
      </c>
      <c r="R105" s="15" t="str">
        <f t="shared" si="34"/>
        <v>Yes</v>
      </c>
      <c r="S105" s="15" t="str">
        <f t="shared" si="35"/>
        <v>No</v>
      </c>
      <c r="T105" s="4" t="str">
        <f t="shared" si="32"/>
        <v>Yes</v>
      </c>
      <c r="U105" s="4">
        <f t="shared" si="33"/>
        <v>0</v>
      </c>
      <c r="V105" s="221" t="str">
        <f t="shared" si="18"/>
        <v>Yes</v>
      </c>
      <c r="W105" s="223">
        <f t="shared" si="19"/>
        <v>3.6789297658862852E-2</v>
      </c>
      <c r="X105" s="221" t="str">
        <f t="shared" si="20"/>
        <v>Yes</v>
      </c>
      <c r="Y105" s="223">
        <f t="shared" si="21"/>
        <v>3.6789297658862852E-2</v>
      </c>
      <c r="Z105" s="222" t="str">
        <f t="shared" si="22"/>
        <v>Yes</v>
      </c>
      <c r="AA105" s="68">
        <f t="shared" si="23"/>
        <v>5.0847457627118731E-2</v>
      </c>
      <c r="AB105" s="65" t="str">
        <f t="shared" si="24"/>
        <v>No</v>
      </c>
      <c r="AC105" s="68" t="str">
        <f t="shared" si="25"/>
        <v>N/A</v>
      </c>
      <c r="AD105" s="65" t="str">
        <f t="shared" si="26"/>
        <v>No</v>
      </c>
      <c r="AE105" s="68" t="str">
        <f t="shared" si="27"/>
        <v>N/A</v>
      </c>
      <c r="AF105" s="66"/>
    </row>
    <row r="106" spans="1:32" ht="14.5" customHeight="1">
      <c r="A106" s="66" t="s">
        <v>9</v>
      </c>
      <c r="B106" s="66" t="s">
        <v>86</v>
      </c>
      <c r="C106" s="66" t="str" cm="1">
        <f t="array" ref="C106">_xlfn.IFNA(_xlfn.IFS(B106="Starter","Starters &amp; Sides",B106="Sides","Starters &amp; Sides"),B106)</f>
        <v>Starters &amp; Sides</v>
      </c>
      <c r="D106" s="84" t="s">
        <v>686</v>
      </c>
      <c r="E106" s="74"/>
      <c r="F106" s="4"/>
      <c r="G106" s="4"/>
      <c r="H106" s="4"/>
      <c r="I106" s="4"/>
      <c r="J106" s="4"/>
      <c r="K106" s="4"/>
      <c r="L106" s="4"/>
      <c r="M106" s="4">
        <v>1.8</v>
      </c>
      <c r="N106" s="4">
        <v>1.8</v>
      </c>
      <c r="O106" s="4">
        <v>1.8</v>
      </c>
      <c r="P106" s="15"/>
      <c r="Q106" s="337">
        <v>1.8</v>
      </c>
      <c r="R106" s="15" t="str">
        <f>IF(COUNTA(P106)=1,"Yes","No")</f>
        <v>No</v>
      </c>
      <c r="S106" s="15" t="str">
        <f>IF(AND(V106="No",R106="Yes"),"Yes","No")</f>
        <v>No</v>
      </c>
      <c r="T106" s="4" t="str">
        <f t="shared" si="32"/>
        <v>No</v>
      </c>
      <c r="U106" s="4" t="str">
        <f t="shared" si="33"/>
        <v>N/A</v>
      </c>
      <c r="V106" s="221"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t="14.5" customHeight="1">
      <c r="A107" s="66" t="s">
        <v>9</v>
      </c>
      <c r="B107" s="66" t="s">
        <v>86</v>
      </c>
      <c r="C107" s="66" t="str" cm="1">
        <f t="array" ref="C107">_xlfn.IFNA(_xlfn.IFS(B107="Starter","Starters &amp; Sides",B107="Sides","Starters &amp; Sides"),B107)</f>
        <v>Starters &amp; Sides</v>
      </c>
      <c r="D107" s="84" t="s">
        <v>687</v>
      </c>
      <c r="E107" s="74"/>
      <c r="F107" s="4"/>
      <c r="G107" s="4"/>
      <c r="H107" s="4"/>
      <c r="I107" s="4"/>
      <c r="J107" s="4">
        <v>1.95</v>
      </c>
      <c r="K107" s="4">
        <v>1.95</v>
      </c>
      <c r="L107" s="4">
        <v>1.95</v>
      </c>
      <c r="M107" s="4">
        <v>2.2999999999999998</v>
      </c>
      <c r="N107" s="4">
        <v>2.2999999999999998</v>
      </c>
      <c r="O107" s="4">
        <v>2.2999999999999998</v>
      </c>
      <c r="P107" s="15"/>
      <c r="Q107" s="337">
        <v>2.5</v>
      </c>
      <c r="R107" s="15" t="str">
        <f>IF(COUNTA(P107)=1,"Yes","No")</f>
        <v>No</v>
      </c>
      <c r="S107" s="15" t="str">
        <f>IF(AND(V107="No",R107="Yes"),"Yes","No")</f>
        <v>No</v>
      </c>
      <c r="T107" s="4" t="str">
        <f t="shared" si="32"/>
        <v>No</v>
      </c>
      <c r="U107" s="4" t="str">
        <f t="shared" si="33"/>
        <v>N/A</v>
      </c>
      <c r="V107" s="221" t="str">
        <f t="shared" si="18"/>
        <v>No</v>
      </c>
      <c r="W107" s="223" t="str">
        <f t="shared" si="19"/>
        <v>N/A</v>
      </c>
      <c r="X107" s="221" t="str">
        <f t="shared" si="20"/>
        <v>No</v>
      </c>
      <c r="Y107" s="223" t="str">
        <f t="shared" si="21"/>
        <v>N/A</v>
      </c>
      <c r="Z107" s="222" t="str">
        <f t="shared" si="22"/>
        <v>No</v>
      </c>
      <c r="AA107" s="68" t="str">
        <f t="shared" si="23"/>
        <v>N/A</v>
      </c>
      <c r="AB107" s="65" t="str">
        <f t="shared" si="24"/>
        <v>No</v>
      </c>
      <c r="AC107" s="68" t="str">
        <f t="shared" si="25"/>
        <v>N/A</v>
      </c>
      <c r="AD107" s="65" t="str">
        <f t="shared" si="26"/>
        <v>No</v>
      </c>
      <c r="AE107" s="68" t="str">
        <f t="shared" si="27"/>
        <v>N/A</v>
      </c>
      <c r="AF107" s="66"/>
    </row>
    <row r="108" spans="1:32" ht="14.5" customHeight="1">
      <c r="A108" s="66" t="s">
        <v>9</v>
      </c>
      <c r="B108" s="66" t="s">
        <v>86</v>
      </c>
      <c r="C108" s="66" t="str" cm="1">
        <f t="array" ref="C108">_xlfn.IFNA(_xlfn.IFS(B108="Starter","Starters &amp; Sides",B108="Sides","Starters &amp; Sides"),B108)</f>
        <v>Starters &amp; Sides</v>
      </c>
      <c r="D108" s="84" t="s">
        <v>688</v>
      </c>
      <c r="E108" s="74">
        <v>1.95</v>
      </c>
      <c r="F108" s="4">
        <v>1.95</v>
      </c>
      <c r="G108" s="4">
        <v>1.95</v>
      </c>
      <c r="H108" s="4">
        <v>1.95</v>
      </c>
      <c r="I108" s="4">
        <v>1.95</v>
      </c>
      <c r="J108" s="4">
        <v>1.95</v>
      </c>
      <c r="K108" s="4">
        <v>1.95</v>
      </c>
      <c r="L108" s="4">
        <v>1.95</v>
      </c>
      <c r="M108" s="4">
        <v>2.2999999999999998</v>
      </c>
      <c r="N108" s="4">
        <v>2.2999999999999998</v>
      </c>
      <c r="O108" s="4">
        <v>2.2999999999999998</v>
      </c>
      <c r="P108" s="15"/>
      <c r="Q108" s="337">
        <v>2.2999999999999998</v>
      </c>
      <c r="R108" s="15" t="str">
        <f>IF(COUNTA(P108)=1,"Yes","No")</f>
        <v>No</v>
      </c>
      <c r="S108" s="15" t="str">
        <f>IF(AND(V108="No",R108="Yes"),"Yes","No")</f>
        <v>No</v>
      </c>
      <c r="T108" s="4" t="str">
        <f t="shared" si="32"/>
        <v>No</v>
      </c>
      <c r="U108" s="4" t="str">
        <f t="shared" si="33"/>
        <v>N/A</v>
      </c>
      <c r="V108" s="221" t="str">
        <f t="shared" ref="V108:V171" si="36">IF(COUNTA(O108:Q108)=3,"Yes","No")</f>
        <v>No</v>
      </c>
      <c r="W108" s="223" t="str">
        <f t="shared" ref="W108:W171" si="37">IF(V108="Yes",Q108/O108-1,"N/A")</f>
        <v>N/A</v>
      </c>
      <c r="X108" s="221" t="str">
        <f t="shared" ref="X108:X171" si="38">IF(COUNTA(N108:Q108)=4,"Yes","No")</f>
        <v>No</v>
      </c>
      <c r="Y108" s="223" t="str">
        <f t="shared" ref="Y108:Y171" si="39">IF(X108="Yes",Q108/N108-1,"N/A")</f>
        <v>N/A</v>
      </c>
      <c r="Z108" s="222" t="str">
        <f t="shared" ref="Z108:Z171" si="40">IF(COUNTA(M108:Q108)=5,"Yes","No")</f>
        <v>No</v>
      </c>
      <c r="AA108" s="68" t="str">
        <f t="shared" ref="AA108:AA171" si="41">IF(Z108="Yes",Q108/M108-1,"N/A")</f>
        <v>N/A</v>
      </c>
      <c r="AB108" s="65" t="str">
        <f t="shared" ref="AB108:AB171" si="42">IF(COUNTA(L108:Q108)=6,"Yes","No")</f>
        <v>No</v>
      </c>
      <c r="AC108" s="68" t="str">
        <f t="shared" ref="AC108:AC171" si="43">IF(AB108="Yes",Q108/L108-1,"N/A")</f>
        <v>N/A</v>
      </c>
      <c r="AD108" s="65" t="str">
        <f t="shared" ref="AD108:AD171" si="44">IF(COUNTA(E108:Q108)=13,"Yes","No")</f>
        <v>No</v>
      </c>
      <c r="AE108" s="68" t="str">
        <f t="shared" ref="AE108:AE171" si="45">IF(AD108="Yes",Q108/E108-1,"N/A")</f>
        <v>N/A</v>
      </c>
      <c r="AF108" s="66"/>
    </row>
    <row r="109" spans="1:32" ht="14.5" hidden="1" customHeight="1">
      <c r="A109" s="66" t="s">
        <v>9</v>
      </c>
      <c r="B109" s="66" t="s">
        <v>27</v>
      </c>
      <c r="C109" s="66" t="str" cm="1">
        <f t="array" ref="C109">_xlfn.IFNA(_xlfn.IFS(B109="Starter","Starters &amp; Sides",B109="Sides","Starters &amp; Sides"),B109)</f>
        <v>Mains</v>
      </c>
      <c r="D109" s="84" t="s">
        <v>689</v>
      </c>
      <c r="E109" s="74"/>
      <c r="F109" s="4"/>
      <c r="G109" s="4"/>
      <c r="H109" s="4"/>
      <c r="I109" s="4"/>
      <c r="J109" s="4"/>
      <c r="K109" s="4"/>
      <c r="L109" s="4"/>
      <c r="M109" s="4">
        <v>16.25</v>
      </c>
      <c r="N109" s="4">
        <v>16.5</v>
      </c>
      <c r="O109" s="4">
        <v>16.5</v>
      </c>
      <c r="P109" s="15"/>
      <c r="Q109" s="337"/>
      <c r="R109" s="15" t="str">
        <f t="shared" ref="R109:R129" si="46">IF(COUNTA(Q109)=1,"Yes","No")</f>
        <v>No</v>
      </c>
      <c r="S109" s="15" t="str">
        <f t="shared" ref="S109:S129" si="47">IF(AND(T109="No",R109="Yes"),"Yes","No")</f>
        <v>No</v>
      </c>
      <c r="T109" s="4" t="str">
        <f t="shared" si="32"/>
        <v>No</v>
      </c>
      <c r="U109" s="4" t="str">
        <f t="shared" si="33"/>
        <v>N/A</v>
      </c>
      <c r="V109" s="221" t="str">
        <f t="shared" si="36"/>
        <v>No</v>
      </c>
      <c r="W109" s="223" t="str">
        <f t="shared" si="37"/>
        <v>N/A</v>
      </c>
      <c r="X109" s="221" t="str">
        <f t="shared" si="38"/>
        <v>No</v>
      </c>
      <c r="Y109" s="223" t="str">
        <f t="shared" si="39"/>
        <v>N/A</v>
      </c>
      <c r="Z109" s="222" t="str">
        <f t="shared" si="40"/>
        <v>No</v>
      </c>
      <c r="AA109" s="68" t="str">
        <f t="shared" si="41"/>
        <v>N/A</v>
      </c>
      <c r="AB109" s="65" t="str">
        <f t="shared" si="42"/>
        <v>No</v>
      </c>
      <c r="AC109" s="68" t="str">
        <f t="shared" si="43"/>
        <v>N/A</v>
      </c>
      <c r="AD109" s="65" t="str">
        <f t="shared" si="44"/>
        <v>No</v>
      </c>
      <c r="AE109" s="68" t="str">
        <f t="shared" si="45"/>
        <v>N/A</v>
      </c>
      <c r="AF109" s="66"/>
    </row>
    <row r="110" spans="1:32" ht="14.5" hidden="1" customHeight="1">
      <c r="A110" s="66" t="s">
        <v>9</v>
      </c>
      <c r="B110" s="66" t="s">
        <v>27</v>
      </c>
      <c r="C110" s="66" t="str" cm="1">
        <f t="array" ref="C110">_xlfn.IFNA(_xlfn.IFS(B110="Starter","Starters &amp; Sides",B110="Sides","Starters &amp; Sides"),B110)</f>
        <v>Mains</v>
      </c>
      <c r="D110" s="84" t="s">
        <v>690</v>
      </c>
      <c r="E110" s="74"/>
      <c r="F110" s="4"/>
      <c r="G110" s="4"/>
      <c r="H110" s="4"/>
      <c r="I110" s="4"/>
      <c r="J110" s="4"/>
      <c r="K110" s="4"/>
      <c r="L110" s="4"/>
      <c r="M110" s="4"/>
      <c r="N110" s="4"/>
      <c r="O110" s="4">
        <v>15.5</v>
      </c>
      <c r="P110" s="15"/>
      <c r="Q110" s="337"/>
      <c r="R110" s="15" t="str">
        <f t="shared" si="46"/>
        <v>No</v>
      </c>
      <c r="S110" s="15" t="str">
        <f t="shared" si="47"/>
        <v>No</v>
      </c>
      <c r="T110" s="4" t="str">
        <f t="shared" si="32"/>
        <v>No</v>
      </c>
      <c r="U110" s="4" t="str">
        <f t="shared" si="33"/>
        <v>N/A</v>
      </c>
      <c r="V110" s="221" t="str">
        <f t="shared" si="36"/>
        <v>No</v>
      </c>
      <c r="W110" s="223" t="str">
        <f t="shared" si="37"/>
        <v>N/A</v>
      </c>
      <c r="X110" s="221" t="str">
        <f t="shared" si="38"/>
        <v>No</v>
      </c>
      <c r="Y110" s="223" t="str">
        <f t="shared" si="39"/>
        <v>N/A</v>
      </c>
      <c r="Z110" s="222" t="str">
        <f t="shared" si="40"/>
        <v>No</v>
      </c>
      <c r="AA110" s="68" t="str">
        <f t="shared" si="41"/>
        <v>N/A</v>
      </c>
      <c r="AB110" s="65" t="str">
        <f t="shared" si="42"/>
        <v>No</v>
      </c>
      <c r="AC110" s="68" t="str">
        <f t="shared" si="43"/>
        <v>N/A</v>
      </c>
      <c r="AD110" s="65" t="str">
        <f t="shared" si="44"/>
        <v>No</v>
      </c>
      <c r="AE110" s="68" t="str">
        <f t="shared" si="45"/>
        <v>N/A</v>
      </c>
      <c r="AF110" s="66"/>
    </row>
    <row r="111" spans="1:32" ht="14.5" hidden="1" customHeight="1">
      <c r="A111" s="66" t="s">
        <v>9</v>
      </c>
      <c r="B111" s="66" t="s">
        <v>27</v>
      </c>
      <c r="C111" s="66" t="str" cm="1">
        <f t="array" ref="C111">_xlfn.IFNA(_xlfn.IFS(B111="Starter","Starters &amp; Sides",B111="Sides","Starters &amp; Sides"),B111)</f>
        <v>Mains</v>
      </c>
      <c r="D111" s="84" t="s">
        <v>691</v>
      </c>
      <c r="E111" s="74">
        <v>12.95</v>
      </c>
      <c r="F111" s="4">
        <v>12.95</v>
      </c>
      <c r="G111" s="4">
        <v>12.95</v>
      </c>
      <c r="H111" s="4">
        <v>13.95</v>
      </c>
      <c r="I111" s="4">
        <v>13.95</v>
      </c>
      <c r="J111" s="4">
        <v>13.95</v>
      </c>
      <c r="K111" s="4">
        <v>13.95</v>
      </c>
      <c r="L111" s="4">
        <v>13.95</v>
      </c>
      <c r="M111" s="4"/>
      <c r="N111" s="4"/>
      <c r="O111" s="4"/>
      <c r="P111" s="15"/>
      <c r="Q111" s="337"/>
      <c r="R111" s="15" t="str">
        <f t="shared" si="46"/>
        <v>No</v>
      </c>
      <c r="S111" s="15" t="str">
        <f t="shared" si="47"/>
        <v>No</v>
      </c>
      <c r="T111" s="4" t="str">
        <f t="shared" si="32"/>
        <v>No</v>
      </c>
      <c r="U111" s="4" t="str">
        <f t="shared" si="33"/>
        <v>N/A</v>
      </c>
      <c r="V111" s="221" t="str">
        <f t="shared" si="36"/>
        <v>No</v>
      </c>
      <c r="W111" s="223" t="str">
        <f t="shared" si="37"/>
        <v>N/A</v>
      </c>
      <c r="X111" s="221" t="str">
        <f t="shared" si="38"/>
        <v>No</v>
      </c>
      <c r="Y111" s="223" t="str">
        <f t="shared" si="39"/>
        <v>N/A</v>
      </c>
      <c r="Z111" s="222" t="str">
        <f t="shared" si="40"/>
        <v>No</v>
      </c>
      <c r="AA111" s="68" t="str">
        <f t="shared" si="41"/>
        <v>N/A</v>
      </c>
      <c r="AB111" s="65" t="str">
        <f t="shared" si="42"/>
        <v>No</v>
      </c>
      <c r="AC111" s="68" t="str">
        <f t="shared" si="43"/>
        <v>N/A</v>
      </c>
      <c r="AD111" s="65" t="str">
        <f t="shared" si="44"/>
        <v>No</v>
      </c>
      <c r="AE111" s="68" t="str">
        <f t="shared" si="45"/>
        <v>N/A</v>
      </c>
      <c r="AF111" s="66"/>
    </row>
    <row r="112" spans="1:32" ht="14.5" hidden="1" customHeight="1">
      <c r="A112" s="66" t="s">
        <v>9</v>
      </c>
      <c r="B112" s="66" t="s">
        <v>27</v>
      </c>
      <c r="C112" s="66" t="str" cm="1">
        <f t="array" ref="C112">_xlfn.IFNA(_xlfn.IFS(B112="Starter","Starters &amp; Sides",B112="Sides","Starters &amp; Sides"),B112)</f>
        <v>Mains</v>
      </c>
      <c r="D112" s="84" t="s">
        <v>692</v>
      </c>
      <c r="E112" s="74"/>
      <c r="F112" s="4"/>
      <c r="G112" s="4"/>
      <c r="H112" s="4"/>
      <c r="I112" s="4"/>
      <c r="J112" s="4"/>
      <c r="K112" s="4"/>
      <c r="L112" s="4"/>
      <c r="M112" s="4"/>
      <c r="N112" s="4"/>
      <c r="O112" s="4">
        <v>19.5</v>
      </c>
      <c r="P112" s="15"/>
      <c r="Q112" s="337"/>
      <c r="R112" s="15" t="str">
        <f t="shared" si="46"/>
        <v>No</v>
      </c>
      <c r="S112" s="15" t="str">
        <f t="shared" si="47"/>
        <v>No</v>
      </c>
      <c r="T112" s="4" t="str">
        <f t="shared" si="32"/>
        <v>No</v>
      </c>
      <c r="U112" s="4" t="str">
        <f t="shared" si="33"/>
        <v>N/A</v>
      </c>
      <c r="V112" s="221" t="str">
        <f t="shared" si="36"/>
        <v>No</v>
      </c>
      <c r="W112" s="223" t="str">
        <f t="shared" si="37"/>
        <v>N/A</v>
      </c>
      <c r="X112" s="221" t="str">
        <f t="shared" si="38"/>
        <v>No</v>
      </c>
      <c r="Y112" s="223" t="str">
        <f t="shared" si="39"/>
        <v>N/A</v>
      </c>
      <c r="Z112" s="222" t="str">
        <f t="shared" si="40"/>
        <v>No</v>
      </c>
      <c r="AA112" s="68" t="str">
        <f t="shared" si="41"/>
        <v>N/A</v>
      </c>
      <c r="AB112" s="65" t="str">
        <f t="shared" si="42"/>
        <v>No</v>
      </c>
      <c r="AC112" s="68" t="str">
        <f t="shared" si="43"/>
        <v>N/A</v>
      </c>
      <c r="AD112" s="65" t="str">
        <f t="shared" si="44"/>
        <v>No</v>
      </c>
      <c r="AE112" s="68" t="str">
        <f t="shared" si="45"/>
        <v>N/A</v>
      </c>
      <c r="AF112" s="66"/>
    </row>
    <row r="113" spans="1:32" ht="14.5" hidden="1" customHeight="1">
      <c r="A113" s="66" t="s">
        <v>9</v>
      </c>
      <c r="B113" s="66" t="s">
        <v>27</v>
      </c>
      <c r="C113" s="66" t="str" cm="1">
        <f t="array" ref="C113">_xlfn.IFNA(_xlfn.IFS(B113="Starter","Starters &amp; Sides",B113="Sides","Starters &amp; Sides"),B113)</f>
        <v>Mains</v>
      </c>
      <c r="D113" s="84" t="s">
        <v>693</v>
      </c>
      <c r="E113" s="74"/>
      <c r="F113" s="4"/>
      <c r="G113" s="4"/>
      <c r="H113" s="4"/>
      <c r="I113" s="4"/>
      <c r="J113" s="4"/>
      <c r="K113" s="4"/>
      <c r="L113" s="4"/>
      <c r="M113" s="4"/>
      <c r="N113" s="4"/>
      <c r="O113" s="4">
        <v>16.5</v>
      </c>
      <c r="P113" s="15"/>
      <c r="Q113" s="337"/>
      <c r="R113" s="15" t="str">
        <f t="shared" si="46"/>
        <v>No</v>
      </c>
      <c r="S113" s="15" t="str">
        <f t="shared" si="47"/>
        <v>No</v>
      </c>
      <c r="T113" s="4" t="str">
        <f t="shared" si="32"/>
        <v>No</v>
      </c>
      <c r="U113" s="4" t="str">
        <f t="shared" si="33"/>
        <v>N/A</v>
      </c>
      <c r="V113" s="221" t="str">
        <f t="shared" si="36"/>
        <v>No</v>
      </c>
      <c r="W113" s="223" t="str">
        <f t="shared" si="37"/>
        <v>N/A</v>
      </c>
      <c r="X113" s="221" t="str">
        <f t="shared" si="38"/>
        <v>No</v>
      </c>
      <c r="Y113" s="223" t="str">
        <f t="shared" si="39"/>
        <v>N/A</v>
      </c>
      <c r="Z113" s="222" t="str">
        <f t="shared" si="40"/>
        <v>No</v>
      </c>
      <c r="AA113" s="68" t="str">
        <f t="shared" si="41"/>
        <v>N/A</v>
      </c>
      <c r="AB113" s="65" t="str">
        <f t="shared" si="42"/>
        <v>No</v>
      </c>
      <c r="AC113" s="68" t="str">
        <f t="shared" si="43"/>
        <v>N/A</v>
      </c>
      <c r="AD113" s="65" t="str">
        <f t="shared" si="44"/>
        <v>No</v>
      </c>
      <c r="AE113" s="68" t="str">
        <f t="shared" si="45"/>
        <v>N/A</v>
      </c>
      <c r="AF113" s="66"/>
    </row>
    <row r="114" spans="1:32" ht="14.5" hidden="1" customHeight="1">
      <c r="A114" s="66" t="s">
        <v>9</v>
      </c>
      <c r="B114" s="66" t="s">
        <v>27</v>
      </c>
      <c r="C114" s="66" t="str" cm="1">
        <f t="array" ref="C114">_xlfn.IFNA(_xlfn.IFS(B114="Starter","Starters &amp; Sides",B114="Sides","Starters &amp; Sides"),B114)</f>
        <v>Mains</v>
      </c>
      <c r="D114" s="84" t="s">
        <v>694</v>
      </c>
      <c r="E114" s="74">
        <v>12.95</v>
      </c>
      <c r="F114" s="4">
        <v>12.95</v>
      </c>
      <c r="G114" s="4">
        <v>12.95</v>
      </c>
      <c r="H114" s="4">
        <v>13.95</v>
      </c>
      <c r="I114" s="4">
        <v>13.95</v>
      </c>
      <c r="J114" s="4">
        <v>13.95</v>
      </c>
      <c r="K114" s="4">
        <v>13.95</v>
      </c>
      <c r="L114" s="4">
        <v>13.95</v>
      </c>
      <c r="M114" s="4"/>
      <c r="N114" s="4"/>
      <c r="O114" s="4"/>
      <c r="P114" s="15"/>
      <c r="Q114" s="337"/>
      <c r="R114" s="15" t="str">
        <f t="shared" si="46"/>
        <v>No</v>
      </c>
      <c r="S114" s="15" t="str">
        <f t="shared" si="47"/>
        <v>No</v>
      </c>
      <c r="T114" s="4" t="str">
        <f t="shared" si="32"/>
        <v>No</v>
      </c>
      <c r="U114" s="4" t="str">
        <f t="shared" si="33"/>
        <v>N/A</v>
      </c>
      <c r="V114" s="221" t="str">
        <f t="shared" si="36"/>
        <v>No</v>
      </c>
      <c r="W114" s="223" t="str">
        <f t="shared" si="37"/>
        <v>N/A</v>
      </c>
      <c r="X114" s="221" t="str">
        <f t="shared" si="38"/>
        <v>No</v>
      </c>
      <c r="Y114" s="223" t="str">
        <f t="shared" si="39"/>
        <v>N/A</v>
      </c>
      <c r="Z114" s="222" t="str">
        <f t="shared" si="40"/>
        <v>No</v>
      </c>
      <c r="AA114" s="68" t="str">
        <f t="shared" si="41"/>
        <v>N/A</v>
      </c>
      <c r="AB114" s="65" t="str">
        <f t="shared" si="42"/>
        <v>No</v>
      </c>
      <c r="AC114" s="68" t="str">
        <f t="shared" si="43"/>
        <v>N/A</v>
      </c>
      <c r="AD114" s="65" t="str">
        <f t="shared" si="44"/>
        <v>No</v>
      </c>
      <c r="AE114" s="68" t="str">
        <f t="shared" si="45"/>
        <v>N/A</v>
      </c>
      <c r="AF114" s="66"/>
    </row>
    <row r="115" spans="1:32" ht="14.5" hidden="1" customHeight="1">
      <c r="A115" s="66" t="s">
        <v>9</v>
      </c>
      <c r="B115" s="66" t="s">
        <v>27</v>
      </c>
      <c r="C115" s="66" t="str" cm="1">
        <f t="array" ref="C115">_xlfn.IFNA(_xlfn.IFS(B115="Starter","Starters &amp; Sides",B115="Sides","Starters &amp; Sides"),B115)</f>
        <v>Mains</v>
      </c>
      <c r="D115" s="84" t="s">
        <v>695</v>
      </c>
      <c r="E115" s="74"/>
      <c r="F115" s="4"/>
      <c r="G115" s="4"/>
      <c r="H115" s="4"/>
      <c r="I115" s="4">
        <v>15.5</v>
      </c>
      <c r="J115" s="4">
        <v>15.5</v>
      </c>
      <c r="K115" s="4">
        <v>15.5</v>
      </c>
      <c r="L115" s="4">
        <v>15.95</v>
      </c>
      <c r="M115" s="4">
        <v>16.25</v>
      </c>
      <c r="N115" s="4">
        <v>16.95</v>
      </c>
      <c r="O115" s="4">
        <v>16.95</v>
      </c>
      <c r="P115" s="15"/>
      <c r="Q115" s="337"/>
      <c r="R115" s="15" t="str">
        <f t="shared" si="46"/>
        <v>No</v>
      </c>
      <c r="S115" s="15" t="str">
        <f t="shared" si="47"/>
        <v>No</v>
      </c>
      <c r="T115" s="4" t="str">
        <f t="shared" si="32"/>
        <v>No</v>
      </c>
      <c r="U115" s="4" t="str">
        <f t="shared" si="33"/>
        <v>N/A</v>
      </c>
      <c r="V115" s="221" t="str">
        <f t="shared" si="36"/>
        <v>No</v>
      </c>
      <c r="W115" s="223" t="str">
        <f t="shared" si="37"/>
        <v>N/A</v>
      </c>
      <c r="X115" s="221" t="str">
        <f t="shared" si="38"/>
        <v>No</v>
      </c>
      <c r="Y115" s="223" t="str">
        <f t="shared" si="39"/>
        <v>N/A</v>
      </c>
      <c r="Z115" s="222" t="str">
        <f t="shared" si="40"/>
        <v>No</v>
      </c>
      <c r="AA115" s="68" t="str">
        <f t="shared" si="41"/>
        <v>N/A</v>
      </c>
      <c r="AB115" s="65" t="str">
        <f t="shared" si="42"/>
        <v>No</v>
      </c>
      <c r="AC115" s="68" t="str">
        <f t="shared" si="43"/>
        <v>N/A</v>
      </c>
      <c r="AD115" s="65" t="str">
        <f t="shared" si="44"/>
        <v>No</v>
      </c>
      <c r="AE115" s="68" t="str">
        <f t="shared" si="45"/>
        <v>N/A</v>
      </c>
      <c r="AF115" s="66"/>
    </row>
    <row r="116" spans="1:32" ht="14.5" hidden="1" customHeight="1">
      <c r="A116" s="66" t="s">
        <v>9</v>
      </c>
      <c r="B116" s="66" t="s">
        <v>27</v>
      </c>
      <c r="C116" s="66" t="str" cm="1">
        <f t="array" ref="C116">_xlfn.IFNA(_xlfn.IFS(B116="Starter","Starters &amp; Sides",B116="Sides","Starters &amp; Sides"),B116)</f>
        <v>Mains</v>
      </c>
      <c r="D116" s="84" t="s">
        <v>696</v>
      </c>
      <c r="E116" s="74"/>
      <c r="F116" s="4"/>
      <c r="G116" s="4"/>
      <c r="H116" s="4"/>
      <c r="I116" s="4"/>
      <c r="J116" s="4"/>
      <c r="K116" s="4"/>
      <c r="L116" s="4"/>
      <c r="M116" s="4"/>
      <c r="N116" s="4"/>
      <c r="O116" s="4"/>
      <c r="P116" s="15"/>
      <c r="Q116" s="337"/>
      <c r="R116" s="15" t="str">
        <f t="shared" si="46"/>
        <v>No</v>
      </c>
      <c r="S116" s="15" t="str">
        <f t="shared" si="47"/>
        <v>No</v>
      </c>
      <c r="T116" s="4" t="str">
        <f t="shared" si="32"/>
        <v>No</v>
      </c>
      <c r="U116" s="4" t="str">
        <f t="shared" si="33"/>
        <v>N/A</v>
      </c>
      <c r="V116" s="221" t="str">
        <f t="shared" si="36"/>
        <v>No</v>
      </c>
      <c r="W116" s="223" t="str">
        <f t="shared" si="37"/>
        <v>N/A</v>
      </c>
      <c r="X116" s="221" t="str">
        <f t="shared" si="38"/>
        <v>No</v>
      </c>
      <c r="Y116" s="223" t="str">
        <f t="shared" si="39"/>
        <v>N/A</v>
      </c>
      <c r="Z116" s="222" t="str">
        <f t="shared" si="40"/>
        <v>No</v>
      </c>
      <c r="AA116" s="68" t="str">
        <f t="shared" si="41"/>
        <v>N/A</v>
      </c>
      <c r="AB116" s="65" t="str">
        <f t="shared" si="42"/>
        <v>No</v>
      </c>
      <c r="AC116" s="68" t="str">
        <f t="shared" si="43"/>
        <v>N/A</v>
      </c>
      <c r="AD116" s="65" t="str">
        <f t="shared" si="44"/>
        <v>No</v>
      </c>
      <c r="AE116" s="68" t="str">
        <f t="shared" si="45"/>
        <v>N/A</v>
      </c>
      <c r="AF116" s="66"/>
    </row>
    <row r="117" spans="1:32" ht="14.5" hidden="1" customHeight="1">
      <c r="A117" s="66" t="s">
        <v>9</v>
      </c>
      <c r="B117" s="66" t="s">
        <v>27</v>
      </c>
      <c r="C117" s="66" t="str" cm="1">
        <f t="array" ref="C117">_xlfn.IFNA(_xlfn.IFS(B117="Starter","Starters &amp; Sides",B117="Sides","Starters &amp; Sides"),B117)</f>
        <v>Mains</v>
      </c>
      <c r="D117" s="219" t="s">
        <v>697</v>
      </c>
      <c r="E117" s="74"/>
      <c r="F117" s="4"/>
      <c r="G117" s="4"/>
      <c r="H117" s="4">
        <v>15.5</v>
      </c>
      <c r="I117" s="4">
        <v>15.95</v>
      </c>
      <c r="J117" s="4">
        <v>15.5</v>
      </c>
      <c r="K117" s="4">
        <v>15.5</v>
      </c>
      <c r="L117" s="4">
        <v>16.5</v>
      </c>
      <c r="M117" s="4">
        <v>16.75</v>
      </c>
      <c r="N117" s="4"/>
      <c r="O117" s="4"/>
      <c r="P117" s="15"/>
      <c r="Q117" s="337"/>
      <c r="R117" s="15" t="str">
        <f t="shared" si="46"/>
        <v>No</v>
      </c>
      <c r="S117" s="15" t="str">
        <f t="shared" si="47"/>
        <v>No</v>
      </c>
      <c r="T117" s="4" t="str">
        <f t="shared" si="32"/>
        <v>No</v>
      </c>
      <c r="U117" s="4" t="str">
        <f t="shared" si="33"/>
        <v>N/A</v>
      </c>
      <c r="V117" s="221" t="str">
        <f t="shared" si="36"/>
        <v>No</v>
      </c>
      <c r="W117" s="223" t="str">
        <f t="shared" si="37"/>
        <v>N/A</v>
      </c>
      <c r="X117" s="221" t="str">
        <f t="shared" si="38"/>
        <v>No</v>
      </c>
      <c r="Y117" s="223" t="str">
        <f t="shared" si="39"/>
        <v>N/A</v>
      </c>
      <c r="Z117" s="222" t="str">
        <f t="shared" si="40"/>
        <v>No</v>
      </c>
      <c r="AA117" s="68" t="str">
        <f t="shared" si="41"/>
        <v>N/A</v>
      </c>
      <c r="AB117" s="65" t="str">
        <f t="shared" si="42"/>
        <v>No</v>
      </c>
      <c r="AC117" s="68" t="str">
        <f t="shared" si="43"/>
        <v>N/A</v>
      </c>
      <c r="AD117" s="65" t="str">
        <f t="shared" si="44"/>
        <v>No</v>
      </c>
      <c r="AE117" s="68" t="str">
        <f t="shared" si="45"/>
        <v>N/A</v>
      </c>
      <c r="AF117" s="66"/>
    </row>
    <row r="118" spans="1:32" ht="14.5" hidden="1" customHeight="1">
      <c r="A118" s="66" t="s">
        <v>9</v>
      </c>
      <c r="B118" s="66" t="s">
        <v>27</v>
      </c>
      <c r="C118" s="66" t="str" cm="1">
        <f t="array" ref="C118">_xlfn.IFNA(_xlfn.IFS(B118="Starter","Starters &amp; Sides",B118="Sides","Starters &amp; Sides"),B118)</f>
        <v>Mains</v>
      </c>
      <c r="D118" s="84" t="s">
        <v>698</v>
      </c>
      <c r="E118" s="74"/>
      <c r="F118" s="4"/>
      <c r="G118" s="4"/>
      <c r="H118" s="4"/>
      <c r="I118" s="4"/>
      <c r="J118" s="4"/>
      <c r="K118" s="4"/>
      <c r="L118" s="4"/>
      <c r="M118" s="4">
        <v>15.95</v>
      </c>
      <c r="N118" s="4">
        <v>15.95</v>
      </c>
      <c r="O118" s="4">
        <v>15.95</v>
      </c>
      <c r="P118" s="15"/>
      <c r="Q118" s="337"/>
      <c r="R118" s="15" t="str">
        <f t="shared" si="46"/>
        <v>No</v>
      </c>
      <c r="S118" s="15" t="str">
        <f t="shared" si="47"/>
        <v>No</v>
      </c>
      <c r="T118" s="4" t="str">
        <f t="shared" si="32"/>
        <v>No</v>
      </c>
      <c r="U118" s="4" t="str">
        <f t="shared" si="33"/>
        <v>N/A</v>
      </c>
      <c r="V118" s="221" t="str">
        <f t="shared" si="36"/>
        <v>No</v>
      </c>
      <c r="W118" s="223" t="str">
        <f t="shared" si="37"/>
        <v>N/A</v>
      </c>
      <c r="X118" s="221" t="str">
        <f t="shared" si="38"/>
        <v>No</v>
      </c>
      <c r="Y118" s="223" t="str">
        <f t="shared" si="39"/>
        <v>N/A</v>
      </c>
      <c r="Z118" s="222" t="str">
        <f t="shared" si="40"/>
        <v>No</v>
      </c>
      <c r="AA118" s="68" t="str">
        <f t="shared" si="41"/>
        <v>N/A</v>
      </c>
      <c r="AB118" s="65" t="str">
        <f t="shared" si="42"/>
        <v>No</v>
      </c>
      <c r="AC118" s="68" t="str">
        <f t="shared" si="43"/>
        <v>N/A</v>
      </c>
      <c r="AD118" s="65" t="str">
        <f t="shared" si="44"/>
        <v>No</v>
      </c>
      <c r="AE118" s="68" t="str">
        <f t="shared" si="45"/>
        <v>N/A</v>
      </c>
      <c r="AF118" s="66"/>
    </row>
    <row r="119" spans="1:32" ht="14.5" hidden="1" customHeight="1">
      <c r="A119" s="66" t="s">
        <v>9</v>
      </c>
      <c r="B119" s="66" t="s">
        <v>27</v>
      </c>
      <c r="C119" s="66" t="str" cm="1">
        <f t="array" ref="C119">_xlfn.IFNA(_xlfn.IFS(B119="Starter","Starters &amp; Sides",B119="Sides","Starters &amp; Sides"),B119)</f>
        <v>Mains</v>
      </c>
      <c r="D119" s="219" t="s">
        <v>699</v>
      </c>
      <c r="E119" s="74"/>
      <c r="F119" s="4"/>
      <c r="G119" s="4"/>
      <c r="H119" s="4"/>
      <c r="I119" s="4"/>
      <c r="J119" s="4"/>
      <c r="K119" s="4"/>
      <c r="L119" s="4"/>
      <c r="M119" s="4">
        <v>17.5</v>
      </c>
      <c r="N119" s="4"/>
      <c r="O119" s="4"/>
      <c r="P119" s="15"/>
      <c r="Q119" s="337">
        <v>19.5</v>
      </c>
      <c r="R119" s="15" t="str">
        <f t="shared" si="46"/>
        <v>Yes</v>
      </c>
      <c r="S119" s="15" t="str">
        <f t="shared" si="47"/>
        <v>Yes</v>
      </c>
      <c r="T119" s="4" t="str">
        <f t="shared" si="32"/>
        <v>No</v>
      </c>
      <c r="U119" s="4" t="str">
        <f t="shared" si="33"/>
        <v>N/A</v>
      </c>
      <c r="V119" s="221" t="str">
        <f t="shared" si="36"/>
        <v>No</v>
      </c>
      <c r="W119" s="223" t="str">
        <f t="shared" si="37"/>
        <v>N/A</v>
      </c>
      <c r="X119" s="221" t="str">
        <f t="shared" si="38"/>
        <v>No</v>
      </c>
      <c r="Y119" s="223" t="str">
        <f t="shared" si="39"/>
        <v>N/A</v>
      </c>
      <c r="Z119" s="222" t="str">
        <f t="shared" si="40"/>
        <v>No</v>
      </c>
      <c r="AA119" s="68" t="str">
        <f t="shared" si="41"/>
        <v>N/A</v>
      </c>
      <c r="AB119" s="65" t="str">
        <f t="shared" si="42"/>
        <v>No</v>
      </c>
      <c r="AC119" s="68" t="str">
        <f t="shared" si="43"/>
        <v>N/A</v>
      </c>
      <c r="AD119" s="65" t="str">
        <f t="shared" si="44"/>
        <v>No</v>
      </c>
      <c r="AE119" s="68" t="str">
        <f t="shared" si="45"/>
        <v>N/A</v>
      </c>
      <c r="AF119" s="66"/>
    </row>
    <row r="120" spans="1:32" ht="14.5" hidden="1" customHeight="1">
      <c r="A120" s="66" t="s">
        <v>9</v>
      </c>
      <c r="B120" s="66" t="s">
        <v>27</v>
      </c>
      <c r="C120" s="66" t="str" cm="1">
        <f t="array" ref="C120">_xlfn.IFNA(_xlfn.IFS(B120="Starter","Starters &amp; Sides",B120="Sides","Starters &amp; Sides"),B120)</f>
        <v>Mains</v>
      </c>
      <c r="D120" s="84" t="s">
        <v>700</v>
      </c>
      <c r="E120" s="74"/>
      <c r="F120" s="4"/>
      <c r="G120" s="4"/>
      <c r="H120" s="4">
        <v>13.95</v>
      </c>
      <c r="I120" s="4">
        <v>14.5</v>
      </c>
      <c r="J120" s="4">
        <v>14.5</v>
      </c>
      <c r="K120" s="4">
        <v>14.5</v>
      </c>
      <c r="L120" s="4">
        <v>14.95</v>
      </c>
      <c r="M120" s="4">
        <v>15.25</v>
      </c>
      <c r="N120" s="4">
        <v>15.5</v>
      </c>
      <c r="O120" s="4">
        <v>15.5</v>
      </c>
      <c r="P120" s="15">
        <v>15.95</v>
      </c>
      <c r="Q120" s="337">
        <v>16.95</v>
      </c>
      <c r="R120" s="15" t="str">
        <f t="shared" si="46"/>
        <v>Yes</v>
      </c>
      <c r="S120" s="15" t="str">
        <f t="shared" si="47"/>
        <v>No</v>
      </c>
      <c r="T120" s="4" t="str">
        <f t="shared" si="32"/>
        <v>Yes</v>
      </c>
      <c r="U120" s="4">
        <f t="shared" si="33"/>
        <v>6.2695924764890387E-2</v>
      </c>
      <c r="V120" s="221" t="str">
        <f t="shared" si="36"/>
        <v>Yes</v>
      </c>
      <c r="W120" s="223">
        <f t="shared" si="37"/>
        <v>9.3548387096774155E-2</v>
      </c>
      <c r="X120" s="221" t="str">
        <f t="shared" si="38"/>
        <v>Yes</v>
      </c>
      <c r="Y120" s="223">
        <f t="shared" si="39"/>
        <v>9.3548387096774155E-2</v>
      </c>
      <c r="Z120" s="222" t="str">
        <f t="shared" si="40"/>
        <v>Yes</v>
      </c>
      <c r="AA120" s="68">
        <f t="shared" si="41"/>
        <v>0.11147540983606552</v>
      </c>
      <c r="AB120" s="65" t="str">
        <f t="shared" si="42"/>
        <v>Yes</v>
      </c>
      <c r="AC120" s="68">
        <f t="shared" si="43"/>
        <v>0.13377926421404673</v>
      </c>
      <c r="AD120" s="65" t="str">
        <f t="shared" si="44"/>
        <v>No</v>
      </c>
      <c r="AE120" s="68" t="str">
        <f t="shared" si="45"/>
        <v>N/A</v>
      </c>
      <c r="AF120" s="66"/>
    </row>
    <row r="121" spans="1:32" ht="14.5" hidden="1" customHeight="1">
      <c r="A121" s="66" t="s">
        <v>9</v>
      </c>
      <c r="B121" s="66" t="s">
        <v>27</v>
      </c>
      <c r="C121" s="66" t="str" cm="1">
        <f t="array" ref="C121">_xlfn.IFNA(_xlfn.IFS(B121="Starter","Starters &amp; Sides",B121="Sides","Starters &amp; Sides"),B121)</f>
        <v>Mains</v>
      </c>
      <c r="D121" s="84" t="s">
        <v>701</v>
      </c>
      <c r="E121" s="74"/>
      <c r="F121" s="4"/>
      <c r="G121" s="4"/>
      <c r="H121" s="4">
        <v>13.95</v>
      </c>
      <c r="I121" s="4">
        <v>14.5</v>
      </c>
      <c r="J121" s="4">
        <v>14.5</v>
      </c>
      <c r="K121" s="4">
        <v>14.5</v>
      </c>
      <c r="L121" s="4">
        <v>14.95</v>
      </c>
      <c r="M121" s="4">
        <v>15.25</v>
      </c>
      <c r="N121" s="4">
        <v>15.5</v>
      </c>
      <c r="O121" s="4">
        <v>15.5</v>
      </c>
      <c r="P121" s="15">
        <v>15.95</v>
      </c>
      <c r="Q121" s="337">
        <v>16.5</v>
      </c>
      <c r="R121" s="15" t="str">
        <f t="shared" si="46"/>
        <v>Yes</v>
      </c>
      <c r="S121" s="15" t="str">
        <f t="shared" si="47"/>
        <v>No</v>
      </c>
      <c r="T121" s="4" t="str">
        <f t="shared" si="32"/>
        <v>Yes</v>
      </c>
      <c r="U121" s="4">
        <f t="shared" si="33"/>
        <v>3.4482758620689724E-2</v>
      </c>
      <c r="V121" s="221" t="str">
        <f t="shared" si="36"/>
        <v>Yes</v>
      </c>
      <c r="W121" s="223">
        <f t="shared" si="37"/>
        <v>6.4516129032258007E-2</v>
      </c>
      <c r="X121" s="221" t="str">
        <f t="shared" si="38"/>
        <v>Yes</v>
      </c>
      <c r="Y121" s="223">
        <f t="shared" si="39"/>
        <v>6.4516129032258007E-2</v>
      </c>
      <c r="Z121" s="222" t="str">
        <f t="shared" si="40"/>
        <v>Yes</v>
      </c>
      <c r="AA121" s="68">
        <f t="shared" si="41"/>
        <v>8.1967213114754189E-2</v>
      </c>
      <c r="AB121" s="65" t="str">
        <f t="shared" si="42"/>
        <v>Yes</v>
      </c>
      <c r="AC121" s="68">
        <f t="shared" si="43"/>
        <v>0.10367892976588644</v>
      </c>
      <c r="AD121" s="65" t="str">
        <f t="shared" si="44"/>
        <v>No</v>
      </c>
      <c r="AE121" s="68" t="str">
        <f t="shared" si="45"/>
        <v>N/A</v>
      </c>
      <c r="AF121" s="66"/>
    </row>
    <row r="122" spans="1:32" ht="14.5" hidden="1" customHeight="1">
      <c r="A122" s="66" t="s">
        <v>9</v>
      </c>
      <c r="B122" s="66" t="s">
        <v>27</v>
      </c>
      <c r="C122" s="66" t="str" cm="1">
        <f t="array" ref="C122">_xlfn.IFNA(_xlfn.IFS(B122="Starter","Starters &amp; Sides",B122="Sides","Starters &amp; Sides"),B122)</f>
        <v>Mains</v>
      </c>
      <c r="D122" s="84" t="s">
        <v>702</v>
      </c>
      <c r="E122" s="74"/>
      <c r="F122" s="4"/>
      <c r="G122" s="4"/>
      <c r="H122" s="4">
        <v>13.95</v>
      </c>
      <c r="I122" s="4">
        <v>14.5</v>
      </c>
      <c r="J122" s="4">
        <v>14.5</v>
      </c>
      <c r="K122" s="4">
        <v>14.5</v>
      </c>
      <c r="L122" s="4">
        <v>14.95</v>
      </c>
      <c r="M122" s="4">
        <v>15.25</v>
      </c>
      <c r="N122" s="4">
        <v>15.5</v>
      </c>
      <c r="O122" s="4">
        <v>15.5</v>
      </c>
      <c r="P122" s="15"/>
      <c r="Q122" s="337"/>
      <c r="R122" s="15" t="str">
        <f t="shared" si="46"/>
        <v>No</v>
      </c>
      <c r="S122" s="15" t="str">
        <f t="shared" si="47"/>
        <v>No</v>
      </c>
      <c r="T122" s="4" t="str">
        <f t="shared" si="32"/>
        <v>No</v>
      </c>
      <c r="U122" s="4" t="str">
        <f t="shared" si="33"/>
        <v>N/A</v>
      </c>
      <c r="V122" s="221" t="str">
        <f t="shared" si="36"/>
        <v>No</v>
      </c>
      <c r="W122" s="223" t="str">
        <f t="shared" si="37"/>
        <v>N/A</v>
      </c>
      <c r="X122" s="221" t="str">
        <f t="shared" si="38"/>
        <v>No</v>
      </c>
      <c r="Y122" s="223" t="str">
        <f t="shared" si="39"/>
        <v>N/A</v>
      </c>
      <c r="Z122" s="222" t="str">
        <f t="shared" si="40"/>
        <v>No</v>
      </c>
      <c r="AA122" s="68" t="str">
        <f t="shared" si="41"/>
        <v>N/A</v>
      </c>
      <c r="AB122" s="65" t="str">
        <f t="shared" si="42"/>
        <v>No</v>
      </c>
      <c r="AC122" s="68" t="str">
        <f t="shared" si="43"/>
        <v>N/A</v>
      </c>
      <c r="AD122" s="65" t="str">
        <f t="shared" si="44"/>
        <v>No</v>
      </c>
      <c r="AE122" s="68" t="str">
        <f t="shared" si="45"/>
        <v>N/A</v>
      </c>
      <c r="AF122" s="66"/>
    </row>
    <row r="123" spans="1:32" ht="14.5" hidden="1" customHeight="1">
      <c r="A123" s="66" t="s">
        <v>9</v>
      </c>
      <c r="B123" s="66" t="s">
        <v>27</v>
      </c>
      <c r="C123" s="66" t="str" cm="1">
        <f t="array" ref="C123">_xlfn.IFNA(_xlfn.IFS(B123="Starter","Starters &amp; Sides",B123="Sides","Starters &amp; Sides"),B123)</f>
        <v>Mains</v>
      </c>
      <c r="D123" s="84" t="s">
        <v>703</v>
      </c>
      <c r="E123" s="74"/>
      <c r="F123" s="4"/>
      <c r="G123" s="4"/>
      <c r="H123" s="4">
        <v>16.95</v>
      </c>
      <c r="I123" s="4">
        <v>16.95</v>
      </c>
      <c r="J123" s="4">
        <v>16.95</v>
      </c>
      <c r="K123" s="4">
        <v>16.95</v>
      </c>
      <c r="L123" s="4">
        <v>17.95</v>
      </c>
      <c r="M123" s="4"/>
      <c r="N123" s="4"/>
      <c r="O123" s="4"/>
      <c r="P123" s="15"/>
      <c r="Q123" s="337"/>
      <c r="R123" s="15" t="str">
        <f t="shared" si="46"/>
        <v>No</v>
      </c>
      <c r="S123" s="15" t="str">
        <f t="shared" si="47"/>
        <v>No</v>
      </c>
      <c r="T123" s="4" t="str">
        <f t="shared" si="32"/>
        <v>No</v>
      </c>
      <c r="U123" s="4" t="str">
        <f t="shared" si="33"/>
        <v>N/A</v>
      </c>
      <c r="V123" s="221" t="str">
        <f t="shared" si="36"/>
        <v>No</v>
      </c>
      <c r="W123" s="223" t="str">
        <f t="shared" si="37"/>
        <v>N/A</v>
      </c>
      <c r="X123" s="221" t="str">
        <f t="shared" si="38"/>
        <v>No</v>
      </c>
      <c r="Y123" s="223" t="str">
        <f t="shared" si="39"/>
        <v>N/A</v>
      </c>
      <c r="Z123" s="222" t="str">
        <f t="shared" si="40"/>
        <v>No</v>
      </c>
      <c r="AA123" s="68" t="str">
        <f t="shared" si="41"/>
        <v>N/A</v>
      </c>
      <c r="AB123" s="65" t="str">
        <f t="shared" si="42"/>
        <v>No</v>
      </c>
      <c r="AC123" s="68" t="str">
        <f t="shared" si="43"/>
        <v>N/A</v>
      </c>
      <c r="AD123" s="65" t="str">
        <f t="shared" si="44"/>
        <v>No</v>
      </c>
      <c r="AE123" s="68" t="str">
        <f t="shared" si="45"/>
        <v>N/A</v>
      </c>
      <c r="AF123" s="66"/>
    </row>
    <row r="124" spans="1:32" ht="14.5" hidden="1" customHeight="1">
      <c r="A124" s="66" t="s">
        <v>9</v>
      </c>
      <c r="B124" s="66" t="s">
        <v>27</v>
      </c>
      <c r="C124" s="66" t="str" cm="1">
        <f t="array" ref="C124">_xlfn.IFNA(_xlfn.IFS(B124="Starter","Starters &amp; Sides",B124="Sides","Starters &amp; Sides"),B124)</f>
        <v>Mains</v>
      </c>
      <c r="D124" s="84" t="s">
        <v>704</v>
      </c>
      <c r="E124" s="74"/>
      <c r="F124" s="4"/>
      <c r="G124" s="4"/>
      <c r="H124" s="4">
        <v>15.5</v>
      </c>
      <c r="I124" s="4">
        <v>16.5</v>
      </c>
      <c r="J124" s="4">
        <v>16.5</v>
      </c>
      <c r="K124" s="4">
        <v>16.5</v>
      </c>
      <c r="L124" s="4">
        <v>16.95</v>
      </c>
      <c r="M124" s="4"/>
      <c r="N124" s="4"/>
      <c r="O124" s="4"/>
      <c r="P124" s="15"/>
      <c r="Q124" s="337"/>
      <c r="R124" s="15" t="str">
        <f t="shared" si="46"/>
        <v>No</v>
      </c>
      <c r="S124" s="15" t="str">
        <f t="shared" si="47"/>
        <v>No</v>
      </c>
      <c r="T124" s="4" t="str">
        <f t="shared" si="32"/>
        <v>No</v>
      </c>
      <c r="U124" s="4" t="str">
        <f t="shared" si="33"/>
        <v>N/A</v>
      </c>
      <c r="V124" s="221" t="str">
        <f t="shared" si="36"/>
        <v>No</v>
      </c>
      <c r="W124" s="223" t="str">
        <f t="shared" si="37"/>
        <v>N/A</v>
      </c>
      <c r="X124" s="221" t="str">
        <f t="shared" si="38"/>
        <v>No</v>
      </c>
      <c r="Y124" s="223" t="str">
        <f t="shared" si="39"/>
        <v>N/A</v>
      </c>
      <c r="Z124" s="222" t="str">
        <f t="shared" si="40"/>
        <v>No</v>
      </c>
      <c r="AA124" s="68" t="str">
        <f t="shared" si="41"/>
        <v>N/A</v>
      </c>
      <c r="AB124" s="65" t="str">
        <f t="shared" si="42"/>
        <v>No</v>
      </c>
      <c r="AC124" s="68" t="str">
        <f t="shared" si="43"/>
        <v>N/A</v>
      </c>
      <c r="AD124" s="65" t="str">
        <f t="shared" si="44"/>
        <v>No</v>
      </c>
      <c r="AE124" s="68" t="str">
        <f t="shared" si="45"/>
        <v>N/A</v>
      </c>
      <c r="AF124" s="66"/>
    </row>
    <row r="125" spans="1:32" ht="14.5" hidden="1" customHeight="1">
      <c r="A125" s="66" t="s">
        <v>9</v>
      </c>
      <c r="B125" s="66" t="s">
        <v>27</v>
      </c>
      <c r="C125" s="66" t="str" cm="1">
        <f t="array" ref="C125">_xlfn.IFNA(_xlfn.IFS(B125="Starter","Starters &amp; Sides",B125="Sides","Starters &amp; Sides"),B125)</f>
        <v>Mains</v>
      </c>
      <c r="D125" s="84" t="s">
        <v>705</v>
      </c>
      <c r="E125" s="74"/>
      <c r="F125" s="4"/>
      <c r="G125" s="4"/>
      <c r="H125" s="4">
        <v>12.95</v>
      </c>
      <c r="I125" s="4">
        <v>0</v>
      </c>
      <c r="J125" s="4"/>
      <c r="K125" s="4"/>
      <c r="L125" s="4"/>
      <c r="M125" s="4"/>
      <c r="N125" s="4"/>
      <c r="O125" s="4"/>
      <c r="P125" s="15"/>
      <c r="Q125" s="337"/>
      <c r="R125" s="15" t="str">
        <f t="shared" si="46"/>
        <v>No</v>
      </c>
      <c r="S125" s="15" t="str">
        <f t="shared" si="47"/>
        <v>No</v>
      </c>
      <c r="T125" s="4" t="str">
        <f t="shared" si="32"/>
        <v>No</v>
      </c>
      <c r="U125" s="4" t="str">
        <f t="shared" si="33"/>
        <v>N/A</v>
      </c>
      <c r="V125" s="221" t="str">
        <f t="shared" si="36"/>
        <v>No</v>
      </c>
      <c r="W125" s="223" t="str">
        <f t="shared" si="37"/>
        <v>N/A</v>
      </c>
      <c r="X125" s="221" t="str">
        <f t="shared" si="38"/>
        <v>No</v>
      </c>
      <c r="Y125" s="223" t="str">
        <f t="shared" si="39"/>
        <v>N/A</v>
      </c>
      <c r="Z125" s="222" t="str">
        <f t="shared" si="40"/>
        <v>No</v>
      </c>
      <c r="AA125" s="68" t="str">
        <f t="shared" si="41"/>
        <v>N/A</v>
      </c>
      <c r="AB125" s="65" t="str">
        <f t="shared" si="42"/>
        <v>No</v>
      </c>
      <c r="AC125" s="68" t="str">
        <f t="shared" si="43"/>
        <v>N/A</v>
      </c>
      <c r="AD125" s="65" t="str">
        <f t="shared" si="44"/>
        <v>No</v>
      </c>
      <c r="AE125" s="68" t="str">
        <f t="shared" si="45"/>
        <v>N/A</v>
      </c>
      <c r="AF125" s="66"/>
    </row>
    <row r="126" spans="1:32" ht="13.5" hidden="1" customHeight="1">
      <c r="A126" s="66" t="s">
        <v>9</v>
      </c>
      <c r="B126" s="66" t="s">
        <v>27</v>
      </c>
      <c r="C126" s="66" t="str" cm="1">
        <f t="array" ref="C126">_xlfn.IFNA(_xlfn.IFS(B126="Starter","Starters &amp; Sides",B126="Sides","Starters &amp; Sides"),B126)</f>
        <v>Mains</v>
      </c>
      <c r="D126" s="84" t="s">
        <v>706</v>
      </c>
      <c r="E126" s="74"/>
      <c r="F126" s="4"/>
      <c r="G126" s="4"/>
      <c r="H126" s="4">
        <v>13.5</v>
      </c>
      <c r="I126" s="4">
        <v>13.5</v>
      </c>
      <c r="J126" s="4">
        <v>13.5</v>
      </c>
      <c r="K126" s="4">
        <v>13.5</v>
      </c>
      <c r="L126" s="4">
        <v>14.5</v>
      </c>
      <c r="M126" s="4">
        <v>14.5</v>
      </c>
      <c r="N126" s="4">
        <v>14.95</v>
      </c>
      <c r="O126" s="4">
        <v>14.95</v>
      </c>
      <c r="P126" s="15">
        <v>15.5</v>
      </c>
      <c r="Q126" s="337">
        <v>15.5</v>
      </c>
      <c r="R126" s="15" t="str">
        <f t="shared" si="46"/>
        <v>Yes</v>
      </c>
      <c r="S126" s="15" t="str">
        <f t="shared" si="47"/>
        <v>No</v>
      </c>
      <c r="T126" s="4" t="str">
        <f t="shared" si="32"/>
        <v>Yes</v>
      </c>
      <c r="U126" s="4">
        <f t="shared" si="33"/>
        <v>0</v>
      </c>
      <c r="V126" s="221" t="str">
        <f t="shared" si="36"/>
        <v>Yes</v>
      </c>
      <c r="W126" s="223">
        <f t="shared" si="37"/>
        <v>3.6789297658862852E-2</v>
      </c>
      <c r="X126" s="221" t="str">
        <f t="shared" si="38"/>
        <v>Yes</v>
      </c>
      <c r="Y126" s="223">
        <f t="shared" si="39"/>
        <v>3.6789297658862852E-2</v>
      </c>
      <c r="Z126" s="222" t="str">
        <f t="shared" si="40"/>
        <v>Yes</v>
      </c>
      <c r="AA126" s="68">
        <f t="shared" si="41"/>
        <v>6.8965517241379226E-2</v>
      </c>
      <c r="AB126" s="65" t="str">
        <f t="shared" si="42"/>
        <v>Yes</v>
      </c>
      <c r="AC126" s="68">
        <f t="shared" si="43"/>
        <v>6.8965517241379226E-2</v>
      </c>
      <c r="AD126" s="65" t="str">
        <f t="shared" si="44"/>
        <v>No</v>
      </c>
      <c r="AE126" s="68" t="str">
        <f t="shared" si="45"/>
        <v>N/A</v>
      </c>
      <c r="AF126" s="66"/>
    </row>
    <row r="127" spans="1:32" ht="14.5" hidden="1" customHeight="1">
      <c r="A127" s="66" t="s">
        <v>9</v>
      </c>
      <c r="B127" s="66" t="s">
        <v>27</v>
      </c>
      <c r="C127" s="66" t="str" cm="1">
        <f t="array" ref="C127">_xlfn.IFNA(_xlfn.IFS(B127="Starter","Starters &amp; Sides",B127="Sides","Starters &amp; Sides"),B127)</f>
        <v>Mains</v>
      </c>
      <c r="D127" s="84" t="s">
        <v>707</v>
      </c>
      <c r="E127" s="74"/>
      <c r="F127" s="4"/>
      <c r="G127" s="4"/>
      <c r="H127" s="4">
        <v>13.5</v>
      </c>
      <c r="I127" s="4">
        <v>13.5</v>
      </c>
      <c r="J127" s="4">
        <v>13.5</v>
      </c>
      <c r="K127" s="4">
        <v>13.5</v>
      </c>
      <c r="L127" s="4">
        <v>13.95</v>
      </c>
      <c r="M127" s="4">
        <v>13.95</v>
      </c>
      <c r="N127" s="4">
        <v>13.95</v>
      </c>
      <c r="O127" s="4">
        <v>13.95</v>
      </c>
      <c r="P127" s="15"/>
      <c r="Q127" s="337"/>
      <c r="R127" s="15" t="str">
        <f t="shared" si="46"/>
        <v>No</v>
      </c>
      <c r="S127" s="15" t="str">
        <f t="shared" si="47"/>
        <v>No</v>
      </c>
      <c r="T127" s="4" t="str">
        <f t="shared" si="32"/>
        <v>No</v>
      </c>
      <c r="U127" s="4" t="str">
        <f t="shared" si="33"/>
        <v>N/A</v>
      </c>
      <c r="V127" s="221" t="str">
        <f t="shared" si="36"/>
        <v>No</v>
      </c>
      <c r="W127" s="223" t="str">
        <f t="shared" si="37"/>
        <v>N/A</v>
      </c>
      <c r="X127" s="221" t="str">
        <f t="shared" si="38"/>
        <v>No</v>
      </c>
      <c r="Y127" s="223" t="str">
        <f t="shared" si="39"/>
        <v>N/A</v>
      </c>
      <c r="Z127" s="222" t="str">
        <f t="shared" si="40"/>
        <v>No</v>
      </c>
      <c r="AA127" s="68" t="str">
        <f t="shared" si="41"/>
        <v>N/A</v>
      </c>
      <c r="AB127" s="65" t="str">
        <f t="shared" si="42"/>
        <v>No</v>
      </c>
      <c r="AC127" s="68" t="str">
        <f t="shared" si="43"/>
        <v>N/A</v>
      </c>
      <c r="AD127" s="65" t="str">
        <f t="shared" si="44"/>
        <v>No</v>
      </c>
      <c r="AE127" s="68" t="str">
        <f t="shared" si="45"/>
        <v>N/A</v>
      </c>
      <c r="AF127" s="66"/>
    </row>
    <row r="128" spans="1:32" ht="13.5" hidden="1" customHeight="1">
      <c r="A128" s="66" t="s">
        <v>9</v>
      </c>
      <c r="B128" s="66" t="s">
        <v>27</v>
      </c>
      <c r="C128" s="66" t="str" cm="1">
        <f t="array" ref="C128">_xlfn.IFNA(_xlfn.IFS(B128="Starter","Starters &amp; Sides",B128="Sides","Starters &amp; Sides"),B128)</f>
        <v>Mains</v>
      </c>
      <c r="D128" s="84" t="s">
        <v>708</v>
      </c>
      <c r="E128" s="74"/>
      <c r="F128" s="4"/>
      <c r="G128" s="4"/>
      <c r="H128" s="4">
        <v>13.5</v>
      </c>
      <c r="I128" s="4">
        <v>13.5</v>
      </c>
      <c r="J128" s="4">
        <v>13.5</v>
      </c>
      <c r="K128" s="4">
        <v>13.5</v>
      </c>
      <c r="L128" s="4">
        <v>13.95</v>
      </c>
      <c r="M128" s="4">
        <v>13.95</v>
      </c>
      <c r="N128" s="4">
        <v>13.95</v>
      </c>
      <c r="O128" s="4">
        <v>13.95</v>
      </c>
      <c r="P128" s="15"/>
      <c r="Q128" s="337"/>
      <c r="R128" s="15" t="str">
        <f t="shared" si="46"/>
        <v>No</v>
      </c>
      <c r="S128" s="15" t="str">
        <f t="shared" si="47"/>
        <v>No</v>
      </c>
      <c r="T128" s="4" t="str">
        <f t="shared" si="32"/>
        <v>No</v>
      </c>
      <c r="U128" s="4" t="str">
        <f t="shared" si="33"/>
        <v>N/A</v>
      </c>
      <c r="V128" s="221" t="str">
        <f t="shared" si="36"/>
        <v>No</v>
      </c>
      <c r="W128" s="223" t="str">
        <f t="shared" si="37"/>
        <v>N/A</v>
      </c>
      <c r="X128" s="221" t="str">
        <f t="shared" si="38"/>
        <v>No</v>
      </c>
      <c r="Y128" s="223" t="str">
        <f t="shared" si="39"/>
        <v>N/A</v>
      </c>
      <c r="Z128" s="222" t="str">
        <f t="shared" si="40"/>
        <v>No</v>
      </c>
      <c r="AA128" s="68" t="str">
        <f t="shared" si="41"/>
        <v>N/A</v>
      </c>
      <c r="AB128" s="65" t="str">
        <f t="shared" si="42"/>
        <v>No</v>
      </c>
      <c r="AC128" s="68" t="str">
        <f t="shared" si="43"/>
        <v>N/A</v>
      </c>
      <c r="AD128" s="65" t="str">
        <f t="shared" si="44"/>
        <v>No</v>
      </c>
      <c r="AE128" s="68" t="str">
        <f t="shared" si="45"/>
        <v>N/A</v>
      </c>
      <c r="AF128" s="66"/>
    </row>
    <row r="129" spans="1:32" ht="14.5" hidden="1" customHeight="1">
      <c r="A129" s="66" t="s">
        <v>9</v>
      </c>
      <c r="B129" s="66" t="s">
        <v>27</v>
      </c>
      <c r="C129" s="66" t="str" cm="1">
        <f t="array" ref="C129">_xlfn.IFNA(_xlfn.IFS(B129="Starter","Starters &amp; Sides",B129="Sides","Starters &amp; Sides"),B129)</f>
        <v>Mains</v>
      </c>
      <c r="D129" s="84" t="s">
        <v>709</v>
      </c>
      <c r="E129" s="74"/>
      <c r="F129" s="4"/>
      <c r="G129" s="4"/>
      <c r="H129" s="4">
        <v>13.95</v>
      </c>
      <c r="I129" s="4">
        <v>13.95</v>
      </c>
      <c r="J129" s="4">
        <v>13.95</v>
      </c>
      <c r="K129" s="4">
        <v>13.95</v>
      </c>
      <c r="L129" s="4">
        <v>14.5</v>
      </c>
      <c r="M129" s="4">
        <v>14.75</v>
      </c>
      <c r="N129" s="4">
        <v>14.95</v>
      </c>
      <c r="O129" s="4">
        <v>14.95</v>
      </c>
      <c r="P129" s="15">
        <v>15.5</v>
      </c>
      <c r="Q129" s="337">
        <v>14.5</v>
      </c>
      <c r="R129" s="15" t="str">
        <f t="shared" si="46"/>
        <v>Yes</v>
      </c>
      <c r="S129" s="15" t="str">
        <f t="shared" si="47"/>
        <v>No</v>
      </c>
      <c r="T129" s="4" t="str">
        <f t="shared" si="32"/>
        <v>Yes</v>
      </c>
      <c r="U129" s="4">
        <f t="shared" si="33"/>
        <v>-6.4516129032258118E-2</v>
      </c>
      <c r="V129" s="221" t="str">
        <f t="shared" si="36"/>
        <v>Yes</v>
      </c>
      <c r="W129" s="223">
        <f t="shared" si="37"/>
        <v>-3.0100334448160515E-2</v>
      </c>
      <c r="X129" s="221" t="str">
        <f t="shared" si="38"/>
        <v>Yes</v>
      </c>
      <c r="Y129" s="223">
        <f t="shared" si="39"/>
        <v>-3.0100334448160515E-2</v>
      </c>
      <c r="Z129" s="222" t="str">
        <f t="shared" si="40"/>
        <v>Yes</v>
      </c>
      <c r="AA129" s="68">
        <f t="shared" si="41"/>
        <v>-1.6949152542372836E-2</v>
      </c>
      <c r="AB129" s="65" t="str">
        <f t="shared" si="42"/>
        <v>Yes</v>
      </c>
      <c r="AC129" s="68">
        <f t="shared" si="43"/>
        <v>0</v>
      </c>
      <c r="AD129" s="65" t="str">
        <f t="shared" si="44"/>
        <v>No</v>
      </c>
      <c r="AE129" s="68" t="str">
        <f t="shared" si="45"/>
        <v>N/A</v>
      </c>
      <c r="AF129" s="66"/>
    </row>
    <row r="130" spans="1:32">
      <c r="A130" s="66" t="s">
        <v>9</v>
      </c>
      <c r="B130" s="66" t="s">
        <v>86</v>
      </c>
      <c r="C130" s="66" t="str" cm="1">
        <f t="array" ref="C130">_xlfn.IFNA(_xlfn.IFS(B130="Starter","Starters &amp; Sides",B130="Sides","Starters &amp; Sides"),B130)</f>
        <v>Starters &amp; Sides</v>
      </c>
      <c r="D130" s="219" t="s">
        <v>710</v>
      </c>
      <c r="E130" s="74"/>
      <c r="F130" s="4"/>
      <c r="G130" s="4"/>
      <c r="H130" s="4"/>
      <c r="I130" s="4">
        <v>1.95</v>
      </c>
      <c r="J130" s="4">
        <v>1.95</v>
      </c>
      <c r="K130" s="4">
        <v>1.95</v>
      </c>
      <c r="L130" s="4">
        <v>2.2999999999999998</v>
      </c>
      <c r="M130" s="4">
        <v>2.2999999999999998</v>
      </c>
      <c r="N130" s="4"/>
      <c r="O130" s="4"/>
      <c r="P130" s="15"/>
      <c r="Q130" s="337">
        <v>2.2999999999999998</v>
      </c>
      <c r="R130" s="15" t="str">
        <f>IF(COUNTA(P130)=1,"Yes","No")</f>
        <v>No</v>
      </c>
      <c r="S130" s="15" t="str">
        <f>IF(AND(V130="No",R130="Yes"),"Yes","No")</f>
        <v>No</v>
      </c>
      <c r="T130" s="4" t="str">
        <f t="shared" si="32"/>
        <v>No</v>
      </c>
      <c r="U130" s="4" t="str">
        <f t="shared" si="33"/>
        <v>N/A</v>
      </c>
      <c r="V130" s="221" t="str">
        <f t="shared" si="36"/>
        <v>No</v>
      </c>
      <c r="W130" s="223" t="str">
        <f t="shared" si="37"/>
        <v>N/A</v>
      </c>
      <c r="X130" s="221" t="str">
        <f t="shared" si="38"/>
        <v>No</v>
      </c>
      <c r="Y130" s="223" t="str">
        <f t="shared" si="39"/>
        <v>N/A</v>
      </c>
      <c r="Z130" s="222" t="str">
        <f t="shared" si="40"/>
        <v>No</v>
      </c>
      <c r="AA130" s="68" t="str">
        <f t="shared" si="41"/>
        <v>N/A</v>
      </c>
      <c r="AB130" s="65" t="str">
        <f t="shared" si="42"/>
        <v>No</v>
      </c>
      <c r="AC130" s="68" t="str">
        <f t="shared" si="43"/>
        <v>N/A</v>
      </c>
      <c r="AD130" s="65" t="str">
        <f t="shared" si="44"/>
        <v>No</v>
      </c>
      <c r="AE130" s="68" t="str">
        <f t="shared" si="45"/>
        <v>N/A</v>
      </c>
      <c r="AF130" s="66"/>
    </row>
    <row r="131" spans="1:32" ht="13.5" hidden="1" customHeight="1">
      <c r="A131" s="66" t="s">
        <v>9</v>
      </c>
      <c r="B131" s="66" t="s">
        <v>27</v>
      </c>
      <c r="C131" s="66" t="str" cm="1">
        <f t="array" ref="C131">_xlfn.IFNA(_xlfn.IFS(B131="Starter","Starters &amp; Sides",B131="Sides","Starters &amp; Sides"),B131)</f>
        <v>Mains</v>
      </c>
      <c r="D131" s="84" t="s">
        <v>711</v>
      </c>
      <c r="E131" s="74"/>
      <c r="F131" s="4"/>
      <c r="G131" s="4"/>
      <c r="H131" s="4"/>
      <c r="I131" s="4"/>
      <c r="J131" s="4"/>
      <c r="K131" s="4"/>
      <c r="L131" s="4"/>
      <c r="M131" s="4"/>
      <c r="N131" s="4"/>
      <c r="O131" s="4">
        <v>21.5</v>
      </c>
      <c r="P131" s="15">
        <v>22.5</v>
      </c>
      <c r="Q131" s="337"/>
      <c r="R131" s="15" t="str">
        <f t="shared" ref="R131:R133" si="48">IF(COUNTA(Q131)=1,"Yes","No")</f>
        <v>No</v>
      </c>
      <c r="S131" s="15" t="str">
        <f t="shared" ref="S131:S133" si="49">IF(AND(T131="No",R131="Yes"),"Yes","No")</f>
        <v>No</v>
      </c>
      <c r="T131" s="4" t="str">
        <f t="shared" si="32"/>
        <v>No</v>
      </c>
      <c r="U131" s="4" t="str">
        <f t="shared" si="33"/>
        <v>N/A</v>
      </c>
      <c r="V131" s="221" t="str">
        <f t="shared" si="36"/>
        <v>No</v>
      </c>
      <c r="W131" s="223" t="str">
        <f t="shared" si="37"/>
        <v>N/A</v>
      </c>
      <c r="X131" s="221" t="str">
        <f t="shared" si="38"/>
        <v>No</v>
      </c>
      <c r="Y131" s="223" t="str">
        <f t="shared" si="39"/>
        <v>N/A</v>
      </c>
      <c r="Z131" s="222" t="str">
        <f t="shared" si="40"/>
        <v>No</v>
      </c>
      <c r="AA131" s="68" t="str">
        <f t="shared" si="41"/>
        <v>N/A</v>
      </c>
      <c r="AB131" s="65" t="str">
        <f t="shared" si="42"/>
        <v>No</v>
      </c>
      <c r="AC131" s="68" t="str">
        <f t="shared" si="43"/>
        <v>N/A</v>
      </c>
      <c r="AD131" s="65" t="str">
        <f t="shared" si="44"/>
        <v>No</v>
      </c>
      <c r="AE131" s="68" t="str">
        <f t="shared" si="45"/>
        <v>N/A</v>
      </c>
      <c r="AF131" s="66"/>
    </row>
    <row r="132" spans="1:32" ht="14.5" hidden="1" customHeight="1">
      <c r="A132" s="66" t="s">
        <v>9</v>
      </c>
      <c r="B132" s="66" t="s">
        <v>27</v>
      </c>
      <c r="C132" s="66" t="str" cm="1">
        <f t="array" ref="C132">_xlfn.IFNA(_xlfn.IFS(B132="Starter","Starters &amp; Sides",B132="Sides","Starters &amp; Sides"),B132)</f>
        <v>Mains</v>
      </c>
      <c r="D132" s="84" t="s">
        <v>712</v>
      </c>
      <c r="E132" s="74"/>
      <c r="F132" s="4"/>
      <c r="G132" s="4"/>
      <c r="H132" s="4"/>
      <c r="I132" s="4">
        <v>14.95</v>
      </c>
      <c r="J132" s="4">
        <v>14.95</v>
      </c>
      <c r="K132" s="4">
        <v>14.95</v>
      </c>
      <c r="L132" s="4">
        <v>15.95</v>
      </c>
      <c r="M132" s="4"/>
      <c r="N132" s="4"/>
      <c r="O132" s="4"/>
      <c r="P132" s="15"/>
      <c r="Q132" s="337"/>
      <c r="R132" s="15" t="str">
        <f t="shared" si="48"/>
        <v>No</v>
      </c>
      <c r="S132" s="15" t="str">
        <f t="shared" si="49"/>
        <v>No</v>
      </c>
      <c r="T132" s="4" t="str">
        <f t="shared" si="32"/>
        <v>No</v>
      </c>
      <c r="U132" s="4" t="str">
        <f t="shared" si="33"/>
        <v>N/A</v>
      </c>
      <c r="V132" s="221" t="str">
        <f t="shared" si="36"/>
        <v>No</v>
      </c>
      <c r="W132" s="223" t="str">
        <f t="shared" si="37"/>
        <v>N/A</v>
      </c>
      <c r="X132" s="221" t="str">
        <f t="shared" si="38"/>
        <v>No</v>
      </c>
      <c r="Y132" s="223" t="str">
        <f t="shared" si="39"/>
        <v>N/A</v>
      </c>
      <c r="Z132" s="222" t="str">
        <f t="shared" si="40"/>
        <v>No</v>
      </c>
      <c r="AA132" s="68" t="str">
        <f t="shared" si="41"/>
        <v>N/A</v>
      </c>
      <c r="AB132" s="65" t="str">
        <f t="shared" si="42"/>
        <v>No</v>
      </c>
      <c r="AC132" s="68" t="str">
        <f t="shared" si="43"/>
        <v>N/A</v>
      </c>
      <c r="AD132" s="65" t="str">
        <f t="shared" si="44"/>
        <v>No</v>
      </c>
      <c r="AE132" s="68" t="str">
        <f t="shared" si="45"/>
        <v>N/A</v>
      </c>
      <c r="AF132" s="66"/>
    </row>
    <row r="133" spans="1:32" ht="14.5" hidden="1" customHeight="1">
      <c r="A133" s="66" t="s">
        <v>9</v>
      </c>
      <c r="B133" s="66" t="s">
        <v>27</v>
      </c>
      <c r="C133" s="66" t="str" cm="1">
        <f t="array" ref="C133">_xlfn.IFNA(_xlfn.IFS(B133="Starter","Starters &amp; Sides",B133="Sides","Starters &amp; Sides"),B133)</f>
        <v>Mains</v>
      </c>
      <c r="D133" s="84" t="s">
        <v>713</v>
      </c>
      <c r="E133" s="74"/>
      <c r="F133" s="4"/>
      <c r="G133" s="4"/>
      <c r="H133" s="4"/>
      <c r="I133" s="4">
        <v>14.95</v>
      </c>
      <c r="J133" s="4">
        <v>14.95</v>
      </c>
      <c r="K133" s="4">
        <v>14.95</v>
      </c>
      <c r="L133" s="4">
        <v>15.95</v>
      </c>
      <c r="M133" s="4"/>
      <c r="N133" s="4"/>
      <c r="O133" s="4"/>
      <c r="P133" s="15"/>
      <c r="Q133" s="337"/>
      <c r="R133" s="15" t="str">
        <f t="shared" si="48"/>
        <v>No</v>
      </c>
      <c r="S133" s="15" t="str">
        <f t="shared" si="49"/>
        <v>No</v>
      </c>
      <c r="T133" s="4" t="str">
        <f t="shared" si="32"/>
        <v>No</v>
      </c>
      <c r="U133" s="4" t="str">
        <f t="shared" si="33"/>
        <v>N/A</v>
      </c>
      <c r="V133" s="221" t="str">
        <f t="shared" si="36"/>
        <v>No</v>
      </c>
      <c r="W133" s="223" t="str">
        <f t="shared" si="37"/>
        <v>N/A</v>
      </c>
      <c r="X133" s="221" t="str">
        <f t="shared" si="38"/>
        <v>No</v>
      </c>
      <c r="Y133" s="223" t="str">
        <f t="shared" si="39"/>
        <v>N/A</v>
      </c>
      <c r="Z133" s="222" t="str">
        <f t="shared" si="40"/>
        <v>No</v>
      </c>
      <c r="AA133" s="68" t="str">
        <f t="shared" si="41"/>
        <v>N/A</v>
      </c>
      <c r="AB133" s="65" t="str">
        <f t="shared" si="42"/>
        <v>No</v>
      </c>
      <c r="AC133" s="68" t="str">
        <f t="shared" si="43"/>
        <v>N/A</v>
      </c>
      <c r="AD133" s="65" t="str">
        <f t="shared" si="44"/>
        <v>No</v>
      </c>
      <c r="AE133" s="68" t="str">
        <f t="shared" si="45"/>
        <v>N/A</v>
      </c>
      <c r="AF133" s="66"/>
    </row>
    <row r="134" spans="1:32" ht="14.5" customHeight="1">
      <c r="A134" s="66" t="s">
        <v>9</v>
      </c>
      <c r="B134" s="66" t="s">
        <v>86</v>
      </c>
      <c r="C134" s="66" t="str" cm="1">
        <f t="array" ref="C134">_xlfn.IFNA(_xlfn.IFS(B134="Starter","Starters &amp; Sides",B134="Sides","Starters &amp; Sides"),B134)</f>
        <v>Starters &amp; Sides</v>
      </c>
      <c r="D134" s="84" t="s">
        <v>714</v>
      </c>
      <c r="E134" s="74">
        <v>1.3</v>
      </c>
      <c r="F134" s="4">
        <v>1.3</v>
      </c>
      <c r="G134" s="4">
        <v>1.3</v>
      </c>
      <c r="H134" s="4">
        <v>1.3</v>
      </c>
      <c r="I134" s="4">
        <v>1.3</v>
      </c>
      <c r="J134" s="4">
        <v>1.5</v>
      </c>
      <c r="K134" s="4">
        <v>1.5</v>
      </c>
      <c r="L134" s="4"/>
      <c r="M134" s="4"/>
      <c r="N134" s="4"/>
      <c r="O134" s="4"/>
      <c r="P134" s="15"/>
      <c r="Q134" s="337"/>
      <c r="R134" s="15" t="str">
        <f t="shared" ref="R134:R165" si="50">IF(COUNTA(P134)=1,"Yes","No")</f>
        <v>No</v>
      </c>
      <c r="S134" s="15" t="str">
        <f t="shared" ref="S134:S165" si="51">IF(AND(V134="No",R134="Yes"),"Yes","No")</f>
        <v>No</v>
      </c>
      <c r="T134" s="4" t="str">
        <f t="shared" si="32"/>
        <v>No</v>
      </c>
      <c r="U134" s="4" t="str">
        <f t="shared" si="33"/>
        <v>N/A</v>
      </c>
      <c r="V134" s="221" t="str">
        <f t="shared" si="36"/>
        <v>No</v>
      </c>
      <c r="W134" s="223" t="str">
        <f t="shared" si="37"/>
        <v>N/A</v>
      </c>
      <c r="X134" s="221" t="str">
        <f t="shared" si="38"/>
        <v>No</v>
      </c>
      <c r="Y134" s="223" t="str">
        <f t="shared" si="39"/>
        <v>N/A</v>
      </c>
      <c r="Z134" s="222" t="str">
        <f t="shared" si="40"/>
        <v>No</v>
      </c>
      <c r="AA134" s="68" t="str">
        <f t="shared" si="41"/>
        <v>N/A</v>
      </c>
      <c r="AB134" s="65" t="str">
        <f t="shared" si="42"/>
        <v>No</v>
      </c>
      <c r="AC134" s="68" t="str">
        <f t="shared" si="43"/>
        <v>N/A</v>
      </c>
      <c r="AD134" s="65" t="str">
        <f t="shared" si="44"/>
        <v>No</v>
      </c>
      <c r="AE134" s="68" t="str">
        <f t="shared" si="45"/>
        <v>N/A</v>
      </c>
      <c r="AF134" s="66"/>
    </row>
    <row r="135" spans="1:32" ht="14.5" customHeight="1">
      <c r="A135" s="66" t="s">
        <v>9</v>
      </c>
      <c r="B135" s="66" t="s">
        <v>86</v>
      </c>
      <c r="C135" s="66" t="str" cm="1">
        <f t="array" ref="C135">_xlfn.IFNA(_xlfn.IFS(B135="Starter","Starters &amp; Sides",B135="Sides","Starters &amp; Sides"),B135)</f>
        <v>Starters &amp; Sides</v>
      </c>
      <c r="D135" s="84" t="s">
        <v>715</v>
      </c>
      <c r="E135" s="74">
        <v>1.5</v>
      </c>
      <c r="F135" s="4">
        <v>1.5</v>
      </c>
      <c r="G135" s="4">
        <v>1.5</v>
      </c>
      <c r="H135" s="4">
        <v>1.5</v>
      </c>
      <c r="I135" s="4">
        <v>1.5</v>
      </c>
      <c r="J135" s="4">
        <v>1.5</v>
      </c>
      <c r="K135" s="4">
        <v>1.5</v>
      </c>
      <c r="L135" s="4"/>
      <c r="M135" s="4"/>
      <c r="N135" s="4"/>
      <c r="O135" s="4"/>
      <c r="P135" s="15"/>
      <c r="Q135" s="337"/>
      <c r="R135" s="15" t="str">
        <f t="shared" si="50"/>
        <v>No</v>
      </c>
      <c r="S135" s="15" t="str">
        <f t="shared" si="51"/>
        <v>No</v>
      </c>
      <c r="T135" s="4" t="str">
        <f t="shared" si="32"/>
        <v>No</v>
      </c>
      <c r="U135" s="4" t="str">
        <f t="shared" si="33"/>
        <v>N/A</v>
      </c>
      <c r="V135" s="221" t="str">
        <f t="shared" si="36"/>
        <v>No</v>
      </c>
      <c r="W135" s="223" t="str">
        <f t="shared" si="37"/>
        <v>N/A</v>
      </c>
      <c r="X135" s="221" t="str">
        <f t="shared" si="38"/>
        <v>No</v>
      </c>
      <c r="Y135" s="223" t="str">
        <f t="shared" si="39"/>
        <v>N/A</v>
      </c>
      <c r="Z135" s="222" t="str">
        <f t="shared" si="40"/>
        <v>No</v>
      </c>
      <c r="AA135" s="68" t="str">
        <f t="shared" si="41"/>
        <v>N/A</v>
      </c>
      <c r="AB135" s="65" t="str">
        <f t="shared" si="42"/>
        <v>No</v>
      </c>
      <c r="AC135" s="68" t="str">
        <f t="shared" si="43"/>
        <v>N/A</v>
      </c>
      <c r="AD135" s="65" t="str">
        <f t="shared" si="44"/>
        <v>No</v>
      </c>
      <c r="AE135" s="68" t="str">
        <f t="shared" si="45"/>
        <v>N/A</v>
      </c>
      <c r="AF135" s="66"/>
    </row>
    <row r="136" spans="1:32" ht="14.5" customHeight="1">
      <c r="A136" s="66" t="s">
        <v>9</v>
      </c>
      <c r="B136" s="66" t="s">
        <v>86</v>
      </c>
      <c r="C136" s="66" t="str" cm="1">
        <f t="array" ref="C136">_xlfn.IFNA(_xlfn.IFS(B136="Starter","Starters &amp; Sides",B136="Sides","Starters &amp; Sides"),B136)</f>
        <v>Starters &amp; Sides</v>
      </c>
      <c r="D136" s="84" t="s">
        <v>716</v>
      </c>
      <c r="E136" s="74">
        <v>1.95</v>
      </c>
      <c r="F136" s="4">
        <v>1.95</v>
      </c>
      <c r="G136" s="4">
        <v>1.95</v>
      </c>
      <c r="H136" s="4">
        <v>1.95</v>
      </c>
      <c r="I136" s="4">
        <v>1.95</v>
      </c>
      <c r="J136" s="4">
        <v>1.95</v>
      </c>
      <c r="K136" s="4">
        <v>1.95</v>
      </c>
      <c r="L136" s="4"/>
      <c r="M136" s="4"/>
      <c r="N136" s="4"/>
      <c r="O136" s="4"/>
      <c r="P136" s="15"/>
      <c r="Q136" s="337"/>
      <c r="R136" s="15" t="str">
        <f t="shared" si="50"/>
        <v>No</v>
      </c>
      <c r="S136" s="15" t="str">
        <f t="shared" si="51"/>
        <v>No</v>
      </c>
      <c r="T136" s="4" t="str">
        <f t="shared" si="32"/>
        <v>No</v>
      </c>
      <c r="U136" s="4" t="str">
        <f t="shared" si="33"/>
        <v>N/A</v>
      </c>
      <c r="V136" s="221" t="str">
        <f t="shared" si="36"/>
        <v>No</v>
      </c>
      <c r="W136" s="223" t="str">
        <f t="shared" si="37"/>
        <v>N/A</v>
      </c>
      <c r="X136" s="221" t="str">
        <f t="shared" si="38"/>
        <v>No</v>
      </c>
      <c r="Y136" s="223" t="str">
        <f t="shared" si="39"/>
        <v>N/A</v>
      </c>
      <c r="Z136" s="222" t="str">
        <f t="shared" si="40"/>
        <v>No</v>
      </c>
      <c r="AA136" s="68" t="str">
        <f t="shared" si="41"/>
        <v>N/A</v>
      </c>
      <c r="AB136" s="65" t="str">
        <f t="shared" si="42"/>
        <v>No</v>
      </c>
      <c r="AC136" s="68" t="str">
        <f t="shared" si="43"/>
        <v>N/A</v>
      </c>
      <c r="AD136" s="65" t="str">
        <f t="shared" si="44"/>
        <v>No</v>
      </c>
      <c r="AE136" s="68" t="str">
        <f t="shared" si="45"/>
        <v>N/A</v>
      </c>
      <c r="AF136" s="66"/>
    </row>
    <row r="137" spans="1:32" ht="14.5" customHeight="1">
      <c r="A137" s="66" t="s">
        <v>9</v>
      </c>
      <c r="B137" s="66" t="s">
        <v>86</v>
      </c>
      <c r="C137" s="66" t="str" cm="1">
        <f t="array" ref="C137">_xlfn.IFNA(_xlfn.IFS(B137="Starter","Starters &amp; Sides",B137="Sides","Starters &amp; Sides"),B137)</f>
        <v>Starters &amp; Sides</v>
      </c>
      <c r="D137" s="84" t="s">
        <v>717</v>
      </c>
      <c r="E137" s="74">
        <v>3.75</v>
      </c>
      <c r="F137" s="4">
        <v>3.5</v>
      </c>
      <c r="G137" s="4">
        <v>3.5</v>
      </c>
      <c r="H137" s="4">
        <v>3.95</v>
      </c>
      <c r="I137" s="4">
        <v>3.95</v>
      </c>
      <c r="J137" s="4">
        <v>3.95</v>
      </c>
      <c r="K137" s="4">
        <v>3.95</v>
      </c>
      <c r="L137" s="4">
        <v>4.25</v>
      </c>
      <c r="M137" s="4">
        <v>4.3499999999999996</v>
      </c>
      <c r="N137" s="4">
        <v>4.3499999999999996</v>
      </c>
      <c r="O137" s="4">
        <v>4.3499999999999996</v>
      </c>
      <c r="P137" s="15"/>
      <c r="Q137" s="337"/>
      <c r="R137" s="15" t="str">
        <f t="shared" si="50"/>
        <v>No</v>
      </c>
      <c r="S137" s="15" t="str">
        <f t="shared" si="51"/>
        <v>No</v>
      </c>
      <c r="T137" s="4" t="str">
        <f t="shared" ref="T137:T200" si="52">IF(COUNTA(P137:Q137)=2,"Yes","No")</f>
        <v>No</v>
      </c>
      <c r="U137" s="4" t="str">
        <f t="shared" ref="U137:U200" si="53">IF(T137="Yes",Q137/P137-1,"N/A")</f>
        <v>N/A</v>
      </c>
      <c r="V137" s="221" t="str">
        <f t="shared" si="36"/>
        <v>No</v>
      </c>
      <c r="W137" s="223" t="str">
        <f t="shared" si="37"/>
        <v>N/A</v>
      </c>
      <c r="X137" s="221" t="str">
        <f t="shared" si="38"/>
        <v>No</v>
      </c>
      <c r="Y137" s="223" t="str">
        <f t="shared" si="39"/>
        <v>N/A</v>
      </c>
      <c r="Z137" s="222" t="str">
        <f t="shared" si="40"/>
        <v>No</v>
      </c>
      <c r="AA137" s="68" t="str">
        <f t="shared" si="41"/>
        <v>N/A</v>
      </c>
      <c r="AB137" s="65" t="str">
        <f t="shared" si="42"/>
        <v>No</v>
      </c>
      <c r="AC137" s="68" t="str">
        <f t="shared" si="43"/>
        <v>N/A</v>
      </c>
      <c r="AD137" s="65" t="str">
        <f t="shared" si="44"/>
        <v>No</v>
      </c>
      <c r="AE137" s="68" t="str">
        <f t="shared" si="45"/>
        <v>N/A</v>
      </c>
      <c r="AF137" s="66"/>
    </row>
    <row r="138" spans="1:32" ht="14.5" customHeight="1">
      <c r="A138" s="66" t="s">
        <v>9</v>
      </c>
      <c r="B138" s="66" t="s">
        <v>86</v>
      </c>
      <c r="C138" s="66" t="str" cm="1">
        <f t="array" ref="C138">_xlfn.IFNA(_xlfn.IFS(B138="Starter","Starters &amp; Sides",B138="Sides","Starters &amp; Sides"),B138)</f>
        <v>Starters &amp; Sides</v>
      </c>
      <c r="D138" s="84" t="s">
        <v>718</v>
      </c>
      <c r="E138" s="74">
        <v>3</v>
      </c>
      <c r="F138" s="4">
        <v>3</v>
      </c>
      <c r="G138" s="4">
        <v>3</v>
      </c>
      <c r="H138" s="4">
        <v>3</v>
      </c>
      <c r="I138" s="4">
        <v>3</v>
      </c>
      <c r="J138" s="4">
        <v>3</v>
      </c>
      <c r="K138" s="4">
        <v>3</v>
      </c>
      <c r="L138" s="4">
        <v>4</v>
      </c>
      <c r="M138" s="4">
        <v>5.5</v>
      </c>
      <c r="N138" s="4">
        <v>5.5</v>
      </c>
      <c r="O138" s="4">
        <v>5.5</v>
      </c>
      <c r="P138" s="15">
        <v>5.95</v>
      </c>
      <c r="Q138" s="337"/>
      <c r="R138" s="15" t="str">
        <f t="shared" si="50"/>
        <v>Yes</v>
      </c>
      <c r="S138" s="15" t="str">
        <f t="shared" si="51"/>
        <v>Yes</v>
      </c>
      <c r="T138" s="4" t="str">
        <f t="shared" si="52"/>
        <v>No</v>
      </c>
      <c r="U138" s="4" t="str">
        <f t="shared" si="53"/>
        <v>N/A</v>
      </c>
      <c r="V138" s="221" t="str">
        <f t="shared" si="36"/>
        <v>No</v>
      </c>
      <c r="W138" s="223" t="str">
        <f t="shared" si="37"/>
        <v>N/A</v>
      </c>
      <c r="X138" s="221" t="str">
        <f t="shared" si="38"/>
        <v>No</v>
      </c>
      <c r="Y138" s="223" t="str">
        <f t="shared" si="39"/>
        <v>N/A</v>
      </c>
      <c r="Z138" s="222" t="str">
        <f t="shared" si="40"/>
        <v>No</v>
      </c>
      <c r="AA138" s="68" t="str">
        <f t="shared" si="41"/>
        <v>N/A</v>
      </c>
      <c r="AB138" s="65" t="str">
        <f t="shared" si="42"/>
        <v>No</v>
      </c>
      <c r="AC138" s="68" t="str">
        <f t="shared" si="43"/>
        <v>N/A</v>
      </c>
      <c r="AD138" s="65" t="str">
        <f t="shared" si="44"/>
        <v>No</v>
      </c>
      <c r="AE138" s="68" t="str">
        <f t="shared" si="45"/>
        <v>N/A</v>
      </c>
      <c r="AF138" s="66"/>
    </row>
    <row r="139" spans="1:32" ht="14.5" customHeight="1">
      <c r="A139" s="66" t="s">
        <v>9</v>
      </c>
      <c r="B139" s="66" t="s">
        <v>86</v>
      </c>
      <c r="C139" s="66" t="str" cm="1">
        <f t="array" ref="C139">_xlfn.IFNA(_xlfn.IFS(B139="Starter","Starters &amp; Sides",B139="Sides","Starters &amp; Sides"),B139)</f>
        <v>Starters &amp; Sides</v>
      </c>
      <c r="D139" s="84" t="s">
        <v>719</v>
      </c>
      <c r="E139" s="74">
        <v>3.75</v>
      </c>
      <c r="F139" s="4">
        <v>3.75</v>
      </c>
      <c r="G139" s="4">
        <v>3.75</v>
      </c>
      <c r="H139" s="4">
        <v>4.25</v>
      </c>
      <c r="I139" s="4"/>
      <c r="J139" s="4"/>
      <c r="K139" s="4"/>
      <c r="L139" s="4"/>
      <c r="M139" s="4"/>
      <c r="N139" s="4"/>
      <c r="O139" s="4"/>
      <c r="P139" s="15"/>
      <c r="Q139" s="337"/>
      <c r="R139" s="15" t="str">
        <f t="shared" si="50"/>
        <v>No</v>
      </c>
      <c r="S139" s="15" t="str">
        <f t="shared" si="51"/>
        <v>No</v>
      </c>
      <c r="T139" s="4" t="str">
        <f t="shared" si="52"/>
        <v>No</v>
      </c>
      <c r="U139" s="4" t="str">
        <f t="shared" si="53"/>
        <v>N/A</v>
      </c>
      <c r="V139" s="221" t="str">
        <f t="shared" si="36"/>
        <v>No</v>
      </c>
      <c r="W139" s="223" t="str">
        <f t="shared" si="37"/>
        <v>N/A</v>
      </c>
      <c r="X139" s="221" t="str">
        <f t="shared" si="38"/>
        <v>No</v>
      </c>
      <c r="Y139" s="223" t="str">
        <f t="shared" si="39"/>
        <v>N/A</v>
      </c>
      <c r="Z139" s="222" t="str">
        <f t="shared" si="40"/>
        <v>No</v>
      </c>
      <c r="AA139" s="68" t="str">
        <f t="shared" si="41"/>
        <v>N/A</v>
      </c>
      <c r="AB139" s="65" t="str">
        <f t="shared" si="42"/>
        <v>No</v>
      </c>
      <c r="AC139" s="68" t="str">
        <f t="shared" si="43"/>
        <v>N/A</v>
      </c>
      <c r="AD139" s="65" t="str">
        <f t="shared" si="44"/>
        <v>No</v>
      </c>
      <c r="AE139" s="68" t="str">
        <f t="shared" si="45"/>
        <v>N/A</v>
      </c>
      <c r="AF139" s="66"/>
    </row>
    <row r="140" spans="1:32" ht="14.5" customHeight="1">
      <c r="A140" s="66" t="s">
        <v>9</v>
      </c>
      <c r="B140" s="66" t="s">
        <v>86</v>
      </c>
      <c r="C140" s="66" t="str" cm="1">
        <f t="array" ref="C140">_xlfn.IFNA(_xlfn.IFS(B140="Starter","Starters &amp; Sides",B140="Sides","Starters &amp; Sides"),B140)</f>
        <v>Starters &amp; Sides</v>
      </c>
      <c r="D140" s="84" t="s">
        <v>720</v>
      </c>
      <c r="E140" s="74">
        <v>4.75</v>
      </c>
      <c r="F140" s="4">
        <v>4.5</v>
      </c>
      <c r="G140" s="4">
        <v>4.5</v>
      </c>
      <c r="H140" s="4">
        <v>4.75</v>
      </c>
      <c r="I140" s="4">
        <v>4.75</v>
      </c>
      <c r="J140" s="4">
        <v>4.75</v>
      </c>
      <c r="K140" s="4">
        <v>4.75</v>
      </c>
      <c r="L140" s="4">
        <v>5.25</v>
      </c>
      <c r="M140" s="4">
        <v>5.35</v>
      </c>
      <c r="N140" s="4">
        <v>5.25</v>
      </c>
      <c r="O140" s="4">
        <v>5.25</v>
      </c>
      <c r="P140" s="15"/>
      <c r="Q140" s="337"/>
      <c r="R140" s="15" t="str">
        <f t="shared" si="50"/>
        <v>No</v>
      </c>
      <c r="S140" s="15" t="str">
        <f t="shared" si="51"/>
        <v>No</v>
      </c>
      <c r="T140" s="4" t="str">
        <f t="shared" si="52"/>
        <v>No</v>
      </c>
      <c r="U140" s="4" t="str">
        <f t="shared" si="53"/>
        <v>N/A</v>
      </c>
      <c r="V140" s="221" t="str">
        <f t="shared" si="36"/>
        <v>No</v>
      </c>
      <c r="W140" s="223" t="str">
        <f t="shared" si="37"/>
        <v>N/A</v>
      </c>
      <c r="X140" s="221" t="str">
        <f t="shared" si="38"/>
        <v>No</v>
      </c>
      <c r="Y140" s="223" t="str">
        <f t="shared" si="39"/>
        <v>N/A</v>
      </c>
      <c r="Z140" s="222" t="str">
        <f t="shared" si="40"/>
        <v>No</v>
      </c>
      <c r="AA140" s="68" t="str">
        <f t="shared" si="41"/>
        <v>N/A</v>
      </c>
      <c r="AB140" s="65" t="str">
        <f t="shared" si="42"/>
        <v>No</v>
      </c>
      <c r="AC140" s="68" t="str">
        <f t="shared" si="43"/>
        <v>N/A</v>
      </c>
      <c r="AD140" s="65" t="str">
        <f t="shared" si="44"/>
        <v>No</v>
      </c>
      <c r="AE140" s="68" t="str">
        <f t="shared" si="45"/>
        <v>N/A</v>
      </c>
      <c r="AF140" s="66"/>
    </row>
    <row r="141" spans="1:32" ht="14.5" customHeight="1">
      <c r="A141" s="66" t="s">
        <v>9</v>
      </c>
      <c r="B141" s="66" t="s">
        <v>86</v>
      </c>
      <c r="C141" s="66" t="str" cm="1">
        <f t="array" ref="C141">_xlfn.IFNA(_xlfn.IFS(B141="Starter","Starters &amp; Sides",B141="Sides","Starters &amp; Sides"),B141)</f>
        <v>Starters &amp; Sides</v>
      </c>
      <c r="D141" s="84" t="s">
        <v>391</v>
      </c>
      <c r="E141" s="74">
        <v>4.25</v>
      </c>
      <c r="F141" s="4">
        <v>4.25</v>
      </c>
      <c r="G141" s="4">
        <v>4.25</v>
      </c>
      <c r="H141" s="4">
        <v>4.5</v>
      </c>
      <c r="I141" s="4">
        <v>4.5</v>
      </c>
      <c r="J141" s="4">
        <v>4.5</v>
      </c>
      <c r="K141" s="4">
        <v>4.5</v>
      </c>
      <c r="L141" s="4">
        <v>4.75</v>
      </c>
      <c r="M141" s="4">
        <v>4.8499999999999996</v>
      </c>
      <c r="N141" s="4">
        <v>4.8499999999999996</v>
      </c>
      <c r="O141" s="4">
        <v>4.8499999999999996</v>
      </c>
      <c r="P141" s="15">
        <v>4.95</v>
      </c>
      <c r="Q141" s="337"/>
      <c r="R141" s="15" t="str">
        <f t="shared" si="50"/>
        <v>Yes</v>
      </c>
      <c r="S141" s="15" t="str">
        <f t="shared" si="51"/>
        <v>Yes</v>
      </c>
      <c r="T141" s="4" t="str">
        <f t="shared" si="52"/>
        <v>No</v>
      </c>
      <c r="U141" s="4" t="str">
        <f t="shared" si="53"/>
        <v>N/A</v>
      </c>
      <c r="V141" s="221" t="str">
        <f t="shared" si="36"/>
        <v>No</v>
      </c>
      <c r="W141" s="223" t="str">
        <f t="shared" si="37"/>
        <v>N/A</v>
      </c>
      <c r="X141" s="221" t="str">
        <f t="shared" si="38"/>
        <v>No</v>
      </c>
      <c r="Y141" s="223" t="str">
        <f t="shared" si="39"/>
        <v>N/A</v>
      </c>
      <c r="Z141" s="222" t="str">
        <f t="shared" si="40"/>
        <v>No</v>
      </c>
      <c r="AA141" s="68" t="str">
        <f t="shared" si="41"/>
        <v>N/A</v>
      </c>
      <c r="AB141" s="65" t="str">
        <f t="shared" si="42"/>
        <v>No</v>
      </c>
      <c r="AC141" s="68" t="str">
        <f t="shared" si="43"/>
        <v>N/A</v>
      </c>
      <c r="AD141" s="65" t="str">
        <f t="shared" si="44"/>
        <v>No</v>
      </c>
      <c r="AE141" s="68" t="str">
        <f t="shared" si="45"/>
        <v>N/A</v>
      </c>
      <c r="AF141" s="66"/>
    </row>
    <row r="142" spans="1:32" ht="14.5" customHeight="1">
      <c r="A142" s="66" t="s">
        <v>9</v>
      </c>
      <c r="B142" s="66" t="s">
        <v>86</v>
      </c>
      <c r="C142" s="66" t="str" cm="1">
        <f t="array" ref="C142">_xlfn.IFNA(_xlfn.IFS(B142="Starter","Starters &amp; Sides",B142="Sides","Starters &amp; Sides"),B142)</f>
        <v>Starters &amp; Sides</v>
      </c>
      <c r="D142" s="84" t="s">
        <v>721</v>
      </c>
      <c r="E142" s="74"/>
      <c r="F142" s="4"/>
      <c r="G142" s="4">
        <v>3</v>
      </c>
      <c r="H142" s="4">
        <v>3.25</v>
      </c>
      <c r="I142" s="4"/>
      <c r="J142" s="4"/>
      <c r="K142" s="4"/>
      <c r="L142" s="4"/>
      <c r="M142" s="4"/>
      <c r="N142" s="4"/>
      <c r="O142" s="4"/>
      <c r="P142" s="21"/>
      <c r="Q142" s="339"/>
      <c r="R142" s="15" t="str">
        <f t="shared" si="50"/>
        <v>No</v>
      </c>
      <c r="S142" s="15" t="str">
        <f t="shared" si="51"/>
        <v>No</v>
      </c>
      <c r="T142" s="4" t="str">
        <f t="shared" si="52"/>
        <v>No</v>
      </c>
      <c r="U142" s="4" t="str">
        <f t="shared" si="53"/>
        <v>N/A</v>
      </c>
      <c r="V142" s="221" t="str">
        <f t="shared" si="36"/>
        <v>No</v>
      </c>
      <c r="W142" s="223" t="str">
        <f t="shared" si="37"/>
        <v>N/A</v>
      </c>
      <c r="X142" s="221" t="str">
        <f t="shared" si="38"/>
        <v>No</v>
      </c>
      <c r="Y142" s="223" t="str">
        <f t="shared" si="39"/>
        <v>N/A</v>
      </c>
      <c r="Z142" s="222" t="str">
        <f t="shared" si="40"/>
        <v>No</v>
      </c>
      <c r="AA142" s="68" t="str">
        <f t="shared" si="41"/>
        <v>N/A</v>
      </c>
      <c r="AB142" s="65" t="str">
        <f t="shared" si="42"/>
        <v>No</v>
      </c>
      <c r="AC142" s="68" t="str">
        <f t="shared" si="43"/>
        <v>N/A</v>
      </c>
      <c r="AD142" s="65" t="str">
        <f t="shared" si="44"/>
        <v>No</v>
      </c>
      <c r="AE142" s="68" t="str">
        <f t="shared" si="45"/>
        <v>N/A</v>
      </c>
      <c r="AF142" s="66"/>
    </row>
    <row r="143" spans="1:32" ht="14.5" customHeight="1">
      <c r="A143" s="66" t="s">
        <v>9</v>
      </c>
      <c r="B143" s="66" t="s">
        <v>86</v>
      </c>
      <c r="C143" s="66" t="str" cm="1">
        <f t="array" ref="C143">_xlfn.IFNA(_xlfn.IFS(B143="Starter","Starters &amp; Sides",B143="Sides","Starters &amp; Sides"),B143)</f>
        <v>Starters &amp; Sides</v>
      </c>
      <c r="D143" s="84" t="s">
        <v>722</v>
      </c>
      <c r="E143" s="74"/>
      <c r="F143" s="4"/>
      <c r="G143" s="4"/>
      <c r="H143" s="4">
        <v>3.95</v>
      </c>
      <c r="I143" s="4">
        <v>3.95</v>
      </c>
      <c r="J143" s="4">
        <v>4.5</v>
      </c>
      <c r="K143" s="4">
        <v>4.5</v>
      </c>
      <c r="L143" s="4">
        <v>4.5</v>
      </c>
      <c r="M143" s="4"/>
      <c r="N143" s="4"/>
      <c r="O143" s="15">
        <v>4.75</v>
      </c>
      <c r="P143" s="4"/>
      <c r="Q143" s="338"/>
      <c r="R143" s="297" t="str">
        <f t="shared" si="50"/>
        <v>No</v>
      </c>
      <c r="S143" s="15" t="str">
        <f t="shared" si="51"/>
        <v>No</v>
      </c>
      <c r="T143" s="4" t="str">
        <f t="shared" si="52"/>
        <v>No</v>
      </c>
      <c r="U143" s="4" t="str">
        <f t="shared" si="53"/>
        <v>N/A</v>
      </c>
      <c r="V143" s="221" t="str">
        <f t="shared" si="36"/>
        <v>No</v>
      </c>
      <c r="W143" s="223" t="str">
        <f t="shared" si="37"/>
        <v>N/A</v>
      </c>
      <c r="X143" s="221" t="str">
        <f t="shared" si="38"/>
        <v>No</v>
      </c>
      <c r="Y143" s="223" t="str">
        <f t="shared" si="39"/>
        <v>N/A</v>
      </c>
      <c r="Z143" s="222" t="str">
        <f t="shared" si="40"/>
        <v>No</v>
      </c>
      <c r="AA143" s="68" t="str">
        <f t="shared" si="41"/>
        <v>N/A</v>
      </c>
      <c r="AB143" s="65" t="str">
        <f t="shared" si="42"/>
        <v>No</v>
      </c>
      <c r="AC143" s="68" t="str">
        <f t="shared" si="43"/>
        <v>N/A</v>
      </c>
      <c r="AD143" s="65" t="str">
        <f t="shared" si="44"/>
        <v>No</v>
      </c>
      <c r="AE143" s="68" t="str">
        <f t="shared" si="45"/>
        <v>N/A</v>
      </c>
      <c r="AF143" s="66"/>
    </row>
    <row r="144" spans="1:32" ht="14.5" customHeight="1">
      <c r="A144" s="66" t="s">
        <v>9</v>
      </c>
      <c r="B144" s="66" t="s">
        <v>86</v>
      </c>
      <c r="C144" s="66" t="str" cm="1">
        <f t="array" ref="C144">_xlfn.IFNA(_xlfn.IFS(B144="Starter","Starters &amp; Sides",B144="Sides","Starters &amp; Sides"),B144)</f>
        <v>Starters &amp; Sides</v>
      </c>
      <c r="D144" s="84" t="s">
        <v>723</v>
      </c>
      <c r="E144" s="74"/>
      <c r="F144" s="4"/>
      <c r="G144" s="4"/>
      <c r="H144" s="4">
        <v>4.25</v>
      </c>
      <c r="I144" s="4"/>
      <c r="J144" s="4"/>
      <c r="K144" s="4"/>
      <c r="L144" s="4"/>
      <c r="M144" s="4"/>
      <c r="N144" s="4"/>
      <c r="O144" s="15"/>
      <c r="P144" s="4"/>
      <c r="Q144" s="338"/>
      <c r="R144" s="297" t="str">
        <f t="shared" si="50"/>
        <v>No</v>
      </c>
      <c r="S144" s="15" t="str">
        <f t="shared" si="51"/>
        <v>No</v>
      </c>
      <c r="T144" s="4" t="str">
        <f t="shared" si="52"/>
        <v>No</v>
      </c>
      <c r="U144" s="4" t="str">
        <f t="shared" si="53"/>
        <v>N/A</v>
      </c>
      <c r="V144" s="221" t="str">
        <f t="shared" si="36"/>
        <v>No</v>
      </c>
      <c r="W144" s="223" t="str">
        <f t="shared" si="37"/>
        <v>N/A</v>
      </c>
      <c r="X144" s="221" t="str">
        <f t="shared" si="38"/>
        <v>No</v>
      </c>
      <c r="Y144" s="223" t="str">
        <f t="shared" si="39"/>
        <v>N/A</v>
      </c>
      <c r="Z144" s="222" t="str">
        <f t="shared" si="40"/>
        <v>No</v>
      </c>
      <c r="AA144" s="68" t="str">
        <f t="shared" si="41"/>
        <v>N/A</v>
      </c>
      <c r="AB144" s="65" t="str">
        <f t="shared" si="42"/>
        <v>No</v>
      </c>
      <c r="AC144" s="68" t="str">
        <f t="shared" si="43"/>
        <v>N/A</v>
      </c>
      <c r="AD144" s="65" t="str">
        <f t="shared" si="44"/>
        <v>No</v>
      </c>
      <c r="AE144" s="68" t="str">
        <f t="shared" si="45"/>
        <v>N/A</v>
      </c>
      <c r="AF144" s="66"/>
    </row>
    <row r="145" spans="1:32" ht="14.5" customHeight="1">
      <c r="A145" s="66" t="s">
        <v>9</v>
      </c>
      <c r="B145" s="66" t="s">
        <v>86</v>
      </c>
      <c r="C145" s="66" t="str" cm="1">
        <f t="array" ref="C145">_xlfn.IFNA(_xlfn.IFS(B145="Starter","Starters &amp; Sides",B145="Sides","Starters &amp; Sides"),B145)</f>
        <v>Starters &amp; Sides</v>
      </c>
      <c r="D145" s="84" t="s">
        <v>724</v>
      </c>
      <c r="E145" s="74"/>
      <c r="F145" s="4"/>
      <c r="G145" s="4"/>
      <c r="H145" s="4"/>
      <c r="I145" s="4">
        <v>3.5</v>
      </c>
      <c r="J145" s="4">
        <v>3.5</v>
      </c>
      <c r="K145" s="4">
        <v>3.5</v>
      </c>
      <c r="L145" s="4"/>
      <c r="M145" s="4"/>
      <c r="N145" s="4"/>
      <c r="O145" s="15"/>
      <c r="P145" s="4"/>
      <c r="Q145" s="338"/>
      <c r="R145" s="297" t="str">
        <f t="shared" si="50"/>
        <v>No</v>
      </c>
      <c r="S145" s="15" t="str">
        <f t="shared" si="51"/>
        <v>No</v>
      </c>
      <c r="T145" s="4" t="str">
        <f t="shared" si="52"/>
        <v>No</v>
      </c>
      <c r="U145" s="4" t="str">
        <f t="shared" si="53"/>
        <v>N/A</v>
      </c>
      <c r="V145" s="221" t="str">
        <f t="shared" si="36"/>
        <v>No</v>
      </c>
      <c r="W145" s="223" t="str">
        <f t="shared" si="37"/>
        <v>N/A</v>
      </c>
      <c r="X145" s="221" t="str">
        <f t="shared" si="38"/>
        <v>No</v>
      </c>
      <c r="Y145" s="223" t="str">
        <f t="shared" si="39"/>
        <v>N/A</v>
      </c>
      <c r="Z145" s="222" t="str">
        <f t="shared" si="40"/>
        <v>No</v>
      </c>
      <c r="AA145" s="68" t="str">
        <f t="shared" si="41"/>
        <v>N/A</v>
      </c>
      <c r="AB145" s="65" t="str">
        <f t="shared" si="42"/>
        <v>No</v>
      </c>
      <c r="AC145" s="68" t="str">
        <f t="shared" si="43"/>
        <v>N/A</v>
      </c>
      <c r="AD145" s="65" t="str">
        <f t="shared" si="44"/>
        <v>No</v>
      </c>
      <c r="AE145" s="68" t="str">
        <f t="shared" si="45"/>
        <v>N/A</v>
      </c>
      <c r="AF145" s="66"/>
    </row>
    <row r="146" spans="1:32" ht="14.5" customHeight="1">
      <c r="A146" s="66" t="s">
        <v>9</v>
      </c>
      <c r="B146" s="66" t="s">
        <v>86</v>
      </c>
      <c r="C146" s="66" t="str" cm="1">
        <f t="array" ref="C146">_xlfn.IFNA(_xlfn.IFS(B146="Starter","Starters &amp; Sides",B146="Sides","Starters &amp; Sides"),B146)</f>
        <v>Starters &amp; Sides</v>
      </c>
      <c r="D146" s="84" t="s">
        <v>725</v>
      </c>
      <c r="E146" s="74"/>
      <c r="F146" s="4"/>
      <c r="G146" s="4"/>
      <c r="H146" s="4"/>
      <c r="I146" s="4">
        <v>1.95</v>
      </c>
      <c r="J146" s="4">
        <v>1.95</v>
      </c>
      <c r="K146" s="4">
        <v>1.95</v>
      </c>
      <c r="L146" s="4"/>
      <c r="M146" s="4"/>
      <c r="N146" s="4"/>
      <c r="O146" s="15"/>
      <c r="P146" s="4"/>
      <c r="Q146" s="338">
        <v>2.2999999999999998</v>
      </c>
      <c r="R146" s="297" t="str">
        <f t="shared" si="50"/>
        <v>No</v>
      </c>
      <c r="S146" s="15" t="str">
        <f t="shared" si="51"/>
        <v>No</v>
      </c>
      <c r="T146" s="4" t="str">
        <f t="shared" si="52"/>
        <v>No</v>
      </c>
      <c r="U146" s="4" t="str">
        <f t="shared" si="53"/>
        <v>N/A</v>
      </c>
      <c r="V146" s="221" t="str">
        <f t="shared" si="36"/>
        <v>No</v>
      </c>
      <c r="W146" s="223" t="str">
        <f t="shared" si="37"/>
        <v>N/A</v>
      </c>
      <c r="X146" s="221" t="str">
        <f t="shared" si="38"/>
        <v>No</v>
      </c>
      <c r="Y146" s="223" t="str">
        <f t="shared" si="39"/>
        <v>N/A</v>
      </c>
      <c r="Z146" s="222" t="str">
        <f t="shared" si="40"/>
        <v>No</v>
      </c>
      <c r="AA146" s="68" t="str">
        <f t="shared" si="41"/>
        <v>N/A</v>
      </c>
      <c r="AB146" s="65" t="str">
        <f t="shared" si="42"/>
        <v>No</v>
      </c>
      <c r="AC146" s="68" t="str">
        <f t="shared" si="43"/>
        <v>N/A</v>
      </c>
      <c r="AD146" s="65" t="str">
        <f t="shared" si="44"/>
        <v>No</v>
      </c>
      <c r="AE146" s="68" t="str">
        <f t="shared" si="45"/>
        <v>N/A</v>
      </c>
      <c r="AF146" s="66"/>
    </row>
    <row r="147" spans="1:32" ht="14.5" customHeight="1">
      <c r="A147" s="66" t="s">
        <v>9</v>
      </c>
      <c r="B147" s="66" t="s">
        <v>86</v>
      </c>
      <c r="C147" s="66" t="str" cm="1">
        <f t="array" ref="C147">_xlfn.IFNA(_xlfn.IFS(B147="Starter","Starters &amp; Sides",B147="Sides","Starters &amp; Sides"),B147)</f>
        <v>Starters &amp; Sides</v>
      </c>
      <c r="D147" s="84" t="s">
        <v>726</v>
      </c>
      <c r="E147" s="74"/>
      <c r="F147" s="4"/>
      <c r="G147" s="4"/>
      <c r="H147" s="4"/>
      <c r="I147" s="4">
        <v>4.25</v>
      </c>
      <c r="J147" s="4">
        <v>4.25</v>
      </c>
      <c r="K147" s="4"/>
      <c r="L147" s="4"/>
      <c r="M147" s="4"/>
      <c r="N147" s="4"/>
      <c r="O147" s="15"/>
      <c r="P147" s="4"/>
      <c r="Q147" s="338"/>
      <c r="R147" s="297" t="str">
        <f t="shared" si="50"/>
        <v>No</v>
      </c>
      <c r="S147" s="15" t="str">
        <f t="shared" si="51"/>
        <v>No</v>
      </c>
      <c r="T147" s="4" t="str">
        <f t="shared" si="52"/>
        <v>No</v>
      </c>
      <c r="U147" s="4" t="str">
        <f t="shared" si="53"/>
        <v>N/A</v>
      </c>
      <c r="V147" s="221" t="str">
        <f t="shared" si="36"/>
        <v>No</v>
      </c>
      <c r="W147" s="223" t="str">
        <f t="shared" si="37"/>
        <v>N/A</v>
      </c>
      <c r="X147" s="221" t="str">
        <f t="shared" si="38"/>
        <v>No</v>
      </c>
      <c r="Y147" s="223" t="str">
        <f t="shared" si="39"/>
        <v>N/A</v>
      </c>
      <c r="Z147" s="222" t="str">
        <f t="shared" si="40"/>
        <v>No</v>
      </c>
      <c r="AA147" s="68" t="str">
        <f t="shared" si="41"/>
        <v>N/A</v>
      </c>
      <c r="AB147" s="65" t="str">
        <f t="shared" si="42"/>
        <v>No</v>
      </c>
      <c r="AC147" s="68" t="str">
        <f t="shared" si="43"/>
        <v>N/A</v>
      </c>
      <c r="AD147" s="65" t="str">
        <f t="shared" si="44"/>
        <v>No</v>
      </c>
      <c r="AE147" s="68" t="str">
        <f t="shared" si="45"/>
        <v>N/A</v>
      </c>
      <c r="AF147" s="66"/>
    </row>
    <row r="148" spans="1:32" ht="14.5" customHeight="1">
      <c r="A148" s="66" t="s">
        <v>9</v>
      </c>
      <c r="B148" s="66" t="s">
        <v>86</v>
      </c>
      <c r="C148" s="66" t="str" cm="1">
        <f t="array" ref="C148">_xlfn.IFNA(_xlfn.IFS(B148="Starter","Starters &amp; Sides",B148="Sides","Starters &amp; Sides"),B148)</f>
        <v>Starters &amp; Sides</v>
      </c>
      <c r="D148" s="84" t="s">
        <v>727</v>
      </c>
      <c r="E148" s="74"/>
      <c r="F148" s="4"/>
      <c r="G148" s="4"/>
      <c r="H148" s="4"/>
      <c r="I148" s="4">
        <v>3.5</v>
      </c>
      <c r="J148" s="4">
        <v>3.5</v>
      </c>
      <c r="K148" s="4">
        <v>3.5</v>
      </c>
      <c r="L148" s="4"/>
      <c r="M148" s="4"/>
      <c r="N148" s="4"/>
      <c r="O148" s="15"/>
      <c r="P148" s="4"/>
      <c r="Q148" s="338"/>
      <c r="R148" s="297" t="str">
        <f t="shared" si="50"/>
        <v>No</v>
      </c>
      <c r="S148" s="15" t="str">
        <f t="shared" si="51"/>
        <v>No</v>
      </c>
      <c r="T148" s="4" t="str">
        <f t="shared" si="52"/>
        <v>No</v>
      </c>
      <c r="U148" s="4" t="str">
        <f t="shared" si="53"/>
        <v>N/A</v>
      </c>
      <c r="V148" s="221" t="str">
        <f t="shared" si="36"/>
        <v>No</v>
      </c>
      <c r="W148" s="223" t="str">
        <f t="shared" si="37"/>
        <v>N/A</v>
      </c>
      <c r="X148" s="221" t="str">
        <f t="shared" si="38"/>
        <v>No</v>
      </c>
      <c r="Y148" s="223" t="str">
        <f t="shared" si="39"/>
        <v>N/A</v>
      </c>
      <c r="Z148" s="222" t="str">
        <f t="shared" si="40"/>
        <v>No</v>
      </c>
      <c r="AA148" s="68" t="str">
        <f t="shared" si="41"/>
        <v>N/A</v>
      </c>
      <c r="AB148" s="65" t="str">
        <f t="shared" si="42"/>
        <v>No</v>
      </c>
      <c r="AC148" s="68" t="str">
        <f t="shared" si="43"/>
        <v>N/A</v>
      </c>
      <c r="AD148" s="65" t="str">
        <f t="shared" si="44"/>
        <v>No</v>
      </c>
      <c r="AE148" s="68" t="str">
        <f t="shared" si="45"/>
        <v>N/A</v>
      </c>
      <c r="AF148" s="66"/>
    </row>
    <row r="149" spans="1:32">
      <c r="A149" s="66" t="s">
        <v>9</v>
      </c>
      <c r="B149" s="66" t="s">
        <v>86</v>
      </c>
      <c r="C149" s="66" t="str" cm="1">
        <f t="array" ref="C149">_xlfn.IFNA(_xlfn.IFS(B149="Starter","Starters &amp; Sides",B149="Sides","Starters &amp; Sides"),B149)</f>
        <v>Starters &amp; Sides</v>
      </c>
      <c r="D149" s="84" t="s">
        <v>728</v>
      </c>
      <c r="E149" s="74"/>
      <c r="F149" s="4"/>
      <c r="G149" s="4"/>
      <c r="H149" s="4"/>
      <c r="I149" s="4"/>
      <c r="J149" s="4"/>
      <c r="K149" s="4"/>
      <c r="L149" s="4">
        <v>4.75</v>
      </c>
      <c r="M149" s="4"/>
      <c r="N149" s="4"/>
      <c r="O149" s="15"/>
      <c r="P149" s="4"/>
      <c r="Q149" s="338"/>
      <c r="R149" s="297" t="str">
        <f t="shared" si="50"/>
        <v>No</v>
      </c>
      <c r="S149" s="15" t="str">
        <f t="shared" si="51"/>
        <v>No</v>
      </c>
      <c r="T149" s="4" t="str">
        <f t="shared" si="52"/>
        <v>No</v>
      </c>
      <c r="U149" s="4" t="str">
        <f t="shared" si="53"/>
        <v>N/A</v>
      </c>
      <c r="V149" s="221" t="str">
        <f t="shared" si="36"/>
        <v>No</v>
      </c>
      <c r="W149" s="223" t="str">
        <f t="shared" si="37"/>
        <v>N/A</v>
      </c>
      <c r="X149" s="221" t="str">
        <f t="shared" si="38"/>
        <v>No</v>
      </c>
      <c r="Y149" s="223" t="str">
        <f t="shared" si="39"/>
        <v>N/A</v>
      </c>
      <c r="Z149" s="222" t="str">
        <f t="shared" si="40"/>
        <v>No</v>
      </c>
      <c r="AA149" s="68" t="str">
        <f t="shared" si="41"/>
        <v>N/A</v>
      </c>
      <c r="AB149" s="65" t="str">
        <f t="shared" si="42"/>
        <v>No</v>
      </c>
      <c r="AC149" s="68" t="str">
        <f t="shared" si="43"/>
        <v>N/A</v>
      </c>
      <c r="AD149" s="65" t="str">
        <f t="shared" si="44"/>
        <v>No</v>
      </c>
      <c r="AE149" s="68" t="str">
        <f t="shared" si="45"/>
        <v>N/A</v>
      </c>
      <c r="AF149" s="66"/>
    </row>
    <row r="150" spans="1:32">
      <c r="A150" s="66" t="s">
        <v>9</v>
      </c>
      <c r="B150" s="66" t="s">
        <v>86</v>
      </c>
      <c r="C150" s="66" t="str" cm="1">
        <f t="array" ref="C150">_xlfn.IFNA(_xlfn.IFS(B150="Starter","Starters &amp; Sides",B150="Sides","Starters &amp; Sides"),B150)</f>
        <v>Starters &amp; Sides</v>
      </c>
      <c r="D150" s="84" t="s">
        <v>729</v>
      </c>
      <c r="E150" s="74"/>
      <c r="F150" s="4"/>
      <c r="G150" s="4"/>
      <c r="H150" s="4"/>
      <c r="I150" s="4"/>
      <c r="J150" s="4"/>
      <c r="K150" s="4"/>
      <c r="L150" s="4">
        <v>1.55</v>
      </c>
      <c r="M150" s="4"/>
      <c r="N150" s="4"/>
      <c r="O150" s="15">
        <v>1.55</v>
      </c>
      <c r="P150" s="4">
        <v>1.55</v>
      </c>
      <c r="Q150" s="338"/>
      <c r="R150" s="297" t="str">
        <f t="shared" si="50"/>
        <v>Yes</v>
      </c>
      <c r="S150" s="15" t="str">
        <f t="shared" si="51"/>
        <v>Yes</v>
      </c>
      <c r="T150" s="4" t="str">
        <f t="shared" si="52"/>
        <v>No</v>
      </c>
      <c r="U150" s="4" t="str">
        <f t="shared" si="53"/>
        <v>N/A</v>
      </c>
      <c r="V150" s="221" t="str">
        <f t="shared" si="36"/>
        <v>No</v>
      </c>
      <c r="W150" s="223" t="str">
        <f t="shared" si="37"/>
        <v>N/A</v>
      </c>
      <c r="X150" s="221" t="str">
        <f t="shared" si="38"/>
        <v>No</v>
      </c>
      <c r="Y150" s="223" t="str">
        <f t="shared" si="39"/>
        <v>N/A</v>
      </c>
      <c r="Z150" s="222" t="str">
        <f t="shared" si="40"/>
        <v>No</v>
      </c>
      <c r="AA150" s="68" t="str">
        <f t="shared" si="41"/>
        <v>N/A</v>
      </c>
      <c r="AB150" s="65" t="str">
        <f t="shared" si="42"/>
        <v>No</v>
      </c>
      <c r="AC150" s="68" t="str">
        <f t="shared" si="43"/>
        <v>N/A</v>
      </c>
      <c r="AD150" s="65" t="str">
        <f t="shared" si="44"/>
        <v>No</v>
      </c>
      <c r="AE150" s="68" t="str">
        <f t="shared" si="45"/>
        <v>N/A</v>
      </c>
      <c r="AF150" s="66"/>
    </row>
    <row r="151" spans="1:32">
      <c r="A151" s="66" t="s">
        <v>9</v>
      </c>
      <c r="B151" s="66" t="s">
        <v>86</v>
      </c>
      <c r="C151" s="66" t="str" cm="1">
        <f t="array" ref="C151">_xlfn.IFNA(_xlfn.IFS(B151="Starter","Starters &amp; Sides",B151="Sides","Starters &amp; Sides"),B151)</f>
        <v>Starters &amp; Sides</v>
      </c>
      <c r="D151" s="84" t="s">
        <v>730</v>
      </c>
      <c r="E151" s="74"/>
      <c r="F151" s="4"/>
      <c r="G151" s="4"/>
      <c r="H151" s="4"/>
      <c r="I151" s="4"/>
      <c r="J151" s="4"/>
      <c r="K151" s="4"/>
      <c r="L151" s="4" t="s">
        <v>731</v>
      </c>
      <c r="M151" s="4"/>
      <c r="N151" s="4"/>
      <c r="O151" s="15">
        <v>1.55</v>
      </c>
      <c r="P151" s="4">
        <v>1.55</v>
      </c>
      <c r="Q151" s="338"/>
      <c r="R151" s="297" t="str">
        <f t="shared" si="50"/>
        <v>Yes</v>
      </c>
      <c r="S151" s="15" t="str">
        <f t="shared" si="51"/>
        <v>Yes</v>
      </c>
      <c r="T151" s="4" t="str">
        <f t="shared" si="52"/>
        <v>No</v>
      </c>
      <c r="U151" s="4" t="str">
        <f t="shared" si="53"/>
        <v>N/A</v>
      </c>
      <c r="V151" s="221" t="str">
        <f t="shared" si="36"/>
        <v>No</v>
      </c>
      <c r="W151" s="223" t="str">
        <f t="shared" si="37"/>
        <v>N/A</v>
      </c>
      <c r="X151" s="221" t="str">
        <f t="shared" si="38"/>
        <v>No</v>
      </c>
      <c r="Y151" s="223" t="str">
        <f t="shared" si="39"/>
        <v>N/A</v>
      </c>
      <c r="Z151" s="222" t="str">
        <f t="shared" si="40"/>
        <v>No</v>
      </c>
      <c r="AA151" s="68" t="str">
        <f t="shared" si="41"/>
        <v>N/A</v>
      </c>
      <c r="AB151" s="65" t="str">
        <f t="shared" si="42"/>
        <v>No</v>
      </c>
      <c r="AC151" s="68" t="str">
        <f t="shared" si="43"/>
        <v>N/A</v>
      </c>
      <c r="AD151" s="65" t="str">
        <f t="shared" si="44"/>
        <v>No</v>
      </c>
      <c r="AE151" s="68" t="str">
        <f t="shared" si="45"/>
        <v>N/A</v>
      </c>
      <c r="AF151" s="66"/>
    </row>
    <row r="152" spans="1:32">
      <c r="A152" s="66" t="s">
        <v>9</v>
      </c>
      <c r="B152" s="66" t="s">
        <v>86</v>
      </c>
      <c r="C152" s="66" t="str" cm="1">
        <f t="array" ref="C152">_xlfn.IFNA(_xlfn.IFS(B152="Starter","Starters &amp; Sides",B152="Sides","Starters &amp; Sides"),B152)</f>
        <v>Starters &amp; Sides</v>
      </c>
      <c r="D152" s="84" t="s">
        <v>732</v>
      </c>
      <c r="E152" s="74"/>
      <c r="F152" s="4"/>
      <c r="G152" s="4"/>
      <c r="H152" s="4"/>
      <c r="I152" s="4"/>
      <c r="J152" s="4"/>
      <c r="K152" s="4"/>
      <c r="L152" s="4">
        <v>4.8499999999999996</v>
      </c>
      <c r="M152" s="4"/>
      <c r="N152" s="4"/>
      <c r="O152" s="15">
        <v>4.8499999999999996</v>
      </c>
      <c r="P152" s="4"/>
      <c r="Q152" s="338"/>
      <c r="R152" s="297" t="str">
        <f t="shared" si="50"/>
        <v>No</v>
      </c>
      <c r="S152" s="15" t="str">
        <f t="shared" si="51"/>
        <v>No</v>
      </c>
      <c r="T152" s="4" t="str">
        <f t="shared" si="52"/>
        <v>No</v>
      </c>
      <c r="U152" s="4" t="str">
        <f t="shared" si="53"/>
        <v>N/A</v>
      </c>
      <c r="V152" s="221" t="str">
        <f t="shared" si="36"/>
        <v>No</v>
      </c>
      <c r="W152" s="223" t="str">
        <f t="shared" si="37"/>
        <v>N/A</v>
      </c>
      <c r="X152" s="221" t="str">
        <f t="shared" si="38"/>
        <v>No</v>
      </c>
      <c r="Y152" s="223" t="str">
        <f t="shared" si="39"/>
        <v>N/A</v>
      </c>
      <c r="Z152" s="222" t="str">
        <f t="shared" si="40"/>
        <v>No</v>
      </c>
      <c r="AA152" s="68" t="str">
        <f t="shared" si="41"/>
        <v>N/A</v>
      </c>
      <c r="AB152" s="65" t="str">
        <f t="shared" si="42"/>
        <v>No</v>
      </c>
      <c r="AC152" s="68" t="str">
        <f t="shared" si="43"/>
        <v>N/A</v>
      </c>
      <c r="AD152" s="65" t="str">
        <f t="shared" si="44"/>
        <v>No</v>
      </c>
      <c r="AE152" s="68" t="str">
        <f t="shared" si="45"/>
        <v>N/A</v>
      </c>
      <c r="AF152" s="66"/>
    </row>
    <row r="153" spans="1:32">
      <c r="A153" s="66" t="s">
        <v>9</v>
      </c>
      <c r="B153" s="66" t="s">
        <v>86</v>
      </c>
      <c r="C153" s="66" t="str" cm="1">
        <f t="array" ref="C153">_xlfn.IFNA(_xlfn.IFS(B153="Starter","Starters &amp; Sides",B153="Sides","Starters &amp; Sides"),B153)</f>
        <v>Starters &amp; Sides</v>
      </c>
      <c r="D153" s="84" t="s">
        <v>733</v>
      </c>
      <c r="E153" s="74"/>
      <c r="F153" s="4"/>
      <c r="G153" s="4"/>
      <c r="H153" s="4"/>
      <c r="I153" s="4"/>
      <c r="J153" s="4"/>
      <c r="K153" s="4"/>
      <c r="L153" s="4">
        <v>6.5</v>
      </c>
      <c r="M153" s="4"/>
      <c r="N153" s="4"/>
      <c r="O153" s="15">
        <v>6.75</v>
      </c>
      <c r="P153" s="4"/>
      <c r="Q153" s="338"/>
      <c r="R153" s="297" t="str">
        <f t="shared" si="50"/>
        <v>No</v>
      </c>
      <c r="S153" s="15" t="str">
        <f t="shared" si="51"/>
        <v>No</v>
      </c>
      <c r="T153" s="4" t="str">
        <f t="shared" si="52"/>
        <v>No</v>
      </c>
      <c r="U153" s="4" t="str">
        <f t="shared" si="53"/>
        <v>N/A</v>
      </c>
      <c r="V153" s="221" t="str">
        <f t="shared" si="36"/>
        <v>No</v>
      </c>
      <c r="W153" s="223" t="str">
        <f t="shared" si="37"/>
        <v>N/A</v>
      </c>
      <c r="X153" s="221" t="str">
        <f t="shared" si="38"/>
        <v>No</v>
      </c>
      <c r="Y153" s="223" t="str">
        <f t="shared" si="39"/>
        <v>N/A</v>
      </c>
      <c r="Z153" s="222" t="str">
        <f t="shared" si="40"/>
        <v>No</v>
      </c>
      <c r="AA153" s="68" t="str">
        <f t="shared" si="41"/>
        <v>N/A</v>
      </c>
      <c r="AB153" s="65" t="str">
        <f t="shared" si="42"/>
        <v>No</v>
      </c>
      <c r="AC153" s="68" t="str">
        <f t="shared" si="43"/>
        <v>N/A</v>
      </c>
      <c r="AD153" s="65" t="str">
        <f t="shared" si="44"/>
        <v>No</v>
      </c>
      <c r="AE153" s="68" t="str">
        <f t="shared" si="45"/>
        <v>N/A</v>
      </c>
      <c r="AF153" s="66"/>
    </row>
    <row r="154" spans="1:32">
      <c r="A154" s="66" t="s">
        <v>9</v>
      </c>
      <c r="B154" s="66" t="s">
        <v>86</v>
      </c>
      <c r="C154" s="66" t="str" cm="1">
        <f t="array" ref="C154">_xlfn.IFNA(_xlfn.IFS(B154="Starter","Starters &amp; Sides",B154="Sides","Starters &amp; Sides"),B154)</f>
        <v>Starters &amp; Sides</v>
      </c>
      <c r="D154" s="84" t="s">
        <v>734</v>
      </c>
      <c r="E154" s="74"/>
      <c r="F154" s="4"/>
      <c r="G154" s="4"/>
      <c r="H154" s="4"/>
      <c r="I154" s="4"/>
      <c r="J154" s="4"/>
      <c r="K154" s="4"/>
      <c r="L154" s="4">
        <v>4.75</v>
      </c>
      <c r="M154" s="4"/>
      <c r="N154" s="4"/>
      <c r="O154" s="15">
        <v>4.75</v>
      </c>
      <c r="P154" s="4">
        <v>4.95</v>
      </c>
      <c r="Q154" s="338"/>
      <c r="R154" s="297" t="str">
        <f t="shared" si="50"/>
        <v>Yes</v>
      </c>
      <c r="S154" s="15" t="str">
        <f t="shared" si="51"/>
        <v>Yes</v>
      </c>
      <c r="T154" s="4" t="str">
        <f t="shared" si="52"/>
        <v>No</v>
      </c>
      <c r="U154" s="4" t="str">
        <f t="shared" si="53"/>
        <v>N/A</v>
      </c>
      <c r="V154" s="221" t="str">
        <f t="shared" si="36"/>
        <v>No</v>
      </c>
      <c r="W154" s="223" t="str">
        <f t="shared" si="37"/>
        <v>N/A</v>
      </c>
      <c r="X154" s="221" t="str">
        <f t="shared" si="38"/>
        <v>No</v>
      </c>
      <c r="Y154" s="223" t="str">
        <f t="shared" si="39"/>
        <v>N/A</v>
      </c>
      <c r="Z154" s="222" t="str">
        <f t="shared" si="40"/>
        <v>No</v>
      </c>
      <c r="AA154" s="68" t="str">
        <f t="shared" si="41"/>
        <v>N/A</v>
      </c>
      <c r="AB154" s="65" t="str">
        <f t="shared" si="42"/>
        <v>No</v>
      </c>
      <c r="AC154" s="68" t="str">
        <f t="shared" si="43"/>
        <v>N/A</v>
      </c>
      <c r="AD154" s="65" t="str">
        <f t="shared" si="44"/>
        <v>No</v>
      </c>
      <c r="AE154" s="68" t="str">
        <f t="shared" si="45"/>
        <v>N/A</v>
      </c>
      <c r="AF154" s="66"/>
    </row>
    <row r="155" spans="1:32">
      <c r="A155" s="66" t="s">
        <v>9</v>
      </c>
      <c r="B155" s="66" t="s">
        <v>86</v>
      </c>
      <c r="C155" s="66" t="str" cm="1">
        <f t="array" ref="C155">_xlfn.IFNA(_xlfn.IFS(B155="Starter","Starters &amp; Sides",B155="Sides","Starters &amp; Sides"),B155)</f>
        <v>Starters &amp; Sides</v>
      </c>
      <c r="D155" s="84" t="s">
        <v>735</v>
      </c>
      <c r="E155" s="74"/>
      <c r="F155" s="4"/>
      <c r="G155" s="4"/>
      <c r="H155" s="4"/>
      <c r="I155" s="4"/>
      <c r="J155" s="4"/>
      <c r="K155" s="4"/>
      <c r="L155" s="4">
        <v>4.55</v>
      </c>
      <c r="M155" s="4"/>
      <c r="N155" s="4"/>
      <c r="O155" s="15"/>
      <c r="P155" s="4"/>
      <c r="Q155" s="338"/>
      <c r="R155" s="297" t="str">
        <f t="shared" si="50"/>
        <v>No</v>
      </c>
      <c r="S155" s="15" t="str">
        <f t="shared" si="51"/>
        <v>No</v>
      </c>
      <c r="T155" s="4" t="str">
        <f t="shared" si="52"/>
        <v>No</v>
      </c>
      <c r="U155" s="4" t="str">
        <f t="shared" si="53"/>
        <v>N/A</v>
      </c>
      <c r="V155" s="221" t="str">
        <f t="shared" si="36"/>
        <v>No</v>
      </c>
      <c r="W155" s="223" t="str">
        <f t="shared" si="37"/>
        <v>N/A</v>
      </c>
      <c r="X155" s="221" t="str">
        <f t="shared" si="38"/>
        <v>No</v>
      </c>
      <c r="Y155" s="223" t="str">
        <f t="shared" si="39"/>
        <v>N/A</v>
      </c>
      <c r="Z155" s="222" t="str">
        <f t="shared" si="40"/>
        <v>No</v>
      </c>
      <c r="AA155" s="68" t="str">
        <f t="shared" si="41"/>
        <v>N/A</v>
      </c>
      <c r="AB155" s="65" t="str">
        <f t="shared" si="42"/>
        <v>No</v>
      </c>
      <c r="AC155" s="68" t="str">
        <f t="shared" si="43"/>
        <v>N/A</v>
      </c>
      <c r="AD155" s="65" t="str">
        <f t="shared" si="44"/>
        <v>No</v>
      </c>
      <c r="AE155" s="68" t="str">
        <f t="shared" si="45"/>
        <v>N/A</v>
      </c>
      <c r="AF155" s="66"/>
    </row>
    <row r="156" spans="1:32">
      <c r="A156" s="66" t="s">
        <v>9</v>
      </c>
      <c r="B156" s="66" t="s">
        <v>86</v>
      </c>
      <c r="C156" s="66" t="str" cm="1">
        <f t="array" ref="C156">_xlfn.IFNA(_xlfn.IFS(B156="Starter","Starters &amp; Sides",B156="Sides","Starters &amp; Sides"),B156)</f>
        <v>Starters &amp; Sides</v>
      </c>
      <c r="D156" s="84" t="s">
        <v>736</v>
      </c>
      <c r="E156" s="74"/>
      <c r="F156" s="4"/>
      <c r="G156" s="4"/>
      <c r="H156" s="4"/>
      <c r="I156" s="4"/>
      <c r="J156" s="4"/>
      <c r="K156" s="4"/>
      <c r="L156" s="4">
        <v>1.55</v>
      </c>
      <c r="M156" s="4"/>
      <c r="N156" s="4"/>
      <c r="O156" s="15">
        <v>1.55</v>
      </c>
      <c r="P156" s="4">
        <v>1.55</v>
      </c>
      <c r="Q156" s="338"/>
      <c r="R156" s="297" t="str">
        <f t="shared" si="50"/>
        <v>Yes</v>
      </c>
      <c r="S156" s="15" t="str">
        <f t="shared" si="51"/>
        <v>Yes</v>
      </c>
      <c r="T156" s="4" t="str">
        <f t="shared" si="52"/>
        <v>No</v>
      </c>
      <c r="U156" s="4" t="str">
        <f t="shared" si="53"/>
        <v>N/A</v>
      </c>
      <c r="V156" s="221" t="str">
        <f t="shared" si="36"/>
        <v>No</v>
      </c>
      <c r="W156" s="223" t="str">
        <f t="shared" si="37"/>
        <v>N/A</v>
      </c>
      <c r="X156" s="221" t="str">
        <f t="shared" si="38"/>
        <v>No</v>
      </c>
      <c r="Y156" s="223" t="str">
        <f t="shared" si="39"/>
        <v>N/A</v>
      </c>
      <c r="Z156" s="222" t="str">
        <f t="shared" si="40"/>
        <v>No</v>
      </c>
      <c r="AA156" s="68" t="str">
        <f t="shared" si="41"/>
        <v>N/A</v>
      </c>
      <c r="AB156" s="65" t="str">
        <f t="shared" si="42"/>
        <v>No</v>
      </c>
      <c r="AC156" s="68" t="str">
        <f t="shared" si="43"/>
        <v>N/A</v>
      </c>
      <c r="AD156" s="65" t="str">
        <f t="shared" si="44"/>
        <v>No</v>
      </c>
      <c r="AE156" s="68" t="str">
        <f t="shared" si="45"/>
        <v>N/A</v>
      </c>
      <c r="AF156" s="66"/>
    </row>
    <row r="157" spans="1:32">
      <c r="A157" s="66" t="s">
        <v>9</v>
      </c>
      <c r="B157" s="66" t="s">
        <v>86</v>
      </c>
      <c r="C157" s="66" t="str" cm="1">
        <f t="array" ref="C157">_xlfn.IFNA(_xlfn.IFS(B157="Starter","Starters &amp; Sides",B157="Sides","Starters &amp; Sides"),B157)</f>
        <v>Starters &amp; Sides</v>
      </c>
      <c r="D157" s="84" t="s">
        <v>737</v>
      </c>
      <c r="E157" s="74"/>
      <c r="F157" s="4"/>
      <c r="G157" s="4"/>
      <c r="H157" s="4"/>
      <c r="I157" s="4"/>
      <c r="J157" s="4"/>
      <c r="K157" s="4"/>
      <c r="L157" s="4">
        <v>6.5</v>
      </c>
      <c r="M157" s="4"/>
      <c r="N157" s="4"/>
      <c r="O157" s="15"/>
      <c r="P157" s="4"/>
      <c r="Q157" s="338"/>
      <c r="R157" s="297" t="str">
        <f t="shared" si="50"/>
        <v>No</v>
      </c>
      <c r="S157" s="15" t="str">
        <f t="shared" si="51"/>
        <v>No</v>
      </c>
      <c r="T157" s="4" t="str">
        <f t="shared" si="52"/>
        <v>No</v>
      </c>
      <c r="U157" s="4" t="str">
        <f t="shared" si="53"/>
        <v>N/A</v>
      </c>
      <c r="V157" s="221" t="str">
        <f t="shared" si="36"/>
        <v>No</v>
      </c>
      <c r="W157" s="223" t="str">
        <f t="shared" si="37"/>
        <v>N/A</v>
      </c>
      <c r="X157" s="221" t="str">
        <f t="shared" si="38"/>
        <v>No</v>
      </c>
      <c r="Y157" s="223" t="str">
        <f t="shared" si="39"/>
        <v>N/A</v>
      </c>
      <c r="Z157" s="222" t="str">
        <f t="shared" si="40"/>
        <v>No</v>
      </c>
      <c r="AA157" s="68" t="str">
        <f t="shared" si="41"/>
        <v>N/A</v>
      </c>
      <c r="AB157" s="65" t="str">
        <f t="shared" si="42"/>
        <v>No</v>
      </c>
      <c r="AC157" s="68" t="str">
        <f t="shared" si="43"/>
        <v>N/A</v>
      </c>
      <c r="AD157" s="65" t="str">
        <f t="shared" si="44"/>
        <v>No</v>
      </c>
      <c r="AE157" s="68" t="str">
        <f t="shared" si="45"/>
        <v>N/A</v>
      </c>
      <c r="AF157" s="66"/>
    </row>
    <row r="158" spans="1:32">
      <c r="A158" s="66" t="s">
        <v>9</v>
      </c>
      <c r="B158" s="66" t="s">
        <v>86</v>
      </c>
      <c r="C158" s="66" t="str" cm="1">
        <f t="array" ref="C158">_xlfn.IFNA(_xlfn.IFS(B158="Starter","Starters &amp; Sides",B158="Sides","Starters &amp; Sides"),B158)</f>
        <v>Starters &amp; Sides</v>
      </c>
      <c r="D158" s="84" t="s">
        <v>738</v>
      </c>
      <c r="E158" s="74"/>
      <c r="F158" s="4"/>
      <c r="G158" s="4"/>
      <c r="H158" s="4"/>
      <c r="I158" s="4"/>
      <c r="J158" s="4"/>
      <c r="K158" s="4"/>
      <c r="L158" s="4"/>
      <c r="M158" s="4"/>
      <c r="N158" s="4"/>
      <c r="O158" s="15">
        <v>6.75</v>
      </c>
      <c r="P158" s="4"/>
      <c r="Q158" s="338"/>
      <c r="R158" s="297" t="str">
        <f t="shared" si="50"/>
        <v>No</v>
      </c>
      <c r="S158" s="15" t="str">
        <f t="shared" si="51"/>
        <v>No</v>
      </c>
      <c r="T158" s="4" t="str">
        <f t="shared" si="52"/>
        <v>No</v>
      </c>
      <c r="U158" s="4" t="str">
        <f t="shared" si="53"/>
        <v>N/A</v>
      </c>
      <c r="V158" s="221" t="str">
        <f t="shared" si="36"/>
        <v>No</v>
      </c>
      <c r="W158" s="223" t="str">
        <f t="shared" si="37"/>
        <v>N/A</v>
      </c>
      <c r="X158" s="221" t="str">
        <f t="shared" si="38"/>
        <v>No</v>
      </c>
      <c r="Y158" s="223" t="str">
        <f t="shared" si="39"/>
        <v>N/A</v>
      </c>
      <c r="Z158" s="222" t="str">
        <f t="shared" si="40"/>
        <v>No</v>
      </c>
      <c r="AA158" s="68" t="str">
        <f t="shared" si="41"/>
        <v>N/A</v>
      </c>
      <c r="AB158" s="65" t="str">
        <f t="shared" si="42"/>
        <v>No</v>
      </c>
      <c r="AC158" s="68" t="str">
        <f t="shared" si="43"/>
        <v>N/A</v>
      </c>
      <c r="AD158" s="65" t="str">
        <f t="shared" si="44"/>
        <v>No</v>
      </c>
      <c r="AE158" s="68" t="str">
        <f t="shared" si="45"/>
        <v>N/A</v>
      </c>
      <c r="AF158" s="66"/>
    </row>
    <row r="159" spans="1:32">
      <c r="A159" s="66" t="s">
        <v>9</v>
      </c>
      <c r="B159" s="66" t="s">
        <v>86</v>
      </c>
      <c r="C159" s="66" t="str" cm="1">
        <f t="array" ref="C159">_xlfn.IFNA(_xlfn.IFS(B159="Starter","Starters &amp; Sides",B159="Sides","Starters &amp; Sides"),B159)</f>
        <v>Starters &amp; Sides</v>
      </c>
      <c r="D159" s="84" t="s">
        <v>739</v>
      </c>
      <c r="E159" s="74"/>
      <c r="F159" s="4"/>
      <c r="G159" s="4"/>
      <c r="H159" s="4"/>
      <c r="I159" s="4"/>
      <c r="J159" s="4"/>
      <c r="K159" s="4"/>
      <c r="L159" s="4"/>
      <c r="M159" s="4"/>
      <c r="N159" s="4"/>
      <c r="O159" s="15">
        <v>4.25</v>
      </c>
      <c r="P159" s="4"/>
      <c r="Q159" s="338"/>
      <c r="R159" s="297" t="str">
        <f t="shared" si="50"/>
        <v>No</v>
      </c>
      <c r="S159" s="15" t="str">
        <f t="shared" si="51"/>
        <v>No</v>
      </c>
      <c r="T159" s="4" t="str">
        <f t="shared" si="52"/>
        <v>No</v>
      </c>
      <c r="U159" s="4" t="str">
        <f t="shared" si="53"/>
        <v>N/A</v>
      </c>
      <c r="V159" s="221" t="str">
        <f t="shared" si="36"/>
        <v>No</v>
      </c>
      <c r="W159" s="223" t="str">
        <f t="shared" si="37"/>
        <v>N/A</v>
      </c>
      <c r="X159" s="221" t="str">
        <f t="shared" si="38"/>
        <v>No</v>
      </c>
      <c r="Y159" s="223" t="str">
        <f t="shared" si="39"/>
        <v>N/A</v>
      </c>
      <c r="Z159" s="222" t="str">
        <f t="shared" si="40"/>
        <v>No</v>
      </c>
      <c r="AA159" s="68" t="str">
        <f t="shared" si="41"/>
        <v>N/A</v>
      </c>
      <c r="AB159" s="65" t="str">
        <f t="shared" si="42"/>
        <v>No</v>
      </c>
      <c r="AC159" s="68" t="str">
        <f t="shared" si="43"/>
        <v>N/A</v>
      </c>
      <c r="AD159" s="65" t="str">
        <f t="shared" si="44"/>
        <v>No</v>
      </c>
      <c r="AE159" s="68" t="str">
        <f t="shared" si="45"/>
        <v>N/A</v>
      </c>
      <c r="AF159" s="66"/>
    </row>
    <row r="160" spans="1:32" ht="14.5" hidden="1" customHeight="1">
      <c r="A160" s="66" t="s">
        <v>9</v>
      </c>
      <c r="B160" s="66" t="s">
        <v>41</v>
      </c>
      <c r="C160" s="66" t="str" cm="1">
        <f t="array" ref="C160">_xlfn.IFNA(_xlfn.IFS(B160="Starter","Starters &amp; Sides",B160="Sides","Starters &amp; Sides"),B160)</f>
        <v>desserts</v>
      </c>
      <c r="D160" s="84" t="s">
        <v>740</v>
      </c>
      <c r="E160" s="74"/>
      <c r="F160" s="4"/>
      <c r="G160" s="4"/>
      <c r="H160" s="4"/>
      <c r="I160" s="4"/>
      <c r="J160" s="4">
        <v>5.95</v>
      </c>
      <c r="K160" s="4">
        <v>5.95</v>
      </c>
      <c r="L160" s="4"/>
      <c r="M160" s="4"/>
      <c r="N160" s="4"/>
      <c r="O160" s="15"/>
      <c r="P160" s="4"/>
      <c r="Q160" s="338"/>
      <c r="R160" s="297" t="str">
        <f t="shared" si="50"/>
        <v>No</v>
      </c>
      <c r="S160" s="15" t="str">
        <f t="shared" si="51"/>
        <v>No</v>
      </c>
      <c r="T160" s="4" t="str">
        <f t="shared" si="52"/>
        <v>No</v>
      </c>
      <c r="U160" s="4" t="str">
        <f t="shared" si="53"/>
        <v>N/A</v>
      </c>
      <c r="V160" s="221" t="str">
        <f t="shared" si="36"/>
        <v>No</v>
      </c>
      <c r="W160" s="223" t="str">
        <f t="shared" si="37"/>
        <v>N/A</v>
      </c>
      <c r="X160" s="221" t="str">
        <f t="shared" si="38"/>
        <v>No</v>
      </c>
      <c r="Y160" s="223" t="str">
        <f t="shared" si="39"/>
        <v>N/A</v>
      </c>
      <c r="Z160" s="222" t="str">
        <f t="shared" si="40"/>
        <v>No</v>
      </c>
      <c r="AA160" s="68" t="str">
        <f t="shared" si="41"/>
        <v>N/A</v>
      </c>
      <c r="AB160" s="65" t="str">
        <f t="shared" si="42"/>
        <v>No</v>
      </c>
      <c r="AC160" s="68" t="str">
        <f t="shared" si="43"/>
        <v>N/A</v>
      </c>
      <c r="AD160" s="65" t="str">
        <f t="shared" si="44"/>
        <v>No</v>
      </c>
      <c r="AE160" s="68" t="str">
        <f t="shared" si="45"/>
        <v>N/A</v>
      </c>
      <c r="AF160" s="66"/>
    </row>
    <row r="161" spans="1:32" ht="14.5" hidden="1" customHeight="1">
      <c r="A161" s="66" t="s">
        <v>9</v>
      </c>
      <c r="B161" s="66" t="s">
        <v>41</v>
      </c>
      <c r="C161" s="66" t="str" cm="1">
        <f t="array" ref="C161">_xlfn.IFNA(_xlfn.IFS(B161="Starter","Starters &amp; Sides",B161="Sides","Starters &amp; Sides"),B161)</f>
        <v>desserts</v>
      </c>
      <c r="D161" s="84" t="s">
        <v>741</v>
      </c>
      <c r="E161" s="74">
        <v>6.75</v>
      </c>
      <c r="F161" s="4">
        <v>6.75</v>
      </c>
      <c r="G161" s="4">
        <v>6.75</v>
      </c>
      <c r="H161" s="4">
        <v>6.95</v>
      </c>
      <c r="I161" s="4">
        <v>6.95</v>
      </c>
      <c r="J161" s="4">
        <v>6.95</v>
      </c>
      <c r="K161" s="4">
        <v>6.95</v>
      </c>
      <c r="L161" s="4">
        <v>7.5</v>
      </c>
      <c r="M161" s="4">
        <v>7.75</v>
      </c>
      <c r="N161" s="4">
        <v>7.75</v>
      </c>
      <c r="O161" s="15">
        <v>7.75</v>
      </c>
      <c r="P161" s="4">
        <v>7.95</v>
      </c>
      <c r="Q161" s="338"/>
      <c r="R161" s="297" t="str">
        <f t="shared" si="50"/>
        <v>Yes</v>
      </c>
      <c r="S161" s="15" t="str">
        <f t="shared" si="51"/>
        <v>Yes</v>
      </c>
      <c r="T161" s="4" t="str">
        <f t="shared" si="52"/>
        <v>No</v>
      </c>
      <c r="U161" s="4" t="str">
        <f t="shared" si="53"/>
        <v>N/A</v>
      </c>
      <c r="V161" s="221" t="str">
        <f t="shared" si="36"/>
        <v>No</v>
      </c>
      <c r="W161" s="223" t="str">
        <f t="shared" si="37"/>
        <v>N/A</v>
      </c>
      <c r="X161" s="221" t="str">
        <f t="shared" si="38"/>
        <v>No</v>
      </c>
      <c r="Y161" s="223" t="str">
        <f t="shared" si="39"/>
        <v>N/A</v>
      </c>
      <c r="Z161" s="222" t="str">
        <f t="shared" si="40"/>
        <v>No</v>
      </c>
      <c r="AA161" s="68" t="str">
        <f t="shared" si="41"/>
        <v>N/A</v>
      </c>
      <c r="AB161" s="65" t="str">
        <f t="shared" si="42"/>
        <v>No</v>
      </c>
      <c r="AC161" s="68" t="str">
        <f t="shared" si="43"/>
        <v>N/A</v>
      </c>
      <c r="AD161" s="65" t="str">
        <f t="shared" si="44"/>
        <v>No</v>
      </c>
      <c r="AE161" s="68" t="str">
        <f t="shared" si="45"/>
        <v>N/A</v>
      </c>
      <c r="AF161" s="66"/>
    </row>
    <row r="162" spans="1:32" ht="14.5" hidden="1" customHeight="1">
      <c r="A162" s="66" t="s">
        <v>9</v>
      </c>
      <c r="B162" s="66" t="s">
        <v>41</v>
      </c>
      <c r="C162" s="66" t="str" cm="1">
        <f t="array" ref="C162">_xlfn.IFNA(_xlfn.IFS(B162="Starter","Starters &amp; Sides",B162="Sides","Starters &amp; Sides"),B162)</f>
        <v>desserts</v>
      </c>
      <c r="D162" s="84" t="s">
        <v>742</v>
      </c>
      <c r="E162" s="74">
        <v>6.5</v>
      </c>
      <c r="F162" s="4">
        <v>6.75</v>
      </c>
      <c r="G162" s="4">
        <v>6.75</v>
      </c>
      <c r="H162" s="4">
        <v>6.75</v>
      </c>
      <c r="I162" s="4">
        <v>6.75</v>
      </c>
      <c r="J162" s="4">
        <v>6.95</v>
      </c>
      <c r="K162" s="4">
        <v>6.95</v>
      </c>
      <c r="L162" s="4">
        <v>7.5</v>
      </c>
      <c r="M162" s="4">
        <v>7.75</v>
      </c>
      <c r="N162" s="4">
        <v>7.75</v>
      </c>
      <c r="O162" s="15">
        <v>7.75</v>
      </c>
      <c r="P162" s="4">
        <v>7.95</v>
      </c>
      <c r="Q162" s="338"/>
      <c r="R162" s="297" t="str">
        <f t="shared" si="50"/>
        <v>Yes</v>
      </c>
      <c r="S162" s="15" t="str">
        <f t="shared" si="51"/>
        <v>Yes</v>
      </c>
      <c r="T162" s="4" t="str">
        <f t="shared" si="52"/>
        <v>No</v>
      </c>
      <c r="U162" s="4" t="str">
        <f t="shared" si="53"/>
        <v>N/A</v>
      </c>
      <c r="V162" s="221" t="str">
        <f t="shared" si="36"/>
        <v>No</v>
      </c>
      <c r="W162" s="223" t="str">
        <f t="shared" si="37"/>
        <v>N/A</v>
      </c>
      <c r="X162" s="221" t="str">
        <f t="shared" si="38"/>
        <v>No</v>
      </c>
      <c r="Y162" s="223" t="str">
        <f t="shared" si="39"/>
        <v>N/A</v>
      </c>
      <c r="Z162" s="222" t="str">
        <f t="shared" si="40"/>
        <v>No</v>
      </c>
      <c r="AA162" s="68" t="str">
        <f t="shared" si="41"/>
        <v>N/A</v>
      </c>
      <c r="AB162" s="65" t="str">
        <f t="shared" si="42"/>
        <v>No</v>
      </c>
      <c r="AC162" s="68" t="str">
        <f t="shared" si="43"/>
        <v>N/A</v>
      </c>
      <c r="AD162" s="65" t="str">
        <f t="shared" si="44"/>
        <v>No</v>
      </c>
      <c r="AE162" s="68" t="str">
        <f t="shared" si="45"/>
        <v>N/A</v>
      </c>
      <c r="AF162" s="66"/>
    </row>
    <row r="163" spans="1:32" ht="14.5" hidden="1" customHeight="1">
      <c r="A163" s="66" t="s">
        <v>9</v>
      </c>
      <c r="B163" s="66" t="s">
        <v>41</v>
      </c>
      <c r="C163" s="66" t="str" cm="1">
        <f t="array" ref="C163">_xlfn.IFNA(_xlfn.IFS(B163="Starter","Starters &amp; Sides",B163="Sides","Starters &amp; Sides"),B163)</f>
        <v>desserts</v>
      </c>
      <c r="D163" s="84" t="s">
        <v>743</v>
      </c>
      <c r="E163" s="74"/>
      <c r="F163" s="4"/>
      <c r="G163" s="4"/>
      <c r="H163" s="4">
        <v>3.95</v>
      </c>
      <c r="I163" s="4"/>
      <c r="J163" s="4"/>
      <c r="K163" s="4"/>
      <c r="L163" s="4"/>
      <c r="M163" s="4"/>
      <c r="N163" s="4"/>
      <c r="O163" s="15"/>
      <c r="P163" s="4"/>
      <c r="Q163" s="338"/>
      <c r="R163" s="297" t="str">
        <f t="shared" si="50"/>
        <v>No</v>
      </c>
      <c r="S163" s="15" t="str">
        <f t="shared" si="51"/>
        <v>No</v>
      </c>
      <c r="T163" s="4" t="str">
        <f t="shared" si="52"/>
        <v>No</v>
      </c>
      <c r="U163" s="4" t="str">
        <f t="shared" si="53"/>
        <v>N/A</v>
      </c>
      <c r="V163" s="221" t="str">
        <f t="shared" si="36"/>
        <v>No</v>
      </c>
      <c r="W163" s="223" t="str">
        <f t="shared" si="37"/>
        <v>N/A</v>
      </c>
      <c r="X163" s="221" t="str">
        <f t="shared" si="38"/>
        <v>No</v>
      </c>
      <c r="Y163" s="223" t="str">
        <f t="shared" si="39"/>
        <v>N/A</v>
      </c>
      <c r="Z163" s="222" t="str">
        <f t="shared" si="40"/>
        <v>No</v>
      </c>
      <c r="AA163" s="68" t="str">
        <f t="shared" si="41"/>
        <v>N/A</v>
      </c>
      <c r="AB163" s="65" t="str">
        <f t="shared" si="42"/>
        <v>No</v>
      </c>
      <c r="AC163" s="68" t="str">
        <f t="shared" si="43"/>
        <v>N/A</v>
      </c>
      <c r="AD163" s="65" t="str">
        <f t="shared" si="44"/>
        <v>No</v>
      </c>
      <c r="AE163" s="68" t="str">
        <f t="shared" si="45"/>
        <v>N/A</v>
      </c>
      <c r="AF163" s="66"/>
    </row>
    <row r="164" spans="1:32" ht="14.5" hidden="1" customHeight="1">
      <c r="A164" s="66" t="s">
        <v>9</v>
      </c>
      <c r="B164" s="66" t="s">
        <v>41</v>
      </c>
      <c r="C164" s="66" t="str" cm="1">
        <f t="array" ref="C164">_xlfn.IFNA(_xlfn.IFS(B164="Starter","Starters &amp; Sides",B164="Sides","Starters &amp; Sides"),B164)</f>
        <v>desserts</v>
      </c>
      <c r="D164" s="84" t="s">
        <v>744</v>
      </c>
      <c r="E164" s="74"/>
      <c r="F164" s="4"/>
      <c r="G164" s="4"/>
      <c r="H164" s="4">
        <v>3.95</v>
      </c>
      <c r="I164" s="4">
        <v>3.95</v>
      </c>
      <c r="J164" s="4">
        <v>3.95</v>
      </c>
      <c r="K164" s="4">
        <v>3.95</v>
      </c>
      <c r="L164" s="4">
        <v>3.95</v>
      </c>
      <c r="M164" s="4">
        <v>4.6500000000000004</v>
      </c>
      <c r="N164" s="4">
        <v>4.6500000000000004</v>
      </c>
      <c r="O164" s="15">
        <v>4.6500000000000004</v>
      </c>
      <c r="P164" s="4">
        <v>4.95</v>
      </c>
      <c r="Q164" s="338"/>
      <c r="R164" s="297" t="str">
        <f t="shared" si="50"/>
        <v>Yes</v>
      </c>
      <c r="S164" s="15" t="str">
        <f t="shared" si="51"/>
        <v>Yes</v>
      </c>
      <c r="T164" s="4" t="str">
        <f t="shared" si="52"/>
        <v>No</v>
      </c>
      <c r="U164" s="4" t="str">
        <f t="shared" si="53"/>
        <v>N/A</v>
      </c>
      <c r="V164" s="221" t="str">
        <f t="shared" si="36"/>
        <v>No</v>
      </c>
      <c r="W164" s="223" t="str">
        <f t="shared" si="37"/>
        <v>N/A</v>
      </c>
      <c r="X164" s="221" t="str">
        <f t="shared" si="38"/>
        <v>No</v>
      </c>
      <c r="Y164" s="223" t="str">
        <f t="shared" si="39"/>
        <v>N/A</v>
      </c>
      <c r="Z164" s="222" t="str">
        <f t="shared" si="40"/>
        <v>No</v>
      </c>
      <c r="AA164" s="68" t="str">
        <f t="shared" si="41"/>
        <v>N/A</v>
      </c>
      <c r="AB164" s="65" t="str">
        <f t="shared" si="42"/>
        <v>No</v>
      </c>
      <c r="AC164" s="68" t="str">
        <f t="shared" si="43"/>
        <v>N/A</v>
      </c>
      <c r="AD164" s="65" t="str">
        <f t="shared" si="44"/>
        <v>No</v>
      </c>
      <c r="AE164" s="68" t="str">
        <f t="shared" si="45"/>
        <v>N/A</v>
      </c>
      <c r="AF164" s="66"/>
    </row>
    <row r="165" spans="1:32" ht="14.5" hidden="1" customHeight="1">
      <c r="A165" s="66" t="s">
        <v>9</v>
      </c>
      <c r="B165" s="66" t="s">
        <v>41</v>
      </c>
      <c r="C165" s="66" t="str" cm="1">
        <f t="array" ref="C165">_xlfn.IFNA(_xlfn.IFS(B165="Starter","Starters &amp; Sides",B165="Sides","Starters &amp; Sides"),B165)</f>
        <v>desserts</v>
      </c>
      <c r="D165" s="84" t="s">
        <v>745</v>
      </c>
      <c r="E165" s="74"/>
      <c r="F165" s="4"/>
      <c r="G165" s="4"/>
      <c r="H165" s="4">
        <v>6.95</v>
      </c>
      <c r="I165" s="4"/>
      <c r="J165" s="4"/>
      <c r="K165" s="4"/>
      <c r="L165" s="4"/>
      <c r="M165" s="4"/>
      <c r="N165" s="4"/>
      <c r="O165" s="15"/>
      <c r="P165" s="4"/>
      <c r="Q165" s="338"/>
      <c r="R165" s="297" t="str">
        <f t="shared" si="50"/>
        <v>No</v>
      </c>
      <c r="S165" s="15" t="str">
        <f t="shared" si="51"/>
        <v>No</v>
      </c>
      <c r="T165" s="4" t="str">
        <f t="shared" si="52"/>
        <v>No</v>
      </c>
      <c r="U165" s="4" t="str">
        <f t="shared" si="53"/>
        <v>N/A</v>
      </c>
      <c r="V165" s="221" t="str">
        <f t="shared" si="36"/>
        <v>No</v>
      </c>
      <c r="W165" s="223" t="str">
        <f t="shared" si="37"/>
        <v>N/A</v>
      </c>
      <c r="X165" s="221" t="str">
        <f t="shared" si="38"/>
        <v>No</v>
      </c>
      <c r="Y165" s="223" t="str">
        <f t="shared" si="39"/>
        <v>N/A</v>
      </c>
      <c r="Z165" s="222" t="str">
        <f t="shared" si="40"/>
        <v>No</v>
      </c>
      <c r="AA165" s="68" t="str">
        <f t="shared" si="41"/>
        <v>N/A</v>
      </c>
      <c r="AB165" s="65" t="str">
        <f t="shared" si="42"/>
        <v>No</v>
      </c>
      <c r="AC165" s="68" t="str">
        <f t="shared" si="43"/>
        <v>N/A</v>
      </c>
      <c r="AD165" s="65" t="str">
        <f t="shared" si="44"/>
        <v>No</v>
      </c>
      <c r="AE165" s="68" t="str">
        <f t="shared" si="45"/>
        <v>N/A</v>
      </c>
      <c r="AF165" s="66"/>
    </row>
    <row r="166" spans="1:32" ht="14.5" hidden="1" customHeight="1">
      <c r="A166" s="66" t="s">
        <v>9</v>
      </c>
      <c r="B166" s="66" t="s">
        <v>41</v>
      </c>
      <c r="C166" s="66" t="str" cm="1">
        <f t="array" ref="C166">_xlfn.IFNA(_xlfn.IFS(B166="Starter","Starters &amp; Sides",B166="Sides","Starters &amp; Sides"),B166)</f>
        <v>desserts</v>
      </c>
      <c r="D166" s="84" t="s">
        <v>746</v>
      </c>
      <c r="E166" s="74"/>
      <c r="F166" s="4"/>
      <c r="G166" s="4"/>
      <c r="H166" s="4">
        <v>7.25</v>
      </c>
      <c r="I166" s="4">
        <v>7.25</v>
      </c>
      <c r="J166" s="4">
        <v>7.25</v>
      </c>
      <c r="K166" s="4">
        <v>7.25</v>
      </c>
      <c r="L166" s="4">
        <v>7.5</v>
      </c>
      <c r="M166" s="4">
        <v>7.75</v>
      </c>
      <c r="N166" s="4"/>
      <c r="O166" s="15">
        <v>7.75</v>
      </c>
      <c r="P166" s="4">
        <v>7.75</v>
      </c>
      <c r="Q166" s="338"/>
      <c r="R166" s="297" t="str">
        <f t="shared" ref="R166:R197" si="54">IF(COUNTA(P166)=1,"Yes","No")</f>
        <v>Yes</v>
      </c>
      <c r="S166" s="15" t="str">
        <f t="shared" ref="S166:S197" si="55">IF(AND(V166="No",R166="Yes"),"Yes","No")</f>
        <v>Yes</v>
      </c>
      <c r="T166" s="4" t="str">
        <f t="shared" si="52"/>
        <v>No</v>
      </c>
      <c r="U166" s="4" t="str">
        <f t="shared" si="53"/>
        <v>N/A</v>
      </c>
      <c r="V166" s="221" t="str">
        <f t="shared" si="36"/>
        <v>No</v>
      </c>
      <c r="W166" s="223" t="str">
        <f t="shared" si="37"/>
        <v>N/A</v>
      </c>
      <c r="X166" s="221" t="str">
        <f t="shared" si="38"/>
        <v>No</v>
      </c>
      <c r="Y166" s="223" t="str">
        <f t="shared" si="39"/>
        <v>N/A</v>
      </c>
      <c r="Z166" s="222" t="str">
        <f t="shared" si="40"/>
        <v>No</v>
      </c>
      <c r="AA166" s="68" t="str">
        <f t="shared" si="41"/>
        <v>N/A</v>
      </c>
      <c r="AB166" s="65" t="str">
        <f t="shared" si="42"/>
        <v>No</v>
      </c>
      <c r="AC166" s="68" t="str">
        <f t="shared" si="43"/>
        <v>N/A</v>
      </c>
      <c r="AD166" s="65" t="str">
        <f t="shared" si="44"/>
        <v>No</v>
      </c>
      <c r="AE166" s="68" t="str">
        <f t="shared" si="45"/>
        <v>N/A</v>
      </c>
      <c r="AF166" s="66"/>
    </row>
    <row r="167" spans="1:32" ht="14.5" hidden="1" customHeight="1">
      <c r="A167" s="66" t="s">
        <v>9</v>
      </c>
      <c r="B167" s="66" t="s">
        <v>41</v>
      </c>
      <c r="C167" s="66" t="str" cm="1">
        <f t="array" ref="C167">_xlfn.IFNA(_xlfn.IFS(B167="Starter","Starters &amp; Sides",B167="Sides","Starters &amp; Sides"),B167)</f>
        <v>desserts</v>
      </c>
      <c r="D167" s="84" t="s">
        <v>747</v>
      </c>
      <c r="E167" s="74"/>
      <c r="F167" s="4"/>
      <c r="G167" s="4"/>
      <c r="H167" s="4">
        <v>6.75</v>
      </c>
      <c r="I167" s="4">
        <v>0</v>
      </c>
      <c r="J167" s="4"/>
      <c r="K167" s="4"/>
      <c r="L167" s="4"/>
      <c r="M167" s="4"/>
      <c r="N167" s="4"/>
      <c r="O167" s="15"/>
      <c r="P167" s="4"/>
      <c r="Q167" s="338"/>
      <c r="R167" s="297" t="str">
        <f t="shared" si="54"/>
        <v>No</v>
      </c>
      <c r="S167" s="15" t="str">
        <f t="shared" si="55"/>
        <v>No</v>
      </c>
      <c r="T167" s="4" t="str">
        <f t="shared" si="52"/>
        <v>No</v>
      </c>
      <c r="U167" s="4" t="str">
        <f t="shared" si="53"/>
        <v>N/A</v>
      </c>
      <c r="V167" s="221" t="str">
        <f t="shared" si="36"/>
        <v>No</v>
      </c>
      <c r="W167" s="223" t="str">
        <f t="shared" si="37"/>
        <v>N/A</v>
      </c>
      <c r="X167" s="221" t="str">
        <f t="shared" si="38"/>
        <v>No</v>
      </c>
      <c r="Y167" s="223" t="str">
        <f t="shared" si="39"/>
        <v>N/A</v>
      </c>
      <c r="Z167" s="222" t="str">
        <f t="shared" si="40"/>
        <v>No</v>
      </c>
      <c r="AA167" s="68" t="str">
        <f t="shared" si="41"/>
        <v>N/A</v>
      </c>
      <c r="AB167" s="65" t="str">
        <f t="shared" si="42"/>
        <v>No</v>
      </c>
      <c r="AC167" s="68" t="str">
        <f t="shared" si="43"/>
        <v>N/A</v>
      </c>
      <c r="AD167" s="65" t="str">
        <f t="shared" si="44"/>
        <v>No</v>
      </c>
      <c r="AE167" s="68" t="str">
        <f t="shared" si="45"/>
        <v>N/A</v>
      </c>
      <c r="AF167" s="66"/>
    </row>
    <row r="168" spans="1:32" ht="14.5" hidden="1" customHeight="1">
      <c r="A168" s="66" t="s">
        <v>9</v>
      </c>
      <c r="B168" s="66" t="s">
        <v>41</v>
      </c>
      <c r="C168" s="66" t="str" cm="1">
        <f t="array" ref="C168">_xlfn.IFNA(_xlfn.IFS(B168="Starter","Starters &amp; Sides",B168="Sides","Starters &amp; Sides"),B168)</f>
        <v>desserts</v>
      </c>
      <c r="D168" s="84" t="s">
        <v>748</v>
      </c>
      <c r="E168" s="74"/>
      <c r="F168" s="4"/>
      <c r="G168" s="4"/>
      <c r="H168" s="4">
        <v>13</v>
      </c>
      <c r="I168" s="4">
        <v>13</v>
      </c>
      <c r="J168" s="4">
        <v>13</v>
      </c>
      <c r="K168" s="4">
        <v>13</v>
      </c>
      <c r="L168" s="4">
        <v>14</v>
      </c>
      <c r="M168" s="4"/>
      <c r="N168" s="4"/>
      <c r="O168" s="15"/>
      <c r="P168" s="4"/>
      <c r="Q168" s="338"/>
      <c r="R168" s="297" t="str">
        <f t="shared" si="54"/>
        <v>No</v>
      </c>
      <c r="S168" s="15" t="str">
        <f t="shared" si="55"/>
        <v>No</v>
      </c>
      <c r="T168" s="4" t="str">
        <f t="shared" si="52"/>
        <v>No</v>
      </c>
      <c r="U168" s="4" t="str">
        <f t="shared" si="53"/>
        <v>N/A</v>
      </c>
      <c r="V168" s="221" t="str">
        <f t="shared" si="36"/>
        <v>No</v>
      </c>
      <c r="W168" s="223" t="str">
        <f t="shared" si="37"/>
        <v>N/A</v>
      </c>
      <c r="X168" s="221" t="str">
        <f t="shared" si="38"/>
        <v>No</v>
      </c>
      <c r="Y168" s="223" t="str">
        <f t="shared" si="39"/>
        <v>N/A</v>
      </c>
      <c r="Z168" s="222" t="str">
        <f t="shared" si="40"/>
        <v>No</v>
      </c>
      <c r="AA168" s="68" t="str">
        <f t="shared" si="41"/>
        <v>N/A</v>
      </c>
      <c r="AB168" s="65" t="str">
        <f t="shared" si="42"/>
        <v>No</v>
      </c>
      <c r="AC168" s="68" t="str">
        <f t="shared" si="43"/>
        <v>N/A</v>
      </c>
      <c r="AD168" s="65" t="str">
        <f t="shared" si="44"/>
        <v>No</v>
      </c>
      <c r="AE168" s="68" t="str">
        <f t="shared" si="45"/>
        <v>N/A</v>
      </c>
      <c r="AF168" s="66"/>
    </row>
    <row r="169" spans="1:32" ht="14.5" hidden="1" customHeight="1">
      <c r="A169" s="66" t="s">
        <v>9</v>
      </c>
      <c r="B169" s="66" t="s">
        <v>41</v>
      </c>
      <c r="C169" s="66" t="str" cm="1">
        <f t="array" ref="C169">_xlfn.IFNA(_xlfn.IFS(B169="Starter","Starters &amp; Sides",B169="Sides","Starters &amp; Sides"),B169)</f>
        <v>desserts</v>
      </c>
      <c r="D169" s="84" t="s">
        <v>623</v>
      </c>
      <c r="E169" s="74"/>
      <c r="F169" s="4"/>
      <c r="G169" s="4"/>
      <c r="H169" s="4">
        <v>7.95</v>
      </c>
      <c r="I169" s="4">
        <v>7.95</v>
      </c>
      <c r="J169" s="4">
        <v>7.95</v>
      </c>
      <c r="K169" s="4">
        <v>7.95</v>
      </c>
      <c r="L169" s="4">
        <v>8.5</v>
      </c>
      <c r="M169" s="4">
        <v>8.75</v>
      </c>
      <c r="N169" s="4">
        <v>8.75</v>
      </c>
      <c r="O169" s="15">
        <v>8.75</v>
      </c>
      <c r="P169" s="4"/>
      <c r="Q169" s="338"/>
      <c r="R169" s="297" t="str">
        <f t="shared" si="54"/>
        <v>No</v>
      </c>
      <c r="S169" s="15" t="str">
        <f t="shared" si="55"/>
        <v>No</v>
      </c>
      <c r="T169" s="4" t="str">
        <f t="shared" si="52"/>
        <v>No</v>
      </c>
      <c r="U169" s="4" t="str">
        <f t="shared" si="53"/>
        <v>N/A</v>
      </c>
      <c r="V169" s="221" t="str">
        <f t="shared" si="36"/>
        <v>No</v>
      </c>
      <c r="W169" s="223" t="str">
        <f t="shared" si="37"/>
        <v>N/A</v>
      </c>
      <c r="X169" s="221" t="str">
        <f t="shared" si="38"/>
        <v>No</v>
      </c>
      <c r="Y169" s="223" t="str">
        <f t="shared" si="39"/>
        <v>N/A</v>
      </c>
      <c r="Z169" s="222" t="str">
        <f t="shared" si="40"/>
        <v>No</v>
      </c>
      <c r="AA169" s="68" t="str">
        <f t="shared" si="41"/>
        <v>N/A</v>
      </c>
      <c r="AB169" s="65" t="str">
        <f t="shared" si="42"/>
        <v>No</v>
      </c>
      <c r="AC169" s="68" t="str">
        <f t="shared" si="43"/>
        <v>N/A</v>
      </c>
      <c r="AD169" s="65" t="str">
        <f t="shared" si="44"/>
        <v>No</v>
      </c>
      <c r="AE169" s="68" t="str">
        <f t="shared" si="45"/>
        <v>N/A</v>
      </c>
      <c r="AF169" s="66"/>
    </row>
    <row r="170" spans="1:32" ht="14.5" hidden="1" customHeight="1">
      <c r="A170" s="66" t="s">
        <v>9</v>
      </c>
      <c r="B170" s="66" t="s">
        <v>41</v>
      </c>
      <c r="C170" s="66" t="str" cm="1">
        <f t="array" ref="C170">_xlfn.IFNA(_xlfn.IFS(B170="Starter","Starters &amp; Sides",B170="Sides","Starters &amp; Sides"),B170)</f>
        <v>desserts</v>
      </c>
      <c r="D170" s="219" t="s">
        <v>749</v>
      </c>
      <c r="E170" s="74"/>
      <c r="F170" s="4"/>
      <c r="G170" s="4"/>
      <c r="H170" s="4"/>
      <c r="I170" s="4">
        <v>6.75</v>
      </c>
      <c r="J170" s="4">
        <v>6.95</v>
      </c>
      <c r="K170" s="4">
        <v>6.95</v>
      </c>
      <c r="L170" s="4">
        <v>6.95</v>
      </c>
      <c r="M170" s="4">
        <v>6.95</v>
      </c>
      <c r="N170" s="4">
        <v>6.95</v>
      </c>
      <c r="O170" s="15"/>
      <c r="P170" s="4"/>
      <c r="Q170" s="338"/>
      <c r="R170" s="297" t="str">
        <f t="shared" si="54"/>
        <v>No</v>
      </c>
      <c r="S170" s="15" t="str">
        <f t="shared" si="55"/>
        <v>No</v>
      </c>
      <c r="T170" s="4" t="str">
        <f t="shared" si="52"/>
        <v>No</v>
      </c>
      <c r="U170" s="4" t="str">
        <f t="shared" si="53"/>
        <v>N/A</v>
      </c>
      <c r="V170" s="221" t="str">
        <f t="shared" si="36"/>
        <v>No</v>
      </c>
      <c r="W170" s="223" t="str">
        <f t="shared" si="37"/>
        <v>N/A</v>
      </c>
      <c r="X170" s="221" t="str">
        <f t="shared" si="38"/>
        <v>No</v>
      </c>
      <c r="Y170" s="223" t="str">
        <f t="shared" si="39"/>
        <v>N/A</v>
      </c>
      <c r="Z170" s="222" t="str">
        <f t="shared" si="40"/>
        <v>No</v>
      </c>
      <c r="AA170" s="68" t="str">
        <f t="shared" si="41"/>
        <v>N/A</v>
      </c>
      <c r="AB170" s="65" t="str">
        <f t="shared" si="42"/>
        <v>No</v>
      </c>
      <c r="AC170" s="68" t="str">
        <f t="shared" si="43"/>
        <v>N/A</v>
      </c>
      <c r="AD170" s="65" t="str">
        <f t="shared" si="44"/>
        <v>No</v>
      </c>
      <c r="AE170" s="68" t="str">
        <f t="shared" si="45"/>
        <v>N/A</v>
      </c>
      <c r="AF170" s="66"/>
    </row>
    <row r="171" spans="1:32" ht="14.5" hidden="1" customHeight="1">
      <c r="A171" s="66" t="s">
        <v>9</v>
      </c>
      <c r="B171" s="66" t="s">
        <v>41</v>
      </c>
      <c r="C171" s="66" t="str" cm="1">
        <f t="array" ref="C171">_xlfn.IFNA(_xlfn.IFS(B171="Starter","Starters &amp; Sides",B171="Sides","Starters &amp; Sides"),B171)</f>
        <v>desserts</v>
      </c>
      <c r="D171" s="219" t="s">
        <v>750</v>
      </c>
      <c r="E171" s="74"/>
      <c r="F171" s="4"/>
      <c r="G171" s="4"/>
      <c r="H171" s="4"/>
      <c r="I171" s="4">
        <v>6.75</v>
      </c>
      <c r="J171" s="4">
        <v>6.95</v>
      </c>
      <c r="K171" s="4">
        <v>6.95</v>
      </c>
      <c r="L171" s="4">
        <v>7.5</v>
      </c>
      <c r="M171" s="4">
        <v>7.75</v>
      </c>
      <c r="N171" s="4"/>
      <c r="O171" s="15"/>
      <c r="P171" s="4"/>
      <c r="Q171" s="338"/>
      <c r="R171" s="297" t="str">
        <f t="shared" si="54"/>
        <v>No</v>
      </c>
      <c r="S171" s="15" t="str">
        <f t="shared" si="55"/>
        <v>No</v>
      </c>
      <c r="T171" s="4" t="str">
        <f t="shared" si="52"/>
        <v>No</v>
      </c>
      <c r="U171" s="4" t="str">
        <f t="shared" si="53"/>
        <v>N/A</v>
      </c>
      <c r="V171" s="221" t="str">
        <f t="shared" si="36"/>
        <v>No</v>
      </c>
      <c r="W171" s="223" t="str">
        <f t="shared" si="37"/>
        <v>N/A</v>
      </c>
      <c r="X171" s="221" t="str">
        <f t="shared" si="38"/>
        <v>No</v>
      </c>
      <c r="Y171" s="223" t="str">
        <f t="shared" si="39"/>
        <v>N/A</v>
      </c>
      <c r="Z171" s="222" t="str">
        <f t="shared" si="40"/>
        <v>No</v>
      </c>
      <c r="AA171" s="68" t="str">
        <f t="shared" si="41"/>
        <v>N/A</v>
      </c>
      <c r="AB171" s="65" t="str">
        <f t="shared" si="42"/>
        <v>No</v>
      </c>
      <c r="AC171" s="68" t="str">
        <f t="shared" si="43"/>
        <v>N/A</v>
      </c>
      <c r="AD171" s="65" t="str">
        <f t="shared" si="44"/>
        <v>No</v>
      </c>
      <c r="AE171" s="68" t="str">
        <f t="shared" si="45"/>
        <v>N/A</v>
      </c>
      <c r="AF171" s="66"/>
    </row>
    <row r="172" spans="1:32" ht="14.5" hidden="1" customHeight="1">
      <c r="A172" s="66" t="s">
        <v>9</v>
      </c>
      <c r="B172" s="66" t="s">
        <v>41</v>
      </c>
      <c r="C172" s="66" t="str" cm="1">
        <f t="array" ref="C172">_xlfn.IFNA(_xlfn.IFS(B172="Starter","Starters &amp; Sides",B172="Sides","Starters &amp; Sides"),B172)</f>
        <v>desserts</v>
      </c>
      <c r="D172" s="84" t="s">
        <v>751</v>
      </c>
      <c r="E172" s="74"/>
      <c r="F172" s="4"/>
      <c r="G172" s="4"/>
      <c r="H172" s="4"/>
      <c r="I172" s="4"/>
      <c r="J172" s="4"/>
      <c r="K172" s="4"/>
      <c r="L172" s="4"/>
      <c r="M172" s="4">
        <v>4.5</v>
      </c>
      <c r="N172" s="4">
        <v>4.5</v>
      </c>
      <c r="O172" s="15">
        <v>4.5</v>
      </c>
      <c r="P172" s="4">
        <v>6.5</v>
      </c>
      <c r="Q172" s="338"/>
      <c r="R172" s="297" t="str">
        <f t="shared" si="54"/>
        <v>Yes</v>
      </c>
      <c r="S172" s="15" t="str">
        <f t="shared" si="55"/>
        <v>Yes</v>
      </c>
      <c r="T172" s="4" t="str">
        <f t="shared" si="52"/>
        <v>No</v>
      </c>
      <c r="U172" s="4" t="str">
        <f t="shared" si="53"/>
        <v>N/A</v>
      </c>
      <c r="V172" s="221" t="str">
        <f t="shared" ref="V172:V235" si="56">IF(COUNTA(O172:Q172)=3,"Yes","No")</f>
        <v>No</v>
      </c>
      <c r="W172" s="223" t="str">
        <f t="shared" ref="W172:W235" si="57">IF(V172="Yes",Q172/O172-1,"N/A")</f>
        <v>N/A</v>
      </c>
      <c r="X172" s="221" t="str">
        <f t="shared" ref="X172:X235" si="58">IF(COUNTA(N172:Q172)=4,"Yes","No")</f>
        <v>No</v>
      </c>
      <c r="Y172" s="223" t="str">
        <f t="shared" ref="Y172:Y235" si="59">IF(X172="Yes",Q172/N172-1,"N/A")</f>
        <v>N/A</v>
      </c>
      <c r="Z172" s="222" t="str">
        <f t="shared" ref="Z172:Z235" si="60">IF(COUNTA(M172:Q172)=5,"Yes","No")</f>
        <v>No</v>
      </c>
      <c r="AA172" s="68" t="str">
        <f t="shared" ref="AA172:AA235" si="61">IF(Z172="Yes",Q172/M172-1,"N/A")</f>
        <v>N/A</v>
      </c>
      <c r="AB172" s="65" t="str">
        <f t="shared" ref="AB172:AB235" si="62">IF(COUNTA(L172:Q172)=6,"Yes","No")</f>
        <v>No</v>
      </c>
      <c r="AC172" s="68" t="str">
        <f t="shared" ref="AC172:AC235" si="63">IF(AB172="Yes",Q172/L172-1,"N/A")</f>
        <v>N/A</v>
      </c>
      <c r="AD172" s="65" t="str">
        <f t="shared" ref="AD172:AD235" si="64">IF(COUNTA(E172:Q172)=13,"Yes","No")</f>
        <v>No</v>
      </c>
      <c r="AE172" s="68" t="str">
        <f t="shared" ref="AE172:AE235" si="65">IF(AD172="Yes",Q172/E172-1,"N/A")</f>
        <v>N/A</v>
      </c>
      <c r="AF172" s="66"/>
    </row>
    <row r="173" spans="1:32" ht="14.5" hidden="1" customHeight="1">
      <c r="A173" s="66" t="s">
        <v>9</v>
      </c>
      <c r="B173" s="66" t="s">
        <v>41</v>
      </c>
      <c r="C173" s="66" t="str" cm="1">
        <f t="array" ref="C173">_xlfn.IFNA(_xlfn.IFS(B173="Starter","Starters &amp; Sides",B173="Sides","Starters &amp; Sides"),B173)</f>
        <v>desserts</v>
      </c>
      <c r="D173" s="84" t="s">
        <v>752</v>
      </c>
      <c r="E173" s="74"/>
      <c r="F173" s="4"/>
      <c r="G173" s="4"/>
      <c r="H173" s="4"/>
      <c r="I173" s="4"/>
      <c r="J173" s="4"/>
      <c r="K173" s="4"/>
      <c r="L173" s="4"/>
      <c r="M173" s="4">
        <v>6.5</v>
      </c>
      <c r="N173" s="4">
        <v>4.5</v>
      </c>
      <c r="O173" s="15"/>
      <c r="P173" s="4">
        <v>6.5</v>
      </c>
      <c r="Q173" s="338"/>
      <c r="R173" s="297" t="str">
        <f t="shared" si="54"/>
        <v>Yes</v>
      </c>
      <c r="S173" s="15" t="str">
        <f t="shared" si="55"/>
        <v>Yes</v>
      </c>
      <c r="T173" s="4" t="str">
        <f t="shared" si="52"/>
        <v>No</v>
      </c>
      <c r="U173" s="4" t="str">
        <f t="shared" si="53"/>
        <v>N/A</v>
      </c>
      <c r="V173" s="221" t="str">
        <f t="shared" si="56"/>
        <v>No</v>
      </c>
      <c r="W173" s="223" t="str">
        <f t="shared" si="57"/>
        <v>N/A</v>
      </c>
      <c r="X173" s="221" t="str">
        <f t="shared" si="58"/>
        <v>No</v>
      </c>
      <c r="Y173" s="223" t="str">
        <f t="shared" si="59"/>
        <v>N/A</v>
      </c>
      <c r="Z173" s="222" t="str">
        <f t="shared" si="60"/>
        <v>No</v>
      </c>
      <c r="AA173" s="68" t="str">
        <f t="shared" si="61"/>
        <v>N/A</v>
      </c>
      <c r="AB173" s="65" t="str">
        <f t="shared" si="62"/>
        <v>No</v>
      </c>
      <c r="AC173" s="68" t="str">
        <f t="shared" si="63"/>
        <v>N/A</v>
      </c>
      <c r="AD173" s="65" t="str">
        <f t="shared" si="64"/>
        <v>No</v>
      </c>
      <c r="AE173" s="68" t="str">
        <f t="shared" si="65"/>
        <v>N/A</v>
      </c>
      <c r="AF173" s="66"/>
    </row>
    <row r="174" spans="1:32" ht="14.5" hidden="1" customHeight="1">
      <c r="A174" s="66" t="s">
        <v>9</v>
      </c>
      <c r="B174" s="66" t="s">
        <v>41</v>
      </c>
      <c r="C174" s="66" t="str" cm="1">
        <f t="array" ref="C174">_xlfn.IFNA(_xlfn.IFS(B174="Starter","Starters &amp; Sides",B174="Sides","Starters &amp; Sides"),B174)</f>
        <v>desserts</v>
      </c>
      <c r="D174" s="84" t="s">
        <v>279</v>
      </c>
      <c r="E174" s="74"/>
      <c r="F174" s="4"/>
      <c r="G174" s="4"/>
      <c r="H174" s="4"/>
      <c r="I174" s="4"/>
      <c r="J174" s="4"/>
      <c r="K174" s="4"/>
      <c r="L174" s="4"/>
      <c r="M174" s="4">
        <v>7.5</v>
      </c>
      <c r="N174" s="4">
        <v>7.5</v>
      </c>
      <c r="O174" s="15">
        <v>7.5</v>
      </c>
      <c r="P174" s="4">
        <v>7.95</v>
      </c>
      <c r="Q174" s="338"/>
      <c r="R174" s="297" t="str">
        <f t="shared" si="54"/>
        <v>Yes</v>
      </c>
      <c r="S174" s="15" t="str">
        <f t="shared" si="55"/>
        <v>Yes</v>
      </c>
      <c r="T174" s="4" t="str">
        <f t="shared" si="52"/>
        <v>No</v>
      </c>
      <c r="U174" s="4" t="str">
        <f t="shared" si="53"/>
        <v>N/A</v>
      </c>
      <c r="V174" s="221" t="str">
        <f t="shared" si="56"/>
        <v>No</v>
      </c>
      <c r="W174" s="223" t="str">
        <f t="shared" si="57"/>
        <v>N/A</v>
      </c>
      <c r="X174" s="221" t="str">
        <f t="shared" si="58"/>
        <v>No</v>
      </c>
      <c r="Y174" s="223" t="str">
        <f t="shared" si="59"/>
        <v>N/A</v>
      </c>
      <c r="Z174" s="222" t="str">
        <f t="shared" si="60"/>
        <v>No</v>
      </c>
      <c r="AA174" s="68" t="str">
        <f t="shared" si="61"/>
        <v>N/A</v>
      </c>
      <c r="AB174" s="65" t="str">
        <f t="shared" si="62"/>
        <v>No</v>
      </c>
      <c r="AC174" s="68" t="str">
        <f t="shared" si="63"/>
        <v>N/A</v>
      </c>
      <c r="AD174" s="65" t="str">
        <f t="shared" si="64"/>
        <v>No</v>
      </c>
      <c r="AE174" s="68" t="str">
        <f t="shared" si="65"/>
        <v>N/A</v>
      </c>
      <c r="AF174" s="66"/>
    </row>
    <row r="175" spans="1:32" ht="14.5" hidden="1" customHeight="1">
      <c r="A175" s="66" t="s">
        <v>9</v>
      </c>
      <c r="B175" s="66" t="s">
        <v>41</v>
      </c>
      <c r="C175" s="66" t="str" cm="1">
        <f t="array" ref="C175">_xlfn.IFNA(_xlfn.IFS(B175="Starter","Starters &amp; Sides",B175="Sides","Starters &amp; Sides"),B175)</f>
        <v>desserts</v>
      </c>
      <c r="D175" s="219" t="s">
        <v>753</v>
      </c>
      <c r="E175" s="74"/>
      <c r="F175" s="4"/>
      <c r="G175" s="4"/>
      <c r="H175" s="4"/>
      <c r="I175" s="4">
        <v>3.95</v>
      </c>
      <c r="J175" s="4">
        <v>3.95</v>
      </c>
      <c r="K175" s="4">
        <v>3.95</v>
      </c>
      <c r="L175" s="4">
        <v>3.95</v>
      </c>
      <c r="M175" s="4">
        <v>4.6500000000000004</v>
      </c>
      <c r="N175" s="4"/>
      <c r="O175" s="15"/>
      <c r="P175" s="4"/>
      <c r="Q175" s="338"/>
      <c r="R175" s="297" t="str">
        <f t="shared" si="54"/>
        <v>No</v>
      </c>
      <c r="S175" s="15" t="str">
        <f t="shared" si="55"/>
        <v>No</v>
      </c>
      <c r="T175" s="4" t="str">
        <f t="shared" si="52"/>
        <v>No</v>
      </c>
      <c r="U175" s="4" t="str">
        <f t="shared" si="53"/>
        <v>N/A</v>
      </c>
      <c r="V175" s="221" t="str">
        <f t="shared" si="56"/>
        <v>No</v>
      </c>
      <c r="W175" s="223" t="str">
        <f t="shared" si="57"/>
        <v>N/A</v>
      </c>
      <c r="X175" s="221" t="str">
        <f t="shared" si="58"/>
        <v>No</v>
      </c>
      <c r="Y175" s="223" t="str">
        <f t="shared" si="59"/>
        <v>N/A</v>
      </c>
      <c r="Z175" s="222" t="str">
        <f t="shared" si="60"/>
        <v>No</v>
      </c>
      <c r="AA175" s="68" t="str">
        <f t="shared" si="61"/>
        <v>N/A</v>
      </c>
      <c r="AB175" s="65" t="str">
        <f t="shared" si="62"/>
        <v>No</v>
      </c>
      <c r="AC175" s="68" t="str">
        <f t="shared" si="63"/>
        <v>N/A</v>
      </c>
      <c r="AD175" s="65" t="str">
        <f t="shared" si="64"/>
        <v>No</v>
      </c>
      <c r="AE175" s="68" t="str">
        <f t="shared" si="65"/>
        <v>N/A</v>
      </c>
      <c r="AF175" s="66"/>
    </row>
    <row r="176" spans="1:32" ht="14.5" hidden="1" customHeight="1">
      <c r="A176" s="66" t="s">
        <v>9</v>
      </c>
      <c r="B176" s="66" t="s">
        <v>41</v>
      </c>
      <c r="C176" s="66" t="str" cm="1">
        <f t="array" ref="C176">_xlfn.IFNA(_xlfn.IFS(B176="Starter","Starters &amp; Sides",B176="Sides","Starters &amp; Sides"),B176)</f>
        <v>desserts</v>
      </c>
      <c r="D176" s="219" t="s">
        <v>754</v>
      </c>
      <c r="E176" s="74"/>
      <c r="F176" s="4"/>
      <c r="G176" s="4"/>
      <c r="H176" s="4"/>
      <c r="I176" s="4"/>
      <c r="J176" s="4"/>
      <c r="K176" s="4"/>
      <c r="L176" s="4"/>
      <c r="M176" s="4">
        <v>6.65</v>
      </c>
      <c r="N176" s="4"/>
      <c r="O176" s="15"/>
      <c r="P176" s="4"/>
      <c r="Q176" s="338"/>
      <c r="R176" s="297" t="str">
        <f t="shared" si="54"/>
        <v>No</v>
      </c>
      <c r="S176" s="15" t="str">
        <f t="shared" si="55"/>
        <v>No</v>
      </c>
      <c r="T176" s="4" t="str">
        <f t="shared" si="52"/>
        <v>No</v>
      </c>
      <c r="U176" s="4" t="str">
        <f t="shared" si="53"/>
        <v>N/A</v>
      </c>
      <c r="V176" s="221" t="str">
        <f t="shared" si="56"/>
        <v>No</v>
      </c>
      <c r="W176" s="223" t="str">
        <f t="shared" si="57"/>
        <v>N/A</v>
      </c>
      <c r="X176" s="221" t="str">
        <f t="shared" si="58"/>
        <v>No</v>
      </c>
      <c r="Y176" s="223" t="str">
        <f t="shared" si="59"/>
        <v>N/A</v>
      </c>
      <c r="Z176" s="222" t="str">
        <f t="shared" si="60"/>
        <v>No</v>
      </c>
      <c r="AA176" s="68" t="str">
        <f t="shared" si="61"/>
        <v>N/A</v>
      </c>
      <c r="AB176" s="65" t="str">
        <f t="shared" si="62"/>
        <v>No</v>
      </c>
      <c r="AC176" s="68" t="str">
        <f t="shared" si="63"/>
        <v>N/A</v>
      </c>
      <c r="AD176" s="65" t="str">
        <f t="shared" si="64"/>
        <v>No</v>
      </c>
      <c r="AE176" s="68" t="str">
        <f t="shared" si="65"/>
        <v>N/A</v>
      </c>
      <c r="AF176" s="66"/>
    </row>
    <row r="177" spans="1:32" ht="14.5" hidden="1" customHeight="1">
      <c r="A177" s="66" t="s">
        <v>9</v>
      </c>
      <c r="B177" s="66" t="s">
        <v>41</v>
      </c>
      <c r="C177" s="66" t="str" cm="1">
        <f t="array" ref="C177">_xlfn.IFNA(_xlfn.IFS(B177="Starter","Starters &amp; Sides",B177="Sides","Starters &amp; Sides"),B177)</f>
        <v>desserts</v>
      </c>
      <c r="D177" s="84" t="s">
        <v>755</v>
      </c>
      <c r="E177" s="74"/>
      <c r="F177" s="4"/>
      <c r="G177" s="4"/>
      <c r="H177" s="4"/>
      <c r="I177" s="4"/>
      <c r="J177" s="4"/>
      <c r="K177" s="4"/>
      <c r="L177" s="4"/>
      <c r="M177" s="4">
        <v>5.95</v>
      </c>
      <c r="N177" s="4">
        <v>6.95</v>
      </c>
      <c r="O177" s="15"/>
      <c r="P177" s="4"/>
      <c r="Q177" s="338"/>
      <c r="R177" s="297" t="str">
        <f t="shared" si="54"/>
        <v>No</v>
      </c>
      <c r="S177" s="15" t="str">
        <f t="shared" si="55"/>
        <v>No</v>
      </c>
      <c r="T177" s="4" t="str">
        <f t="shared" si="52"/>
        <v>No</v>
      </c>
      <c r="U177" s="4" t="str">
        <f t="shared" si="53"/>
        <v>N/A</v>
      </c>
      <c r="V177" s="221" t="str">
        <f t="shared" si="56"/>
        <v>No</v>
      </c>
      <c r="W177" s="223" t="str">
        <f t="shared" si="57"/>
        <v>N/A</v>
      </c>
      <c r="X177" s="221" t="str">
        <f t="shared" si="58"/>
        <v>No</v>
      </c>
      <c r="Y177" s="223" t="str">
        <f t="shared" si="59"/>
        <v>N/A</v>
      </c>
      <c r="Z177" s="222" t="str">
        <f t="shared" si="60"/>
        <v>No</v>
      </c>
      <c r="AA177" s="68" t="str">
        <f t="shared" si="61"/>
        <v>N/A</v>
      </c>
      <c r="AB177" s="65" t="str">
        <f t="shared" si="62"/>
        <v>No</v>
      </c>
      <c r="AC177" s="68" t="str">
        <f t="shared" si="63"/>
        <v>N/A</v>
      </c>
      <c r="AD177" s="65" t="str">
        <f t="shared" si="64"/>
        <v>No</v>
      </c>
      <c r="AE177" s="68" t="str">
        <f t="shared" si="65"/>
        <v>N/A</v>
      </c>
      <c r="AF177" s="66"/>
    </row>
    <row r="178" spans="1:32" ht="14.5" hidden="1" customHeight="1">
      <c r="A178" s="66" t="s">
        <v>9</v>
      </c>
      <c r="B178" s="66" t="s">
        <v>28</v>
      </c>
      <c r="C178" s="66" t="str" cm="1">
        <f t="array" ref="C178">_xlfn.IFNA(_xlfn.IFS(B178="Starter","Starters &amp; Sides",B178="Sides","Starters &amp; Sides"),B178)</f>
        <v>Drinks</v>
      </c>
      <c r="D178" s="84" t="s">
        <v>756</v>
      </c>
      <c r="E178" s="74"/>
      <c r="F178" s="4"/>
      <c r="G178" s="4"/>
      <c r="H178" s="4"/>
      <c r="I178" s="4">
        <v>3.75</v>
      </c>
      <c r="J178" s="4">
        <v>3.75</v>
      </c>
      <c r="K178" s="4">
        <v>3.75</v>
      </c>
      <c r="L178" s="4">
        <v>3.95</v>
      </c>
      <c r="M178" s="4">
        <v>3.95</v>
      </c>
      <c r="N178" s="4">
        <v>3.95</v>
      </c>
      <c r="O178" s="15">
        <f>N178</f>
        <v>3.95</v>
      </c>
      <c r="P178" s="4">
        <v>4</v>
      </c>
      <c r="Q178" s="338"/>
      <c r="R178" s="297" t="str">
        <f t="shared" si="54"/>
        <v>Yes</v>
      </c>
      <c r="S178" s="15" t="str">
        <f t="shared" si="55"/>
        <v>Yes</v>
      </c>
      <c r="T178" s="4" t="str">
        <f t="shared" si="52"/>
        <v>No</v>
      </c>
      <c r="U178" s="4" t="str">
        <f t="shared" si="53"/>
        <v>N/A</v>
      </c>
      <c r="V178" s="221" t="str">
        <f t="shared" si="56"/>
        <v>No</v>
      </c>
      <c r="W178" s="223" t="str">
        <f t="shared" si="57"/>
        <v>N/A</v>
      </c>
      <c r="X178" s="221" t="str">
        <f t="shared" si="58"/>
        <v>No</v>
      </c>
      <c r="Y178" s="223" t="str">
        <f t="shared" si="59"/>
        <v>N/A</v>
      </c>
      <c r="Z178" s="222" t="str">
        <f t="shared" si="60"/>
        <v>No</v>
      </c>
      <c r="AA178" s="68" t="str">
        <f t="shared" si="61"/>
        <v>N/A</v>
      </c>
      <c r="AB178" s="65" t="str">
        <f t="shared" si="62"/>
        <v>No</v>
      </c>
      <c r="AC178" s="68" t="str">
        <f t="shared" si="63"/>
        <v>N/A</v>
      </c>
      <c r="AD178" s="65" t="str">
        <f t="shared" si="64"/>
        <v>No</v>
      </c>
      <c r="AE178" s="68" t="str">
        <f t="shared" si="65"/>
        <v>N/A</v>
      </c>
      <c r="AF178" s="66"/>
    </row>
    <row r="179" spans="1:32" ht="14.5" hidden="1" customHeight="1">
      <c r="A179" s="66" t="s">
        <v>9</v>
      </c>
      <c r="B179" s="66" t="s">
        <v>28</v>
      </c>
      <c r="C179" s="66" t="str" cm="1">
        <f t="array" ref="C179">_xlfn.IFNA(_xlfn.IFS(B179="Starter","Starters &amp; Sides",B179="Sides","Starters &amp; Sides"),B179)</f>
        <v>Drinks</v>
      </c>
      <c r="D179" s="84" t="s">
        <v>757</v>
      </c>
      <c r="E179" s="74">
        <v>3.25</v>
      </c>
      <c r="F179" s="4">
        <v>3.25</v>
      </c>
      <c r="G179" s="4">
        <v>3.25</v>
      </c>
      <c r="H179" s="4">
        <v>3.5</v>
      </c>
      <c r="I179" s="4">
        <v>3.5</v>
      </c>
      <c r="J179" s="4">
        <v>3.5</v>
      </c>
      <c r="K179" s="4">
        <v>3.5</v>
      </c>
      <c r="L179" s="4">
        <v>3.5</v>
      </c>
      <c r="M179" s="4">
        <v>3.6</v>
      </c>
      <c r="N179" s="4">
        <v>3.6</v>
      </c>
      <c r="O179" s="15">
        <f>N179</f>
        <v>3.6</v>
      </c>
      <c r="P179" s="4"/>
      <c r="Q179" s="338"/>
      <c r="R179" s="297" t="str">
        <f t="shared" si="54"/>
        <v>No</v>
      </c>
      <c r="S179" s="15" t="str">
        <f t="shared" si="55"/>
        <v>No</v>
      </c>
      <c r="T179" s="4" t="str">
        <f t="shared" si="52"/>
        <v>No</v>
      </c>
      <c r="U179" s="4" t="str">
        <f t="shared" si="53"/>
        <v>N/A</v>
      </c>
      <c r="V179" s="221" t="str">
        <f t="shared" si="56"/>
        <v>No</v>
      </c>
      <c r="W179" s="223" t="str">
        <f t="shared" si="57"/>
        <v>N/A</v>
      </c>
      <c r="X179" s="221" t="str">
        <f t="shared" si="58"/>
        <v>No</v>
      </c>
      <c r="Y179" s="223" t="str">
        <f t="shared" si="59"/>
        <v>N/A</v>
      </c>
      <c r="Z179" s="222" t="str">
        <f t="shared" si="60"/>
        <v>No</v>
      </c>
      <c r="AA179" s="68" t="str">
        <f t="shared" si="61"/>
        <v>N/A</v>
      </c>
      <c r="AB179" s="65" t="str">
        <f t="shared" si="62"/>
        <v>No</v>
      </c>
      <c r="AC179" s="68" t="str">
        <f t="shared" si="63"/>
        <v>N/A</v>
      </c>
      <c r="AD179" s="65" t="str">
        <f t="shared" si="64"/>
        <v>No</v>
      </c>
      <c r="AE179" s="68" t="str">
        <f t="shared" si="65"/>
        <v>N/A</v>
      </c>
      <c r="AF179" s="66"/>
    </row>
    <row r="180" spans="1:32" ht="14.5" hidden="1" customHeight="1">
      <c r="A180" s="66" t="s">
        <v>9</v>
      </c>
      <c r="B180" s="66" t="s">
        <v>28</v>
      </c>
      <c r="C180" s="66" t="str" cm="1">
        <f t="array" ref="C180">_xlfn.IFNA(_xlfn.IFS(B180="Starter","Starters &amp; Sides",B180="Sides","Starters &amp; Sides"),B180)</f>
        <v>Drinks</v>
      </c>
      <c r="D180" s="84" t="s">
        <v>238</v>
      </c>
      <c r="E180" s="74">
        <v>2.9</v>
      </c>
      <c r="F180" s="4">
        <v>2.9</v>
      </c>
      <c r="G180" s="4">
        <v>2.9</v>
      </c>
      <c r="H180" s="4">
        <v>3.5</v>
      </c>
      <c r="I180" s="4">
        <v>3.5</v>
      </c>
      <c r="J180" s="4">
        <v>3.5</v>
      </c>
      <c r="K180" s="4">
        <v>3.5</v>
      </c>
      <c r="L180" s="4">
        <v>3.5</v>
      </c>
      <c r="M180" s="4">
        <v>3.6</v>
      </c>
      <c r="N180" s="4">
        <v>3.6</v>
      </c>
      <c r="O180" s="15">
        <f t="shared" ref="O180:O243" si="66">N180</f>
        <v>3.6</v>
      </c>
      <c r="P180" s="4"/>
      <c r="Q180" s="338"/>
      <c r="R180" s="297" t="str">
        <f t="shared" si="54"/>
        <v>No</v>
      </c>
      <c r="S180" s="15" t="str">
        <f t="shared" si="55"/>
        <v>No</v>
      </c>
      <c r="T180" s="4" t="str">
        <f t="shared" si="52"/>
        <v>No</v>
      </c>
      <c r="U180" s="4" t="str">
        <f t="shared" si="53"/>
        <v>N/A</v>
      </c>
      <c r="V180" s="221" t="str">
        <f t="shared" si="56"/>
        <v>No</v>
      </c>
      <c r="W180" s="223" t="str">
        <f t="shared" si="57"/>
        <v>N/A</v>
      </c>
      <c r="X180" s="221" t="str">
        <f t="shared" si="58"/>
        <v>No</v>
      </c>
      <c r="Y180" s="223" t="str">
        <f t="shared" si="59"/>
        <v>N/A</v>
      </c>
      <c r="Z180" s="222" t="str">
        <f t="shared" si="60"/>
        <v>No</v>
      </c>
      <c r="AA180" s="68" t="str">
        <f t="shared" si="61"/>
        <v>N/A</v>
      </c>
      <c r="AB180" s="65" t="str">
        <f t="shared" si="62"/>
        <v>No</v>
      </c>
      <c r="AC180" s="68" t="str">
        <f t="shared" si="63"/>
        <v>N/A</v>
      </c>
      <c r="AD180" s="65" t="str">
        <f t="shared" si="64"/>
        <v>No</v>
      </c>
      <c r="AE180" s="68" t="str">
        <f t="shared" si="65"/>
        <v>N/A</v>
      </c>
      <c r="AF180" s="66"/>
    </row>
    <row r="181" spans="1:32" ht="14.5" hidden="1" customHeight="1">
      <c r="A181" s="66" t="s">
        <v>9</v>
      </c>
      <c r="B181" s="66" t="s">
        <v>28</v>
      </c>
      <c r="C181" s="66" t="str" cm="1">
        <f t="array" ref="C181">_xlfn.IFNA(_xlfn.IFS(B181="Starter","Starters &amp; Sides",B181="Sides","Starters &amp; Sides"),B181)</f>
        <v>Drinks</v>
      </c>
      <c r="D181" s="84" t="s">
        <v>758</v>
      </c>
      <c r="E181" s="74"/>
      <c r="F181" s="4"/>
      <c r="G181" s="4"/>
      <c r="H181" s="4">
        <v>3.75</v>
      </c>
      <c r="I181" s="4">
        <v>3.75</v>
      </c>
      <c r="J181" s="4">
        <v>3.75</v>
      </c>
      <c r="K181" s="4">
        <v>3.75</v>
      </c>
      <c r="L181" s="4">
        <v>3.95</v>
      </c>
      <c r="M181" s="4">
        <v>3.95</v>
      </c>
      <c r="N181" s="4">
        <v>3.95</v>
      </c>
      <c r="O181" s="15">
        <f t="shared" si="66"/>
        <v>3.95</v>
      </c>
      <c r="P181" s="4">
        <v>4</v>
      </c>
      <c r="Q181" s="338"/>
      <c r="R181" s="297" t="str">
        <f t="shared" si="54"/>
        <v>Yes</v>
      </c>
      <c r="S181" s="15" t="str">
        <f t="shared" si="55"/>
        <v>Yes</v>
      </c>
      <c r="T181" s="4" t="str">
        <f t="shared" si="52"/>
        <v>No</v>
      </c>
      <c r="U181" s="4" t="str">
        <f t="shared" si="53"/>
        <v>N/A</v>
      </c>
      <c r="V181" s="221" t="str">
        <f t="shared" si="56"/>
        <v>No</v>
      </c>
      <c r="W181" s="223" t="str">
        <f t="shared" si="57"/>
        <v>N/A</v>
      </c>
      <c r="X181" s="221" t="str">
        <f t="shared" si="58"/>
        <v>No</v>
      </c>
      <c r="Y181" s="223" t="str">
        <f t="shared" si="59"/>
        <v>N/A</v>
      </c>
      <c r="Z181" s="222" t="str">
        <f t="shared" si="60"/>
        <v>No</v>
      </c>
      <c r="AA181" s="68" t="str">
        <f t="shared" si="61"/>
        <v>N/A</v>
      </c>
      <c r="AB181" s="65" t="str">
        <f t="shared" si="62"/>
        <v>No</v>
      </c>
      <c r="AC181" s="68" t="str">
        <f t="shared" si="63"/>
        <v>N/A</v>
      </c>
      <c r="AD181" s="65" t="str">
        <f t="shared" si="64"/>
        <v>No</v>
      </c>
      <c r="AE181" s="68" t="str">
        <f t="shared" si="65"/>
        <v>N/A</v>
      </c>
      <c r="AF181" s="66"/>
    </row>
    <row r="182" spans="1:32" ht="14.5" hidden="1" customHeight="1">
      <c r="A182" s="66" t="s">
        <v>9</v>
      </c>
      <c r="B182" s="66" t="s">
        <v>28</v>
      </c>
      <c r="C182" s="66" t="str" cm="1">
        <f t="array" ref="C182">_xlfn.IFNA(_xlfn.IFS(B182="Starter","Starters &amp; Sides",B182="Sides","Starters &amp; Sides"),B182)</f>
        <v>Drinks</v>
      </c>
      <c r="D182" s="84" t="s">
        <v>759</v>
      </c>
      <c r="E182" s="74"/>
      <c r="F182" s="4"/>
      <c r="G182" s="4"/>
      <c r="H182" s="4"/>
      <c r="I182" s="4">
        <v>4.6500000000000004</v>
      </c>
      <c r="J182" s="4">
        <v>4.6500000000000004</v>
      </c>
      <c r="K182" s="4">
        <v>4.6500000000000004</v>
      </c>
      <c r="L182" s="4">
        <v>5.5</v>
      </c>
      <c r="M182" s="4">
        <v>5.65</v>
      </c>
      <c r="N182" s="4">
        <v>5.75</v>
      </c>
      <c r="O182" s="15">
        <f t="shared" si="66"/>
        <v>5.75</v>
      </c>
      <c r="P182" s="4">
        <v>5.75</v>
      </c>
      <c r="Q182" s="338"/>
      <c r="R182" s="297" t="str">
        <f t="shared" si="54"/>
        <v>Yes</v>
      </c>
      <c r="S182" s="15" t="str">
        <f t="shared" si="55"/>
        <v>Yes</v>
      </c>
      <c r="T182" s="4" t="str">
        <f t="shared" si="52"/>
        <v>No</v>
      </c>
      <c r="U182" s="4" t="str">
        <f t="shared" si="53"/>
        <v>N/A</v>
      </c>
      <c r="V182" s="221" t="str">
        <f t="shared" si="56"/>
        <v>No</v>
      </c>
      <c r="W182" s="223" t="str">
        <f t="shared" si="57"/>
        <v>N/A</v>
      </c>
      <c r="X182" s="221" t="str">
        <f t="shared" si="58"/>
        <v>No</v>
      </c>
      <c r="Y182" s="223" t="str">
        <f t="shared" si="59"/>
        <v>N/A</v>
      </c>
      <c r="Z182" s="222" t="str">
        <f t="shared" si="60"/>
        <v>No</v>
      </c>
      <c r="AA182" s="68" t="str">
        <f t="shared" si="61"/>
        <v>N/A</v>
      </c>
      <c r="AB182" s="65" t="str">
        <f t="shared" si="62"/>
        <v>No</v>
      </c>
      <c r="AC182" s="68" t="str">
        <f t="shared" si="63"/>
        <v>N/A</v>
      </c>
      <c r="AD182" s="65" t="str">
        <f t="shared" si="64"/>
        <v>No</v>
      </c>
      <c r="AE182" s="68" t="str">
        <f t="shared" si="65"/>
        <v>N/A</v>
      </c>
      <c r="AF182" s="66"/>
    </row>
    <row r="183" spans="1:32" ht="14.5" hidden="1" customHeight="1">
      <c r="A183" s="66" t="s">
        <v>9</v>
      </c>
      <c r="B183" s="66" t="s">
        <v>28</v>
      </c>
      <c r="C183" s="66" t="str" cm="1">
        <f t="array" ref="C183">_xlfn.IFNA(_xlfn.IFS(B183="Starter","Starters &amp; Sides",B183="Sides","Starters &amp; Sides"),B183)</f>
        <v>Drinks</v>
      </c>
      <c r="D183" s="84" t="s">
        <v>760</v>
      </c>
      <c r="E183" s="74"/>
      <c r="F183" s="4"/>
      <c r="G183" s="4"/>
      <c r="H183" s="4">
        <v>4.6500000000000004</v>
      </c>
      <c r="I183" s="4">
        <v>4.6500000000000004</v>
      </c>
      <c r="J183" s="4">
        <v>4.6500000000000004</v>
      </c>
      <c r="K183" s="4">
        <v>4.6500000000000004</v>
      </c>
      <c r="L183" s="4">
        <v>5.5</v>
      </c>
      <c r="M183" s="4">
        <v>5.65</v>
      </c>
      <c r="N183" s="4">
        <v>5.75</v>
      </c>
      <c r="O183" s="15">
        <f t="shared" si="66"/>
        <v>5.75</v>
      </c>
      <c r="P183" s="4">
        <v>5.75</v>
      </c>
      <c r="Q183" s="338"/>
      <c r="R183" s="297" t="str">
        <f t="shared" si="54"/>
        <v>Yes</v>
      </c>
      <c r="S183" s="15" t="str">
        <f t="shared" si="55"/>
        <v>Yes</v>
      </c>
      <c r="T183" s="4" t="str">
        <f t="shared" si="52"/>
        <v>No</v>
      </c>
      <c r="U183" s="4" t="str">
        <f t="shared" si="53"/>
        <v>N/A</v>
      </c>
      <c r="V183" s="221" t="str">
        <f t="shared" si="56"/>
        <v>No</v>
      </c>
      <c r="W183" s="223" t="str">
        <f t="shared" si="57"/>
        <v>N/A</v>
      </c>
      <c r="X183" s="221" t="str">
        <f t="shared" si="58"/>
        <v>No</v>
      </c>
      <c r="Y183" s="223" t="str">
        <f t="shared" si="59"/>
        <v>N/A</v>
      </c>
      <c r="Z183" s="222" t="str">
        <f t="shared" si="60"/>
        <v>No</v>
      </c>
      <c r="AA183" s="68" t="str">
        <f t="shared" si="61"/>
        <v>N/A</v>
      </c>
      <c r="AB183" s="65" t="str">
        <f t="shared" si="62"/>
        <v>No</v>
      </c>
      <c r="AC183" s="68" t="str">
        <f t="shared" si="63"/>
        <v>N/A</v>
      </c>
      <c r="AD183" s="65" t="str">
        <f t="shared" si="64"/>
        <v>No</v>
      </c>
      <c r="AE183" s="68" t="str">
        <f t="shared" si="65"/>
        <v>N/A</v>
      </c>
      <c r="AF183" s="66"/>
    </row>
    <row r="184" spans="1:32" ht="14.5" hidden="1" customHeight="1">
      <c r="A184" s="66" t="s">
        <v>9</v>
      </c>
      <c r="B184" s="66" t="s">
        <v>28</v>
      </c>
      <c r="C184" s="66" t="str" cm="1">
        <f t="array" ref="C184">_xlfn.IFNA(_xlfn.IFS(B184="Starter","Starters &amp; Sides",B184="Sides","Starters &amp; Sides"),B184)</f>
        <v>Drinks</v>
      </c>
      <c r="D184" s="84" t="s">
        <v>761</v>
      </c>
      <c r="E184" s="74"/>
      <c r="F184" s="4"/>
      <c r="G184" s="4"/>
      <c r="H184" s="4">
        <v>4.6500000000000004</v>
      </c>
      <c r="I184" s="4">
        <v>4.6500000000000004</v>
      </c>
      <c r="J184" s="4">
        <v>4.6500000000000004</v>
      </c>
      <c r="K184" s="4">
        <v>4.6500000000000004</v>
      </c>
      <c r="L184" s="4">
        <v>5.5</v>
      </c>
      <c r="M184" s="4">
        <v>5.65</v>
      </c>
      <c r="N184" s="4">
        <v>5.75</v>
      </c>
      <c r="O184" s="15">
        <f t="shared" si="66"/>
        <v>5.75</v>
      </c>
      <c r="P184" s="4"/>
      <c r="Q184" s="338"/>
      <c r="R184" s="297" t="str">
        <f t="shared" si="54"/>
        <v>No</v>
      </c>
      <c r="S184" s="15" t="str">
        <f t="shared" si="55"/>
        <v>No</v>
      </c>
      <c r="T184" s="4" t="str">
        <f t="shared" si="52"/>
        <v>No</v>
      </c>
      <c r="U184" s="4" t="str">
        <f t="shared" si="53"/>
        <v>N/A</v>
      </c>
      <c r="V184" s="221" t="str">
        <f t="shared" si="56"/>
        <v>No</v>
      </c>
      <c r="W184" s="223" t="str">
        <f t="shared" si="57"/>
        <v>N/A</v>
      </c>
      <c r="X184" s="221" t="str">
        <f t="shared" si="58"/>
        <v>No</v>
      </c>
      <c r="Y184" s="223" t="str">
        <f t="shared" si="59"/>
        <v>N/A</v>
      </c>
      <c r="Z184" s="222" t="str">
        <f t="shared" si="60"/>
        <v>No</v>
      </c>
      <c r="AA184" s="68" t="str">
        <f t="shared" si="61"/>
        <v>N/A</v>
      </c>
      <c r="AB184" s="65" t="str">
        <f t="shared" si="62"/>
        <v>No</v>
      </c>
      <c r="AC184" s="68" t="str">
        <f t="shared" si="63"/>
        <v>N/A</v>
      </c>
      <c r="AD184" s="65" t="str">
        <f t="shared" si="64"/>
        <v>No</v>
      </c>
      <c r="AE184" s="68" t="str">
        <f t="shared" si="65"/>
        <v>N/A</v>
      </c>
      <c r="AF184" s="66"/>
    </row>
    <row r="185" spans="1:32" ht="14.5" hidden="1" customHeight="1">
      <c r="A185" s="66" t="s">
        <v>9</v>
      </c>
      <c r="B185" s="66" t="s">
        <v>28</v>
      </c>
      <c r="C185" s="66" t="str" cm="1">
        <f t="array" ref="C185">_xlfn.IFNA(_xlfn.IFS(B185="Starter","Starters &amp; Sides",B185="Sides","Starters &amp; Sides"),B185)</f>
        <v>Drinks</v>
      </c>
      <c r="D185" s="84" t="s">
        <v>762</v>
      </c>
      <c r="E185" s="74"/>
      <c r="F185" s="4"/>
      <c r="G185" s="4"/>
      <c r="H185" s="4"/>
      <c r="I185" s="4">
        <v>4.6500000000000004</v>
      </c>
      <c r="J185" s="4">
        <v>4.6500000000000004</v>
      </c>
      <c r="K185" s="4">
        <v>4.6500000000000004</v>
      </c>
      <c r="L185" s="4">
        <v>5.5</v>
      </c>
      <c r="M185" s="4">
        <v>5.65</v>
      </c>
      <c r="N185" s="4">
        <v>5.75</v>
      </c>
      <c r="O185" s="15">
        <f t="shared" si="66"/>
        <v>5.75</v>
      </c>
      <c r="P185" s="4"/>
      <c r="Q185" s="338"/>
      <c r="R185" s="297" t="str">
        <f t="shared" si="54"/>
        <v>No</v>
      </c>
      <c r="S185" s="15" t="str">
        <f t="shared" si="55"/>
        <v>No</v>
      </c>
      <c r="T185" s="4" t="str">
        <f t="shared" si="52"/>
        <v>No</v>
      </c>
      <c r="U185" s="4" t="str">
        <f t="shared" si="53"/>
        <v>N/A</v>
      </c>
      <c r="V185" s="221" t="str">
        <f t="shared" si="56"/>
        <v>No</v>
      </c>
      <c r="W185" s="223" t="str">
        <f t="shared" si="57"/>
        <v>N/A</v>
      </c>
      <c r="X185" s="221" t="str">
        <f t="shared" si="58"/>
        <v>No</v>
      </c>
      <c r="Y185" s="223" t="str">
        <f t="shared" si="59"/>
        <v>N/A</v>
      </c>
      <c r="Z185" s="222" t="str">
        <f t="shared" si="60"/>
        <v>No</v>
      </c>
      <c r="AA185" s="68" t="str">
        <f t="shared" si="61"/>
        <v>N/A</v>
      </c>
      <c r="AB185" s="65" t="str">
        <f t="shared" si="62"/>
        <v>No</v>
      </c>
      <c r="AC185" s="68" t="str">
        <f t="shared" si="63"/>
        <v>N/A</v>
      </c>
      <c r="AD185" s="65" t="str">
        <f t="shared" si="64"/>
        <v>No</v>
      </c>
      <c r="AE185" s="68" t="str">
        <f t="shared" si="65"/>
        <v>N/A</v>
      </c>
      <c r="AF185" s="66"/>
    </row>
    <row r="186" spans="1:32" ht="14.5" hidden="1" customHeight="1">
      <c r="A186" s="66" t="s">
        <v>9</v>
      </c>
      <c r="B186" s="66" t="s">
        <v>28</v>
      </c>
      <c r="C186" s="66" t="str" cm="1">
        <f t="array" ref="C186">_xlfn.IFNA(_xlfn.IFS(B186="Starter","Starters &amp; Sides",B186="Sides","Starters &amp; Sides"),B186)</f>
        <v>Drinks</v>
      </c>
      <c r="D186" s="84" t="s">
        <v>763</v>
      </c>
      <c r="E186" s="74"/>
      <c r="F186" s="4"/>
      <c r="G186" s="4"/>
      <c r="H186" s="4"/>
      <c r="I186" s="4">
        <v>3.75</v>
      </c>
      <c r="J186" s="4">
        <v>3.75</v>
      </c>
      <c r="K186" s="4">
        <v>3.75</v>
      </c>
      <c r="L186" s="4">
        <v>4.25</v>
      </c>
      <c r="M186" s="4"/>
      <c r="N186" s="4"/>
      <c r="O186" s="15"/>
      <c r="P186" s="4"/>
      <c r="Q186" s="338"/>
      <c r="R186" s="297" t="str">
        <f t="shared" si="54"/>
        <v>No</v>
      </c>
      <c r="S186" s="15" t="str">
        <f t="shared" si="55"/>
        <v>No</v>
      </c>
      <c r="T186" s="4" t="str">
        <f t="shared" si="52"/>
        <v>No</v>
      </c>
      <c r="U186" s="4" t="str">
        <f t="shared" si="53"/>
        <v>N/A</v>
      </c>
      <c r="V186" s="221" t="str">
        <f t="shared" si="56"/>
        <v>No</v>
      </c>
      <c r="W186" s="223" t="str">
        <f t="shared" si="57"/>
        <v>N/A</v>
      </c>
      <c r="X186" s="221" t="str">
        <f t="shared" si="58"/>
        <v>No</v>
      </c>
      <c r="Y186" s="223" t="str">
        <f t="shared" si="59"/>
        <v>N/A</v>
      </c>
      <c r="Z186" s="222" t="str">
        <f t="shared" si="60"/>
        <v>No</v>
      </c>
      <c r="AA186" s="68" t="str">
        <f t="shared" si="61"/>
        <v>N/A</v>
      </c>
      <c r="AB186" s="65" t="str">
        <f t="shared" si="62"/>
        <v>No</v>
      </c>
      <c r="AC186" s="68" t="str">
        <f t="shared" si="63"/>
        <v>N/A</v>
      </c>
      <c r="AD186" s="65" t="str">
        <f t="shared" si="64"/>
        <v>No</v>
      </c>
      <c r="AE186" s="68" t="str">
        <f t="shared" si="65"/>
        <v>N/A</v>
      </c>
      <c r="AF186" s="66"/>
    </row>
    <row r="187" spans="1:32" ht="14.5" hidden="1" customHeight="1">
      <c r="A187" s="66" t="s">
        <v>9</v>
      </c>
      <c r="B187" s="66" t="s">
        <v>28</v>
      </c>
      <c r="C187" s="66" t="str" cm="1">
        <f t="array" ref="C187">_xlfn.IFNA(_xlfn.IFS(B187="Starter","Starters &amp; Sides",B187="Sides","Starters &amp; Sides"),B187)</f>
        <v>Drinks</v>
      </c>
      <c r="D187" s="219" t="s">
        <v>764</v>
      </c>
      <c r="E187" s="74"/>
      <c r="F187" s="4"/>
      <c r="G187" s="4"/>
      <c r="H187" s="4"/>
      <c r="I187" s="4"/>
      <c r="J187" s="4"/>
      <c r="K187" s="4"/>
      <c r="L187" s="4"/>
      <c r="M187" s="4">
        <v>4.6500000000000004</v>
      </c>
      <c r="N187" s="4"/>
      <c r="O187" s="15"/>
      <c r="P187" s="4"/>
      <c r="Q187" s="338"/>
      <c r="R187" s="297" t="str">
        <f t="shared" si="54"/>
        <v>No</v>
      </c>
      <c r="S187" s="15" t="str">
        <f t="shared" si="55"/>
        <v>No</v>
      </c>
      <c r="T187" s="4" t="str">
        <f t="shared" si="52"/>
        <v>No</v>
      </c>
      <c r="U187" s="4" t="str">
        <f t="shared" si="53"/>
        <v>N/A</v>
      </c>
      <c r="V187" s="221" t="str">
        <f t="shared" si="56"/>
        <v>No</v>
      </c>
      <c r="W187" s="223" t="str">
        <f t="shared" si="57"/>
        <v>N/A</v>
      </c>
      <c r="X187" s="221" t="str">
        <f t="shared" si="58"/>
        <v>No</v>
      </c>
      <c r="Y187" s="223" t="str">
        <f t="shared" si="59"/>
        <v>N/A</v>
      </c>
      <c r="Z187" s="222" t="str">
        <f t="shared" si="60"/>
        <v>No</v>
      </c>
      <c r="AA187" s="68" t="str">
        <f t="shared" si="61"/>
        <v>N/A</v>
      </c>
      <c r="AB187" s="65" t="str">
        <f t="shared" si="62"/>
        <v>No</v>
      </c>
      <c r="AC187" s="68" t="str">
        <f t="shared" si="63"/>
        <v>N/A</v>
      </c>
      <c r="AD187" s="65" t="str">
        <f t="shared" si="64"/>
        <v>No</v>
      </c>
      <c r="AE187" s="68" t="str">
        <f t="shared" si="65"/>
        <v>N/A</v>
      </c>
      <c r="AF187" s="66"/>
    </row>
    <row r="188" spans="1:32" ht="14.5" hidden="1" customHeight="1">
      <c r="A188" s="66" t="s">
        <v>9</v>
      </c>
      <c r="B188" s="66" t="s">
        <v>28</v>
      </c>
      <c r="C188" s="66" t="str" cm="1">
        <f t="array" ref="C188">_xlfn.IFNA(_xlfn.IFS(B188="Starter","Starters &amp; Sides",B188="Sides","Starters &amp; Sides"),B188)</f>
        <v>Drinks</v>
      </c>
      <c r="D188" s="219" t="s">
        <v>765</v>
      </c>
      <c r="E188" s="74"/>
      <c r="F188" s="4"/>
      <c r="G188" s="4"/>
      <c r="H188" s="4"/>
      <c r="I188" s="4"/>
      <c r="J188" s="4"/>
      <c r="K188" s="4"/>
      <c r="L188" s="4"/>
      <c r="M188" s="4">
        <v>4.6500000000000004</v>
      </c>
      <c r="N188" s="4"/>
      <c r="O188" s="15"/>
      <c r="P188" s="4"/>
      <c r="Q188" s="338"/>
      <c r="R188" s="301" t="str">
        <f t="shared" si="54"/>
        <v>No</v>
      </c>
      <c r="S188" s="21" t="str">
        <f t="shared" si="55"/>
        <v>No</v>
      </c>
      <c r="T188" s="4" t="str">
        <f t="shared" si="52"/>
        <v>No</v>
      </c>
      <c r="U188" s="4" t="str">
        <f t="shared" si="53"/>
        <v>N/A</v>
      </c>
      <c r="V188" s="221" t="str">
        <f t="shared" si="56"/>
        <v>No</v>
      </c>
      <c r="W188" s="223" t="str">
        <f t="shared" si="57"/>
        <v>N/A</v>
      </c>
      <c r="X188" s="221" t="str">
        <f t="shared" si="58"/>
        <v>No</v>
      </c>
      <c r="Y188" s="223" t="str">
        <f t="shared" si="59"/>
        <v>N/A</v>
      </c>
      <c r="Z188" s="222" t="str">
        <f t="shared" si="60"/>
        <v>No</v>
      </c>
      <c r="AA188" s="68" t="str">
        <f t="shared" si="61"/>
        <v>N/A</v>
      </c>
      <c r="AB188" s="65" t="str">
        <f t="shared" si="62"/>
        <v>No</v>
      </c>
      <c r="AC188" s="68" t="str">
        <f t="shared" si="63"/>
        <v>N/A</v>
      </c>
      <c r="AD188" s="65" t="str">
        <f t="shared" si="64"/>
        <v>No</v>
      </c>
      <c r="AE188" s="68" t="str">
        <f t="shared" si="65"/>
        <v>N/A</v>
      </c>
      <c r="AF188" s="291"/>
    </row>
    <row r="189" spans="1:32" ht="14.5" hidden="1" customHeight="1">
      <c r="A189" s="66" t="s">
        <v>9</v>
      </c>
      <c r="B189" s="66" t="s">
        <v>28</v>
      </c>
      <c r="C189" s="66" t="str" cm="1">
        <f t="array" ref="C189">_xlfn.IFNA(_xlfn.IFS(B189="Starter","Starters &amp; Sides",B189="Sides","Starters &amp; Sides"),B189)</f>
        <v>Drinks</v>
      </c>
      <c r="D189" s="84" t="s">
        <v>766</v>
      </c>
      <c r="E189" s="74"/>
      <c r="F189" s="4"/>
      <c r="G189" s="4"/>
      <c r="H189" s="4"/>
      <c r="I189" s="4"/>
      <c r="J189" s="4"/>
      <c r="K189" s="4"/>
      <c r="L189" s="4"/>
      <c r="M189" s="4">
        <v>4.6500000000000004</v>
      </c>
      <c r="N189" s="4">
        <v>4.75</v>
      </c>
      <c r="O189" s="15">
        <f t="shared" si="66"/>
        <v>4.75</v>
      </c>
      <c r="P189" s="4">
        <v>4.75</v>
      </c>
      <c r="Q189" s="338"/>
      <c r="R189" s="74" t="str">
        <f t="shared" si="54"/>
        <v>Yes</v>
      </c>
      <c r="S189" s="4" t="str">
        <f t="shared" si="55"/>
        <v>Yes</v>
      </c>
      <c r="T189" s="4" t="str">
        <f t="shared" si="52"/>
        <v>No</v>
      </c>
      <c r="U189" s="4" t="str">
        <f t="shared" si="53"/>
        <v>N/A</v>
      </c>
      <c r="V189" s="221" t="str">
        <f t="shared" si="56"/>
        <v>No</v>
      </c>
      <c r="W189" s="223" t="str">
        <f t="shared" si="57"/>
        <v>N/A</v>
      </c>
      <c r="X189" s="221" t="str">
        <f t="shared" si="58"/>
        <v>No</v>
      </c>
      <c r="Y189" s="223" t="str">
        <f t="shared" si="59"/>
        <v>N/A</v>
      </c>
      <c r="Z189" s="222" t="str">
        <f t="shared" si="60"/>
        <v>No</v>
      </c>
      <c r="AA189" s="68" t="str">
        <f t="shared" si="61"/>
        <v>N/A</v>
      </c>
      <c r="AB189" s="65" t="str">
        <f t="shared" si="62"/>
        <v>No</v>
      </c>
      <c r="AC189" s="68" t="str">
        <f t="shared" si="63"/>
        <v>N/A</v>
      </c>
      <c r="AD189" s="65" t="str">
        <f t="shared" si="64"/>
        <v>No</v>
      </c>
      <c r="AE189" s="68" t="str">
        <f t="shared" si="65"/>
        <v>N/A</v>
      </c>
      <c r="AF189" s="8"/>
    </row>
    <row r="190" spans="1:32" ht="14.5" hidden="1" customHeight="1">
      <c r="A190" s="66" t="s">
        <v>9</v>
      </c>
      <c r="B190" s="66" t="s">
        <v>28</v>
      </c>
      <c r="C190" s="66" t="str" cm="1">
        <f t="array" ref="C190">_xlfn.IFNA(_xlfn.IFS(B190="Starter","Starters &amp; Sides",B190="Sides","Starters &amp; Sides"),B190)</f>
        <v>Drinks</v>
      </c>
      <c r="D190" s="84" t="s">
        <v>767</v>
      </c>
      <c r="E190" s="74"/>
      <c r="F190" s="4"/>
      <c r="G190" s="4"/>
      <c r="H190" s="4"/>
      <c r="I190" s="4">
        <v>3.95</v>
      </c>
      <c r="J190" s="4">
        <v>3.95</v>
      </c>
      <c r="K190" s="4">
        <v>3.95</v>
      </c>
      <c r="L190" s="4">
        <v>4.3499999999999996</v>
      </c>
      <c r="M190" s="4">
        <v>4.5</v>
      </c>
      <c r="N190" s="4">
        <v>4.75</v>
      </c>
      <c r="O190" s="15">
        <f t="shared" si="66"/>
        <v>4.75</v>
      </c>
      <c r="P190" s="4"/>
      <c r="Q190" s="338"/>
      <c r="R190" s="74" t="str">
        <f t="shared" si="54"/>
        <v>No</v>
      </c>
      <c r="S190" s="4" t="str">
        <f t="shared" si="55"/>
        <v>No</v>
      </c>
      <c r="T190" s="4" t="str">
        <f t="shared" si="52"/>
        <v>No</v>
      </c>
      <c r="U190" s="4" t="str">
        <f t="shared" si="53"/>
        <v>N/A</v>
      </c>
      <c r="V190" s="221" t="str">
        <f t="shared" si="56"/>
        <v>No</v>
      </c>
      <c r="W190" s="223" t="str">
        <f t="shared" si="57"/>
        <v>N/A</v>
      </c>
      <c r="X190" s="221" t="str">
        <f t="shared" si="58"/>
        <v>No</v>
      </c>
      <c r="Y190" s="223" t="str">
        <f t="shared" si="59"/>
        <v>N/A</v>
      </c>
      <c r="Z190" s="222" t="str">
        <f t="shared" si="60"/>
        <v>No</v>
      </c>
      <c r="AA190" s="68" t="str">
        <f t="shared" si="61"/>
        <v>N/A</v>
      </c>
      <c r="AB190" s="65" t="str">
        <f t="shared" si="62"/>
        <v>No</v>
      </c>
      <c r="AC190" s="68" t="str">
        <f t="shared" si="63"/>
        <v>N/A</v>
      </c>
      <c r="AD190" s="65" t="str">
        <f t="shared" si="64"/>
        <v>No</v>
      </c>
      <c r="AE190" s="68" t="str">
        <f t="shared" si="65"/>
        <v>N/A</v>
      </c>
      <c r="AF190" s="8"/>
    </row>
    <row r="191" spans="1:32" ht="14.5" hidden="1" customHeight="1">
      <c r="A191" s="66" t="s">
        <v>9</v>
      </c>
      <c r="B191" s="66" t="s">
        <v>28</v>
      </c>
      <c r="C191" s="66" t="str" cm="1">
        <f t="array" ref="C191">_xlfn.IFNA(_xlfn.IFS(B191="Starter","Starters &amp; Sides",B191="Sides","Starters &amp; Sides"),B191)</f>
        <v>Drinks</v>
      </c>
      <c r="D191" s="84" t="s">
        <v>768</v>
      </c>
      <c r="E191" s="74"/>
      <c r="F191" s="4"/>
      <c r="G191" s="4"/>
      <c r="H191" s="4"/>
      <c r="I191" s="4">
        <v>4.25</v>
      </c>
      <c r="J191" s="4">
        <v>4.25</v>
      </c>
      <c r="K191" s="4">
        <v>4.25</v>
      </c>
      <c r="L191" s="4">
        <v>4.25</v>
      </c>
      <c r="M191" s="4">
        <v>4.4000000000000004</v>
      </c>
      <c r="N191" s="4">
        <v>4.5</v>
      </c>
      <c r="O191" s="15">
        <f t="shared" si="66"/>
        <v>4.5</v>
      </c>
      <c r="P191" s="4">
        <v>4.5</v>
      </c>
      <c r="Q191" s="338"/>
      <c r="R191" s="74" t="str">
        <f t="shared" si="54"/>
        <v>Yes</v>
      </c>
      <c r="S191" s="4" t="str">
        <f t="shared" si="55"/>
        <v>Yes</v>
      </c>
      <c r="T191" s="4" t="str">
        <f t="shared" si="52"/>
        <v>No</v>
      </c>
      <c r="U191" s="4" t="str">
        <f t="shared" si="53"/>
        <v>N/A</v>
      </c>
      <c r="V191" s="221" t="str">
        <f t="shared" si="56"/>
        <v>No</v>
      </c>
      <c r="W191" s="223" t="str">
        <f t="shared" si="57"/>
        <v>N/A</v>
      </c>
      <c r="X191" s="221" t="str">
        <f t="shared" si="58"/>
        <v>No</v>
      </c>
      <c r="Y191" s="223" t="str">
        <f t="shared" si="59"/>
        <v>N/A</v>
      </c>
      <c r="Z191" s="222" t="str">
        <f t="shared" si="60"/>
        <v>No</v>
      </c>
      <c r="AA191" s="68" t="str">
        <f t="shared" si="61"/>
        <v>N/A</v>
      </c>
      <c r="AB191" s="65" t="str">
        <f t="shared" si="62"/>
        <v>No</v>
      </c>
      <c r="AC191" s="68" t="str">
        <f t="shared" si="63"/>
        <v>N/A</v>
      </c>
      <c r="AD191" s="65" t="str">
        <f t="shared" si="64"/>
        <v>No</v>
      </c>
      <c r="AE191" s="68" t="str">
        <f t="shared" si="65"/>
        <v>N/A</v>
      </c>
      <c r="AF191" s="8"/>
    </row>
    <row r="192" spans="1:32" ht="14.5" hidden="1" customHeight="1">
      <c r="A192" s="66" t="s">
        <v>9</v>
      </c>
      <c r="B192" s="66" t="s">
        <v>28</v>
      </c>
      <c r="C192" s="66" t="str" cm="1">
        <f t="array" ref="C192">_xlfn.IFNA(_xlfn.IFS(B192="Starter","Starters &amp; Sides",B192="Sides","Starters &amp; Sides"),B192)</f>
        <v>Drinks</v>
      </c>
      <c r="D192" s="84" t="s">
        <v>769</v>
      </c>
      <c r="E192" s="74"/>
      <c r="F192" s="4"/>
      <c r="G192" s="4"/>
      <c r="H192" s="4"/>
      <c r="I192" s="4"/>
      <c r="J192" s="4">
        <v>3.25</v>
      </c>
      <c r="K192" s="4">
        <v>3.25</v>
      </c>
      <c r="L192" s="4">
        <v>3.5</v>
      </c>
      <c r="M192" s="4">
        <v>3.6</v>
      </c>
      <c r="N192" s="4">
        <v>3.65</v>
      </c>
      <c r="O192" s="15">
        <f t="shared" si="66"/>
        <v>3.65</v>
      </c>
      <c r="P192" s="4">
        <v>3.65</v>
      </c>
      <c r="Q192" s="338"/>
      <c r="R192" s="74" t="str">
        <f t="shared" si="54"/>
        <v>Yes</v>
      </c>
      <c r="S192" s="4" t="str">
        <f t="shared" si="55"/>
        <v>Yes</v>
      </c>
      <c r="T192" s="4" t="str">
        <f t="shared" si="52"/>
        <v>No</v>
      </c>
      <c r="U192" s="4" t="str">
        <f t="shared" si="53"/>
        <v>N/A</v>
      </c>
      <c r="V192" s="221" t="str">
        <f t="shared" si="56"/>
        <v>No</v>
      </c>
      <c r="W192" s="223" t="str">
        <f t="shared" si="57"/>
        <v>N/A</v>
      </c>
      <c r="X192" s="221" t="str">
        <f t="shared" si="58"/>
        <v>No</v>
      </c>
      <c r="Y192" s="223" t="str">
        <f t="shared" si="59"/>
        <v>N/A</v>
      </c>
      <c r="Z192" s="222" t="str">
        <f t="shared" si="60"/>
        <v>No</v>
      </c>
      <c r="AA192" s="68" t="str">
        <f t="shared" si="61"/>
        <v>N/A</v>
      </c>
      <c r="AB192" s="65" t="str">
        <f t="shared" si="62"/>
        <v>No</v>
      </c>
      <c r="AC192" s="68" t="str">
        <f t="shared" si="63"/>
        <v>N/A</v>
      </c>
      <c r="AD192" s="65" t="str">
        <f t="shared" si="64"/>
        <v>No</v>
      </c>
      <c r="AE192" s="68" t="str">
        <f t="shared" si="65"/>
        <v>N/A</v>
      </c>
      <c r="AF192" s="8"/>
    </row>
    <row r="193" spans="1:32" ht="14.5" hidden="1" customHeight="1">
      <c r="A193" s="66" t="s">
        <v>9</v>
      </c>
      <c r="B193" s="66" t="s">
        <v>28</v>
      </c>
      <c r="C193" s="66" t="str" cm="1">
        <f t="array" ref="C193">_xlfn.IFNA(_xlfn.IFS(B193="Starter","Starters &amp; Sides",B193="Sides","Starters &amp; Sides"),B193)</f>
        <v>Drinks</v>
      </c>
      <c r="D193" s="84" t="s">
        <v>770</v>
      </c>
      <c r="E193" s="74"/>
      <c r="F193" s="4"/>
      <c r="G193" s="4"/>
      <c r="H193" s="4"/>
      <c r="I193" s="4">
        <v>3.95</v>
      </c>
      <c r="J193" s="4">
        <v>3.95</v>
      </c>
      <c r="K193" s="4">
        <v>3.95</v>
      </c>
      <c r="L193" s="4">
        <v>4.3499999999999996</v>
      </c>
      <c r="M193" s="4">
        <v>4.6500000000000004</v>
      </c>
      <c r="N193" s="4">
        <v>4.75</v>
      </c>
      <c r="O193" s="15">
        <f t="shared" si="66"/>
        <v>4.75</v>
      </c>
      <c r="P193" s="4">
        <v>4.75</v>
      </c>
      <c r="Q193" s="338"/>
      <c r="R193" s="74" t="str">
        <f t="shared" si="54"/>
        <v>Yes</v>
      </c>
      <c r="S193" s="4" t="str">
        <f t="shared" si="55"/>
        <v>Yes</v>
      </c>
      <c r="T193" s="4" t="str">
        <f t="shared" si="52"/>
        <v>No</v>
      </c>
      <c r="U193" s="4" t="str">
        <f t="shared" si="53"/>
        <v>N/A</v>
      </c>
      <c r="V193" s="221" t="str">
        <f t="shared" si="56"/>
        <v>No</v>
      </c>
      <c r="W193" s="223" t="str">
        <f t="shared" si="57"/>
        <v>N/A</v>
      </c>
      <c r="X193" s="221" t="str">
        <f t="shared" si="58"/>
        <v>No</v>
      </c>
      <c r="Y193" s="223" t="str">
        <f t="shared" si="59"/>
        <v>N/A</v>
      </c>
      <c r="Z193" s="222" t="str">
        <f t="shared" si="60"/>
        <v>No</v>
      </c>
      <c r="AA193" s="68" t="str">
        <f t="shared" si="61"/>
        <v>N/A</v>
      </c>
      <c r="AB193" s="65" t="str">
        <f t="shared" si="62"/>
        <v>No</v>
      </c>
      <c r="AC193" s="68" t="str">
        <f t="shared" si="63"/>
        <v>N/A</v>
      </c>
      <c r="AD193" s="65" t="str">
        <f t="shared" si="64"/>
        <v>No</v>
      </c>
      <c r="AE193" s="68" t="str">
        <f t="shared" si="65"/>
        <v>N/A</v>
      </c>
      <c r="AF193" s="8"/>
    </row>
    <row r="194" spans="1:32" ht="14.5" hidden="1" customHeight="1">
      <c r="A194" s="66" t="s">
        <v>9</v>
      </c>
      <c r="B194" s="66" t="s">
        <v>28</v>
      </c>
      <c r="C194" s="66" t="str" cm="1">
        <f t="array" ref="C194">_xlfn.IFNA(_xlfn.IFS(B194="Starter","Starters &amp; Sides",B194="Sides","Starters &amp; Sides"),B194)</f>
        <v>Drinks</v>
      </c>
      <c r="D194" s="84" t="s">
        <v>771</v>
      </c>
      <c r="E194" s="74"/>
      <c r="F194" s="4"/>
      <c r="G194" s="4"/>
      <c r="H194" s="4"/>
      <c r="I194" s="4">
        <v>3.25</v>
      </c>
      <c r="J194" s="4">
        <v>3.25</v>
      </c>
      <c r="K194" s="4">
        <v>3.25</v>
      </c>
      <c r="L194" s="4">
        <v>3.75</v>
      </c>
      <c r="M194" s="4">
        <v>4.6500000000000004</v>
      </c>
      <c r="N194" s="4">
        <v>4.6500000000000004</v>
      </c>
      <c r="O194" s="15">
        <f t="shared" si="66"/>
        <v>4.6500000000000004</v>
      </c>
      <c r="P194" s="4">
        <v>4.6500000000000004</v>
      </c>
      <c r="Q194" s="338"/>
      <c r="R194" s="74" t="str">
        <f t="shared" si="54"/>
        <v>Yes</v>
      </c>
      <c r="S194" s="4" t="str">
        <f t="shared" si="55"/>
        <v>Yes</v>
      </c>
      <c r="T194" s="4" t="str">
        <f t="shared" si="52"/>
        <v>No</v>
      </c>
      <c r="U194" s="4" t="str">
        <f t="shared" si="53"/>
        <v>N/A</v>
      </c>
      <c r="V194" s="221" t="str">
        <f t="shared" si="56"/>
        <v>No</v>
      </c>
      <c r="W194" s="223" t="str">
        <f t="shared" si="57"/>
        <v>N/A</v>
      </c>
      <c r="X194" s="221" t="str">
        <f t="shared" si="58"/>
        <v>No</v>
      </c>
      <c r="Y194" s="223" t="str">
        <f t="shared" si="59"/>
        <v>N/A</v>
      </c>
      <c r="Z194" s="222" t="str">
        <f t="shared" si="60"/>
        <v>No</v>
      </c>
      <c r="AA194" s="68" t="str">
        <f t="shared" si="61"/>
        <v>N/A</v>
      </c>
      <c r="AB194" s="65" t="str">
        <f t="shared" si="62"/>
        <v>No</v>
      </c>
      <c r="AC194" s="68" t="str">
        <f t="shared" si="63"/>
        <v>N/A</v>
      </c>
      <c r="AD194" s="65" t="str">
        <f t="shared" si="64"/>
        <v>No</v>
      </c>
      <c r="AE194" s="68" t="str">
        <f t="shared" si="65"/>
        <v>N/A</v>
      </c>
      <c r="AF194" s="8"/>
    </row>
    <row r="195" spans="1:32" ht="14.5" hidden="1" customHeight="1">
      <c r="A195" s="66" t="s">
        <v>9</v>
      </c>
      <c r="B195" s="66" t="s">
        <v>28</v>
      </c>
      <c r="C195" s="66" t="str" cm="1">
        <f t="array" ref="C195">_xlfn.IFNA(_xlfn.IFS(B195="Starter","Starters &amp; Sides",B195="Sides","Starters &amp; Sides"),B195)</f>
        <v>Drinks</v>
      </c>
      <c r="D195" s="84" t="s">
        <v>772</v>
      </c>
      <c r="E195" s="74"/>
      <c r="F195" s="4"/>
      <c r="G195" s="4"/>
      <c r="H195" s="4"/>
      <c r="I195" s="4"/>
      <c r="J195" s="4"/>
      <c r="K195" s="4"/>
      <c r="L195" s="4"/>
      <c r="M195" s="4">
        <v>3.6</v>
      </c>
      <c r="N195" s="4">
        <v>3.65</v>
      </c>
      <c r="O195" s="15">
        <f t="shared" si="66"/>
        <v>3.65</v>
      </c>
      <c r="P195" s="4">
        <v>3.65</v>
      </c>
      <c r="Q195" s="338"/>
      <c r="R195" s="74" t="str">
        <f t="shared" si="54"/>
        <v>Yes</v>
      </c>
      <c r="S195" s="4" t="str">
        <f t="shared" si="55"/>
        <v>Yes</v>
      </c>
      <c r="T195" s="4" t="str">
        <f t="shared" si="52"/>
        <v>No</v>
      </c>
      <c r="U195" s="4" t="str">
        <f t="shared" si="53"/>
        <v>N/A</v>
      </c>
      <c r="V195" s="221" t="str">
        <f t="shared" si="56"/>
        <v>No</v>
      </c>
      <c r="W195" s="223" t="str">
        <f t="shared" si="57"/>
        <v>N/A</v>
      </c>
      <c r="X195" s="221" t="str">
        <f t="shared" si="58"/>
        <v>No</v>
      </c>
      <c r="Y195" s="223" t="str">
        <f t="shared" si="59"/>
        <v>N/A</v>
      </c>
      <c r="Z195" s="222" t="str">
        <f t="shared" si="60"/>
        <v>No</v>
      </c>
      <c r="AA195" s="68" t="str">
        <f t="shared" si="61"/>
        <v>N/A</v>
      </c>
      <c r="AB195" s="65" t="str">
        <f t="shared" si="62"/>
        <v>No</v>
      </c>
      <c r="AC195" s="68" t="str">
        <f t="shared" si="63"/>
        <v>N/A</v>
      </c>
      <c r="AD195" s="65" t="str">
        <f t="shared" si="64"/>
        <v>No</v>
      </c>
      <c r="AE195" s="68" t="str">
        <f t="shared" si="65"/>
        <v>N/A</v>
      </c>
      <c r="AF195" s="8"/>
    </row>
    <row r="196" spans="1:32" ht="14.5" hidden="1" customHeight="1">
      <c r="A196" s="66" t="s">
        <v>9</v>
      </c>
      <c r="B196" s="66" t="s">
        <v>28</v>
      </c>
      <c r="C196" s="66" t="str" cm="1">
        <f t="array" ref="C196">_xlfn.IFNA(_xlfn.IFS(B196="Starter","Starters &amp; Sides",B196="Sides","Starters &amp; Sides"),B196)</f>
        <v>Drinks</v>
      </c>
      <c r="D196" s="84" t="s">
        <v>773</v>
      </c>
      <c r="E196" s="74"/>
      <c r="F196" s="4"/>
      <c r="G196" s="4"/>
      <c r="H196" s="4"/>
      <c r="I196" s="4">
        <v>8.9499999999999993</v>
      </c>
      <c r="J196" s="4"/>
      <c r="K196" s="4">
        <v>8.9499999999999993</v>
      </c>
      <c r="L196" s="4"/>
      <c r="M196" s="4"/>
      <c r="N196" s="4"/>
      <c r="O196" s="15"/>
      <c r="P196" s="4"/>
      <c r="Q196" s="338"/>
      <c r="R196" s="74" t="str">
        <f t="shared" si="54"/>
        <v>No</v>
      </c>
      <c r="S196" s="4" t="str">
        <f t="shared" si="55"/>
        <v>No</v>
      </c>
      <c r="T196" s="4" t="str">
        <f t="shared" si="52"/>
        <v>No</v>
      </c>
      <c r="U196" s="4" t="str">
        <f t="shared" si="53"/>
        <v>N/A</v>
      </c>
      <c r="V196" s="221" t="str">
        <f t="shared" si="56"/>
        <v>No</v>
      </c>
      <c r="W196" s="223" t="str">
        <f t="shared" si="57"/>
        <v>N/A</v>
      </c>
      <c r="X196" s="221" t="str">
        <f t="shared" si="58"/>
        <v>No</v>
      </c>
      <c r="Y196" s="223" t="str">
        <f t="shared" si="59"/>
        <v>N/A</v>
      </c>
      <c r="Z196" s="222" t="str">
        <f t="shared" si="60"/>
        <v>No</v>
      </c>
      <c r="AA196" s="68" t="str">
        <f t="shared" si="61"/>
        <v>N/A</v>
      </c>
      <c r="AB196" s="65" t="str">
        <f t="shared" si="62"/>
        <v>No</v>
      </c>
      <c r="AC196" s="68" t="str">
        <f t="shared" si="63"/>
        <v>N/A</v>
      </c>
      <c r="AD196" s="65" t="str">
        <f t="shared" si="64"/>
        <v>No</v>
      </c>
      <c r="AE196" s="68" t="str">
        <f t="shared" si="65"/>
        <v>N/A</v>
      </c>
      <c r="AF196" s="8"/>
    </row>
    <row r="197" spans="1:32" ht="14.5" hidden="1" customHeight="1">
      <c r="A197" s="66" t="s">
        <v>9</v>
      </c>
      <c r="B197" s="66" t="s">
        <v>28</v>
      </c>
      <c r="C197" s="66" t="str" cm="1">
        <f t="array" ref="C197">_xlfn.IFNA(_xlfn.IFS(B197="Starter","Starters &amp; Sides",B197="Sides","Starters &amp; Sides"),B197)</f>
        <v>Drinks</v>
      </c>
      <c r="D197" s="84" t="s">
        <v>774</v>
      </c>
      <c r="E197" s="74"/>
      <c r="F197" s="4"/>
      <c r="G197" s="4"/>
      <c r="H197" s="4"/>
      <c r="I197" s="4"/>
      <c r="J197" s="4"/>
      <c r="K197" s="4"/>
      <c r="L197" s="4"/>
      <c r="M197" s="4">
        <v>4.6500000000000004</v>
      </c>
      <c r="N197" s="4">
        <v>4.75</v>
      </c>
      <c r="O197" s="15">
        <f t="shared" si="66"/>
        <v>4.75</v>
      </c>
      <c r="P197" s="4">
        <v>4.75</v>
      </c>
      <c r="Q197" s="338"/>
      <c r="R197" s="74" t="str">
        <f t="shared" si="54"/>
        <v>Yes</v>
      </c>
      <c r="S197" s="4" t="str">
        <f t="shared" si="55"/>
        <v>Yes</v>
      </c>
      <c r="T197" s="4" t="str">
        <f t="shared" si="52"/>
        <v>No</v>
      </c>
      <c r="U197" s="4" t="str">
        <f t="shared" si="53"/>
        <v>N/A</v>
      </c>
      <c r="V197" s="221" t="str">
        <f t="shared" si="56"/>
        <v>No</v>
      </c>
      <c r="W197" s="223" t="str">
        <f t="shared" si="57"/>
        <v>N/A</v>
      </c>
      <c r="X197" s="221" t="str">
        <f t="shared" si="58"/>
        <v>No</v>
      </c>
      <c r="Y197" s="223" t="str">
        <f t="shared" si="59"/>
        <v>N/A</v>
      </c>
      <c r="Z197" s="222" t="str">
        <f t="shared" si="60"/>
        <v>No</v>
      </c>
      <c r="AA197" s="68" t="str">
        <f t="shared" si="61"/>
        <v>N/A</v>
      </c>
      <c r="AB197" s="65" t="str">
        <f t="shared" si="62"/>
        <v>No</v>
      </c>
      <c r="AC197" s="68" t="str">
        <f t="shared" si="63"/>
        <v>N/A</v>
      </c>
      <c r="AD197" s="65" t="str">
        <f t="shared" si="64"/>
        <v>No</v>
      </c>
      <c r="AE197" s="68" t="str">
        <f t="shared" si="65"/>
        <v>N/A</v>
      </c>
      <c r="AF197" s="8"/>
    </row>
    <row r="198" spans="1:32" ht="14.5" hidden="1" customHeight="1">
      <c r="A198" s="66" t="s">
        <v>9</v>
      </c>
      <c r="B198" s="66" t="s">
        <v>28</v>
      </c>
      <c r="C198" s="66" t="str" cm="1">
        <f t="array" ref="C198">_xlfn.IFNA(_xlfn.IFS(B198="Starter","Starters &amp; Sides",B198="Sides","Starters &amp; Sides"),B198)</f>
        <v>Drinks</v>
      </c>
      <c r="D198" s="84" t="s">
        <v>775</v>
      </c>
      <c r="E198" s="74"/>
      <c r="F198" s="4"/>
      <c r="G198" s="4"/>
      <c r="H198" s="4"/>
      <c r="I198" s="4"/>
      <c r="J198" s="4"/>
      <c r="K198" s="4"/>
      <c r="L198" s="4"/>
      <c r="M198" s="4">
        <v>4.4000000000000004</v>
      </c>
      <c r="N198" s="4">
        <v>4.4000000000000004</v>
      </c>
      <c r="O198" s="15">
        <f t="shared" si="66"/>
        <v>4.4000000000000004</v>
      </c>
      <c r="P198" s="4"/>
      <c r="Q198" s="338"/>
      <c r="R198" s="74" t="str">
        <f t="shared" ref="R198:R229" si="67">IF(COUNTA(P198)=1,"Yes","No")</f>
        <v>No</v>
      </c>
      <c r="S198" s="4" t="str">
        <f t="shared" ref="S198:S229" si="68">IF(AND(V198="No",R198="Yes"),"Yes","No")</f>
        <v>No</v>
      </c>
      <c r="T198" s="4" t="str">
        <f t="shared" si="52"/>
        <v>No</v>
      </c>
      <c r="U198" s="4" t="str">
        <f t="shared" si="53"/>
        <v>N/A</v>
      </c>
      <c r="V198" s="221" t="str">
        <f t="shared" si="56"/>
        <v>No</v>
      </c>
      <c r="W198" s="223" t="str">
        <f t="shared" si="57"/>
        <v>N/A</v>
      </c>
      <c r="X198" s="221" t="str">
        <f t="shared" si="58"/>
        <v>No</v>
      </c>
      <c r="Y198" s="223" t="str">
        <f t="shared" si="59"/>
        <v>N/A</v>
      </c>
      <c r="Z198" s="222" t="str">
        <f t="shared" si="60"/>
        <v>No</v>
      </c>
      <c r="AA198" s="68" t="str">
        <f t="shared" si="61"/>
        <v>N/A</v>
      </c>
      <c r="AB198" s="65" t="str">
        <f t="shared" si="62"/>
        <v>No</v>
      </c>
      <c r="AC198" s="68" t="str">
        <f t="shared" si="63"/>
        <v>N/A</v>
      </c>
      <c r="AD198" s="65" t="str">
        <f t="shared" si="64"/>
        <v>No</v>
      </c>
      <c r="AE198" s="68" t="str">
        <f t="shared" si="65"/>
        <v>N/A</v>
      </c>
      <c r="AF198" s="8"/>
    </row>
    <row r="199" spans="1:32" ht="14.5" hidden="1" customHeight="1">
      <c r="A199" s="66" t="s">
        <v>9</v>
      </c>
      <c r="B199" s="66" t="s">
        <v>28</v>
      </c>
      <c r="C199" s="66" t="str" cm="1">
        <f t="array" ref="C199">_xlfn.IFNA(_xlfn.IFS(B199="Starter","Starters &amp; Sides",B199="Sides","Starters &amp; Sides"),B199)</f>
        <v>Drinks</v>
      </c>
      <c r="D199" s="84" t="s">
        <v>776</v>
      </c>
      <c r="E199" s="74"/>
      <c r="F199" s="4"/>
      <c r="G199" s="4"/>
      <c r="H199" s="4"/>
      <c r="I199" s="4"/>
      <c r="J199" s="4"/>
      <c r="K199" s="4"/>
      <c r="L199" s="4"/>
      <c r="M199" s="4">
        <v>4.4000000000000004</v>
      </c>
      <c r="N199" s="4">
        <v>4.4000000000000004</v>
      </c>
      <c r="O199" s="15">
        <f t="shared" si="66"/>
        <v>4.4000000000000004</v>
      </c>
      <c r="P199" s="4"/>
      <c r="Q199" s="338"/>
      <c r="R199" s="74" t="str">
        <f t="shared" si="67"/>
        <v>No</v>
      </c>
      <c r="S199" s="4" t="str">
        <f t="shared" si="68"/>
        <v>No</v>
      </c>
      <c r="T199" s="4" t="str">
        <f t="shared" si="52"/>
        <v>No</v>
      </c>
      <c r="U199" s="4" t="str">
        <f t="shared" si="53"/>
        <v>N/A</v>
      </c>
      <c r="V199" s="221" t="str">
        <f t="shared" si="56"/>
        <v>No</v>
      </c>
      <c r="W199" s="223" t="str">
        <f t="shared" si="57"/>
        <v>N/A</v>
      </c>
      <c r="X199" s="221" t="str">
        <f t="shared" si="58"/>
        <v>No</v>
      </c>
      <c r="Y199" s="223" t="str">
        <f t="shared" si="59"/>
        <v>N/A</v>
      </c>
      <c r="Z199" s="222" t="str">
        <f t="shared" si="60"/>
        <v>No</v>
      </c>
      <c r="AA199" s="68" t="str">
        <f t="shared" si="61"/>
        <v>N/A</v>
      </c>
      <c r="AB199" s="65" t="str">
        <f t="shared" si="62"/>
        <v>No</v>
      </c>
      <c r="AC199" s="68" t="str">
        <f t="shared" si="63"/>
        <v>N/A</v>
      </c>
      <c r="AD199" s="65" t="str">
        <f t="shared" si="64"/>
        <v>No</v>
      </c>
      <c r="AE199" s="68" t="str">
        <f t="shared" si="65"/>
        <v>N/A</v>
      </c>
      <c r="AF199" s="8"/>
    </row>
    <row r="200" spans="1:32" ht="14.5" hidden="1" customHeight="1">
      <c r="A200" s="66" t="s">
        <v>9</v>
      </c>
      <c r="B200" s="66" t="s">
        <v>28</v>
      </c>
      <c r="C200" s="66" t="str" cm="1">
        <f t="array" ref="C200">_xlfn.IFNA(_xlfn.IFS(B200="Starter","Starters &amp; Sides",B200="Sides","Starters &amp; Sides"),B200)</f>
        <v>Drinks</v>
      </c>
      <c r="D200" s="84" t="s">
        <v>777</v>
      </c>
      <c r="E200" s="74"/>
      <c r="F200" s="4"/>
      <c r="G200" s="4"/>
      <c r="H200" s="4"/>
      <c r="I200" s="4"/>
      <c r="J200" s="4"/>
      <c r="K200" s="4"/>
      <c r="L200" s="4"/>
      <c r="M200" s="4">
        <v>4.4000000000000004</v>
      </c>
      <c r="N200" s="4">
        <v>4.4000000000000004</v>
      </c>
      <c r="O200" s="15">
        <f t="shared" si="66"/>
        <v>4.4000000000000004</v>
      </c>
      <c r="P200" s="4"/>
      <c r="Q200" s="338"/>
      <c r="R200" s="74" t="str">
        <f t="shared" si="67"/>
        <v>No</v>
      </c>
      <c r="S200" s="4" t="str">
        <f t="shared" si="68"/>
        <v>No</v>
      </c>
      <c r="T200" s="4" t="str">
        <f t="shared" si="52"/>
        <v>No</v>
      </c>
      <c r="U200" s="4" t="str">
        <f t="shared" si="53"/>
        <v>N/A</v>
      </c>
      <c r="V200" s="221" t="str">
        <f t="shared" si="56"/>
        <v>No</v>
      </c>
      <c r="W200" s="223" t="str">
        <f t="shared" si="57"/>
        <v>N/A</v>
      </c>
      <c r="X200" s="221" t="str">
        <f t="shared" si="58"/>
        <v>No</v>
      </c>
      <c r="Y200" s="223" t="str">
        <f t="shared" si="59"/>
        <v>N/A</v>
      </c>
      <c r="Z200" s="222" t="str">
        <f t="shared" si="60"/>
        <v>No</v>
      </c>
      <c r="AA200" s="68" t="str">
        <f t="shared" si="61"/>
        <v>N/A</v>
      </c>
      <c r="AB200" s="65" t="str">
        <f t="shared" si="62"/>
        <v>No</v>
      </c>
      <c r="AC200" s="68" t="str">
        <f t="shared" si="63"/>
        <v>N/A</v>
      </c>
      <c r="AD200" s="65" t="str">
        <f t="shared" si="64"/>
        <v>No</v>
      </c>
      <c r="AE200" s="68" t="str">
        <f t="shared" si="65"/>
        <v>N/A</v>
      </c>
      <c r="AF200" s="8"/>
    </row>
    <row r="201" spans="1:32" ht="14.5" hidden="1" customHeight="1">
      <c r="A201" s="66" t="s">
        <v>9</v>
      </c>
      <c r="B201" s="66" t="s">
        <v>28</v>
      </c>
      <c r="C201" s="66" t="str" cm="1">
        <f t="array" ref="C201">_xlfn.IFNA(_xlfn.IFS(B201="Starter","Starters &amp; Sides",B201="Sides","Starters &amp; Sides"),B201)</f>
        <v>Drinks</v>
      </c>
      <c r="D201" s="84" t="s">
        <v>778</v>
      </c>
      <c r="E201" s="74"/>
      <c r="F201" s="4"/>
      <c r="G201" s="4"/>
      <c r="H201" s="4"/>
      <c r="I201" s="4"/>
      <c r="J201" s="4"/>
      <c r="K201" s="4"/>
      <c r="L201" s="4"/>
      <c r="M201" s="4">
        <v>4.4000000000000004</v>
      </c>
      <c r="N201" s="4">
        <v>4.4000000000000004</v>
      </c>
      <c r="O201" s="15">
        <f t="shared" si="66"/>
        <v>4.4000000000000004</v>
      </c>
      <c r="P201" s="4"/>
      <c r="Q201" s="338"/>
      <c r="R201" s="74" t="str">
        <f t="shared" si="67"/>
        <v>No</v>
      </c>
      <c r="S201" s="4" t="str">
        <f t="shared" si="68"/>
        <v>No</v>
      </c>
      <c r="T201" s="4" t="str">
        <f t="shared" ref="T201:T264" si="69">IF(COUNTA(P201:Q201)=2,"Yes","No")</f>
        <v>No</v>
      </c>
      <c r="U201" s="4" t="str">
        <f t="shared" ref="U201:U264" si="70">IF(T201="Yes",Q201/P201-1,"N/A")</f>
        <v>N/A</v>
      </c>
      <c r="V201" s="221" t="str">
        <f t="shared" si="56"/>
        <v>No</v>
      </c>
      <c r="W201" s="223" t="str">
        <f t="shared" si="57"/>
        <v>N/A</v>
      </c>
      <c r="X201" s="221" t="str">
        <f t="shared" si="58"/>
        <v>No</v>
      </c>
      <c r="Y201" s="223" t="str">
        <f t="shared" si="59"/>
        <v>N/A</v>
      </c>
      <c r="Z201" s="222" t="str">
        <f t="shared" si="60"/>
        <v>No</v>
      </c>
      <c r="AA201" s="68" t="str">
        <f t="shared" si="61"/>
        <v>N/A</v>
      </c>
      <c r="AB201" s="65" t="str">
        <f t="shared" si="62"/>
        <v>No</v>
      </c>
      <c r="AC201" s="68" t="str">
        <f t="shared" si="63"/>
        <v>N/A</v>
      </c>
      <c r="AD201" s="65" t="str">
        <f t="shared" si="64"/>
        <v>No</v>
      </c>
      <c r="AE201" s="68" t="str">
        <f t="shared" si="65"/>
        <v>N/A</v>
      </c>
      <c r="AF201" s="8"/>
    </row>
    <row r="202" spans="1:32" ht="14.5" hidden="1" customHeight="1">
      <c r="A202" s="66" t="s">
        <v>9</v>
      </c>
      <c r="B202" s="66" t="s">
        <v>28</v>
      </c>
      <c r="C202" s="66" t="str" cm="1">
        <f t="array" ref="C202">_xlfn.IFNA(_xlfn.IFS(B202="Starter","Starters &amp; Sides",B202="Sides","Starters &amp; Sides"),B202)</f>
        <v>Drinks</v>
      </c>
      <c r="D202" s="84" t="s">
        <v>779</v>
      </c>
      <c r="E202" s="74"/>
      <c r="F202" s="4"/>
      <c r="G202" s="4"/>
      <c r="H202" s="4"/>
      <c r="I202" s="4">
        <v>3.25</v>
      </c>
      <c r="J202" s="4">
        <v>3.25</v>
      </c>
      <c r="K202" s="4">
        <v>3.25</v>
      </c>
      <c r="L202" s="4">
        <v>3.5</v>
      </c>
      <c r="M202" s="4"/>
      <c r="N202" s="4"/>
      <c r="O202" s="15"/>
      <c r="P202" s="4"/>
      <c r="Q202" s="338"/>
      <c r="R202" s="74" t="str">
        <f t="shared" si="67"/>
        <v>No</v>
      </c>
      <c r="S202" s="4" t="str">
        <f t="shared" si="68"/>
        <v>No</v>
      </c>
      <c r="T202" s="4" t="str">
        <f t="shared" si="69"/>
        <v>No</v>
      </c>
      <c r="U202" s="4" t="str">
        <f t="shared" si="70"/>
        <v>N/A</v>
      </c>
      <c r="V202" s="221" t="str">
        <f t="shared" si="56"/>
        <v>No</v>
      </c>
      <c r="W202" s="223" t="str">
        <f t="shared" si="57"/>
        <v>N/A</v>
      </c>
      <c r="X202" s="221" t="str">
        <f t="shared" si="58"/>
        <v>No</v>
      </c>
      <c r="Y202" s="223" t="str">
        <f t="shared" si="59"/>
        <v>N/A</v>
      </c>
      <c r="Z202" s="222" t="str">
        <f t="shared" si="60"/>
        <v>No</v>
      </c>
      <c r="AA202" s="68" t="str">
        <f t="shared" si="61"/>
        <v>N/A</v>
      </c>
      <c r="AB202" s="65" t="str">
        <f t="shared" si="62"/>
        <v>No</v>
      </c>
      <c r="AC202" s="68" t="str">
        <f t="shared" si="63"/>
        <v>N/A</v>
      </c>
      <c r="AD202" s="65" t="str">
        <f t="shared" si="64"/>
        <v>No</v>
      </c>
      <c r="AE202" s="68" t="str">
        <f t="shared" si="65"/>
        <v>N/A</v>
      </c>
      <c r="AF202" s="8"/>
    </row>
    <row r="203" spans="1:32" ht="14.5" hidden="1" customHeight="1">
      <c r="A203" s="66" t="s">
        <v>9</v>
      </c>
      <c r="B203" s="66" t="s">
        <v>28</v>
      </c>
      <c r="C203" s="66" t="str" cm="1">
        <f t="array" ref="C203">_xlfn.IFNA(_xlfn.IFS(B203="Starter","Starters &amp; Sides",B203="Sides","Starters &amp; Sides"),B203)</f>
        <v>Drinks</v>
      </c>
      <c r="D203" s="84" t="s">
        <v>780</v>
      </c>
      <c r="E203" s="74"/>
      <c r="F203" s="4"/>
      <c r="G203" s="4"/>
      <c r="H203" s="4"/>
      <c r="I203" s="4"/>
      <c r="J203" s="4"/>
      <c r="K203" s="4"/>
      <c r="L203" s="4"/>
      <c r="M203" s="4">
        <v>4.6500000000000004</v>
      </c>
      <c r="N203" s="4">
        <v>4.75</v>
      </c>
      <c r="O203" s="15">
        <f t="shared" si="66"/>
        <v>4.75</v>
      </c>
      <c r="P203" s="4">
        <v>4.75</v>
      </c>
      <c r="Q203" s="338"/>
      <c r="R203" s="74" t="str">
        <f t="shared" si="67"/>
        <v>Yes</v>
      </c>
      <c r="S203" s="4" t="str">
        <f t="shared" si="68"/>
        <v>Yes</v>
      </c>
      <c r="T203" s="4" t="str">
        <f t="shared" si="69"/>
        <v>No</v>
      </c>
      <c r="U203" s="4" t="str">
        <f t="shared" si="70"/>
        <v>N/A</v>
      </c>
      <c r="V203" s="221" t="str">
        <f t="shared" si="56"/>
        <v>No</v>
      </c>
      <c r="W203" s="223" t="str">
        <f t="shared" si="57"/>
        <v>N/A</v>
      </c>
      <c r="X203" s="221" t="str">
        <f t="shared" si="58"/>
        <v>No</v>
      </c>
      <c r="Y203" s="223" t="str">
        <f t="shared" si="59"/>
        <v>N/A</v>
      </c>
      <c r="Z203" s="222" t="str">
        <f t="shared" si="60"/>
        <v>No</v>
      </c>
      <c r="AA203" s="68" t="str">
        <f t="shared" si="61"/>
        <v>N/A</v>
      </c>
      <c r="AB203" s="65" t="str">
        <f t="shared" si="62"/>
        <v>No</v>
      </c>
      <c r="AC203" s="68" t="str">
        <f t="shared" si="63"/>
        <v>N/A</v>
      </c>
      <c r="AD203" s="65" t="str">
        <f t="shared" si="64"/>
        <v>No</v>
      </c>
      <c r="AE203" s="68" t="str">
        <f t="shared" si="65"/>
        <v>N/A</v>
      </c>
      <c r="AF203" s="8"/>
    </row>
    <row r="204" spans="1:32" ht="14.5" hidden="1" customHeight="1">
      <c r="A204" s="66" t="s">
        <v>9</v>
      </c>
      <c r="B204" s="66" t="s">
        <v>28</v>
      </c>
      <c r="C204" s="66" t="str" cm="1">
        <f t="array" ref="C204">_xlfn.IFNA(_xlfn.IFS(B204="Starter","Starters &amp; Sides",B204="Sides","Starters &amp; Sides"),B204)</f>
        <v>Drinks</v>
      </c>
      <c r="D204" s="84" t="s">
        <v>781</v>
      </c>
      <c r="E204" s="74"/>
      <c r="F204" s="4"/>
      <c r="G204" s="4"/>
      <c r="H204" s="4"/>
      <c r="I204" s="4">
        <v>4.5</v>
      </c>
      <c r="J204" s="4">
        <v>4.5</v>
      </c>
      <c r="K204" s="4">
        <v>4.5</v>
      </c>
      <c r="L204" s="4">
        <v>5.5</v>
      </c>
      <c r="M204" s="4">
        <v>5.4</v>
      </c>
      <c r="N204" s="4">
        <v>5.5</v>
      </c>
      <c r="O204" s="15">
        <f t="shared" si="66"/>
        <v>5.5</v>
      </c>
      <c r="P204" s="4"/>
      <c r="Q204" s="338"/>
      <c r="R204" s="74" t="str">
        <f t="shared" si="67"/>
        <v>No</v>
      </c>
      <c r="S204" s="4" t="str">
        <f t="shared" si="68"/>
        <v>No</v>
      </c>
      <c r="T204" s="4" t="str">
        <f t="shared" si="69"/>
        <v>No</v>
      </c>
      <c r="U204" s="4" t="str">
        <f t="shared" si="70"/>
        <v>N/A</v>
      </c>
      <c r="V204" s="221" t="str">
        <f t="shared" si="56"/>
        <v>No</v>
      </c>
      <c r="W204" s="223" t="str">
        <f t="shared" si="57"/>
        <v>N/A</v>
      </c>
      <c r="X204" s="221" t="str">
        <f t="shared" si="58"/>
        <v>No</v>
      </c>
      <c r="Y204" s="223" t="str">
        <f t="shared" si="59"/>
        <v>N/A</v>
      </c>
      <c r="Z204" s="222" t="str">
        <f t="shared" si="60"/>
        <v>No</v>
      </c>
      <c r="AA204" s="68" t="str">
        <f t="shared" si="61"/>
        <v>N/A</v>
      </c>
      <c r="AB204" s="65" t="str">
        <f t="shared" si="62"/>
        <v>No</v>
      </c>
      <c r="AC204" s="68" t="str">
        <f t="shared" si="63"/>
        <v>N/A</v>
      </c>
      <c r="AD204" s="65" t="str">
        <f t="shared" si="64"/>
        <v>No</v>
      </c>
      <c r="AE204" s="68" t="str">
        <f t="shared" si="65"/>
        <v>N/A</v>
      </c>
      <c r="AF204" s="8"/>
    </row>
    <row r="205" spans="1:32" ht="14.5" hidden="1" customHeight="1">
      <c r="A205" s="66" t="s">
        <v>9</v>
      </c>
      <c r="B205" s="66" t="s">
        <v>28</v>
      </c>
      <c r="C205" s="66" t="str" cm="1">
        <f t="array" ref="C205">_xlfn.IFNA(_xlfn.IFS(B205="Starter","Starters &amp; Sides",B205="Sides","Starters &amp; Sides"),B205)</f>
        <v>Drinks</v>
      </c>
      <c r="D205" s="84" t="s">
        <v>782</v>
      </c>
      <c r="E205" s="74"/>
      <c r="F205" s="4"/>
      <c r="G205" s="4"/>
      <c r="H205" s="4"/>
      <c r="I205" s="4">
        <v>4.5</v>
      </c>
      <c r="J205" s="4">
        <v>4.5</v>
      </c>
      <c r="K205" s="4">
        <v>4.5</v>
      </c>
      <c r="L205" s="4">
        <v>5.25</v>
      </c>
      <c r="M205" s="4">
        <v>5.4</v>
      </c>
      <c r="N205" s="4">
        <v>5.5</v>
      </c>
      <c r="O205" s="15">
        <f t="shared" si="66"/>
        <v>5.5</v>
      </c>
      <c r="P205" s="4"/>
      <c r="Q205" s="338"/>
      <c r="R205" s="74" t="str">
        <f t="shared" si="67"/>
        <v>No</v>
      </c>
      <c r="S205" s="4" t="str">
        <f t="shared" si="68"/>
        <v>No</v>
      </c>
      <c r="T205" s="4" t="str">
        <f t="shared" si="69"/>
        <v>No</v>
      </c>
      <c r="U205" s="4" t="str">
        <f t="shared" si="70"/>
        <v>N/A</v>
      </c>
      <c r="V205" s="221" t="str">
        <f t="shared" si="56"/>
        <v>No</v>
      </c>
      <c r="W205" s="223" t="str">
        <f t="shared" si="57"/>
        <v>N/A</v>
      </c>
      <c r="X205" s="221" t="str">
        <f t="shared" si="58"/>
        <v>No</v>
      </c>
      <c r="Y205" s="223" t="str">
        <f t="shared" si="59"/>
        <v>N/A</v>
      </c>
      <c r="Z205" s="222" t="str">
        <f t="shared" si="60"/>
        <v>No</v>
      </c>
      <c r="AA205" s="68" t="str">
        <f t="shared" si="61"/>
        <v>N/A</v>
      </c>
      <c r="AB205" s="65" t="str">
        <f t="shared" si="62"/>
        <v>No</v>
      </c>
      <c r="AC205" s="68" t="str">
        <f t="shared" si="63"/>
        <v>N/A</v>
      </c>
      <c r="AD205" s="65" t="str">
        <f t="shared" si="64"/>
        <v>No</v>
      </c>
      <c r="AE205" s="68" t="str">
        <f t="shared" si="65"/>
        <v>N/A</v>
      </c>
      <c r="AF205" s="8"/>
    </row>
    <row r="206" spans="1:32" ht="14.5" hidden="1" customHeight="1">
      <c r="A206" s="66" t="s">
        <v>9</v>
      </c>
      <c r="B206" s="66" t="s">
        <v>28</v>
      </c>
      <c r="C206" s="66" t="str" cm="1">
        <f t="array" ref="C206">_xlfn.IFNA(_xlfn.IFS(B206="Starter","Starters &amp; Sides",B206="Sides","Starters &amp; Sides"),B206)</f>
        <v>Drinks</v>
      </c>
      <c r="D206" s="84" t="s">
        <v>783</v>
      </c>
      <c r="E206" s="74"/>
      <c r="F206" s="4"/>
      <c r="G206" s="4"/>
      <c r="H206" s="4"/>
      <c r="I206" s="4">
        <v>3.25</v>
      </c>
      <c r="J206" s="4"/>
      <c r="K206" s="4"/>
      <c r="L206" s="4"/>
      <c r="M206" s="4"/>
      <c r="N206" s="4"/>
      <c r="O206" s="15"/>
      <c r="P206" s="4"/>
      <c r="Q206" s="338"/>
      <c r="R206" s="74" t="str">
        <f t="shared" si="67"/>
        <v>No</v>
      </c>
      <c r="S206" s="4" t="str">
        <f t="shared" si="68"/>
        <v>No</v>
      </c>
      <c r="T206" s="4" t="str">
        <f t="shared" si="69"/>
        <v>No</v>
      </c>
      <c r="U206" s="4" t="str">
        <f t="shared" si="70"/>
        <v>N/A</v>
      </c>
      <c r="V206" s="221" t="str">
        <f t="shared" si="56"/>
        <v>No</v>
      </c>
      <c r="W206" s="223" t="str">
        <f t="shared" si="57"/>
        <v>N/A</v>
      </c>
      <c r="X206" s="221" t="str">
        <f t="shared" si="58"/>
        <v>No</v>
      </c>
      <c r="Y206" s="223" t="str">
        <f t="shared" si="59"/>
        <v>N/A</v>
      </c>
      <c r="Z206" s="222" t="str">
        <f t="shared" si="60"/>
        <v>No</v>
      </c>
      <c r="AA206" s="68" t="str">
        <f t="shared" si="61"/>
        <v>N/A</v>
      </c>
      <c r="AB206" s="65" t="str">
        <f t="shared" si="62"/>
        <v>No</v>
      </c>
      <c r="AC206" s="68" t="str">
        <f t="shared" si="63"/>
        <v>N/A</v>
      </c>
      <c r="AD206" s="65" t="str">
        <f t="shared" si="64"/>
        <v>No</v>
      </c>
      <c r="AE206" s="68" t="str">
        <f t="shared" si="65"/>
        <v>N/A</v>
      </c>
      <c r="AF206" s="8"/>
    </row>
    <row r="207" spans="1:32" ht="14.5" hidden="1" customHeight="1">
      <c r="A207" s="66" t="s">
        <v>9</v>
      </c>
      <c r="B207" s="66" t="s">
        <v>28</v>
      </c>
      <c r="C207" s="66" t="str" cm="1">
        <f t="array" ref="C207">_xlfn.IFNA(_xlfn.IFS(B207="Starter","Starters &amp; Sides",B207="Sides","Starters &amp; Sides"),B207)</f>
        <v>Drinks</v>
      </c>
      <c r="D207" s="84" t="s">
        <v>280</v>
      </c>
      <c r="E207" s="74"/>
      <c r="F207" s="4"/>
      <c r="G207" s="4"/>
      <c r="H207" s="4">
        <v>8.9499999999999993</v>
      </c>
      <c r="I207" s="4">
        <v>9.5</v>
      </c>
      <c r="J207" s="4">
        <v>9.5</v>
      </c>
      <c r="K207" s="4">
        <v>9.5</v>
      </c>
      <c r="L207" s="4">
        <v>9.5</v>
      </c>
      <c r="M207" s="4">
        <v>9.8000000000000007</v>
      </c>
      <c r="N207" s="4">
        <v>9.8000000000000007</v>
      </c>
      <c r="O207" s="15">
        <f t="shared" si="66"/>
        <v>9.8000000000000007</v>
      </c>
      <c r="P207" s="4"/>
      <c r="Q207" s="338"/>
      <c r="R207" s="74" t="str">
        <f t="shared" si="67"/>
        <v>No</v>
      </c>
      <c r="S207" s="4" t="str">
        <f t="shared" si="68"/>
        <v>No</v>
      </c>
      <c r="T207" s="4" t="str">
        <f t="shared" si="69"/>
        <v>No</v>
      </c>
      <c r="U207" s="4" t="str">
        <f t="shared" si="70"/>
        <v>N/A</v>
      </c>
      <c r="V207" s="221" t="str">
        <f t="shared" si="56"/>
        <v>No</v>
      </c>
      <c r="W207" s="223" t="str">
        <f t="shared" si="57"/>
        <v>N/A</v>
      </c>
      <c r="X207" s="221" t="str">
        <f t="shared" si="58"/>
        <v>No</v>
      </c>
      <c r="Y207" s="223" t="str">
        <f t="shared" si="59"/>
        <v>N/A</v>
      </c>
      <c r="Z207" s="222" t="str">
        <f t="shared" si="60"/>
        <v>No</v>
      </c>
      <c r="AA207" s="68" t="str">
        <f t="shared" si="61"/>
        <v>N/A</v>
      </c>
      <c r="AB207" s="65" t="str">
        <f t="shared" si="62"/>
        <v>No</v>
      </c>
      <c r="AC207" s="68" t="str">
        <f t="shared" si="63"/>
        <v>N/A</v>
      </c>
      <c r="AD207" s="65" t="str">
        <f t="shared" si="64"/>
        <v>No</v>
      </c>
      <c r="AE207" s="68" t="str">
        <f t="shared" si="65"/>
        <v>N/A</v>
      </c>
      <c r="AF207" s="8"/>
    </row>
    <row r="208" spans="1:32" ht="14.5" hidden="1" customHeight="1">
      <c r="A208" s="66" t="s">
        <v>9</v>
      </c>
      <c r="B208" s="66" t="s">
        <v>28</v>
      </c>
      <c r="C208" s="66" t="str" cm="1">
        <f t="array" ref="C208">_xlfn.IFNA(_xlfn.IFS(B208="Starter","Starters &amp; Sides",B208="Sides","Starters &amp; Sides"),B208)</f>
        <v>Drinks</v>
      </c>
      <c r="D208" s="84" t="s">
        <v>784</v>
      </c>
      <c r="E208" s="74"/>
      <c r="F208" s="4"/>
      <c r="G208" s="4"/>
      <c r="H208" s="4"/>
      <c r="I208" s="4">
        <v>8.9499999999999993</v>
      </c>
      <c r="J208" s="4">
        <v>8.9499999999999993</v>
      </c>
      <c r="K208" s="4">
        <v>8.9499999999999993</v>
      </c>
      <c r="L208" s="4">
        <v>9.5</v>
      </c>
      <c r="M208" s="4"/>
      <c r="N208" s="4"/>
      <c r="O208" s="15"/>
      <c r="P208" s="4"/>
      <c r="Q208" s="338"/>
      <c r="R208" s="74" t="str">
        <f t="shared" si="67"/>
        <v>No</v>
      </c>
      <c r="S208" s="4" t="str">
        <f t="shared" si="68"/>
        <v>No</v>
      </c>
      <c r="T208" s="4" t="str">
        <f t="shared" si="69"/>
        <v>No</v>
      </c>
      <c r="U208" s="4" t="str">
        <f t="shared" si="70"/>
        <v>N/A</v>
      </c>
      <c r="V208" s="221" t="str">
        <f t="shared" si="56"/>
        <v>No</v>
      </c>
      <c r="W208" s="223" t="str">
        <f t="shared" si="57"/>
        <v>N/A</v>
      </c>
      <c r="X208" s="221" t="str">
        <f t="shared" si="58"/>
        <v>No</v>
      </c>
      <c r="Y208" s="223" t="str">
        <f t="shared" si="59"/>
        <v>N/A</v>
      </c>
      <c r="Z208" s="222" t="str">
        <f t="shared" si="60"/>
        <v>No</v>
      </c>
      <c r="AA208" s="68" t="str">
        <f t="shared" si="61"/>
        <v>N/A</v>
      </c>
      <c r="AB208" s="65" t="str">
        <f t="shared" si="62"/>
        <v>No</v>
      </c>
      <c r="AC208" s="68" t="str">
        <f t="shared" si="63"/>
        <v>N/A</v>
      </c>
      <c r="AD208" s="65" t="str">
        <f t="shared" si="64"/>
        <v>No</v>
      </c>
      <c r="AE208" s="68" t="str">
        <f t="shared" si="65"/>
        <v>N/A</v>
      </c>
      <c r="AF208" s="8"/>
    </row>
    <row r="209" spans="1:32" ht="14.5" hidden="1" customHeight="1">
      <c r="A209" s="66" t="s">
        <v>9</v>
      </c>
      <c r="B209" s="66" t="s">
        <v>28</v>
      </c>
      <c r="C209" s="66" t="str" cm="1">
        <f t="array" ref="C209">_xlfn.IFNA(_xlfn.IFS(B209="Starter","Starters &amp; Sides",B209="Sides","Starters &amp; Sides"),B209)</f>
        <v>Drinks</v>
      </c>
      <c r="D209" s="84" t="s">
        <v>785</v>
      </c>
      <c r="E209" s="74"/>
      <c r="F209" s="4"/>
      <c r="G209" s="4"/>
      <c r="H209" s="4"/>
      <c r="I209" s="4">
        <v>9.5</v>
      </c>
      <c r="J209" s="4">
        <v>9.5</v>
      </c>
      <c r="K209" s="4">
        <v>9.5</v>
      </c>
      <c r="L209" s="4">
        <v>9.25</v>
      </c>
      <c r="M209" s="4">
        <v>9.5500000000000007</v>
      </c>
      <c r="N209" s="4">
        <v>9.5500000000000007</v>
      </c>
      <c r="O209" s="15">
        <f t="shared" si="66"/>
        <v>9.5500000000000007</v>
      </c>
      <c r="P209" s="4"/>
      <c r="Q209" s="338"/>
      <c r="R209" s="74" t="str">
        <f t="shared" si="67"/>
        <v>No</v>
      </c>
      <c r="S209" s="4" t="str">
        <f t="shared" si="68"/>
        <v>No</v>
      </c>
      <c r="T209" s="4" t="str">
        <f t="shared" si="69"/>
        <v>No</v>
      </c>
      <c r="U209" s="4" t="str">
        <f t="shared" si="70"/>
        <v>N/A</v>
      </c>
      <c r="V209" s="221" t="str">
        <f t="shared" si="56"/>
        <v>No</v>
      </c>
      <c r="W209" s="223" t="str">
        <f t="shared" si="57"/>
        <v>N/A</v>
      </c>
      <c r="X209" s="221" t="str">
        <f t="shared" si="58"/>
        <v>No</v>
      </c>
      <c r="Y209" s="223" t="str">
        <f t="shared" si="59"/>
        <v>N/A</v>
      </c>
      <c r="Z209" s="222" t="str">
        <f t="shared" si="60"/>
        <v>No</v>
      </c>
      <c r="AA209" s="68" t="str">
        <f t="shared" si="61"/>
        <v>N/A</v>
      </c>
      <c r="AB209" s="65" t="str">
        <f t="shared" si="62"/>
        <v>No</v>
      </c>
      <c r="AC209" s="68" t="str">
        <f t="shared" si="63"/>
        <v>N/A</v>
      </c>
      <c r="AD209" s="65" t="str">
        <f t="shared" si="64"/>
        <v>No</v>
      </c>
      <c r="AE209" s="68" t="str">
        <f t="shared" si="65"/>
        <v>N/A</v>
      </c>
      <c r="AF209" s="8"/>
    </row>
    <row r="210" spans="1:32" ht="14.5" hidden="1" customHeight="1">
      <c r="A210" s="66" t="s">
        <v>9</v>
      </c>
      <c r="B210" s="66" t="s">
        <v>28</v>
      </c>
      <c r="C210" s="66" t="str" cm="1">
        <f t="array" ref="C210">_xlfn.IFNA(_xlfn.IFS(B210="Starter","Starters &amp; Sides",B210="Sides","Starters &amp; Sides"),B210)</f>
        <v>Drinks</v>
      </c>
      <c r="D210" s="84" t="s">
        <v>786</v>
      </c>
      <c r="E210" s="74">
        <v>7.95</v>
      </c>
      <c r="F210" s="4">
        <v>7.95</v>
      </c>
      <c r="G210" s="4">
        <v>7.95</v>
      </c>
      <c r="H210" s="4">
        <v>7.95</v>
      </c>
      <c r="I210" s="4">
        <v>8.9499999999999993</v>
      </c>
      <c r="J210" s="4">
        <v>8.9499999999999993</v>
      </c>
      <c r="K210" s="4">
        <v>8.9499999999999993</v>
      </c>
      <c r="L210" s="4">
        <v>8.9499999999999993</v>
      </c>
      <c r="M210" s="4">
        <v>9.1999999999999993</v>
      </c>
      <c r="N210" s="4">
        <v>9.1999999999999993</v>
      </c>
      <c r="O210" s="15">
        <f t="shared" si="66"/>
        <v>9.1999999999999993</v>
      </c>
      <c r="P210" s="4">
        <v>9.5500000000000007</v>
      </c>
      <c r="Q210" s="338"/>
      <c r="R210" s="74" t="str">
        <f t="shared" si="67"/>
        <v>Yes</v>
      </c>
      <c r="S210" s="4" t="str">
        <f t="shared" si="68"/>
        <v>Yes</v>
      </c>
      <c r="T210" s="4" t="str">
        <f t="shared" si="69"/>
        <v>No</v>
      </c>
      <c r="U210" s="4" t="str">
        <f t="shared" si="70"/>
        <v>N/A</v>
      </c>
      <c r="V210" s="221" t="str">
        <f t="shared" si="56"/>
        <v>No</v>
      </c>
      <c r="W210" s="223" t="str">
        <f t="shared" si="57"/>
        <v>N/A</v>
      </c>
      <c r="X210" s="221" t="str">
        <f t="shared" si="58"/>
        <v>No</v>
      </c>
      <c r="Y210" s="223" t="str">
        <f t="shared" si="59"/>
        <v>N/A</v>
      </c>
      <c r="Z210" s="222" t="str">
        <f t="shared" si="60"/>
        <v>No</v>
      </c>
      <c r="AA210" s="68" t="str">
        <f t="shared" si="61"/>
        <v>N/A</v>
      </c>
      <c r="AB210" s="65" t="str">
        <f t="shared" si="62"/>
        <v>No</v>
      </c>
      <c r="AC210" s="68" t="str">
        <f t="shared" si="63"/>
        <v>N/A</v>
      </c>
      <c r="AD210" s="65" t="str">
        <f t="shared" si="64"/>
        <v>No</v>
      </c>
      <c r="AE210" s="68" t="str">
        <f t="shared" si="65"/>
        <v>N/A</v>
      </c>
      <c r="AF210" s="8"/>
    </row>
    <row r="211" spans="1:32" ht="14.5" hidden="1" customHeight="1">
      <c r="A211" s="66" t="s">
        <v>9</v>
      </c>
      <c r="B211" s="66" t="s">
        <v>28</v>
      </c>
      <c r="C211" s="66" t="str" cm="1">
        <f t="array" ref="C211">_xlfn.IFNA(_xlfn.IFS(B211="Starter","Starters &amp; Sides",B211="Sides","Starters &amp; Sides"),B211)</f>
        <v>Drinks</v>
      </c>
      <c r="D211" s="84" t="s">
        <v>787</v>
      </c>
      <c r="E211" s="74"/>
      <c r="F211" s="4"/>
      <c r="G211" s="4"/>
      <c r="H211" s="4"/>
      <c r="I211" s="4">
        <v>7.95</v>
      </c>
      <c r="J211" s="4">
        <v>7.95</v>
      </c>
      <c r="K211" s="4">
        <v>7.95</v>
      </c>
      <c r="L211" s="4">
        <v>8.75</v>
      </c>
      <c r="M211" s="4"/>
      <c r="N211" s="4"/>
      <c r="O211" s="15"/>
      <c r="P211" s="4"/>
      <c r="Q211" s="338"/>
      <c r="R211" s="74" t="str">
        <f t="shared" si="67"/>
        <v>No</v>
      </c>
      <c r="S211" s="4" t="str">
        <f t="shared" si="68"/>
        <v>No</v>
      </c>
      <c r="T211" s="4" t="str">
        <f t="shared" si="69"/>
        <v>No</v>
      </c>
      <c r="U211" s="4" t="str">
        <f t="shared" si="70"/>
        <v>N/A</v>
      </c>
      <c r="V211" s="221" t="str">
        <f t="shared" si="56"/>
        <v>No</v>
      </c>
      <c r="W211" s="223" t="str">
        <f t="shared" si="57"/>
        <v>N/A</v>
      </c>
      <c r="X211" s="221" t="str">
        <f t="shared" si="58"/>
        <v>No</v>
      </c>
      <c r="Y211" s="223" t="str">
        <f t="shared" si="59"/>
        <v>N/A</v>
      </c>
      <c r="Z211" s="222" t="str">
        <f t="shared" si="60"/>
        <v>No</v>
      </c>
      <c r="AA211" s="68" t="str">
        <f t="shared" si="61"/>
        <v>N/A</v>
      </c>
      <c r="AB211" s="65" t="str">
        <f t="shared" si="62"/>
        <v>No</v>
      </c>
      <c r="AC211" s="68" t="str">
        <f t="shared" si="63"/>
        <v>N/A</v>
      </c>
      <c r="AD211" s="65" t="str">
        <f t="shared" si="64"/>
        <v>No</v>
      </c>
      <c r="AE211" s="68" t="str">
        <f t="shared" si="65"/>
        <v>N/A</v>
      </c>
      <c r="AF211" s="8"/>
    </row>
    <row r="212" spans="1:32" ht="14.5" hidden="1" customHeight="1">
      <c r="A212" s="66" t="s">
        <v>9</v>
      </c>
      <c r="B212" s="66" t="s">
        <v>28</v>
      </c>
      <c r="C212" s="66" t="str" cm="1">
        <f t="array" ref="C212">_xlfn.IFNA(_xlfn.IFS(B212="Starter","Starters &amp; Sides",B212="Sides","Starters &amp; Sides"),B212)</f>
        <v>Drinks</v>
      </c>
      <c r="D212" s="84" t="s">
        <v>788</v>
      </c>
      <c r="E212" s="74"/>
      <c r="F212" s="4"/>
      <c r="G212" s="4"/>
      <c r="H212" s="4">
        <v>6.5</v>
      </c>
      <c r="I212" s="4">
        <v>7.95</v>
      </c>
      <c r="J212" s="4">
        <v>7.95</v>
      </c>
      <c r="K212" s="4">
        <v>7.95</v>
      </c>
      <c r="L212" s="4">
        <v>8.75</v>
      </c>
      <c r="M212" s="4"/>
      <c r="N212" s="4"/>
      <c r="O212" s="15"/>
      <c r="P212" s="4"/>
      <c r="Q212" s="338"/>
      <c r="R212" s="74" t="str">
        <f t="shared" si="67"/>
        <v>No</v>
      </c>
      <c r="S212" s="4" t="str">
        <f t="shared" si="68"/>
        <v>No</v>
      </c>
      <c r="T212" s="4" t="str">
        <f t="shared" si="69"/>
        <v>No</v>
      </c>
      <c r="U212" s="4" t="str">
        <f t="shared" si="70"/>
        <v>N/A</v>
      </c>
      <c r="V212" s="221" t="str">
        <f t="shared" si="56"/>
        <v>No</v>
      </c>
      <c r="W212" s="223" t="str">
        <f t="shared" si="57"/>
        <v>N/A</v>
      </c>
      <c r="X212" s="221" t="str">
        <f t="shared" si="58"/>
        <v>No</v>
      </c>
      <c r="Y212" s="223" t="str">
        <f t="shared" si="59"/>
        <v>N/A</v>
      </c>
      <c r="Z212" s="222" t="str">
        <f t="shared" si="60"/>
        <v>No</v>
      </c>
      <c r="AA212" s="68" t="str">
        <f t="shared" si="61"/>
        <v>N/A</v>
      </c>
      <c r="AB212" s="65" t="str">
        <f t="shared" si="62"/>
        <v>No</v>
      </c>
      <c r="AC212" s="68" t="str">
        <f t="shared" si="63"/>
        <v>N/A</v>
      </c>
      <c r="AD212" s="65" t="str">
        <f t="shared" si="64"/>
        <v>No</v>
      </c>
      <c r="AE212" s="68" t="str">
        <f t="shared" si="65"/>
        <v>N/A</v>
      </c>
      <c r="AF212" s="8"/>
    </row>
    <row r="213" spans="1:32" ht="14.5" hidden="1" customHeight="1">
      <c r="A213" s="66" t="s">
        <v>9</v>
      </c>
      <c r="B213" s="66" t="s">
        <v>28</v>
      </c>
      <c r="C213" s="66" t="str" cm="1">
        <f t="array" ref="C213">_xlfn.IFNA(_xlfn.IFS(B213="Starter","Starters &amp; Sides",B213="Sides","Starters &amp; Sides"),B213)</f>
        <v>Drinks</v>
      </c>
      <c r="D213" s="84" t="s">
        <v>789</v>
      </c>
      <c r="E213" s="74"/>
      <c r="F213" s="4"/>
      <c r="G213" s="4"/>
      <c r="H213" s="4"/>
      <c r="I213" s="4"/>
      <c r="J213" s="4"/>
      <c r="K213" s="4"/>
      <c r="L213" s="4"/>
      <c r="M213" s="4">
        <v>9.1999999999999993</v>
      </c>
      <c r="N213" s="4">
        <v>9.1999999999999993</v>
      </c>
      <c r="O213" s="15">
        <f t="shared" si="66"/>
        <v>9.1999999999999993</v>
      </c>
      <c r="P213" s="4">
        <v>9.5</v>
      </c>
      <c r="Q213" s="338"/>
      <c r="R213" s="74" t="str">
        <f t="shared" si="67"/>
        <v>Yes</v>
      </c>
      <c r="S213" s="4" t="str">
        <f t="shared" si="68"/>
        <v>Yes</v>
      </c>
      <c r="T213" s="4" t="str">
        <f t="shared" si="69"/>
        <v>No</v>
      </c>
      <c r="U213" s="4" t="str">
        <f t="shared" si="70"/>
        <v>N/A</v>
      </c>
      <c r="V213" s="221" t="str">
        <f t="shared" si="56"/>
        <v>No</v>
      </c>
      <c r="W213" s="223" t="str">
        <f t="shared" si="57"/>
        <v>N/A</v>
      </c>
      <c r="X213" s="221" t="str">
        <f t="shared" si="58"/>
        <v>No</v>
      </c>
      <c r="Y213" s="223" t="str">
        <f t="shared" si="59"/>
        <v>N/A</v>
      </c>
      <c r="Z213" s="222" t="str">
        <f t="shared" si="60"/>
        <v>No</v>
      </c>
      <c r="AA213" s="68" t="str">
        <f t="shared" si="61"/>
        <v>N/A</v>
      </c>
      <c r="AB213" s="65" t="str">
        <f t="shared" si="62"/>
        <v>No</v>
      </c>
      <c r="AC213" s="68" t="str">
        <f t="shared" si="63"/>
        <v>N/A</v>
      </c>
      <c r="AD213" s="65" t="str">
        <f t="shared" si="64"/>
        <v>No</v>
      </c>
      <c r="AE213" s="68" t="str">
        <f t="shared" si="65"/>
        <v>N/A</v>
      </c>
      <c r="AF213" s="8"/>
    </row>
    <row r="214" spans="1:32" ht="14.5" hidden="1" customHeight="1">
      <c r="A214" s="66" t="s">
        <v>9</v>
      </c>
      <c r="B214" s="66" t="s">
        <v>28</v>
      </c>
      <c r="C214" s="66" t="str" cm="1">
        <f t="array" ref="C214">_xlfn.IFNA(_xlfn.IFS(B214="Starter","Starters &amp; Sides",B214="Sides","Starters &amp; Sides"),B214)</f>
        <v>Drinks</v>
      </c>
      <c r="D214" s="84" t="s">
        <v>453</v>
      </c>
      <c r="E214" s="74">
        <v>7.95</v>
      </c>
      <c r="F214" s="4">
        <v>7.95</v>
      </c>
      <c r="G214" s="4">
        <v>7.95</v>
      </c>
      <c r="H214" s="4">
        <v>8.9499999999999993</v>
      </c>
      <c r="I214" s="4">
        <v>8.9499999999999993</v>
      </c>
      <c r="J214" s="4">
        <v>8.9499999999999993</v>
      </c>
      <c r="K214" s="4">
        <v>8.9499999999999993</v>
      </c>
      <c r="L214" s="4">
        <v>9.5</v>
      </c>
      <c r="M214" s="4">
        <v>9.8000000000000007</v>
      </c>
      <c r="N214" s="4">
        <v>9.8000000000000007</v>
      </c>
      <c r="O214" s="15">
        <f t="shared" si="66"/>
        <v>9.8000000000000007</v>
      </c>
      <c r="P214" s="4">
        <v>9.9499999999999993</v>
      </c>
      <c r="Q214" s="338"/>
      <c r="R214" s="74" t="str">
        <f t="shared" si="67"/>
        <v>Yes</v>
      </c>
      <c r="S214" s="4" t="str">
        <f t="shared" si="68"/>
        <v>Yes</v>
      </c>
      <c r="T214" s="4" t="str">
        <f t="shared" si="69"/>
        <v>No</v>
      </c>
      <c r="U214" s="4" t="str">
        <f t="shared" si="70"/>
        <v>N/A</v>
      </c>
      <c r="V214" s="221" t="str">
        <f t="shared" si="56"/>
        <v>No</v>
      </c>
      <c r="W214" s="223" t="str">
        <f t="shared" si="57"/>
        <v>N/A</v>
      </c>
      <c r="X214" s="221" t="str">
        <f t="shared" si="58"/>
        <v>No</v>
      </c>
      <c r="Y214" s="223" t="str">
        <f t="shared" si="59"/>
        <v>N/A</v>
      </c>
      <c r="Z214" s="222" t="str">
        <f t="shared" si="60"/>
        <v>No</v>
      </c>
      <c r="AA214" s="68" t="str">
        <f t="shared" si="61"/>
        <v>N/A</v>
      </c>
      <c r="AB214" s="65" t="str">
        <f t="shared" si="62"/>
        <v>No</v>
      </c>
      <c r="AC214" s="68" t="str">
        <f t="shared" si="63"/>
        <v>N/A</v>
      </c>
      <c r="AD214" s="65" t="str">
        <f t="shared" si="64"/>
        <v>No</v>
      </c>
      <c r="AE214" s="68" t="str">
        <f t="shared" si="65"/>
        <v>N/A</v>
      </c>
      <c r="AF214" s="8"/>
    </row>
    <row r="215" spans="1:32" ht="15" hidden="1" customHeight="1">
      <c r="A215" s="66" t="s">
        <v>9</v>
      </c>
      <c r="B215" s="66" t="s">
        <v>28</v>
      </c>
      <c r="C215" s="66" t="str" cm="1">
        <f t="array" ref="C215">_xlfn.IFNA(_xlfn.IFS(B215="Starter","Starters &amp; Sides",B215="Sides","Starters &amp; Sides"),B215)</f>
        <v>Drinks</v>
      </c>
      <c r="D215" s="84" t="s">
        <v>790</v>
      </c>
      <c r="E215" s="74"/>
      <c r="F215" s="4"/>
      <c r="G215" s="4"/>
      <c r="H215" s="4">
        <v>7.5</v>
      </c>
      <c r="I215" s="4">
        <v>7.95</v>
      </c>
      <c r="J215" s="4">
        <v>7.95</v>
      </c>
      <c r="K215" s="4">
        <v>7.95</v>
      </c>
      <c r="L215" s="4">
        <v>8.25</v>
      </c>
      <c r="M215" s="4"/>
      <c r="N215" s="4"/>
      <c r="O215" s="15"/>
      <c r="P215" s="4"/>
      <c r="Q215" s="338"/>
      <c r="R215" s="74" t="str">
        <f t="shared" si="67"/>
        <v>No</v>
      </c>
      <c r="S215" s="4" t="str">
        <f t="shared" si="68"/>
        <v>No</v>
      </c>
      <c r="T215" s="4" t="str">
        <f t="shared" si="69"/>
        <v>No</v>
      </c>
      <c r="U215" s="4" t="str">
        <f t="shared" si="70"/>
        <v>N/A</v>
      </c>
      <c r="V215" s="221" t="str">
        <f t="shared" si="56"/>
        <v>No</v>
      </c>
      <c r="W215" s="223" t="str">
        <f t="shared" si="57"/>
        <v>N/A</v>
      </c>
      <c r="X215" s="221" t="str">
        <f t="shared" si="58"/>
        <v>No</v>
      </c>
      <c r="Y215" s="223" t="str">
        <f t="shared" si="59"/>
        <v>N/A</v>
      </c>
      <c r="Z215" s="222" t="str">
        <f t="shared" si="60"/>
        <v>No</v>
      </c>
      <c r="AA215" s="68" t="str">
        <f t="shared" si="61"/>
        <v>N/A</v>
      </c>
      <c r="AB215" s="65" t="str">
        <f t="shared" si="62"/>
        <v>No</v>
      </c>
      <c r="AC215" s="68" t="str">
        <f t="shared" si="63"/>
        <v>N/A</v>
      </c>
      <c r="AD215" s="65" t="str">
        <f t="shared" si="64"/>
        <v>No</v>
      </c>
      <c r="AE215" s="68" t="str">
        <f t="shared" si="65"/>
        <v>N/A</v>
      </c>
      <c r="AF215" s="8"/>
    </row>
    <row r="216" spans="1:32" ht="14.5" hidden="1" customHeight="1">
      <c r="A216" s="66" t="s">
        <v>9</v>
      </c>
      <c r="B216" s="66" t="s">
        <v>28</v>
      </c>
      <c r="C216" s="66" t="str" cm="1">
        <f t="array" ref="C216">_xlfn.IFNA(_xlfn.IFS(B216="Starter","Starters &amp; Sides",B216="Sides","Starters &amp; Sides"),B216)</f>
        <v>Drinks</v>
      </c>
      <c r="D216" s="84" t="s">
        <v>455</v>
      </c>
      <c r="E216" s="74"/>
      <c r="F216" s="4"/>
      <c r="G216" s="4"/>
      <c r="H216" s="4"/>
      <c r="I216" s="4">
        <v>9.5</v>
      </c>
      <c r="J216" s="4">
        <v>9.5</v>
      </c>
      <c r="K216" s="4">
        <v>9.5</v>
      </c>
      <c r="L216" s="4">
        <v>9.9499999999999993</v>
      </c>
      <c r="M216" s="4">
        <v>10.25</v>
      </c>
      <c r="N216" s="4">
        <v>8.5</v>
      </c>
      <c r="O216" s="15">
        <f t="shared" si="66"/>
        <v>8.5</v>
      </c>
      <c r="P216" s="4"/>
      <c r="Q216" s="338"/>
      <c r="R216" s="74" t="str">
        <f t="shared" si="67"/>
        <v>No</v>
      </c>
      <c r="S216" s="4" t="str">
        <f t="shared" si="68"/>
        <v>No</v>
      </c>
      <c r="T216" s="4" t="str">
        <f t="shared" si="69"/>
        <v>No</v>
      </c>
      <c r="U216" s="4" t="str">
        <f t="shared" si="70"/>
        <v>N/A</v>
      </c>
      <c r="V216" s="221" t="str">
        <f t="shared" si="56"/>
        <v>No</v>
      </c>
      <c r="W216" s="223" t="str">
        <f t="shared" si="57"/>
        <v>N/A</v>
      </c>
      <c r="X216" s="221" t="str">
        <f t="shared" si="58"/>
        <v>No</v>
      </c>
      <c r="Y216" s="223" t="str">
        <f t="shared" si="59"/>
        <v>N/A</v>
      </c>
      <c r="Z216" s="222" t="str">
        <f t="shared" si="60"/>
        <v>No</v>
      </c>
      <c r="AA216" s="68" t="str">
        <f t="shared" si="61"/>
        <v>N/A</v>
      </c>
      <c r="AB216" s="65" t="str">
        <f t="shared" si="62"/>
        <v>No</v>
      </c>
      <c r="AC216" s="68" t="str">
        <f t="shared" si="63"/>
        <v>N/A</v>
      </c>
      <c r="AD216" s="65" t="str">
        <f t="shared" si="64"/>
        <v>No</v>
      </c>
      <c r="AE216" s="68" t="str">
        <f t="shared" si="65"/>
        <v>N/A</v>
      </c>
      <c r="AF216" s="8"/>
    </row>
    <row r="217" spans="1:32" ht="14.5" hidden="1" customHeight="1">
      <c r="A217" s="66" t="s">
        <v>9</v>
      </c>
      <c r="B217" s="66" t="s">
        <v>28</v>
      </c>
      <c r="C217" s="66" t="str" cm="1">
        <f t="array" ref="C217">_xlfn.IFNA(_xlfn.IFS(B217="Starter","Starters &amp; Sides",B217="Sides","Starters &amp; Sides"),B217)</f>
        <v>Drinks</v>
      </c>
      <c r="D217" s="219" t="s">
        <v>791</v>
      </c>
      <c r="E217" s="74"/>
      <c r="F217" s="4"/>
      <c r="G217" s="4"/>
      <c r="H217" s="4"/>
      <c r="I217" s="4"/>
      <c r="J217" s="4"/>
      <c r="K217" s="4"/>
      <c r="L217" s="4"/>
      <c r="M217" s="4">
        <v>8.5</v>
      </c>
      <c r="N217" s="4"/>
      <c r="O217" s="15"/>
      <c r="P217" s="4"/>
      <c r="Q217" s="338"/>
      <c r="R217" s="74" t="str">
        <f t="shared" si="67"/>
        <v>No</v>
      </c>
      <c r="S217" s="4" t="str">
        <f t="shared" si="68"/>
        <v>No</v>
      </c>
      <c r="T217" s="4" t="str">
        <f t="shared" si="69"/>
        <v>No</v>
      </c>
      <c r="U217" s="4" t="str">
        <f t="shared" si="70"/>
        <v>N/A</v>
      </c>
      <c r="V217" s="221" t="str">
        <f t="shared" si="56"/>
        <v>No</v>
      </c>
      <c r="W217" s="223" t="str">
        <f t="shared" si="57"/>
        <v>N/A</v>
      </c>
      <c r="X217" s="221" t="str">
        <f t="shared" si="58"/>
        <v>No</v>
      </c>
      <c r="Y217" s="223" t="str">
        <f t="shared" si="59"/>
        <v>N/A</v>
      </c>
      <c r="Z217" s="222" t="str">
        <f t="shared" si="60"/>
        <v>No</v>
      </c>
      <c r="AA217" s="68" t="str">
        <f t="shared" si="61"/>
        <v>N/A</v>
      </c>
      <c r="AB217" s="65" t="str">
        <f t="shared" si="62"/>
        <v>No</v>
      </c>
      <c r="AC217" s="68" t="str">
        <f t="shared" si="63"/>
        <v>N/A</v>
      </c>
      <c r="AD217" s="65" t="str">
        <f t="shared" si="64"/>
        <v>No</v>
      </c>
      <c r="AE217" s="68" t="str">
        <f t="shared" si="65"/>
        <v>N/A</v>
      </c>
      <c r="AF217" s="8"/>
    </row>
    <row r="218" spans="1:32" ht="14.5" hidden="1" customHeight="1">
      <c r="A218" s="66" t="s">
        <v>9</v>
      </c>
      <c r="B218" s="66" t="s">
        <v>28</v>
      </c>
      <c r="C218" s="66" t="str" cm="1">
        <f t="array" ref="C218">_xlfn.IFNA(_xlfn.IFS(B218="Starter","Starters &amp; Sides",B218="Sides","Starters &amp; Sides"),B218)</f>
        <v>Drinks</v>
      </c>
      <c r="D218" s="84" t="s">
        <v>792</v>
      </c>
      <c r="E218" s="74"/>
      <c r="F218" s="4"/>
      <c r="G218" s="4"/>
      <c r="H218" s="4">
        <v>9.25</v>
      </c>
      <c r="I218" s="4"/>
      <c r="J218" s="4"/>
      <c r="K218" s="4"/>
      <c r="L218" s="4"/>
      <c r="M218" s="4"/>
      <c r="N218" s="4"/>
      <c r="O218" s="15"/>
      <c r="P218" s="4"/>
      <c r="Q218" s="338"/>
      <c r="R218" s="74" t="str">
        <f t="shared" si="67"/>
        <v>No</v>
      </c>
      <c r="S218" s="4" t="str">
        <f t="shared" si="68"/>
        <v>No</v>
      </c>
      <c r="T218" s="4" t="str">
        <f t="shared" si="69"/>
        <v>No</v>
      </c>
      <c r="U218" s="4" t="str">
        <f t="shared" si="70"/>
        <v>N/A</v>
      </c>
      <c r="V218" s="221" t="str">
        <f t="shared" si="56"/>
        <v>No</v>
      </c>
      <c r="W218" s="223" t="str">
        <f t="shared" si="57"/>
        <v>N/A</v>
      </c>
      <c r="X218" s="221" t="str">
        <f t="shared" si="58"/>
        <v>No</v>
      </c>
      <c r="Y218" s="223" t="str">
        <f t="shared" si="59"/>
        <v>N/A</v>
      </c>
      <c r="Z218" s="222" t="str">
        <f t="shared" si="60"/>
        <v>No</v>
      </c>
      <c r="AA218" s="68" t="str">
        <f t="shared" si="61"/>
        <v>N/A</v>
      </c>
      <c r="AB218" s="65" t="str">
        <f t="shared" si="62"/>
        <v>No</v>
      </c>
      <c r="AC218" s="68" t="str">
        <f t="shared" si="63"/>
        <v>N/A</v>
      </c>
      <c r="AD218" s="65" t="str">
        <f t="shared" si="64"/>
        <v>No</v>
      </c>
      <c r="AE218" s="68" t="str">
        <f t="shared" si="65"/>
        <v>N/A</v>
      </c>
      <c r="AF218" s="8"/>
    </row>
    <row r="219" spans="1:32" ht="14.5" hidden="1" customHeight="1">
      <c r="A219" s="66" t="s">
        <v>9</v>
      </c>
      <c r="B219" s="66" t="s">
        <v>28</v>
      </c>
      <c r="C219" s="66" t="str" cm="1">
        <f t="array" ref="C219">_xlfn.IFNA(_xlfn.IFS(B219="Starter","Starters &amp; Sides",B219="Sides","Starters &amp; Sides"),B219)</f>
        <v>Drinks</v>
      </c>
      <c r="D219" s="84" t="s">
        <v>793</v>
      </c>
      <c r="E219" s="74"/>
      <c r="F219" s="4"/>
      <c r="G219" s="4"/>
      <c r="H219" s="4"/>
      <c r="I219" s="4">
        <v>9.5</v>
      </c>
      <c r="J219" s="4">
        <v>9.5</v>
      </c>
      <c r="K219" s="4">
        <v>9.5</v>
      </c>
      <c r="L219" s="4">
        <v>9.9499999999999993</v>
      </c>
      <c r="M219" s="4"/>
      <c r="N219" s="4"/>
      <c r="O219" s="15"/>
      <c r="P219" s="4"/>
      <c r="Q219" s="338"/>
      <c r="R219" s="74" t="str">
        <f t="shared" si="67"/>
        <v>No</v>
      </c>
      <c r="S219" s="4" t="str">
        <f t="shared" si="68"/>
        <v>No</v>
      </c>
      <c r="T219" s="4" t="str">
        <f t="shared" si="69"/>
        <v>No</v>
      </c>
      <c r="U219" s="4" t="str">
        <f t="shared" si="70"/>
        <v>N/A</v>
      </c>
      <c r="V219" s="221" t="str">
        <f t="shared" si="56"/>
        <v>No</v>
      </c>
      <c r="W219" s="223" t="str">
        <f t="shared" si="57"/>
        <v>N/A</v>
      </c>
      <c r="X219" s="221" t="str">
        <f t="shared" si="58"/>
        <v>No</v>
      </c>
      <c r="Y219" s="223" t="str">
        <f t="shared" si="59"/>
        <v>N/A</v>
      </c>
      <c r="Z219" s="222" t="str">
        <f t="shared" si="60"/>
        <v>No</v>
      </c>
      <c r="AA219" s="68" t="str">
        <f t="shared" si="61"/>
        <v>N/A</v>
      </c>
      <c r="AB219" s="65" t="str">
        <f t="shared" si="62"/>
        <v>No</v>
      </c>
      <c r="AC219" s="68" t="str">
        <f t="shared" si="63"/>
        <v>N/A</v>
      </c>
      <c r="AD219" s="65" t="str">
        <f t="shared" si="64"/>
        <v>No</v>
      </c>
      <c r="AE219" s="68" t="str">
        <f t="shared" si="65"/>
        <v>N/A</v>
      </c>
      <c r="AF219" s="8"/>
    </row>
    <row r="220" spans="1:32" ht="14.5" hidden="1" customHeight="1">
      <c r="A220" s="66" t="s">
        <v>9</v>
      </c>
      <c r="B220" s="66" t="s">
        <v>28</v>
      </c>
      <c r="C220" s="66" t="str" cm="1">
        <f t="array" ref="C220">_xlfn.IFNA(_xlfn.IFS(B220="Starter","Starters &amp; Sides",B220="Sides","Starters &amp; Sides"),B220)</f>
        <v>Drinks</v>
      </c>
      <c r="D220" s="219" t="s">
        <v>794</v>
      </c>
      <c r="E220" s="74"/>
      <c r="F220" s="4"/>
      <c r="G220" s="4"/>
      <c r="H220" s="4"/>
      <c r="I220" s="4"/>
      <c r="J220" s="4"/>
      <c r="K220" s="4"/>
      <c r="L220" s="4"/>
      <c r="M220" s="4">
        <v>9.8000000000000007</v>
      </c>
      <c r="N220" s="4"/>
      <c r="O220" s="15"/>
      <c r="P220" s="4"/>
      <c r="Q220" s="338"/>
      <c r="R220" s="74" t="str">
        <f t="shared" si="67"/>
        <v>No</v>
      </c>
      <c r="S220" s="4" t="str">
        <f t="shared" si="68"/>
        <v>No</v>
      </c>
      <c r="T220" s="4" t="str">
        <f t="shared" si="69"/>
        <v>No</v>
      </c>
      <c r="U220" s="4" t="str">
        <f t="shared" si="70"/>
        <v>N/A</v>
      </c>
      <c r="V220" s="221" t="str">
        <f t="shared" si="56"/>
        <v>No</v>
      </c>
      <c r="W220" s="223" t="str">
        <f t="shared" si="57"/>
        <v>N/A</v>
      </c>
      <c r="X220" s="221" t="str">
        <f t="shared" si="58"/>
        <v>No</v>
      </c>
      <c r="Y220" s="223" t="str">
        <f t="shared" si="59"/>
        <v>N/A</v>
      </c>
      <c r="Z220" s="222" t="str">
        <f t="shared" si="60"/>
        <v>No</v>
      </c>
      <c r="AA220" s="68" t="str">
        <f t="shared" si="61"/>
        <v>N/A</v>
      </c>
      <c r="AB220" s="65" t="str">
        <f t="shared" si="62"/>
        <v>No</v>
      </c>
      <c r="AC220" s="68" t="str">
        <f t="shared" si="63"/>
        <v>N/A</v>
      </c>
      <c r="AD220" s="65" t="str">
        <f t="shared" si="64"/>
        <v>No</v>
      </c>
      <c r="AE220" s="68" t="str">
        <f t="shared" si="65"/>
        <v>N/A</v>
      </c>
      <c r="AF220" s="8"/>
    </row>
    <row r="221" spans="1:32" ht="14.5" hidden="1" customHeight="1">
      <c r="A221" s="66" t="s">
        <v>9</v>
      </c>
      <c r="B221" s="66" t="s">
        <v>28</v>
      </c>
      <c r="C221" s="66" t="str" cm="1">
        <f t="array" ref="C221">_xlfn.IFNA(_xlfn.IFS(B221="Starter","Starters &amp; Sides",B221="Sides","Starters &amp; Sides"),B221)</f>
        <v>Drinks</v>
      </c>
      <c r="D221" s="84" t="s">
        <v>795</v>
      </c>
      <c r="E221" s="74"/>
      <c r="F221" s="4"/>
      <c r="G221" s="4"/>
      <c r="H221" s="4"/>
      <c r="I221" s="4">
        <v>9.5</v>
      </c>
      <c r="J221" s="4">
        <v>9.5</v>
      </c>
      <c r="K221" s="4">
        <v>9.5</v>
      </c>
      <c r="L221" s="4">
        <v>9.5</v>
      </c>
      <c r="M221" s="4"/>
      <c r="N221" s="4"/>
      <c r="O221" s="15"/>
      <c r="P221" s="4"/>
      <c r="Q221" s="338"/>
      <c r="R221" s="74" t="str">
        <f t="shared" si="67"/>
        <v>No</v>
      </c>
      <c r="S221" s="4" t="str">
        <f t="shared" si="68"/>
        <v>No</v>
      </c>
      <c r="T221" s="4" t="str">
        <f t="shared" si="69"/>
        <v>No</v>
      </c>
      <c r="U221" s="4" t="str">
        <f t="shared" si="70"/>
        <v>N/A</v>
      </c>
      <c r="V221" s="221" t="str">
        <f t="shared" si="56"/>
        <v>No</v>
      </c>
      <c r="W221" s="223" t="str">
        <f t="shared" si="57"/>
        <v>N/A</v>
      </c>
      <c r="X221" s="221" t="str">
        <f t="shared" si="58"/>
        <v>No</v>
      </c>
      <c r="Y221" s="223" t="str">
        <f t="shared" si="59"/>
        <v>N/A</v>
      </c>
      <c r="Z221" s="222" t="str">
        <f t="shared" si="60"/>
        <v>No</v>
      </c>
      <c r="AA221" s="68" t="str">
        <f t="shared" si="61"/>
        <v>N/A</v>
      </c>
      <c r="AB221" s="65" t="str">
        <f t="shared" si="62"/>
        <v>No</v>
      </c>
      <c r="AC221" s="68" t="str">
        <f t="shared" si="63"/>
        <v>N/A</v>
      </c>
      <c r="AD221" s="65" t="str">
        <f t="shared" si="64"/>
        <v>No</v>
      </c>
      <c r="AE221" s="68" t="str">
        <f t="shared" si="65"/>
        <v>N/A</v>
      </c>
      <c r="AF221" s="8"/>
    </row>
    <row r="222" spans="1:32" ht="14.5" hidden="1" customHeight="1">
      <c r="A222" s="66" t="s">
        <v>9</v>
      </c>
      <c r="B222" s="66" t="s">
        <v>28</v>
      </c>
      <c r="C222" s="66" t="str" cm="1">
        <f t="array" ref="C222">_xlfn.IFNA(_xlfn.IFS(B222="Starter","Starters &amp; Sides",B222="Sides","Starters &amp; Sides"),B222)</f>
        <v>Drinks</v>
      </c>
      <c r="D222" s="219" t="s">
        <v>796</v>
      </c>
      <c r="E222" s="74"/>
      <c r="F222" s="4"/>
      <c r="G222" s="4"/>
      <c r="H222" s="4"/>
      <c r="I222" s="4"/>
      <c r="J222" s="4"/>
      <c r="K222" s="4"/>
      <c r="L222" s="4"/>
      <c r="M222" s="4">
        <v>8.5</v>
      </c>
      <c r="N222" s="4"/>
      <c r="O222" s="15"/>
      <c r="P222" s="4"/>
      <c r="Q222" s="338"/>
      <c r="R222" s="74" t="str">
        <f t="shared" si="67"/>
        <v>No</v>
      </c>
      <c r="S222" s="4" t="str">
        <f t="shared" si="68"/>
        <v>No</v>
      </c>
      <c r="T222" s="4" t="str">
        <f t="shared" si="69"/>
        <v>No</v>
      </c>
      <c r="U222" s="4" t="str">
        <f t="shared" si="70"/>
        <v>N/A</v>
      </c>
      <c r="V222" s="221" t="str">
        <f t="shared" si="56"/>
        <v>No</v>
      </c>
      <c r="W222" s="223" t="str">
        <f t="shared" si="57"/>
        <v>N/A</v>
      </c>
      <c r="X222" s="221" t="str">
        <f t="shared" si="58"/>
        <v>No</v>
      </c>
      <c r="Y222" s="223" t="str">
        <f t="shared" si="59"/>
        <v>N/A</v>
      </c>
      <c r="Z222" s="222" t="str">
        <f t="shared" si="60"/>
        <v>No</v>
      </c>
      <c r="AA222" s="68" t="str">
        <f t="shared" si="61"/>
        <v>N/A</v>
      </c>
      <c r="AB222" s="65" t="str">
        <f t="shared" si="62"/>
        <v>No</v>
      </c>
      <c r="AC222" s="68" t="str">
        <f t="shared" si="63"/>
        <v>N/A</v>
      </c>
      <c r="AD222" s="65" t="str">
        <f t="shared" si="64"/>
        <v>No</v>
      </c>
      <c r="AE222" s="68" t="str">
        <f t="shared" si="65"/>
        <v>N/A</v>
      </c>
      <c r="AF222" s="8"/>
    </row>
    <row r="223" spans="1:32" ht="14.5" hidden="1" customHeight="1">
      <c r="A223" s="66" t="s">
        <v>9</v>
      </c>
      <c r="B223" s="66" t="s">
        <v>28</v>
      </c>
      <c r="C223" s="66" t="str" cm="1">
        <f t="array" ref="C223">_xlfn.IFNA(_xlfn.IFS(B223="Starter","Starters &amp; Sides",B223="Sides","Starters &amp; Sides"),B223)</f>
        <v>Drinks</v>
      </c>
      <c r="D223" s="84" t="s">
        <v>797</v>
      </c>
      <c r="E223" s="74"/>
      <c r="F223" s="4"/>
      <c r="G223" s="4"/>
      <c r="H223" s="4"/>
      <c r="I223" s="4"/>
      <c r="J223" s="4"/>
      <c r="K223" s="4"/>
      <c r="L223" s="4"/>
      <c r="M223" s="4">
        <v>9.8000000000000007</v>
      </c>
      <c r="N223" s="4">
        <v>9.8000000000000007</v>
      </c>
      <c r="O223" s="15">
        <f t="shared" si="66"/>
        <v>9.8000000000000007</v>
      </c>
      <c r="P223" s="4"/>
      <c r="Q223" s="338"/>
      <c r="R223" s="74" t="str">
        <f t="shared" si="67"/>
        <v>No</v>
      </c>
      <c r="S223" s="4" t="str">
        <f t="shared" si="68"/>
        <v>No</v>
      </c>
      <c r="T223" s="4" t="str">
        <f t="shared" si="69"/>
        <v>No</v>
      </c>
      <c r="U223" s="4" t="str">
        <f t="shared" si="70"/>
        <v>N/A</v>
      </c>
      <c r="V223" s="221" t="str">
        <f t="shared" si="56"/>
        <v>No</v>
      </c>
      <c r="W223" s="223" t="str">
        <f t="shared" si="57"/>
        <v>N/A</v>
      </c>
      <c r="X223" s="221" t="str">
        <f t="shared" si="58"/>
        <v>No</v>
      </c>
      <c r="Y223" s="223" t="str">
        <f t="shared" si="59"/>
        <v>N/A</v>
      </c>
      <c r="Z223" s="222" t="str">
        <f t="shared" si="60"/>
        <v>No</v>
      </c>
      <c r="AA223" s="68" t="str">
        <f t="shared" si="61"/>
        <v>N/A</v>
      </c>
      <c r="AB223" s="65" t="str">
        <f t="shared" si="62"/>
        <v>No</v>
      </c>
      <c r="AC223" s="68" t="str">
        <f t="shared" si="63"/>
        <v>N/A</v>
      </c>
      <c r="AD223" s="65" t="str">
        <f t="shared" si="64"/>
        <v>No</v>
      </c>
      <c r="AE223" s="68" t="str">
        <f t="shared" si="65"/>
        <v>N/A</v>
      </c>
      <c r="AF223" s="8"/>
    </row>
    <row r="224" spans="1:32" ht="14.5" hidden="1" customHeight="1">
      <c r="A224" s="66" t="s">
        <v>9</v>
      </c>
      <c r="B224" s="66" t="s">
        <v>28</v>
      </c>
      <c r="C224" s="66" t="str" cm="1">
        <f t="array" ref="C224">_xlfn.IFNA(_xlfn.IFS(B224="Starter","Starters &amp; Sides",B224="Sides","Starters &amp; Sides"),B224)</f>
        <v>Drinks</v>
      </c>
      <c r="D224" s="84" t="s">
        <v>798</v>
      </c>
      <c r="E224" s="74"/>
      <c r="F224" s="4"/>
      <c r="G224" s="4"/>
      <c r="H224" s="4"/>
      <c r="I224" s="4">
        <v>9.5</v>
      </c>
      <c r="J224" s="4">
        <v>9.5</v>
      </c>
      <c r="K224" s="4">
        <v>9.5</v>
      </c>
      <c r="L224" s="4">
        <v>10.45</v>
      </c>
      <c r="M224" s="4"/>
      <c r="N224" s="4"/>
      <c r="O224" s="15"/>
      <c r="P224" s="4"/>
      <c r="Q224" s="338"/>
      <c r="R224" s="74" t="str">
        <f t="shared" si="67"/>
        <v>No</v>
      </c>
      <c r="S224" s="4" t="str">
        <f t="shared" si="68"/>
        <v>No</v>
      </c>
      <c r="T224" s="4" t="str">
        <f t="shared" si="69"/>
        <v>No</v>
      </c>
      <c r="U224" s="4" t="str">
        <f t="shared" si="70"/>
        <v>N/A</v>
      </c>
      <c r="V224" s="221" t="str">
        <f t="shared" si="56"/>
        <v>No</v>
      </c>
      <c r="W224" s="223" t="str">
        <f t="shared" si="57"/>
        <v>N/A</v>
      </c>
      <c r="X224" s="221" t="str">
        <f t="shared" si="58"/>
        <v>No</v>
      </c>
      <c r="Y224" s="223" t="str">
        <f t="shared" si="59"/>
        <v>N/A</v>
      </c>
      <c r="Z224" s="222" t="str">
        <f t="shared" si="60"/>
        <v>No</v>
      </c>
      <c r="AA224" s="68" t="str">
        <f t="shared" si="61"/>
        <v>N/A</v>
      </c>
      <c r="AB224" s="65" t="str">
        <f t="shared" si="62"/>
        <v>No</v>
      </c>
      <c r="AC224" s="68" t="str">
        <f t="shared" si="63"/>
        <v>N/A</v>
      </c>
      <c r="AD224" s="65" t="str">
        <f t="shared" si="64"/>
        <v>No</v>
      </c>
      <c r="AE224" s="68" t="str">
        <f t="shared" si="65"/>
        <v>N/A</v>
      </c>
      <c r="AF224" s="8"/>
    </row>
    <row r="225" spans="1:32" ht="14.5" hidden="1" customHeight="1">
      <c r="A225" s="66" t="s">
        <v>9</v>
      </c>
      <c r="B225" s="66" t="s">
        <v>28</v>
      </c>
      <c r="C225" s="66" t="str" cm="1">
        <f t="array" ref="C225">_xlfn.IFNA(_xlfn.IFS(B225="Starter","Starters &amp; Sides",B225="Sides","Starters &amp; Sides"),B225)</f>
        <v>Drinks</v>
      </c>
      <c r="D225" s="84" t="s">
        <v>799</v>
      </c>
      <c r="E225" s="74"/>
      <c r="F225" s="4"/>
      <c r="G225" s="4"/>
      <c r="H225" s="4"/>
      <c r="I225" s="4">
        <v>7.95</v>
      </c>
      <c r="J225" s="4">
        <v>7.95</v>
      </c>
      <c r="K225" s="4">
        <v>7.95</v>
      </c>
      <c r="L225" s="4">
        <v>8.75</v>
      </c>
      <c r="M225" s="4"/>
      <c r="N225" s="4"/>
      <c r="O225" s="15"/>
      <c r="P225" s="4"/>
      <c r="Q225" s="338"/>
      <c r="R225" s="74" t="str">
        <f t="shared" si="67"/>
        <v>No</v>
      </c>
      <c r="S225" s="4" t="str">
        <f t="shared" si="68"/>
        <v>No</v>
      </c>
      <c r="T225" s="4" t="str">
        <f t="shared" si="69"/>
        <v>No</v>
      </c>
      <c r="U225" s="4" t="str">
        <f t="shared" si="70"/>
        <v>N/A</v>
      </c>
      <c r="V225" s="221" t="str">
        <f t="shared" si="56"/>
        <v>No</v>
      </c>
      <c r="W225" s="223" t="str">
        <f t="shared" si="57"/>
        <v>N/A</v>
      </c>
      <c r="X225" s="221" t="str">
        <f t="shared" si="58"/>
        <v>No</v>
      </c>
      <c r="Y225" s="223" t="str">
        <f t="shared" si="59"/>
        <v>N/A</v>
      </c>
      <c r="Z225" s="222" t="str">
        <f t="shared" si="60"/>
        <v>No</v>
      </c>
      <c r="AA225" s="68" t="str">
        <f t="shared" si="61"/>
        <v>N/A</v>
      </c>
      <c r="AB225" s="65" t="str">
        <f t="shared" si="62"/>
        <v>No</v>
      </c>
      <c r="AC225" s="68" t="str">
        <f t="shared" si="63"/>
        <v>N/A</v>
      </c>
      <c r="AD225" s="65" t="str">
        <f t="shared" si="64"/>
        <v>No</v>
      </c>
      <c r="AE225" s="68" t="str">
        <f t="shared" si="65"/>
        <v>N/A</v>
      </c>
      <c r="AF225" s="8"/>
    </row>
    <row r="226" spans="1:32" ht="14.5" hidden="1" customHeight="1">
      <c r="A226" s="66" t="s">
        <v>9</v>
      </c>
      <c r="B226" s="66" t="s">
        <v>28</v>
      </c>
      <c r="C226" s="66" t="str" cm="1">
        <f t="array" ref="C226">_xlfn.IFNA(_xlfn.IFS(B226="Starter","Starters &amp; Sides",B226="Sides","Starters &amp; Sides"),B226)</f>
        <v>Drinks</v>
      </c>
      <c r="D226" s="84" t="s">
        <v>800</v>
      </c>
      <c r="E226" s="74"/>
      <c r="F226" s="4"/>
      <c r="G226" s="4"/>
      <c r="H226" s="4"/>
      <c r="I226" s="4">
        <v>8.75</v>
      </c>
      <c r="J226" s="4">
        <v>8.75</v>
      </c>
      <c r="K226" s="4">
        <v>8.75</v>
      </c>
      <c r="L226" s="4">
        <v>9.5</v>
      </c>
      <c r="M226" s="4"/>
      <c r="N226" s="4"/>
      <c r="O226" s="15"/>
      <c r="P226" s="4"/>
      <c r="Q226" s="338"/>
      <c r="R226" s="74" t="str">
        <f t="shared" si="67"/>
        <v>No</v>
      </c>
      <c r="S226" s="4" t="str">
        <f t="shared" si="68"/>
        <v>No</v>
      </c>
      <c r="T226" s="4" t="str">
        <f t="shared" si="69"/>
        <v>No</v>
      </c>
      <c r="U226" s="4" t="str">
        <f t="shared" si="70"/>
        <v>N/A</v>
      </c>
      <c r="V226" s="221" t="str">
        <f t="shared" si="56"/>
        <v>No</v>
      </c>
      <c r="W226" s="223" t="str">
        <f t="shared" si="57"/>
        <v>N/A</v>
      </c>
      <c r="X226" s="221" t="str">
        <f t="shared" si="58"/>
        <v>No</v>
      </c>
      <c r="Y226" s="223" t="str">
        <f t="shared" si="59"/>
        <v>N/A</v>
      </c>
      <c r="Z226" s="222" t="str">
        <f t="shared" si="60"/>
        <v>No</v>
      </c>
      <c r="AA226" s="68" t="str">
        <f t="shared" si="61"/>
        <v>N/A</v>
      </c>
      <c r="AB226" s="65" t="str">
        <f t="shared" si="62"/>
        <v>No</v>
      </c>
      <c r="AC226" s="68" t="str">
        <f t="shared" si="63"/>
        <v>N/A</v>
      </c>
      <c r="AD226" s="65" t="str">
        <f t="shared" si="64"/>
        <v>No</v>
      </c>
      <c r="AE226" s="68" t="str">
        <f t="shared" si="65"/>
        <v>N/A</v>
      </c>
      <c r="AF226" s="8"/>
    </row>
    <row r="227" spans="1:32" ht="14.5" hidden="1" customHeight="1">
      <c r="A227" s="66" t="s">
        <v>9</v>
      </c>
      <c r="B227" s="66" t="s">
        <v>28</v>
      </c>
      <c r="C227" s="66" t="str" cm="1">
        <f t="array" ref="C227">_xlfn.IFNA(_xlfn.IFS(B227="Starter","Starters &amp; Sides",B227="Sides","Starters &amp; Sides"),B227)</f>
        <v>Drinks</v>
      </c>
      <c r="D227" s="84" t="s">
        <v>801</v>
      </c>
      <c r="E227" s="74">
        <v>8.75</v>
      </c>
      <c r="F227" s="4">
        <v>8.75</v>
      </c>
      <c r="G227" s="4">
        <v>8.75</v>
      </c>
      <c r="H227" s="4">
        <v>8.75</v>
      </c>
      <c r="I227" s="4"/>
      <c r="J227" s="4"/>
      <c r="K227" s="4"/>
      <c r="L227" s="4"/>
      <c r="M227" s="4"/>
      <c r="N227" s="4"/>
      <c r="O227" s="15"/>
      <c r="P227" s="4"/>
      <c r="Q227" s="338"/>
      <c r="R227" s="74" t="str">
        <f t="shared" si="67"/>
        <v>No</v>
      </c>
      <c r="S227" s="4" t="str">
        <f t="shared" si="68"/>
        <v>No</v>
      </c>
      <c r="T227" s="4" t="str">
        <f t="shared" si="69"/>
        <v>No</v>
      </c>
      <c r="U227" s="4" t="str">
        <f t="shared" si="70"/>
        <v>N/A</v>
      </c>
      <c r="V227" s="221" t="str">
        <f t="shared" si="56"/>
        <v>No</v>
      </c>
      <c r="W227" s="223" t="str">
        <f t="shared" si="57"/>
        <v>N/A</v>
      </c>
      <c r="X227" s="221" t="str">
        <f t="shared" si="58"/>
        <v>No</v>
      </c>
      <c r="Y227" s="223" t="str">
        <f t="shared" si="59"/>
        <v>N/A</v>
      </c>
      <c r="Z227" s="222" t="str">
        <f t="shared" si="60"/>
        <v>No</v>
      </c>
      <c r="AA227" s="68" t="str">
        <f t="shared" si="61"/>
        <v>N/A</v>
      </c>
      <c r="AB227" s="65" t="str">
        <f t="shared" si="62"/>
        <v>No</v>
      </c>
      <c r="AC227" s="68" t="str">
        <f t="shared" si="63"/>
        <v>N/A</v>
      </c>
      <c r="AD227" s="65" t="str">
        <f t="shared" si="64"/>
        <v>No</v>
      </c>
      <c r="AE227" s="68" t="str">
        <f t="shared" si="65"/>
        <v>N/A</v>
      </c>
      <c r="AF227" s="8"/>
    </row>
    <row r="228" spans="1:32" ht="14.5" hidden="1" customHeight="1">
      <c r="A228" s="66" t="s">
        <v>9</v>
      </c>
      <c r="B228" s="66" t="s">
        <v>28</v>
      </c>
      <c r="C228" s="66" t="str" cm="1">
        <f t="array" ref="C228">_xlfn.IFNA(_xlfn.IFS(B228="Starter","Starters &amp; Sides",B228="Sides","Starters &amp; Sides"),B228)</f>
        <v>Drinks</v>
      </c>
      <c r="D228" s="84" t="s">
        <v>802</v>
      </c>
      <c r="E228" s="74">
        <v>9.9499999999999993</v>
      </c>
      <c r="F228" s="4">
        <v>9.9499999999999993</v>
      </c>
      <c r="G228" s="4">
        <v>9.9499999999999993</v>
      </c>
      <c r="H228" s="4">
        <v>9.9499999999999993</v>
      </c>
      <c r="I228" s="4"/>
      <c r="J228" s="4"/>
      <c r="K228" s="4"/>
      <c r="L228" s="4"/>
      <c r="M228" s="4"/>
      <c r="N228" s="4"/>
      <c r="O228" s="15"/>
      <c r="P228" s="4"/>
      <c r="Q228" s="338"/>
      <c r="R228" s="74" t="str">
        <f t="shared" si="67"/>
        <v>No</v>
      </c>
      <c r="S228" s="4" t="str">
        <f t="shared" si="68"/>
        <v>No</v>
      </c>
      <c r="T228" s="4" t="str">
        <f t="shared" si="69"/>
        <v>No</v>
      </c>
      <c r="U228" s="4" t="str">
        <f t="shared" si="70"/>
        <v>N/A</v>
      </c>
      <c r="V228" s="221" t="str">
        <f t="shared" si="56"/>
        <v>No</v>
      </c>
      <c r="W228" s="223" t="str">
        <f t="shared" si="57"/>
        <v>N/A</v>
      </c>
      <c r="X228" s="221" t="str">
        <f t="shared" si="58"/>
        <v>No</v>
      </c>
      <c r="Y228" s="223" t="str">
        <f t="shared" si="59"/>
        <v>N/A</v>
      </c>
      <c r="Z228" s="222" t="str">
        <f t="shared" si="60"/>
        <v>No</v>
      </c>
      <c r="AA228" s="68" t="str">
        <f t="shared" si="61"/>
        <v>N/A</v>
      </c>
      <c r="AB228" s="65" t="str">
        <f t="shared" si="62"/>
        <v>No</v>
      </c>
      <c r="AC228" s="68" t="str">
        <f t="shared" si="63"/>
        <v>N/A</v>
      </c>
      <c r="AD228" s="65" t="str">
        <f t="shared" si="64"/>
        <v>No</v>
      </c>
      <c r="AE228" s="68" t="str">
        <f t="shared" si="65"/>
        <v>N/A</v>
      </c>
      <c r="AF228" s="8"/>
    </row>
    <row r="229" spans="1:32" ht="14.5" hidden="1" customHeight="1">
      <c r="A229" s="66" t="s">
        <v>9</v>
      </c>
      <c r="B229" s="66" t="s">
        <v>28</v>
      </c>
      <c r="C229" s="66" t="str" cm="1">
        <f t="array" ref="C229">_xlfn.IFNA(_xlfn.IFS(B229="Starter","Starters &amp; Sides",B229="Sides","Starters &amp; Sides"),B229)</f>
        <v>Drinks</v>
      </c>
      <c r="D229" s="219" t="s">
        <v>803</v>
      </c>
      <c r="E229" s="74"/>
      <c r="F229" s="4"/>
      <c r="G229" s="4"/>
      <c r="H229" s="4"/>
      <c r="I229" s="4"/>
      <c r="J229" s="4"/>
      <c r="K229" s="4"/>
      <c r="L229" s="4"/>
      <c r="M229" s="4">
        <v>9</v>
      </c>
      <c r="N229" s="4"/>
      <c r="O229" s="15"/>
      <c r="P229" s="4"/>
      <c r="Q229" s="338"/>
      <c r="R229" s="74" t="str">
        <f t="shared" si="67"/>
        <v>No</v>
      </c>
      <c r="S229" s="4" t="str">
        <f t="shared" si="68"/>
        <v>No</v>
      </c>
      <c r="T229" s="4" t="str">
        <f t="shared" si="69"/>
        <v>No</v>
      </c>
      <c r="U229" s="4" t="str">
        <f t="shared" si="70"/>
        <v>N/A</v>
      </c>
      <c r="V229" s="221" t="str">
        <f t="shared" si="56"/>
        <v>No</v>
      </c>
      <c r="W229" s="223" t="str">
        <f t="shared" si="57"/>
        <v>N/A</v>
      </c>
      <c r="X229" s="221" t="str">
        <f t="shared" si="58"/>
        <v>No</v>
      </c>
      <c r="Y229" s="223" t="str">
        <f t="shared" si="59"/>
        <v>N/A</v>
      </c>
      <c r="Z229" s="222" t="str">
        <f t="shared" si="60"/>
        <v>No</v>
      </c>
      <c r="AA229" s="68" t="str">
        <f t="shared" si="61"/>
        <v>N/A</v>
      </c>
      <c r="AB229" s="65" t="str">
        <f t="shared" si="62"/>
        <v>No</v>
      </c>
      <c r="AC229" s="68" t="str">
        <f t="shared" si="63"/>
        <v>N/A</v>
      </c>
      <c r="AD229" s="65" t="str">
        <f t="shared" si="64"/>
        <v>No</v>
      </c>
      <c r="AE229" s="68" t="str">
        <f t="shared" si="65"/>
        <v>N/A</v>
      </c>
      <c r="AF229" s="8"/>
    </row>
    <row r="230" spans="1:32" ht="14.5" hidden="1" customHeight="1">
      <c r="A230" s="66" t="s">
        <v>9</v>
      </c>
      <c r="B230" s="66" t="s">
        <v>28</v>
      </c>
      <c r="C230" s="66" t="str" cm="1">
        <f t="array" ref="C230">_xlfn.IFNA(_xlfn.IFS(B230="Starter","Starters &amp; Sides",B230="Sides","Starters &amp; Sides"),B230)</f>
        <v>Drinks</v>
      </c>
      <c r="D230" s="84" t="s">
        <v>804</v>
      </c>
      <c r="E230" s="74"/>
      <c r="F230" s="4"/>
      <c r="G230" s="4"/>
      <c r="H230" s="4"/>
      <c r="I230" s="4"/>
      <c r="J230" s="4"/>
      <c r="K230" s="4"/>
      <c r="L230" s="4"/>
      <c r="M230" s="4">
        <v>10.75</v>
      </c>
      <c r="N230" s="4">
        <v>10.95</v>
      </c>
      <c r="O230" s="15">
        <f t="shared" si="66"/>
        <v>10.95</v>
      </c>
      <c r="P230" s="4"/>
      <c r="Q230" s="338"/>
      <c r="R230" s="74" t="str">
        <f t="shared" ref="R230:R261" si="71">IF(COUNTA(P230)=1,"Yes","No")</f>
        <v>No</v>
      </c>
      <c r="S230" s="4" t="str">
        <f t="shared" ref="S230:S261" si="72">IF(AND(V230="No",R230="Yes"),"Yes","No")</f>
        <v>No</v>
      </c>
      <c r="T230" s="4" t="str">
        <f t="shared" si="69"/>
        <v>No</v>
      </c>
      <c r="U230" s="4" t="str">
        <f t="shared" si="70"/>
        <v>N/A</v>
      </c>
      <c r="V230" s="221" t="str">
        <f t="shared" si="56"/>
        <v>No</v>
      </c>
      <c r="W230" s="223" t="str">
        <f t="shared" si="57"/>
        <v>N/A</v>
      </c>
      <c r="X230" s="221" t="str">
        <f t="shared" si="58"/>
        <v>No</v>
      </c>
      <c r="Y230" s="223" t="str">
        <f t="shared" si="59"/>
        <v>N/A</v>
      </c>
      <c r="Z230" s="222" t="str">
        <f t="shared" si="60"/>
        <v>No</v>
      </c>
      <c r="AA230" s="68" t="str">
        <f t="shared" si="61"/>
        <v>N/A</v>
      </c>
      <c r="AB230" s="65" t="str">
        <f t="shared" si="62"/>
        <v>No</v>
      </c>
      <c r="AC230" s="68" t="str">
        <f t="shared" si="63"/>
        <v>N/A</v>
      </c>
      <c r="AD230" s="65" t="str">
        <f t="shared" si="64"/>
        <v>No</v>
      </c>
      <c r="AE230" s="68" t="str">
        <f t="shared" si="65"/>
        <v>N/A</v>
      </c>
      <c r="AF230" s="8"/>
    </row>
    <row r="231" spans="1:32" ht="14.5" hidden="1" customHeight="1">
      <c r="A231" s="66" t="s">
        <v>9</v>
      </c>
      <c r="B231" s="66" t="s">
        <v>28</v>
      </c>
      <c r="C231" s="66" t="str" cm="1">
        <f t="array" ref="C231">_xlfn.IFNA(_xlfn.IFS(B231="Starter","Starters &amp; Sides",B231="Sides","Starters &amp; Sides"),B231)</f>
        <v>Drinks</v>
      </c>
      <c r="D231" s="84" t="s">
        <v>805</v>
      </c>
      <c r="E231" s="74"/>
      <c r="F231" s="4"/>
      <c r="G231" s="4"/>
      <c r="H231" s="4"/>
      <c r="I231" s="4"/>
      <c r="J231" s="4"/>
      <c r="K231" s="4"/>
      <c r="L231" s="4"/>
      <c r="M231" s="4">
        <v>9.8000000000000007</v>
      </c>
      <c r="N231" s="4">
        <v>9.9499999999999993</v>
      </c>
      <c r="O231" s="15">
        <f t="shared" si="66"/>
        <v>9.9499999999999993</v>
      </c>
      <c r="P231" s="4"/>
      <c r="Q231" s="338"/>
      <c r="R231" s="74" t="str">
        <f t="shared" si="71"/>
        <v>No</v>
      </c>
      <c r="S231" s="4" t="str">
        <f t="shared" si="72"/>
        <v>No</v>
      </c>
      <c r="T231" s="4" t="str">
        <f t="shared" si="69"/>
        <v>No</v>
      </c>
      <c r="U231" s="4" t="str">
        <f t="shared" si="70"/>
        <v>N/A</v>
      </c>
      <c r="V231" s="221" t="str">
        <f t="shared" si="56"/>
        <v>No</v>
      </c>
      <c r="W231" s="223" t="str">
        <f t="shared" si="57"/>
        <v>N/A</v>
      </c>
      <c r="X231" s="221" t="str">
        <f t="shared" si="58"/>
        <v>No</v>
      </c>
      <c r="Y231" s="223" t="str">
        <f t="shared" si="59"/>
        <v>N/A</v>
      </c>
      <c r="Z231" s="222" t="str">
        <f t="shared" si="60"/>
        <v>No</v>
      </c>
      <c r="AA231" s="68" t="str">
        <f t="shared" si="61"/>
        <v>N/A</v>
      </c>
      <c r="AB231" s="65" t="str">
        <f t="shared" si="62"/>
        <v>No</v>
      </c>
      <c r="AC231" s="68" t="str">
        <f t="shared" si="63"/>
        <v>N/A</v>
      </c>
      <c r="AD231" s="65" t="str">
        <f t="shared" si="64"/>
        <v>No</v>
      </c>
      <c r="AE231" s="68" t="str">
        <f t="shared" si="65"/>
        <v>N/A</v>
      </c>
      <c r="AF231" s="8"/>
    </row>
    <row r="232" spans="1:32" ht="14.5" hidden="1" customHeight="1">
      <c r="A232" s="66" t="s">
        <v>9</v>
      </c>
      <c r="B232" s="66" t="s">
        <v>28</v>
      </c>
      <c r="C232" s="66" t="str" cm="1">
        <f t="array" ref="C232">_xlfn.IFNA(_xlfn.IFS(B232="Starter","Starters &amp; Sides",B232="Sides","Starters &amp; Sides"),B232)</f>
        <v>Drinks</v>
      </c>
      <c r="D232" s="84" t="s">
        <v>806</v>
      </c>
      <c r="E232" s="74"/>
      <c r="F232" s="4"/>
      <c r="G232" s="4"/>
      <c r="H232" s="4"/>
      <c r="I232" s="4"/>
      <c r="J232" s="4"/>
      <c r="K232" s="4"/>
      <c r="L232" s="4"/>
      <c r="M232" s="4">
        <v>10.25</v>
      </c>
      <c r="N232" s="4">
        <v>10.45</v>
      </c>
      <c r="O232" s="15">
        <f t="shared" si="66"/>
        <v>10.45</v>
      </c>
      <c r="P232" s="4">
        <v>10.45</v>
      </c>
      <c r="Q232" s="338"/>
      <c r="R232" s="74" t="str">
        <f t="shared" si="71"/>
        <v>Yes</v>
      </c>
      <c r="S232" s="4" t="str">
        <f t="shared" si="72"/>
        <v>Yes</v>
      </c>
      <c r="T232" s="4" t="str">
        <f t="shared" si="69"/>
        <v>No</v>
      </c>
      <c r="U232" s="4" t="str">
        <f t="shared" si="70"/>
        <v>N/A</v>
      </c>
      <c r="V232" s="221" t="str">
        <f t="shared" si="56"/>
        <v>No</v>
      </c>
      <c r="W232" s="223" t="str">
        <f t="shared" si="57"/>
        <v>N/A</v>
      </c>
      <c r="X232" s="221" t="str">
        <f t="shared" si="58"/>
        <v>No</v>
      </c>
      <c r="Y232" s="223" t="str">
        <f t="shared" si="59"/>
        <v>N/A</v>
      </c>
      <c r="Z232" s="222" t="str">
        <f t="shared" si="60"/>
        <v>No</v>
      </c>
      <c r="AA232" s="68" t="str">
        <f t="shared" si="61"/>
        <v>N/A</v>
      </c>
      <c r="AB232" s="65" t="str">
        <f t="shared" si="62"/>
        <v>No</v>
      </c>
      <c r="AC232" s="68" t="str">
        <f t="shared" si="63"/>
        <v>N/A</v>
      </c>
      <c r="AD232" s="65" t="str">
        <f t="shared" si="64"/>
        <v>No</v>
      </c>
      <c r="AE232" s="68" t="str">
        <f t="shared" si="65"/>
        <v>N/A</v>
      </c>
      <c r="AF232" s="8"/>
    </row>
    <row r="233" spans="1:32" ht="14.5" hidden="1" customHeight="1">
      <c r="A233" s="66" t="s">
        <v>9</v>
      </c>
      <c r="B233" s="66" t="s">
        <v>28</v>
      </c>
      <c r="C233" s="66" t="str" cm="1">
        <f t="array" ref="C233">_xlfn.IFNA(_xlfn.IFS(B233="Starter","Starters &amp; Sides",B233="Sides","Starters &amp; Sides"),B233)</f>
        <v>Drinks</v>
      </c>
      <c r="D233" s="84" t="s">
        <v>807</v>
      </c>
      <c r="E233" s="74"/>
      <c r="F233" s="4"/>
      <c r="G233" s="4"/>
      <c r="H233" s="4"/>
      <c r="I233" s="4">
        <v>6.5</v>
      </c>
      <c r="J233" s="4">
        <v>6.5</v>
      </c>
      <c r="K233" s="4">
        <v>6.5</v>
      </c>
      <c r="L233" s="4">
        <v>6.95</v>
      </c>
      <c r="M233" s="4">
        <v>6.95</v>
      </c>
      <c r="N233" s="4">
        <v>6.95</v>
      </c>
      <c r="O233" s="15">
        <f t="shared" si="66"/>
        <v>6.95</v>
      </c>
      <c r="P233" s="4">
        <v>6.95</v>
      </c>
      <c r="Q233" s="338"/>
      <c r="R233" s="74" t="str">
        <f t="shared" si="71"/>
        <v>Yes</v>
      </c>
      <c r="S233" s="4" t="str">
        <f t="shared" si="72"/>
        <v>Yes</v>
      </c>
      <c r="T233" s="4" t="str">
        <f t="shared" si="69"/>
        <v>No</v>
      </c>
      <c r="U233" s="4" t="str">
        <f t="shared" si="70"/>
        <v>N/A</v>
      </c>
      <c r="V233" s="221" t="str">
        <f t="shared" si="56"/>
        <v>No</v>
      </c>
      <c r="W233" s="223" t="str">
        <f t="shared" si="57"/>
        <v>N/A</v>
      </c>
      <c r="X233" s="221" t="str">
        <f t="shared" si="58"/>
        <v>No</v>
      </c>
      <c r="Y233" s="223" t="str">
        <f t="shared" si="59"/>
        <v>N/A</v>
      </c>
      <c r="Z233" s="222" t="str">
        <f t="shared" si="60"/>
        <v>No</v>
      </c>
      <c r="AA233" s="68" t="str">
        <f t="shared" si="61"/>
        <v>N/A</v>
      </c>
      <c r="AB233" s="65" t="str">
        <f t="shared" si="62"/>
        <v>No</v>
      </c>
      <c r="AC233" s="68" t="str">
        <f t="shared" si="63"/>
        <v>N/A</v>
      </c>
      <c r="AD233" s="65" t="str">
        <f t="shared" si="64"/>
        <v>No</v>
      </c>
      <c r="AE233" s="68" t="str">
        <f t="shared" si="65"/>
        <v>N/A</v>
      </c>
      <c r="AF233" s="8"/>
    </row>
    <row r="234" spans="1:32" ht="14.5" hidden="1" customHeight="1">
      <c r="A234" s="66" t="s">
        <v>9</v>
      </c>
      <c r="B234" s="66" t="s">
        <v>28</v>
      </c>
      <c r="C234" s="66" t="str" cm="1">
        <f t="array" ref="C234">_xlfn.IFNA(_xlfn.IFS(B234="Starter","Starters &amp; Sides",B234="Sides","Starters &amp; Sides"),B234)</f>
        <v>Drinks</v>
      </c>
      <c r="D234" s="84" t="s">
        <v>808</v>
      </c>
      <c r="E234" s="74"/>
      <c r="F234" s="4"/>
      <c r="G234" s="4"/>
      <c r="H234" s="4"/>
      <c r="I234" s="4"/>
      <c r="J234" s="4"/>
      <c r="K234" s="4"/>
      <c r="L234" s="4"/>
      <c r="M234" s="4">
        <v>9</v>
      </c>
      <c r="N234" s="4">
        <v>9</v>
      </c>
      <c r="O234" s="15">
        <f t="shared" si="66"/>
        <v>9</v>
      </c>
      <c r="P234" s="4">
        <v>9</v>
      </c>
      <c r="Q234" s="338"/>
      <c r="R234" s="74" t="str">
        <f t="shared" si="71"/>
        <v>Yes</v>
      </c>
      <c r="S234" s="4" t="str">
        <f t="shared" si="72"/>
        <v>Yes</v>
      </c>
      <c r="T234" s="4" t="str">
        <f t="shared" si="69"/>
        <v>No</v>
      </c>
      <c r="U234" s="4" t="str">
        <f t="shared" si="70"/>
        <v>N/A</v>
      </c>
      <c r="V234" s="221" t="str">
        <f t="shared" si="56"/>
        <v>No</v>
      </c>
      <c r="W234" s="223" t="str">
        <f t="shared" si="57"/>
        <v>N/A</v>
      </c>
      <c r="X234" s="221" t="str">
        <f t="shared" si="58"/>
        <v>No</v>
      </c>
      <c r="Y234" s="223" t="str">
        <f t="shared" si="59"/>
        <v>N/A</v>
      </c>
      <c r="Z234" s="222" t="str">
        <f t="shared" si="60"/>
        <v>No</v>
      </c>
      <c r="AA234" s="68" t="str">
        <f t="shared" si="61"/>
        <v>N/A</v>
      </c>
      <c r="AB234" s="65" t="str">
        <f t="shared" si="62"/>
        <v>No</v>
      </c>
      <c r="AC234" s="68" t="str">
        <f t="shared" si="63"/>
        <v>N/A</v>
      </c>
      <c r="AD234" s="65" t="str">
        <f t="shared" si="64"/>
        <v>No</v>
      </c>
      <c r="AE234" s="68" t="str">
        <f t="shared" si="65"/>
        <v>N/A</v>
      </c>
      <c r="AF234" s="8"/>
    </row>
    <row r="235" spans="1:32" ht="14.5" hidden="1" customHeight="1">
      <c r="A235" s="66" t="s">
        <v>9</v>
      </c>
      <c r="B235" s="66" t="s">
        <v>28</v>
      </c>
      <c r="C235" s="66" t="str" cm="1">
        <f t="array" ref="C235">_xlfn.IFNA(_xlfn.IFS(B235="Starter","Starters &amp; Sides",B235="Sides","Starters &amp; Sides"),B235)</f>
        <v>Drinks</v>
      </c>
      <c r="D235" s="84" t="s">
        <v>809</v>
      </c>
      <c r="E235" s="74"/>
      <c r="F235" s="4"/>
      <c r="G235" s="4"/>
      <c r="H235" s="4"/>
      <c r="I235" s="4"/>
      <c r="J235" s="4"/>
      <c r="K235" s="4"/>
      <c r="L235" s="4"/>
      <c r="M235" s="4">
        <v>9</v>
      </c>
      <c r="N235" s="4">
        <v>9</v>
      </c>
      <c r="O235" s="15">
        <f t="shared" si="66"/>
        <v>9</v>
      </c>
      <c r="P235" s="4"/>
      <c r="Q235" s="338"/>
      <c r="R235" s="74" t="str">
        <f t="shared" si="71"/>
        <v>No</v>
      </c>
      <c r="S235" s="4" t="str">
        <f t="shared" si="72"/>
        <v>No</v>
      </c>
      <c r="T235" s="4" t="str">
        <f t="shared" si="69"/>
        <v>No</v>
      </c>
      <c r="U235" s="4" t="str">
        <f t="shared" si="70"/>
        <v>N/A</v>
      </c>
      <c r="V235" s="221" t="str">
        <f t="shared" si="56"/>
        <v>No</v>
      </c>
      <c r="W235" s="223" t="str">
        <f t="shared" si="57"/>
        <v>N/A</v>
      </c>
      <c r="X235" s="221" t="str">
        <f t="shared" si="58"/>
        <v>No</v>
      </c>
      <c r="Y235" s="223" t="str">
        <f t="shared" si="59"/>
        <v>N/A</v>
      </c>
      <c r="Z235" s="222" t="str">
        <f t="shared" si="60"/>
        <v>No</v>
      </c>
      <c r="AA235" s="68" t="str">
        <f t="shared" si="61"/>
        <v>N/A</v>
      </c>
      <c r="AB235" s="65" t="str">
        <f t="shared" si="62"/>
        <v>No</v>
      </c>
      <c r="AC235" s="68" t="str">
        <f t="shared" si="63"/>
        <v>N/A</v>
      </c>
      <c r="AD235" s="65" t="str">
        <f t="shared" si="64"/>
        <v>No</v>
      </c>
      <c r="AE235" s="68" t="str">
        <f t="shared" si="65"/>
        <v>N/A</v>
      </c>
      <c r="AF235" s="8"/>
    </row>
    <row r="236" spans="1:32" hidden="1">
      <c r="A236" s="66" t="s">
        <v>9</v>
      </c>
      <c r="B236" s="66" t="s">
        <v>28</v>
      </c>
      <c r="C236" s="66" t="str" cm="1">
        <f t="array" ref="C236">_xlfn.IFNA(_xlfn.IFS(B236="Starter","Starters &amp; Sides",B236="Sides","Starters &amp; Sides"),B236)</f>
        <v>Drinks</v>
      </c>
      <c r="D236" s="84" t="s">
        <v>810</v>
      </c>
      <c r="E236" s="74"/>
      <c r="F236" s="4"/>
      <c r="G236" s="4"/>
      <c r="H236" s="4"/>
      <c r="I236" s="4">
        <v>8.9499999999999993</v>
      </c>
      <c r="J236" s="4">
        <v>8.9499999999999993</v>
      </c>
      <c r="K236" s="4">
        <v>8.9499999999999993</v>
      </c>
      <c r="L236" s="4">
        <v>9.9499999999999993</v>
      </c>
      <c r="M236" s="4"/>
      <c r="N236" s="4"/>
      <c r="O236" s="15"/>
      <c r="P236" s="4"/>
      <c r="Q236" s="338"/>
      <c r="R236" s="74" t="str">
        <f t="shared" si="71"/>
        <v>No</v>
      </c>
      <c r="S236" s="4" t="str">
        <f t="shared" si="72"/>
        <v>No</v>
      </c>
      <c r="T236" s="4" t="str">
        <f t="shared" si="69"/>
        <v>No</v>
      </c>
      <c r="U236" s="4" t="str">
        <f t="shared" si="70"/>
        <v>N/A</v>
      </c>
      <c r="V236" s="221" t="str">
        <f t="shared" ref="V236:V299" si="73">IF(COUNTA(O236:Q236)=3,"Yes","No")</f>
        <v>No</v>
      </c>
      <c r="W236" s="223" t="str">
        <f t="shared" ref="W236:W299" si="74">IF(V236="Yes",Q236/O236-1,"N/A")</f>
        <v>N/A</v>
      </c>
      <c r="X236" s="221" t="str">
        <f t="shared" ref="X236:X299" si="75">IF(COUNTA(N236:Q236)=4,"Yes","No")</f>
        <v>No</v>
      </c>
      <c r="Y236" s="223" t="str">
        <f t="shared" ref="Y236:Y299" si="76">IF(X236="Yes",Q236/N236-1,"N/A")</f>
        <v>N/A</v>
      </c>
      <c r="Z236" s="222" t="str">
        <f t="shared" ref="Z236:Z299" si="77">IF(COUNTA(M236:Q236)=5,"Yes","No")</f>
        <v>No</v>
      </c>
      <c r="AA236" s="68" t="str">
        <f t="shared" ref="AA236:AA299" si="78">IF(Z236="Yes",Q236/M236-1,"N/A")</f>
        <v>N/A</v>
      </c>
      <c r="AB236" s="65" t="str">
        <f t="shared" ref="AB236:AB299" si="79">IF(COUNTA(L236:Q236)=6,"Yes","No")</f>
        <v>No</v>
      </c>
      <c r="AC236" s="68" t="str">
        <f t="shared" ref="AC236:AC299" si="80">IF(AB236="Yes",Q236/L236-1,"N/A")</f>
        <v>N/A</v>
      </c>
      <c r="AD236" s="65" t="str">
        <f t="shared" ref="AD236:AD299" si="81">IF(COUNTA(E236:Q236)=13,"Yes","No")</f>
        <v>No</v>
      </c>
      <c r="AE236" s="68" t="str">
        <f t="shared" ref="AE236:AE299" si="82">IF(AD236="Yes",Q236/E236-1,"N/A")</f>
        <v>N/A</v>
      </c>
      <c r="AF236" s="8"/>
    </row>
    <row r="237" spans="1:32" ht="14.5" hidden="1" customHeight="1">
      <c r="A237" s="66" t="s">
        <v>9</v>
      </c>
      <c r="B237" s="66" t="s">
        <v>28</v>
      </c>
      <c r="C237" s="66" t="str" cm="1">
        <f t="array" ref="C237">_xlfn.IFNA(_xlfn.IFS(B237="Starter","Starters &amp; Sides",B237="Sides","Starters &amp; Sides"),B237)</f>
        <v>Drinks</v>
      </c>
      <c r="D237" s="84" t="s">
        <v>811</v>
      </c>
      <c r="E237" s="74"/>
      <c r="F237" s="4"/>
      <c r="G237" s="4"/>
      <c r="H237" s="4"/>
      <c r="I237" s="4"/>
      <c r="J237" s="4">
        <v>8.9499999999999993</v>
      </c>
      <c r="K237" s="4">
        <v>8.9499999999999993</v>
      </c>
      <c r="L237" s="4">
        <v>9.9499999999999993</v>
      </c>
      <c r="M237" s="4"/>
      <c r="N237" s="4"/>
      <c r="O237" s="15"/>
      <c r="P237" s="4"/>
      <c r="Q237" s="338"/>
      <c r="R237" s="74" t="str">
        <f t="shared" si="71"/>
        <v>No</v>
      </c>
      <c r="S237" s="4" t="str">
        <f t="shared" si="72"/>
        <v>No</v>
      </c>
      <c r="T237" s="4" t="str">
        <f t="shared" si="69"/>
        <v>No</v>
      </c>
      <c r="U237" s="4" t="str">
        <f t="shared" si="70"/>
        <v>N/A</v>
      </c>
      <c r="V237" s="221" t="str">
        <f t="shared" si="73"/>
        <v>No</v>
      </c>
      <c r="W237" s="223" t="str">
        <f t="shared" si="74"/>
        <v>N/A</v>
      </c>
      <c r="X237" s="221" t="str">
        <f t="shared" si="75"/>
        <v>No</v>
      </c>
      <c r="Y237" s="223" t="str">
        <f t="shared" si="76"/>
        <v>N/A</v>
      </c>
      <c r="Z237" s="222" t="str">
        <f t="shared" si="77"/>
        <v>No</v>
      </c>
      <c r="AA237" s="68" t="str">
        <f t="shared" si="78"/>
        <v>N/A</v>
      </c>
      <c r="AB237" s="65" t="str">
        <f t="shared" si="79"/>
        <v>No</v>
      </c>
      <c r="AC237" s="68" t="str">
        <f t="shared" si="80"/>
        <v>N/A</v>
      </c>
      <c r="AD237" s="65" t="str">
        <f t="shared" si="81"/>
        <v>No</v>
      </c>
      <c r="AE237" s="68" t="str">
        <f t="shared" si="82"/>
        <v>N/A</v>
      </c>
      <c r="AF237" s="8"/>
    </row>
    <row r="238" spans="1:32" ht="14.5" hidden="1" customHeight="1">
      <c r="A238" s="66" t="s">
        <v>9</v>
      </c>
      <c r="B238" s="66" t="s">
        <v>28</v>
      </c>
      <c r="C238" s="66" t="str" cm="1">
        <f t="array" ref="C238">_xlfn.IFNA(_xlfn.IFS(B238="Starter","Starters &amp; Sides",B238="Sides","Starters &amp; Sides"),B238)</f>
        <v>Drinks</v>
      </c>
      <c r="D238" s="84" t="s">
        <v>812</v>
      </c>
      <c r="E238" s="74"/>
      <c r="F238" s="4"/>
      <c r="G238" s="4"/>
      <c r="H238" s="4"/>
      <c r="I238" s="4"/>
      <c r="J238" s="4"/>
      <c r="K238" s="4"/>
      <c r="L238" s="4">
        <v>5.95</v>
      </c>
      <c r="M238" s="4"/>
      <c r="N238" s="4">
        <v>6.25</v>
      </c>
      <c r="O238" s="15">
        <f t="shared" si="66"/>
        <v>6.25</v>
      </c>
      <c r="P238" s="4"/>
      <c r="Q238" s="338"/>
      <c r="R238" s="74" t="str">
        <f t="shared" si="71"/>
        <v>No</v>
      </c>
      <c r="S238" s="4" t="str">
        <f t="shared" si="72"/>
        <v>No</v>
      </c>
      <c r="T238" s="4" t="str">
        <f t="shared" si="69"/>
        <v>No</v>
      </c>
      <c r="U238" s="4" t="str">
        <f t="shared" si="70"/>
        <v>N/A</v>
      </c>
      <c r="V238" s="221" t="str">
        <f t="shared" si="73"/>
        <v>No</v>
      </c>
      <c r="W238" s="223" t="str">
        <f t="shared" si="74"/>
        <v>N/A</v>
      </c>
      <c r="X238" s="221" t="str">
        <f t="shared" si="75"/>
        <v>No</v>
      </c>
      <c r="Y238" s="223" t="str">
        <f t="shared" si="76"/>
        <v>N/A</v>
      </c>
      <c r="Z238" s="222" t="str">
        <f t="shared" si="77"/>
        <v>No</v>
      </c>
      <c r="AA238" s="68" t="str">
        <f t="shared" si="78"/>
        <v>N/A</v>
      </c>
      <c r="AB238" s="65" t="str">
        <f t="shared" si="79"/>
        <v>No</v>
      </c>
      <c r="AC238" s="68" t="str">
        <f t="shared" si="80"/>
        <v>N/A</v>
      </c>
      <c r="AD238" s="65" t="str">
        <f t="shared" si="81"/>
        <v>No</v>
      </c>
      <c r="AE238" s="68" t="str">
        <f t="shared" si="82"/>
        <v>N/A</v>
      </c>
      <c r="AF238" s="8"/>
    </row>
    <row r="239" spans="1:32" ht="14.5" hidden="1" customHeight="1">
      <c r="A239" s="66" t="s">
        <v>9</v>
      </c>
      <c r="B239" s="66" t="s">
        <v>28</v>
      </c>
      <c r="C239" s="66" t="str" cm="1">
        <f t="array" ref="C239">_xlfn.IFNA(_xlfn.IFS(B239="Starter","Starters &amp; Sides",B239="Sides","Starters &amp; Sides"),B239)</f>
        <v>Drinks</v>
      </c>
      <c r="D239" s="219" t="s">
        <v>813</v>
      </c>
      <c r="E239" s="74">
        <v>5.15</v>
      </c>
      <c r="F239" s="4">
        <v>5.15</v>
      </c>
      <c r="G239" s="4">
        <v>5.15</v>
      </c>
      <c r="H239" s="4">
        <v>5.5</v>
      </c>
      <c r="I239" s="4"/>
      <c r="J239" s="4"/>
      <c r="K239" s="4"/>
      <c r="L239" s="4"/>
      <c r="M239" s="4">
        <v>5.95</v>
      </c>
      <c r="N239" s="4"/>
      <c r="O239" s="15"/>
      <c r="P239" s="4"/>
      <c r="Q239" s="338"/>
      <c r="R239" s="74" t="str">
        <f t="shared" si="71"/>
        <v>No</v>
      </c>
      <c r="S239" s="4" t="str">
        <f t="shared" si="72"/>
        <v>No</v>
      </c>
      <c r="T239" s="4" t="str">
        <f t="shared" si="69"/>
        <v>No</v>
      </c>
      <c r="U239" s="4" t="str">
        <f t="shared" si="70"/>
        <v>N/A</v>
      </c>
      <c r="V239" s="221" t="str">
        <f t="shared" si="73"/>
        <v>No</v>
      </c>
      <c r="W239" s="223" t="str">
        <f t="shared" si="74"/>
        <v>N/A</v>
      </c>
      <c r="X239" s="221" t="str">
        <f t="shared" si="75"/>
        <v>No</v>
      </c>
      <c r="Y239" s="223" t="str">
        <f t="shared" si="76"/>
        <v>N/A</v>
      </c>
      <c r="Z239" s="222" t="str">
        <f t="shared" si="77"/>
        <v>No</v>
      </c>
      <c r="AA239" s="68" t="str">
        <f t="shared" si="78"/>
        <v>N/A</v>
      </c>
      <c r="AB239" s="65" t="str">
        <f t="shared" si="79"/>
        <v>No</v>
      </c>
      <c r="AC239" s="68" t="str">
        <f t="shared" si="80"/>
        <v>N/A</v>
      </c>
      <c r="AD239" s="65" t="str">
        <f t="shared" si="81"/>
        <v>No</v>
      </c>
      <c r="AE239" s="68" t="str">
        <f t="shared" si="82"/>
        <v>N/A</v>
      </c>
      <c r="AF239" s="8"/>
    </row>
    <row r="240" spans="1:32" ht="14.5" hidden="1" customHeight="1">
      <c r="A240" s="66" t="s">
        <v>9</v>
      </c>
      <c r="B240" s="66" t="s">
        <v>28</v>
      </c>
      <c r="C240" s="66" t="str" cm="1">
        <f t="array" ref="C240">_xlfn.IFNA(_xlfn.IFS(B240="Starter","Starters &amp; Sides",B240="Sides","Starters &amp; Sides"),B240)</f>
        <v>Drinks</v>
      </c>
      <c r="D240" s="84" t="s">
        <v>814</v>
      </c>
      <c r="E240" s="74"/>
      <c r="F240" s="4"/>
      <c r="G240" s="4"/>
      <c r="H240" s="4"/>
      <c r="I240" s="4"/>
      <c r="J240" s="4"/>
      <c r="K240" s="4"/>
      <c r="L240" s="4">
        <v>6.5</v>
      </c>
      <c r="M240" s="4">
        <v>6.7</v>
      </c>
      <c r="N240" s="4">
        <v>6.75</v>
      </c>
      <c r="O240" s="15">
        <f t="shared" si="66"/>
        <v>6.75</v>
      </c>
      <c r="P240" s="4">
        <v>6.95</v>
      </c>
      <c r="Q240" s="338">
        <v>6.95</v>
      </c>
      <c r="R240" s="74" t="str">
        <f t="shared" si="71"/>
        <v>Yes</v>
      </c>
      <c r="S240" s="4" t="str">
        <f t="shared" si="72"/>
        <v>No</v>
      </c>
      <c r="T240" s="4" t="str">
        <f t="shared" si="69"/>
        <v>Yes</v>
      </c>
      <c r="U240" s="4">
        <f t="shared" si="70"/>
        <v>0</v>
      </c>
      <c r="V240" s="221" t="str">
        <f t="shared" si="73"/>
        <v>Yes</v>
      </c>
      <c r="W240" s="223">
        <f t="shared" si="74"/>
        <v>2.9629629629629672E-2</v>
      </c>
      <c r="X240" s="221" t="str">
        <f t="shared" si="75"/>
        <v>Yes</v>
      </c>
      <c r="Y240" s="223">
        <f t="shared" si="76"/>
        <v>2.9629629629629672E-2</v>
      </c>
      <c r="Z240" s="222" t="str">
        <f t="shared" si="77"/>
        <v>Yes</v>
      </c>
      <c r="AA240" s="68">
        <f t="shared" si="78"/>
        <v>3.7313432835820892E-2</v>
      </c>
      <c r="AB240" s="65" t="str">
        <f t="shared" si="79"/>
        <v>Yes</v>
      </c>
      <c r="AC240" s="68">
        <f t="shared" si="80"/>
        <v>6.9230769230769207E-2</v>
      </c>
      <c r="AD240" s="65" t="str">
        <f t="shared" si="81"/>
        <v>No</v>
      </c>
      <c r="AE240" s="68" t="str">
        <f t="shared" si="82"/>
        <v>N/A</v>
      </c>
      <c r="AF240" s="8"/>
    </row>
    <row r="241" spans="1:32" ht="14.5" hidden="1" customHeight="1">
      <c r="A241" s="66" t="s">
        <v>9</v>
      </c>
      <c r="B241" s="66" t="s">
        <v>28</v>
      </c>
      <c r="C241" s="66" t="str" cm="1">
        <f t="array" ref="C241">_xlfn.IFNA(_xlfn.IFS(B241="Starter","Starters &amp; Sides",B241="Sides","Starters &amp; Sides"),B241)</f>
        <v>Drinks</v>
      </c>
      <c r="D241" s="84" t="s">
        <v>624</v>
      </c>
      <c r="E241" s="74">
        <v>4.3499999999999996</v>
      </c>
      <c r="F241" s="4">
        <v>4.3499999999999996</v>
      </c>
      <c r="G241" s="4">
        <v>4.3499999999999996</v>
      </c>
      <c r="H241" s="4">
        <v>5</v>
      </c>
      <c r="I241" s="4">
        <v>5</v>
      </c>
      <c r="J241" s="4">
        <v>5</v>
      </c>
      <c r="K241" s="4">
        <v>5</v>
      </c>
      <c r="L241" s="4">
        <v>5.5</v>
      </c>
      <c r="M241" s="4">
        <v>5.55</v>
      </c>
      <c r="N241" s="4">
        <v>5.75</v>
      </c>
      <c r="O241" s="15">
        <f t="shared" si="66"/>
        <v>5.75</v>
      </c>
      <c r="P241" s="4"/>
      <c r="Q241" s="338"/>
      <c r="R241" s="74" t="str">
        <f t="shared" si="71"/>
        <v>No</v>
      </c>
      <c r="S241" s="4" t="str">
        <f t="shared" si="72"/>
        <v>No</v>
      </c>
      <c r="T241" s="4" t="str">
        <f t="shared" si="69"/>
        <v>No</v>
      </c>
      <c r="U241" s="4" t="str">
        <f t="shared" si="70"/>
        <v>N/A</v>
      </c>
      <c r="V241" s="221" t="str">
        <f t="shared" si="73"/>
        <v>No</v>
      </c>
      <c r="W241" s="223" t="str">
        <f t="shared" si="74"/>
        <v>N/A</v>
      </c>
      <c r="X241" s="221" t="str">
        <f t="shared" si="75"/>
        <v>No</v>
      </c>
      <c r="Y241" s="223" t="str">
        <f t="shared" si="76"/>
        <v>N/A</v>
      </c>
      <c r="Z241" s="222" t="str">
        <f t="shared" si="77"/>
        <v>No</v>
      </c>
      <c r="AA241" s="68" t="str">
        <f t="shared" si="78"/>
        <v>N/A</v>
      </c>
      <c r="AB241" s="65" t="str">
        <f t="shared" si="79"/>
        <v>No</v>
      </c>
      <c r="AC241" s="68" t="str">
        <f t="shared" si="80"/>
        <v>N/A</v>
      </c>
      <c r="AD241" s="65" t="str">
        <f t="shared" si="81"/>
        <v>No</v>
      </c>
      <c r="AE241" s="68" t="str">
        <f t="shared" si="82"/>
        <v>N/A</v>
      </c>
      <c r="AF241" s="8"/>
    </row>
    <row r="242" spans="1:32" ht="14.5" hidden="1" customHeight="1">
      <c r="A242" s="66" t="s">
        <v>9</v>
      </c>
      <c r="B242" s="66" t="s">
        <v>28</v>
      </c>
      <c r="C242" s="66" t="str" cm="1">
        <f t="array" ref="C242">_xlfn.IFNA(_xlfn.IFS(B242="Starter","Starters &amp; Sides",B242="Sides","Starters &amp; Sides"),B242)</f>
        <v>Drinks</v>
      </c>
      <c r="D242" s="84" t="s">
        <v>815</v>
      </c>
      <c r="E242" s="74"/>
      <c r="F242" s="4"/>
      <c r="G242" s="4"/>
      <c r="H242" s="4"/>
      <c r="I242" s="4">
        <v>5.5</v>
      </c>
      <c r="J242" s="4">
        <v>5.5</v>
      </c>
      <c r="K242" s="4">
        <v>5.5</v>
      </c>
      <c r="L242" s="4">
        <v>5.95</v>
      </c>
      <c r="M242" s="4">
        <v>5.95</v>
      </c>
      <c r="N242" s="4">
        <v>5.95</v>
      </c>
      <c r="O242" s="15">
        <f t="shared" si="66"/>
        <v>5.95</v>
      </c>
      <c r="P242" s="4"/>
      <c r="Q242" s="338"/>
      <c r="R242" s="74" t="str">
        <f t="shared" si="71"/>
        <v>No</v>
      </c>
      <c r="S242" s="4" t="str">
        <f t="shared" si="72"/>
        <v>No</v>
      </c>
      <c r="T242" s="4" t="str">
        <f t="shared" si="69"/>
        <v>No</v>
      </c>
      <c r="U242" s="4" t="str">
        <f t="shared" si="70"/>
        <v>N/A</v>
      </c>
      <c r="V242" s="221" t="str">
        <f t="shared" si="73"/>
        <v>No</v>
      </c>
      <c r="W242" s="223" t="str">
        <f t="shared" si="74"/>
        <v>N/A</v>
      </c>
      <c r="X242" s="221" t="str">
        <f t="shared" si="75"/>
        <v>No</v>
      </c>
      <c r="Y242" s="223" t="str">
        <f t="shared" si="76"/>
        <v>N/A</v>
      </c>
      <c r="Z242" s="222" t="str">
        <f t="shared" si="77"/>
        <v>No</v>
      </c>
      <c r="AA242" s="68" t="str">
        <f t="shared" si="78"/>
        <v>N/A</v>
      </c>
      <c r="AB242" s="65" t="str">
        <f t="shared" si="79"/>
        <v>No</v>
      </c>
      <c r="AC242" s="68" t="str">
        <f t="shared" si="80"/>
        <v>N/A</v>
      </c>
      <c r="AD242" s="65" t="str">
        <f t="shared" si="81"/>
        <v>No</v>
      </c>
      <c r="AE242" s="68" t="str">
        <f t="shared" si="82"/>
        <v>N/A</v>
      </c>
      <c r="AF242" s="8"/>
    </row>
    <row r="243" spans="1:32" ht="14.5" hidden="1" customHeight="1">
      <c r="A243" s="66" t="s">
        <v>9</v>
      </c>
      <c r="B243" s="66" t="s">
        <v>28</v>
      </c>
      <c r="C243" s="66" t="str" cm="1">
        <f t="array" ref="C243">_xlfn.IFNA(_xlfn.IFS(B243="Starter","Starters &amp; Sides",B243="Sides","Starters &amp; Sides"),B243)</f>
        <v>Drinks</v>
      </c>
      <c r="D243" s="84" t="s">
        <v>816</v>
      </c>
      <c r="E243" s="74"/>
      <c r="F243" s="4"/>
      <c r="G243" s="4"/>
      <c r="H243" s="4">
        <v>4.95</v>
      </c>
      <c r="I243" s="4">
        <v>4.95</v>
      </c>
      <c r="J243" s="4">
        <v>4.95</v>
      </c>
      <c r="K243" s="4">
        <v>4.95</v>
      </c>
      <c r="L243" s="4">
        <v>5.5</v>
      </c>
      <c r="M243" s="4">
        <v>5.65</v>
      </c>
      <c r="N243" s="4">
        <v>5.75</v>
      </c>
      <c r="O243" s="15">
        <f t="shared" si="66"/>
        <v>5.75</v>
      </c>
      <c r="P243" s="4"/>
      <c r="Q243" s="338"/>
      <c r="R243" s="74" t="str">
        <f t="shared" si="71"/>
        <v>No</v>
      </c>
      <c r="S243" s="4" t="str">
        <f t="shared" si="72"/>
        <v>No</v>
      </c>
      <c r="T243" s="4" t="str">
        <f t="shared" si="69"/>
        <v>No</v>
      </c>
      <c r="U243" s="4" t="str">
        <f t="shared" si="70"/>
        <v>N/A</v>
      </c>
      <c r="V243" s="221" t="str">
        <f t="shared" si="73"/>
        <v>No</v>
      </c>
      <c r="W243" s="223" t="str">
        <f t="shared" si="74"/>
        <v>N/A</v>
      </c>
      <c r="X243" s="221" t="str">
        <f t="shared" si="75"/>
        <v>No</v>
      </c>
      <c r="Y243" s="223" t="str">
        <f t="shared" si="76"/>
        <v>N/A</v>
      </c>
      <c r="Z243" s="222" t="str">
        <f t="shared" si="77"/>
        <v>No</v>
      </c>
      <c r="AA243" s="68" t="str">
        <f t="shared" si="78"/>
        <v>N/A</v>
      </c>
      <c r="AB243" s="65" t="str">
        <f t="shared" si="79"/>
        <v>No</v>
      </c>
      <c r="AC243" s="68" t="str">
        <f t="shared" si="80"/>
        <v>N/A</v>
      </c>
      <c r="AD243" s="65" t="str">
        <f t="shared" si="81"/>
        <v>No</v>
      </c>
      <c r="AE243" s="68" t="str">
        <f t="shared" si="82"/>
        <v>N/A</v>
      </c>
      <c r="AF243" s="8"/>
    </row>
    <row r="244" spans="1:32" ht="14.5" hidden="1" customHeight="1">
      <c r="A244" s="66" t="s">
        <v>9</v>
      </c>
      <c r="B244" s="66" t="s">
        <v>28</v>
      </c>
      <c r="C244" s="66" t="str" cm="1">
        <f t="array" ref="C244">_xlfn.IFNA(_xlfn.IFS(B244="Starter","Starters &amp; Sides",B244="Sides","Starters &amp; Sides"),B244)</f>
        <v>Drinks</v>
      </c>
      <c r="D244" s="84" t="s">
        <v>817</v>
      </c>
      <c r="E244" s="74"/>
      <c r="F244" s="4"/>
      <c r="G244" s="4"/>
      <c r="H244" s="4"/>
      <c r="I244" s="4"/>
      <c r="J244" s="4"/>
      <c r="K244" s="4"/>
      <c r="L244" s="4"/>
      <c r="M244" s="4">
        <v>5.65</v>
      </c>
      <c r="N244" s="4">
        <v>5.75</v>
      </c>
      <c r="O244" s="15">
        <f t="shared" ref="O244:O307" si="83">N244</f>
        <v>5.75</v>
      </c>
      <c r="P244" s="4">
        <v>5.75</v>
      </c>
      <c r="Q244" s="338"/>
      <c r="R244" s="74" t="str">
        <f t="shared" si="71"/>
        <v>Yes</v>
      </c>
      <c r="S244" s="4" t="str">
        <f t="shared" si="72"/>
        <v>Yes</v>
      </c>
      <c r="T244" s="4" t="str">
        <f t="shared" si="69"/>
        <v>No</v>
      </c>
      <c r="U244" s="4" t="str">
        <f t="shared" si="70"/>
        <v>N/A</v>
      </c>
      <c r="V244" s="221" t="str">
        <f t="shared" si="73"/>
        <v>No</v>
      </c>
      <c r="W244" s="223" t="str">
        <f t="shared" si="74"/>
        <v>N/A</v>
      </c>
      <c r="X244" s="221" t="str">
        <f t="shared" si="75"/>
        <v>No</v>
      </c>
      <c r="Y244" s="223" t="str">
        <f t="shared" si="76"/>
        <v>N/A</v>
      </c>
      <c r="Z244" s="222" t="str">
        <f t="shared" si="77"/>
        <v>No</v>
      </c>
      <c r="AA244" s="68" t="str">
        <f t="shared" si="78"/>
        <v>N/A</v>
      </c>
      <c r="AB244" s="65" t="str">
        <f t="shared" si="79"/>
        <v>No</v>
      </c>
      <c r="AC244" s="68" t="str">
        <f t="shared" si="80"/>
        <v>N/A</v>
      </c>
      <c r="AD244" s="65" t="str">
        <f t="shared" si="81"/>
        <v>No</v>
      </c>
      <c r="AE244" s="68" t="str">
        <f t="shared" si="82"/>
        <v>N/A</v>
      </c>
      <c r="AF244" s="8"/>
    </row>
    <row r="245" spans="1:32" ht="14.5" hidden="1" customHeight="1">
      <c r="A245" s="66" t="s">
        <v>9</v>
      </c>
      <c r="B245" s="66" t="s">
        <v>28</v>
      </c>
      <c r="C245" s="66" t="str" cm="1">
        <f t="array" ref="C245">_xlfn.IFNA(_xlfn.IFS(B245="Starter","Starters &amp; Sides",B245="Sides","Starters &amp; Sides"),B245)</f>
        <v>Drinks</v>
      </c>
      <c r="D245" s="84" t="s">
        <v>818</v>
      </c>
      <c r="E245" s="74"/>
      <c r="F245" s="4"/>
      <c r="G245" s="4"/>
      <c r="H245" s="4">
        <v>5.5</v>
      </c>
      <c r="I245" s="4">
        <v>5.5</v>
      </c>
      <c r="J245" s="4">
        <v>5.5</v>
      </c>
      <c r="K245" s="4">
        <v>5.5</v>
      </c>
      <c r="L245" s="4"/>
      <c r="M245" s="4"/>
      <c r="N245" s="4"/>
      <c r="O245" s="15"/>
      <c r="P245" s="4"/>
      <c r="Q245" s="338"/>
      <c r="R245" s="74" t="str">
        <f t="shared" si="71"/>
        <v>No</v>
      </c>
      <c r="S245" s="4" t="str">
        <f t="shared" si="72"/>
        <v>No</v>
      </c>
      <c r="T245" s="4" t="str">
        <f t="shared" si="69"/>
        <v>No</v>
      </c>
      <c r="U245" s="4" t="str">
        <f t="shared" si="70"/>
        <v>N/A</v>
      </c>
      <c r="V245" s="221" t="str">
        <f t="shared" si="73"/>
        <v>No</v>
      </c>
      <c r="W245" s="223" t="str">
        <f t="shared" si="74"/>
        <v>N/A</v>
      </c>
      <c r="X245" s="221" t="str">
        <f t="shared" si="75"/>
        <v>No</v>
      </c>
      <c r="Y245" s="223" t="str">
        <f t="shared" si="76"/>
        <v>N/A</v>
      </c>
      <c r="Z245" s="222" t="str">
        <f t="shared" si="77"/>
        <v>No</v>
      </c>
      <c r="AA245" s="68" t="str">
        <f t="shared" si="78"/>
        <v>N/A</v>
      </c>
      <c r="AB245" s="65" t="str">
        <f t="shared" si="79"/>
        <v>No</v>
      </c>
      <c r="AC245" s="68" t="str">
        <f t="shared" si="80"/>
        <v>N/A</v>
      </c>
      <c r="AD245" s="65" t="str">
        <f t="shared" si="81"/>
        <v>No</v>
      </c>
      <c r="AE245" s="68" t="str">
        <f t="shared" si="82"/>
        <v>N/A</v>
      </c>
      <c r="AF245" s="8"/>
    </row>
    <row r="246" spans="1:32" ht="14.5" hidden="1" customHeight="1">
      <c r="A246" s="66" t="s">
        <v>9</v>
      </c>
      <c r="B246" s="66" t="s">
        <v>28</v>
      </c>
      <c r="C246" s="66" t="str" cm="1">
        <f t="array" ref="C246">_xlfn.IFNA(_xlfn.IFS(B246="Starter","Starters &amp; Sides",B246="Sides","Starters &amp; Sides"),B246)</f>
        <v>Drinks</v>
      </c>
      <c r="D246" s="84" t="s">
        <v>819</v>
      </c>
      <c r="E246" s="74"/>
      <c r="F246" s="4"/>
      <c r="G246" s="4"/>
      <c r="H246" s="4"/>
      <c r="I246" s="4">
        <v>5.5</v>
      </c>
      <c r="J246" s="4"/>
      <c r="K246" s="4"/>
      <c r="L246" s="4"/>
      <c r="M246" s="4"/>
      <c r="N246" s="4"/>
      <c r="O246" s="15"/>
      <c r="P246" s="4"/>
      <c r="Q246" s="338"/>
      <c r="R246" s="74" t="str">
        <f t="shared" si="71"/>
        <v>No</v>
      </c>
      <c r="S246" s="4" t="str">
        <f t="shared" si="72"/>
        <v>No</v>
      </c>
      <c r="T246" s="4" t="str">
        <f t="shared" si="69"/>
        <v>No</v>
      </c>
      <c r="U246" s="4" t="str">
        <f t="shared" si="70"/>
        <v>N/A</v>
      </c>
      <c r="V246" s="221" t="str">
        <f t="shared" si="73"/>
        <v>No</v>
      </c>
      <c r="W246" s="223" t="str">
        <f t="shared" si="74"/>
        <v>N/A</v>
      </c>
      <c r="X246" s="221" t="str">
        <f t="shared" si="75"/>
        <v>No</v>
      </c>
      <c r="Y246" s="223" t="str">
        <f t="shared" si="76"/>
        <v>N/A</v>
      </c>
      <c r="Z246" s="222" t="str">
        <f t="shared" si="77"/>
        <v>No</v>
      </c>
      <c r="AA246" s="68" t="str">
        <f t="shared" si="78"/>
        <v>N/A</v>
      </c>
      <c r="AB246" s="65" t="str">
        <f t="shared" si="79"/>
        <v>No</v>
      </c>
      <c r="AC246" s="68" t="str">
        <f t="shared" si="80"/>
        <v>N/A</v>
      </c>
      <c r="AD246" s="65" t="str">
        <f t="shared" si="81"/>
        <v>No</v>
      </c>
      <c r="AE246" s="68" t="str">
        <f t="shared" si="82"/>
        <v>N/A</v>
      </c>
      <c r="AF246" s="8"/>
    </row>
    <row r="247" spans="1:32" ht="14.5" hidden="1" customHeight="1">
      <c r="A247" s="66" t="s">
        <v>9</v>
      </c>
      <c r="B247" s="66" t="s">
        <v>28</v>
      </c>
      <c r="C247" s="66" t="str" cm="1">
        <f t="array" ref="C247">_xlfn.IFNA(_xlfn.IFS(B247="Starter","Starters &amp; Sides",B247="Sides","Starters &amp; Sides"),B247)</f>
        <v>Drinks</v>
      </c>
      <c r="D247" s="84" t="s">
        <v>820</v>
      </c>
      <c r="E247" s="74"/>
      <c r="F247" s="4"/>
      <c r="G247" s="4"/>
      <c r="H247" s="4"/>
      <c r="I247" s="4">
        <v>5.5</v>
      </c>
      <c r="J247" s="4">
        <v>5.5</v>
      </c>
      <c r="K247" s="4">
        <v>5.5</v>
      </c>
      <c r="L247" s="4">
        <v>5.95</v>
      </c>
      <c r="M247" s="4"/>
      <c r="N247" s="4"/>
      <c r="O247" s="15"/>
      <c r="P247" s="4"/>
      <c r="Q247" s="338"/>
      <c r="R247" s="74" t="str">
        <f t="shared" si="71"/>
        <v>No</v>
      </c>
      <c r="S247" s="4" t="str">
        <f t="shared" si="72"/>
        <v>No</v>
      </c>
      <c r="T247" s="4" t="str">
        <f t="shared" si="69"/>
        <v>No</v>
      </c>
      <c r="U247" s="4" t="str">
        <f t="shared" si="70"/>
        <v>N/A</v>
      </c>
      <c r="V247" s="221" t="str">
        <f t="shared" si="73"/>
        <v>No</v>
      </c>
      <c r="W247" s="223" t="str">
        <f t="shared" si="74"/>
        <v>N/A</v>
      </c>
      <c r="X247" s="221" t="str">
        <f t="shared" si="75"/>
        <v>No</v>
      </c>
      <c r="Y247" s="223" t="str">
        <f t="shared" si="76"/>
        <v>N/A</v>
      </c>
      <c r="Z247" s="222" t="str">
        <f t="shared" si="77"/>
        <v>No</v>
      </c>
      <c r="AA247" s="68" t="str">
        <f t="shared" si="78"/>
        <v>N/A</v>
      </c>
      <c r="AB247" s="65" t="str">
        <f t="shared" si="79"/>
        <v>No</v>
      </c>
      <c r="AC247" s="68" t="str">
        <f t="shared" si="80"/>
        <v>N/A</v>
      </c>
      <c r="AD247" s="65" t="str">
        <f t="shared" si="81"/>
        <v>No</v>
      </c>
      <c r="AE247" s="68" t="str">
        <f t="shared" si="82"/>
        <v>N/A</v>
      </c>
      <c r="AF247" s="8"/>
    </row>
    <row r="248" spans="1:32" ht="14.5" hidden="1" customHeight="1">
      <c r="A248" s="66" t="s">
        <v>9</v>
      </c>
      <c r="B248" s="66" t="s">
        <v>28</v>
      </c>
      <c r="C248" s="66" t="str" cm="1">
        <f t="array" ref="C248">_xlfn.IFNA(_xlfn.IFS(B248="Starter","Starters &amp; Sides",B248="Sides","Starters &amp; Sides"),B248)</f>
        <v>Drinks</v>
      </c>
      <c r="D248" s="84" t="s">
        <v>821</v>
      </c>
      <c r="E248" s="74"/>
      <c r="F248" s="4"/>
      <c r="G248" s="4"/>
      <c r="H248" s="4"/>
      <c r="I248" s="4"/>
      <c r="J248" s="4"/>
      <c r="K248" s="4"/>
      <c r="L248" s="4"/>
      <c r="M248" s="4">
        <v>6.7</v>
      </c>
      <c r="N248" s="4">
        <v>6.75</v>
      </c>
      <c r="O248" s="15">
        <f t="shared" si="83"/>
        <v>6.75</v>
      </c>
      <c r="P248" s="4"/>
      <c r="Q248" s="338"/>
      <c r="R248" s="74" t="str">
        <f t="shared" si="71"/>
        <v>No</v>
      </c>
      <c r="S248" s="4" t="str">
        <f t="shared" si="72"/>
        <v>No</v>
      </c>
      <c r="T248" s="4" t="str">
        <f t="shared" si="69"/>
        <v>No</v>
      </c>
      <c r="U248" s="4" t="str">
        <f t="shared" si="70"/>
        <v>N/A</v>
      </c>
      <c r="V248" s="221" t="str">
        <f t="shared" si="73"/>
        <v>No</v>
      </c>
      <c r="W248" s="223" t="str">
        <f t="shared" si="74"/>
        <v>N/A</v>
      </c>
      <c r="X248" s="221" t="str">
        <f t="shared" si="75"/>
        <v>No</v>
      </c>
      <c r="Y248" s="223" t="str">
        <f t="shared" si="76"/>
        <v>N/A</v>
      </c>
      <c r="Z248" s="222" t="str">
        <f t="shared" si="77"/>
        <v>No</v>
      </c>
      <c r="AA248" s="68" t="str">
        <f t="shared" si="78"/>
        <v>N/A</v>
      </c>
      <c r="AB248" s="65" t="str">
        <f t="shared" si="79"/>
        <v>No</v>
      </c>
      <c r="AC248" s="68" t="str">
        <f t="shared" si="80"/>
        <v>N/A</v>
      </c>
      <c r="AD248" s="65" t="str">
        <f t="shared" si="81"/>
        <v>No</v>
      </c>
      <c r="AE248" s="68" t="str">
        <f t="shared" si="82"/>
        <v>N/A</v>
      </c>
      <c r="AF248" s="8"/>
    </row>
    <row r="249" spans="1:32" ht="14.5" hidden="1" customHeight="1">
      <c r="A249" s="66" t="s">
        <v>9</v>
      </c>
      <c r="B249" s="66" t="s">
        <v>28</v>
      </c>
      <c r="C249" s="66" t="str" cm="1">
        <f t="array" ref="C249">_xlfn.IFNA(_xlfn.IFS(B249="Starter","Starters &amp; Sides",B249="Sides","Starters &amp; Sides"),B249)</f>
        <v>Drinks</v>
      </c>
      <c r="D249" s="84" t="s">
        <v>822</v>
      </c>
      <c r="E249" s="74">
        <v>5.03</v>
      </c>
      <c r="F249" s="4">
        <f>ROUND(AVERAGE(3,4.65,5.5,6.95),2)</f>
        <v>5.03</v>
      </c>
      <c r="G249" s="4">
        <f>ROUND(AVERAGE(3,4.65,5.5,6.95),2)</f>
        <v>5.03</v>
      </c>
      <c r="H249" s="4">
        <v>5.5</v>
      </c>
      <c r="I249" s="4">
        <v>5.5</v>
      </c>
      <c r="J249" s="4">
        <v>5.5</v>
      </c>
      <c r="K249" s="4">
        <v>5.5</v>
      </c>
      <c r="L249" s="4">
        <v>5.95</v>
      </c>
      <c r="M249" s="4">
        <v>7.95</v>
      </c>
      <c r="N249" s="4"/>
      <c r="O249" s="15"/>
      <c r="P249" s="4">
        <v>6.25</v>
      </c>
      <c r="Q249" s="338"/>
      <c r="R249" s="74" t="str">
        <f t="shared" si="71"/>
        <v>Yes</v>
      </c>
      <c r="S249" s="4" t="str">
        <f t="shared" si="72"/>
        <v>Yes</v>
      </c>
      <c r="T249" s="4" t="str">
        <f t="shared" si="69"/>
        <v>No</v>
      </c>
      <c r="U249" s="4" t="str">
        <f t="shared" si="70"/>
        <v>N/A</v>
      </c>
      <c r="V249" s="221" t="str">
        <f t="shared" si="73"/>
        <v>No</v>
      </c>
      <c r="W249" s="223" t="str">
        <f t="shared" si="74"/>
        <v>N/A</v>
      </c>
      <c r="X249" s="221" t="str">
        <f t="shared" si="75"/>
        <v>No</v>
      </c>
      <c r="Y249" s="223" t="str">
        <f t="shared" si="76"/>
        <v>N/A</v>
      </c>
      <c r="Z249" s="222" t="str">
        <f t="shared" si="77"/>
        <v>No</v>
      </c>
      <c r="AA249" s="68" t="str">
        <f t="shared" si="78"/>
        <v>N/A</v>
      </c>
      <c r="AB249" s="65" t="str">
        <f t="shared" si="79"/>
        <v>No</v>
      </c>
      <c r="AC249" s="68" t="str">
        <f t="shared" si="80"/>
        <v>N/A</v>
      </c>
      <c r="AD249" s="65" t="str">
        <f t="shared" si="81"/>
        <v>No</v>
      </c>
      <c r="AE249" s="68" t="str">
        <f t="shared" si="82"/>
        <v>N/A</v>
      </c>
      <c r="AF249" s="8"/>
    </row>
    <row r="250" spans="1:32" ht="14.5" hidden="1" customHeight="1">
      <c r="A250" s="66" t="s">
        <v>9</v>
      </c>
      <c r="B250" s="66" t="s">
        <v>28</v>
      </c>
      <c r="C250" s="66" t="str" cm="1">
        <f t="array" ref="C250">_xlfn.IFNA(_xlfn.IFS(B250="Starter","Starters &amp; Sides",B250="Sides","Starters &amp; Sides"),B250)</f>
        <v>Drinks</v>
      </c>
      <c r="D250" s="84" t="s">
        <v>823</v>
      </c>
      <c r="E250" s="74">
        <v>3.95</v>
      </c>
      <c r="F250" s="4">
        <v>3.95</v>
      </c>
      <c r="G250" s="4">
        <v>3.95</v>
      </c>
      <c r="H250" s="4">
        <v>3.95</v>
      </c>
      <c r="I250" s="4">
        <v>3.95</v>
      </c>
      <c r="J250" s="4">
        <v>3.95</v>
      </c>
      <c r="K250" s="4">
        <v>3.95</v>
      </c>
      <c r="L250" s="4">
        <v>4.3499999999999996</v>
      </c>
      <c r="M250" s="4">
        <v>4.5</v>
      </c>
      <c r="N250" s="4">
        <v>4.95</v>
      </c>
      <c r="O250" s="15">
        <f t="shared" si="83"/>
        <v>4.95</v>
      </c>
      <c r="P250" s="4"/>
      <c r="Q250" s="338"/>
      <c r="R250" s="74" t="str">
        <f t="shared" si="71"/>
        <v>No</v>
      </c>
      <c r="S250" s="4" t="str">
        <f t="shared" si="72"/>
        <v>No</v>
      </c>
      <c r="T250" s="4" t="str">
        <f t="shared" si="69"/>
        <v>No</v>
      </c>
      <c r="U250" s="4" t="str">
        <f t="shared" si="70"/>
        <v>N/A</v>
      </c>
      <c r="V250" s="221" t="str">
        <f t="shared" si="73"/>
        <v>No</v>
      </c>
      <c r="W250" s="223" t="str">
        <f t="shared" si="74"/>
        <v>N/A</v>
      </c>
      <c r="X250" s="221" t="str">
        <f t="shared" si="75"/>
        <v>No</v>
      </c>
      <c r="Y250" s="223" t="str">
        <f t="shared" si="76"/>
        <v>N/A</v>
      </c>
      <c r="Z250" s="222" t="str">
        <f t="shared" si="77"/>
        <v>No</v>
      </c>
      <c r="AA250" s="68" t="str">
        <f t="shared" si="78"/>
        <v>N/A</v>
      </c>
      <c r="AB250" s="65" t="str">
        <f t="shared" si="79"/>
        <v>No</v>
      </c>
      <c r="AC250" s="68" t="str">
        <f t="shared" si="80"/>
        <v>N/A</v>
      </c>
      <c r="AD250" s="65" t="str">
        <f t="shared" si="81"/>
        <v>No</v>
      </c>
      <c r="AE250" s="68" t="str">
        <f t="shared" si="82"/>
        <v>N/A</v>
      </c>
      <c r="AF250" s="8"/>
    </row>
    <row r="251" spans="1:32" ht="14.5" hidden="1" customHeight="1">
      <c r="A251" s="66" t="s">
        <v>9</v>
      </c>
      <c r="B251" s="66" t="s">
        <v>28</v>
      </c>
      <c r="C251" s="66" t="str" cm="1">
        <f t="array" ref="C251">_xlfn.IFNA(_xlfn.IFS(B251="Starter","Starters &amp; Sides",B251="Sides","Starters &amp; Sides"),B251)</f>
        <v>Drinks</v>
      </c>
      <c r="D251" s="84" t="s">
        <v>824</v>
      </c>
      <c r="E251" s="74"/>
      <c r="F251" s="4"/>
      <c r="G251" s="4"/>
      <c r="H251" s="4"/>
      <c r="I251" s="4"/>
      <c r="J251" s="4">
        <v>8.5</v>
      </c>
      <c r="K251" s="4">
        <v>8.5</v>
      </c>
      <c r="L251" s="4">
        <v>9.25</v>
      </c>
      <c r="M251" s="4">
        <v>9.5500000000000007</v>
      </c>
      <c r="N251" s="4">
        <v>9.75</v>
      </c>
      <c r="O251" s="15">
        <f t="shared" si="83"/>
        <v>9.75</v>
      </c>
      <c r="P251" s="4"/>
      <c r="Q251" s="338"/>
      <c r="R251" s="74" t="str">
        <f t="shared" si="71"/>
        <v>No</v>
      </c>
      <c r="S251" s="4" t="str">
        <f t="shared" si="72"/>
        <v>No</v>
      </c>
      <c r="T251" s="4" t="str">
        <f t="shared" si="69"/>
        <v>No</v>
      </c>
      <c r="U251" s="4" t="str">
        <f t="shared" si="70"/>
        <v>N/A</v>
      </c>
      <c r="V251" s="221" t="str">
        <f t="shared" si="73"/>
        <v>No</v>
      </c>
      <c r="W251" s="223" t="str">
        <f t="shared" si="74"/>
        <v>N/A</v>
      </c>
      <c r="X251" s="221" t="str">
        <f t="shared" si="75"/>
        <v>No</v>
      </c>
      <c r="Y251" s="223" t="str">
        <f t="shared" si="76"/>
        <v>N/A</v>
      </c>
      <c r="Z251" s="222" t="str">
        <f t="shared" si="77"/>
        <v>No</v>
      </c>
      <c r="AA251" s="68" t="str">
        <f t="shared" si="78"/>
        <v>N/A</v>
      </c>
      <c r="AB251" s="65" t="str">
        <f t="shared" si="79"/>
        <v>No</v>
      </c>
      <c r="AC251" s="68" t="str">
        <f t="shared" si="80"/>
        <v>N/A</v>
      </c>
      <c r="AD251" s="65" t="str">
        <f t="shared" si="81"/>
        <v>No</v>
      </c>
      <c r="AE251" s="68" t="str">
        <f t="shared" si="82"/>
        <v>N/A</v>
      </c>
      <c r="AF251" s="8"/>
    </row>
    <row r="252" spans="1:32" ht="14.5" hidden="1" customHeight="1">
      <c r="A252" s="66" t="s">
        <v>9</v>
      </c>
      <c r="B252" s="66" t="s">
        <v>28</v>
      </c>
      <c r="C252" s="66" t="str" cm="1">
        <f t="array" ref="C252">_xlfn.IFNA(_xlfn.IFS(B252="Starter","Starters &amp; Sides",B252="Sides","Starters &amp; Sides"),B252)</f>
        <v>Drinks</v>
      </c>
      <c r="D252" s="84" t="s">
        <v>193</v>
      </c>
      <c r="E252" s="74"/>
      <c r="F252" s="4"/>
      <c r="G252" s="4"/>
      <c r="H252" s="4"/>
      <c r="I252" s="4"/>
      <c r="J252" s="4">
        <v>33.950000000000003</v>
      </c>
      <c r="K252" s="4">
        <v>33.950000000000003</v>
      </c>
      <c r="L252" s="4">
        <v>35</v>
      </c>
      <c r="M252" s="4">
        <v>36</v>
      </c>
      <c r="N252" s="4">
        <v>36.36</v>
      </c>
      <c r="O252" s="15">
        <f t="shared" si="83"/>
        <v>36.36</v>
      </c>
      <c r="P252" s="4"/>
      <c r="Q252" s="338"/>
      <c r="R252" s="74" t="str">
        <f t="shared" si="71"/>
        <v>No</v>
      </c>
      <c r="S252" s="4" t="str">
        <f t="shared" si="72"/>
        <v>No</v>
      </c>
      <c r="T252" s="4" t="str">
        <f t="shared" si="69"/>
        <v>No</v>
      </c>
      <c r="U252" s="4" t="str">
        <f t="shared" si="70"/>
        <v>N/A</v>
      </c>
      <c r="V252" s="221" t="str">
        <f t="shared" si="73"/>
        <v>No</v>
      </c>
      <c r="W252" s="223" t="str">
        <f t="shared" si="74"/>
        <v>N/A</v>
      </c>
      <c r="X252" s="221" t="str">
        <f t="shared" si="75"/>
        <v>No</v>
      </c>
      <c r="Y252" s="223" t="str">
        <f t="shared" si="76"/>
        <v>N/A</v>
      </c>
      <c r="Z252" s="222" t="str">
        <f t="shared" si="77"/>
        <v>No</v>
      </c>
      <c r="AA252" s="68" t="str">
        <f t="shared" si="78"/>
        <v>N/A</v>
      </c>
      <c r="AB252" s="65" t="str">
        <f t="shared" si="79"/>
        <v>No</v>
      </c>
      <c r="AC252" s="68" t="str">
        <f t="shared" si="80"/>
        <v>N/A</v>
      </c>
      <c r="AD252" s="65" t="str">
        <f t="shared" si="81"/>
        <v>No</v>
      </c>
      <c r="AE252" s="68" t="str">
        <f t="shared" si="82"/>
        <v>N/A</v>
      </c>
      <c r="AF252" s="8"/>
    </row>
    <row r="253" spans="1:32" ht="14.5" hidden="1" customHeight="1">
      <c r="A253" s="66" t="s">
        <v>9</v>
      </c>
      <c r="B253" s="66" t="s">
        <v>28</v>
      </c>
      <c r="C253" s="66" t="str" cm="1">
        <f t="array" ref="C253">_xlfn.IFNA(_xlfn.IFS(B253="Starter","Starters &amp; Sides",B253="Sides","Starters &amp; Sides"),B253)</f>
        <v>Drinks</v>
      </c>
      <c r="D253" s="84" t="s">
        <v>825</v>
      </c>
      <c r="E253" s="74"/>
      <c r="F253" s="4"/>
      <c r="G253" s="4"/>
      <c r="H253" s="4"/>
      <c r="I253" s="4"/>
      <c r="J253" s="4">
        <v>7</v>
      </c>
      <c r="K253" s="4">
        <v>7.75</v>
      </c>
      <c r="L253" s="4">
        <v>7.75</v>
      </c>
      <c r="M253" s="4">
        <v>8</v>
      </c>
      <c r="N253" s="4">
        <v>8.1</v>
      </c>
      <c r="O253" s="15">
        <f t="shared" si="83"/>
        <v>8.1</v>
      </c>
      <c r="P253" s="4"/>
      <c r="Q253" s="338"/>
      <c r="R253" s="74" t="str">
        <f t="shared" si="71"/>
        <v>No</v>
      </c>
      <c r="S253" s="4" t="str">
        <f t="shared" si="72"/>
        <v>No</v>
      </c>
      <c r="T253" s="4" t="str">
        <f t="shared" si="69"/>
        <v>No</v>
      </c>
      <c r="U253" s="4" t="str">
        <f t="shared" si="70"/>
        <v>N/A</v>
      </c>
      <c r="V253" s="221" t="str">
        <f t="shared" si="73"/>
        <v>No</v>
      </c>
      <c r="W253" s="223" t="str">
        <f t="shared" si="74"/>
        <v>N/A</v>
      </c>
      <c r="X253" s="221" t="str">
        <f t="shared" si="75"/>
        <v>No</v>
      </c>
      <c r="Y253" s="223" t="str">
        <f t="shared" si="76"/>
        <v>N/A</v>
      </c>
      <c r="Z253" s="222" t="str">
        <f t="shared" si="77"/>
        <v>No</v>
      </c>
      <c r="AA253" s="68" t="str">
        <f t="shared" si="78"/>
        <v>N/A</v>
      </c>
      <c r="AB253" s="65" t="str">
        <f t="shared" si="79"/>
        <v>No</v>
      </c>
      <c r="AC253" s="68" t="str">
        <f t="shared" si="80"/>
        <v>N/A</v>
      </c>
      <c r="AD253" s="65" t="str">
        <f t="shared" si="81"/>
        <v>No</v>
      </c>
      <c r="AE253" s="68" t="str">
        <f t="shared" si="82"/>
        <v>N/A</v>
      </c>
      <c r="AF253" s="8"/>
    </row>
    <row r="254" spans="1:32" ht="14.5" hidden="1" customHeight="1">
      <c r="A254" s="66" t="s">
        <v>9</v>
      </c>
      <c r="B254" s="66" t="s">
        <v>28</v>
      </c>
      <c r="C254" s="66" t="str" cm="1">
        <f t="array" ref="C254">_xlfn.IFNA(_xlfn.IFS(B254="Starter","Starters &amp; Sides",B254="Sides","Starters &amp; Sides"),B254)</f>
        <v>Drinks</v>
      </c>
      <c r="D254" s="84" t="s">
        <v>826</v>
      </c>
      <c r="E254" s="74"/>
      <c r="F254" s="4"/>
      <c r="G254" s="4"/>
      <c r="H254" s="4"/>
      <c r="I254" s="4"/>
      <c r="J254" s="4">
        <v>24.5</v>
      </c>
      <c r="K254" s="4">
        <v>24.5</v>
      </c>
      <c r="L254" s="4">
        <v>26.95</v>
      </c>
      <c r="M254" s="4">
        <v>27.75</v>
      </c>
      <c r="N254" s="4">
        <v>28.25</v>
      </c>
      <c r="O254" s="15">
        <f t="shared" si="83"/>
        <v>28.25</v>
      </c>
      <c r="P254" s="4"/>
      <c r="Q254" s="338"/>
      <c r="R254" s="74" t="str">
        <f t="shared" si="71"/>
        <v>No</v>
      </c>
      <c r="S254" s="4" t="str">
        <f t="shared" si="72"/>
        <v>No</v>
      </c>
      <c r="T254" s="4" t="str">
        <f t="shared" si="69"/>
        <v>No</v>
      </c>
      <c r="U254" s="4" t="str">
        <f t="shared" si="70"/>
        <v>N/A</v>
      </c>
      <c r="V254" s="221" t="str">
        <f t="shared" si="73"/>
        <v>No</v>
      </c>
      <c r="W254" s="223" t="str">
        <f t="shared" si="74"/>
        <v>N/A</v>
      </c>
      <c r="X254" s="221" t="str">
        <f t="shared" si="75"/>
        <v>No</v>
      </c>
      <c r="Y254" s="223" t="str">
        <f t="shared" si="76"/>
        <v>N/A</v>
      </c>
      <c r="Z254" s="222" t="str">
        <f t="shared" si="77"/>
        <v>No</v>
      </c>
      <c r="AA254" s="68" t="str">
        <f t="shared" si="78"/>
        <v>N/A</v>
      </c>
      <c r="AB254" s="65" t="str">
        <f t="shared" si="79"/>
        <v>No</v>
      </c>
      <c r="AC254" s="68" t="str">
        <f t="shared" si="80"/>
        <v>N/A</v>
      </c>
      <c r="AD254" s="65" t="str">
        <f t="shared" si="81"/>
        <v>No</v>
      </c>
      <c r="AE254" s="68" t="str">
        <f t="shared" si="82"/>
        <v>N/A</v>
      </c>
      <c r="AF254" s="8"/>
    </row>
    <row r="255" spans="1:32" ht="14.5" hidden="1" customHeight="1">
      <c r="A255" s="66" t="s">
        <v>9</v>
      </c>
      <c r="B255" s="66" t="s">
        <v>28</v>
      </c>
      <c r="C255" s="66" t="str" cm="1">
        <f t="array" ref="C255">_xlfn.IFNA(_xlfn.IFS(B255="Starter","Starters &amp; Sides",B255="Sides","Starters &amp; Sides"),B255)</f>
        <v>Drinks</v>
      </c>
      <c r="D255" s="84" t="s">
        <v>827</v>
      </c>
      <c r="E255" s="74"/>
      <c r="F255" s="4"/>
      <c r="G255" s="4"/>
      <c r="H255" s="4"/>
      <c r="I255" s="4"/>
      <c r="J255" s="4">
        <v>36.5</v>
      </c>
      <c r="K255" s="4">
        <v>36.5</v>
      </c>
      <c r="L255" s="4">
        <v>36.5</v>
      </c>
      <c r="M255" s="4">
        <v>36.5</v>
      </c>
      <c r="N255" s="4">
        <v>36.5</v>
      </c>
      <c r="O255" s="15">
        <f t="shared" si="83"/>
        <v>36.5</v>
      </c>
      <c r="P255" s="4"/>
      <c r="Q255" s="338"/>
      <c r="R255" s="74" t="str">
        <f t="shared" si="71"/>
        <v>No</v>
      </c>
      <c r="S255" s="4" t="str">
        <f t="shared" si="72"/>
        <v>No</v>
      </c>
      <c r="T255" s="4" t="str">
        <f t="shared" si="69"/>
        <v>No</v>
      </c>
      <c r="U255" s="4" t="str">
        <f t="shared" si="70"/>
        <v>N/A</v>
      </c>
      <c r="V255" s="221" t="str">
        <f t="shared" si="73"/>
        <v>No</v>
      </c>
      <c r="W255" s="223" t="str">
        <f t="shared" si="74"/>
        <v>N/A</v>
      </c>
      <c r="X255" s="221" t="str">
        <f t="shared" si="75"/>
        <v>No</v>
      </c>
      <c r="Y255" s="223" t="str">
        <f t="shared" si="76"/>
        <v>N/A</v>
      </c>
      <c r="Z255" s="222" t="str">
        <f t="shared" si="77"/>
        <v>No</v>
      </c>
      <c r="AA255" s="68" t="str">
        <f t="shared" si="78"/>
        <v>N/A</v>
      </c>
      <c r="AB255" s="65" t="str">
        <f t="shared" si="79"/>
        <v>No</v>
      </c>
      <c r="AC255" s="68" t="str">
        <f t="shared" si="80"/>
        <v>N/A</v>
      </c>
      <c r="AD255" s="65" t="str">
        <f t="shared" si="81"/>
        <v>No</v>
      </c>
      <c r="AE255" s="68" t="str">
        <f t="shared" si="82"/>
        <v>N/A</v>
      </c>
      <c r="AF255" s="8"/>
    </row>
    <row r="256" spans="1:32" ht="14.5" hidden="1" customHeight="1">
      <c r="A256" s="66" t="s">
        <v>9</v>
      </c>
      <c r="B256" s="66" t="s">
        <v>28</v>
      </c>
      <c r="C256" s="66" t="str" cm="1">
        <f t="array" ref="C256">_xlfn.IFNA(_xlfn.IFS(B256="Starter","Starters &amp; Sides",B256="Sides","Starters &amp; Sides"),B256)</f>
        <v>Drinks</v>
      </c>
      <c r="D256" s="84" t="s">
        <v>205</v>
      </c>
      <c r="E256" s="74"/>
      <c r="F256" s="4"/>
      <c r="G256" s="4"/>
      <c r="H256" s="4"/>
      <c r="I256" s="4"/>
      <c r="J256" s="4">
        <v>9.5</v>
      </c>
      <c r="K256" s="4">
        <v>9.5</v>
      </c>
      <c r="L256" s="4">
        <v>9.75</v>
      </c>
      <c r="M256" s="4">
        <v>9.9499999999999993</v>
      </c>
      <c r="N256" s="4">
        <v>10.25</v>
      </c>
      <c r="O256" s="15">
        <f t="shared" si="83"/>
        <v>10.25</v>
      </c>
      <c r="P256" s="4"/>
      <c r="Q256" s="338"/>
      <c r="R256" s="74" t="str">
        <f t="shared" si="71"/>
        <v>No</v>
      </c>
      <c r="S256" s="4" t="str">
        <f t="shared" si="72"/>
        <v>No</v>
      </c>
      <c r="T256" s="4" t="str">
        <f t="shared" si="69"/>
        <v>No</v>
      </c>
      <c r="U256" s="4" t="str">
        <f t="shared" si="70"/>
        <v>N/A</v>
      </c>
      <c r="V256" s="221" t="str">
        <f t="shared" si="73"/>
        <v>No</v>
      </c>
      <c r="W256" s="223" t="str">
        <f t="shared" si="74"/>
        <v>N/A</v>
      </c>
      <c r="X256" s="221" t="str">
        <f t="shared" si="75"/>
        <v>No</v>
      </c>
      <c r="Y256" s="223" t="str">
        <f t="shared" si="76"/>
        <v>N/A</v>
      </c>
      <c r="Z256" s="222" t="str">
        <f t="shared" si="77"/>
        <v>No</v>
      </c>
      <c r="AA256" s="68" t="str">
        <f t="shared" si="78"/>
        <v>N/A</v>
      </c>
      <c r="AB256" s="65" t="str">
        <f t="shared" si="79"/>
        <v>No</v>
      </c>
      <c r="AC256" s="68" t="str">
        <f t="shared" si="80"/>
        <v>N/A</v>
      </c>
      <c r="AD256" s="65" t="str">
        <f t="shared" si="81"/>
        <v>No</v>
      </c>
      <c r="AE256" s="68" t="str">
        <f t="shared" si="82"/>
        <v>N/A</v>
      </c>
      <c r="AF256" s="8"/>
    </row>
    <row r="257" spans="1:32" ht="14.5" hidden="1" customHeight="1">
      <c r="A257" s="66" t="s">
        <v>9</v>
      </c>
      <c r="B257" s="66" t="s">
        <v>28</v>
      </c>
      <c r="C257" s="66" t="str" cm="1">
        <f t="array" ref="C257">_xlfn.IFNA(_xlfn.IFS(B257="Starter","Starters &amp; Sides",B257="Sides","Starters &amp; Sides"),B257)</f>
        <v>Drinks</v>
      </c>
      <c r="D257" s="84" t="s">
        <v>207</v>
      </c>
      <c r="E257" s="74"/>
      <c r="F257" s="4"/>
      <c r="G257" s="4"/>
      <c r="H257" s="4"/>
      <c r="I257" s="4"/>
      <c r="J257" s="4">
        <v>35.950000000000003</v>
      </c>
      <c r="K257" s="4">
        <v>35.950000000000003</v>
      </c>
      <c r="L257" s="4">
        <v>36.5</v>
      </c>
      <c r="M257" s="4">
        <v>37.5</v>
      </c>
      <c r="N257" s="4">
        <v>37.25</v>
      </c>
      <c r="O257" s="15">
        <f t="shared" si="83"/>
        <v>37.25</v>
      </c>
      <c r="P257" s="4"/>
      <c r="Q257" s="338"/>
      <c r="R257" s="74" t="str">
        <f t="shared" si="71"/>
        <v>No</v>
      </c>
      <c r="S257" s="4" t="str">
        <f t="shared" si="72"/>
        <v>No</v>
      </c>
      <c r="T257" s="4" t="str">
        <f t="shared" si="69"/>
        <v>No</v>
      </c>
      <c r="U257" s="4" t="str">
        <f t="shared" si="70"/>
        <v>N/A</v>
      </c>
      <c r="V257" s="221" t="str">
        <f t="shared" si="73"/>
        <v>No</v>
      </c>
      <c r="W257" s="223" t="str">
        <f t="shared" si="74"/>
        <v>N/A</v>
      </c>
      <c r="X257" s="221" t="str">
        <f t="shared" si="75"/>
        <v>No</v>
      </c>
      <c r="Y257" s="223" t="str">
        <f t="shared" si="76"/>
        <v>N/A</v>
      </c>
      <c r="Z257" s="222" t="str">
        <f t="shared" si="77"/>
        <v>No</v>
      </c>
      <c r="AA257" s="68" t="str">
        <f t="shared" si="78"/>
        <v>N/A</v>
      </c>
      <c r="AB257" s="65" t="str">
        <f t="shared" si="79"/>
        <v>No</v>
      </c>
      <c r="AC257" s="68" t="str">
        <f t="shared" si="80"/>
        <v>N/A</v>
      </c>
      <c r="AD257" s="65" t="str">
        <f t="shared" si="81"/>
        <v>No</v>
      </c>
      <c r="AE257" s="68" t="str">
        <f t="shared" si="82"/>
        <v>N/A</v>
      </c>
      <c r="AF257" s="8"/>
    </row>
    <row r="258" spans="1:32" ht="14.5" hidden="1" customHeight="1">
      <c r="A258" s="66" t="s">
        <v>9</v>
      </c>
      <c r="B258" s="66" t="s">
        <v>28</v>
      </c>
      <c r="C258" s="66" t="str" cm="1">
        <f t="array" ref="C258">_xlfn.IFNA(_xlfn.IFS(B258="Starter","Starters &amp; Sides",B258="Sides","Starters &amp; Sides"),B258)</f>
        <v>Drinks</v>
      </c>
      <c r="D258" s="84" t="s">
        <v>828</v>
      </c>
      <c r="E258" s="74"/>
      <c r="F258" s="4"/>
      <c r="G258" s="4"/>
      <c r="H258" s="4"/>
      <c r="I258" s="4"/>
      <c r="J258" s="4">
        <v>49</v>
      </c>
      <c r="K258" s="4">
        <v>49</v>
      </c>
      <c r="L258" s="4">
        <v>49</v>
      </c>
      <c r="M258" s="4">
        <v>49</v>
      </c>
      <c r="N258" s="4">
        <v>49</v>
      </c>
      <c r="O258" s="15">
        <f t="shared" si="83"/>
        <v>49</v>
      </c>
      <c r="P258" s="4"/>
      <c r="Q258" s="338"/>
      <c r="R258" s="74" t="str">
        <f t="shared" si="71"/>
        <v>No</v>
      </c>
      <c r="S258" s="4" t="str">
        <f t="shared" si="72"/>
        <v>No</v>
      </c>
      <c r="T258" s="4" t="str">
        <f t="shared" si="69"/>
        <v>No</v>
      </c>
      <c r="U258" s="4" t="str">
        <f t="shared" si="70"/>
        <v>N/A</v>
      </c>
      <c r="V258" s="221" t="str">
        <f t="shared" si="73"/>
        <v>No</v>
      </c>
      <c r="W258" s="223" t="str">
        <f t="shared" si="74"/>
        <v>N/A</v>
      </c>
      <c r="X258" s="221" t="str">
        <f t="shared" si="75"/>
        <v>No</v>
      </c>
      <c r="Y258" s="223" t="str">
        <f t="shared" si="76"/>
        <v>N/A</v>
      </c>
      <c r="Z258" s="222" t="str">
        <f t="shared" si="77"/>
        <v>No</v>
      </c>
      <c r="AA258" s="68" t="str">
        <f t="shared" si="78"/>
        <v>N/A</v>
      </c>
      <c r="AB258" s="65" t="str">
        <f t="shared" si="79"/>
        <v>No</v>
      </c>
      <c r="AC258" s="68" t="str">
        <f t="shared" si="80"/>
        <v>N/A</v>
      </c>
      <c r="AD258" s="65" t="str">
        <f t="shared" si="81"/>
        <v>No</v>
      </c>
      <c r="AE258" s="68" t="str">
        <f t="shared" si="82"/>
        <v>N/A</v>
      </c>
      <c r="AF258" s="8"/>
    </row>
    <row r="259" spans="1:32" ht="14.5" hidden="1" customHeight="1">
      <c r="A259" s="66" t="s">
        <v>9</v>
      </c>
      <c r="B259" s="66" t="s">
        <v>28</v>
      </c>
      <c r="C259" s="66" t="str" cm="1">
        <f t="array" ref="C259">_xlfn.IFNA(_xlfn.IFS(B259="Starter","Starters &amp; Sides",B259="Sides","Starters &amp; Sides"),B259)</f>
        <v>Drinks</v>
      </c>
      <c r="D259" s="84" t="s">
        <v>829</v>
      </c>
      <c r="E259" s="74"/>
      <c r="F259" s="4"/>
      <c r="G259" s="4"/>
      <c r="H259" s="4"/>
      <c r="I259" s="4"/>
      <c r="J259" s="4"/>
      <c r="K259" s="4"/>
      <c r="L259" s="4"/>
      <c r="M259" s="4">
        <v>6.95</v>
      </c>
      <c r="N259" s="4">
        <v>7.25</v>
      </c>
      <c r="O259" s="15">
        <f t="shared" si="83"/>
        <v>7.25</v>
      </c>
      <c r="P259" s="4"/>
      <c r="Q259" s="338"/>
      <c r="R259" s="74" t="str">
        <f t="shared" si="71"/>
        <v>No</v>
      </c>
      <c r="S259" s="4" t="str">
        <f t="shared" si="72"/>
        <v>No</v>
      </c>
      <c r="T259" s="4" t="str">
        <f t="shared" si="69"/>
        <v>No</v>
      </c>
      <c r="U259" s="4" t="str">
        <f t="shared" si="70"/>
        <v>N/A</v>
      </c>
      <c r="V259" s="221" t="str">
        <f t="shared" si="73"/>
        <v>No</v>
      </c>
      <c r="W259" s="223" t="str">
        <f t="shared" si="74"/>
        <v>N/A</v>
      </c>
      <c r="X259" s="221" t="str">
        <f t="shared" si="75"/>
        <v>No</v>
      </c>
      <c r="Y259" s="223" t="str">
        <f t="shared" si="76"/>
        <v>N/A</v>
      </c>
      <c r="Z259" s="222" t="str">
        <f t="shared" si="77"/>
        <v>No</v>
      </c>
      <c r="AA259" s="68" t="str">
        <f t="shared" si="78"/>
        <v>N/A</v>
      </c>
      <c r="AB259" s="65" t="str">
        <f t="shared" si="79"/>
        <v>No</v>
      </c>
      <c r="AC259" s="68" t="str">
        <f t="shared" si="80"/>
        <v>N/A</v>
      </c>
      <c r="AD259" s="65" t="str">
        <f t="shared" si="81"/>
        <v>No</v>
      </c>
      <c r="AE259" s="68" t="str">
        <f t="shared" si="82"/>
        <v>N/A</v>
      </c>
      <c r="AF259" s="8"/>
    </row>
    <row r="260" spans="1:32" ht="14.5" hidden="1" customHeight="1">
      <c r="A260" s="66" t="s">
        <v>9</v>
      </c>
      <c r="B260" s="66" t="s">
        <v>28</v>
      </c>
      <c r="C260" s="66" t="str" cm="1">
        <f t="array" ref="C260">_xlfn.IFNA(_xlfn.IFS(B260="Starter","Starters &amp; Sides",B260="Sides","Starters &amp; Sides"),B260)</f>
        <v>Drinks</v>
      </c>
      <c r="D260" s="84" t="s">
        <v>830</v>
      </c>
      <c r="E260" s="74"/>
      <c r="F260" s="4"/>
      <c r="G260" s="4"/>
      <c r="H260" s="4"/>
      <c r="I260" s="4"/>
      <c r="J260" s="4"/>
      <c r="K260" s="4"/>
      <c r="L260" s="4"/>
      <c r="M260" s="4">
        <v>23.95</v>
      </c>
      <c r="N260" s="4">
        <v>23.95</v>
      </c>
      <c r="O260" s="15">
        <f t="shared" si="83"/>
        <v>23.95</v>
      </c>
      <c r="P260" s="4"/>
      <c r="Q260" s="338"/>
      <c r="R260" s="74" t="str">
        <f t="shared" si="71"/>
        <v>No</v>
      </c>
      <c r="S260" s="4" t="str">
        <f t="shared" si="72"/>
        <v>No</v>
      </c>
      <c r="T260" s="4" t="str">
        <f t="shared" si="69"/>
        <v>No</v>
      </c>
      <c r="U260" s="4" t="str">
        <f t="shared" si="70"/>
        <v>N/A</v>
      </c>
      <c r="V260" s="221" t="str">
        <f t="shared" si="73"/>
        <v>No</v>
      </c>
      <c r="W260" s="223" t="str">
        <f t="shared" si="74"/>
        <v>N/A</v>
      </c>
      <c r="X260" s="221" t="str">
        <f t="shared" si="75"/>
        <v>No</v>
      </c>
      <c r="Y260" s="223" t="str">
        <f t="shared" si="76"/>
        <v>N/A</v>
      </c>
      <c r="Z260" s="222" t="str">
        <f t="shared" si="77"/>
        <v>No</v>
      </c>
      <c r="AA260" s="68" t="str">
        <f t="shared" si="78"/>
        <v>N/A</v>
      </c>
      <c r="AB260" s="65" t="str">
        <f t="shared" si="79"/>
        <v>No</v>
      </c>
      <c r="AC260" s="68" t="str">
        <f t="shared" si="80"/>
        <v>N/A</v>
      </c>
      <c r="AD260" s="65" t="str">
        <f t="shared" si="81"/>
        <v>No</v>
      </c>
      <c r="AE260" s="68" t="str">
        <f t="shared" si="82"/>
        <v>N/A</v>
      </c>
      <c r="AF260" s="8"/>
    </row>
    <row r="261" spans="1:32" ht="14.5" hidden="1" customHeight="1">
      <c r="A261" s="66" t="s">
        <v>9</v>
      </c>
      <c r="B261" s="66" t="s">
        <v>28</v>
      </c>
      <c r="C261" s="66" t="str" cm="1">
        <f t="array" ref="C261">_xlfn.IFNA(_xlfn.IFS(B261="Starter","Starters &amp; Sides",B261="Sides","Starters &amp; Sides"),B261)</f>
        <v>Drinks</v>
      </c>
      <c r="D261" s="84" t="s">
        <v>831</v>
      </c>
      <c r="E261" s="74"/>
      <c r="F261" s="4"/>
      <c r="G261" s="4"/>
      <c r="H261" s="4"/>
      <c r="I261" s="4"/>
      <c r="J261" s="4"/>
      <c r="K261" s="4"/>
      <c r="L261" s="4"/>
      <c r="M261" s="4">
        <v>7.45</v>
      </c>
      <c r="N261" s="4">
        <v>7.5</v>
      </c>
      <c r="O261" s="15">
        <f t="shared" si="83"/>
        <v>7.5</v>
      </c>
      <c r="P261" s="4"/>
      <c r="Q261" s="338"/>
      <c r="R261" s="74" t="str">
        <f t="shared" si="71"/>
        <v>No</v>
      </c>
      <c r="S261" s="4" t="str">
        <f t="shared" si="72"/>
        <v>No</v>
      </c>
      <c r="T261" s="4" t="str">
        <f t="shared" si="69"/>
        <v>No</v>
      </c>
      <c r="U261" s="4" t="str">
        <f t="shared" si="70"/>
        <v>N/A</v>
      </c>
      <c r="V261" s="221" t="str">
        <f t="shared" si="73"/>
        <v>No</v>
      </c>
      <c r="W261" s="223" t="str">
        <f t="shared" si="74"/>
        <v>N/A</v>
      </c>
      <c r="X261" s="221" t="str">
        <f t="shared" si="75"/>
        <v>No</v>
      </c>
      <c r="Y261" s="223" t="str">
        <f t="shared" si="76"/>
        <v>N/A</v>
      </c>
      <c r="Z261" s="222" t="str">
        <f t="shared" si="77"/>
        <v>No</v>
      </c>
      <c r="AA261" s="68" t="str">
        <f t="shared" si="78"/>
        <v>N/A</v>
      </c>
      <c r="AB261" s="65" t="str">
        <f t="shared" si="79"/>
        <v>No</v>
      </c>
      <c r="AC261" s="68" t="str">
        <f t="shared" si="80"/>
        <v>N/A</v>
      </c>
      <c r="AD261" s="65" t="str">
        <f t="shared" si="81"/>
        <v>No</v>
      </c>
      <c r="AE261" s="68" t="str">
        <f t="shared" si="82"/>
        <v>N/A</v>
      </c>
      <c r="AF261" s="8"/>
    </row>
    <row r="262" spans="1:32" ht="14.5" hidden="1" customHeight="1">
      <c r="A262" s="66" t="s">
        <v>9</v>
      </c>
      <c r="B262" s="66" t="s">
        <v>28</v>
      </c>
      <c r="C262" s="66" t="str" cm="1">
        <f t="array" ref="C262">_xlfn.IFNA(_xlfn.IFS(B262="Starter","Starters &amp; Sides",B262="Sides","Starters &amp; Sides"),B262)</f>
        <v>Drinks</v>
      </c>
      <c r="D262" s="84" t="s">
        <v>832</v>
      </c>
      <c r="E262" s="74"/>
      <c r="F262" s="4"/>
      <c r="G262" s="4"/>
      <c r="H262" s="4"/>
      <c r="I262" s="4"/>
      <c r="J262" s="4"/>
      <c r="K262" s="4"/>
      <c r="L262" s="4"/>
      <c r="M262" s="4">
        <v>23.95</v>
      </c>
      <c r="N262" s="4">
        <v>24.5</v>
      </c>
      <c r="O262" s="15">
        <f t="shared" si="83"/>
        <v>24.5</v>
      </c>
      <c r="P262" s="4"/>
      <c r="Q262" s="338"/>
      <c r="R262" s="74" t="str">
        <f t="shared" ref="R262:R293" si="84">IF(COUNTA(P262)=1,"Yes","No")</f>
        <v>No</v>
      </c>
      <c r="S262" s="4" t="str">
        <f t="shared" ref="S262:S293" si="85">IF(AND(V262="No",R262="Yes"),"Yes","No")</f>
        <v>No</v>
      </c>
      <c r="T262" s="4" t="str">
        <f t="shared" si="69"/>
        <v>No</v>
      </c>
      <c r="U262" s="4" t="str">
        <f t="shared" si="70"/>
        <v>N/A</v>
      </c>
      <c r="V262" s="221" t="str">
        <f t="shared" si="73"/>
        <v>No</v>
      </c>
      <c r="W262" s="223" t="str">
        <f t="shared" si="74"/>
        <v>N/A</v>
      </c>
      <c r="X262" s="221" t="str">
        <f t="shared" si="75"/>
        <v>No</v>
      </c>
      <c r="Y262" s="223" t="str">
        <f t="shared" si="76"/>
        <v>N/A</v>
      </c>
      <c r="Z262" s="222" t="str">
        <f t="shared" si="77"/>
        <v>No</v>
      </c>
      <c r="AA262" s="68" t="str">
        <f t="shared" si="78"/>
        <v>N/A</v>
      </c>
      <c r="AB262" s="65" t="str">
        <f t="shared" si="79"/>
        <v>No</v>
      </c>
      <c r="AC262" s="68" t="str">
        <f t="shared" si="80"/>
        <v>N/A</v>
      </c>
      <c r="AD262" s="65" t="str">
        <f t="shared" si="81"/>
        <v>No</v>
      </c>
      <c r="AE262" s="68" t="str">
        <f t="shared" si="82"/>
        <v>N/A</v>
      </c>
      <c r="AF262" s="8"/>
    </row>
    <row r="263" spans="1:32" ht="14.5" hidden="1" customHeight="1">
      <c r="A263" s="66" t="s">
        <v>9</v>
      </c>
      <c r="B263" s="66" t="s">
        <v>28</v>
      </c>
      <c r="C263" s="66" t="str" cm="1">
        <f t="array" ref="C263">_xlfn.IFNA(_xlfn.IFS(B263="Starter","Starters &amp; Sides",B263="Sides","Starters &amp; Sides"),B263)</f>
        <v>Drinks</v>
      </c>
      <c r="D263" s="84" t="s">
        <v>202</v>
      </c>
      <c r="E263" s="74"/>
      <c r="F263" s="4"/>
      <c r="G263" s="4"/>
      <c r="H263" s="4"/>
      <c r="I263" s="4"/>
      <c r="J263" s="4">
        <v>7.5</v>
      </c>
      <c r="K263" s="4">
        <v>7.5</v>
      </c>
      <c r="L263" s="4">
        <v>8.25</v>
      </c>
      <c r="M263" s="4">
        <v>8.5</v>
      </c>
      <c r="N263" s="4">
        <v>8.75</v>
      </c>
      <c r="O263" s="15">
        <f t="shared" si="83"/>
        <v>8.75</v>
      </c>
      <c r="P263" s="4"/>
      <c r="Q263" s="338"/>
      <c r="R263" s="74" t="str">
        <f t="shared" si="84"/>
        <v>No</v>
      </c>
      <c r="S263" s="4" t="str">
        <f t="shared" si="85"/>
        <v>No</v>
      </c>
      <c r="T263" s="4" t="str">
        <f t="shared" si="69"/>
        <v>No</v>
      </c>
      <c r="U263" s="4" t="str">
        <f t="shared" si="70"/>
        <v>N/A</v>
      </c>
      <c r="V263" s="221" t="str">
        <f t="shared" si="73"/>
        <v>No</v>
      </c>
      <c r="W263" s="223" t="str">
        <f t="shared" si="74"/>
        <v>N/A</v>
      </c>
      <c r="X263" s="221" t="str">
        <f t="shared" si="75"/>
        <v>No</v>
      </c>
      <c r="Y263" s="223" t="str">
        <f t="shared" si="76"/>
        <v>N/A</v>
      </c>
      <c r="Z263" s="222" t="str">
        <f t="shared" si="77"/>
        <v>No</v>
      </c>
      <c r="AA263" s="68" t="str">
        <f t="shared" si="78"/>
        <v>N/A</v>
      </c>
      <c r="AB263" s="65" t="str">
        <f t="shared" si="79"/>
        <v>No</v>
      </c>
      <c r="AC263" s="68" t="str">
        <f t="shared" si="80"/>
        <v>N/A</v>
      </c>
      <c r="AD263" s="65" t="str">
        <f t="shared" si="81"/>
        <v>No</v>
      </c>
      <c r="AE263" s="68" t="str">
        <f t="shared" si="82"/>
        <v>N/A</v>
      </c>
      <c r="AF263" s="8"/>
    </row>
    <row r="264" spans="1:32" ht="14.5" hidden="1" customHeight="1">
      <c r="A264" s="66" t="s">
        <v>9</v>
      </c>
      <c r="B264" s="66" t="s">
        <v>28</v>
      </c>
      <c r="C264" s="66" t="str" cm="1">
        <f t="array" ref="C264">_xlfn.IFNA(_xlfn.IFS(B264="Starter","Starters &amp; Sides",B264="Sides","Starters &amp; Sides"),B264)</f>
        <v>Drinks</v>
      </c>
      <c r="D264" s="84" t="s">
        <v>204</v>
      </c>
      <c r="E264" s="74"/>
      <c r="F264" s="4"/>
      <c r="G264" s="4"/>
      <c r="H264" s="4"/>
      <c r="I264" s="4"/>
      <c r="J264" s="4">
        <v>24.5</v>
      </c>
      <c r="K264" s="4">
        <v>24.5</v>
      </c>
      <c r="L264" s="4">
        <v>26.95</v>
      </c>
      <c r="M264" s="4">
        <v>27.75</v>
      </c>
      <c r="N264" s="4">
        <v>28.25</v>
      </c>
      <c r="O264" s="15">
        <f t="shared" si="83"/>
        <v>28.25</v>
      </c>
      <c r="P264" s="4"/>
      <c r="Q264" s="338"/>
      <c r="R264" s="74" t="str">
        <f t="shared" si="84"/>
        <v>No</v>
      </c>
      <c r="S264" s="4" t="str">
        <f t="shared" si="85"/>
        <v>No</v>
      </c>
      <c r="T264" s="4" t="str">
        <f t="shared" si="69"/>
        <v>No</v>
      </c>
      <c r="U264" s="4" t="str">
        <f t="shared" si="70"/>
        <v>N/A</v>
      </c>
      <c r="V264" s="221" t="str">
        <f t="shared" si="73"/>
        <v>No</v>
      </c>
      <c r="W264" s="223" t="str">
        <f t="shared" si="74"/>
        <v>N/A</v>
      </c>
      <c r="X264" s="221" t="str">
        <f t="shared" si="75"/>
        <v>No</v>
      </c>
      <c r="Y264" s="223" t="str">
        <f t="shared" si="76"/>
        <v>N/A</v>
      </c>
      <c r="Z264" s="222" t="str">
        <f t="shared" si="77"/>
        <v>No</v>
      </c>
      <c r="AA264" s="68" t="str">
        <f t="shared" si="78"/>
        <v>N/A</v>
      </c>
      <c r="AB264" s="65" t="str">
        <f t="shared" si="79"/>
        <v>No</v>
      </c>
      <c r="AC264" s="68" t="str">
        <f t="shared" si="80"/>
        <v>N/A</v>
      </c>
      <c r="AD264" s="65" t="str">
        <f t="shared" si="81"/>
        <v>No</v>
      </c>
      <c r="AE264" s="68" t="str">
        <f t="shared" si="82"/>
        <v>N/A</v>
      </c>
      <c r="AF264" s="8"/>
    </row>
    <row r="265" spans="1:32" ht="14.5" hidden="1" customHeight="1">
      <c r="A265" s="66" t="s">
        <v>9</v>
      </c>
      <c r="B265" s="66" t="s">
        <v>28</v>
      </c>
      <c r="C265" s="66" t="str" cm="1">
        <f t="array" ref="C265">_xlfn.IFNA(_xlfn.IFS(B265="Starter","Starters &amp; Sides",B265="Sides","Starters &amp; Sides"),B265)</f>
        <v>Drinks</v>
      </c>
      <c r="D265" s="84" t="s">
        <v>833</v>
      </c>
      <c r="E265" s="74"/>
      <c r="F265" s="4"/>
      <c r="G265" s="4"/>
      <c r="H265" s="4"/>
      <c r="I265" s="4"/>
      <c r="J265" s="4"/>
      <c r="K265" s="4"/>
      <c r="L265" s="4"/>
      <c r="M265" s="4">
        <v>7.45</v>
      </c>
      <c r="N265" s="4">
        <v>7.75</v>
      </c>
      <c r="O265" s="15">
        <f t="shared" si="83"/>
        <v>7.75</v>
      </c>
      <c r="P265" s="4"/>
      <c r="Q265" s="338"/>
      <c r="R265" s="74" t="str">
        <f t="shared" si="84"/>
        <v>No</v>
      </c>
      <c r="S265" s="4" t="str">
        <f t="shared" si="85"/>
        <v>No</v>
      </c>
      <c r="T265" s="4" t="str">
        <f t="shared" ref="T265:T328" si="86">IF(COUNTA(P265:Q265)=2,"Yes","No")</f>
        <v>No</v>
      </c>
      <c r="U265" s="4" t="str">
        <f t="shared" ref="U265:U328" si="87">IF(T265="Yes",Q265/P265-1,"N/A")</f>
        <v>N/A</v>
      </c>
      <c r="V265" s="221" t="str">
        <f t="shared" si="73"/>
        <v>No</v>
      </c>
      <c r="W265" s="223" t="str">
        <f t="shared" si="74"/>
        <v>N/A</v>
      </c>
      <c r="X265" s="221" t="str">
        <f t="shared" si="75"/>
        <v>No</v>
      </c>
      <c r="Y265" s="223" t="str">
        <f t="shared" si="76"/>
        <v>N/A</v>
      </c>
      <c r="Z265" s="222" t="str">
        <f t="shared" si="77"/>
        <v>No</v>
      </c>
      <c r="AA265" s="68" t="str">
        <f t="shared" si="78"/>
        <v>N/A</v>
      </c>
      <c r="AB265" s="65" t="str">
        <f t="shared" si="79"/>
        <v>No</v>
      </c>
      <c r="AC265" s="68" t="str">
        <f t="shared" si="80"/>
        <v>N/A</v>
      </c>
      <c r="AD265" s="65" t="str">
        <f t="shared" si="81"/>
        <v>No</v>
      </c>
      <c r="AE265" s="68" t="str">
        <f t="shared" si="82"/>
        <v>N/A</v>
      </c>
      <c r="AF265" s="8"/>
    </row>
    <row r="266" spans="1:32" ht="14.5" hidden="1" customHeight="1">
      <c r="A266" s="66" t="s">
        <v>9</v>
      </c>
      <c r="B266" s="66" t="s">
        <v>28</v>
      </c>
      <c r="C266" s="66" t="str" cm="1">
        <f t="array" ref="C266">_xlfn.IFNA(_xlfn.IFS(B266="Starter","Starters &amp; Sides",B266="Sides","Starters &amp; Sides"),B266)</f>
        <v>Drinks</v>
      </c>
      <c r="D266" s="84" t="s">
        <v>834</v>
      </c>
      <c r="E266" s="74"/>
      <c r="F266" s="4"/>
      <c r="G266" s="4"/>
      <c r="H266" s="4"/>
      <c r="I266" s="4"/>
      <c r="J266" s="4"/>
      <c r="K266" s="4"/>
      <c r="L266" s="4"/>
      <c r="M266" s="4">
        <v>27.75</v>
      </c>
      <c r="N266" s="4">
        <v>27.75</v>
      </c>
      <c r="O266" s="15">
        <f t="shared" si="83"/>
        <v>27.75</v>
      </c>
      <c r="P266" s="4"/>
      <c r="Q266" s="338"/>
      <c r="R266" s="74" t="str">
        <f t="shared" si="84"/>
        <v>No</v>
      </c>
      <c r="S266" s="4" t="str">
        <f t="shared" si="85"/>
        <v>No</v>
      </c>
      <c r="T266" s="4" t="str">
        <f t="shared" si="86"/>
        <v>No</v>
      </c>
      <c r="U266" s="4" t="str">
        <f t="shared" si="87"/>
        <v>N/A</v>
      </c>
      <c r="V266" s="221" t="str">
        <f t="shared" si="73"/>
        <v>No</v>
      </c>
      <c r="W266" s="223" t="str">
        <f t="shared" si="74"/>
        <v>N/A</v>
      </c>
      <c r="X266" s="221" t="str">
        <f t="shared" si="75"/>
        <v>No</v>
      </c>
      <c r="Y266" s="223" t="str">
        <f t="shared" si="76"/>
        <v>N/A</v>
      </c>
      <c r="Z266" s="222" t="str">
        <f t="shared" si="77"/>
        <v>No</v>
      </c>
      <c r="AA266" s="68" t="str">
        <f t="shared" si="78"/>
        <v>N/A</v>
      </c>
      <c r="AB266" s="65" t="str">
        <f t="shared" si="79"/>
        <v>No</v>
      </c>
      <c r="AC266" s="68" t="str">
        <f t="shared" si="80"/>
        <v>N/A</v>
      </c>
      <c r="AD266" s="65" t="str">
        <f t="shared" si="81"/>
        <v>No</v>
      </c>
      <c r="AE266" s="68" t="str">
        <f t="shared" si="82"/>
        <v>N/A</v>
      </c>
      <c r="AF266" s="8"/>
    </row>
    <row r="267" spans="1:32" ht="14.5" hidden="1" customHeight="1">
      <c r="A267" s="66" t="s">
        <v>9</v>
      </c>
      <c r="B267" s="66" t="s">
        <v>28</v>
      </c>
      <c r="C267" s="66" t="str" cm="1">
        <f t="array" ref="C267">_xlfn.IFNA(_xlfn.IFS(B267="Starter","Starters &amp; Sides",B267="Sides","Starters &amp; Sides"),B267)</f>
        <v>Drinks</v>
      </c>
      <c r="D267" s="84" t="s">
        <v>835</v>
      </c>
      <c r="E267" s="74"/>
      <c r="F267" s="4"/>
      <c r="G267" s="4"/>
      <c r="H267" s="4"/>
      <c r="I267" s="4"/>
      <c r="J267" s="4">
        <v>37.5</v>
      </c>
      <c r="K267" s="4">
        <v>37.5</v>
      </c>
      <c r="L267" s="4">
        <v>37.5</v>
      </c>
      <c r="M267" s="4">
        <v>37.5</v>
      </c>
      <c r="N267" s="4">
        <v>38.25</v>
      </c>
      <c r="O267" s="15">
        <f t="shared" si="83"/>
        <v>38.25</v>
      </c>
      <c r="P267" s="4"/>
      <c r="Q267" s="338"/>
      <c r="R267" s="74" t="str">
        <f t="shared" si="84"/>
        <v>No</v>
      </c>
      <c r="S267" s="4" t="str">
        <f t="shared" si="85"/>
        <v>No</v>
      </c>
      <c r="T267" s="4" t="str">
        <f t="shared" si="86"/>
        <v>No</v>
      </c>
      <c r="U267" s="4" t="str">
        <f t="shared" si="87"/>
        <v>N/A</v>
      </c>
      <c r="V267" s="221" t="str">
        <f t="shared" si="73"/>
        <v>No</v>
      </c>
      <c r="W267" s="223" t="str">
        <f t="shared" si="74"/>
        <v>N/A</v>
      </c>
      <c r="X267" s="221" t="str">
        <f t="shared" si="75"/>
        <v>No</v>
      </c>
      <c r="Y267" s="223" t="str">
        <f t="shared" si="76"/>
        <v>N/A</v>
      </c>
      <c r="Z267" s="222" t="str">
        <f t="shared" si="77"/>
        <v>No</v>
      </c>
      <c r="AA267" s="68" t="str">
        <f t="shared" si="78"/>
        <v>N/A</v>
      </c>
      <c r="AB267" s="65" t="str">
        <f t="shared" si="79"/>
        <v>No</v>
      </c>
      <c r="AC267" s="68" t="str">
        <f t="shared" si="80"/>
        <v>N/A</v>
      </c>
      <c r="AD267" s="65" t="str">
        <f t="shared" si="81"/>
        <v>No</v>
      </c>
      <c r="AE267" s="68" t="str">
        <f t="shared" si="82"/>
        <v>N/A</v>
      </c>
      <c r="AF267" s="8"/>
    </row>
    <row r="268" spans="1:32" ht="14.5" hidden="1" customHeight="1">
      <c r="A268" s="66" t="s">
        <v>9</v>
      </c>
      <c r="B268" s="66" t="s">
        <v>28</v>
      </c>
      <c r="C268" s="66" t="str" cm="1">
        <f t="array" ref="C268">_xlfn.IFNA(_xlfn.IFS(B268="Starter","Starters &amp; Sides",B268="Sides","Starters &amp; Sides"),B268)</f>
        <v>Drinks</v>
      </c>
      <c r="D268" s="84" t="s">
        <v>197</v>
      </c>
      <c r="E268" s="74"/>
      <c r="F268" s="4"/>
      <c r="G268" s="4"/>
      <c r="H268" s="4"/>
      <c r="I268" s="4"/>
      <c r="J268" s="4">
        <v>7.5</v>
      </c>
      <c r="K268" s="4">
        <v>7.5</v>
      </c>
      <c r="L268" s="4">
        <v>8.25</v>
      </c>
      <c r="M268" s="4">
        <v>8.5</v>
      </c>
      <c r="N268" s="4">
        <v>8.75</v>
      </c>
      <c r="O268" s="15">
        <f t="shared" si="83"/>
        <v>8.75</v>
      </c>
      <c r="P268" s="4"/>
      <c r="Q268" s="338"/>
      <c r="R268" s="74" t="str">
        <f t="shared" si="84"/>
        <v>No</v>
      </c>
      <c r="S268" s="4" t="str">
        <f t="shared" si="85"/>
        <v>No</v>
      </c>
      <c r="T268" s="4" t="str">
        <f t="shared" si="86"/>
        <v>No</v>
      </c>
      <c r="U268" s="4" t="str">
        <f t="shared" si="87"/>
        <v>N/A</v>
      </c>
      <c r="V268" s="221" t="str">
        <f t="shared" si="73"/>
        <v>No</v>
      </c>
      <c r="W268" s="223" t="str">
        <f t="shared" si="74"/>
        <v>N/A</v>
      </c>
      <c r="X268" s="221" t="str">
        <f t="shared" si="75"/>
        <v>No</v>
      </c>
      <c r="Y268" s="223" t="str">
        <f t="shared" si="76"/>
        <v>N/A</v>
      </c>
      <c r="Z268" s="222" t="str">
        <f t="shared" si="77"/>
        <v>No</v>
      </c>
      <c r="AA268" s="68" t="str">
        <f t="shared" si="78"/>
        <v>N/A</v>
      </c>
      <c r="AB268" s="65" t="str">
        <f t="shared" si="79"/>
        <v>No</v>
      </c>
      <c r="AC268" s="68" t="str">
        <f t="shared" si="80"/>
        <v>N/A</v>
      </c>
      <c r="AD268" s="65" t="str">
        <f t="shared" si="81"/>
        <v>No</v>
      </c>
      <c r="AE268" s="68" t="str">
        <f t="shared" si="82"/>
        <v>N/A</v>
      </c>
      <c r="AF268" s="8"/>
    </row>
    <row r="269" spans="1:32" ht="14.5" hidden="1" customHeight="1">
      <c r="A269" s="66" t="s">
        <v>9</v>
      </c>
      <c r="B269" s="66" t="s">
        <v>28</v>
      </c>
      <c r="C269" s="66" t="str" cm="1">
        <f t="array" ref="C269">_xlfn.IFNA(_xlfn.IFS(B269="Starter","Starters &amp; Sides",B269="Sides","Starters &amp; Sides"),B269)</f>
        <v>Drinks</v>
      </c>
      <c r="D269" s="84" t="s">
        <v>199</v>
      </c>
      <c r="E269" s="74"/>
      <c r="F269" s="4"/>
      <c r="G269" s="4"/>
      <c r="H269" s="4"/>
      <c r="I269" s="4"/>
      <c r="J269" s="4">
        <v>26.5</v>
      </c>
      <c r="K269" s="4">
        <v>26.5</v>
      </c>
      <c r="L269" s="4">
        <v>28.5</v>
      </c>
      <c r="M269" s="4">
        <v>29.35</v>
      </c>
      <c r="N269" s="4">
        <v>29.95</v>
      </c>
      <c r="O269" s="15">
        <f t="shared" si="83"/>
        <v>29.95</v>
      </c>
      <c r="P269" s="4"/>
      <c r="Q269" s="338"/>
      <c r="R269" s="74" t="str">
        <f t="shared" si="84"/>
        <v>No</v>
      </c>
      <c r="S269" s="4" t="str">
        <f t="shared" si="85"/>
        <v>No</v>
      </c>
      <c r="T269" s="4" t="str">
        <f t="shared" si="86"/>
        <v>No</v>
      </c>
      <c r="U269" s="4" t="str">
        <f t="shared" si="87"/>
        <v>N/A</v>
      </c>
      <c r="V269" s="221" t="str">
        <f t="shared" si="73"/>
        <v>No</v>
      </c>
      <c r="W269" s="223" t="str">
        <f t="shared" si="74"/>
        <v>N/A</v>
      </c>
      <c r="X269" s="221" t="str">
        <f t="shared" si="75"/>
        <v>No</v>
      </c>
      <c r="Y269" s="223" t="str">
        <f t="shared" si="76"/>
        <v>N/A</v>
      </c>
      <c r="Z269" s="222" t="str">
        <f t="shared" si="77"/>
        <v>No</v>
      </c>
      <c r="AA269" s="68" t="str">
        <f t="shared" si="78"/>
        <v>N/A</v>
      </c>
      <c r="AB269" s="65" t="str">
        <f t="shared" si="79"/>
        <v>No</v>
      </c>
      <c r="AC269" s="68" t="str">
        <f t="shared" si="80"/>
        <v>N/A</v>
      </c>
      <c r="AD269" s="65" t="str">
        <f t="shared" si="81"/>
        <v>No</v>
      </c>
      <c r="AE269" s="68" t="str">
        <f t="shared" si="82"/>
        <v>N/A</v>
      </c>
      <c r="AF269" s="8"/>
    </row>
    <row r="270" spans="1:32" ht="14.5" hidden="1" customHeight="1">
      <c r="A270" s="66" t="s">
        <v>9</v>
      </c>
      <c r="B270" s="66" t="s">
        <v>28</v>
      </c>
      <c r="C270" s="66" t="str" cm="1">
        <f t="array" ref="C270">_xlfn.IFNA(_xlfn.IFS(B270="Starter","Starters &amp; Sides",B270="Sides","Starters &amp; Sides"),B270)</f>
        <v>Drinks</v>
      </c>
      <c r="D270" s="84" t="s">
        <v>836</v>
      </c>
      <c r="E270" s="74"/>
      <c r="F270" s="4"/>
      <c r="G270" s="4"/>
      <c r="H270" s="4"/>
      <c r="I270" s="4"/>
      <c r="J270" s="4">
        <v>8.5</v>
      </c>
      <c r="K270" s="4">
        <v>8.5</v>
      </c>
      <c r="L270" s="4">
        <v>9.5</v>
      </c>
      <c r="M270" s="4">
        <v>9.75</v>
      </c>
      <c r="N270" s="4">
        <v>9.9499999999999993</v>
      </c>
      <c r="O270" s="15">
        <f t="shared" si="83"/>
        <v>9.9499999999999993</v>
      </c>
      <c r="P270" s="4"/>
      <c r="Q270" s="338"/>
      <c r="R270" s="74" t="str">
        <f t="shared" si="84"/>
        <v>No</v>
      </c>
      <c r="S270" s="4" t="str">
        <f t="shared" si="85"/>
        <v>No</v>
      </c>
      <c r="T270" s="4" t="str">
        <f t="shared" si="86"/>
        <v>No</v>
      </c>
      <c r="U270" s="4" t="str">
        <f t="shared" si="87"/>
        <v>N/A</v>
      </c>
      <c r="V270" s="221" t="str">
        <f t="shared" si="73"/>
        <v>No</v>
      </c>
      <c r="W270" s="223" t="str">
        <f t="shared" si="74"/>
        <v>N/A</v>
      </c>
      <c r="X270" s="221" t="str">
        <f t="shared" si="75"/>
        <v>No</v>
      </c>
      <c r="Y270" s="223" t="str">
        <f t="shared" si="76"/>
        <v>N/A</v>
      </c>
      <c r="Z270" s="222" t="str">
        <f t="shared" si="77"/>
        <v>No</v>
      </c>
      <c r="AA270" s="68" t="str">
        <f t="shared" si="78"/>
        <v>N/A</v>
      </c>
      <c r="AB270" s="65" t="str">
        <f t="shared" si="79"/>
        <v>No</v>
      </c>
      <c r="AC270" s="68" t="str">
        <f t="shared" si="80"/>
        <v>N/A</v>
      </c>
      <c r="AD270" s="65" t="str">
        <f t="shared" si="81"/>
        <v>No</v>
      </c>
      <c r="AE270" s="68" t="str">
        <f t="shared" si="82"/>
        <v>N/A</v>
      </c>
      <c r="AF270" s="8"/>
    </row>
    <row r="271" spans="1:32" ht="14.5" hidden="1" customHeight="1">
      <c r="A271" s="66" t="s">
        <v>9</v>
      </c>
      <c r="B271" s="66" t="s">
        <v>28</v>
      </c>
      <c r="C271" s="66" t="str" cm="1">
        <f t="array" ref="C271">_xlfn.IFNA(_xlfn.IFS(B271="Starter","Starters &amp; Sides",B271="Sides","Starters &amp; Sides"),B271)</f>
        <v>Drinks</v>
      </c>
      <c r="D271" s="84" t="s">
        <v>201</v>
      </c>
      <c r="E271" s="74"/>
      <c r="F271" s="4"/>
      <c r="G271" s="4"/>
      <c r="H271" s="4"/>
      <c r="I271" s="4"/>
      <c r="J271" s="4">
        <v>32.950000000000003</v>
      </c>
      <c r="K271" s="4">
        <v>32.950000000000003</v>
      </c>
      <c r="L271" s="4">
        <v>35</v>
      </c>
      <c r="M271" s="4">
        <v>36</v>
      </c>
      <c r="N271" s="4">
        <v>35.950000000000003</v>
      </c>
      <c r="O271" s="15">
        <f t="shared" si="83"/>
        <v>35.950000000000003</v>
      </c>
      <c r="P271" s="4"/>
      <c r="Q271" s="338"/>
      <c r="R271" s="74" t="str">
        <f t="shared" si="84"/>
        <v>No</v>
      </c>
      <c r="S271" s="4" t="str">
        <f t="shared" si="85"/>
        <v>No</v>
      </c>
      <c r="T271" s="4" t="str">
        <f t="shared" si="86"/>
        <v>No</v>
      </c>
      <c r="U271" s="4" t="str">
        <f t="shared" si="87"/>
        <v>N/A</v>
      </c>
      <c r="V271" s="221" t="str">
        <f t="shared" si="73"/>
        <v>No</v>
      </c>
      <c r="W271" s="223" t="str">
        <f t="shared" si="74"/>
        <v>N/A</v>
      </c>
      <c r="X271" s="221" t="str">
        <f t="shared" si="75"/>
        <v>No</v>
      </c>
      <c r="Y271" s="223" t="str">
        <f t="shared" si="76"/>
        <v>N/A</v>
      </c>
      <c r="Z271" s="222" t="str">
        <f t="shared" si="77"/>
        <v>No</v>
      </c>
      <c r="AA271" s="68" t="str">
        <f t="shared" si="78"/>
        <v>N/A</v>
      </c>
      <c r="AB271" s="65" t="str">
        <f t="shared" si="79"/>
        <v>No</v>
      </c>
      <c r="AC271" s="68" t="str">
        <f t="shared" si="80"/>
        <v>N/A</v>
      </c>
      <c r="AD271" s="65" t="str">
        <f t="shared" si="81"/>
        <v>No</v>
      </c>
      <c r="AE271" s="68" t="str">
        <f t="shared" si="82"/>
        <v>N/A</v>
      </c>
      <c r="AF271" s="8"/>
    </row>
    <row r="272" spans="1:32" ht="14.5" hidden="1" customHeight="1">
      <c r="A272" s="66" t="s">
        <v>9</v>
      </c>
      <c r="B272" s="66" t="s">
        <v>28</v>
      </c>
      <c r="C272" s="66" t="str" cm="1">
        <f t="array" ref="C272">_xlfn.IFNA(_xlfn.IFS(B272="Starter","Starters &amp; Sides",B272="Sides","Starters &amp; Sides"),B272)</f>
        <v>Drinks</v>
      </c>
      <c r="D272" s="84" t="s">
        <v>837</v>
      </c>
      <c r="E272" s="74"/>
      <c r="F272" s="4"/>
      <c r="G272" s="4"/>
      <c r="H272" s="4"/>
      <c r="I272" s="4"/>
      <c r="J272" s="4">
        <v>45</v>
      </c>
      <c r="K272" s="4">
        <v>45</v>
      </c>
      <c r="L272" s="4">
        <v>45</v>
      </c>
      <c r="M272" s="4">
        <v>45</v>
      </c>
      <c r="N272" s="4">
        <v>45</v>
      </c>
      <c r="O272" s="15">
        <f t="shared" si="83"/>
        <v>45</v>
      </c>
      <c r="P272" s="4"/>
      <c r="Q272" s="338"/>
      <c r="R272" s="74" t="str">
        <f t="shared" si="84"/>
        <v>No</v>
      </c>
      <c r="S272" s="4" t="str">
        <f t="shared" si="85"/>
        <v>No</v>
      </c>
      <c r="T272" s="4" t="str">
        <f t="shared" si="86"/>
        <v>No</v>
      </c>
      <c r="U272" s="4" t="str">
        <f t="shared" si="87"/>
        <v>N/A</v>
      </c>
      <c r="V272" s="221" t="str">
        <f t="shared" si="73"/>
        <v>No</v>
      </c>
      <c r="W272" s="223" t="str">
        <f t="shared" si="74"/>
        <v>N/A</v>
      </c>
      <c r="X272" s="221" t="str">
        <f t="shared" si="75"/>
        <v>No</v>
      </c>
      <c r="Y272" s="223" t="str">
        <f t="shared" si="76"/>
        <v>N/A</v>
      </c>
      <c r="Z272" s="222" t="str">
        <f t="shared" si="77"/>
        <v>No</v>
      </c>
      <c r="AA272" s="68" t="str">
        <f t="shared" si="78"/>
        <v>N/A</v>
      </c>
      <c r="AB272" s="65" t="str">
        <f t="shared" si="79"/>
        <v>No</v>
      </c>
      <c r="AC272" s="68" t="str">
        <f t="shared" si="80"/>
        <v>N/A</v>
      </c>
      <c r="AD272" s="65" t="str">
        <f t="shared" si="81"/>
        <v>No</v>
      </c>
      <c r="AE272" s="68" t="str">
        <f t="shared" si="82"/>
        <v>N/A</v>
      </c>
      <c r="AF272" s="8"/>
    </row>
    <row r="273" spans="1:32" ht="14.5" hidden="1" customHeight="1">
      <c r="A273" s="66" t="s">
        <v>9</v>
      </c>
      <c r="B273" s="66" t="s">
        <v>28</v>
      </c>
      <c r="C273" s="66" t="str" cm="1">
        <f t="array" ref="C273">_xlfn.IFNA(_xlfn.IFS(B273="Starter","Starters &amp; Sides",B273="Sides","Starters &amp; Sides"),B273)</f>
        <v>Drinks</v>
      </c>
      <c r="D273" s="84" t="s">
        <v>838</v>
      </c>
      <c r="E273" s="74">
        <v>6.5</v>
      </c>
      <c r="F273" s="4">
        <v>6.5</v>
      </c>
      <c r="G273" s="4">
        <v>6.5</v>
      </c>
      <c r="H273" s="4">
        <v>7.5</v>
      </c>
      <c r="I273" s="4">
        <v>7.5</v>
      </c>
      <c r="J273" s="4">
        <v>7.5</v>
      </c>
      <c r="K273" s="4">
        <v>7.5</v>
      </c>
      <c r="L273" s="4">
        <v>7.95</v>
      </c>
      <c r="M273" s="4">
        <v>7.95</v>
      </c>
      <c r="N273" s="4">
        <v>8.25</v>
      </c>
      <c r="O273" s="15">
        <f t="shared" si="83"/>
        <v>8.25</v>
      </c>
      <c r="P273" s="4"/>
      <c r="Q273" s="338"/>
      <c r="R273" s="74" t="str">
        <f t="shared" si="84"/>
        <v>No</v>
      </c>
      <c r="S273" s="4" t="str">
        <f t="shared" si="85"/>
        <v>No</v>
      </c>
      <c r="T273" s="4" t="str">
        <f t="shared" si="86"/>
        <v>No</v>
      </c>
      <c r="U273" s="4" t="str">
        <f t="shared" si="87"/>
        <v>N/A</v>
      </c>
      <c r="V273" s="221" t="str">
        <f t="shared" si="73"/>
        <v>No</v>
      </c>
      <c r="W273" s="223" t="str">
        <f t="shared" si="74"/>
        <v>N/A</v>
      </c>
      <c r="X273" s="221" t="str">
        <f t="shared" si="75"/>
        <v>No</v>
      </c>
      <c r="Y273" s="223" t="str">
        <f t="shared" si="76"/>
        <v>N/A</v>
      </c>
      <c r="Z273" s="222" t="str">
        <f t="shared" si="77"/>
        <v>No</v>
      </c>
      <c r="AA273" s="68" t="str">
        <f t="shared" si="78"/>
        <v>N/A</v>
      </c>
      <c r="AB273" s="65" t="str">
        <f t="shared" si="79"/>
        <v>No</v>
      </c>
      <c r="AC273" s="68" t="str">
        <f t="shared" si="80"/>
        <v>N/A</v>
      </c>
      <c r="AD273" s="65" t="str">
        <f t="shared" si="81"/>
        <v>No</v>
      </c>
      <c r="AE273" s="68" t="str">
        <f t="shared" si="82"/>
        <v>N/A</v>
      </c>
      <c r="AF273" s="8"/>
    </row>
    <row r="274" spans="1:32" ht="14.5" hidden="1" customHeight="1">
      <c r="A274" s="66" t="s">
        <v>9</v>
      </c>
      <c r="B274" s="66" t="s">
        <v>28</v>
      </c>
      <c r="C274" s="66" t="str" cm="1">
        <f t="array" ref="C274">_xlfn.IFNA(_xlfn.IFS(B274="Starter","Starters &amp; Sides",B274="Sides","Starters &amp; Sides"),B274)</f>
        <v>Drinks</v>
      </c>
      <c r="D274" s="84" t="s">
        <v>212</v>
      </c>
      <c r="E274" s="74"/>
      <c r="F274" s="4"/>
      <c r="G274" s="4"/>
      <c r="H274" s="4"/>
      <c r="I274" s="4"/>
      <c r="J274" s="4">
        <v>29.95</v>
      </c>
      <c r="K274" s="4">
        <v>29.95</v>
      </c>
      <c r="L274" s="4">
        <v>32.950000000000003</v>
      </c>
      <c r="M274" s="4">
        <v>33.5</v>
      </c>
      <c r="N274" s="4">
        <v>33.950000000000003</v>
      </c>
      <c r="O274" s="15">
        <f t="shared" si="83"/>
        <v>33.950000000000003</v>
      </c>
      <c r="P274" s="4"/>
      <c r="Q274" s="338"/>
      <c r="R274" s="74" t="str">
        <f t="shared" si="84"/>
        <v>No</v>
      </c>
      <c r="S274" s="4" t="str">
        <f t="shared" si="85"/>
        <v>No</v>
      </c>
      <c r="T274" s="4" t="str">
        <f t="shared" si="86"/>
        <v>No</v>
      </c>
      <c r="U274" s="4" t="str">
        <f t="shared" si="87"/>
        <v>N/A</v>
      </c>
      <c r="V274" s="221" t="str">
        <f t="shared" si="73"/>
        <v>No</v>
      </c>
      <c r="W274" s="223" t="str">
        <f t="shared" si="74"/>
        <v>N/A</v>
      </c>
      <c r="X274" s="221" t="str">
        <f t="shared" si="75"/>
        <v>No</v>
      </c>
      <c r="Y274" s="223" t="str">
        <f t="shared" si="76"/>
        <v>N/A</v>
      </c>
      <c r="Z274" s="222" t="str">
        <f t="shared" si="77"/>
        <v>No</v>
      </c>
      <c r="AA274" s="68" t="str">
        <f t="shared" si="78"/>
        <v>N/A</v>
      </c>
      <c r="AB274" s="65" t="str">
        <f t="shared" si="79"/>
        <v>No</v>
      </c>
      <c r="AC274" s="68" t="str">
        <f t="shared" si="80"/>
        <v>N/A</v>
      </c>
      <c r="AD274" s="65" t="str">
        <f t="shared" si="81"/>
        <v>No</v>
      </c>
      <c r="AE274" s="68" t="str">
        <f t="shared" si="82"/>
        <v>N/A</v>
      </c>
      <c r="AF274" s="8"/>
    </row>
    <row r="275" spans="1:32" ht="14.5" hidden="1" customHeight="1">
      <c r="A275" s="66" t="s">
        <v>9</v>
      </c>
      <c r="B275" s="66" t="s">
        <v>28</v>
      </c>
      <c r="C275" s="66" t="str" cm="1">
        <f t="array" ref="C275">_xlfn.IFNA(_xlfn.IFS(B275="Starter","Starters &amp; Sides",B275="Sides","Starters &amp; Sides"),B275)</f>
        <v>Drinks</v>
      </c>
      <c r="D275" s="84" t="s">
        <v>839</v>
      </c>
      <c r="E275" s="74"/>
      <c r="F275" s="4"/>
      <c r="G275" s="4"/>
      <c r="H275" s="4"/>
      <c r="I275" s="4"/>
      <c r="J275" s="4">
        <v>29.95</v>
      </c>
      <c r="K275" s="4">
        <v>29.95</v>
      </c>
      <c r="L275" s="4">
        <v>32.950000000000003</v>
      </c>
      <c r="M275" s="4">
        <v>36.950000000000003</v>
      </c>
      <c r="N275" s="4">
        <v>36.950000000000003</v>
      </c>
      <c r="O275" s="15">
        <f t="shared" si="83"/>
        <v>36.950000000000003</v>
      </c>
      <c r="P275" s="4"/>
      <c r="Q275" s="338"/>
      <c r="R275" s="74" t="str">
        <f t="shared" si="84"/>
        <v>No</v>
      </c>
      <c r="S275" s="4" t="str">
        <f t="shared" si="85"/>
        <v>No</v>
      </c>
      <c r="T275" s="4" t="str">
        <f t="shared" si="86"/>
        <v>No</v>
      </c>
      <c r="U275" s="4" t="str">
        <f t="shared" si="87"/>
        <v>N/A</v>
      </c>
      <c r="V275" s="221" t="str">
        <f t="shared" si="73"/>
        <v>No</v>
      </c>
      <c r="W275" s="223" t="str">
        <f t="shared" si="74"/>
        <v>N/A</v>
      </c>
      <c r="X275" s="221" t="str">
        <f t="shared" si="75"/>
        <v>No</v>
      </c>
      <c r="Y275" s="223" t="str">
        <f t="shared" si="76"/>
        <v>N/A</v>
      </c>
      <c r="Z275" s="222" t="str">
        <f t="shared" si="77"/>
        <v>No</v>
      </c>
      <c r="AA275" s="68" t="str">
        <f t="shared" si="78"/>
        <v>N/A</v>
      </c>
      <c r="AB275" s="65" t="str">
        <f t="shared" si="79"/>
        <v>No</v>
      </c>
      <c r="AC275" s="68" t="str">
        <f t="shared" si="80"/>
        <v>N/A</v>
      </c>
      <c r="AD275" s="65" t="str">
        <f t="shared" si="81"/>
        <v>No</v>
      </c>
      <c r="AE275" s="68" t="str">
        <f t="shared" si="82"/>
        <v>N/A</v>
      </c>
      <c r="AF275" s="8"/>
    </row>
    <row r="276" spans="1:32" ht="14.5" hidden="1" customHeight="1">
      <c r="A276" s="66" t="s">
        <v>9</v>
      </c>
      <c r="B276" s="66" t="s">
        <v>28</v>
      </c>
      <c r="C276" s="66" t="str" cm="1">
        <f t="array" ref="C276">_xlfn.IFNA(_xlfn.IFS(B276="Starter","Starters &amp; Sides",B276="Sides","Starters &amp; Sides"),B276)</f>
        <v>Drinks</v>
      </c>
      <c r="D276" s="84" t="s">
        <v>840</v>
      </c>
      <c r="E276" s="74"/>
      <c r="F276" s="4"/>
      <c r="G276" s="4"/>
      <c r="H276" s="4"/>
      <c r="I276" s="4"/>
      <c r="J276" s="4">
        <v>29.95</v>
      </c>
      <c r="K276" s="4">
        <v>29.95</v>
      </c>
      <c r="L276" s="4">
        <v>32.950000000000003</v>
      </c>
      <c r="M276" s="4">
        <v>20</v>
      </c>
      <c r="N276" s="4">
        <v>20</v>
      </c>
      <c r="O276" s="15">
        <f t="shared" si="83"/>
        <v>20</v>
      </c>
      <c r="P276" s="4"/>
      <c r="Q276" s="338"/>
      <c r="R276" s="74" t="str">
        <f t="shared" si="84"/>
        <v>No</v>
      </c>
      <c r="S276" s="4" t="str">
        <f t="shared" si="85"/>
        <v>No</v>
      </c>
      <c r="T276" s="4" t="str">
        <f t="shared" si="86"/>
        <v>No</v>
      </c>
      <c r="U276" s="4" t="str">
        <f t="shared" si="87"/>
        <v>N/A</v>
      </c>
      <c r="V276" s="221" t="str">
        <f t="shared" si="73"/>
        <v>No</v>
      </c>
      <c r="W276" s="223" t="str">
        <f t="shared" si="74"/>
        <v>N/A</v>
      </c>
      <c r="X276" s="221" t="str">
        <f t="shared" si="75"/>
        <v>No</v>
      </c>
      <c r="Y276" s="223" t="str">
        <f t="shared" si="76"/>
        <v>N/A</v>
      </c>
      <c r="Z276" s="222" t="str">
        <f t="shared" si="77"/>
        <v>No</v>
      </c>
      <c r="AA276" s="68" t="str">
        <f t="shared" si="78"/>
        <v>N/A</v>
      </c>
      <c r="AB276" s="65" t="str">
        <f t="shared" si="79"/>
        <v>No</v>
      </c>
      <c r="AC276" s="68" t="str">
        <f t="shared" si="80"/>
        <v>N/A</v>
      </c>
      <c r="AD276" s="65" t="str">
        <f t="shared" si="81"/>
        <v>No</v>
      </c>
      <c r="AE276" s="68" t="str">
        <f t="shared" si="82"/>
        <v>N/A</v>
      </c>
      <c r="AF276" s="8"/>
    </row>
    <row r="277" spans="1:32" ht="14.5" hidden="1" customHeight="1">
      <c r="A277" s="66" t="s">
        <v>9</v>
      </c>
      <c r="B277" s="66" t="s">
        <v>28</v>
      </c>
      <c r="C277" s="66" t="str" cm="1">
        <f t="array" ref="C277">_xlfn.IFNA(_xlfn.IFS(B277="Starter","Starters &amp; Sides",B277="Sides","Starters &amp; Sides"),B277)</f>
        <v>Drinks</v>
      </c>
      <c r="D277" s="84" t="s">
        <v>841</v>
      </c>
      <c r="E277" s="74"/>
      <c r="F277" s="4"/>
      <c r="G277" s="4"/>
      <c r="H277" s="4"/>
      <c r="I277" s="4"/>
      <c r="J277" s="4">
        <v>27.5</v>
      </c>
      <c r="K277" s="4">
        <v>27.5</v>
      </c>
      <c r="L277" s="4"/>
      <c r="M277" s="4"/>
      <c r="N277" s="4"/>
      <c r="O277" s="15"/>
      <c r="P277" s="4"/>
      <c r="Q277" s="338"/>
      <c r="R277" s="74" t="str">
        <f t="shared" si="84"/>
        <v>No</v>
      </c>
      <c r="S277" s="4" t="str">
        <f t="shared" si="85"/>
        <v>No</v>
      </c>
      <c r="T277" s="4" t="str">
        <f t="shared" si="86"/>
        <v>No</v>
      </c>
      <c r="U277" s="4" t="str">
        <f t="shared" si="87"/>
        <v>N/A</v>
      </c>
      <c r="V277" s="221" t="str">
        <f t="shared" si="73"/>
        <v>No</v>
      </c>
      <c r="W277" s="223" t="str">
        <f t="shared" si="74"/>
        <v>N/A</v>
      </c>
      <c r="X277" s="221" t="str">
        <f t="shared" si="75"/>
        <v>No</v>
      </c>
      <c r="Y277" s="223" t="str">
        <f t="shared" si="76"/>
        <v>N/A</v>
      </c>
      <c r="Z277" s="222" t="str">
        <f t="shared" si="77"/>
        <v>No</v>
      </c>
      <c r="AA277" s="68" t="str">
        <f t="shared" si="78"/>
        <v>N/A</v>
      </c>
      <c r="AB277" s="65" t="str">
        <f t="shared" si="79"/>
        <v>No</v>
      </c>
      <c r="AC277" s="68" t="str">
        <f t="shared" si="80"/>
        <v>N/A</v>
      </c>
      <c r="AD277" s="65" t="str">
        <f t="shared" si="81"/>
        <v>No</v>
      </c>
      <c r="AE277" s="68" t="str">
        <f t="shared" si="82"/>
        <v>N/A</v>
      </c>
      <c r="AF277" s="8"/>
    </row>
    <row r="278" spans="1:32" ht="14.5" hidden="1" customHeight="1">
      <c r="A278" s="66" t="s">
        <v>9</v>
      </c>
      <c r="B278" s="66" t="s">
        <v>28</v>
      </c>
      <c r="C278" s="66" t="str" cm="1">
        <f t="array" ref="C278">_xlfn.IFNA(_xlfn.IFS(B278="Starter","Starters &amp; Sides",B278="Sides","Starters &amp; Sides"),B278)</f>
        <v>Drinks</v>
      </c>
      <c r="D278" s="84" t="s">
        <v>842</v>
      </c>
      <c r="E278" s="74"/>
      <c r="F278" s="4"/>
      <c r="G278" s="4"/>
      <c r="H278" s="4"/>
      <c r="I278" s="4"/>
      <c r="J278" s="4">
        <v>6.5</v>
      </c>
      <c r="K278" s="4">
        <v>6.5</v>
      </c>
      <c r="L278" s="4">
        <v>7.25</v>
      </c>
      <c r="M278" s="4"/>
      <c r="N278" s="4"/>
      <c r="O278" s="15"/>
      <c r="P278" s="4"/>
      <c r="Q278" s="338"/>
      <c r="R278" s="74" t="str">
        <f t="shared" si="84"/>
        <v>No</v>
      </c>
      <c r="S278" s="4" t="str">
        <f t="shared" si="85"/>
        <v>No</v>
      </c>
      <c r="T278" s="4" t="str">
        <f t="shared" si="86"/>
        <v>No</v>
      </c>
      <c r="U278" s="4" t="str">
        <f t="shared" si="87"/>
        <v>N/A</v>
      </c>
      <c r="V278" s="221" t="str">
        <f t="shared" si="73"/>
        <v>No</v>
      </c>
      <c r="W278" s="223" t="str">
        <f t="shared" si="74"/>
        <v>N/A</v>
      </c>
      <c r="X278" s="221" t="str">
        <f t="shared" si="75"/>
        <v>No</v>
      </c>
      <c r="Y278" s="223" t="str">
        <f t="shared" si="76"/>
        <v>N/A</v>
      </c>
      <c r="Z278" s="222" t="str">
        <f t="shared" si="77"/>
        <v>No</v>
      </c>
      <c r="AA278" s="68" t="str">
        <f t="shared" si="78"/>
        <v>N/A</v>
      </c>
      <c r="AB278" s="65" t="str">
        <f t="shared" si="79"/>
        <v>No</v>
      </c>
      <c r="AC278" s="68" t="str">
        <f t="shared" si="80"/>
        <v>N/A</v>
      </c>
      <c r="AD278" s="65" t="str">
        <f t="shared" si="81"/>
        <v>No</v>
      </c>
      <c r="AE278" s="68" t="str">
        <f t="shared" si="82"/>
        <v>N/A</v>
      </c>
      <c r="AF278" s="8"/>
    </row>
    <row r="279" spans="1:32" ht="14.5" hidden="1" customHeight="1">
      <c r="A279" s="66" t="s">
        <v>9</v>
      </c>
      <c r="B279" s="66" t="s">
        <v>28</v>
      </c>
      <c r="C279" s="66" t="str" cm="1">
        <f t="array" ref="C279">_xlfn.IFNA(_xlfn.IFS(B279="Starter","Starters &amp; Sides",B279="Sides","Starters &amp; Sides"),B279)</f>
        <v>Drinks</v>
      </c>
      <c r="D279" s="84" t="s">
        <v>843</v>
      </c>
      <c r="E279" s="74"/>
      <c r="F279" s="4"/>
      <c r="G279" s="4"/>
      <c r="H279" s="4"/>
      <c r="I279" s="4"/>
      <c r="J279" s="4">
        <v>24.5</v>
      </c>
      <c r="K279" s="4">
        <v>24.5</v>
      </c>
      <c r="L279" s="4">
        <v>26.95</v>
      </c>
      <c r="M279" s="4"/>
      <c r="N279" s="4"/>
      <c r="O279" s="15"/>
      <c r="P279" s="4"/>
      <c r="Q279" s="338"/>
      <c r="R279" s="74" t="str">
        <f t="shared" si="84"/>
        <v>No</v>
      </c>
      <c r="S279" s="4" t="str">
        <f t="shared" si="85"/>
        <v>No</v>
      </c>
      <c r="T279" s="4" t="str">
        <f t="shared" si="86"/>
        <v>No</v>
      </c>
      <c r="U279" s="4" t="str">
        <f t="shared" si="87"/>
        <v>N/A</v>
      </c>
      <c r="V279" s="221" t="str">
        <f t="shared" si="73"/>
        <v>No</v>
      </c>
      <c r="W279" s="223" t="str">
        <f t="shared" si="74"/>
        <v>N/A</v>
      </c>
      <c r="X279" s="221" t="str">
        <f t="shared" si="75"/>
        <v>No</v>
      </c>
      <c r="Y279" s="223" t="str">
        <f t="shared" si="76"/>
        <v>N/A</v>
      </c>
      <c r="Z279" s="222" t="str">
        <f t="shared" si="77"/>
        <v>No</v>
      </c>
      <c r="AA279" s="68" t="str">
        <f t="shared" si="78"/>
        <v>N/A</v>
      </c>
      <c r="AB279" s="65" t="str">
        <f t="shared" si="79"/>
        <v>No</v>
      </c>
      <c r="AC279" s="68" t="str">
        <f t="shared" si="80"/>
        <v>N/A</v>
      </c>
      <c r="AD279" s="65" t="str">
        <f t="shared" si="81"/>
        <v>No</v>
      </c>
      <c r="AE279" s="68" t="str">
        <f t="shared" si="82"/>
        <v>N/A</v>
      </c>
      <c r="AF279" s="8"/>
    </row>
    <row r="280" spans="1:32" ht="14.5" hidden="1" customHeight="1">
      <c r="A280" s="66" t="s">
        <v>9</v>
      </c>
      <c r="B280" s="66" t="s">
        <v>28</v>
      </c>
      <c r="C280" s="66" t="str" cm="1">
        <f t="array" ref="C280">_xlfn.IFNA(_xlfn.IFS(B280="Starter","Starters &amp; Sides",B280="Sides","Starters &amp; Sides"),B280)</f>
        <v>Drinks</v>
      </c>
      <c r="D280" s="84" t="s">
        <v>844</v>
      </c>
      <c r="E280" s="74"/>
      <c r="F280" s="4"/>
      <c r="G280" s="4"/>
      <c r="H280" s="4"/>
      <c r="I280" s="4"/>
      <c r="J280" s="4">
        <v>36.5</v>
      </c>
      <c r="K280" s="4">
        <v>36.5</v>
      </c>
      <c r="L280" s="4">
        <v>36.5</v>
      </c>
      <c r="M280" s="4"/>
      <c r="N280" s="4"/>
      <c r="O280" s="15"/>
      <c r="P280" s="4"/>
      <c r="Q280" s="338"/>
      <c r="R280" s="74" t="str">
        <f t="shared" si="84"/>
        <v>No</v>
      </c>
      <c r="S280" s="4" t="str">
        <f t="shared" si="85"/>
        <v>No</v>
      </c>
      <c r="T280" s="4" t="str">
        <f t="shared" si="86"/>
        <v>No</v>
      </c>
      <c r="U280" s="4" t="str">
        <f t="shared" si="87"/>
        <v>N/A</v>
      </c>
      <c r="V280" s="221" t="str">
        <f t="shared" si="73"/>
        <v>No</v>
      </c>
      <c r="W280" s="223" t="str">
        <f t="shared" si="74"/>
        <v>N/A</v>
      </c>
      <c r="X280" s="221" t="str">
        <f t="shared" si="75"/>
        <v>No</v>
      </c>
      <c r="Y280" s="223" t="str">
        <f t="shared" si="76"/>
        <v>N/A</v>
      </c>
      <c r="Z280" s="222" t="str">
        <f t="shared" si="77"/>
        <v>No</v>
      </c>
      <c r="AA280" s="68" t="str">
        <f t="shared" si="78"/>
        <v>N/A</v>
      </c>
      <c r="AB280" s="65" t="str">
        <f t="shared" si="79"/>
        <v>No</v>
      </c>
      <c r="AC280" s="68" t="str">
        <f t="shared" si="80"/>
        <v>N/A</v>
      </c>
      <c r="AD280" s="65" t="str">
        <f t="shared" si="81"/>
        <v>No</v>
      </c>
      <c r="AE280" s="68" t="str">
        <f t="shared" si="82"/>
        <v>N/A</v>
      </c>
      <c r="AF280" s="8"/>
    </row>
    <row r="281" spans="1:32" ht="14.5" hidden="1" customHeight="1">
      <c r="A281" s="66" t="s">
        <v>9</v>
      </c>
      <c r="B281" s="66" t="s">
        <v>28</v>
      </c>
      <c r="C281" s="66" t="str" cm="1">
        <f t="array" ref="C281">_xlfn.IFNA(_xlfn.IFS(B281="Starter","Starters &amp; Sides",B281="Sides","Starters &amp; Sides"),B281)</f>
        <v>Drinks</v>
      </c>
      <c r="D281" s="84" t="s">
        <v>845</v>
      </c>
      <c r="E281" s="74"/>
      <c r="F281" s="4"/>
      <c r="G281" s="4"/>
      <c r="H281" s="4"/>
      <c r="I281" s="4"/>
      <c r="J281" s="4">
        <v>43</v>
      </c>
      <c r="K281" s="4">
        <v>43</v>
      </c>
      <c r="L281" s="4">
        <v>43</v>
      </c>
      <c r="M281" s="4"/>
      <c r="N281" s="4"/>
      <c r="O281" s="15"/>
      <c r="P281" s="4"/>
      <c r="Q281" s="338"/>
      <c r="R281" s="74" t="str">
        <f t="shared" si="84"/>
        <v>No</v>
      </c>
      <c r="S281" s="4" t="str">
        <f t="shared" si="85"/>
        <v>No</v>
      </c>
      <c r="T281" s="4" t="str">
        <f t="shared" si="86"/>
        <v>No</v>
      </c>
      <c r="U281" s="4" t="str">
        <f t="shared" si="87"/>
        <v>N/A</v>
      </c>
      <c r="V281" s="221" t="str">
        <f t="shared" si="73"/>
        <v>No</v>
      </c>
      <c r="W281" s="223" t="str">
        <f t="shared" si="74"/>
        <v>N/A</v>
      </c>
      <c r="X281" s="221" t="str">
        <f t="shared" si="75"/>
        <v>No</v>
      </c>
      <c r="Y281" s="223" t="str">
        <f t="shared" si="76"/>
        <v>N/A</v>
      </c>
      <c r="Z281" s="222" t="str">
        <f t="shared" si="77"/>
        <v>No</v>
      </c>
      <c r="AA281" s="68" t="str">
        <f t="shared" si="78"/>
        <v>N/A</v>
      </c>
      <c r="AB281" s="65" t="str">
        <f t="shared" si="79"/>
        <v>No</v>
      </c>
      <c r="AC281" s="68" t="str">
        <f t="shared" si="80"/>
        <v>N/A</v>
      </c>
      <c r="AD281" s="65" t="str">
        <f t="shared" si="81"/>
        <v>No</v>
      </c>
      <c r="AE281" s="68" t="str">
        <f t="shared" si="82"/>
        <v>N/A</v>
      </c>
      <c r="AF281" s="8"/>
    </row>
    <row r="282" spans="1:32" ht="14.5" hidden="1" customHeight="1">
      <c r="A282" s="66" t="s">
        <v>9</v>
      </c>
      <c r="B282" s="66" t="s">
        <v>28</v>
      </c>
      <c r="C282" s="66" t="str" cm="1">
        <f t="array" ref="C282">_xlfn.IFNA(_xlfn.IFS(B282="Starter","Starters &amp; Sides",B282="Sides","Starters &amp; Sides"),B282)</f>
        <v>Drinks</v>
      </c>
      <c r="D282" s="84" t="s">
        <v>194</v>
      </c>
      <c r="E282" s="74"/>
      <c r="F282" s="4"/>
      <c r="G282" s="4"/>
      <c r="H282" s="4"/>
      <c r="I282" s="4"/>
      <c r="J282" s="4">
        <v>8</v>
      </c>
      <c r="K282" s="4">
        <v>8</v>
      </c>
      <c r="L282" s="4">
        <v>8.75</v>
      </c>
      <c r="M282" s="4">
        <v>9</v>
      </c>
      <c r="N282" s="4">
        <v>9.25</v>
      </c>
      <c r="O282" s="15">
        <f t="shared" si="83"/>
        <v>9.25</v>
      </c>
      <c r="P282" s="4"/>
      <c r="Q282" s="338"/>
      <c r="R282" s="74" t="str">
        <f t="shared" si="84"/>
        <v>No</v>
      </c>
      <c r="S282" s="4" t="str">
        <f t="shared" si="85"/>
        <v>No</v>
      </c>
      <c r="T282" s="4" t="str">
        <f t="shared" si="86"/>
        <v>No</v>
      </c>
      <c r="U282" s="4" t="str">
        <f t="shared" si="87"/>
        <v>N/A</v>
      </c>
      <c r="V282" s="221" t="str">
        <f t="shared" si="73"/>
        <v>No</v>
      </c>
      <c r="W282" s="223" t="str">
        <f t="shared" si="74"/>
        <v>N/A</v>
      </c>
      <c r="X282" s="221" t="str">
        <f t="shared" si="75"/>
        <v>No</v>
      </c>
      <c r="Y282" s="223" t="str">
        <f t="shared" si="76"/>
        <v>N/A</v>
      </c>
      <c r="Z282" s="222" t="str">
        <f t="shared" si="77"/>
        <v>No</v>
      </c>
      <c r="AA282" s="68" t="str">
        <f t="shared" si="78"/>
        <v>N/A</v>
      </c>
      <c r="AB282" s="65" t="str">
        <f t="shared" si="79"/>
        <v>No</v>
      </c>
      <c r="AC282" s="68" t="str">
        <f t="shared" si="80"/>
        <v>N/A</v>
      </c>
      <c r="AD282" s="65" t="str">
        <f t="shared" si="81"/>
        <v>No</v>
      </c>
      <c r="AE282" s="68" t="str">
        <f t="shared" si="82"/>
        <v>N/A</v>
      </c>
      <c r="AF282" s="8"/>
    </row>
    <row r="283" spans="1:32" ht="14.5" hidden="1" customHeight="1">
      <c r="A283" s="66" t="s">
        <v>9</v>
      </c>
      <c r="B283" s="66" t="s">
        <v>28</v>
      </c>
      <c r="C283" s="66" t="str" cm="1">
        <f t="array" ref="C283">_xlfn.IFNA(_xlfn.IFS(B283="Starter","Starters &amp; Sides",B283="Sides","Starters &amp; Sides"),B283)</f>
        <v>Drinks</v>
      </c>
      <c r="D283" s="84" t="s">
        <v>196</v>
      </c>
      <c r="E283" s="74"/>
      <c r="F283" s="4"/>
      <c r="G283" s="4"/>
      <c r="H283" s="4"/>
      <c r="I283" s="4"/>
      <c r="J283" s="4">
        <v>31.5</v>
      </c>
      <c r="K283" s="4">
        <v>31.5</v>
      </c>
      <c r="L283" s="4">
        <v>33.5</v>
      </c>
      <c r="M283" s="4">
        <v>34.5</v>
      </c>
      <c r="N283" s="4">
        <v>35</v>
      </c>
      <c r="O283" s="15">
        <f t="shared" si="83"/>
        <v>35</v>
      </c>
      <c r="P283" s="4"/>
      <c r="Q283" s="338"/>
      <c r="R283" s="74" t="str">
        <f t="shared" si="84"/>
        <v>No</v>
      </c>
      <c r="S283" s="4" t="str">
        <f t="shared" si="85"/>
        <v>No</v>
      </c>
      <c r="T283" s="4" t="str">
        <f t="shared" si="86"/>
        <v>No</v>
      </c>
      <c r="U283" s="4" t="str">
        <f t="shared" si="87"/>
        <v>N/A</v>
      </c>
      <c r="V283" s="221" t="str">
        <f t="shared" si="73"/>
        <v>No</v>
      </c>
      <c r="W283" s="223" t="str">
        <f t="shared" si="74"/>
        <v>N/A</v>
      </c>
      <c r="X283" s="221" t="str">
        <f t="shared" si="75"/>
        <v>No</v>
      </c>
      <c r="Y283" s="223" t="str">
        <f t="shared" si="76"/>
        <v>N/A</v>
      </c>
      <c r="Z283" s="222" t="str">
        <f t="shared" si="77"/>
        <v>No</v>
      </c>
      <c r="AA283" s="68" t="str">
        <f t="shared" si="78"/>
        <v>N/A</v>
      </c>
      <c r="AB283" s="65" t="str">
        <f t="shared" si="79"/>
        <v>No</v>
      </c>
      <c r="AC283" s="68" t="str">
        <f t="shared" si="80"/>
        <v>N/A</v>
      </c>
      <c r="AD283" s="65" t="str">
        <f t="shared" si="81"/>
        <v>No</v>
      </c>
      <c r="AE283" s="68" t="str">
        <f t="shared" si="82"/>
        <v>N/A</v>
      </c>
      <c r="AF283" s="8"/>
    </row>
    <row r="284" spans="1:32" ht="14.5" hidden="1" customHeight="1">
      <c r="A284" s="66" t="s">
        <v>9</v>
      </c>
      <c r="B284" s="66" t="s">
        <v>28</v>
      </c>
      <c r="C284" s="66" t="str" cm="1">
        <f t="array" ref="C284">_xlfn.IFNA(_xlfn.IFS(B284="Starter","Starters &amp; Sides",B284="Sides","Starters &amp; Sides"),B284)</f>
        <v>Drinks</v>
      </c>
      <c r="D284" s="84" t="s">
        <v>846</v>
      </c>
      <c r="E284" s="74"/>
      <c r="F284" s="4"/>
      <c r="G284" s="4"/>
      <c r="H284" s="4"/>
      <c r="I284" s="4"/>
      <c r="J284" s="4">
        <v>8</v>
      </c>
      <c r="K284" s="4">
        <v>8</v>
      </c>
      <c r="L284" s="4">
        <v>8.75</v>
      </c>
      <c r="M284" s="4">
        <v>9</v>
      </c>
      <c r="N284" s="4">
        <v>9.25</v>
      </c>
      <c r="O284" s="15">
        <f t="shared" si="83"/>
        <v>9.25</v>
      </c>
      <c r="P284" s="4"/>
      <c r="Q284" s="338"/>
      <c r="R284" s="74" t="str">
        <f t="shared" si="84"/>
        <v>No</v>
      </c>
      <c r="S284" s="4" t="str">
        <f t="shared" si="85"/>
        <v>No</v>
      </c>
      <c r="T284" s="4" t="str">
        <f t="shared" si="86"/>
        <v>No</v>
      </c>
      <c r="U284" s="4" t="str">
        <f t="shared" si="87"/>
        <v>N/A</v>
      </c>
      <c r="V284" s="221" t="str">
        <f t="shared" si="73"/>
        <v>No</v>
      </c>
      <c r="W284" s="223" t="str">
        <f t="shared" si="74"/>
        <v>N/A</v>
      </c>
      <c r="X284" s="221" t="str">
        <f t="shared" si="75"/>
        <v>No</v>
      </c>
      <c r="Y284" s="223" t="str">
        <f t="shared" si="76"/>
        <v>N/A</v>
      </c>
      <c r="Z284" s="222" t="str">
        <f t="shared" si="77"/>
        <v>No</v>
      </c>
      <c r="AA284" s="68" t="str">
        <f t="shared" si="78"/>
        <v>N/A</v>
      </c>
      <c r="AB284" s="65" t="str">
        <f t="shared" si="79"/>
        <v>No</v>
      </c>
      <c r="AC284" s="68" t="str">
        <f t="shared" si="80"/>
        <v>N/A</v>
      </c>
      <c r="AD284" s="65" t="str">
        <f t="shared" si="81"/>
        <v>No</v>
      </c>
      <c r="AE284" s="68" t="str">
        <f t="shared" si="82"/>
        <v>N/A</v>
      </c>
      <c r="AF284" s="8"/>
    </row>
    <row r="285" spans="1:32" ht="14.5" hidden="1" customHeight="1">
      <c r="A285" s="66" t="s">
        <v>9</v>
      </c>
      <c r="B285" s="66" t="s">
        <v>28</v>
      </c>
      <c r="C285" s="66" t="str" cm="1">
        <f t="array" ref="C285">_xlfn.IFNA(_xlfn.IFS(B285="Starter","Starters &amp; Sides",B285="Sides","Starters &amp; Sides"),B285)</f>
        <v>Drinks</v>
      </c>
      <c r="D285" s="84" t="s">
        <v>847</v>
      </c>
      <c r="E285" s="74"/>
      <c r="F285" s="4"/>
      <c r="G285" s="4"/>
      <c r="H285" s="4"/>
      <c r="I285" s="4"/>
      <c r="J285" s="4">
        <v>26.5</v>
      </c>
      <c r="K285" s="4">
        <v>26.5</v>
      </c>
      <c r="L285" s="4">
        <v>27.95</v>
      </c>
      <c r="M285" s="4">
        <v>28.5</v>
      </c>
      <c r="N285" s="4">
        <v>28.5</v>
      </c>
      <c r="O285" s="15">
        <f t="shared" si="83"/>
        <v>28.5</v>
      </c>
      <c r="P285" s="4"/>
      <c r="Q285" s="338"/>
      <c r="R285" s="74" t="str">
        <f t="shared" si="84"/>
        <v>No</v>
      </c>
      <c r="S285" s="4" t="str">
        <f t="shared" si="85"/>
        <v>No</v>
      </c>
      <c r="T285" s="4" t="str">
        <f t="shared" si="86"/>
        <v>No</v>
      </c>
      <c r="U285" s="4" t="str">
        <f t="shared" si="87"/>
        <v>N/A</v>
      </c>
      <c r="V285" s="221" t="str">
        <f t="shared" si="73"/>
        <v>No</v>
      </c>
      <c r="W285" s="223" t="str">
        <f t="shared" si="74"/>
        <v>N/A</v>
      </c>
      <c r="X285" s="221" t="str">
        <f t="shared" si="75"/>
        <v>No</v>
      </c>
      <c r="Y285" s="223" t="str">
        <f t="shared" si="76"/>
        <v>N/A</v>
      </c>
      <c r="Z285" s="222" t="str">
        <f t="shared" si="77"/>
        <v>No</v>
      </c>
      <c r="AA285" s="68" t="str">
        <f t="shared" si="78"/>
        <v>N/A</v>
      </c>
      <c r="AB285" s="65" t="str">
        <f t="shared" si="79"/>
        <v>No</v>
      </c>
      <c r="AC285" s="68" t="str">
        <f t="shared" si="80"/>
        <v>N/A</v>
      </c>
      <c r="AD285" s="65" t="str">
        <f t="shared" si="81"/>
        <v>No</v>
      </c>
      <c r="AE285" s="68" t="str">
        <f t="shared" si="82"/>
        <v>N/A</v>
      </c>
      <c r="AF285" s="8"/>
    </row>
    <row r="286" spans="1:32" ht="14.5" hidden="1" customHeight="1">
      <c r="A286" s="66" t="s">
        <v>9</v>
      </c>
      <c r="B286" s="66" t="s">
        <v>28</v>
      </c>
      <c r="C286" s="66" t="str" cm="1">
        <f t="array" ref="C286">_xlfn.IFNA(_xlfn.IFS(B286="Starter","Starters &amp; Sides",B286="Sides","Starters &amp; Sides"),B286)</f>
        <v>Drinks</v>
      </c>
      <c r="D286" s="84" t="s">
        <v>848</v>
      </c>
      <c r="E286" s="74"/>
      <c r="F286" s="4"/>
      <c r="G286" s="4"/>
      <c r="H286" s="4"/>
      <c r="I286" s="4"/>
      <c r="J286" s="4">
        <v>6.5</v>
      </c>
      <c r="K286" s="4">
        <v>6.5</v>
      </c>
      <c r="L286" s="4">
        <v>7.25</v>
      </c>
      <c r="M286" s="4"/>
      <c r="N286" s="4"/>
      <c r="O286" s="15"/>
      <c r="P286" s="4"/>
      <c r="Q286" s="338"/>
      <c r="R286" s="74" t="str">
        <f t="shared" si="84"/>
        <v>No</v>
      </c>
      <c r="S286" s="4" t="str">
        <f t="shared" si="85"/>
        <v>No</v>
      </c>
      <c r="T286" s="4" t="str">
        <f t="shared" si="86"/>
        <v>No</v>
      </c>
      <c r="U286" s="4" t="str">
        <f t="shared" si="87"/>
        <v>N/A</v>
      </c>
      <c r="V286" s="221" t="str">
        <f t="shared" si="73"/>
        <v>No</v>
      </c>
      <c r="W286" s="223" t="str">
        <f t="shared" si="74"/>
        <v>N/A</v>
      </c>
      <c r="X286" s="221" t="str">
        <f t="shared" si="75"/>
        <v>No</v>
      </c>
      <c r="Y286" s="223" t="str">
        <f t="shared" si="76"/>
        <v>N/A</v>
      </c>
      <c r="Z286" s="222" t="str">
        <f t="shared" si="77"/>
        <v>No</v>
      </c>
      <c r="AA286" s="68" t="str">
        <f t="shared" si="78"/>
        <v>N/A</v>
      </c>
      <c r="AB286" s="65" t="str">
        <f t="shared" si="79"/>
        <v>No</v>
      </c>
      <c r="AC286" s="68" t="str">
        <f t="shared" si="80"/>
        <v>N/A</v>
      </c>
      <c r="AD286" s="65" t="str">
        <f t="shared" si="81"/>
        <v>No</v>
      </c>
      <c r="AE286" s="68" t="str">
        <f t="shared" si="82"/>
        <v>N/A</v>
      </c>
      <c r="AF286" s="8"/>
    </row>
    <row r="287" spans="1:32" ht="14.5" hidden="1" customHeight="1">
      <c r="A287" s="66" t="s">
        <v>9</v>
      </c>
      <c r="B287" s="66" t="s">
        <v>28</v>
      </c>
      <c r="C287" s="66" t="str" cm="1">
        <f t="array" ref="C287">_xlfn.IFNA(_xlfn.IFS(B287="Starter","Starters &amp; Sides",B287="Sides","Starters &amp; Sides"),B287)</f>
        <v>Drinks</v>
      </c>
      <c r="D287" s="84" t="s">
        <v>849</v>
      </c>
      <c r="E287" s="74"/>
      <c r="F287" s="4"/>
      <c r="G287" s="4"/>
      <c r="H287" s="4"/>
      <c r="I287" s="4"/>
      <c r="J287" s="4">
        <v>21.95</v>
      </c>
      <c r="K287" s="4">
        <v>21.95</v>
      </c>
      <c r="L287" s="4">
        <v>23.5</v>
      </c>
      <c r="M287" s="4"/>
      <c r="N287" s="4"/>
      <c r="O287" s="15"/>
      <c r="P287" s="4"/>
      <c r="Q287" s="338"/>
      <c r="R287" s="74" t="str">
        <f t="shared" si="84"/>
        <v>No</v>
      </c>
      <c r="S287" s="4" t="str">
        <f t="shared" si="85"/>
        <v>No</v>
      </c>
      <c r="T287" s="4" t="str">
        <f t="shared" si="86"/>
        <v>No</v>
      </c>
      <c r="U287" s="4" t="str">
        <f t="shared" si="87"/>
        <v>N/A</v>
      </c>
      <c r="V287" s="221" t="str">
        <f t="shared" si="73"/>
        <v>No</v>
      </c>
      <c r="W287" s="223" t="str">
        <f t="shared" si="74"/>
        <v>N/A</v>
      </c>
      <c r="X287" s="221" t="str">
        <f t="shared" si="75"/>
        <v>No</v>
      </c>
      <c r="Y287" s="223" t="str">
        <f t="shared" si="76"/>
        <v>N/A</v>
      </c>
      <c r="Z287" s="222" t="str">
        <f t="shared" si="77"/>
        <v>No</v>
      </c>
      <c r="AA287" s="68" t="str">
        <f t="shared" si="78"/>
        <v>N/A</v>
      </c>
      <c r="AB287" s="65" t="str">
        <f t="shared" si="79"/>
        <v>No</v>
      </c>
      <c r="AC287" s="68" t="str">
        <f t="shared" si="80"/>
        <v>N/A</v>
      </c>
      <c r="AD287" s="65" t="str">
        <f t="shared" si="81"/>
        <v>No</v>
      </c>
      <c r="AE287" s="68" t="str">
        <f t="shared" si="82"/>
        <v>N/A</v>
      </c>
      <c r="AF287" s="8"/>
    </row>
    <row r="288" spans="1:32" ht="14.5" hidden="1" customHeight="1">
      <c r="A288" s="66" t="s">
        <v>9</v>
      </c>
      <c r="B288" s="66" t="s">
        <v>28</v>
      </c>
      <c r="C288" s="66" t="str" cm="1">
        <f t="array" ref="C288">_xlfn.IFNA(_xlfn.IFS(B288="Starter","Starters &amp; Sides",B288="Sides","Starters &amp; Sides"),B288)</f>
        <v>Drinks</v>
      </c>
      <c r="D288" s="84" t="s">
        <v>850</v>
      </c>
      <c r="E288" s="74"/>
      <c r="F288" s="4"/>
      <c r="G288" s="4"/>
      <c r="H288" s="4"/>
      <c r="I288" s="4"/>
      <c r="J288" s="4">
        <v>6</v>
      </c>
      <c r="K288" s="4">
        <v>6</v>
      </c>
      <c r="L288" s="4">
        <v>6.75</v>
      </c>
      <c r="M288" s="4"/>
      <c r="N288" s="4"/>
      <c r="O288" s="15"/>
      <c r="P288" s="4"/>
      <c r="Q288" s="338"/>
      <c r="R288" s="74" t="str">
        <f t="shared" si="84"/>
        <v>No</v>
      </c>
      <c r="S288" s="4" t="str">
        <f t="shared" si="85"/>
        <v>No</v>
      </c>
      <c r="T288" s="4" t="str">
        <f t="shared" si="86"/>
        <v>No</v>
      </c>
      <c r="U288" s="4" t="str">
        <f t="shared" si="87"/>
        <v>N/A</v>
      </c>
      <c r="V288" s="221" t="str">
        <f t="shared" si="73"/>
        <v>No</v>
      </c>
      <c r="W288" s="223" t="str">
        <f t="shared" si="74"/>
        <v>N/A</v>
      </c>
      <c r="X288" s="221" t="str">
        <f t="shared" si="75"/>
        <v>No</v>
      </c>
      <c r="Y288" s="223" t="str">
        <f t="shared" si="76"/>
        <v>N/A</v>
      </c>
      <c r="Z288" s="222" t="str">
        <f t="shared" si="77"/>
        <v>No</v>
      </c>
      <c r="AA288" s="68" t="str">
        <f t="shared" si="78"/>
        <v>N/A</v>
      </c>
      <c r="AB288" s="65" t="str">
        <f t="shared" si="79"/>
        <v>No</v>
      </c>
      <c r="AC288" s="68" t="str">
        <f t="shared" si="80"/>
        <v>N/A</v>
      </c>
      <c r="AD288" s="65" t="str">
        <f t="shared" si="81"/>
        <v>No</v>
      </c>
      <c r="AE288" s="68" t="str">
        <f t="shared" si="82"/>
        <v>N/A</v>
      </c>
      <c r="AF288" s="8"/>
    </row>
    <row r="289" spans="1:32" ht="14.5" hidden="1" customHeight="1">
      <c r="A289" s="66" t="s">
        <v>9</v>
      </c>
      <c r="B289" s="66" t="s">
        <v>28</v>
      </c>
      <c r="C289" s="66" t="str" cm="1">
        <f t="array" ref="C289">_xlfn.IFNA(_xlfn.IFS(B289="Starter","Starters &amp; Sides",B289="Sides","Starters &amp; Sides"),B289)</f>
        <v>Drinks</v>
      </c>
      <c r="D289" s="84" t="s">
        <v>851</v>
      </c>
      <c r="E289" s="74"/>
      <c r="F289" s="4"/>
      <c r="G289" s="4"/>
      <c r="H289" s="4"/>
      <c r="I289" s="4"/>
      <c r="J289" s="4">
        <v>21</v>
      </c>
      <c r="K289" s="4">
        <v>21</v>
      </c>
      <c r="L289" s="4">
        <v>22.95</v>
      </c>
      <c r="M289" s="4"/>
      <c r="N289" s="4"/>
      <c r="O289" s="15"/>
      <c r="P289" s="4"/>
      <c r="Q289" s="338"/>
      <c r="R289" s="74" t="str">
        <f t="shared" si="84"/>
        <v>No</v>
      </c>
      <c r="S289" s="4" t="str">
        <f t="shared" si="85"/>
        <v>No</v>
      </c>
      <c r="T289" s="4" t="str">
        <f t="shared" si="86"/>
        <v>No</v>
      </c>
      <c r="U289" s="4" t="str">
        <f t="shared" si="87"/>
        <v>N/A</v>
      </c>
      <c r="V289" s="221" t="str">
        <f t="shared" si="73"/>
        <v>No</v>
      </c>
      <c r="W289" s="223" t="str">
        <f t="shared" si="74"/>
        <v>N/A</v>
      </c>
      <c r="X289" s="221" t="str">
        <f t="shared" si="75"/>
        <v>No</v>
      </c>
      <c r="Y289" s="223" t="str">
        <f t="shared" si="76"/>
        <v>N/A</v>
      </c>
      <c r="Z289" s="222" t="str">
        <f t="shared" si="77"/>
        <v>No</v>
      </c>
      <c r="AA289" s="68" t="str">
        <f t="shared" si="78"/>
        <v>N/A</v>
      </c>
      <c r="AB289" s="65" t="str">
        <f t="shared" si="79"/>
        <v>No</v>
      </c>
      <c r="AC289" s="68" t="str">
        <f t="shared" si="80"/>
        <v>N/A</v>
      </c>
      <c r="AD289" s="65" t="str">
        <f t="shared" si="81"/>
        <v>No</v>
      </c>
      <c r="AE289" s="68" t="str">
        <f t="shared" si="82"/>
        <v>N/A</v>
      </c>
      <c r="AF289" s="8"/>
    </row>
    <row r="290" spans="1:32" ht="14.5" hidden="1" customHeight="1">
      <c r="A290" s="66" t="s">
        <v>9</v>
      </c>
      <c r="B290" s="66" t="s">
        <v>28</v>
      </c>
      <c r="C290" s="66" t="str" cm="1">
        <f t="array" ref="C290">_xlfn.IFNA(_xlfn.IFS(B290="Starter","Starters &amp; Sides",B290="Sides","Starters &amp; Sides"),B290)</f>
        <v>Drinks</v>
      </c>
      <c r="D290" s="84" t="s">
        <v>852</v>
      </c>
      <c r="E290" s="74"/>
      <c r="F290" s="4"/>
      <c r="G290" s="4"/>
      <c r="H290" s="4"/>
      <c r="I290" s="4"/>
      <c r="J290" s="4">
        <v>60</v>
      </c>
      <c r="K290" s="4">
        <v>60</v>
      </c>
      <c r="L290" s="4">
        <v>60</v>
      </c>
      <c r="M290" s="4">
        <v>60</v>
      </c>
      <c r="N290" s="4">
        <v>65</v>
      </c>
      <c r="O290" s="15">
        <f t="shared" si="83"/>
        <v>65</v>
      </c>
      <c r="P290" s="4"/>
      <c r="Q290" s="338"/>
      <c r="R290" s="74" t="str">
        <f t="shared" si="84"/>
        <v>No</v>
      </c>
      <c r="S290" s="4" t="str">
        <f t="shared" si="85"/>
        <v>No</v>
      </c>
      <c r="T290" s="4" t="str">
        <f t="shared" si="86"/>
        <v>No</v>
      </c>
      <c r="U290" s="4" t="str">
        <f t="shared" si="87"/>
        <v>N/A</v>
      </c>
      <c r="V290" s="221" t="str">
        <f t="shared" si="73"/>
        <v>No</v>
      </c>
      <c r="W290" s="223" t="str">
        <f t="shared" si="74"/>
        <v>N/A</v>
      </c>
      <c r="X290" s="221" t="str">
        <f t="shared" si="75"/>
        <v>No</v>
      </c>
      <c r="Y290" s="223" t="str">
        <f t="shared" si="76"/>
        <v>N/A</v>
      </c>
      <c r="Z290" s="222" t="str">
        <f t="shared" si="77"/>
        <v>No</v>
      </c>
      <c r="AA290" s="68" t="str">
        <f t="shared" si="78"/>
        <v>N/A</v>
      </c>
      <c r="AB290" s="65" t="str">
        <f t="shared" si="79"/>
        <v>No</v>
      </c>
      <c r="AC290" s="68" t="str">
        <f t="shared" si="80"/>
        <v>N/A</v>
      </c>
      <c r="AD290" s="65" t="str">
        <f t="shared" si="81"/>
        <v>No</v>
      </c>
      <c r="AE290" s="68" t="str">
        <f t="shared" si="82"/>
        <v>N/A</v>
      </c>
      <c r="AF290" s="8"/>
    </row>
    <row r="291" spans="1:32" ht="14.5" hidden="1" customHeight="1">
      <c r="A291" s="66" t="s">
        <v>9</v>
      </c>
      <c r="B291" s="66" t="s">
        <v>28</v>
      </c>
      <c r="C291" s="66" t="str" cm="1">
        <f t="array" ref="C291">_xlfn.IFNA(_xlfn.IFS(B291="Starter","Starters &amp; Sides",B291="Sides","Starters &amp; Sides"),B291)</f>
        <v>Drinks</v>
      </c>
      <c r="D291" s="84" t="s">
        <v>853</v>
      </c>
      <c r="E291" s="74"/>
      <c r="F291" s="4"/>
      <c r="G291" s="4"/>
      <c r="H291" s="4"/>
      <c r="I291" s="4"/>
      <c r="J291" s="4">
        <v>25.5</v>
      </c>
      <c r="K291" s="4">
        <v>25.5</v>
      </c>
      <c r="L291" s="4">
        <v>27</v>
      </c>
      <c r="M291" s="4">
        <v>27.5</v>
      </c>
      <c r="N291" s="4">
        <v>28</v>
      </c>
      <c r="O291" s="15">
        <f t="shared" si="83"/>
        <v>28</v>
      </c>
      <c r="P291" s="4"/>
      <c r="Q291" s="338"/>
      <c r="R291" s="74" t="str">
        <f t="shared" si="84"/>
        <v>No</v>
      </c>
      <c r="S291" s="4" t="str">
        <f t="shared" si="85"/>
        <v>No</v>
      </c>
      <c r="T291" s="4" t="str">
        <f t="shared" si="86"/>
        <v>No</v>
      </c>
      <c r="U291" s="4" t="str">
        <f t="shared" si="87"/>
        <v>N/A</v>
      </c>
      <c r="V291" s="221" t="str">
        <f t="shared" si="73"/>
        <v>No</v>
      </c>
      <c r="W291" s="223" t="str">
        <f t="shared" si="74"/>
        <v>N/A</v>
      </c>
      <c r="X291" s="221" t="str">
        <f t="shared" si="75"/>
        <v>No</v>
      </c>
      <c r="Y291" s="223" t="str">
        <f t="shared" si="76"/>
        <v>N/A</v>
      </c>
      <c r="Z291" s="222" t="str">
        <f t="shared" si="77"/>
        <v>No</v>
      </c>
      <c r="AA291" s="68" t="str">
        <f t="shared" si="78"/>
        <v>N/A</v>
      </c>
      <c r="AB291" s="65" t="str">
        <f t="shared" si="79"/>
        <v>No</v>
      </c>
      <c r="AC291" s="68" t="str">
        <f t="shared" si="80"/>
        <v>N/A</v>
      </c>
      <c r="AD291" s="65" t="str">
        <f t="shared" si="81"/>
        <v>No</v>
      </c>
      <c r="AE291" s="68" t="str">
        <f t="shared" si="82"/>
        <v>N/A</v>
      </c>
      <c r="AF291" s="8"/>
    </row>
    <row r="292" spans="1:32" ht="14.5" hidden="1" customHeight="1">
      <c r="A292" s="66" t="s">
        <v>9</v>
      </c>
      <c r="B292" s="66" t="s">
        <v>28</v>
      </c>
      <c r="C292" s="66" t="str" cm="1">
        <f t="array" ref="C292">_xlfn.IFNA(_xlfn.IFS(B292="Starter","Starters &amp; Sides",B292="Sides","Starters &amp; Sides"),B292)</f>
        <v>Drinks</v>
      </c>
      <c r="D292" s="84" t="s">
        <v>524</v>
      </c>
      <c r="E292" s="74">
        <v>2.6</v>
      </c>
      <c r="F292" s="4">
        <v>2.6</v>
      </c>
      <c r="G292" s="4">
        <v>2.6</v>
      </c>
      <c r="H292" s="4">
        <v>3.25</v>
      </c>
      <c r="I292" s="4">
        <v>3.25</v>
      </c>
      <c r="J292" s="4">
        <v>3.25</v>
      </c>
      <c r="K292" s="4">
        <v>3.25</v>
      </c>
      <c r="L292" s="4">
        <v>3.5</v>
      </c>
      <c r="M292" s="4">
        <v>3.6</v>
      </c>
      <c r="N292" s="4">
        <v>3.65</v>
      </c>
      <c r="O292" s="15">
        <f t="shared" si="83"/>
        <v>3.65</v>
      </c>
      <c r="P292" s="4">
        <v>3.85</v>
      </c>
      <c r="Q292" s="338">
        <v>3.85</v>
      </c>
      <c r="R292" s="74" t="str">
        <f t="shared" si="84"/>
        <v>Yes</v>
      </c>
      <c r="S292" s="4" t="str">
        <f t="shared" si="85"/>
        <v>No</v>
      </c>
      <c r="T292" s="4" t="str">
        <f t="shared" si="86"/>
        <v>Yes</v>
      </c>
      <c r="U292" s="4">
        <f t="shared" si="87"/>
        <v>0</v>
      </c>
      <c r="V292" s="221" t="str">
        <f t="shared" si="73"/>
        <v>Yes</v>
      </c>
      <c r="W292" s="223">
        <f t="shared" si="74"/>
        <v>5.4794520547945202E-2</v>
      </c>
      <c r="X292" s="221" t="str">
        <f t="shared" si="75"/>
        <v>Yes</v>
      </c>
      <c r="Y292" s="223">
        <f t="shared" si="76"/>
        <v>5.4794520547945202E-2</v>
      </c>
      <c r="Z292" s="222" t="str">
        <f t="shared" si="77"/>
        <v>Yes</v>
      </c>
      <c r="AA292" s="68">
        <f t="shared" si="78"/>
        <v>6.944444444444442E-2</v>
      </c>
      <c r="AB292" s="65" t="str">
        <f t="shared" si="79"/>
        <v>Yes</v>
      </c>
      <c r="AC292" s="68">
        <f t="shared" si="80"/>
        <v>0.10000000000000009</v>
      </c>
      <c r="AD292" s="65" t="str">
        <f t="shared" si="81"/>
        <v>Yes</v>
      </c>
      <c r="AE292" s="68">
        <f t="shared" si="82"/>
        <v>0.48076923076923084</v>
      </c>
      <c r="AF292" s="8"/>
    </row>
    <row r="293" spans="1:32" ht="14.5" hidden="1" customHeight="1">
      <c r="A293" s="66" t="s">
        <v>9</v>
      </c>
      <c r="B293" s="66" t="s">
        <v>28</v>
      </c>
      <c r="C293" s="66" t="str" cm="1">
        <f t="array" ref="C293">_xlfn.IFNA(_xlfn.IFS(B293="Starter","Starters &amp; Sides",B293="Sides","Starters &amp; Sides"),B293)</f>
        <v>Drinks</v>
      </c>
      <c r="D293" s="84" t="s">
        <v>854</v>
      </c>
      <c r="E293" s="74"/>
      <c r="F293" s="4"/>
      <c r="G293" s="4"/>
      <c r="H293" s="4"/>
      <c r="I293" s="4">
        <v>3</v>
      </c>
      <c r="J293" s="4">
        <v>3</v>
      </c>
      <c r="K293" s="4">
        <v>3</v>
      </c>
      <c r="L293" s="4">
        <v>3.3</v>
      </c>
      <c r="M293" s="4">
        <v>3.4</v>
      </c>
      <c r="N293" s="4">
        <v>3.45</v>
      </c>
      <c r="O293" s="15">
        <f t="shared" si="83"/>
        <v>3.45</v>
      </c>
      <c r="P293" s="4">
        <v>3.45</v>
      </c>
      <c r="Q293" s="338">
        <v>3.45</v>
      </c>
      <c r="R293" s="74" t="str">
        <f t="shared" si="84"/>
        <v>Yes</v>
      </c>
      <c r="S293" s="4" t="str">
        <f t="shared" si="85"/>
        <v>No</v>
      </c>
      <c r="T293" s="4" t="str">
        <f t="shared" si="86"/>
        <v>Yes</v>
      </c>
      <c r="U293" s="4">
        <f t="shared" si="87"/>
        <v>0</v>
      </c>
      <c r="V293" s="221" t="str">
        <f t="shared" si="73"/>
        <v>Yes</v>
      </c>
      <c r="W293" s="223">
        <f t="shared" si="74"/>
        <v>0</v>
      </c>
      <c r="X293" s="221" t="str">
        <f t="shared" si="75"/>
        <v>Yes</v>
      </c>
      <c r="Y293" s="223">
        <f t="shared" si="76"/>
        <v>0</v>
      </c>
      <c r="Z293" s="222" t="str">
        <f t="shared" si="77"/>
        <v>Yes</v>
      </c>
      <c r="AA293" s="68">
        <f t="shared" si="78"/>
        <v>1.4705882352941346E-2</v>
      </c>
      <c r="AB293" s="65" t="str">
        <f t="shared" si="79"/>
        <v>Yes</v>
      </c>
      <c r="AC293" s="68">
        <f t="shared" si="80"/>
        <v>4.5454545454545636E-2</v>
      </c>
      <c r="AD293" s="65" t="str">
        <f t="shared" si="81"/>
        <v>No</v>
      </c>
      <c r="AE293" s="68" t="str">
        <f t="shared" si="82"/>
        <v>N/A</v>
      </c>
      <c r="AF293" s="8"/>
    </row>
    <row r="294" spans="1:32" ht="14.5" hidden="1" customHeight="1">
      <c r="A294" s="66" t="s">
        <v>9</v>
      </c>
      <c r="B294" s="66" t="s">
        <v>28</v>
      </c>
      <c r="C294" s="66" t="str" cm="1">
        <f t="array" ref="C294">_xlfn.IFNA(_xlfn.IFS(B294="Starter","Starters &amp; Sides",B294="Sides","Starters &amp; Sides"),B294)</f>
        <v>Drinks</v>
      </c>
      <c r="D294" s="84" t="s">
        <v>528</v>
      </c>
      <c r="E294" s="74"/>
      <c r="F294" s="4"/>
      <c r="G294" s="4"/>
      <c r="H294" s="4"/>
      <c r="I294" s="4"/>
      <c r="J294" s="4">
        <v>3.45</v>
      </c>
      <c r="K294" s="4">
        <v>3.45</v>
      </c>
      <c r="L294" s="4">
        <v>3.8</v>
      </c>
      <c r="M294" s="4">
        <v>3.9</v>
      </c>
      <c r="N294" s="4">
        <v>4</v>
      </c>
      <c r="O294" s="15">
        <f t="shared" si="83"/>
        <v>4</v>
      </c>
      <c r="P294" s="4">
        <v>4.1500000000000004</v>
      </c>
      <c r="Q294" s="338">
        <v>4.1500000000000004</v>
      </c>
      <c r="R294" s="74" t="str">
        <f t="shared" ref="R294:R328" si="88">IF(COUNTA(P294)=1,"Yes","No")</f>
        <v>Yes</v>
      </c>
      <c r="S294" s="4" t="str">
        <f t="shared" ref="S294:S325" si="89">IF(AND(V294="No",R294="Yes"),"Yes","No")</f>
        <v>No</v>
      </c>
      <c r="T294" s="4" t="str">
        <f t="shared" si="86"/>
        <v>Yes</v>
      </c>
      <c r="U294" s="4">
        <f t="shared" si="87"/>
        <v>0</v>
      </c>
      <c r="V294" s="221" t="str">
        <f t="shared" si="73"/>
        <v>Yes</v>
      </c>
      <c r="W294" s="223">
        <f t="shared" si="74"/>
        <v>3.7500000000000089E-2</v>
      </c>
      <c r="X294" s="221" t="str">
        <f t="shared" si="75"/>
        <v>Yes</v>
      </c>
      <c r="Y294" s="223">
        <f t="shared" si="76"/>
        <v>3.7500000000000089E-2</v>
      </c>
      <c r="Z294" s="222" t="str">
        <f t="shared" si="77"/>
        <v>Yes</v>
      </c>
      <c r="AA294" s="68">
        <f t="shared" si="78"/>
        <v>6.4102564102564319E-2</v>
      </c>
      <c r="AB294" s="65" t="str">
        <f t="shared" si="79"/>
        <v>Yes</v>
      </c>
      <c r="AC294" s="68">
        <f t="shared" si="80"/>
        <v>9.2105263157894912E-2</v>
      </c>
      <c r="AD294" s="65" t="str">
        <f t="shared" si="81"/>
        <v>No</v>
      </c>
      <c r="AE294" s="68" t="str">
        <f t="shared" si="82"/>
        <v>N/A</v>
      </c>
      <c r="AF294" s="8"/>
    </row>
    <row r="295" spans="1:32" ht="14.5" hidden="1" customHeight="1">
      <c r="A295" s="66" t="s">
        <v>9</v>
      </c>
      <c r="B295" s="66" t="s">
        <v>28</v>
      </c>
      <c r="C295" s="66" t="str" cm="1">
        <f t="array" ref="C295">_xlfn.IFNA(_xlfn.IFS(B295="Starter","Starters &amp; Sides",B295="Sides","Starters &amp; Sides"),B295)</f>
        <v>Drinks</v>
      </c>
      <c r="D295" s="84" t="s">
        <v>855</v>
      </c>
      <c r="E295" s="74"/>
      <c r="F295" s="4"/>
      <c r="G295" s="4"/>
      <c r="H295" s="4"/>
      <c r="I295" s="4">
        <v>2.95</v>
      </c>
      <c r="J295" s="4">
        <v>2.95</v>
      </c>
      <c r="K295" s="4">
        <v>2.95</v>
      </c>
      <c r="L295" s="4">
        <v>3.25</v>
      </c>
      <c r="M295" s="4">
        <v>3.35</v>
      </c>
      <c r="N295" s="4">
        <v>3.35</v>
      </c>
      <c r="O295" s="15">
        <f t="shared" si="83"/>
        <v>3.35</v>
      </c>
      <c r="P295" s="4">
        <v>3.35</v>
      </c>
      <c r="Q295" s="338">
        <v>3.35</v>
      </c>
      <c r="R295" s="74" t="str">
        <f t="shared" si="88"/>
        <v>Yes</v>
      </c>
      <c r="S295" s="4" t="str">
        <f t="shared" si="89"/>
        <v>No</v>
      </c>
      <c r="T295" s="4" t="str">
        <f t="shared" si="86"/>
        <v>Yes</v>
      </c>
      <c r="U295" s="4">
        <f t="shared" si="87"/>
        <v>0</v>
      </c>
      <c r="V295" s="221" t="str">
        <f t="shared" si="73"/>
        <v>Yes</v>
      </c>
      <c r="W295" s="223">
        <f t="shared" si="74"/>
        <v>0</v>
      </c>
      <c r="X295" s="221" t="str">
        <f t="shared" si="75"/>
        <v>Yes</v>
      </c>
      <c r="Y295" s="223">
        <f t="shared" si="76"/>
        <v>0</v>
      </c>
      <c r="Z295" s="222" t="str">
        <f t="shared" si="77"/>
        <v>Yes</v>
      </c>
      <c r="AA295" s="68">
        <f t="shared" si="78"/>
        <v>0</v>
      </c>
      <c r="AB295" s="65" t="str">
        <f t="shared" si="79"/>
        <v>Yes</v>
      </c>
      <c r="AC295" s="68">
        <f t="shared" si="80"/>
        <v>3.0769230769230882E-2</v>
      </c>
      <c r="AD295" s="65" t="str">
        <f t="shared" si="81"/>
        <v>No</v>
      </c>
      <c r="AE295" s="68" t="str">
        <f t="shared" si="82"/>
        <v>N/A</v>
      </c>
      <c r="AF295" s="8"/>
    </row>
    <row r="296" spans="1:32" ht="14.5" hidden="1" customHeight="1">
      <c r="A296" s="66" t="s">
        <v>9</v>
      </c>
      <c r="B296" s="66" t="s">
        <v>28</v>
      </c>
      <c r="C296" s="66" t="str" cm="1">
        <f t="array" ref="C296">_xlfn.IFNA(_xlfn.IFS(B296="Starter","Starters &amp; Sides",B296="Sides","Starters &amp; Sides"),B296)</f>
        <v>Drinks</v>
      </c>
      <c r="D296" s="84" t="s">
        <v>856</v>
      </c>
      <c r="E296" s="74"/>
      <c r="F296" s="4"/>
      <c r="G296" s="4"/>
      <c r="H296" s="4"/>
      <c r="I296" s="4"/>
      <c r="J296" s="4">
        <v>2.95</v>
      </c>
      <c r="K296" s="4">
        <v>2.95</v>
      </c>
      <c r="L296" s="4">
        <v>3.25</v>
      </c>
      <c r="M296" s="4">
        <v>3.35</v>
      </c>
      <c r="N296" s="4">
        <v>3.35</v>
      </c>
      <c r="O296" s="15">
        <f t="shared" si="83"/>
        <v>3.35</v>
      </c>
      <c r="P296" s="4">
        <v>3.35</v>
      </c>
      <c r="Q296" s="338">
        <v>3.35</v>
      </c>
      <c r="R296" s="74" t="str">
        <f t="shared" si="88"/>
        <v>Yes</v>
      </c>
      <c r="S296" s="4" t="str">
        <f t="shared" si="89"/>
        <v>No</v>
      </c>
      <c r="T296" s="4" t="str">
        <f t="shared" si="86"/>
        <v>Yes</v>
      </c>
      <c r="U296" s="4">
        <f t="shared" si="87"/>
        <v>0</v>
      </c>
      <c r="V296" s="221" t="str">
        <f t="shared" si="73"/>
        <v>Yes</v>
      </c>
      <c r="W296" s="223">
        <f t="shared" si="74"/>
        <v>0</v>
      </c>
      <c r="X296" s="221" t="str">
        <f t="shared" si="75"/>
        <v>Yes</v>
      </c>
      <c r="Y296" s="223">
        <f t="shared" si="76"/>
        <v>0</v>
      </c>
      <c r="Z296" s="222" t="str">
        <f t="shared" si="77"/>
        <v>Yes</v>
      </c>
      <c r="AA296" s="68">
        <f t="shared" si="78"/>
        <v>0</v>
      </c>
      <c r="AB296" s="65" t="str">
        <f t="shared" si="79"/>
        <v>Yes</v>
      </c>
      <c r="AC296" s="68">
        <f t="shared" si="80"/>
        <v>3.0769230769230882E-2</v>
      </c>
      <c r="AD296" s="65" t="str">
        <f t="shared" si="81"/>
        <v>No</v>
      </c>
      <c r="AE296" s="68" t="str">
        <f t="shared" si="82"/>
        <v>N/A</v>
      </c>
      <c r="AF296" s="8"/>
    </row>
    <row r="297" spans="1:32" ht="14.5" hidden="1" customHeight="1">
      <c r="A297" s="66" t="s">
        <v>9</v>
      </c>
      <c r="B297" s="66" t="s">
        <v>28</v>
      </c>
      <c r="C297" s="66" t="str" cm="1">
        <f t="array" ref="C297">_xlfn.IFNA(_xlfn.IFS(B297="Starter","Starters &amp; Sides",B297="Sides","Starters &amp; Sides"),B297)</f>
        <v>Drinks</v>
      </c>
      <c r="D297" s="84" t="s">
        <v>857</v>
      </c>
      <c r="E297" s="74"/>
      <c r="F297" s="4"/>
      <c r="G297" s="4"/>
      <c r="H297" s="4"/>
      <c r="I297" s="4"/>
      <c r="J297" s="4">
        <v>3.45</v>
      </c>
      <c r="K297" s="4">
        <v>3.45</v>
      </c>
      <c r="L297" s="4">
        <v>3.8</v>
      </c>
      <c r="M297" s="4">
        <v>3.9</v>
      </c>
      <c r="N297" s="4">
        <v>3.9</v>
      </c>
      <c r="O297" s="15">
        <f t="shared" si="83"/>
        <v>3.9</v>
      </c>
      <c r="P297" s="4">
        <v>3.95</v>
      </c>
      <c r="Q297" s="338">
        <v>3.9</v>
      </c>
      <c r="R297" s="74" t="str">
        <f t="shared" si="88"/>
        <v>Yes</v>
      </c>
      <c r="S297" s="4" t="str">
        <f t="shared" si="89"/>
        <v>No</v>
      </c>
      <c r="T297" s="4" t="str">
        <f t="shared" si="86"/>
        <v>Yes</v>
      </c>
      <c r="U297" s="4">
        <f t="shared" si="87"/>
        <v>-1.2658227848101333E-2</v>
      </c>
      <c r="V297" s="221" t="str">
        <f t="shared" si="73"/>
        <v>Yes</v>
      </c>
      <c r="W297" s="223">
        <f t="shared" si="74"/>
        <v>0</v>
      </c>
      <c r="X297" s="221" t="str">
        <f t="shared" si="75"/>
        <v>Yes</v>
      </c>
      <c r="Y297" s="223">
        <f t="shared" si="76"/>
        <v>0</v>
      </c>
      <c r="Z297" s="222" t="str">
        <f t="shared" si="77"/>
        <v>Yes</v>
      </c>
      <c r="AA297" s="68">
        <f t="shared" si="78"/>
        <v>0</v>
      </c>
      <c r="AB297" s="65" t="str">
        <f t="shared" si="79"/>
        <v>Yes</v>
      </c>
      <c r="AC297" s="68">
        <f t="shared" si="80"/>
        <v>2.6315789473684292E-2</v>
      </c>
      <c r="AD297" s="65" t="str">
        <f t="shared" si="81"/>
        <v>No</v>
      </c>
      <c r="AE297" s="68" t="str">
        <f t="shared" si="82"/>
        <v>N/A</v>
      </c>
      <c r="AF297" s="8"/>
    </row>
    <row r="298" spans="1:32" ht="14.5" hidden="1" customHeight="1">
      <c r="A298" s="66" t="s">
        <v>9</v>
      </c>
      <c r="B298" s="66" t="s">
        <v>28</v>
      </c>
      <c r="C298" s="66" t="str" cm="1">
        <f t="array" ref="C298">_xlfn.IFNA(_xlfn.IFS(B298="Starter","Starters &amp; Sides",B298="Sides","Starters &amp; Sides"),B298)</f>
        <v>Drinks</v>
      </c>
      <c r="D298" s="84" t="s">
        <v>858</v>
      </c>
      <c r="E298" s="74"/>
      <c r="F298" s="4"/>
      <c r="G298" s="4"/>
      <c r="H298" s="4"/>
      <c r="I298" s="4"/>
      <c r="J298" s="4">
        <v>3.45</v>
      </c>
      <c r="K298" s="4">
        <v>3.45</v>
      </c>
      <c r="L298" s="4">
        <v>3.8</v>
      </c>
      <c r="M298" s="4">
        <v>3.9</v>
      </c>
      <c r="N298" s="4">
        <v>3.9</v>
      </c>
      <c r="O298" s="15">
        <f t="shared" si="83"/>
        <v>3.9</v>
      </c>
      <c r="P298" s="4">
        <v>3.95</v>
      </c>
      <c r="Q298" s="338">
        <v>3.9</v>
      </c>
      <c r="R298" s="74" t="str">
        <f t="shared" si="88"/>
        <v>Yes</v>
      </c>
      <c r="S298" s="4" t="str">
        <f t="shared" si="89"/>
        <v>No</v>
      </c>
      <c r="T298" s="4" t="str">
        <f t="shared" si="86"/>
        <v>Yes</v>
      </c>
      <c r="U298" s="4">
        <f t="shared" si="87"/>
        <v>-1.2658227848101333E-2</v>
      </c>
      <c r="V298" s="221" t="str">
        <f t="shared" si="73"/>
        <v>Yes</v>
      </c>
      <c r="W298" s="223">
        <f t="shared" si="74"/>
        <v>0</v>
      </c>
      <c r="X298" s="221" t="str">
        <f t="shared" si="75"/>
        <v>Yes</v>
      </c>
      <c r="Y298" s="223">
        <f t="shared" si="76"/>
        <v>0</v>
      </c>
      <c r="Z298" s="222" t="str">
        <f t="shared" si="77"/>
        <v>Yes</v>
      </c>
      <c r="AA298" s="68">
        <f t="shared" si="78"/>
        <v>0</v>
      </c>
      <c r="AB298" s="65" t="str">
        <f t="shared" si="79"/>
        <v>Yes</v>
      </c>
      <c r="AC298" s="68">
        <f t="shared" si="80"/>
        <v>2.6315789473684292E-2</v>
      </c>
      <c r="AD298" s="65" t="str">
        <f t="shared" si="81"/>
        <v>No</v>
      </c>
      <c r="AE298" s="68" t="str">
        <f t="shared" si="82"/>
        <v>N/A</v>
      </c>
      <c r="AF298" s="8"/>
    </row>
    <row r="299" spans="1:32" ht="14.5" hidden="1" customHeight="1">
      <c r="A299" s="66" t="s">
        <v>9</v>
      </c>
      <c r="B299" s="66" t="s">
        <v>28</v>
      </c>
      <c r="C299" s="66" t="str" cm="1">
        <f t="array" ref="C299">_xlfn.IFNA(_xlfn.IFS(B299="Starter","Starters &amp; Sides",B299="Sides","Starters &amp; Sides"),B299)</f>
        <v>Drinks</v>
      </c>
      <c r="D299" s="84" t="s">
        <v>531</v>
      </c>
      <c r="E299" s="74"/>
      <c r="F299" s="4"/>
      <c r="G299" s="4"/>
      <c r="H299" s="4"/>
      <c r="I299" s="4"/>
      <c r="J299" s="4">
        <v>3</v>
      </c>
      <c r="K299" s="4">
        <v>3</v>
      </c>
      <c r="L299" s="4">
        <v>3.3</v>
      </c>
      <c r="M299" s="4">
        <v>3.4</v>
      </c>
      <c r="N299" s="4">
        <v>3.45</v>
      </c>
      <c r="O299" s="15">
        <f t="shared" si="83"/>
        <v>3.45</v>
      </c>
      <c r="P299" s="4">
        <v>3.45</v>
      </c>
      <c r="Q299" s="338">
        <v>3.45</v>
      </c>
      <c r="R299" s="74" t="str">
        <f t="shared" si="88"/>
        <v>Yes</v>
      </c>
      <c r="S299" s="4" t="str">
        <f t="shared" si="89"/>
        <v>No</v>
      </c>
      <c r="T299" s="4" t="str">
        <f t="shared" si="86"/>
        <v>Yes</v>
      </c>
      <c r="U299" s="4">
        <f t="shared" si="87"/>
        <v>0</v>
      </c>
      <c r="V299" s="221" t="str">
        <f t="shared" si="73"/>
        <v>Yes</v>
      </c>
      <c r="W299" s="223">
        <f t="shared" si="74"/>
        <v>0</v>
      </c>
      <c r="X299" s="221" t="str">
        <f t="shared" si="75"/>
        <v>Yes</v>
      </c>
      <c r="Y299" s="223">
        <f t="shared" si="76"/>
        <v>0</v>
      </c>
      <c r="Z299" s="222" t="str">
        <f t="shared" si="77"/>
        <v>Yes</v>
      </c>
      <c r="AA299" s="68">
        <f t="shared" si="78"/>
        <v>1.4705882352941346E-2</v>
      </c>
      <c r="AB299" s="65" t="str">
        <f t="shared" si="79"/>
        <v>Yes</v>
      </c>
      <c r="AC299" s="68">
        <f t="shared" si="80"/>
        <v>4.5454545454545636E-2</v>
      </c>
      <c r="AD299" s="65" t="str">
        <f t="shared" si="81"/>
        <v>No</v>
      </c>
      <c r="AE299" s="68" t="str">
        <f t="shared" si="82"/>
        <v>N/A</v>
      </c>
      <c r="AF299" s="8"/>
    </row>
    <row r="300" spans="1:32" ht="14.5" hidden="1" customHeight="1">
      <c r="A300" s="66" t="s">
        <v>9</v>
      </c>
      <c r="B300" s="66" t="s">
        <v>28</v>
      </c>
      <c r="C300" s="66" t="str" cm="1">
        <f t="array" ref="C300">_xlfn.IFNA(_xlfn.IFS(B300="Starter","Starters &amp; Sides",B300="Sides","Starters &amp; Sides"),B300)</f>
        <v>Drinks</v>
      </c>
      <c r="D300" s="84" t="s">
        <v>859</v>
      </c>
      <c r="E300" s="74"/>
      <c r="F300" s="4"/>
      <c r="G300" s="4"/>
      <c r="H300" s="4"/>
      <c r="I300" s="4"/>
      <c r="J300" s="4">
        <v>4.25</v>
      </c>
      <c r="K300" s="4">
        <v>4.25</v>
      </c>
      <c r="L300" s="4">
        <v>4.5</v>
      </c>
      <c r="M300" s="4">
        <v>4.6500000000000004</v>
      </c>
      <c r="N300" s="4">
        <v>4.75</v>
      </c>
      <c r="O300" s="15">
        <f t="shared" si="83"/>
        <v>4.75</v>
      </c>
      <c r="P300" s="4">
        <v>4.75</v>
      </c>
      <c r="Q300" s="338"/>
      <c r="R300" s="74" t="str">
        <f t="shared" si="88"/>
        <v>Yes</v>
      </c>
      <c r="S300" s="4" t="str">
        <f t="shared" si="89"/>
        <v>Yes</v>
      </c>
      <c r="T300" s="4" t="str">
        <f t="shared" si="86"/>
        <v>No</v>
      </c>
      <c r="U300" s="4" t="str">
        <f t="shared" si="87"/>
        <v>N/A</v>
      </c>
      <c r="V300" s="221" t="str">
        <f t="shared" ref="V300:V363" si="90">IF(COUNTA(O300:Q300)=3,"Yes","No")</f>
        <v>No</v>
      </c>
      <c r="W300" s="223" t="str">
        <f t="shared" ref="W300:W363" si="91">IF(V300="Yes",Q300/O300-1,"N/A")</f>
        <v>N/A</v>
      </c>
      <c r="X300" s="221" t="str">
        <f t="shared" ref="X300:X363" si="92">IF(COUNTA(N300:Q300)=4,"Yes","No")</f>
        <v>No</v>
      </c>
      <c r="Y300" s="223" t="str">
        <f t="shared" ref="Y300:Y363" si="93">IF(X300="Yes",Q300/N300-1,"N/A")</f>
        <v>N/A</v>
      </c>
      <c r="Z300" s="222" t="str">
        <f t="shared" ref="Z300:Z363" si="94">IF(COUNTA(M300:Q300)=5,"Yes","No")</f>
        <v>No</v>
      </c>
      <c r="AA300" s="68" t="str">
        <f t="shared" ref="AA300:AA363" si="95">IF(Z300="Yes",Q300/M300-1,"N/A")</f>
        <v>N/A</v>
      </c>
      <c r="AB300" s="65" t="str">
        <f t="shared" ref="AB300:AB363" si="96">IF(COUNTA(L300:Q300)=6,"Yes","No")</f>
        <v>No</v>
      </c>
      <c r="AC300" s="68" t="str">
        <f t="shared" ref="AC300:AC363" si="97">IF(AB300="Yes",Q300/L300-1,"N/A")</f>
        <v>N/A</v>
      </c>
      <c r="AD300" s="65" t="str">
        <f t="shared" ref="AD300:AD363" si="98">IF(COUNTA(E300:Q300)=13,"Yes","No")</f>
        <v>No</v>
      </c>
      <c r="AE300" s="68" t="str">
        <f t="shared" ref="AE300:AE363" si="99">IF(AD300="Yes",Q300/E300-1,"N/A")</f>
        <v>N/A</v>
      </c>
      <c r="AF300" s="8"/>
    </row>
    <row r="301" spans="1:32" ht="14.5" hidden="1" customHeight="1">
      <c r="A301" s="66" t="s">
        <v>9</v>
      </c>
      <c r="B301" s="66" t="s">
        <v>28</v>
      </c>
      <c r="C301" s="66" t="str" cm="1">
        <f t="array" ref="C301">_xlfn.IFNA(_xlfn.IFS(B301="Starter","Starters &amp; Sides",B301="Sides","Starters &amp; Sides"),B301)</f>
        <v>Drinks</v>
      </c>
      <c r="D301" s="84" t="s">
        <v>538</v>
      </c>
      <c r="E301" s="74"/>
      <c r="F301" s="4"/>
      <c r="G301" s="4"/>
      <c r="H301" s="4"/>
      <c r="I301" s="4">
        <v>3.6</v>
      </c>
      <c r="J301" s="4">
        <v>3.6</v>
      </c>
      <c r="K301" s="4">
        <v>3.6</v>
      </c>
      <c r="L301" s="4">
        <v>3.6</v>
      </c>
      <c r="M301" s="4">
        <v>3.7</v>
      </c>
      <c r="N301" s="4">
        <v>3.75</v>
      </c>
      <c r="O301" s="15">
        <f t="shared" si="83"/>
        <v>3.75</v>
      </c>
      <c r="P301" s="4">
        <v>3.75</v>
      </c>
      <c r="Q301" s="338">
        <v>3.95</v>
      </c>
      <c r="R301" s="74" t="str">
        <f t="shared" si="88"/>
        <v>Yes</v>
      </c>
      <c r="S301" s="4" t="str">
        <f t="shared" si="89"/>
        <v>No</v>
      </c>
      <c r="T301" s="4" t="str">
        <f t="shared" si="86"/>
        <v>Yes</v>
      </c>
      <c r="U301" s="4">
        <f t="shared" si="87"/>
        <v>5.3333333333333455E-2</v>
      </c>
      <c r="V301" s="221" t="str">
        <f t="shared" si="90"/>
        <v>Yes</v>
      </c>
      <c r="W301" s="223">
        <f t="shared" si="91"/>
        <v>5.3333333333333455E-2</v>
      </c>
      <c r="X301" s="221" t="str">
        <f t="shared" si="92"/>
        <v>Yes</v>
      </c>
      <c r="Y301" s="223">
        <f t="shared" si="93"/>
        <v>5.3333333333333455E-2</v>
      </c>
      <c r="Z301" s="222" t="str">
        <f t="shared" si="94"/>
        <v>Yes</v>
      </c>
      <c r="AA301" s="68">
        <f t="shared" si="95"/>
        <v>6.7567567567567544E-2</v>
      </c>
      <c r="AB301" s="65" t="str">
        <f t="shared" si="96"/>
        <v>Yes</v>
      </c>
      <c r="AC301" s="68">
        <f t="shared" si="97"/>
        <v>9.7222222222222321E-2</v>
      </c>
      <c r="AD301" s="65" t="str">
        <f t="shared" si="98"/>
        <v>No</v>
      </c>
      <c r="AE301" s="68" t="str">
        <f t="shared" si="99"/>
        <v>N/A</v>
      </c>
      <c r="AF301" s="8"/>
    </row>
    <row r="302" spans="1:32" ht="14.5" hidden="1" customHeight="1">
      <c r="A302" s="66" t="s">
        <v>9</v>
      </c>
      <c r="B302" s="66" t="s">
        <v>28</v>
      </c>
      <c r="C302" s="66" t="str" cm="1">
        <f t="array" ref="C302">_xlfn.IFNA(_xlfn.IFS(B302="Starter","Starters &amp; Sides",B302="Sides","Starters &amp; Sides"),B302)</f>
        <v>Drinks</v>
      </c>
      <c r="D302" s="84" t="s">
        <v>860</v>
      </c>
      <c r="E302" s="74"/>
      <c r="F302" s="4"/>
      <c r="G302" s="4"/>
      <c r="H302" s="4"/>
      <c r="I302" s="4"/>
      <c r="J302" s="4"/>
      <c r="K302" s="4"/>
      <c r="L302" s="4">
        <v>4</v>
      </c>
      <c r="M302" s="4">
        <v>4.0999999999999996</v>
      </c>
      <c r="N302" s="4">
        <v>4.1500000000000004</v>
      </c>
      <c r="O302" s="15">
        <f t="shared" si="83"/>
        <v>4.1500000000000004</v>
      </c>
      <c r="P302" s="4"/>
      <c r="Q302" s="338">
        <v>4.3499999999999996</v>
      </c>
      <c r="R302" s="74" t="str">
        <f t="shared" si="88"/>
        <v>No</v>
      </c>
      <c r="S302" s="4" t="str">
        <f t="shared" si="89"/>
        <v>No</v>
      </c>
      <c r="T302" s="4" t="str">
        <f t="shared" si="86"/>
        <v>No</v>
      </c>
      <c r="U302" s="4" t="str">
        <f t="shared" si="87"/>
        <v>N/A</v>
      </c>
      <c r="V302" s="221" t="str">
        <f t="shared" si="90"/>
        <v>No</v>
      </c>
      <c r="W302" s="223" t="str">
        <f t="shared" si="91"/>
        <v>N/A</v>
      </c>
      <c r="X302" s="221" t="str">
        <f t="shared" si="92"/>
        <v>No</v>
      </c>
      <c r="Y302" s="223" t="str">
        <f t="shared" si="93"/>
        <v>N/A</v>
      </c>
      <c r="Z302" s="222" t="str">
        <f t="shared" si="94"/>
        <v>No</v>
      </c>
      <c r="AA302" s="68" t="str">
        <f t="shared" si="95"/>
        <v>N/A</v>
      </c>
      <c r="AB302" s="65" t="str">
        <f t="shared" si="96"/>
        <v>No</v>
      </c>
      <c r="AC302" s="68" t="str">
        <f t="shared" si="97"/>
        <v>N/A</v>
      </c>
      <c r="AD302" s="65" t="str">
        <f t="shared" si="98"/>
        <v>No</v>
      </c>
      <c r="AE302" s="68" t="str">
        <f t="shared" si="99"/>
        <v>N/A</v>
      </c>
      <c r="AF302" s="8"/>
    </row>
    <row r="303" spans="1:32" ht="15" hidden="1" customHeight="1">
      <c r="A303" s="66" t="s">
        <v>9</v>
      </c>
      <c r="B303" s="66" t="s">
        <v>28</v>
      </c>
      <c r="C303" s="66" t="str" cm="1">
        <f t="array" ref="C303">_xlfn.IFNA(_xlfn.IFS(B303="Starter","Starters &amp; Sides",B303="Sides","Starters &amp; Sides"),B303)</f>
        <v>Drinks</v>
      </c>
      <c r="D303" s="84" t="s">
        <v>540</v>
      </c>
      <c r="E303" s="74"/>
      <c r="F303" s="4"/>
      <c r="G303" s="4"/>
      <c r="H303" s="4"/>
      <c r="I303" s="4"/>
      <c r="J303" s="4">
        <v>3.45</v>
      </c>
      <c r="K303" s="4">
        <v>3.45</v>
      </c>
      <c r="L303" s="4">
        <v>3.8</v>
      </c>
      <c r="M303" s="4">
        <v>3.9</v>
      </c>
      <c r="N303" s="4">
        <v>4</v>
      </c>
      <c r="O303" s="15">
        <f t="shared" si="83"/>
        <v>4</v>
      </c>
      <c r="P303" s="4">
        <v>4.1500000000000004</v>
      </c>
      <c r="Q303" s="338">
        <v>4.1500000000000004</v>
      </c>
      <c r="R303" s="74" t="str">
        <f t="shared" si="88"/>
        <v>Yes</v>
      </c>
      <c r="S303" s="4" t="str">
        <f t="shared" si="89"/>
        <v>No</v>
      </c>
      <c r="T303" s="4" t="str">
        <f t="shared" si="86"/>
        <v>Yes</v>
      </c>
      <c r="U303" s="4">
        <f t="shared" si="87"/>
        <v>0</v>
      </c>
      <c r="V303" s="221" t="str">
        <f t="shared" si="90"/>
        <v>Yes</v>
      </c>
      <c r="W303" s="223">
        <f t="shared" si="91"/>
        <v>3.7500000000000089E-2</v>
      </c>
      <c r="X303" s="221" t="str">
        <f t="shared" si="92"/>
        <v>Yes</v>
      </c>
      <c r="Y303" s="223">
        <f t="shared" si="93"/>
        <v>3.7500000000000089E-2</v>
      </c>
      <c r="Z303" s="222" t="str">
        <f t="shared" si="94"/>
        <v>Yes</v>
      </c>
      <c r="AA303" s="68">
        <f t="shared" si="95"/>
        <v>6.4102564102564319E-2</v>
      </c>
      <c r="AB303" s="65" t="str">
        <f t="shared" si="96"/>
        <v>Yes</v>
      </c>
      <c r="AC303" s="68">
        <f t="shared" si="97"/>
        <v>9.2105263157894912E-2</v>
      </c>
      <c r="AD303" s="65" t="str">
        <f t="shared" si="98"/>
        <v>No</v>
      </c>
      <c r="AE303" s="68" t="str">
        <f t="shared" si="99"/>
        <v>N/A</v>
      </c>
      <c r="AF303" s="8"/>
    </row>
    <row r="304" spans="1:32" ht="15" hidden="1" customHeight="1">
      <c r="A304" s="291" t="s">
        <v>9</v>
      </c>
      <c r="B304" s="291" t="s">
        <v>28</v>
      </c>
      <c r="C304" s="291" t="str" cm="1">
        <f t="array" ref="C304">_xlfn.IFNA(_xlfn.IFS(B304="Starter","Starters &amp; Sides",B304="Sides","Starters &amp; Sides"),B304)</f>
        <v>Drinks</v>
      </c>
      <c r="D304" s="314" t="s">
        <v>861</v>
      </c>
      <c r="E304" s="343"/>
      <c r="F304" s="7"/>
      <c r="G304" s="7"/>
      <c r="H304" s="7"/>
      <c r="I304" s="7"/>
      <c r="J304" s="7"/>
      <c r="K304" s="7"/>
      <c r="L304" s="7"/>
      <c r="M304" s="7">
        <v>3.9</v>
      </c>
      <c r="N304" s="7">
        <v>4</v>
      </c>
      <c r="O304" s="21">
        <f t="shared" si="83"/>
        <v>4</v>
      </c>
      <c r="P304" s="4">
        <v>4.1500000000000004</v>
      </c>
      <c r="Q304" s="338">
        <v>4.1500000000000004</v>
      </c>
      <c r="R304" s="74" t="str">
        <f t="shared" si="88"/>
        <v>Yes</v>
      </c>
      <c r="S304" s="4" t="str">
        <f t="shared" si="89"/>
        <v>No</v>
      </c>
      <c r="T304" s="4" t="str">
        <f t="shared" si="86"/>
        <v>Yes</v>
      </c>
      <c r="U304" s="4">
        <f t="shared" si="87"/>
        <v>0</v>
      </c>
      <c r="V304" s="221" t="str">
        <f t="shared" si="90"/>
        <v>Yes</v>
      </c>
      <c r="W304" s="223">
        <f t="shared" si="91"/>
        <v>3.7500000000000089E-2</v>
      </c>
      <c r="X304" s="221" t="str">
        <f t="shared" si="92"/>
        <v>Yes</v>
      </c>
      <c r="Y304" s="223">
        <f t="shared" si="93"/>
        <v>3.7500000000000089E-2</v>
      </c>
      <c r="Z304" s="222" t="str">
        <f t="shared" si="94"/>
        <v>Yes</v>
      </c>
      <c r="AA304" s="68">
        <f t="shared" si="95"/>
        <v>6.4102564102564319E-2</v>
      </c>
      <c r="AB304" s="65" t="str">
        <f t="shared" si="96"/>
        <v>No</v>
      </c>
      <c r="AC304" s="68" t="str">
        <f t="shared" si="97"/>
        <v>N/A</v>
      </c>
      <c r="AD304" s="65" t="str">
        <f t="shared" si="98"/>
        <v>No</v>
      </c>
      <c r="AE304" s="68" t="str">
        <f t="shared" si="99"/>
        <v>N/A</v>
      </c>
      <c r="AF304" s="8"/>
    </row>
    <row r="305" spans="1:32" ht="14.5" hidden="1" customHeight="1">
      <c r="A305" s="306" t="s">
        <v>9</v>
      </c>
      <c r="B305" s="306" t="s">
        <v>28</v>
      </c>
      <c r="C305" s="306" t="str" cm="1">
        <f t="array" ref="C305">_xlfn.IFNA(_xlfn.IFS(B305="Starter","Starters &amp; Sides",B305="Sides","Starters &amp; Sides"),B305)</f>
        <v>Drinks</v>
      </c>
      <c r="D305" s="356" t="s">
        <v>862</v>
      </c>
      <c r="E305" s="309"/>
      <c r="F305" s="309"/>
      <c r="G305" s="309"/>
      <c r="H305" s="309"/>
      <c r="I305" s="309"/>
      <c r="J305" s="309">
        <v>3.95</v>
      </c>
      <c r="K305" s="309">
        <v>3.95</v>
      </c>
      <c r="L305" s="309">
        <v>3.95</v>
      </c>
      <c r="M305" s="309">
        <v>4.6500000000000004</v>
      </c>
      <c r="N305" s="309">
        <v>4.75</v>
      </c>
      <c r="O305" s="380">
        <f t="shared" si="83"/>
        <v>4.75</v>
      </c>
      <c r="P305" s="4">
        <v>4.75</v>
      </c>
      <c r="Q305" s="338">
        <v>4.75</v>
      </c>
      <c r="R305" s="74" t="str">
        <f t="shared" si="88"/>
        <v>Yes</v>
      </c>
      <c r="S305" s="4" t="str">
        <f t="shared" si="89"/>
        <v>No</v>
      </c>
      <c r="T305" s="4" t="str">
        <f t="shared" si="86"/>
        <v>Yes</v>
      </c>
      <c r="U305" s="4">
        <f t="shared" si="87"/>
        <v>0</v>
      </c>
      <c r="V305" s="221" t="str">
        <f t="shared" si="90"/>
        <v>Yes</v>
      </c>
      <c r="W305" s="223">
        <f t="shared" si="91"/>
        <v>0</v>
      </c>
      <c r="X305" s="221" t="str">
        <f t="shared" si="92"/>
        <v>Yes</v>
      </c>
      <c r="Y305" s="223">
        <f t="shared" si="93"/>
        <v>0</v>
      </c>
      <c r="Z305" s="222" t="str">
        <f t="shared" si="94"/>
        <v>Yes</v>
      </c>
      <c r="AA305" s="68">
        <f t="shared" si="95"/>
        <v>2.1505376344086002E-2</v>
      </c>
      <c r="AB305" s="65" t="str">
        <f t="shared" si="96"/>
        <v>Yes</v>
      </c>
      <c r="AC305" s="68">
        <f t="shared" si="97"/>
        <v>0.20253164556962022</v>
      </c>
      <c r="AD305" s="65" t="str">
        <f t="shared" si="98"/>
        <v>No</v>
      </c>
      <c r="AE305" s="68" t="str">
        <f t="shared" si="99"/>
        <v>N/A</v>
      </c>
      <c r="AF305" s="8"/>
    </row>
    <row r="306" spans="1:32" ht="14.5" hidden="1" customHeight="1">
      <c r="A306" s="306" t="s">
        <v>9</v>
      </c>
      <c r="B306" s="306" t="s">
        <v>28</v>
      </c>
      <c r="C306" s="306" t="str" cm="1">
        <f t="array" ref="C306">_xlfn.IFNA(_xlfn.IFS(B306="Starter","Starters &amp; Sides",B306="Sides","Starters &amp; Sides"),B306)</f>
        <v>Drinks</v>
      </c>
      <c r="D306" s="356" t="s">
        <v>863</v>
      </c>
      <c r="E306" s="309"/>
      <c r="F306" s="309"/>
      <c r="G306" s="309"/>
      <c r="H306" s="309"/>
      <c r="I306" s="309"/>
      <c r="J306" s="309">
        <v>3.45</v>
      </c>
      <c r="K306" s="309">
        <v>3.45</v>
      </c>
      <c r="L306" s="309">
        <v>3.8</v>
      </c>
      <c r="M306" s="309">
        <v>3.9</v>
      </c>
      <c r="N306" s="309">
        <v>3.9</v>
      </c>
      <c r="O306" s="380">
        <f t="shared" si="83"/>
        <v>3.9</v>
      </c>
      <c r="P306" s="4">
        <v>4.05</v>
      </c>
      <c r="Q306" s="338">
        <v>4.1500000000000004</v>
      </c>
      <c r="R306" s="74" t="str">
        <f t="shared" si="88"/>
        <v>Yes</v>
      </c>
      <c r="S306" s="4" t="str">
        <f t="shared" si="89"/>
        <v>No</v>
      </c>
      <c r="T306" s="4" t="str">
        <f t="shared" si="86"/>
        <v>Yes</v>
      </c>
      <c r="U306" s="4">
        <f t="shared" si="87"/>
        <v>2.4691358024691468E-2</v>
      </c>
      <c r="V306" s="221" t="str">
        <f t="shared" si="90"/>
        <v>Yes</v>
      </c>
      <c r="W306" s="223">
        <f t="shared" si="91"/>
        <v>6.4102564102564319E-2</v>
      </c>
      <c r="X306" s="221" t="str">
        <f t="shared" si="92"/>
        <v>Yes</v>
      </c>
      <c r="Y306" s="223">
        <f t="shared" si="93"/>
        <v>6.4102564102564319E-2</v>
      </c>
      <c r="Z306" s="222" t="str">
        <f t="shared" si="94"/>
        <v>Yes</v>
      </c>
      <c r="AA306" s="68">
        <f t="shared" si="95"/>
        <v>6.4102564102564319E-2</v>
      </c>
      <c r="AB306" s="65" t="str">
        <f t="shared" si="96"/>
        <v>Yes</v>
      </c>
      <c r="AC306" s="68">
        <f t="shared" si="97"/>
        <v>9.2105263157894912E-2</v>
      </c>
      <c r="AD306" s="65" t="str">
        <f t="shared" si="98"/>
        <v>No</v>
      </c>
      <c r="AE306" s="68" t="str">
        <f t="shared" si="99"/>
        <v>N/A</v>
      </c>
      <c r="AF306" s="8"/>
    </row>
    <row r="307" spans="1:32" ht="14.5" hidden="1" customHeight="1">
      <c r="A307" s="306" t="s">
        <v>9</v>
      </c>
      <c r="B307" s="306" t="s">
        <v>28</v>
      </c>
      <c r="C307" s="306" t="str" cm="1">
        <f t="array" ref="C307">_xlfn.IFNA(_xlfn.IFS(B307="Starter","Starters &amp; Sides",B307="Sides","Starters &amp; Sides"),B307)</f>
        <v>Drinks</v>
      </c>
      <c r="D307" s="356" t="s">
        <v>864</v>
      </c>
      <c r="E307" s="309"/>
      <c r="F307" s="309"/>
      <c r="G307" s="309"/>
      <c r="H307" s="309"/>
      <c r="I307" s="309"/>
      <c r="J307" s="309">
        <v>2.8</v>
      </c>
      <c r="K307" s="309">
        <v>2.8</v>
      </c>
      <c r="L307" s="309">
        <v>3.1</v>
      </c>
      <c r="M307" s="309">
        <v>3.2</v>
      </c>
      <c r="N307" s="309">
        <v>3.25</v>
      </c>
      <c r="O307" s="380">
        <f t="shared" si="83"/>
        <v>3.25</v>
      </c>
      <c r="P307" s="4">
        <v>3.25</v>
      </c>
      <c r="Q307" s="338">
        <v>3.25</v>
      </c>
      <c r="R307" s="74" t="str">
        <f t="shared" si="88"/>
        <v>Yes</v>
      </c>
      <c r="S307" s="4" t="str">
        <f t="shared" si="89"/>
        <v>No</v>
      </c>
      <c r="T307" s="4" t="str">
        <f t="shared" si="86"/>
        <v>Yes</v>
      </c>
      <c r="U307" s="4">
        <f t="shared" si="87"/>
        <v>0</v>
      </c>
      <c r="V307" s="221" t="str">
        <f t="shared" si="90"/>
        <v>Yes</v>
      </c>
      <c r="W307" s="223">
        <f t="shared" si="91"/>
        <v>0</v>
      </c>
      <c r="X307" s="221" t="str">
        <f t="shared" si="92"/>
        <v>Yes</v>
      </c>
      <c r="Y307" s="223">
        <f t="shared" si="93"/>
        <v>0</v>
      </c>
      <c r="Z307" s="222" t="str">
        <f t="shared" si="94"/>
        <v>Yes</v>
      </c>
      <c r="AA307" s="68">
        <f t="shared" si="95"/>
        <v>1.5625E-2</v>
      </c>
      <c r="AB307" s="65" t="str">
        <f t="shared" si="96"/>
        <v>Yes</v>
      </c>
      <c r="AC307" s="68">
        <f t="shared" si="97"/>
        <v>4.8387096774193505E-2</v>
      </c>
      <c r="AD307" s="65" t="str">
        <f t="shared" si="98"/>
        <v>No</v>
      </c>
      <c r="AE307" s="68" t="str">
        <f t="shared" si="99"/>
        <v>N/A</v>
      </c>
      <c r="AF307" s="8"/>
    </row>
    <row r="308" spans="1:32" hidden="1">
      <c r="A308" s="306" t="s">
        <v>9</v>
      </c>
      <c r="B308" s="306" t="s">
        <v>41</v>
      </c>
      <c r="C308" s="306" t="s">
        <v>41</v>
      </c>
      <c r="D308" s="306" t="s">
        <v>865</v>
      </c>
      <c r="E308" s="306"/>
      <c r="F308" s="306"/>
      <c r="G308" s="306"/>
      <c r="H308" s="306"/>
      <c r="I308" s="306"/>
      <c r="J308" s="306"/>
      <c r="K308" s="306"/>
      <c r="L308" s="306"/>
      <c r="M308" s="306"/>
      <c r="N308" s="306"/>
      <c r="O308" s="382"/>
      <c r="P308" s="4">
        <v>2.5</v>
      </c>
      <c r="Q308" s="338"/>
      <c r="R308" s="74" t="str">
        <f t="shared" si="88"/>
        <v>Yes</v>
      </c>
      <c r="S308" s="4" t="str">
        <f t="shared" si="89"/>
        <v>Yes</v>
      </c>
      <c r="T308" s="4" t="str">
        <f t="shared" si="86"/>
        <v>No</v>
      </c>
      <c r="U308" s="4" t="str">
        <f t="shared" si="87"/>
        <v>N/A</v>
      </c>
      <c r="V308" s="221" t="str">
        <f t="shared" si="90"/>
        <v>No</v>
      </c>
      <c r="W308" s="223" t="str">
        <f t="shared" si="91"/>
        <v>N/A</v>
      </c>
      <c r="X308" s="221" t="str">
        <f t="shared" si="92"/>
        <v>No</v>
      </c>
      <c r="Y308" s="223" t="str">
        <f t="shared" si="93"/>
        <v>N/A</v>
      </c>
      <c r="Z308" s="222" t="str">
        <f t="shared" si="94"/>
        <v>No</v>
      </c>
      <c r="AA308" s="68" t="str">
        <f t="shared" si="95"/>
        <v>N/A</v>
      </c>
      <c r="AB308" s="65" t="str">
        <f t="shared" si="96"/>
        <v>No</v>
      </c>
      <c r="AC308" s="68" t="str">
        <f t="shared" si="97"/>
        <v>N/A</v>
      </c>
      <c r="AD308" s="65" t="str">
        <f t="shared" si="98"/>
        <v>No</v>
      </c>
      <c r="AE308" s="68" t="str">
        <f t="shared" si="99"/>
        <v>N/A</v>
      </c>
      <c r="AF308" s="8"/>
    </row>
    <row r="309" spans="1:32">
      <c r="A309" s="306" t="s">
        <v>9</v>
      </c>
      <c r="B309" s="306" t="s">
        <v>39</v>
      </c>
      <c r="C309" s="306" t="s">
        <v>26</v>
      </c>
      <c r="D309" s="306" t="s">
        <v>866</v>
      </c>
      <c r="E309" s="306"/>
      <c r="F309" s="306"/>
      <c r="G309" s="306"/>
      <c r="H309" s="306"/>
      <c r="I309" s="306"/>
      <c r="J309" s="306"/>
      <c r="K309" s="306"/>
      <c r="L309" s="306"/>
      <c r="M309" s="306"/>
      <c r="N309" s="306"/>
      <c r="O309" s="382"/>
      <c r="P309" s="4">
        <v>5.95</v>
      </c>
      <c r="Q309" s="338"/>
      <c r="R309" s="74" t="str">
        <f t="shared" si="88"/>
        <v>Yes</v>
      </c>
      <c r="S309" s="4" t="str">
        <f t="shared" si="89"/>
        <v>Yes</v>
      </c>
      <c r="T309" s="4" t="str">
        <f t="shared" si="86"/>
        <v>No</v>
      </c>
      <c r="U309" s="4" t="str">
        <f t="shared" si="87"/>
        <v>N/A</v>
      </c>
      <c r="V309" s="221" t="str">
        <f t="shared" si="90"/>
        <v>No</v>
      </c>
      <c r="W309" s="223" t="str">
        <f t="shared" si="91"/>
        <v>N/A</v>
      </c>
      <c r="X309" s="221" t="str">
        <f t="shared" si="92"/>
        <v>No</v>
      </c>
      <c r="Y309" s="223" t="str">
        <f t="shared" si="93"/>
        <v>N/A</v>
      </c>
      <c r="Z309" s="222" t="str">
        <f t="shared" si="94"/>
        <v>No</v>
      </c>
      <c r="AA309" s="68" t="str">
        <f t="shared" si="95"/>
        <v>N/A</v>
      </c>
      <c r="AB309" s="65" t="str">
        <f t="shared" si="96"/>
        <v>No</v>
      </c>
      <c r="AC309" s="68" t="str">
        <f t="shared" si="97"/>
        <v>N/A</v>
      </c>
      <c r="AD309" s="65" t="str">
        <f t="shared" si="98"/>
        <v>No</v>
      </c>
      <c r="AE309" s="68" t="str">
        <f t="shared" si="99"/>
        <v>N/A</v>
      </c>
      <c r="AF309" s="8"/>
    </row>
    <row r="310" spans="1:32" hidden="1">
      <c r="A310" s="306" t="s">
        <v>9</v>
      </c>
      <c r="B310" s="306" t="s">
        <v>625</v>
      </c>
      <c r="C310" s="306" t="s">
        <v>26</v>
      </c>
      <c r="D310" s="306" t="s">
        <v>867</v>
      </c>
      <c r="E310" s="306"/>
      <c r="F310" s="306"/>
      <c r="G310" s="306"/>
      <c r="H310" s="306"/>
      <c r="I310" s="306"/>
      <c r="J310" s="306"/>
      <c r="K310" s="306"/>
      <c r="L310" s="306"/>
      <c r="M310" s="306"/>
      <c r="N310" s="306"/>
      <c r="O310" s="382"/>
      <c r="P310" s="4">
        <v>4.5</v>
      </c>
      <c r="Q310" s="338"/>
      <c r="R310" s="74" t="str">
        <f t="shared" si="88"/>
        <v>Yes</v>
      </c>
      <c r="S310" s="4" t="str">
        <f t="shared" si="89"/>
        <v>Yes</v>
      </c>
      <c r="T310" s="4" t="str">
        <f t="shared" si="86"/>
        <v>No</v>
      </c>
      <c r="U310" s="4" t="str">
        <f t="shared" si="87"/>
        <v>N/A</v>
      </c>
      <c r="V310" s="221" t="str">
        <f t="shared" si="90"/>
        <v>No</v>
      </c>
      <c r="W310" s="223" t="str">
        <f t="shared" si="91"/>
        <v>N/A</v>
      </c>
      <c r="X310" s="221" t="str">
        <f t="shared" si="92"/>
        <v>No</v>
      </c>
      <c r="Y310" s="223" t="str">
        <f t="shared" si="93"/>
        <v>N/A</v>
      </c>
      <c r="Z310" s="222" t="str">
        <f t="shared" si="94"/>
        <v>No</v>
      </c>
      <c r="AA310" s="68" t="str">
        <f t="shared" si="95"/>
        <v>N/A</v>
      </c>
      <c r="AB310" s="65" t="str">
        <f t="shared" si="96"/>
        <v>No</v>
      </c>
      <c r="AC310" s="68" t="str">
        <f t="shared" si="97"/>
        <v>N/A</v>
      </c>
      <c r="AD310" s="65" t="str">
        <f t="shared" si="98"/>
        <v>No</v>
      </c>
      <c r="AE310" s="68" t="str">
        <f t="shared" si="99"/>
        <v>N/A</v>
      </c>
      <c r="AF310" s="8"/>
    </row>
    <row r="311" spans="1:32" hidden="1">
      <c r="A311" s="306" t="s">
        <v>9</v>
      </c>
      <c r="B311" s="306" t="s">
        <v>625</v>
      </c>
      <c r="C311" s="306" t="s">
        <v>26</v>
      </c>
      <c r="D311" s="306" t="s">
        <v>868</v>
      </c>
      <c r="E311" s="306"/>
      <c r="F311" s="306"/>
      <c r="G311" s="306"/>
      <c r="H311" s="306"/>
      <c r="I311" s="306"/>
      <c r="J311" s="306"/>
      <c r="K311" s="306"/>
      <c r="L311" s="306"/>
      <c r="M311" s="306"/>
      <c r="N311" s="306"/>
      <c r="O311" s="382"/>
      <c r="P311" s="4">
        <v>4.95</v>
      </c>
      <c r="Q311" s="338"/>
      <c r="R311" s="74" t="str">
        <f t="shared" si="88"/>
        <v>Yes</v>
      </c>
      <c r="S311" s="4" t="str">
        <f t="shared" si="89"/>
        <v>Yes</v>
      </c>
      <c r="T311" s="4" t="str">
        <f t="shared" si="86"/>
        <v>No</v>
      </c>
      <c r="U311" s="4" t="str">
        <f t="shared" si="87"/>
        <v>N/A</v>
      </c>
      <c r="V311" s="221" t="str">
        <f t="shared" si="90"/>
        <v>No</v>
      </c>
      <c r="W311" s="223" t="str">
        <f t="shared" si="91"/>
        <v>N/A</v>
      </c>
      <c r="X311" s="221" t="str">
        <f t="shared" si="92"/>
        <v>No</v>
      </c>
      <c r="Y311" s="223" t="str">
        <f t="shared" si="93"/>
        <v>N/A</v>
      </c>
      <c r="Z311" s="222" t="str">
        <f t="shared" si="94"/>
        <v>No</v>
      </c>
      <c r="AA311" s="68" t="str">
        <f t="shared" si="95"/>
        <v>N/A</v>
      </c>
      <c r="AB311" s="65" t="str">
        <f t="shared" si="96"/>
        <v>No</v>
      </c>
      <c r="AC311" s="68" t="str">
        <f t="shared" si="97"/>
        <v>N/A</v>
      </c>
      <c r="AD311" s="65" t="str">
        <f t="shared" si="98"/>
        <v>No</v>
      </c>
      <c r="AE311" s="68" t="str">
        <f t="shared" si="99"/>
        <v>N/A</v>
      </c>
      <c r="AF311" s="8"/>
    </row>
    <row r="312" spans="1:32" hidden="1">
      <c r="A312" s="306" t="s">
        <v>9</v>
      </c>
      <c r="B312" s="306" t="s">
        <v>625</v>
      </c>
      <c r="C312" s="306" t="s">
        <v>26</v>
      </c>
      <c r="D312" s="306" t="s">
        <v>869</v>
      </c>
      <c r="E312" s="306"/>
      <c r="F312" s="306"/>
      <c r="G312" s="306"/>
      <c r="H312" s="306"/>
      <c r="I312" s="306"/>
      <c r="J312" s="306"/>
      <c r="K312" s="306"/>
      <c r="L312" s="306"/>
      <c r="M312" s="306"/>
      <c r="N312" s="306"/>
      <c r="O312" s="382"/>
      <c r="P312" s="4">
        <v>5.5</v>
      </c>
      <c r="Q312" s="338"/>
      <c r="R312" s="74" t="str">
        <f t="shared" si="88"/>
        <v>Yes</v>
      </c>
      <c r="S312" s="4" t="str">
        <f t="shared" si="89"/>
        <v>Yes</v>
      </c>
      <c r="T312" s="4" t="str">
        <f t="shared" si="86"/>
        <v>No</v>
      </c>
      <c r="U312" s="4" t="str">
        <f t="shared" si="87"/>
        <v>N/A</v>
      </c>
      <c r="V312" s="221" t="str">
        <f t="shared" si="90"/>
        <v>No</v>
      </c>
      <c r="W312" s="223" t="str">
        <f t="shared" si="91"/>
        <v>N/A</v>
      </c>
      <c r="X312" s="221" t="str">
        <f t="shared" si="92"/>
        <v>No</v>
      </c>
      <c r="Y312" s="223" t="str">
        <f t="shared" si="93"/>
        <v>N/A</v>
      </c>
      <c r="Z312" s="222" t="str">
        <f t="shared" si="94"/>
        <v>No</v>
      </c>
      <c r="AA312" s="68" t="str">
        <f t="shared" si="95"/>
        <v>N/A</v>
      </c>
      <c r="AB312" s="65" t="str">
        <f t="shared" si="96"/>
        <v>No</v>
      </c>
      <c r="AC312" s="68" t="str">
        <f t="shared" si="97"/>
        <v>N/A</v>
      </c>
      <c r="AD312" s="65" t="str">
        <f t="shared" si="98"/>
        <v>No</v>
      </c>
      <c r="AE312" s="68" t="str">
        <f t="shared" si="99"/>
        <v>N/A</v>
      </c>
      <c r="AF312" s="8"/>
    </row>
    <row r="313" spans="1:32" hidden="1">
      <c r="A313" s="306" t="s">
        <v>9</v>
      </c>
      <c r="B313" s="306" t="s">
        <v>625</v>
      </c>
      <c r="C313" s="306" t="s">
        <v>26</v>
      </c>
      <c r="D313" s="306" t="s">
        <v>870</v>
      </c>
      <c r="E313" s="306"/>
      <c r="F313" s="306"/>
      <c r="G313" s="306"/>
      <c r="H313" s="306"/>
      <c r="I313" s="306"/>
      <c r="J313" s="306"/>
      <c r="K313" s="306"/>
      <c r="L313" s="306"/>
      <c r="M313" s="306"/>
      <c r="N313" s="306"/>
      <c r="O313" s="382"/>
      <c r="P313" s="4">
        <v>8.5</v>
      </c>
      <c r="Q313" s="338"/>
      <c r="R313" s="74" t="str">
        <f t="shared" si="88"/>
        <v>Yes</v>
      </c>
      <c r="S313" s="4" t="str">
        <f t="shared" si="89"/>
        <v>Yes</v>
      </c>
      <c r="T313" s="4" t="str">
        <f t="shared" si="86"/>
        <v>No</v>
      </c>
      <c r="U313" s="4" t="str">
        <f t="shared" si="87"/>
        <v>N/A</v>
      </c>
      <c r="V313" s="221" t="str">
        <f t="shared" si="90"/>
        <v>No</v>
      </c>
      <c r="W313" s="223" t="str">
        <f t="shared" si="91"/>
        <v>N/A</v>
      </c>
      <c r="X313" s="221" t="str">
        <f t="shared" si="92"/>
        <v>No</v>
      </c>
      <c r="Y313" s="223" t="str">
        <f t="shared" si="93"/>
        <v>N/A</v>
      </c>
      <c r="Z313" s="222" t="str">
        <f t="shared" si="94"/>
        <v>No</v>
      </c>
      <c r="AA313" s="68" t="str">
        <f t="shared" si="95"/>
        <v>N/A</v>
      </c>
      <c r="AB313" s="65" t="str">
        <f t="shared" si="96"/>
        <v>No</v>
      </c>
      <c r="AC313" s="68" t="str">
        <f t="shared" si="97"/>
        <v>N/A</v>
      </c>
      <c r="AD313" s="65" t="str">
        <f t="shared" si="98"/>
        <v>No</v>
      </c>
      <c r="AE313" s="68" t="str">
        <f t="shared" si="99"/>
        <v>N/A</v>
      </c>
      <c r="AF313" s="8"/>
    </row>
    <row r="314" spans="1:32" hidden="1">
      <c r="A314" s="306" t="s">
        <v>9</v>
      </c>
      <c r="B314" s="306" t="s">
        <v>625</v>
      </c>
      <c r="C314" s="306" t="s">
        <v>26</v>
      </c>
      <c r="D314" s="306" t="s">
        <v>871</v>
      </c>
      <c r="E314" s="306"/>
      <c r="F314" s="306"/>
      <c r="G314" s="306"/>
      <c r="H314" s="306"/>
      <c r="I314" s="306"/>
      <c r="J314" s="306"/>
      <c r="K314" s="306"/>
      <c r="L314" s="306"/>
      <c r="M314" s="306"/>
      <c r="N314" s="306"/>
      <c r="O314" s="382"/>
      <c r="P314" s="4">
        <v>9.5</v>
      </c>
      <c r="Q314" s="338"/>
      <c r="R314" s="74" t="str">
        <f t="shared" si="88"/>
        <v>Yes</v>
      </c>
      <c r="S314" s="4" t="str">
        <f t="shared" si="89"/>
        <v>Yes</v>
      </c>
      <c r="T314" s="4" t="str">
        <f t="shared" si="86"/>
        <v>No</v>
      </c>
      <c r="U314" s="4" t="str">
        <f t="shared" si="87"/>
        <v>N/A</v>
      </c>
      <c r="V314" s="221" t="str">
        <f t="shared" si="90"/>
        <v>No</v>
      </c>
      <c r="W314" s="223" t="str">
        <f t="shared" si="91"/>
        <v>N/A</v>
      </c>
      <c r="X314" s="221" t="str">
        <f t="shared" si="92"/>
        <v>No</v>
      </c>
      <c r="Y314" s="223" t="str">
        <f t="shared" si="93"/>
        <v>N/A</v>
      </c>
      <c r="Z314" s="222" t="str">
        <f t="shared" si="94"/>
        <v>No</v>
      </c>
      <c r="AA314" s="68" t="str">
        <f t="shared" si="95"/>
        <v>N/A</v>
      </c>
      <c r="AB314" s="65" t="str">
        <f t="shared" si="96"/>
        <v>No</v>
      </c>
      <c r="AC314" s="68" t="str">
        <f t="shared" si="97"/>
        <v>N/A</v>
      </c>
      <c r="AD314" s="65" t="str">
        <f t="shared" si="98"/>
        <v>No</v>
      </c>
      <c r="AE314" s="68" t="str">
        <f t="shared" si="99"/>
        <v>N/A</v>
      </c>
      <c r="AF314" s="8"/>
    </row>
    <row r="315" spans="1:32" hidden="1">
      <c r="A315" s="306" t="s">
        <v>9</v>
      </c>
      <c r="B315" s="306" t="s">
        <v>625</v>
      </c>
      <c r="C315" s="306" t="s">
        <v>26</v>
      </c>
      <c r="D315" s="306" t="s">
        <v>872</v>
      </c>
      <c r="E315" s="306"/>
      <c r="F315" s="306"/>
      <c r="G315" s="306"/>
      <c r="H315" s="306"/>
      <c r="I315" s="306"/>
      <c r="J315" s="306"/>
      <c r="K315" s="306"/>
      <c r="L315" s="306"/>
      <c r="M315" s="306"/>
      <c r="N315" s="306"/>
      <c r="O315" s="382"/>
      <c r="P315" s="4">
        <v>12.95</v>
      </c>
      <c r="Q315" s="338"/>
      <c r="R315" s="74" t="str">
        <f t="shared" si="88"/>
        <v>Yes</v>
      </c>
      <c r="S315" s="4" t="str">
        <f t="shared" si="89"/>
        <v>Yes</v>
      </c>
      <c r="T315" s="4" t="str">
        <f t="shared" si="86"/>
        <v>No</v>
      </c>
      <c r="U315" s="4" t="str">
        <f t="shared" si="87"/>
        <v>N/A</v>
      </c>
      <c r="V315" s="221" t="str">
        <f t="shared" si="90"/>
        <v>No</v>
      </c>
      <c r="W315" s="223" t="str">
        <f t="shared" si="91"/>
        <v>N/A</v>
      </c>
      <c r="X315" s="221" t="str">
        <f t="shared" si="92"/>
        <v>No</v>
      </c>
      <c r="Y315" s="223" t="str">
        <f t="shared" si="93"/>
        <v>N/A</v>
      </c>
      <c r="Z315" s="222" t="str">
        <f t="shared" si="94"/>
        <v>No</v>
      </c>
      <c r="AA315" s="68" t="str">
        <f t="shared" si="95"/>
        <v>N/A</v>
      </c>
      <c r="AB315" s="65" t="str">
        <f t="shared" si="96"/>
        <v>No</v>
      </c>
      <c r="AC315" s="68" t="str">
        <f t="shared" si="97"/>
        <v>N/A</v>
      </c>
      <c r="AD315" s="65" t="str">
        <f t="shared" si="98"/>
        <v>No</v>
      </c>
      <c r="AE315" s="68" t="str">
        <f t="shared" si="99"/>
        <v>N/A</v>
      </c>
      <c r="AF315" s="8"/>
    </row>
    <row r="316" spans="1:32" hidden="1">
      <c r="A316" s="306" t="s">
        <v>9</v>
      </c>
      <c r="B316" s="306" t="s">
        <v>625</v>
      </c>
      <c r="C316" s="306" t="s">
        <v>26</v>
      </c>
      <c r="D316" s="306" t="s">
        <v>873</v>
      </c>
      <c r="E316" s="306"/>
      <c r="F316" s="306"/>
      <c r="G316" s="306"/>
      <c r="H316" s="306"/>
      <c r="I316" s="306"/>
      <c r="J316" s="306"/>
      <c r="K316" s="306"/>
      <c r="L316" s="306"/>
      <c r="M316" s="306"/>
      <c r="N316" s="306"/>
      <c r="O316" s="382"/>
      <c r="P316" s="4">
        <v>7.25</v>
      </c>
      <c r="Q316" s="338"/>
      <c r="R316" s="74" t="str">
        <f t="shared" si="88"/>
        <v>Yes</v>
      </c>
      <c r="S316" s="4" t="str">
        <f t="shared" si="89"/>
        <v>Yes</v>
      </c>
      <c r="T316" s="4" t="str">
        <f t="shared" si="86"/>
        <v>No</v>
      </c>
      <c r="U316" s="4" t="str">
        <f t="shared" si="87"/>
        <v>N/A</v>
      </c>
      <c r="V316" s="221" t="str">
        <f t="shared" si="90"/>
        <v>No</v>
      </c>
      <c r="W316" s="223" t="str">
        <f t="shared" si="91"/>
        <v>N/A</v>
      </c>
      <c r="X316" s="221" t="str">
        <f t="shared" si="92"/>
        <v>No</v>
      </c>
      <c r="Y316" s="223" t="str">
        <f t="shared" si="93"/>
        <v>N/A</v>
      </c>
      <c r="Z316" s="222" t="str">
        <f t="shared" si="94"/>
        <v>No</v>
      </c>
      <c r="AA316" s="68" t="str">
        <f t="shared" si="95"/>
        <v>N/A</v>
      </c>
      <c r="AB316" s="65" t="str">
        <f t="shared" si="96"/>
        <v>No</v>
      </c>
      <c r="AC316" s="68" t="str">
        <f t="shared" si="97"/>
        <v>N/A</v>
      </c>
      <c r="AD316" s="65" t="str">
        <f t="shared" si="98"/>
        <v>No</v>
      </c>
      <c r="AE316" s="68" t="str">
        <f t="shared" si="99"/>
        <v>N/A</v>
      </c>
      <c r="AF316" s="8"/>
    </row>
    <row r="317" spans="1:32" hidden="1">
      <c r="A317" s="306" t="s">
        <v>9</v>
      </c>
      <c r="B317" s="306" t="s">
        <v>625</v>
      </c>
      <c r="C317" s="306" t="s">
        <v>26</v>
      </c>
      <c r="D317" s="306" t="s">
        <v>874</v>
      </c>
      <c r="E317" s="306"/>
      <c r="F317" s="306"/>
      <c r="G317" s="306"/>
      <c r="H317" s="306"/>
      <c r="I317" s="306"/>
      <c r="J317" s="306"/>
      <c r="K317" s="306"/>
      <c r="L317" s="306"/>
      <c r="M317" s="306"/>
      <c r="N317" s="306"/>
      <c r="O317" s="382"/>
      <c r="P317" s="4">
        <v>7.95</v>
      </c>
      <c r="Q317" s="338"/>
      <c r="R317" s="74" t="str">
        <f t="shared" si="88"/>
        <v>Yes</v>
      </c>
      <c r="S317" s="4" t="str">
        <f t="shared" si="89"/>
        <v>Yes</v>
      </c>
      <c r="T317" s="4" t="str">
        <f t="shared" si="86"/>
        <v>No</v>
      </c>
      <c r="U317" s="4" t="str">
        <f t="shared" si="87"/>
        <v>N/A</v>
      </c>
      <c r="V317" s="221" t="str">
        <f t="shared" si="90"/>
        <v>No</v>
      </c>
      <c r="W317" s="223" t="str">
        <f t="shared" si="91"/>
        <v>N/A</v>
      </c>
      <c r="X317" s="221" t="str">
        <f t="shared" si="92"/>
        <v>No</v>
      </c>
      <c r="Y317" s="223" t="str">
        <f t="shared" si="93"/>
        <v>N/A</v>
      </c>
      <c r="Z317" s="222" t="str">
        <f t="shared" si="94"/>
        <v>No</v>
      </c>
      <c r="AA317" s="68" t="str">
        <f t="shared" si="95"/>
        <v>N/A</v>
      </c>
      <c r="AB317" s="65" t="str">
        <f t="shared" si="96"/>
        <v>No</v>
      </c>
      <c r="AC317" s="68" t="str">
        <f t="shared" si="97"/>
        <v>N/A</v>
      </c>
      <c r="AD317" s="65" t="str">
        <f t="shared" si="98"/>
        <v>No</v>
      </c>
      <c r="AE317" s="68" t="str">
        <f t="shared" si="99"/>
        <v>N/A</v>
      </c>
      <c r="AF317" s="8"/>
    </row>
    <row r="318" spans="1:32">
      <c r="A318" s="306" t="s">
        <v>9</v>
      </c>
      <c r="B318" s="306" t="s">
        <v>39</v>
      </c>
      <c r="C318" s="306" t="s">
        <v>26</v>
      </c>
      <c r="D318" s="306" t="s">
        <v>875</v>
      </c>
      <c r="E318" s="306"/>
      <c r="F318" s="306"/>
      <c r="G318" s="306"/>
      <c r="H318" s="306"/>
      <c r="I318" s="306"/>
      <c r="J318" s="306"/>
      <c r="K318" s="306"/>
      <c r="L318" s="306"/>
      <c r="M318" s="306"/>
      <c r="N318" s="306"/>
      <c r="O318" s="382"/>
      <c r="P318" s="4">
        <v>8.5</v>
      </c>
      <c r="Q318" s="338"/>
      <c r="R318" s="74" t="str">
        <f t="shared" si="88"/>
        <v>Yes</v>
      </c>
      <c r="S318" s="4" t="str">
        <f t="shared" si="89"/>
        <v>Yes</v>
      </c>
      <c r="T318" s="4" t="str">
        <f t="shared" si="86"/>
        <v>No</v>
      </c>
      <c r="U318" s="4" t="str">
        <f t="shared" si="87"/>
        <v>N/A</v>
      </c>
      <c r="V318" s="221" t="str">
        <f t="shared" si="90"/>
        <v>No</v>
      </c>
      <c r="W318" s="223" t="str">
        <f t="shared" si="91"/>
        <v>N/A</v>
      </c>
      <c r="X318" s="221" t="str">
        <f t="shared" si="92"/>
        <v>No</v>
      </c>
      <c r="Y318" s="223" t="str">
        <f t="shared" si="93"/>
        <v>N/A</v>
      </c>
      <c r="Z318" s="222" t="str">
        <f t="shared" si="94"/>
        <v>No</v>
      </c>
      <c r="AA318" s="68" t="str">
        <f t="shared" si="95"/>
        <v>N/A</v>
      </c>
      <c r="AB318" s="65" t="str">
        <f t="shared" si="96"/>
        <v>No</v>
      </c>
      <c r="AC318" s="68" t="str">
        <f t="shared" si="97"/>
        <v>N/A</v>
      </c>
      <c r="AD318" s="65" t="str">
        <f t="shared" si="98"/>
        <v>No</v>
      </c>
      <c r="AE318" s="68" t="str">
        <f t="shared" si="99"/>
        <v>N/A</v>
      </c>
      <c r="AF318" s="8"/>
    </row>
    <row r="319" spans="1:32" hidden="1">
      <c r="A319" s="306" t="s">
        <v>9</v>
      </c>
      <c r="B319" s="306" t="s">
        <v>625</v>
      </c>
      <c r="C319" s="306" t="s">
        <v>26</v>
      </c>
      <c r="D319" s="306" t="s">
        <v>876</v>
      </c>
      <c r="E319" s="306"/>
      <c r="F319" s="306"/>
      <c r="G319" s="306"/>
      <c r="H319" s="306"/>
      <c r="I319" s="306"/>
      <c r="J319" s="306"/>
      <c r="K319" s="306"/>
      <c r="L319" s="306"/>
      <c r="M319" s="306"/>
      <c r="N319" s="306"/>
      <c r="O319" s="382"/>
      <c r="P319" s="4">
        <v>8.75</v>
      </c>
      <c r="Q319" s="338"/>
      <c r="R319" s="74" t="str">
        <f t="shared" si="88"/>
        <v>Yes</v>
      </c>
      <c r="S319" s="4" t="str">
        <f t="shared" si="89"/>
        <v>Yes</v>
      </c>
      <c r="T319" s="4" t="str">
        <f t="shared" si="86"/>
        <v>No</v>
      </c>
      <c r="U319" s="4" t="str">
        <f t="shared" si="87"/>
        <v>N/A</v>
      </c>
      <c r="V319" s="221" t="str">
        <f t="shared" si="90"/>
        <v>No</v>
      </c>
      <c r="W319" s="223" t="str">
        <f t="shared" si="91"/>
        <v>N/A</v>
      </c>
      <c r="X319" s="221" t="str">
        <f t="shared" si="92"/>
        <v>No</v>
      </c>
      <c r="Y319" s="223" t="str">
        <f t="shared" si="93"/>
        <v>N/A</v>
      </c>
      <c r="Z319" s="222" t="str">
        <f t="shared" si="94"/>
        <v>No</v>
      </c>
      <c r="AA319" s="68" t="str">
        <f t="shared" si="95"/>
        <v>N/A</v>
      </c>
      <c r="AB319" s="65" t="str">
        <f t="shared" si="96"/>
        <v>No</v>
      </c>
      <c r="AC319" s="68" t="str">
        <f t="shared" si="97"/>
        <v>N/A</v>
      </c>
      <c r="AD319" s="65" t="str">
        <f t="shared" si="98"/>
        <v>No</v>
      </c>
      <c r="AE319" s="68" t="str">
        <f t="shared" si="99"/>
        <v>N/A</v>
      </c>
      <c r="AF319" s="8"/>
    </row>
    <row r="320" spans="1:32" hidden="1">
      <c r="A320" s="306" t="s">
        <v>9</v>
      </c>
      <c r="B320" s="306" t="s">
        <v>625</v>
      </c>
      <c r="C320" s="306" t="s">
        <v>26</v>
      </c>
      <c r="D320" s="306" t="s">
        <v>877</v>
      </c>
      <c r="E320" s="306"/>
      <c r="F320" s="306"/>
      <c r="G320" s="306"/>
      <c r="H320" s="306"/>
      <c r="I320" s="306"/>
      <c r="J320" s="306"/>
      <c r="K320" s="306"/>
      <c r="L320" s="306"/>
      <c r="M320" s="306"/>
      <c r="N320" s="306"/>
      <c r="O320" s="382"/>
      <c r="P320" s="4">
        <v>8.5</v>
      </c>
      <c r="Q320" s="338"/>
      <c r="R320" s="74" t="str">
        <f t="shared" si="88"/>
        <v>Yes</v>
      </c>
      <c r="S320" s="4" t="str">
        <f t="shared" si="89"/>
        <v>Yes</v>
      </c>
      <c r="T320" s="4" t="str">
        <f t="shared" si="86"/>
        <v>No</v>
      </c>
      <c r="U320" s="4" t="str">
        <f t="shared" si="87"/>
        <v>N/A</v>
      </c>
      <c r="V320" s="221" t="str">
        <f t="shared" si="90"/>
        <v>No</v>
      </c>
      <c r="W320" s="223" t="str">
        <f t="shared" si="91"/>
        <v>N/A</v>
      </c>
      <c r="X320" s="221" t="str">
        <f t="shared" si="92"/>
        <v>No</v>
      </c>
      <c r="Y320" s="223" t="str">
        <f t="shared" si="93"/>
        <v>N/A</v>
      </c>
      <c r="Z320" s="222" t="str">
        <f t="shared" si="94"/>
        <v>No</v>
      </c>
      <c r="AA320" s="68" t="str">
        <f t="shared" si="95"/>
        <v>N/A</v>
      </c>
      <c r="AB320" s="65" t="str">
        <f t="shared" si="96"/>
        <v>No</v>
      </c>
      <c r="AC320" s="68" t="str">
        <f t="shared" si="97"/>
        <v>N/A</v>
      </c>
      <c r="AD320" s="65" t="str">
        <f t="shared" si="98"/>
        <v>No</v>
      </c>
      <c r="AE320" s="68" t="str">
        <f t="shared" si="99"/>
        <v>N/A</v>
      </c>
      <c r="AF320" s="8"/>
    </row>
    <row r="321" spans="1:32" hidden="1">
      <c r="A321" s="306" t="s">
        <v>9</v>
      </c>
      <c r="B321" s="306" t="s">
        <v>625</v>
      </c>
      <c r="C321" s="306" t="s">
        <v>26</v>
      </c>
      <c r="D321" s="306" t="s">
        <v>878</v>
      </c>
      <c r="E321" s="306"/>
      <c r="F321" s="306"/>
      <c r="G321" s="306"/>
      <c r="H321" s="306"/>
      <c r="I321" s="306"/>
      <c r="J321" s="306"/>
      <c r="K321" s="306"/>
      <c r="L321" s="306"/>
      <c r="M321" s="306"/>
      <c r="N321" s="306"/>
      <c r="O321" s="382"/>
      <c r="P321" s="4">
        <v>8.9499999999999993</v>
      </c>
      <c r="Q321" s="338"/>
      <c r="R321" s="74" t="str">
        <f t="shared" si="88"/>
        <v>Yes</v>
      </c>
      <c r="S321" s="4" t="str">
        <f t="shared" si="89"/>
        <v>Yes</v>
      </c>
      <c r="T321" s="4" t="str">
        <f t="shared" si="86"/>
        <v>No</v>
      </c>
      <c r="U321" s="4" t="str">
        <f t="shared" si="87"/>
        <v>N/A</v>
      </c>
      <c r="V321" s="221" t="str">
        <f t="shared" si="90"/>
        <v>No</v>
      </c>
      <c r="W321" s="223" t="str">
        <f t="shared" si="91"/>
        <v>N/A</v>
      </c>
      <c r="X321" s="221" t="str">
        <f t="shared" si="92"/>
        <v>No</v>
      </c>
      <c r="Y321" s="223" t="str">
        <f t="shared" si="93"/>
        <v>N/A</v>
      </c>
      <c r="Z321" s="222" t="str">
        <f t="shared" si="94"/>
        <v>No</v>
      </c>
      <c r="AA321" s="68" t="str">
        <f t="shared" si="95"/>
        <v>N/A</v>
      </c>
      <c r="AB321" s="65" t="str">
        <f t="shared" si="96"/>
        <v>No</v>
      </c>
      <c r="AC321" s="68" t="str">
        <f t="shared" si="97"/>
        <v>N/A</v>
      </c>
      <c r="AD321" s="65" t="str">
        <f t="shared" si="98"/>
        <v>No</v>
      </c>
      <c r="AE321" s="68" t="str">
        <f t="shared" si="99"/>
        <v>N/A</v>
      </c>
      <c r="AF321" s="8"/>
    </row>
    <row r="322" spans="1:32" hidden="1">
      <c r="A322" s="306" t="s">
        <v>9</v>
      </c>
      <c r="B322" s="306" t="s">
        <v>625</v>
      </c>
      <c r="C322" s="306" t="s">
        <v>26</v>
      </c>
      <c r="D322" s="306" t="s">
        <v>879</v>
      </c>
      <c r="E322" s="306"/>
      <c r="F322" s="306"/>
      <c r="G322" s="306"/>
      <c r="H322" s="306"/>
      <c r="I322" s="306"/>
      <c r="J322" s="306"/>
      <c r="K322" s="306"/>
      <c r="L322" s="306"/>
      <c r="M322" s="306"/>
      <c r="N322" s="306"/>
      <c r="O322" s="382"/>
      <c r="P322" s="4">
        <v>15.5</v>
      </c>
      <c r="Q322" s="338"/>
      <c r="R322" s="74" t="str">
        <f t="shared" si="88"/>
        <v>Yes</v>
      </c>
      <c r="S322" s="4" t="str">
        <f t="shared" si="89"/>
        <v>Yes</v>
      </c>
      <c r="T322" s="4" t="str">
        <f t="shared" si="86"/>
        <v>No</v>
      </c>
      <c r="U322" s="4" t="str">
        <f t="shared" si="87"/>
        <v>N/A</v>
      </c>
      <c r="V322" s="221" t="str">
        <f t="shared" si="90"/>
        <v>No</v>
      </c>
      <c r="W322" s="223" t="str">
        <f t="shared" si="91"/>
        <v>N/A</v>
      </c>
      <c r="X322" s="221" t="str">
        <f t="shared" si="92"/>
        <v>No</v>
      </c>
      <c r="Y322" s="223" t="str">
        <f t="shared" si="93"/>
        <v>N/A</v>
      </c>
      <c r="Z322" s="222" t="str">
        <f t="shared" si="94"/>
        <v>No</v>
      </c>
      <c r="AA322" s="68" t="str">
        <f t="shared" si="95"/>
        <v>N/A</v>
      </c>
      <c r="AB322" s="65" t="str">
        <f t="shared" si="96"/>
        <v>No</v>
      </c>
      <c r="AC322" s="68" t="str">
        <f t="shared" si="97"/>
        <v>N/A</v>
      </c>
      <c r="AD322" s="65" t="str">
        <f t="shared" si="98"/>
        <v>No</v>
      </c>
      <c r="AE322" s="68" t="str">
        <f t="shared" si="99"/>
        <v>N/A</v>
      </c>
      <c r="AF322" s="8"/>
    </row>
    <row r="323" spans="1:32" hidden="1">
      <c r="A323" s="306" t="s">
        <v>9</v>
      </c>
      <c r="B323" s="306" t="s">
        <v>625</v>
      </c>
      <c r="C323" s="306" t="s">
        <v>26</v>
      </c>
      <c r="D323" s="306" t="s">
        <v>880</v>
      </c>
      <c r="E323" s="306"/>
      <c r="F323" s="306"/>
      <c r="G323" s="306"/>
      <c r="H323" s="306"/>
      <c r="I323" s="306"/>
      <c r="J323" s="306"/>
      <c r="K323" s="306"/>
      <c r="L323" s="306"/>
      <c r="M323" s="306"/>
      <c r="N323" s="306"/>
      <c r="O323" s="382"/>
      <c r="P323" s="4">
        <v>15.25</v>
      </c>
      <c r="Q323" s="338"/>
      <c r="R323" s="74" t="str">
        <f t="shared" si="88"/>
        <v>Yes</v>
      </c>
      <c r="S323" s="4" t="str">
        <f t="shared" si="89"/>
        <v>Yes</v>
      </c>
      <c r="T323" s="4" t="str">
        <f t="shared" si="86"/>
        <v>No</v>
      </c>
      <c r="U323" s="4" t="str">
        <f t="shared" si="87"/>
        <v>N/A</v>
      </c>
      <c r="V323" s="221" t="str">
        <f t="shared" si="90"/>
        <v>No</v>
      </c>
      <c r="W323" s="223" t="str">
        <f t="shared" si="91"/>
        <v>N/A</v>
      </c>
      <c r="X323" s="221" t="str">
        <f t="shared" si="92"/>
        <v>No</v>
      </c>
      <c r="Y323" s="223" t="str">
        <f t="shared" si="93"/>
        <v>N/A</v>
      </c>
      <c r="Z323" s="222" t="str">
        <f t="shared" si="94"/>
        <v>No</v>
      </c>
      <c r="AA323" s="68" t="str">
        <f t="shared" si="95"/>
        <v>N/A</v>
      </c>
      <c r="AB323" s="65" t="str">
        <f t="shared" si="96"/>
        <v>No</v>
      </c>
      <c r="AC323" s="68" t="str">
        <f t="shared" si="97"/>
        <v>N/A</v>
      </c>
      <c r="AD323" s="65" t="str">
        <f t="shared" si="98"/>
        <v>No</v>
      </c>
      <c r="AE323" s="68" t="str">
        <f t="shared" si="99"/>
        <v>N/A</v>
      </c>
      <c r="AF323" s="8"/>
    </row>
    <row r="324" spans="1:32" hidden="1">
      <c r="A324" s="306" t="s">
        <v>9</v>
      </c>
      <c r="B324" s="306" t="s">
        <v>38</v>
      </c>
      <c r="C324" s="306" t="s">
        <v>38</v>
      </c>
      <c r="D324" s="306" t="s">
        <v>881</v>
      </c>
      <c r="E324" s="306"/>
      <c r="F324" s="306"/>
      <c r="G324" s="306"/>
      <c r="H324" s="306"/>
      <c r="I324" s="306"/>
      <c r="J324" s="306"/>
      <c r="K324" s="306"/>
      <c r="L324" s="306"/>
      <c r="M324" s="306"/>
      <c r="N324" s="306"/>
      <c r="O324" s="382"/>
      <c r="P324" s="4">
        <v>15.95</v>
      </c>
      <c r="Q324" s="338"/>
      <c r="R324" s="74" t="str">
        <f t="shared" si="88"/>
        <v>Yes</v>
      </c>
      <c r="S324" s="4" t="str">
        <f t="shared" si="89"/>
        <v>Yes</v>
      </c>
      <c r="T324" s="4" t="str">
        <f t="shared" si="86"/>
        <v>No</v>
      </c>
      <c r="U324" s="4" t="str">
        <f t="shared" si="87"/>
        <v>N/A</v>
      </c>
      <c r="V324" s="221" t="str">
        <f t="shared" si="90"/>
        <v>No</v>
      </c>
      <c r="W324" s="223" t="str">
        <f t="shared" si="91"/>
        <v>N/A</v>
      </c>
      <c r="X324" s="221" t="str">
        <f t="shared" si="92"/>
        <v>No</v>
      </c>
      <c r="Y324" s="223" t="str">
        <f t="shared" si="93"/>
        <v>N/A</v>
      </c>
      <c r="Z324" s="222" t="str">
        <f t="shared" si="94"/>
        <v>No</v>
      </c>
      <c r="AA324" s="68" t="str">
        <f t="shared" si="95"/>
        <v>N/A</v>
      </c>
      <c r="AB324" s="65" t="str">
        <f t="shared" si="96"/>
        <v>No</v>
      </c>
      <c r="AC324" s="68" t="str">
        <f t="shared" si="97"/>
        <v>N/A</v>
      </c>
      <c r="AD324" s="65" t="str">
        <f t="shared" si="98"/>
        <v>No</v>
      </c>
      <c r="AE324" s="68" t="str">
        <f t="shared" si="99"/>
        <v>N/A</v>
      </c>
      <c r="AF324" s="8"/>
    </row>
    <row r="325" spans="1:32" hidden="1">
      <c r="A325" s="306" t="s">
        <v>9</v>
      </c>
      <c r="B325" s="306" t="s">
        <v>38</v>
      </c>
      <c r="C325" s="306" t="s">
        <v>38</v>
      </c>
      <c r="D325" s="306" t="s">
        <v>882</v>
      </c>
      <c r="E325" s="306"/>
      <c r="F325" s="306"/>
      <c r="G325" s="306"/>
      <c r="H325" s="306"/>
      <c r="I325" s="306"/>
      <c r="J325" s="306"/>
      <c r="K325" s="306"/>
      <c r="L325" s="306"/>
      <c r="M325" s="306"/>
      <c r="N325" s="306"/>
      <c r="O325" s="382"/>
      <c r="P325" s="4">
        <v>15.5</v>
      </c>
      <c r="Q325" s="338"/>
      <c r="R325" s="74" t="str">
        <f t="shared" si="88"/>
        <v>Yes</v>
      </c>
      <c r="S325" s="4" t="str">
        <f t="shared" si="89"/>
        <v>Yes</v>
      </c>
      <c r="T325" s="4" t="str">
        <f t="shared" si="86"/>
        <v>No</v>
      </c>
      <c r="U325" s="4" t="str">
        <f t="shared" si="87"/>
        <v>N/A</v>
      </c>
      <c r="V325" s="221" t="str">
        <f t="shared" si="90"/>
        <v>No</v>
      </c>
      <c r="W325" s="223" t="str">
        <f t="shared" si="91"/>
        <v>N/A</v>
      </c>
      <c r="X325" s="221" t="str">
        <f t="shared" si="92"/>
        <v>No</v>
      </c>
      <c r="Y325" s="223" t="str">
        <f t="shared" si="93"/>
        <v>N/A</v>
      </c>
      <c r="Z325" s="222" t="str">
        <f t="shared" si="94"/>
        <v>No</v>
      </c>
      <c r="AA325" s="68" t="str">
        <f t="shared" si="95"/>
        <v>N/A</v>
      </c>
      <c r="AB325" s="65" t="str">
        <f t="shared" si="96"/>
        <v>No</v>
      </c>
      <c r="AC325" s="68" t="str">
        <f t="shared" si="97"/>
        <v>N/A</v>
      </c>
      <c r="AD325" s="65" t="str">
        <f t="shared" si="98"/>
        <v>No</v>
      </c>
      <c r="AE325" s="68" t="str">
        <f t="shared" si="99"/>
        <v>N/A</v>
      </c>
      <c r="AF325" s="8"/>
    </row>
    <row r="326" spans="1:32" hidden="1">
      <c r="A326" s="306" t="s">
        <v>9</v>
      </c>
      <c r="B326" s="306" t="s">
        <v>38</v>
      </c>
      <c r="C326" s="306" t="s">
        <v>38</v>
      </c>
      <c r="D326" s="306" t="s">
        <v>883</v>
      </c>
      <c r="E326" s="306"/>
      <c r="F326" s="306"/>
      <c r="G326" s="306"/>
      <c r="H326" s="306"/>
      <c r="I326" s="306"/>
      <c r="J326" s="306"/>
      <c r="K326" s="306"/>
      <c r="L326" s="306"/>
      <c r="M326" s="306"/>
      <c r="N326" s="306"/>
      <c r="O326" s="382"/>
      <c r="P326" s="4">
        <v>17.5</v>
      </c>
      <c r="Q326" s="338"/>
      <c r="R326" s="74" t="str">
        <f t="shared" si="88"/>
        <v>Yes</v>
      </c>
      <c r="S326" s="4" t="str">
        <f t="shared" ref="S326:S328" si="100">IF(AND(V326="No",R326="Yes"),"Yes","No")</f>
        <v>Yes</v>
      </c>
      <c r="T326" s="4" t="str">
        <f t="shared" si="86"/>
        <v>No</v>
      </c>
      <c r="U326" s="4" t="str">
        <f t="shared" si="87"/>
        <v>N/A</v>
      </c>
      <c r="V326" s="221" t="str">
        <f t="shared" si="90"/>
        <v>No</v>
      </c>
      <c r="W326" s="223" t="str">
        <f t="shared" si="91"/>
        <v>N/A</v>
      </c>
      <c r="X326" s="221" t="str">
        <f t="shared" si="92"/>
        <v>No</v>
      </c>
      <c r="Y326" s="223" t="str">
        <f t="shared" si="93"/>
        <v>N/A</v>
      </c>
      <c r="Z326" s="222" t="str">
        <f t="shared" si="94"/>
        <v>No</v>
      </c>
      <c r="AA326" s="68" t="str">
        <f t="shared" si="95"/>
        <v>N/A</v>
      </c>
      <c r="AB326" s="65" t="str">
        <f t="shared" si="96"/>
        <v>No</v>
      </c>
      <c r="AC326" s="68" t="str">
        <f t="shared" si="97"/>
        <v>N/A</v>
      </c>
      <c r="AD326" s="65" t="str">
        <f t="shared" si="98"/>
        <v>No</v>
      </c>
      <c r="AE326" s="68" t="str">
        <f t="shared" si="99"/>
        <v>N/A</v>
      </c>
      <c r="AF326" s="8"/>
    </row>
    <row r="327" spans="1:32" hidden="1">
      <c r="A327" s="306" t="s">
        <v>9</v>
      </c>
      <c r="B327" s="306" t="s">
        <v>38</v>
      </c>
      <c r="C327" s="306" t="s">
        <v>38</v>
      </c>
      <c r="D327" s="306" t="s">
        <v>884</v>
      </c>
      <c r="E327" s="306"/>
      <c r="F327" s="306"/>
      <c r="G327" s="306"/>
      <c r="H327" s="306"/>
      <c r="I327" s="306"/>
      <c r="J327" s="306"/>
      <c r="K327" s="306"/>
      <c r="L327" s="306"/>
      <c r="M327" s="306"/>
      <c r="N327" s="306"/>
      <c r="O327" s="382"/>
      <c r="P327" s="4">
        <v>17.95</v>
      </c>
      <c r="Q327" s="338"/>
      <c r="R327" s="74" t="str">
        <f t="shared" si="88"/>
        <v>Yes</v>
      </c>
      <c r="S327" s="4" t="str">
        <f t="shared" si="100"/>
        <v>Yes</v>
      </c>
      <c r="T327" s="4" t="str">
        <f t="shared" si="86"/>
        <v>No</v>
      </c>
      <c r="U327" s="4" t="str">
        <f t="shared" si="87"/>
        <v>N/A</v>
      </c>
      <c r="V327" s="221" t="str">
        <f t="shared" si="90"/>
        <v>No</v>
      </c>
      <c r="W327" s="223" t="str">
        <f t="shared" si="91"/>
        <v>N/A</v>
      </c>
      <c r="X327" s="221" t="str">
        <f t="shared" si="92"/>
        <v>No</v>
      </c>
      <c r="Y327" s="223" t="str">
        <f t="shared" si="93"/>
        <v>N/A</v>
      </c>
      <c r="Z327" s="222" t="str">
        <f t="shared" si="94"/>
        <v>No</v>
      </c>
      <c r="AA327" s="68" t="str">
        <f t="shared" si="95"/>
        <v>N/A</v>
      </c>
      <c r="AB327" s="65" t="str">
        <f t="shared" si="96"/>
        <v>No</v>
      </c>
      <c r="AC327" s="68" t="str">
        <f t="shared" si="97"/>
        <v>N/A</v>
      </c>
      <c r="AD327" s="65" t="str">
        <f t="shared" si="98"/>
        <v>No</v>
      </c>
      <c r="AE327" s="68" t="str">
        <f t="shared" si="99"/>
        <v>N/A</v>
      </c>
      <c r="AF327" s="8"/>
    </row>
    <row r="328" spans="1:32">
      <c r="A328" s="306" t="s">
        <v>9</v>
      </c>
      <c r="B328" s="306" t="s">
        <v>39</v>
      </c>
      <c r="C328" s="306" t="s">
        <v>26</v>
      </c>
      <c r="D328" s="306" t="s">
        <v>885</v>
      </c>
      <c r="E328" s="306"/>
      <c r="F328" s="306"/>
      <c r="G328" s="306"/>
      <c r="H328" s="306"/>
      <c r="I328" s="306"/>
      <c r="J328" s="306"/>
      <c r="K328" s="306"/>
      <c r="L328" s="306"/>
      <c r="M328" s="306"/>
      <c r="N328" s="306"/>
      <c r="O328" s="382"/>
      <c r="P328" s="4">
        <v>14.5</v>
      </c>
      <c r="Q328" s="338"/>
      <c r="R328" s="74" t="str">
        <f t="shared" si="88"/>
        <v>Yes</v>
      </c>
      <c r="S328" s="4" t="str">
        <f t="shared" si="100"/>
        <v>Yes</v>
      </c>
      <c r="T328" s="4" t="str">
        <f t="shared" si="86"/>
        <v>No</v>
      </c>
      <c r="U328" s="4" t="str">
        <f t="shared" si="87"/>
        <v>N/A</v>
      </c>
      <c r="V328" s="221" t="str">
        <f t="shared" si="90"/>
        <v>No</v>
      </c>
      <c r="W328" s="223" t="str">
        <f t="shared" si="91"/>
        <v>N/A</v>
      </c>
      <c r="X328" s="221" t="str">
        <f t="shared" si="92"/>
        <v>No</v>
      </c>
      <c r="Y328" s="223" t="str">
        <f t="shared" si="93"/>
        <v>N/A</v>
      </c>
      <c r="Z328" s="222" t="str">
        <f t="shared" si="94"/>
        <v>No</v>
      </c>
      <c r="AA328" s="68" t="str">
        <f t="shared" si="95"/>
        <v>N/A</v>
      </c>
      <c r="AB328" s="65" t="str">
        <f t="shared" si="96"/>
        <v>No</v>
      </c>
      <c r="AC328" s="68" t="str">
        <f t="shared" si="97"/>
        <v>N/A</v>
      </c>
      <c r="AD328" s="65" t="str">
        <f t="shared" si="98"/>
        <v>No</v>
      </c>
      <c r="AE328" s="68" t="str">
        <f t="shared" si="99"/>
        <v>N/A</v>
      </c>
      <c r="AF328" s="8"/>
    </row>
    <row r="329" spans="1:32" hidden="1">
      <c r="A329" s="306" t="s">
        <v>9</v>
      </c>
      <c r="B329" s="306" t="s">
        <v>27</v>
      </c>
      <c r="C329" s="306" t="s">
        <v>27</v>
      </c>
      <c r="D329" s="306" t="s">
        <v>886</v>
      </c>
      <c r="E329" s="306"/>
      <c r="F329" s="306"/>
      <c r="G329" s="306"/>
      <c r="H329" s="306"/>
      <c r="I329" s="306"/>
      <c r="J329" s="306"/>
      <c r="K329" s="306"/>
      <c r="L329" s="306"/>
      <c r="M329" s="306"/>
      <c r="N329" s="306"/>
      <c r="O329" s="382"/>
      <c r="P329" s="4">
        <v>16.95</v>
      </c>
      <c r="Q329" s="338"/>
      <c r="R329" s="15" t="str">
        <f t="shared" ref="R329:R364" si="101">IF(COUNTA(Q329)=1,"Yes","No")</f>
        <v>No</v>
      </c>
      <c r="S329" s="15" t="str">
        <f t="shared" ref="S329:S364" si="102">IF(AND(T329="No",R329="Yes"),"Yes","No")</f>
        <v>No</v>
      </c>
      <c r="T329" s="4" t="str">
        <f t="shared" ref="T329:T392" si="103">IF(COUNTA(P329:Q329)=2,"Yes","No")</f>
        <v>No</v>
      </c>
      <c r="U329" s="4" t="str">
        <f t="shared" ref="U329:U392" si="104">IF(T329="Yes",Q329/P329-1,"N/A")</f>
        <v>N/A</v>
      </c>
      <c r="V329" s="221" t="str">
        <f t="shared" si="90"/>
        <v>No</v>
      </c>
      <c r="W329" s="223" t="str">
        <f t="shared" si="91"/>
        <v>N/A</v>
      </c>
      <c r="X329" s="221" t="str">
        <f t="shared" si="92"/>
        <v>No</v>
      </c>
      <c r="Y329" s="223" t="str">
        <f t="shared" si="93"/>
        <v>N/A</v>
      </c>
      <c r="Z329" s="222" t="str">
        <f t="shared" si="94"/>
        <v>No</v>
      </c>
      <c r="AA329" s="68" t="str">
        <f t="shared" si="95"/>
        <v>N/A</v>
      </c>
      <c r="AB329" s="65" t="str">
        <f t="shared" si="96"/>
        <v>No</v>
      </c>
      <c r="AC329" s="68" t="str">
        <f t="shared" si="97"/>
        <v>N/A</v>
      </c>
      <c r="AD329" s="65" t="str">
        <f t="shared" si="98"/>
        <v>No</v>
      </c>
      <c r="AE329" s="68" t="str">
        <f t="shared" si="99"/>
        <v>N/A</v>
      </c>
      <c r="AF329" s="8"/>
    </row>
    <row r="330" spans="1:32" hidden="1">
      <c r="A330" s="306" t="s">
        <v>9</v>
      </c>
      <c r="B330" s="306" t="s">
        <v>27</v>
      </c>
      <c r="C330" s="306" t="s">
        <v>27</v>
      </c>
      <c r="D330" s="306" t="s">
        <v>887</v>
      </c>
      <c r="E330" s="306"/>
      <c r="F330" s="306"/>
      <c r="G330" s="306"/>
      <c r="H330" s="306"/>
      <c r="I330" s="306"/>
      <c r="J330" s="306"/>
      <c r="K330" s="306"/>
      <c r="L330" s="306"/>
      <c r="M330" s="306"/>
      <c r="N330" s="306"/>
      <c r="O330" s="382"/>
      <c r="P330" s="4">
        <v>22.5</v>
      </c>
      <c r="Q330" s="338"/>
      <c r="R330" s="15" t="str">
        <f t="shared" si="101"/>
        <v>No</v>
      </c>
      <c r="S330" s="15" t="str">
        <f t="shared" si="102"/>
        <v>No</v>
      </c>
      <c r="T330" s="4" t="str">
        <f t="shared" si="103"/>
        <v>No</v>
      </c>
      <c r="U330" s="4" t="str">
        <f t="shared" si="104"/>
        <v>N/A</v>
      </c>
      <c r="V330" s="221" t="str">
        <f t="shared" si="90"/>
        <v>No</v>
      </c>
      <c r="W330" s="223" t="str">
        <f t="shared" si="91"/>
        <v>N/A</v>
      </c>
      <c r="X330" s="221" t="str">
        <f t="shared" si="92"/>
        <v>No</v>
      </c>
      <c r="Y330" s="223" t="str">
        <f t="shared" si="93"/>
        <v>N/A</v>
      </c>
      <c r="Z330" s="222" t="str">
        <f t="shared" si="94"/>
        <v>No</v>
      </c>
      <c r="AA330" s="68" t="str">
        <f t="shared" si="95"/>
        <v>N/A</v>
      </c>
      <c r="AB330" s="65" t="str">
        <f t="shared" si="96"/>
        <v>No</v>
      </c>
      <c r="AC330" s="68" t="str">
        <f t="shared" si="97"/>
        <v>N/A</v>
      </c>
      <c r="AD330" s="65" t="str">
        <f t="shared" si="98"/>
        <v>No</v>
      </c>
      <c r="AE330" s="68" t="str">
        <f t="shared" si="99"/>
        <v>N/A</v>
      </c>
      <c r="AF330" s="8"/>
    </row>
    <row r="331" spans="1:32" hidden="1">
      <c r="A331" s="306" t="s">
        <v>9</v>
      </c>
      <c r="B331" s="306" t="s">
        <v>27</v>
      </c>
      <c r="C331" s="306" t="s">
        <v>27</v>
      </c>
      <c r="D331" s="306" t="s">
        <v>888</v>
      </c>
      <c r="E331" s="306"/>
      <c r="F331" s="306"/>
      <c r="G331" s="306"/>
      <c r="H331" s="306"/>
      <c r="I331" s="306"/>
      <c r="J331" s="306"/>
      <c r="K331" s="306"/>
      <c r="L331" s="306"/>
      <c r="M331" s="306"/>
      <c r="N331" s="306"/>
      <c r="O331" s="382"/>
      <c r="P331" s="4">
        <v>26.5</v>
      </c>
      <c r="Q331" s="338"/>
      <c r="R331" s="15" t="str">
        <f t="shared" si="101"/>
        <v>No</v>
      </c>
      <c r="S331" s="15" t="str">
        <f t="shared" si="102"/>
        <v>No</v>
      </c>
      <c r="T331" s="4" t="str">
        <f t="shared" si="103"/>
        <v>No</v>
      </c>
      <c r="U331" s="4" t="str">
        <f t="shared" si="104"/>
        <v>N/A</v>
      </c>
      <c r="V331" s="221" t="str">
        <f t="shared" si="90"/>
        <v>No</v>
      </c>
      <c r="W331" s="223" t="str">
        <f t="shared" si="91"/>
        <v>N/A</v>
      </c>
      <c r="X331" s="221" t="str">
        <f t="shared" si="92"/>
        <v>No</v>
      </c>
      <c r="Y331" s="223" t="str">
        <f t="shared" si="93"/>
        <v>N/A</v>
      </c>
      <c r="Z331" s="222" t="str">
        <f t="shared" si="94"/>
        <v>No</v>
      </c>
      <c r="AA331" s="68" t="str">
        <f t="shared" si="95"/>
        <v>N/A</v>
      </c>
      <c r="AB331" s="65" t="str">
        <f t="shared" si="96"/>
        <v>No</v>
      </c>
      <c r="AC331" s="68" t="str">
        <f t="shared" si="97"/>
        <v>N/A</v>
      </c>
      <c r="AD331" s="65" t="str">
        <f t="shared" si="98"/>
        <v>No</v>
      </c>
      <c r="AE331" s="68" t="str">
        <f t="shared" si="99"/>
        <v>N/A</v>
      </c>
      <c r="AF331" s="8"/>
    </row>
    <row r="332" spans="1:32" hidden="1">
      <c r="A332" s="306" t="s">
        <v>9</v>
      </c>
      <c r="B332" s="306" t="s">
        <v>27</v>
      </c>
      <c r="C332" s="306" t="s">
        <v>27</v>
      </c>
      <c r="D332" s="306" t="s">
        <v>889</v>
      </c>
      <c r="E332" s="306"/>
      <c r="F332" s="306"/>
      <c r="G332" s="306"/>
      <c r="H332" s="306"/>
      <c r="I332" s="306"/>
      <c r="J332" s="306"/>
      <c r="K332" s="306"/>
      <c r="L332" s="306"/>
      <c r="M332" s="306"/>
      <c r="N332" s="306"/>
      <c r="O332" s="382"/>
      <c r="P332" s="4">
        <v>18.95</v>
      </c>
      <c r="Q332" s="338"/>
      <c r="R332" s="15" t="str">
        <f t="shared" si="101"/>
        <v>No</v>
      </c>
      <c r="S332" s="15" t="str">
        <f t="shared" si="102"/>
        <v>No</v>
      </c>
      <c r="T332" s="4" t="str">
        <f t="shared" si="103"/>
        <v>No</v>
      </c>
      <c r="U332" s="4" t="str">
        <f t="shared" si="104"/>
        <v>N/A</v>
      </c>
      <c r="V332" s="221" t="str">
        <f t="shared" si="90"/>
        <v>No</v>
      </c>
      <c r="W332" s="223" t="str">
        <f t="shared" si="91"/>
        <v>N/A</v>
      </c>
      <c r="X332" s="221" t="str">
        <f t="shared" si="92"/>
        <v>No</v>
      </c>
      <c r="Y332" s="223" t="str">
        <f t="shared" si="93"/>
        <v>N/A</v>
      </c>
      <c r="Z332" s="222" t="str">
        <f t="shared" si="94"/>
        <v>No</v>
      </c>
      <c r="AA332" s="68" t="str">
        <f t="shared" si="95"/>
        <v>N/A</v>
      </c>
      <c r="AB332" s="65" t="str">
        <f t="shared" si="96"/>
        <v>No</v>
      </c>
      <c r="AC332" s="68" t="str">
        <f t="shared" si="97"/>
        <v>N/A</v>
      </c>
      <c r="AD332" s="65" t="str">
        <f t="shared" si="98"/>
        <v>No</v>
      </c>
      <c r="AE332" s="68" t="str">
        <f t="shared" si="99"/>
        <v>N/A</v>
      </c>
      <c r="AF332" s="8"/>
    </row>
    <row r="333" spans="1:32" hidden="1">
      <c r="A333" s="306" t="s">
        <v>9</v>
      </c>
      <c r="B333" s="306" t="s">
        <v>27</v>
      </c>
      <c r="C333" s="306" t="s">
        <v>27</v>
      </c>
      <c r="D333" s="306" t="s">
        <v>890</v>
      </c>
      <c r="E333" s="306"/>
      <c r="F333" s="306"/>
      <c r="G333" s="306"/>
      <c r="H333" s="306"/>
      <c r="I333" s="306"/>
      <c r="J333" s="306"/>
      <c r="K333" s="306"/>
      <c r="L333" s="306"/>
      <c r="M333" s="306"/>
      <c r="N333" s="306"/>
      <c r="O333" s="382"/>
      <c r="P333" s="4">
        <v>17.95</v>
      </c>
      <c r="Q333" s="338"/>
      <c r="R333" s="15" t="str">
        <f t="shared" si="101"/>
        <v>No</v>
      </c>
      <c r="S333" s="15" t="str">
        <f t="shared" si="102"/>
        <v>No</v>
      </c>
      <c r="T333" s="4" t="str">
        <f t="shared" si="103"/>
        <v>No</v>
      </c>
      <c r="U333" s="4" t="str">
        <f t="shared" si="104"/>
        <v>N/A</v>
      </c>
      <c r="V333" s="221" t="str">
        <f t="shared" si="90"/>
        <v>No</v>
      </c>
      <c r="W333" s="223" t="str">
        <f t="shared" si="91"/>
        <v>N/A</v>
      </c>
      <c r="X333" s="221" t="str">
        <f t="shared" si="92"/>
        <v>No</v>
      </c>
      <c r="Y333" s="223" t="str">
        <f t="shared" si="93"/>
        <v>N/A</v>
      </c>
      <c r="Z333" s="222" t="str">
        <f t="shared" si="94"/>
        <v>No</v>
      </c>
      <c r="AA333" s="68" t="str">
        <f t="shared" si="95"/>
        <v>N/A</v>
      </c>
      <c r="AB333" s="65" t="str">
        <f t="shared" si="96"/>
        <v>No</v>
      </c>
      <c r="AC333" s="68" t="str">
        <f t="shared" si="97"/>
        <v>N/A</v>
      </c>
      <c r="AD333" s="65" t="str">
        <f t="shared" si="98"/>
        <v>No</v>
      </c>
      <c r="AE333" s="68" t="str">
        <f t="shared" si="99"/>
        <v>N/A</v>
      </c>
      <c r="AF333" s="8"/>
    </row>
    <row r="334" spans="1:32" hidden="1">
      <c r="A334" s="306" t="s">
        <v>9</v>
      </c>
      <c r="B334" s="306" t="s">
        <v>27</v>
      </c>
      <c r="C334" s="306" t="s">
        <v>27</v>
      </c>
      <c r="D334" s="306" t="s">
        <v>891</v>
      </c>
      <c r="E334" s="306"/>
      <c r="F334" s="306"/>
      <c r="G334" s="306"/>
      <c r="H334" s="306"/>
      <c r="I334" s="306"/>
      <c r="J334" s="306"/>
      <c r="K334" s="306"/>
      <c r="L334" s="306"/>
      <c r="M334" s="306"/>
      <c r="N334" s="306"/>
      <c r="O334" s="382"/>
      <c r="P334" s="4">
        <v>17.95</v>
      </c>
      <c r="Q334" s="338">
        <v>17.95</v>
      </c>
      <c r="R334" s="15" t="str">
        <f t="shared" si="101"/>
        <v>Yes</v>
      </c>
      <c r="S334" s="15" t="str">
        <f t="shared" si="102"/>
        <v>No</v>
      </c>
      <c r="T334" s="4" t="str">
        <f t="shared" si="103"/>
        <v>Yes</v>
      </c>
      <c r="U334" s="4">
        <f t="shared" si="104"/>
        <v>0</v>
      </c>
      <c r="V334" s="221" t="str">
        <f t="shared" si="90"/>
        <v>No</v>
      </c>
      <c r="W334" s="223" t="str">
        <f t="shared" si="91"/>
        <v>N/A</v>
      </c>
      <c r="X334" s="221" t="str">
        <f t="shared" si="92"/>
        <v>No</v>
      </c>
      <c r="Y334" s="223" t="str">
        <f t="shared" si="93"/>
        <v>N/A</v>
      </c>
      <c r="Z334" s="222" t="str">
        <f t="shared" si="94"/>
        <v>No</v>
      </c>
      <c r="AA334" s="68" t="str">
        <f t="shared" si="95"/>
        <v>N/A</v>
      </c>
      <c r="AB334" s="65" t="str">
        <f t="shared" si="96"/>
        <v>No</v>
      </c>
      <c r="AC334" s="68" t="str">
        <f t="shared" si="97"/>
        <v>N/A</v>
      </c>
      <c r="AD334" s="65" t="str">
        <f t="shared" si="98"/>
        <v>No</v>
      </c>
      <c r="AE334" s="68" t="str">
        <f t="shared" si="99"/>
        <v>N/A</v>
      </c>
      <c r="AF334" s="8"/>
    </row>
    <row r="335" spans="1:32" hidden="1">
      <c r="A335" s="306" t="s">
        <v>9</v>
      </c>
      <c r="B335" s="306" t="s">
        <v>27</v>
      </c>
      <c r="C335" s="306" t="s">
        <v>27</v>
      </c>
      <c r="D335" s="306" t="s">
        <v>892</v>
      </c>
      <c r="E335" s="306"/>
      <c r="F335" s="306"/>
      <c r="G335" s="306"/>
      <c r="H335" s="306"/>
      <c r="I335" s="306"/>
      <c r="J335" s="306"/>
      <c r="K335" s="306"/>
      <c r="L335" s="306"/>
      <c r="M335" s="306"/>
      <c r="N335" s="306"/>
      <c r="O335" s="382"/>
      <c r="P335" s="4">
        <v>19.95</v>
      </c>
      <c r="Q335" s="338"/>
      <c r="R335" s="15" t="str">
        <f t="shared" si="101"/>
        <v>No</v>
      </c>
      <c r="S335" s="15" t="str">
        <f t="shared" si="102"/>
        <v>No</v>
      </c>
      <c r="T335" s="4" t="str">
        <f t="shared" si="103"/>
        <v>No</v>
      </c>
      <c r="U335" s="4" t="str">
        <f t="shared" si="104"/>
        <v>N/A</v>
      </c>
      <c r="V335" s="221" t="str">
        <f t="shared" si="90"/>
        <v>No</v>
      </c>
      <c r="W335" s="223" t="str">
        <f t="shared" si="91"/>
        <v>N/A</v>
      </c>
      <c r="X335" s="221" t="str">
        <f t="shared" si="92"/>
        <v>No</v>
      </c>
      <c r="Y335" s="223" t="str">
        <f t="shared" si="93"/>
        <v>N/A</v>
      </c>
      <c r="Z335" s="222" t="str">
        <f t="shared" si="94"/>
        <v>No</v>
      </c>
      <c r="AA335" s="68" t="str">
        <f t="shared" si="95"/>
        <v>N/A</v>
      </c>
      <c r="AB335" s="65" t="str">
        <f t="shared" si="96"/>
        <v>No</v>
      </c>
      <c r="AC335" s="68" t="str">
        <f t="shared" si="97"/>
        <v>N/A</v>
      </c>
      <c r="AD335" s="65" t="str">
        <f t="shared" si="98"/>
        <v>No</v>
      </c>
      <c r="AE335" s="68" t="str">
        <f t="shared" si="99"/>
        <v>N/A</v>
      </c>
      <c r="AF335" s="8"/>
    </row>
    <row r="336" spans="1:32">
      <c r="A336" s="306" t="s">
        <v>9</v>
      </c>
      <c r="B336" s="306" t="s">
        <v>39</v>
      </c>
      <c r="C336" s="306" t="s">
        <v>26</v>
      </c>
      <c r="D336" s="306" t="s">
        <v>893</v>
      </c>
      <c r="E336" s="306"/>
      <c r="F336" s="306"/>
      <c r="G336" s="306"/>
      <c r="H336" s="306"/>
      <c r="I336" s="306"/>
      <c r="J336" s="306"/>
      <c r="K336" s="306"/>
      <c r="L336" s="306"/>
      <c r="M336" s="306"/>
      <c r="N336" s="306"/>
      <c r="O336" s="382"/>
      <c r="P336" s="4">
        <v>2.2999999999999998</v>
      </c>
      <c r="Q336" s="338"/>
      <c r="R336" s="15" t="str">
        <f t="shared" si="101"/>
        <v>No</v>
      </c>
      <c r="S336" s="15" t="str">
        <f t="shared" si="102"/>
        <v>No</v>
      </c>
      <c r="T336" s="4" t="str">
        <f t="shared" si="103"/>
        <v>No</v>
      </c>
      <c r="U336" s="4" t="str">
        <f t="shared" si="104"/>
        <v>N/A</v>
      </c>
      <c r="V336" s="221" t="str">
        <f t="shared" si="90"/>
        <v>No</v>
      </c>
      <c r="W336" s="223" t="str">
        <f t="shared" si="91"/>
        <v>N/A</v>
      </c>
      <c r="X336" s="221" t="str">
        <f t="shared" si="92"/>
        <v>No</v>
      </c>
      <c r="Y336" s="223" t="str">
        <f t="shared" si="93"/>
        <v>N/A</v>
      </c>
      <c r="Z336" s="222" t="str">
        <f t="shared" si="94"/>
        <v>No</v>
      </c>
      <c r="AA336" s="68" t="str">
        <f t="shared" si="95"/>
        <v>N/A</v>
      </c>
      <c r="AB336" s="65" t="str">
        <f t="shared" si="96"/>
        <v>No</v>
      </c>
      <c r="AC336" s="68" t="str">
        <f t="shared" si="97"/>
        <v>N/A</v>
      </c>
      <c r="AD336" s="65" t="str">
        <f t="shared" si="98"/>
        <v>No</v>
      </c>
      <c r="AE336" s="68" t="str">
        <f t="shared" si="99"/>
        <v>N/A</v>
      </c>
      <c r="AF336" s="8"/>
    </row>
    <row r="337" spans="1:32">
      <c r="A337" s="306" t="s">
        <v>9</v>
      </c>
      <c r="B337" s="306" t="s">
        <v>39</v>
      </c>
      <c r="C337" s="306" t="s">
        <v>26</v>
      </c>
      <c r="D337" s="306" t="s">
        <v>894</v>
      </c>
      <c r="E337" s="306"/>
      <c r="F337" s="306"/>
      <c r="G337" s="306"/>
      <c r="H337" s="306"/>
      <c r="I337" s="306"/>
      <c r="J337" s="306"/>
      <c r="K337" s="306"/>
      <c r="L337" s="306"/>
      <c r="M337" s="306"/>
      <c r="N337" s="306"/>
      <c r="O337" s="382"/>
      <c r="P337" s="4">
        <v>2.2999999999999998</v>
      </c>
      <c r="Q337" s="338"/>
      <c r="R337" s="15" t="str">
        <f t="shared" si="101"/>
        <v>No</v>
      </c>
      <c r="S337" s="15" t="str">
        <f t="shared" si="102"/>
        <v>No</v>
      </c>
      <c r="T337" s="4" t="str">
        <f t="shared" si="103"/>
        <v>No</v>
      </c>
      <c r="U337" s="4" t="str">
        <f t="shared" si="104"/>
        <v>N/A</v>
      </c>
      <c r="V337" s="221" t="str">
        <f t="shared" si="90"/>
        <v>No</v>
      </c>
      <c r="W337" s="223" t="str">
        <f t="shared" si="91"/>
        <v>N/A</v>
      </c>
      <c r="X337" s="221" t="str">
        <f t="shared" si="92"/>
        <v>No</v>
      </c>
      <c r="Y337" s="223" t="str">
        <f t="shared" si="93"/>
        <v>N/A</v>
      </c>
      <c r="Z337" s="222" t="str">
        <f t="shared" si="94"/>
        <v>No</v>
      </c>
      <c r="AA337" s="68" t="str">
        <f t="shared" si="95"/>
        <v>N/A</v>
      </c>
      <c r="AB337" s="65" t="str">
        <f t="shared" si="96"/>
        <v>No</v>
      </c>
      <c r="AC337" s="68" t="str">
        <f t="shared" si="97"/>
        <v>N/A</v>
      </c>
      <c r="AD337" s="65" t="str">
        <f t="shared" si="98"/>
        <v>No</v>
      </c>
      <c r="AE337" s="68" t="str">
        <f t="shared" si="99"/>
        <v>N/A</v>
      </c>
      <c r="AF337" s="8"/>
    </row>
    <row r="338" spans="1:32">
      <c r="A338" s="306" t="s">
        <v>9</v>
      </c>
      <c r="B338" s="306" t="s">
        <v>39</v>
      </c>
      <c r="C338" s="306" t="s">
        <v>26</v>
      </c>
      <c r="D338" s="306" t="s">
        <v>895</v>
      </c>
      <c r="E338" s="306"/>
      <c r="F338" s="306"/>
      <c r="G338" s="306"/>
      <c r="H338" s="306"/>
      <c r="I338" s="306"/>
      <c r="J338" s="306"/>
      <c r="K338" s="306"/>
      <c r="L338" s="306"/>
      <c r="M338" s="306"/>
      <c r="N338" s="306"/>
      <c r="O338" s="382"/>
      <c r="P338" s="4">
        <v>2.2999999999999998</v>
      </c>
      <c r="Q338" s="338"/>
      <c r="R338" s="15" t="str">
        <f t="shared" si="101"/>
        <v>No</v>
      </c>
      <c r="S338" s="15" t="str">
        <f t="shared" si="102"/>
        <v>No</v>
      </c>
      <c r="T338" s="4" t="str">
        <f t="shared" si="103"/>
        <v>No</v>
      </c>
      <c r="U338" s="4" t="str">
        <f t="shared" si="104"/>
        <v>N/A</v>
      </c>
      <c r="V338" s="221" t="str">
        <f t="shared" si="90"/>
        <v>No</v>
      </c>
      <c r="W338" s="223" t="str">
        <f t="shared" si="91"/>
        <v>N/A</v>
      </c>
      <c r="X338" s="221" t="str">
        <f t="shared" si="92"/>
        <v>No</v>
      </c>
      <c r="Y338" s="223" t="str">
        <f t="shared" si="93"/>
        <v>N/A</v>
      </c>
      <c r="Z338" s="222" t="str">
        <f t="shared" si="94"/>
        <v>No</v>
      </c>
      <c r="AA338" s="68" t="str">
        <f t="shared" si="95"/>
        <v>N/A</v>
      </c>
      <c r="AB338" s="65" t="str">
        <f t="shared" si="96"/>
        <v>No</v>
      </c>
      <c r="AC338" s="68" t="str">
        <f t="shared" si="97"/>
        <v>N/A</v>
      </c>
      <c r="AD338" s="65" t="str">
        <f t="shared" si="98"/>
        <v>No</v>
      </c>
      <c r="AE338" s="68" t="str">
        <f t="shared" si="99"/>
        <v>N/A</v>
      </c>
      <c r="AF338" s="8"/>
    </row>
    <row r="339" spans="1:32" hidden="1">
      <c r="A339" s="306" t="s">
        <v>9</v>
      </c>
      <c r="B339" s="306" t="s">
        <v>27</v>
      </c>
      <c r="C339" s="306" t="s">
        <v>27</v>
      </c>
      <c r="D339" s="306" t="s">
        <v>896</v>
      </c>
      <c r="E339" s="306"/>
      <c r="F339" s="306"/>
      <c r="G339" s="306"/>
      <c r="H339" s="306"/>
      <c r="I339" s="306"/>
      <c r="J339" s="306"/>
      <c r="K339" s="306"/>
      <c r="L339" s="306"/>
      <c r="M339" s="306"/>
      <c r="N339" s="306"/>
      <c r="O339" s="382"/>
      <c r="P339" s="4">
        <v>16.95</v>
      </c>
      <c r="Q339" s="338"/>
      <c r="R339" s="15" t="str">
        <f t="shared" si="101"/>
        <v>No</v>
      </c>
      <c r="S339" s="15" t="str">
        <f t="shared" si="102"/>
        <v>No</v>
      </c>
      <c r="T339" s="4" t="str">
        <f t="shared" si="103"/>
        <v>No</v>
      </c>
      <c r="U339" s="4" t="str">
        <f t="shared" si="104"/>
        <v>N/A</v>
      </c>
      <c r="V339" s="221" t="str">
        <f t="shared" si="90"/>
        <v>No</v>
      </c>
      <c r="W339" s="223" t="str">
        <f t="shared" si="91"/>
        <v>N/A</v>
      </c>
      <c r="X339" s="221" t="str">
        <f t="shared" si="92"/>
        <v>No</v>
      </c>
      <c r="Y339" s="223" t="str">
        <f t="shared" si="93"/>
        <v>N/A</v>
      </c>
      <c r="Z339" s="222" t="str">
        <f t="shared" si="94"/>
        <v>No</v>
      </c>
      <c r="AA339" s="68" t="str">
        <f t="shared" si="95"/>
        <v>N/A</v>
      </c>
      <c r="AB339" s="65" t="str">
        <f t="shared" si="96"/>
        <v>No</v>
      </c>
      <c r="AC339" s="68" t="str">
        <f t="shared" si="97"/>
        <v>N/A</v>
      </c>
      <c r="AD339" s="65" t="str">
        <f t="shared" si="98"/>
        <v>No</v>
      </c>
      <c r="AE339" s="68" t="str">
        <f t="shared" si="99"/>
        <v>N/A</v>
      </c>
      <c r="AF339" s="8"/>
    </row>
    <row r="340" spans="1:32" hidden="1">
      <c r="A340" s="306" t="s">
        <v>9</v>
      </c>
      <c r="B340" s="306" t="s">
        <v>27</v>
      </c>
      <c r="C340" s="306" t="s">
        <v>27</v>
      </c>
      <c r="D340" s="306" t="s">
        <v>897</v>
      </c>
      <c r="E340" s="306"/>
      <c r="F340" s="306"/>
      <c r="G340" s="306"/>
      <c r="H340" s="306"/>
      <c r="I340" s="306"/>
      <c r="J340" s="306"/>
      <c r="K340" s="306"/>
      <c r="L340" s="306"/>
      <c r="M340" s="306"/>
      <c r="N340" s="306"/>
      <c r="O340" s="382"/>
      <c r="P340" s="4">
        <v>17.5</v>
      </c>
      <c r="Q340" s="338"/>
      <c r="R340" s="15" t="str">
        <f t="shared" si="101"/>
        <v>No</v>
      </c>
      <c r="S340" s="15" t="str">
        <f t="shared" si="102"/>
        <v>No</v>
      </c>
      <c r="T340" s="4" t="str">
        <f t="shared" si="103"/>
        <v>No</v>
      </c>
      <c r="U340" s="4" t="str">
        <f t="shared" si="104"/>
        <v>N/A</v>
      </c>
      <c r="V340" s="221" t="str">
        <f t="shared" si="90"/>
        <v>No</v>
      </c>
      <c r="W340" s="223" t="str">
        <f t="shared" si="91"/>
        <v>N/A</v>
      </c>
      <c r="X340" s="221" t="str">
        <f t="shared" si="92"/>
        <v>No</v>
      </c>
      <c r="Y340" s="223" t="str">
        <f t="shared" si="93"/>
        <v>N/A</v>
      </c>
      <c r="Z340" s="222" t="str">
        <f t="shared" si="94"/>
        <v>No</v>
      </c>
      <c r="AA340" s="68" t="str">
        <f t="shared" si="95"/>
        <v>N/A</v>
      </c>
      <c r="AB340" s="65" t="str">
        <f t="shared" si="96"/>
        <v>No</v>
      </c>
      <c r="AC340" s="68" t="str">
        <f t="shared" si="97"/>
        <v>N/A</v>
      </c>
      <c r="AD340" s="65" t="str">
        <f t="shared" si="98"/>
        <v>No</v>
      </c>
      <c r="AE340" s="68" t="str">
        <f t="shared" si="99"/>
        <v>N/A</v>
      </c>
      <c r="AF340" s="8"/>
    </row>
    <row r="341" spans="1:32" hidden="1">
      <c r="A341" s="306" t="s">
        <v>9</v>
      </c>
      <c r="B341" s="306" t="s">
        <v>27</v>
      </c>
      <c r="C341" s="306" t="s">
        <v>27</v>
      </c>
      <c r="D341" s="306" t="s">
        <v>898</v>
      </c>
      <c r="E341" s="306"/>
      <c r="F341" s="306"/>
      <c r="G341" s="306"/>
      <c r="H341" s="306"/>
      <c r="I341" s="306"/>
      <c r="J341" s="306"/>
      <c r="K341" s="306"/>
      <c r="L341" s="306"/>
      <c r="M341" s="306"/>
      <c r="N341" s="306"/>
      <c r="O341" s="382"/>
      <c r="P341" s="4">
        <v>16.5</v>
      </c>
      <c r="Q341" s="338"/>
      <c r="R341" s="15" t="str">
        <f t="shared" si="101"/>
        <v>No</v>
      </c>
      <c r="S341" s="15" t="str">
        <f t="shared" si="102"/>
        <v>No</v>
      </c>
      <c r="T341" s="4" t="str">
        <f t="shared" si="103"/>
        <v>No</v>
      </c>
      <c r="U341" s="4" t="str">
        <f t="shared" si="104"/>
        <v>N/A</v>
      </c>
      <c r="V341" s="221" t="str">
        <f t="shared" si="90"/>
        <v>No</v>
      </c>
      <c r="W341" s="223" t="str">
        <f t="shared" si="91"/>
        <v>N/A</v>
      </c>
      <c r="X341" s="221" t="str">
        <f t="shared" si="92"/>
        <v>No</v>
      </c>
      <c r="Y341" s="223" t="str">
        <f t="shared" si="93"/>
        <v>N/A</v>
      </c>
      <c r="Z341" s="222" t="str">
        <f t="shared" si="94"/>
        <v>No</v>
      </c>
      <c r="AA341" s="68" t="str">
        <f t="shared" si="95"/>
        <v>N/A</v>
      </c>
      <c r="AB341" s="65" t="str">
        <f t="shared" si="96"/>
        <v>No</v>
      </c>
      <c r="AC341" s="68" t="str">
        <f t="shared" si="97"/>
        <v>N/A</v>
      </c>
      <c r="AD341" s="65" t="str">
        <f t="shared" si="98"/>
        <v>No</v>
      </c>
      <c r="AE341" s="68" t="str">
        <f t="shared" si="99"/>
        <v>N/A</v>
      </c>
      <c r="AF341" s="8"/>
    </row>
    <row r="342" spans="1:32" hidden="1">
      <c r="A342" s="306" t="s">
        <v>9</v>
      </c>
      <c r="B342" s="306" t="s">
        <v>27</v>
      </c>
      <c r="C342" s="306" t="s">
        <v>27</v>
      </c>
      <c r="D342" s="306" t="s">
        <v>899</v>
      </c>
      <c r="E342" s="306"/>
      <c r="F342" s="306"/>
      <c r="G342" s="306"/>
      <c r="H342" s="306"/>
      <c r="I342" s="306"/>
      <c r="J342" s="306"/>
      <c r="K342" s="306"/>
      <c r="L342" s="306"/>
      <c r="M342" s="306"/>
      <c r="N342" s="306"/>
      <c r="O342" s="382"/>
      <c r="P342" s="4">
        <v>17.5</v>
      </c>
      <c r="Q342" s="338"/>
      <c r="R342" s="15" t="str">
        <f t="shared" si="101"/>
        <v>No</v>
      </c>
      <c r="S342" s="15" t="str">
        <f t="shared" si="102"/>
        <v>No</v>
      </c>
      <c r="T342" s="4" t="str">
        <f t="shared" si="103"/>
        <v>No</v>
      </c>
      <c r="U342" s="4" t="str">
        <f t="shared" si="104"/>
        <v>N/A</v>
      </c>
      <c r="V342" s="221" t="str">
        <f t="shared" si="90"/>
        <v>No</v>
      </c>
      <c r="W342" s="223" t="str">
        <f t="shared" si="91"/>
        <v>N/A</v>
      </c>
      <c r="X342" s="221" t="str">
        <f t="shared" si="92"/>
        <v>No</v>
      </c>
      <c r="Y342" s="223" t="str">
        <f t="shared" si="93"/>
        <v>N/A</v>
      </c>
      <c r="Z342" s="222" t="str">
        <f t="shared" si="94"/>
        <v>No</v>
      </c>
      <c r="AA342" s="68" t="str">
        <f t="shared" si="95"/>
        <v>N/A</v>
      </c>
      <c r="AB342" s="65" t="str">
        <f t="shared" si="96"/>
        <v>No</v>
      </c>
      <c r="AC342" s="68" t="str">
        <f t="shared" si="97"/>
        <v>N/A</v>
      </c>
      <c r="AD342" s="65" t="str">
        <f t="shared" si="98"/>
        <v>No</v>
      </c>
      <c r="AE342" s="68" t="str">
        <f t="shared" si="99"/>
        <v>N/A</v>
      </c>
      <c r="AF342" s="8"/>
    </row>
    <row r="343" spans="1:32" hidden="1">
      <c r="A343" s="306" t="s">
        <v>9</v>
      </c>
      <c r="B343" s="306" t="s">
        <v>27</v>
      </c>
      <c r="C343" s="306" t="s">
        <v>27</v>
      </c>
      <c r="D343" s="306" t="s">
        <v>900</v>
      </c>
      <c r="E343" s="306"/>
      <c r="F343" s="306"/>
      <c r="G343" s="306"/>
      <c r="H343" s="306"/>
      <c r="I343" s="306"/>
      <c r="J343" s="306"/>
      <c r="K343" s="306"/>
      <c r="L343" s="306"/>
      <c r="M343" s="306"/>
      <c r="N343" s="306"/>
      <c r="O343" s="382"/>
      <c r="P343" s="4">
        <v>16.5</v>
      </c>
      <c r="Q343" s="338"/>
      <c r="R343" s="15" t="str">
        <f t="shared" si="101"/>
        <v>No</v>
      </c>
      <c r="S343" s="15" t="str">
        <f t="shared" si="102"/>
        <v>No</v>
      </c>
      <c r="T343" s="4" t="str">
        <f t="shared" si="103"/>
        <v>No</v>
      </c>
      <c r="U343" s="4" t="str">
        <f t="shared" si="104"/>
        <v>N/A</v>
      </c>
      <c r="V343" s="221" t="str">
        <f t="shared" si="90"/>
        <v>No</v>
      </c>
      <c r="W343" s="223" t="str">
        <f t="shared" si="91"/>
        <v>N/A</v>
      </c>
      <c r="X343" s="221" t="str">
        <f t="shared" si="92"/>
        <v>No</v>
      </c>
      <c r="Y343" s="223" t="str">
        <f t="shared" si="93"/>
        <v>N/A</v>
      </c>
      <c r="Z343" s="222" t="str">
        <f t="shared" si="94"/>
        <v>No</v>
      </c>
      <c r="AA343" s="68" t="str">
        <f t="shared" si="95"/>
        <v>N/A</v>
      </c>
      <c r="AB343" s="65" t="str">
        <f t="shared" si="96"/>
        <v>No</v>
      </c>
      <c r="AC343" s="68" t="str">
        <f t="shared" si="97"/>
        <v>N/A</v>
      </c>
      <c r="AD343" s="65" t="str">
        <f t="shared" si="98"/>
        <v>No</v>
      </c>
      <c r="AE343" s="68" t="str">
        <f t="shared" si="99"/>
        <v>N/A</v>
      </c>
      <c r="AF343" s="8"/>
    </row>
    <row r="344" spans="1:32">
      <c r="A344" s="306" t="s">
        <v>9</v>
      </c>
      <c r="B344" s="306" t="s">
        <v>39</v>
      </c>
      <c r="C344" s="306" t="s">
        <v>26</v>
      </c>
      <c r="D344" s="306" t="s">
        <v>901</v>
      </c>
      <c r="E344" s="306"/>
      <c r="F344" s="306"/>
      <c r="G344" s="306"/>
      <c r="H344" s="306"/>
      <c r="I344" s="306"/>
      <c r="J344" s="306"/>
      <c r="K344" s="306"/>
      <c r="L344" s="306"/>
      <c r="M344" s="306"/>
      <c r="N344" s="306"/>
      <c r="O344" s="382"/>
      <c r="P344" s="4">
        <v>3</v>
      </c>
      <c r="Q344" s="338"/>
      <c r="R344" s="15" t="str">
        <f t="shared" si="101"/>
        <v>No</v>
      </c>
      <c r="S344" s="15" t="str">
        <f t="shared" si="102"/>
        <v>No</v>
      </c>
      <c r="T344" s="4" t="str">
        <f t="shared" si="103"/>
        <v>No</v>
      </c>
      <c r="U344" s="4" t="str">
        <f t="shared" si="104"/>
        <v>N/A</v>
      </c>
      <c r="V344" s="221" t="str">
        <f t="shared" si="90"/>
        <v>No</v>
      </c>
      <c r="W344" s="223" t="str">
        <f t="shared" si="91"/>
        <v>N/A</v>
      </c>
      <c r="X344" s="221" t="str">
        <f t="shared" si="92"/>
        <v>No</v>
      </c>
      <c r="Y344" s="223" t="str">
        <f t="shared" si="93"/>
        <v>N/A</v>
      </c>
      <c r="Z344" s="222" t="str">
        <f t="shared" si="94"/>
        <v>No</v>
      </c>
      <c r="AA344" s="68" t="str">
        <f t="shared" si="95"/>
        <v>N/A</v>
      </c>
      <c r="AB344" s="65" t="str">
        <f t="shared" si="96"/>
        <v>No</v>
      </c>
      <c r="AC344" s="68" t="str">
        <f t="shared" si="97"/>
        <v>N/A</v>
      </c>
      <c r="AD344" s="65" t="str">
        <f t="shared" si="98"/>
        <v>No</v>
      </c>
      <c r="AE344" s="68" t="str">
        <f t="shared" si="99"/>
        <v>N/A</v>
      </c>
      <c r="AF344" s="8"/>
    </row>
    <row r="345" spans="1:32" hidden="1">
      <c r="A345" s="306" t="s">
        <v>9</v>
      </c>
      <c r="B345" s="306" t="s">
        <v>27</v>
      </c>
      <c r="C345" s="306" t="s">
        <v>27</v>
      </c>
      <c r="D345" s="306" t="s">
        <v>902</v>
      </c>
      <c r="E345" s="306"/>
      <c r="F345" s="306"/>
      <c r="G345" s="306"/>
      <c r="H345" s="306"/>
      <c r="I345" s="306"/>
      <c r="J345" s="306"/>
      <c r="K345" s="306"/>
      <c r="L345" s="306"/>
      <c r="M345" s="306"/>
      <c r="N345" s="306"/>
      <c r="O345" s="382"/>
      <c r="P345" s="4">
        <v>15.95</v>
      </c>
      <c r="Q345" s="338"/>
      <c r="R345" s="15" t="str">
        <f t="shared" si="101"/>
        <v>No</v>
      </c>
      <c r="S345" s="15" t="str">
        <f t="shared" si="102"/>
        <v>No</v>
      </c>
      <c r="T345" s="4" t="str">
        <f t="shared" si="103"/>
        <v>No</v>
      </c>
      <c r="U345" s="4" t="str">
        <f t="shared" si="104"/>
        <v>N/A</v>
      </c>
      <c r="V345" s="221" t="str">
        <f t="shared" si="90"/>
        <v>No</v>
      </c>
      <c r="W345" s="223" t="str">
        <f t="shared" si="91"/>
        <v>N/A</v>
      </c>
      <c r="X345" s="221" t="str">
        <f t="shared" si="92"/>
        <v>No</v>
      </c>
      <c r="Y345" s="223" t="str">
        <f t="shared" si="93"/>
        <v>N/A</v>
      </c>
      <c r="Z345" s="222" t="str">
        <f t="shared" si="94"/>
        <v>No</v>
      </c>
      <c r="AA345" s="68" t="str">
        <f t="shared" si="95"/>
        <v>N/A</v>
      </c>
      <c r="AB345" s="65" t="str">
        <f t="shared" si="96"/>
        <v>No</v>
      </c>
      <c r="AC345" s="68" t="str">
        <f t="shared" si="97"/>
        <v>N/A</v>
      </c>
      <c r="AD345" s="65" t="str">
        <f t="shared" si="98"/>
        <v>No</v>
      </c>
      <c r="AE345" s="68" t="str">
        <f t="shared" si="99"/>
        <v>N/A</v>
      </c>
      <c r="AF345" s="8"/>
    </row>
    <row r="346" spans="1:32" hidden="1">
      <c r="A346" s="306" t="s">
        <v>9</v>
      </c>
      <c r="B346" s="306" t="s">
        <v>27</v>
      </c>
      <c r="C346" s="306" t="s">
        <v>27</v>
      </c>
      <c r="D346" s="306" t="s">
        <v>903</v>
      </c>
      <c r="E346" s="306"/>
      <c r="F346" s="306"/>
      <c r="G346" s="306"/>
      <c r="H346" s="306"/>
      <c r="I346" s="306"/>
      <c r="J346" s="306"/>
      <c r="K346" s="306"/>
      <c r="L346" s="306"/>
      <c r="M346" s="306"/>
      <c r="N346" s="306"/>
      <c r="O346" s="382"/>
      <c r="P346" s="4">
        <v>16.95</v>
      </c>
      <c r="Q346" s="338"/>
      <c r="R346" s="15" t="str">
        <f t="shared" si="101"/>
        <v>No</v>
      </c>
      <c r="S346" s="15" t="str">
        <f t="shared" si="102"/>
        <v>No</v>
      </c>
      <c r="T346" s="4" t="str">
        <f t="shared" si="103"/>
        <v>No</v>
      </c>
      <c r="U346" s="4" t="str">
        <f t="shared" si="104"/>
        <v>N/A</v>
      </c>
      <c r="V346" s="221" t="str">
        <f t="shared" si="90"/>
        <v>No</v>
      </c>
      <c r="W346" s="223" t="str">
        <f t="shared" si="91"/>
        <v>N/A</v>
      </c>
      <c r="X346" s="221" t="str">
        <f t="shared" si="92"/>
        <v>No</v>
      </c>
      <c r="Y346" s="223" t="str">
        <f t="shared" si="93"/>
        <v>N/A</v>
      </c>
      <c r="Z346" s="222" t="str">
        <f t="shared" si="94"/>
        <v>No</v>
      </c>
      <c r="AA346" s="68" t="str">
        <f t="shared" si="95"/>
        <v>N/A</v>
      </c>
      <c r="AB346" s="65" t="str">
        <f t="shared" si="96"/>
        <v>No</v>
      </c>
      <c r="AC346" s="68" t="str">
        <f t="shared" si="97"/>
        <v>N/A</v>
      </c>
      <c r="AD346" s="65" t="str">
        <f t="shared" si="98"/>
        <v>No</v>
      </c>
      <c r="AE346" s="68" t="str">
        <f t="shared" si="99"/>
        <v>N/A</v>
      </c>
      <c r="AF346" s="8"/>
    </row>
    <row r="347" spans="1:32">
      <c r="A347" s="306" t="s">
        <v>9</v>
      </c>
      <c r="B347" s="306" t="s">
        <v>39</v>
      </c>
      <c r="C347" s="306" t="s">
        <v>26</v>
      </c>
      <c r="D347" s="306" t="s">
        <v>904</v>
      </c>
      <c r="E347" s="306"/>
      <c r="F347" s="306"/>
      <c r="G347" s="306"/>
      <c r="H347" s="306"/>
      <c r="I347" s="306"/>
      <c r="J347" s="306"/>
      <c r="K347" s="306"/>
      <c r="L347" s="306"/>
      <c r="M347" s="306"/>
      <c r="N347" s="306"/>
      <c r="O347" s="382"/>
      <c r="P347" s="4">
        <v>1.8</v>
      </c>
      <c r="Q347" s="338"/>
      <c r="R347" s="15" t="str">
        <f t="shared" si="101"/>
        <v>No</v>
      </c>
      <c r="S347" s="15" t="str">
        <f t="shared" si="102"/>
        <v>No</v>
      </c>
      <c r="T347" s="4" t="str">
        <f t="shared" si="103"/>
        <v>No</v>
      </c>
      <c r="U347" s="4" t="str">
        <f t="shared" si="104"/>
        <v>N/A</v>
      </c>
      <c r="V347" s="221" t="str">
        <f t="shared" si="90"/>
        <v>No</v>
      </c>
      <c r="W347" s="223" t="str">
        <f t="shared" si="91"/>
        <v>N/A</v>
      </c>
      <c r="X347" s="221" t="str">
        <f t="shared" si="92"/>
        <v>No</v>
      </c>
      <c r="Y347" s="223" t="str">
        <f t="shared" si="93"/>
        <v>N/A</v>
      </c>
      <c r="Z347" s="222" t="str">
        <f t="shared" si="94"/>
        <v>No</v>
      </c>
      <c r="AA347" s="68" t="str">
        <f t="shared" si="95"/>
        <v>N/A</v>
      </c>
      <c r="AB347" s="65" t="str">
        <f t="shared" si="96"/>
        <v>No</v>
      </c>
      <c r="AC347" s="68" t="str">
        <f t="shared" si="97"/>
        <v>N/A</v>
      </c>
      <c r="AD347" s="65" t="str">
        <f t="shared" si="98"/>
        <v>No</v>
      </c>
      <c r="AE347" s="68" t="str">
        <f t="shared" si="99"/>
        <v>N/A</v>
      </c>
      <c r="AF347" s="8"/>
    </row>
    <row r="348" spans="1:32">
      <c r="A348" s="306" t="s">
        <v>9</v>
      </c>
      <c r="B348" s="306" t="s">
        <v>39</v>
      </c>
      <c r="C348" s="306" t="s">
        <v>26</v>
      </c>
      <c r="D348" s="306" t="s">
        <v>905</v>
      </c>
      <c r="E348" s="306"/>
      <c r="F348" s="306"/>
      <c r="G348" s="306"/>
      <c r="H348" s="306"/>
      <c r="I348" s="306"/>
      <c r="J348" s="306"/>
      <c r="K348" s="306"/>
      <c r="L348" s="306"/>
      <c r="M348" s="306"/>
      <c r="N348" s="306"/>
      <c r="O348" s="382"/>
      <c r="P348" s="4">
        <v>2.2999999999999998</v>
      </c>
      <c r="Q348" s="338"/>
      <c r="R348" s="15" t="str">
        <f t="shared" si="101"/>
        <v>No</v>
      </c>
      <c r="S348" s="15" t="str">
        <f t="shared" si="102"/>
        <v>No</v>
      </c>
      <c r="T348" s="4" t="str">
        <f t="shared" si="103"/>
        <v>No</v>
      </c>
      <c r="U348" s="4" t="str">
        <f t="shared" si="104"/>
        <v>N/A</v>
      </c>
      <c r="V348" s="221" t="str">
        <f t="shared" si="90"/>
        <v>No</v>
      </c>
      <c r="W348" s="223" t="str">
        <f t="shared" si="91"/>
        <v>N/A</v>
      </c>
      <c r="X348" s="221" t="str">
        <f t="shared" si="92"/>
        <v>No</v>
      </c>
      <c r="Y348" s="223" t="str">
        <f t="shared" si="93"/>
        <v>N/A</v>
      </c>
      <c r="Z348" s="222" t="str">
        <f t="shared" si="94"/>
        <v>No</v>
      </c>
      <c r="AA348" s="68" t="str">
        <f t="shared" si="95"/>
        <v>N/A</v>
      </c>
      <c r="AB348" s="65" t="str">
        <f t="shared" si="96"/>
        <v>No</v>
      </c>
      <c r="AC348" s="68" t="str">
        <f t="shared" si="97"/>
        <v>N/A</v>
      </c>
      <c r="AD348" s="65" t="str">
        <f t="shared" si="98"/>
        <v>No</v>
      </c>
      <c r="AE348" s="68" t="str">
        <f t="shared" si="99"/>
        <v>N/A</v>
      </c>
      <c r="AF348" s="8"/>
    </row>
    <row r="349" spans="1:32">
      <c r="A349" s="306" t="s">
        <v>9</v>
      </c>
      <c r="B349" s="306" t="s">
        <v>39</v>
      </c>
      <c r="C349" s="306" t="s">
        <v>26</v>
      </c>
      <c r="D349" s="306" t="s">
        <v>906</v>
      </c>
      <c r="E349" s="306"/>
      <c r="F349" s="306"/>
      <c r="G349" s="306"/>
      <c r="H349" s="306"/>
      <c r="I349" s="306"/>
      <c r="J349" s="306"/>
      <c r="K349" s="306"/>
      <c r="L349" s="306"/>
      <c r="M349" s="306"/>
      <c r="N349" s="306"/>
      <c r="O349" s="382"/>
      <c r="P349" s="4">
        <v>2.2999999999999998</v>
      </c>
      <c r="Q349" s="338"/>
      <c r="R349" s="15" t="str">
        <f t="shared" si="101"/>
        <v>No</v>
      </c>
      <c r="S349" s="15" t="str">
        <f t="shared" si="102"/>
        <v>No</v>
      </c>
      <c r="T349" s="4" t="str">
        <f t="shared" si="103"/>
        <v>No</v>
      </c>
      <c r="U349" s="4" t="str">
        <f t="shared" si="104"/>
        <v>N/A</v>
      </c>
      <c r="V349" s="221" t="str">
        <f t="shared" si="90"/>
        <v>No</v>
      </c>
      <c r="W349" s="223" t="str">
        <f t="shared" si="91"/>
        <v>N/A</v>
      </c>
      <c r="X349" s="221" t="str">
        <f t="shared" si="92"/>
        <v>No</v>
      </c>
      <c r="Y349" s="223" t="str">
        <f t="shared" si="93"/>
        <v>N/A</v>
      </c>
      <c r="Z349" s="222" t="str">
        <f t="shared" si="94"/>
        <v>No</v>
      </c>
      <c r="AA349" s="68" t="str">
        <f t="shared" si="95"/>
        <v>N/A</v>
      </c>
      <c r="AB349" s="65" t="str">
        <f t="shared" si="96"/>
        <v>No</v>
      </c>
      <c r="AC349" s="68" t="str">
        <f t="shared" si="97"/>
        <v>N/A</v>
      </c>
      <c r="AD349" s="65" t="str">
        <f t="shared" si="98"/>
        <v>No</v>
      </c>
      <c r="AE349" s="68" t="str">
        <f t="shared" si="99"/>
        <v>N/A</v>
      </c>
      <c r="AF349" s="8"/>
    </row>
    <row r="350" spans="1:32" hidden="1">
      <c r="A350" s="306" t="s">
        <v>9</v>
      </c>
      <c r="B350" s="306" t="s">
        <v>27</v>
      </c>
      <c r="C350" s="306" t="s">
        <v>27</v>
      </c>
      <c r="D350" s="306" t="s">
        <v>907</v>
      </c>
      <c r="E350" s="306"/>
      <c r="F350" s="306"/>
      <c r="G350" s="306"/>
      <c r="H350" s="306"/>
      <c r="I350" s="306"/>
      <c r="J350" s="306"/>
      <c r="K350" s="306"/>
      <c r="L350" s="306"/>
      <c r="M350" s="306"/>
      <c r="N350" s="306"/>
      <c r="O350" s="382"/>
      <c r="P350" s="4">
        <v>15.5</v>
      </c>
      <c r="Q350" s="338">
        <v>15.5</v>
      </c>
      <c r="R350" s="15" t="str">
        <f t="shared" si="101"/>
        <v>Yes</v>
      </c>
      <c r="S350" s="15" t="str">
        <f t="shared" si="102"/>
        <v>No</v>
      </c>
      <c r="T350" s="4" t="str">
        <f t="shared" si="103"/>
        <v>Yes</v>
      </c>
      <c r="U350" s="4">
        <f t="shared" si="104"/>
        <v>0</v>
      </c>
      <c r="V350" s="221" t="str">
        <f t="shared" si="90"/>
        <v>No</v>
      </c>
      <c r="W350" s="223" t="str">
        <f t="shared" si="91"/>
        <v>N/A</v>
      </c>
      <c r="X350" s="221" t="str">
        <f t="shared" si="92"/>
        <v>No</v>
      </c>
      <c r="Y350" s="223" t="str">
        <f t="shared" si="93"/>
        <v>N/A</v>
      </c>
      <c r="Z350" s="222" t="str">
        <f t="shared" si="94"/>
        <v>No</v>
      </c>
      <c r="AA350" s="68" t="str">
        <f t="shared" si="95"/>
        <v>N/A</v>
      </c>
      <c r="AB350" s="65" t="str">
        <f t="shared" si="96"/>
        <v>No</v>
      </c>
      <c r="AC350" s="68" t="str">
        <f t="shared" si="97"/>
        <v>N/A</v>
      </c>
      <c r="AD350" s="65" t="str">
        <f t="shared" si="98"/>
        <v>No</v>
      </c>
      <c r="AE350" s="68" t="str">
        <f t="shared" si="99"/>
        <v>N/A</v>
      </c>
      <c r="AF350" s="8"/>
    </row>
    <row r="351" spans="1:32" hidden="1">
      <c r="A351" s="306" t="s">
        <v>9</v>
      </c>
      <c r="B351" s="306" t="s">
        <v>27</v>
      </c>
      <c r="C351" s="306" t="s">
        <v>27</v>
      </c>
      <c r="D351" s="306" t="s">
        <v>908</v>
      </c>
      <c r="E351" s="306"/>
      <c r="F351" s="306"/>
      <c r="G351" s="306"/>
      <c r="H351" s="306"/>
      <c r="I351" s="306"/>
      <c r="J351" s="306"/>
      <c r="K351" s="306"/>
      <c r="L351" s="306"/>
      <c r="M351" s="306"/>
      <c r="N351" s="306"/>
      <c r="O351" s="382"/>
      <c r="P351" s="4">
        <v>19.95</v>
      </c>
      <c r="Q351" s="338">
        <v>19.95</v>
      </c>
      <c r="R351" s="15" t="str">
        <f t="shared" si="101"/>
        <v>Yes</v>
      </c>
      <c r="S351" s="15" t="str">
        <f t="shared" si="102"/>
        <v>No</v>
      </c>
      <c r="T351" s="4" t="str">
        <f t="shared" si="103"/>
        <v>Yes</v>
      </c>
      <c r="U351" s="4">
        <f t="shared" si="104"/>
        <v>0</v>
      </c>
      <c r="V351" s="221" t="str">
        <f t="shared" si="90"/>
        <v>No</v>
      </c>
      <c r="W351" s="223" t="str">
        <f t="shared" si="91"/>
        <v>N/A</v>
      </c>
      <c r="X351" s="221" t="str">
        <f t="shared" si="92"/>
        <v>No</v>
      </c>
      <c r="Y351" s="223" t="str">
        <f t="shared" si="93"/>
        <v>N/A</v>
      </c>
      <c r="Z351" s="222" t="str">
        <f t="shared" si="94"/>
        <v>No</v>
      </c>
      <c r="AA351" s="68" t="str">
        <f t="shared" si="95"/>
        <v>N/A</v>
      </c>
      <c r="AB351" s="65" t="str">
        <f t="shared" si="96"/>
        <v>No</v>
      </c>
      <c r="AC351" s="68" t="str">
        <f t="shared" si="97"/>
        <v>N/A</v>
      </c>
      <c r="AD351" s="65" t="str">
        <f t="shared" si="98"/>
        <v>No</v>
      </c>
      <c r="AE351" s="68" t="str">
        <f t="shared" si="99"/>
        <v>N/A</v>
      </c>
      <c r="AF351" s="8"/>
    </row>
    <row r="352" spans="1:32">
      <c r="A352" s="306" t="s">
        <v>9</v>
      </c>
      <c r="B352" s="306" t="s">
        <v>39</v>
      </c>
      <c r="C352" s="306" t="s">
        <v>26</v>
      </c>
      <c r="D352" s="306" t="s">
        <v>909</v>
      </c>
      <c r="E352" s="306"/>
      <c r="F352" s="306"/>
      <c r="G352" s="306"/>
      <c r="H352" s="306"/>
      <c r="I352" s="306"/>
      <c r="J352" s="306"/>
      <c r="K352" s="306"/>
      <c r="L352" s="306"/>
      <c r="M352" s="306"/>
      <c r="N352" s="306"/>
      <c r="O352" s="382"/>
      <c r="P352" s="4">
        <v>2.2999999999999998</v>
      </c>
      <c r="Q352" s="338">
        <v>2.5</v>
      </c>
      <c r="R352" s="15" t="str">
        <f t="shared" si="101"/>
        <v>Yes</v>
      </c>
      <c r="S352" s="15" t="str">
        <f t="shared" si="102"/>
        <v>No</v>
      </c>
      <c r="T352" s="4" t="str">
        <f t="shared" si="103"/>
        <v>Yes</v>
      </c>
      <c r="U352" s="4">
        <f t="shared" si="104"/>
        <v>8.6956521739130599E-2</v>
      </c>
      <c r="V352" s="221" t="str">
        <f t="shared" si="90"/>
        <v>No</v>
      </c>
      <c r="W352" s="223" t="str">
        <f t="shared" si="91"/>
        <v>N/A</v>
      </c>
      <c r="X352" s="221" t="str">
        <f t="shared" si="92"/>
        <v>No</v>
      </c>
      <c r="Y352" s="223" t="str">
        <f t="shared" si="93"/>
        <v>N/A</v>
      </c>
      <c r="Z352" s="222" t="str">
        <f t="shared" si="94"/>
        <v>No</v>
      </c>
      <c r="AA352" s="68" t="str">
        <f t="shared" si="95"/>
        <v>N/A</v>
      </c>
      <c r="AB352" s="65" t="str">
        <f t="shared" si="96"/>
        <v>No</v>
      </c>
      <c r="AC352" s="68" t="str">
        <f t="shared" si="97"/>
        <v>N/A</v>
      </c>
      <c r="AD352" s="65" t="str">
        <f t="shared" si="98"/>
        <v>No</v>
      </c>
      <c r="AE352" s="68" t="str">
        <f t="shared" si="99"/>
        <v>N/A</v>
      </c>
      <c r="AF352" s="8"/>
    </row>
    <row r="353" spans="1:32">
      <c r="A353" s="306" t="s">
        <v>9</v>
      </c>
      <c r="B353" s="306" t="s">
        <v>39</v>
      </c>
      <c r="C353" s="306" t="s">
        <v>26</v>
      </c>
      <c r="D353" s="306" t="s">
        <v>910</v>
      </c>
      <c r="E353" s="306"/>
      <c r="F353" s="306"/>
      <c r="G353" s="306"/>
      <c r="H353" s="306"/>
      <c r="I353" s="306"/>
      <c r="J353" s="306"/>
      <c r="K353" s="306"/>
      <c r="L353" s="306"/>
      <c r="M353" s="306"/>
      <c r="N353" s="306"/>
      <c r="O353" s="382"/>
      <c r="P353" s="4">
        <v>2.2999999999999998</v>
      </c>
      <c r="Q353" s="338">
        <v>2.2999999999999998</v>
      </c>
      <c r="R353" s="15" t="str">
        <f t="shared" si="101"/>
        <v>Yes</v>
      </c>
      <c r="S353" s="15" t="str">
        <f t="shared" si="102"/>
        <v>No</v>
      </c>
      <c r="T353" s="4" t="str">
        <f t="shared" si="103"/>
        <v>Yes</v>
      </c>
      <c r="U353" s="4">
        <f t="shared" si="104"/>
        <v>0</v>
      </c>
      <c r="V353" s="221" t="str">
        <f t="shared" si="90"/>
        <v>No</v>
      </c>
      <c r="W353" s="223" t="str">
        <f t="shared" si="91"/>
        <v>N/A</v>
      </c>
      <c r="X353" s="221" t="str">
        <f t="shared" si="92"/>
        <v>No</v>
      </c>
      <c r="Y353" s="223" t="str">
        <f t="shared" si="93"/>
        <v>N/A</v>
      </c>
      <c r="Z353" s="222" t="str">
        <f t="shared" si="94"/>
        <v>No</v>
      </c>
      <c r="AA353" s="68" t="str">
        <f t="shared" si="95"/>
        <v>N/A</v>
      </c>
      <c r="AB353" s="65" t="str">
        <f t="shared" si="96"/>
        <v>No</v>
      </c>
      <c r="AC353" s="68" t="str">
        <f t="shared" si="97"/>
        <v>N/A</v>
      </c>
      <c r="AD353" s="65" t="str">
        <f t="shared" si="98"/>
        <v>No</v>
      </c>
      <c r="AE353" s="68" t="str">
        <f t="shared" si="99"/>
        <v>N/A</v>
      </c>
      <c r="AF353" s="8"/>
    </row>
    <row r="354" spans="1:32">
      <c r="A354" s="306" t="s">
        <v>9</v>
      </c>
      <c r="B354" s="306" t="s">
        <v>39</v>
      </c>
      <c r="C354" s="306" t="s">
        <v>26</v>
      </c>
      <c r="D354" s="306" t="s">
        <v>911</v>
      </c>
      <c r="E354" s="306"/>
      <c r="F354" s="306"/>
      <c r="G354" s="306"/>
      <c r="H354" s="306"/>
      <c r="I354" s="306"/>
      <c r="J354" s="306"/>
      <c r="K354" s="306"/>
      <c r="L354" s="306"/>
      <c r="M354" s="306"/>
      <c r="N354" s="306"/>
      <c r="O354" s="382"/>
      <c r="P354" s="4">
        <v>2.5</v>
      </c>
      <c r="Q354" s="338">
        <v>3.25</v>
      </c>
      <c r="R354" s="15" t="str">
        <f t="shared" si="101"/>
        <v>Yes</v>
      </c>
      <c r="S354" s="15" t="str">
        <f t="shared" si="102"/>
        <v>No</v>
      </c>
      <c r="T354" s="4" t="str">
        <f t="shared" si="103"/>
        <v>Yes</v>
      </c>
      <c r="U354" s="4">
        <f t="shared" si="104"/>
        <v>0.30000000000000004</v>
      </c>
      <c r="V354" s="221" t="str">
        <f t="shared" si="90"/>
        <v>No</v>
      </c>
      <c r="W354" s="223" t="str">
        <f t="shared" si="91"/>
        <v>N/A</v>
      </c>
      <c r="X354" s="221" t="str">
        <f t="shared" si="92"/>
        <v>No</v>
      </c>
      <c r="Y354" s="223" t="str">
        <f t="shared" si="93"/>
        <v>N/A</v>
      </c>
      <c r="Z354" s="222" t="str">
        <f t="shared" si="94"/>
        <v>No</v>
      </c>
      <c r="AA354" s="68" t="str">
        <f t="shared" si="95"/>
        <v>N/A</v>
      </c>
      <c r="AB354" s="65" t="str">
        <f t="shared" si="96"/>
        <v>No</v>
      </c>
      <c r="AC354" s="68" t="str">
        <f t="shared" si="97"/>
        <v>N/A</v>
      </c>
      <c r="AD354" s="65" t="str">
        <f t="shared" si="98"/>
        <v>No</v>
      </c>
      <c r="AE354" s="68" t="str">
        <f t="shared" si="99"/>
        <v>N/A</v>
      </c>
      <c r="AF354" s="8"/>
    </row>
    <row r="355" spans="1:32" hidden="1">
      <c r="A355" s="306" t="s">
        <v>9</v>
      </c>
      <c r="B355" s="306" t="s">
        <v>27</v>
      </c>
      <c r="C355" s="306" t="s">
        <v>27</v>
      </c>
      <c r="D355" s="306" t="s">
        <v>912</v>
      </c>
      <c r="E355" s="306"/>
      <c r="F355" s="306"/>
      <c r="G355" s="306"/>
      <c r="H355" s="306"/>
      <c r="I355" s="306"/>
      <c r="J355" s="306"/>
      <c r="K355" s="306"/>
      <c r="L355" s="306"/>
      <c r="M355" s="306"/>
      <c r="N355" s="306"/>
      <c r="O355" s="382"/>
      <c r="P355" s="4">
        <v>15.5</v>
      </c>
      <c r="Q355" s="338"/>
      <c r="R355" s="15" t="str">
        <f t="shared" si="101"/>
        <v>No</v>
      </c>
      <c r="S355" s="15" t="str">
        <f t="shared" si="102"/>
        <v>No</v>
      </c>
      <c r="T355" s="4" t="str">
        <f t="shared" si="103"/>
        <v>No</v>
      </c>
      <c r="U355" s="4" t="str">
        <f t="shared" si="104"/>
        <v>N/A</v>
      </c>
      <c r="V355" s="221" t="str">
        <f t="shared" si="90"/>
        <v>No</v>
      </c>
      <c r="W355" s="223" t="str">
        <f t="shared" si="91"/>
        <v>N/A</v>
      </c>
      <c r="X355" s="221" t="str">
        <f t="shared" si="92"/>
        <v>No</v>
      </c>
      <c r="Y355" s="223" t="str">
        <f t="shared" si="93"/>
        <v>N/A</v>
      </c>
      <c r="Z355" s="222" t="str">
        <f t="shared" si="94"/>
        <v>No</v>
      </c>
      <c r="AA355" s="68" t="str">
        <f t="shared" si="95"/>
        <v>N/A</v>
      </c>
      <c r="AB355" s="65" t="str">
        <f t="shared" si="96"/>
        <v>No</v>
      </c>
      <c r="AC355" s="68" t="str">
        <f t="shared" si="97"/>
        <v>N/A</v>
      </c>
      <c r="AD355" s="65" t="str">
        <f t="shared" si="98"/>
        <v>No</v>
      </c>
      <c r="AE355" s="68" t="str">
        <f t="shared" si="99"/>
        <v>N/A</v>
      </c>
      <c r="AF355" s="8"/>
    </row>
    <row r="356" spans="1:32" hidden="1">
      <c r="A356" s="306" t="s">
        <v>9</v>
      </c>
      <c r="B356" s="306" t="s">
        <v>27</v>
      </c>
      <c r="C356" s="306" t="s">
        <v>27</v>
      </c>
      <c r="D356" s="306" t="s">
        <v>913</v>
      </c>
      <c r="E356" s="306"/>
      <c r="F356" s="306"/>
      <c r="G356" s="306"/>
      <c r="H356" s="306"/>
      <c r="I356" s="306"/>
      <c r="J356" s="306"/>
      <c r="K356" s="306"/>
      <c r="L356" s="306"/>
      <c r="M356" s="306"/>
      <c r="N356" s="306"/>
      <c r="O356" s="382"/>
      <c r="P356" s="4">
        <v>14.95</v>
      </c>
      <c r="Q356" s="338"/>
      <c r="R356" s="15" t="str">
        <f t="shared" si="101"/>
        <v>No</v>
      </c>
      <c r="S356" s="15" t="str">
        <f t="shared" si="102"/>
        <v>No</v>
      </c>
      <c r="T356" s="4" t="str">
        <f t="shared" si="103"/>
        <v>No</v>
      </c>
      <c r="U356" s="4" t="str">
        <f t="shared" si="104"/>
        <v>N/A</v>
      </c>
      <c r="V356" s="221" t="str">
        <f t="shared" si="90"/>
        <v>No</v>
      </c>
      <c r="W356" s="223" t="str">
        <f t="shared" si="91"/>
        <v>N/A</v>
      </c>
      <c r="X356" s="221" t="str">
        <f t="shared" si="92"/>
        <v>No</v>
      </c>
      <c r="Y356" s="223" t="str">
        <f t="shared" si="93"/>
        <v>N/A</v>
      </c>
      <c r="Z356" s="222" t="str">
        <f t="shared" si="94"/>
        <v>No</v>
      </c>
      <c r="AA356" s="68" t="str">
        <f t="shared" si="95"/>
        <v>N/A</v>
      </c>
      <c r="AB356" s="65" t="str">
        <f t="shared" si="96"/>
        <v>No</v>
      </c>
      <c r="AC356" s="68" t="str">
        <f t="shared" si="97"/>
        <v>N/A</v>
      </c>
      <c r="AD356" s="65" t="str">
        <f t="shared" si="98"/>
        <v>No</v>
      </c>
      <c r="AE356" s="68" t="str">
        <f t="shared" si="99"/>
        <v>N/A</v>
      </c>
      <c r="AF356" s="8"/>
    </row>
    <row r="357" spans="1:32" hidden="1">
      <c r="A357" s="306" t="s">
        <v>9</v>
      </c>
      <c r="B357" s="306" t="s">
        <v>27</v>
      </c>
      <c r="C357" s="306" t="s">
        <v>27</v>
      </c>
      <c r="D357" s="306" t="s">
        <v>914</v>
      </c>
      <c r="E357" s="306"/>
      <c r="F357" s="306"/>
      <c r="G357" s="306"/>
      <c r="H357" s="306"/>
      <c r="I357" s="306"/>
      <c r="J357" s="306"/>
      <c r="K357" s="306"/>
      <c r="L357" s="306"/>
      <c r="M357" s="306"/>
      <c r="N357" s="306"/>
      <c r="O357" s="382"/>
      <c r="P357" s="4">
        <v>15.5</v>
      </c>
      <c r="Q357" s="338"/>
      <c r="R357" s="15" t="str">
        <f t="shared" si="101"/>
        <v>No</v>
      </c>
      <c r="S357" s="15" t="str">
        <f t="shared" si="102"/>
        <v>No</v>
      </c>
      <c r="T357" s="4" t="str">
        <f t="shared" si="103"/>
        <v>No</v>
      </c>
      <c r="U357" s="4" t="str">
        <f t="shared" si="104"/>
        <v>N/A</v>
      </c>
      <c r="V357" s="221" t="str">
        <f t="shared" si="90"/>
        <v>No</v>
      </c>
      <c r="W357" s="223" t="str">
        <f t="shared" si="91"/>
        <v>N/A</v>
      </c>
      <c r="X357" s="221" t="str">
        <f t="shared" si="92"/>
        <v>No</v>
      </c>
      <c r="Y357" s="223" t="str">
        <f t="shared" si="93"/>
        <v>N/A</v>
      </c>
      <c r="Z357" s="222" t="str">
        <f t="shared" si="94"/>
        <v>No</v>
      </c>
      <c r="AA357" s="68" t="str">
        <f t="shared" si="95"/>
        <v>N/A</v>
      </c>
      <c r="AB357" s="65" t="str">
        <f t="shared" si="96"/>
        <v>No</v>
      </c>
      <c r="AC357" s="68" t="str">
        <f t="shared" si="97"/>
        <v>N/A</v>
      </c>
      <c r="AD357" s="65" t="str">
        <f t="shared" si="98"/>
        <v>No</v>
      </c>
      <c r="AE357" s="68" t="str">
        <f t="shared" si="99"/>
        <v>N/A</v>
      </c>
      <c r="AF357" s="8"/>
    </row>
    <row r="358" spans="1:32" hidden="1">
      <c r="A358" s="306" t="s">
        <v>9</v>
      </c>
      <c r="B358" s="306" t="s">
        <v>27</v>
      </c>
      <c r="C358" s="306" t="s">
        <v>27</v>
      </c>
      <c r="D358" s="306" t="s">
        <v>915</v>
      </c>
      <c r="E358" s="306"/>
      <c r="F358" s="306"/>
      <c r="G358" s="306"/>
      <c r="H358" s="306"/>
      <c r="I358" s="306"/>
      <c r="J358" s="306"/>
      <c r="K358" s="306"/>
      <c r="L358" s="306"/>
      <c r="M358" s="306"/>
      <c r="N358" s="306"/>
      <c r="O358" s="382"/>
      <c r="P358" s="4">
        <v>14.95</v>
      </c>
      <c r="Q358" s="338"/>
      <c r="R358" s="15" t="str">
        <f t="shared" si="101"/>
        <v>No</v>
      </c>
      <c r="S358" s="15" t="str">
        <f t="shared" si="102"/>
        <v>No</v>
      </c>
      <c r="T358" s="4" t="str">
        <f t="shared" si="103"/>
        <v>No</v>
      </c>
      <c r="U358" s="4" t="str">
        <f t="shared" si="104"/>
        <v>N/A</v>
      </c>
      <c r="V358" s="221" t="str">
        <f t="shared" si="90"/>
        <v>No</v>
      </c>
      <c r="W358" s="223" t="str">
        <f t="shared" si="91"/>
        <v>N/A</v>
      </c>
      <c r="X358" s="221" t="str">
        <f t="shared" si="92"/>
        <v>No</v>
      </c>
      <c r="Y358" s="223" t="str">
        <f t="shared" si="93"/>
        <v>N/A</v>
      </c>
      <c r="Z358" s="222" t="str">
        <f t="shared" si="94"/>
        <v>No</v>
      </c>
      <c r="AA358" s="68" t="str">
        <f t="shared" si="95"/>
        <v>N/A</v>
      </c>
      <c r="AB358" s="65" t="str">
        <f t="shared" si="96"/>
        <v>No</v>
      </c>
      <c r="AC358" s="68" t="str">
        <f t="shared" si="97"/>
        <v>N/A</v>
      </c>
      <c r="AD358" s="65" t="str">
        <f t="shared" si="98"/>
        <v>No</v>
      </c>
      <c r="AE358" s="68" t="str">
        <f t="shared" si="99"/>
        <v>N/A</v>
      </c>
      <c r="AF358" s="8"/>
    </row>
    <row r="359" spans="1:32" hidden="1">
      <c r="A359" s="306" t="s">
        <v>9</v>
      </c>
      <c r="B359" s="306" t="s">
        <v>27</v>
      </c>
      <c r="C359" s="306" t="s">
        <v>27</v>
      </c>
      <c r="D359" s="306" t="s">
        <v>916</v>
      </c>
      <c r="E359" s="306"/>
      <c r="F359" s="306"/>
      <c r="G359" s="306"/>
      <c r="H359" s="306"/>
      <c r="I359" s="306"/>
      <c r="J359" s="306"/>
      <c r="K359" s="306"/>
      <c r="L359" s="306"/>
      <c r="M359" s="306"/>
      <c r="N359" s="306"/>
      <c r="O359" s="382"/>
      <c r="P359" s="4">
        <v>15.95</v>
      </c>
      <c r="Q359" s="338">
        <v>16.95</v>
      </c>
      <c r="R359" s="15" t="str">
        <f t="shared" si="101"/>
        <v>Yes</v>
      </c>
      <c r="S359" s="15" t="str">
        <f t="shared" si="102"/>
        <v>No</v>
      </c>
      <c r="T359" s="4" t="str">
        <f t="shared" si="103"/>
        <v>Yes</v>
      </c>
      <c r="U359" s="4">
        <f t="shared" si="104"/>
        <v>6.2695924764890387E-2</v>
      </c>
      <c r="V359" s="221" t="str">
        <f t="shared" si="90"/>
        <v>No</v>
      </c>
      <c r="W359" s="223" t="str">
        <f t="shared" si="91"/>
        <v>N/A</v>
      </c>
      <c r="X359" s="221" t="str">
        <f t="shared" si="92"/>
        <v>No</v>
      </c>
      <c r="Y359" s="223" t="str">
        <f t="shared" si="93"/>
        <v>N/A</v>
      </c>
      <c r="Z359" s="222" t="str">
        <f t="shared" si="94"/>
        <v>No</v>
      </c>
      <c r="AA359" s="68" t="str">
        <f t="shared" si="95"/>
        <v>N/A</v>
      </c>
      <c r="AB359" s="65" t="str">
        <f t="shared" si="96"/>
        <v>No</v>
      </c>
      <c r="AC359" s="68" t="str">
        <f t="shared" si="97"/>
        <v>N/A</v>
      </c>
      <c r="AD359" s="65" t="str">
        <f t="shared" si="98"/>
        <v>No</v>
      </c>
      <c r="AE359" s="68" t="str">
        <f t="shared" si="99"/>
        <v>N/A</v>
      </c>
      <c r="AF359" s="8"/>
    </row>
    <row r="360" spans="1:32" hidden="1">
      <c r="A360" s="306" t="s">
        <v>9</v>
      </c>
      <c r="B360" s="306" t="s">
        <v>27</v>
      </c>
      <c r="C360" s="306" t="s">
        <v>27</v>
      </c>
      <c r="D360" s="306" t="s">
        <v>917</v>
      </c>
      <c r="E360" s="306"/>
      <c r="F360" s="306"/>
      <c r="G360" s="306"/>
      <c r="H360" s="306"/>
      <c r="I360" s="306"/>
      <c r="J360" s="306"/>
      <c r="K360" s="306"/>
      <c r="L360" s="306"/>
      <c r="M360" s="306"/>
      <c r="N360" s="306"/>
      <c r="O360" s="382"/>
      <c r="P360" s="15">
        <v>15.95</v>
      </c>
      <c r="Q360" s="338">
        <v>16.5</v>
      </c>
      <c r="R360" s="15" t="str">
        <f t="shared" si="101"/>
        <v>Yes</v>
      </c>
      <c r="S360" s="15" t="str">
        <f t="shared" si="102"/>
        <v>No</v>
      </c>
      <c r="T360" s="4" t="str">
        <f t="shared" si="103"/>
        <v>Yes</v>
      </c>
      <c r="U360" s="4">
        <f t="shared" si="104"/>
        <v>3.4482758620689724E-2</v>
      </c>
      <c r="V360" s="221" t="str">
        <f t="shared" si="90"/>
        <v>No</v>
      </c>
      <c r="W360" s="223" t="str">
        <f t="shared" si="91"/>
        <v>N/A</v>
      </c>
      <c r="X360" s="221" t="str">
        <f t="shared" si="92"/>
        <v>No</v>
      </c>
      <c r="Y360" s="223" t="str">
        <f t="shared" si="93"/>
        <v>N/A</v>
      </c>
      <c r="Z360" s="222" t="str">
        <f t="shared" si="94"/>
        <v>No</v>
      </c>
      <c r="AA360" s="68" t="str">
        <f t="shared" si="95"/>
        <v>N/A</v>
      </c>
      <c r="AB360" s="65" t="str">
        <f t="shared" si="96"/>
        <v>No</v>
      </c>
      <c r="AC360" s="68" t="str">
        <f t="shared" si="97"/>
        <v>N/A</v>
      </c>
      <c r="AD360" s="65" t="str">
        <f t="shared" si="98"/>
        <v>No</v>
      </c>
      <c r="AE360" s="68" t="str">
        <f t="shared" si="99"/>
        <v>N/A</v>
      </c>
      <c r="AF360" s="8"/>
    </row>
    <row r="361" spans="1:32" hidden="1">
      <c r="A361" s="306" t="s">
        <v>9</v>
      </c>
      <c r="B361" s="306" t="s">
        <v>27</v>
      </c>
      <c r="C361" s="306" t="s">
        <v>27</v>
      </c>
      <c r="D361" s="306" t="s">
        <v>918</v>
      </c>
      <c r="E361" s="306"/>
      <c r="F361" s="306"/>
      <c r="G361" s="306"/>
      <c r="H361" s="306"/>
      <c r="I361" s="306"/>
      <c r="J361" s="306"/>
      <c r="K361" s="306"/>
      <c r="L361" s="306"/>
      <c r="M361" s="306"/>
      <c r="N361" s="306"/>
      <c r="O361" s="306"/>
      <c r="P361" s="390">
        <v>15.95</v>
      </c>
      <c r="Q361" s="338">
        <v>15.95</v>
      </c>
      <c r="R361" s="15" t="str">
        <f t="shared" si="101"/>
        <v>Yes</v>
      </c>
      <c r="S361" s="15" t="str">
        <f t="shared" si="102"/>
        <v>No</v>
      </c>
      <c r="T361" s="4" t="str">
        <f t="shared" si="103"/>
        <v>Yes</v>
      </c>
      <c r="U361" s="4">
        <f t="shared" si="104"/>
        <v>0</v>
      </c>
      <c r="V361" s="221" t="str">
        <f t="shared" si="90"/>
        <v>No</v>
      </c>
      <c r="W361" s="223" t="str">
        <f t="shared" si="91"/>
        <v>N/A</v>
      </c>
      <c r="X361" s="221" t="str">
        <f t="shared" si="92"/>
        <v>No</v>
      </c>
      <c r="Y361" s="223" t="str">
        <f t="shared" si="93"/>
        <v>N/A</v>
      </c>
      <c r="Z361" s="222" t="str">
        <f t="shared" si="94"/>
        <v>No</v>
      </c>
      <c r="AA361" s="68" t="str">
        <f t="shared" si="95"/>
        <v>N/A</v>
      </c>
      <c r="AB361" s="65" t="str">
        <f t="shared" si="96"/>
        <v>No</v>
      </c>
      <c r="AC361" s="68" t="str">
        <f t="shared" si="97"/>
        <v>N/A</v>
      </c>
      <c r="AD361" s="65" t="str">
        <f t="shared" si="98"/>
        <v>No</v>
      </c>
      <c r="AE361" s="68" t="str">
        <f t="shared" si="99"/>
        <v>N/A</v>
      </c>
      <c r="AF361" s="8"/>
    </row>
    <row r="362" spans="1:32">
      <c r="A362" s="306" t="s">
        <v>9</v>
      </c>
      <c r="B362" s="306" t="s">
        <v>39</v>
      </c>
      <c r="C362" s="306" t="s">
        <v>26</v>
      </c>
      <c r="D362" s="306" t="s">
        <v>919</v>
      </c>
      <c r="E362" s="306"/>
      <c r="F362" s="306"/>
      <c r="G362" s="306"/>
      <c r="H362" s="306"/>
      <c r="I362" s="306"/>
      <c r="J362" s="306"/>
      <c r="K362" s="306"/>
      <c r="L362" s="306"/>
      <c r="M362" s="306"/>
      <c r="N362" s="306"/>
      <c r="O362" s="306"/>
      <c r="P362" s="380">
        <v>4.5</v>
      </c>
      <c r="Q362" s="338">
        <v>4.5</v>
      </c>
      <c r="R362" s="15" t="str">
        <f t="shared" si="101"/>
        <v>Yes</v>
      </c>
      <c r="S362" s="15" t="str">
        <f t="shared" si="102"/>
        <v>No</v>
      </c>
      <c r="T362" s="4" t="str">
        <f t="shared" si="103"/>
        <v>Yes</v>
      </c>
      <c r="U362" s="4">
        <f t="shared" si="104"/>
        <v>0</v>
      </c>
      <c r="V362" s="221" t="str">
        <f t="shared" si="90"/>
        <v>No</v>
      </c>
      <c r="W362" s="223" t="str">
        <f t="shared" si="91"/>
        <v>N/A</v>
      </c>
      <c r="X362" s="221" t="str">
        <f t="shared" si="92"/>
        <v>No</v>
      </c>
      <c r="Y362" s="223" t="str">
        <f t="shared" si="93"/>
        <v>N/A</v>
      </c>
      <c r="Z362" s="222" t="str">
        <f t="shared" si="94"/>
        <v>No</v>
      </c>
      <c r="AA362" s="68" t="str">
        <f t="shared" si="95"/>
        <v>N/A</v>
      </c>
      <c r="AB362" s="65" t="str">
        <f t="shared" si="96"/>
        <v>No</v>
      </c>
      <c r="AC362" s="68" t="str">
        <f t="shared" si="97"/>
        <v>N/A</v>
      </c>
      <c r="AD362" s="65" t="str">
        <f t="shared" si="98"/>
        <v>No</v>
      </c>
      <c r="AE362" s="68" t="str">
        <f t="shared" si="99"/>
        <v>N/A</v>
      </c>
      <c r="AF362" s="8"/>
    </row>
    <row r="363" spans="1:32">
      <c r="A363" s="306" t="s">
        <v>9</v>
      </c>
      <c r="B363" s="306" t="s">
        <v>39</v>
      </c>
      <c r="C363" s="306" t="s">
        <v>26</v>
      </c>
      <c r="D363" s="306" t="s">
        <v>920</v>
      </c>
      <c r="E363" s="306"/>
      <c r="F363" s="306"/>
      <c r="G363" s="306"/>
      <c r="H363" s="306"/>
      <c r="I363" s="306"/>
      <c r="J363" s="306"/>
      <c r="K363" s="306"/>
      <c r="L363" s="306"/>
      <c r="M363" s="306"/>
      <c r="N363" s="306"/>
      <c r="O363" s="306"/>
      <c r="P363" s="380">
        <v>4.5</v>
      </c>
      <c r="Q363" s="338"/>
      <c r="R363" s="297" t="str">
        <f t="shared" si="101"/>
        <v>No</v>
      </c>
      <c r="S363" s="15" t="str">
        <f t="shared" si="102"/>
        <v>No</v>
      </c>
      <c r="T363" s="4" t="str">
        <f t="shared" si="103"/>
        <v>No</v>
      </c>
      <c r="U363" s="4" t="str">
        <f t="shared" si="104"/>
        <v>N/A</v>
      </c>
      <c r="V363" s="221" t="str">
        <f t="shared" si="90"/>
        <v>No</v>
      </c>
      <c r="W363" s="223" t="str">
        <f t="shared" si="91"/>
        <v>N/A</v>
      </c>
      <c r="X363" s="221" t="str">
        <f t="shared" si="92"/>
        <v>No</v>
      </c>
      <c r="Y363" s="223" t="str">
        <f t="shared" si="93"/>
        <v>N/A</v>
      </c>
      <c r="Z363" s="222" t="str">
        <f t="shared" si="94"/>
        <v>No</v>
      </c>
      <c r="AA363" s="68" t="str">
        <f t="shared" si="95"/>
        <v>N/A</v>
      </c>
      <c r="AB363" s="65" t="str">
        <f t="shared" si="96"/>
        <v>No</v>
      </c>
      <c r="AC363" s="68" t="str">
        <f t="shared" si="97"/>
        <v>N/A</v>
      </c>
      <c r="AD363" s="65" t="str">
        <f t="shared" si="98"/>
        <v>No</v>
      </c>
      <c r="AE363" s="68" t="str">
        <f t="shared" si="99"/>
        <v>N/A</v>
      </c>
      <c r="AF363" s="8"/>
    </row>
    <row r="364" spans="1:32">
      <c r="A364" s="306" t="s">
        <v>9</v>
      </c>
      <c r="B364" s="306" t="s">
        <v>39</v>
      </c>
      <c r="C364" s="306" t="s">
        <v>26</v>
      </c>
      <c r="D364" s="306" t="s">
        <v>921</v>
      </c>
      <c r="E364" s="306"/>
      <c r="F364" s="306"/>
      <c r="G364" s="306"/>
      <c r="H364" s="306"/>
      <c r="I364" s="306"/>
      <c r="J364" s="306"/>
      <c r="K364" s="306"/>
      <c r="L364" s="306"/>
      <c r="M364" s="306"/>
      <c r="N364" s="306"/>
      <c r="O364" s="306"/>
      <c r="P364" s="380">
        <v>4.95</v>
      </c>
      <c r="Q364" s="338"/>
      <c r="R364" s="297" t="str">
        <f t="shared" si="101"/>
        <v>No</v>
      </c>
      <c r="S364" s="15" t="str">
        <f t="shared" si="102"/>
        <v>No</v>
      </c>
      <c r="T364" s="4" t="str">
        <f t="shared" si="103"/>
        <v>No</v>
      </c>
      <c r="U364" s="4" t="str">
        <f t="shared" si="104"/>
        <v>N/A</v>
      </c>
      <c r="V364" s="221" t="str">
        <f t="shared" ref="V364:V427" si="105">IF(COUNTA(O364:Q364)=3,"Yes","No")</f>
        <v>No</v>
      </c>
      <c r="W364" s="223" t="str">
        <f t="shared" ref="W364:W427" si="106">IF(V364="Yes",Q364/O364-1,"N/A")</f>
        <v>N/A</v>
      </c>
      <c r="X364" s="221" t="str">
        <f t="shared" ref="X364:X427" si="107">IF(COUNTA(N364:Q364)=4,"Yes","No")</f>
        <v>No</v>
      </c>
      <c r="Y364" s="223" t="str">
        <f t="shared" ref="Y364:Y427" si="108">IF(X364="Yes",Q364/N364-1,"N/A")</f>
        <v>N/A</v>
      </c>
      <c r="Z364" s="222" t="str">
        <f t="shared" ref="Z364:Z427" si="109">IF(COUNTA(M364:Q364)=5,"Yes","No")</f>
        <v>No</v>
      </c>
      <c r="AA364" s="68" t="str">
        <f t="shared" ref="AA364:AA427" si="110">IF(Z364="Yes",Q364/M364-1,"N/A")</f>
        <v>N/A</v>
      </c>
      <c r="AB364" s="65" t="str">
        <f t="shared" ref="AB364:AB427" si="111">IF(COUNTA(L364:Q364)=6,"Yes","No")</f>
        <v>No</v>
      </c>
      <c r="AC364" s="68" t="str">
        <f t="shared" ref="AC364:AC427" si="112">IF(AB364="Yes",Q364/L364-1,"N/A")</f>
        <v>N/A</v>
      </c>
      <c r="AD364" s="65" t="str">
        <f t="shared" ref="AD364:AD427" si="113">IF(COUNTA(E364:Q364)=13,"Yes","No")</f>
        <v>No</v>
      </c>
      <c r="AE364" s="68" t="str">
        <f t="shared" ref="AE364:AE427" si="114">IF(AD364="Yes",Q364/E364-1,"N/A")</f>
        <v>N/A</v>
      </c>
      <c r="AF364" s="8"/>
    </row>
    <row r="365" spans="1:32">
      <c r="A365" s="306" t="s">
        <v>9</v>
      </c>
      <c r="B365" s="306" t="s">
        <v>39</v>
      </c>
      <c r="C365" s="306" t="s">
        <v>26</v>
      </c>
      <c r="D365" s="306" t="s">
        <v>922</v>
      </c>
      <c r="E365" s="306"/>
      <c r="F365" s="306"/>
      <c r="G365" s="306"/>
      <c r="H365" s="306"/>
      <c r="I365" s="306"/>
      <c r="J365" s="306"/>
      <c r="K365" s="306"/>
      <c r="L365" s="306"/>
      <c r="M365" s="306"/>
      <c r="N365" s="306"/>
      <c r="O365" s="306"/>
      <c r="P365" s="380">
        <v>1.55</v>
      </c>
      <c r="Q365" s="338"/>
      <c r="R365" s="74" t="str">
        <f t="shared" ref="R365:R396" si="115">IF(COUNTA(P365)=1,"Yes","No")</f>
        <v>Yes</v>
      </c>
      <c r="S365" s="4" t="str">
        <f t="shared" ref="S365:S396" si="116">IF(AND(V365="No",R365="Yes"),"Yes","No")</f>
        <v>Yes</v>
      </c>
      <c r="T365" s="4" t="str">
        <f t="shared" si="103"/>
        <v>No</v>
      </c>
      <c r="U365" s="4" t="str">
        <f t="shared" si="104"/>
        <v>N/A</v>
      </c>
      <c r="V365" s="221" t="str">
        <f t="shared" si="105"/>
        <v>No</v>
      </c>
      <c r="W365" s="223" t="str">
        <f t="shared" si="106"/>
        <v>N/A</v>
      </c>
      <c r="X365" s="221" t="str">
        <f t="shared" si="107"/>
        <v>No</v>
      </c>
      <c r="Y365" s="223" t="str">
        <f t="shared" si="108"/>
        <v>N/A</v>
      </c>
      <c r="Z365" s="222" t="str">
        <f t="shared" si="109"/>
        <v>No</v>
      </c>
      <c r="AA365" s="68" t="str">
        <f t="shared" si="110"/>
        <v>N/A</v>
      </c>
      <c r="AB365" s="65" t="str">
        <f t="shared" si="111"/>
        <v>No</v>
      </c>
      <c r="AC365" s="68" t="str">
        <f t="shared" si="112"/>
        <v>N/A</v>
      </c>
      <c r="AD365" s="65" t="str">
        <f t="shared" si="113"/>
        <v>No</v>
      </c>
      <c r="AE365" s="68" t="str">
        <f t="shared" si="114"/>
        <v>N/A</v>
      </c>
      <c r="AF365" s="8"/>
    </row>
    <row r="366" spans="1:32">
      <c r="A366" s="306" t="s">
        <v>9</v>
      </c>
      <c r="B366" s="306" t="s">
        <v>39</v>
      </c>
      <c r="C366" s="306" t="s">
        <v>26</v>
      </c>
      <c r="D366" s="306" t="s">
        <v>923</v>
      </c>
      <c r="E366" s="306"/>
      <c r="F366" s="306"/>
      <c r="G366" s="306"/>
      <c r="H366" s="306"/>
      <c r="I366" s="306"/>
      <c r="J366" s="306"/>
      <c r="K366" s="306"/>
      <c r="L366" s="306"/>
      <c r="M366" s="306"/>
      <c r="N366" s="306"/>
      <c r="O366" s="306"/>
      <c r="P366" s="380">
        <v>6.95</v>
      </c>
      <c r="Q366" s="338">
        <v>6.95</v>
      </c>
      <c r="R366" s="74" t="str">
        <f t="shared" si="115"/>
        <v>Yes</v>
      </c>
      <c r="S366" s="4" t="str">
        <f t="shared" si="116"/>
        <v>Yes</v>
      </c>
      <c r="T366" s="4" t="str">
        <f t="shared" si="103"/>
        <v>Yes</v>
      </c>
      <c r="U366" s="4">
        <f t="shared" si="104"/>
        <v>0</v>
      </c>
      <c r="V366" s="221" t="str">
        <f t="shared" si="105"/>
        <v>No</v>
      </c>
      <c r="W366" s="223" t="str">
        <f t="shared" si="106"/>
        <v>N/A</v>
      </c>
      <c r="X366" s="221" t="str">
        <f t="shared" si="107"/>
        <v>No</v>
      </c>
      <c r="Y366" s="223" t="str">
        <f t="shared" si="108"/>
        <v>N/A</v>
      </c>
      <c r="Z366" s="222" t="str">
        <f t="shared" si="109"/>
        <v>No</v>
      </c>
      <c r="AA366" s="68" t="str">
        <f t="shared" si="110"/>
        <v>N/A</v>
      </c>
      <c r="AB366" s="65" t="str">
        <f t="shared" si="111"/>
        <v>No</v>
      </c>
      <c r="AC366" s="68" t="str">
        <f t="shared" si="112"/>
        <v>N/A</v>
      </c>
      <c r="AD366" s="65" t="str">
        <f t="shared" si="113"/>
        <v>No</v>
      </c>
      <c r="AE366" s="68" t="str">
        <f t="shared" si="114"/>
        <v>N/A</v>
      </c>
      <c r="AF366" s="8"/>
    </row>
    <row r="367" spans="1:32">
      <c r="A367" s="306" t="s">
        <v>9</v>
      </c>
      <c r="B367" s="306" t="s">
        <v>39</v>
      </c>
      <c r="C367" s="306" t="s">
        <v>26</v>
      </c>
      <c r="D367" s="306" t="s">
        <v>924</v>
      </c>
      <c r="E367" s="306"/>
      <c r="F367" s="306"/>
      <c r="G367" s="306"/>
      <c r="H367" s="306"/>
      <c r="I367" s="306"/>
      <c r="J367" s="306"/>
      <c r="K367" s="306"/>
      <c r="L367" s="306"/>
      <c r="M367" s="306"/>
      <c r="N367" s="306"/>
      <c r="O367" s="306"/>
      <c r="P367" s="380">
        <v>6.95</v>
      </c>
      <c r="Q367" s="338">
        <v>6.95</v>
      </c>
      <c r="R367" s="74" t="str">
        <f t="shared" si="115"/>
        <v>Yes</v>
      </c>
      <c r="S367" s="4" t="str">
        <f t="shared" si="116"/>
        <v>Yes</v>
      </c>
      <c r="T367" s="4" t="str">
        <f t="shared" si="103"/>
        <v>Yes</v>
      </c>
      <c r="U367" s="4">
        <f t="shared" si="104"/>
        <v>0</v>
      </c>
      <c r="V367" s="221" t="str">
        <f t="shared" si="105"/>
        <v>No</v>
      </c>
      <c r="W367" s="223" t="str">
        <f t="shared" si="106"/>
        <v>N/A</v>
      </c>
      <c r="X367" s="221" t="str">
        <f t="shared" si="107"/>
        <v>No</v>
      </c>
      <c r="Y367" s="223" t="str">
        <f t="shared" si="108"/>
        <v>N/A</v>
      </c>
      <c r="Z367" s="222" t="str">
        <f t="shared" si="109"/>
        <v>No</v>
      </c>
      <c r="AA367" s="68" t="str">
        <f t="shared" si="110"/>
        <v>N/A</v>
      </c>
      <c r="AB367" s="65" t="str">
        <f t="shared" si="111"/>
        <v>No</v>
      </c>
      <c r="AC367" s="68" t="str">
        <f t="shared" si="112"/>
        <v>N/A</v>
      </c>
      <c r="AD367" s="65" t="str">
        <f t="shared" si="113"/>
        <v>No</v>
      </c>
      <c r="AE367" s="68" t="str">
        <f t="shared" si="114"/>
        <v>N/A</v>
      </c>
      <c r="AF367" s="8"/>
    </row>
    <row r="368" spans="1:32">
      <c r="A368" s="306" t="s">
        <v>9</v>
      </c>
      <c r="B368" s="306" t="s">
        <v>39</v>
      </c>
      <c r="C368" s="306" t="s">
        <v>26</v>
      </c>
      <c r="D368" s="306" t="s">
        <v>925</v>
      </c>
      <c r="E368" s="306"/>
      <c r="F368" s="306"/>
      <c r="G368" s="306"/>
      <c r="H368" s="306"/>
      <c r="I368" s="306"/>
      <c r="J368" s="306"/>
      <c r="K368" s="306"/>
      <c r="L368" s="306"/>
      <c r="M368" s="306"/>
      <c r="N368" s="306"/>
      <c r="O368" s="306"/>
      <c r="P368" s="380">
        <v>6.95</v>
      </c>
      <c r="Q368" s="338"/>
      <c r="R368" s="74" t="str">
        <f t="shared" si="115"/>
        <v>Yes</v>
      </c>
      <c r="S368" s="4" t="str">
        <f t="shared" si="116"/>
        <v>Yes</v>
      </c>
      <c r="T368" s="4" t="str">
        <f t="shared" si="103"/>
        <v>No</v>
      </c>
      <c r="U368" s="4" t="str">
        <f t="shared" si="104"/>
        <v>N/A</v>
      </c>
      <c r="V368" s="221" t="str">
        <f t="shared" si="105"/>
        <v>No</v>
      </c>
      <c r="W368" s="223" t="str">
        <f t="shared" si="106"/>
        <v>N/A</v>
      </c>
      <c r="X368" s="221" t="str">
        <f t="shared" si="107"/>
        <v>No</v>
      </c>
      <c r="Y368" s="223" t="str">
        <f t="shared" si="108"/>
        <v>N/A</v>
      </c>
      <c r="Z368" s="222" t="str">
        <f t="shared" si="109"/>
        <v>No</v>
      </c>
      <c r="AA368" s="68" t="str">
        <f t="shared" si="110"/>
        <v>N/A</v>
      </c>
      <c r="AB368" s="65" t="str">
        <f t="shared" si="111"/>
        <v>No</v>
      </c>
      <c r="AC368" s="68" t="str">
        <f t="shared" si="112"/>
        <v>N/A</v>
      </c>
      <c r="AD368" s="65" t="str">
        <f t="shared" si="113"/>
        <v>No</v>
      </c>
      <c r="AE368" s="68" t="str">
        <f t="shared" si="114"/>
        <v>N/A</v>
      </c>
      <c r="AF368" s="8"/>
    </row>
    <row r="369" spans="1:32">
      <c r="A369" s="306" t="s">
        <v>9</v>
      </c>
      <c r="B369" s="306" t="s">
        <v>39</v>
      </c>
      <c r="C369" s="306" t="s">
        <v>26</v>
      </c>
      <c r="D369" s="306" t="s">
        <v>926</v>
      </c>
      <c r="E369" s="306"/>
      <c r="F369" s="306"/>
      <c r="G369" s="306"/>
      <c r="H369" s="306"/>
      <c r="I369" s="306"/>
      <c r="J369" s="306"/>
      <c r="K369" s="306"/>
      <c r="L369" s="306"/>
      <c r="M369" s="306"/>
      <c r="N369" s="306"/>
      <c r="O369" s="306"/>
      <c r="P369" s="380">
        <v>4.95</v>
      </c>
      <c r="Q369" s="338">
        <v>4.95</v>
      </c>
      <c r="R369" s="74" t="str">
        <f t="shared" si="115"/>
        <v>Yes</v>
      </c>
      <c r="S369" s="4" t="str">
        <f t="shared" si="116"/>
        <v>Yes</v>
      </c>
      <c r="T369" s="4" t="str">
        <f t="shared" si="103"/>
        <v>Yes</v>
      </c>
      <c r="U369" s="4">
        <f t="shared" si="104"/>
        <v>0</v>
      </c>
      <c r="V369" s="221" t="str">
        <f t="shared" si="105"/>
        <v>No</v>
      </c>
      <c r="W369" s="223" t="str">
        <f t="shared" si="106"/>
        <v>N/A</v>
      </c>
      <c r="X369" s="221" t="str">
        <f t="shared" si="107"/>
        <v>No</v>
      </c>
      <c r="Y369" s="223" t="str">
        <f t="shared" si="108"/>
        <v>N/A</v>
      </c>
      <c r="Z369" s="222" t="str">
        <f t="shared" si="109"/>
        <v>No</v>
      </c>
      <c r="AA369" s="68" t="str">
        <f t="shared" si="110"/>
        <v>N/A</v>
      </c>
      <c r="AB369" s="65" t="str">
        <f t="shared" si="111"/>
        <v>No</v>
      </c>
      <c r="AC369" s="68" t="str">
        <f t="shared" si="112"/>
        <v>N/A</v>
      </c>
      <c r="AD369" s="65" t="str">
        <f t="shared" si="113"/>
        <v>No</v>
      </c>
      <c r="AE369" s="68" t="str">
        <f t="shared" si="114"/>
        <v>N/A</v>
      </c>
      <c r="AF369" s="8"/>
    </row>
    <row r="370" spans="1:32">
      <c r="A370" s="306" t="s">
        <v>9</v>
      </c>
      <c r="B370" s="306" t="s">
        <v>39</v>
      </c>
      <c r="C370" s="306" t="s">
        <v>26</v>
      </c>
      <c r="D370" s="306" t="s">
        <v>927</v>
      </c>
      <c r="E370" s="306"/>
      <c r="F370" s="306"/>
      <c r="G370" s="306"/>
      <c r="H370" s="306"/>
      <c r="I370" s="306"/>
      <c r="J370" s="306"/>
      <c r="K370" s="306"/>
      <c r="L370" s="306"/>
      <c r="M370" s="306"/>
      <c r="N370" s="306"/>
      <c r="O370" s="306"/>
      <c r="P370" s="380">
        <v>4.95</v>
      </c>
      <c r="Q370" s="338">
        <v>4.95</v>
      </c>
      <c r="R370" s="74" t="str">
        <f t="shared" si="115"/>
        <v>Yes</v>
      </c>
      <c r="S370" s="4" t="str">
        <f t="shared" si="116"/>
        <v>Yes</v>
      </c>
      <c r="T370" s="4" t="str">
        <f t="shared" si="103"/>
        <v>Yes</v>
      </c>
      <c r="U370" s="4">
        <f t="shared" si="104"/>
        <v>0</v>
      </c>
      <c r="V370" s="221" t="str">
        <f t="shared" si="105"/>
        <v>No</v>
      </c>
      <c r="W370" s="223" t="str">
        <f t="shared" si="106"/>
        <v>N/A</v>
      </c>
      <c r="X370" s="221" t="str">
        <f t="shared" si="107"/>
        <v>No</v>
      </c>
      <c r="Y370" s="223" t="str">
        <f t="shared" si="108"/>
        <v>N/A</v>
      </c>
      <c r="Z370" s="222" t="str">
        <f t="shared" si="109"/>
        <v>No</v>
      </c>
      <c r="AA370" s="68" t="str">
        <f t="shared" si="110"/>
        <v>N/A</v>
      </c>
      <c r="AB370" s="65" t="str">
        <f t="shared" si="111"/>
        <v>No</v>
      </c>
      <c r="AC370" s="68" t="str">
        <f t="shared" si="112"/>
        <v>N/A</v>
      </c>
      <c r="AD370" s="65" t="str">
        <f t="shared" si="113"/>
        <v>No</v>
      </c>
      <c r="AE370" s="68" t="str">
        <f t="shared" si="114"/>
        <v>N/A</v>
      </c>
      <c r="AF370" s="8"/>
    </row>
    <row r="371" spans="1:32">
      <c r="A371" s="306" t="s">
        <v>9</v>
      </c>
      <c r="B371" s="306" t="s">
        <v>39</v>
      </c>
      <c r="C371" s="306" t="s">
        <v>26</v>
      </c>
      <c r="D371" s="306" t="s">
        <v>928</v>
      </c>
      <c r="E371" s="306"/>
      <c r="F371" s="306"/>
      <c r="G371" s="306"/>
      <c r="H371" s="306"/>
      <c r="I371" s="306"/>
      <c r="J371" s="306"/>
      <c r="K371" s="306"/>
      <c r="L371" s="306"/>
      <c r="M371" s="306"/>
      <c r="N371" s="306"/>
      <c r="O371" s="306"/>
      <c r="P371" s="380">
        <v>5.95</v>
      </c>
      <c r="Q371" s="338">
        <v>5.95</v>
      </c>
      <c r="R371" s="74" t="str">
        <f t="shared" si="115"/>
        <v>Yes</v>
      </c>
      <c r="S371" s="4" t="str">
        <f t="shared" si="116"/>
        <v>Yes</v>
      </c>
      <c r="T371" s="4" t="str">
        <f t="shared" si="103"/>
        <v>Yes</v>
      </c>
      <c r="U371" s="4">
        <f t="shared" si="104"/>
        <v>0</v>
      </c>
      <c r="V371" s="221" t="str">
        <f t="shared" si="105"/>
        <v>No</v>
      </c>
      <c r="W371" s="223" t="str">
        <f t="shared" si="106"/>
        <v>N/A</v>
      </c>
      <c r="X371" s="221" t="str">
        <f t="shared" si="107"/>
        <v>No</v>
      </c>
      <c r="Y371" s="223" t="str">
        <f t="shared" si="108"/>
        <v>N/A</v>
      </c>
      <c r="Z371" s="222" t="str">
        <f t="shared" si="109"/>
        <v>No</v>
      </c>
      <c r="AA371" s="68" t="str">
        <f t="shared" si="110"/>
        <v>N/A</v>
      </c>
      <c r="AB371" s="65" t="str">
        <f t="shared" si="111"/>
        <v>No</v>
      </c>
      <c r="AC371" s="68" t="str">
        <f t="shared" si="112"/>
        <v>N/A</v>
      </c>
      <c r="AD371" s="65" t="str">
        <f t="shared" si="113"/>
        <v>No</v>
      </c>
      <c r="AE371" s="68" t="str">
        <f t="shared" si="114"/>
        <v>N/A</v>
      </c>
      <c r="AF371" s="8"/>
    </row>
    <row r="372" spans="1:32">
      <c r="A372" s="306" t="s">
        <v>9</v>
      </c>
      <c r="B372" s="306" t="s">
        <v>39</v>
      </c>
      <c r="C372" s="306" t="s">
        <v>26</v>
      </c>
      <c r="D372" s="306" t="s">
        <v>929</v>
      </c>
      <c r="E372" s="306"/>
      <c r="F372" s="306"/>
      <c r="G372" s="306"/>
      <c r="H372" s="306"/>
      <c r="I372" s="306"/>
      <c r="J372" s="306"/>
      <c r="K372" s="306"/>
      <c r="L372" s="306"/>
      <c r="M372" s="306"/>
      <c r="N372" s="306"/>
      <c r="O372" s="306"/>
      <c r="P372" s="380">
        <v>4.5</v>
      </c>
      <c r="Q372" s="338"/>
      <c r="R372" s="74" t="str">
        <f t="shared" si="115"/>
        <v>Yes</v>
      </c>
      <c r="S372" s="4" t="str">
        <f t="shared" si="116"/>
        <v>Yes</v>
      </c>
      <c r="T372" s="4" t="str">
        <f t="shared" si="103"/>
        <v>No</v>
      </c>
      <c r="U372" s="4" t="str">
        <f t="shared" si="104"/>
        <v>N/A</v>
      </c>
      <c r="V372" s="221" t="str">
        <f t="shared" si="105"/>
        <v>No</v>
      </c>
      <c r="W372" s="223" t="str">
        <f t="shared" si="106"/>
        <v>N/A</v>
      </c>
      <c r="X372" s="221" t="str">
        <f t="shared" si="107"/>
        <v>No</v>
      </c>
      <c r="Y372" s="223" t="str">
        <f t="shared" si="108"/>
        <v>N/A</v>
      </c>
      <c r="Z372" s="222" t="str">
        <f t="shared" si="109"/>
        <v>No</v>
      </c>
      <c r="AA372" s="68" t="str">
        <f t="shared" si="110"/>
        <v>N/A</v>
      </c>
      <c r="AB372" s="65" t="str">
        <f t="shared" si="111"/>
        <v>No</v>
      </c>
      <c r="AC372" s="68" t="str">
        <f t="shared" si="112"/>
        <v>N/A</v>
      </c>
      <c r="AD372" s="65" t="str">
        <f t="shared" si="113"/>
        <v>No</v>
      </c>
      <c r="AE372" s="68" t="str">
        <f t="shared" si="114"/>
        <v>N/A</v>
      </c>
      <c r="AF372" s="8"/>
    </row>
    <row r="373" spans="1:32">
      <c r="A373" s="306" t="s">
        <v>9</v>
      </c>
      <c r="B373" s="306" t="s">
        <v>39</v>
      </c>
      <c r="C373" s="306" t="s">
        <v>26</v>
      </c>
      <c r="D373" s="306" t="s">
        <v>930</v>
      </c>
      <c r="E373" s="306"/>
      <c r="F373" s="306"/>
      <c r="G373" s="306"/>
      <c r="H373" s="306"/>
      <c r="I373" s="306"/>
      <c r="J373" s="306"/>
      <c r="K373" s="306"/>
      <c r="L373" s="306"/>
      <c r="M373" s="306"/>
      <c r="N373" s="306"/>
      <c r="O373" s="306"/>
      <c r="P373" s="380">
        <v>1.55</v>
      </c>
      <c r="Q373" s="338">
        <v>1.55</v>
      </c>
      <c r="R373" s="74" t="str">
        <f t="shared" si="115"/>
        <v>Yes</v>
      </c>
      <c r="S373" s="4" t="str">
        <f t="shared" si="116"/>
        <v>Yes</v>
      </c>
      <c r="T373" s="4" t="str">
        <f t="shared" si="103"/>
        <v>Yes</v>
      </c>
      <c r="U373" s="4">
        <f t="shared" si="104"/>
        <v>0</v>
      </c>
      <c r="V373" s="221" t="str">
        <f t="shared" si="105"/>
        <v>No</v>
      </c>
      <c r="W373" s="223" t="str">
        <f t="shared" si="106"/>
        <v>N/A</v>
      </c>
      <c r="X373" s="221" t="str">
        <f t="shared" si="107"/>
        <v>No</v>
      </c>
      <c r="Y373" s="223" t="str">
        <f t="shared" si="108"/>
        <v>N/A</v>
      </c>
      <c r="Z373" s="222" t="str">
        <f t="shared" si="109"/>
        <v>No</v>
      </c>
      <c r="AA373" s="68" t="str">
        <f t="shared" si="110"/>
        <v>N/A</v>
      </c>
      <c r="AB373" s="65" t="str">
        <f t="shared" si="111"/>
        <v>No</v>
      </c>
      <c r="AC373" s="68" t="str">
        <f t="shared" si="112"/>
        <v>N/A</v>
      </c>
      <c r="AD373" s="65" t="str">
        <f t="shared" si="113"/>
        <v>No</v>
      </c>
      <c r="AE373" s="68" t="str">
        <f t="shared" si="114"/>
        <v>N/A</v>
      </c>
      <c r="AF373" s="8"/>
    </row>
    <row r="374" spans="1:32">
      <c r="A374" s="306" t="s">
        <v>9</v>
      </c>
      <c r="B374" s="306" t="s">
        <v>39</v>
      </c>
      <c r="C374" s="306" t="s">
        <v>26</v>
      </c>
      <c r="D374" s="306" t="s">
        <v>931</v>
      </c>
      <c r="E374" s="306"/>
      <c r="F374" s="306"/>
      <c r="G374" s="306"/>
      <c r="H374" s="306"/>
      <c r="I374" s="306"/>
      <c r="J374" s="306"/>
      <c r="K374" s="306"/>
      <c r="L374" s="306"/>
      <c r="M374" s="306"/>
      <c r="N374" s="306"/>
      <c r="O374" s="306"/>
      <c r="P374" s="380">
        <v>6.95</v>
      </c>
      <c r="Q374" s="338">
        <v>6.95</v>
      </c>
      <c r="R374" s="74" t="str">
        <f t="shared" si="115"/>
        <v>Yes</v>
      </c>
      <c r="S374" s="4" t="str">
        <f t="shared" si="116"/>
        <v>Yes</v>
      </c>
      <c r="T374" s="4" t="str">
        <f t="shared" si="103"/>
        <v>Yes</v>
      </c>
      <c r="U374" s="4">
        <f t="shared" si="104"/>
        <v>0</v>
      </c>
      <c r="V374" s="221" t="str">
        <f t="shared" si="105"/>
        <v>No</v>
      </c>
      <c r="W374" s="223" t="str">
        <f t="shared" si="106"/>
        <v>N/A</v>
      </c>
      <c r="X374" s="221" t="str">
        <f t="shared" si="107"/>
        <v>No</v>
      </c>
      <c r="Y374" s="223" t="str">
        <f t="shared" si="108"/>
        <v>N/A</v>
      </c>
      <c r="Z374" s="222" t="str">
        <f t="shared" si="109"/>
        <v>No</v>
      </c>
      <c r="AA374" s="68" t="str">
        <f t="shared" si="110"/>
        <v>N/A</v>
      </c>
      <c r="AB374" s="65" t="str">
        <f t="shared" si="111"/>
        <v>No</v>
      </c>
      <c r="AC374" s="68" t="str">
        <f t="shared" si="112"/>
        <v>N/A</v>
      </c>
      <c r="AD374" s="65" t="str">
        <f t="shared" si="113"/>
        <v>No</v>
      </c>
      <c r="AE374" s="68" t="str">
        <f t="shared" si="114"/>
        <v>N/A</v>
      </c>
      <c r="AF374" s="8"/>
    </row>
    <row r="375" spans="1:32">
      <c r="A375" s="306" t="s">
        <v>9</v>
      </c>
      <c r="B375" s="306" t="s">
        <v>39</v>
      </c>
      <c r="C375" s="306" t="s">
        <v>26</v>
      </c>
      <c r="D375" s="306" t="s">
        <v>932</v>
      </c>
      <c r="E375" s="306"/>
      <c r="F375" s="306"/>
      <c r="G375" s="306"/>
      <c r="H375" s="306"/>
      <c r="I375" s="306"/>
      <c r="J375" s="306"/>
      <c r="K375" s="306"/>
      <c r="L375" s="306"/>
      <c r="M375" s="306"/>
      <c r="N375" s="306"/>
      <c r="O375" s="306"/>
      <c r="P375" s="380">
        <v>6.95</v>
      </c>
      <c r="Q375" s="338"/>
      <c r="R375" s="74" t="str">
        <f t="shared" si="115"/>
        <v>Yes</v>
      </c>
      <c r="S375" s="4" t="str">
        <f t="shared" si="116"/>
        <v>Yes</v>
      </c>
      <c r="T375" s="4" t="str">
        <f t="shared" si="103"/>
        <v>No</v>
      </c>
      <c r="U375" s="4" t="str">
        <f t="shared" si="104"/>
        <v>N/A</v>
      </c>
      <c r="V375" s="221" t="str">
        <f t="shared" si="105"/>
        <v>No</v>
      </c>
      <c r="W375" s="223" t="str">
        <f t="shared" si="106"/>
        <v>N/A</v>
      </c>
      <c r="X375" s="221" t="str">
        <f t="shared" si="107"/>
        <v>No</v>
      </c>
      <c r="Y375" s="223" t="str">
        <f t="shared" si="108"/>
        <v>N/A</v>
      </c>
      <c r="Z375" s="222" t="str">
        <f t="shared" si="109"/>
        <v>No</v>
      </c>
      <c r="AA375" s="68" t="str">
        <f t="shared" si="110"/>
        <v>N/A</v>
      </c>
      <c r="AB375" s="65" t="str">
        <f t="shared" si="111"/>
        <v>No</v>
      </c>
      <c r="AC375" s="68" t="str">
        <f t="shared" si="112"/>
        <v>N/A</v>
      </c>
      <c r="AD375" s="65" t="str">
        <f t="shared" si="113"/>
        <v>No</v>
      </c>
      <c r="AE375" s="68" t="str">
        <f t="shared" si="114"/>
        <v>N/A</v>
      </c>
      <c r="AF375" s="8"/>
    </row>
    <row r="376" spans="1:32">
      <c r="A376" s="306" t="s">
        <v>9</v>
      </c>
      <c r="B376" s="306" t="s">
        <v>39</v>
      </c>
      <c r="C376" s="306" t="s">
        <v>26</v>
      </c>
      <c r="D376" s="306" t="s">
        <v>933</v>
      </c>
      <c r="E376" s="306"/>
      <c r="F376" s="306"/>
      <c r="G376" s="306"/>
      <c r="H376" s="306"/>
      <c r="I376" s="306"/>
      <c r="J376" s="306"/>
      <c r="K376" s="306"/>
      <c r="L376" s="306"/>
      <c r="M376" s="306"/>
      <c r="N376" s="306"/>
      <c r="O376" s="306"/>
      <c r="P376" s="380">
        <v>5.5</v>
      </c>
      <c r="Q376" s="338">
        <v>5.5</v>
      </c>
      <c r="R376" s="74" t="str">
        <f t="shared" si="115"/>
        <v>Yes</v>
      </c>
      <c r="S376" s="4" t="str">
        <f t="shared" si="116"/>
        <v>Yes</v>
      </c>
      <c r="T376" s="4" t="str">
        <f t="shared" si="103"/>
        <v>Yes</v>
      </c>
      <c r="U376" s="4">
        <f t="shared" si="104"/>
        <v>0</v>
      </c>
      <c r="V376" s="221" t="str">
        <f t="shared" si="105"/>
        <v>No</v>
      </c>
      <c r="W376" s="223" t="str">
        <f t="shared" si="106"/>
        <v>N/A</v>
      </c>
      <c r="X376" s="221" t="str">
        <f t="shared" si="107"/>
        <v>No</v>
      </c>
      <c r="Y376" s="223" t="str">
        <f t="shared" si="108"/>
        <v>N/A</v>
      </c>
      <c r="Z376" s="222" t="str">
        <f t="shared" si="109"/>
        <v>No</v>
      </c>
      <c r="AA376" s="68" t="str">
        <f t="shared" si="110"/>
        <v>N/A</v>
      </c>
      <c r="AB376" s="65" t="str">
        <f t="shared" si="111"/>
        <v>No</v>
      </c>
      <c r="AC376" s="68" t="str">
        <f t="shared" si="112"/>
        <v>N/A</v>
      </c>
      <c r="AD376" s="65" t="str">
        <f t="shared" si="113"/>
        <v>No</v>
      </c>
      <c r="AE376" s="68" t="str">
        <f t="shared" si="114"/>
        <v>N/A</v>
      </c>
      <c r="AF376" s="8"/>
    </row>
    <row r="377" spans="1:32">
      <c r="A377" s="306" t="s">
        <v>9</v>
      </c>
      <c r="B377" s="306" t="s">
        <v>39</v>
      </c>
      <c r="C377" s="306" t="s">
        <v>26</v>
      </c>
      <c r="D377" s="306" t="s">
        <v>934</v>
      </c>
      <c r="E377" s="306"/>
      <c r="F377" s="306"/>
      <c r="G377" s="306"/>
      <c r="H377" s="306"/>
      <c r="I377" s="306"/>
      <c r="J377" s="306"/>
      <c r="K377" s="306"/>
      <c r="L377" s="306"/>
      <c r="M377" s="306"/>
      <c r="N377" s="306"/>
      <c r="O377" s="306"/>
      <c r="P377" s="380">
        <v>5.95</v>
      </c>
      <c r="Q377" s="338">
        <v>5.95</v>
      </c>
      <c r="R377" s="74" t="str">
        <f t="shared" si="115"/>
        <v>Yes</v>
      </c>
      <c r="S377" s="4" t="str">
        <f t="shared" si="116"/>
        <v>Yes</v>
      </c>
      <c r="T377" s="4" t="str">
        <f t="shared" si="103"/>
        <v>Yes</v>
      </c>
      <c r="U377" s="4">
        <f t="shared" si="104"/>
        <v>0</v>
      </c>
      <c r="V377" s="221" t="str">
        <f t="shared" si="105"/>
        <v>No</v>
      </c>
      <c r="W377" s="223" t="str">
        <f t="shared" si="106"/>
        <v>N/A</v>
      </c>
      <c r="X377" s="221" t="str">
        <f t="shared" si="107"/>
        <v>No</v>
      </c>
      <c r="Y377" s="223" t="str">
        <f t="shared" si="108"/>
        <v>N/A</v>
      </c>
      <c r="Z377" s="222" t="str">
        <f t="shared" si="109"/>
        <v>No</v>
      </c>
      <c r="AA377" s="68" t="str">
        <f t="shared" si="110"/>
        <v>N/A</v>
      </c>
      <c r="AB377" s="65" t="str">
        <f t="shared" si="111"/>
        <v>No</v>
      </c>
      <c r="AC377" s="68" t="str">
        <f t="shared" si="112"/>
        <v>N/A</v>
      </c>
      <c r="AD377" s="65" t="str">
        <f t="shared" si="113"/>
        <v>No</v>
      </c>
      <c r="AE377" s="68" t="str">
        <f t="shared" si="114"/>
        <v>N/A</v>
      </c>
      <c r="AF377" s="8"/>
    </row>
    <row r="378" spans="1:32">
      <c r="A378" s="306" t="s">
        <v>9</v>
      </c>
      <c r="B378" s="306" t="s">
        <v>39</v>
      </c>
      <c r="C378" s="306" t="s">
        <v>26</v>
      </c>
      <c r="D378" s="306" t="s">
        <v>935</v>
      </c>
      <c r="E378" s="306"/>
      <c r="F378" s="306"/>
      <c r="G378" s="306"/>
      <c r="H378" s="306"/>
      <c r="I378" s="306"/>
      <c r="J378" s="306"/>
      <c r="K378" s="306"/>
      <c r="L378" s="306"/>
      <c r="M378" s="306"/>
      <c r="N378" s="306"/>
      <c r="O378" s="306"/>
      <c r="P378" s="380">
        <v>4.5</v>
      </c>
      <c r="Q378" s="338"/>
      <c r="R378" s="74" t="str">
        <f t="shared" si="115"/>
        <v>Yes</v>
      </c>
      <c r="S378" s="4" t="str">
        <f t="shared" si="116"/>
        <v>Yes</v>
      </c>
      <c r="T378" s="4" t="str">
        <f t="shared" si="103"/>
        <v>No</v>
      </c>
      <c r="U378" s="4" t="str">
        <f t="shared" si="104"/>
        <v>N/A</v>
      </c>
      <c r="V378" s="221" t="str">
        <f t="shared" si="105"/>
        <v>No</v>
      </c>
      <c r="W378" s="223" t="str">
        <f t="shared" si="106"/>
        <v>N/A</v>
      </c>
      <c r="X378" s="221" t="str">
        <f t="shared" si="107"/>
        <v>No</v>
      </c>
      <c r="Y378" s="223" t="str">
        <f t="shared" si="108"/>
        <v>N/A</v>
      </c>
      <c r="Z378" s="222" t="str">
        <f t="shared" si="109"/>
        <v>No</v>
      </c>
      <c r="AA378" s="68" t="str">
        <f t="shared" si="110"/>
        <v>N/A</v>
      </c>
      <c r="AB378" s="65" t="str">
        <f t="shared" si="111"/>
        <v>No</v>
      </c>
      <c r="AC378" s="68" t="str">
        <f t="shared" si="112"/>
        <v>N/A</v>
      </c>
      <c r="AD378" s="65" t="str">
        <f t="shared" si="113"/>
        <v>No</v>
      </c>
      <c r="AE378" s="68" t="str">
        <f t="shared" si="114"/>
        <v>N/A</v>
      </c>
      <c r="AF378" s="8"/>
    </row>
    <row r="379" spans="1:32">
      <c r="A379" s="306" t="s">
        <v>9</v>
      </c>
      <c r="B379" s="306" t="s">
        <v>39</v>
      </c>
      <c r="C379" s="306" t="s">
        <v>26</v>
      </c>
      <c r="D379" s="306" t="s">
        <v>936</v>
      </c>
      <c r="E379" s="306"/>
      <c r="F379" s="306"/>
      <c r="G379" s="306"/>
      <c r="H379" s="306"/>
      <c r="I379" s="306"/>
      <c r="J379" s="306"/>
      <c r="K379" s="306"/>
      <c r="L379" s="306"/>
      <c r="M379" s="306"/>
      <c r="N379" s="306"/>
      <c r="O379" s="306"/>
      <c r="P379" s="380">
        <v>1.55</v>
      </c>
      <c r="Q379" s="338">
        <v>1.55</v>
      </c>
      <c r="R379" s="74" t="str">
        <f t="shared" si="115"/>
        <v>Yes</v>
      </c>
      <c r="S379" s="4" t="str">
        <f t="shared" si="116"/>
        <v>Yes</v>
      </c>
      <c r="T379" s="4" t="str">
        <f t="shared" si="103"/>
        <v>Yes</v>
      </c>
      <c r="U379" s="4">
        <f t="shared" si="104"/>
        <v>0</v>
      </c>
      <c r="V379" s="221" t="str">
        <f t="shared" si="105"/>
        <v>No</v>
      </c>
      <c r="W379" s="223" t="str">
        <f t="shared" si="106"/>
        <v>N/A</v>
      </c>
      <c r="X379" s="221" t="str">
        <f t="shared" si="107"/>
        <v>No</v>
      </c>
      <c r="Y379" s="223" t="str">
        <f t="shared" si="108"/>
        <v>N/A</v>
      </c>
      <c r="Z379" s="222" t="str">
        <f t="shared" si="109"/>
        <v>No</v>
      </c>
      <c r="AA379" s="68" t="str">
        <f t="shared" si="110"/>
        <v>N/A</v>
      </c>
      <c r="AB379" s="65" t="str">
        <f t="shared" si="111"/>
        <v>No</v>
      </c>
      <c r="AC379" s="68" t="str">
        <f t="shared" si="112"/>
        <v>N/A</v>
      </c>
      <c r="AD379" s="65" t="str">
        <f t="shared" si="113"/>
        <v>No</v>
      </c>
      <c r="AE379" s="68" t="str">
        <f t="shared" si="114"/>
        <v>N/A</v>
      </c>
      <c r="AF379" s="8"/>
    </row>
    <row r="380" spans="1:32">
      <c r="A380" s="306" t="s">
        <v>9</v>
      </c>
      <c r="B380" s="306" t="s">
        <v>39</v>
      </c>
      <c r="C380" s="306" t="s">
        <v>26</v>
      </c>
      <c r="D380" s="306" t="s">
        <v>937</v>
      </c>
      <c r="E380" s="306"/>
      <c r="F380" s="306"/>
      <c r="G380" s="306"/>
      <c r="H380" s="306"/>
      <c r="I380" s="306"/>
      <c r="J380" s="306"/>
      <c r="K380" s="306"/>
      <c r="L380" s="306"/>
      <c r="M380" s="306"/>
      <c r="N380" s="306"/>
      <c r="O380" s="306"/>
      <c r="P380" s="380">
        <v>1.55</v>
      </c>
      <c r="Q380" s="338">
        <v>1.55</v>
      </c>
      <c r="R380" s="74" t="str">
        <f t="shared" si="115"/>
        <v>Yes</v>
      </c>
      <c r="S380" s="4" t="str">
        <f t="shared" si="116"/>
        <v>Yes</v>
      </c>
      <c r="T380" s="4" t="str">
        <f t="shared" si="103"/>
        <v>Yes</v>
      </c>
      <c r="U380" s="4">
        <f t="shared" si="104"/>
        <v>0</v>
      </c>
      <c r="V380" s="221" t="str">
        <f t="shared" si="105"/>
        <v>No</v>
      </c>
      <c r="W380" s="223" t="str">
        <f t="shared" si="106"/>
        <v>N/A</v>
      </c>
      <c r="X380" s="221" t="str">
        <f t="shared" si="107"/>
        <v>No</v>
      </c>
      <c r="Y380" s="223" t="str">
        <f t="shared" si="108"/>
        <v>N/A</v>
      </c>
      <c r="Z380" s="222" t="str">
        <f t="shared" si="109"/>
        <v>No</v>
      </c>
      <c r="AA380" s="68" t="str">
        <f t="shared" si="110"/>
        <v>N/A</v>
      </c>
      <c r="AB380" s="65" t="str">
        <f t="shared" si="111"/>
        <v>No</v>
      </c>
      <c r="AC380" s="68" t="str">
        <f t="shared" si="112"/>
        <v>N/A</v>
      </c>
      <c r="AD380" s="65" t="str">
        <f t="shared" si="113"/>
        <v>No</v>
      </c>
      <c r="AE380" s="68" t="str">
        <f t="shared" si="114"/>
        <v>N/A</v>
      </c>
      <c r="AF380" s="8"/>
    </row>
    <row r="381" spans="1:32">
      <c r="A381" s="306" t="s">
        <v>9</v>
      </c>
      <c r="B381" s="306" t="s">
        <v>39</v>
      </c>
      <c r="C381" s="306" t="s">
        <v>26</v>
      </c>
      <c r="D381" s="306" t="s">
        <v>938</v>
      </c>
      <c r="E381" s="306"/>
      <c r="F381" s="306"/>
      <c r="G381" s="306"/>
      <c r="H381" s="306"/>
      <c r="I381" s="306"/>
      <c r="J381" s="306"/>
      <c r="K381" s="306"/>
      <c r="L381" s="306"/>
      <c r="M381" s="306"/>
      <c r="N381" s="306"/>
      <c r="O381" s="306"/>
      <c r="P381" s="380">
        <v>1.55</v>
      </c>
      <c r="Q381" s="338">
        <v>1.55</v>
      </c>
      <c r="R381" s="74" t="str">
        <f t="shared" si="115"/>
        <v>Yes</v>
      </c>
      <c r="S381" s="4" t="str">
        <f t="shared" si="116"/>
        <v>Yes</v>
      </c>
      <c r="T381" s="4" t="str">
        <f t="shared" si="103"/>
        <v>Yes</v>
      </c>
      <c r="U381" s="4">
        <f t="shared" si="104"/>
        <v>0</v>
      </c>
      <c r="V381" s="221" t="str">
        <f t="shared" si="105"/>
        <v>No</v>
      </c>
      <c r="W381" s="223" t="str">
        <f t="shared" si="106"/>
        <v>N/A</v>
      </c>
      <c r="X381" s="221" t="str">
        <f t="shared" si="107"/>
        <v>No</v>
      </c>
      <c r="Y381" s="223" t="str">
        <f t="shared" si="108"/>
        <v>N/A</v>
      </c>
      <c r="Z381" s="222" t="str">
        <f t="shared" si="109"/>
        <v>No</v>
      </c>
      <c r="AA381" s="68" t="str">
        <f t="shared" si="110"/>
        <v>N/A</v>
      </c>
      <c r="AB381" s="65" t="str">
        <f t="shared" si="111"/>
        <v>No</v>
      </c>
      <c r="AC381" s="68" t="str">
        <f t="shared" si="112"/>
        <v>N/A</v>
      </c>
      <c r="AD381" s="65" t="str">
        <f t="shared" si="113"/>
        <v>No</v>
      </c>
      <c r="AE381" s="68" t="str">
        <f t="shared" si="114"/>
        <v>N/A</v>
      </c>
      <c r="AF381" s="8"/>
    </row>
    <row r="382" spans="1:32">
      <c r="A382" s="306" t="s">
        <v>9</v>
      </c>
      <c r="B382" s="306" t="s">
        <v>39</v>
      </c>
      <c r="C382" s="306" t="s">
        <v>26</v>
      </c>
      <c r="D382" s="306" t="s">
        <v>939</v>
      </c>
      <c r="E382" s="306"/>
      <c r="F382" s="306"/>
      <c r="G382" s="306"/>
      <c r="H382" s="306"/>
      <c r="I382" s="306"/>
      <c r="J382" s="306"/>
      <c r="K382" s="306"/>
      <c r="L382" s="306"/>
      <c r="M382" s="306"/>
      <c r="N382" s="306"/>
      <c r="O382" s="306"/>
      <c r="P382" s="380">
        <v>6.95</v>
      </c>
      <c r="Q382" s="338"/>
      <c r="R382" s="74" t="str">
        <f t="shared" si="115"/>
        <v>Yes</v>
      </c>
      <c r="S382" s="4" t="str">
        <f t="shared" si="116"/>
        <v>Yes</v>
      </c>
      <c r="T382" s="4" t="str">
        <f t="shared" si="103"/>
        <v>No</v>
      </c>
      <c r="U382" s="4" t="str">
        <f t="shared" si="104"/>
        <v>N/A</v>
      </c>
      <c r="V382" s="221" t="str">
        <f t="shared" si="105"/>
        <v>No</v>
      </c>
      <c r="W382" s="223" t="str">
        <f t="shared" si="106"/>
        <v>N/A</v>
      </c>
      <c r="X382" s="221" t="str">
        <f t="shared" si="107"/>
        <v>No</v>
      </c>
      <c r="Y382" s="223" t="str">
        <f t="shared" si="108"/>
        <v>N/A</v>
      </c>
      <c r="Z382" s="222" t="str">
        <f t="shared" si="109"/>
        <v>No</v>
      </c>
      <c r="AA382" s="68" t="str">
        <f t="shared" si="110"/>
        <v>N/A</v>
      </c>
      <c r="AB382" s="65" t="str">
        <f t="shared" si="111"/>
        <v>No</v>
      </c>
      <c r="AC382" s="68" t="str">
        <f t="shared" si="112"/>
        <v>N/A</v>
      </c>
      <c r="AD382" s="65" t="str">
        <f t="shared" si="113"/>
        <v>No</v>
      </c>
      <c r="AE382" s="68" t="str">
        <f t="shared" si="114"/>
        <v>N/A</v>
      </c>
      <c r="AF382" s="8"/>
    </row>
    <row r="383" spans="1:32">
      <c r="A383" s="306" t="s">
        <v>9</v>
      </c>
      <c r="B383" s="306" t="s">
        <v>39</v>
      </c>
      <c r="C383" s="306" t="s">
        <v>26</v>
      </c>
      <c r="D383" s="306" t="s">
        <v>940</v>
      </c>
      <c r="E383" s="306"/>
      <c r="F383" s="306"/>
      <c r="G383" s="306"/>
      <c r="H383" s="306"/>
      <c r="I383" s="306"/>
      <c r="J383" s="306"/>
      <c r="K383" s="306"/>
      <c r="L383" s="306"/>
      <c r="M383" s="306"/>
      <c r="N383" s="306"/>
      <c r="O383" s="306"/>
      <c r="P383" s="380">
        <v>6.95</v>
      </c>
      <c r="Q383" s="338"/>
      <c r="R383" s="74" t="str">
        <f t="shared" si="115"/>
        <v>Yes</v>
      </c>
      <c r="S383" s="4" t="str">
        <f t="shared" si="116"/>
        <v>Yes</v>
      </c>
      <c r="T383" s="4" t="str">
        <f t="shared" si="103"/>
        <v>No</v>
      </c>
      <c r="U383" s="4" t="str">
        <f t="shared" si="104"/>
        <v>N/A</v>
      </c>
      <c r="V383" s="221" t="str">
        <f t="shared" si="105"/>
        <v>No</v>
      </c>
      <c r="W383" s="223" t="str">
        <f t="shared" si="106"/>
        <v>N/A</v>
      </c>
      <c r="X383" s="221" t="str">
        <f t="shared" si="107"/>
        <v>No</v>
      </c>
      <c r="Y383" s="223" t="str">
        <f t="shared" si="108"/>
        <v>N/A</v>
      </c>
      <c r="Z383" s="222" t="str">
        <f t="shared" si="109"/>
        <v>No</v>
      </c>
      <c r="AA383" s="68" t="str">
        <f t="shared" si="110"/>
        <v>N/A</v>
      </c>
      <c r="AB383" s="65" t="str">
        <f t="shared" si="111"/>
        <v>No</v>
      </c>
      <c r="AC383" s="68" t="str">
        <f t="shared" si="112"/>
        <v>N/A</v>
      </c>
      <c r="AD383" s="65" t="str">
        <f t="shared" si="113"/>
        <v>No</v>
      </c>
      <c r="AE383" s="68" t="str">
        <f t="shared" si="114"/>
        <v>N/A</v>
      </c>
      <c r="AF383" s="8"/>
    </row>
    <row r="384" spans="1:32" hidden="1">
      <c r="A384" s="306" t="s">
        <v>9</v>
      </c>
      <c r="B384" s="306" t="s">
        <v>41</v>
      </c>
      <c r="C384" s="306" t="s">
        <v>41</v>
      </c>
      <c r="D384" s="306" t="s">
        <v>941</v>
      </c>
      <c r="E384" s="306"/>
      <c r="F384" s="306"/>
      <c r="G384" s="306"/>
      <c r="H384" s="306"/>
      <c r="I384" s="306"/>
      <c r="J384" s="306"/>
      <c r="K384" s="306"/>
      <c r="L384" s="306"/>
      <c r="M384" s="306"/>
      <c r="N384" s="306"/>
      <c r="O384" s="306"/>
      <c r="P384" s="380">
        <v>8.75</v>
      </c>
      <c r="Q384" s="338"/>
      <c r="R384" s="74" t="str">
        <f t="shared" si="115"/>
        <v>Yes</v>
      </c>
      <c r="S384" s="4" t="str">
        <f t="shared" si="116"/>
        <v>Yes</v>
      </c>
      <c r="T384" s="4" t="str">
        <f t="shared" si="103"/>
        <v>No</v>
      </c>
      <c r="U384" s="4" t="str">
        <f t="shared" si="104"/>
        <v>N/A</v>
      </c>
      <c r="V384" s="221" t="str">
        <f t="shared" si="105"/>
        <v>No</v>
      </c>
      <c r="W384" s="223" t="str">
        <f t="shared" si="106"/>
        <v>N/A</v>
      </c>
      <c r="X384" s="221" t="str">
        <f t="shared" si="107"/>
        <v>No</v>
      </c>
      <c r="Y384" s="223" t="str">
        <f t="shared" si="108"/>
        <v>N/A</v>
      </c>
      <c r="Z384" s="222" t="str">
        <f t="shared" si="109"/>
        <v>No</v>
      </c>
      <c r="AA384" s="68" t="str">
        <f t="shared" si="110"/>
        <v>N/A</v>
      </c>
      <c r="AB384" s="65" t="str">
        <f t="shared" si="111"/>
        <v>No</v>
      </c>
      <c r="AC384" s="68" t="str">
        <f t="shared" si="112"/>
        <v>N/A</v>
      </c>
      <c r="AD384" s="65" t="str">
        <f t="shared" si="113"/>
        <v>No</v>
      </c>
      <c r="AE384" s="68" t="str">
        <f t="shared" si="114"/>
        <v>N/A</v>
      </c>
      <c r="AF384" s="8"/>
    </row>
    <row r="385" spans="1:32" hidden="1">
      <c r="A385" s="306" t="s">
        <v>9</v>
      </c>
      <c r="B385" s="306" t="s">
        <v>41</v>
      </c>
      <c r="C385" s="306" t="s">
        <v>41</v>
      </c>
      <c r="D385" s="306" t="s">
        <v>942</v>
      </c>
      <c r="E385" s="306"/>
      <c r="F385" s="306"/>
      <c r="G385" s="306"/>
      <c r="H385" s="306"/>
      <c r="I385" s="306"/>
      <c r="J385" s="306"/>
      <c r="K385" s="306"/>
      <c r="L385" s="306"/>
      <c r="M385" s="306"/>
      <c r="N385" s="306"/>
      <c r="O385" s="306"/>
      <c r="P385" s="380">
        <v>7.95</v>
      </c>
      <c r="Q385" s="338"/>
      <c r="R385" s="74" t="str">
        <f t="shared" si="115"/>
        <v>Yes</v>
      </c>
      <c r="S385" s="4" t="str">
        <f t="shared" si="116"/>
        <v>Yes</v>
      </c>
      <c r="T385" s="4" t="str">
        <f t="shared" si="103"/>
        <v>No</v>
      </c>
      <c r="U385" s="4" t="str">
        <f t="shared" si="104"/>
        <v>N/A</v>
      </c>
      <c r="V385" s="221" t="str">
        <f t="shared" si="105"/>
        <v>No</v>
      </c>
      <c r="W385" s="223" t="str">
        <f t="shared" si="106"/>
        <v>N/A</v>
      </c>
      <c r="X385" s="221" t="str">
        <f t="shared" si="107"/>
        <v>No</v>
      </c>
      <c r="Y385" s="223" t="str">
        <f t="shared" si="108"/>
        <v>N/A</v>
      </c>
      <c r="Z385" s="222" t="str">
        <f t="shared" si="109"/>
        <v>No</v>
      </c>
      <c r="AA385" s="68" t="str">
        <f t="shared" si="110"/>
        <v>N/A</v>
      </c>
      <c r="AB385" s="65" t="str">
        <f t="shared" si="111"/>
        <v>No</v>
      </c>
      <c r="AC385" s="68" t="str">
        <f t="shared" si="112"/>
        <v>N/A</v>
      </c>
      <c r="AD385" s="65" t="str">
        <f t="shared" si="113"/>
        <v>No</v>
      </c>
      <c r="AE385" s="68" t="str">
        <f t="shared" si="114"/>
        <v>N/A</v>
      </c>
      <c r="AF385" s="8"/>
    </row>
    <row r="386" spans="1:32" hidden="1">
      <c r="A386" s="306" t="s">
        <v>9</v>
      </c>
      <c r="B386" s="306" t="s">
        <v>41</v>
      </c>
      <c r="C386" s="306" t="s">
        <v>41</v>
      </c>
      <c r="D386" s="306" t="s">
        <v>943</v>
      </c>
      <c r="E386" s="306"/>
      <c r="F386" s="306"/>
      <c r="G386" s="306"/>
      <c r="H386" s="306"/>
      <c r="I386" s="306"/>
      <c r="J386" s="306"/>
      <c r="K386" s="306"/>
      <c r="L386" s="306"/>
      <c r="M386" s="306"/>
      <c r="N386" s="306"/>
      <c r="O386" s="306"/>
      <c r="P386" s="380">
        <v>6.5</v>
      </c>
      <c r="Q386" s="338"/>
      <c r="R386" s="74" t="str">
        <f t="shared" si="115"/>
        <v>Yes</v>
      </c>
      <c r="S386" s="4" t="str">
        <f t="shared" si="116"/>
        <v>Yes</v>
      </c>
      <c r="T386" s="4" t="str">
        <f t="shared" si="103"/>
        <v>No</v>
      </c>
      <c r="U386" s="4" t="str">
        <f t="shared" si="104"/>
        <v>N/A</v>
      </c>
      <c r="V386" s="221" t="str">
        <f t="shared" si="105"/>
        <v>No</v>
      </c>
      <c r="W386" s="223" t="str">
        <f t="shared" si="106"/>
        <v>N/A</v>
      </c>
      <c r="X386" s="221" t="str">
        <f t="shared" si="107"/>
        <v>No</v>
      </c>
      <c r="Y386" s="223" t="str">
        <f t="shared" si="108"/>
        <v>N/A</v>
      </c>
      <c r="Z386" s="222" t="str">
        <f t="shared" si="109"/>
        <v>No</v>
      </c>
      <c r="AA386" s="68" t="str">
        <f t="shared" si="110"/>
        <v>N/A</v>
      </c>
      <c r="AB386" s="65" t="str">
        <f t="shared" si="111"/>
        <v>No</v>
      </c>
      <c r="AC386" s="68" t="str">
        <f t="shared" si="112"/>
        <v>N/A</v>
      </c>
      <c r="AD386" s="65" t="str">
        <f t="shared" si="113"/>
        <v>No</v>
      </c>
      <c r="AE386" s="68" t="str">
        <f t="shared" si="114"/>
        <v>N/A</v>
      </c>
      <c r="AF386" s="8"/>
    </row>
    <row r="387" spans="1:32" hidden="1">
      <c r="A387" s="306" t="s">
        <v>9</v>
      </c>
      <c r="B387" s="306" t="s">
        <v>41</v>
      </c>
      <c r="C387" s="306" t="s">
        <v>41</v>
      </c>
      <c r="D387" s="306" t="s">
        <v>944</v>
      </c>
      <c r="E387" s="306"/>
      <c r="F387" s="306"/>
      <c r="G387" s="306"/>
      <c r="H387" s="306"/>
      <c r="I387" s="306"/>
      <c r="J387" s="306"/>
      <c r="K387" s="306"/>
      <c r="L387" s="306"/>
      <c r="M387" s="306"/>
      <c r="N387" s="306"/>
      <c r="O387" s="306"/>
      <c r="P387" s="380">
        <v>7.95</v>
      </c>
      <c r="Q387" s="338">
        <v>7.95</v>
      </c>
      <c r="R387" s="74" t="str">
        <f t="shared" si="115"/>
        <v>Yes</v>
      </c>
      <c r="S387" s="4" t="str">
        <f t="shared" si="116"/>
        <v>Yes</v>
      </c>
      <c r="T387" s="4" t="str">
        <f t="shared" si="103"/>
        <v>Yes</v>
      </c>
      <c r="U387" s="4">
        <f t="shared" si="104"/>
        <v>0</v>
      </c>
      <c r="V387" s="221" t="str">
        <f t="shared" si="105"/>
        <v>No</v>
      </c>
      <c r="W387" s="223" t="str">
        <f t="shared" si="106"/>
        <v>N/A</v>
      </c>
      <c r="X387" s="221" t="str">
        <f t="shared" si="107"/>
        <v>No</v>
      </c>
      <c r="Y387" s="223" t="str">
        <f t="shared" si="108"/>
        <v>N/A</v>
      </c>
      <c r="Z387" s="222" t="str">
        <f t="shared" si="109"/>
        <v>No</v>
      </c>
      <c r="AA387" s="68" t="str">
        <f t="shared" si="110"/>
        <v>N/A</v>
      </c>
      <c r="AB387" s="65" t="str">
        <f t="shared" si="111"/>
        <v>No</v>
      </c>
      <c r="AC387" s="68" t="str">
        <f t="shared" si="112"/>
        <v>N/A</v>
      </c>
      <c r="AD387" s="65" t="str">
        <f t="shared" si="113"/>
        <v>No</v>
      </c>
      <c r="AE387" s="68" t="str">
        <f t="shared" si="114"/>
        <v>N/A</v>
      </c>
      <c r="AF387" s="8"/>
    </row>
    <row r="388" spans="1:32" hidden="1">
      <c r="A388" s="306" t="s">
        <v>9</v>
      </c>
      <c r="B388" s="306" t="s">
        <v>41</v>
      </c>
      <c r="C388" s="306" t="s">
        <v>41</v>
      </c>
      <c r="D388" s="306" t="s">
        <v>945</v>
      </c>
      <c r="E388" s="306"/>
      <c r="F388" s="306"/>
      <c r="G388" s="306"/>
      <c r="H388" s="306"/>
      <c r="I388" s="306"/>
      <c r="J388" s="306"/>
      <c r="K388" s="306"/>
      <c r="L388" s="306"/>
      <c r="M388" s="306"/>
      <c r="N388" s="306"/>
      <c r="O388" s="306"/>
      <c r="P388" s="380">
        <v>7.75</v>
      </c>
      <c r="Q388" s="338"/>
      <c r="R388" s="74" t="str">
        <f t="shared" si="115"/>
        <v>Yes</v>
      </c>
      <c r="S388" s="4" t="str">
        <f t="shared" si="116"/>
        <v>Yes</v>
      </c>
      <c r="T388" s="4" t="str">
        <f t="shared" si="103"/>
        <v>No</v>
      </c>
      <c r="U388" s="4" t="str">
        <f t="shared" si="104"/>
        <v>N/A</v>
      </c>
      <c r="V388" s="221" t="str">
        <f t="shared" si="105"/>
        <v>No</v>
      </c>
      <c r="W388" s="223" t="str">
        <f t="shared" si="106"/>
        <v>N/A</v>
      </c>
      <c r="X388" s="221" t="str">
        <f t="shared" si="107"/>
        <v>No</v>
      </c>
      <c r="Y388" s="223" t="str">
        <f t="shared" si="108"/>
        <v>N/A</v>
      </c>
      <c r="Z388" s="222" t="str">
        <f t="shared" si="109"/>
        <v>No</v>
      </c>
      <c r="AA388" s="68" t="str">
        <f t="shared" si="110"/>
        <v>N/A</v>
      </c>
      <c r="AB388" s="65" t="str">
        <f t="shared" si="111"/>
        <v>No</v>
      </c>
      <c r="AC388" s="68" t="str">
        <f t="shared" si="112"/>
        <v>N/A</v>
      </c>
      <c r="AD388" s="65" t="str">
        <f t="shared" si="113"/>
        <v>No</v>
      </c>
      <c r="AE388" s="68" t="str">
        <f t="shared" si="114"/>
        <v>N/A</v>
      </c>
      <c r="AF388" s="8"/>
    </row>
    <row r="389" spans="1:32" hidden="1">
      <c r="A389" s="306" t="s">
        <v>9</v>
      </c>
      <c r="B389" s="306" t="s">
        <v>41</v>
      </c>
      <c r="C389" s="306" t="s">
        <v>41</v>
      </c>
      <c r="D389" s="306" t="s">
        <v>946</v>
      </c>
      <c r="E389" s="306"/>
      <c r="F389" s="306"/>
      <c r="G389" s="306"/>
      <c r="H389" s="306"/>
      <c r="I389" s="306"/>
      <c r="J389" s="306"/>
      <c r="K389" s="306"/>
      <c r="L389" s="306"/>
      <c r="M389" s="306"/>
      <c r="N389" s="306"/>
      <c r="O389" s="306"/>
      <c r="P389" s="380">
        <v>7.95</v>
      </c>
      <c r="Q389" s="338">
        <v>7.95</v>
      </c>
      <c r="R389" s="74" t="str">
        <f t="shared" si="115"/>
        <v>Yes</v>
      </c>
      <c r="S389" s="4" t="str">
        <f t="shared" si="116"/>
        <v>Yes</v>
      </c>
      <c r="T389" s="4" t="str">
        <f t="shared" si="103"/>
        <v>Yes</v>
      </c>
      <c r="U389" s="4">
        <f t="shared" si="104"/>
        <v>0</v>
      </c>
      <c r="V389" s="221" t="str">
        <f t="shared" si="105"/>
        <v>No</v>
      </c>
      <c r="W389" s="223" t="str">
        <f t="shared" si="106"/>
        <v>N/A</v>
      </c>
      <c r="X389" s="221" t="str">
        <f t="shared" si="107"/>
        <v>No</v>
      </c>
      <c r="Y389" s="223" t="str">
        <f t="shared" si="108"/>
        <v>N/A</v>
      </c>
      <c r="Z389" s="222" t="str">
        <f t="shared" si="109"/>
        <v>No</v>
      </c>
      <c r="AA389" s="68" t="str">
        <f t="shared" si="110"/>
        <v>N/A</v>
      </c>
      <c r="AB389" s="65" t="str">
        <f t="shared" si="111"/>
        <v>No</v>
      </c>
      <c r="AC389" s="68" t="str">
        <f t="shared" si="112"/>
        <v>N/A</v>
      </c>
      <c r="AD389" s="65" t="str">
        <f t="shared" si="113"/>
        <v>No</v>
      </c>
      <c r="AE389" s="68" t="str">
        <f t="shared" si="114"/>
        <v>N/A</v>
      </c>
      <c r="AF389" s="8"/>
    </row>
    <row r="390" spans="1:32" hidden="1">
      <c r="A390" s="306" t="s">
        <v>9</v>
      </c>
      <c r="B390" s="306" t="s">
        <v>41</v>
      </c>
      <c r="C390" s="306" t="s">
        <v>41</v>
      </c>
      <c r="D390" s="306" t="s">
        <v>947</v>
      </c>
      <c r="E390" s="306"/>
      <c r="F390" s="306"/>
      <c r="G390" s="306"/>
      <c r="H390" s="306"/>
      <c r="I390" s="306"/>
      <c r="J390" s="306"/>
      <c r="K390" s="306"/>
      <c r="L390" s="306"/>
      <c r="M390" s="306"/>
      <c r="N390" s="306"/>
      <c r="O390" s="306"/>
      <c r="P390" s="380">
        <v>4.95</v>
      </c>
      <c r="Q390" s="338"/>
      <c r="R390" s="74" t="str">
        <f t="shared" si="115"/>
        <v>Yes</v>
      </c>
      <c r="S390" s="4" t="str">
        <f t="shared" si="116"/>
        <v>Yes</v>
      </c>
      <c r="T390" s="4" t="str">
        <f t="shared" si="103"/>
        <v>No</v>
      </c>
      <c r="U390" s="4" t="str">
        <f t="shared" si="104"/>
        <v>N/A</v>
      </c>
      <c r="V390" s="221" t="str">
        <f t="shared" si="105"/>
        <v>No</v>
      </c>
      <c r="W390" s="223" t="str">
        <f t="shared" si="106"/>
        <v>N/A</v>
      </c>
      <c r="X390" s="221" t="str">
        <f t="shared" si="107"/>
        <v>No</v>
      </c>
      <c r="Y390" s="223" t="str">
        <f t="shared" si="108"/>
        <v>N/A</v>
      </c>
      <c r="Z390" s="222" t="str">
        <f t="shared" si="109"/>
        <v>No</v>
      </c>
      <c r="AA390" s="68" t="str">
        <f t="shared" si="110"/>
        <v>N/A</v>
      </c>
      <c r="AB390" s="65" t="str">
        <f t="shared" si="111"/>
        <v>No</v>
      </c>
      <c r="AC390" s="68" t="str">
        <f t="shared" si="112"/>
        <v>N/A</v>
      </c>
      <c r="AD390" s="65" t="str">
        <f t="shared" si="113"/>
        <v>No</v>
      </c>
      <c r="AE390" s="68" t="str">
        <f t="shared" si="114"/>
        <v>N/A</v>
      </c>
      <c r="AF390" s="8"/>
    </row>
    <row r="391" spans="1:32" hidden="1">
      <c r="A391" s="306" t="s">
        <v>9</v>
      </c>
      <c r="B391" s="306" t="s">
        <v>41</v>
      </c>
      <c r="C391" s="306" t="s">
        <v>41</v>
      </c>
      <c r="D391" s="306" t="s">
        <v>948</v>
      </c>
      <c r="E391" s="306"/>
      <c r="F391" s="306"/>
      <c r="G391" s="306"/>
      <c r="H391" s="306"/>
      <c r="I391" s="306"/>
      <c r="J391" s="306"/>
      <c r="K391" s="306"/>
      <c r="L391" s="306"/>
      <c r="M391" s="306"/>
      <c r="N391" s="306"/>
      <c r="O391" s="306"/>
      <c r="P391" s="380">
        <v>7.75</v>
      </c>
      <c r="Q391" s="338"/>
      <c r="R391" s="74" t="str">
        <f t="shared" si="115"/>
        <v>Yes</v>
      </c>
      <c r="S391" s="4" t="str">
        <f t="shared" si="116"/>
        <v>Yes</v>
      </c>
      <c r="T391" s="4" t="str">
        <f t="shared" si="103"/>
        <v>No</v>
      </c>
      <c r="U391" s="4" t="str">
        <f t="shared" si="104"/>
        <v>N/A</v>
      </c>
      <c r="V391" s="221" t="str">
        <f t="shared" si="105"/>
        <v>No</v>
      </c>
      <c r="W391" s="223" t="str">
        <f t="shared" si="106"/>
        <v>N/A</v>
      </c>
      <c r="X391" s="221" t="str">
        <f t="shared" si="107"/>
        <v>No</v>
      </c>
      <c r="Y391" s="223" t="str">
        <f t="shared" si="108"/>
        <v>N/A</v>
      </c>
      <c r="Z391" s="222" t="str">
        <f t="shared" si="109"/>
        <v>No</v>
      </c>
      <c r="AA391" s="68" t="str">
        <f t="shared" si="110"/>
        <v>N/A</v>
      </c>
      <c r="AB391" s="65" t="str">
        <f t="shared" si="111"/>
        <v>No</v>
      </c>
      <c r="AC391" s="68" t="str">
        <f t="shared" si="112"/>
        <v>N/A</v>
      </c>
      <c r="AD391" s="65" t="str">
        <f t="shared" si="113"/>
        <v>No</v>
      </c>
      <c r="AE391" s="68" t="str">
        <f t="shared" si="114"/>
        <v>N/A</v>
      </c>
      <c r="AF391" s="8"/>
    </row>
    <row r="392" spans="1:32" hidden="1">
      <c r="A392" s="306" t="s">
        <v>9</v>
      </c>
      <c r="B392" s="306" t="s">
        <v>41</v>
      </c>
      <c r="C392" s="306" t="s">
        <v>41</v>
      </c>
      <c r="D392" s="306" t="s">
        <v>949</v>
      </c>
      <c r="E392" s="306"/>
      <c r="F392" s="306"/>
      <c r="G392" s="306"/>
      <c r="H392" s="306"/>
      <c r="I392" s="306"/>
      <c r="J392" s="306"/>
      <c r="K392" s="306"/>
      <c r="L392" s="306"/>
      <c r="M392" s="306"/>
      <c r="N392" s="306"/>
      <c r="O392" s="306"/>
      <c r="P392" s="380">
        <v>7.95</v>
      </c>
      <c r="Q392" s="338">
        <v>7.95</v>
      </c>
      <c r="R392" s="74" t="str">
        <f t="shared" si="115"/>
        <v>Yes</v>
      </c>
      <c r="S392" s="4" t="str">
        <f t="shared" si="116"/>
        <v>Yes</v>
      </c>
      <c r="T392" s="4" t="str">
        <f t="shared" si="103"/>
        <v>Yes</v>
      </c>
      <c r="U392" s="4">
        <f t="shared" si="104"/>
        <v>0</v>
      </c>
      <c r="V392" s="221" t="str">
        <f t="shared" si="105"/>
        <v>No</v>
      </c>
      <c r="W392" s="223" t="str">
        <f t="shared" si="106"/>
        <v>N/A</v>
      </c>
      <c r="X392" s="221" t="str">
        <f t="shared" si="107"/>
        <v>No</v>
      </c>
      <c r="Y392" s="223" t="str">
        <f t="shared" si="108"/>
        <v>N/A</v>
      </c>
      <c r="Z392" s="222" t="str">
        <f t="shared" si="109"/>
        <v>No</v>
      </c>
      <c r="AA392" s="68" t="str">
        <f t="shared" si="110"/>
        <v>N/A</v>
      </c>
      <c r="AB392" s="65" t="str">
        <f t="shared" si="111"/>
        <v>No</v>
      </c>
      <c r="AC392" s="68" t="str">
        <f t="shared" si="112"/>
        <v>N/A</v>
      </c>
      <c r="AD392" s="65" t="str">
        <f t="shared" si="113"/>
        <v>No</v>
      </c>
      <c r="AE392" s="68" t="str">
        <f t="shared" si="114"/>
        <v>N/A</v>
      </c>
      <c r="AF392" s="8"/>
    </row>
    <row r="393" spans="1:32" hidden="1">
      <c r="A393" s="306" t="s">
        <v>9</v>
      </c>
      <c r="B393" s="306" t="s">
        <v>41</v>
      </c>
      <c r="C393" s="306" t="s">
        <v>41</v>
      </c>
      <c r="D393" s="306" t="s">
        <v>950</v>
      </c>
      <c r="E393" s="306"/>
      <c r="F393" s="306"/>
      <c r="G393" s="306"/>
      <c r="H393" s="306"/>
      <c r="I393" s="306"/>
      <c r="J393" s="306"/>
      <c r="K393" s="306"/>
      <c r="L393" s="306"/>
      <c r="M393" s="306"/>
      <c r="N393" s="306"/>
      <c r="O393" s="306"/>
      <c r="P393" s="380">
        <v>7.75</v>
      </c>
      <c r="Q393" s="338">
        <v>7.75</v>
      </c>
      <c r="R393" s="74" t="str">
        <f t="shared" si="115"/>
        <v>Yes</v>
      </c>
      <c r="S393" s="4" t="str">
        <f t="shared" si="116"/>
        <v>Yes</v>
      </c>
      <c r="T393" s="4" t="str">
        <f t="shared" ref="T393:T456" si="117">IF(COUNTA(P393:Q393)=2,"Yes","No")</f>
        <v>Yes</v>
      </c>
      <c r="U393" s="4">
        <f t="shared" ref="U393:U456" si="118">IF(T393="Yes",Q393/P393-1,"N/A")</f>
        <v>0</v>
      </c>
      <c r="V393" s="221" t="str">
        <f t="shared" si="105"/>
        <v>No</v>
      </c>
      <c r="W393" s="223" t="str">
        <f t="shared" si="106"/>
        <v>N/A</v>
      </c>
      <c r="X393" s="221" t="str">
        <f t="shared" si="107"/>
        <v>No</v>
      </c>
      <c r="Y393" s="223" t="str">
        <f t="shared" si="108"/>
        <v>N/A</v>
      </c>
      <c r="Z393" s="222" t="str">
        <f t="shared" si="109"/>
        <v>No</v>
      </c>
      <c r="AA393" s="68" t="str">
        <f t="shared" si="110"/>
        <v>N/A</v>
      </c>
      <c r="AB393" s="65" t="str">
        <f t="shared" si="111"/>
        <v>No</v>
      </c>
      <c r="AC393" s="68" t="str">
        <f t="shared" si="112"/>
        <v>N/A</v>
      </c>
      <c r="AD393" s="65" t="str">
        <f t="shared" si="113"/>
        <v>No</v>
      </c>
      <c r="AE393" s="68" t="str">
        <f t="shared" si="114"/>
        <v>N/A</v>
      </c>
      <c r="AF393" s="8"/>
    </row>
    <row r="394" spans="1:32" hidden="1">
      <c r="A394" s="306" t="s">
        <v>9</v>
      </c>
      <c r="B394" s="306" t="s">
        <v>41</v>
      </c>
      <c r="C394" s="306" t="s">
        <v>41</v>
      </c>
      <c r="D394" s="306" t="s">
        <v>951</v>
      </c>
      <c r="E394" s="306"/>
      <c r="F394" s="306"/>
      <c r="G394" s="306"/>
      <c r="H394" s="306"/>
      <c r="I394" s="306"/>
      <c r="J394" s="306"/>
      <c r="K394" s="306"/>
      <c r="L394" s="306"/>
      <c r="M394" s="306"/>
      <c r="N394" s="306"/>
      <c r="O394" s="306"/>
      <c r="P394" s="380">
        <v>6.5</v>
      </c>
      <c r="Q394" s="338">
        <v>6.5</v>
      </c>
      <c r="R394" s="74" t="str">
        <f t="shared" si="115"/>
        <v>Yes</v>
      </c>
      <c r="S394" s="4" t="str">
        <f t="shared" si="116"/>
        <v>Yes</v>
      </c>
      <c r="T394" s="4" t="str">
        <f t="shared" si="117"/>
        <v>Yes</v>
      </c>
      <c r="U394" s="4">
        <f t="shared" si="118"/>
        <v>0</v>
      </c>
      <c r="V394" s="221" t="str">
        <f t="shared" si="105"/>
        <v>No</v>
      </c>
      <c r="W394" s="223" t="str">
        <f t="shared" si="106"/>
        <v>N/A</v>
      </c>
      <c r="X394" s="221" t="str">
        <f t="shared" si="107"/>
        <v>No</v>
      </c>
      <c r="Y394" s="223" t="str">
        <f t="shared" si="108"/>
        <v>N/A</v>
      </c>
      <c r="Z394" s="222" t="str">
        <f t="shared" si="109"/>
        <v>No</v>
      </c>
      <c r="AA394" s="68" t="str">
        <f t="shared" si="110"/>
        <v>N/A</v>
      </c>
      <c r="AB394" s="65" t="str">
        <f t="shared" si="111"/>
        <v>No</v>
      </c>
      <c r="AC394" s="68" t="str">
        <f t="shared" si="112"/>
        <v>N/A</v>
      </c>
      <c r="AD394" s="65" t="str">
        <f t="shared" si="113"/>
        <v>No</v>
      </c>
      <c r="AE394" s="68" t="str">
        <f t="shared" si="114"/>
        <v>N/A</v>
      </c>
      <c r="AF394" s="8"/>
    </row>
    <row r="395" spans="1:32" hidden="1">
      <c r="A395" s="306" t="s">
        <v>9</v>
      </c>
      <c r="B395" s="306" t="s">
        <v>41</v>
      </c>
      <c r="C395" s="306" t="s">
        <v>41</v>
      </c>
      <c r="D395" s="306" t="s">
        <v>952</v>
      </c>
      <c r="E395" s="306"/>
      <c r="F395" s="306"/>
      <c r="G395" s="306"/>
      <c r="H395" s="306"/>
      <c r="I395" s="306"/>
      <c r="J395" s="306"/>
      <c r="K395" s="306"/>
      <c r="L395" s="306"/>
      <c r="M395" s="306"/>
      <c r="N395" s="306"/>
      <c r="O395" s="306"/>
      <c r="P395" s="380">
        <v>5.75</v>
      </c>
      <c r="Q395" s="338">
        <v>5.75</v>
      </c>
      <c r="R395" s="74" t="str">
        <f t="shared" si="115"/>
        <v>Yes</v>
      </c>
      <c r="S395" s="4" t="str">
        <f t="shared" si="116"/>
        <v>Yes</v>
      </c>
      <c r="T395" s="4" t="str">
        <f t="shared" si="117"/>
        <v>Yes</v>
      </c>
      <c r="U395" s="4">
        <f t="shared" si="118"/>
        <v>0</v>
      </c>
      <c r="V395" s="221" t="str">
        <f t="shared" si="105"/>
        <v>No</v>
      </c>
      <c r="W395" s="223" t="str">
        <f t="shared" si="106"/>
        <v>N/A</v>
      </c>
      <c r="X395" s="221" t="str">
        <f t="shared" si="107"/>
        <v>No</v>
      </c>
      <c r="Y395" s="223" t="str">
        <f t="shared" si="108"/>
        <v>N/A</v>
      </c>
      <c r="Z395" s="222" t="str">
        <f t="shared" si="109"/>
        <v>No</v>
      </c>
      <c r="AA395" s="68" t="str">
        <f t="shared" si="110"/>
        <v>N/A</v>
      </c>
      <c r="AB395" s="65" t="str">
        <f t="shared" si="111"/>
        <v>No</v>
      </c>
      <c r="AC395" s="68" t="str">
        <f t="shared" si="112"/>
        <v>N/A</v>
      </c>
      <c r="AD395" s="65" t="str">
        <f t="shared" si="113"/>
        <v>No</v>
      </c>
      <c r="AE395" s="68" t="str">
        <f t="shared" si="114"/>
        <v>N/A</v>
      </c>
      <c r="AF395" s="8"/>
    </row>
    <row r="396" spans="1:32" hidden="1">
      <c r="A396" s="306" t="s">
        <v>9</v>
      </c>
      <c r="B396" s="306" t="s">
        <v>41</v>
      </c>
      <c r="C396" s="306" t="s">
        <v>41</v>
      </c>
      <c r="D396" s="306" t="s">
        <v>953</v>
      </c>
      <c r="E396" s="306"/>
      <c r="F396" s="306"/>
      <c r="G396" s="306"/>
      <c r="H396" s="306"/>
      <c r="I396" s="306"/>
      <c r="J396" s="306"/>
      <c r="K396" s="306"/>
      <c r="L396" s="306"/>
      <c r="M396" s="306"/>
      <c r="N396" s="306"/>
      <c r="O396" s="306"/>
      <c r="P396" s="380">
        <v>5.75</v>
      </c>
      <c r="Q396" s="338">
        <v>5.75</v>
      </c>
      <c r="R396" s="74" t="str">
        <f t="shared" si="115"/>
        <v>Yes</v>
      </c>
      <c r="S396" s="4" t="str">
        <f t="shared" si="116"/>
        <v>Yes</v>
      </c>
      <c r="T396" s="4" t="str">
        <f t="shared" si="117"/>
        <v>Yes</v>
      </c>
      <c r="U396" s="4">
        <f t="shared" si="118"/>
        <v>0</v>
      </c>
      <c r="V396" s="221" t="str">
        <f t="shared" si="105"/>
        <v>No</v>
      </c>
      <c r="W396" s="223" t="str">
        <f t="shared" si="106"/>
        <v>N/A</v>
      </c>
      <c r="X396" s="221" t="str">
        <f t="shared" si="107"/>
        <v>No</v>
      </c>
      <c r="Y396" s="223" t="str">
        <f t="shared" si="108"/>
        <v>N/A</v>
      </c>
      <c r="Z396" s="222" t="str">
        <f t="shared" si="109"/>
        <v>No</v>
      </c>
      <c r="AA396" s="68" t="str">
        <f t="shared" si="110"/>
        <v>N/A</v>
      </c>
      <c r="AB396" s="65" t="str">
        <f t="shared" si="111"/>
        <v>No</v>
      </c>
      <c r="AC396" s="68" t="str">
        <f t="shared" si="112"/>
        <v>N/A</v>
      </c>
      <c r="AD396" s="65" t="str">
        <f t="shared" si="113"/>
        <v>No</v>
      </c>
      <c r="AE396" s="68" t="str">
        <f t="shared" si="114"/>
        <v>N/A</v>
      </c>
      <c r="AF396" s="8"/>
    </row>
    <row r="397" spans="1:32" hidden="1">
      <c r="A397" s="306" t="s">
        <v>9</v>
      </c>
      <c r="B397" s="306" t="s">
        <v>41</v>
      </c>
      <c r="C397" s="306" t="s">
        <v>41</v>
      </c>
      <c r="D397" s="306" t="s">
        <v>954</v>
      </c>
      <c r="E397" s="306"/>
      <c r="F397" s="306"/>
      <c r="G397" s="306"/>
      <c r="H397" s="306"/>
      <c r="I397" s="306"/>
      <c r="J397" s="306"/>
      <c r="K397" s="306"/>
      <c r="L397" s="306"/>
      <c r="M397" s="306"/>
      <c r="N397" s="306"/>
      <c r="O397" s="306"/>
      <c r="P397" s="380">
        <v>5.75</v>
      </c>
      <c r="Q397" s="338">
        <v>5.75</v>
      </c>
      <c r="R397" s="74" t="str">
        <f t="shared" ref="R397:R428" si="119">IF(COUNTA(P397)=1,"Yes","No")</f>
        <v>Yes</v>
      </c>
      <c r="S397" s="4" t="str">
        <f t="shared" ref="S397:S428" si="120">IF(AND(V397="No",R397="Yes"),"Yes","No")</f>
        <v>Yes</v>
      </c>
      <c r="T397" s="4" t="str">
        <f t="shared" si="117"/>
        <v>Yes</v>
      </c>
      <c r="U397" s="4">
        <f t="shared" si="118"/>
        <v>0</v>
      </c>
      <c r="V397" s="221" t="str">
        <f t="shared" si="105"/>
        <v>No</v>
      </c>
      <c r="W397" s="223" t="str">
        <f t="shared" si="106"/>
        <v>N/A</v>
      </c>
      <c r="X397" s="221" t="str">
        <f t="shared" si="107"/>
        <v>No</v>
      </c>
      <c r="Y397" s="223" t="str">
        <f t="shared" si="108"/>
        <v>N/A</v>
      </c>
      <c r="Z397" s="222" t="str">
        <f t="shared" si="109"/>
        <v>No</v>
      </c>
      <c r="AA397" s="68" t="str">
        <f t="shared" si="110"/>
        <v>N/A</v>
      </c>
      <c r="AB397" s="65" t="str">
        <f t="shared" si="111"/>
        <v>No</v>
      </c>
      <c r="AC397" s="68" t="str">
        <f t="shared" si="112"/>
        <v>N/A</v>
      </c>
      <c r="AD397" s="65" t="str">
        <f t="shared" si="113"/>
        <v>No</v>
      </c>
      <c r="AE397" s="68" t="str">
        <f t="shared" si="114"/>
        <v>N/A</v>
      </c>
      <c r="AF397" s="8"/>
    </row>
    <row r="398" spans="1:32" hidden="1">
      <c r="A398" s="306" t="s">
        <v>9</v>
      </c>
      <c r="B398" s="306" t="s">
        <v>41</v>
      </c>
      <c r="C398" s="306" t="s">
        <v>41</v>
      </c>
      <c r="D398" s="306" t="s">
        <v>955</v>
      </c>
      <c r="E398" s="306"/>
      <c r="F398" s="306"/>
      <c r="G398" s="306"/>
      <c r="H398" s="306"/>
      <c r="I398" s="306"/>
      <c r="J398" s="306"/>
      <c r="K398" s="306"/>
      <c r="L398" s="306"/>
      <c r="M398" s="306"/>
      <c r="N398" s="306"/>
      <c r="O398" s="306"/>
      <c r="P398" s="380">
        <v>4</v>
      </c>
      <c r="Q398" s="338">
        <v>4</v>
      </c>
      <c r="R398" s="74" t="str">
        <f t="shared" si="119"/>
        <v>Yes</v>
      </c>
      <c r="S398" s="4" t="str">
        <f t="shared" si="120"/>
        <v>Yes</v>
      </c>
      <c r="T398" s="4" t="str">
        <f t="shared" si="117"/>
        <v>Yes</v>
      </c>
      <c r="U398" s="4">
        <f t="shared" si="118"/>
        <v>0</v>
      </c>
      <c r="V398" s="221" t="str">
        <f t="shared" si="105"/>
        <v>No</v>
      </c>
      <c r="W398" s="223" t="str">
        <f t="shared" si="106"/>
        <v>N/A</v>
      </c>
      <c r="X398" s="221" t="str">
        <f t="shared" si="107"/>
        <v>No</v>
      </c>
      <c r="Y398" s="223" t="str">
        <f t="shared" si="108"/>
        <v>N/A</v>
      </c>
      <c r="Z398" s="222" t="str">
        <f t="shared" si="109"/>
        <v>No</v>
      </c>
      <c r="AA398" s="68" t="str">
        <f t="shared" si="110"/>
        <v>N/A</v>
      </c>
      <c r="AB398" s="65" t="str">
        <f t="shared" si="111"/>
        <v>No</v>
      </c>
      <c r="AC398" s="68" t="str">
        <f t="shared" si="112"/>
        <v>N/A</v>
      </c>
      <c r="AD398" s="65" t="str">
        <f t="shared" si="113"/>
        <v>No</v>
      </c>
      <c r="AE398" s="68" t="str">
        <f t="shared" si="114"/>
        <v>N/A</v>
      </c>
      <c r="AF398" s="8"/>
    </row>
    <row r="399" spans="1:32" hidden="1">
      <c r="A399" s="306" t="s">
        <v>9</v>
      </c>
      <c r="B399" s="306" t="s">
        <v>40</v>
      </c>
      <c r="C399" s="306" t="s">
        <v>40</v>
      </c>
      <c r="D399" s="306" t="s">
        <v>956</v>
      </c>
      <c r="E399" s="306"/>
      <c r="F399" s="306"/>
      <c r="G399" s="306"/>
      <c r="H399" s="306"/>
      <c r="I399" s="306"/>
      <c r="J399" s="306"/>
      <c r="K399" s="306"/>
      <c r="L399" s="306"/>
      <c r="M399" s="306"/>
      <c r="N399" s="306"/>
      <c r="O399" s="306"/>
      <c r="P399" s="380">
        <v>4</v>
      </c>
      <c r="Q399" s="338">
        <v>4</v>
      </c>
      <c r="R399" s="74" t="str">
        <f t="shared" si="119"/>
        <v>Yes</v>
      </c>
      <c r="S399" s="4" t="str">
        <f t="shared" si="120"/>
        <v>Yes</v>
      </c>
      <c r="T399" s="4" t="str">
        <f t="shared" si="117"/>
        <v>Yes</v>
      </c>
      <c r="U399" s="4">
        <f t="shared" si="118"/>
        <v>0</v>
      </c>
      <c r="V399" s="221" t="str">
        <f t="shared" si="105"/>
        <v>No</v>
      </c>
      <c r="W399" s="223" t="str">
        <f t="shared" si="106"/>
        <v>N/A</v>
      </c>
      <c r="X399" s="221" t="str">
        <f t="shared" si="107"/>
        <v>No</v>
      </c>
      <c r="Y399" s="223" t="str">
        <f t="shared" si="108"/>
        <v>N/A</v>
      </c>
      <c r="Z399" s="222" t="str">
        <f t="shared" si="109"/>
        <v>No</v>
      </c>
      <c r="AA399" s="68" t="str">
        <f t="shared" si="110"/>
        <v>N/A</v>
      </c>
      <c r="AB399" s="65" t="str">
        <f t="shared" si="111"/>
        <v>No</v>
      </c>
      <c r="AC399" s="68" t="str">
        <f t="shared" si="112"/>
        <v>N/A</v>
      </c>
      <c r="AD399" s="65" t="str">
        <f t="shared" si="113"/>
        <v>No</v>
      </c>
      <c r="AE399" s="68" t="str">
        <f t="shared" si="114"/>
        <v>N/A</v>
      </c>
      <c r="AF399" s="8"/>
    </row>
    <row r="400" spans="1:32" hidden="1">
      <c r="A400" s="306" t="s">
        <v>9</v>
      </c>
      <c r="B400" s="306" t="s">
        <v>40</v>
      </c>
      <c r="C400" s="306" t="s">
        <v>40</v>
      </c>
      <c r="D400" s="306" t="s">
        <v>957</v>
      </c>
      <c r="E400" s="306"/>
      <c r="F400" s="306"/>
      <c r="G400" s="306"/>
      <c r="H400" s="306"/>
      <c r="I400" s="306"/>
      <c r="J400" s="306"/>
      <c r="K400" s="306"/>
      <c r="L400" s="306"/>
      <c r="M400" s="306"/>
      <c r="N400" s="306"/>
      <c r="O400" s="306"/>
      <c r="P400" s="380">
        <v>5.75</v>
      </c>
      <c r="Q400" s="338">
        <v>5.75</v>
      </c>
      <c r="R400" s="74" t="str">
        <f t="shared" si="119"/>
        <v>Yes</v>
      </c>
      <c r="S400" s="4" t="str">
        <f t="shared" si="120"/>
        <v>Yes</v>
      </c>
      <c r="T400" s="4" t="str">
        <f t="shared" si="117"/>
        <v>Yes</v>
      </c>
      <c r="U400" s="4">
        <f t="shared" si="118"/>
        <v>0</v>
      </c>
      <c r="V400" s="221" t="str">
        <f t="shared" si="105"/>
        <v>No</v>
      </c>
      <c r="W400" s="223" t="str">
        <f t="shared" si="106"/>
        <v>N/A</v>
      </c>
      <c r="X400" s="221" t="str">
        <f t="shared" si="107"/>
        <v>No</v>
      </c>
      <c r="Y400" s="223" t="str">
        <f t="shared" si="108"/>
        <v>N/A</v>
      </c>
      <c r="Z400" s="222" t="str">
        <f t="shared" si="109"/>
        <v>No</v>
      </c>
      <c r="AA400" s="68" t="str">
        <f t="shared" si="110"/>
        <v>N/A</v>
      </c>
      <c r="AB400" s="65" t="str">
        <f t="shared" si="111"/>
        <v>No</v>
      </c>
      <c r="AC400" s="68" t="str">
        <f t="shared" si="112"/>
        <v>N/A</v>
      </c>
      <c r="AD400" s="65" t="str">
        <f t="shared" si="113"/>
        <v>No</v>
      </c>
      <c r="AE400" s="68" t="str">
        <f t="shared" si="114"/>
        <v>N/A</v>
      </c>
      <c r="AF400" s="8"/>
    </row>
    <row r="401" spans="1:32" hidden="1">
      <c r="A401" s="306" t="s">
        <v>9</v>
      </c>
      <c r="B401" s="306" t="s">
        <v>40</v>
      </c>
      <c r="C401" s="306" t="s">
        <v>40</v>
      </c>
      <c r="D401" s="306" t="s">
        <v>958</v>
      </c>
      <c r="E401" s="306"/>
      <c r="F401" s="306"/>
      <c r="G401" s="306"/>
      <c r="H401" s="306"/>
      <c r="I401" s="306"/>
      <c r="J401" s="306"/>
      <c r="K401" s="306"/>
      <c r="L401" s="306"/>
      <c r="M401" s="306"/>
      <c r="N401" s="306"/>
      <c r="O401" s="306"/>
      <c r="P401" s="380">
        <v>2.75</v>
      </c>
      <c r="Q401" s="338"/>
      <c r="R401" s="74" t="str">
        <f t="shared" si="119"/>
        <v>Yes</v>
      </c>
      <c r="S401" s="4" t="str">
        <f t="shared" si="120"/>
        <v>Yes</v>
      </c>
      <c r="T401" s="4" t="str">
        <f t="shared" si="117"/>
        <v>No</v>
      </c>
      <c r="U401" s="4" t="str">
        <f t="shared" si="118"/>
        <v>N/A</v>
      </c>
      <c r="V401" s="221" t="str">
        <f t="shared" si="105"/>
        <v>No</v>
      </c>
      <c r="W401" s="223" t="str">
        <f t="shared" si="106"/>
        <v>N/A</v>
      </c>
      <c r="X401" s="221" t="str">
        <f t="shared" si="107"/>
        <v>No</v>
      </c>
      <c r="Y401" s="223" t="str">
        <f t="shared" si="108"/>
        <v>N/A</v>
      </c>
      <c r="Z401" s="222" t="str">
        <f t="shared" si="109"/>
        <v>No</v>
      </c>
      <c r="AA401" s="68" t="str">
        <f t="shared" si="110"/>
        <v>N/A</v>
      </c>
      <c r="AB401" s="65" t="str">
        <f t="shared" si="111"/>
        <v>No</v>
      </c>
      <c r="AC401" s="68" t="str">
        <f t="shared" si="112"/>
        <v>N/A</v>
      </c>
      <c r="AD401" s="65" t="str">
        <f t="shared" si="113"/>
        <v>No</v>
      </c>
      <c r="AE401" s="68" t="str">
        <f t="shared" si="114"/>
        <v>N/A</v>
      </c>
      <c r="AF401" s="8"/>
    </row>
    <row r="402" spans="1:32" hidden="1">
      <c r="A402" s="306" t="s">
        <v>9</v>
      </c>
      <c r="B402" s="306" t="s">
        <v>40</v>
      </c>
      <c r="C402" s="306" t="s">
        <v>40</v>
      </c>
      <c r="D402" s="306" t="s">
        <v>959</v>
      </c>
      <c r="E402" s="306"/>
      <c r="F402" s="306"/>
      <c r="G402" s="306"/>
      <c r="H402" s="306"/>
      <c r="I402" s="306"/>
      <c r="J402" s="306"/>
      <c r="K402" s="306"/>
      <c r="L402" s="306"/>
      <c r="M402" s="306"/>
      <c r="N402" s="306"/>
      <c r="O402" s="306"/>
      <c r="P402" s="380">
        <v>4.75</v>
      </c>
      <c r="Q402" s="338">
        <v>4.75</v>
      </c>
      <c r="R402" s="74" t="str">
        <f t="shared" si="119"/>
        <v>Yes</v>
      </c>
      <c r="S402" s="4" t="str">
        <f t="shared" si="120"/>
        <v>Yes</v>
      </c>
      <c r="T402" s="4" t="str">
        <f t="shared" si="117"/>
        <v>Yes</v>
      </c>
      <c r="U402" s="4">
        <f t="shared" si="118"/>
        <v>0</v>
      </c>
      <c r="V402" s="221" t="str">
        <f t="shared" si="105"/>
        <v>No</v>
      </c>
      <c r="W402" s="223" t="str">
        <f t="shared" si="106"/>
        <v>N/A</v>
      </c>
      <c r="X402" s="221" t="str">
        <f t="shared" si="107"/>
        <v>No</v>
      </c>
      <c r="Y402" s="223" t="str">
        <f t="shared" si="108"/>
        <v>N/A</v>
      </c>
      <c r="Z402" s="222" t="str">
        <f t="shared" si="109"/>
        <v>No</v>
      </c>
      <c r="AA402" s="68" t="str">
        <f t="shared" si="110"/>
        <v>N/A</v>
      </c>
      <c r="AB402" s="65" t="str">
        <f t="shared" si="111"/>
        <v>No</v>
      </c>
      <c r="AC402" s="68" t="str">
        <f t="shared" si="112"/>
        <v>N/A</v>
      </c>
      <c r="AD402" s="65" t="str">
        <f t="shared" si="113"/>
        <v>No</v>
      </c>
      <c r="AE402" s="68" t="str">
        <f t="shared" si="114"/>
        <v>N/A</v>
      </c>
      <c r="AF402" s="8"/>
    </row>
    <row r="403" spans="1:32" hidden="1">
      <c r="A403" s="306" t="s">
        <v>9</v>
      </c>
      <c r="B403" s="306" t="s">
        <v>40</v>
      </c>
      <c r="C403" s="306" t="s">
        <v>40</v>
      </c>
      <c r="D403" s="306" t="s">
        <v>960</v>
      </c>
      <c r="E403" s="306"/>
      <c r="F403" s="306"/>
      <c r="G403" s="306"/>
      <c r="H403" s="306"/>
      <c r="I403" s="306"/>
      <c r="J403" s="306"/>
      <c r="K403" s="306"/>
      <c r="L403" s="306"/>
      <c r="M403" s="306"/>
      <c r="N403" s="306"/>
      <c r="O403" s="306"/>
      <c r="P403" s="380">
        <v>4.75</v>
      </c>
      <c r="Q403" s="338">
        <v>4.75</v>
      </c>
      <c r="R403" s="74" t="str">
        <f t="shared" si="119"/>
        <v>Yes</v>
      </c>
      <c r="S403" s="4" t="str">
        <f t="shared" si="120"/>
        <v>Yes</v>
      </c>
      <c r="T403" s="4" t="str">
        <f t="shared" si="117"/>
        <v>Yes</v>
      </c>
      <c r="U403" s="4">
        <f t="shared" si="118"/>
        <v>0</v>
      </c>
      <c r="V403" s="221" t="str">
        <f t="shared" si="105"/>
        <v>No</v>
      </c>
      <c r="W403" s="223" t="str">
        <f t="shared" si="106"/>
        <v>N/A</v>
      </c>
      <c r="X403" s="221" t="str">
        <f t="shared" si="107"/>
        <v>No</v>
      </c>
      <c r="Y403" s="223" t="str">
        <f t="shared" si="108"/>
        <v>N/A</v>
      </c>
      <c r="Z403" s="222" t="str">
        <f t="shared" si="109"/>
        <v>No</v>
      </c>
      <c r="AA403" s="68" t="str">
        <f t="shared" si="110"/>
        <v>N/A</v>
      </c>
      <c r="AB403" s="65" t="str">
        <f t="shared" si="111"/>
        <v>No</v>
      </c>
      <c r="AC403" s="68" t="str">
        <f t="shared" si="112"/>
        <v>N/A</v>
      </c>
      <c r="AD403" s="65" t="str">
        <f t="shared" si="113"/>
        <v>No</v>
      </c>
      <c r="AE403" s="68" t="str">
        <f t="shared" si="114"/>
        <v>N/A</v>
      </c>
      <c r="AF403" s="8"/>
    </row>
    <row r="404" spans="1:32" hidden="1">
      <c r="A404" s="306" t="s">
        <v>9</v>
      </c>
      <c r="B404" s="306" t="s">
        <v>40</v>
      </c>
      <c r="C404" s="306" t="s">
        <v>40</v>
      </c>
      <c r="D404" s="306" t="s">
        <v>961</v>
      </c>
      <c r="E404" s="306"/>
      <c r="F404" s="306"/>
      <c r="G404" s="306"/>
      <c r="H404" s="306"/>
      <c r="I404" s="306"/>
      <c r="J404" s="306"/>
      <c r="K404" s="306"/>
      <c r="L404" s="306"/>
      <c r="M404" s="306"/>
      <c r="N404" s="306"/>
      <c r="O404" s="306"/>
      <c r="P404" s="380">
        <v>4.75</v>
      </c>
      <c r="Q404" s="338">
        <v>4.75</v>
      </c>
      <c r="R404" s="74" t="str">
        <f t="shared" si="119"/>
        <v>Yes</v>
      </c>
      <c r="S404" s="4" t="str">
        <f t="shared" si="120"/>
        <v>Yes</v>
      </c>
      <c r="T404" s="4" t="str">
        <f t="shared" si="117"/>
        <v>Yes</v>
      </c>
      <c r="U404" s="4">
        <f t="shared" si="118"/>
        <v>0</v>
      </c>
      <c r="V404" s="221" t="str">
        <f t="shared" si="105"/>
        <v>No</v>
      </c>
      <c r="W404" s="223" t="str">
        <f t="shared" si="106"/>
        <v>N/A</v>
      </c>
      <c r="X404" s="221" t="str">
        <f t="shared" si="107"/>
        <v>No</v>
      </c>
      <c r="Y404" s="223" t="str">
        <f t="shared" si="108"/>
        <v>N/A</v>
      </c>
      <c r="Z404" s="222" t="str">
        <f t="shared" si="109"/>
        <v>No</v>
      </c>
      <c r="AA404" s="68" t="str">
        <f t="shared" si="110"/>
        <v>N/A</v>
      </c>
      <c r="AB404" s="65" t="str">
        <f t="shared" si="111"/>
        <v>No</v>
      </c>
      <c r="AC404" s="68" t="str">
        <f t="shared" si="112"/>
        <v>N/A</v>
      </c>
      <c r="AD404" s="65" t="str">
        <f t="shared" si="113"/>
        <v>No</v>
      </c>
      <c r="AE404" s="68" t="str">
        <f t="shared" si="114"/>
        <v>N/A</v>
      </c>
      <c r="AF404" s="8"/>
    </row>
    <row r="405" spans="1:32" hidden="1">
      <c r="A405" s="306" t="s">
        <v>9</v>
      </c>
      <c r="B405" s="306" t="s">
        <v>40</v>
      </c>
      <c r="C405" s="306" t="s">
        <v>40</v>
      </c>
      <c r="D405" s="306" t="s">
        <v>962</v>
      </c>
      <c r="E405" s="306"/>
      <c r="F405" s="306"/>
      <c r="G405" s="306"/>
      <c r="H405" s="306"/>
      <c r="I405" s="306"/>
      <c r="J405" s="306"/>
      <c r="K405" s="306"/>
      <c r="L405" s="306"/>
      <c r="M405" s="306"/>
      <c r="N405" s="306"/>
      <c r="O405" s="306"/>
      <c r="P405" s="380">
        <v>4.75</v>
      </c>
      <c r="Q405" s="338">
        <v>4.75</v>
      </c>
      <c r="R405" s="74" t="str">
        <f t="shared" si="119"/>
        <v>Yes</v>
      </c>
      <c r="S405" s="4" t="str">
        <f t="shared" si="120"/>
        <v>Yes</v>
      </c>
      <c r="T405" s="4" t="str">
        <f t="shared" si="117"/>
        <v>Yes</v>
      </c>
      <c r="U405" s="4">
        <f t="shared" si="118"/>
        <v>0</v>
      </c>
      <c r="V405" s="221" t="str">
        <f t="shared" si="105"/>
        <v>No</v>
      </c>
      <c r="W405" s="223" t="str">
        <f t="shared" si="106"/>
        <v>N/A</v>
      </c>
      <c r="X405" s="221" t="str">
        <f t="shared" si="107"/>
        <v>No</v>
      </c>
      <c r="Y405" s="223" t="str">
        <f t="shared" si="108"/>
        <v>N/A</v>
      </c>
      <c r="Z405" s="222" t="str">
        <f t="shared" si="109"/>
        <v>No</v>
      </c>
      <c r="AA405" s="68" t="str">
        <f t="shared" si="110"/>
        <v>N/A</v>
      </c>
      <c r="AB405" s="65" t="str">
        <f t="shared" si="111"/>
        <v>No</v>
      </c>
      <c r="AC405" s="68" t="str">
        <f t="shared" si="112"/>
        <v>N/A</v>
      </c>
      <c r="AD405" s="65" t="str">
        <f t="shared" si="113"/>
        <v>No</v>
      </c>
      <c r="AE405" s="68" t="str">
        <f t="shared" si="114"/>
        <v>N/A</v>
      </c>
      <c r="AF405" s="8"/>
    </row>
    <row r="406" spans="1:32" hidden="1">
      <c r="A406" s="306" t="s">
        <v>9</v>
      </c>
      <c r="B406" s="306" t="s">
        <v>40</v>
      </c>
      <c r="C406" s="306" t="s">
        <v>40</v>
      </c>
      <c r="D406" s="306" t="s">
        <v>963</v>
      </c>
      <c r="E406" s="306"/>
      <c r="F406" s="306"/>
      <c r="G406" s="306"/>
      <c r="H406" s="306"/>
      <c r="I406" s="306"/>
      <c r="J406" s="306"/>
      <c r="K406" s="306"/>
      <c r="L406" s="306"/>
      <c r="M406" s="306"/>
      <c r="N406" s="306"/>
      <c r="O406" s="306"/>
      <c r="P406" s="380">
        <v>4.75</v>
      </c>
      <c r="Q406" s="338"/>
      <c r="R406" s="74" t="str">
        <f t="shared" si="119"/>
        <v>Yes</v>
      </c>
      <c r="S406" s="4" t="str">
        <f t="shared" si="120"/>
        <v>Yes</v>
      </c>
      <c r="T406" s="4" t="str">
        <f t="shared" si="117"/>
        <v>No</v>
      </c>
      <c r="U406" s="4" t="str">
        <f t="shared" si="118"/>
        <v>N/A</v>
      </c>
      <c r="V406" s="221" t="str">
        <f t="shared" si="105"/>
        <v>No</v>
      </c>
      <c r="W406" s="223" t="str">
        <f t="shared" si="106"/>
        <v>N/A</v>
      </c>
      <c r="X406" s="221" t="str">
        <f t="shared" si="107"/>
        <v>No</v>
      </c>
      <c r="Y406" s="223" t="str">
        <f t="shared" si="108"/>
        <v>N/A</v>
      </c>
      <c r="Z406" s="222" t="str">
        <f t="shared" si="109"/>
        <v>No</v>
      </c>
      <c r="AA406" s="68" t="str">
        <f t="shared" si="110"/>
        <v>N/A</v>
      </c>
      <c r="AB406" s="65" t="str">
        <f t="shared" si="111"/>
        <v>No</v>
      </c>
      <c r="AC406" s="68" t="str">
        <f t="shared" si="112"/>
        <v>N/A</v>
      </c>
      <c r="AD406" s="65" t="str">
        <f t="shared" si="113"/>
        <v>No</v>
      </c>
      <c r="AE406" s="68" t="str">
        <f t="shared" si="114"/>
        <v>N/A</v>
      </c>
      <c r="AF406" s="8"/>
    </row>
    <row r="407" spans="1:32" hidden="1">
      <c r="A407" s="306" t="s">
        <v>9</v>
      </c>
      <c r="B407" s="306" t="s">
        <v>40</v>
      </c>
      <c r="C407" s="306" t="s">
        <v>40</v>
      </c>
      <c r="D407" s="306" t="s">
        <v>964</v>
      </c>
      <c r="E407" s="306"/>
      <c r="F407" s="306"/>
      <c r="G407" s="306"/>
      <c r="H407" s="306"/>
      <c r="I407" s="306"/>
      <c r="J407" s="306"/>
      <c r="K407" s="306"/>
      <c r="L407" s="306"/>
      <c r="M407" s="306"/>
      <c r="N407" s="306"/>
      <c r="O407" s="306"/>
      <c r="P407" s="380">
        <v>4.6500000000000004</v>
      </c>
      <c r="Q407" s="338">
        <v>4.6500000000000004</v>
      </c>
      <c r="R407" s="74" t="str">
        <f t="shared" si="119"/>
        <v>Yes</v>
      </c>
      <c r="S407" s="4" t="str">
        <f t="shared" si="120"/>
        <v>Yes</v>
      </c>
      <c r="T407" s="4" t="str">
        <f t="shared" si="117"/>
        <v>Yes</v>
      </c>
      <c r="U407" s="4">
        <f t="shared" si="118"/>
        <v>0</v>
      </c>
      <c r="V407" s="221" t="str">
        <f t="shared" si="105"/>
        <v>No</v>
      </c>
      <c r="W407" s="223" t="str">
        <f t="shared" si="106"/>
        <v>N/A</v>
      </c>
      <c r="X407" s="221" t="str">
        <f t="shared" si="107"/>
        <v>No</v>
      </c>
      <c r="Y407" s="223" t="str">
        <f t="shared" si="108"/>
        <v>N/A</v>
      </c>
      <c r="Z407" s="222" t="str">
        <f t="shared" si="109"/>
        <v>No</v>
      </c>
      <c r="AA407" s="68" t="str">
        <f t="shared" si="110"/>
        <v>N/A</v>
      </c>
      <c r="AB407" s="65" t="str">
        <f t="shared" si="111"/>
        <v>No</v>
      </c>
      <c r="AC407" s="68" t="str">
        <f t="shared" si="112"/>
        <v>N/A</v>
      </c>
      <c r="AD407" s="65" t="str">
        <f t="shared" si="113"/>
        <v>No</v>
      </c>
      <c r="AE407" s="68" t="str">
        <f t="shared" si="114"/>
        <v>N/A</v>
      </c>
      <c r="AF407" s="8"/>
    </row>
    <row r="408" spans="1:32" hidden="1">
      <c r="A408" s="306" t="s">
        <v>9</v>
      </c>
      <c r="B408" s="306" t="s">
        <v>40</v>
      </c>
      <c r="C408" s="306" t="s">
        <v>40</v>
      </c>
      <c r="D408" s="306" t="s">
        <v>965</v>
      </c>
      <c r="E408" s="306"/>
      <c r="F408" s="306"/>
      <c r="G408" s="306"/>
      <c r="H408" s="306"/>
      <c r="I408" s="306"/>
      <c r="J408" s="306"/>
      <c r="K408" s="306"/>
      <c r="L408" s="306"/>
      <c r="M408" s="306"/>
      <c r="N408" s="306"/>
      <c r="O408" s="306"/>
      <c r="P408" s="380">
        <v>6.5</v>
      </c>
      <c r="Q408" s="338">
        <v>6.5</v>
      </c>
      <c r="R408" s="74" t="str">
        <f t="shared" si="119"/>
        <v>Yes</v>
      </c>
      <c r="S408" s="4" t="str">
        <f t="shared" si="120"/>
        <v>Yes</v>
      </c>
      <c r="T408" s="4" t="str">
        <f t="shared" si="117"/>
        <v>Yes</v>
      </c>
      <c r="U408" s="4">
        <f t="shared" si="118"/>
        <v>0</v>
      </c>
      <c r="V408" s="221" t="str">
        <f t="shared" si="105"/>
        <v>No</v>
      </c>
      <c r="W408" s="223" t="str">
        <f t="shared" si="106"/>
        <v>N/A</v>
      </c>
      <c r="X408" s="221" t="str">
        <f t="shared" si="107"/>
        <v>No</v>
      </c>
      <c r="Y408" s="223" t="str">
        <f t="shared" si="108"/>
        <v>N/A</v>
      </c>
      <c r="Z408" s="222" t="str">
        <f t="shared" si="109"/>
        <v>No</v>
      </c>
      <c r="AA408" s="68" t="str">
        <f t="shared" si="110"/>
        <v>N/A</v>
      </c>
      <c r="AB408" s="65" t="str">
        <f t="shared" si="111"/>
        <v>No</v>
      </c>
      <c r="AC408" s="68" t="str">
        <f t="shared" si="112"/>
        <v>N/A</v>
      </c>
      <c r="AD408" s="65" t="str">
        <f t="shared" si="113"/>
        <v>No</v>
      </c>
      <c r="AE408" s="68" t="str">
        <f t="shared" si="114"/>
        <v>N/A</v>
      </c>
      <c r="AF408" s="8"/>
    </row>
    <row r="409" spans="1:32" hidden="1">
      <c r="A409" s="306" t="s">
        <v>9</v>
      </c>
      <c r="B409" s="306" t="s">
        <v>40</v>
      </c>
      <c r="C409" s="306" t="s">
        <v>40</v>
      </c>
      <c r="D409" s="306" t="s">
        <v>966</v>
      </c>
      <c r="E409" s="306"/>
      <c r="F409" s="306"/>
      <c r="G409" s="306"/>
      <c r="H409" s="306"/>
      <c r="I409" s="306"/>
      <c r="J409" s="306"/>
      <c r="K409" s="306"/>
      <c r="L409" s="306"/>
      <c r="M409" s="306"/>
      <c r="N409" s="306"/>
      <c r="O409" s="306"/>
      <c r="P409" s="380">
        <v>6.5</v>
      </c>
      <c r="Q409" s="338">
        <v>6.5</v>
      </c>
      <c r="R409" s="74" t="str">
        <f t="shared" si="119"/>
        <v>Yes</v>
      </c>
      <c r="S409" s="4" t="str">
        <f t="shared" si="120"/>
        <v>Yes</v>
      </c>
      <c r="T409" s="4" t="str">
        <f t="shared" si="117"/>
        <v>Yes</v>
      </c>
      <c r="U409" s="4">
        <f t="shared" si="118"/>
        <v>0</v>
      </c>
      <c r="V409" s="221" t="str">
        <f t="shared" si="105"/>
        <v>No</v>
      </c>
      <c r="W409" s="223" t="str">
        <f t="shared" si="106"/>
        <v>N/A</v>
      </c>
      <c r="X409" s="221" t="str">
        <f t="shared" si="107"/>
        <v>No</v>
      </c>
      <c r="Y409" s="223" t="str">
        <f t="shared" si="108"/>
        <v>N/A</v>
      </c>
      <c r="Z409" s="222" t="str">
        <f t="shared" si="109"/>
        <v>No</v>
      </c>
      <c r="AA409" s="68" t="str">
        <f t="shared" si="110"/>
        <v>N/A</v>
      </c>
      <c r="AB409" s="65" t="str">
        <f t="shared" si="111"/>
        <v>No</v>
      </c>
      <c r="AC409" s="68" t="str">
        <f t="shared" si="112"/>
        <v>N/A</v>
      </c>
      <c r="AD409" s="65" t="str">
        <f t="shared" si="113"/>
        <v>No</v>
      </c>
      <c r="AE409" s="68" t="str">
        <f t="shared" si="114"/>
        <v>N/A</v>
      </c>
      <c r="AF409" s="8"/>
    </row>
    <row r="410" spans="1:32" hidden="1">
      <c r="A410" s="306" t="s">
        <v>9</v>
      </c>
      <c r="B410" s="306" t="s">
        <v>40</v>
      </c>
      <c r="C410" s="306" t="s">
        <v>40</v>
      </c>
      <c r="D410" s="306" t="s">
        <v>967</v>
      </c>
      <c r="E410" s="306"/>
      <c r="F410" s="306"/>
      <c r="G410" s="306"/>
      <c r="H410" s="306"/>
      <c r="I410" s="306"/>
      <c r="J410" s="306"/>
      <c r="K410" s="306"/>
      <c r="L410" s="306"/>
      <c r="M410" s="306"/>
      <c r="N410" s="306"/>
      <c r="O410" s="306"/>
      <c r="P410" s="380">
        <v>3.75</v>
      </c>
      <c r="Q410" s="338">
        <v>3.75</v>
      </c>
      <c r="R410" s="74" t="str">
        <f t="shared" si="119"/>
        <v>Yes</v>
      </c>
      <c r="S410" s="4" t="str">
        <f t="shared" si="120"/>
        <v>Yes</v>
      </c>
      <c r="T410" s="4" t="str">
        <f t="shared" si="117"/>
        <v>Yes</v>
      </c>
      <c r="U410" s="4">
        <f t="shared" si="118"/>
        <v>0</v>
      </c>
      <c r="V410" s="221" t="str">
        <f t="shared" si="105"/>
        <v>No</v>
      </c>
      <c r="W410" s="223" t="str">
        <f t="shared" si="106"/>
        <v>N/A</v>
      </c>
      <c r="X410" s="221" t="str">
        <f t="shared" si="107"/>
        <v>No</v>
      </c>
      <c r="Y410" s="223" t="str">
        <f t="shared" si="108"/>
        <v>N/A</v>
      </c>
      <c r="Z410" s="222" t="str">
        <f t="shared" si="109"/>
        <v>No</v>
      </c>
      <c r="AA410" s="68" t="str">
        <f t="shared" si="110"/>
        <v>N/A</v>
      </c>
      <c r="AB410" s="65" t="str">
        <f t="shared" si="111"/>
        <v>No</v>
      </c>
      <c r="AC410" s="68" t="str">
        <f t="shared" si="112"/>
        <v>N/A</v>
      </c>
      <c r="AD410" s="65" t="str">
        <f t="shared" si="113"/>
        <v>No</v>
      </c>
      <c r="AE410" s="68" t="str">
        <f t="shared" si="114"/>
        <v>N/A</v>
      </c>
      <c r="AF410" s="8"/>
    </row>
    <row r="411" spans="1:32" hidden="1">
      <c r="A411" s="306" t="s">
        <v>9</v>
      </c>
      <c r="B411" s="306" t="s">
        <v>40</v>
      </c>
      <c r="C411" s="306" t="s">
        <v>40</v>
      </c>
      <c r="D411" s="306" t="s">
        <v>968</v>
      </c>
      <c r="E411" s="306"/>
      <c r="F411" s="306"/>
      <c r="G411" s="306"/>
      <c r="H411" s="306"/>
      <c r="I411" s="306"/>
      <c r="J411" s="306"/>
      <c r="K411" s="306"/>
      <c r="L411" s="306"/>
      <c r="M411" s="306"/>
      <c r="N411" s="306"/>
      <c r="O411" s="306"/>
      <c r="P411" s="380">
        <v>3.65</v>
      </c>
      <c r="Q411" s="338">
        <v>3.65</v>
      </c>
      <c r="R411" s="74" t="str">
        <f t="shared" si="119"/>
        <v>Yes</v>
      </c>
      <c r="S411" s="4" t="str">
        <f t="shared" si="120"/>
        <v>Yes</v>
      </c>
      <c r="T411" s="4" t="str">
        <f t="shared" si="117"/>
        <v>Yes</v>
      </c>
      <c r="U411" s="4">
        <f t="shared" si="118"/>
        <v>0</v>
      </c>
      <c r="V411" s="221" t="str">
        <f t="shared" si="105"/>
        <v>No</v>
      </c>
      <c r="W411" s="223" t="str">
        <f t="shared" si="106"/>
        <v>N/A</v>
      </c>
      <c r="X411" s="221" t="str">
        <f t="shared" si="107"/>
        <v>No</v>
      </c>
      <c r="Y411" s="223" t="str">
        <f t="shared" si="108"/>
        <v>N/A</v>
      </c>
      <c r="Z411" s="222" t="str">
        <f t="shared" si="109"/>
        <v>No</v>
      </c>
      <c r="AA411" s="68" t="str">
        <f t="shared" si="110"/>
        <v>N/A</v>
      </c>
      <c r="AB411" s="65" t="str">
        <f t="shared" si="111"/>
        <v>No</v>
      </c>
      <c r="AC411" s="68" t="str">
        <f t="shared" si="112"/>
        <v>N/A</v>
      </c>
      <c r="AD411" s="65" t="str">
        <f t="shared" si="113"/>
        <v>No</v>
      </c>
      <c r="AE411" s="68" t="str">
        <f t="shared" si="114"/>
        <v>N/A</v>
      </c>
      <c r="AF411" s="8"/>
    </row>
    <row r="412" spans="1:32" hidden="1">
      <c r="A412" s="306" t="s">
        <v>9</v>
      </c>
      <c r="B412" s="306" t="s">
        <v>40</v>
      </c>
      <c r="C412" s="306" t="s">
        <v>40</v>
      </c>
      <c r="D412" s="306" t="s">
        <v>969</v>
      </c>
      <c r="E412" s="306"/>
      <c r="F412" s="306"/>
      <c r="G412" s="306"/>
      <c r="H412" s="306"/>
      <c r="I412" s="306"/>
      <c r="J412" s="306"/>
      <c r="K412" s="306"/>
      <c r="L412" s="306"/>
      <c r="M412" s="306"/>
      <c r="N412" s="306"/>
      <c r="O412" s="306"/>
      <c r="P412" s="380">
        <v>3.75</v>
      </c>
      <c r="Q412" s="338">
        <v>3.75</v>
      </c>
      <c r="R412" s="74" t="str">
        <f t="shared" si="119"/>
        <v>Yes</v>
      </c>
      <c r="S412" s="4" t="str">
        <f t="shared" si="120"/>
        <v>Yes</v>
      </c>
      <c r="T412" s="4" t="str">
        <f t="shared" si="117"/>
        <v>Yes</v>
      </c>
      <c r="U412" s="4">
        <f t="shared" si="118"/>
        <v>0</v>
      </c>
      <c r="V412" s="221" t="str">
        <f t="shared" si="105"/>
        <v>No</v>
      </c>
      <c r="W412" s="223" t="str">
        <f t="shared" si="106"/>
        <v>N/A</v>
      </c>
      <c r="X412" s="221" t="str">
        <f t="shared" si="107"/>
        <v>No</v>
      </c>
      <c r="Y412" s="223" t="str">
        <f t="shared" si="108"/>
        <v>N/A</v>
      </c>
      <c r="Z412" s="222" t="str">
        <f t="shared" si="109"/>
        <v>No</v>
      </c>
      <c r="AA412" s="68" t="str">
        <f t="shared" si="110"/>
        <v>N/A</v>
      </c>
      <c r="AB412" s="65" t="str">
        <f t="shared" si="111"/>
        <v>No</v>
      </c>
      <c r="AC412" s="68" t="str">
        <f t="shared" si="112"/>
        <v>N/A</v>
      </c>
      <c r="AD412" s="65" t="str">
        <f t="shared" si="113"/>
        <v>No</v>
      </c>
      <c r="AE412" s="68" t="str">
        <f t="shared" si="114"/>
        <v>N/A</v>
      </c>
      <c r="AF412" s="8"/>
    </row>
    <row r="413" spans="1:32" hidden="1">
      <c r="A413" s="306" t="s">
        <v>9</v>
      </c>
      <c r="B413" s="306" t="s">
        <v>40</v>
      </c>
      <c r="C413" s="306" t="s">
        <v>40</v>
      </c>
      <c r="D413" s="306" t="s">
        <v>970</v>
      </c>
      <c r="E413" s="306"/>
      <c r="F413" s="306"/>
      <c r="G413" s="306"/>
      <c r="H413" s="306"/>
      <c r="I413" s="306"/>
      <c r="J413" s="306"/>
      <c r="K413" s="306"/>
      <c r="L413" s="306"/>
      <c r="M413" s="306"/>
      <c r="N413" s="306"/>
      <c r="O413" s="306"/>
      <c r="P413" s="380">
        <v>3.65</v>
      </c>
      <c r="Q413" s="338">
        <v>3.65</v>
      </c>
      <c r="R413" s="74" t="str">
        <f t="shared" si="119"/>
        <v>Yes</v>
      </c>
      <c r="S413" s="4" t="str">
        <f t="shared" si="120"/>
        <v>Yes</v>
      </c>
      <c r="T413" s="4" t="str">
        <f t="shared" si="117"/>
        <v>Yes</v>
      </c>
      <c r="U413" s="4">
        <f t="shared" si="118"/>
        <v>0</v>
      </c>
      <c r="V413" s="221" t="str">
        <f t="shared" si="105"/>
        <v>No</v>
      </c>
      <c r="W413" s="223" t="str">
        <f t="shared" si="106"/>
        <v>N/A</v>
      </c>
      <c r="X413" s="221" t="str">
        <f t="shared" si="107"/>
        <v>No</v>
      </c>
      <c r="Y413" s="223" t="str">
        <f t="shared" si="108"/>
        <v>N/A</v>
      </c>
      <c r="Z413" s="222" t="str">
        <f t="shared" si="109"/>
        <v>No</v>
      </c>
      <c r="AA413" s="68" t="str">
        <f t="shared" si="110"/>
        <v>N/A</v>
      </c>
      <c r="AB413" s="65" t="str">
        <f t="shared" si="111"/>
        <v>No</v>
      </c>
      <c r="AC413" s="68" t="str">
        <f t="shared" si="112"/>
        <v>N/A</v>
      </c>
      <c r="AD413" s="65" t="str">
        <f t="shared" si="113"/>
        <v>No</v>
      </c>
      <c r="AE413" s="68" t="str">
        <f t="shared" si="114"/>
        <v>N/A</v>
      </c>
      <c r="AF413" s="8"/>
    </row>
    <row r="414" spans="1:32" hidden="1">
      <c r="A414" s="306" t="s">
        <v>9</v>
      </c>
      <c r="B414" s="306" t="s">
        <v>40</v>
      </c>
      <c r="C414" s="306" t="s">
        <v>40</v>
      </c>
      <c r="D414" s="306" t="s">
        <v>971</v>
      </c>
      <c r="E414" s="306"/>
      <c r="F414" s="306"/>
      <c r="G414" s="306"/>
      <c r="H414" s="306"/>
      <c r="I414" s="306"/>
      <c r="J414" s="306"/>
      <c r="K414" s="306"/>
      <c r="L414" s="306"/>
      <c r="M414" s="306"/>
      <c r="N414" s="306"/>
      <c r="O414" s="306"/>
      <c r="P414" s="380">
        <v>3.75</v>
      </c>
      <c r="Q414" s="338">
        <v>3.75</v>
      </c>
      <c r="R414" s="74" t="str">
        <f t="shared" si="119"/>
        <v>Yes</v>
      </c>
      <c r="S414" s="4" t="str">
        <f t="shared" si="120"/>
        <v>Yes</v>
      </c>
      <c r="T414" s="4" t="str">
        <f t="shared" si="117"/>
        <v>Yes</v>
      </c>
      <c r="U414" s="4">
        <f t="shared" si="118"/>
        <v>0</v>
      </c>
      <c r="V414" s="221" t="str">
        <f t="shared" si="105"/>
        <v>No</v>
      </c>
      <c r="W414" s="223" t="str">
        <f t="shared" si="106"/>
        <v>N/A</v>
      </c>
      <c r="X414" s="221" t="str">
        <f t="shared" si="107"/>
        <v>No</v>
      </c>
      <c r="Y414" s="223" t="str">
        <f t="shared" si="108"/>
        <v>N/A</v>
      </c>
      <c r="Z414" s="222" t="str">
        <f t="shared" si="109"/>
        <v>No</v>
      </c>
      <c r="AA414" s="68" t="str">
        <f t="shared" si="110"/>
        <v>N/A</v>
      </c>
      <c r="AB414" s="65" t="str">
        <f t="shared" si="111"/>
        <v>No</v>
      </c>
      <c r="AC414" s="68" t="str">
        <f t="shared" si="112"/>
        <v>N/A</v>
      </c>
      <c r="AD414" s="65" t="str">
        <f t="shared" si="113"/>
        <v>No</v>
      </c>
      <c r="AE414" s="68" t="str">
        <f t="shared" si="114"/>
        <v>N/A</v>
      </c>
      <c r="AF414" s="8"/>
    </row>
    <row r="415" spans="1:32" hidden="1">
      <c r="A415" s="306" t="s">
        <v>9</v>
      </c>
      <c r="B415" s="306" t="s">
        <v>40</v>
      </c>
      <c r="C415" s="306" t="s">
        <v>40</v>
      </c>
      <c r="D415" s="306" t="s">
        <v>972</v>
      </c>
      <c r="E415" s="306"/>
      <c r="F415" s="306"/>
      <c r="G415" s="306"/>
      <c r="H415" s="306"/>
      <c r="I415" s="306"/>
      <c r="J415" s="306"/>
      <c r="K415" s="306"/>
      <c r="L415" s="306"/>
      <c r="M415" s="306"/>
      <c r="N415" s="306"/>
      <c r="O415" s="306"/>
      <c r="P415" s="380">
        <v>4.5</v>
      </c>
      <c r="Q415" s="338">
        <v>4.5</v>
      </c>
      <c r="R415" s="74" t="str">
        <f t="shared" si="119"/>
        <v>Yes</v>
      </c>
      <c r="S415" s="4" t="str">
        <f t="shared" si="120"/>
        <v>Yes</v>
      </c>
      <c r="T415" s="4" t="str">
        <f t="shared" si="117"/>
        <v>Yes</v>
      </c>
      <c r="U415" s="4">
        <f t="shared" si="118"/>
        <v>0</v>
      </c>
      <c r="V415" s="221" t="str">
        <f t="shared" si="105"/>
        <v>No</v>
      </c>
      <c r="W415" s="223" t="str">
        <f t="shared" si="106"/>
        <v>N/A</v>
      </c>
      <c r="X415" s="221" t="str">
        <f t="shared" si="107"/>
        <v>No</v>
      </c>
      <c r="Y415" s="223" t="str">
        <f t="shared" si="108"/>
        <v>N/A</v>
      </c>
      <c r="Z415" s="222" t="str">
        <f t="shared" si="109"/>
        <v>No</v>
      </c>
      <c r="AA415" s="68" t="str">
        <f t="shared" si="110"/>
        <v>N/A</v>
      </c>
      <c r="AB415" s="65" t="str">
        <f t="shared" si="111"/>
        <v>No</v>
      </c>
      <c r="AC415" s="68" t="str">
        <f t="shared" si="112"/>
        <v>N/A</v>
      </c>
      <c r="AD415" s="65" t="str">
        <f t="shared" si="113"/>
        <v>No</v>
      </c>
      <c r="AE415" s="68" t="str">
        <f t="shared" si="114"/>
        <v>N/A</v>
      </c>
      <c r="AF415" s="8"/>
    </row>
    <row r="416" spans="1:32" hidden="1">
      <c r="A416" s="306" t="s">
        <v>9</v>
      </c>
      <c r="B416" s="306" t="s">
        <v>40</v>
      </c>
      <c r="C416" s="306" t="s">
        <v>40</v>
      </c>
      <c r="D416" s="306" t="s">
        <v>973</v>
      </c>
      <c r="E416" s="306"/>
      <c r="F416" s="306"/>
      <c r="G416" s="306"/>
      <c r="H416" s="306"/>
      <c r="I416" s="306"/>
      <c r="J416" s="306"/>
      <c r="K416" s="306"/>
      <c r="L416" s="306"/>
      <c r="M416" s="306"/>
      <c r="N416" s="306"/>
      <c r="O416" s="306"/>
      <c r="P416" s="380">
        <v>5.5</v>
      </c>
      <c r="Q416" s="338">
        <v>5.5</v>
      </c>
      <c r="R416" s="74" t="str">
        <f t="shared" si="119"/>
        <v>Yes</v>
      </c>
      <c r="S416" s="4" t="str">
        <f t="shared" si="120"/>
        <v>Yes</v>
      </c>
      <c r="T416" s="4" t="str">
        <f t="shared" si="117"/>
        <v>Yes</v>
      </c>
      <c r="U416" s="4">
        <f t="shared" si="118"/>
        <v>0</v>
      </c>
      <c r="V416" s="221" t="str">
        <f t="shared" si="105"/>
        <v>No</v>
      </c>
      <c r="W416" s="223" t="str">
        <f t="shared" si="106"/>
        <v>N/A</v>
      </c>
      <c r="X416" s="221" t="str">
        <f t="shared" si="107"/>
        <v>No</v>
      </c>
      <c r="Y416" s="223" t="str">
        <f t="shared" si="108"/>
        <v>N/A</v>
      </c>
      <c r="Z416" s="222" t="str">
        <f t="shared" si="109"/>
        <v>No</v>
      </c>
      <c r="AA416" s="68" t="str">
        <f t="shared" si="110"/>
        <v>N/A</v>
      </c>
      <c r="AB416" s="65" t="str">
        <f t="shared" si="111"/>
        <v>No</v>
      </c>
      <c r="AC416" s="68" t="str">
        <f t="shared" si="112"/>
        <v>N/A</v>
      </c>
      <c r="AD416" s="65" t="str">
        <f t="shared" si="113"/>
        <v>No</v>
      </c>
      <c r="AE416" s="68" t="str">
        <f t="shared" si="114"/>
        <v>N/A</v>
      </c>
      <c r="AF416" s="8"/>
    </row>
    <row r="417" spans="1:32" hidden="1">
      <c r="A417" s="306" t="s">
        <v>9</v>
      </c>
      <c r="B417" s="306" t="s">
        <v>40</v>
      </c>
      <c r="C417" s="306" t="s">
        <v>40</v>
      </c>
      <c r="D417" s="306" t="s">
        <v>974</v>
      </c>
      <c r="E417" s="306"/>
      <c r="F417" s="306"/>
      <c r="G417" s="306"/>
      <c r="H417" s="306"/>
      <c r="I417" s="306"/>
      <c r="J417" s="306"/>
      <c r="K417" s="306"/>
      <c r="L417" s="306"/>
      <c r="M417" s="306"/>
      <c r="N417" s="306"/>
      <c r="O417" s="306"/>
      <c r="P417" s="380">
        <v>5.5</v>
      </c>
      <c r="Q417" s="338">
        <v>5.5</v>
      </c>
      <c r="R417" s="74" t="str">
        <f t="shared" si="119"/>
        <v>Yes</v>
      </c>
      <c r="S417" s="4" t="str">
        <f t="shared" si="120"/>
        <v>Yes</v>
      </c>
      <c r="T417" s="4" t="str">
        <f t="shared" si="117"/>
        <v>Yes</v>
      </c>
      <c r="U417" s="4">
        <f t="shared" si="118"/>
        <v>0</v>
      </c>
      <c r="V417" s="221" t="str">
        <f t="shared" si="105"/>
        <v>No</v>
      </c>
      <c r="W417" s="223" t="str">
        <f t="shared" si="106"/>
        <v>N/A</v>
      </c>
      <c r="X417" s="221" t="str">
        <f t="shared" si="107"/>
        <v>No</v>
      </c>
      <c r="Y417" s="223" t="str">
        <f t="shared" si="108"/>
        <v>N/A</v>
      </c>
      <c r="Z417" s="222" t="str">
        <f t="shared" si="109"/>
        <v>No</v>
      </c>
      <c r="AA417" s="68" t="str">
        <f t="shared" si="110"/>
        <v>N/A</v>
      </c>
      <c r="AB417" s="65" t="str">
        <f t="shared" si="111"/>
        <v>No</v>
      </c>
      <c r="AC417" s="68" t="str">
        <f t="shared" si="112"/>
        <v>N/A</v>
      </c>
      <c r="AD417" s="65" t="str">
        <f t="shared" si="113"/>
        <v>No</v>
      </c>
      <c r="AE417" s="68" t="str">
        <f t="shared" si="114"/>
        <v>N/A</v>
      </c>
      <c r="AF417" s="8"/>
    </row>
    <row r="418" spans="1:32" hidden="1">
      <c r="A418" s="306" t="s">
        <v>9</v>
      </c>
      <c r="B418" s="306" t="s">
        <v>40</v>
      </c>
      <c r="C418" s="306" t="s">
        <v>40</v>
      </c>
      <c r="D418" s="306" t="s">
        <v>975</v>
      </c>
      <c r="E418" s="306"/>
      <c r="F418" s="306"/>
      <c r="G418" s="306"/>
      <c r="H418" s="306"/>
      <c r="I418" s="306"/>
      <c r="J418" s="306"/>
      <c r="K418" s="306"/>
      <c r="L418" s="306"/>
      <c r="M418" s="306"/>
      <c r="N418" s="306"/>
      <c r="O418" s="306"/>
      <c r="P418" s="380">
        <v>9.9499999999999993</v>
      </c>
      <c r="Q418" s="338"/>
      <c r="R418" s="74" t="str">
        <f t="shared" si="119"/>
        <v>Yes</v>
      </c>
      <c r="S418" s="4" t="str">
        <f t="shared" si="120"/>
        <v>Yes</v>
      </c>
      <c r="T418" s="4" t="str">
        <f t="shared" si="117"/>
        <v>No</v>
      </c>
      <c r="U418" s="4" t="str">
        <f t="shared" si="118"/>
        <v>N/A</v>
      </c>
      <c r="V418" s="221" t="str">
        <f t="shared" si="105"/>
        <v>No</v>
      </c>
      <c r="W418" s="223" t="str">
        <f t="shared" si="106"/>
        <v>N/A</v>
      </c>
      <c r="X418" s="221" t="str">
        <f t="shared" si="107"/>
        <v>No</v>
      </c>
      <c r="Y418" s="223" t="str">
        <f t="shared" si="108"/>
        <v>N/A</v>
      </c>
      <c r="Z418" s="222" t="str">
        <f t="shared" si="109"/>
        <v>No</v>
      </c>
      <c r="AA418" s="68" t="str">
        <f t="shared" si="110"/>
        <v>N/A</v>
      </c>
      <c r="AB418" s="65" t="str">
        <f t="shared" si="111"/>
        <v>No</v>
      </c>
      <c r="AC418" s="68" t="str">
        <f t="shared" si="112"/>
        <v>N/A</v>
      </c>
      <c r="AD418" s="65" t="str">
        <f t="shared" si="113"/>
        <v>No</v>
      </c>
      <c r="AE418" s="68" t="str">
        <f t="shared" si="114"/>
        <v>N/A</v>
      </c>
      <c r="AF418" s="8"/>
    </row>
    <row r="419" spans="1:32" hidden="1">
      <c r="A419" s="306" t="s">
        <v>9</v>
      </c>
      <c r="B419" s="306" t="s">
        <v>40</v>
      </c>
      <c r="C419" s="306" t="s">
        <v>40</v>
      </c>
      <c r="D419" s="306" t="s">
        <v>976</v>
      </c>
      <c r="E419" s="306"/>
      <c r="F419" s="306"/>
      <c r="G419" s="306"/>
      <c r="H419" s="306"/>
      <c r="I419" s="306"/>
      <c r="J419" s="306"/>
      <c r="K419" s="306"/>
      <c r="L419" s="306"/>
      <c r="M419" s="306"/>
      <c r="N419" s="306"/>
      <c r="O419" s="306"/>
      <c r="P419" s="380">
        <v>9.9499999999999993</v>
      </c>
      <c r="Q419" s="338"/>
      <c r="R419" s="74" t="str">
        <f t="shared" si="119"/>
        <v>Yes</v>
      </c>
      <c r="S419" s="4" t="str">
        <f t="shared" si="120"/>
        <v>Yes</v>
      </c>
      <c r="T419" s="4" t="str">
        <f t="shared" si="117"/>
        <v>No</v>
      </c>
      <c r="U419" s="4" t="str">
        <f t="shared" si="118"/>
        <v>N/A</v>
      </c>
      <c r="V419" s="221" t="str">
        <f t="shared" si="105"/>
        <v>No</v>
      </c>
      <c r="W419" s="223" t="str">
        <f t="shared" si="106"/>
        <v>N/A</v>
      </c>
      <c r="X419" s="221" t="str">
        <f t="shared" si="107"/>
        <v>No</v>
      </c>
      <c r="Y419" s="223" t="str">
        <f t="shared" si="108"/>
        <v>N/A</v>
      </c>
      <c r="Z419" s="222" t="str">
        <f t="shared" si="109"/>
        <v>No</v>
      </c>
      <c r="AA419" s="68" t="str">
        <f t="shared" si="110"/>
        <v>N/A</v>
      </c>
      <c r="AB419" s="65" t="str">
        <f t="shared" si="111"/>
        <v>No</v>
      </c>
      <c r="AC419" s="68" t="str">
        <f t="shared" si="112"/>
        <v>N/A</v>
      </c>
      <c r="AD419" s="65" t="str">
        <f t="shared" si="113"/>
        <v>No</v>
      </c>
      <c r="AE419" s="68" t="str">
        <f t="shared" si="114"/>
        <v>N/A</v>
      </c>
      <c r="AF419" s="8"/>
    </row>
    <row r="420" spans="1:32" hidden="1">
      <c r="A420" s="306" t="s">
        <v>9</v>
      </c>
      <c r="B420" s="306" t="s">
        <v>40</v>
      </c>
      <c r="C420" s="306" t="s">
        <v>40</v>
      </c>
      <c r="D420" s="306" t="s">
        <v>977</v>
      </c>
      <c r="E420" s="306"/>
      <c r="F420" s="306"/>
      <c r="G420" s="306"/>
      <c r="H420" s="306"/>
      <c r="I420" s="306"/>
      <c r="J420" s="306"/>
      <c r="K420" s="306"/>
      <c r="L420" s="306"/>
      <c r="M420" s="306"/>
      <c r="N420" s="306"/>
      <c r="O420" s="306"/>
      <c r="P420" s="380">
        <v>9.5500000000000007</v>
      </c>
      <c r="Q420" s="338"/>
      <c r="R420" s="74" t="str">
        <f t="shared" si="119"/>
        <v>Yes</v>
      </c>
      <c r="S420" s="4" t="str">
        <f t="shared" si="120"/>
        <v>Yes</v>
      </c>
      <c r="T420" s="4" t="str">
        <f t="shared" si="117"/>
        <v>No</v>
      </c>
      <c r="U420" s="4" t="str">
        <f t="shared" si="118"/>
        <v>N/A</v>
      </c>
      <c r="V420" s="221" t="str">
        <f t="shared" si="105"/>
        <v>No</v>
      </c>
      <c r="W420" s="223" t="str">
        <f t="shared" si="106"/>
        <v>N/A</v>
      </c>
      <c r="X420" s="221" t="str">
        <f t="shared" si="107"/>
        <v>No</v>
      </c>
      <c r="Y420" s="223" t="str">
        <f t="shared" si="108"/>
        <v>N/A</v>
      </c>
      <c r="Z420" s="222" t="str">
        <f t="shared" si="109"/>
        <v>No</v>
      </c>
      <c r="AA420" s="68" t="str">
        <f t="shared" si="110"/>
        <v>N/A</v>
      </c>
      <c r="AB420" s="65" t="str">
        <f t="shared" si="111"/>
        <v>No</v>
      </c>
      <c r="AC420" s="68" t="str">
        <f t="shared" si="112"/>
        <v>N/A</v>
      </c>
      <c r="AD420" s="65" t="str">
        <f t="shared" si="113"/>
        <v>No</v>
      </c>
      <c r="AE420" s="68" t="str">
        <f t="shared" si="114"/>
        <v>N/A</v>
      </c>
      <c r="AF420" s="8"/>
    </row>
    <row r="421" spans="1:32" hidden="1">
      <c r="A421" s="306" t="s">
        <v>9</v>
      </c>
      <c r="B421" s="306" t="s">
        <v>40</v>
      </c>
      <c r="C421" s="306" t="s">
        <v>40</v>
      </c>
      <c r="D421" s="306" t="s">
        <v>978</v>
      </c>
      <c r="E421" s="306"/>
      <c r="F421" s="306"/>
      <c r="G421" s="306"/>
      <c r="H421" s="306"/>
      <c r="I421" s="306"/>
      <c r="J421" s="306"/>
      <c r="K421" s="306"/>
      <c r="L421" s="306"/>
      <c r="M421" s="306"/>
      <c r="N421" s="306"/>
      <c r="O421" s="306"/>
      <c r="P421" s="380">
        <v>7.95</v>
      </c>
      <c r="Q421" s="338"/>
      <c r="R421" s="74" t="str">
        <f t="shared" si="119"/>
        <v>Yes</v>
      </c>
      <c r="S421" s="4" t="str">
        <f t="shared" si="120"/>
        <v>Yes</v>
      </c>
      <c r="T421" s="4" t="str">
        <f t="shared" si="117"/>
        <v>No</v>
      </c>
      <c r="U421" s="4" t="str">
        <f t="shared" si="118"/>
        <v>N/A</v>
      </c>
      <c r="V421" s="221" t="str">
        <f t="shared" si="105"/>
        <v>No</v>
      </c>
      <c r="W421" s="223" t="str">
        <f t="shared" si="106"/>
        <v>N/A</v>
      </c>
      <c r="X421" s="221" t="str">
        <f t="shared" si="107"/>
        <v>No</v>
      </c>
      <c r="Y421" s="223" t="str">
        <f t="shared" si="108"/>
        <v>N/A</v>
      </c>
      <c r="Z421" s="222" t="str">
        <f t="shared" si="109"/>
        <v>No</v>
      </c>
      <c r="AA421" s="68" t="str">
        <f t="shared" si="110"/>
        <v>N/A</v>
      </c>
      <c r="AB421" s="65" t="str">
        <f t="shared" si="111"/>
        <v>No</v>
      </c>
      <c r="AC421" s="68" t="str">
        <f t="shared" si="112"/>
        <v>N/A</v>
      </c>
      <c r="AD421" s="65" t="str">
        <f t="shared" si="113"/>
        <v>No</v>
      </c>
      <c r="AE421" s="68" t="str">
        <f t="shared" si="114"/>
        <v>N/A</v>
      </c>
      <c r="AF421" s="8"/>
    </row>
    <row r="422" spans="1:32" hidden="1">
      <c r="A422" s="306" t="s">
        <v>9</v>
      </c>
      <c r="B422" s="306" t="s">
        <v>40</v>
      </c>
      <c r="C422" s="306" t="s">
        <v>40</v>
      </c>
      <c r="D422" s="306" t="s">
        <v>979</v>
      </c>
      <c r="E422" s="306"/>
      <c r="F422" s="306"/>
      <c r="G422" s="306"/>
      <c r="H422" s="306"/>
      <c r="I422" s="306"/>
      <c r="J422" s="306"/>
      <c r="K422" s="306"/>
      <c r="L422" s="306"/>
      <c r="M422" s="306"/>
      <c r="N422" s="306"/>
      <c r="O422" s="306"/>
      <c r="P422" s="380">
        <v>9.5</v>
      </c>
      <c r="Q422" s="338">
        <v>9.5</v>
      </c>
      <c r="R422" s="74" t="str">
        <f t="shared" si="119"/>
        <v>Yes</v>
      </c>
      <c r="S422" s="4" t="str">
        <f t="shared" si="120"/>
        <v>Yes</v>
      </c>
      <c r="T422" s="4" t="str">
        <f t="shared" si="117"/>
        <v>Yes</v>
      </c>
      <c r="U422" s="4">
        <f t="shared" si="118"/>
        <v>0</v>
      </c>
      <c r="V422" s="221" t="str">
        <f t="shared" si="105"/>
        <v>No</v>
      </c>
      <c r="W422" s="223" t="str">
        <f t="shared" si="106"/>
        <v>N/A</v>
      </c>
      <c r="X422" s="221" t="str">
        <f t="shared" si="107"/>
        <v>No</v>
      </c>
      <c r="Y422" s="223" t="str">
        <f t="shared" si="108"/>
        <v>N/A</v>
      </c>
      <c r="Z422" s="222" t="str">
        <f t="shared" si="109"/>
        <v>No</v>
      </c>
      <c r="AA422" s="68" t="str">
        <f t="shared" si="110"/>
        <v>N/A</v>
      </c>
      <c r="AB422" s="65" t="str">
        <f t="shared" si="111"/>
        <v>No</v>
      </c>
      <c r="AC422" s="68" t="str">
        <f t="shared" si="112"/>
        <v>N/A</v>
      </c>
      <c r="AD422" s="65" t="str">
        <f t="shared" si="113"/>
        <v>No</v>
      </c>
      <c r="AE422" s="68" t="str">
        <f t="shared" si="114"/>
        <v>N/A</v>
      </c>
      <c r="AF422" s="8"/>
    </row>
    <row r="423" spans="1:32" hidden="1">
      <c r="A423" s="306" t="s">
        <v>9</v>
      </c>
      <c r="B423" s="306" t="s">
        <v>40</v>
      </c>
      <c r="C423" s="306" t="s">
        <v>40</v>
      </c>
      <c r="D423" s="306" t="s">
        <v>980</v>
      </c>
      <c r="E423" s="306"/>
      <c r="F423" s="306"/>
      <c r="G423" s="306"/>
      <c r="H423" s="306"/>
      <c r="I423" s="306"/>
      <c r="J423" s="306"/>
      <c r="K423" s="306"/>
      <c r="L423" s="306"/>
      <c r="M423" s="306"/>
      <c r="N423" s="306"/>
      <c r="O423" s="306"/>
      <c r="P423" s="380">
        <v>10.95</v>
      </c>
      <c r="Q423" s="338"/>
      <c r="R423" s="74" t="str">
        <f t="shared" si="119"/>
        <v>Yes</v>
      </c>
      <c r="S423" s="4" t="str">
        <f t="shared" si="120"/>
        <v>Yes</v>
      </c>
      <c r="T423" s="4" t="str">
        <f t="shared" si="117"/>
        <v>No</v>
      </c>
      <c r="U423" s="4" t="str">
        <f t="shared" si="118"/>
        <v>N/A</v>
      </c>
      <c r="V423" s="221" t="str">
        <f t="shared" si="105"/>
        <v>No</v>
      </c>
      <c r="W423" s="223" t="str">
        <f t="shared" si="106"/>
        <v>N/A</v>
      </c>
      <c r="X423" s="221" t="str">
        <f t="shared" si="107"/>
        <v>No</v>
      </c>
      <c r="Y423" s="223" t="str">
        <f t="shared" si="108"/>
        <v>N/A</v>
      </c>
      <c r="Z423" s="222" t="str">
        <f t="shared" si="109"/>
        <v>No</v>
      </c>
      <c r="AA423" s="68" t="str">
        <f t="shared" si="110"/>
        <v>N/A</v>
      </c>
      <c r="AB423" s="65" t="str">
        <f t="shared" si="111"/>
        <v>No</v>
      </c>
      <c r="AC423" s="68" t="str">
        <f t="shared" si="112"/>
        <v>N/A</v>
      </c>
      <c r="AD423" s="65" t="str">
        <f t="shared" si="113"/>
        <v>No</v>
      </c>
      <c r="AE423" s="68" t="str">
        <f t="shared" si="114"/>
        <v>N/A</v>
      </c>
      <c r="AF423" s="8"/>
    </row>
    <row r="424" spans="1:32" hidden="1">
      <c r="A424" s="306" t="s">
        <v>9</v>
      </c>
      <c r="B424" s="306" t="s">
        <v>40</v>
      </c>
      <c r="C424" s="306" t="s">
        <v>40</v>
      </c>
      <c r="D424" s="306" t="s">
        <v>981</v>
      </c>
      <c r="E424" s="306"/>
      <c r="F424" s="306"/>
      <c r="G424" s="306"/>
      <c r="H424" s="306"/>
      <c r="I424" s="306"/>
      <c r="J424" s="306"/>
      <c r="K424" s="306"/>
      <c r="L424" s="306"/>
      <c r="M424" s="306"/>
      <c r="N424" s="306"/>
      <c r="O424" s="306"/>
      <c r="P424" s="380">
        <v>10.5</v>
      </c>
      <c r="Q424" s="338"/>
      <c r="R424" s="74" t="str">
        <f t="shared" si="119"/>
        <v>Yes</v>
      </c>
      <c r="S424" s="4" t="str">
        <f t="shared" si="120"/>
        <v>Yes</v>
      </c>
      <c r="T424" s="4" t="str">
        <f t="shared" si="117"/>
        <v>No</v>
      </c>
      <c r="U424" s="4" t="str">
        <f t="shared" si="118"/>
        <v>N/A</v>
      </c>
      <c r="V424" s="221" t="str">
        <f t="shared" si="105"/>
        <v>No</v>
      </c>
      <c r="W424" s="223" t="str">
        <f t="shared" si="106"/>
        <v>N/A</v>
      </c>
      <c r="X424" s="221" t="str">
        <f t="shared" si="107"/>
        <v>No</v>
      </c>
      <c r="Y424" s="223" t="str">
        <f t="shared" si="108"/>
        <v>N/A</v>
      </c>
      <c r="Z424" s="222" t="str">
        <f t="shared" si="109"/>
        <v>No</v>
      </c>
      <c r="AA424" s="68" t="str">
        <f t="shared" si="110"/>
        <v>N/A</v>
      </c>
      <c r="AB424" s="65" t="str">
        <f t="shared" si="111"/>
        <v>No</v>
      </c>
      <c r="AC424" s="68" t="str">
        <f t="shared" si="112"/>
        <v>N/A</v>
      </c>
      <c r="AD424" s="65" t="str">
        <f t="shared" si="113"/>
        <v>No</v>
      </c>
      <c r="AE424" s="68" t="str">
        <f t="shared" si="114"/>
        <v>N/A</v>
      </c>
      <c r="AF424" s="8"/>
    </row>
    <row r="425" spans="1:32" hidden="1">
      <c r="A425" s="306" t="s">
        <v>9</v>
      </c>
      <c r="B425" s="306" t="s">
        <v>40</v>
      </c>
      <c r="C425" s="306" t="s">
        <v>40</v>
      </c>
      <c r="D425" s="306" t="s">
        <v>982</v>
      </c>
      <c r="E425" s="306"/>
      <c r="F425" s="306"/>
      <c r="G425" s="306"/>
      <c r="H425" s="306"/>
      <c r="I425" s="306"/>
      <c r="J425" s="306"/>
      <c r="K425" s="306"/>
      <c r="L425" s="306"/>
      <c r="M425" s="306"/>
      <c r="N425" s="306"/>
      <c r="O425" s="306"/>
      <c r="P425" s="380">
        <v>9.9499999999999993</v>
      </c>
      <c r="Q425" s="338">
        <v>9.9499999999999993</v>
      </c>
      <c r="R425" s="74" t="str">
        <f t="shared" si="119"/>
        <v>Yes</v>
      </c>
      <c r="S425" s="4" t="str">
        <f t="shared" si="120"/>
        <v>Yes</v>
      </c>
      <c r="T425" s="4" t="str">
        <f t="shared" si="117"/>
        <v>Yes</v>
      </c>
      <c r="U425" s="4">
        <f t="shared" si="118"/>
        <v>0</v>
      </c>
      <c r="V425" s="221" t="str">
        <f t="shared" si="105"/>
        <v>No</v>
      </c>
      <c r="W425" s="223" t="str">
        <f t="shared" si="106"/>
        <v>N/A</v>
      </c>
      <c r="X425" s="221" t="str">
        <f t="shared" si="107"/>
        <v>No</v>
      </c>
      <c r="Y425" s="223" t="str">
        <f t="shared" si="108"/>
        <v>N/A</v>
      </c>
      <c r="Z425" s="222" t="str">
        <f t="shared" si="109"/>
        <v>No</v>
      </c>
      <c r="AA425" s="68" t="str">
        <f t="shared" si="110"/>
        <v>N/A</v>
      </c>
      <c r="AB425" s="65" t="str">
        <f t="shared" si="111"/>
        <v>No</v>
      </c>
      <c r="AC425" s="68" t="str">
        <f t="shared" si="112"/>
        <v>N/A</v>
      </c>
      <c r="AD425" s="65" t="str">
        <f t="shared" si="113"/>
        <v>No</v>
      </c>
      <c r="AE425" s="68" t="str">
        <f t="shared" si="114"/>
        <v>N/A</v>
      </c>
      <c r="AF425" s="8"/>
    </row>
    <row r="426" spans="1:32" hidden="1">
      <c r="A426" s="306" t="s">
        <v>9</v>
      </c>
      <c r="B426" s="306" t="s">
        <v>40</v>
      </c>
      <c r="C426" s="306" t="s">
        <v>40</v>
      </c>
      <c r="D426" s="306" t="s">
        <v>983</v>
      </c>
      <c r="E426" s="306"/>
      <c r="F426" s="306"/>
      <c r="G426" s="306"/>
      <c r="H426" s="306"/>
      <c r="I426" s="306"/>
      <c r="J426" s="306"/>
      <c r="K426" s="306"/>
      <c r="L426" s="306"/>
      <c r="M426" s="306"/>
      <c r="N426" s="306"/>
      <c r="O426" s="306"/>
      <c r="P426" s="380">
        <v>9.9499999999999993</v>
      </c>
      <c r="Q426" s="338"/>
      <c r="R426" s="74" t="str">
        <f t="shared" si="119"/>
        <v>Yes</v>
      </c>
      <c r="S426" s="4" t="str">
        <f t="shared" si="120"/>
        <v>Yes</v>
      </c>
      <c r="T426" s="4" t="str">
        <f t="shared" si="117"/>
        <v>No</v>
      </c>
      <c r="U426" s="4" t="str">
        <f t="shared" si="118"/>
        <v>N/A</v>
      </c>
      <c r="V426" s="221" t="str">
        <f t="shared" si="105"/>
        <v>No</v>
      </c>
      <c r="W426" s="223" t="str">
        <f t="shared" si="106"/>
        <v>N/A</v>
      </c>
      <c r="X426" s="221" t="str">
        <f t="shared" si="107"/>
        <v>No</v>
      </c>
      <c r="Y426" s="223" t="str">
        <f t="shared" si="108"/>
        <v>N/A</v>
      </c>
      <c r="Z426" s="222" t="str">
        <f t="shared" si="109"/>
        <v>No</v>
      </c>
      <c r="AA426" s="68" t="str">
        <f t="shared" si="110"/>
        <v>N/A</v>
      </c>
      <c r="AB426" s="65" t="str">
        <f t="shared" si="111"/>
        <v>No</v>
      </c>
      <c r="AC426" s="68" t="str">
        <f t="shared" si="112"/>
        <v>N/A</v>
      </c>
      <c r="AD426" s="65" t="str">
        <f t="shared" si="113"/>
        <v>No</v>
      </c>
      <c r="AE426" s="68" t="str">
        <f t="shared" si="114"/>
        <v>N/A</v>
      </c>
      <c r="AF426" s="8"/>
    </row>
    <row r="427" spans="1:32" hidden="1">
      <c r="A427" s="306" t="s">
        <v>9</v>
      </c>
      <c r="B427" s="306" t="s">
        <v>40</v>
      </c>
      <c r="C427" s="306" t="s">
        <v>40</v>
      </c>
      <c r="D427" s="306" t="s">
        <v>984</v>
      </c>
      <c r="E427" s="306"/>
      <c r="F427" s="306"/>
      <c r="G427" s="306"/>
      <c r="H427" s="306"/>
      <c r="I427" s="306"/>
      <c r="J427" s="306"/>
      <c r="K427" s="306"/>
      <c r="L427" s="306"/>
      <c r="M427" s="306"/>
      <c r="N427" s="306"/>
      <c r="O427" s="306"/>
      <c r="P427" s="380">
        <v>10.5</v>
      </c>
      <c r="Q427" s="338"/>
      <c r="R427" s="74" t="str">
        <f t="shared" si="119"/>
        <v>Yes</v>
      </c>
      <c r="S427" s="4" t="str">
        <f t="shared" si="120"/>
        <v>Yes</v>
      </c>
      <c r="T427" s="4" t="str">
        <f t="shared" si="117"/>
        <v>No</v>
      </c>
      <c r="U427" s="4" t="str">
        <f t="shared" si="118"/>
        <v>N/A</v>
      </c>
      <c r="V427" s="221" t="str">
        <f t="shared" si="105"/>
        <v>No</v>
      </c>
      <c r="W427" s="223" t="str">
        <f t="shared" si="106"/>
        <v>N/A</v>
      </c>
      <c r="X427" s="221" t="str">
        <f t="shared" si="107"/>
        <v>No</v>
      </c>
      <c r="Y427" s="223" t="str">
        <f t="shared" si="108"/>
        <v>N/A</v>
      </c>
      <c r="Z427" s="222" t="str">
        <f t="shared" si="109"/>
        <v>No</v>
      </c>
      <c r="AA427" s="68" t="str">
        <f t="shared" si="110"/>
        <v>N/A</v>
      </c>
      <c r="AB427" s="65" t="str">
        <f t="shared" si="111"/>
        <v>No</v>
      </c>
      <c r="AC427" s="68" t="str">
        <f t="shared" si="112"/>
        <v>N/A</v>
      </c>
      <c r="AD427" s="65" t="str">
        <f t="shared" si="113"/>
        <v>No</v>
      </c>
      <c r="AE427" s="68" t="str">
        <f t="shared" si="114"/>
        <v>N/A</v>
      </c>
      <c r="AF427" s="8"/>
    </row>
    <row r="428" spans="1:32" hidden="1">
      <c r="A428" s="306" t="s">
        <v>9</v>
      </c>
      <c r="B428" s="306" t="s">
        <v>40</v>
      </c>
      <c r="C428" s="306" t="s">
        <v>40</v>
      </c>
      <c r="D428" s="306" t="s">
        <v>985</v>
      </c>
      <c r="E428" s="306"/>
      <c r="F428" s="306"/>
      <c r="G428" s="306"/>
      <c r="H428" s="306"/>
      <c r="I428" s="306"/>
      <c r="J428" s="306"/>
      <c r="K428" s="306"/>
      <c r="L428" s="306"/>
      <c r="M428" s="306"/>
      <c r="N428" s="306"/>
      <c r="O428" s="306"/>
      <c r="P428" s="380">
        <v>6.5</v>
      </c>
      <c r="Q428" s="338"/>
      <c r="R428" s="74" t="str">
        <f t="shared" si="119"/>
        <v>Yes</v>
      </c>
      <c r="S428" s="4" t="str">
        <f t="shared" si="120"/>
        <v>Yes</v>
      </c>
      <c r="T428" s="4" t="str">
        <f t="shared" si="117"/>
        <v>No</v>
      </c>
      <c r="U428" s="4" t="str">
        <f t="shared" si="118"/>
        <v>N/A</v>
      </c>
      <c r="V428" s="221" t="str">
        <f t="shared" ref="V428:V491" si="121">IF(COUNTA(O428:Q428)=3,"Yes","No")</f>
        <v>No</v>
      </c>
      <c r="W428" s="223" t="str">
        <f t="shared" ref="W428:W491" si="122">IF(V428="Yes",Q428/O428-1,"N/A")</f>
        <v>N/A</v>
      </c>
      <c r="X428" s="221" t="str">
        <f t="shared" ref="X428:X491" si="123">IF(COUNTA(N428:Q428)=4,"Yes","No")</f>
        <v>No</v>
      </c>
      <c r="Y428" s="223" t="str">
        <f t="shared" ref="Y428:Y491" si="124">IF(X428="Yes",Q428/N428-1,"N/A")</f>
        <v>N/A</v>
      </c>
      <c r="Z428" s="222" t="str">
        <f t="shared" ref="Z428:Z491" si="125">IF(COUNTA(M428:Q428)=5,"Yes","No")</f>
        <v>No</v>
      </c>
      <c r="AA428" s="68" t="str">
        <f t="shared" ref="AA428:AA491" si="126">IF(Z428="Yes",Q428/M428-1,"N/A")</f>
        <v>N/A</v>
      </c>
      <c r="AB428" s="65" t="str">
        <f t="shared" ref="AB428:AB491" si="127">IF(COUNTA(L428:Q428)=6,"Yes","No")</f>
        <v>No</v>
      </c>
      <c r="AC428" s="68" t="str">
        <f t="shared" ref="AC428:AC491" si="128">IF(AB428="Yes",Q428/L428-1,"N/A")</f>
        <v>N/A</v>
      </c>
      <c r="AD428" s="65" t="str">
        <f t="shared" ref="AD428:AD491" si="129">IF(COUNTA(E428:Q428)=13,"Yes","No")</f>
        <v>No</v>
      </c>
      <c r="AE428" s="68" t="str">
        <f t="shared" ref="AE428:AE491" si="130">IF(AD428="Yes",Q428/E428-1,"N/A")</f>
        <v>N/A</v>
      </c>
      <c r="AF428" s="8"/>
    </row>
    <row r="429" spans="1:32" hidden="1">
      <c r="A429" s="306" t="s">
        <v>9</v>
      </c>
      <c r="B429" s="306" t="s">
        <v>40</v>
      </c>
      <c r="C429" s="306" t="s">
        <v>40</v>
      </c>
      <c r="D429" s="306" t="s">
        <v>986</v>
      </c>
      <c r="E429" s="306"/>
      <c r="F429" s="306"/>
      <c r="G429" s="306"/>
      <c r="H429" s="306"/>
      <c r="I429" s="306"/>
      <c r="J429" s="306"/>
      <c r="K429" s="306"/>
      <c r="L429" s="306"/>
      <c r="M429" s="306"/>
      <c r="N429" s="306"/>
      <c r="O429" s="306"/>
      <c r="P429" s="380">
        <v>7.95</v>
      </c>
      <c r="Q429" s="338"/>
      <c r="R429" s="74" t="str">
        <f t="shared" ref="R429:R460" si="131">IF(COUNTA(P429)=1,"Yes","No")</f>
        <v>Yes</v>
      </c>
      <c r="S429" s="4" t="str">
        <f t="shared" ref="S429:S460" si="132">IF(AND(V429="No",R429="Yes"),"Yes","No")</f>
        <v>Yes</v>
      </c>
      <c r="T429" s="4" t="str">
        <f t="shared" si="117"/>
        <v>No</v>
      </c>
      <c r="U429" s="4" t="str">
        <f t="shared" si="118"/>
        <v>N/A</v>
      </c>
      <c r="V429" s="221" t="str">
        <f t="shared" si="121"/>
        <v>No</v>
      </c>
      <c r="W429" s="223" t="str">
        <f t="shared" si="122"/>
        <v>N/A</v>
      </c>
      <c r="X429" s="221" t="str">
        <f t="shared" si="123"/>
        <v>No</v>
      </c>
      <c r="Y429" s="223" t="str">
        <f t="shared" si="124"/>
        <v>N/A</v>
      </c>
      <c r="Z429" s="222" t="str">
        <f t="shared" si="125"/>
        <v>No</v>
      </c>
      <c r="AA429" s="68" t="str">
        <f t="shared" si="126"/>
        <v>N/A</v>
      </c>
      <c r="AB429" s="65" t="str">
        <f t="shared" si="127"/>
        <v>No</v>
      </c>
      <c r="AC429" s="68" t="str">
        <f t="shared" si="128"/>
        <v>N/A</v>
      </c>
      <c r="AD429" s="65" t="str">
        <f t="shared" si="129"/>
        <v>No</v>
      </c>
      <c r="AE429" s="68" t="str">
        <f t="shared" si="130"/>
        <v>N/A</v>
      </c>
      <c r="AF429" s="8"/>
    </row>
    <row r="430" spans="1:32" hidden="1">
      <c r="A430" s="306" t="s">
        <v>9</v>
      </c>
      <c r="B430" s="306" t="s">
        <v>40</v>
      </c>
      <c r="C430" s="306" t="s">
        <v>40</v>
      </c>
      <c r="D430" s="306" t="s">
        <v>987</v>
      </c>
      <c r="E430" s="306"/>
      <c r="F430" s="306"/>
      <c r="G430" s="306"/>
      <c r="H430" s="306"/>
      <c r="I430" s="306"/>
      <c r="J430" s="306"/>
      <c r="K430" s="306"/>
      <c r="L430" s="306"/>
      <c r="M430" s="306"/>
      <c r="N430" s="306"/>
      <c r="O430" s="306"/>
      <c r="P430" s="380">
        <v>10.95</v>
      </c>
      <c r="Q430" s="338">
        <v>10.95</v>
      </c>
      <c r="R430" s="74" t="str">
        <f t="shared" si="131"/>
        <v>Yes</v>
      </c>
      <c r="S430" s="4" t="str">
        <f t="shared" si="132"/>
        <v>Yes</v>
      </c>
      <c r="T430" s="4" t="str">
        <f t="shared" si="117"/>
        <v>Yes</v>
      </c>
      <c r="U430" s="4">
        <f t="shared" si="118"/>
        <v>0</v>
      </c>
      <c r="V430" s="221" t="str">
        <f t="shared" si="121"/>
        <v>No</v>
      </c>
      <c r="W430" s="223" t="str">
        <f t="shared" si="122"/>
        <v>N/A</v>
      </c>
      <c r="X430" s="221" t="str">
        <f t="shared" si="123"/>
        <v>No</v>
      </c>
      <c r="Y430" s="223" t="str">
        <f t="shared" si="124"/>
        <v>N/A</v>
      </c>
      <c r="Z430" s="222" t="str">
        <f t="shared" si="125"/>
        <v>No</v>
      </c>
      <c r="AA430" s="68" t="str">
        <f t="shared" si="126"/>
        <v>N/A</v>
      </c>
      <c r="AB430" s="65" t="str">
        <f t="shared" si="127"/>
        <v>No</v>
      </c>
      <c r="AC430" s="68" t="str">
        <f t="shared" si="128"/>
        <v>N/A</v>
      </c>
      <c r="AD430" s="65" t="str">
        <f t="shared" si="129"/>
        <v>No</v>
      </c>
      <c r="AE430" s="68" t="str">
        <f t="shared" si="130"/>
        <v>N/A</v>
      </c>
      <c r="AF430" s="8"/>
    </row>
    <row r="431" spans="1:32" hidden="1">
      <c r="A431" s="306" t="s">
        <v>9</v>
      </c>
      <c r="B431" s="306" t="s">
        <v>40</v>
      </c>
      <c r="C431" s="306" t="s">
        <v>40</v>
      </c>
      <c r="D431" s="306" t="s">
        <v>988</v>
      </c>
      <c r="E431" s="306"/>
      <c r="F431" s="306"/>
      <c r="G431" s="306"/>
      <c r="H431" s="306"/>
      <c r="I431" s="306"/>
      <c r="J431" s="306"/>
      <c r="K431" s="306"/>
      <c r="L431" s="306"/>
      <c r="M431" s="306"/>
      <c r="N431" s="306"/>
      <c r="O431" s="306"/>
      <c r="P431" s="380">
        <v>9.9499999999999993</v>
      </c>
      <c r="Q431" s="338">
        <v>9.9499999999999993</v>
      </c>
      <c r="R431" s="74" t="str">
        <f t="shared" si="131"/>
        <v>Yes</v>
      </c>
      <c r="S431" s="4" t="str">
        <f t="shared" si="132"/>
        <v>Yes</v>
      </c>
      <c r="T431" s="4" t="str">
        <f t="shared" si="117"/>
        <v>Yes</v>
      </c>
      <c r="U431" s="4">
        <f t="shared" si="118"/>
        <v>0</v>
      </c>
      <c r="V431" s="221" t="str">
        <f t="shared" si="121"/>
        <v>No</v>
      </c>
      <c r="W431" s="223" t="str">
        <f t="shared" si="122"/>
        <v>N/A</v>
      </c>
      <c r="X431" s="221" t="str">
        <f t="shared" si="123"/>
        <v>No</v>
      </c>
      <c r="Y431" s="223" t="str">
        <f t="shared" si="124"/>
        <v>N/A</v>
      </c>
      <c r="Z431" s="222" t="str">
        <f t="shared" si="125"/>
        <v>No</v>
      </c>
      <c r="AA431" s="68" t="str">
        <f t="shared" si="126"/>
        <v>N/A</v>
      </c>
      <c r="AB431" s="65" t="str">
        <f t="shared" si="127"/>
        <v>No</v>
      </c>
      <c r="AC431" s="68" t="str">
        <f t="shared" si="128"/>
        <v>N/A</v>
      </c>
      <c r="AD431" s="65" t="str">
        <f t="shared" si="129"/>
        <v>No</v>
      </c>
      <c r="AE431" s="68" t="str">
        <f t="shared" si="130"/>
        <v>N/A</v>
      </c>
      <c r="AF431" s="8"/>
    </row>
    <row r="432" spans="1:32" hidden="1">
      <c r="A432" s="306" t="s">
        <v>9</v>
      </c>
      <c r="B432" s="306" t="s">
        <v>40</v>
      </c>
      <c r="C432" s="306" t="s">
        <v>40</v>
      </c>
      <c r="D432" s="306" t="s">
        <v>989</v>
      </c>
      <c r="E432" s="306"/>
      <c r="F432" s="306"/>
      <c r="G432" s="306"/>
      <c r="H432" s="306"/>
      <c r="I432" s="306"/>
      <c r="J432" s="306"/>
      <c r="K432" s="306"/>
      <c r="L432" s="306"/>
      <c r="M432" s="306"/>
      <c r="N432" s="306"/>
      <c r="O432" s="306"/>
      <c r="P432" s="380">
        <v>10.45</v>
      </c>
      <c r="Q432" s="338">
        <v>10.45</v>
      </c>
      <c r="R432" s="74" t="str">
        <f t="shared" si="131"/>
        <v>Yes</v>
      </c>
      <c r="S432" s="4" t="str">
        <f t="shared" si="132"/>
        <v>Yes</v>
      </c>
      <c r="T432" s="4" t="str">
        <f t="shared" si="117"/>
        <v>Yes</v>
      </c>
      <c r="U432" s="4">
        <f t="shared" si="118"/>
        <v>0</v>
      </c>
      <c r="V432" s="221" t="str">
        <f t="shared" si="121"/>
        <v>No</v>
      </c>
      <c r="W432" s="223" t="str">
        <f t="shared" si="122"/>
        <v>N/A</v>
      </c>
      <c r="X432" s="221" t="str">
        <f t="shared" si="123"/>
        <v>No</v>
      </c>
      <c r="Y432" s="223" t="str">
        <f t="shared" si="124"/>
        <v>N/A</v>
      </c>
      <c r="Z432" s="222" t="str">
        <f t="shared" si="125"/>
        <v>No</v>
      </c>
      <c r="AA432" s="68" t="str">
        <f t="shared" si="126"/>
        <v>N/A</v>
      </c>
      <c r="AB432" s="65" t="str">
        <f t="shared" si="127"/>
        <v>No</v>
      </c>
      <c r="AC432" s="68" t="str">
        <f t="shared" si="128"/>
        <v>N/A</v>
      </c>
      <c r="AD432" s="65" t="str">
        <f t="shared" si="129"/>
        <v>No</v>
      </c>
      <c r="AE432" s="68" t="str">
        <f t="shared" si="130"/>
        <v>N/A</v>
      </c>
      <c r="AF432" s="8"/>
    </row>
    <row r="433" spans="1:32" hidden="1">
      <c r="A433" s="306" t="s">
        <v>9</v>
      </c>
      <c r="B433" s="306" t="s">
        <v>40</v>
      </c>
      <c r="C433" s="306" t="s">
        <v>40</v>
      </c>
      <c r="D433" s="306" t="s">
        <v>990</v>
      </c>
      <c r="E433" s="306"/>
      <c r="F433" s="306"/>
      <c r="G433" s="306"/>
      <c r="H433" s="306"/>
      <c r="I433" s="306"/>
      <c r="J433" s="306"/>
      <c r="K433" s="306"/>
      <c r="L433" s="306"/>
      <c r="M433" s="306"/>
      <c r="N433" s="306"/>
      <c r="O433" s="306"/>
      <c r="P433" s="380">
        <v>6.95</v>
      </c>
      <c r="Q433" s="338">
        <v>6.95</v>
      </c>
      <c r="R433" s="74" t="str">
        <f t="shared" si="131"/>
        <v>Yes</v>
      </c>
      <c r="S433" s="4" t="str">
        <f t="shared" si="132"/>
        <v>Yes</v>
      </c>
      <c r="T433" s="4" t="str">
        <f t="shared" si="117"/>
        <v>Yes</v>
      </c>
      <c r="U433" s="4">
        <f t="shared" si="118"/>
        <v>0</v>
      </c>
      <c r="V433" s="221" t="str">
        <f t="shared" si="121"/>
        <v>No</v>
      </c>
      <c r="W433" s="223" t="str">
        <f t="shared" si="122"/>
        <v>N/A</v>
      </c>
      <c r="X433" s="221" t="str">
        <f t="shared" si="123"/>
        <v>No</v>
      </c>
      <c r="Y433" s="223" t="str">
        <f t="shared" si="124"/>
        <v>N/A</v>
      </c>
      <c r="Z433" s="222" t="str">
        <f t="shared" si="125"/>
        <v>No</v>
      </c>
      <c r="AA433" s="68" t="str">
        <f t="shared" si="126"/>
        <v>N/A</v>
      </c>
      <c r="AB433" s="65" t="str">
        <f t="shared" si="127"/>
        <v>No</v>
      </c>
      <c r="AC433" s="68" t="str">
        <f t="shared" si="128"/>
        <v>N/A</v>
      </c>
      <c r="AD433" s="65" t="str">
        <f t="shared" si="129"/>
        <v>No</v>
      </c>
      <c r="AE433" s="68" t="str">
        <f t="shared" si="130"/>
        <v>N/A</v>
      </c>
      <c r="AF433" s="8"/>
    </row>
    <row r="434" spans="1:32" hidden="1">
      <c r="A434" s="306" t="s">
        <v>9</v>
      </c>
      <c r="B434" s="306" t="s">
        <v>40</v>
      </c>
      <c r="C434" s="306" t="s">
        <v>40</v>
      </c>
      <c r="D434" s="306" t="s">
        <v>991</v>
      </c>
      <c r="E434" s="306"/>
      <c r="F434" s="306"/>
      <c r="G434" s="306"/>
      <c r="H434" s="306"/>
      <c r="I434" s="306"/>
      <c r="J434" s="306"/>
      <c r="K434" s="306"/>
      <c r="L434" s="306"/>
      <c r="M434" s="306"/>
      <c r="N434" s="306"/>
      <c r="O434" s="306"/>
      <c r="P434" s="380">
        <v>6.75</v>
      </c>
      <c r="Q434" s="338">
        <v>6.75</v>
      </c>
      <c r="R434" s="74" t="str">
        <f t="shared" si="131"/>
        <v>Yes</v>
      </c>
      <c r="S434" s="4" t="str">
        <f t="shared" si="132"/>
        <v>Yes</v>
      </c>
      <c r="T434" s="4" t="str">
        <f t="shared" si="117"/>
        <v>Yes</v>
      </c>
      <c r="U434" s="4">
        <f t="shared" si="118"/>
        <v>0</v>
      </c>
      <c r="V434" s="221" t="str">
        <f t="shared" si="121"/>
        <v>No</v>
      </c>
      <c r="W434" s="223" t="str">
        <f t="shared" si="122"/>
        <v>N/A</v>
      </c>
      <c r="X434" s="221" t="str">
        <f t="shared" si="123"/>
        <v>No</v>
      </c>
      <c r="Y434" s="223" t="str">
        <f t="shared" si="124"/>
        <v>N/A</v>
      </c>
      <c r="Z434" s="222" t="str">
        <f t="shared" si="125"/>
        <v>No</v>
      </c>
      <c r="AA434" s="68" t="str">
        <f t="shared" si="126"/>
        <v>N/A</v>
      </c>
      <c r="AB434" s="65" t="str">
        <f t="shared" si="127"/>
        <v>No</v>
      </c>
      <c r="AC434" s="68" t="str">
        <f t="shared" si="128"/>
        <v>N/A</v>
      </c>
      <c r="AD434" s="65" t="str">
        <f t="shared" si="129"/>
        <v>No</v>
      </c>
      <c r="AE434" s="68" t="str">
        <f t="shared" si="130"/>
        <v>N/A</v>
      </c>
      <c r="AF434" s="8"/>
    </row>
    <row r="435" spans="1:32" hidden="1">
      <c r="A435" s="306" t="s">
        <v>9</v>
      </c>
      <c r="B435" s="306" t="s">
        <v>40</v>
      </c>
      <c r="C435" s="306" t="s">
        <v>40</v>
      </c>
      <c r="D435" s="306" t="s">
        <v>992</v>
      </c>
      <c r="E435" s="306"/>
      <c r="F435" s="306"/>
      <c r="G435" s="306"/>
      <c r="H435" s="306"/>
      <c r="I435" s="306"/>
      <c r="J435" s="306"/>
      <c r="K435" s="306"/>
      <c r="L435" s="306"/>
      <c r="M435" s="306"/>
      <c r="N435" s="306"/>
      <c r="O435" s="306"/>
      <c r="P435" s="380">
        <v>9</v>
      </c>
      <c r="Q435" s="338">
        <v>9</v>
      </c>
      <c r="R435" s="74" t="str">
        <f t="shared" si="131"/>
        <v>Yes</v>
      </c>
      <c r="S435" s="4" t="str">
        <f t="shared" si="132"/>
        <v>Yes</v>
      </c>
      <c r="T435" s="4" t="str">
        <f t="shared" si="117"/>
        <v>Yes</v>
      </c>
      <c r="U435" s="4">
        <f t="shared" si="118"/>
        <v>0</v>
      </c>
      <c r="V435" s="221" t="str">
        <f t="shared" si="121"/>
        <v>No</v>
      </c>
      <c r="W435" s="223" t="str">
        <f t="shared" si="122"/>
        <v>N/A</v>
      </c>
      <c r="X435" s="221" t="str">
        <f t="shared" si="123"/>
        <v>No</v>
      </c>
      <c r="Y435" s="223" t="str">
        <f t="shared" si="124"/>
        <v>N/A</v>
      </c>
      <c r="Z435" s="222" t="str">
        <f t="shared" si="125"/>
        <v>No</v>
      </c>
      <c r="AA435" s="68" t="str">
        <f t="shared" si="126"/>
        <v>N/A</v>
      </c>
      <c r="AB435" s="65" t="str">
        <f t="shared" si="127"/>
        <v>No</v>
      </c>
      <c r="AC435" s="68" t="str">
        <f t="shared" si="128"/>
        <v>N/A</v>
      </c>
      <c r="AD435" s="65" t="str">
        <f t="shared" si="129"/>
        <v>No</v>
      </c>
      <c r="AE435" s="68" t="str">
        <f t="shared" si="130"/>
        <v>N/A</v>
      </c>
      <c r="AF435" s="8"/>
    </row>
    <row r="436" spans="1:32" hidden="1">
      <c r="A436" s="306" t="s">
        <v>9</v>
      </c>
      <c r="B436" s="306" t="s">
        <v>40</v>
      </c>
      <c r="C436" s="306" t="s">
        <v>40</v>
      </c>
      <c r="D436" s="306" t="s">
        <v>993</v>
      </c>
      <c r="E436" s="306"/>
      <c r="F436" s="306"/>
      <c r="G436" s="306"/>
      <c r="H436" s="306"/>
      <c r="I436" s="306"/>
      <c r="J436" s="306"/>
      <c r="K436" s="306"/>
      <c r="L436" s="306"/>
      <c r="M436" s="306"/>
      <c r="N436" s="306"/>
      <c r="O436" s="306"/>
      <c r="P436" s="380">
        <v>7.5</v>
      </c>
      <c r="Q436" s="338"/>
      <c r="R436" s="74" t="str">
        <f t="shared" si="131"/>
        <v>Yes</v>
      </c>
      <c r="S436" s="4" t="str">
        <f t="shared" si="132"/>
        <v>Yes</v>
      </c>
      <c r="T436" s="4" t="str">
        <f t="shared" si="117"/>
        <v>No</v>
      </c>
      <c r="U436" s="4" t="str">
        <f t="shared" si="118"/>
        <v>N/A</v>
      </c>
      <c r="V436" s="221" t="str">
        <f t="shared" si="121"/>
        <v>No</v>
      </c>
      <c r="W436" s="223" t="str">
        <f t="shared" si="122"/>
        <v>N/A</v>
      </c>
      <c r="X436" s="221" t="str">
        <f t="shared" si="123"/>
        <v>No</v>
      </c>
      <c r="Y436" s="223" t="str">
        <f t="shared" si="124"/>
        <v>N/A</v>
      </c>
      <c r="Z436" s="222" t="str">
        <f t="shared" si="125"/>
        <v>No</v>
      </c>
      <c r="AA436" s="68" t="str">
        <f t="shared" si="126"/>
        <v>N/A</v>
      </c>
      <c r="AB436" s="65" t="str">
        <f t="shared" si="127"/>
        <v>No</v>
      </c>
      <c r="AC436" s="68" t="str">
        <f t="shared" si="128"/>
        <v>N/A</v>
      </c>
      <c r="AD436" s="65" t="str">
        <f t="shared" si="129"/>
        <v>No</v>
      </c>
      <c r="AE436" s="68" t="str">
        <f t="shared" si="130"/>
        <v>N/A</v>
      </c>
      <c r="AF436" s="8"/>
    </row>
    <row r="437" spans="1:32" hidden="1">
      <c r="A437" s="306" t="s">
        <v>9</v>
      </c>
      <c r="B437" s="306" t="s">
        <v>40</v>
      </c>
      <c r="C437" s="306" t="s">
        <v>40</v>
      </c>
      <c r="D437" s="306" t="s">
        <v>994</v>
      </c>
      <c r="E437" s="306"/>
      <c r="F437" s="306"/>
      <c r="G437" s="306"/>
      <c r="H437" s="306"/>
      <c r="I437" s="306"/>
      <c r="J437" s="306"/>
      <c r="K437" s="306"/>
      <c r="L437" s="306"/>
      <c r="M437" s="306"/>
      <c r="N437" s="306"/>
      <c r="O437" s="306"/>
      <c r="P437" s="380">
        <v>6.75</v>
      </c>
      <c r="Q437" s="338">
        <v>6.75</v>
      </c>
      <c r="R437" s="74" t="str">
        <f t="shared" si="131"/>
        <v>Yes</v>
      </c>
      <c r="S437" s="4" t="str">
        <f t="shared" si="132"/>
        <v>Yes</v>
      </c>
      <c r="T437" s="4" t="str">
        <f t="shared" si="117"/>
        <v>Yes</v>
      </c>
      <c r="U437" s="4">
        <f t="shared" si="118"/>
        <v>0</v>
      </c>
      <c r="V437" s="221" t="str">
        <f t="shared" si="121"/>
        <v>No</v>
      </c>
      <c r="W437" s="223" t="str">
        <f t="shared" si="122"/>
        <v>N/A</v>
      </c>
      <c r="X437" s="221" t="str">
        <f t="shared" si="123"/>
        <v>No</v>
      </c>
      <c r="Y437" s="223" t="str">
        <f t="shared" si="124"/>
        <v>N/A</v>
      </c>
      <c r="Z437" s="222" t="str">
        <f t="shared" si="125"/>
        <v>No</v>
      </c>
      <c r="AA437" s="68" t="str">
        <f t="shared" si="126"/>
        <v>N/A</v>
      </c>
      <c r="AB437" s="65" t="str">
        <f t="shared" si="127"/>
        <v>No</v>
      </c>
      <c r="AC437" s="68" t="str">
        <f t="shared" si="128"/>
        <v>N/A</v>
      </c>
      <c r="AD437" s="65" t="str">
        <f t="shared" si="129"/>
        <v>No</v>
      </c>
      <c r="AE437" s="68" t="str">
        <f t="shared" si="130"/>
        <v>N/A</v>
      </c>
      <c r="AF437" s="8"/>
    </row>
    <row r="438" spans="1:32" hidden="1">
      <c r="A438" s="306" t="s">
        <v>9</v>
      </c>
      <c r="B438" s="306" t="s">
        <v>40</v>
      </c>
      <c r="C438" s="306" t="s">
        <v>40</v>
      </c>
      <c r="D438" s="306" t="s">
        <v>995</v>
      </c>
      <c r="E438" s="306"/>
      <c r="F438" s="306"/>
      <c r="G438" s="306"/>
      <c r="H438" s="306"/>
      <c r="I438" s="306"/>
      <c r="J438" s="306"/>
      <c r="K438" s="306"/>
      <c r="L438" s="306"/>
      <c r="M438" s="306"/>
      <c r="N438" s="306"/>
      <c r="O438" s="306"/>
      <c r="P438" s="380">
        <v>6.25</v>
      </c>
      <c r="Q438" s="338">
        <v>6.25</v>
      </c>
      <c r="R438" s="74" t="str">
        <f t="shared" si="131"/>
        <v>Yes</v>
      </c>
      <c r="S438" s="4" t="str">
        <f t="shared" si="132"/>
        <v>Yes</v>
      </c>
      <c r="T438" s="4" t="str">
        <f t="shared" si="117"/>
        <v>Yes</v>
      </c>
      <c r="U438" s="4">
        <f t="shared" si="118"/>
        <v>0</v>
      </c>
      <c r="V438" s="221" t="str">
        <f t="shared" si="121"/>
        <v>No</v>
      </c>
      <c r="W438" s="223" t="str">
        <f t="shared" si="122"/>
        <v>N/A</v>
      </c>
      <c r="X438" s="221" t="str">
        <f t="shared" si="123"/>
        <v>No</v>
      </c>
      <c r="Y438" s="223" t="str">
        <f t="shared" si="124"/>
        <v>N/A</v>
      </c>
      <c r="Z438" s="222" t="str">
        <f t="shared" si="125"/>
        <v>No</v>
      </c>
      <c r="AA438" s="68" t="str">
        <f t="shared" si="126"/>
        <v>N/A</v>
      </c>
      <c r="AB438" s="65" t="str">
        <f t="shared" si="127"/>
        <v>No</v>
      </c>
      <c r="AC438" s="68" t="str">
        <f t="shared" si="128"/>
        <v>N/A</v>
      </c>
      <c r="AD438" s="65" t="str">
        <f t="shared" si="129"/>
        <v>No</v>
      </c>
      <c r="AE438" s="68" t="str">
        <f t="shared" si="130"/>
        <v>N/A</v>
      </c>
      <c r="AF438" s="8"/>
    </row>
    <row r="439" spans="1:32" hidden="1">
      <c r="A439" s="306" t="s">
        <v>9</v>
      </c>
      <c r="B439" s="306" t="s">
        <v>40</v>
      </c>
      <c r="C439" s="306" t="s">
        <v>40</v>
      </c>
      <c r="D439" s="306" t="s">
        <v>996</v>
      </c>
      <c r="E439" s="306"/>
      <c r="F439" s="306"/>
      <c r="G439" s="306"/>
      <c r="H439" s="306"/>
      <c r="I439" s="306"/>
      <c r="J439" s="306"/>
      <c r="K439" s="306"/>
      <c r="L439" s="306"/>
      <c r="M439" s="306"/>
      <c r="N439" s="306"/>
      <c r="O439" s="306"/>
      <c r="P439" s="380">
        <v>6.95</v>
      </c>
      <c r="Q439" s="338"/>
      <c r="R439" s="74" t="str">
        <f t="shared" si="131"/>
        <v>Yes</v>
      </c>
      <c r="S439" s="4" t="str">
        <f t="shared" si="132"/>
        <v>Yes</v>
      </c>
      <c r="T439" s="4" t="str">
        <f t="shared" si="117"/>
        <v>No</v>
      </c>
      <c r="U439" s="4" t="str">
        <f t="shared" si="118"/>
        <v>N/A</v>
      </c>
      <c r="V439" s="221" t="str">
        <f t="shared" si="121"/>
        <v>No</v>
      </c>
      <c r="W439" s="223" t="str">
        <f t="shared" si="122"/>
        <v>N/A</v>
      </c>
      <c r="X439" s="221" t="str">
        <f t="shared" si="123"/>
        <v>No</v>
      </c>
      <c r="Y439" s="223" t="str">
        <f t="shared" si="124"/>
        <v>N/A</v>
      </c>
      <c r="Z439" s="222" t="str">
        <f t="shared" si="125"/>
        <v>No</v>
      </c>
      <c r="AA439" s="68" t="str">
        <f t="shared" si="126"/>
        <v>N/A</v>
      </c>
      <c r="AB439" s="65" t="str">
        <f t="shared" si="127"/>
        <v>No</v>
      </c>
      <c r="AC439" s="68" t="str">
        <f t="shared" si="128"/>
        <v>N/A</v>
      </c>
      <c r="AD439" s="65" t="str">
        <f t="shared" si="129"/>
        <v>No</v>
      </c>
      <c r="AE439" s="68" t="str">
        <f t="shared" si="130"/>
        <v>N/A</v>
      </c>
      <c r="AF439" s="8"/>
    </row>
    <row r="440" spans="1:32" hidden="1">
      <c r="A440" s="306" t="s">
        <v>9</v>
      </c>
      <c r="B440" s="306" t="s">
        <v>40</v>
      </c>
      <c r="C440" s="306" t="s">
        <v>40</v>
      </c>
      <c r="D440" s="306" t="s">
        <v>997</v>
      </c>
      <c r="E440" s="306"/>
      <c r="F440" s="306"/>
      <c r="G440" s="306"/>
      <c r="H440" s="306"/>
      <c r="I440" s="306"/>
      <c r="J440" s="306"/>
      <c r="K440" s="306"/>
      <c r="L440" s="306"/>
      <c r="M440" s="306"/>
      <c r="N440" s="306"/>
      <c r="O440" s="306"/>
      <c r="P440" s="380">
        <v>6.95</v>
      </c>
      <c r="Q440" s="338">
        <v>6.95</v>
      </c>
      <c r="R440" s="74" t="str">
        <f t="shared" si="131"/>
        <v>Yes</v>
      </c>
      <c r="S440" s="4" t="str">
        <f t="shared" si="132"/>
        <v>Yes</v>
      </c>
      <c r="T440" s="4" t="str">
        <f t="shared" si="117"/>
        <v>Yes</v>
      </c>
      <c r="U440" s="4">
        <f t="shared" si="118"/>
        <v>0</v>
      </c>
      <c r="V440" s="221" t="str">
        <f t="shared" si="121"/>
        <v>No</v>
      </c>
      <c r="W440" s="223" t="str">
        <f t="shared" si="122"/>
        <v>N/A</v>
      </c>
      <c r="X440" s="221" t="str">
        <f t="shared" si="123"/>
        <v>No</v>
      </c>
      <c r="Y440" s="223" t="str">
        <f t="shared" si="124"/>
        <v>N/A</v>
      </c>
      <c r="Z440" s="222" t="str">
        <f t="shared" si="125"/>
        <v>No</v>
      </c>
      <c r="AA440" s="68" t="str">
        <f t="shared" si="126"/>
        <v>N/A</v>
      </c>
      <c r="AB440" s="65" t="str">
        <f t="shared" si="127"/>
        <v>No</v>
      </c>
      <c r="AC440" s="68" t="str">
        <f t="shared" si="128"/>
        <v>N/A</v>
      </c>
      <c r="AD440" s="65" t="str">
        <f t="shared" si="129"/>
        <v>No</v>
      </c>
      <c r="AE440" s="68" t="str">
        <f t="shared" si="130"/>
        <v>N/A</v>
      </c>
      <c r="AF440" s="8"/>
    </row>
    <row r="441" spans="1:32" hidden="1">
      <c r="A441" s="306" t="s">
        <v>9</v>
      </c>
      <c r="B441" s="306" t="s">
        <v>40</v>
      </c>
      <c r="C441" s="306" t="s">
        <v>40</v>
      </c>
      <c r="D441" s="306" t="s">
        <v>998</v>
      </c>
      <c r="E441" s="306"/>
      <c r="F441" s="306"/>
      <c r="G441" s="306"/>
      <c r="H441" s="306"/>
      <c r="I441" s="306"/>
      <c r="J441" s="306"/>
      <c r="K441" s="306"/>
      <c r="L441" s="306"/>
      <c r="M441" s="306"/>
      <c r="N441" s="306"/>
      <c r="O441" s="306"/>
      <c r="P441" s="380">
        <v>4.95</v>
      </c>
      <c r="Q441" s="338">
        <v>4.95</v>
      </c>
      <c r="R441" s="74" t="str">
        <f t="shared" si="131"/>
        <v>Yes</v>
      </c>
      <c r="S441" s="4" t="str">
        <f t="shared" si="132"/>
        <v>Yes</v>
      </c>
      <c r="T441" s="4" t="str">
        <f t="shared" si="117"/>
        <v>Yes</v>
      </c>
      <c r="U441" s="4">
        <f t="shared" si="118"/>
        <v>0</v>
      </c>
      <c r="V441" s="221" t="str">
        <f t="shared" si="121"/>
        <v>No</v>
      </c>
      <c r="W441" s="223" t="str">
        <f t="shared" si="122"/>
        <v>N/A</v>
      </c>
      <c r="X441" s="221" t="str">
        <f t="shared" si="123"/>
        <v>No</v>
      </c>
      <c r="Y441" s="223" t="str">
        <f t="shared" si="124"/>
        <v>N/A</v>
      </c>
      <c r="Z441" s="222" t="str">
        <f t="shared" si="125"/>
        <v>No</v>
      </c>
      <c r="AA441" s="68" t="str">
        <f t="shared" si="126"/>
        <v>N/A</v>
      </c>
      <c r="AB441" s="65" t="str">
        <f t="shared" si="127"/>
        <v>No</v>
      </c>
      <c r="AC441" s="68" t="str">
        <f t="shared" si="128"/>
        <v>N/A</v>
      </c>
      <c r="AD441" s="65" t="str">
        <f t="shared" si="129"/>
        <v>No</v>
      </c>
      <c r="AE441" s="68" t="str">
        <f t="shared" si="130"/>
        <v>N/A</v>
      </c>
      <c r="AF441" s="8"/>
    </row>
    <row r="442" spans="1:32" hidden="1">
      <c r="A442" s="306" t="s">
        <v>9</v>
      </c>
      <c r="B442" s="306" t="s">
        <v>40</v>
      </c>
      <c r="C442" s="306" t="s">
        <v>40</v>
      </c>
      <c r="D442" s="306" t="s">
        <v>999</v>
      </c>
      <c r="E442" s="306"/>
      <c r="F442" s="306"/>
      <c r="G442" s="306"/>
      <c r="H442" s="306"/>
      <c r="I442" s="306"/>
      <c r="J442" s="306"/>
      <c r="K442" s="306"/>
      <c r="L442" s="306"/>
      <c r="M442" s="306"/>
      <c r="N442" s="306"/>
      <c r="O442" s="306"/>
      <c r="P442" s="380">
        <v>5.5</v>
      </c>
      <c r="Q442" s="338">
        <v>5.5</v>
      </c>
      <c r="R442" s="74" t="str">
        <f t="shared" si="131"/>
        <v>Yes</v>
      </c>
      <c r="S442" s="4" t="str">
        <f t="shared" si="132"/>
        <v>Yes</v>
      </c>
      <c r="T442" s="4" t="str">
        <f t="shared" si="117"/>
        <v>Yes</v>
      </c>
      <c r="U442" s="4">
        <f t="shared" si="118"/>
        <v>0</v>
      </c>
      <c r="V442" s="221" t="str">
        <f t="shared" si="121"/>
        <v>No</v>
      </c>
      <c r="W442" s="223" t="str">
        <f t="shared" si="122"/>
        <v>N/A</v>
      </c>
      <c r="X442" s="221" t="str">
        <f t="shared" si="123"/>
        <v>No</v>
      </c>
      <c r="Y442" s="223" t="str">
        <f t="shared" si="124"/>
        <v>N/A</v>
      </c>
      <c r="Z442" s="222" t="str">
        <f t="shared" si="125"/>
        <v>No</v>
      </c>
      <c r="AA442" s="68" t="str">
        <f t="shared" si="126"/>
        <v>N/A</v>
      </c>
      <c r="AB442" s="65" t="str">
        <f t="shared" si="127"/>
        <v>No</v>
      </c>
      <c r="AC442" s="68" t="str">
        <f t="shared" si="128"/>
        <v>N/A</v>
      </c>
      <c r="AD442" s="65" t="str">
        <f t="shared" si="129"/>
        <v>No</v>
      </c>
      <c r="AE442" s="68" t="str">
        <f t="shared" si="130"/>
        <v>N/A</v>
      </c>
      <c r="AF442" s="8"/>
    </row>
    <row r="443" spans="1:32" hidden="1">
      <c r="A443" s="306" t="s">
        <v>9</v>
      </c>
      <c r="B443" s="306" t="s">
        <v>40</v>
      </c>
      <c r="C443" s="306" t="s">
        <v>40</v>
      </c>
      <c r="D443" s="306" t="s">
        <v>1000</v>
      </c>
      <c r="E443" s="306"/>
      <c r="F443" s="306"/>
      <c r="G443" s="306"/>
      <c r="H443" s="306"/>
      <c r="I443" s="306"/>
      <c r="J443" s="306"/>
      <c r="K443" s="306"/>
      <c r="L443" s="306"/>
      <c r="M443" s="306"/>
      <c r="N443" s="306"/>
      <c r="O443" s="306"/>
      <c r="P443" s="380">
        <v>6.95</v>
      </c>
      <c r="Q443" s="338"/>
      <c r="R443" s="74" t="str">
        <f t="shared" si="131"/>
        <v>Yes</v>
      </c>
      <c r="S443" s="4" t="str">
        <f t="shared" si="132"/>
        <v>Yes</v>
      </c>
      <c r="T443" s="4" t="str">
        <f t="shared" si="117"/>
        <v>No</v>
      </c>
      <c r="U443" s="4" t="str">
        <f t="shared" si="118"/>
        <v>N/A</v>
      </c>
      <c r="V443" s="221" t="str">
        <f t="shared" si="121"/>
        <v>No</v>
      </c>
      <c r="W443" s="223" t="str">
        <f t="shared" si="122"/>
        <v>N/A</v>
      </c>
      <c r="X443" s="221" t="str">
        <f t="shared" si="123"/>
        <v>No</v>
      </c>
      <c r="Y443" s="223" t="str">
        <f t="shared" si="124"/>
        <v>N/A</v>
      </c>
      <c r="Z443" s="222" t="str">
        <f t="shared" si="125"/>
        <v>No</v>
      </c>
      <c r="AA443" s="68" t="str">
        <f t="shared" si="126"/>
        <v>N/A</v>
      </c>
      <c r="AB443" s="65" t="str">
        <f t="shared" si="127"/>
        <v>No</v>
      </c>
      <c r="AC443" s="68" t="str">
        <f t="shared" si="128"/>
        <v>N/A</v>
      </c>
      <c r="AD443" s="65" t="str">
        <f t="shared" si="129"/>
        <v>No</v>
      </c>
      <c r="AE443" s="68" t="str">
        <f t="shared" si="130"/>
        <v>N/A</v>
      </c>
      <c r="AF443" s="8"/>
    </row>
    <row r="444" spans="1:32" hidden="1">
      <c r="A444" s="306" t="s">
        <v>9</v>
      </c>
      <c r="B444" s="306" t="s">
        <v>40</v>
      </c>
      <c r="C444" s="306" t="s">
        <v>40</v>
      </c>
      <c r="D444" s="306" t="s">
        <v>1001</v>
      </c>
      <c r="E444" s="306"/>
      <c r="F444" s="306"/>
      <c r="G444" s="306"/>
      <c r="H444" s="306"/>
      <c r="I444" s="306"/>
      <c r="J444" s="306"/>
      <c r="K444" s="306"/>
      <c r="L444" s="306"/>
      <c r="M444" s="306"/>
      <c r="N444" s="306"/>
      <c r="O444" s="306"/>
      <c r="P444" s="380">
        <v>6.25</v>
      </c>
      <c r="Q444" s="338">
        <v>6.25</v>
      </c>
      <c r="R444" s="74" t="str">
        <f t="shared" si="131"/>
        <v>Yes</v>
      </c>
      <c r="S444" s="4" t="str">
        <f t="shared" si="132"/>
        <v>Yes</v>
      </c>
      <c r="T444" s="4" t="str">
        <f t="shared" si="117"/>
        <v>Yes</v>
      </c>
      <c r="U444" s="4">
        <f t="shared" si="118"/>
        <v>0</v>
      </c>
      <c r="V444" s="221" t="str">
        <f t="shared" si="121"/>
        <v>No</v>
      </c>
      <c r="W444" s="223" t="str">
        <f t="shared" si="122"/>
        <v>N/A</v>
      </c>
      <c r="X444" s="221" t="str">
        <f t="shared" si="123"/>
        <v>No</v>
      </c>
      <c r="Y444" s="223" t="str">
        <f t="shared" si="124"/>
        <v>N/A</v>
      </c>
      <c r="Z444" s="222" t="str">
        <f t="shared" si="125"/>
        <v>No</v>
      </c>
      <c r="AA444" s="68" t="str">
        <f t="shared" si="126"/>
        <v>N/A</v>
      </c>
      <c r="AB444" s="65" t="str">
        <f t="shared" si="127"/>
        <v>No</v>
      </c>
      <c r="AC444" s="68" t="str">
        <f t="shared" si="128"/>
        <v>N/A</v>
      </c>
      <c r="AD444" s="65" t="str">
        <f t="shared" si="129"/>
        <v>No</v>
      </c>
      <c r="AE444" s="68" t="str">
        <f t="shared" si="130"/>
        <v>N/A</v>
      </c>
      <c r="AF444" s="8"/>
    </row>
    <row r="445" spans="1:32" hidden="1">
      <c r="A445" s="306" t="s">
        <v>9</v>
      </c>
      <c r="B445" s="306" t="s">
        <v>40</v>
      </c>
      <c r="C445" s="306" t="s">
        <v>40</v>
      </c>
      <c r="D445" s="306" t="s">
        <v>1002</v>
      </c>
      <c r="E445" s="306"/>
      <c r="F445" s="306"/>
      <c r="G445" s="306"/>
      <c r="H445" s="306"/>
      <c r="I445" s="306"/>
      <c r="J445" s="306"/>
      <c r="K445" s="306"/>
      <c r="L445" s="306"/>
      <c r="M445" s="306"/>
      <c r="N445" s="306"/>
      <c r="O445" s="306"/>
      <c r="P445" s="380">
        <v>5.75</v>
      </c>
      <c r="Q445" s="338">
        <v>5.75</v>
      </c>
      <c r="R445" s="74" t="str">
        <f t="shared" si="131"/>
        <v>Yes</v>
      </c>
      <c r="S445" s="4" t="str">
        <f t="shared" si="132"/>
        <v>Yes</v>
      </c>
      <c r="T445" s="4" t="str">
        <f t="shared" si="117"/>
        <v>Yes</v>
      </c>
      <c r="U445" s="4">
        <f t="shared" si="118"/>
        <v>0</v>
      </c>
      <c r="V445" s="221" t="str">
        <f t="shared" si="121"/>
        <v>No</v>
      </c>
      <c r="W445" s="223" t="str">
        <f t="shared" si="122"/>
        <v>N/A</v>
      </c>
      <c r="X445" s="221" t="str">
        <f t="shared" si="123"/>
        <v>No</v>
      </c>
      <c r="Y445" s="223" t="str">
        <f t="shared" si="124"/>
        <v>N/A</v>
      </c>
      <c r="Z445" s="222" t="str">
        <f t="shared" si="125"/>
        <v>No</v>
      </c>
      <c r="AA445" s="68" t="str">
        <f t="shared" si="126"/>
        <v>N/A</v>
      </c>
      <c r="AB445" s="65" t="str">
        <f t="shared" si="127"/>
        <v>No</v>
      </c>
      <c r="AC445" s="68" t="str">
        <f t="shared" si="128"/>
        <v>N/A</v>
      </c>
      <c r="AD445" s="65" t="str">
        <f t="shared" si="129"/>
        <v>No</v>
      </c>
      <c r="AE445" s="68" t="str">
        <f t="shared" si="130"/>
        <v>N/A</v>
      </c>
      <c r="AF445" s="8"/>
    </row>
    <row r="446" spans="1:32" hidden="1">
      <c r="A446" s="306" t="s">
        <v>9</v>
      </c>
      <c r="B446" s="306" t="s">
        <v>40</v>
      </c>
      <c r="C446" s="306" t="s">
        <v>40</v>
      </c>
      <c r="D446" s="306" t="s">
        <v>1003</v>
      </c>
      <c r="E446" s="306"/>
      <c r="F446" s="306"/>
      <c r="G446" s="306"/>
      <c r="H446" s="306"/>
      <c r="I446" s="306"/>
      <c r="J446" s="306"/>
      <c r="K446" s="306"/>
      <c r="L446" s="306"/>
      <c r="M446" s="306"/>
      <c r="N446" s="306"/>
      <c r="O446" s="306"/>
      <c r="P446" s="380">
        <v>6.5</v>
      </c>
      <c r="Q446" s="338"/>
      <c r="R446" s="74" t="str">
        <f t="shared" si="131"/>
        <v>Yes</v>
      </c>
      <c r="S446" s="4" t="str">
        <f t="shared" si="132"/>
        <v>Yes</v>
      </c>
      <c r="T446" s="4" t="str">
        <f t="shared" si="117"/>
        <v>No</v>
      </c>
      <c r="U446" s="4" t="str">
        <f t="shared" si="118"/>
        <v>N/A</v>
      </c>
      <c r="V446" s="221" t="str">
        <f t="shared" si="121"/>
        <v>No</v>
      </c>
      <c r="W446" s="223" t="str">
        <f t="shared" si="122"/>
        <v>N/A</v>
      </c>
      <c r="X446" s="221" t="str">
        <f t="shared" si="123"/>
        <v>No</v>
      </c>
      <c r="Y446" s="223" t="str">
        <f t="shared" si="124"/>
        <v>N/A</v>
      </c>
      <c r="Z446" s="222" t="str">
        <f t="shared" si="125"/>
        <v>No</v>
      </c>
      <c r="AA446" s="68" t="str">
        <f t="shared" si="126"/>
        <v>N/A</v>
      </c>
      <c r="AB446" s="65" t="str">
        <f t="shared" si="127"/>
        <v>No</v>
      </c>
      <c r="AC446" s="68" t="str">
        <f t="shared" si="128"/>
        <v>N/A</v>
      </c>
      <c r="AD446" s="65" t="str">
        <f t="shared" si="129"/>
        <v>No</v>
      </c>
      <c r="AE446" s="68" t="str">
        <f t="shared" si="130"/>
        <v>N/A</v>
      </c>
      <c r="AF446" s="8"/>
    </row>
    <row r="447" spans="1:32" hidden="1">
      <c r="A447" s="306" t="s">
        <v>9</v>
      </c>
      <c r="B447" s="306" t="s">
        <v>40</v>
      </c>
      <c r="C447" s="306" t="s">
        <v>40</v>
      </c>
      <c r="D447" s="306" t="s">
        <v>1004</v>
      </c>
      <c r="E447" s="306"/>
      <c r="F447" s="306"/>
      <c r="G447" s="306"/>
      <c r="H447" s="306"/>
      <c r="I447" s="306"/>
      <c r="J447" s="306"/>
      <c r="K447" s="306"/>
      <c r="L447" s="306"/>
      <c r="M447" s="306"/>
      <c r="N447" s="306"/>
      <c r="O447" s="306"/>
      <c r="P447" s="380">
        <v>5.95</v>
      </c>
      <c r="Q447" s="338">
        <v>5.95</v>
      </c>
      <c r="R447" s="74" t="str">
        <f t="shared" si="131"/>
        <v>Yes</v>
      </c>
      <c r="S447" s="4" t="str">
        <f t="shared" si="132"/>
        <v>Yes</v>
      </c>
      <c r="T447" s="4" t="str">
        <f t="shared" si="117"/>
        <v>Yes</v>
      </c>
      <c r="U447" s="4">
        <f t="shared" si="118"/>
        <v>0</v>
      </c>
      <c r="V447" s="221" t="str">
        <f t="shared" si="121"/>
        <v>No</v>
      </c>
      <c r="W447" s="223" t="str">
        <f t="shared" si="122"/>
        <v>N/A</v>
      </c>
      <c r="X447" s="221" t="str">
        <f t="shared" si="123"/>
        <v>No</v>
      </c>
      <c r="Y447" s="223" t="str">
        <f t="shared" si="124"/>
        <v>N/A</v>
      </c>
      <c r="Z447" s="222" t="str">
        <f t="shared" si="125"/>
        <v>No</v>
      </c>
      <c r="AA447" s="68" t="str">
        <f t="shared" si="126"/>
        <v>N/A</v>
      </c>
      <c r="AB447" s="65" t="str">
        <f t="shared" si="127"/>
        <v>No</v>
      </c>
      <c r="AC447" s="68" t="str">
        <f t="shared" si="128"/>
        <v>N/A</v>
      </c>
      <c r="AD447" s="65" t="str">
        <f t="shared" si="129"/>
        <v>No</v>
      </c>
      <c r="AE447" s="68" t="str">
        <f t="shared" si="130"/>
        <v>N/A</v>
      </c>
      <c r="AF447" s="8"/>
    </row>
    <row r="448" spans="1:32" hidden="1">
      <c r="A448" s="306" t="s">
        <v>9</v>
      </c>
      <c r="B448" s="306" t="s">
        <v>40</v>
      </c>
      <c r="C448" s="306" t="s">
        <v>40</v>
      </c>
      <c r="D448" s="306" t="s">
        <v>1005</v>
      </c>
      <c r="E448" s="306"/>
      <c r="F448" s="306"/>
      <c r="G448" s="306"/>
      <c r="H448" s="306"/>
      <c r="I448" s="306"/>
      <c r="J448" s="306"/>
      <c r="K448" s="306"/>
      <c r="L448" s="306"/>
      <c r="M448" s="306"/>
      <c r="N448" s="306"/>
      <c r="O448" s="306"/>
      <c r="P448" s="380">
        <v>5.75</v>
      </c>
      <c r="Q448" s="338">
        <v>5.75</v>
      </c>
      <c r="R448" s="74" t="str">
        <f t="shared" si="131"/>
        <v>Yes</v>
      </c>
      <c r="S448" s="4" t="str">
        <f t="shared" si="132"/>
        <v>Yes</v>
      </c>
      <c r="T448" s="4" t="str">
        <f t="shared" si="117"/>
        <v>Yes</v>
      </c>
      <c r="U448" s="4">
        <f t="shared" si="118"/>
        <v>0</v>
      </c>
      <c r="V448" s="221" t="str">
        <f t="shared" si="121"/>
        <v>No</v>
      </c>
      <c r="W448" s="223" t="str">
        <f t="shared" si="122"/>
        <v>N/A</v>
      </c>
      <c r="X448" s="221" t="str">
        <f t="shared" si="123"/>
        <v>No</v>
      </c>
      <c r="Y448" s="223" t="str">
        <f t="shared" si="124"/>
        <v>N/A</v>
      </c>
      <c r="Z448" s="222" t="str">
        <f t="shared" si="125"/>
        <v>No</v>
      </c>
      <c r="AA448" s="68" t="str">
        <f t="shared" si="126"/>
        <v>N/A</v>
      </c>
      <c r="AB448" s="65" t="str">
        <f t="shared" si="127"/>
        <v>No</v>
      </c>
      <c r="AC448" s="68" t="str">
        <f t="shared" si="128"/>
        <v>N/A</v>
      </c>
      <c r="AD448" s="65" t="str">
        <f t="shared" si="129"/>
        <v>No</v>
      </c>
      <c r="AE448" s="68" t="str">
        <f t="shared" si="130"/>
        <v>N/A</v>
      </c>
      <c r="AF448" s="8"/>
    </row>
    <row r="449" spans="1:32" hidden="1">
      <c r="A449" s="306" t="s">
        <v>9</v>
      </c>
      <c r="B449" s="306" t="s">
        <v>40</v>
      </c>
      <c r="C449" s="306" t="s">
        <v>40</v>
      </c>
      <c r="D449" s="306" t="s">
        <v>1006</v>
      </c>
      <c r="E449" s="306"/>
      <c r="F449" s="306"/>
      <c r="G449" s="306"/>
      <c r="H449" s="306"/>
      <c r="I449" s="306"/>
      <c r="J449" s="306"/>
      <c r="K449" s="306"/>
      <c r="L449" s="306"/>
      <c r="M449" s="306"/>
      <c r="N449" s="306"/>
      <c r="O449" s="306"/>
      <c r="P449" s="380">
        <v>7.35</v>
      </c>
      <c r="Q449" s="338"/>
      <c r="R449" s="74" t="str">
        <f t="shared" si="131"/>
        <v>Yes</v>
      </c>
      <c r="S449" s="4" t="str">
        <f t="shared" si="132"/>
        <v>Yes</v>
      </c>
      <c r="T449" s="4" t="str">
        <f t="shared" si="117"/>
        <v>No</v>
      </c>
      <c r="U449" s="4" t="str">
        <f t="shared" si="118"/>
        <v>N/A</v>
      </c>
      <c r="V449" s="221" t="str">
        <f t="shared" si="121"/>
        <v>No</v>
      </c>
      <c r="W449" s="223" t="str">
        <f t="shared" si="122"/>
        <v>N/A</v>
      </c>
      <c r="X449" s="221" t="str">
        <f t="shared" si="123"/>
        <v>No</v>
      </c>
      <c r="Y449" s="223" t="str">
        <f t="shared" si="124"/>
        <v>N/A</v>
      </c>
      <c r="Z449" s="222" t="str">
        <f t="shared" si="125"/>
        <v>No</v>
      </c>
      <c r="AA449" s="68" t="str">
        <f t="shared" si="126"/>
        <v>N/A</v>
      </c>
      <c r="AB449" s="65" t="str">
        <f t="shared" si="127"/>
        <v>No</v>
      </c>
      <c r="AC449" s="68" t="str">
        <f t="shared" si="128"/>
        <v>N/A</v>
      </c>
      <c r="AD449" s="65" t="str">
        <f t="shared" si="129"/>
        <v>No</v>
      </c>
      <c r="AE449" s="68" t="str">
        <f t="shared" si="130"/>
        <v>N/A</v>
      </c>
      <c r="AF449" s="8"/>
    </row>
    <row r="450" spans="1:32" hidden="1">
      <c r="A450" s="306" t="s">
        <v>9</v>
      </c>
      <c r="B450" s="306" t="s">
        <v>40</v>
      </c>
      <c r="C450" s="306" t="s">
        <v>40</v>
      </c>
      <c r="D450" s="306" t="s">
        <v>1007</v>
      </c>
      <c r="E450" s="306"/>
      <c r="F450" s="306"/>
      <c r="G450" s="306"/>
      <c r="H450" s="306"/>
      <c r="I450" s="306"/>
      <c r="J450" s="306"/>
      <c r="K450" s="306"/>
      <c r="L450" s="306"/>
      <c r="M450" s="306"/>
      <c r="N450" s="306"/>
      <c r="O450" s="306"/>
      <c r="P450" s="380">
        <v>8.25</v>
      </c>
      <c r="Q450" s="338">
        <v>8.25</v>
      </c>
      <c r="R450" s="74" t="str">
        <f t="shared" si="131"/>
        <v>Yes</v>
      </c>
      <c r="S450" s="4" t="str">
        <f t="shared" si="132"/>
        <v>Yes</v>
      </c>
      <c r="T450" s="4" t="str">
        <f t="shared" si="117"/>
        <v>Yes</v>
      </c>
      <c r="U450" s="4">
        <f t="shared" si="118"/>
        <v>0</v>
      </c>
      <c r="V450" s="221" t="str">
        <f t="shared" si="121"/>
        <v>No</v>
      </c>
      <c r="W450" s="223" t="str">
        <f t="shared" si="122"/>
        <v>N/A</v>
      </c>
      <c r="X450" s="221" t="str">
        <f t="shared" si="123"/>
        <v>No</v>
      </c>
      <c r="Y450" s="223" t="str">
        <f t="shared" si="124"/>
        <v>N/A</v>
      </c>
      <c r="Z450" s="222" t="str">
        <f t="shared" si="125"/>
        <v>No</v>
      </c>
      <c r="AA450" s="68" t="str">
        <f t="shared" si="126"/>
        <v>N/A</v>
      </c>
      <c r="AB450" s="65" t="str">
        <f t="shared" si="127"/>
        <v>No</v>
      </c>
      <c r="AC450" s="68" t="str">
        <f t="shared" si="128"/>
        <v>N/A</v>
      </c>
      <c r="AD450" s="65" t="str">
        <f t="shared" si="129"/>
        <v>No</v>
      </c>
      <c r="AE450" s="68" t="str">
        <f t="shared" si="130"/>
        <v>N/A</v>
      </c>
      <c r="AF450" s="8"/>
    </row>
    <row r="451" spans="1:32" hidden="1">
      <c r="A451" s="306" t="s">
        <v>9</v>
      </c>
      <c r="B451" s="306" t="s">
        <v>40</v>
      </c>
      <c r="C451" s="306" t="s">
        <v>40</v>
      </c>
      <c r="D451" s="306" t="s">
        <v>1008</v>
      </c>
      <c r="E451" s="306"/>
      <c r="F451" s="306"/>
      <c r="G451" s="306"/>
      <c r="H451" s="306"/>
      <c r="I451" s="306"/>
      <c r="J451" s="306"/>
      <c r="K451" s="306"/>
      <c r="L451" s="306"/>
      <c r="M451" s="306"/>
      <c r="N451" s="306"/>
      <c r="O451" s="306"/>
      <c r="P451" s="380">
        <v>8.9499999999999993</v>
      </c>
      <c r="Q451" s="338">
        <v>8.9499999999999993</v>
      </c>
      <c r="R451" s="74" t="str">
        <f t="shared" si="131"/>
        <v>Yes</v>
      </c>
      <c r="S451" s="4" t="str">
        <f t="shared" si="132"/>
        <v>Yes</v>
      </c>
      <c r="T451" s="4" t="str">
        <f t="shared" si="117"/>
        <v>Yes</v>
      </c>
      <c r="U451" s="4">
        <f t="shared" si="118"/>
        <v>0</v>
      </c>
      <c r="V451" s="221" t="str">
        <f t="shared" si="121"/>
        <v>No</v>
      </c>
      <c r="W451" s="223" t="str">
        <f t="shared" si="122"/>
        <v>N/A</v>
      </c>
      <c r="X451" s="221" t="str">
        <f t="shared" si="123"/>
        <v>No</v>
      </c>
      <c r="Y451" s="223" t="str">
        <f t="shared" si="124"/>
        <v>N/A</v>
      </c>
      <c r="Z451" s="222" t="str">
        <f t="shared" si="125"/>
        <v>No</v>
      </c>
      <c r="AA451" s="68" t="str">
        <f t="shared" si="126"/>
        <v>N/A</v>
      </c>
      <c r="AB451" s="65" t="str">
        <f t="shared" si="127"/>
        <v>No</v>
      </c>
      <c r="AC451" s="68" t="str">
        <f t="shared" si="128"/>
        <v>N/A</v>
      </c>
      <c r="AD451" s="65" t="str">
        <f t="shared" si="129"/>
        <v>No</v>
      </c>
      <c r="AE451" s="68" t="str">
        <f t="shared" si="130"/>
        <v>N/A</v>
      </c>
      <c r="AF451" s="8"/>
    </row>
    <row r="452" spans="1:32" hidden="1">
      <c r="A452" s="306" t="s">
        <v>9</v>
      </c>
      <c r="B452" s="306" t="s">
        <v>40</v>
      </c>
      <c r="C452" s="306" t="s">
        <v>40</v>
      </c>
      <c r="D452" s="306" t="s">
        <v>1009</v>
      </c>
      <c r="E452" s="306"/>
      <c r="F452" s="306"/>
      <c r="G452" s="306"/>
      <c r="H452" s="306"/>
      <c r="I452" s="306"/>
      <c r="J452" s="306"/>
      <c r="K452" s="306"/>
      <c r="L452" s="306"/>
      <c r="M452" s="306"/>
      <c r="N452" s="306"/>
      <c r="O452" s="306"/>
      <c r="P452" s="380">
        <v>9.35</v>
      </c>
      <c r="Q452" s="338">
        <v>9.35</v>
      </c>
      <c r="R452" s="74" t="str">
        <f t="shared" si="131"/>
        <v>Yes</v>
      </c>
      <c r="S452" s="4" t="str">
        <f t="shared" si="132"/>
        <v>Yes</v>
      </c>
      <c r="T452" s="4" t="str">
        <f t="shared" si="117"/>
        <v>Yes</v>
      </c>
      <c r="U452" s="4">
        <f t="shared" si="118"/>
        <v>0</v>
      </c>
      <c r="V452" s="221" t="str">
        <f t="shared" si="121"/>
        <v>No</v>
      </c>
      <c r="W452" s="223" t="str">
        <f t="shared" si="122"/>
        <v>N/A</v>
      </c>
      <c r="X452" s="221" t="str">
        <f t="shared" si="123"/>
        <v>No</v>
      </c>
      <c r="Y452" s="223" t="str">
        <f t="shared" si="124"/>
        <v>N/A</v>
      </c>
      <c r="Z452" s="222" t="str">
        <f t="shared" si="125"/>
        <v>No</v>
      </c>
      <c r="AA452" s="68" t="str">
        <f t="shared" si="126"/>
        <v>N/A</v>
      </c>
      <c r="AB452" s="65" t="str">
        <f t="shared" si="127"/>
        <v>No</v>
      </c>
      <c r="AC452" s="68" t="str">
        <f t="shared" si="128"/>
        <v>N/A</v>
      </c>
      <c r="AD452" s="65" t="str">
        <f t="shared" si="129"/>
        <v>No</v>
      </c>
      <c r="AE452" s="68" t="str">
        <f t="shared" si="130"/>
        <v>N/A</v>
      </c>
      <c r="AF452" s="8"/>
    </row>
    <row r="453" spans="1:32" hidden="1">
      <c r="A453" s="306" t="s">
        <v>9</v>
      </c>
      <c r="B453" s="306" t="s">
        <v>40</v>
      </c>
      <c r="C453" s="306" t="s">
        <v>40</v>
      </c>
      <c r="D453" s="306" t="s">
        <v>1010</v>
      </c>
      <c r="E453" s="306"/>
      <c r="F453" s="306"/>
      <c r="G453" s="306"/>
      <c r="H453" s="306"/>
      <c r="I453" s="306"/>
      <c r="J453" s="306"/>
      <c r="K453" s="306"/>
      <c r="L453" s="306"/>
      <c r="M453" s="306"/>
      <c r="N453" s="306"/>
      <c r="O453" s="306"/>
      <c r="P453" s="380">
        <v>9.9499999999999993</v>
      </c>
      <c r="Q453" s="338">
        <v>9.9499999999999993</v>
      </c>
      <c r="R453" s="74" t="str">
        <f t="shared" si="131"/>
        <v>Yes</v>
      </c>
      <c r="S453" s="4" t="str">
        <f t="shared" si="132"/>
        <v>Yes</v>
      </c>
      <c r="T453" s="4" t="str">
        <f t="shared" si="117"/>
        <v>Yes</v>
      </c>
      <c r="U453" s="4">
        <f t="shared" si="118"/>
        <v>0</v>
      </c>
      <c r="V453" s="221" t="str">
        <f t="shared" si="121"/>
        <v>No</v>
      </c>
      <c r="W453" s="223" t="str">
        <f t="shared" si="122"/>
        <v>N/A</v>
      </c>
      <c r="X453" s="221" t="str">
        <f t="shared" si="123"/>
        <v>No</v>
      </c>
      <c r="Y453" s="223" t="str">
        <f t="shared" si="124"/>
        <v>N/A</v>
      </c>
      <c r="Z453" s="222" t="str">
        <f t="shared" si="125"/>
        <v>No</v>
      </c>
      <c r="AA453" s="68" t="str">
        <f t="shared" si="126"/>
        <v>N/A</v>
      </c>
      <c r="AB453" s="65" t="str">
        <f t="shared" si="127"/>
        <v>No</v>
      </c>
      <c r="AC453" s="68" t="str">
        <f t="shared" si="128"/>
        <v>N/A</v>
      </c>
      <c r="AD453" s="65" t="str">
        <f t="shared" si="129"/>
        <v>No</v>
      </c>
      <c r="AE453" s="68" t="str">
        <f t="shared" si="130"/>
        <v>N/A</v>
      </c>
      <c r="AF453" s="8"/>
    </row>
    <row r="454" spans="1:32" hidden="1">
      <c r="A454" s="306" t="s">
        <v>9</v>
      </c>
      <c r="B454" s="306" t="s">
        <v>40</v>
      </c>
      <c r="C454" s="306" t="s">
        <v>40</v>
      </c>
      <c r="D454" s="306" t="s">
        <v>1011</v>
      </c>
      <c r="E454" s="306"/>
      <c r="F454" s="306"/>
      <c r="G454" s="306"/>
      <c r="H454" s="306"/>
      <c r="I454" s="306"/>
      <c r="J454" s="306"/>
      <c r="K454" s="306"/>
      <c r="L454" s="306"/>
      <c r="M454" s="306"/>
      <c r="N454" s="306"/>
      <c r="O454" s="306"/>
      <c r="P454" s="380">
        <v>28.5</v>
      </c>
      <c r="Q454" s="338">
        <v>28.5</v>
      </c>
      <c r="R454" s="74" t="str">
        <f t="shared" si="131"/>
        <v>Yes</v>
      </c>
      <c r="S454" s="4" t="str">
        <f t="shared" si="132"/>
        <v>Yes</v>
      </c>
      <c r="T454" s="4" t="str">
        <f t="shared" si="117"/>
        <v>Yes</v>
      </c>
      <c r="U454" s="4">
        <f t="shared" si="118"/>
        <v>0</v>
      </c>
      <c r="V454" s="221" t="str">
        <f t="shared" si="121"/>
        <v>No</v>
      </c>
      <c r="W454" s="223" t="str">
        <f t="shared" si="122"/>
        <v>N/A</v>
      </c>
      <c r="X454" s="221" t="str">
        <f t="shared" si="123"/>
        <v>No</v>
      </c>
      <c r="Y454" s="223" t="str">
        <f t="shared" si="124"/>
        <v>N/A</v>
      </c>
      <c r="Z454" s="222" t="str">
        <f t="shared" si="125"/>
        <v>No</v>
      </c>
      <c r="AA454" s="68" t="str">
        <f t="shared" si="126"/>
        <v>N/A</v>
      </c>
      <c r="AB454" s="65" t="str">
        <f t="shared" si="127"/>
        <v>No</v>
      </c>
      <c r="AC454" s="68" t="str">
        <f t="shared" si="128"/>
        <v>N/A</v>
      </c>
      <c r="AD454" s="65" t="str">
        <f t="shared" si="129"/>
        <v>No</v>
      </c>
      <c r="AE454" s="68" t="str">
        <f t="shared" si="130"/>
        <v>N/A</v>
      </c>
      <c r="AF454" s="8"/>
    </row>
    <row r="455" spans="1:32" hidden="1">
      <c r="A455" s="306" t="s">
        <v>9</v>
      </c>
      <c r="B455" s="306" t="s">
        <v>40</v>
      </c>
      <c r="C455" s="306" t="s">
        <v>40</v>
      </c>
      <c r="D455" s="306" t="s">
        <v>1006</v>
      </c>
      <c r="E455" s="306"/>
      <c r="F455" s="306"/>
      <c r="G455" s="306"/>
      <c r="H455" s="306"/>
      <c r="I455" s="306"/>
      <c r="J455" s="306"/>
      <c r="K455" s="306"/>
      <c r="L455" s="306"/>
      <c r="M455" s="306"/>
      <c r="N455" s="306"/>
      <c r="O455" s="306"/>
      <c r="P455" s="380">
        <v>8.5</v>
      </c>
      <c r="Q455" s="338">
        <v>8.5</v>
      </c>
      <c r="R455" s="74" t="str">
        <f t="shared" si="131"/>
        <v>Yes</v>
      </c>
      <c r="S455" s="4" t="str">
        <f t="shared" si="132"/>
        <v>Yes</v>
      </c>
      <c r="T455" s="4" t="str">
        <f t="shared" si="117"/>
        <v>Yes</v>
      </c>
      <c r="U455" s="4">
        <f t="shared" si="118"/>
        <v>0</v>
      </c>
      <c r="V455" s="221" t="str">
        <f t="shared" si="121"/>
        <v>No</v>
      </c>
      <c r="W455" s="223" t="str">
        <f t="shared" si="122"/>
        <v>N/A</v>
      </c>
      <c r="X455" s="221" t="str">
        <f t="shared" si="123"/>
        <v>No</v>
      </c>
      <c r="Y455" s="223" t="str">
        <f t="shared" si="124"/>
        <v>N/A</v>
      </c>
      <c r="Z455" s="222" t="str">
        <f t="shared" si="125"/>
        <v>No</v>
      </c>
      <c r="AA455" s="68" t="str">
        <f t="shared" si="126"/>
        <v>N/A</v>
      </c>
      <c r="AB455" s="65" t="str">
        <f t="shared" si="127"/>
        <v>No</v>
      </c>
      <c r="AC455" s="68" t="str">
        <f t="shared" si="128"/>
        <v>N/A</v>
      </c>
      <c r="AD455" s="65" t="str">
        <f t="shared" si="129"/>
        <v>No</v>
      </c>
      <c r="AE455" s="68" t="str">
        <f t="shared" si="130"/>
        <v>N/A</v>
      </c>
      <c r="AF455" s="8"/>
    </row>
    <row r="456" spans="1:32" hidden="1">
      <c r="A456" s="306" t="s">
        <v>9</v>
      </c>
      <c r="B456" s="306" t="s">
        <v>40</v>
      </c>
      <c r="C456" s="306" t="s">
        <v>40</v>
      </c>
      <c r="D456" s="306" t="s">
        <v>1007</v>
      </c>
      <c r="E456" s="306"/>
      <c r="F456" s="306"/>
      <c r="G456" s="306"/>
      <c r="H456" s="306"/>
      <c r="I456" s="306"/>
      <c r="J456" s="306"/>
      <c r="K456" s="306"/>
      <c r="L456" s="306"/>
      <c r="M456" s="306"/>
      <c r="N456" s="306"/>
      <c r="O456" s="306"/>
      <c r="P456" s="380">
        <v>9.75</v>
      </c>
      <c r="Q456" s="338">
        <v>9.75</v>
      </c>
      <c r="R456" s="74" t="str">
        <f t="shared" si="131"/>
        <v>Yes</v>
      </c>
      <c r="S456" s="4" t="str">
        <f t="shared" si="132"/>
        <v>Yes</v>
      </c>
      <c r="T456" s="4" t="str">
        <f t="shared" si="117"/>
        <v>Yes</v>
      </c>
      <c r="U456" s="4">
        <f t="shared" si="118"/>
        <v>0</v>
      </c>
      <c r="V456" s="221" t="str">
        <f t="shared" si="121"/>
        <v>No</v>
      </c>
      <c r="W456" s="223" t="str">
        <f t="shared" si="122"/>
        <v>N/A</v>
      </c>
      <c r="X456" s="221" t="str">
        <f t="shared" si="123"/>
        <v>No</v>
      </c>
      <c r="Y456" s="223" t="str">
        <f t="shared" si="124"/>
        <v>N/A</v>
      </c>
      <c r="Z456" s="222" t="str">
        <f t="shared" si="125"/>
        <v>No</v>
      </c>
      <c r="AA456" s="68" t="str">
        <f t="shared" si="126"/>
        <v>N/A</v>
      </c>
      <c r="AB456" s="65" t="str">
        <f t="shared" si="127"/>
        <v>No</v>
      </c>
      <c r="AC456" s="68" t="str">
        <f t="shared" si="128"/>
        <v>N/A</v>
      </c>
      <c r="AD456" s="65" t="str">
        <f t="shared" si="129"/>
        <v>No</v>
      </c>
      <c r="AE456" s="68" t="str">
        <f t="shared" si="130"/>
        <v>N/A</v>
      </c>
      <c r="AF456" s="8"/>
    </row>
    <row r="457" spans="1:32" hidden="1">
      <c r="A457" s="306" t="s">
        <v>9</v>
      </c>
      <c r="B457" s="306" t="s">
        <v>40</v>
      </c>
      <c r="C457" s="306" t="s">
        <v>40</v>
      </c>
      <c r="D457" s="306" t="s">
        <v>1008</v>
      </c>
      <c r="E457" s="306"/>
      <c r="F457" s="306"/>
      <c r="G457" s="306"/>
      <c r="H457" s="306"/>
      <c r="I457" s="306"/>
      <c r="J457" s="306"/>
      <c r="K457" s="306"/>
      <c r="L457" s="306"/>
      <c r="M457" s="306"/>
      <c r="N457" s="306"/>
      <c r="O457" s="306"/>
      <c r="P457" s="380">
        <v>10.5</v>
      </c>
      <c r="Q457" s="338">
        <v>10.5</v>
      </c>
      <c r="R457" s="74" t="str">
        <f t="shared" si="131"/>
        <v>Yes</v>
      </c>
      <c r="S457" s="4" t="str">
        <f t="shared" si="132"/>
        <v>Yes</v>
      </c>
      <c r="T457" s="4" t="str">
        <f t="shared" ref="T457:T498" si="133">IF(COUNTA(P457:Q457)=2,"Yes","No")</f>
        <v>Yes</v>
      </c>
      <c r="U457" s="4">
        <f t="shared" ref="U457:U498" si="134">IF(T457="Yes",Q457/P457-1,"N/A")</f>
        <v>0</v>
      </c>
      <c r="V457" s="221" t="str">
        <f t="shared" si="121"/>
        <v>No</v>
      </c>
      <c r="W457" s="223" t="str">
        <f t="shared" si="122"/>
        <v>N/A</v>
      </c>
      <c r="X457" s="221" t="str">
        <f t="shared" si="123"/>
        <v>No</v>
      </c>
      <c r="Y457" s="223" t="str">
        <f t="shared" si="124"/>
        <v>N/A</v>
      </c>
      <c r="Z457" s="222" t="str">
        <f t="shared" si="125"/>
        <v>No</v>
      </c>
      <c r="AA457" s="68" t="str">
        <f t="shared" si="126"/>
        <v>N/A</v>
      </c>
      <c r="AB457" s="65" t="str">
        <f t="shared" si="127"/>
        <v>No</v>
      </c>
      <c r="AC457" s="68" t="str">
        <f t="shared" si="128"/>
        <v>N/A</v>
      </c>
      <c r="AD457" s="65" t="str">
        <f t="shared" si="129"/>
        <v>No</v>
      </c>
      <c r="AE457" s="68" t="str">
        <f t="shared" si="130"/>
        <v>N/A</v>
      </c>
      <c r="AF457" s="8"/>
    </row>
    <row r="458" spans="1:32" hidden="1">
      <c r="A458" s="306" t="s">
        <v>9</v>
      </c>
      <c r="B458" s="306" t="s">
        <v>40</v>
      </c>
      <c r="C458" s="306" t="s">
        <v>40</v>
      </c>
      <c r="D458" s="306" t="s">
        <v>1009</v>
      </c>
      <c r="E458" s="306"/>
      <c r="F458" s="306"/>
      <c r="G458" s="306"/>
      <c r="H458" s="306"/>
      <c r="I458" s="306"/>
      <c r="J458" s="306"/>
      <c r="K458" s="306"/>
      <c r="L458" s="306"/>
      <c r="M458" s="306"/>
      <c r="N458" s="306"/>
      <c r="O458" s="306"/>
      <c r="P458" s="380">
        <v>12.25</v>
      </c>
      <c r="Q458" s="338">
        <v>12.25</v>
      </c>
      <c r="R458" s="74" t="str">
        <f t="shared" si="131"/>
        <v>Yes</v>
      </c>
      <c r="S458" s="4" t="str">
        <f t="shared" si="132"/>
        <v>Yes</v>
      </c>
      <c r="T458" s="4" t="str">
        <f t="shared" si="133"/>
        <v>Yes</v>
      </c>
      <c r="U458" s="4">
        <f t="shared" si="134"/>
        <v>0</v>
      </c>
      <c r="V458" s="221" t="str">
        <f t="shared" si="121"/>
        <v>No</v>
      </c>
      <c r="W458" s="223" t="str">
        <f t="shared" si="122"/>
        <v>N/A</v>
      </c>
      <c r="X458" s="221" t="str">
        <f t="shared" si="123"/>
        <v>No</v>
      </c>
      <c r="Y458" s="223" t="str">
        <f t="shared" si="124"/>
        <v>N/A</v>
      </c>
      <c r="Z458" s="222" t="str">
        <f t="shared" si="125"/>
        <v>No</v>
      </c>
      <c r="AA458" s="68" t="str">
        <f t="shared" si="126"/>
        <v>N/A</v>
      </c>
      <c r="AB458" s="65" t="str">
        <f t="shared" si="127"/>
        <v>No</v>
      </c>
      <c r="AC458" s="68" t="str">
        <f t="shared" si="128"/>
        <v>N/A</v>
      </c>
      <c r="AD458" s="65" t="str">
        <f t="shared" si="129"/>
        <v>No</v>
      </c>
      <c r="AE458" s="68" t="str">
        <f t="shared" si="130"/>
        <v>N/A</v>
      </c>
      <c r="AF458" s="8"/>
    </row>
    <row r="459" spans="1:32" hidden="1">
      <c r="A459" s="306" t="s">
        <v>9</v>
      </c>
      <c r="B459" s="306" t="s">
        <v>40</v>
      </c>
      <c r="C459" s="306" t="s">
        <v>40</v>
      </c>
      <c r="D459" s="306" t="s">
        <v>1010</v>
      </c>
      <c r="E459" s="306"/>
      <c r="F459" s="306"/>
      <c r="G459" s="306"/>
      <c r="H459" s="306"/>
      <c r="I459" s="306"/>
      <c r="J459" s="306"/>
      <c r="K459" s="306"/>
      <c r="L459" s="306"/>
      <c r="M459" s="306"/>
      <c r="N459" s="306"/>
      <c r="O459" s="306"/>
      <c r="P459" s="380">
        <v>12.5</v>
      </c>
      <c r="Q459" s="338">
        <v>12.5</v>
      </c>
      <c r="R459" s="74" t="str">
        <f t="shared" si="131"/>
        <v>Yes</v>
      </c>
      <c r="S459" s="4" t="str">
        <f t="shared" si="132"/>
        <v>Yes</v>
      </c>
      <c r="T459" s="4" t="str">
        <f t="shared" si="133"/>
        <v>Yes</v>
      </c>
      <c r="U459" s="4">
        <f t="shared" si="134"/>
        <v>0</v>
      </c>
      <c r="V459" s="221" t="str">
        <f t="shared" si="121"/>
        <v>No</v>
      </c>
      <c r="W459" s="223" t="str">
        <f t="shared" si="122"/>
        <v>N/A</v>
      </c>
      <c r="X459" s="221" t="str">
        <f t="shared" si="123"/>
        <v>No</v>
      </c>
      <c r="Y459" s="223" t="str">
        <f t="shared" si="124"/>
        <v>N/A</v>
      </c>
      <c r="Z459" s="222" t="str">
        <f t="shared" si="125"/>
        <v>No</v>
      </c>
      <c r="AA459" s="68" t="str">
        <f t="shared" si="126"/>
        <v>N/A</v>
      </c>
      <c r="AB459" s="65" t="str">
        <f t="shared" si="127"/>
        <v>No</v>
      </c>
      <c r="AC459" s="68" t="str">
        <f t="shared" si="128"/>
        <v>N/A</v>
      </c>
      <c r="AD459" s="65" t="str">
        <f t="shared" si="129"/>
        <v>No</v>
      </c>
      <c r="AE459" s="68" t="str">
        <f t="shared" si="130"/>
        <v>N/A</v>
      </c>
      <c r="AF459" s="8"/>
    </row>
    <row r="460" spans="1:32" hidden="1">
      <c r="A460" s="306" t="s">
        <v>9</v>
      </c>
      <c r="B460" s="306" t="s">
        <v>40</v>
      </c>
      <c r="C460" s="306" t="s">
        <v>40</v>
      </c>
      <c r="D460" s="306" t="s">
        <v>1012</v>
      </c>
      <c r="E460" s="306"/>
      <c r="F460" s="306"/>
      <c r="G460" s="306"/>
      <c r="H460" s="306"/>
      <c r="I460" s="306"/>
      <c r="J460" s="306"/>
      <c r="K460" s="306"/>
      <c r="L460" s="306"/>
      <c r="M460" s="306"/>
      <c r="N460" s="306"/>
      <c r="O460" s="306"/>
      <c r="P460" s="380">
        <v>44</v>
      </c>
      <c r="Q460" s="338">
        <v>44</v>
      </c>
      <c r="R460" s="74" t="str">
        <f t="shared" si="131"/>
        <v>Yes</v>
      </c>
      <c r="S460" s="4" t="str">
        <f t="shared" si="132"/>
        <v>Yes</v>
      </c>
      <c r="T460" s="4" t="str">
        <f t="shared" si="133"/>
        <v>Yes</v>
      </c>
      <c r="U460" s="4">
        <f t="shared" si="134"/>
        <v>0</v>
      </c>
      <c r="V460" s="221" t="str">
        <f t="shared" si="121"/>
        <v>No</v>
      </c>
      <c r="W460" s="223" t="str">
        <f t="shared" si="122"/>
        <v>N/A</v>
      </c>
      <c r="X460" s="221" t="str">
        <f t="shared" si="123"/>
        <v>No</v>
      </c>
      <c r="Y460" s="223" t="str">
        <f t="shared" si="124"/>
        <v>N/A</v>
      </c>
      <c r="Z460" s="222" t="str">
        <f t="shared" si="125"/>
        <v>No</v>
      </c>
      <c r="AA460" s="68" t="str">
        <f t="shared" si="126"/>
        <v>N/A</v>
      </c>
      <c r="AB460" s="65" t="str">
        <f t="shared" si="127"/>
        <v>No</v>
      </c>
      <c r="AC460" s="68" t="str">
        <f t="shared" si="128"/>
        <v>N/A</v>
      </c>
      <c r="AD460" s="65" t="str">
        <f t="shared" si="129"/>
        <v>No</v>
      </c>
      <c r="AE460" s="68" t="str">
        <f t="shared" si="130"/>
        <v>N/A</v>
      </c>
      <c r="AF460" s="8"/>
    </row>
    <row r="461" spans="1:32" hidden="1">
      <c r="A461" s="306" t="s">
        <v>9</v>
      </c>
      <c r="B461" s="306" t="s">
        <v>40</v>
      </c>
      <c r="C461" s="306" t="s">
        <v>40</v>
      </c>
      <c r="D461" s="306" t="s">
        <v>1006</v>
      </c>
      <c r="E461" s="306"/>
      <c r="F461" s="306"/>
      <c r="G461" s="306"/>
      <c r="H461" s="306"/>
      <c r="I461" s="306"/>
      <c r="J461" s="306"/>
      <c r="K461" s="306"/>
      <c r="L461" s="306"/>
      <c r="M461" s="306"/>
      <c r="N461" s="306"/>
      <c r="O461" s="306"/>
      <c r="P461" s="380">
        <v>24.5</v>
      </c>
      <c r="Q461" s="338">
        <v>24.5</v>
      </c>
      <c r="R461" s="74" t="str">
        <f t="shared" ref="R461:R492" si="135">IF(COUNTA(P461)=1,"Yes","No")</f>
        <v>Yes</v>
      </c>
      <c r="S461" s="4" t="str">
        <f t="shared" ref="S461:S492" si="136">IF(AND(V461="No",R461="Yes"),"Yes","No")</f>
        <v>Yes</v>
      </c>
      <c r="T461" s="4" t="str">
        <f t="shared" si="133"/>
        <v>Yes</v>
      </c>
      <c r="U461" s="4">
        <f t="shared" si="134"/>
        <v>0</v>
      </c>
      <c r="V461" s="221" t="str">
        <f t="shared" si="121"/>
        <v>No</v>
      </c>
      <c r="W461" s="223" t="str">
        <f t="shared" si="122"/>
        <v>N/A</v>
      </c>
      <c r="X461" s="221" t="str">
        <f t="shared" si="123"/>
        <v>No</v>
      </c>
      <c r="Y461" s="223" t="str">
        <f t="shared" si="124"/>
        <v>N/A</v>
      </c>
      <c r="Z461" s="222" t="str">
        <f t="shared" si="125"/>
        <v>No</v>
      </c>
      <c r="AA461" s="68" t="str">
        <f t="shared" si="126"/>
        <v>N/A</v>
      </c>
      <c r="AB461" s="65" t="str">
        <f t="shared" si="127"/>
        <v>No</v>
      </c>
      <c r="AC461" s="68" t="str">
        <f t="shared" si="128"/>
        <v>N/A</v>
      </c>
      <c r="AD461" s="65" t="str">
        <f t="shared" si="129"/>
        <v>No</v>
      </c>
      <c r="AE461" s="68" t="str">
        <f t="shared" si="130"/>
        <v>N/A</v>
      </c>
      <c r="AF461" s="8"/>
    </row>
    <row r="462" spans="1:32" hidden="1">
      <c r="A462" s="306" t="s">
        <v>9</v>
      </c>
      <c r="B462" s="306" t="s">
        <v>40</v>
      </c>
      <c r="C462" s="306" t="s">
        <v>40</v>
      </c>
      <c r="D462" s="306" t="s">
        <v>1013</v>
      </c>
      <c r="E462" s="306"/>
      <c r="F462" s="306"/>
      <c r="G462" s="306"/>
      <c r="H462" s="306"/>
      <c r="I462" s="306"/>
      <c r="J462" s="306"/>
      <c r="K462" s="306"/>
      <c r="L462" s="306"/>
      <c r="M462" s="306"/>
      <c r="N462" s="306"/>
      <c r="O462" s="306"/>
      <c r="P462" s="380">
        <v>28.5</v>
      </c>
      <c r="Q462" s="338">
        <v>28.5</v>
      </c>
      <c r="R462" s="74" t="str">
        <f t="shared" si="135"/>
        <v>Yes</v>
      </c>
      <c r="S462" s="4" t="str">
        <f t="shared" si="136"/>
        <v>Yes</v>
      </c>
      <c r="T462" s="4" t="str">
        <f t="shared" si="133"/>
        <v>Yes</v>
      </c>
      <c r="U462" s="4">
        <f t="shared" si="134"/>
        <v>0</v>
      </c>
      <c r="V462" s="221" t="str">
        <f t="shared" si="121"/>
        <v>No</v>
      </c>
      <c r="W462" s="223" t="str">
        <f t="shared" si="122"/>
        <v>N/A</v>
      </c>
      <c r="X462" s="221" t="str">
        <f t="shared" si="123"/>
        <v>No</v>
      </c>
      <c r="Y462" s="223" t="str">
        <f t="shared" si="124"/>
        <v>N/A</v>
      </c>
      <c r="Z462" s="222" t="str">
        <f t="shared" si="125"/>
        <v>No</v>
      </c>
      <c r="AA462" s="68" t="str">
        <f t="shared" si="126"/>
        <v>N/A</v>
      </c>
      <c r="AB462" s="65" t="str">
        <f t="shared" si="127"/>
        <v>No</v>
      </c>
      <c r="AC462" s="68" t="str">
        <f t="shared" si="128"/>
        <v>N/A</v>
      </c>
      <c r="AD462" s="65" t="str">
        <f t="shared" si="129"/>
        <v>No</v>
      </c>
      <c r="AE462" s="68" t="str">
        <f t="shared" si="130"/>
        <v>N/A</v>
      </c>
      <c r="AF462" s="8"/>
    </row>
    <row r="463" spans="1:32" hidden="1">
      <c r="A463" s="306" t="s">
        <v>9</v>
      </c>
      <c r="B463" s="306" t="s">
        <v>40</v>
      </c>
      <c r="C463" s="306" t="s">
        <v>40</v>
      </c>
      <c r="D463" s="306" t="s">
        <v>1008</v>
      </c>
      <c r="E463" s="306"/>
      <c r="F463" s="306"/>
      <c r="G463" s="306"/>
      <c r="H463" s="306"/>
      <c r="I463" s="306"/>
      <c r="J463" s="306"/>
      <c r="K463" s="306"/>
      <c r="L463" s="306"/>
      <c r="M463" s="306"/>
      <c r="N463" s="306"/>
      <c r="O463" s="306"/>
      <c r="P463" s="380">
        <v>30.95</v>
      </c>
      <c r="Q463" s="338">
        <v>30.95</v>
      </c>
      <c r="R463" s="74" t="str">
        <f t="shared" si="135"/>
        <v>Yes</v>
      </c>
      <c r="S463" s="4" t="str">
        <f t="shared" si="136"/>
        <v>Yes</v>
      </c>
      <c r="T463" s="4" t="str">
        <f t="shared" si="133"/>
        <v>Yes</v>
      </c>
      <c r="U463" s="4">
        <f t="shared" si="134"/>
        <v>0</v>
      </c>
      <c r="V463" s="221" t="str">
        <f t="shared" si="121"/>
        <v>No</v>
      </c>
      <c r="W463" s="223" t="str">
        <f t="shared" si="122"/>
        <v>N/A</v>
      </c>
      <c r="X463" s="221" t="str">
        <f t="shared" si="123"/>
        <v>No</v>
      </c>
      <c r="Y463" s="223" t="str">
        <f t="shared" si="124"/>
        <v>N/A</v>
      </c>
      <c r="Z463" s="222" t="str">
        <f t="shared" si="125"/>
        <v>No</v>
      </c>
      <c r="AA463" s="68" t="str">
        <f t="shared" si="126"/>
        <v>N/A</v>
      </c>
      <c r="AB463" s="65" t="str">
        <f t="shared" si="127"/>
        <v>No</v>
      </c>
      <c r="AC463" s="68" t="str">
        <f t="shared" si="128"/>
        <v>N/A</v>
      </c>
      <c r="AD463" s="65" t="str">
        <f t="shared" si="129"/>
        <v>No</v>
      </c>
      <c r="AE463" s="68" t="str">
        <f t="shared" si="130"/>
        <v>N/A</v>
      </c>
      <c r="AF463" s="8"/>
    </row>
    <row r="464" spans="1:32" hidden="1">
      <c r="A464" s="306" t="s">
        <v>9</v>
      </c>
      <c r="B464" s="306" t="s">
        <v>40</v>
      </c>
      <c r="C464" s="306" t="s">
        <v>40</v>
      </c>
      <c r="D464" s="306" t="s">
        <v>1009</v>
      </c>
      <c r="E464" s="306"/>
      <c r="F464" s="306"/>
      <c r="G464" s="306"/>
      <c r="H464" s="306"/>
      <c r="I464" s="306"/>
      <c r="J464" s="306"/>
      <c r="K464" s="306"/>
      <c r="L464" s="306"/>
      <c r="M464" s="306"/>
      <c r="N464" s="306"/>
      <c r="O464" s="306"/>
      <c r="P464" s="380">
        <v>36.5</v>
      </c>
      <c r="Q464" s="338">
        <v>36.5</v>
      </c>
      <c r="R464" s="74" t="str">
        <f t="shared" si="135"/>
        <v>Yes</v>
      </c>
      <c r="S464" s="4" t="str">
        <f t="shared" si="136"/>
        <v>Yes</v>
      </c>
      <c r="T464" s="4" t="str">
        <f t="shared" si="133"/>
        <v>Yes</v>
      </c>
      <c r="U464" s="4">
        <f t="shared" si="134"/>
        <v>0</v>
      </c>
      <c r="V464" s="221" t="str">
        <f t="shared" si="121"/>
        <v>No</v>
      </c>
      <c r="W464" s="223" t="str">
        <f t="shared" si="122"/>
        <v>N/A</v>
      </c>
      <c r="X464" s="221" t="str">
        <f t="shared" si="123"/>
        <v>No</v>
      </c>
      <c r="Y464" s="223" t="str">
        <f t="shared" si="124"/>
        <v>N/A</v>
      </c>
      <c r="Z464" s="222" t="str">
        <f t="shared" si="125"/>
        <v>No</v>
      </c>
      <c r="AA464" s="68" t="str">
        <f t="shared" si="126"/>
        <v>N/A</v>
      </c>
      <c r="AB464" s="65" t="str">
        <f t="shared" si="127"/>
        <v>No</v>
      </c>
      <c r="AC464" s="68" t="str">
        <f t="shared" si="128"/>
        <v>N/A</v>
      </c>
      <c r="AD464" s="65" t="str">
        <f t="shared" si="129"/>
        <v>No</v>
      </c>
      <c r="AE464" s="68" t="str">
        <f t="shared" si="130"/>
        <v>N/A</v>
      </c>
      <c r="AF464" s="8"/>
    </row>
    <row r="465" spans="1:32" hidden="1">
      <c r="A465" s="306" t="s">
        <v>9</v>
      </c>
      <c r="B465" s="306" t="s">
        <v>40</v>
      </c>
      <c r="C465" s="306" t="s">
        <v>40</v>
      </c>
      <c r="D465" s="306" t="s">
        <v>1010</v>
      </c>
      <c r="E465" s="306"/>
      <c r="F465" s="306"/>
      <c r="G465" s="306"/>
      <c r="H465" s="306"/>
      <c r="I465" s="306"/>
      <c r="J465" s="306"/>
      <c r="K465" s="306"/>
      <c r="L465" s="306"/>
      <c r="M465" s="306"/>
      <c r="N465" s="306"/>
      <c r="O465" s="306"/>
      <c r="P465" s="380">
        <v>36.75</v>
      </c>
      <c r="Q465" s="338">
        <v>36.75</v>
      </c>
      <c r="R465" s="74" t="str">
        <f t="shared" si="135"/>
        <v>Yes</v>
      </c>
      <c r="S465" s="4" t="str">
        <f t="shared" si="136"/>
        <v>Yes</v>
      </c>
      <c r="T465" s="4" t="str">
        <f t="shared" si="133"/>
        <v>Yes</v>
      </c>
      <c r="U465" s="4">
        <f t="shared" si="134"/>
        <v>0</v>
      </c>
      <c r="V465" s="221" t="str">
        <f t="shared" si="121"/>
        <v>No</v>
      </c>
      <c r="W465" s="223" t="str">
        <f t="shared" si="122"/>
        <v>N/A</v>
      </c>
      <c r="X465" s="221" t="str">
        <f t="shared" si="123"/>
        <v>No</v>
      </c>
      <c r="Y465" s="223" t="str">
        <f t="shared" si="124"/>
        <v>N/A</v>
      </c>
      <c r="Z465" s="222" t="str">
        <f t="shared" si="125"/>
        <v>No</v>
      </c>
      <c r="AA465" s="68" t="str">
        <f t="shared" si="126"/>
        <v>N/A</v>
      </c>
      <c r="AB465" s="65" t="str">
        <f t="shared" si="127"/>
        <v>No</v>
      </c>
      <c r="AC465" s="68" t="str">
        <f t="shared" si="128"/>
        <v>N/A</v>
      </c>
      <c r="AD465" s="65" t="str">
        <f t="shared" si="129"/>
        <v>No</v>
      </c>
      <c r="AE465" s="68" t="str">
        <f t="shared" si="130"/>
        <v>N/A</v>
      </c>
      <c r="AF465" s="8"/>
    </row>
    <row r="466" spans="1:32" hidden="1">
      <c r="A466" s="306" t="s">
        <v>9</v>
      </c>
      <c r="B466" s="306" t="s">
        <v>40</v>
      </c>
      <c r="C466" s="306" t="s">
        <v>40</v>
      </c>
      <c r="D466" s="306" t="s">
        <v>1014</v>
      </c>
      <c r="E466" s="306"/>
      <c r="F466" s="306"/>
      <c r="G466" s="306"/>
      <c r="H466" s="306"/>
      <c r="I466" s="306"/>
      <c r="J466" s="306"/>
      <c r="K466" s="306"/>
      <c r="L466" s="306"/>
      <c r="M466" s="306"/>
      <c r="N466" s="306"/>
      <c r="O466" s="306"/>
      <c r="P466" s="380">
        <v>7.95</v>
      </c>
      <c r="Q466" s="338">
        <v>7.95</v>
      </c>
      <c r="R466" s="74" t="str">
        <f t="shared" si="135"/>
        <v>Yes</v>
      </c>
      <c r="S466" s="4" t="str">
        <f t="shared" si="136"/>
        <v>Yes</v>
      </c>
      <c r="T466" s="4" t="str">
        <f t="shared" si="133"/>
        <v>Yes</v>
      </c>
      <c r="U466" s="4">
        <f t="shared" si="134"/>
        <v>0</v>
      </c>
      <c r="V466" s="221" t="str">
        <f t="shared" si="121"/>
        <v>No</v>
      </c>
      <c r="W466" s="223" t="str">
        <f t="shared" si="122"/>
        <v>N/A</v>
      </c>
      <c r="X466" s="221" t="str">
        <f t="shared" si="123"/>
        <v>No</v>
      </c>
      <c r="Y466" s="223" t="str">
        <f t="shared" si="124"/>
        <v>N/A</v>
      </c>
      <c r="Z466" s="222" t="str">
        <f t="shared" si="125"/>
        <v>No</v>
      </c>
      <c r="AA466" s="68" t="str">
        <f t="shared" si="126"/>
        <v>N/A</v>
      </c>
      <c r="AB466" s="65" t="str">
        <f t="shared" si="127"/>
        <v>No</v>
      </c>
      <c r="AC466" s="68" t="str">
        <f t="shared" si="128"/>
        <v>N/A</v>
      </c>
      <c r="AD466" s="65" t="str">
        <f t="shared" si="129"/>
        <v>No</v>
      </c>
      <c r="AE466" s="68" t="str">
        <f t="shared" si="130"/>
        <v>N/A</v>
      </c>
      <c r="AF466" s="8"/>
    </row>
    <row r="467" spans="1:32" hidden="1">
      <c r="A467" s="306" t="s">
        <v>9</v>
      </c>
      <c r="B467" s="306" t="s">
        <v>40</v>
      </c>
      <c r="C467" s="306" t="s">
        <v>40</v>
      </c>
      <c r="D467" s="306" t="s">
        <v>1015</v>
      </c>
      <c r="E467" s="306"/>
      <c r="F467" s="306"/>
      <c r="G467" s="306"/>
      <c r="H467" s="306"/>
      <c r="I467" s="306"/>
      <c r="J467" s="306"/>
      <c r="K467" s="306"/>
      <c r="L467" s="306"/>
      <c r="M467" s="306"/>
      <c r="N467" s="306"/>
      <c r="O467" s="306"/>
      <c r="P467" s="380">
        <v>8.9499999999999993</v>
      </c>
      <c r="Q467" s="338">
        <v>8.9499999999999993</v>
      </c>
      <c r="R467" s="74" t="str">
        <f t="shared" si="135"/>
        <v>Yes</v>
      </c>
      <c r="S467" s="4" t="str">
        <f t="shared" si="136"/>
        <v>Yes</v>
      </c>
      <c r="T467" s="4" t="str">
        <f t="shared" si="133"/>
        <v>Yes</v>
      </c>
      <c r="U467" s="4">
        <f t="shared" si="134"/>
        <v>0</v>
      </c>
      <c r="V467" s="221" t="str">
        <f t="shared" si="121"/>
        <v>No</v>
      </c>
      <c r="W467" s="223" t="str">
        <f t="shared" si="122"/>
        <v>N/A</v>
      </c>
      <c r="X467" s="221" t="str">
        <f t="shared" si="123"/>
        <v>No</v>
      </c>
      <c r="Y467" s="223" t="str">
        <f t="shared" si="124"/>
        <v>N/A</v>
      </c>
      <c r="Z467" s="222" t="str">
        <f t="shared" si="125"/>
        <v>No</v>
      </c>
      <c r="AA467" s="68" t="str">
        <f t="shared" si="126"/>
        <v>N/A</v>
      </c>
      <c r="AB467" s="65" t="str">
        <f t="shared" si="127"/>
        <v>No</v>
      </c>
      <c r="AC467" s="68" t="str">
        <f t="shared" si="128"/>
        <v>N/A</v>
      </c>
      <c r="AD467" s="65" t="str">
        <f t="shared" si="129"/>
        <v>No</v>
      </c>
      <c r="AE467" s="68" t="str">
        <f t="shared" si="130"/>
        <v>N/A</v>
      </c>
      <c r="AF467" s="8"/>
    </row>
    <row r="468" spans="1:32" hidden="1">
      <c r="A468" s="306" t="s">
        <v>9</v>
      </c>
      <c r="B468" s="306" t="s">
        <v>40</v>
      </c>
      <c r="C468" s="306" t="s">
        <v>40</v>
      </c>
      <c r="D468" s="306" t="s">
        <v>1016</v>
      </c>
      <c r="E468" s="306"/>
      <c r="F468" s="306"/>
      <c r="G468" s="306"/>
      <c r="H468" s="306"/>
      <c r="I468" s="306"/>
      <c r="J468" s="306"/>
      <c r="K468" s="306"/>
      <c r="L468" s="306"/>
      <c r="M468" s="306"/>
      <c r="N468" s="306"/>
      <c r="O468" s="306"/>
      <c r="P468" s="380">
        <v>9.5</v>
      </c>
      <c r="Q468" s="338">
        <v>9.5</v>
      </c>
      <c r="R468" s="74" t="str">
        <f t="shared" si="135"/>
        <v>Yes</v>
      </c>
      <c r="S468" s="4" t="str">
        <f t="shared" si="136"/>
        <v>Yes</v>
      </c>
      <c r="T468" s="4" t="str">
        <f t="shared" si="133"/>
        <v>Yes</v>
      </c>
      <c r="U468" s="4">
        <f t="shared" si="134"/>
        <v>0</v>
      </c>
      <c r="V468" s="221" t="str">
        <f t="shared" si="121"/>
        <v>No</v>
      </c>
      <c r="W468" s="223" t="str">
        <f t="shared" si="122"/>
        <v>N/A</v>
      </c>
      <c r="X468" s="221" t="str">
        <f t="shared" si="123"/>
        <v>No</v>
      </c>
      <c r="Y468" s="223" t="str">
        <f t="shared" si="124"/>
        <v>N/A</v>
      </c>
      <c r="Z468" s="222" t="str">
        <f t="shared" si="125"/>
        <v>No</v>
      </c>
      <c r="AA468" s="68" t="str">
        <f t="shared" si="126"/>
        <v>N/A</v>
      </c>
      <c r="AB468" s="65" t="str">
        <f t="shared" si="127"/>
        <v>No</v>
      </c>
      <c r="AC468" s="68" t="str">
        <f t="shared" si="128"/>
        <v>N/A</v>
      </c>
      <c r="AD468" s="65" t="str">
        <f t="shared" si="129"/>
        <v>No</v>
      </c>
      <c r="AE468" s="68" t="str">
        <f t="shared" si="130"/>
        <v>N/A</v>
      </c>
      <c r="AF468" s="8"/>
    </row>
    <row r="469" spans="1:32" hidden="1">
      <c r="A469" s="306" t="s">
        <v>9</v>
      </c>
      <c r="B469" s="306" t="s">
        <v>40</v>
      </c>
      <c r="C469" s="306" t="s">
        <v>40</v>
      </c>
      <c r="D469" s="306" t="s">
        <v>1017</v>
      </c>
      <c r="E469" s="306"/>
      <c r="F469" s="306"/>
      <c r="G469" s="306"/>
      <c r="H469" s="306"/>
      <c r="I469" s="306"/>
      <c r="J469" s="306"/>
      <c r="K469" s="306"/>
      <c r="L469" s="306"/>
      <c r="M469" s="306"/>
      <c r="N469" s="306"/>
      <c r="O469" s="306"/>
      <c r="P469" s="380">
        <v>10.199999999999999</v>
      </c>
      <c r="Q469" s="338">
        <v>10.199999999999999</v>
      </c>
      <c r="R469" s="74" t="str">
        <f t="shared" si="135"/>
        <v>Yes</v>
      </c>
      <c r="S469" s="4" t="str">
        <f t="shared" si="136"/>
        <v>Yes</v>
      </c>
      <c r="T469" s="4" t="str">
        <f t="shared" si="133"/>
        <v>Yes</v>
      </c>
      <c r="U469" s="4">
        <f t="shared" si="134"/>
        <v>0</v>
      </c>
      <c r="V469" s="221" t="str">
        <f t="shared" si="121"/>
        <v>No</v>
      </c>
      <c r="W469" s="223" t="str">
        <f t="shared" si="122"/>
        <v>N/A</v>
      </c>
      <c r="X469" s="221" t="str">
        <f t="shared" si="123"/>
        <v>No</v>
      </c>
      <c r="Y469" s="223" t="str">
        <f t="shared" si="124"/>
        <v>N/A</v>
      </c>
      <c r="Z469" s="222" t="str">
        <f t="shared" si="125"/>
        <v>No</v>
      </c>
      <c r="AA469" s="68" t="str">
        <f t="shared" si="126"/>
        <v>N/A</v>
      </c>
      <c r="AB469" s="65" t="str">
        <f t="shared" si="127"/>
        <v>No</v>
      </c>
      <c r="AC469" s="68" t="str">
        <f t="shared" si="128"/>
        <v>N/A</v>
      </c>
      <c r="AD469" s="65" t="str">
        <f t="shared" si="129"/>
        <v>No</v>
      </c>
      <c r="AE469" s="68" t="str">
        <f t="shared" si="130"/>
        <v>N/A</v>
      </c>
      <c r="AF469" s="8"/>
    </row>
    <row r="470" spans="1:32" hidden="1">
      <c r="A470" s="306" t="s">
        <v>9</v>
      </c>
      <c r="B470" s="306" t="s">
        <v>40</v>
      </c>
      <c r="C470" s="306" t="s">
        <v>40</v>
      </c>
      <c r="D470" s="306" t="s">
        <v>1018</v>
      </c>
      <c r="E470" s="306"/>
      <c r="F470" s="306"/>
      <c r="G470" s="306"/>
      <c r="H470" s="306"/>
      <c r="I470" s="306"/>
      <c r="J470" s="306"/>
      <c r="K470" s="306"/>
      <c r="L470" s="306"/>
      <c r="M470" s="306"/>
      <c r="N470" s="306"/>
      <c r="O470" s="306"/>
      <c r="P470" s="380">
        <v>10.5</v>
      </c>
      <c r="Q470" s="338">
        <v>10.5</v>
      </c>
      <c r="R470" s="74" t="str">
        <f t="shared" si="135"/>
        <v>Yes</v>
      </c>
      <c r="S470" s="4" t="str">
        <f t="shared" si="136"/>
        <v>Yes</v>
      </c>
      <c r="T470" s="4" t="str">
        <f t="shared" si="133"/>
        <v>Yes</v>
      </c>
      <c r="U470" s="4">
        <f t="shared" si="134"/>
        <v>0</v>
      </c>
      <c r="V470" s="221" t="str">
        <f t="shared" si="121"/>
        <v>No</v>
      </c>
      <c r="W470" s="223" t="str">
        <f t="shared" si="122"/>
        <v>N/A</v>
      </c>
      <c r="X470" s="221" t="str">
        <f t="shared" si="123"/>
        <v>No</v>
      </c>
      <c r="Y470" s="223" t="str">
        <f t="shared" si="124"/>
        <v>N/A</v>
      </c>
      <c r="Z470" s="222" t="str">
        <f t="shared" si="125"/>
        <v>No</v>
      </c>
      <c r="AA470" s="68" t="str">
        <f t="shared" si="126"/>
        <v>N/A</v>
      </c>
      <c r="AB470" s="65" t="str">
        <f t="shared" si="127"/>
        <v>No</v>
      </c>
      <c r="AC470" s="68" t="str">
        <f t="shared" si="128"/>
        <v>N/A</v>
      </c>
      <c r="AD470" s="65" t="str">
        <f t="shared" si="129"/>
        <v>No</v>
      </c>
      <c r="AE470" s="68" t="str">
        <f t="shared" si="130"/>
        <v>N/A</v>
      </c>
      <c r="AF470" s="8"/>
    </row>
    <row r="471" spans="1:32" hidden="1">
      <c r="A471" s="306" t="s">
        <v>9</v>
      </c>
      <c r="B471" s="306" t="s">
        <v>40</v>
      </c>
      <c r="C471" s="306" t="s">
        <v>40</v>
      </c>
      <c r="D471" s="306" t="s">
        <v>1019</v>
      </c>
      <c r="E471" s="306"/>
      <c r="F471" s="306"/>
      <c r="G471" s="306"/>
      <c r="H471" s="306"/>
      <c r="I471" s="306"/>
      <c r="J471" s="306"/>
      <c r="K471" s="306"/>
      <c r="L471" s="306"/>
      <c r="M471" s="306"/>
      <c r="N471" s="306"/>
      <c r="O471" s="306"/>
      <c r="P471" s="380">
        <v>37.5</v>
      </c>
      <c r="Q471" s="338">
        <v>37.5</v>
      </c>
      <c r="R471" s="74" t="str">
        <f t="shared" si="135"/>
        <v>Yes</v>
      </c>
      <c r="S471" s="4" t="str">
        <f t="shared" si="136"/>
        <v>Yes</v>
      </c>
      <c r="T471" s="4" t="str">
        <f t="shared" si="133"/>
        <v>Yes</v>
      </c>
      <c r="U471" s="4">
        <f t="shared" si="134"/>
        <v>0</v>
      </c>
      <c r="V471" s="221" t="str">
        <f t="shared" si="121"/>
        <v>No</v>
      </c>
      <c r="W471" s="223" t="str">
        <f t="shared" si="122"/>
        <v>N/A</v>
      </c>
      <c r="X471" s="221" t="str">
        <f t="shared" si="123"/>
        <v>No</v>
      </c>
      <c r="Y471" s="223" t="str">
        <f t="shared" si="124"/>
        <v>N/A</v>
      </c>
      <c r="Z471" s="222" t="str">
        <f t="shared" si="125"/>
        <v>No</v>
      </c>
      <c r="AA471" s="68" t="str">
        <f t="shared" si="126"/>
        <v>N/A</v>
      </c>
      <c r="AB471" s="65" t="str">
        <f t="shared" si="127"/>
        <v>No</v>
      </c>
      <c r="AC471" s="68" t="str">
        <f t="shared" si="128"/>
        <v>N/A</v>
      </c>
      <c r="AD471" s="65" t="str">
        <f t="shared" si="129"/>
        <v>No</v>
      </c>
      <c r="AE471" s="68" t="str">
        <f t="shared" si="130"/>
        <v>N/A</v>
      </c>
      <c r="AF471" s="8"/>
    </row>
    <row r="472" spans="1:32" hidden="1">
      <c r="A472" s="306" t="s">
        <v>9</v>
      </c>
      <c r="B472" s="306" t="s">
        <v>40</v>
      </c>
      <c r="C472" s="306" t="s">
        <v>40</v>
      </c>
      <c r="D472" s="306" t="s">
        <v>1014</v>
      </c>
      <c r="E472" s="306"/>
      <c r="F472" s="306"/>
      <c r="G472" s="306"/>
      <c r="H472" s="306"/>
      <c r="I472" s="306"/>
      <c r="J472" s="306"/>
      <c r="K472" s="306"/>
      <c r="L472" s="306"/>
      <c r="M472" s="306"/>
      <c r="N472" s="306"/>
      <c r="O472" s="306"/>
      <c r="P472" s="380">
        <v>8.5</v>
      </c>
      <c r="Q472" s="338">
        <v>8.5</v>
      </c>
      <c r="R472" s="74" t="str">
        <f t="shared" si="135"/>
        <v>Yes</v>
      </c>
      <c r="S472" s="4" t="str">
        <f t="shared" si="136"/>
        <v>Yes</v>
      </c>
      <c r="T472" s="4" t="str">
        <f t="shared" si="133"/>
        <v>Yes</v>
      </c>
      <c r="U472" s="4">
        <f t="shared" si="134"/>
        <v>0</v>
      </c>
      <c r="V472" s="221" t="str">
        <f t="shared" si="121"/>
        <v>No</v>
      </c>
      <c r="W472" s="223" t="str">
        <f t="shared" si="122"/>
        <v>N/A</v>
      </c>
      <c r="X472" s="221" t="str">
        <f t="shared" si="123"/>
        <v>No</v>
      </c>
      <c r="Y472" s="223" t="str">
        <f t="shared" si="124"/>
        <v>N/A</v>
      </c>
      <c r="Z472" s="222" t="str">
        <f t="shared" si="125"/>
        <v>No</v>
      </c>
      <c r="AA472" s="68" t="str">
        <f t="shared" si="126"/>
        <v>N/A</v>
      </c>
      <c r="AB472" s="65" t="str">
        <f t="shared" si="127"/>
        <v>No</v>
      </c>
      <c r="AC472" s="68" t="str">
        <f t="shared" si="128"/>
        <v>N/A</v>
      </c>
      <c r="AD472" s="65" t="str">
        <f t="shared" si="129"/>
        <v>No</v>
      </c>
      <c r="AE472" s="68" t="str">
        <f t="shared" si="130"/>
        <v>N/A</v>
      </c>
      <c r="AF472" s="8"/>
    </row>
    <row r="473" spans="1:32" hidden="1">
      <c r="A473" s="306" t="s">
        <v>9</v>
      </c>
      <c r="B473" s="306" t="s">
        <v>40</v>
      </c>
      <c r="C473" s="306" t="s">
        <v>40</v>
      </c>
      <c r="D473" s="306" t="s">
        <v>1015</v>
      </c>
      <c r="E473" s="306"/>
      <c r="F473" s="306"/>
      <c r="G473" s="306"/>
      <c r="H473" s="306"/>
      <c r="I473" s="306"/>
      <c r="J473" s="306"/>
      <c r="K473" s="306"/>
      <c r="L473" s="306"/>
      <c r="M473" s="306"/>
      <c r="N473" s="306"/>
      <c r="O473" s="306"/>
      <c r="P473" s="380">
        <v>9.5</v>
      </c>
      <c r="Q473" s="338">
        <v>9.5</v>
      </c>
      <c r="R473" s="74" t="str">
        <f t="shared" si="135"/>
        <v>Yes</v>
      </c>
      <c r="S473" s="4" t="str">
        <f t="shared" si="136"/>
        <v>Yes</v>
      </c>
      <c r="T473" s="4" t="str">
        <f t="shared" si="133"/>
        <v>Yes</v>
      </c>
      <c r="U473" s="4">
        <f t="shared" si="134"/>
        <v>0</v>
      </c>
      <c r="V473" s="221" t="str">
        <f t="shared" si="121"/>
        <v>No</v>
      </c>
      <c r="W473" s="223" t="str">
        <f t="shared" si="122"/>
        <v>N/A</v>
      </c>
      <c r="X473" s="221" t="str">
        <f t="shared" si="123"/>
        <v>No</v>
      </c>
      <c r="Y473" s="223" t="str">
        <f t="shared" si="124"/>
        <v>N/A</v>
      </c>
      <c r="Z473" s="222" t="str">
        <f t="shared" si="125"/>
        <v>No</v>
      </c>
      <c r="AA473" s="68" t="str">
        <f t="shared" si="126"/>
        <v>N/A</v>
      </c>
      <c r="AB473" s="65" t="str">
        <f t="shared" si="127"/>
        <v>No</v>
      </c>
      <c r="AC473" s="68" t="str">
        <f t="shared" si="128"/>
        <v>N/A</v>
      </c>
      <c r="AD473" s="65" t="str">
        <f t="shared" si="129"/>
        <v>No</v>
      </c>
      <c r="AE473" s="68" t="str">
        <f t="shared" si="130"/>
        <v>N/A</v>
      </c>
      <c r="AF473" s="8"/>
    </row>
    <row r="474" spans="1:32" hidden="1">
      <c r="A474" s="306" t="s">
        <v>9</v>
      </c>
      <c r="B474" s="306" t="s">
        <v>40</v>
      </c>
      <c r="C474" s="306" t="s">
        <v>40</v>
      </c>
      <c r="D474" s="306" t="s">
        <v>1016</v>
      </c>
      <c r="E474" s="306"/>
      <c r="F474" s="306"/>
      <c r="G474" s="306"/>
      <c r="H474" s="306"/>
      <c r="I474" s="306"/>
      <c r="J474" s="306"/>
      <c r="K474" s="306"/>
      <c r="L474" s="306"/>
      <c r="M474" s="306"/>
      <c r="N474" s="306"/>
      <c r="O474" s="306"/>
      <c r="P474" s="380">
        <v>10.5</v>
      </c>
      <c r="Q474" s="338">
        <v>10.5</v>
      </c>
      <c r="R474" s="74" t="str">
        <f t="shared" si="135"/>
        <v>Yes</v>
      </c>
      <c r="S474" s="4" t="str">
        <f t="shared" si="136"/>
        <v>Yes</v>
      </c>
      <c r="T474" s="4" t="str">
        <f t="shared" si="133"/>
        <v>Yes</v>
      </c>
      <c r="U474" s="4">
        <f t="shared" si="134"/>
        <v>0</v>
      </c>
      <c r="V474" s="221" t="str">
        <f t="shared" si="121"/>
        <v>No</v>
      </c>
      <c r="W474" s="223" t="str">
        <f t="shared" si="122"/>
        <v>N/A</v>
      </c>
      <c r="X474" s="221" t="str">
        <f t="shared" si="123"/>
        <v>No</v>
      </c>
      <c r="Y474" s="223" t="str">
        <f t="shared" si="124"/>
        <v>N/A</v>
      </c>
      <c r="Z474" s="222" t="str">
        <f t="shared" si="125"/>
        <v>No</v>
      </c>
      <c r="AA474" s="68" t="str">
        <f t="shared" si="126"/>
        <v>N/A</v>
      </c>
      <c r="AB474" s="65" t="str">
        <f t="shared" si="127"/>
        <v>No</v>
      </c>
      <c r="AC474" s="68" t="str">
        <f t="shared" si="128"/>
        <v>N/A</v>
      </c>
      <c r="AD474" s="65" t="str">
        <f t="shared" si="129"/>
        <v>No</v>
      </c>
      <c r="AE474" s="68" t="str">
        <f t="shared" si="130"/>
        <v>N/A</v>
      </c>
      <c r="AF474" s="8"/>
    </row>
    <row r="475" spans="1:32" hidden="1">
      <c r="A475" s="306" t="s">
        <v>9</v>
      </c>
      <c r="B475" s="306" t="s">
        <v>40</v>
      </c>
      <c r="C475" s="306" t="s">
        <v>40</v>
      </c>
      <c r="D475" s="306" t="s">
        <v>1017</v>
      </c>
      <c r="E475" s="306"/>
      <c r="F475" s="306"/>
      <c r="G475" s="306"/>
      <c r="H475" s="306"/>
      <c r="I475" s="306"/>
      <c r="J475" s="306"/>
      <c r="K475" s="306"/>
      <c r="L475" s="306"/>
      <c r="M475" s="306"/>
      <c r="N475" s="306"/>
      <c r="O475" s="306"/>
      <c r="P475" s="380">
        <v>12.25</v>
      </c>
      <c r="Q475" s="338">
        <v>12.25</v>
      </c>
      <c r="R475" s="74" t="str">
        <f t="shared" si="135"/>
        <v>Yes</v>
      </c>
      <c r="S475" s="4" t="str">
        <f t="shared" si="136"/>
        <v>Yes</v>
      </c>
      <c r="T475" s="4" t="str">
        <f t="shared" si="133"/>
        <v>Yes</v>
      </c>
      <c r="U475" s="4">
        <f t="shared" si="134"/>
        <v>0</v>
      </c>
      <c r="V475" s="221" t="str">
        <f t="shared" si="121"/>
        <v>No</v>
      </c>
      <c r="W475" s="223" t="str">
        <f t="shared" si="122"/>
        <v>N/A</v>
      </c>
      <c r="X475" s="221" t="str">
        <f t="shared" si="123"/>
        <v>No</v>
      </c>
      <c r="Y475" s="223" t="str">
        <f t="shared" si="124"/>
        <v>N/A</v>
      </c>
      <c r="Z475" s="222" t="str">
        <f t="shared" si="125"/>
        <v>No</v>
      </c>
      <c r="AA475" s="68" t="str">
        <f t="shared" si="126"/>
        <v>N/A</v>
      </c>
      <c r="AB475" s="65" t="str">
        <f t="shared" si="127"/>
        <v>No</v>
      </c>
      <c r="AC475" s="68" t="str">
        <f t="shared" si="128"/>
        <v>N/A</v>
      </c>
      <c r="AD475" s="65" t="str">
        <f t="shared" si="129"/>
        <v>No</v>
      </c>
      <c r="AE475" s="68" t="str">
        <f t="shared" si="130"/>
        <v>N/A</v>
      </c>
      <c r="AF475" s="8"/>
    </row>
    <row r="476" spans="1:32" hidden="1">
      <c r="A476" s="306" t="s">
        <v>9</v>
      </c>
      <c r="B476" s="306" t="s">
        <v>40</v>
      </c>
      <c r="C476" s="306" t="s">
        <v>40</v>
      </c>
      <c r="D476" s="306" t="s">
        <v>1018</v>
      </c>
      <c r="E476" s="306"/>
      <c r="F476" s="306"/>
      <c r="G476" s="306"/>
      <c r="H476" s="306"/>
      <c r="I476" s="306"/>
      <c r="J476" s="306"/>
      <c r="K476" s="306"/>
      <c r="L476" s="306"/>
      <c r="M476" s="306"/>
      <c r="N476" s="306"/>
      <c r="O476" s="306"/>
      <c r="P476" s="380">
        <v>12.75</v>
      </c>
      <c r="Q476" s="338">
        <v>12.75</v>
      </c>
      <c r="R476" s="74" t="str">
        <f t="shared" si="135"/>
        <v>Yes</v>
      </c>
      <c r="S476" s="4" t="str">
        <f t="shared" si="136"/>
        <v>Yes</v>
      </c>
      <c r="T476" s="4" t="str">
        <f t="shared" si="133"/>
        <v>Yes</v>
      </c>
      <c r="U476" s="4">
        <f t="shared" si="134"/>
        <v>0</v>
      </c>
      <c r="V476" s="221" t="str">
        <f t="shared" si="121"/>
        <v>No</v>
      </c>
      <c r="W476" s="223" t="str">
        <f t="shared" si="122"/>
        <v>N/A</v>
      </c>
      <c r="X476" s="221" t="str">
        <f t="shared" si="123"/>
        <v>No</v>
      </c>
      <c r="Y476" s="223" t="str">
        <f t="shared" si="124"/>
        <v>N/A</v>
      </c>
      <c r="Z476" s="222" t="str">
        <f t="shared" si="125"/>
        <v>No</v>
      </c>
      <c r="AA476" s="68" t="str">
        <f t="shared" si="126"/>
        <v>N/A</v>
      </c>
      <c r="AB476" s="65" t="str">
        <f t="shared" si="127"/>
        <v>No</v>
      </c>
      <c r="AC476" s="68" t="str">
        <f t="shared" si="128"/>
        <v>N/A</v>
      </c>
      <c r="AD476" s="65" t="str">
        <f t="shared" si="129"/>
        <v>No</v>
      </c>
      <c r="AE476" s="68" t="str">
        <f t="shared" si="130"/>
        <v>N/A</v>
      </c>
      <c r="AF476" s="8"/>
    </row>
    <row r="477" spans="1:32" hidden="1">
      <c r="A477" s="306" t="s">
        <v>9</v>
      </c>
      <c r="B477" s="306" t="s">
        <v>40</v>
      </c>
      <c r="C477" s="306" t="s">
        <v>40</v>
      </c>
      <c r="D477" s="306" t="s">
        <v>1020</v>
      </c>
      <c r="E477" s="306"/>
      <c r="F477" s="306"/>
      <c r="G477" s="306"/>
      <c r="H477" s="306"/>
      <c r="I477" s="306"/>
      <c r="J477" s="306"/>
      <c r="K477" s="306"/>
      <c r="L477" s="306"/>
      <c r="M477" s="306"/>
      <c r="N477" s="306"/>
      <c r="O477" s="306"/>
      <c r="P477" s="380">
        <v>46.5</v>
      </c>
      <c r="Q477" s="338">
        <v>46.5</v>
      </c>
      <c r="R477" s="74" t="str">
        <f t="shared" si="135"/>
        <v>Yes</v>
      </c>
      <c r="S477" s="4" t="str">
        <f t="shared" si="136"/>
        <v>Yes</v>
      </c>
      <c r="T477" s="4" t="str">
        <f t="shared" si="133"/>
        <v>Yes</v>
      </c>
      <c r="U477" s="4">
        <f t="shared" si="134"/>
        <v>0</v>
      </c>
      <c r="V477" s="221" t="str">
        <f t="shared" si="121"/>
        <v>No</v>
      </c>
      <c r="W477" s="223" t="str">
        <f t="shared" si="122"/>
        <v>N/A</v>
      </c>
      <c r="X477" s="221" t="str">
        <f t="shared" si="123"/>
        <v>No</v>
      </c>
      <c r="Y477" s="223" t="str">
        <f t="shared" si="124"/>
        <v>N/A</v>
      </c>
      <c r="Z477" s="222" t="str">
        <f t="shared" si="125"/>
        <v>No</v>
      </c>
      <c r="AA477" s="68" t="str">
        <f t="shared" si="126"/>
        <v>N/A</v>
      </c>
      <c r="AB477" s="65" t="str">
        <f t="shared" si="127"/>
        <v>No</v>
      </c>
      <c r="AC477" s="68" t="str">
        <f t="shared" si="128"/>
        <v>N/A</v>
      </c>
      <c r="AD477" s="65" t="str">
        <f t="shared" si="129"/>
        <v>No</v>
      </c>
      <c r="AE477" s="68" t="str">
        <f t="shared" si="130"/>
        <v>N/A</v>
      </c>
      <c r="AF477" s="8"/>
    </row>
    <row r="478" spans="1:32" hidden="1">
      <c r="A478" s="306" t="s">
        <v>9</v>
      </c>
      <c r="B478" s="306" t="s">
        <v>40</v>
      </c>
      <c r="C478" s="306" t="s">
        <v>40</v>
      </c>
      <c r="D478" s="306" t="s">
        <v>1014</v>
      </c>
      <c r="E478" s="306"/>
      <c r="F478" s="306"/>
      <c r="G478" s="306"/>
      <c r="H478" s="306"/>
      <c r="I478" s="306"/>
      <c r="J478" s="306"/>
      <c r="K478" s="306"/>
      <c r="L478" s="306"/>
      <c r="M478" s="306"/>
      <c r="N478" s="306"/>
      <c r="O478" s="306"/>
      <c r="P478" s="380">
        <v>26.5</v>
      </c>
      <c r="Q478" s="338">
        <v>26.5</v>
      </c>
      <c r="R478" s="74" t="str">
        <f t="shared" si="135"/>
        <v>Yes</v>
      </c>
      <c r="S478" s="4" t="str">
        <f t="shared" si="136"/>
        <v>Yes</v>
      </c>
      <c r="T478" s="4" t="str">
        <f t="shared" si="133"/>
        <v>Yes</v>
      </c>
      <c r="U478" s="4">
        <f t="shared" si="134"/>
        <v>0</v>
      </c>
      <c r="V478" s="221" t="str">
        <f t="shared" si="121"/>
        <v>No</v>
      </c>
      <c r="W478" s="223" t="str">
        <f t="shared" si="122"/>
        <v>N/A</v>
      </c>
      <c r="X478" s="221" t="str">
        <f t="shared" si="123"/>
        <v>No</v>
      </c>
      <c r="Y478" s="223" t="str">
        <f t="shared" si="124"/>
        <v>N/A</v>
      </c>
      <c r="Z478" s="222" t="str">
        <f t="shared" si="125"/>
        <v>No</v>
      </c>
      <c r="AA478" s="68" t="str">
        <f t="shared" si="126"/>
        <v>N/A</v>
      </c>
      <c r="AB478" s="65" t="str">
        <f t="shared" si="127"/>
        <v>No</v>
      </c>
      <c r="AC478" s="68" t="str">
        <f t="shared" si="128"/>
        <v>N/A</v>
      </c>
      <c r="AD478" s="65" t="str">
        <f t="shared" si="129"/>
        <v>No</v>
      </c>
      <c r="AE478" s="68" t="str">
        <f t="shared" si="130"/>
        <v>N/A</v>
      </c>
      <c r="AF478" s="8"/>
    </row>
    <row r="479" spans="1:32" hidden="1">
      <c r="A479" s="306" t="s">
        <v>9</v>
      </c>
      <c r="B479" s="306" t="s">
        <v>40</v>
      </c>
      <c r="C479" s="306" t="s">
        <v>40</v>
      </c>
      <c r="D479" s="306" t="s">
        <v>1015</v>
      </c>
      <c r="E479" s="306"/>
      <c r="F479" s="306"/>
      <c r="G479" s="306"/>
      <c r="H479" s="306"/>
      <c r="I479" s="306"/>
      <c r="J479" s="306"/>
      <c r="K479" s="306"/>
      <c r="L479" s="306"/>
      <c r="M479" s="306"/>
      <c r="N479" s="306"/>
      <c r="O479" s="306"/>
      <c r="P479" s="380">
        <v>28.75</v>
      </c>
      <c r="Q479" s="338">
        <v>28.75</v>
      </c>
      <c r="R479" s="74" t="str">
        <f t="shared" si="135"/>
        <v>Yes</v>
      </c>
      <c r="S479" s="4" t="str">
        <f t="shared" si="136"/>
        <v>Yes</v>
      </c>
      <c r="T479" s="4" t="str">
        <f t="shared" si="133"/>
        <v>Yes</v>
      </c>
      <c r="U479" s="4">
        <f t="shared" si="134"/>
        <v>0</v>
      </c>
      <c r="V479" s="221" t="str">
        <f t="shared" si="121"/>
        <v>No</v>
      </c>
      <c r="W479" s="223" t="str">
        <f t="shared" si="122"/>
        <v>N/A</v>
      </c>
      <c r="X479" s="221" t="str">
        <f t="shared" si="123"/>
        <v>No</v>
      </c>
      <c r="Y479" s="223" t="str">
        <f t="shared" si="124"/>
        <v>N/A</v>
      </c>
      <c r="Z479" s="222" t="str">
        <f t="shared" si="125"/>
        <v>No</v>
      </c>
      <c r="AA479" s="68" t="str">
        <f t="shared" si="126"/>
        <v>N/A</v>
      </c>
      <c r="AB479" s="65" t="str">
        <f t="shared" si="127"/>
        <v>No</v>
      </c>
      <c r="AC479" s="68" t="str">
        <f t="shared" si="128"/>
        <v>N/A</v>
      </c>
      <c r="AD479" s="65" t="str">
        <f t="shared" si="129"/>
        <v>No</v>
      </c>
      <c r="AE479" s="68" t="str">
        <f t="shared" si="130"/>
        <v>N/A</v>
      </c>
      <c r="AF479" s="8"/>
    </row>
    <row r="480" spans="1:32" hidden="1">
      <c r="A480" s="306" t="s">
        <v>9</v>
      </c>
      <c r="B480" s="306" t="s">
        <v>40</v>
      </c>
      <c r="C480" s="306" t="s">
        <v>40</v>
      </c>
      <c r="D480" s="306" t="s">
        <v>1016</v>
      </c>
      <c r="E480" s="306"/>
      <c r="F480" s="306"/>
      <c r="G480" s="306"/>
      <c r="H480" s="306"/>
      <c r="I480" s="306"/>
      <c r="J480" s="306"/>
      <c r="K480" s="306"/>
      <c r="L480" s="306"/>
      <c r="M480" s="306"/>
      <c r="N480" s="306"/>
      <c r="O480" s="306"/>
      <c r="P480" s="380">
        <v>29.5</v>
      </c>
      <c r="Q480" s="338">
        <v>29.5</v>
      </c>
      <c r="R480" s="74" t="str">
        <f t="shared" si="135"/>
        <v>Yes</v>
      </c>
      <c r="S480" s="4" t="str">
        <f t="shared" si="136"/>
        <v>Yes</v>
      </c>
      <c r="T480" s="4" t="str">
        <f t="shared" si="133"/>
        <v>Yes</v>
      </c>
      <c r="U480" s="4">
        <f t="shared" si="134"/>
        <v>0</v>
      </c>
      <c r="V480" s="221" t="str">
        <f t="shared" si="121"/>
        <v>No</v>
      </c>
      <c r="W480" s="223" t="str">
        <f t="shared" si="122"/>
        <v>N/A</v>
      </c>
      <c r="X480" s="221" t="str">
        <f t="shared" si="123"/>
        <v>No</v>
      </c>
      <c r="Y480" s="223" t="str">
        <f t="shared" si="124"/>
        <v>N/A</v>
      </c>
      <c r="Z480" s="222" t="str">
        <f t="shared" si="125"/>
        <v>No</v>
      </c>
      <c r="AA480" s="68" t="str">
        <f t="shared" si="126"/>
        <v>N/A</v>
      </c>
      <c r="AB480" s="65" t="str">
        <f t="shared" si="127"/>
        <v>No</v>
      </c>
      <c r="AC480" s="68" t="str">
        <f t="shared" si="128"/>
        <v>N/A</v>
      </c>
      <c r="AD480" s="65" t="str">
        <f t="shared" si="129"/>
        <v>No</v>
      </c>
      <c r="AE480" s="68" t="str">
        <f t="shared" si="130"/>
        <v>N/A</v>
      </c>
      <c r="AF480" s="8"/>
    </row>
    <row r="481" spans="1:32" hidden="1">
      <c r="A481" s="306" t="s">
        <v>9</v>
      </c>
      <c r="B481" s="306" t="s">
        <v>40</v>
      </c>
      <c r="C481" s="306" t="s">
        <v>40</v>
      </c>
      <c r="D481" s="306" t="s">
        <v>1017</v>
      </c>
      <c r="E481" s="306"/>
      <c r="F481" s="306"/>
      <c r="G481" s="306"/>
      <c r="H481" s="306"/>
      <c r="I481" s="306"/>
      <c r="J481" s="306"/>
      <c r="K481" s="306"/>
      <c r="L481" s="306"/>
      <c r="M481" s="306"/>
      <c r="N481" s="306"/>
      <c r="O481" s="306"/>
      <c r="P481" s="380">
        <v>36.950000000000003</v>
      </c>
      <c r="Q481" s="338">
        <v>36.950000000000003</v>
      </c>
      <c r="R481" s="74" t="str">
        <f t="shared" si="135"/>
        <v>Yes</v>
      </c>
      <c r="S481" s="4" t="str">
        <f t="shared" si="136"/>
        <v>Yes</v>
      </c>
      <c r="T481" s="4" t="str">
        <f t="shared" si="133"/>
        <v>Yes</v>
      </c>
      <c r="U481" s="4">
        <f t="shared" si="134"/>
        <v>0</v>
      </c>
      <c r="V481" s="221" t="str">
        <f t="shared" si="121"/>
        <v>No</v>
      </c>
      <c r="W481" s="223" t="str">
        <f t="shared" si="122"/>
        <v>N/A</v>
      </c>
      <c r="X481" s="221" t="str">
        <f t="shared" si="123"/>
        <v>No</v>
      </c>
      <c r="Y481" s="223" t="str">
        <f t="shared" si="124"/>
        <v>N/A</v>
      </c>
      <c r="Z481" s="222" t="str">
        <f t="shared" si="125"/>
        <v>No</v>
      </c>
      <c r="AA481" s="68" t="str">
        <f t="shared" si="126"/>
        <v>N/A</v>
      </c>
      <c r="AB481" s="65" t="str">
        <f t="shared" si="127"/>
        <v>No</v>
      </c>
      <c r="AC481" s="68" t="str">
        <f t="shared" si="128"/>
        <v>N/A</v>
      </c>
      <c r="AD481" s="65" t="str">
        <f t="shared" si="129"/>
        <v>No</v>
      </c>
      <c r="AE481" s="68" t="str">
        <f t="shared" si="130"/>
        <v>N/A</v>
      </c>
      <c r="AF481" s="8"/>
    </row>
    <row r="482" spans="1:32" hidden="1">
      <c r="A482" s="306" t="s">
        <v>9</v>
      </c>
      <c r="B482" s="306" t="s">
        <v>40</v>
      </c>
      <c r="C482" s="306" t="s">
        <v>40</v>
      </c>
      <c r="D482" s="306" t="s">
        <v>1018</v>
      </c>
      <c r="E482" s="306"/>
      <c r="F482" s="306"/>
      <c r="G482" s="306"/>
      <c r="H482" s="306"/>
      <c r="I482" s="306"/>
      <c r="J482" s="306"/>
      <c r="K482" s="306"/>
      <c r="L482" s="306"/>
      <c r="M482" s="306"/>
      <c r="N482" s="306"/>
      <c r="O482" s="306"/>
      <c r="P482" s="380">
        <v>38.25</v>
      </c>
      <c r="Q482" s="338">
        <v>38.25</v>
      </c>
      <c r="R482" s="74" t="str">
        <f t="shared" si="135"/>
        <v>Yes</v>
      </c>
      <c r="S482" s="4" t="str">
        <f t="shared" si="136"/>
        <v>Yes</v>
      </c>
      <c r="T482" s="4" t="str">
        <f t="shared" si="133"/>
        <v>Yes</v>
      </c>
      <c r="U482" s="4">
        <f t="shared" si="134"/>
        <v>0</v>
      </c>
      <c r="V482" s="221" t="str">
        <f t="shared" si="121"/>
        <v>No</v>
      </c>
      <c r="W482" s="223" t="str">
        <f t="shared" si="122"/>
        <v>N/A</v>
      </c>
      <c r="X482" s="221" t="str">
        <f t="shared" si="123"/>
        <v>No</v>
      </c>
      <c r="Y482" s="223" t="str">
        <f t="shared" si="124"/>
        <v>N/A</v>
      </c>
      <c r="Z482" s="222" t="str">
        <f t="shared" si="125"/>
        <v>No</v>
      </c>
      <c r="AA482" s="68" t="str">
        <f t="shared" si="126"/>
        <v>N/A</v>
      </c>
      <c r="AB482" s="65" t="str">
        <f t="shared" si="127"/>
        <v>No</v>
      </c>
      <c r="AC482" s="68" t="str">
        <f t="shared" si="128"/>
        <v>N/A</v>
      </c>
      <c r="AD482" s="65" t="str">
        <f t="shared" si="129"/>
        <v>No</v>
      </c>
      <c r="AE482" s="68" t="str">
        <f t="shared" si="130"/>
        <v>N/A</v>
      </c>
      <c r="AF482" s="8"/>
    </row>
    <row r="483" spans="1:32" hidden="1">
      <c r="A483" s="306" t="s">
        <v>9</v>
      </c>
      <c r="B483" s="306" t="s">
        <v>40</v>
      </c>
      <c r="C483" s="306" t="s">
        <v>40</v>
      </c>
      <c r="D483" s="306" t="s">
        <v>1021</v>
      </c>
      <c r="E483" s="306"/>
      <c r="F483" s="306"/>
      <c r="G483" s="306"/>
      <c r="H483" s="306"/>
      <c r="I483" s="306"/>
      <c r="J483" s="306"/>
      <c r="K483" s="306"/>
      <c r="L483" s="306"/>
      <c r="M483" s="306"/>
      <c r="N483" s="306"/>
      <c r="O483" s="306"/>
      <c r="P483" s="380">
        <v>8.25</v>
      </c>
      <c r="Q483" s="338">
        <v>8.25</v>
      </c>
      <c r="R483" s="74" t="str">
        <f t="shared" si="135"/>
        <v>Yes</v>
      </c>
      <c r="S483" s="4" t="str">
        <f t="shared" si="136"/>
        <v>Yes</v>
      </c>
      <c r="T483" s="4" t="str">
        <f t="shared" si="133"/>
        <v>Yes</v>
      </c>
      <c r="U483" s="4">
        <f t="shared" si="134"/>
        <v>0</v>
      </c>
      <c r="V483" s="221" t="str">
        <f t="shared" si="121"/>
        <v>No</v>
      </c>
      <c r="W483" s="223" t="str">
        <f t="shared" si="122"/>
        <v>N/A</v>
      </c>
      <c r="X483" s="221" t="str">
        <f t="shared" si="123"/>
        <v>No</v>
      </c>
      <c r="Y483" s="223" t="str">
        <f t="shared" si="124"/>
        <v>N/A</v>
      </c>
      <c r="Z483" s="222" t="str">
        <f t="shared" si="125"/>
        <v>No</v>
      </c>
      <c r="AA483" s="68" t="str">
        <f t="shared" si="126"/>
        <v>N/A</v>
      </c>
      <c r="AB483" s="65" t="str">
        <f t="shared" si="127"/>
        <v>No</v>
      </c>
      <c r="AC483" s="68" t="str">
        <f t="shared" si="128"/>
        <v>N/A</v>
      </c>
      <c r="AD483" s="65" t="str">
        <f t="shared" si="129"/>
        <v>No</v>
      </c>
      <c r="AE483" s="68" t="str">
        <f t="shared" si="130"/>
        <v>N/A</v>
      </c>
      <c r="AF483" s="8"/>
    </row>
    <row r="484" spans="1:32" hidden="1">
      <c r="A484" s="306" t="s">
        <v>9</v>
      </c>
      <c r="B484" s="306" t="s">
        <v>40</v>
      </c>
      <c r="C484" s="306" t="s">
        <v>40</v>
      </c>
      <c r="D484" s="306" t="s">
        <v>1022</v>
      </c>
      <c r="E484" s="306"/>
      <c r="F484" s="306"/>
      <c r="G484" s="306"/>
      <c r="H484" s="306"/>
      <c r="I484" s="306"/>
      <c r="J484" s="306"/>
      <c r="K484" s="306"/>
      <c r="L484" s="306"/>
      <c r="M484" s="306"/>
      <c r="N484" s="306"/>
      <c r="O484" s="306"/>
      <c r="P484" s="380">
        <v>38.25</v>
      </c>
      <c r="Q484" s="338">
        <v>38.25</v>
      </c>
      <c r="R484" s="74" t="str">
        <f t="shared" si="135"/>
        <v>Yes</v>
      </c>
      <c r="S484" s="4" t="str">
        <f t="shared" si="136"/>
        <v>Yes</v>
      </c>
      <c r="T484" s="4" t="str">
        <f t="shared" si="133"/>
        <v>Yes</v>
      </c>
      <c r="U484" s="4">
        <f t="shared" si="134"/>
        <v>0</v>
      </c>
      <c r="V484" s="221" t="str">
        <f t="shared" si="121"/>
        <v>No</v>
      </c>
      <c r="W484" s="223" t="str">
        <f t="shared" si="122"/>
        <v>N/A</v>
      </c>
      <c r="X484" s="221" t="str">
        <f t="shared" si="123"/>
        <v>No</v>
      </c>
      <c r="Y484" s="223" t="str">
        <f t="shared" si="124"/>
        <v>N/A</v>
      </c>
      <c r="Z484" s="222" t="str">
        <f t="shared" si="125"/>
        <v>No</v>
      </c>
      <c r="AA484" s="68" t="str">
        <f t="shared" si="126"/>
        <v>N/A</v>
      </c>
      <c r="AB484" s="65" t="str">
        <f t="shared" si="127"/>
        <v>No</v>
      </c>
      <c r="AC484" s="68" t="str">
        <f t="shared" si="128"/>
        <v>N/A</v>
      </c>
      <c r="AD484" s="65" t="str">
        <f t="shared" si="129"/>
        <v>No</v>
      </c>
      <c r="AE484" s="68" t="str">
        <f t="shared" si="130"/>
        <v>N/A</v>
      </c>
      <c r="AF484" s="8"/>
    </row>
    <row r="485" spans="1:32" hidden="1">
      <c r="A485" s="306" t="s">
        <v>9</v>
      </c>
      <c r="B485" s="306" t="s">
        <v>40</v>
      </c>
      <c r="C485" s="306" t="s">
        <v>40</v>
      </c>
      <c r="D485" s="306" t="s">
        <v>1021</v>
      </c>
      <c r="E485" s="306"/>
      <c r="F485" s="306"/>
      <c r="G485" s="306"/>
      <c r="H485" s="306"/>
      <c r="I485" s="306"/>
      <c r="J485" s="306"/>
      <c r="K485" s="306"/>
      <c r="L485" s="306"/>
      <c r="M485" s="306"/>
      <c r="N485" s="306"/>
      <c r="O485" s="306"/>
      <c r="P485" s="380">
        <v>9.5</v>
      </c>
      <c r="Q485" s="338">
        <v>9.5</v>
      </c>
      <c r="R485" s="74" t="str">
        <f t="shared" si="135"/>
        <v>Yes</v>
      </c>
      <c r="S485" s="4" t="str">
        <f t="shared" si="136"/>
        <v>Yes</v>
      </c>
      <c r="T485" s="4" t="str">
        <f t="shared" si="133"/>
        <v>Yes</v>
      </c>
      <c r="U485" s="4">
        <f t="shared" si="134"/>
        <v>0</v>
      </c>
      <c r="V485" s="221" t="str">
        <f t="shared" si="121"/>
        <v>No</v>
      </c>
      <c r="W485" s="223" t="str">
        <f t="shared" si="122"/>
        <v>N/A</v>
      </c>
      <c r="X485" s="221" t="str">
        <f t="shared" si="123"/>
        <v>No</v>
      </c>
      <c r="Y485" s="223" t="str">
        <f t="shared" si="124"/>
        <v>N/A</v>
      </c>
      <c r="Z485" s="222" t="str">
        <f t="shared" si="125"/>
        <v>No</v>
      </c>
      <c r="AA485" s="68" t="str">
        <f t="shared" si="126"/>
        <v>N/A</v>
      </c>
      <c r="AB485" s="65" t="str">
        <f t="shared" si="127"/>
        <v>No</v>
      </c>
      <c r="AC485" s="68" t="str">
        <f t="shared" si="128"/>
        <v>N/A</v>
      </c>
      <c r="AD485" s="65" t="str">
        <f t="shared" si="129"/>
        <v>No</v>
      </c>
      <c r="AE485" s="68" t="str">
        <f t="shared" si="130"/>
        <v>N/A</v>
      </c>
      <c r="AF485" s="8"/>
    </row>
    <row r="486" spans="1:32" hidden="1">
      <c r="A486" s="306" t="s">
        <v>9</v>
      </c>
      <c r="B486" s="306" t="s">
        <v>40</v>
      </c>
      <c r="C486" s="306" t="s">
        <v>40</v>
      </c>
      <c r="D486" s="306" t="s">
        <v>1023</v>
      </c>
      <c r="E486" s="306"/>
      <c r="F486" s="306"/>
      <c r="G486" s="306"/>
      <c r="H486" s="306"/>
      <c r="I486" s="306"/>
      <c r="J486" s="306"/>
      <c r="K486" s="306"/>
      <c r="L486" s="306"/>
      <c r="M486" s="306"/>
      <c r="N486" s="306"/>
      <c r="O486" s="306"/>
      <c r="P486" s="380">
        <v>10.45</v>
      </c>
      <c r="Q486" s="338">
        <v>10.45</v>
      </c>
      <c r="R486" s="74" t="str">
        <f t="shared" si="135"/>
        <v>Yes</v>
      </c>
      <c r="S486" s="4" t="str">
        <f t="shared" si="136"/>
        <v>Yes</v>
      </c>
      <c r="T486" s="4" t="str">
        <f t="shared" si="133"/>
        <v>Yes</v>
      </c>
      <c r="U486" s="4">
        <f t="shared" si="134"/>
        <v>0</v>
      </c>
      <c r="V486" s="221" t="str">
        <f t="shared" si="121"/>
        <v>No</v>
      </c>
      <c r="W486" s="223" t="str">
        <f t="shared" si="122"/>
        <v>N/A</v>
      </c>
      <c r="X486" s="221" t="str">
        <f t="shared" si="123"/>
        <v>No</v>
      </c>
      <c r="Y486" s="223" t="str">
        <f t="shared" si="124"/>
        <v>N/A</v>
      </c>
      <c r="Z486" s="222" t="str">
        <f t="shared" si="125"/>
        <v>No</v>
      </c>
      <c r="AA486" s="68" t="str">
        <f t="shared" si="126"/>
        <v>N/A</v>
      </c>
      <c r="AB486" s="65" t="str">
        <f t="shared" si="127"/>
        <v>No</v>
      </c>
      <c r="AC486" s="68" t="str">
        <f t="shared" si="128"/>
        <v>N/A</v>
      </c>
      <c r="AD486" s="65" t="str">
        <f t="shared" si="129"/>
        <v>No</v>
      </c>
      <c r="AE486" s="68" t="str">
        <f t="shared" si="130"/>
        <v>N/A</v>
      </c>
      <c r="AF486" s="8"/>
    </row>
    <row r="487" spans="1:32" hidden="1">
      <c r="A487" s="306" t="s">
        <v>9</v>
      </c>
      <c r="B487" s="306" t="s">
        <v>40</v>
      </c>
      <c r="C487" s="306" t="s">
        <v>40</v>
      </c>
      <c r="D487" s="306" t="s">
        <v>1023</v>
      </c>
      <c r="E487" s="306"/>
      <c r="F487" s="306"/>
      <c r="G487" s="306"/>
      <c r="H487" s="306"/>
      <c r="I487" s="306"/>
      <c r="J487" s="306"/>
      <c r="K487" s="306"/>
      <c r="L487" s="306"/>
      <c r="M487" s="306"/>
      <c r="N487" s="306"/>
      <c r="O487" s="306"/>
      <c r="P487" s="380">
        <v>50</v>
      </c>
      <c r="Q487" s="338">
        <v>50</v>
      </c>
      <c r="R487" s="74" t="str">
        <f t="shared" si="135"/>
        <v>Yes</v>
      </c>
      <c r="S487" s="4" t="str">
        <f t="shared" si="136"/>
        <v>Yes</v>
      </c>
      <c r="T487" s="4" t="str">
        <f t="shared" si="133"/>
        <v>Yes</v>
      </c>
      <c r="U487" s="4">
        <f t="shared" si="134"/>
        <v>0</v>
      </c>
      <c r="V487" s="221" t="str">
        <f t="shared" si="121"/>
        <v>No</v>
      </c>
      <c r="W487" s="223" t="str">
        <f t="shared" si="122"/>
        <v>N/A</v>
      </c>
      <c r="X487" s="221" t="str">
        <f t="shared" si="123"/>
        <v>No</v>
      </c>
      <c r="Y487" s="223" t="str">
        <f t="shared" si="124"/>
        <v>N/A</v>
      </c>
      <c r="Z487" s="222" t="str">
        <f t="shared" si="125"/>
        <v>No</v>
      </c>
      <c r="AA487" s="68" t="str">
        <f t="shared" si="126"/>
        <v>N/A</v>
      </c>
      <c r="AB487" s="65" t="str">
        <f t="shared" si="127"/>
        <v>No</v>
      </c>
      <c r="AC487" s="68" t="str">
        <f t="shared" si="128"/>
        <v>N/A</v>
      </c>
      <c r="AD487" s="65" t="str">
        <f t="shared" si="129"/>
        <v>No</v>
      </c>
      <c r="AE487" s="68" t="str">
        <f t="shared" si="130"/>
        <v>N/A</v>
      </c>
      <c r="AF487" s="8"/>
    </row>
    <row r="488" spans="1:32" hidden="1">
      <c r="A488" s="306" t="s">
        <v>9</v>
      </c>
      <c r="B488" s="306" t="s">
        <v>40</v>
      </c>
      <c r="C488" s="306" t="s">
        <v>40</v>
      </c>
      <c r="D488" s="306" t="s">
        <v>1021</v>
      </c>
      <c r="E488" s="306"/>
      <c r="F488" s="306"/>
      <c r="G488" s="306"/>
      <c r="H488" s="306"/>
      <c r="I488" s="306"/>
      <c r="J488" s="306"/>
      <c r="K488" s="306"/>
      <c r="L488" s="306"/>
      <c r="M488" s="306"/>
      <c r="N488" s="306"/>
      <c r="O488" s="306"/>
      <c r="P488" s="380">
        <v>27.75</v>
      </c>
      <c r="Q488" s="338">
        <v>27.75</v>
      </c>
      <c r="R488" s="74" t="str">
        <f t="shared" si="135"/>
        <v>Yes</v>
      </c>
      <c r="S488" s="4" t="str">
        <f t="shared" si="136"/>
        <v>Yes</v>
      </c>
      <c r="T488" s="4" t="str">
        <f t="shared" si="133"/>
        <v>Yes</v>
      </c>
      <c r="U488" s="4">
        <f t="shared" si="134"/>
        <v>0</v>
      </c>
      <c r="V488" s="221" t="str">
        <f t="shared" si="121"/>
        <v>No</v>
      </c>
      <c r="W488" s="223" t="str">
        <f t="shared" si="122"/>
        <v>N/A</v>
      </c>
      <c r="X488" s="221" t="str">
        <f t="shared" si="123"/>
        <v>No</v>
      </c>
      <c r="Y488" s="223" t="str">
        <f t="shared" si="124"/>
        <v>N/A</v>
      </c>
      <c r="Z488" s="222" t="str">
        <f t="shared" si="125"/>
        <v>No</v>
      </c>
      <c r="AA488" s="68" t="str">
        <f t="shared" si="126"/>
        <v>N/A</v>
      </c>
      <c r="AB488" s="65" t="str">
        <f t="shared" si="127"/>
        <v>No</v>
      </c>
      <c r="AC488" s="68" t="str">
        <f t="shared" si="128"/>
        <v>N/A</v>
      </c>
      <c r="AD488" s="65" t="str">
        <f t="shared" si="129"/>
        <v>No</v>
      </c>
      <c r="AE488" s="68" t="str">
        <f t="shared" si="130"/>
        <v>N/A</v>
      </c>
      <c r="AF488" s="8"/>
    </row>
    <row r="489" spans="1:32" hidden="1">
      <c r="A489" s="306" t="s">
        <v>9</v>
      </c>
      <c r="B489" s="306" t="s">
        <v>40</v>
      </c>
      <c r="C489" s="306" t="s">
        <v>40</v>
      </c>
      <c r="D489" s="306" t="s">
        <v>1023</v>
      </c>
      <c r="E489" s="306"/>
      <c r="F489" s="306"/>
      <c r="G489" s="306"/>
      <c r="H489" s="306"/>
      <c r="I489" s="306"/>
      <c r="J489" s="306"/>
      <c r="K489" s="306"/>
      <c r="L489" s="306"/>
      <c r="M489" s="306"/>
      <c r="N489" s="306"/>
      <c r="O489" s="306"/>
      <c r="P489" s="380">
        <v>13.5</v>
      </c>
      <c r="Q489" s="338">
        <v>13.5</v>
      </c>
      <c r="R489" s="74" t="str">
        <f t="shared" si="135"/>
        <v>Yes</v>
      </c>
      <c r="S489" s="4" t="str">
        <f t="shared" si="136"/>
        <v>Yes</v>
      </c>
      <c r="T489" s="4" t="str">
        <f t="shared" si="133"/>
        <v>Yes</v>
      </c>
      <c r="U489" s="4">
        <f t="shared" si="134"/>
        <v>0</v>
      </c>
      <c r="V489" s="221" t="str">
        <f t="shared" si="121"/>
        <v>No</v>
      </c>
      <c r="W489" s="223" t="str">
        <f t="shared" si="122"/>
        <v>N/A</v>
      </c>
      <c r="X489" s="221" t="str">
        <f t="shared" si="123"/>
        <v>No</v>
      </c>
      <c r="Y489" s="223" t="str">
        <f t="shared" si="124"/>
        <v>N/A</v>
      </c>
      <c r="Z489" s="222" t="str">
        <f t="shared" si="125"/>
        <v>No</v>
      </c>
      <c r="AA489" s="68" t="str">
        <f t="shared" si="126"/>
        <v>N/A</v>
      </c>
      <c r="AB489" s="65" t="str">
        <f t="shared" si="127"/>
        <v>No</v>
      </c>
      <c r="AC489" s="68" t="str">
        <f t="shared" si="128"/>
        <v>N/A</v>
      </c>
      <c r="AD489" s="65" t="str">
        <f t="shared" si="129"/>
        <v>No</v>
      </c>
      <c r="AE489" s="68" t="str">
        <f t="shared" si="130"/>
        <v>N/A</v>
      </c>
      <c r="AF489" s="8"/>
    </row>
    <row r="490" spans="1:32" hidden="1">
      <c r="A490" s="306" t="s">
        <v>9</v>
      </c>
      <c r="B490" s="306" t="s">
        <v>40</v>
      </c>
      <c r="C490" s="306" t="s">
        <v>40</v>
      </c>
      <c r="D490" s="306" t="s">
        <v>1024</v>
      </c>
      <c r="E490" s="306"/>
      <c r="F490" s="306"/>
      <c r="G490" s="306"/>
      <c r="H490" s="306"/>
      <c r="I490" s="306"/>
      <c r="J490" s="306"/>
      <c r="K490" s="306"/>
      <c r="L490" s="306"/>
      <c r="M490" s="306"/>
      <c r="N490" s="306"/>
      <c r="O490" s="306"/>
      <c r="P490" s="380">
        <v>20</v>
      </c>
      <c r="Q490" s="338">
        <v>20</v>
      </c>
      <c r="R490" s="74" t="str">
        <f t="shared" si="135"/>
        <v>Yes</v>
      </c>
      <c r="S490" s="4" t="str">
        <f t="shared" si="136"/>
        <v>Yes</v>
      </c>
      <c r="T490" s="4" t="str">
        <f t="shared" si="133"/>
        <v>Yes</v>
      </c>
      <c r="U490" s="4">
        <f t="shared" si="134"/>
        <v>0</v>
      </c>
      <c r="V490" s="221" t="str">
        <f t="shared" si="121"/>
        <v>No</v>
      </c>
      <c r="W490" s="223" t="str">
        <f t="shared" si="122"/>
        <v>N/A</v>
      </c>
      <c r="X490" s="221" t="str">
        <f t="shared" si="123"/>
        <v>No</v>
      </c>
      <c r="Y490" s="223" t="str">
        <f t="shared" si="124"/>
        <v>N/A</v>
      </c>
      <c r="Z490" s="222" t="str">
        <f t="shared" si="125"/>
        <v>No</v>
      </c>
      <c r="AA490" s="68" t="str">
        <f t="shared" si="126"/>
        <v>N/A</v>
      </c>
      <c r="AB490" s="65" t="str">
        <f t="shared" si="127"/>
        <v>No</v>
      </c>
      <c r="AC490" s="68" t="str">
        <f t="shared" si="128"/>
        <v>N/A</v>
      </c>
      <c r="AD490" s="65" t="str">
        <f t="shared" si="129"/>
        <v>No</v>
      </c>
      <c r="AE490" s="68" t="str">
        <f t="shared" si="130"/>
        <v>N/A</v>
      </c>
      <c r="AF490" s="8"/>
    </row>
    <row r="491" spans="1:32" hidden="1">
      <c r="A491" s="306" t="s">
        <v>9</v>
      </c>
      <c r="B491" s="306" t="s">
        <v>40</v>
      </c>
      <c r="C491" s="306" t="s">
        <v>40</v>
      </c>
      <c r="D491" s="306" t="s">
        <v>1025</v>
      </c>
      <c r="E491" s="306"/>
      <c r="F491" s="306"/>
      <c r="G491" s="306"/>
      <c r="H491" s="306"/>
      <c r="I491" s="306"/>
      <c r="J491" s="306"/>
      <c r="K491" s="306"/>
      <c r="L491" s="306"/>
      <c r="M491" s="306"/>
      <c r="N491" s="306"/>
      <c r="O491" s="306"/>
      <c r="P491" s="380">
        <v>8.5</v>
      </c>
      <c r="Q491" s="338">
        <v>8.5</v>
      </c>
      <c r="R491" s="74" t="str">
        <f t="shared" si="135"/>
        <v>Yes</v>
      </c>
      <c r="S491" s="4" t="str">
        <f t="shared" si="136"/>
        <v>Yes</v>
      </c>
      <c r="T491" s="4" t="str">
        <f t="shared" si="133"/>
        <v>Yes</v>
      </c>
      <c r="U491" s="4">
        <f t="shared" si="134"/>
        <v>0</v>
      </c>
      <c r="V491" s="221" t="str">
        <f t="shared" si="121"/>
        <v>No</v>
      </c>
      <c r="W491" s="223" t="str">
        <f t="shared" si="122"/>
        <v>N/A</v>
      </c>
      <c r="X491" s="221" t="str">
        <f t="shared" si="123"/>
        <v>No</v>
      </c>
      <c r="Y491" s="223" t="str">
        <f t="shared" si="124"/>
        <v>N/A</v>
      </c>
      <c r="Z491" s="222" t="str">
        <f t="shared" si="125"/>
        <v>No</v>
      </c>
      <c r="AA491" s="68" t="str">
        <f t="shared" si="126"/>
        <v>N/A</v>
      </c>
      <c r="AB491" s="65" t="str">
        <f t="shared" si="127"/>
        <v>No</v>
      </c>
      <c r="AC491" s="68" t="str">
        <f t="shared" si="128"/>
        <v>N/A</v>
      </c>
      <c r="AD491" s="65" t="str">
        <f t="shared" si="129"/>
        <v>No</v>
      </c>
      <c r="AE491" s="68" t="str">
        <f t="shared" si="130"/>
        <v>N/A</v>
      </c>
      <c r="AF491" s="8"/>
    </row>
    <row r="492" spans="1:32" hidden="1">
      <c r="A492" s="306" t="s">
        <v>9</v>
      </c>
      <c r="B492" s="306" t="s">
        <v>40</v>
      </c>
      <c r="C492" s="306" t="s">
        <v>40</v>
      </c>
      <c r="D492" s="306" t="s">
        <v>1026</v>
      </c>
      <c r="E492" s="306"/>
      <c r="F492" s="306"/>
      <c r="G492" s="306"/>
      <c r="H492" s="306"/>
      <c r="I492" s="306"/>
      <c r="J492" s="306"/>
      <c r="K492" s="306"/>
      <c r="L492" s="306"/>
      <c r="M492" s="306"/>
      <c r="N492" s="306"/>
      <c r="O492" s="306"/>
      <c r="P492" s="380">
        <v>38.5</v>
      </c>
      <c r="Q492" s="338">
        <v>38.5</v>
      </c>
      <c r="R492" s="74" t="str">
        <f t="shared" si="135"/>
        <v>Yes</v>
      </c>
      <c r="S492" s="4" t="str">
        <f t="shared" si="136"/>
        <v>Yes</v>
      </c>
      <c r="T492" s="4" t="str">
        <f t="shared" si="133"/>
        <v>Yes</v>
      </c>
      <c r="U492" s="4">
        <f t="shared" si="134"/>
        <v>0</v>
      </c>
      <c r="V492" s="221" t="str">
        <f t="shared" ref="V492:V498" si="137">IF(COUNTA(O492:Q492)=3,"Yes","No")</f>
        <v>No</v>
      </c>
      <c r="W492" s="223" t="str">
        <f t="shared" ref="W492:W498" si="138">IF(V492="Yes",Q492/O492-1,"N/A")</f>
        <v>N/A</v>
      </c>
      <c r="X492" s="221" t="str">
        <f t="shared" ref="X492:X498" si="139">IF(COUNTA(N492:Q492)=4,"Yes","No")</f>
        <v>No</v>
      </c>
      <c r="Y492" s="223" t="str">
        <f t="shared" ref="Y492:Y498" si="140">IF(X492="Yes",Q492/N492-1,"N/A")</f>
        <v>N/A</v>
      </c>
      <c r="Z492" s="222" t="str">
        <f t="shared" ref="Z492:Z498" si="141">IF(COUNTA(M492:Q492)=5,"Yes","No")</f>
        <v>No</v>
      </c>
      <c r="AA492" s="68" t="str">
        <f t="shared" ref="AA492:AA498" si="142">IF(Z492="Yes",Q492/M492-1,"N/A")</f>
        <v>N/A</v>
      </c>
      <c r="AB492" s="65" t="str">
        <f t="shared" ref="AB492:AB498" si="143">IF(COUNTA(L492:Q492)=6,"Yes","No")</f>
        <v>No</v>
      </c>
      <c r="AC492" s="68" t="str">
        <f t="shared" ref="AC492:AC498" si="144">IF(AB492="Yes",Q492/L492-1,"N/A")</f>
        <v>N/A</v>
      </c>
      <c r="AD492" s="65" t="str">
        <f t="shared" ref="AD492:AD498" si="145">IF(COUNTA(E492:Q492)=13,"Yes","No")</f>
        <v>No</v>
      </c>
      <c r="AE492" s="68" t="str">
        <f t="shared" ref="AE492:AE498" si="146">IF(AD492="Yes",Q492/E492-1,"N/A")</f>
        <v>N/A</v>
      </c>
      <c r="AF492" s="8"/>
    </row>
    <row r="493" spans="1:32" hidden="1">
      <c r="A493" s="306" t="s">
        <v>9</v>
      </c>
      <c r="B493" s="306" t="s">
        <v>40</v>
      </c>
      <c r="C493" s="306" t="s">
        <v>40</v>
      </c>
      <c r="D493" s="306" t="s">
        <v>1025</v>
      </c>
      <c r="E493" s="306"/>
      <c r="F493" s="306"/>
      <c r="G493" s="306"/>
      <c r="H493" s="306"/>
      <c r="I493" s="306"/>
      <c r="J493" s="306"/>
      <c r="K493" s="306"/>
      <c r="L493" s="306"/>
      <c r="M493" s="306"/>
      <c r="N493" s="306"/>
      <c r="O493" s="306"/>
      <c r="P493" s="380">
        <v>34.5</v>
      </c>
      <c r="Q493" s="338">
        <v>34.5</v>
      </c>
      <c r="R493" s="74" t="str">
        <f t="shared" ref="R493:R498" si="147">IF(COUNTA(P493)=1,"Yes","No")</f>
        <v>Yes</v>
      </c>
      <c r="S493" s="4" t="str">
        <f t="shared" ref="S493:S498" si="148">IF(AND(V493="No",R493="Yes"),"Yes","No")</f>
        <v>Yes</v>
      </c>
      <c r="T493" s="4" t="str">
        <f t="shared" si="133"/>
        <v>Yes</v>
      </c>
      <c r="U493" s="4">
        <f t="shared" si="134"/>
        <v>0</v>
      </c>
      <c r="V493" s="221" t="str">
        <f t="shared" si="137"/>
        <v>No</v>
      </c>
      <c r="W493" s="223" t="str">
        <f t="shared" si="138"/>
        <v>N/A</v>
      </c>
      <c r="X493" s="221" t="str">
        <f t="shared" si="139"/>
        <v>No</v>
      </c>
      <c r="Y493" s="223" t="str">
        <f t="shared" si="140"/>
        <v>N/A</v>
      </c>
      <c r="Z493" s="222" t="str">
        <f t="shared" si="141"/>
        <v>No</v>
      </c>
      <c r="AA493" s="68" t="str">
        <f t="shared" si="142"/>
        <v>N/A</v>
      </c>
      <c r="AB493" s="65" t="str">
        <f t="shared" si="143"/>
        <v>No</v>
      </c>
      <c r="AC493" s="68" t="str">
        <f t="shared" si="144"/>
        <v>N/A</v>
      </c>
      <c r="AD493" s="65" t="str">
        <f t="shared" si="145"/>
        <v>No</v>
      </c>
      <c r="AE493" s="68" t="str">
        <f t="shared" si="146"/>
        <v>N/A</v>
      </c>
      <c r="AF493" s="8"/>
    </row>
    <row r="494" spans="1:32" hidden="1">
      <c r="A494" s="306" t="s">
        <v>9</v>
      </c>
      <c r="B494" s="306" t="s">
        <v>40</v>
      </c>
      <c r="C494" s="306" t="s">
        <v>40</v>
      </c>
      <c r="D494" s="306" t="s">
        <v>1027</v>
      </c>
      <c r="E494" s="306"/>
      <c r="F494" s="306"/>
      <c r="G494" s="306"/>
      <c r="H494" s="306"/>
      <c r="I494" s="306"/>
      <c r="J494" s="306"/>
      <c r="K494" s="306"/>
      <c r="L494" s="306"/>
      <c r="M494" s="306"/>
      <c r="N494" s="306"/>
      <c r="O494" s="306"/>
      <c r="P494" s="380">
        <v>75</v>
      </c>
      <c r="Q494" s="338"/>
      <c r="R494" s="74" t="str">
        <f t="shared" si="147"/>
        <v>Yes</v>
      </c>
      <c r="S494" s="4" t="str">
        <f t="shared" si="148"/>
        <v>Yes</v>
      </c>
      <c r="T494" s="4" t="str">
        <f t="shared" si="133"/>
        <v>No</v>
      </c>
      <c r="U494" s="4" t="str">
        <f t="shared" si="134"/>
        <v>N/A</v>
      </c>
      <c r="V494" s="221" t="str">
        <f t="shared" si="137"/>
        <v>No</v>
      </c>
      <c r="W494" s="223" t="str">
        <f t="shared" si="138"/>
        <v>N/A</v>
      </c>
      <c r="X494" s="221" t="str">
        <f t="shared" si="139"/>
        <v>No</v>
      </c>
      <c r="Y494" s="223" t="str">
        <f t="shared" si="140"/>
        <v>N/A</v>
      </c>
      <c r="Z494" s="222" t="str">
        <f t="shared" si="141"/>
        <v>No</v>
      </c>
      <c r="AA494" s="68" t="str">
        <f t="shared" si="142"/>
        <v>N/A</v>
      </c>
      <c r="AB494" s="65" t="str">
        <f t="shared" si="143"/>
        <v>No</v>
      </c>
      <c r="AC494" s="68" t="str">
        <f t="shared" si="144"/>
        <v>N/A</v>
      </c>
      <c r="AD494" s="65" t="str">
        <f t="shared" si="145"/>
        <v>No</v>
      </c>
      <c r="AE494" s="68" t="str">
        <f t="shared" si="146"/>
        <v>N/A</v>
      </c>
      <c r="AF494" s="8"/>
    </row>
    <row r="495" spans="1:32" hidden="1">
      <c r="A495" s="306" t="s">
        <v>9</v>
      </c>
      <c r="B495" s="306" t="s">
        <v>40</v>
      </c>
      <c r="C495" s="306" t="s">
        <v>40</v>
      </c>
      <c r="D495" s="306" t="s">
        <v>1028</v>
      </c>
      <c r="E495" s="306"/>
      <c r="F495" s="306"/>
      <c r="G495" s="306"/>
      <c r="H495" s="306"/>
      <c r="I495" s="306"/>
      <c r="J495" s="306"/>
      <c r="K495" s="306"/>
      <c r="L495" s="306"/>
      <c r="M495" s="306"/>
      <c r="N495" s="306"/>
      <c r="O495" s="306"/>
      <c r="P495" s="380">
        <v>3.95</v>
      </c>
      <c r="Q495" s="338"/>
      <c r="R495" s="74" t="str">
        <f t="shared" si="147"/>
        <v>Yes</v>
      </c>
      <c r="S495" s="4" t="str">
        <f t="shared" si="148"/>
        <v>Yes</v>
      </c>
      <c r="T495" s="4" t="str">
        <f t="shared" si="133"/>
        <v>No</v>
      </c>
      <c r="U495" s="4" t="str">
        <f t="shared" si="134"/>
        <v>N/A</v>
      </c>
      <c r="V495" s="221" t="str">
        <f t="shared" si="137"/>
        <v>No</v>
      </c>
      <c r="W495" s="223" t="str">
        <f t="shared" si="138"/>
        <v>N/A</v>
      </c>
      <c r="X495" s="221" t="str">
        <f t="shared" si="139"/>
        <v>No</v>
      </c>
      <c r="Y495" s="223" t="str">
        <f t="shared" si="140"/>
        <v>N/A</v>
      </c>
      <c r="Z495" s="222" t="str">
        <f t="shared" si="141"/>
        <v>No</v>
      </c>
      <c r="AA495" s="68" t="str">
        <f t="shared" si="142"/>
        <v>N/A</v>
      </c>
      <c r="AB495" s="65" t="str">
        <f t="shared" si="143"/>
        <v>No</v>
      </c>
      <c r="AC495" s="68" t="str">
        <f t="shared" si="144"/>
        <v>N/A</v>
      </c>
      <c r="AD495" s="65" t="str">
        <f t="shared" si="145"/>
        <v>No</v>
      </c>
      <c r="AE495" s="68" t="str">
        <f t="shared" si="146"/>
        <v>N/A</v>
      </c>
      <c r="AF495" s="8"/>
    </row>
    <row r="496" spans="1:32" hidden="1">
      <c r="A496" s="306" t="s">
        <v>9</v>
      </c>
      <c r="B496" s="306" t="s">
        <v>40</v>
      </c>
      <c r="C496" s="306" t="s">
        <v>40</v>
      </c>
      <c r="D496" s="306" t="s">
        <v>1029</v>
      </c>
      <c r="E496" s="306"/>
      <c r="F496" s="306"/>
      <c r="G496" s="306"/>
      <c r="H496" s="306"/>
      <c r="I496" s="306"/>
      <c r="J496" s="306"/>
      <c r="K496" s="306"/>
      <c r="L496" s="306"/>
      <c r="M496" s="306"/>
      <c r="N496" s="306"/>
      <c r="O496" s="306"/>
      <c r="P496" s="380">
        <v>4.1500000000000004</v>
      </c>
      <c r="Q496" s="338"/>
      <c r="R496" s="74" t="str">
        <f t="shared" si="147"/>
        <v>Yes</v>
      </c>
      <c r="S496" s="4" t="str">
        <f t="shared" si="148"/>
        <v>Yes</v>
      </c>
      <c r="T496" s="4" t="str">
        <f t="shared" si="133"/>
        <v>No</v>
      </c>
      <c r="U496" s="4" t="str">
        <f t="shared" si="134"/>
        <v>N/A</v>
      </c>
      <c r="V496" s="221" t="str">
        <f t="shared" si="137"/>
        <v>No</v>
      </c>
      <c r="W496" s="223" t="str">
        <f t="shared" si="138"/>
        <v>N/A</v>
      </c>
      <c r="X496" s="221" t="str">
        <f t="shared" si="139"/>
        <v>No</v>
      </c>
      <c r="Y496" s="223" t="str">
        <f t="shared" si="140"/>
        <v>N/A</v>
      </c>
      <c r="Z496" s="222" t="str">
        <f t="shared" si="141"/>
        <v>No</v>
      </c>
      <c r="AA496" s="68" t="str">
        <f t="shared" si="142"/>
        <v>N/A</v>
      </c>
      <c r="AB496" s="65" t="str">
        <f t="shared" si="143"/>
        <v>No</v>
      </c>
      <c r="AC496" s="68" t="str">
        <f t="shared" si="144"/>
        <v>N/A</v>
      </c>
      <c r="AD496" s="65" t="str">
        <f t="shared" si="145"/>
        <v>No</v>
      </c>
      <c r="AE496" s="68" t="str">
        <f t="shared" si="146"/>
        <v>N/A</v>
      </c>
      <c r="AF496" s="8"/>
    </row>
    <row r="497" spans="1:32" hidden="1">
      <c r="A497" s="306" t="s">
        <v>9</v>
      </c>
      <c r="B497" s="306" t="s">
        <v>40</v>
      </c>
      <c r="C497" s="306" t="s">
        <v>40</v>
      </c>
      <c r="D497" s="306" t="s">
        <v>1030</v>
      </c>
      <c r="E497" s="306"/>
      <c r="F497" s="306"/>
      <c r="G497" s="306"/>
      <c r="H497" s="306"/>
      <c r="I497" s="306"/>
      <c r="J497" s="306"/>
      <c r="K497" s="306"/>
      <c r="L497" s="306"/>
      <c r="M497" s="306"/>
      <c r="N497" s="306"/>
      <c r="O497" s="306"/>
      <c r="P497" s="380">
        <v>0.5</v>
      </c>
      <c r="Q497" s="338"/>
      <c r="R497" s="74" t="str">
        <f t="shared" si="147"/>
        <v>Yes</v>
      </c>
      <c r="S497" s="4" t="str">
        <f t="shared" si="148"/>
        <v>Yes</v>
      </c>
      <c r="T497" s="4" t="str">
        <f t="shared" si="133"/>
        <v>No</v>
      </c>
      <c r="U497" s="4" t="str">
        <f t="shared" si="134"/>
        <v>N/A</v>
      </c>
      <c r="V497" s="221" t="str">
        <f t="shared" si="137"/>
        <v>No</v>
      </c>
      <c r="W497" s="223" t="str">
        <f t="shared" si="138"/>
        <v>N/A</v>
      </c>
      <c r="X497" s="221" t="str">
        <f t="shared" si="139"/>
        <v>No</v>
      </c>
      <c r="Y497" s="223" t="str">
        <f t="shared" si="140"/>
        <v>N/A</v>
      </c>
      <c r="Z497" s="222" t="str">
        <f t="shared" si="141"/>
        <v>No</v>
      </c>
      <c r="AA497" s="68" t="str">
        <f t="shared" si="142"/>
        <v>N/A</v>
      </c>
      <c r="AB497" s="65" t="str">
        <f t="shared" si="143"/>
        <v>No</v>
      </c>
      <c r="AC497" s="68" t="str">
        <f t="shared" si="144"/>
        <v>N/A</v>
      </c>
      <c r="AD497" s="65" t="str">
        <f t="shared" si="145"/>
        <v>No</v>
      </c>
      <c r="AE497" s="68" t="str">
        <f t="shared" si="146"/>
        <v>N/A</v>
      </c>
      <c r="AF497" s="8"/>
    </row>
    <row r="498" spans="1:32" hidden="1">
      <c r="A498" s="306" t="s">
        <v>9</v>
      </c>
      <c r="B498" s="306" t="s">
        <v>40</v>
      </c>
      <c r="C498" s="306" t="s">
        <v>40</v>
      </c>
      <c r="D498" s="306" t="s">
        <v>1031</v>
      </c>
      <c r="E498" s="306"/>
      <c r="F498" s="306"/>
      <c r="G498" s="306"/>
      <c r="H498" s="306"/>
      <c r="I498" s="306"/>
      <c r="J498" s="306"/>
      <c r="K498" s="306"/>
      <c r="L498" s="306"/>
      <c r="M498" s="306"/>
      <c r="N498" s="306"/>
      <c r="O498" s="306"/>
      <c r="P498" s="380">
        <v>4.75</v>
      </c>
      <c r="Q498" s="338"/>
      <c r="R498" s="74" t="str">
        <f t="shared" si="147"/>
        <v>Yes</v>
      </c>
      <c r="S498" s="4" t="str">
        <f t="shared" si="148"/>
        <v>Yes</v>
      </c>
      <c r="T498" s="4" t="str">
        <f t="shared" si="133"/>
        <v>No</v>
      </c>
      <c r="U498" s="4" t="str">
        <f t="shared" si="134"/>
        <v>N/A</v>
      </c>
      <c r="V498" s="221" t="str">
        <f t="shared" si="137"/>
        <v>No</v>
      </c>
      <c r="W498" s="223" t="str">
        <f t="shared" si="138"/>
        <v>N/A</v>
      </c>
      <c r="X498" s="221" t="str">
        <f t="shared" si="139"/>
        <v>No</v>
      </c>
      <c r="Y498" s="223" t="str">
        <f t="shared" si="140"/>
        <v>N/A</v>
      </c>
      <c r="Z498" s="222" t="str">
        <f t="shared" si="141"/>
        <v>No</v>
      </c>
      <c r="AA498" s="68" t="str">
        <f t="shared" si="142"/>
        <v>N/A</v>
      </c>
      <c r="AB498" s="65" t="str">
        <f t="shared" si="143"/>
        <v>No</v>
      </c>
      <c r="AC498" s="68" t="str">
        <f t="shared" si="144"/>
        <v>N/A</v>
      </c>
      <c r="AD498" s="65" t="str">
        <f t="shared" si="145"/>
        <v>No</v>
      </c>
      <c r="AE498" s="68" t="str">
        <f t="shared" si="146"/>
        <v>N/A</v>
      </c>
      <c r="AF498" s="8"/>
    </row>
  </sheetData>
  <autoFilter ref="A42:AF498" xr:uid="{78900ED3-1181-42F5-9B29-2F49E020ED75}">
    <filterColumn colId="1">
      <filters>
        <filter val="Sides"/>
      </filters>
    </filterColumn>
    <filterColumn colId="2">
      <filters>
        <filter val="Starters &amp; Sides"/>
      </filters>
    </filterColumn>
  </autoFilter>
  <mergeCells count="15">
    <mergeCell ref="X41:Y41"/>
    <mergeCell ref="V41:W41"/>
    <mergeCell ref="B7:C7"/>
    <mergeCell ref="B1:D1"/>
    <mergeCell ref="B8:C8"/>
    <mergeCell ref="B9:C9"/>
    <mergeCell ref="B10:C10"/>
    <mergeCell ref="B11:C11"/>
    <mergeCell ref="B12:C12"/>
    <mergeCell ref="B15:C15"/>
    <mergeCell ref="B19:C19"/>
    <mergeCell ref="B23:C23"/>
    <mergeCell ref="B27:C27"/>
    <mergeCell ref="D9:Q9"/>
    <mergeCell ref="T41:U41"/>
  </mergeCells>
  <conditionalFormatting sqref="R34:S39">
    <cfRule type="cellIs" dxfId="1417" priority="19" operator="between">
      <formula>0.01</formula>
      <formula>0.04</formula>
    </cfRule>
    <cfRule type="cellIs" dxfId="1416" priority="14" operator="between">
      <formula>0</formula>
      <formula>0.01</formula>
    </cfRule>
    <cfRule type="cellIs" dxfId="1415" priority="15" operator="between">
      <formula>0.01</formula>
      <formula>0.04</formula>
    </cfRule>
    <cfRule type="cellIs" dxfId="1414" priority="16" operator="between">
      <formula>0</formula>
      <formula>0.01</formula>
    </cfRule>
    <cfRule type="cellIs" dxfId="1413" priority="17" operator="between">
      <formula>0.01</formula>
      <formula>0.04</formula>
    </cfRule>
    <cfRule type="cellIs" dxfId="1412" priority="18" operator="between">
      <formula>0</formula>
      <formula>0.01</formula>
    </cfRule>
    <cfRule type="cellIs" dxfId="1411" priority="20" operator="between">
      <formula>0</formula>
      <formula>0.01</formula>
    </cfRule>
    <cfRule type="cellIs" dxfId="1410" priority="21" operator="between">
      <formula>0.01</formula>
      <formula>0.04</formula>
    </cfRule>
  </conditionalFormatting>
  <conditionalFormatting sqref="R34:T39">
    <cfRule type="containsText" dxfId="1409" priority="11" operator="containsText" text="N/A">
      <formula>NOT(ISERROR(SEARCH("N/A",R34)))</formula>
    </cfRule>
    <cfRule type="cellIs" dxfId="1408" priority="12" operator="greaterThan">
      <formula>0.04</formula>
    </cfRule>
    <cfRule type="cellIs" dxfId="1407" priority="13" operator="lessThan">
      <formula>0</formula>
    </cfRule>
    <cfRule type="cellIs" dxfId="1406" priority="22" operator="between">
      <formula>0</formula>
      <formula>0.01</formula>
    </cfRule>
    <cfRule type="cellIs" dxfId="1405" priority="23" operator="between">
      <formula>0.01</formula>
      <formula>0.04</formula>
    </cfRule>
  </conditionalFormatting>
  <conditionalFormatting sqref="R34:V39">
    <cfRule type="colorScale" priority="2">
      <colorScale>
        <cfvo type="min"/>
        <cfvo type="percentile" val="50"/>
        <cfvo type="max"/>
        <color rgb="FF63BE7B"/>
        <color rgb="FFFFEB84"/>
        <color rgb="FFF8696B"/>
      </colorScale>
    </cfRule>
  </conditionalFormatting>
  <conditionalFormatting sqref="T34:T39">
    <cfRule type="cellIs" dxfId="1404" priority="3" operator="between">
      <formula>0</formula>
      <formula>0.01</formula>
    </cfRule>
    <cfRule type="cellIs" dxfId="1403" priority="4" operator="between">
      <formula>0.01</formula>
      <formula>0.04</formula>
    </cfRule>
    <cfRule type="cellIs" dxfId="1402" priority="5" operator="between">
      <formula>0</formula>
      <formula>0.01</formula>
    </cfRule>
    <cfRule type="cellIs" dxfId="1401" priority="6" operator="between">
      <formula>0.01</formula>
      <formula>0.04</formula>
    </cfRule>
    <cfRule type="cellIs" dxfId="1400" priority="7" operator="between">
      <formula>0</formula>
      <formula>0.01</formula>
    </cfRule>
    <cfRule type="cellIs" dxfId="1399" priority="8" operator="between">
      <formula>0.01</formula>
      <formula>0.04</formula>
    </cfRule>
    <cfRule type="cellIs" dxfId="1398" priority="9" operator="between">
      <formula>0</formula>
      <formula>0.01</formula>
    </cfRule>
    <cfRule type="cellIs" dxfId="1397" priority="10"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498 Y43:Y498 AA43:AA498 AC43:AC498 AE43:AE498">
    <cfRule type="containsText" dxfId="1396" priority="55" operator="containsText" text="N/A">
      <formula>NOT(ISERROR(SEARCH("N/A",W43)))</formula>
    </cfRule>
    <cfRule type="cellIs" dxfId="1395" priority="56" operator="between">
      <formula>0</formula>
      <formula>0.01</formula>
    </cfRule>
    <cfRule type="cellIs" dxfId="1394" priority="57" operator="between">
      <formula>0.01</formula>
      <formula>0.04</formula>
    </cfRule>
    <cfRule type="cellIs" dxfId="1393" priority="58" operator="greaterThan">
      <formula>0.04</formula>
    </cfRule>
    <cfRule type="cellIs" dxfId="1392" priority="59" operator="lessThan">
      <formula>0</formula>
    </cfRule>
    <cfRule type="cellIs" dxfId="1391" priority="60" operator="between">
      <formula>0</formula>
      <formula>0.01</formula>
    </cfRule>
    <cfRule type="cellIs" dxfId="1390" priority="61" operator="between">
      <formula>0.01</formula>
      <formula>0.04</formula>
    </cfRule>
    <cfRule type="cellIs" dxfId="1389" priority="62" operator="between">
      <formula>0</formula>
      <formula>0.01</formula>
    </cfRule>
    <cfRule type="cellIs" dxfId="1388" priority="63" operator="between">
      <formula>0.01</formula>
      <formula>0.04</formula>
    </cfRule>
    <cfRule type="cellIs" dxfId="1387" priority="64" operator="between">
      <formula>0</formula>
      <formula>0.01</formula>
    </cfRule>
    <cfRule type="cellIs" dxfId="1386" priority="65" operator="between">
      <formula>0.01</formula>
      <formula>0.04</formula>
    </cfRule>
    <cfRule type="cellIs" dxfId="1385" priority="66" operator="between">
      <formula>0</formula>
      <formula>0.01</formula>
    </cfRule>
    <cfRule type="cellIs" dxfId="1384" priority="67" operator="between">
      <formula>0.01</formula>
      <formula>0.04</formula>
    </cfRule>
  </conditionalFormatting>
  <dataValidations disablePrompts="1" count="1">
    <dataValidation type="list" allowBlank="1" showInputMessage="1" showErrorMessage="1" sqref="D14" xr:uid="{2CF7CCA6-F4E6-41BC-AA35-D045845E0196}">
      <formula1>$W$2:$W$3</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FE69-9C11-425E-B0B8-BB9F1AA3D839}">
  <sheetPr filterMode="1">
    <pageSetUpPr autoPageBreaks="0"/>
  </sheetPr>
  <dimension ref="A1:AG502"/>
  <sheetViews>
    <sheetView zoomScale="55" zoomScaleNormal="55" workbookViewId="0">
      <selection activeCell="D506" sqref="D506"/>
    </sheetView>
  </sheetViews>
  <sheetFormatPr defaultRowHeight="14.5"/>
  <cols>
    <col min="1" max="1" width="10.453125" bestFit="1" customWidth="1"/>
    <col min="2" max="2" width="17.81640625" customWidth="1"/>
    <col min="3" max="3" width="19.54296875" customWidth="1"/>
    <col min="4" max="4" width="43.54296875" customWidth="1"/>
    <col min="5" max="12" width="11.54296875" bestFit="1" customWidth="1"/>
    <col min="13" max="13" width="10.81640625" customWidth="1"/>
    <col min="14" max="15" width="9" bestFit="1"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21.54296875" bestFit="1" customWidth="1"/>
    <col min="28" max="28" width="10.54296875" customWidth="1"/>
    <col min="29" max="29" width="21.54296875" bestFit="1" customWidth="1"/>
    <col min="30" max="30" width="24.54296875" bestFit="1" customWidth="1"/>
    <col min="31" max="31" width="12.453125" bestFit="1" customWidth="1"/>
    <col min="32" max="32" width="17.453125" bestFit="1" customWidth="1"/>
  </cols>
  <sheetData>
    <row r="1" spans="2:21" ht="21">
      <c r="B1" s="413" t="s">
        <v>1032</v>
      </c>
      <c r="C1" s="413"/>
      <c r="D1" s="413"/>
    </row>
    <row r="2" spans="2:21">
      <c r="U2" s="141" t="s">
        <v>35</v>
      </c>
    </row>
    <row r="3" spans="2:21" ht="18.5">
      <c r="B3" s="1" t="s">
        <v>42</v>
      </c>
      <c r="C3" s="1"/>
      <c r="U3" s="141" t="s">
        <v>43</v>
      </c>
    </row>
    <row r="4" spans="2:21" ht="18.5">
      <c r="B4" s="1"/>
      <c r="C4" s="1"/>
    </row>
    <row r="5" spans="2:21" ht="18.5">
      <c r="B5" s="1" t="s">
        <v>44</v>
      </c>
      <c r="C5" s="1"/>
      <c r="D5" s="2" t="s">
        <v>1033</v>
      </c>
    </row>
    <row r="6" spans="2:21" ht="18.5">
      <c r="B6" s="1"/>
      <c r="C6" s="1"/>
    </row>
    <row r="7" spans="2:21" ht="18.5">
      <c r="B7" s="411" t="s">
        <v>46</v>
      </c>
      <c r="C7" s="412"/>
      <c r="D7" s="94"/>
      <c r="E7" s="94"/>
      <c r="F7" s="94"/>
      <c r="G7" s="94"/>
      <c r="H7" s="94"/>
      <c r="I7" s="94"/>
      <c r="J7" s="94"/>
      <c r="K7" s="94"/>
      <c r="L7" s="94"/>
      <c r="M7" s="94"/>
      <c r="N7" s="94"/>
      <c r="O7" s="94"/>
      <c r="P7" s="89"/>
      <c r="Q7" s="90"/>
    </row>
    <row r="8" spans="2:21" ht="18" customHeight="1">
      <c r="B8" s="414" t="s">
        <v>47</v>
      </c>
      <c r="C8" s="415"/>
      <c r="D8" s="245" t="s">
        <v>1034</v>
      </c>
      <c r="E8" s="245"/>
      <c r="F8" s="245"/>
      <c r="G8" s="245"/>
      <c r="H8" s="245"/>
      <c r="I8" s="245"/>
      <c r="J8" s="245"/>
      <c r="K8" s="245"/>
      <c r="L8" s="245"/>
      <c r="M8" s="245"/>
      <c r="N8" s="245"/>
      <c r="O8" s="245"/>
      <c r="P8" s="245"/>
      <c r="Q8" s="254"/>
    </row>
    <row r="9" spans="2:21">
      <c r="B9" s="405" t="s">
        <v>49</v>
      </c>
      <c r="C9" s="406"/>
      <c r="D9" s="47" t="s">
        <v>1035</v>
      </c>
      <c r="E9" s="47"/>
      <c r="F9" s="47"/>
      <c r="G9" s="47"/>
      <c r="H9" s="47"/>
      <c r="I9" s="47"/>
      <c r="J9" s="47"/>
      <c r="K9" s="47"/>
      <c r="L9" s="47"/>
      <c r="M9" s="47"/>
      <c r="N9" s="47"/>
      <c r="O9" s="47"/>
      <c r="P9" s="47"/>
      <c r="Q9" s="256"/>
    </row>
    <row r="10" spans="2:21">
      <c r="B10" s="405" t="s">
        <v>51</v>
      </c>
      <c r="C10" s="406"/>
      <c r="D10" s="47"/>
      <c r="E10" s="47"/>
      <c r="F10" s="47"/>
      <c r="G10" s="47"/>
      <c r="H10" s="47"/>
      <c r="I10" s="47"/>
      <c r="J10" s="47"/>
      <c r="K10" s="47"/>
      <c r="L10" s="47"/>
      <c r="M10" s="47"/>
      <c r="N10" s="47"/>
      <c r="O10" s="47"/>
      <c r="P10" s="47"/>
      <c r="Q10" s="256"/>
    </row>
    <row r="11" spans="2:21">
      <c r="B11" s="405" t="s">
        <v>53</v>
      </c>
      <c r="C11" s="406"/>
      <c r="D11" s="47" t="s">
        <v>1036</v>
      </c>
      <c r="E11" s="47"/>
      <c r="F11" s="47"/>
      <c r="G11" s="47"/>
      <c r="H11" s="47"/>
      <c r="I11" s="47"/>
      <c r="J11" s="47"/>
      <c r="K11" s="47"/>
      <c r="L11" s="47"/>
      <c r="M11" s="47"/>
      <c r="N11" s="47"/>
      <c r="O11" s="47"/>
      <c r="P11" s="47"/>
      <c r="Q11" s="256"/>
    </row>
    <row r="12" spans="2:21">
      <c r="B12" s="407" t="s">
        <v>55</v>
      </c>
      <c r="C12" s="408"/>
      <c r="D12" s="250"/>
      <c r="E12" s="250"/>
      <c r="F12" s="250"/>
      <c r="G12" s="250"/>
      <c r="H12" s="250"/>
      <c r="I12" s="250"/>
      <c r="J12" s="250"/>
      <c r="K12" s="250"/>
      <c r="L12" s="250"/>
      <c r="M12" s="250"/>
      <c r="N12" s="250"/>
      <c r="O12" s="250"/>
      <c r="P12" s="250"/>
      <c r="Q12" s="258"/>
    </row>
    <row r="13" spans="2:21">
      <c r="B13" s="112"/>
      <c r="C13" s="112"/>
    </row>
    <row r="14" spans="2:21" s="117" customFormat="1">
      <c r="B14" s="118" t="s">
        <v>34</v>
      </c>
      <c r="C14" s="122"/>
      <c r="D14" s="269" t="s">
        <v>43</v>
      </c>
      <c r="E14" s="123">
        <v>46113</v>
      </c>
      <c r="F14" s="124" t="s">
        <v>56</v>
      </c>
      <c r="G14" s="127" t="s">
        <v>57</v>
      </c>
    </row>
    <row r="15" spans="2:21">
      <c r="B15" s="409" t="s">
        <v>60</v>
      </c>
      <c r="C15" s="410"/>
      <c r="D15" s="94"/>
      <c r="E15" s="132"/>
      <c r="F15" s="164"/>
      <c r="G15" s="170"/>
      <c r="H15" s="117"/>
      <c r="I15" s="117"/>
      <c r="J15" s="117"/>
      <c r="K15" s="117"/>
      <c r="L15" s="117"/>
      <c r="M15" s="117"/>
      <c r="N15" s="117"/>
      <c r="O15" s="117"/>
      <c r="P15" s="188"/>
      <c r="Q15" s="117"/>
      <c r="R15" s="117"/>
    </row>
    <row r="16" spans="2:21" ht="18.5">
      <c r="B16" s="137" t="s">
        <v>63</v>
      </c>
      <c r="C16" s="138"/>
      <c r="D16" t="s">
        <v>275</v>
      </c>
      <c r="E16" s="230">
        <v>10</v>
      </c>
      <c r="F16" s="166">
        <f>E16/E17-1</f>
        <v>0</v>
      </c>
      <c r="G16" s="171">
        <f>E16/E18-1</f>
        <v>0</v>
      </c>
      <c r="H16" s="117"/>
      <c r="I16" s="117"/>
      <c r="J16" s="117"/>
      <c r="K16" s="117"/>
      <c r="L16" s="117"/>
      <c r="M16" s="117"/>
      <c r="N16" s="117"/>
      <c r="O16" s="117"/>
      <c r="P16" s="188"/>
      <c r="Q16" s="117"/>
      <c r="R16" s="117"/>
    </row>
    <row r="17" spans="2:18" ht="18.5">
      <c r="B17" s="102" t="s">
        <v>66</v>
      </c>
      <c r="C17" s="116" t="s">
        <v>1037</v>
      </c>
      <c r="D17" t="s">
        <v>275</v>
      </c>
      <c r="E17" s="230">
        <v>10</v>
      </c>
      <c r="F17" s="167"/>
      <c r="G17" s="172"/>
      <c r="H17" s="117" t="s">
        <v>1038</v>
      </c>
      <c r="I17" s="117"/>
      <c r="J17" s="117"/>
      <c r="K17" s="117"/>
      <c r="L17" s="117"/>
      <c r="M17" s="117"/>
      <c r="N17" s="117"/>
      <c r="O17" s="117"/>
      <c r="P17" s="188"/>
      <c r="Q17" s="117"/>
      <c r="R17" s="117"/>
    </row>
    <row r="18" spans="2:18" ht="18.5">
      <c r="B18" s="102" t="s">
        <v>57</v>
      </c>
      <c r="C18" s="116"/>
      <c r="D18" t="s">
        <v>275</v>
      </c>
      <c r="E18" s="230">
        <v>10</v>
      </c>
      <c r="F18" s="167"/>
      <c r="G18" s="172"/>
      <c r="H18" s="117" t="s">
        <v>1039</v>
      </c>
      <c r="I18" s="117"/>
      <c r="J18" s="117"/>
      <c r="K18" s="117"/>
      <c r="L18" s="117"/>
      <c r="M18" s="117"/>
      <c r="N18" s="117"/>
      <c r="O18" s="117"/>
      <c r="P18" s="188"/>
      <c r="Q18" s="117"/>
      <c r="R18" s="117"/>
    </row>
    <row r="19" spans="2:18">
      <c r="B19" s="409" t="s">
        <v>70</v>
      </c>
      <c r="C19" s="410"/>
      <c r="D19" s="94"/>
      <c r="E19" s="132"/>
      <c r="F19" s="164"/>
      <c r="G19" s="170"/>
      <c r="H19" s="117"/>
      <c r="I19" s="117"/>
      <c r="J19" s="117"/>
      <c r="K19" s="117"/>
      <c r="L19" s="117"/>
      <c r="M19" s="117"/>
      <c r="N19" s="117"/>
      <c r="O19" s="117"/>
      <c r="P19" s="188"/>
      <c r="Q19" s="117"/>
      <c r="R19" s="117"/>
    </row>
    <row r="20" spans="2:18" ht="18.5">
      <c r="B20" s="102" t="s">
        <v>63</v>
      </c>
      <c r="C20" s="116"/>
      <c r="D20" t="s">
        <v>1040</v>
      </c>
      <c r="E20" s="230">
        <v>17.5</v>
      </c>
      <c r="F20" s="166">
        <f>E20/E21-1</f>
        <v>0</v>
      </c>
      <c r="G20" s="171">
        <f>E20/E22-1</f>
        <v>0</v>
      </c>
      <c r="H20" s="117"/>
      <c r="I20" s="117"/>
      <c r="J20" s="117"/>
      <c r="K20" s="117"/>
      <c r="L20" s="117"/>
      <c r="M20" s="117"/>
      <c r="N20" s="117"/>
      <c r="O20" s="117"/>
      <c r="P20" s="188"/>
      <c r="Q20" s="117"/>
      <c r="R20" s="117"/>
    </row>
    <row r="21" spans="2:18" ht="18.5">
      <c r="B21" s="102" t="s">
        <v>66</v>
      </c>
      <c r="C21" s="116"/>
      <c r="D21" t="s">
        <v>1040</v>
      </c>
      <c r="E21" s="230">
        <v>17.5</v>
      </c>
      <c r="F21" s="167"/>
      <c r="G21" s="172"/>
      <c r="H21" s="117"/>
      <c r="I21" s="117"/>
      <c r="J21" s="117"/>
      <c r="K21" s="117"/>
      <c r="L21" s="117"/>
      <c r="M21" s="117"/>
      <c r="N21" s="117"/>
      <c r="O21" s="117"/>
      <c r="P21" s="117"/>
      <c r="Q21" s="117"/>
      <c r="R21" s="117"/>
    </row>
    <row r="22" spans="2:18" ht="18.5">
      <c r="B22" s="102" t="s">
        <v>57</v>
      </c>
      <c r="C22" s="116"/>
      <c r="D22" t="s">
        <v>1040</v>
      </c>
      <c r="E22" s="230">
        <v>17.5</v>
      </c>
      <c r="F22" s="167"/>
      <c r="G22" s="172"/>
      <c r="H22" s="117"/>
      <c r="I22" s="117"/>
      <c r="J22" s="117"/>
      <c r="K22" s="117"/>
      <c r="L22" s="117"/>
      <c r="M22" s="117"/>
      <c r="N22" s="117"/>
      <c r="O22" s="117"/>
      <c r="P22" s="117"/>
      <c r="Q22" s="117"/>
      <c r="R22" s="117"/>
    </row>
    <row r="23" spans="2:18">
      <c r="B23" s="409" t="s">
        <v>74</v>
      </c>
      <c r="C23" s="410"/>
      <c r="D23" s="94"/>
      <c r="E23" s="132"/>
      <c r="F23" s="164"/>
      <c r="G23" s="170"/>
      <c r="H23" s="117"/>
      <c r="I23" s="117"/>
      <c r="J23" s="117"/>
      <c r="K23" s="117"/>
      <c r="L23" s="117"/>
      <c r="M23" s="117"/>
      <c r="N23" s="117"/>
      <c r="O23" s="117"/>
      <c r="P23" s="117"/>
      <c r="Q23" s="117"/>
      <c r="R23" s="117"/>
    </row>
    <row r="24" spans="2:18" ht="18.5">
      <c r="B24" s="102" t="s">
        <v>63</v>
      </c>
      <c r="C24" s="116"/>
      <c r="D24" t="s">
        <v>401</v>
      </c>
      <c r="E24" s="230">
        <v>9</v>
      </c>
      <c r="F24" s="166">
        <f>E24/E25-1</f>
        <v>0</v>
      </c>
      <c r="G24" s="171">
        <f>E24/E26-1</f>
        <v>0</v>
      </c>
      <c r="H24" s="117"/>
      <c r="I24" s="117"/>
      <c r="J24" s="117"/>
      <c r="K24" s="117"/>
      <c r="L24" s="117"/>
      <c r="M24" s="117"/>
      <c r="N24" s="117"/>
      <c r="O24" s="117"/>
      <c r="P24" s="117"/>
      <c r="Q24" s="117"/>
      <c r="R24" s="117"/>
    </row>
    <row r="25" spans="2:18" ht="18.5">
      <c r="B25" s="102" t="s">
        <v>66</v>
      </c>
      <c r="C25" s="116"/>
      <c r="D25" t="s">
        <v>401</v>
      </c>
      <c r="E25" s="230">
        <v>9</v>
      </c>
      <c r="F25" s="167"/>
      <c r="G25" s="172"/>
      <c r="H25" s="117"/>
      <c r="I25" s="117"/>
      <c r="J25" s="117"/>
      <c r="K25" s="117"/>
      <c r="L25" s="117"/>
      <c r="M25" s="117"/>
      <c r="N25" s="117"/>
      <c r="O25" s="117"/>
      <c r="P25" s="117"/>
      <c r="Q25" s="117"/>
      <c r="R25" s="117"/>
    </row>
    <row r="26" spans="2:18" ht="18.5">
      <c r="B26" s="102" t="s">
        <v>57</v>
      </c>
      <c r="C26" s="116"/>
      <c r="D26" t="s">
        <v>401</v>
      </c>
      <c r="E26" s="230">
        <v>9</v>
      </c>
      <c r="F26" s="167"/>
      <c r="G26" s="172"/>
      <c r="H26" s="117"/>
      <c r="I26" s="117"/>
      <c r="J26" s="117"/>
      <c r="K26" s="117"/>
      <c r="L26" s="117"/>
      <c r="M26" s="117"/>
      <c r="N26" s="117"/>
      <c r="O26" s="117"/>
      <c r="P26" s="117"/>
      <c r="Q26" s="117"/>
      <c r="R26" s="117"/>
    </row>
    <row r="27" spans="2:18">
      <c r="B27" s="409" t="s">
        <v>76</v>
      </c>
      <c r="C27" s="410"/>
      <c r="D27" s="89"/>
      <c r="E27" s="163"/>
      <c r="F27" s="166"/>
      <c r="G27" s="171"/>
      <c r="H27" s="117"/>
      <c r="I27" s="117"/>
      <c r="J27" s="117"/>
      <c r="K27" s="117"/>
      <c r="L27" s="117"/>
      <c r="M27" s="117"/>
      <c r="N27" s="117"/>
      <c r="O27" s="117"/>
      <c r="P27" s="117"/>
      <c r="Q27" s="117"/>
      <c r="R27" s="117"/>
    </row>
    <row r="28" spans="2:18" ht="18.5">
      <c r="B28" s="102" t="s">
        <v>63</v>
      </c>
      <c r="C28" s="1"/>
      <c r="D28" s="46" t="s">
        <v>1041</v>
      </c>
      <c r="E28" s="242">
        <v>9</v>
      </c>
      <c r="F28" s="176">
        <f>E28/E29-1</f>
        <v>0</v>
      </c>
      <c r="G28" s="177">
        <f>E28/E30-1</f>
        <v>0</v>
      </c>
      <c r="H28" s="117"/>
      <c r="I28" s="117"/>
      <c r="J28" s="117"/>
      <c r="K28" s="117"/>
      <c r="L28" s="117"/>
      <c r="M28" s="117"/>
      <c r="N28" s="117"/>
      <c r="O28" s="117"/>
      <c r="P28" s="117"/>
      <c r="Q28" s="117"/>
      <c r="R28" s="117"/>
    </row>
    <row r="29" spans="2:18" ht="18.5">
      <c r="B29" s="102" t="s">
        <v>66</v>
      </c>
      <c r="C29" s="1"/>
      <c r="D29" s="39" t="s">
        <v>1041</v>
      </c>
      <c r="E29" s="230">
        <v>9</v>
      </c>
      <c r="F29" s="167"/>
      <c r="G29" s="178"/>
      <c r="H29" s="117"/>
      <c r="I29" s="117"/>
      <c r="J29" s="117"/>
      <c r="K29" s="117"/>
      <c r="L29" s="117"/>
      <c r="M29" s="117"/>
      <c r="N29" s="117"/>
      <c r="O29" s="117"/>
      <c r="P29" s="117"/>
      <c r="Q29" s="117"/>
      <c r="R29" s="117"/>
    </row>
    <row r="30" spans="2:18" ht="18.5">
      <c r="B30" s="102" t="s">
        <v>57</v>
      </c>
      <c r="C30" s="1"/>
      <c r="D30" s="41" t="s">
        <v>1041</v>
      </c>
      <c r="E30" s="231">
        <v>9</v>
      </c>
      <c r="F30" s="179"/>
      <c r="G30" s="180"/>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3"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3">
      <c r="B34" s="102" t="s">
        <v>37</v>
      </c>
      <c r="C34" s="91"/>
      <c r="E34" s="29">
        <f>AVERAGEIFS(E$43:E$498,$B$43:$B$498,$B34,$AD$43:$AD$498,"Yes")</f>
        <v>7.833333333333333</v>
      </c>
      <c r="F34" s="29">
        <f>AVERAGEIFS(Q$43:Q$504,$B$43:$B$504,$B34,$AD$43:$AD$504,"Yes")</f>
        <v>10</v>
      </c>
      <c r="G34" s="29">
        <f>AVERAGEIFS(L$43:L$498,$B$43:$B$498,$B34,$AB$43:$AB$498,"Yes")</f>
        <v>7.95</v>
      </c>
      <c r="H34" s="29">
        <f>AVERAGEIFS(Q$43:Q$504,$B$43:$B$504,$B34,$AB$43:$AB$504,"Yes")</f>
        <v>9.25</v>
      </c>
      <c r="I34" s="29">
        <f>AVERAGEIFS(M$43:M$498,$B$43:$B$498,$B34,$Z$43:$Z$498,"Yes")</f>
        <v>8.7785714285714285</v>
      </c>
      <c r="J34" s="29">
        <f>AVERAGEIFS(Q$43:Q$504,$B$43:$B$504,$B34,$Z$43:$Z$504,"Yes")</f>
        <v>9</v>
      </c>
      <c r="K34" s="29">
        <f>AVERAGEIFS(N$43:N$498,$B$43:$B$498,$B34,$X$43:$X$498,"Yes")</f>
        <v>8.7785714285714285</v>
      </c>
      <c r="L34" s="29">
        <f>AVERAGEIFS(Q$43:Q$504,$B$43:$B$504,$B34,$X$43:$X$504,"Yes")</f>
        <v>9</v>
      </c>
      <c r="M34" s="29">
        <f>AVERAGEIFS(O$43:O$504,$B$43:$B$504,$B34,$V$43:$V$504,"Yes")</f>
        <v>8.6187499999999986</v>
      </c>
      <c r="N34" s="29">
        <f>AVERAGEIFS(Q$43:Q$504,$B$43:$B$504,$B34,$V$43:$V$504,"Yes")</f>
        <v>8.8125</v>
      </c>
      <c r="O34" s="29">
        <f>AVERAGEIFS(P$43:P$504,$B$43:$B$504,$B34,$T$43:$T$504,"Yes")</f>
        <v>9.25</v>
      </c>
      <c r="P34" s="29">
        <f>AVERAGEIFS(Q$43:Q$504,$B$43:$B$504,$B34,$T$43:$T$504,"Yes")</f>
        <v>9.25</v>
      </c>
      <c r="Q34" s="29">
        <f>AVERAGEIFS(Q$43:Q$504,$B$43:$B$504,$B34)</f>
        <v>8.7692307692307701</v>
      </c>
      <c r="R34" s="334">
        <f>F34/E34-1</f>
        <v>0.27659574468085113</v>
      </c>
      <c r="S34" s="334">
        <f t="shared" ref="S34:S39" si="0">H34/G34-1</f>
        <v>0.16352201257861632</v>
      </c>
      <c r="T34" s="334">
        <f t="shared" ref="T34:T39" si="1">J34/I34-1</f>
        <v>2.5223759153783609E-2</v>
      </c>
      <c r="U34" s="335">
        <f t="shared" ref="U34:U39" si="2">L34/K34-1</f>
        <v>2.5223759153783609E-2</v>
      </c>
      <c r="V34" s="336">
        <f t="shared" ref="V34:V39" si="3">N34/M34-1</f>
        <v>2.2480058013053084E-2</v>
      </c>
      <c r="W34" s="336">
        <f t="shared" ref="W34:W39" si="4">P34/O34-1</f>
        <v>0</v>
      </c>
    </row>
    <row r="35" spans="1:33">
      <c r="B35" s="102" t="s">
        <v>27</v>
      </c>
      <c r="C35" s="91"/>
      <c r="E35" s="29">
        <f>AVERAGEIFS(E$43:E$498,$B$43:$B$498,$B35,$AD$43:$AD$498,"Yes")</f>
        <v>16.675000000000001</v>
      </c>
      <c r="F35" s="29">
        <f t="shared" ref="F35:F37" si="5">AVERAGEIFS(Q$43:Q$504,$B$43:$B$504,$B35,$AD$43:$AD$504,"Yes")</f>
        <v>23</v>
      </c>
      <c r="G35" s="29">
        <f>AVERAGEIFS(L$43:L$498,$B$43:$B$498,$B35,$AB$43:$AB$498,"Yes")</f>
        <v>19.3</v>
      </c>
      <c r="H35" s="29">
        <f t="shared" ref="H35:H38" si="6">AVERAGEIFS(Q$43:Q$504,$B$43:$B$504,$B35,$AB$43:$AB$504,"Yes")</f>
        <v>23.666666666666668</v>
      </c>
      <c r="I35" s="29">
        <f>AVERAGEIFS(M$43:M$498,$B$43:$B$498,$B35,$Z$43:$Z$498,"Yes")</f>
        <v>16.076470588235296</v>
      </c>
      <c r="J35" s="29">
        <f t="shared" ref="J35:J38" si="7">AVERAGEIFS(Q$43:Q$504,$B$43:$B$504,$B35,$Z$43:$Z$504,"Yes")</f>
        <v>17.264705882352942</v>
      </c>
      <c r="K35" s="29">
        <f>AVERAGEIFS(N$43:N$498,$B$43:$B$498,$B35,$X$43:$X$498,"Yes")</f>
        <v>16.076470588235296</v>
      </c>
      <c r="L35" s="29">
        <f t="shared" ref="L35:L38" si="8">AVERAGEIFS(Q$43:Q$504,$B$43:$B$504,$B35,$X$43:$X$504,"Yes")</f>
        <v>17.264705882352942</v>
      </c>
      <c r="M35" s="29">
        <f t="shared" ref="M35:M38" si="9">AVERAGEIFS(O$43:O$504,$B$43:$B$504,$B35,$V$43:$V$504,"Yes")</f>
        <v>15.519444444444446</v>
      </c>
      <c r="N35" s="29">
        <f t="shared" ref="N35:N38" si="10">AVERAGEIFS(Q$43:Q$504,$B$43:$B$504,$B35,$V$43:$V$504,"Yes")</f>
        <v>16.694444444444443</v>
      </c>
      <c r="O35" s="29">
        <f t="shared" ref="O35:O38" si="11">AVERAGEIFS(P$43:P$504,$B$43:$B$504,$B35,$T$43:$T$504,"Yes")</f>
        <v>17.039473684210527</v>
      </c>
      <c r="P35" s="29">
        <f t="shared" ref="P35:P38" si="12">AVERAGEIFS(Q$43:Q$504,$B$43:$B$504,$B35,$T$43:$T$504,"Yes")</f>
        <v>17.131578947368421</v>
      </c>
      <c r="Q35" s="29">
        <f>AVERAGEIFS(Q$43:Q$504,$B$43:$B$504,$B35)</f>
        <v>16.088888888888889</v>
      </c>
      <c r="R35" s="334">
        <f t="shared" ref="R35:R39" si="13">F35/E35-1</f>
        <v>0.37931034482758608</v>
      </c>
      <c r="S35" s="334">
        <f t="shared" si="0"/>
        <v>0.226252158894646</v>
      </c>
      <c r="T35" s="334">
        <f t="shared" si="1"/>
        <v>7.3911452616172602E-2</v>
      </c>
      <c r="U35" s="335">
        <f t="shared" si="2"/>
        <v>7.3911452616172602E-2</v>
      </c>
      <c r="V35" s="336">
        <f t="shared" si="3"/>
        <v>7.5711473062466172E-2</v>
      </c>
      <c r="W35" s="336">
        <f t="shared" si="4"/>
        <v>5.4054054054053502E-3</v>
      </c>
    </row>
    <row r="36" spans="1:33">
      <c r="B36" s="102" t="s">
        <v>86</v>
      </c>
      <c r="C36" s="91"/>
      <c r="E36" s="29">
        <f>AVERAGEIFS(E$43:E$498,$B$43:$B$498,$B36,$AD$43:$AD$498,"Yes")</f>
        <v>3.75</v>
      </c>
      <c r="F36" s="29">
        <f t="shared" si="5"/>
        <v>5.5</v>
      </c>
      <c r="G36" s="29">
        <f>AVERAGEIFS(L$43:L$498,$B$43:$B$498,$B36,$AB$43:$AB$498,"Yes")</f>
        <v>4.25</v>
      </c>
      <c r="H36" s="29">
        <f t="shared" si="6"/>
        <v>5.5</v>
      </c>
      <c r="I36" s="29">
        <f>AVERAGEIFS(M$43:M$498,$B$43:$B$498,$B36,$Z$43:$Z$498,"Yes")</f>
        <v>3.4800000000000004</v>
      </c>
      <c r="J36" s="29">
        <f t="shared" si="7"/>
        <v>4.05</v>
      </c>
      <c r="K36" s="29">
        <f>AVERAGEIFS(N$43:N$498,$B$43:$B$498,$B36,$X$43:$X$498,"Yes")</f>
        <v>3.4800000000000004</v>
      </c>
      <c r="L36" s="29">
        <f t="shared" si="8"/>
        <v>4.05</v>
      </c>
      <c r="M36" s="29">
        <f t="shared" si="9"/>
        <v>3.5954545454545457</v>
      </c>
      <c r="N36" s="29">
        <f t="shared" si="10"/>
        <v>4.1818181818181817</v>
      </c>
      <c r="O36" s="29">
        <f t="shared" si="11"/>
        <v>4.115384615384615</v>
      </c>
      <c r="P36" s="29">
        <f t="shared" si="12"/>
        <v>4.115384615384615</v>
      </c>
      <c r="Q36" s="29">
        <f>AVERAGEIFS(Q$43:Q$504,$B$43:$B$504,$B36)</f>
        <v>3.4318181818181817</v>
      </c>
      <c r="R36" s="334">
        <f t="shared" si="13"/>
        <v>0.46666666666666656</v>
      </c>
      <c r="S36" s="334">
        <f t="shared" si="0"/>
        <v>0.29411764705882359</v>
      </c>
      <c r="T36" s="334">
        <f t="shared" si="1"/>
        <v>0.16379310344827558</v>
      </c>
      <c r="U36" s="335">
        <f t="shared" si="2"/>
        <v>0.16379310344827558</v>
      </c>
      <c r="V36" s="336">
        <f t="shared" si="3"/>
        <v>0.1630847029077116</v>
      </c>
      <c r="W36" s="336">
        <f t="shared" si="4"/>
        <v>0</v>
      </c>
    </row>
    <row r="37" spans="1:33">
      <c r="B37" s="102" t="s">
        <v>29</v>
      </c>
      <c r="C37" s="91"/>
      <c r="E37" s="29">
        <f>AVERAGEIFS(E$43:E$498,$B$43:$B$498,$B37,$AD$43:$AD$498,"Yes")</f>
        <v>6.166666666666667</v>
      </c>
      <c r="F37" s="29">
        <f t="shared" si="5"/>
        <v>8.3333333333333339</v>
      </c>
      <c r="G37" s="29">
        <f>AVERAGEIFS(L$43:L$498,$B$43:$B$498,$B37,$AB$43:$AB$498,"Yes")</f>
        <v>7.25</v>
      </c>
      <c r="H37" s="29">
        <f t="shared" si="6"/>
        <v>8.3333333333333339</v>
      </c>
      <c r="I37" s="29">
        <f>AVERAGEIFS(M$43:M$498,$B$43:$B$498,$B37,$Z$43:$Z$498,"Yes")</f>
        <v>6.3</v>
      </c>
      <c r="J37" s="29">
        <f t="shared" si="7"/>
        <v>6.5714285714285712</v>
      </c>
      <c r="K37" s="29">
        <f>AVERAGEIFS(N$43:N$498,$B$43:$B$498,$B37,$X$43:$X$498,"Yes")</f>
        <v>6.3</v>
      </c>
      <c r="L37" s="29">
        <f t="shared" si="8"/>
        <v>6.5714285714285712</v>
      </c>
      <c r="M37" s="29">
        <f t="shared" si="9"/>
        <v>6.9000000000000012</v>
      </c>
      <c r="N37" s="29">
        <f t="shared" si="10"/>
        <v>7.333333333333333</v>
      </c>
      <c r="O37" s="29">
        <f t="shared" si="11"/>
        <v>9.3000000000000007</v>
      </c>
      <c r="P37" s="29">
        <f t="shared" si="12"/>
        <v>9.3000000000000007</v>
      </c>
      <c r="Q37" s="29">
        <f>AVERAGEIFS(Q$43:Q$504,$B$43:$B$504,$B37)</f>
        <v>9.3000000000000007</v>
      </c>
      <c r="R37" s="334">
        <f t="shared" si="13"/>
        <v>0.35135135135135132</v>
      </c>
      <c r="S37" s="334">
        <f t="shared" si="0"/>
        <v>0.14942528735632199</v>
      </c>
      <c r="T37" s="334">
        <f t="shared" si="1"/>
        <v>4.3083900226757343E-2</v>
      </c>
      <c r="U37" s="335">
        <f t="shared" si="2"/>
        <v>4.3083900226757343E-2</v>
      </c>
      <c r="V37" s="336">
        <f t="shared" si="3"/>
        <v>6.2801932367149593E-2</v>
      </c>
      <c r="W37" s="336">
        <f t="shared" si="4"/>
        <v>0</v>
      </c>
    </row>
    <row r="38" spans="1:33">
      <c r="B38" s="102" t="s">
        <v>28</v>
      </c>
      <c r="C38" s="91"/>
      <c r="E38" s="29">
        <f>AVERAGEIFS(E$43:E$498,$B$43:$B$498,$B38,$AD$43:$AD$498,"Yes")</f>
        <v>4.75</v>
      </c>
      <c r="F38" s="29">
        <f>AVERAGEIFS(Q$43:Q$504,$B$43:$B$504,$B38,$AD$43:$AD$504,"Yes")</f>
        <v>6.3</v>
      </c>
      <c r="G38" s="29">
        <f>AVERAGEIFS(L$43:L$498,$B$43:$B$498,$B38,$AB$43:$AB$498,"Yes")</f>
        <v>9.6031250000000004</v>
      </c>
      <c r="H38" s="29">
        <f t="shared" si="6"/>
        <v>10.593750000000002</v>
      </c>
      <c r="I38" s="29">
        <f>AVERAGEIFS(M$43:M$498,$B$43:$B$498,$B38,$Z$43:$Z$498,"Yes")</f>
        <v>16.438157894736843</v>
      </c>
      <c r="J38" s="29">
        <f t="shared" si="7"/>
        <v>17.231578947368419</v>
      </c>
      <c r="K38" s="29">
        <f>AVERAGEIFS(N$43:N$498,$B$43:$B$498,$B38,$X$43:$X$498,"Yes")</f>
        <v>16.438157894736843</v>
      </c>
      <c r="L38" s="29">
        <f t="shared" si="8"/>
        <v>17.231578947368419</v>
      </c>
      <c r="M38" s="29">
        <f t="shared" si="9"/>
        <v>16.293877551020405</v>
      </c>
      <c r="N38" s="29">
        <f t="shared" si="10"/>
        <v>17.13673469387755</v>
      </c>
      <c r="O38" s="29">
        <f t="shared" si="11"/>
        <v>20.056000000000001</v>
      </c>
      <c r="P38" s="29">
        <f t="shared" si="12"/>
        <v>20.121333333333336</v>
      </c>
      <c r="Q38" s="29">
        <f>AVERAGEIFS(Q$43:Q$504,$B$43:$B$504,$B38)</f>
        <v>18.258415841584164</v>
      </c>
      <c r="R38" s="334">
        <f>F38/E38-1</f>
        <v>0.32631578947368411</v>
      </c>
      <c r="S38" s="334">
        <f t="shared" si="0"/>
        <v>0.10315652456882529</v>
      </c>
      <c r="T38" s="334">
        <f t="shared" si="1"/>
        <v>4.8267029536540385E-2</v>
      </c>
      <c r="U38" s="335">
        <f t="shared" si="2"/>
        <v>4.8267029536540385E-2</v>
      </c>
      <c r="V38" s="336">
        <f t="shared" si="3"/>
        <v>5.172845691382788E-2</v>
      </c>
      <c r="W38" s="336">
        <f t="shared" si="4"/>
        <v>3.2575455391570252E-3</v>
      </c>
    </row>
    <row r="39" spans="1:33">
      <c r="B39" s="103" t="s">
        <v>26</v>
      </c>
      <c r="C39" s="93"/>
      <c r="D39" s="42"/>
      <c r="E39" s="29">
        <f>AVERAGEIFS(E$43:E$498,$C$43:$C$498,$B39,$AD$43:$AD$498,"Yes")</f>
        <v>6.8125</v>
      </c>
      <c r="F39" s="29">
        <f>AVERAGEIFS(Q$43:Q$504,$C$43:$C$504,$B39,$AD$43:$AD$504,"Yes")</f>
        <v>8.875</v>
      </c>
      <c r="G39" s="29">
        <f>AVERAGEIFS(L$43:L$498,$C$43:$C$498,$B39,$AB$43:$AB$498,"Yes")</f>
        <v>7.0250000000000004</v>
      </c>
      <c r="H39" s="29">
        <f>AVERAGEIFS(Q$43:Q$504,$C$43:$C$504,$B39,$AB$43:$AB$504,"Yes")</f>
        <v>8.3125</v>
      </c>
      <c r="I39" s="29">
        <f>AVERAGEIFS(M$43:M$498,$C$43:$C$498,$B39,$Z$43:$Z$498,"Yes")</f>
        <v>5.6617647058823524</v>
      </c>
      <c r="J39" s="29">
        <f>AVERAGEIFS(Q$43:Q$504,$C$43:$C$504,$B39,$Z$43:$Z$504,"Yes")</f>
        <v>6.0882352941176467</v>
      </c>
      <c r="K39" s="29">
        <f>AVERAGEIFS(N$43:N$498,$C$43:$C$498,$B39,$X$43:$X$498,"Yes")</f>
        <v>5.6617647058823524</v>
      </c>
      <c r="L39" s="29">
        <f>AVERAGEIFS(Q$43:Q$504,$C$43:$C$504,$B39,$X$43:$X$504,"Yes")</f>
        <v>6.0882352941176467</v>
      </c>
      <c r="M39" s="29">
        <f>AVERAGEIFS(O$43:O$498,$C$43:$C$498,$B39,$V$43:$V$498,"Yes")</f>
        <v>5.7105263157894726</v>
      </c>
      <c r="N39" s="29">
        <f>AVERAGEIFS(Q$43:Q$504,$C$43:$C$504,$B39,$V$43:$V$504,"Yes")</f>
        <v>6.1315789473684212</v>
      </c>
      <c r="O39" s="29">
        <f>AVERAGEIFS(P$43:P$504,$C$43:$C$504,$B39,$T$43:$T$504,"Yes")</f>
        <v>6.58</v>
      </c>
      <c r="P39" s="29">
        <f>AVERAGEIFS(Q$43:Q$504,$C$43:$C$504,$B39,$T$43:$T$504,"Yes")</f>
        <v>6.58</v>
      </c>
      <c r="Q39" s="29">
        <f>AVERAGEIFS(Q$43:Q$504,$C$43:$C$504,$B39)</f>
        <v>5.4142857142857146</v>
      </c>
      <c r="R39" s="334">
        <f t="shared" si="13"/>
        <v>0.30275229357798161</v>
      </c>
      <c r="S39" s="334">
        <f t="shared" si="0"/>
        <v>0.18327402135231319</v>
      </c>
      <c r="T39" s="334">
        <f t="shared" si="1"/>
        <v>7.5324675324675461E-2</v>
      </c>
      <c r="U39" s="335">
        <f t="shared" si="2"/>
        <v>7.5324675324675461E-2</v>
      </c>
      <c r="V39" s="336">
        <f t="shared" si="3"/>
        <v>7.3732718894009563E-2</v>
      </c>
      <c r="W39" s="336">
        <f t="shared" si="4"/>
        <v>0</v>
      </c>
    </row>
    <row r="40" spans="1:33">
      <c r="B40" s="2"/>
      <c r="C40" s="2"/>
      <c r="I40" s="38"/>
    </row>
    <row r="41" spans="1:33">
      <c r="T41" s="440" t="s">
        <v>87</v>
      </c>
      <c r="U41" s="416"/>
      <c r="V41" s="440" t="s">
        <v>88</v>
      </c>
      <c r="W41" s="416"/>
      <c r="X41" s="416" t="s">
        <v>83</v>
      </c>
      <c r="Y41" s="416"/>
      <c r="Z41" s="333" t="s">
        <v>82</v>
      </c>
      <c r="AA41" s="333"/>
      <c r="AB41" s="333" t="s">
        <v>81</v>
      </c>
      <c r="AC41" s="333"/>
      <c r="AD41" s="333" t="s">
        <v>80</v>
      </c>
      <c r="AE41" s="333"/>
      <c r="AF41" s="70" t="s">
        <v>89</v>
      </c>
      <c r="AG41" s="31"/>
    </row>
    <row r="42" spans="1:33" s="30" customFormat="1">
      <c r="A42" s="82" t="s">
        <v>32</v>
      </c>
      <c r="B42" s="82" t="s">
        <v>90</v>
      </c>
      <c r="C42" s="82" t="s">
        <v>91</v>
      </c>
      <c r="D42" s="82" t="s">
        <v>92</v>
      </c>
      <c r="E42" s="3">
        <v>44593</v>
      </c>
      <c r="F42" s="3">
        <v>44774</v>
      </c>
      <c r="G42" s="3">
        <v>44835</v>
      </c>
      <c r="H42" s="3">
        <v>44896</v>
      </c>
      <c r="I42" s="3">
        <v>45047</v>
      </c>
      <c r="J42" s="3">
        <v>45170</v>
      </c>
      <c r="K42" s="27">
        <v>45200</v>
      </c>
      <c r="L42" s="3">
        <v>45323</v>
      </c>
      <c r="M42" s="3">
        <v>45717</v>
      </c>
      <c r="N42" s="3">
        <v>45778</v>
      </c>
      <c r="O42" s="3">
        <v>45870</v>
      </c>
      <c r="P42" s="3">
        <v>45962</v>
      </c>
      <c r="Q42" s="243">
        <v>46113</v>
      </c>
      <c r="R42" s="3" t="s">
        <v>93</v>
      </c>
      <c r="S42" s="60" t="s">
        <v>94</v>
      </c>
      <c r="T42" s="385" t="s">
        <v>95</v>
      </c>
      <c r="U42" s="67" t="s">
        <v>96</v>
      </c>
      <c r="V42" s="385" t="s">
        <v>95</v>
      </c>
      <c r="W42" s="67" t="s">
        <v>96</v>
      </c>
      <c r="X42" s="108" t="s">
        <v>95</v>
      </c>
      <c r="Y42" s="67" t="s">
        <v>96</v>
      </c>
      <c r="Z42" s="108" t="s">
        <v>95</v>
      </c>
      <c r="AA42" s="67" t="s">
        <v>96</v>
      </c>
      <c r="AB42" s="108" t="s">
        <v>95</v>
      </c>
      <c r="AC42" s="67" t="s">
        <v>96</v>
      </c>
      <c r="AD42" s="108" t="s">
        <v>95</v>
      </c>
      <c r="AE42" s="63" t="s">
        <v>96</v>
      </c>
      <c r="AF42" s="66"/>
    </row>
    <row r="43" spans="1:33">
      <c r="A43" s="66" t="s">
        <v>11</v>
      </c>
      <c r="B43" s="66" t="s">
        <v>625</v>
      </c>
      <c r="C43" s="66" t="str" cm="1">
        <f t="array" ref="C43">_xlfn.IFNA(_xlfn.IFS(B43="Starter","Starters &amp; Sides",B43="Sides","Starters &amp; Sides"),B43)</f>
        <v>Starters &amp; Sides</v>
      </c>
      <c r="D43" s="84" t="s">
        <v>1042</v>
      </c>
      <c r="E43" s="74"/>
      <c r="F43" s="4"/>
      <c r="G43" s="4"/>
      <c r="H43" s="4"/>
      <c r="I43" s="4">
        <v>9.25</v>
      </c>
      <c r="J43" s="4">
        <v>9.25</v>
      </c>
      <c r="K43" s="4">
        <v>9.5</v>
      </c>
      <c r="L43" s="4">
        <v>9.5</v>
      </c>
      <c r="M43" s="4"/>
      <c r="N43" s="4"/>
      <c r="O43" s="4"/>
      <c r="P43" s="15"/>
      <c r="Q43" s="337"/>
      <c r="R43" s="15" t="str">
        <f>IF(COUNTA(Q43)=1,"Yes","No")</f>
        <v>No</v>
      </c>
      <c r="S43" s="15" t="str">
        <f>IF(AND(T43="No",R43="Yes"),"Yes","No")</f>
        <v>No</v>
      </c>
      <c r="T43" s="4" t="str">
        <f>IF(COUNTA(P43:Q43)=2,"Yes","No")</f>
        <v>No</v>
      </c>
      <c r="U43" s="4" t="str">
        <f>IF(T43="Yes",Q43/P43-1,"N/A")</f>
        <v>N/A</v>
      </c>
      <c r="V43" s="132"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3">
      <c r="A44" s="66" t="s">
        <v>11</v>
      </c>
      <c r="B44" s="66" t="s">
        <v>625</v>
      </c>
      <c r="C44" s="66" t="str" cm="1">
        <f t="array" ref="C44">_xlfn.IFNA(_xlfn.IFS(B44="Starter","Starters &amp; Sides",B44="Sides","Starters &amp; Sides"),B44)</f>
        <v>Starters &amp; Sides</v>
      </c>
      <c r="D44" s="84" t="s">
        <v>1043</v>
      </c>
      <c r="E44" s="74"/>
      <c r="F44" s="4"/>
      <c r="G44" s="4"/>
      <c r="H44" s="4"/>
      <c r="I44" s="4"/>
      <c r="J44" s="4"/>
      <c r="K44" s="4"/>
      <c r="L44" s="4"/>
      <c r="M44" s="4">
        <v>10.5</v>
      </c>
      <c r="N44" s="4">
        <v>10.5</v>
      </c>
      <c r="O44" s="4"/>
      <c r="P44" s="15"/>
      <c r="Q44" s="337"/>
      <c r="R44" s="15" t="str">
        <f t="shared" ref="R44:R107" si="14">IF(COUNTA(Q44)=1,"Yes","No")</f>
        <v>No</v>
      </c>
      <c r="S44" s="15" t="str">
        <f t="shared" ref="S44:S107" si="15">IF(AND(T44="No",R44="Yes"),"Yes","No")</f>
        <v>No</v>
      </c>
      <c r="T44" s="4" t="str">
        <f t="shared" ref="T44:T107" si="16">IF(COUNTA(P44:Q44)=2,"Yes","No")</f>
        <v>No</v>
      </c>
      <c r="U44" s="4" t="str">
        <f t="shared" ref="U44:U107" si="17">IF(T44="Yes",Q44/P44-1,"N/A")</f>
        <v>N/A</v>
      </c>
      <c r="V44" s="132" t="str">
        <f t="shared" ref="V44:V107" si="18">IF(COUNTA(O44:Q44)=3,"Yes","No")</f>
        <v>No</v>
      </c>
      <c r="W44" s="223" t="str">
        <f t="shared" ref="W44:W107" si="19">IF(V44="Yes",Q44/O44-1,"N/A")</f>
        <v>N/A</v>
      </c>
      <c r="X44" s="221" t="str">
        <f t="shared" ref="X44:X107" si="20">IF(COUNTA(N44:Q44)=4,"Yes","No")</f>
        <v>No</v>
      </c>
      <c r="Y44" s="223" t="str">
        <f t="shared" ref="Y44:Y107" si="21">IF(X44="Yes",Q44/N44-1,"N/A")</f>
        <v>N/A</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3">
      <c r="A45" s="66" t="s">
        <v>11</v>
      </c>
      <c r="B45" s="66" t="s">
        <v>625</v>
      </c>
      <c r="C45" s="66" t="str" cm="1">
        <f t="array" ref="C45">_xlfn.IFNA(_xlfn.IFS(B45="Starter","Starters &amp; Sides",B45="Sides","Starters &amp; Sides"),B45)</f>
        <v>Starters &amp; Sides</v>
      </c>
      <c r="D45" s="84" t="s">
        <v>1044</v>
      </c>
      <c r="E45" s="74"/>
      <c r="F45" s="4"/>
      <c r="G45" s="4"/>
      <c r="H45" s="4"/>
      <c r="I45" s="4"/>
      <c r="J45" s="4"/>
      <c r="K45" s="4"/>
      <c r="L45" s="4"/>
      <c r="M45" s="4">
        <v>8.75</v>
      </c>
      <c r="N45" s="4">
        <v>8.75</v>
      </c>
      <c r="O45" s="4">
        <v>8.75</v>
      </c>
      <c r="P45" s="15"/>
      <c r="Q45" s="337"/>
      <c r="R45" s="15" t="str">
        <f t="shared" si="14"/>
        <v>No</v>
      </c>
      <c r="S45" s="15" t="str">
        <f t="shared" si="15"/>
        <v>No</v>
      </c>
      <c r="T45" s="4" t="str">
        <f t="shared" si="16"/>
        <v>No</v>
      </c>
      <c r="U45" s="4" t="str">
        <f t="shared" si="17"/>
        <v>N/A</v>
      </c>
      <c r="V45" s="132" t="str">
        <f t="shared" si="18"/>
        <v>No</v>
      </c>
      <c r="W45" s="223" t="str">
        <f t="shared" si="19"/>
        <v>N/A</v>
      </c>
      <c r="X45" s="221" t="str">
        <f t="shared" si="20"/>
        <v>No</v>
      </c>
      <c r="Y45" s="223" t="str">
        <f t="shared" si="21"/>
        <v>N/A</v>
      </c>
      <c r="Z45" s="222" t="str">
        <f t="shared" si="22"/>
        <v>No</v>
      </c>
      <c r="AA45" s="68" t="str">
        <f t="shared" si="23"/>
        <v>N/A</v>
      </c>
      <c r="AB45" s="65" t="str">
        <f t="shared" si="24"/>
        <v>No</v>
      </c>
      <c r="AC45" s="68" t="str">
        <f t="shared" si="25"/>
        <v>N/A</v>
      </c>
      <c r="AD45" s="65" t="str">
        <f t="shared" si="26"/>
        <v>No</v>
      </c>
      <c r="AE45" s="68" t="str">
        <f t="shared" si="27"/>
        <v>N/A</v>
      </c>
      <c r="AF45" s="66"/>
    </row>
    <row r="46" spans="1:33">
      <c r="A46" s="66" t="s">
        <v>11</v>
      </c>
      <c r="B46" s="66" t="s">
        <v>625</v>
      </c>
      <c r="C46" s="66" t="str" cm="1">
        <f t="array" ref="C46">_xlfn.IFNA(_xlfn.IFS(B46="Starter","Starters &amp; Sides",B46="Sides","Starters &amp; Sides"),B46)</f>
        <v>Starters &amp; Sides</v>
      </c>
      <c r="D46" s="84" t="s">
        <v>1045</v>
      </c>
      <c r="E46" s="74"/>
      <c r="F46" s="4"/>
      <c r="G46" s="4"/>
      <c r="H46" s="4"/>
      <c r="I46" s="4"/>
      <c r="J46" s="4">
        <v>8.25</v>
      </c>
      <c r="K46" s="4">
        <v>8.25</v>
      </c>
      <c r="L46" s="4"/>
      <c r="M46" s="4"/>
      <c r="N46" s="4"/>
      <c r="O46" s="4"/>
      <c r="P46" s="15"/>
      <c r="Q46" s="337"/>
      <c r="R46" s="15" t="str">
        <f t="shared" si="14"/>
        <v>No</v>
      </c>
      <c r="S46" s="15" t="str">
        <f t="shared" si="15"/>
        <v>No</v>
      </c>
      <c r="T46" s="4" t="str">
        <f t="shared" si="16"/>
        <v>No</v>
      </c>
      <c r="U46" s="4" t="str">
        <f t="shared" si="17"/>
        <v>N/A</v>
      </c>
      <c r="V46" s="132" t="str">
        <f t="shared" si="18"/>
        <v>No</v>
      </c>
      <c r="W46" s="223" t="str">
        <f t="shared" si="19"/>
        <v>N/A</v>
      </c>
      <c r="X46" s="221" t="str">
        <f t="shared" si="20"/>
        <v>No</v>
      </c>
      <c r="Y46" s="223" t="str">
        <f t="shared" si="21"/>
        <v>N/A</v>
      </c>
      <c r="Z46" s="222" t="str">
        <f t="shared" si="22"/>
        <v>No</v>
      </c>
      <c r="AA46" s="68" t="str">
        <f t="shared" si="23"/>
        <v>N/A</v>
      </c>
      <c r="AB46" s="65" t="str">
        <f t="shared" si="24"/>
        <v>No</v>
      </c>
      <c r="AC46" s="68" t="str">
        <f t="shared" si="25"/>
        <v>N/A</v>
      </c>
      <c r="AD46" s="65" t="str">
        <f t="shared" si="26"/>
        <v>No</v>
      </c>
      <c r="AE46" s="68" t="str">
        <f t="shared" si="27"/>
        <v>N/A</v>
      </c>
      <c r="AF46" s="66"/>
    </row>
    <row r="47" spans="1:33">
      <c r="A47" s="66" t="s">
        <v>11</v>
      </c>
      <c r="B47" s="66" t="s">
        <v>625</v>
      </c>
      <c r="C47" s="66" t="str" cm="1">
        <f t="array" ref="C47">_xlfn.IFNA(_xlfn.IFS(B47="Starter","Starters &amp; Sides",B47="Sides","Starters &amp; Sides"),B47)</f>
        <v>Starters &amp; Sides</v>
      </c>
      <c r="D47" s="84" t="s">
        <v>1046</v>
      </c>
      <c r="E47" s="74">
        <v>3.25</v>
      </c>
      <c r="F47" s="4">
        <v>3.25</v>
      </c>
      <c r="G47" s="4">
        <v>3.25</v>
      </c>
      <c r="H47" s="4">
        <v>3.5</v>
      </c>
      <c r="I47" s="4">
        <v>3.75</v>
      </c>
      <c r="J47" s="4">
        <v>3.75</v>
      </c>
      <c r="K47" s="4">
        <v>3.95</v>
      </c>
      <c r="L47" s="4">
        <v>3.95</v>
      </c>
      <c r="M47" s="4">
        <v>4.8499999999999996</v>
      </c>
      <c r="N47" s="4">
        <v>4.8499999999999996</v>
      </c>
      <c r="O47" s="4"/>
      <c r="P47" s="15"/>
      <c r="Q47" s="337">
        <v>3</v>
      </c>
      <c r="R47" s="15" t="str">
        <f t="shared" si="14"/>
        <v>Yes</v>
      </c>
      <c r="S47" s="15" t="str">
        <f t="shared" si="15"/>
        <v>Yes</v>
      </c>
      <c r="T47" s="4" t="str">
        <f t="shared" si="16"/>
        <v>No</v>
      </c>
      <c r="U47" s="4" t="str">
        <f t="shared" si="17"/>
        <v>N/A</v>
      </c>
      <c r="V47" s="132" t="str">
        <f t="shared" si="18"/>
        <v>No</v>
      </c>
      <c r="W47" s="223" t="str">
        <f t="shared" si="19"/>
        <v>N/A</v>
      </c>
      <c r="X47" s="221" t="str">
        <f t="shared" si="20"/>
        <v>No</v>
      </c>
      <c r="Y47" s="223" t="str">
        <f t="shared" si="21"/>
        <v>N/A</v>
      </c>
      <c r="Z47" s="222" t="str">
        <f t="shared" si="22"/>
        <v>No</v>
      </c>
      <c r="AA47" s="68" t="str">
        <f t="shared" si="23"/>
        <v>N/A</v>
      </c>
      <c r="AB47" s="65" t="str">
        <f t="shared" si="24"/>
        <v>No</v>
      </c>
      <c r="AC47" s="68" t="str">
        <f t="shared" si="25"/>
        <v>N/A</v>
      </c>
      <c r="AD47" s="65" t="str">
        <f t="shared" si="26"/>
        <v>No</v>
      </c>
      <c r="AE47" s="68" t="str">
        <f t="shared" si="27"/>
        <v>N/A</v>
      </c>
      <c r="AF47" s="66"/>
    </row>
    <row r="48" spans="1:33">
      <c r="A48" s="66" t="s">
        <v>11</v>
      </c>
      <c r="B48" s="66" t="s">
        <v>625</v>
      </c>
      <c r="C48" s="66" t="str" cm="1">
        <f t="array" ref="C48">_xlfn.IFNA(_xlfn.IFS(B48="Starter","Starters &amp; Sides",B48="Sides","Starters &amp; Sides"),B48)</f>
        <v>Starters &amp; Sides</v>
      </c>
      <c r="D48" t="s">
        <v>1047</v>
      </c>
      <c r="E48" s="74"/>
      <c r="F48" s="4"/>
      <c r="G48" s="4"/>
      <c r="H48" s="4">
        <v>7.95</v>
      </c>
      <c r="I48" s="4">
        <v>7.95</v>
      </c>
      <c r="J48" s="4">
        <v>8.5</v>
      </c>
      <c r="K48" s="4">
        <v>8.5</v>
      </c>
      <c r="L48" s="4">
        <v>8.5</v>
      </c>
      <c r="M48" s="4">
        <v>9.75</v>
      </c>
      <c r="N48" s="4">
        <v>9.75</v>
      </c>
      <c r="O48" s="4">
        <v>9.75</v>
      </c>
      <c r="P48" s="15">
        <v>10</v>
      </c>
      <c r="Q48" s="337">
        <v>10</v>
      </c>
      <c r="R48" s="15" t="str">
        <f t="shared" si="14"/>
        <v>Yes</v>
      </c>
      <c r="S48" s="15" t="str">
        <f t="shared" si="15"/>
        <v>No</v>
      </c>
      <c r="T48" s="4" t="str">
        <f t="shared" si="16"/>
        <v>Yes</v>
      </c>
      <c r="U48" s="4">
        <f t="shared" si="17"/>
        <v>0</v>
      </c>
      <c r="V48" s="132" t="str">
        <f t="shared" si="18"/>
        <v>Yes</v>
      </c>
      <c r="W48" s="223">
        <f t="shared" si="19"/>
        <v>2.564102564102555E-2</v>
      </c>
      <c r="X48" s="221" t="str">
        <f t="shared" si="20"/>
        <v>Yes</v>
      </c>
      <c r="Y48" s="223">
        <f t="shared" si="21"/>
        <v>2.564102564102555E-2</v>
      </c>
      <c r="Z48" s="222" t="str">
        <f t="shared" si="22"/>
        <v>Yes</v>
      </c>
      <c r="AA48" s="68">
        <f t="shared" si="23"/>
        <v>2.564102564102555E-2</v>
      </c>
      <c r="AB48" s="65" t="str">
        <f t="shared" si="24"/>
        <v>Yes</v>
      </c>
      <c r="AC48" s="68">
        <f t="shared" si="25"/>
        <v>0.17647058823529416</v>
      </c>
      <c r="AD48" s="65" t="str">
        <f t="shared" si="26"/>
        <v>No</v>
      </c>
      <c r="AE48" s="68" t="str">
        <f t="shared" si="27"/>
        <v>N/A</v>
      </c>
      <c r="AF48" s="66"/>
    </row>
    <row r="49" spans="1:32">
      <c r="A49" s="66" t="s">
        <v>11</v>
      </c>
      <c r="B49" s="66" t="s">
        <v>625</v>
      </c>
      <c r="C49" s="66" t="str" cm="1">
        <f t="array" ref="C49">_xlfn.IFNA(_xlfn.IFS(B49="Starter","Starters &amp; Sides",B49="Sides","Starters &amp; Sides"),B49)</f>
        <v>Starters &amp; Sides</v>
      </c>
      <c r="D49" t="s">
        <v>1048</v>
      </c>
      <c r="E49" s="74"/>
      <c r="F49" s="4"/>
      <c r="G49" s="4"/>
      <c r="H49" s="4"/>
      <c r="I49" s="4">
        <v>9.75</v>
      </c>
      <c r="J49" s="4">
        <v>9.75</v>
      </c>
      <c r="K49" s="4">
        <v>9.75</v>
      </c>
      <c r="L49" s="4">
        <v>9.75</v>
      </c>
      <c r="M49" s="4">
        <v>9.9499999999999993</v>
      </c>
      <c r="N49" s="4">
        <v>9.9499999999999993</v>
      </c>
      <c r="O49" s="4"/>
      <c r="P49" s="15">
        <v>8</v>
      </c>
      <c r="Q49" s="337">
        <v>8</v>
      </c>
      <c r="R49" s="15" t="str">
        <f t="shared" si="14"/>
        <v>Yes</v>
      </c>
      <c r="S49" s="15" t="str">
        <f t="shared" si="15"/>
        <v>No</v>
      </c>
      <c r="T49" s="4" t="str">
        <f t="shared" si="16"/>
        <v>Yes</v>
      </c>
      <c r="U49" s="4">
        <f t="shared" si="17"/>
        <v>0</v>
      </c>
      <c r="V49" s="132" t="str">
        <f t="shared" si="18"/>
        <v>No</v>
      </c>
      <c r="W49" s="223" t="str">
        <f t="shared" si="19"/>
        <v>N/A</v>
      </c>
      <c r="X49" s="221" t="str">
        <f t="shared" si="20"/>
        <v>No</v>
      </c>
      <c r="Y49" s="223" t="str">
        <f t="shared" si="21"/>
        <v>N/A</v>
      </c>
      <c r="Z49" s="222" t="str">
        <f t="shared" si="22"/>
        <v>No</v>
      </c>
      <c r="AA49" s="68" t="str">
        <f t="shared" si="23"/>
        <v>N/A</v>
      </c>
      <c r="AB49" s="65" t="str">
        <f t="shared" si="24"/>
        <v>No</v>
      </c>
      <c r="AC49" s="68" t="str">
        <f t="shared" si="25"/>
        <v>N/A</v>
      </c>
      <c r="AD49" s="65" t="str">
        <f t="shared" si="26"/>
        <v>No</v>
      </c>
      <c r="AE49" s="68" t="str">
        <f t="shared" si="27"/>
        <v>N/A</v>
      </c>
      <c r="AF49" s="66"/>
    </row>
    <row r="50" spans="1:32">
      <c r="A50" s="66" t="s">
        <v>11</v>
      </c>
      <c r="B50" s="66" t="s">
        <v>625</v>
      </c>
      <c r="C50" s="66" t="str" cm="1">
        <f t="array" ref="C50">_xlfn.IFNA(_xlfn.IFS(B50="Starter","Starters &amp; Sides",B50="Sides","Starters &amp; Sides"),B50)</f>
        <v>Starters &amp; Sides</v>
      </c>
      <c r="D50" s="84" t="s">
        <v>1049</v>
      </c>
      <c r="E50" s="74"/>
      <c r="F50" s="4"/>
      <c r="G50" s="4"/>
      <c r="H50" s="4"/>
      <c r="I50" s="4">
        <v>4.95</v>
      </c>
      <c r="J50" s="4">
        <v>4.95</v>
      </c>
      <c r="K50" s="4">
        <v>5.25</v>
      </c>
      <c r="L50" s="4">
        <v>5.25</v>
      </c>
      <c r="M50" s="4"/>
      <c r="N50" s="4"/>
      <c r="O50" s="4"/>
      <c r="P50" s="15"/>
      <c r="Q50" s="337"/>
      <c r="R50" s="15" t="str">
        <f t="shared" si="14"/>
        <v>No</v>
      </c>
      <c r="S50" s="15" t="str">
        <f t="shared" si="15"/>
        <v>No</v>
      </c>
      <c r="T50" s="4" t="str">
        <f t="shared" si="16"/>
        <v>No</v>
      </c>
      <c r="U50" s="4" t="str">
        <f t="shared" si="17"/>
        <v>N/A</v>
      </c>
      <c r="V50" s="132" t="str">
        <f t="shared" si="18"/>
        <v>No</v>
      </c>
      <c r="W50" s="223" t="str">
        <f t="shared" si="19"/>
        <v>N/A</v>
      </c>
      <c r="X50" s="221" t="str">
        <f t="shared" si="20"/>
        <v>No</v>
      </c>
      <c r="Y50" s="223" t="str">
        <f t="shared" si="21"/>
        <v>N/A</v>
      </c>
      <c r="Z50" s="222" t="str">
        <f t="shared" si="22"/>
        <v>No</v>
      </c>
      <c r="AA50" s="68" t="str">
        <f t="shared" si="23"/>
        <v>N/A</v>
      </c>
      <c r="AB50" s="65" t="str">
        <f t="shared" si="24"/>
        <v>No</v>
      </c>
      <c r="AC50" s="68" t="str">
        <f t="shared" si="25"/>
        <v>N/A</v>
      </c>
      <c r="AD50" s="65" t="str">
        <f t="shared" si="26"/>
        <v>No</v>
      </c>
      <c r="AE50" s="68" t="str">
        <f t="shared" si="27"/>
        <v>N/A</v>
      </c>
      <c r="AF50" s="66"/>
    </row>
    <row r="51" spans="1:32">
      <c r="A51" s="66" t="s">
        <v>11</v>
      </c>
      <c r="B51" s="66" t="s">
        <v>625</v>
      </c>
      <c r="C51" s="66" t="str" cm="1">
        <f t="array" ref="C51">_xlfn.IFNA(_xlfn.IFS(B51="Starter","Starters &amp; Sides",B51="Sides","Starters &amp; Sides"),B51)</f>
        <v>Starters &amp; Sides</v>
      </c>
      <c r="D51" t="s">
        <v>1050</v>
      </c>
      <c r="E51" s="74"/>
      <c r="F51" s="4"/>
      <c r="G51" s="4"/>
      <c r="H51" s="4"/>
      <c r="I51" s="4">
        <v>9.5</v>
      </c>
      <c r="J51" s="4">
        <v>9.5</v>
      </c>
      <c r="K51" s="4">
        <v>9.5</v>
      </c>
      <c r="L51" s="4">
        <v>9.5</v>
      </c>
      <c r="M51" s="4">
        <v>10.6</v>
      </c>
      <c r="N51" s="4">
        <v>10.6</v>
      </c>
      <c r="O51" s="4">
        <v>10.6</v>
      </c>
      <c r="P51" s="15">
        <v>10.5</v>
      </c>
      <c r="Q51" s="337">
        <v>10.5</v>
      </c>
      <c r="R51" s="15" t="str">
        <f t="shared" si="14"/>
        <v>Yes</v>
      </c>
      <c r="S51" s="15" t="str">
        <f t="shared" si="15"/>
        <v>No</v>
      </c>
      <c r="T51" s="4" t="str">
        <f t="shared" si="16"/>
        <v>Yes</v>
      </c>
      <c r="U51" s="4">
        <f t="shared" si="17"/>
        <v>0</v>
      </c>
      <c r="V51" s="132" t="str">
        <f t="shared" si="18"/>
        <v>Yes</v>
      </c>
      <c r="W51" s="223">
        <f t="shared" si="19"/>
        <v>-9.4339622641509413E-3</v>
      </c>
      <c r="X51" s="221" t="str">
        <f t="shared" si="20"/>
        <v>Yes</v>
      </c>
      <c r="Y51" s="223">
        <f t="shared" si="21"/>
        <v>-9.4339622641509413E-3</v>
      </c>
      <c r="Z51" s="222" t="str">
        <f t="shared" si="22"/>
        <v>Yes</v>
      </c>
      <c r="AA51" s="68">
        <f t="shared" si="23"/>
        <v>-9.4339622641509413E-3</v>
      </c>
      <c r="AB51" s="65" t="str">
        <f t="shared" si="24"/>
        <v>Yes</v>
      </c>
      <c r="AC51" s="68">
        <f t="shared" si="25"/>
        <v>0.10526315789473695</v>
      </c>
      <c r="AD51" s="65" t="str">
        <f t="shared" si="26"/>
        <v>No</v>
      </c>
      <c r="AE51" s="68" t="str">
        <f t="shared" si="27"/>
        <v>N/A</v>
      </c>
      <c r="AF51" s="66"/>
    </row>
    <row r="52" spans="1:32">
      <c r="A52" s="66" t="s">
        <v>11</v>
      </c>
      <c r="B52" s="66" t="s">
        <v>625</v>
      </c>
      <c r="C52" s="66" t="str" cm="1">
        <f t="array" ref="C52">_xlfn.IFNA(_xlfn.IFS(B52="Starter","Starters &amp; Sides",B52="Sides","Starters &amp; Sides"),B52)</f>
        <v>Starters &amp; Sides</v>
      </c>
      <c r="D52" s="84" t="s">
        <v>1051</v>
      </c>
      <c r="E52" s="74">
        <v>7.5</v>
      </c>
      <c r="F52" s="4">
        <v>7.5</v>
      </c>
      <c r="G52" s="4">
        <v>7.5</v>
      </c>
      <c r="H52" s="4">
        <v>7.95</v>
      </c>
      <c r="I52" s="4">
        <v>7.95</v>
      </c>
      <c r="J52" s="4">
        <v>7.95</v>
      </c>
      <c r="K52" s="4">
        <v>8.25</v>
      </c>
      <c r="L52" s="4">
        <v>8.25</v>
      </c>
      <c r="M52" s="4">
        <v>9.75</v>
      </c>
      <c r="N52" s="4">
        <v>9.75</v>
      </c>
      <c r="O52" s="4">
        <v>9.75</v>
      </c>
      <c r="P52" s="15">
        <v>10</v>
      </c>
      <c r="Q52" s="337">
        <v>10</v>
      </c>
      <c r="R52" s="15" t="str">
        <f t="shared" si="14"/>
        <v>Yes</v>
      </c>
      <c r="S52" s="15" t="str">
        <f t="shared" si="15"/>
        <v>No</v>
      </c>
      <c r="T52" s="4" t="str">
        <f t="shared" si="16"/>
        <v>Yes</v>
      </c>
      <c r="U52" s="4">
        <f t="shared" si="17"/>
        <v>0</v>
      </c>
      <c r="V52" s="132" t="str">
        <f t="shared" si="18"/>
        <v>Yes</v>
      </c>
      <c r="W52" s="223">
        <f t="shared" si="19"/>
        <v>2.564102564102555E-2</v>
      </c>
      <c r="X52" s="221" t="str">
        <f t="shared" si="20"/>
        <v>Yes</v>
      </c>
      <c r="Y52" s="223">
        <f t="shared" si="21"/>
        <v>2.564102564102555E-2</v>
      </c>
      <c r="Z52" s="222" t="str">
        <f t="shared" si="22"/>
        <v>Yes</v>
      </c>
      <c r="AA52" s="68">
        <f t="shared" si="23"/>
        <v>2.564102564102555E-2</v>
      </c>
      <c r="AB52" s="65" t="str">
        <f t="shared" si="24"/>
        <v>Yes</v>
      </c>
      <c r="AC52" s="68">
        <f t="shared" si="25"/>
        <v>0.21212121212121215</v>
      </c>
      <c r="AD52" s="65" t="str">
        <f t="shared" si="26"/>
        <v>Yes</v>
      </c>
      <c r="AE52" s="68">
        <f t="shared" si="27"/>
        <v>0.33333333333333326</v>
      </c>
      <c r="AF52" s="66"/>
    </row>
    <row r="53" spans="1:32">
      <c r="A53" s="66" t="s">
        <v>11</v>
      </c>
      <c r="B53" s="66" t="s">
        <v>625</v>
      </c>
      <c r="C53" s="66" t="str" cm="1">
        <f t="array" ref="C53">_xlfn.IFNA(_xlfn.IFS(B53="Starter","Starters &amp; Sides",B53="Sides","Starters &amp; Sides"),B53)</f>
        <v>Starters &amp; Sides</v>
      </c>
      <c r="D53" s="84" t="s">
        <v>1052</v>
      </c>
      <c r="E53" s="74"/>
      <c r="F53" s="4"/>
      <c r="G53" s="4"/>
      <c r="H53" s="4">
        <v>15.95</v>
      </c>
      <c r="I53" s="4"/>
      <c r="J53" s="4"/>
      <c r="K53" s="4"/>
      <c r="L53" s="4"/>
      <c r="M53" s="4"/>
      <c r="N53" s="4"/>
      <c r="O53" s="4"/>
      <c r="P53" s="15"/>
      <c r="Q53" s="337"/>
      <c r="R53" s="15" t="str">
        <f t="shared" si="14"/>
        <v>No</v>
      </c>
      <c r="S53" s="15" t="str">
        <f t="shared" si="15"/>
        <v>No</v>
      </c>
      <c r="T53" s="4" t="str">
        <f t="shared" si="16"/>
        <v>No</v>
      </c>
      <c r="U53" s="4" t="str">
        <f t="shared" si="17"/>
        <v>N/A</v>
      </c>
      <c r="V53" s="132" t="str">
        <f t="shared" si="18"/>
        <v>No</v>
      </c>
      <c r="W53" s="223" t="str">
        <f t="shared" si="19"/>
        <v>N/A</v>
      </c>
      <c r="X53" s="221" t="str">
        <f t="shared" si="20"/>
        <v>No</v>
      </c>
      <c r="Y53" s="223" t="str">
        <f t="shared" si="21"/>
        <v>N/A</v>
      </c>
      <c r="Z53" s="222" t="str">
        <f t="shared" si="22"/>
        <v>No</v>
      </c>
      <c r="AA53" s="68" t="str">
        <f t="shared" si="23"/>
        <v>N/A</v>
      </c>
      <c r="AB53" s="65" t="str">
        <f t="shared" si="24"/>
        <v>No</v>
      </c>
      <c r="AC53" s="68" t="str">
        <f t="shared" si="25"/>
        <v>N/A</v>
      </c>
      <c r="AD53" s="65" t="str">
        <f t="shared" si="26"/>
        <v>No</v>
      </c>
      <c r="AE53" s="68" t="str">
        <f t="shared" si="27"/>
        <v>N/A</v>
      </c>
      <c r="AF53" s="66"/>
    </row>
    <row r="54" spans="1:32">
      <c r="A54" s="66" t="s">
        <v>11</v>
      </c>
      <c r="B54" s="66" t="s">
        <v>625</v>
      </c>
      <c r="C54" s="66" t="str" cm="1">
        <f t="array" ref="C54">_xlfn.IFNA(_xlfn.IFS(B54="Starter","Starters &amp; Sides",B54="Sides","Starters &amp; Sides"),B54)</f>
        <v>Starters &amp; Sides</v>
      </c>
      <c r="D54" t="s">
        <v>1053</v>
      </c>
      <c r="E54" s="74">
        <v>9.5</v>
      </c>
      <c r="F54" s="4">
        <v>9.75</v>
      </c>
      <c r="G54" s="4">
        <v>9.75</v>
      </c>
      <c r="H54" s="4">
        <v>9.9499999999999993</v>
      </c>
      <c r="I54" s="4">
        <v>10.25</v>
      </c>
      <c r="J54" s="4">
        <v>10.25</v>
      </c>
      <c r="K54" s="4">
        <v>10.25</v>
      </c>
      <c r="L54" s="4">
        <v>10.25</v>
      </c>
      <c r="M54" s="4">
        <v>10.95</v>
      </c>
      <c r="N54" s="4">
        <v>10.95</v>
      </c>
      <c r="O54" s="4">
        <v>10.95</v>
      </c>
      <c r="P54" s="15">
        <v>11</v>
      </c>
      <c r="Q54" s="337">
        <v>11</v>
      </c>
      <c r="R54" s="15" t="str">
        <f t="shared" si="14"/>
        <v>Yes</v>
      </c>
      <c r="S54" s="15" t="str">
        <f t="shared" si="15"/>
        <v>No</v>
      </c>
      <c r="T54" s="4" t="str">
        <f t="shared" si="16"/>
        <v>Yes</v>
      </c>
      <c r="U54" s="4">
        <f t="shared" si="17"/>
        <v>0</v>
      </c>
      <c r="V54" s="132" t="str">
        <f t="shared" si="18"/>
        <v>Yes</v>
      </c>
      <c r="W54" s="223">
        <f t="shared" si="19"/>
        <v>4.5662100456622667E-3</v>
      </c>
      <c r="X54" s="221" t="str">
        <f t="shared" si="20"/>
        <v>Yes</v>
      </c>
      <c r="Y54" s="223">
        <f t="shared" si="21"/>
        <v>4.5662100456622667E-3</v>
      </c>
      <c r="Z54" s="222" t="str">
        <f t="shared" si="22"/>
        <v>Yes</v>
      </c>
      <c r="AA54" s="68">
        <f t="shared" si="23"/>
        <v>4.5662100456622667E-3</v>
      </c>
      <c r="AB54" s="65" t="str">
        <f t="shared" si="24"/>
        <v>Yes</v>
      </c>
      <c r="AC54" s="68">
        <f t="shared" si="25"/>
        <v>7.3170731707317138E-2</v>
      </c>
      <c r="AD54" s="65" t="str">
        <f t="shared" si="26"/>
        <v>Yes</v>
      </c>
      <c r="AE54" s="68">
        <f t="shared" si="27"/>
        <v>0.15789473684210531</v>
      </c>
      <c r="AF54" s="66"/>
    </row>
    <row r="55" spans="1:32">
      <c r="A55" s="66" t="s">
        <v>11</v>
      </c>
      <c r="B55" s="66" t="s">
        <v>625</v>
      </c>
      <c r="C55" s="66" t="str" cm="1">
        <f t="array" ref="C55">_xlfn.IFNA(_xlfn.IFS(B55="Starter","Starters &amp; Sides",B55="Sides","Starters &amp; Sides"),B55)</f>
        <v>Starters &amp; Sides</v>
      </c>
      <c r="D55" s="84" t="s">
        <v>1054</v>
      </c>
      <c r="E55" s="74"/>
      <c r="F55" s="4"/>
      <c r="G55" s="4"/>
      <c r="H55" s="4"/>
      <c r="I55" s="4"/>
      <c r="J55" s="4"/>
      <c r="K55" s="4"/>
      <c r="L55" s="4">
        <v>8.9499999999999993</v>
      </c>
      <c r="M55" s="4"/>
      <c r="N55" s="4"/>
      <c r="O55" s="4"/>
      <c r="P55" s="15"/>
      <c r="Q55" s="337"/>
      <c r="R55" s="15" t="str">
        <f t="shared" si="14"/>
        <v>No</v>
      </c>
      <c r="S55" s="15" t="str">
        <f t="shared" si="15"/>
        <v>No</v>
      </c>
      <c r="T55" s="4" t="str">
        <f t="shared" si="16"/>
        <v>No</v>
      </c>
      <c r="U55" s="4" t="str">
        <f t="shared" si="17"/>
        <v>N/A</v>
      </c>
      <c r="V55" s="132" t="str">
        <f t="shared" si="18"/>
        <v>No</v>
      </c>
      <c r="W55" s="223" t="str">
        <f t="shared" si="19"/>
        <v>N/A</v>
      </c>
      <c r="X55" s="221" t="str">
        <f t="shared" si="20"/>
        <v>No</v>
      </c>
      <c r="Y55" s="223" t="str">
        <f t="shared" si="21"/>
        <v>N/A</v>
      </c>
      <c r="Z55" s="222" t="str">
        <f t="shared" si="22"/>
        <v>No</v>
      </c>
      <c r="AA55" s="68" t="str">
        <f t="shared" si="23"/>
        <v>N/A</v>
      </c>
      <c r="AB55" s="65" t="str">
        <f t="shared" si="24"/>
        <v>No</v>
      </c>
      <c r="AC55" s="68" t="str">
        <f t="shared" si="25"/>
        <v>N/A</v>
      </c>
      <c r="AD55" s="65" t="str">
        <f t="shared" si="26"/>
        <v>No</v>
      </c>
      <c r="AE55" s="68" t="str">
        <f t="shared" si="27"/>
        <v>N/A</v>
      </c>
      <c r="AF55" s="66"/>
    </row>
    <row r="56" spans="1:32">
      <c r="A56" s="66" t="s">
        <v>11</v>
      </c>
      <c r="B56" s="66" t="s">
        <v>625</v>
      </c>
      <c r="C56" s="66" t="str" cm="1">
        <f t="array" ref="C56">_xlfn.IFNA(_xlfn.IFS(B56="Starter","Starters &amp; Sides",B56="Sides","Starters &amp; Sides"),B56)</f>
        <v>Starters &amp; Sides</v>
      </c>
      <c r="D56" t="s">
        <v>1055</v>
      </c>
      <c r="E56" s="74"/>
      <c r="F56" s="4"/>
      <c r="G56" s="4"/>
      <c r="H56" s="4">
        <v>5.75</v>
      </c>
      <c r="I56" s="4">
        <v>6.25</v>
      </c>
      <c r="J56" s="4">
        <v>6.25</v>
      </c>
      <c r="K56" s="4">
        <v>6.25</v>
      </c>
      <c r="L56" s="4"/>
      <c r="M56" s="4">
        <v>6.95</v>
      </c>
      <c r="N56" s="4">
        <v>6.95</v>
      </c>
      <c r="O56" s="4">
        <v>6.95</v>
      </c>
      <c r="P56" s="15">
        <v>7.5</v>
      </c>
      <c r="Q56" s="337">
        <v>7.5</v>
      </c>
      <c r="R56" s="15" t="str">
        <f t="shared" si="14"/>
        <v>Yes</v>
      </c>
      <c r="S56" s="15" t="str">
        <f t="shared" si="15"/>
        <v>No</v>
      </c>
      <c r="T56" s="4" t="str">
        <f t="shared" si="16"/>
        <v>Yes</v>
      </c>
      <c r="U56" s="4">
        <f t="shared" si="17"/>
        <v>0</v>
      </c>
      <c r="V56" s="132" t="str">
        <f t="shared" si="18"/>
        <v>Yes</v>
      </c>
      <c r="W56" s="223">
        <f t="shared" si="19"/>
        <v>7.9136690647481966E-2</v>
      </c>
      <c r="X56" s="221" t="str">
        <f t="shared" si="20"/>
        <v>Yes</v>
      </c>
      <c r="Y56" s="223">
        <f t="shared" si="21"/>
        <v>7.9136690647481966E-2</v>
      </c>
      <c r="Z56" s="222" t="str">
        <f t="shared" si="22"/>
        <v>Yes</v>
      </c>
      <c r="AA56" s="68">
        <f t="shared" si="23"/>
        <v>7.9136690647481966E-2</v>
      </c>
      <c r="AB56" s="65" t="str">
        <f t="shared" si="24"/>
        <v>No</v>
      </c>
      <c r="AC56" s="68" t="str">
        <f t="shared" si="25"/>
        <v>N/A</v>
      </c>
      <c r="AD56" s="65" t="str">
        <f t="shared" si="26"/>
        <v>No</v>
      </c>
      <c r="AE56" s="68" t="str">
        <f t="shared" si="27"/>
        <v>N/A</v>
      </c>
      <c r="AF56" s="66"/>
    </row>
    <row r="57" spans="1:32">
      <c r="A57" s="66" t="s">
        <v>11</v>
      </c>
      <c r="B57" s="66" t="s">
        <v>625</v>
      </c>
      <c r="C57" s="66" t="str" cm="1">
        <f t="array" ref="C57">_xlfn.IFNA(_xlfn.IFS(B57="Starter","Starters &amp; Sides",B57="Sides","Starters &amp; Sides"),B57)</f>
        <v>Starters &amp; Sides</v>
      </c>
      <c r="D57" t="s">
        <v>1056</v>
      </c>
      <c r="E57" s="74"/>
      <c r="F57" s="4"/>
      <c r="G57" s="4"/>
      <c r="H57" s="4"/>
      <c r="I57" s="4"/>
      <c r="J57" s="4"/>
      <c r="K57" s="4"/>
      <c r="L57" s="4"/>
      <c r="M57" s="4"/>
      <c r="N57" s="4"/>
      <c r="O57" s="4">
        <v>7.5</v>
      </c>
      <c r="P57" s="15">
        <v>7.5</v>
      </c>
      <c r="Q57" s="337">
        <v>7.5</v>
      </c>
      <c r="R57" s="15" t="str">
        <f t="shared" si="14"/>
        <v>Yes</v>
      </c>
      <c r="S57" s="15" t="str">
        <f t="shared" si="15"/>
        <v>No</v>
      </c>
      <c r="T57" s="4" t="str">
        <f t="shared" si="16"/>
        <v>Yes</v>
      </c>
      <c r="U57" s="4">
        <f t="shared" si="17"/>
        <v>0</v>
      </c>
      <c r="V57" s="132" t="str">
        <f t="shared" si="18"/>
        <v>Yes</v>
      </c>
      <c r="W57" s="223">
        <f t="shared" si="19"/>
        <v>0</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c r="A58" s="66" t="s">
        <v>11</v>
      </c>
      <c r="B58" s="66" t="s">
        <v>625</v>
      </c>
      <c r="C58" s="66" t="str" cm="1">
        <f t="array" ref="C58">_xlfn.IFNA(_xlfn.IFS(B58="Starter","Starters &amp; Sides",B58="Sides","Starters &amp; Sides"),B58)</f>
        <v>Starters &amp; Sides</v>
      </c>
      <c r="D58" s="84" t="s">
        <v>1057</v>
      </c>
      <c r="E58" s="74"/>
      <c r="F58" s="4"/>
      <c r="G58" s="4"/>
      <c r="H58" s="4"/>
      <c r="I58" s="4"/>
      <c r="J58" s="4"/>
      <c r="K58" s="4"/>
      <c r="L58" s="4"/>
      <c r="M58" s="4"/>
      <c r="N58" s="4"/>
      <c r="O58" s="4">
        <v>9.9499999999999993</v>
      </c>
      <c r="P58" s="15"/>
      <c r="Q58" s="337"/>
      <c r="R58" s="15" t="str">
        <f t="shared" si="14"/>
        <v>No</v>
      </c>
      <c r="S58" s="15" t="str">
        <f t="shared" si="15"/>
        <v>No</v>
      </c>
      <c r="T58" s="4" t="str">
        <f t="shared" si="16"/>
        <v>No</v>
      </c>
      <c r="U58" s="4" t="str">
        <f t="shared" si="17"/>
        <v>N/A</v>
      </c>
      <c r="V58" s="132" t="str">
        <f t="shared" si="18"/>
        <v>No</v>
      </c>
      <c r="W58" s="223" t="str">
        <f t="shared" si="19"/>
        <v>N/A</v>
      </c>
      <c r="X58" s="221" t="str">
        <f t="shared" si="20"/>
        <v>No</v>
      </c>
      <c r="Y58" s="223" t="str">
        <f t="shared" si="21"/>
        <v>N/A</v>
      </c>
      <c r="Z58" s="222" t="str">
        <f t="shared" si="22"/>
        <v>No</v>
      </c>
      <c r="AA58" s="68" t="str">
        <f t="shared" si="23"/>
        <v>N/A</v>
      </c>
      <c r="AB58" s="65" t="str">
        <f t="shared" si="24"/>
        <v>No</v>
      </c>
      <c r="AC58" s="68" t="str">
        <f t="shared" si="25"/>
        <v>N/A</v>
      </c>
      <c r="AD58" s="65" t="str">
        <f t="shared" si="26"/>
        <v>No</v>
      </c>
      <c r="AE58" s="68" t="str">
        <f t="shared" si="27"/>
        <v>N/A</v>
      </c>
      <c r="AF58" s="66"/>
    </row>
    <row r="59" spans="1:32">
      <c r="A59" s="66" t="s">
        <v>11</v>
      </c>
      <c r="B59" s="66" t="s">
        <v>625</v>
      </c>
      <c r="C59" s="66" t="str" cm="1">
        <f t="array" ref="C59">_xlfn.IFNA(_xlfn.IFS(B59="Starter","Starters &amp; Sides",B59="Sides","Starters &amp; Sides"),B59)</f>
        <v>Starters &amp; Sides</v>
      </c>
      <c r="D59" s="84" t="s">
        <v>1058</v>
      </c>
      <c r="E59" s="74"/>
      <c r="F59" s="4"/>
      <c r="G59" s="4"/>
      <c r="H59" s="4"/>
      <c r="I59" s="4"/>
      <c r="J59" s="4"/>
      <c r="K59" s="4"/>
      <c r="L59" s="4"/>
      <c r="M59" s="4"/>
      <c r="N59" s="4"/>
      <c r="O59" s="4">
        <v>9.5</v>
      </c>
      <c r="P59" s="15"/>
      <c r="Q59" s="337"/>
      <c r="R59" s="15" t="str">
        <f t="shared" si="14"/>
        <v>No</v>
      </c>
      <c r="S59" s="15" t="str">
        <f t="shared" si="15"/>
        <v>No</v>
      </c>
      <c r="T59" s="4" t="str">
        <f t="shared" si="16"/>
        <v>No</v>
      </c>
      <c r="U59" s="4" t="str">
        <f t="shared" si="17"/>
        <v>N/A</v>
      </c>
      <c r="V59" s="132"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c r="A60" s="66" t="s">
        <v>11</v>
      </c>
      <c r="B60" s="66" t="s">
        <v>625</v>
      </c>
      <c r="C60" s="66" t="str" cm="1">
        <f t="array" ref="C60">_xlfn.IFNA(_xlfn.IFS(B60="Starter","Starters &amp; Sides",B60="Sides","Starters &amp; Sides"),B60)</f>
        <v>Starters &amp; Sides</v>
      </c>
      <c r="D60" s="84" t="s">
        <v>1059</v>
      </c>
      <c r="E60" s="74">
        <v>6.5</v>
      </c>
      <c r="F60" s="4">
        <v>6.5</v>
      </c>
      <c r="G60" s="4">
        <v>6.5</v>
      </c>
      <c r="H60" s="4">
        <v>6.95</v>
      </c>
      <c r="I60" s="4">
        <v>6.95</v>
      </c>
      <c r="J60" s="4">
        <v>6.95</v>
      </c>
      <c r="K60" s="4">
        <v>7.25</v>
      </c>
      <c r="L60" s="4">
        <v>7.25</v>
      </c>
      <c r="M60" s="4">
        <v>8.85</v>
      </c>
      <c r="N60" s="4">
        <v>8.85</v>
      </c>
      <c r="O60" s="4">
        <v>8.85</v>
      </c>
      <c r="P60" s="15">
        <v>9</v>
      </c>
      <c r="Q60" s="337">
        <v>9</v>
      </c>
      <c r="R60" s="15" t="str">
        <f t="shared" si="14"/>
        <v>Yes</v>
      </c>
      <c r="S60" s="15" t="str">
        <f t="shared" si="15"/>
        <v>No</v>
      </c>
      <c r="T60" s="4" t="str">
        <f t="shared" si="16"/>
        <v>Yes</v>
      </c>
      <c r="U60" s="4">
        <f t="shared" si="17"/>
        <v>0</v>
      </c>
      <c r="V60" s="132" t="str">
        <f t="shared" si="18"/>
        <v>Yes</v>
      </c>
      <c r="W60" s="223">
        <f t="shared" si="19"/>
        <v>1.6949152542372836E-2</v>
      </c>
      <c r="X60" s="221" t="str">
        <f t="shared" si="20"/>
        <v>Yes</v>
      </c>
      <c r="Y60" s="223">
        <f t="shared" si="21"/>
        <v>1.6949152542372836E-2</v>
      </c>
      <c r="Z60" s="222" t="str">
        <f t="shared" si="22"/>
        <v>Yes</v>
      </c>
      <c r="AA60" s="68">
        <f t="shared" si="23"/>
        <v>1.6949152542372836E-2</v>
      </c>
      <c r="AB60" s="65" t="str">
        <f t="shared" si="24"/>
        <v>Yes</v>
      </c>
      <c r="AC60" s="68">
        <f t="shared" si="25"/>
        <v>0.24137931034482762</v>
      </c>
      <c r="AD60" s="65" t="str">
        <f t="shared" si="26"/>
        <v>Yes</v>
      </c>
      <c r="AE60" s="68">
        <f t="shared" si="27"/>
        <v>0.38461538461538458</v>
      </c>
      <c r="AF60" s="66"/>
    </row>
    <row r="61" spans="1:32">
      <c r="A61" s="66" t="s">
        <v>11</v>
      </c>
      <c r="B61" s="66" t="s">
        <v>625</v>
      </c>
      <c r="C61" s="66" t="str" cm="1">
        <f t="array" ref="C61">_xlfn.IFNA(_xlfn.IFS(B61="Starter","Starters &amp; Sides",B61="Sides","Starters &amp; Sides"),B61)</f>
        <v>Starters &amp; Sides</v>
      </c>
      <c r="D61" s="84" t="s">
        <v>1060</v>
      </c>
      <c r="E61" s="74"/>
      <c r="F61" s="4"/>
      <c r="G61" s="4"/>
      <c r="H61" s="4">
        <v>8.25</v>
      </c>
      <c r="I61" s="4"/>
      <c r="J61" s="4"/>
      <c r="K61" s="4"/>
      <c r="L61" s="4"/>
      <c r="M61" s="4"/>
      <c r="N61" s="4"/>
      <c r="O61" s="4"/>
      <c r="P61" s="15"/>
      <c r="Q61" s="337"/>
      <c r="R61" s="15" t="str">
        <f t="shared" si="14"/>
        <v>No</v>
      </c>
      <c r="S61" s="15" t="str">
        <f t="shared" si="15"/>
        <v>No</v>
      </c>
      <c r="T61" s="4" t="str">
        <f t="shared" si="16"/>
        <v>No</v>
      </c>
      <c r="U61" s="4" t="str">
        <f t="shared" si="17"/>
        <v>N/A</v>
      </c>
      <c r="V61" s="132" t="str">
        <f t="shared" si="18"/>
        <v>No</v>
      </c>
      <c r="W61" s="223" t="str">
        <f t="shared" si="19"/>
        <v>N/A</v>
      </c>
      <c r="X61" s="221" t="str">
        <f t="shared" si="20"/>
        <v>No</v>
      </c>
      <c r="Y61" s="223" t="str">
        <f t="shared" si="21"/>
        <v>N/A</v>
      </c>
      <c r="Z61" s="222" t="str">
        <f t="shared" si="22"/>
        <v>No</v>
      </c>
      <c r="AA61" s="68" t="str">
        <f t="shared" si="23"/>
        <v>N/A</v>
      </c>
      <c r="AB61" s="65" t="str">
        <f t="shared" si="24"/>
        <v>No</v>
      </c>
      <c r="AC61" s="68" t="str">
        <f t="shared" si="25"/>
        <v>N/A</v>
      </c>
      <c r="AD61" s="65" t="str">
        <f t="shared" si="26"/>
        <v>No</v>
      </c>
      <c r="AE61" s="68" t="str">
        <f t="shared" si="27"/>
        <v>N/A</v>
      </c>
      <c r="AF61" s="66"/>
    </row>
    <row r="62" spans="1:32">
      <c r="A62" s="66" t="s">
        <v>11</v>
      </c>
      <c r="B62" s="66" t="s">
        <v>625</v>
      </c>
      <c r="C62" s="66" t="str" cm="1">
        <f t="array" ref="C62">_xlfn.IFNA(_xlfn.IFS(B62="Starter","Starters &amp; Sides",B62="Sides","Starters &amp; Sides"),B62)</f>
        <v>Starters &amp; Sides</v>
      </c>
      <c r="D62" s="84" t="s">
        <v>1061</v>
      </c>
      <c r="E62" s="74"/>
      <c r="F62" s="4"/>
      <c r="G62" s="4"/>
      <c r="H62" s="4">
        <v>3.5</v>
      </c>
      <c r="I62" s="4">
        <v>3.75</v>
      </c>
      <c r="J62" s="4">
        <v>3.75</v>
      </c>
      <c r="K62" s="4">
        <v>3.95</v>
      </c>
      <c r="L62" s="4">
        <v>3.95</v>
      </c>
      <c r="M62" s="4">
        <v>4.5999999999999996</v>
      </c>
      <c r="N62" s="4">
        <v>4.5999999999999996</v>
      </c>
      <c r="O62" s="4">
        <v>4.5999999999999996</v>
      </c>
      <c r="P62" s="15">
        <v>5</v>
      </c>
      <c r="Q62" s="337">
        <v>5</v>
      </c>
      <c r="R62" s="15" t="str">
        <f t="shared" si="14"/>
        <v>Yes</v>
      </c>
      <c r="S62" s="15" t="str">
        <f t="shared" si="15"/>
        <v>No</v>
      </c>
      <c r="T62" s="4" t="str">
        <f t="shared" si="16"/>
        <v>Yes</v>
      </c>
      <c r="U62" s="4">
        <f t="shared" si="17"/>
        <v>0</v>
      </c>
      <c r="V62" s="132" t="str">
        <f t="shared" si="18"/>
        <v>Yes</v>
      </c>
      <c r="W62" s="223">
        <f t="shared" si="19"/>
        <v>8.6956521739130599E-2</v>
      </c>
      <c r="X62" s="221" t="str">
        <f t="shared" si="20"/>
        <v>Yes</v>
      </c>
      <c r="Y62" s="223">
        <f t="shared" si="21"/>
        <v>8.6956521739130599E-2</v>
      </c>
      <c r="Z62" s="222" t="str">
        <f t="shared" si="22"/>
        <v>Yes</v>
      </c>
      <c r="AA62" s="68">
        <f t="shared" si="23"/>
        <v>8.6956521739130599E-2</v>
      </c>
      <c r="AB62" s="65" t="str">
        <f t="shared" si="24"/>
        <v>Yes</v>
      </c>
      <c r="AC62" s="68">
        <f t="shared" si="25"/>
        <v>0.26582278481012644</v>
      </c>
      <c r="AD62" s="65" t="str">
        <f t="shared" si="26"/>
        <v>No</v>
      </c>
      <c r="AE62" s="68" t="str">
        <f t="shared" si="27"/>
        <v>N/A</v>
      </c>
      <c r="AF62" s="66"/>
    </row>
    <row r="63" spans="1:32">
      <c r="A63" s="66" t="s">
        <v>11</v>
      </c>
      <c r="B63" s="66" t="s">
        <v>625</v>
      </c>
      <c r="C63" s="66" t="str" cm="1">
        <f t="array" ref="C63">_xlfn.IFNA(_xlfn.IFS(B63="Starter","Starters &amp; Sides",B63="Sides","Starters &amp; Sides"),B63)</f>
        <v>Starters &amp; Sides</v>
      </c>
      <c r="D63" s="84" t="s">
        <v>1062</v>
      </c>
      <c r="E63" s="74"/>
      <c r="F63" s="4"/>
      <c r="G63" s="4"/>
      <c r="H63" s="4">
        <v>9.5</v>
      </c>
      <c r="I63" s="4"/>
      <c r="J63" s="4"/>
      <c r="K63" s="4"/>
      <c r="L63" s="4"/>
      <c r="M63" s="4"/>
      <c r="N63" s="4"/>
      <c r="O63" s="4"/>
      <c r="P63" s="15"/>
      <c r="Q63" s="337"/>
      <c r="R63" s="15" t="str">
        <f t="shared" si="14"/>
        <v>No</v>
      </c>
      <c r="S63" s="15" t="str">
        <f t="shared" si="15"/>
        <v>No</v>
      </c>
      <c r="T63" s="4" t="str">
        <f t="shared" si="16"/>
        <v>No</v>
      </c>
      <c r="U63" s="4" t="str">
        <f t="shared" si="17"/>
        <v>N/A</v>
      </c>
      <c r="V63" s="132" t="str">
        <f t="shared" si="18"/>
        <v>No</v>
      </c>
      <c r="W63" s="223" t="str">
        <f t="shared" si="19"/>
        <v>N/A</v>
      </c>
      <c r="X63" s="221" t="str">
        <f t="shared" si="20"/>
        <v>No</v>
      </c>
      <c r="Y63" s="223" t="str">
        <f t="shared" si="21"/>
        <v>N/A</v>
      </c>
      <c r="Z63" s="222" t="str">
        <f t="shared" si="22"/>
        <v>No</v>
      </c>
      <c r="AA63" s="68" t="str">
        <f t="shared" si="23"/>
        <v>N/A</v>
      </c>
      <c r="AB63" s="65" t="str">
        <f t="shared" si="24"/>
        <v>No</v>
      </c>
      <c r="AC63" s="68" t="str">
        <f t="shared" si="25"/>
        <v>N/A</v>
      </c>
      <c r="AD63" s="65" t="str">
        <f t="shared" si="26"/>
        <v>No</v>
      </c>
      <c r="AE63" s="68" t="str">
        <f t="shared" si="27"/>
        <v>N/A</v>
      </c>
      <c r="AF63" s="66"/>
    </row>
    <row r="64" spans="1:32">
      <c r="A64" s="66" t="s">
        <v>11</v>
      </c>
      <c r="B64" s="66" t="s">
        <v>625</v>
      </c>
      <c r="C64" s="66" t="str" cm="1">
        <f t="array" ref="C64">_xlfn.IFNA(_xlfn.IFS(B64="Starter","Starters &amp; Sides",B64="Sides","Starters &amp; Sides"),B64)</f>
        <v>Starters &amp; Sides</v>
      </c>
      <c r="D64" s="84" t="s">
        <v>1063</v>
      </c>
      <c r="E64" s="74"/>
      <c r="F64" s="4"/>
      <c r="G64" s="4"/>
      <c r="H64" s="4"/>
      <c r="I64" s="4">
        <v>7.5</v>
      </c>
      <c r="J64" s="4">
        <v>7.5</v>
      </c>
      <c r="K64" s="4">
        <v>9.5</v>
      </c>
      <c r="L64" s="4"/>
      <c r="M64" s="4"/>
      <c r="N64" s="4"/>
      <c r="O64" s="4"/>
      <c r="P64" s="15"/>
      <c r="Q64" s="337"/>
      <c r="R64" s="15" t="str">
        <f t="shared" si="14"/>
        <v>No</v>
      </c>
      <c r="S64" s="15" t="str">
        <f t="shared" si="15"/>
        <v>No</v>
      </c>
      <c r="T64" s="4" t="str">
        <f t="shared" si="16"/>
        <v>No</v>
      </c>
      <c r="U64" s="4" t="str">
        <f t="shared" si="17"/>
        <v>N/A</v>
      </c>
      <c r="V64" s="132"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c r="A65" s="66" t="s">
        <v>11</v>
      </c>
      <c r="B65" s="66" t="s">
        <v>625</v>
      </c>
      <c r="C65" s="66" t="str" cm="1">
        <f t="array" ref="C65">_xlfn.IFNA(_xlfn.IFS(B65="Starter","Starters &amp; Sides",B65="Sides","Starters &amp; Sides"),B65)</f>
        <v>Starters &amp; Sides</v>
      </c>
      <c r="D65" s="84" t="s">
        <v>1064</v>
      </c>
      <c r="E65" s="74"/>
      <c r="F65" s="4"/>
      <c r="G65" s="4"/>
      <c r="H65" s="4"/>
      <c r="I65" s="4">
        <v>5.95</v>
      </c>
      <c r="J65" s="4">
        <v>5.95</v>
      </c>
      <c r="K65" s="4">
        <v>5.95</v>
      </c>
      <c r="L65" s="4">
        <v>5.95</v>
      </c>
      <c r="M65" s="4"/>
      <c r="N65" s="4"/>
      <c r="O65" s="4"/>
      <c r="P65" s="15"/>
      <c r="Q65" s="337"/>
      <c r="R65" s="15" t="str">
        <f t="shared" si="14"/>
        <v>No</v>
      </c>
      <c r="S65" s="15" t="str">
        <f t="shared" si="15"/>
        <v>No</v>
      </c>
      <c r="T65" s="4" t="str">
        <f t="shared" si="16"/>
        <v>No</v>
      </c>
      <c r="U65" s="4" t="str">
        <f t="shared" si="17"/>
        <v>N/A</v>
      </c>
      <c r="V65" s="132"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c r="A66" s="66" t="s">
        <v>11</v>
      </c>
      <c r="B66" s="66" t="s">
        <v>625</v>
      </c>
      <c r="C66" s="66" t="str" cm="1">
        <f t="array" ref="C66">_xlfn.IFNA(_xlfn.IFS(B66="Starter","Starters &amp; Sides",B66="Sides","Starters &amp; Sides"),B66)</f>
        <v>Starters &amp; Sides</v>
      </c>
      <c r="D66" s="84" t="s">
        <v>1065</v>
      </c>
      <c r="E66" s="74"/>
      <c r="F66" s="4"/>
      <c r="G66" s="4"/>
      <c r="H66" s="4">
        <v>9.5</v>
      </c>
      <c r="I66" s="4">
        <v>9.75</v>
      </c>
      <c r="J66" s="4">
        <v>9.75</v>
      </c>
      <c r="K66" s="14">
        <v>9.75</v>
      </c>
      <c r="L66" s="14">
        <v>9.75</v>
      </c>
      <c r="M66" s="14">
        <v>9.9499999999999993</v>
      </c>
      <c r="N66" s="14">
        <v>9.9499999999999993</v>
      </c>
      <c r="O66" s="14"/>
      <c r="P66" s="15"/>
      <c r="Q66" s="337"/>
      <c r="R66" s="15" t="str">
        <f t="shared" si="14"/>
        <v>No</v>
      </c>
      <c r="S66" s="15" t="str">
        <f t="shared" si="15"/>
        <v>No</v>
      </c>
      <c r="T66" s="4" t="str">
        <f t="shared" si="16"/>
        <v>No</v>
      </c>
      <c r="U66" s="4" t="str">
        <f t="shared" si="17"/>
        <v>N/A</v>
      </c>
      <c r="V66" s="132"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c r="A67" s="66" t="s">
        <v>11</v>
      </c>
      <c r="B67" s="66" t="s">
        <v>625</v>
      </c>
      <c r="C67" s="66" t="str" cm="1">
        <f t="array" ref="C67">_xlfn.IFNA(_xlfn.IFS(B67="Starter","Starters &amp; Sides",B67="Sides","Starters &amp; Sides"),B67)</f>
        <v>Starters &amp; Sides</v>
      </c>
      <c r="D67" s="84" t="s">
        <v>1066</v>
      </c>
      <c r="E67" s="74"/>
      <c r="F67" s="4"/>
      <c r="G67" s="4"/>
      <c r="H67" s="4"/>
      <c r="I67" s="4"/>
      <c r="J67" s="4"/>
      <c r="K67" s="14"/>
      <c r="L67" s="14"/>
      <c r="M67" s="14">
        <v>13.5</v>
      </c>
      <c r="N67" s="14">
        <v>13.5</v>
      </c>
      <c r="O67" s="14"/>
      <c r="P67" s="15"/>
      <c r="Q67" s="337"/>
      <c r="R67" s="15" t="str">
        <f t="shared" si="14"/>
        <v>No</v>
      </c>
      <c r="S67" s="15" t="str">
        <f t="shared" si="15"/>
        <v>No</v>
      </c>
      <c r="T67" s="4" t="str">
        <f t="shared" si="16"/>
        <v>No</v>
      </c>
      <c r="U67" s="4" t="str">
        <f t="shared" si="17"/>
        <v>N/A</v>
      </c>
      <c r="V67" s="132" t="str">
        <f t="shared" si="18"/>
        <v>No</v>
      </c>
      <c r="W67" s="223" t="str">
        <f t="shared" si="19"/>
        <v>N/A</v>
      </c>
      <c r="X67" s="221" t="str">
        <f t="shared" si="20"/>
        <v>No</v>
      </c>
      <c r="Y67" s="223" t="str">
        <f t="shared" si="21"/>
        <v>N/A</v>
      </c>
      <c r="Z67" s="222" t="str">
        <f t="shared" si="22"/>
        <v>No</v>
      </c>
      <c r="AA67" s="68" t="str">
        <f t="shared" si="23"/>
        <v>N/A</v>
      </c>
      <c r="AB67" s="65" t="str">
        <f t="shared" si="24"/>
        <v>No</v>
      </c>
      <c r="AC67" s="68" t="str">
        <f t="shared" si="25"/>
        <v>N/A</v>
      </c>
      <c r="AD67" s="65" t="str">
        <f t="shared" si="26"/>
        <v>No</v>
      </c>
      <c r="AE67" s="68" t="str">
        <f t="shared" si="27"/>
        <v>N/A</v>
      </c>
      <c r="AF67" s="66"/>
    </row>
    <row r="68" spans="1:32">
      <c r="A68" s="66" t="s">
        <v>11</v>
      </c>
      <c r="B68" s="66" t="s">
        <v>625</v>
      </c>
      <c r="C68" s="66" t="str" cm="1">
        <f t="array" ref="C68">_xlfn.IFNA(_xlfn.IFS(B68="Starter","Starters &amp; Sides",B68="Sides","Starters &amp; Sides"),B68)</f>
        <v>Starters &amp; Sides</v>
      </c>
      <c r="D68" s="84" t="s">
        <v>1067</v>
      </c>
      <c r="E68" s="74"/>
      <c r="F68" s="4"/>
      <c r="G68" s="4"/>
      <c r="H68" s="4"/>
      <c r="I68" s="4">
        <v>7.5</v>
      </c>
      <c r="J68" s="4">
        <v>7.5</v>
      </c>
      <c r="K68" s="4"/>
      <c r="L68" s="4"/>
      <c r="M68" s="4"/>
      <c r="N68" s="4"/>
      <c r="O68" s="4"/>
      <c r="P68" s="15"/>
      <c r="Q68" s="337"/>
      <c r="R68" s="15" t="str">
        <f t="shared" si="14"/>
        <v>No</v>
      </c>
      <c r="S68" s="15" t="str">
        <f t="shared" si="15"/>
        <v>No</v>
      </c>
      <c r="T68" s="4" t="str">
        <f t="shared" si="16"/>
        <v>No</v>
      </c>
      <c r="U68" s="4" t="str">
        <f t="shared" si="17"/>
        <v>N/A</v>
      </c>
      <c r="V68" s="132" t="str">
        <f t="shared" si="18"/>
        <v>No</v>
      </c>
      <c r="W68" s="223" t="str">
        <f t="shared" si="19"/>
        <v>N/A</v>
      </c>
      <c r="X68" s="221" t="str">
        <f t="shared" si="20"/>
        <v>No</v>
      </c>
      <c r="Y68" s="223" t="str">
        <f t="shared" si="21"/>
        <v>N/A</v>
      </c>
      <c r="Z68" s="222" t="str">
        <f t="shared" si="22"/>
        <v>No</v>
      </c>
      <c r="AA68" s="68" t="str">
        <f t="shared" si="23"/>
        <v>N/A</v>
      </c>
      <c r="AB68" s="65" t="str">
        <f t="shared" si="24"/>
        <v>No</v>
      </c>
      <c r="AC68" s="68" t="str">
        <f t="shared" si="25"/>
        <v>N/A</v>
      </c>
      <c r="AD68" s="65" t="str">
        <f t="shared" si="26"/>
        <v>No</v>
      </c>
      <c r="AE68" s="68" t="str">
        <f t="shared" si="27"/>
        <v>N/A</v>
      </c>
      <c r="AF68" s="66"/>
    </row>
    <row r="69" spans="1:32">
      <c r="A69" s="66" t="s">
        <v>11</v>
      </c>
      <c r="B69" s="66" t="s">
        <v>625</v>
      </c>
      <c r="C69" s="66" t="str" cm="1">
        <f t="array" ref="C69">_xlfn.IFNA(_xlfn.IFS(B69="Starter","Starters &amp; Sides",B69="Sides","Starters &amp; Sides"),B69)</f>
        <v>Starters &amp; Sides</v>
      </c>
      <c r="D69" s="84" t="s">
        <v>1068</v>
      </c>
      <c r="E69" s="74"/>
      <c r="F69" s="4"/>
      <c r="G69" s="4"/>
      <c r="H69" s="4">
        <v>6.95</v>
      </c>
      <c r="I69" s="4"/>
      <c r="J69" s="4"/>
      <c r="K69" s="4">
        <v>7.75</v>
      </c>
      <c r="L69" s="4">
        <v>7.75</v>
      </c>
      <c r="M69" s="4"/>
      <c r="N69" s="4"/>
      <c r="O69" s="4"/>
      <c r="P69" s="15">
        <v>9</v>
      </c>
      <c r="Q69" s="337">
        <v>9</v>
      </c>
      <c r="R69" s="15" t="str">
        <f t="shared" si="14"/>
        <v>Yes</v>
      </c>
      <c r="S69" s="15" t="str">
        <f t="shared" si="15"/>
        <v>No</v>
      </c>
      <c r="T69" s="4" t="str">
        <f t="shared" si="16"/>
        <v>Yes</v>
      </c>
      <c r="U69" s="4">
        <f t="shared" si="17"/>
        <v>0</v>
      </c>
      <c r="V69" s="132" t="str">
        <f t="shared" si="18"/>
        <v>No</v>
      </c>
      <c r="W69" s="223" t="str">
        <f t="shared" si="19"/>
        <v>N/A</v>
      </c>
      <c r="X69" s="221" t="str">
        <f t="shared" si="20"/>
        <v>No</v>
      </c>
      <c r="Y69" s="223" t="str">
        <f t="shared" si="21"/>
        <v>N/A</v>
      </c>
      <c r="Z69" s="222" t="str">
        <f t="shared" si="22"/>
        <v>No</v>
      </c>
      <c r="AA69" s="68" t="str">
        <f t="shared" si="23"/>
        <v>N/A</v>
      </c>
      <c r="AB69" s="65" t="str">
        <f t="shared" si="24"/>
        <v>No</v>
      </c>
      <c r="AC69" s="68" t="str">
        <f t="shared" si="25"/>
        <v>N/A</v>
      </c>
      <c r="AD69" s="65" t="str">
        <f t="shared" si="26"/>
        <v>No</v>
      </c>
      <c r="AE69" s="68" t="str">
        <f t="shared" si="27"/>
        <v>N/A</v>
      </c>
      <c r="AF69" s="66"/>
    </row>
    <row r="70" spans="1:32" hidden="1">
      <c r="A70" s="66" t="s">
        <v>11</v>
      </c>
      <c r="B70" s="66" t="s">
        <v>27</v>
      </c>
      <c r="C70" s="66" t="str" cm="1">
        <f t="array" ref="C70">_xlfn.IFNA(_xlfn.IFS(B70="Starter","Starters &amp; Sides",B70="Sides","Starters &amp; Sides"),B70)</f>
        <v>Mains</v>
      </c>
      <c r="D70" s="84" t="s">
        <v>1069</v>
      </c>
      <c r="E70" s="74"/>
      <c r="F70" s="4"/>
      <c r="G70" s="4"/>
      <c r="H70" s="4"/>
      <c r="I70" s="4"/>
      <c r="J70" s="4"/>
      <c r="K70" s="4"/>
      <c r="L70" s="4"/>
      <c r="M70" s="4"/>
      <c r="N70" s="4"/>
      <c r="O70" s="4">
        <v>22.5</v>
      </c>
      <c r="P70" s="15"/>
      <c r="Q70" s="337"/>
      <c r="R70" s="15" t="str">
        <f t="shared" si="14"/>
        <v>No</v>
      </c>
      <c r="S70" s="15" t="str">
        <f t="shared" si="15"/>
        <v>No</v>
      </c>
      <c r="T70" s="4" t="str">
        <f t="shared" si="16"/>
        <v>No</v>
      </c>
      <c r="U70" s="4" t="str">
        <f t="shared" si="17"/>
        <v>N/A</v>
      </c>
      <c r="V70" s="132" t="str">
        <f t="shared" si="18"/>
        <v>No</v>
      </c>
      <c r="W70" s="223" t="str">
        <f t="shared" si="19"/>
        <v>N/A</v>
      </c>
      <c r="X70" s="221" t="str">
        <f t="shared" si="20"/>
        <v>No</v>
      </c>
      <c r="Y70" s="223" t="str">
        <f t="shared" si="21"/>
        <v>N/A</v>
      </c>
      <c r="Z70" s="222" t="str">
        <f t="shared" si="22"/>
        <v>No</v>
      </c>
      <c r="AA70" s="68" t="str">
        <f t="shared" si="23"/>
        <v>N/A</v>
      </c>
      <c r="AB70" s="65" t="str">
        <f t="shared" si="24"/>
        <v>No</v>
      </c>
      <c r="AC70" s="68" t="str">
        <f t="shared" si="25"/>
        <v>N/A</v>
      </c>
      <c r="AD70" s="65" t="str">
        <f t="shared" si="26"/>
        <v>No</v>
      </c>
      <c r="AE70" s="68" t="str">
        <f t="shared" si="27"/>
        <v>N/A</v>
      </c>
      <c r="AF70" s="66"/>
    </row>
    <row r="71" spans="1:32" hidden="1">
      <c r="A71" s="66" t="s">
        <v>11</v>
      </c>
      <c r="B71" s="66" t="s">
        <v>27</v>
      </c>
      <c r="C71" s="66" t="str" cm="1">
        <f t="array" ref="C71">_xlfn.IFNA(_xlfn.IFS(B71="Starter","Starters &amp; Sides",B71="Sides","Starters &amp; Sides"),B71)</f>
        <v>Mains</v>
      </c>
      <c r="D71" s="84" t="s">
        <v>1070</v>
      </c>
      <c r="E71" s="74"/>
      <c r="F71" s="4"/>
      <c r="G71" s="4"/>
      <c r="H71" s="4"/>
      <c r="I71" s="4"/>
      <c r="J71" s="4"/>
      <c r="K71" s="4"/>
      <c r="L71" s="4"/>
      <c r="M71" s="4">
        <v>9.75</v>
      </c>
      <c r="N71" s="4">
        <v>9.75</v>
      </c>
      <c r="O71" s="4"/>
      <c r="P71" s="15"/>
      <c r="Q71" s="337"/>
      <c r="R71" s="15" t="str">
        <f t="shared" si="14"/>
        <v>No</v>
      </c>
      <c r="S71" s="15" t="str">
        <f t="shared" si="15"/>
        <v>No</v>
      </c>
      <c r="T71" s="4" t="str">
        <f t="shared" si="16"/>
        <v>No</v>
      </c>
      <c r="U71" s="4" t="str">
        <f t="shared" si="17"/>
        <v>N/A</v>
      </c>
      <c r="V71" s="132" t="str">
        <f t="shared" si="18"/>
        <v>No</v>
      </c>
      <c r="W71" s="223" t="str">
        <f t="shared" si="19"/>
        <v>N/A</v>
      </c>
      <c r="X71" s="221" t="str">
        <f t="shared" si="20"/>
        <v>No</v>
      </c>
      <c r="Y71" s="223" t="str">
        <f t="shared" si="21"/>
        <v>N/A</v>
      </c>
      <c r="Z71" s="222" t="str">
        <f t="shared" si="22"/>
        <v>No</v>
      </c>
      <c r="AA71" s="68" t="str">
        <f t="shared" si="23"/>
        <v>N/A</v>
      </c>
      <c r="AB71" s="65" t="str">
        <f t="shared" si="24"/>
        <v>No</v>
      </c>
      <c r="AC71" s="68" t="str">
        <f t="shared" si="25"/>
        <v>N/A</v>
      </c>
      <c r="AD71" s="65" t="str">
        <f t="shared" si="26"/>
        <v>No</v>
      </c>
      <c r="AE71" s="68" t="str">
        <f t="shared" si="27"/>
        <v>N/A</v>
      </c>
      <c r="AF71" s="66"/>
    </row>
    <row r="72" spans="1:32" hidden="1">
      <c r="A72" s="66" t="s">
        <v>11</v>
      </c>
      <c r="B72" s="66" t="s">
        <v>27</v>
      </c>
      <c r="C72" s="66" t="str" cm="1">
        <f t="array" ref="C72">_xlfn.IFNA(_xlfn.IFS(B72="Starter","Starters &amp; Sides",B72="Sides","Starters &amp; Sides"),B72)</f>
        <v>Mains</v>
      </c>
      <c r="D72" s="84" t="s">
        <v>1071</v>
      </c>
      <c r="E72" s="74"/>
      <c r="F72" s="4"/>
      <c r="G72" s="4"/>
      <c r="H72" s="4"/>
      <c r="I72" s="4"/>
      <c r="J72" s="4"/>
      <c r="K72" s="4"/>
      <c r="L72" s="4"/>
      <c r="M72" s="4"/>
      <c r="N72" s="4"/>
      <c r="O72" s="4">
        <v>14.75</v>
      </c>
      <c r="P72" s="15"/>
      <c r="Q72" s="337"/>
      <c r="R72" s="15" t="str">
        <f t="shared" si="14"/>
        <v>No</v>
      </c>
      <c r="S72" s="15" t="str">
        <f t="shared" si="15"/>
        <v>No</v>
      </c>
      <c r="T72" s="4" t="str">
        <f t="shared" si="16"/>
        <v>No</v>
      </c>
      <c r="U72" s="4" t="str">
        <f t="shared" si="17"/>
        <v>N/A</v>
      </c>
      <c r="V72" s="132" t="str">
        <f t="shared" si="18"/>
        <v>No</v>
      </c>
      <c r="W72" s="223" t="str">
        <f t="shared" si="19"/>
        <v>N/A</v>
      </c>
      <c r="X72" s="221" t="str">
        <f t="shared" si="20"/>
        <v>No</v>
      </c>
      <c r="Y72" s="223" t="str">
        <f t="shared" si="21"/>
        <v>N/A</v>
      </c>
      <c r="Z72" s="222" t="str">
        <f t="shared" si="22"/>
        <v>No</v>
      </c>
      <c r="AA72" s="68" t="str">
        <f t="shared" si="23"/>
        <v>N/A</v>
      </c>
      <c r="AB72" s="65" t="str">
        <f t="shared" si="24"/>
        <v>No</v>
      </c>
      <c r="AC72" s="68" t="str">
        <f t="shared" si="25"/>
        <v>N/A</v>
      </c>
      <c r="AD72" s="65" t="str">
        <f t="shared" si="26"/>
        <v>No</v>
      </c>
      <c r="AE72" s="68" t="str">
        <f t="shared" si="27"/>
        <v>N/A</v>
      </c>
      <c r="AF72" s="66"/>
    </row>
    <row r="73" spans="1:32" hidden="1">
      <c r="A73" s="66" t="s">
        <v>11</v>
      </c>
      <c r="B73" s="66" t="s">
        <v>27</v>
      </c>
      <c r="C73" s="66" t="str" cm="1">
        <f t="array" ref="C73">_xlfn.IFNA(_xlfn.IFS(B73="Starter","Starters &amp; Sides",B73="Sides","Starters &amp; Sides"),B73)</f>
        <v>Mains</v>
      </c>
      <c r="D73" s="84" t="s">
        <v>1072</v>
      </c>
      <c r="E73" s="74"/>
      <c r="F73" s="4"/>
      <c r="G73" s="4"/>
      <c r="H73" s="4"/>
      <c r="I73" s="4"/>
      <c r="J73" s="4"/>
      <c r="K73" s="4"/>
      <c r="L73" s="4"/>
      <c r="M73" s="4">
        <v>12.5</v>
      </c>
      <c r="N73" s="4">
        <v>12.5</v>
      </c>
      <c r="O73" s="4"/>
      <c r="P73" s="15"/>
      <c r="Q73" s="337"/>
      <c r="R73" s="15" t="str">
        <f t="shared" si="14"/>
        <v>No</v>
      </c>
      <c r="S73" s="15" t="str">
        <f t="shared" si="15"/>
        <v>No</v>
      </c>
      <c r="T73" s="4" t="str">
        <f t="shared" si="16"/>
        <v>No</v>
      </c>
      <c r="U73" s="4" t="str">
        <f t="shared" si="17"/>
        <v>N/A</v>
      </c>
      <c r="V73" s="132" t="str">
        <f t="shared" si="18"/>
        <v>No</v>
      </c>
      <c r="W73" s="223" t="str">
        <f t="shared" si="19"/>
        <v>N/A</v>
      </c>
      <c r="X73" s="221" t="str">
        <f t="shared" si="20"/>
        <v>No</v>
      </c>
      <c r="Y73" s="223" t="str">
        <f t="shared" si="21"/>
        <v>N/A</v>
      </c>
      <c r="Z73" s="222" t="str">
        <f t="shared" si="22"/>
        <v>No</v>
      </c>
      <c r="AA73" s="68" t="str">
        <f t="shared" si="23"/>
        <v>N/A</v>
      </c>
      <c r="AB73" s="65" t="str">
        <f t="shared" si="24"/>
        <v>No</v>
      </c>
      <c r="AC73" s="68" t="str">
        <f t="shared" si="25"/>
        <v>N/A</v>
      </c>
      <c r="AD73" s="65" t="str">
        <f t="shared" si="26"/>
        <v>No</v>
      </c>
      <c r="AE73" s="68" t="str">
        <f t="shared" si="27"/>
        <v>N/A</v>
      </c>
      <c r="AF73" s="66"/>
    </row>
    <row r="74" spans="1:32" hidden="1">
      <c r="A74" s="66" t="s">
        <v>11</v>
      </c>
      <c r="B74" s="66" t="s">
        <v>27</v>
      </c>
      <c r="C74" s="66" t="str" cm="1">
        <f t="array" ref="C74">_xlfn.IFNA(_xlfn.IFS(B74="Starter","Starters &amp; Sides",B74="Sides","Starters &amp; Sides"),B74)</f>
        <v>Mains</v>
      </c>
      <c r="D74" s="84" t="s">
        <v>1073</v>
      </c>
      <c r="E74" s="74"/>
      <c r="F74" s="4"/>
      <c r="G74" s="4"/>
      <c r="H74" s="4"/>
      <c r="I74" s="4"/>
      <c r="J74" s="4"/>
      <c r="K74" s="4"/>
      <c r="L74" s="4"/>
      <c r="M74" s="4">
        <v>15.5</v>
      </c>
      <c r="N74" s="4">
        <v>15.5</v>
      </c>
      <c r="O74" s="4">
        <v>15.5</v>
      </c>
      <c r="P74" s="15">
        <v>18</v>
      </c>
      <c r="Q74" s="337">
        <v>18</v>
      </c>
      <c r="R74" s="15" t="str">
        <f t="shared" si="14"/>
        <v>Yes</v>
      </c>
      <c r="S74" s="15" t="str">
        <f t="shared" si="15"/>
        <v>No</v>
      </c>
      <c r="T74" s="4" t="str">
        <f t="shared" si="16"/>
        <v>Yes</v>
      </c>
      <c r="U74" s="4">
        <f t="shared" si="17"/>
        <v>0</v>
      </c>
      <c r="V74" s="132" t="str">
        <f t="shared" si="18"/>
        <v>Yes</v>
      </c>
      <c r="W74" s="223">
        <f t="shared" si="19"/>
        <v>0.16129032258064524</v>
      </c>
      <c r="X74" s="221" t="str">
        <f t="shared" si="20"/>
        <v>Yes</v>
      </c>
      <c r="Y74" s="223">
        <f t="shared" si="21"/>
        <v>0.16129032258064524</v>
      </c>
      <c r="Z74" s="222" t="str">
        <f t="shared" si="22"/>
        <v>Yes</v>
      </c>
      <c r="AA74" s="68">
        <f t="shared" si="23"/>
        <v>0.16129032258064524</v>
      </c>
      <c r="AB74" s="65" t="str">
        <f t="shared" si="24"/>
        <v>No</v>
      </c>
      <c r="AC74" s="68" t="str">
        <f t="shared" si="25"/>
        <v>N/A</v>
      </c>
      <c r="AD74" s="65" t="str">
        <f t="shared" si="26"/>
        <v>No</v>
      </c>
      <c r="AE74" s="68" t="str">
        <f t="shared" si="27"/>
        <v>N/A</v>
      </c>
      <c r="AF74" s="66"/>
    </row>
    <row r="75" spans="1:32" hidden="1">
      <c r="A75" s="66" t="s">
        <v>11</v>
      </c>
      <c r="B75" s="66" t="s">
        <v>27</v>
      </c>
      <c r="C75" s="66" t="str" cm="1">
        <f t="array" ref="C75">_xlfn.IFNA(_xlfn.IFS(B75="Starter","Starters &amp; Sides",B75="Sides","Starters &amp; Sides"),B75)</f>
        <v>Mains</v>
      </c>
      <c r="D75" t="s">
        <v>1074</v>
      </c>
      <c r="E75" s="74"/>
      <c r="F75" s="4"/>
      <c r="G75" s="4"/>
      <c r="H75" s="4"/>
      <c r="I75" s="4"/>
      <c r="J75" s="4"/>
      <c r="K75" s="4"/>
      <c r="L75" s="4"/>
      <c r="M75" s="4">
        <v>16.5</v>
      </c>
      <c r="N75" s="4">
        <v>16.5</v>
      </c>
      <c r="O75" s="4"/>
      <c r="P75" s="15">
        <v>17.5</v>
      </c>
      <c r="Q75" s="337">
        <v>17.5</v>
      </c>
      <c r="R75" s="15" t="str">
        <f t="shared" si="14"/>
        <v>Yes</v>
      </c>
      <c r="S75" s="15" t="str">
        <f t="shared" si="15"/>
        <v>No</v>
      </c>
      <c r="T75" s="4" t="str">
        <f t="shared" si="16"/>
        <v>Yes</v>
      </c>
      <c r="U75" s="4">
        <f t="shared" si="17"/>
        <v>0</v>
      </c>
      <c r="V75" s="132" t="str">
        <f t="shared" si="18"/>
        <v>No</v>
      </c>
      <c r="W75" s="223" t="str">
        <f t="shared" si="19"/>
        <v>N/A</v>
      </c>
      <c r="X75" s="221" t="str">
        <f t="shared" si="20"/>
        <v>No</v>
      </c>
      <c r="Y75" s="223" t="str">
        <f t="shared" si="21"/>
        <v>N/A</v>
      </c>
      <c r="Z75" s="222" t="str">
        <f t="shared" si="22"/>
        <v>No</v>
      </c>
      <c r="AA75" s="68" t="str">
        <f t="shared" si="23"/>
        <v>N/A</v>
      </c>
      <c r="AB75" s="65" t="str">
        <f t="shared" si="24"/>
        <v>No</v>
      </c>
      <c r="AC75" s="68" t="str">
        <f t="shared" si="25"/>
        <v>N/A</v>
      </c>
      <c r="AD75" s="65" t="str">
        <f t="shared" si="26"/>
        <v>No</v>
      </c>
      <c r="AE75" s="68" t="str">
        <f t="shared" si="27"/>
        <v>N/A</v>
      </c>
      <c r="AF75" s="66"/>
    </row>
    <row r="76" spans="1:32" hidden="1">
      <c r="A76" s="66" t="s">
        <v>11</v>
      </c>
      <c r="B76" s="66" t="s">
        <v>27</v>
      </c>
      <c r="C76" s="66" t="str" cm="1">
        <f t="array" ref="C76">_xlfn.IFNA(_xlfn.IFS(B76="Starter","Starters &amp; Sides",B76="Sides","Starters &amp; Sides"),B76)</f>
        <v>Mains</v>
      </c>
      <c r="D76" s="84" t="s">
        <v>1075</v>
      </c>
      <c r="E76" s="74"/>
      <c r="F76" s="4"/>
      <c r="G76" s="4"/>
      <c r="H76" s="4"/>
      <c r="I76" s="4"/>
      <c r="J76" s="4"/>
      <c r="K76" s="4"/>
      <c r="L76" s="4"/>
      <c r="M76" s="4">
        <v>15.5</v>
      </c>
      <c r="N76" s="4">
        <v>15.5</v>
      </c>
      <c r="O76" s="4"/>
      <c r="P76" s="15"/>
      <c r="Q76" s="337"/>
      <c r="R76" s="15" t="str">
        <f t="shared" si="14"/>
        <v>No</v>
      </c>
      <c r="S76" s="15" t="str">
        <f t="shared" si="15"/>
        <v>No</v>
      </c>
      <c r="T76" s="4" t="str">
        <f t="shared" si="16"/>
        <v>No</v>
      </c>
      <c r="U76" s="4" t="str">
        <f t="shared" si="17"/>
        <v>N/A</v>
      </c>
      <c r="V76" s="132" t="str">
        <f t="shared" si="18"/>
        <v>No</v>
      </c>
      <c r="W76" s="223" t="str">
        <f t="shared" si="19"/>
        <v>N/A</v>
      </c>
      <c r="X76" s="221" t="str">
        <f t="shared" si="20"/>
        <v>No</v>
      </c>
      <c r="Y76" s="223" t="str">
        <f t="shared" si="21"/>
        <v>N/A</v>
      </c>
      <c r="Z76" s="222" t="str">
        <f t="shared" si="22"/>
        <v>No</v>
      </c>
      <c r="AA76" s="68" t="str">
        <f t="shared" si="23"/>
        <v>N/A</v>
      </c>
      <c r="AB76" s="65" t="str">
        <f t="shared" si="24"/>
        <v>No</v>
      </c>
      <c r="AC76" s="68" t="str">
        <f t="shared" si="25"/>
        <v>N/A</v>
      </c>
      <c r="AD76" s="65" t="str">
        <f t="shared" si="26"/>
        <v>No</v>
      </c>
      <c r="AE76" s="68" t="str">
        <f t="shared" si="27"/>
        <v>N/A</v>
      </c>
      <c r="AF76" s="66"/>
    </row>
    <row r="77" spans="1:32" hidden="1">
      <c r="A77" s="66" t="s">
        <v>11</v>
      </c>
      <c r="B77" s="66" t="s">
        <v>27</v>
      </c>
      <c r="C77" s="66" t="str" cm="1">
        <f t="array" ref="C77">_xlfn.IFNA(_xlfn.IFS(B77="Starter","Starters &amp; Sides",B77="Sides","Starters &amp; Sides"),B77)</f>
        <v>Mains</v>
      </c>
      <c r="D77" s="84" t="s">
        <v>1076</v>
      </c>
      <c r="E77" s="74"/>
      <c r="F77" s="4"/>
      <c r="G77" s="4"/>
      <c r="H77" s="4"/>
      <c r="I77" s="4"/>
      <c r="J77" s="4"/>
      <c r="K77" s="4"/>
      <c r="L77" s="4"/>
      <c r="M77" s="4">
        <v>13.5</v>
      </c>
      <c r="N77" s="4">
        <v>13.5</v>
      </c>
      <c r="O77" s="4"/>
      <c r="P77" s="15"/>
      <c r="Q77" s="337"/>
      <c r="R77" s="15" t="str">
        <f t="shared" si="14"/>
        <v>No</v>
      </c>
      <c r="S77" s="15" t="str">
        <f t="shared" si="15"/>
        <v>No</v>
      </c>
      <c r="T77" s="4" t="str">
        <f t="shared" si="16"/>
        <v>No</v>
      </c>
      <c r="U77" s="4" t="str">
        <f t="shared" si="17"/>
        <v>N/A</v>
      </c>
      <c r="V77" s="132" t="str">
        <f t="shared" si="18"/>
        <v>No</v>
      </c>
      <c r="W77" s="223" t="str">
        <f t="shared" si="19"/>
        <v>N/A</v>
      </c>
      <c r="X77" s="221" t="str">
        <f t="shared" si="20"/>
        <v>No</v>
      </c>
      <c r="Y77" s="223" t="str">
        <f t="shared" si="21"/>
        <v>N/A</v>
      </c>
      <c r="Z77" s="222" t="str">
        <f t="shared" si="22"/>
        <v>No</v>
      </c>
      <c r="AA77" s="68" t="str">
        <f t="shared" si="23"/>
        <v>N/A</v>
      </c>
      <c r="AB77" s="65" t="str">
        <f t="shared" si="24"/>
        <v>No</v>
      </c>
      <c r="AC77" s="68" t="str">
        <f t="shared" si="25"/>
        <v>N/A</v>
      </c>
      <c r="AD77" s="65" t="str">
        <f t="shared" si="26"/>
        <v>No</v>
      </c>
      <c r="AE77" s="68" t="str">
        <f t="shared" si="27"/>
        <v>N/A</v>
      </c>
      <c r="AF77" s="66"/>
    </row>
    <row r="78" spans="1:32" hidden="1">
      <c r="A78" s="66" t="s">
        <v>11</v>
      </c>
      <c r="B78" s="66" t="s">
        <v>27</v>
      </c>
      <c r="C78" s="66" t="str" cm="1">
        <f t="array" ref="C78">_xlfn.IFNA(_xlfn.IFS(B78="Starter","Starters &amp; Sides",B78="Sides","Starters &amp; Sides"),B78)</f>
        <v>Mains</v>
      </c>
      <c r="D78" s="84" t="s">
        <v>1077</v>
      </c>
      <c r="E78" s="74"/>
      <c r="F78" s="4"/>
      <c r="G78" s="4"/>
      <c r="H78" s="4"/>
      <c r="I78" s="4"/>
      <c r="J78" s="4"/>
      <c r="K78" s="4"/>
      <c r="L78" s="4"/>
      <c r="M78" s="4">
        <v>20.95</v>
      </c>
      <c r="N78" s="4">
        <v>20.95</v>
      </c>
      <c r="O78" s="4">
        <v>20.95</v>
      </c>
      <c r="P78" s="15"/>
      <c r="Q78" s="337"/>
      <c r="R78" s="15" t="str">
        <f t="shared" si="14"/>
        <v>No</v>
      </c>
      <c r="S78" s="15" t="str">
        <f t="shared" si="15"/>
        <v>No</v>
      </c>
      <c r="T78" s="4" t="str">
        <f t="shared" si="16"/>
        <v>No</v>
      </c>
      <c r="U78" s="4" t="str">
        <f t="shared" si="17"/>
        <v>N/A</v>
      </c>
      <c r="V78" s="132"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idden="1">
      <c r="A79" s="66" t="s">
        <v>11</v>
      </c>
      <c r="B79" s="66" t="s">
        <v>27</v>
      </c>
      <c r="C79" s="66" t="str" cm="1">
        <f t="array" ref="C79">_xlfn.IFNA(_xlfn.IFS(B79="Starter","Starters &amp; Sides",B79="Sides","Starters &amp; Sides"),B79)</f>
        <v>Mains</v>
      </c>
      <c r="D79" t="s">
        <v>1078</v>
      </c>
      <c r="E79" s="74"/>
      <c r="F79" s="4"/>
      <c r="G79" s="4"/>
      <c r="H79" s="4"/>
      <c r="I79" s="4"/>
      <c r="J79" s="4"/>
      <c r="K79" s="4"/>
      <c r="L79" s="4"/>
      <c r="M79" s="4">
        <v>19.95</v>
      </c>
      <c r="N79" s="4">
        <v>19.95</v>
      </c>
      <c r="O79" s="4">
        <v>19.5</v>
      </c>
      <c r="P79" s="15">
        <v>20.5</v>
      </c>
      <c r="Q79" s="337">
        <v>20.5</v>
      </c>
      <c r="R79" s="15" t="str">
        <f t="shared" si="14"/>
        <v>Yes</v>
      </c>
      <c r="S79" s="15" t="str">
        <f t="shared" si="15"/>
        <v>No</v>
      </c>
      <c r="T79" s="4" t="str">
        <f t="shared" si="16"/>
        <v>Yes</v>
      </c>
      <c r="U79" s="4">
        <f t="shared" si="17"/>
        <v>0</v>
      </c>
      <c r="V79" s="132" t="str">
        <f t="shared" si="18"/>
        <v>Yes</v>
      </c>
      <c r="W79" s="223">
        <f t="shared" si="19"/>
        <v>5.1282051282051322E-2</v>
      </c>
      <c r="X79" s="221" t="str">
        <f t="shared" si="20"/>
        <v>Yes</v>
      </c>
      <c r="Y79" s="223">
        <f t="shared" si="21"/>
        <v>2.7568922305764465E-2</v>
      </c>
      <c r="Z79" s="222" t="str">
        <f t="shared" si="22"/>
        <v>Yes</v>
      </c>
      <c r="AA79" s="68">
        <f t="shared" si="23"/>
        <v>2.7568922305764465E-2</v>
      </c>
      <c r="AB79" s="65" t="str">
        <f t="shared" si="24"/>
        <v>No</v>
      </c>
      <c r="AC79" s="68" t="str">
        <f t="shared" si="25"/>
        <v>N/A</v>
      </c>
      <c r="AD79" s="65" t="str">
        <f t="shared" si="26"/>
        <v>No</v>
      </c>
      <c r="AE79" s="68" t="str">
        <f t="shared" si="27"/>
        <v>N/A</v>
      </c>
      <c r="AF79" s="66"/>
    </row>
    <row r="80" spans="1:32" hidden="1">
      <c r="A80" s="66" t="s">
        <v>11</v>
      </c>
      <c r="B80" s="66" t="s">
        <v>27</v>
      </c>
      <c r="C80" s="66" t="str" cm="1">
        <f t="array" ref="C80">_xlfn.IFNA(_xlfn.IFS(B80="Starter","Starters &amp; Sides",B80="Sides","Starters &amp; Sides"),B80)</f>
        <v>Mains</v>
      </c>
      <c r="D80" t="s">
        <v>1079</v>
      </c>
      <c r="E80" s="74">
        <v>17.5</v>
      </c>
      <c r="F80" s="4">
        <v>17.5</v>
      </c>
      <c r="G80" s="4">
        <v>17.5</v>
      </c>
      <c r="H80" s="4">
        <v>18.5</v>
      </c>
      <c r="I80" s="4">
        <v>18.5</v>
      </c>
      <c r="J80" s="4">
        <v>18.5</v>
      </c>
      <c r="K80" s="4">
        <v>18.5</v>
      </c>
      <c r="L80" s="4">
        <v>18.5</v>
      </c>
      <c r="M80" s="4">
        <v>21.95</v>
      </c>
      <c r="N80" s="4">
        <v>21.95</v>
      </c>
      <c r="O80" s="4">
        <v>21.95</v>
      </c>
      <c r="P80" s="15">
        <v>24</v>
      </c>
      <c r="Q80" s="337">
        <v>24</v>
      </c>
      <c r="R80" s="15" t="str">
        <f t="shared" si="14"/>
        <v>Yes</v>
      </c>
      <c r="S80" s="15" t="str">
        <f t="shared" si="15"/>
        <v>No</v>
      </c>
      <c r="T80" s="4" t="str">
        <f t="shared" si="16"/>
        <v>Yes</v>
      </c>
      <c r="U80" s="4">
        <f t="shared" si="17"/>
        <v>0</v>
      </c>
      <c r="V80" s="132" t="str">
        <f t="shared" si="18"/>
        <v>Yes</v>
      </c>
      <c r="W80" s="223">
        <f t="shared" si="19"/>
        <v>9.339407744874717E-2</v>
      </c>
      <c r="X80" s="221" t="str">
        <f t="shared" si="20"/>
        <v>Yes</v>
      </c>
      <c r="Y80" s="223">
        <f t="shared" si="21"/>
        <v>9.339407744874717E-2</v>
      </c>
      <c r="Z80" s="222" t="str">
        <f t="shared" si="22"/>
        <v>Yes</v>
      </c>
      <c r="AA80" s="68">
        <f t="shared" si="23"/>
        <v>9.339407744874717E-2</v>
      </c>
      <c r="AB80" s="65" t="str">
        <f t="shared" si="24"/>
        <v>Yes</v>
      </c>
      <c r="AC80" s="68">
        <f t="shared" si="25"/>
        <v>0.29729729729729737</v>
      </c>
      <c r="AD80" s="65" t="str">
        <f t="shared" si="26"/>
        <v>Yes</v>
      </c>
      <c r="AE80" s="68">
        <f t="shared" si="27"/>
        <v>0.37142857142857144</v>
      </c>
      <c r="AF80" s="66"/>
    </row>
    <row r="81" spans="1:32" hidden="1">
      <c r="A81" s="66" t="s">
        <v>11</v>
      </c>
      <c r="B81" s="66" t="s">
        <v>27</v>
      </c>
      <c r="C81" s="66" t="str" cm="1">
        <f t="array" ref="C81">_xlfn.IFNA(_xlfn.IFS(B81="Starter","Starters &amp; Sides",B81="Sides","Starters &amp; Sides"),B81)</f>
        <v>Mains</v>
      </c>
      <c r="D81" t="s">
        <v>1080</v>
      </c>
      <c r="E81" s="74"/>
      <c r="F81" s="4"/>
      <c r="G81" s="4"/>
      <c r="H81" s="4"/>
      <c r="I81" s="4"/>
      <c r="J81" s="4"/>
      <c r="K81" s="4"/>
      <c r="L81" s="4"/>
      <c r="M81" s="4">
        <v>15.95</v>
      </c>
      <c r="N81" s="4">
        <v>15.95</v>
      </c>
      <c r="O81" s="4">
        <v>15.95</v>
      </c>
      <c r="P81" s="15">
        <v>17</v>
      </c>
      <c r="Q81" s="337">
        <v>17</v>
      </c>
      <c r="R81" s="15" t="str">
        <f t="shared" si="14"/>
        <v>Yes</v>
      </c>
      <c r="S81" s="15" t="str">
        <f t="shared" si="15"/>
        <v>No</v>
      </c>
      <c r="T81" s="4" t="str">
        <f t="shared" si="16"/>
        <v>Yes</v>
      </c>
      <c r="U81" s="4">
        <f t="shared" si="17"/>
        <v>0</v>
      </c>
      <c r="V81" s="132" t="str">
        <f t="shared" si="18"/>
        <v>Yes</v>
      </c>
      <c r="W81" s="223">
        <f t="shared" si="19"/>
        <v>6.5830721003134807E-2</v>
      </c>
      <c r="X81" s="221" t="str">
        <f t="shared" si="20"/>
        <v>Yes</v>
      </c>
      <c r="Y81" s="223">
        <f t="shared" si="21"/>
        <v>6.5830721003134807E-2</v>
      </c>
      <c r="Z81" s="222" t="str">
        <f t="shared" si="22"/>
        <v>Yes</v>
      </c>
      <c r="AA81" s="68">
        <f t="shared" si="23"/>
        <v>6.5830721003134807E-2</v>
      </c>
      <c r="AB81" s="65" t="str">
        <f t="shared" si="24"/>
        <v>No</v>
      </c>
      <c r="AC81" s="68" t="str">
        <f t="shared" si="25"/>
        <v>N/A</v>
      </c>
      <c r="AD81" s="65" t="str">
        <f t="shared" si="26"/>
        <v>No</v>
      </c>
      <c r="AE81" s="68" t="str">
        <f t="shared" si="27"/>
        <v>N/A</v>
      </c>
      <c r="AF81" s="66"/>
    </row>
    <row r="82" spans="1:32" hidden="1">
      <c r="A82" s="66" t="s">
        <v>11</v>
      </c>
      <c r="B82" s="66" t="s">
        <v>27</v>
      </c>
      <c r="C82" s="66" t="str" cm="1">
        <f t="array" ref="C82">_xlfn.IFNA(_xlfn.IFS(B82="Starter","Starters &amp; Sides",B82="Sides","Starters &amp; Sides"),B82)</f>
        <v>Mains</v>
      </c>
      <c r="D82" s="84" t="s">
        <v>1081</v>
      </c>
      <c r="E82" s="74"/>
      <c r="F82" s="4"/>
      <c r="G82" s="4"/>
      <c r="H82" s="4"/>
      <c r="I82" s="4"/>
      <c r="J82" s="4"/>
      <c r="K82" s="4"/>
      <c r="L82" s="4"/>
      <c r="M82" s="4">
        <v>15.95</v>
      </c>
      <c r="N82" s="4">
        <v>15.95</v>
      </c>
      <c r="O82" s="4">
        <v>15.95</v>
      </c>
      <c r="P82" s="15"/>
      <c r="Q82" s="337"/>
      <c r="R82" s="15" t="str">
        <f t="shared" si="14"/>
        <v>No</v>
      </c>
      <c r="S82" s="15" t="str">
        <f t="shared" si="15"/>
        <v>No</v>
      </c>
      <c r="T82" s="4" t="str">
        <f t="shared" si="16"/>
        <v>No</v>
      </c>
      <c r="U82" s="4" t="str">
        <f t="shared" si="17"/>
        <v>N/A</v>
      </c>
      <c r="V82" s="132" t="str">
        <f t="shared" si="18"/>
        <v>No</v>
      </c>
      <c r="W82" s="223" t="str">
        <f t="shared" si="19"/>
        <v>N/A</v>
      </c>
      <c r="X82" s="221" t="str">
        <f t="shared" si="20"/>
        <v>No</v>
      </c>
      <c r="Y82" s="223" t="str">
        <f t="shared" si="21"/>
        <v>N/A</v>
      </c>
      <c r="Z82" s="222" t="str">
        <f t="shared" si="22"/>
        <v>No</v>
      </c>
      <c r="AA82" s="68" t="str">
        <f t="shared" si="23"/>
        <v>N/A</v>
      </c>
      <c r="AB82" s="65" t="str">
        <f t="shared" si="24"/>
        <v>No</v>
      </c>
      <c r="AC82" s="68" t="str">
        <f t="shared" si="25"/>
        <v>N/A</v>
      </c>
      <c r="AD82" s="65" t="str">
        <f t="shared" si="26"/>
        <v>No</v>
      </c>
      <c r="AE82" s="68" t="str">
        <f t="shared" si="27"/>
        <v>N/A</v>
      </c>
      <c r="AF82" s="66"/>
    </row>
    <row r="83" spans="1:32" hidden="1">
      <c r="A83" s="66" t="s">
        <v>11</v>
      </c>
      <c r="B83" s="66" t="s">
        <v>27</v>
      </c>
      <c r="C83" s="66" t="str" cm="1">
        <f t="array" ref="C83">_xlfn.IFNA(_xlfn.IFS(B83="Starter","Starters &amp; Sides",B83="Sides","Starters &amp; Sides"),B83)</f>
        <v>Mains</v>
      </c>
      <c r="D83" t="s">
        <v>1082</v>
      </c>
      <c r="E83" s="74"/>
      <c r="F83" s="4"/>
      <c r="G83" s="4"/>
      <c r="H83" s="4">
        <v>9.25</v>
      </c>
      <c r="I83" s="4">
        <v>9.25</v>
      </c>
      <c r="J83" s="4">
        <v>9.25</v>
      </c>
      <c r="K83" s="4">
        <v>9.25</v>
      </c>
      <c r="L83" s="4"/>
      <c r="M83" s="4">
        <v>11.95</v>
      </c>
      <c r="N83" s="4">
        <v>11.95</v>
      </c>
      <c r="O83" s="4">
        <v>11.95</v>
      </c>
      <c r="P83" s="15">
        <v>11.5</v>
      </c>
      <c r="Q83" s="337">
        <v>11.5</v>
      </c>
      <c r="R83" s="15" t="str">
        <f t="shared" si="14"/>
        <v>Yes</v>
      </c>
      <c r="S83" s="15" t="str">
        <f t="shared" si="15"/>
        <v>No</v>
      </c>
      <c r="T83" s="4" t="str">
        <f t="shared" si="16"/>
        <v>Yes</v>
      </c>
      <c r="U83" s="4">
        <f t="shared" si="17"/>
        <v>0</v>
      </c>
      <c r="V83" s="132" t="str">
        <f t="shared" si="18"/>
        <v>Yes</v>
      </c>
      <c r="W83" s="223">
        <f t="shared" si="19"/>
        <v>-3.7656903765690308E-2</v>
      </c>
      <c r="X83" s="221" t="str">
        <f t="shared" si="20"/>
        <v>Yes</v>
      </c>
      <c r="Y83" s="223">
        <f t="shared" si="21"/>
        <v>-3.7656903765690308E-2</v>
      </c>
      <c r="Z83" s="222" t="str">
        <f t="shared" si="22"/>
        <v>Yes</v>
      </c>
      <c r="AA83" s="68">
        <f t="shared" si="23"/>
        <v>-3.7656903765690308E-2</v>
      </c>
      <c r="AB83" s="65" t="str">
        <f t="shared" si="24"/>
        <v>No</v>
      </c>
      <c r="AC83" s="68" t="str">
        <f t="shared" si="25"/>
        <v>N/A</v>
      </c>
      <c r="AD83" s="65" t="str">
        <f t="shared" si="26"/>
        <v>No</v>
      </c>
      <c r="AE83" s="68" t="str">
        <f t="shared" si="27"/>
        <v>N/A</v>
      </c>
      <c r="AF83" s="66"/>
    </row>
    <row r="84" spans="1:32" hidden="1">
      <c r="A84" s="66" t="s">
        <v>11</v>
      </c>
      <c r="B84" s="66" t="s">
        <v>27</v>
      </c>
      <c r="C84" s="66" t="str" cm="1">
        <f t="array" ref="C84">_xlfn.IFNA(_xlfn.IFS(B84="Starter","Starters &amp; Sides",B84="Sides","Starters &amp; Sides"),B84)</f>
        <v>Mains</v>
      </c>
      <c r="D84" s="84" t="s">
        <v>1083</v>
      </c>
      <c r="E84" s="74">
        <v>15.75</v>
      </c>
      <c r="F84" s="4">
        <v>15.75</v>
      </c>
      <c r="G84" s="4">
        <v>15.75</v>
      </c>
      <c r="H84" s="4">
        <v>16.75</v>
      </c>
      <c r="I84" s="4">
        <v>17.25</v>
      </c>
      <c r="J84" s="4">
        <v>17.25</v>
      </c>
      <c r="K84" s="4">
        <v>17.75</v>
      </c>
      <c r="L84" s="4">
        <v>17.75</v>
      </c>
      <c r="M84" s="4">
        <v>19.5</v>
      </c>
      <c r="N84" s="4">
        <v>19.5</v>
      </c>
      <c r="O84" s="4"/>
      <c r="P84" s="15"/>
      <c r="Q84" s="337"/>
      <c r="R84" s="15" t="str">
        <f t="shared" si="14"/>
        <v>No</v>
      </c>
      <c r="S84" s="15" t="str">
        <f t="shared" si="15"/>
        <v>No</v>
      </c>
      <c r="T84" s="4" t="str">
        <f t="shared" si="16"/>
        <v>No</v>
      </c>
      <c r="U84" s="4" t="str">
        <f t="shared" si="17"/>
        <v>N/A</v>
      </c>
      <c r="V84" s="132" t="str">
        <f t="shared" si="18"/>
        <v>No</v>
      </c>
      <c r="W84" s="223" t="str">
        <f t="shared" si="19"/>
        <v>N/A</v>
      </c>
      <c r="X84" s="221" t="str">
        <f t="shared" si="20"/>
        <v>No</v>
      </c>
      <c r="Y84" s="223" t="str">
        <f t="shared" si="21"/>
        <v>N/A</v>
      </c>
      <c r="Z84" s="222" t="str">
        <f t="shared" si="22"/>
        <v>No</v>
      </c>
      <c r="AA84" s="68" t="str">
        <f t="shared" si="23"/>
        <v>N/A</v>
      </c>
      <c r="AB84" s="65" t="str">
        <f t="shared" si="24"/>
        <v>No</v>
      </c>
      <c r="AC84" s="68" t="str">
        <f t="shared" si="25"/>
        <v>N/A</v>
      </c>
      <c r="AD84" s="65" t="str">
        <f t="shared" si="26"/>
        <v>No</v>
      </c>
      <c r="AE84" s="68" t="str">
        <f t="shared" si="27"/>
        <v>N/A</v>
      </c>
      <c r="AF84" s="66"/>
    </row>
    <row r="85" spans="1:32" hidden="1">
      <c r="A85" s="66" t="s">
        <v>11</v>
      </c>
      <c r="B85" s="66" t="s">
        <v>27</v>
      </c>
      <c r="C85" s="66" t="str" cm="1">
        <f t="array" ref="C85">_xlfn.IFNA(_xlfn.IFS(B85="Starter","Starters &amp; Sides",B85="Sides","Starters &amp; Sides"),B85)</f>
        <v>Mains</v>
      </c>
      <c r="D85" s="84" t="s">
        <v>1084</v>
      </c>
      <c r="E85" s="74"/>
      <c r="F85" s="4"/>
      <c r="G85" s="4"/>
      <c r="H85" s="4"/>
      <c r="I85" s="4"/>
      <c r="J85" s="4"/>
      <c r="K85" s="4"/>
      <c r="L85" s="4"/>
      <c r="M85" s="4">
        <v>19.5</v>
      </c>
      <c r="N85" s="4">
        <v>19.5</v>
      </c>
      <c r="O85" s="4">
        <v>20.75</v>
      </c>
      <c r="P85" s="15"/>
      <c r="Q85" s="337"/>
      <c r="R85" s="15" t="str">
        <f t="shared" si="14"/>
        <v>No</v>
      </c>
      <c r="S85" s="15" t="str">
        <f t="shared" si="15"/>
        <v>No</v>
      </c>
      <c r="T85" s="4" t="str">
        <f t="shared" si="16"/>
        <v>No</v>
      </c>
      <c r="U85" s="4" t="str">
        <f t="shared" si="17"/>
        <v>N/A</v>
      </c>
      <c r="V85" s="132" t="str">
        <f t="shared" si="18"/>
        <v>No</v>
      </c>
      <c r="W85" s="223" t="str">
        <f t="shared" si="19"/>
        <v>N/A</v>
      </c>
      <c r="X85" s="221" t="str">
        <f t="shared" si="20"/>
        <v>No</v>
      </c>
      <c r="Y85" s="223" t="str">
        <f t="shared" si="21"/>
        <v>N/A</v>
      </c>
      <c r="Z85" s="222" t="str">
        <f t="shared" si="22"/>
        <v>No</v>
      </c>
      <c r="AA85" s="68" t="str">
        <f t="shared" si="23"/>
        <v>N/A</v>
      </c>
      <c r="AB85" s="65" t="str">
        <f t="shared" si="24"/>
        <v>No</v>
      </c>
      <c r="AC85" s="68" t="str">
        <f t="shared" si="25"/>
        <v>N/A</v>
      </c>
      <c r="AD85" s="65" t="str">
        <f t="shared" si="26"/>
        <v>No</v>
      </c>
      <c r="AE85" s="68" t="str">
        <f t="shared" si="27"/>
        <v>N/A</v>
      </c>
      <c r="AF85" s="66"/>
    </row>
    <row r="86" spans="1:32" hidden="1">
      <c r="A86" s="66" t="s">
        <v>11</v>
      </c>
      <c r="B86" s="66" t="s">
        <v>27</v>
      </c>
      <c r="C86" s="66" t="str" cm="1">
        <f t="array" ref="C86">_xlfn.IFNA(_xlfn.IFS(B86="Starter","Starters &amp; Sides",B86="Sides","Starters &amp; Sides"),B86)</f>
        <v>Mains</v>
      </c>
      <c r="D86" s="84" t="s">
        <v>1085</v>
      </c>
      <c r="E86" s="74"/>
      <c r="F86" s="4"/>
      <c r="G86" s="4"/>
      <c r="H86" s="4"/>
      <c r="I86" s="4"/>
      <c r="J86" s="4"/>
      <c r="K86" s="4"/>
      <c r="L86" s="4"/>
      <c r="M86" s="4">
        <v>9.9499999999999993</v>
      </c>
      <c r="N86" s="4">
        <v>9.9499999999999993</v>
      </c>
      <c r="O86" s="4">
        <v>9.9499999999999993</v>
      </c>
      <c r="P86" s="15"/>
      <c r="Q86" s="337"/>
      <c r="R86" s="15" t="str">
        <f t="shared" si="14"/>
        <v>No</v>
      </c>
      <c r="S86" s="15" t="str">
        <f t="shared" si="15"/>
        <v>No</v>
      </c>
      <c r="T86" s="4" t="str">
        <f t="shared" si="16"/>
        <v>No</v>
      </c>
      <c r="U86" s="4" t="str">
        <f t="shared" si="17"/>
        <v>N/A</v>
      </c>
      <c r="V86" s="132" t="str">
        <f t="shared" si="18"/>
        <v>No</v>
      </c>
      <c r="W86" s="223" t="str">
        <f t="shared" si="19"/>
        <v>N/A</v>
      </c>
      <c r="X86" s="221" t="str">
        <f t="shared" si="20"/>
        <v>No</v>
      </c>
      <c r="Y86" s="223" t="str">
        <f t="shared" si="21"/>
        <v>N/A</v>
      </c>
      <c r="Z86" s="222" t="str">
        <f t="shared" si="22"/>
        <v>No</v>
      </c>
      <c r="AA86" s="68" t="str">
        <f t="shared" si="23"/>
        <v>N/A</v>
      </c>
      <c r="AB86" s="65" t="str">
        <f t="shared" si="24"/>
        <v>No</v>
      </c>
      <c r="AC86" s="68" t="str">
        <f t="shared" si="25"/>
        <v>N/A</v>
      </c>
      <c r="AD86" s="65" t="str">
        <f t="shared" si="26"/>
        <v>No</v>
      </c>
      <c r="AE86" s="68" t="str">
        <f t="shared" si="27"/>
        <v>N/A</v>
      </c>
      <c r="AF86" s="66"/>
    </row>
    <row r="87" spans="1:32" hidden="1">
      <c r="A87" s="66" t="s">
        <v>11</v>
      </c>
      <c r="B87" s="66" t="s">
        <v>27</v>
      </c>
      <c r="C87" s="66" t="str" cm="1">
        <f t="array" ref="C87">_xlfn.IFNA(_xlfn.IFS(B87="Starter","Starters &amp; Sides",B87="Sides","Starters &amp; Sides"),B87)</f>
        <v>Mains</v>
      </c>
      <c r="D87" s="84" t="s">
        <v>1086</v>
      </c>
      <c r="E87" s="74"/>
      <c r="F87" s="4"/>
      <c r="G87" s="4"/>
      <c r="H87" s="4"/>
      <c r="I87" s="4">
        <v>18.5</v>
      </c>
      <c r="J87" s="4">
        <v>18.5</v>
      </c>
      <c r="K87" s="4">
        <v>18.5</v>
      </c>
      <c r="L87" s="4">
        <v>18.5</v>
      </c>
      <c r="M87" s="4"/>
      <c r="N87" s="4"/>
      <c r="O87" s="4"/>
      <c r="P87" s="15"/>
      <c r="Q87" s="337"/>
      <c r="R87" s="15" t="str">
        <f t="shared" si="14"/>
        <v>No</v>
      </c>
      <c r="S87" s="15" t="str">
        <f t="shared" si="15"/>
        <v>No</v>
      </c>
      <c r="T87" s="4" t="str">
        <f t="shared" si="16"/>
        <v>No</v>
      </c>
      <c r="U87" s="4" t="str">
        <f t="shared" si="17"/>
        <v>N/A</v>
      </c>
      <c r="V87" s="132" t="str">
        <f t="shared" si="18"/>
        <v>No</v>
      </c>
      <c r="W87" s="223" t="str">
        <f t="shared" si="19"/>
        <v>N/A</v>
      </c>
      <c r="X87" s="221" t="str">
        <f t="shared" si="20"/>
        <v>No</v>
      </c>
      <c r="Y87" s="223" t="str">
        <f t="shared" si="21"/>
        <v>N/A</v>
      </c>
      <c r="Z87" s="222" t="str">
        <f t="shared" si="22"/>
        <v>No</v>
      </c>
      <c r="AA87" s="68" t="str">
        <f t="shared" si="23"/>
        <v>N/A</v>
      </c>
      <c r="AB87" s="65" t="str">
        <f t="shared" si="24"/>
        <v>No</v>
      </c>
      <c r="AC87" s="68" t="str">
        <f t="shared" si="25"/>
        <v>N/A</v>
      </c>
      <c r="AD87" s="65" t="str">
        <f t="shared" si="26"/>
        <v>No</v>
      </c>
      <c r="AE87" s="68" t="str">
        <f t="shared" si="27"/>
        <v>N/A</v>
      </c>
      <c r="AF87" s="66"/>
    </row>
    <row r="88" spans="1:32" hidden="1">
      <c r="A88" s="66" t="s">
        <v>11</v>
      </c>
      <c r="B88" s="66" t="s">
        <v>27</v>
      </c>
      <c r="C88" s="66" t="str" cm="1">
        <f t="array" ref="C88">_xlfn.IFNA(_xlfn.IFS(B88="Starter","Starters &amp; Sides",B88="Sides","Starters &amp; Sides"),B88)</f>
        <v>Mains</v>
      </c>
      <c r="D88" s="84" t="s">
        <v>1087</v>
      </c>
      <c r="E88" s="74"/>
      <c r="F88" s="4"/>
      <c r="G88" s="4"/>
      <c r="H88" s="4"/>
      <c r="I88" s="4"/>
      <c r="J88" s="4">
        <v>17.25</v>
      </c>
      <c r="K88" s="4">
        <v>17.5</v>
      </c>
      <c r="L88" s="4">
        <v>17.5</v>
      </c>
      <c r="M88" s="4">
        <v>19.5</v>
      </c>
      <c r="N88" s="4">
        <v>19.5</v>
      </c>
      <c r="O88" s="4">
        <v>19.5</v>
      </c>
      <c r="P88" s="15">
        <v>21</v>
      </c>
      <c r="Q88" s="337">
        <v>21</v>
      </c>
      <c r="R88" s="15" t="str">
        <f t="shared" si="14"/>
        <v>Yes</v>
      </c>
      <c r="S88" s="15" t="str">
        <f t="shared" si="15"/>
        <v>No</v>
      </c>
      <c r="T88" s="4" t="str">
        <f t="shared" si="16"/>
        <v>Yes</v>
      </c>
      <c r="U88" s="4">
        <f t="shared" si="17"/>
        <v>0</v>
      </c>
      <c r="V88" s="132" t="str">
        <f t="shared" si="18"/>
        <v>Yes</v>
      </c>
      <c r="W88" s="223">
        <f t="shared" si="19"/>
        <v>7.6923076923076872E-2</v>
      </c>
      <c r="X88" s="221" t="str">
        <f t="shared" si="20"/>
        <v>Yes</v>
      </c>
      <c r="Y88" s="223">
        <f t="shared" si="21"/>
        <v>7.6923076923076872E-2</v>
      </c>
      <c r="Z88" s="222" t="str">
        <f t="shared" si="22"/>
        <v>Yes</v>
      </c>
      <c r="AA88" s="68">
        <f t="shared" si="23"/>
        <v>7.6923076923076872E-2</v>
      </c>
      <c r="AB88" s="65" t="str">
        <f t="shared" si="24"/>
        <v>Yes</v>
      </c>
      <c r="AC88" s="68">
        <f t="shared" si="25"/>
        <v>0.19999999999999996</v>
      </c>
      <c r="AD88" s="65" t="str">
        <f t="shared" si="26"/>
        <v>No</v>
      </c>
      <c r="AE88" s="68" t="str">
        <f t="shared" si="27"/>
        <v>N/A</v>
      </c>
      <c r="AF88" s="66"/>
    </row>
    <row r="89" spans="1:32" hidden="1">
      <c r="A89" s="66" t="s">
        <v>11</v>
      </c>
      <c r="B89" s="66" t="s">
        <v>27</v>
      </c>
      <c r="C89" s="66" t="str" cm="1">
        <f t="array" ref="C89">_xlfn.IFNA(_xlfn.IFS(B89="Starter","Starters &amp; Sides",B89="Sides","Starters &amp; Sides"),B89)</f>
        <v>Mains</v>
      </c>
      <c r="D89" s="84" t="s">
        <v>1088</v>
      </c>
      <c r="E89" s="74"/>
      <c r="F89" s="4"/>
      <c r="G89" s="4"/>
      <c r="H89" s="4"/>
      <c r="I89" s="4"/>
      <c r="J89" s="4"/>
      <c r="K89" s="4"/>
      <c r="L89" s="4"/>
      <c r="M89" s="4">
        <v>53</v>
      </c>
      <c r="N89" s="4">
        <v>53</v>
      </c>
      <c r="O89" s="4"/>
      <c r="P89" s="15"/>
      <c r="Q89" s="337"/>
      <c r="R89" s="15" t="str">
        <f t="shared" si="14"/>
        <v>No</v>
      </c>
      <c r="S89" s="15" t="str">
        <f t="shared" si="15"/>
        <v>No</v>
      </c>
      <c r="T89" s="4" t="str">
        <f t="shared" si="16"/>
        <v>No</v>
      </c>
      <c r="U89" s="4" t="str">
        <f t="shared" si="17"/>
        <v>N/A</v>
      </c>
      <c r="V89" s="132" t="str">
        <f t="shared" si="18"/>
        <v>No</v>
      </c>
      <c r="W89" s="223" t="str">
        <f t="shared" si="19"/>
        <v>N/A</v>
      </c>
      <c r="X89" s="221" t="str">
        <f t="shared" si="20"/>
        <v>No</v>
      </c>
      <c r="Y89" s="223" t="str">
        <f t="shared" si="21"/>
        <v>N/A</v>
      </c>
      <c r="Z89" s="222" t="str">
        <f t="shared" si="22"/>
        <v>No</v>
      </c>
      <c r="AA89" s="68" t="str">
        <f t="shared" si="23"/>
        <v>N/A</v>
      </c>
      <c r="AB89" s="65" t="str">
        <f t="shared" si="24"/>
        <v>No</v>
      </c>
      <c r="AC89" s="68" t="str">
        <f t="shared" si="25"/>
        <v>N/A</v>
      </c>
      <c r="AD89" s="65" t="str">
        <f t="shared" si="26"/>
        <v>No</v>
      </c>
      <c r="AE89" s="68" t="str">
        <f t="shared" si="27"/>
        <v>N/A</v>
      </c>
      <c r="AF89" s="66"/>
    </row>
    <row r="90" spans="1:32" hidden="1">
      <c r="A90" s="66" t="s">
        <v>11</v>
      </c>
      <c r="B90" s="66" t="s">
        <v>27</v>
      </c>
      <c r="C90" s="66" t="str" cm="1">
        <f t="array" ref="C90">_xlfn.IFNA(_xlfn.IFS(B90="Starter","Starters &amp; Sides",B90="Sides","Starters &amp; Sides"),B90)</f>
        <v>Mains</v>
      </c>
      <c r="D90" s="84" t="s">
        <v>1040</v>
      </c>
      <c r="E90" s="74">
        <v>14.75</v>
      </c>
      <c r="F90" s="4">
        <v>14.75</v>
      </c>
      <c r="G90" s="4">
        <v>14.75</v>
      </c>
      <c r="H90" s="4">
        <v>15.5</v>
      </c>
      <c r="I90" s="4">
        <v>15.5</v>
      </c>
      <c r="J90" s="4">
        <v>15.95</v>
      </c>
      <c r="K90" s="4">
        <v>15.95</v>
      </c>
      <c r="L90" s="4">
        <v>15.95</v>
      </c>
      <c r="M90" s="4">
        <v>16.850000000000001</v>
      </c>
      <c r="N90" s="4">
        <v>16.850000000000001</v>
      </c>
      <c r="O90" s="4">
        <v>16.850000000000001</v>
      </c>
      <c r="P90" s="15">
        <v>17.5</v>
      </c>
      <c r="Q90" s="337">
        <v>17.5</v>
      </c>
      <c r="R90" s="15" t="str">
        <f t="shared" si="14"/>
        <v>Yes</v>
      </c>
      <c r="S90" s="15" t="str">
        <f t="shared" si="15"/>
        <v>No</v>
      </c>
      <c r="T90" s="4" t="str">
        <f t="shared" si="16"/>
        <v>Yes</v>
      </c>
      <c r="U90" s="4">
        <f t="shared" si="17"/>
        <v>0</v>
      </c>
      <c r="V90" s="132" t="str">
        <f t="shared" si="18"/>
        <v>Yes</v>
      </c>
      <c r="W90" s="223">
        <f t="shared" si="19"/>
        <v>3.8575667655786239E-2</v>
      </c>
      <c r="X90" s="221" t="str">
        <f t="shared" si="20"/>
        <v>Yes</v>
      </c>
      <c r="Y90" s="223">
        <f t="shared" si="21"/>
        <v>3.8575667655786239E-2</v>
      </c>
      <c r="Z90" s="222" t="str">
        <f t="shared" si="22"/>
        <v>Yes</v>
      </c>
      <c r="AA90" s="68">
        <f t="shared" si="23"/>
        <v>3.8575667655786239E-2</v>
      </c>
      <c r="AB90" s="65" t="str">
        <f t="shared" si="24"/>
        <v>Yes</v>
      </c>
      <c r="AC90" s="68">
        <f t="shared" si="25"/>
        <v>9.7178683385579889E-2</v>
      </c>
      <c r="AD90" s="65" t="str">
        <f t="shared" si="26"/>
        <v>Yes</v>
      </c>
      <c r="AE90" s="68">
        <f t="shared" si="27"/>
        <v>0.18644067796610164</v>
      </c>
      <c r="AF90" s="66"/>
    </row>
    <row r="91" spans="1:32" hidden="1">
      <c r="A91" s="66" t="s">
        <v>11</v>
      </c>
      <c r="B91" s="66" t="s">
        <v>27</v>
      </c>
      <c r="C91" s="66" t="str" cm="1">
        <f t="array" ref="C91">_xlfn.IFNA(_xlfn.IFS(B91="Starter","Starters &amp; Sides",B91="Sides","Starters &amp; Sides"),B91)</f>
        <v>Mains</v>
      </c>
      <c r="D91" s="84" t="s">
        <v>1089</v>
      </c>
      <c r="E91" s="74"/>
      <c r="F91" s="4"/>
      <c r="G91" s="4"/>
      <c r="H91" s="4">
        <v>59.95</v>
      </c>
      <c r="I91" s="4">
        <v>60.95</v>
      </c>
      <c r="J91" s="4">
        <v>60.95</v>
      </c>
      <c r="K91" s="4">
        <v>60.95</v>
      </c>
      <c r="L91" s="4">
        <v>60.95</v>
      </c>
      <c r="M91" s="4">
        <v>65</v>
      </c>
      <c r="N91" s="4">
        <v>65</v>
      </c>
      <c r="O91" s="4"/>
      <c r="P91" s="15"/>
      <c r="Q91" s="337"/>
      <c r="R91" s="15" t="str">
        <f t="shared" si="14"/>
        <v>No</v>
      </c>
      <c r="S91" s="15" t="str">
        <f t="shared" si="15"/>
        <v>No</v>
      </c>
      <c r="T91" s="4" t="str">
        <f t="shared" si="16"/>
        <v>No</v>
      </c>
      <c r="U91" s="4" t="str">
        <f t="shared" si="17"/>
        <v>N/A</v>
      </c>
      <c r="V91" s="132" t="str">
        <f t="shared" si="18"/>
        <v>No</v>
      </c>
      <c r="W91" s="223" t="str">
        <f t="shared" si="19"/>
        <v>N/A</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idden="1">
      <c r="A92" s="66" t="s">
        <v>11</v>
      </c>
      <c r="B92" s="66" t="s">
        <v>27</v>
      </c>
      <c r="C92" s="66" t="str" cm="1">
        <f t="array" ref="C92">_xlfn.IFNA(_xlfn.IFS(B92="Starter","Starters &amp; Sides",B92="Sides","Starters &amp; Sides"),B92)</f>
        <v>Mains</v>
      </c>
      <c r="D92" s="84" t="s">
        <v>1090</v>
      </c>
      <c r="E92" s="74">
        <v>8.75</v>
      </c>
      <c r="F92" s="4">
        <v>8.75</v>
      </c>
      <c r="G92" s="4">
        <v>8.75</v>
      </c>
      <c r="H92" s="4">
        <v>9.5</v>
      </c>
      <c r="I92" s="4">
        <v>9.5</v>
      </c>
      <c r="J92" s="4">
        <v>9.5</v>
      </c>
      <c r="K92" s="4">
        <v>9.5</v>
      </c>
      <c r="L92" s="4"/>
      <c r="M92" s="4"/>
      <c r="N92" s="4"/>
      <c r="O92" s="4"/>
      <c r="P92" s="15"/>
      <c r="Q92" s="337"/>
      <c r="R92" s="15" t="str">
        <f t="shared" si="14"/>
        <v>No</v>
      </c>
      <c r="S92" s="15" t="str">
        <f t="shared" si="15"/>
        <v>No</v>
      </c>
      <c r="T92" s="4" t="str">
        <f t="shared" si="16"/>
        <v>No</v>
      </c>
      <c r="U92" s="4" t="str">
        <f t="shared" si="17"/>
        <v>N/A</v>
      </c>
      <c r="V92" s="132" t="str">
        <f t="shared" si="18"/>
        <v>No</v>
      </c>
      <c r="W92" s="223" t="str">
        <f t="shared" si="19"/>
        <v>N/A</v>
      </c>
      <c r="X92" s="221" t="str">
        <f t="shared" si="20"/>
        <v>No</v>
      </c>
      <c r="Y92" s="223" t="str">
        <f t="shared" si="21"/>
        <v>N/A</v>
      </c>
      <c r="Z92" s="222" t="str">
        <f t="shared" si="22"/>
        <v>No</v>
      </c>
      <c r="AA92" s="68" t="str">
        <f t="shared" si="23"/>
        <v>N/A</v>
      </c>
      <c r="AB92" s="65" t="str">
        <f t="shared" si="24"/>
        <v>No</v>
      </c>
      <c r="AC92" s="68" t="str">
        <f t="shared" si="25"/>
        <v>N/A</v>
      </c>
      <c r="AD92" s="65" t="str">
        <f t="shared" si="26"/>
        <v>No</v>
      </c>
      <c r="AE92" s="68" t="str">
        <f t="shared" si="27"/>
        <v>N/A</v>
      </c>
      <c r="AF92" s="66"/>
    </row>
    <row r="93" spans="1:32" hidden="1">
      <c r="A93" s="66" t="s">
        <v>11</v>
      </c>
      <c r="B93" s="66" t="s">
        <v>27</v>
      </c>
      <c r="C93" s="66" t="str" cm="1">
        <f t="array" ref="C93">_xlfn.IFNA(_xlfn.IFS(B93="Starter","Starters &amp; Sides",B93="Sides","Starters &amp; Sides"),B93)</f>
        <v>Mains</v>
      </c>
      <c r="D93" s="84" t="s">
        <v>1091</v>
      </c>
      <c r="E93" s="74">
        <v>7.95</v>
      </c>
      <c r="F93" s="4">
        <v>7.95</v>
      </c>
      <c r="G93" s="4">
        <v>7.95</v>
      </c>
      <c r="H93" s="4">
        <v>8.5</v>
      </c>
      <c r="I93" s="4">
        <v>8.5</v>
      </c>
      <c r="J93" s="4">
        <v>8.5</v>
      </c>
      <c r="K93" s="4">
        <v>8.5</v>
      </c>
      <c r="L93" s="4"/>
      <c r="M93" s="4"/>
      <c r="N93" s="4"/>
      <c r="O93" s="4"/>
      <c r="P93" s="15"/>
      <c r="Q93" s="337"/>
      <c r="R93" s="15" t="str">
        <f t="shared" si="14"/>
        <v>No</v>
      </c>
      <c r="S93" s="15" t="str">
        <f t="shared" si="15"/>
        <v>No</v>
      </c>
      <c r="T93" s="4" t="str">
        <f t="shared" si="16"/>
        <v>No</v>
      </c>
      <c r="U93" s="4" t="str">
        <f t="shared" si="17"/>
        <v>N/A</v>
      </c>
      <c r="V93" s="132" t="str">
        <f t="shared" si="18"/>
        <v>No</v>
      </c>
      <c r="W93" s="223" t="str">
        <f t="shared" si="19"/>
        <v>N/A</v>
      </c>
      <c r="X93" s="221" t="str">
        <f t="shared" si="20"/>
        <v>No</v>
      </c>
      <c r="Y93" s="223" t="str">
        <f t="shared" si="21"/>
        <v>N/A</v>
      </c>
      <c r="Z93" s="222" t="str">
        <f t="shared" si="22"/>
        <v>No</v>
      </c>
      <c r="AA93" s="68" t="str">
        <f t="shared" si="23"/>
        <v>N/A</v>
      </c>
      <c r="AB93" s="65" t="str">
        <f t="shared" si="24"/>
        <v>No</v>
      </c>
      <c r="AC93" s="68" t="str">
        <f t="shared" si="25"/>
        <v>N/A</v>
      </c>
      <c r="AD93" s="65" t="str">
        <f t="shared" si="26"/>
        <v>No</v>
      </c>
      <c r="AE93" s="68" t="str">
        <f t="shared" si="27"/>
        <v>N/A</v>
      </c>
      <c r="AF93" s="66"/>
    </row>
    <row r="94" spans="1:32" hidden="1">
      <c r="A94" s="66" t="s">
        <v>11</v>
      </c>
      <c r="B94" s="66" t="s">
        <v>27</v>
      </c>
      <c r="C94" s="66" t="str" cm="1">
        <f t="array" ref="C94">_xlfn.IFNA(_xlfn.IFS(B94="Starter","Starters &amp; Sides",B94="Sides","Starters &amp; Sides"),B94)</f>
        <v>Mains</v>
      </c>
      <c r="D94" t="s">
        <v>1092</v>
      </c>
      <c r="E94" s="74">
        <v>8.75</v>
      </c>
      <c r="F94" s="4">
        <v>9.25</v>
      </c>
      <c r="G94" s="4">
        <v>9.25</v>
      </c>
      <c r="H94" s="4">
        <v>9.9499999999999993</v>
      </c>
      <c r="I94" s="4">
        <v>9.9499999999999993</v>
      </c>
      <c r="J94" s="4">
        <v>9.9499999999999993</v>
      </c>
      <c r="K94" s="4">
        <v>9.9499999999999993</v>
      </c>
      <c r="L94" s="4"/>
      <c r="M94" s="4">
        <v>10.25</v>
      </c>
      <c r="N94" s="4">
        <v>10.25</v>
      </c>
      <c r="O94" s="4">
        <v>10.25</v>
      </c>
      <c r="P94" s="15">
        <v>11</v>
      </c>
      <c r="Q94" s="337">
        <v>11</v>
      </c>
      <c r="R94" s="15" t="str">
        <f t="shared" si="14"/>
        <v>Yes</v>
      </c>
      <c r="S94" s="15" t="str">
        <f t="shared" si="15"/>
        <v>No</v>
      </c>
      <c r="T94" s="4" t="str">
        <f t="shared" si="16"/>
        <v>Yes</v>
      </c>
      <c r="U94" s="4">
        <f t="shared" si="17"/>
        <v>0</v>
      </c>
      <c r="V94" s="132" t="str">
        <f t="shared" si="18"/>
        <v>Yes</v>
      </c>
      <c r="W94" s="223">
        <f t="shared" si="19"/>
        <v>7.3170731707317138E-2</v>
      </c>
      <c r="X94" s="221" t="str">
        <f t="shared" si="20"/>
        <v>Yes</v>
      </c>
      <c r="Y94" s="223">
        <f t="shared" si="21"/>
        <v>7.3170731707317138E-2</v>
      </c>
      <c r="Z94" s="222" t="str">
        <f t="shared" si="22"/>
        <v>Yes</v>
      </c>
      <c r="AA94" s="68">
        <f t="shared" si="23"/>
        <v>7.3170731707317138E-2</v>
      </c>
      <c r="AB94" s="65" t="str">
        <f t="shared" si="24"/>
        <v>No</v>
      </c>
      <c r="AC94" s="68" t="str">
        <f t="shared" si="25"/>
        <v>N/A</v>
      </c>
      <c r="AD94" s="65" t="str">
        <f t="shared" si="26"/>
        <v>No</v>
      </c>
      <c r="AE94" s="68" t="str">
        <f t="shared" si="27"/>
        <v>N/A</v>
      </c>
      <c r="AF94" s="66"/>
    </row>
    <row r="95" spans="1:32" hidden="1">
      <c r="A95" s="66" t="s">
        <v>11</v>
      </c>
      <c r="B95" s="66" t="s">
        <v>27</v>
      </c>
      <c r="C95" s="66" t="str" cm="1">
        <f t="array" ref="C95">_xlfn.IFNA(_xlfn.IFS(B95="Starter","Starters &amp; Sides",B95="Sides","Starters &amp; Sides"),B95)</f>
        <v>Mains</v>
      </c>
      <c r="D95" t="s">
        <v>1093</v>
      </c>
      <c r="E95" s="74">
        <v>8.9499999999999993</v>
      </c>
      <c r="F95" s="4">
        <v>9.25</v>
      </c>
      <c r="G95" s="4">
        <v>9.25</v>
      </c>
      <c r="H95" s="4">
        <v>9.9499999999999993</v>
      </c>
      <c r="I95" s="4">
        <v>9.9499999999999993</v>
      </c>
      <c r="J95" s="4">
        <v>9.9499999999999993</v>
      </c>
      <c r="K95" s="4">
        <v>9.9499999999999993</v>
      </c>
      <c r="L95" s="4"/>
      <c r="M95" s="4">
        <v>9.9499999999999993</v>
      </c>
      <c r="N95" s="4">
        <v>9.9499999999999993</v>
      </c>
      <c r="O95" s="4">
        <v>9.9499999999999993</v>
      </c>
      <c r="P95" s="15">
        <v>10.5</v>
      </c>
      <c r="Q95" s="337">
        <v>10.5</v>
      </c>
      <c r="R95" s="15" t="str">
        <f t="shared" si="14"/>
        <v>Yes</v>
      </c>
      <c r="S95" s="15" t="str">
        <f t="shared" si="15"/>
        <v>No</v>
      </c>
      <c r="T95" s="4" t="str">
        <f t="shared" si="16"/>
        <v>Yes</v>
      </c>
      <c r="U95" s="4">
        <f t="shared" si="17"/>
        <v>0</v>
      </c>
      <c r="V95" s="132" t="str">
        <f t="shared" si="18"/>
        <v>Yes</v>
      </c>
      <c r="W95" s="223">
        <f t="shared" si="19"/>
        <v>5.5276381909547867E-2</v>
      </c>
      <c r="X95" s="221" t="str">
        <f t="shared" si="20"/>
        <v>Yes</v>
      </c>
      <c r="Y95" s="223">
        <f t="shared" si="21"/>
        <v>5.5276381909547867E-2</v>
      </c>
      <c r="Z95" s="222" t="str">
        <f t="shared" si="22"/>
        <v>Yes</v>
      </c>
      <c r="AA95" s="68">
        <f t="shared" si="23"/>
        <v>5.5276381909547867E-2</v>
      </c>
      <c r="AB95" s="65" t="str">
        <f t="shared" si="24"/>
        <v>No</v>
      </c>
      <c r="AC95" s="68" t="str">
        <f t="shared" si="25"/>
        <v>N/A</v>
      </c>
      <c r="AD95" s="65" t="str">
        <f t="shared" si="26"/>
        <v>No</v>
      </c>
      <c r="AE95" s="68" t="str">
        <f t="shared" si="27"/>
        <v>N/A</v>
      </c>
      <c r="AF95" s="66"/>
    </row>
    <row r="96" spans="1:32" hidden="1">
      <c r="A96" s="66" t="s">
        <v>11</v>
      </c>
      <c r="B96" s="66" t="s">
        <v>27</v>
      </c>
      <c r="C96" s="66" t="str" cm="1">
        <f t="array" ref="C96">_xlfn.IFNA(_xlfn.IFS(B96="Starter","Starters &amp; Sides",B96="Sides","Starters &amp; Sides"),B96)</f>
        <v>Mains</v>
      </c>
      <c r="D96" t="s">
        <v>1094</v>
      </c>
      <c r="E96" s="74">
        <v>9.75</v>
      </c>
      <c r="F96" s="4">
        <v>9.75</v>
      </c>
      <c r="G96" s="4">
        <v>9.75</v>
      </c>
      <c r="H96" s="4">
        <v>10.5</v>
      </c>
      <c r="I96" s="4">
        <v>10.5</v>
      </c>
      <c r="J96" s="4">
        <v>10.5</v>
      </c>
      <c r="K96" s="4">
        <v>10.5</v>
      </c>
      <c r="L96" s="4"/>
      <c r="M96" s="4">
        <v>11.25</v>
      </c>
      <c r="N96" s="4">
        <v>11.25</v>
      </c>
      <c r="O96" s="4">
        <v>11.25</v>
      </c>
      <c r="P96" s="15">
        <v>12</v>
      </c>
      <c r="Q96" s="337">
        <v>12</v>
      </c>
      <c r="R96" s="15" t="str">
        <f t="shared" si="14"/>
        <v>Yes</v>
      </c>
      <c r="S96" s="15" t="str">
        <f t="shared" si="15"/>
        <v>No</v>
      </c>
      <c r="T96" s="4" t="str">
        <f t="shared" si="16"/>
        <v>Yes</v>
      </c>
      <c r="U96" s="4">
        <f t="shared" si="17"/>
        <v>0</v>
      </c>
      <c r="V96" s="132" t="str">
        <f t="shared" si="18"/>
        <v>Yes</v>
      </c>
      <c r="W96" s="223">
        <f t="shared" si="19"/>
        <v>6.6666666666666652E-2</v>
      </c>
      <c r="X96" s="221" t="str">
        <f t="shared" si="20"/>
        <v>Yes</v>
      </c>
      <c r="Y96" s="223">
        <f t="shared" si="21"/>
        <v>6.6666666666666652E-2</v>
      </c>
      <c r="Z96" s="222" t="str">
        <f t="shared" si="22"/>
        <v>Yes</v>
      </c>
      <c r="AA96" s="68">
        <f t="shared" si="23"/>
        <v>6.6666666666666652E-2</v>
      </c>
      <c r="AB96" s="65" t="str">
        <f t="shared" si="24"/>
        <v>No</v>
      </c>
      <c r="AC96" s="68" t="str">
        <f t="shared" si="25"/>
        <v>N/A</v>
      </c>
      <c r="AD96" s="65" t="str">
        <f t="shared" si="26"/>
        <v>No</v>
      </c>
      <c r="AE96" s="68" t="str">
        <f t="shared" si="27"/>
        <v>N/A</v>
      </c>
      <c r="AF96" s="66"/>
    </row>
    <row r="97" spans="1:32" hidden="1">
      <c r="A97" s="66" t="s">
        <v>11</v>
      </c>
      <c r="B97" s="66" t="s">
        <v>27</v>
      </c>
      <c r="C97" s="66" t="str" cm="1">
        <f t="array" ref="C97">_xlfn.IFNA(_xlfn.IFS(B97="Starter","Starters &amp; Sides",B97="Sides","Starters &amp; Sides"),B97)</f>
        <v>Mains</v>
      </c>
      <c r="D97" t="s">
        <v>1095</v>
      </c>
      <c r="E97" s="74"/>
      <c r="F97" s="4"/>
      <c r="G97" s="4"/>
      <c r="H97" s="4"/>
      <c r="I97" s="4"/>
      <c r="J97" s="4"/>
      <c r="K97" s="4"/>
      <c r="L97" s="4"/>
      <c r="M97" s="4">
        <v>9.75</v>
      </c>
      <c r="N97" s="4">
        <v>9.75</v>
      </c>
      <c r="O97" s="4">
        <v>9.75</v>
      </c>
      <c r="P97" s="15">
        <v>10</v>
      </c>
      <c r="Q97" s="337">
        <v>10</v>
      </c>
      <c r="R97" s="15" t="str">
        <f t="shared" si="14"/>
        <v>Yes</v>
      </c>
      <c r="S97" s="15" t="str">
        <f t="shared" si="15"/>
        <v>No</v>
      </c>
      <c r="T97" s="4" t="str">
        <f t="shared" si="16"/>
        <v>Yes</v>
      </c>
      <c r="U97" s="4">
        <f t="shared" si="17"/>
        <v>0</v>
      </c>
      <c r="V97" s="132" t="str">
        <f t="shared" si="18"/>
        <v>Yes</v>
      </c>
      <c r="W97" s="223">
        <f t="shared" si="19"/>
        <v>2.564102564102555E-2</v>
      </c>
      <c r="X97" s="221" t="str">
        <f t="shared" si="20"/>
        <v>Yes</v>
      </c>
      <c r="Y97" s="223">
        <f t="shared" si="21"/>
        <v>2.564102564102555E-2</v>
      </c>
      <c r="Z97" s="222" t="str">
        <f t="shared" si="22"/>
        <v>Yes</v>
      </c>
      <c r="AA97" s="68">
        <f t="shared" si="23"/>
        <v>2.564102564102555E-2</v>
      </c>
      <c r="AB97" s="65" t="str">
        <f t="shared" si="24"/>
        <v>No</v>
      </c>
      <c r="AC97" s="68" t="str">
        <f t="shared" si="25"/>
        <v>N/A</v>
      </c>
      <c r="AD97" s="65" t="str">
        <f t="shared" si="26"/>
        <v>No</v>
      </c>
      <c r="AE97" s="68" t="str">
        <f t="shared" si="27"/>
        <v>N/A</v>
      </c>
      <c r="AF97" s="66"/>
    </row>
    <row r="98" spans="1:32" hidden="1">
      <c r="A98" s="66" t="s">
        <v>11</v>
      </c>
      <c r="B98" s="66" t="s">
        <v>27</v>
      </c>
      <c r="C98" s="66" t="str" cm="1">
        <f t="array" ref="C98">_xlfn.IFNA(_xlfn.IFS(B98="Starter","Starters &amp; Sides",B98="Sides","Starters &amp; Sides"),B98)</f>
        <v>Mains</v>
      </c>
      <c r="D98" s="84" t="s">
        <v>1096</v>
      </c>
      <c r="E98" s="74"/>
      <c r="F98" s="4"/>
      <c r="G98" s="4"/>
      <c r="H98" s="4"/>
      <c r="I98" s="4"/>
      <c r="J98" s="4"/>
      <c r="K98" s="4"/>
      <c r="L98" s="4"/>
      <c r="M98" s="4"/>
      <c r="N98" s="4"/>
      <c r="O98" s="4">
        <v>6.5</v>
      </c>
      <c r="P98" s="15">
        <v>7</v>
      </c>
      <c r="Q98" s="337">
        <v>7</v>
      </c>
      <c r="R98" s="15" t="str">
        <f t="shared" si="14"/>
        <v>Yes</v>
      </c>
      <c r="S98" s="15" t="str">
        <f t="shared" si="15"/>
        <v>No</v>
      </c>
      <c r="T98" s="4" t="str">
        <f t="shared" si="16"/>
        <v>Yes</v>
      </c>
      <c r="U98" s="4">
        <f t="shared" si="17"/>
        <v>0</v>
      </c>
      <c r="V98" s="132" t="str">
        <f t="shared" si="18"/>
        <v>Yes</v>
      </c>
      <c r="W98" s="223">
        <f t="shared" si="19"/>
        <v>7.6923076923076872E-2</v>
      </c>
      <c r="X98" s="221" t="str">
        <f t="shared" si="20"/>
        <v>No</v>
      </c>
      <c r="Y98" s="223" t="str">
        <f t="shared" si="21"/>
        <v>N/A</v>
      </c>
      <c r="Z98" s="222" t="str">
        <f t="shared" si="22"/>
        <v>No</v>
      </c>
      <c r="AA98" s="68" t="str">
        <f t="shared" si="23"/>
        <v>N/A</v>
      </c>
      <c r="AB98" s="65" t="str">
        <f t="shared" si="24"/>
        <v>No</v>
      </c>
      <c r="AC98" s="68" t="str">
        <f t="shared" si="25"/>
        <v>N/A</v>
      </c>
      <c r="AD98" s="65" t="str">
        <f t="shared" si="26"/>
        <v>No</v>
      </c>
      <c r="AE98" s="68" t="str">
        <f t="shared" si="27"/>
        <v>N/A</v>
      </c>
      <c r="AF98" s="66"/>
    </row>
    <row r="99" spans="1:32" hidden="1">
      <c r="A99" s="66" t="s">
        <v>11</v>
      </c>
      <c r="B99" s="66" t="s">
        <v>27</v>
      </c>
      <c r="C99" s="66" t="str" cm="1">
        <f t="array" ref="C99">_xlfn.IFNA(_xlfn.IFS(B99="Starter","Starters &amp; Sides",B99="Sides","Starters &amp; Sides"),B99)</f>
        <v>Mains</v>
      </c>
      <c r="D99" s="84" t="s">
        <v>1097</v>
      </c>
      <c r="E99" s="74">
        <v>13.95</v>
      </c>
      <c r="F99" s="4">
        <v>14.25</v>
      </c>
      <c r="G99" s="4">
        <v>14.25</v>
      </c>
      <c r="H99" s="4">
        <v>14.95</v>
      </c>
      <c r="I99" s="4">
        <v>14.95</v>
      </c>
      <c r="J99" s="4">
        <v>15.5</v>
      </c>
      <c r="K99" s="4">
        <v>15.5</v>
      </c>
      <c r="L99" s="4">
        <v>15.5</v>
      </c>
      <c r="M99" s="4"/>
      <c r="N99" s="4"/>
      <c r="O99" s="4"/>
      <c r="P99" s="15"/>
      <c r="Q99" s="337"/>
      <c r="R99" s="15" t="str">
        <f t="shared" si="14"/>
        <v>No</v>
      </c>
      <c r="S99" s="15" t="str">
        <f t="shared" si="15"/>
        <v>No</v>
      </c>
      <c r="T99" s="4" t="str">
        <f t="shared" si="16"/>
        <v>No</v>
      </c>
      <c r="U99" s="4" t="str">
        <f t="shared" si="17"/>
        <v>N/A</v>
      </c>
      <c r="V99" s="132" t="str">
        <f t="shared" si="18"/>
        <v>No</v>
      </c>
      <c r="W99" s="223" t="str">
        <f t="shared" si="19"/>
        <v>N/A</v>
      </c>
      <c r="X99" s="221" t="str">
        <f t="shared" si="20"/>
        <v>No</v>
      </c>
      <c r="Y99" s="223" t="str">
        <f t="shared" si="21"/>
        <v>N/A</v>
      </c>
      <c r="Z99" s="222" t="str">
        <f t="shared" si="22"/>
        <v>No</v>
      </c>
      <c r="AA99" s="68" t="str">
        <f t="shared" si="23"/>
        <v>N/A</v>
      </c>
      <c r="AB99" s="65" t="str">
        <f t="shared" si="24"/>
        <v>No</v>
      </c>
      <c r="AC99" s="68" t="str">
        <f t="shared" si="25"/>
        <v>N/A</v>
      </c>
      <c r="AD99" s="65" t="str">
        <f t="shared" si="26"/>
        <v>No</v>
      </c>
      <c r="AE99" s="68" t="str">
        <f t="shared" si="27"/>
        <v>N/A</v>
      </c>
      <c r="AF99" s="66"/>
    </row>
    <row r="100" spans="1:32" hidden="1">
      <c r="A100" s="66" t="s">
        <v>11</v>
      </c>
      <c r="B100" s="66" t="s">
        <v>27</v>
      </c>
      <c r="C100" s="66" t="str" cm="1">
        <f t="array" ref="C100">_xlfn.IFNA(_xlfn.IFS(B100="Starter","Starters &amp; Sides",B100="Sides","Starters &amp; Sides"),B100)</f>
        <v>Mains</v>
      </c>
      <c r="D100" s="84" t="s">
        <v>1098</v>
      </c>
      <c r="E100" s="74">
        <v>9.9499999999999993</v>
      </c>
      <c r="F100" s="4">
        <v>9.9499999999999993</v>
      </c>
      <c r="G100" s="4">
        <v>9.9499999999999993</v>
      </c>
      <c r="H100" s="4">
        <v>10.95</v>
      </c>
      <c r="I100" s="4">
        <v>10.95</v>
      </c>
      <c r="J100" s="4">
        <v>10.95</v>
      </c>
      <c r="K100" s="4">
        <v>11.25</v>
      </c>
      <c r="L100" s="4"/>
      <c r="M100" s="4">
        <v>12.6</v>
      </c>
      <c r="N100" s="4">
        <v>12.6</v>
      </c>
      <c r="O100" s="4">
        <v>12.6</v>
      </c>
      <c r="P100" s="15"/>
      <c r="Q100" s="337"/>
      <c r="R100" s="15" t="str">
        <f t="shared" si="14"/>
        <v>No</v>
      </c>
      <c r="S100" s="15" t="str">
        <f t="shared" si="15"/>
        <v>No</v>
      </c>
      <c r="T100" s="4" t="str">
        <f t="shared" si="16"/>
        <v>No</v>
      </c>
      <c r="U100" s="4" t="str">
        <f t="shared" si="17"/>
        <v>N/A</v>
      </c>
      <c r="V100" s="132" t="str">
        <f t="shared" si="18"/>
        <v>No</v>
      </c>
      <c r="W100" s="223" t="str">
        <f t="shared" si="19"/>
        <v>N/A</v>
      </c>
      <c r="X100" s="221" t="str">
        <f t="shared" si="20"/>
        <v>No</v>
      </c>
      <c r="Y100" s="223" t="str">
        <f t="shared" si="21"/>
        <v>N/A</v>
      </c>
      <c r="Z100" s="222" t="str">
        <f t="shared" si="22"/>
        <v>No</v>
      </c>
      <c r="AA100" s="68" t="str">
        <f t="shared" si="23"/>
        <v>N/A</v>
      </c>
      <c r="AB100" s="65" t="str">
        <f t="shared" si="24"/>
        <v>No</v>
      </c>
      <c r="AC100" s="68" t="str">
        <f t="shared" si="25"/>
        <v>N/A</v>
      </c>
      <c r="AD100" s="65" t="str">
        <f t="shared" si="26"/>
        <v>No</v>
      </c>
      <c r="AE100" s="68" t="str">
        <f t="shared" si="27"/>
        <v>N/A</v>
      </c>
      <c r="AF100" s="66"/>
    </row>
    <row r="101" spans="1:32" hidden="1">
      <c r="A101" s="66" t="s">
        <v>11</v>
      </c>
      <c r="B101" s="66" t="s">
        <v>27</v>
      </c>
      <c r="C101" s="66" t="str" cm="1">
        <f t="array" ref="C101">_xlfn.IFNA(_xlfn.IFS(B101="Starter","Starters &amp; Sides",B101="Sides","Starters &amp; Sides"),B101)</f>
        <v>Mains</v>
      </c>
      <c r="D101" t="s">
        <v>1099</v>
      </c>
      <c r="E101" s="74"/>
      <c r="F101" s="4"/>
      <c r="G101" s="4"/>
      <c r="H101" s="4"/>
      <c r="I101" s="4"/>
      <c r="J101" s="4"/>
      <c r="K101" s="4"/>
      <c r="L101" s="4"/>
      <c r="M101" s="4">
        <v>13.6</v>
      </c>
      <c r="N101" s="4">
        <v>13.6</v>
      </c>
      <c r="O101" s="4">
        <v>13.6</v>
      </c>
      <c r="P101" s="15">
        <v>14.5</v>
      </c>
      <c r="Q101" s="337">
        <v>14.5</v>
      </c>
      <c r="R101" s="15" t="str">
        <f t="shared" si="14"/>
        <v>Yes</v>
      </c>
      <c r="S101" s="15" t="str">
        <f t="shared" si="15"/>
        <v>No</v>
      </c>
      <c r="T101" s="4" t="str">
        <f t="shared" si="16"/>
        <v>Yes</v>
      </c>
      <c r="U101" s="4">
        <f t="shared" si="17"/>
        <v>0</v>
      </c>
      <c r="V101" s="132" t="str">
        <f t="shared" si="18"/>
        <v>Yes</v>
      </c>
      <c r="W101" s="223">
        <f t="shared" si="19"/>
        <v>6.6176470588235281E-2</v>
      </c>
      <c r="X101" s="221" t="str">
        <f t="shared" si="20"/>
        <v>Yes</v>
      </c>
      <c r="Y101" s="223">
        <f t="shared" si="21"/>
        <v>6.6176470588235281E-2</v>
      </c>
      <c r="Z101" s="222" t="str">
        <f t="shared" si="22"/>
        <v>Yes</v>
      </c>
      <c r="AA101" s="68">
        <f t="shared" si="23"/>
        <v>6.6176470588235281E-2</v>
      </c>
      <c r="AB101" s="65" t="str">
        <f t="shared" si="24"/>
        <v>No</v>
      </c>
      <c r="AC101" s="68" t="str">
        <f t="shared" si="25"/>
        <v>N/A</v>
      </c>
      <c r="AD101" s="65" t="str">
        <f t="shared" si="26"/>
        <v>No</v>
      </c>
      <c r="AE101" s="68" t="str">
        <f t="shared" si="27"/>
        <v>N/A</v>
      </c>
      <c r="AF101" s="66"/>
    </row>
    <row r="102" spans="1:32" hidden="1">
      <c r="A102" s="66" t="s">
        <v>11</v>
      </c>
      <c r="B102" s="66" t="s">
        <v>27</v>
      </c>
      <c r="C102" s="66" t="str" cm="1">
        <f t="array" ref="C102">_xlfn.IFNA(_xlfn.IFS(B102="Starter","Starters &amp; Sides",B102="Sides","Starters &amp; Sides"),B102)</f>
        <v>Mains</v>
      </c>
      <c r="D102" t="s">
        <v>1100</v>
      </c>
      <c r="E102" s="74"/>
      <c r="F102" s="4"/>
      <c r="G102" s="4"/>
      <c r="H102" s="4"/>
      <c r="I102" s="4"/>
      <c r="J102" s="4"/>
      <c r="K102" s="4"/>
      <c r="L102" s="4"/>
      <c r="M102" s="4">
        <v>13.5</v>
      </c>
      <c r="N102" s="4">
        <v>13.5</v>
      </c>
      <c r="O102" s="4">
        <v>13.5</v>
      </c>
      <c r="P102" s="15">
        <v>14.5</v>
      </c>
      <c r="Q102" s="337">
        <v>14.5</v>
      </c>
      <c r="R102" s="15" t="str">
        <f t="shared" si="14"/>
        <v>Yes</v>
      </c>
      <c r="S102" s="15" t="str">
        <f t="shared" si="15"/>
        <v>No</v>
      </c>
      <c r="T102" s="4" t="str">
        <f t="shared" si="16"/>
        <v>Yes</v>
      </c>
      <c r="U102" s="4">
        <f t="shared" si="17"/>
        <v>0</v>
      </c>
      <c r="V102" s="132" t="str">
        <f t="shared" si="18"/>
        <v>Yes</v>
      </c>
      <c r="W102" s="223">
        <f t="shared" si="19"/>
        <v>7.4074074074074181E-2</v>
      </c>
      <c r="X102" s="221" t="str">
        <f t="shared" si="20"/>
        <v>Yes</v>
      </c>
      <c r="Y102" s="223">
        <f t="shared" si="21"/>
        <v>7.4074074074074181E-2</v>
      </c>
      <c r="Z102" s="222" t="str">
        <f t="shared" si="22"/>
        <v>Yes</v>
      </c>
      <c r="AA102" s="68">
        <f t="shared" si="23"/>
        <v>7.4074074074074181E-2</v>
      </c>
      <c r="AB102" s="65" t="str">
        <f t="shared" si="24"/>
        <v>No</v>
      </c>
      <c r="AC102" s="68" t="str">
        <f t="shared" si="25"/>
        <v>N/A</v>
      </c>
      <c r="AD102" s="65" t="str">
        <f t="shared" si="26"/>
        <v>No</v>
      </c>
      <c r="AE102" s="68" t="str">
        <f t="shared" si="27"/>
        <v>N/A</v>
      </c>
      <c r="AF102" s="66"/>
    </row>
    <row r="103" spans="1:32" hidden="1">
      <c r="A103" s="66" t="s">
        <v>11</v>
      </c>
      <c r="B103" s="66" t="s">
        <v>27</v>
      </c>
      <c r="C103" s="66" t="str" cm="1">
        <f t="array" ref="C103">_xlfn.IFNA(_xlfn.IFS(B103="Starter","Starters &amp; Sides",B103="Sides","Starters &amp; Sides"),B103)</f>
        <v>Mains</v>
      </c>
      <c r="D103" s="84" t="s">
        <v>1101</v>
      </c>
      <c r="E103" s="74"/>
      <c r="F103" s="4"/>
      <c r="G103" s="4"/>
      <c r="H103" s="4"/>
      <c r="I103" s="4"/>
      <c r="J103" s="4"/>
      <c r="K103" s="4"/>
      <c r="L103" s="4"/>
      <c r="M103" s="4">
        <v>13.85</v>
      </c>
      <c r="N103" s="4">
        <v>13.85</v>
      </c>
      <c r="O103" s="4">
        <v>13.85</v>
      </c>
      <c r="P103" s="15"/>
      <c r="Q103" s="337"/>
      <c r="R103" s="15" t="str">
        <f t="shared" si="14"/>
        <v>No</v>
      </c>
      <c r="S103" s="15" t="str">
        <f t="shared" si="15"/>
        <v>No</v>
      </c>
      <c r="T103" s="4" t="str">
        <f t="shared" si="16"/>
        <v>No</v>
      </c>
      <c r="U103" s="4" t="str">
        <f t="shared" si="17"/>
        <v>N/A</v>
      </c>
      <c r="V103" s="132" t="str">
        <f t="shared" si="18"/>
        <v>No</v>
      </c>
      <c r="W103" s="223" t="str">
        <f t="shared" si="19"/>
        <v>N/A</v>
      </c>
      <c r="X103" s="221" t="str">
        <f t="shared" si="20"/>
        <v>No</v>
      </c>
      <c r="Y103" s="223" t="str">
        <f t="shared" si="21"/>
        <v>N/A</v>
      </c>
      <c r="Z103" s="222" t="str">
        <f t="shared" si="22"/>
        <v>No</v>
      </c>
      <c r="AA103" s="68" t="str">
        <f t="shared" si="23"/>
        <v>N/A</v>
      </c>
      <c r="AB103" s="65" t="str">
        <f t="shared" si="24"/>
        <v>No</v>
      </c>
      <c r="AC103" s="68" t="str">
        <f t="shared" si="25"/>
        <v>N/A</v>
      </c>
      <c r="AD103" s="65" t="str">
        <f t="shared" si="26"/>
        <v>No</v>
      </c>
      <c r="AE103" s="68" t="str">
        <f t="shared" si="27"/>
        <v>N/A</v>
      </c>
      <c r="AF103" s="66"/>
    </row>
    <row r="104" spans="1:32" hidden="1">
      <c r="A104" s="66" t="s">
        <v>11</v>
      </c>
      <c r="B104" s="66" t="s">
        <v>27</v>
      </c>
      <c r="C104" s="66" t="str" cm="1">
        <f t="array" ref="C104">_xlfn.IFNA(_xlfn.IFS(B104="Starter","Starters &amp; Sides",B104="Sides","Starters &amp; Sides"),B104)</f>
        <v>Mains</v>
      </c>
      <c r="D104" t="s">
        <v>1102</v>
      </c>
      <c r="E104" s="74"/>
      <c r="F104" s="4"/>
      <c r="G104" s="4"/>
      <c r="H104" s="4"/>
      <c r="I104" s="4"/>
      <c r="J104" s="4"/>
      <c r="K104" s="4"/>
      <c r="L104" s="4"/>
      <c r="M104" s="4">
        <v>11.5</v>
      </c>
      <c r="N104" s="4">
        <v>11.5</v>
      </c>
      <c r="O104" s="4">
        <v>11.5</v>
      </c>
      <c r="P104" s="15">
        <v>12</v>
      </c>
      <c r="Q104" s="337">
        <v>12</v>
      </c>
      <c r="R104" s="15" t="str">
        <f t="shared" si="14"/>
        <v>Yes</v>
      </c>
      <c r="S104" s="15" t="str">
        <f t="shared" si="15"/>
        <v>No</v>
      </c>
      <c r="T104" s="4" t="str">
        <f t="shared" si="16"/>
        <v>Yes</v>
      </c>
      <c r="U104" s="4">
        <f t="shared" si="17"/>
        <v>0</v>
      </c>
      <c r="V104" s="132" t="str">
        <f t="shared" si="18"/>
        <v>Yes</v>
      </c>
      <c r="W104" s="223">
        <f t="shared" si="19"/>
        <v>4.3478260869565188E-2</v>
      </c>
      <c r="X104" s="221" t="str">
        <f t="shared" si="20"/>
        <v>Yes</v>
      </c>
      <c r="Y104" s="223">
        <f t="shared" si="21"/>
        <v>4.3478260869565188E-2</v>
      </c>
      <c r="Z104" s="222" t="str">
        <f t="shared" si="22"/>
        <v>Yes</v>
      </c>
      <c r="AA104" s="68">
        <f t="shared" si="23"/>
        <v>4.3478260869565188E-2</v>
      </c>
      <c r="AB104" s="65" t="str">
        <f t="shared" si="24"/>
        <v>No</v>
      </c>
      <c r="AC104" s="68" t="str">
        <f t="shared" si="25"/>
        <v>N/A</v>
      </c>
      <c r="AD104" s="65" t="str">
        <f t="shared" si="26"/>
        <v>No</v>
      </c>
      <c r="AE104" s="68" t="str">
        <f t="shared" si="27"/>
        <v>N/A</v>
      </c>
      <c r="AF104" s="66"/>
    </row>
    <row r="105" spans="1:32" hidden="1">
      <c r="A105" s="66" t="s">
        <v>11</v>
      </c>
      <c r="B105" s="66" t="s">
        <v>27</v>
      </c>
      <c r="C105" s="66" t="str" cm="1">
        <f t="array" ref="C105">_xlfn.IFNA(_xlfn.IFS(B105="Starter","Starters &amp; Sides",B105="Sides","Starters &amp; Sides"),B105)</f>
        <v>Mains</v>
      </c>
      <c r="D105" s="84" t="s">
        <v>1103</v>
      </c>
      <c r="E105" s="74"/>
      <c r="F105" s="4"/>
      <c r="G105" s="4"/>
      <c r="H105" s="4"/>
      <c r="I105" s="4"/>
      <c r="J105" s="4"/>
      <c r="K105" s="4"/>
      <c r="L105" s="4"/>
      <c r="M105" s="4">
        <v>9.75</v>
      </c>
      <c r="N105" s="4">
        <v>9.75</v>
      </c>
      <c r="O105" s="4">
        <v>9.75</v>
      </c>
      <c r="P105" s="15"/>
      <c r="Q105" s="337"/>
      <c r="R105" s="15" t="str">
        <f t="shared" si="14"/>
        <v>No</v>
      </c>
      <c r="S105" s="15" t="str">
        <f t="shared" si="15"/>
        <v>No</v>
      </c>
      <c r="T105" s="4" t="str">
        <f t="shared" si="16"/>
        <v>No</v>
      </c>
      <c r="U105" s="4" t="str">
        <f t="shared" si="17"/>
        <v>N/A</v>
      </c>
      <c r="V105" s="132" t="str">
        <f t="shared" si="18"/>
        <v>No</v>
      </c>
      <c r="W105" s="223" t="str">
        <f t="shared" si="19"/>
        <v>N/A</v>
      </c>
      <c r="X105" s="221" t="str">
        <f t="shared" si="20"/>
        <v>No</v>
      </c>
      <c r="Y105" s="223" t="str">
        <f t="shared" si="21"/>
        <v>N/A</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idden="1">
      <c r="A106" s="66" t="s">
        <v>11</v>
      </c>
      <c r="B106" s="66" t="s">
        <v>27</v>
      </c>
      <c r="C106" s="66" t="str" cm="1">
        <f t="array" ref="C106">_xlfn.IFNA(_xlfn.IFS(B106="Starter","Starters &amp; Sides",B106="Sides","Starters &amp; Sides"),B106)</f>
        <v>Mains</v>
      </c>
      <c r="D106" s="84" t="s">
        <v>1104</v>
      </c>
      <c r="E106" s="74"/>
      <c r="F106" s="4"/>
      <c r="G106" s="4"/>
      <c r="H106" s="4"/>
      <c r="I106" s="4"/>
      <c r="J106" s="4"/>
      <c r="K106" s="4"/>
      <c r="L106" s="4"/>
      <c r="M106" s="4">
        <v>9.9499999999999993</v>
      </c>
      <c r="N106" s="4">
        <v>9.9499999999999993</v>
      </c>
      <c r="O106" s="4">
        <v>9.9499999999999993</v>
      </c>
      <c r="P106" s="15"/>
      <c r="Q106" s="337"/>
      <c r="R106" s="15" t="str">
        <f t="shared" si="14"/>
        <v>No</v>
      </c>
      <c r="S106" s="15" t="str">
        <f t="shared" si="15"/>
        <v>No</v>
      </c>
      <c r="T106" s="4" t="str">
        <f t="shared" si="16"/>
        <v>No</v>
      </c>
      <c r="U106" s="4" t="str">
        <f t="shared" si="17"/>
        <v>N/A</v>
      </c>
      <c r="V106" s="132"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idden="1">
      <c r="A107" s="66" t="s">
        <v>11</v>
      </c>
      <c r="B107" s="66" t="s">
        <v>27</v>
      </c>
      <c r="C107" s="66" t="str" cm="1">
        <f t="array" ref="C107">_xlfn.IFNA(_xlfn.IFS(B107="Starter","Starters &amp; Sides",B107="Sides","Starters &amp; Sides"),B107)</f>
        <v>Mains</v>
      </c>
      <c r="D107" s="84" t="s">
        <v>1105</v>
      </c>
      <c r="E107" s="74">
        <v>7.95</v>
      </c>
      <c r="F107" s="4">
        <v>7.95</v>
      </c>
      <c r="G107" s="4">
        <v>7.95</v>
      </c>
      <c r="H107" s="4"/>
      <c r="I107" s="4">
        <v>8.75</v>
      </c>
      <c r="J107" s="4">
        <v>8.9499999999999993</v>
      </c>
      <c r="K107" s="4">
        <v>8.9499999999999993</v>
      </c>
      <c r="L107" s="4"/>
      <c r="M107" s="4"/>
      <c r="N107" s="4"/>
      <c r="O107" s="4"/>
      <c r="P107" s="15"/>
      <c r="Q107" s="337"/>
      <c r="R107" s="15" t="str">
        <f t="shared" si="14"/>
        <v>No</v>
      </c>
      <c r="S107" s="15" t="str">
        <f t="shared" si="15"/>
        <v>No</v>
      </c>
      <c r="T107" s="4" t="str">
        <f t="shared" si="16"/>
        <v>No</v>
      </c>
      <c r="U107" s="4" t="str">
        <f t="shared" si="17"/>
        <v>N/A</v>
      </c>
      <c r="V107" s="132" t="str">
        <f t="shared" si="18"/>
        <v>No</v>
      </c>
      <c r="W107" s="223" t="str">
        <f t="shared" si="19"/>
        <v>N/A</v>
      </c>
      <c r="X107" s="221" t="str">
        <f t="shared" si="20"/>
        <v>No</v>
      </c>
      <c r="Y107" s="223" t="str">
        <f t="shared" si="21"/>
        <v>N/A</v>
      </c>
      <c r="Z107" s="222" t="str">
        <f t="shared" si="22"/>
        <v>No</v>
      </c>
      <c r="AA107" s="68" t="str">
        <f t="shared" si="23"/>
        <v>N/A</v>
      </c>
      <c r="AB107" s="65" t="str">
        <f t="shared" si="24"/>
        <v>No</v>
      </c>
      <c r="AC107" s="68" t="str">
        <f t="shared" si="25"/>
        <v>N/A</v>
      </c>
      <c r="AD107" s="65" t="str">
        <f t="shared" si="26"/>
        <v>No</v>
      </c>
      <c r="AE107" s="68" t="str">
        <f t="shared" si="27"/>
        <v>N/A</v>
      </c>
      <c r="AF107" s="66"/>
    </row>
    <row r="108" spans="1:32" hidden="1">
      <c r="A108" s="66" t="s">
        <v>11</v>
      </c>
      <c r="B108" s="66" t="s">
        <v>27</v>
      </c>
      <c r="C108" s="66" t="str" cm="1">
        <f t="array" ref="C108">_xlfn.IFNA(_xlfn.IFS(B108="Starter","Starters &amp; Sides",B108="Sides","Starters &amp; Sides"),B108)</f>
        <v>Mains</v>
      </c>
      <c r="D108" s="84" t="s">
        <v>1106</v>
      </c>
      <c r="E108" s="74">
        <v>9.9499999999999993</v>
      </c>
      <c r="F108" s="4">
        <v>10.5</v>
      </c>
      <c r="G108" s="4">
        <v>10.5</v>
      </c>
      <c r="H108" s="4">
        <v>11.5</v>
      </c>
      <c r="I108" s="4">
        <v>11.5</v>
      </c>
      <c r="J108" s="4">
        <v>11.95</v>
      </c>
      <c r="K108" s="4">
        <v>11.95</v>
      </c>
      <c r="L108" s="4"/>
      <c r="M108" s="4"/>
      <c r="N108" s="4"/>
      <c r="O108" s="4"/>
      <c r="P108" s="15"/>
      <c r="Q108" s="337"/>
      <c r="R108" s="15" t="str">
        <f t="shared" ref="R108:R171" si="28">IF(COUNTA(Q108)=1,"Yes","No")</f>
        <v>No</v>
      </c>
      <c r="S108" s="15" t="str">
        <f t="shared" ref="S108:S171" si="29">IF(AND(T108="No",R108="Yes"),"Yes","No")</f>
        <v>No</v>
      </c>
      <c r="T108" s="4" t="str">
        <f t="shared" ref="T108:T171" si="30">IF(COUNTA(P108:Q108)=2,"Yes","No")</f>
        <v>No</v>
      </c>
      <c r="U108" s="4" t="str">
        <f t="shared" ref="U108:U171" si="31">IF(T108="Yes",Q108/P108-1,"N/A")</f>
        <v>N/A</v>
      </c>
      <c r="V108" s="132" t="str">
        <f t="shared" ref="V108:V171" si="32">IF(COUNTA(O108:Q108)=3,"Yes","No")</f>
        <v>No</v>
      </c>
      <c r="W108" s="223" t="str">
        <f t="shared" ref="W108:W171" si="33">IF(V108="Yes",Q108/O108-1,"N/A")</f>
        <v>N/A</v>
      </c>
      <c r="X108" s="221" t="str">
        <f t="shared" ref="X108:X171" si="34">IF(COUNTA(N108:Q108)=4,"Yes","No")</f>
        <v>No</v>
      </c>
      <c r="Y108" s="223" t="str">
        <f t="shared" ref="Y108:Y171" si="35">IF(X108="Yes",Q108/N108-1,"N/A")</f>
        <v>N/A</v>
      </c>
      <c r="Z108" s="222" t="str">
        <f t="shared" ref="Z108:Z171" si="36">IF(COUNTA(M108:Q108)=5,"Yes","No")</f>
        <v>No</v>
      </c>
      <c r="AA108" s="68" t="str">
        <f t="shared" ref="AA108:AA171" si="37">IF(Z108="Yes",Q108/M108-1,"N/A")</f>
        <v>N/A</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hidden="1">
      <c r="A109" s="66" t="s">
        <v>11</v>
      </c>
      <c r="B109" s="66" t="s">
        <v>27</v>
      </c>
      <c r="C109" s="66" t="str" cm="1">
        <f t="array" ref="C109">_xlfn.IFNA(_xlfn.IFS(B109="Starter","Starters &amp; Sides",B109="Sides","Starters &amp; Sides"),B109)</f>
        <v>Mains</v>
      </c>
      <c r="D109" s="84" t="s">
        <v>1107</v>
      </c>
      <c r="E109" s="74"/>
      <c r="F109" s="4"/>
      <c r="G109" s="4"/>
      <c r="H109" s="4">
        <v>12.95</v>
      </c>
      <c r="I109" s="4"/>
      <c r="J109" s="4"/>
      <c r="K109" s="4"/>
      <c r="L109" s="4"/>
      <c r="M109" s="4"/>
      <c r="N109" s="4"/>
      <c r="O109" s="4"/>
      <c r="P109" s="15"/>
      <c r="Q109" s="337"/>
      <c r="R109" s="15" t="str">
        <f t="shared" si="28"/>
        <v>No</v>
      </c>
      <c r="S109" s="15" t="str">
        <f t="shared" si="29"/>
        <v>No</v>
      </c>
      <c r="T109" s="4" t="str">
        <f t="shared" si="30"/>
        <v>No</v>
      </c>
      <c r="U109" s="4" t="str">
        <f t="shared" si="31"/>
        <v>N/A</v>
      </c>
      <c r="V109" s="132" t="str">
        <f t="shared" si="32"/>
        <v>No</v>
      </c>
      <c r="W109" s="223" t="str">
        <f t="shared" si="33"/>
        <v>N/A</v>
      </c>
      <c r="X109" s="221" t="str">
        <f t="shared" si="34"/>
        <v>No</v>
      </c>
      <c r="Y109" s="223" t="str">
        <f t="shared" si="35"/>
        <v>N/A</v>
      </c>
      <c r="Z109" s="222" t="str">
        <f t="shared" si="36"/>
        <v>No</v>
      </c>
      <c r="AA109" s="68" t="str">
        <f t="shared" si="37"/>
        <v>N/A</v>
      </c>
      <c r="AB109" s="65" t="str">
        <f t="shared" si="38"/>
        <v>No</v>
      </c>
      <c r="AC109" s="68" t="str">
        <f t="shared" si="39"/>
        <v>N/A</v>
      </c>
      <c r="AD109" s="65" t="str">
        <f t="shared" si="40"/>
        <v>No</v>
      </c>
      <c r="AE109" s="68" t="str">
        <f t="shared" si="41"/>
        <v>N/A</v>
      </c>
      <c r="AF109" s="66"/>
    </row>
    <row r="110" spans="1:32" hidden="1">
      <c r="A110" s="66" t="s">
        <v>11</v>
      </c>
      <c r="B110" s="66" t="s">
        <v>27</v>
      </c>
      <c r="C110" s="66" t="str" cm="1">
        <f t="array" ref="C110">_xlfn.IFNA(_xlfn.IFS(B110="Starter","Starters &amp; Sides",B110="Sides","Starters &amp; Sides"),B110)</f>
        <v>Mains</v>
      </c>
      <c r="D110" s="84" t="s">
        <v>1108</v>
      </c>
      <c r="E110" s="74"/>
      <c r="F110" s="4"/>
      <c r="G110" s="4"/>
      <c r="H110" s="4">
        <v>14.25</v>
      </c>
      <c r="I110" s="4"/>
      <c r="J110" s="4"/>
      <c r="K110" s="4"/>
      <c r="L110" s="4"/>
      <c r="M110" s="4"/>
      <c r="N110" s="4"/>
      <c r="O110" s="4"/>
      <c r="P110" s="15"/>
      <c r="Q110" s="337"/>
      <c r="R110" s="15" t="str">
        <f t="shared" si="28"/>
        <v>No</v>
      </c>
      <c r="S110" s="15" t="str">
        <f t="shared" si="29"/>
        <v>No</v>
      </c>
      <c r="T110" s="4" t="str">
        <f t="shared" si="30"/>
        <v>No</v>
      </c>
      <c r="U110" s="4" t="str">
        <f t="shared" si="31"/>
        <v>N/A</v>
      </c>
      <c r="V110" s="132" t="str">
        <f t="shared" si="32"/>
        <v>No</v>
      </c>
      <c r="W110" s="223" t="str">
        <f t="shared" si="33"/>
        <v>N/A</v>
      </c>
      <c r="X110" s="221" t="str">
        <f t="shared" si="34"/>
        <v>No</v>
      </c>
      <c r="Y110" s="223" t="str">
        <f t="shared" si="35"/>
        <v>N/A</v>
      </c>
      <c r="Z110" s="222" t="str">
        <f t="shared" si="36"/>
        <v>No</v>
      </c>
      <c r="AA110" s="68" t="str">
        <f t="shared" si="37"/>
        <v>N/A</v>
      </c>
      <c r="AB110" s="65" t="str">
        <f t="shared" si="38"/>
        <v>No</v>
      </c>
      <c r="AC110" s="68" t="str">
        <f t="shared" si="39"/>
        <v>N/A</v>
      </c>
      <c r="AD110" s="65" t="str">
        <f t="shared" si="40"/>
        <v>No</v>
      </c>
      <c r="AE110" s="68" t="str">
        <f t="shared" si="41"/>
        <v>N/A</v>
      </c>
      <c r="AF110" s="66"/>
    </row>
    <row r="111" spans="1:32" hidden="1">
      <c r="A111" s="66" t="s">
        <v>11</v>
      </c>
      <c r="B111" s="66" t="s">
        <v>27</v>
      </c>
      <c r="C111" s="66" t="str" cm="1">
        <f t="array" ref="C111">_xlfn.IFNA(_xlfn.IFS(B111="Starter","Starters &amp; Sides",B111="Sides","Starters &amp; Sides"),B111)</f>
        <v>Mains</v>
      </c>
      <c r="D111" s="84" t="s">
        <v>1109</v>
      </c>
      <c r="E111" s="74"/>
      <c r="F111" s="4"/>
      <c r="G111" s="4"/>
      <c r="H111" s="4">
        <v>20.95</v>
      </c>
      <c r="I111" s="4"/>
      <c r="J111" s="4"/>
      <c r="K111" s="4"/>
      <c r="L111" s="4"/>
      <c r="M111" s="4"/>
      <c r="N111" s="4"/>
      <c r="O111" s="4"/>
      <c r="P111" s="15"/>
      <c r="Q111" s="337"/>
      <c r="R111" s="15" t="str">
        <f t="shared" si="28"/>
        <v>No</v>
      </c>
      <c r="S111" s="15" t="str">
        <f t="shared" si="29"/>
        <v>No</v>
      </c>
      <c r="T111" s="4" t="str">
        <f t="shared" si="30"/>
        <v>No</v>
      </c>
      <c r="U111" s="4" t="str">
        <f t="shared" si="31"/>
        <v>N/A</v>
      </c>
      <c r="V111" s="132" t="str">
        <f t="shared" si="32"/>
        <v>No</v>
      </c>
      <c r="W111" s="223" t="str">
        <f t="shared" si="33"/>
        <v>N/A</v>
      </c>
      <c r="X111" s="221" t="str">
        <f t="shared" si="34"/>
        <v>No</v>
      </c>
      <c r="Y111" s="223" t="str">
        <f t="shared" si="35"/>
        <v>N/A</v>
      </c>
      <c r="Z111" s="222" t="str">
        <f t="shared" si="36"/>
        <v>No</v>
      </c>
      <c r="AA111" s="68" t="str">
        <f t="shared" si="37"/>
        <v>N/A</v>
      </c>
      <c r="AB111" s="65" t="str">
        <f t="shared" si="38"/>
        <v>No</v>
      </c>
      <c r="AC111" s="68" t="str">
        <f t="shared" si="39"/>
        <v>N/A</v>
      </c>
      <c r="AD111" s="65" t="str">
        <f t="shared" si="40"/>
        <v>No</v>
      </c>
      <c r="AE111" s="68" t="str">
        <f t="shared" si="41"/>
        <v>N/A</v>
      </c>
      <c r="AF111" s="66"/>
    </row>
    <row r="112" spans="1:32" hidden="1">
      <c r="A112" s="66" t="s">
        <v>11</v>
      </c>
      <c r="B112" s="66" t="s">
        <v>27</v>
      </c>
      <c r="C112" s="66" t="str" cm="1">
        <f t="array" ref="C112">_xlfn.IFNA(_xlfn.IFS(B112="Starter","Starters &amp; Sides",B112="Sides","Starters &amp; Sides"),B112)</f>
        <v>Mains</v>
      </c>
      <c r="D112" s="84" t="s">
        <v>1110</v>
      </c>
      <c r="E112" s="74">
        <v>13.95</v>
      </c>
      <c r="F112" s="4">
        <v>13.95</v>
      </c>
      <c r="G112" s="4">
        <v>13.95</v>
      </c>
      <c r="H112" s="4">
        <v>14.75</v>
      </c>
      <c r="I112" s="4">
        <v>14.95</v>
      </c>
      <c r="J112" s="4">
        <v>14.95</v>
      </c>
      <c r="K112" s="4">
        <v>14.95</v>
      </c>
      <c r="L112" s="4">
        <v>14.95</v>
      </c>
      <c r="M112" s="4"/>
      <c r="N112" s="4"/>
      <c r="O112" s="4">
        <v>16.5</v>
      </c>
      <c r="P112" s="15"/>
      <c r="Q112" s="337"/>
      <c r="R112" s="15" t="str">
        <f t="shared" si="28"/>
        <v>No</v>
      </c>
      <c r="S112" s="15" t="str">
        <f t="shared" si="29"/>
        <v>No</v>
      </c>
      <c r="T112" s="4" t="str">
        <f t="shared" si="30"/>
        <v>No</v>
      </c>
      <c r="U112" s="4" t="str">
        <f t="shared" si="31"/>
        <v>N/A</v>
      </c>
      <c r="V112" s="132" t="str">
        <f t="shared" si="32"/>
        <v>No</v>
      </c>
      <c r="W112" s="223" t="str">
        <f t="shared" si="33"/>
        <v>N/A</v>
      </c>
      <c r="X112" s="221" t="str">
        <f t="shared" si="34"/>
        <v>No</v>
      </c>
      <c r="Y112" s="223" t="str">
        <f t="shared" si="35"/>
        <v>N/A</v>
      </c>
      <c r="Z112" s="222" t="str">
        <f t="shared" si="36"/>
        <v>No</v>
      </c>
      <c r="AA112" s="68" t="str">
        <f t="shared" si="37"/>
        <v>N/A</v>
      </c>
      <c r="AB112" s="65" t="str">
        <f t="shared" si="38"/>
        <v>No</v>
      </c>
      <c r="AC112" s="68" t="str">
        <f t="shared" si="39"/>
        <v>N/A</v>
      </c>
      <c r="AD112" s="65" t="str">
        <f t="shared" si="40"/>
        <v>No</v>
      </c>
      <c r="AE112" s="68" t="str">
        <f t="shared" si="41"/>
        <v>N/A</v>
      </c>
      <c r="AF112" s="66"/>
    </row>
    <row r="113" spans="1:32" hidden="1">
      <c r="A113" s="66" t="s">
        <v>11</v>
      </c>
      <c r="B113" s="66" t="s">
        <v>27</v>
      </c>
      <c r="C113" s="66" t="str" cm="1">
        <f t="array" ref="C113">_xlfn.IFNA(_xlfn.IFS(B113="Starter","Starters &amp; Sides",B113="Sides","Starters &amp; Sides"),B113)</f>
        <v>Mains</v>
      </c>
      <c r="D113" s="84" t="s">
        <v>1111</v>
      </c>
      <c r="E113" s="74"/>
      <c r="F113" s="4"/>
      <c r="G113" s="4"/>
      <c r="H113" s="4"/>
      <c r="I113" s="4"/>
      <c r="J113" s="4">
        <v>18.5</v>
      </c>
      <c r="K113" s="4">
        <v>18.5</v>
      </c>
      <c r="L113" s="4"/>
      <c r="M113" s="4"/>
      <c r="N113" s="4"/>
      <c r="O113" s="4"/>
      <c r="P113" s="15"/>
      <c r="Q113" s="337"/>
      <c r="R113" s="15" t="str">
        <f t="shared" si="28"/>
        <v>No</v>
      </c>
      <c r="S113" s="15" t="str">
        <f t="shared" si="29"/>
        <v>No</v>
      </c>
      <c r="T113" s="4" t="str">
        <f t="shared" si="30"/>
        <v>No</v>
      </c>
      <c r="U113" s="4" t="str">
        <f t="shared" si="31"/>
        <v>N/A</v>
      </c>
      <c r="V113" s="132" t="str">
        <f t="shared" si="32"/>
        <v>No</v>
      </c>
      <c r="W113" s="223" t="str">
        <f t="shared" si="33"/>
        <v>N/A</v>
      </c>
      <c r="X113" s="221" t="str">
        <f t="shared" si="34"/>
        <v>No</v>
      </c>
      <c r="Y113" s="223" t="str">
        <f t="shared" si="35"/>
        <v>N/A</v>
      </c>
      <c r="Z113" s="222" t="str">
        <f t="shared" si="36"/>
        <v>No</v>
      </c>
      <c r="AA113" s="68" t="str">
        <f t="shared" si="37"/>
        <v>N/A</v>
      </c>
      <c r="AB113" s="65" t="str">
        <f t="shared" si="38"/>
        <v>No</v>
      </c>
      <c r="AC113" s="68" t="str">
        <f t="shared" si="39"/>
        <v>N/A</v>
      </c>
      <c r="AD113" s="65" t="str">
        <f t="shared" si="40"/>
        <v>No</v>
      </c>
      <c r="AE113" s="68" t="str">
        <f t="shared" si="41"/>
        <v>N/A</v>
      </c>
      <c r="AF113" s="66"/>
    </row>
    <row r="114" spans="1:32" hidden="1">
      <c r="A114" s="66" t="s">
        <v>11</v>
      </c>
      <c r="B114" s="66" t="s">
        <v>27</v>
      </c>
      <c r="C114" s="66" t="str" cm="1">
        <f t="array" ref="C114">_xlfn.IFNA(_xlfn.IFS(B114="Starter","Starters &amp; Sides",B114="Sides","Starters &amp; Sides"),B114)</f>
        <v>Mains</v>
      </c>
      <c r="D114" s="84" t="s">
        <v>1112</v>
      </c>
      <c r="E114" s="74"/>
      <c r="F114" s="4"/>
      <c r="G114" s="4"/>
      <c r="H114" s="4"/>
      <c r="I114" s="4"/>
      <c r="J114" s="4"/>
      <c r="K114" s="4"/>
      <c r="L114" s="4">
        <v>14.75</v>
      </c>
      <c r="M114" s="4"/>
      <c r="N114" s="4"/>
      <c r="O114" s="4"/>
      <c r="P114" s="15"/>
      <c r="Q114" s="337"/>
      <c r="R114" s="15" t="str">
        <f t="shared" si="28"/>
        <v>No</v>
      </c>
      <c r="S114" s="15" t="str">
        <f t="shared" si="29"/>
        <v>No</v>
      </c>
      <c r="T114" s="4" t="str">
        <f t="shared" si="30"/>
        <v>No</v>
      </c>
      <c r="U114" s="4" t="str">
        <f t="shared" si="31"/>
        <v>N/A</v>
      </c>
      <c r="V114" s="132" t="str">
        <f t="shared" si="32"/>
        <v>No</v>
      </c>
      <c r="W114" s="223" t="str">
        <f t="shared" si="33"/>
        <v>N/A</v>
      </c>
      <c r="X114" s="221" t="str">
        <f t="shared" si="34"/>
        <v>No</v>
      </c>
      <c r="Y114" s="223" t="str">
        <f t="shared" si="35"/>
        <v>N/A</v>
      </c>
      <c r="Z114" s="222" t="str">
        <f t="shared" si="36"/>
        <v>No</v>
      </c>
      <c r="AA114" s="68" t="str">
        <f t="shared" si="37"/>
        <v>N/A</v>
      </c>
      <c r="AB114" s="65" t="str">
        <f t="shared" si="38"/>
        <v>No</v>
      </c>
      <c r="AC114" s="68" t="str">
        <f t="shared" si="39"/>
        <v>N/A</v>
      </c>
      <c r="AD114" s="65" t="str">
        <f t="shared" si="40"/>
        <v>No</v>
      </c>
      <c r="AE114" s="68" t="str">
        <f t="shared" si="41"/>
        <v>N/A</v>
      </c>
      <c r="AF114" s="66"/>
    </row>
    <row r="115" spans="1:32" hidden="1">
      <c r="A115" s="66" t="s">
        <v>11</v>
      </c>
      <c r="B115" s="66" t="s">
        <v>27</v>
      </c>
      <c r="C115" s="66" t="str" cm="1">
        <f t="array" ref="C115">_xlfn.IFNA(_xlfn.IFS(B115="Starter","Starters &amp; Sides",B115="Sides","Starters &amp; Sides"),B115)</f>
        <v>Mains</v>
      </c>
      <c r="D115" s="84" t="s">
        <v>1113</v>
      </c>
      <c r="E115" s="74"/>
      <c r="F115" s="4"/>
      <c r="G115" s="4"/>
      <c r="H115" s="4">
        <v>17.25</v>
      </c>
      <c r="I115" s="4">
        <v>17.25</v>
      </c>
      <c r="J115" s="4"/>
      <c r="K115" s="4"/>
      <c r="L115" s="4"/>
      <c r="M115" s="4"/>
      <c r="N115" s="4"/>
      <c r="O115" s="4"/>
      <c r="P115" s="15"/>
      <c r="Q115" s="337"/>
      <c r="R115" s="15" t="str">
        <f t="shared" si="28"/>
        <v>No</v>
      </c>
      <c r="S115" s="15" t="str">
        <f t="shared" si="29"/>
        <v>No</v>
      </c>
      <c r="T115" s="4" t="str">
        <f t="shared" si="30"/>
        <v>No</v>
      </c>
      <c r="U115" s="4" t="str">
        <f t="shared" si="31"/>
        <v>N/A</v>
      </c>
      <c r="V115" s="132" t="str">
        <f t="shared" si="32"/>
        <v>No</v>
      </c>
      <c r="W115" s="223" t="str">
        <f t="shared" si="33"/>
        <v>N/A</v>
      </c>
      <c r="X115" s="221" t="str">
        <f t="shared" si="34"/>
        <v>No</v>
      </c>
      <c r="Y115" s="223" t="str">
        <f t="shared" si="35"/>
        <v>N/A</v>
      </c>
      <c r="Z115" s="222" t="str">
        <f t="shared" si="36"/>
        <v>No</v>
      </c>
      <c r="AA115" s="68" t="str">
        <f t="shared" si="37"/>
        <v>N/A</v>
      </c>
      <c r="AB115" s="65" t="str">
        <f t="shared" si="38"/>
        <v>No</v>
      </c>
      <c r="AC115" s="68" t="str">
        <f t="shared" si="39"/>
        <v>N/A</v>
      </c>
      <c r="AD115" s="65" t="str">
        <f t="shared" si="40"/>
        <v>No</v>
      </c>
      <c r="AE115" s="68" t="str">
        <f t="shared" si="41"/>
        <v>N/A</v>
      </c>
      <c r="AF115" s="66"/>
    </row>
    <row r="116" spans="1:32" hidden="1">
      <c r="A116" s="66" t="s">
        <v>11</v>
      </c>
      <c r="B116" s="66" t="s">
        <v>27</v>
      </c>
      <c r="C116" s="66" t="str" cm="1">
        <f t="array" ref="C116">_xlfn.IFNA(_xlfn.IFS(B116="Starter","Starters &amp; Sides",B116="Sides","Starters &amp; Sides"),B116)</f>
        <v>Mains</v>
      </c>
      <c r="D116" s="84" t="s">
        <v>1114</v>
      </c>
      <c r="E116" s="74">
        <v>12.95</v>
      </c>
      <c r="F116" s="4">
        <v>12.95</v>
      </c>
      <c r="G116" s="4">
        <v>12.95</v>
      </c>
      <c r="H116" s="4">
        <v>14.25</v>
      </c>
      <c r="I116" s="4">
        <v>14.25</v>
      </c>
      <c r="J116" s="4">
        <v>14.25</v>
      </c>
      <c r="K116" s="4">
        <v>14.25</v>
      </c>
      <c r="L116" s="4">
        <v>14.25</v>
      </c>
      <c r="M116" s="4"/>
      <c r="N116" s="4"/>
      <c r="O116" s="4"/>
      <c r="P116" s="15"/>
      <c r="Q116" s="337"/>
      <c r="R116" s="15" t="str">
        <f t="shared" si="28"/>
        <v>No</v>
      </c>
      <c r="S116" s="15" t="str">
        <f t="shared" si="29"/>
        <v>No</v>
      </c>
      <c r="T116" s="4" t="str">
        <f t="shared" si="30"/>
        <v>No</v>
      </c>
      <c r="U116" s="4" t="str">
        <f t="shared" si="31"/>
        <v>N/A</v>
      </c>
      <c r="V116" s="132" t="str">
        <f t="shared" si="32"/>
        <v>No</v>
      </c>
      <c r="W116" s="223" t="str">
        <f t="shared" si="33"/>
        <v>N/A</v>
      </c>
      <c r="X116" s="221" t="str">
        <f t="shared" si="34"/>
        <v>No</v>
      </c>
      <c r="Y116" s="223" t="str">
        <f t="shared" si="35"/>
        <v>N/A</v>
      </c>
      <c r="Z116" s="222" t="str">
        <f t="shared" si="36"/>
        <v>No</v>
      </c>
      <c r="AA116" s="68" t="str">
        <f t="shared" si="37"/>
        <v>N/A</v>
      </c>
      <c r="AB116" s="65" t="str">
        <f t="shared" si="38"/>
        <v>No</v>
      </c>
      <c r="AC116" s="68" t="str">
        <f t="shared" si="39"/>
        <v>N/A</v>
      </c>
      <c r="AD116" s="65" t="str">
        <f t="shared" si="40"/>
        <v>No</v>
      </c>
      <c r="AE116" s="68" t="str">
        <f t="shared" si="41"/>
        <v>N/A</v>
      </c>
      <c r="AF116" s="66"/>
    </row>
    <row r="117" spans="1:32" hidden="1">
      <c r="A117" s="66" t="s">
        <v>11</v>
      </c>
      <c r="B117" s="66" t="s">
        <v>27</v>
      </c>
      <c r="C117" s="66" t="str" cm="1">
        <f t="array" ref="C117">_xlfn.IFNA(_xlfn.IFS(B117="Starter","Starters &amp; Sides",B117="Sides","Starters &amp; Sides"),B117)</f>
        <v>Mains</v>
      </c>
      <c r="D117" s="84" t="s">
        <v>1115</v>
      </c>
      <c r="E117" s="74"/>
      <c r="F117" s="4"/>
      <c r="G117" s="4"/>
      <c r="H117" s="4"/>
      <c r="I117" s="4"/>
      <c r="J117" s="4">
        <v>18.5</v>
      </c>
      <c r="K117" s="4">
        <v>18.5</v>
      </c>
      <c r="L117" s="4"/>
      <c r="M117" s="4"/>
      <c r="N117" s="4"/>
      <c r="O117" s="4"/>
      <c r="P117" s="15"/>
      <c r="Q117" s="337"/>
      <c r="R117" s="15" t="str">
        <f t="shared" si="28"/>
        <v>No</v>
      </c>
      <c r="S117" s="15" t="str">
        <f t="shared" si="29"/>
        <v>No</v>
      </c>
      <c r="T117" s="4" t="str">
        <f t="shared" si="30"/>
        <v>No</v>
      </c>
      <c r="U117" s="4" t="str">
        <f t="shared" si="31"/>
        <v>N/A</v>
      </c>
      <c r="V117" s="132" t="str">
        <f t="shared" si="32"/>
        <v>No</v>
      </c>
      <c r="W117" s="223" t="str">
        <f t="shared" si="33"/>
        <v>N/A</v>
      </c>
      <c r="X117" s="221" t="str">
        <f t="shared" si="34"/>
        <v>No</v>
      </c>
      <c r="Y117" s="223" t="str">
        <f t="shared" si="35"/>
        <v>N/A</v>
      </c>
      <c r="Z117" s="222" t="str">
        <f t="shared" si="36"/>
        <v>No</v>
      </c>
      <c r="AA117" s="68" t="str">
        <f t="shared" si="37"/>
        <v>N/A</v>
      </c>
      <c r="AB117" s="65" t="str">
        <f t="shared" si="38"/>
        <v>No</v>
      </c>
      <c r="AC117" s="68" t="str">
        <f t="shared" si="39"/>
        <v>N/A</v>
      </c>
      <c r="AD117" s="65" t="str">
        <f t="shared" si="40"/>
        <v>No</v>
      </c>
      <c r="AE117" s="68" t="str">
        <f t="shared" si="41"/>
        <v>N/A</v>
      </c>
      <c r="AF117" s="66"/>
    </row>
    <row r="118" spans="1:32" hidden="1">
      <c r="A118" s="66" t="s">
        <v>11</v>
      </c>
      <c r="B118" s="66" t="s">
        <v>27</v>
      </c>
      <c r="C118" s="66" t="str" cm="1">
        <f t="array" ref="C118">_xlfn.IFNA(_xlfn.IFS(B118="Starter","Starters &amp; Sides",B118="Sides","Starters &amp; Sides"),B118)</f>
        <v>Mains</v>
      </c>
      <c r="D118" s="84" t="s">
        <v>1116</v>
      </c>
      <c r="E118" s="74">
        <v>13.5</v>
      </c>
      <c r="F118" s="4">
        <v>13.5</v>
      </c>
      <c r="G118" s="4">
        <v>13.5</v>
      </c>
      <c r="H118" s="4">
        <v>15.75</v>
      </c>
      <c r="I118" s="4">
        <v>15.75</v>
      </c>
      <c r="J118" s="4">
        <v>16.25</v>
      </c>
      <c r="K118" s="4">
        <v>17.75</v>
      </c>
      <c r="L118" s="4">
        <v>17.75</v>
      </c>
      <c r="M118" s="4">
        <v>19.5</v>
      </c>
      <c r="N118" s="4">
        <v>19.5</v>
      </c>
      <c r="O118" s="4"/>
      <c r="P118" s="15"/>
      <c r="Q118" s="337"/>
      <c r="R118" s="15" t="str">
        <f t="shared" si="28"/>
        <v>No</v>
      </c>
      <c r="S118" s="15" t="str">
        <f t="shared" si="29"/>
        <v>No</v>
      </c>
      <c r="T118" s="4" t="str">
        <f t="shared" si="30"/>
        <v>No</v>
      </c>
      <c r="U118" s="4" t="str">
        <f t="shared" si="31"/>
        <v>N/A</v>
      </c>
      <c r="V118" s="132" t="str">
        <f t="shared" si="32"/>
        <v>No</v>
      </c>
      <c r="W118" s="223" t="str">
        <f t="shared" si="33"/>
        <v>N/A</v>
      </c>
      <c r="X118" s="221" t="str">
        <f t="shared" si="34"/>
        <v>No</v>
      </c>
      <c r="Y118" s="223" t="str">
        <f t="shared" si="35"/>
        <v>N/A</v>
      </c>
      <c r="Z118" s="222" t="str">
        <f t="shared" si="36"/>
        <v>No</v>
      </c>
      <c r="AA118" s="68" t="str">
        <f t="shared" si="37"/>
        <v>N/A</v>
      </c>
      <c r="AB118" s="65" t="str">
        <f t="shared" si="38"/>
        <v>No</v>
      </c>
      <c r="AC118" s="68" t="str">
        <f t="shared" si="39"/>
        <v>N/A</v>
      </c>
      <c r="AD118" s="65" t="str">
        <f t="shared" si="40"/>
        <v>No</v>
      </c>
      <c r="AE118" s="68" t="str">
        <f t="shared" si="41"/>
        <v>N/A</v>
      </c>
      <c r="AF118" s="66"/>
    </row>
    <row r="119" spans="1:32" hidden="1">
      <c r="A119" s="66" t="s">
        <v>11</v>
      </c>
      <c r="B119" s="66" t="s">
        <v>27</v>
      </c>
      <c r="C119" s="66" t="str" cm="1">
        <f t="array" ref="C119">_xlfn.IFNA(_xlfn.IFS(B119="Starter","Starters &amp; Sides",B119="Sides","Starters &amp; Sides"),B119)</f>
        <v>Mains</v>
      </c>
      <c r="D119" s="84" t="s">
        <v>1117</v>
      </c>
      <c r="E119" s="74"/>
      <c r="F119" s="4"/>
      <c r="G119" s="4"/>
      <c r="H119" s="4"/>
      <c r="I119" s="4"/>
      <c r="J119" s="4"/>
      <c r="K119" s="4"/>
      <c r="L119" s="4"/>
      <c r="M119" s="4"/>
      <c r="N119" s="4"/>
      <c r="O119" s="4">
        <v>16.25</v>
      </c>
      <c r="P119" s="15"/>
      <c r="Q119" s="337"/>
      <c r="R119" s="15" t="str">
        <f t="shared" si="28"/>
        <v>No</v>
      </c>
      <c r="S119" s="15" t="str">
        <f t="shared" si="29"/>
        <v>No</v>
      </c>
      <c r="T119" s="4" t="str">
        <f t="shared" si="30"/>
        <v>No</v>
      </c>
      <c r="U119" s="4" t="str">
        <f t="shared" si="31"/>
        <v>N/A</v>
      </c>
      <c r="V119" s="132" t="str">
        <f t="shared" si="32"/>
        <v>No</v>
      </c>
      <c r="W119" s="223" t="str">
        <f t="shared" si="33"/>
        <v>N/A</v>
      </c>
      <c r="X119" s="221" t="str">
        <f t="shared" si="34"/>
        <v>No</v>
      </c>
      <c r="Y119" s="223" t="str">
        <f t="shared" si="35"/>
        <v>N/A</v>
      </c>
      <c r="Z119" s="222" t="str">
        <f t="shared" si="36"/>
        <v>No</v>
      </c>
      <c r="AA119" s="68" t="str">
        <f t="shared" si="37"/>
        <v>N/A</v>
      </c>
      <c r="AB119" s="65" t="str">
        <f t="shared" si="38"/>
        <v>No</v>
      </c>
      <c r="AC119" s="68" t="str">
        <f t="shared" si="39"/>
        <v>N/A</v>
      </c>
      <c r="AD119" s="65" t="str">
        <f t="shared" si="40"/>
        <v>No</v>
      </c>
      <c r="AE119" s="68" t="str">
        <f t="shared" si="41"/>
        <v>N/A</v>
      </c>
      <c r="AF119" s="66"/>
    </row>
    <row r="120" spans="1:32" hidden="1">
      <c r="A120" s="66" t="s">
        <v>11</v>
      </c>
      <c r="B120" s="66" t="s">
        <v>27</v>
      </c>
      <c r="C120" s="66" t="str" cm="1">
        <f t="array" ref="C120">_xlfn.IFNA(_xlfn.IFS(B120="Starter","Starters &amp; Sides",B120="Sides","Starters &amp; Sides"),B120)</f>
        <v>Mains</v>
      </c>
      <c r="D120" s="84" t="s">
        <v>1118</v>
      </c>
      <c r="E120" s="74"/>
      <c r="F120" s="4"/>
      <c r="G120" s="4"/>
      <c r="H120" s="4">
        <v>14.5</v>
      </c>
      <c r="I120" s="4"/>
      <c r="J120" s="4"/>
      <c r="K120" s="4">
        <v>16.75</v>
      </c>
      <c r="L120" s="4">
        <v>16.75</v>
      </c>
      <c r="M120" s="4"/>
      <c r="N120" s="4"/>
      <c r="O120" s="4"/>
      <c r="P120" s="15"/>
      <c r="Q120" s="337"/>
      <c r="R120" s="15" t="str">
        <f t="shared" si="28"/>
        <v>No</v>
      </c>
      <c r="S120" s="15" t="str">
        <f t="shared" si="29"/>
        <v>No</v>
      </c>
      <c r="T120" s="4" t="str">
        <f t="shared" si="30"/>
        <v>No</v>
      </c>
      <c r="U120" s="4" t="str">
        <f t="shared" si="31"/>
        <v>N/A</v>
      </c>
      <c r="V120" s="132" t="str">
        <f t="shared" si="32"/>
        <v>No</v>
      </c>
      <c r="W120" s="223" t="str">
        <f t="shared" si="33"/>
        <v>N/A</v>
      </c>
      <c r="X120" s="221" t="str">
        <f t="shared" si="34"/>
        <v>No</v>
      </c>
      <c r="Y120" s="223" t="str">
        <f t="shared" si="35"/>
        <v>N/A</v>
      </c>
      <c r="Z120" s="222" t="str">
        <f t="shared" si="36"/>
        <v>No</v>
      </c>
      <c r="AA120" s="68" t="str">
        <f t="shared" si="37"/>
        <v>N/A</v>
      </c>
      <c r="AB120" s="65" t="str">
        <f t="shared" si="38"/>
        <v>No</v>
      </c>
      <c r="AC120" s="68" t="str">
        <f t="shared" si="39"/>
        <v>N/A</v>
      </c>
      <c r="AD120" s="65" t="str">
        <f t="shared" si="40"/>
        <v>No</v>
      </c>
      <c r="AE120" s="68" t="str">
        <f t="shared" si="41"/>
        <v>N/A</v>
      </c>
      <c r="AF120" s="66"/>
    </row>
    <row r="121" spans="1:32" hidden="1">
      <c r="A121" s="66" t="s">
        <v>11</v>
      </c>
      <c r="B121" s="66" t="s">
        <v>27</v>
      </c>
      <c r="C121" s="66" t="str" cm="1">
        <f t="array" ref="C121">_xlfn.IFNA(_xlfn.IFS(B121="Starter","Starters &amp; Sides",B121="Sides","Starters &amp; Sides"),B121)</f>
        <v>Mains</v>
      </c>
      <c r="D121" s="84" t="s">
        <v>1119</v>
      </c>
      <c r="E121" s="74"/>
      <c r="F121" s="4"/>
      <c r="G121" s="4"/>
      <c r="H121" s="4">
        <v>12.75</v>
      </c>
      <c r="I121" s="4">
        <v>12.75</v>
      </c>
      <c r="J121" s="4">
        <v>12.75</v>
      </c>
      <c r="K121" s="4">
        <v>13.25</v>
      </c>
      <c r="L121" s="4">
        <v>13.25</v>
      </c>
      <c r="M121" s="4"/>
      <c r="N121" s="4"/>
      <c r="O121" s="4"/>
      <c r="P121" s="15"/>
      <c r="Q121" s="337"/>
      <c r="R121" s="15" t="str">
        <f t="shared" si="28"/>
        <v>No</v>
      </c>
      <c r="S121" s="15" t="str">
        <f t="shared" si="29"/>
        <v>No</v>
      </c>
      <c r="T121" s="4" t="str">
        <f t="shared" si="30"/>
        <v>No</v>
      </c>
      <c r="U121" s="4" t="str">
        <f t="shared" si="31"/>
        <v>N/A</v>
      </c>
      <c r="V121" s="132" t="str">
        <f t="shared" si="32"/>
        <v>No</v>
      </c>
      <c r="W121" s="223" t="str">
        <f t="shared" si="33"/>
        <v>N/A</v>
      </c>
      <c r="X121" s="221" t="str">
        <f t="shared" si="34"/>
        <v>No</v>
      </c>
      <c r="Y121" s="223" t="str">
        <f t="shared" si="35"/>
        <v>N/A</v>
      </c>
      <c r="Z121" s="222" t="str">
        <f t="shared" si="36"/>
        <v>No</v>
      </c>
      <c r="AA121" s="68" t="str">
        <f t="shared" si="37"/>
        <v>N/A</v>
      </c>
      <c r="AB121" s="65" t="str">
        <f t="shared" si="38"/>
        <v>No</v>
      </c>
      <c r="AC121" s="68" t="str">
        <f t="shared" si="39"/>
        <v>N/A</v>
      </c>
      <c r="AD121" s="65" t="str">
        <f t="shared" si="40"/>
        <v>No</v>
      </c>
      <c r="AE121" s="68" t="str">
        <f t="shared" si="41"/>
        <v>N/A</v>
      </c>
      <c r="AF121" s="66"/>
    </row>
    <row r="122" spans="1:32" hidden="1">
      <c r="A122" s="66" t="s">
        <v>11</v>
      </c>
      <c r="B122" s="66" t="s">
        <v>27</v>
      </c>
      <c r="C122" s="66" t="str" cm="1">
        <f t="array" ref="C122">_xlfn.IFNA(_xlfn.IFS(B122="Starter","Starters &amp; Sides",B122="Sides","Starters &amp; Sides"),B122)</f>
        <v>Mains</v>
      </c>
      <c r="D122" s="84" t="s">
        <v>1120</v>
      </c>
      <c r="E122" s="74"/>
      <c r="F122" s="4"/>
      <c r="G122" s="4"/>
      <c r="H122" s="4"/>
      <c r="I122" s="4"/>
      <c r="J122" s="4"/>
      <c r="K122" s="4"/>
      <c r="L122" s="4">
        <v>14.25</v>
      </c>
      <c r="M122" s="4"/>
      <c r="N122" s="4"/>
      <c r="O122" s="4"/>
      <c r="P122" s="15"/>
      <c r="Q122" s="337"/>
      <c r="R122" s="15" t="str">
        <f t="shared" si="28"/>
        <v>No</v>
      </c>
      <c r="S122" s="15" t="str">
        <f t="shared" si="29"/>
        <v>No</v>
      </c>
      <c r="T122" s="4" t="str">
        <f t="shared" si="30"/>
        <v>No</v>
      </c>
      <c r="U122" s="4" t="str">
        <f t="shared" si="31"/>
        <v>N/A</v>
      </c>
      <c r="V122" s="132" t="str">
        <f t="shared" si="32"/>
        <v>No</v>
      </c>
      <c r="W122" s="223" t="str">
        <f t="shared" si="33"/>
        <v>N/A</v>
      </c>
      <c r="X122" s="221" t="str">
        <f t="shared" si="34"/>
        <v>No</v>
      </c>
      <c r="Y122" s="223" t="str">
        <f t="shared" si="35"/>
        <v>N/A</v>
      </c>
      <c r="Z122" s="222" t="str">
        <f t="shared" si="36"/>
        <v>No</v>
      </c>
      <c r="AA122" s="68" t="str">
        <f t="shared" si="37"/>
        <v>N/A</v>
      </c>
      <c r="AB122" s="65" t="str">
        <f t="shared" si="38"/>
        <v>No</v>
      </c>
      <c r="AC122" s="68" t="str">
        <f t="shared" si="39"/>
        <v>N/A</v>
      </c>
      <c r="AD122" s="65" t="str">
        <f t="shared" si="40"/>
        <v>No</v>
      </c>
      <c r="AE122" s="68" t="str">
        <f t="shared" si="41"/>
        <v>N/A</v>
      </c>
      <c r="AF122" s="66"/>
    </row>
    <row r="123" spans="1:32" hidden="1">
      <c r="A123" s="66" t="s">
        <v>11</v>
      </c>
      <c r="B123" s="66" t="s">
        <v>27</v>
      </c>
      <c r="C123" s="66" t="str" cm="1">
        <f t="array" ref="C123">_xlfn.IFNA(_xlfn.IFS(B123="Starter","Starters &amp; Sides",B123="Sides","Starters &amp; Sides"),B123)</f>
        <v>Mains</v>
      </c>
      <c r="D123" s="84" t="s">
        <v>1121</v>
      </c>
      <c r="E123" s="74"/>
      <c r="F123" s="4"/>
      <c r="G123" s="4"/>
      <c r="H123" s="4"/>
      <c r="I123" s="4">
        <v>20.95</v>
      </c>
      <c r="J123" s="4">
        <v>20.95</v>
      </c>
      <c r="K123" s="4">
        <v>20.95</v>
      </c>
      <c r="L123" s="4">
        <v>20.95</v>
      </c>
      <c r="M123" s="4"/>
      <c r="N123" s="4"/>
      <c r="O123" s="4"/>
      <c r="P123" s="15"/>
      <c r="Q123" s="337"/>
      <c r="R123" s="15" t="str">
        <f t="shared" si="28"/>
        <v>No</v>
      </c>
      <c r="S123" s="15" t="str">
        <f t="shared" si="29"/>
        <v>No</v>
      </c>
      <c r="T123" s="4" t="str">
        <f t="shared" si="30"/>
        <v>No</v>
      </c>
      <c r="U123" s="4" t="str">
        <f t="shared" si="31"/>
        <v>N/A</v>
      </c>
      <c r="V123" s="132" t="str">
        <f t="shared" si="32"/>
        <v>No</v>
      </c>
      <c r="W123" s="223" t="str">
        <f t="shared" si="33"/>
        <v>N/A</v>
      </c>
      <c r="X123" s="221" t="str">
        <f t="shared" si="34"/>
        <v>No</v>
      </c>
      <c r="Y123" s="223" t="str">
        <f t="shared" si="35"/>
        <v>N/A</v>
      </c>
      <c r="Z123" s="222" t="str">
        <f t="shared" si="36"/>
        <v>No</v>
      </c>
      <c r="AA123" s="68" t="str">
        <f t="shared" si="37"/>
        <v>N/A</v>
      </c>
      <c r="AB123" s="65" t="str">
        <f t="shared" si="38"/>
        <v>No</v>
      </c>
      <c r="AC123" s="68" t="str">
        <f t="shared" si="39"/>
        <v>N/A</v>
      </c>
      <c r="AD123" s="65" t="str">
        <f t="shared" si="40"/>
        <v>No</v>
      </c>
      <c r="AE123" s="68" t="str">
        <f t="shared" si="41"/>
        <v>N/A</v>
      </c>
      <c r="AF123" s="66"/>
    </row>
    <row r="124" spans="1:32" hidden="1">
      <c r="A124" s="66" t="s">
        <v>11</v>
      </c>
      <c r="B124" s="66" t="s">
        <v>27</v>
      </c>
      <c r="C124" s="66" t="str" cm="1">
        <f t="array" ref="C124">_xlfn.IFNA(_xlfn.IFS(B124="Starter","Starters &amp; Sides",B124="Sides","Starters &amp; Sides"),B124)</f>
        <v>Mains</v>
      </c>
      <c r="D124" s="84" t="s">
        <v>1122</v>
      </c>
      <c r="E124" s="74">
        <v>9.75</v>
      </c>
      <c r="F124" s="4">
        <v>9.75</v>
      </c>
      <c r="G124" s="4">
        <v>9.75</v>
      </c>
      <c r="H124" s="4">
        <v>10.5</v>
      </c>
      <c r="I124" s="4">
        <v>10.5</v>
      </c>
      <c r="J124" s="4">
        <v>10.5</v>
      </c>
      <c r="K124" s="4">
        <v>10.95</v>
      </c>
      <c r="L124" s="4"/>
      <c r="M124" s="4">
        <v>11.95</v>
      </c>
      <c r="N124" s="4">
        <v>11.95</v>
      </c>
      <c r="O124" s="4">
        <v>11.95</v>
      </c>
      <c r="P124" s="15"/>
      <c r="Q124" s="337"/>
      <c r="R124" s="15" t="str">
        <f t="shared" si="28"/>
        <v>No</v>
      </c>
      <c r="S124" s="15" t="str">
        <f t="shared" si="29"/>
        <v>No</v>
      </c>
      <c r="T124" s="4" t="str">
        <f t="shared" si="30"/>
        <v>No</v>
      </c>
      <c r="U124" s="4" t="str">
        <f t="shared" si="31"/>
        <v>N/A</v>
      </c>
      <c r="V124" s="132" t="str">
        <f t="shared" si="32"/>
        <v>No</v>
      </c>
      <c r="W124" s="223" t="str">
        <f t="shared" si="33"/>
        <v>N/A</v>
      </c>
      <c r="X124" s="221" t="str">
        <f t="shared" si="34"/>
        <v>No</v>
      </c>
      <c r="Y124" s="223" t="str">
        <f t="shared" si="35"/>
        <v>N/A</v>
      </c>
      <c r="Z124" s="222" t="str">
        <f t="shared" si="36"/>
        <v>No</v>
      </c>
      <c r="AA124" s="68" t="str">
        <f t="shared" si="37"/>
        <v>N/A</v>
      </c>
      <c r="AB124" s="65" t="str">
        <f t="shared" si="38"/>
        <v>No</v>
      </c>
      <c r="AC124" s="68" t="str">
        <f t="shared" si="39"/>
        <v>N/A</v>
      </c>
      <c r="AD124" s="65" t="str">
        <f t="shared" si="40"/>
        <v>No</v>
      </c>
      <c r="AE124" s="68" t="str">
        <f t="shared" si="41"/>
        <v>N/A</v>
      </c>
      <c r="AF124" s="66"/>
    </row>
    <row r="125" spans="1:32" hidden="1">
      <c r="A125" s="66" t="s">
        <v>11</v>
      </c>
      <c r="B125" s="66" t="s">
        <v>27</v>
      </c>
      <c r="C125" s="66" t="str" cm="1">
        <f t="array" ref="C125">_xlfn.IFNA(_xlfn.IFS(B125="Starter","Starters &amp; Sides",B125="Sides","Starters &amp; Sides"),B125)</f>
        <v>Mains</v>
      </c>
      <c r="D125" t="s">
        <v>1123</v>
      </c>
      <c r="E125" s="74"/>
      <c r="F125" s="4"/>
      <c r="G125" s="4"/>
      <c r="H125" s="4">
        <v>15.95</v>
      </c>
      <c r="I125" s="4">
        <v>17.25</v>
      </c>
      <c r="J125" s="4">
        <v>17.25</v>
      </c>
      <c r="K125" s="4">
        <v>17.25</v>
      </c>
      <c r="L125" s="4">
        <v>17.25</v>
      </c>
      <c r="M125" s="4"/>
      <c r="N125" s="4"/>
      <c r="O125" s="4"/>
      <c r="P125" s="15"/>
      <c r="Q125" s="337">
        <v>18</v>
      </c>
      <c r="R125" s="15" t="str">
        <f t="shared" si="28"/>
        <v>Yes</v>
      </c>
      <c r="S125" s="15" t="str">
        <f t="shared" si="29"/>
        <v>Yes</v>
      </c>
      <c r="T125" s="4" t="str">
        <f t="shared" si="30"/>
        <v>No</v>
      </c>
      <c r="U125" s="4" t="str">
        <f t="shared" si="31"/>
        <v>N/A</v>
      </c>
      <c r="V125" s="132" t="str">
        <f t="shared" si="32"/>
        <v>No</v>
      </c>
      <c r="W125" s="223" t="str">
        <f t="shared" si="33"/>
        <v>N/A</v>
      </c>
      <c r="X125" s="221" t="str">
        <f t="shared" si="34"/>
        <v>No</v>
      </c>
      <c r="Y125" s="223" t="str">
        <f t="shared" si="35"/>
        <v>N/A</v>
      </c>
      <c r="Z125" s="222" t="str">
        <f t="shared" si="36"/>
        <v>No</v>
      </c>
      <c r="AA125" s="68" t="str">
        <f t="shared" si="37"/>
        <v>N/A</v>
      </c>
      <c r="AB125" s="65" t="str">
        <f t="shared" si="38"/>
        <v>No</v>
      </c>
      <c r="AC125" s="68" t="str">
        <f t="shared" si="39"/>
        <v>N/A</v>
      </c>
      <c r="AD125" s="65" t="str">
        <f t="shared" si="40"/>
        <v>No</v>
      </c>
      <c r="AE125" s="68" t="str">
        <f t="shared" si="41"/>
        <v>N/A</v>
      </c>
      <c r="AF125" s="66"/>
    </row>
    <row r="126" spans="1:32" hidden="1">
      <c r="A126" s="66" t="s">
        <v>11</v>
      </c>
      <c r="B126" s="66" t="s">
        <v>27</v>
      </c>
      <c r="C126" s="66" t="str" cm="1">
        <f t="array" ref="C126">_xlfn.IFNA(_xlfn.IFS(B126="Starter","Starters &amp; Sides",B126="Sides","Starters &amp; Sides"),B126)</f>
        <v>Mains</v>
      </c>
      <c r="D126" s="84" t="s">
        <v>1124</v>
      </c>
      <c r="E126" s="74"/>
      <c r="F126" s="4"/>
      <c r="G126" s="4"/>
      <c r="H126" s="4">
        <v>13.95</v>
      </c>
      <c r="I126" s="4">
        <v>13.95</v>
      </c>
      <c r="J126" s="4">
        <v>13.95</v>
      </c>
      <c r="K126" s="4"/>
      <c r="L126" s="4"/>
      <c r="M126" s="4"/>
      <c r="N126" s="4"/>
      <c r="O126" s="4"/>
      <c r="P126" s="15"/>
      <c r="Q126" s="337"/>
      <c r="R126" s="15" t="str">
        <f t="shared" si="28"/>
        <v>No</v>
      </c>
      <c r="S126" s="15" t="str">
        <f t="shared" si="29"/>
        <v>No</v>
      </c>
      <c r="T126" s="4" t="str">
        <f t="shared" si="30"/>
        <v>No</v>
      </c>
      <c r="U126" s="4" t="str">
        <f t="shared" si="31"/>
        <v>N/A</v>
      </c>
      <c r="V126" s="132" t="str">
        <f t="shared" si="32"/>
        <v>No</v>
      </c>
      <c r="W126" s="223" t="str">
        <f t="shared" si="33"/>
        <v>N/A</v>
      </c>
      <c r="X126" s="221" t="str">
        <f t="shared" si="34"/>
        <v>No</v>
      </c>
      <c r="Y126" s="223" t="str">
        <f t="shared" si="35"/>
        <v>N/A</v>
      </c>
      <c r="Z126" s="222" t="str">
        <f t="shared" si="36"/>
        <v>No</v>
      </c>
      <c r="AA126" s="68" t="str">
        <f t="shared" si="37"/>
        <v>N/A</v>
      </c>
      <c r="AB126" s="65" t="str">
        <f t="shared" si="38"/>
        <v>No</v>
      </c>
      <c r="AC126" s="68" t="str">
        <f t="shared" si="39"/>
        <v>N/A</v>
      </c>
      <c r="AD126" s="65" t="str">
        <f t="shared" si="40"/>
        <v>No</v>
      </c>
      <c r="AE126" s="68" t="str">
        <f t="shared" si="41"/>
        <v>N/A</v>
      </c>
      <c r="AF126" s="66"/>
    </row>
    <row r="127" spans="1:32" hidden="1">
      <c r="A127" s="66" t="s">
        <v>11</v>
      </c>
      <c r="B127" s="66" t="s">
        <v>27</v>
      </c>
      <c r="C127" s="66" t="str" cm="1">
        <f t="array" ref="C127">_xlfn.IFNA(_xlfn.IFS(B127="Starter","Starters &amp; Sides",B127="Sides","Starters &amp; Sides"),B127)</f>
        <v>Mains</v>
      </c>
      <c r="D127" t="s">
        <v>1125</v>
      </c>
      <c r="E127" s="74">
        <v>13.5</v>
      </c>
      <c r="F127" s="4">
        <v>13.5</v>
      </c>
      <c r="G127" s="4">
        <v>13.5</v>
      </c>
      <c r="H127" s="4">
        <v>14.25</v>
      </c>
      <c r="I127" s="4">
        <v>14.25</v>
      </c>
      <c r="J127" s="4">
        <v>14.5</v>
      </c>
      <c r="K127" s="4">
        <v>15.5</v>
      </c>
      <c r="L127" s="4">
        <v>15.5</v>
      </c>
      <c r="M127" s="4">
        <v>17.5</v>
      </c>
      <c r="N127" s="4">
        <v>17.5</v>
      </c>
      <c r="O127" s="4">
        <v>17.5</v>
      </c>
      <c r="P127" s="15">
        <v>19.5</v>
      </c>
      <c r="Q127" s="337"/>
      <c r="R127" s="15" t="str">
        <f t="shared" si="28"/>
        <v>No</v>
      </c>
      <c r="S127" s="15" t="str">
        <f t="shared" si="29"/>
        <v>No</v>
      </c>
      <c r="T127" s="4" t="str">
        <f t="shared" si="30"/>
        <v>No</v>
      </c>
      <c r="U127" s="4" t="str">
        <f t="shared" si="31"/>
        <v>N/A</v>
      </c>
      <c r="V127" s="132" t="str">
        <f t="shared" si="32"/>
        <v>No</v>
      </c>
      <c r="W127" s="223" t="str">
        <f t="shared" si="33"/>
        <v>N/A</v>
      </c>
      <c r="X127" s="221" t="str">
        <f t="shared" si="34"/>
        <v>No</v>
      </c>
      <c r="Y127" s="223" t="str">
        <f t="shared" si="35"/>
        <v>N/A</v>
      </c>
      <c r="Z127" s="222" t="str">
        <f t="shared" si="36"/>
        <v>No</v>
      </c>
      <c r="AA127" s="68" t="str">
        <f t="shared" si="37"/>
        <v>N/A</v>
      </c>
      <c r="AB127" s="65" t="str">
        <f t="shared" si="38"/>
        <v>No</v>
      </c>
      <c r="AC127" s="68" t="str">
        <f t="shared" si="39"/>
        <v>N/A</v>
      </c>
      <c r="AD127" s="65" t="str">
        <f t="shared" si="40"/>
        <v>No</v>
      </c>
      <c r="AE127" s="68" t="str">
        <f t="shared" si="41"/>
        <v>N/A</v>
      </c>
      <c r="AF127" s="66"/>
    </row>
    <row r="128" spans="1:32" hidden="1">
      <c r="A128" s="66" t="s">
        <v>11</v>
      </c>
      <c r="B128" s="66" t="s">
        <v>27</v>
      </c>
      <c r="C128" s="66" t="str" cm="1">
        <f t="array" ref="C128">_xlfn.IFNA(_xlfn.IFS(B128="Starter","Starters &amp; Sides",B128="Sides","Starters &amp; Sides"),B128)</f>
        <v>Mains</v>
      </c>
      <c r="D128" t="s">
        <v>1126</v>
      </c>
      <c r="E128" s="74"/>
      <c r="F128" s="4"/>
      <c r="G128" s="4"/>
      <c r="H128" s="4">
        <v>21.95</v>
      </c>
      <c r="I128" s="4">
        <v>22.95</v>
      </c>
      <c r="J128" s="4">
        <v>22.95</v>
      </c>
      <c r="K128" s="4">
        <v>22.95</v>
      </c>
      <c r="L128" s="4">
        <v>22.95</v>
      </c>
      <c r="M128" s="4">
        <v>26.25</v>
      </c>
      <c r="N128" s="4">
        <v>26.25</v>
      </c>
      <c r="O128" s="4">
        <v>26.25</v>
      </c>
      <c r="P128" s="15">
        <v>29</v>
      </c>
      <c r="Q128" s="337">
        <v>29</v>
      </c>
      <c r="R128" s="15" t="str">
        <f t="shared" si="28"/>
        <v>Yes</v>
      </c>
      <c r="S128" s="15" t="str">
        <f t="shared" si="29"/>
        <v>No</v>
      </c>
      <c r="T128" s="4" t="str">
        <f t="shared" si="30"/>
        <v>Yes</v>
      </c>
      <c r="U128" s="4">
        <f t="shared" si="31"/>
        <v>0</v>
      </c>
      <c r="V128" s="132" t="str">
        <f t="shared" si="32"/>
        <v>Yes</v>
      </c>
      <c r="W128" s="223">
        <f t="shared" si="33"/>
        <v>0.10476190476190483</v>
      </c>
      <c r="X128" s="221" t="str">
        <f t="shared" si="34"/>
        <v>Yes</v>
      </c>
      <c r="Y128" s="223">
        <f t="shared" si="35"/>
        <v>0.10476190476190483</v>
      </c>
      <c r="Z128" s="222" t="str">
        <f t="shared" si="36"/>
        <v>Yes</v>
      </c>
      <c r="AA128" s="68">
        <f t="shared" si="37"/>
        <v>0.10476190476190483</v>
      </c>
      <c r="AB128" s="65" t="str">
        <f t="shared" si="38"/>
        <v>Yes</v>
      </c>
      <c r="AC128" s="68">
        <f t="shared" si="39"/>
        <v>0.26361655773420489</v>
      </c>
      <c r="AD128" s="65" t="str">
        <f t="shared" si="40"/>
        <v>No</v>
      </c>
      <c r="AE128" s="68" t="str">
        <f t="shared" si="41"/>
        <v>N/A</v>
      </c>
      <c r="AF128" s="66"/>
    </row>
    <row r="129" spans="1:32" hidden="1">
      <c r="A129" s="66" t="s">
        <v>11</v>
      </c>
      <c r="B129" s="66" t="s">
        <v>27</v>
      </c>
      <c r="C129" s="66" t="str" cm="1">
        <f t="array" ref="C129">_xlfn.IFNA(_xlfn.IFS(B129="Starter","Starters &amp; Sides",B129="Sides","Starters &amp; Sides"),B129)</f>
        <v>Mains</v>
      </c>
      <c r="D129" t="s">
        <v>1127</v>
      </c>
      <c r="E129" s="74">
        <v>24.5</v>
      </c>
      <c r="F129" s="4">
        <v>26.95</v>
      </c>
      <c r="G129" s="4">
        <v>26.95</v>
      </c>
      <c r="H129" s="4">
        <v>28.5</v>
      </c>
      <c r="I129" s="4">
        <v>29.5</v>
      </c>
      <c r="J129" s="4">
        <v>29.5</v>
      </c>
      <c r="K129" s="4">
        <v>29.5</v>
      </c>
      <c r="L129" s="4">
        <v>29.5</v>
      </c>
      <c r="M129" s="4">
        <v>32.950000000000003</v>
      </c>
      <c r="N129" s="4">
        <v>32.950000000000003</v>
      </c>
      <c r="O129" s="4"/>
      <c r="P129" s="15">
        <v>39.5</v>
      </c>
      <c r="Q129" s="337">
        <v>39</v>
      </c>
      <c r="R129" s="15" t="str">
        <f t="shared" si="28"/>
        <v>Yes</v>
      </c>
      <c r="S129" s="15" t="str">
        <f t="shared" si="29"/>
        <v>No</v>
      </c>
      <c r="T129" s="4" t="str">
        <f t="shared" si="30"/>
        <v>Yes</v>
      </c>
      <c r="U129" s="4">
        <f t="shared" si="31"/>
        <v>-1.2658227848101222E-2</v>
      </c>
      <c r="V129" s="132" t="str">
        <f t="shared" si="32"/>
        <v>No</v>
      </c>
      <c r="W129" s="223" t="str">
        <f t="shared" si="33"/>
        <v>N/A</v>
      </c>
      <c r="X129" s="221" t="str">
        <f t="shared" si="34"/>
        <v>No</v>
      </c>
      <c r="Y129" s="223" t="str">
        <f t="shared" si="35"/>
        <v>N/A</v>
      </c>
      <c r="Z129" s="222" t="str">
        <f t="shared" si="36"/>
        <v>No</v>
      </c>
      <c r="AA129" s="68" t="str">
        <f t="shared" si="37"/>
        <v>N/A</v>
      </c>
      <c r="AB129" s="65" t="str">
        <f t="shared" si="38"/>
        <v>No</v>
      </c>
      <c r="AC129" s="68" t="str">
        <f t="shared" si="39"/>
        <v>N/A</v>
      </c>
      <c r="AD129" s="65" t="str">
        <f t="shared" si="40"/>
        <v>No</v>
      </c>
      <c r="AE129" s="68" t="str">
        <f t="shared" si="41"/>
        <v>N/A</v>
      </c>
      <c r="AF129" s="66"/>
    </row>
    <row r="130" spans="1:32" hidden="1">
      <c r="A130" s="66" t="s">
        <v>11</v>
      </c>
      <c r="B130" s="66" t="s">
        <v>27</v>
      </c>
      <c r="C130" s="66" t="str" cm="1">
        <f t="array" ref="C130">_xlfn.IFNA(_xlfn.IFS(B130="Starter","Starters &amp; Sides",B130="Sides","Starters &amp; Sides"),B130)</f>
        <v>Mains</v>
      </c>
      <c r="D130" t="s">
        <v>1128</v>
      </c>
      <c r="E130" s="74">
        <v>20.5</v>
      </c>
      <c r="F130" s="4">
        <v>21.95</v>
      </c>
      <c r="G130" s="4">
        <v>21.95</v>
      </c>
      <c r="H130" s="4">
        <v>23.25</v>
      </c>
      <c r="I130" s="4">
        <v>23.95</v>
      </c>
      <c r="J130" s="4">
        <v>23.95</v>
      </c>
      <c r="K130" s="4">
        <v>24.95</v>
      </c>
      <c r="L130" s="4">
        <v>24.95</v>
      </c>
      <c r="M130" s="4">
        <v>28.75</v>
      </c>
      <c r="N130" s="4">
        <v>28.75</v>
      </c>
      <c r="O130" s="4">
        <v>28.75</v>
      </c>
      <c r="P130" s="15">
        <v>29</v>
      </c>
      <c r="Q130" s="337">
        <v>33</v>
      </c>
      <c r="R130" s="15" t="str">
        <f t="shared" si="28"/>
        <v>Yes</v>
      </c>
      <c r="S130" s="15" t="str">
        <f t="shared" si="29"/>
        <v>No</v>
      </c>
      <c r="T130" s="4" t="str">
        <f t="shared" si="30"/>
        <v>Yes</v>
      </c>
      <c r="U130" s="4">
        <f t="shared" si="31"/>
        <v>0.13793103448275867</v>
      </c>
      <c r="V130" s="132" t="str">
        <f t="shared" si="32"/>
        <v>Yes</v>
      </c>
      <c r="W130" s="223">
        <f t="shared" si="33"/>
        <v>0.14782608695652177</v>
      </c>
      <c r="X130" s="221" t="str">
        <f t="shared" si="34"/>
        <v>Yes</v>
      </c>
      <c r="Y130" s="223">
        <f t="shared" si="35"/>
        <v>0.14782608695652177</v>
      </c>
      <c r="Z130" s="222" t="str">
        <f t="shared" si="36"/>
        <v>Yes</v>
      </c>
      <c r="AA130" s="68">
        <f t="shared" si="37"/>
        <v>0.14782608695652177</v>
      </c>
      <c r="AB130" s="65" t="str">
        <f t="shared" si="38"/>
        <v>Yes</v>
      </c>
      <c r="AC130" s="68">
        <f t="shared" si="39"/>
        <v>0.32264529058116231</v>
      </c>
      <c r="AD130" s="65" t="str">
        <f t="shared" si="40"/>
        <v>Yes</v>
      </c>
      <c r="AE130" s="68">
        <f t="shared" si="41"/>
        <v>0.60975609756097571</v>
      </c>
      <c r="AF130" s="66"/>
    </row>
    <row r="131" spans="1:32" hidden="1">
      <c r="A131" s="66" t="s">
        <v>11</v>
      </c>
      <c r="B131" s="66" t="s">
        <v>27</v>
      </c>
      <c r="C131" s="66" t="str" cm="1">
        <f t="array" ref="C131">_xlfn.IFNA(_xlfn.IFS(B131="Starter","Starters &amp; Sides",B131="Sides","Starters &amp; Sides"),B131)</f>
        <v>Mains</v>
      </c>
      <c r="D131" s="84" t="s">
        <v>1129</v>
      </c>
      <c r="E131" s="74"/>
      <c r="F131" s="4"/>
      <c r="G131" s="4"/>
      <c r="H131" s="4"/>
      <c r="I131" s="4"/>
      <c r="J131" s="4"/>
      <c r="K131" s="4"/>
      <c r="L131" s="4">
        <v>14.95</v>
      </c>
      <c r="M131" s="4"/>
      <c r="N131" s="4"/>
      <c r="O131" s="4"/>
      <c r="P131" s="15"/>
      <c r="Q131" s="337"/>
      <c r="R131" s="15" t="str">
        <f t="shared" si="28"/>
        <v>No</v>
      </c>
      <c r="S131" s="15" t="str">
        <f t="shared" si="29"/>
        <v>No</v>
      </c>
      <c r="T131" s="4" t="str">
        <f t="shared" si="30"/>
        <v>No</v>
      </c>
      <c r="U131" s="4" t="str">
        <f t="shared" si="31"/>
        <v>N/A</v>
      </c>
      <c r="V131" s="132" t="str">
        <f t="shared" si="32"/>
        <v>No</v>
      </c>
      <c r="W131" s="223" t="str">
        <f t="shared" si="33"/>
        <v>N/A</v>
      </c>
      <c r="X131" s="221" t="str">
        <f t="shared" si="34"/>
        <v>No</v>
      </c>
      <c r="Y131" s="223" t="str">
        <f t="shared" si="35"/>
        <v>N/A</v>
      </c>
      <c r="Z131" s="222" t="str">
        <f t="shared" si="36"/>
        <v>No</v>
      </c>
      <c r="AA131" s="68" t="str">
        <f t="shared" si="37"/>
        <v>N/A</v>
      </c>
      <c r="AB131" s="65" t="str">
        <f t="shared" si="38"/>
        <v>No</v>
      </c>
      <c r="AC131" s="68" t="str">
        <f t="shared" si="39"/>
        <v>N/A</v>
      </c>
      <c r="AD131" s="65" t="str">
        <f t="shared" si="40"/>
        <v>No</v>
      </c>
      <c r="AE131" s="68" t="str">
        <f t="shared" si="41"/>
        <v>N/A</v>
      </c>
      <c r="AF131" s="66"/>
    </row>
    <row r="132" spans="1:32" hidden="1">
      <c r="A132" s="66" t="s">
        <v>11</v>
      </c>
      <c r="B132" s="66" t="s">
        <v>27</v>
      </c>
      <c r="C132" s="66" t="str" cm="1">
        <f t="array" ref="C132">_xlfn.IFNA(_xlfn.IFS(B132="Starter","Starters &amp; Sides",B132="Sides","Starters &amp; Sides"),B132)</f>
        <v>Mains</v>
      </c>
      <c r="D132" s="84" t="s">
        <v>1130</v>
      </c>
      <c r="E132" s="74"/>
      <c r="F132" s="4"/>
      <c r="G132" s="4"/>
      <c r="H132" s="4"/>
      <c r="I132" s="4"/>
      <c r="J132" s="4"/>
      <c r="K132" s="4"/>
      <c r="L132" s="4">
        <v>28.95</v>
      </c>
      <c r="M132" s="4"/>
      <c r="N132" s="4"/>
      <c r="O132" s="4"/>
      <c r="P132" s="15"/>
      <c r="Q132" s="337"/>
      <c r="R132" s="15" t="str">
        <f t="shared" si="28"/>
        <v>No</v>
      </c>
      <c r="S132" s="15" t="str">
        <f t="shared" si="29"/>
        <v>No</v>
      </c>
      <c r="T132" s="4" t="str">
        <f t="shared" si="30"/>
        <v>No</v>
      </c>
      <c r="U132" s="4" t="str">
        <f t="shared" si="31"/>
        <v>N/A</v>
      </c>
      <c r="V132" s="132" t="str">
        <f t="shared" si="32"/>
        <v>No</v>
      </c>
      <c r="W132" s="223" t="str">
        <f t="shared" si="33"/>
        <v>N/A</v>
      </c>
      <c r="X132" s="221" t="str">
        <f t="shared" si="34"/>
        <v>No</v>
      </c>
      <c r="Y132" s="223" t="str">
        <f t="shared" si="35"/>
        <v>N/A</v>
      </c>
      <c r="Z132" s="222" t="str">
        <f t="shared" si="36"/>
        <v>No</v>
      </c>
      <c r="AA132" s="68" t="str">
        <f t="shared" si="37"/>
        <v>N/A</v>
      </c>
      <c r="AB132" s="65" t="str">
        <f t="shared" si="38"/>
        <v>No</v>
      </c>
      <c r="AC132" s="68" t="str">
        <f t="shared" si="39"/>
        <v>N/A</v>
      </c>
      <c r="AD132" s="65" t="str">
        <f t="shared" si="40"/>
        <v>No</v>
      </c>
      <c r="AE132" s="68" t="str">
        <f t="shared" si="41"/>
        <v>N/A</v>
      </c>
      <c r="AF132" s="66"/>
    </row>
    <row r="133" spans="1:32" hidden="1">
      <c r="A133" s="66" t="s">
        <v>11</v>
      </c>
      <c r="B133" s="66" t="s">
        <v>27</v>
      </c>
      <c r="C133" s="66" t="str" cm="1">
        <f t="array" ref="C133">_xlfn.IFNA(_xlfn.IFS(B133="Starter","Starters &amp; Sides",B133="Sides","Starters &amp; Sides"),B133)</f>
        <v>Mains</v>
      </c>
      <c r="D133" s="84" t="s">
        <v>1067</v>
      </c>
      <c r="E133" s="74"/>
      <c r="F133" s="4"/>
      <c r="G133" s="4"/>
      <c r="H133" s="4"/>
      <c r="I133" s="4">
        <v>11.25</v>
      </c>
      <c r="J133" s="4">
        <v>11.25</v>
      </c>
      <c r="K133" s="4"/>
      <c r="L133" s="4"/>
      <c r="M133" s="4"/>
      <c r="N133" s="4"/>
      <c r="O133" s="4"/>
      <c r="P133" s="15"/>
      <c r="Q133" s="337"/>
      <c r="R133" s="15" t="str">
        <f t="shared" si="28"/>
        <v>No</v>
      </c>
      <c r="S133" s="15" t="str">
        <f t="shared" si="29"/>
        <v>No</v>
      </c>
      <c r="T133" s="4" t="str">
        <f t="shared" si="30"/>
        <v>No</v>
      </c>
      <c r="U133" s="4" t="str">
        <f t="shared" si="31"/>
        <v>N/A</v>
      </c>
      <c r="V133" s="132" t="str">
        <f t="shared" si="32"/>
        <v>No</v>
      </c>
      <c r="W133" s="223" t="str">
        <f t="shared" si="33"/>
        <v>N/A</v>
      </c>
      <c r="X133" s="221" t="str">
        <f t="shared" si="34"/>
        <v>No</v>
      </c>
      <c r="Y133" s="223" t="str">
        <f t="shared" si="35"/>
        <v>N/A</v>
      </c>
      <c r="Z133" s="222" t="str">
        <f t="shared" si="36"/>
        <v>No</v>
      </c>
      <c r="AA133" s="68" t="str">
        <f t="shared" si="37"/>
        <v>N/A</v>
      </c>
      <c r="AB133" s="65" t="str">
        <f t="shared" si="38"/>
        <v>No</v>
      </c>
      <c r="AC133" s="68" t="str">
        <f t="shared" si="39"/>
        <v>N/A</v>
      </c>
      <c r="AD133" s="65" t="str">
        <f t="shared" si="40"/>
        <v>No</v>
      </c>
      <c r="AE133" s="68" t="str">
        <f t="shared" si="41"/>
        <v>N/A</v>
      </c>
      <c r="AF133" s="66"/>
    </row>
    <row r="134" spans="1:32" hidden="1">
      <c r="A134" s="66" t="s">
        <v>11</v>
      </c>
      <c r="B134" s="66" t="s">
        <v>27</v>
      </c>
      <c r="C134" s="66" t="str" cm="1">
        <f t="array" ref="C134">_xlfn.IFNA(_xlfn.IFS(B134="Starter","Starters &amp; Sides",B134="Sides","Starters &amp; Sides"),B134)</f>
        <v>Mains</v>
      </c>
      <c r="D134" s="84" t="s">
        <v>1131</v>
      </c>
      <c r="E134" s="74">
        <v>14.95</v>
      </c>
      <c r="F134" s="4">
        <v>14.95</v>
      </c>
      <c r="G134" s="4">
        <v>14.95</v>
      </c>
      <c r="H134" s="4">
        <v>15.75</v>
      </c>
      <c r="I134" s="4">
        <v>15.95</v>
      </c>
      <c r="J134" s="4">
        <v>15.95</v>
      </c>
      <c r="K134" s="4">
        <v>16.25</v>
      </c>
      <c r="L134" s="4">
        <v>16.25</v>
      </c>
      <c r="M134" s="4">
        <v>17.850000000000001</v>
      </c>
      <c r="N134" s="4">
        <v>17.850000000000001</v>
      </c>
      <c r="O134" s="4">
        <v>17.850000000000001</v>
      </c>
      <c r="P134" s="15"/>
      <c r="Q134" s="337"/>
      <c r="R134" s="15" t="str">
        <f t="shared" si="28"/>
        <v>No</v>
      </c>
      <c r="S134" s="15" t="str">
        <f t="shared" si="29"/>
        <v>No</v>
      </c>
      <c r="T134" s="4" t="str">
        <f t="shared" si="30"/>
        <v>No</v>
      </c>
      <c r="U134" s="4" t="str">
        <f t="shared" si="31"/>
        <v>N/A</v>
      </c>
      <c r="V134" s="132" t="str">
        <f t="shared" si="32"/>
        <v>No</v>
      </c>
      <c r="W134" s="223" t="str">
        <f t="shared" si="33"/>
        <v>N/A</v>
      </c>
      <c r="X134" s="221" t="str">
        <f t="shared" si="34"/>
        <v>No</v>
      </c>
      <c r="Y134" s="223" t="str">
        <f t="shared" si="35"/>
        <v>N/A</v>
      </c>
      <c r="Z134" s="222" t="str">
        <f t="shared" si="36"/>
        <v>No</v>
      </c>
      <c r="AA134" s="68" t="str">
        <f t="shared" si="37"/>
        <v>N/A</v>
      </c>
      <c r="AB134" s="65" t="str">
        <f t="shared" si="38"/>
        <v>No</v>
      </c>
      <c r="AC134" s="68" t="str">
        <f t="shared" si="39"/>
        <v>N/A</v>
      </c>
      <c r="AD134" s="65" t="str">
        <f t="shared" si="40"/>
        <v>No</v>
      </c>
      <c r="AE134" s="68" t="str">
        <f t="shared" si="41"/>
        <v>N/A</v>
      </c>
      <c r="AF134" s="66"/>
    </row>
    <row r="135" spans="1:32" hidden="1">
      <c r="A135" s="66" t="s">
        <v>11</v>
      </c>
      <c r="B135" s="66" t="s">
        <v>27</v>
      </c>
      <c r="C135" s="66" t="str" cm="1">
        <f t="array" ref="C135">_xlfn.IFNA(_xlfn.IFS(B135="Starter","Starters &amp; Sides",B135="Sides","Starters &amp; Sides"),B135)</f>
        <v>Mains</v>
      </c>
      <c r="D135" s="84" t="s">
        <v>1132</v>
      </c>
      <c r="E135" s="74">
        <v>9.5</v>
      </c>
      <c r="F135" s="4">
        <v>9.9499999999999993</v>
      </c>
      <c r="G135" s="4">
        <v>9.9499999999999993</v>
      </c>
      <c r="H135" s="4">
        <v>10.95</v>
      </c>
      <c r="I135" s="4">
        <v>10.95</v>
      </c>
      <c r="J135" s="4">
        <v>11.5</v>
      </c>
      <c r="K135" s="4">
        <v>11.5</v>
      </c>
      <c r="L135" s="4"/>
      <c r="M135" s="4">
        <v>12.4</v>
      </c>
      <c r="N135" s="4">
        <v>12.4</v>
      </c>
      <c r="O135" s="4">
        <v>12.4</v>
      </c>
      <c r="P135" s="15"/>
      <c r="Q135" s="337"/>
      <c r="R135" s="15" t="str">
        <f t="shared" si="28"/>
        <v>No</v>
      </c>
      <c r="S135" s="15" t="str">
        <f t="shared" si="29"/>
        <v>No</v>
      </c>
      <c r="T135" s="4" t="str">
        <f t="shared" si="30"/>
        <v>No</v>
      </c>
      <c r="U135" s="4" t="str">
        <f t="shared" si="31"/>
        <v>N/A</v>
      </c>
      <c r="V135" s="132" t="str">
        <f t="shared" si="32"/>
        <v>No</v>
      </c>
      <c r="W135" s="223" t="str">
        <f t="shared" si="33"/>
        <v>N/A</v>
      </c>
      <c r="X135" s="221" t="str">
        <f t="shared" si="34"/>
        <v>No</v>
      </c>
      <c r="Y135" s="223" t="str">
        <f t="shared" si="35"/>
        <v>N/A</v>
      </c>
      <c r="Z135" s="222" t="str">
        <f t="shared" si="36"/>
        <v>No</v>
      </c>
      <c r="AA135" s="68" t="str">
        <f t="shared" si="37"/>
        <v>N/A</v>
      </c>
      <c r="AB135" s="65" t="str">
        <f t="shared" si="38"/>
        <v>No</v>
      </c>
      <c r="AC135" s="68" t="str">
        <f t="shared" si="39"/>
        <v>N/A</v>
      </c>
      <c r="AD135" s="65" t="str">
        <f t="shared" si="40"/>
        <v>No</v>
      </c>
      <c r="AE135" s="68" t="str">
        <f t="shared" si="41"/>
        <v>N/A</v>
      </c>
      <c r="AF135" s="66"/>
    </row>
    <row r="136" spans="1:32" hidden="1">
      <c r="A136" s="66" t="s">
        <v>11</v>
      </c>
      <c r="B136" s="66" t="s">
        <v>27</v>
      </c>
      <c r="C136" s="66" t="str" cm="1">
        <f t="array" ref="C136">_xlfn.IFNA(_xlfn.IFS(B136="Starter","Starters &amp; Sides",B136="Sides","Starters &amp; Sides"),B136)</f>
        <v>Mains</v>
      </c>
      <c r="D136" t="s">
        <v>1133</v>
      </c>
      <c r="E136" s="74">
        <v>13.95</v>
      </c>
      <c r="F136" s="4">
        <v>13.95</v>
      </c>
      <c r="G136" s="4">
        <v>13.95</v>
      </c>
      <c r="H136" s="4">
        <v>14.95</v>
      </c>
      <c r="I136" s="4">
        <v>15.5</v>
      </c>
      <c r="J136" s="4">
        <v>15.95</v>
      </c>
      <c r="K136" s="4">
        <v>15.95</v>
      </c>
      <c r="L136" s="4">
        <v>15.95</v>
      </c>
      <c r="M136" s="4">
        <v>16.850000000000001</v>
      </c>
      <c r="N136" s="4">
        <v>16.850000000000001</v>
      </c>
      <c r="O136" s="4">
        <v>16.850000000000001</v>
      </c>
      <c r="P136" s="15">
        <v>17.5</v>
      </c>
      <c r="Q136" s="337">
        <v>17.5</v>
      </c>
      <c r="R136" s="15" t="str">
        <f t="shared" si="28"/>
        <v>Yes</v>
      </c>
      <c r="S136" s="15" t="str">
        <f t="shared" si="29"/>
        <v>No</v>
      </c>
      <c r="T136" s="4" t="str">
        <f t="shared" si="30"/>
        <v>Yes</v>
      </c>
      <c r="U136" s="4">
        <f t="shared" si="31"/>
        <v>0</v>
      </c>
      <c r="V136" s="132" t="str">
        <f t="shared" si="32"/>
        <v>Yes</v>
      </c>
      <c r="W136" s="223">
        <f t="shared" si="33"/>
        <v>3.8575667655786239E-2</v>
      </c>
      <c r="X136" s="221" t="str">
        <f t="shared" si="34"/>
        <v>Yes</v>
      </c>
      <c r="Y136" s="223">
        <f t="shared" si="35"/>
        <v>3.8575667655786239E-2</v>
      </c>
      <c r="Z136" s="222" t="str">
        <f t="shared" si="36"/>
        <v>Yes</v>
      </c>
      <c r="AA136" s="68">
        <f t="shared" si="37"/>
        <v>3.8575667655786239E-2</v>
      </c>
      <c r="AB136" s="65" t="str">
        <f t="shared" si="38"/>
        <v>Yes</v>
      </c>
      <c r="AC136" s="68">
        <f t="shared" si="39"/>
        <v>9.7178683385579889E-2</v>
      </c>
      <c r="AD136" s="65" t="str">
        <f t="shared" si="40"/>
        <v>Yes</v>
      </c>
      <c r="AE136" s="68">
        <f t="shared" si="41"/>
        <v>0.25448028673835132</v>
      </c>
      <c r="AF136" s="66"/>
    </row>
    <row r="137" spans="1:32" hidden="1">
      <c r="A137" s="66" t="s">
        <v>11</v>
      </c>
      <c r="B137" s="66" t="s">
        <v>27</v>
      </c>
      <c r="C137" s="66" t="str" cm="1">
        <f t="array" ref="C137">_xlfn.IFNA(_xlfn.IFS(B137="Starter","Starters &amp; Sides",B137="Sides","Starters &amp; Sides"),B137)</f>
        <v>Mains</v>
      </c>
      <c r="D137" s="84" t="s">
        <v>1134</v>
      </c>
      <c r="E137" s="74">
        <v>9.9499999999999993</v>
      </c>
      <c r="F137" s="4">
        <v>9.9499999999999993</v>
      </c>
      <c r="G137" s="4">
        <v>9.9499999999999993</v>
      </c>
      <c r="H137" s="4">
        <v>10.95</v>
      </c>
      <c r="I137" s="4">
        <v>10.95</v>
      </c>
      <c r="J137" s="4">
        <v>11.5</v>
      </c>
      <c r="K137" s="4"/>
      <c r="L137" s="4"/>
      <c r="M137" s="4"/>
      <c r="N137" s="4"/>
      <c r="O137" s="4"/>
      <c r="P137" s="15"/>
      <c r="Q137" s="337"/>
      <c r="R137" s="15" t="str">
        <f t="shared" si="28"/>
        <v>No</v>
      </c>
      <c r="S137" s="15" t="str">
        <f t="shared" si="29"/>
        <v>No</v>
      </c>
      <c r="T137" s="4" t="str">
        <f t="shared" si="30"/>
        <v>No</v>
      </c>
      <c r="U137" s="4" t="str">
        <f t="shared" si="31"/>
        <v>N/A</v>
      </c>
      <c r="V137" s="132" t="str">
        <f t="shared" si="32"/>
        <v>No</v>
      </c>
      <c r="W137" s="223" t="str">
        <f t="shared" si="33"/>
        <v>N/A</v>
      </c>
      <c r="X137" s="221" t="str">
        <f t="shared" si="34"/>
        <v>No</v>
      </c>
      <c r="Y137" s="223" t="str">
        <f t="shared" si="35"/>
        <v>N/A</v>
      </c>
      <c r="Z137" s="222" t="str">
        <f t="shared" si="36"/>
        <v>No</v>
      </c>
      <c r="AA137" s="68" t="str">
        <f t="shared" si="37"/>
        <v>N/A</v>
      </c>
      <c r="AB137" s="65" t="str">
        <f t="shared" si="38"/>
        <v>No</v>
      </c>
      <c r="AC137" s="68" t="str">
        <f t="shared" si="39"/>
        <v>N/A</v>
      </c>
      <c r="AD137" s="65" t="str">
        <f t="shared" si="40"/>
        <v>No</v>
      </c>
      <c r="AE137" s="68" t="str">
        <f t="shared" si="41"/>
        <v>N/A</v>
      </c>
      <c r="AF137" s="66"/>
    </row>
    <row r="138" spans="1:32">
      <c r="A138" s="66" t="s">
        <v>11</v>
      </c>
      <c r="B138" s="66" t="s">
        <v>86</v>
      </c>
      <c r="C138" s="66" t="str" cm="1">
        <f t="array" ref="C138">_xlfn.IFNA(_xlfn.IFS(B138="Starter","Starters &amp; Sides",B138="Sides","Starters &amp; Sides"),B138)</f>
        <v>Starters &amp; Sides</v>
      </c>
      <c r="D138" s="84" t="s">
        <v>1135</v>
      </c>
      <c r="E138" s="74">
        <v>4.5</v>
      </c>
      <c r="F138" s="4">
        <v>4.5</v>
      </c>
      <c r="G138" s="4">
        <v>4.5</v>
      </c>
      <c r="H138" s="4">
        <v>4.95</v>
      </c>
      <c r="I138" s="4">
        <v>5.25</v>
      </c>
      <c r="J138" s="4">
        <v>5.25</v>
      </c>
      <c r="K138" s="4">
        <v>5.25</v>
      </c>
      <c r="L138" s="4">
        <v>5.25</v>
      </c>
      <c r="M138" s="4"/>
      <c r="N138" s="4"/>
      <c r="O138" s="4"/>
      <c r="P138" s="15"/>
      <c r="Q138" s="337"/>
      <c r="R138" s="15" t="str">
        <f t="shared" si="28"/>
        <v>No</v>
      </c>
      <c r="S138" s="15" t="str">
        <f t="shared" si="29"/>
        <v>No</v>
      </c>
      <c r="T138" s="4" t="str">
        <f t="shared" si="30"/>
        <v>No</v>
      </c>
      <c r="U138" s="4" t="str">
        <f t="shared" si="31"/>
        <v>N/A</v>
      </c>
      <c r="V138" s="132" t="str">
        <f t="shared" si="32"/>
        <v>No</v>
      </c>
      <c r="W138" s="223" t="str">
        <f t="shared" si="33"/>
        <v>N/A</v>
      </c>
      <c r="X138" s="221" t="str">
        <f t="shared" si="34"/>
        <v>No</v>
      </c>
      <c r="Y138" s="223" t="str">
        <f t="shared" si="35"/>
        <v>N/A</v>
      </c>
      <c r="Z138" s="222" t="str">
        <f t="shared" si="36"/>
        <v>No</v>
      </c>
      <c r="AA138" s="68" t="str">
        <f t="shared" si="37"/>
        <v>N/A</v>
      </c>
      <c r="AB138" s="65" t="str">
        <f t="shared" si="38"/>
        <v>No</v>
      </c>
      <c r="AC138" s="68" t="str">
        <f t="shared" si="39"/>
        <v>N/A</v>
      </c>
      <c r="AD138" s="65" t="str">
        <f t="shared" si="40"/>
        <v>No</v>
      </c>
      <c r="AE138" s="68" t="str">
        <f t="shared" si="41"/>
        <v>N/A</v>
      </c>
      <c r="AF138" s="66"/>
    </row>
    <row r="139" spans="1:32">
      <c r="A139" s="66" t="s">
        <v>11</v>
      </c>
      <c r="B139" s="66" t="s">
        <v>86</v>
      </c>
      <c r="C139" s="66" t="str" cm="1">
        <f t="array" ref="C139">_xlfn.IFNA(_xlfn.IFS(B139="Starter","Starters &amp; Sides",B139="Sides","Starters &amp; Sides"),B139)</f>
        <v>Starters &amp; Sides</v>
      </c>
      <c r="D139" s="84" t="s">
        <v>1136</v>
      </c>
      <c r="E139" s="74"/>
      <c r="F139" s="4"/>
      <c r="G139" s="4"/>
      <c r="H139" s="4">
        <v>2.5</v>
      </c>
      <c r="I139" s="4">
        <v>2.5</v>
      </c>
      <c r="J139" s="4">
        <v>2.5</v>
      </c>
      <c r="K139" s="4">
        <v>2.5</v>
      </c>
      <c r="L139" s="4"/>
      <c r="M139" s="4">
        <v>2.85</v>
      </c>
      <c r="N139" s="4">
        <v>2.85</v>
      </c>
      <c r="O139" s="4">
        <v>2.85</v>
      </c>
      <c r="P139" s="15">
        <v>3</v>
      </c>
      <c r="Q139" s="337">
        <v>3</v>
      </c>
      <c r="R139" s="15" t="str">
        <f t="shared" si="28"/>
        <v>Yes</v>
      </c>
      <c r="S139" s="15" t="str">
        <f t="shared" si="29"/>
        <v>No</v>
      </c>
      <c r="T139" s="4" t="str">
        <f t="shared" si="30"/>
        <v>Yes</v>
      </c>
      <c r="U139" s="4">
        <f t="shared" si="31"/>
        <v>0</v>
      </c>
      <c r="V139" s="132" t="str">
        <f t="shared" si="32"/>
        <v>Yes</v>
      </c>
      <c r="W139" s="223">
        <f t="shared" si="33"/>
        <v>5.2631578947368363E-2</v>
      </c>
      <c r="X139" s="221" t="str">
        <f t="shared" si="34"/>
        <v>Yes</v>
      </c>
      <c r="Y139" s="223">
        <f t="shared" si="35"/>
        <v>5.2631578947368363E-2</v>
      </c>
      <c r="Z139" s="222" t="str">
        <f t="shared" si="36"/>
        <v>Yes</v>
      </c>
      <c r="AA139" s="68">
        <f t="shared" si="37"/>
        <v>5.2631578947368363E-2</v>
      </c>
      <c r="AB139" s="65" t="str">
        <f t="shared" si="38"/>
        <v>No</v>
      </c>
      <c r="AC139" s="68" t="str">
        <f t="shared" si="39"/>
        <v>N/A</v>
      </c>
      <c r="AD139" s="65" t="str">
        <f t="shared" si="40"/>
        <v>No</v>
      </c>
      <c r="AE139" s="68" t="str">
        <f t="shared" si="41"/>
        <v>N/A</v>
      </c>
      <c r="AF139" s="66"/>
    </row>
    <row r="140" spans="1:32">
      <c r="A140" s="66" t="s">
        <v>11</v>
      </c>
      <c r="B140" s="66" t="s">
        <v>86</v>
      </c>
      <c r="C140" s="66" t="str" cm="1">
        <f t="array" ref="C140">_xlfn.IFNA(_xlfn.IFS(B140="Starter","Starters &amp; Sides",B140="Sides","Starters &amp; Sides"),B140)</f>
        <v>Starters &amp; Sides</v>
      </c>
      <c r="D140" s="84" t="s">
        <v>725</v>
      </c>
      <c r="E140" s="74">
        <v>1.95</v>
      </c>
      <c r="F140" s="4">
        <v>1.95</v>
      </c>
      <c r="G140" s="4">
        <v>1.95</v>
      </c>
      <c r="H140" s="4"/>
      <c r="I140" s="4">
        <v>1.95</v>
      </c>
      <c r="J140" s="4">
        <v>1.95</v>
      </c>
      <c r="K140" s="4"/>
      <c r="L140" s="4"/>
      <c r="M140" s="4">
        <v>2.85</v>
      </c>
      <c r="N140" s="4">
        <v>2.85</v>
      </c>
      <c r="O140" s="4">
        <v>2.85</v>
      </c>
      <c r="P140" s="15">
        <v>3</v>
      </c>
      <c r="Q140" s="337">
        <v>3</v>
      </c>
      <c r="R140" s="15" t="str">
        <f t="shared" si="28"/>
        <v>Yes</v>
      </c>
      <c r="S140" s="15" t="str">
        <f t="shared" si="29"/>
        <v>No</v>
      </c>
      <c r="T140" s="4" t="str">
        <f t="shared" si="30"/>
        <v>Yes</v>
      </c>
      <c r="U140" s="4">
        <f t="shared" si="31"/>
        <v>0</v>
      </c>
      <c r="V140" s="132" t="str">
        <f t="shared" si="32"/>
        <v>Yes</v>
      </c>
      <c r="W140" s="223">
        <f t="shared" si="33"/>
        <v>5.2631578947368363E-2</v>
      </c>
      <c r="X140" s="221" t="str">
        <f t="shared" si="34"/>
        <v>Yes</v>
      </c>
      <c r="Y140" s="223">
        <f t="shared" si="35"/>
        <v>5.2631578947368363E-2</v>
      </c>
      <c r="Z140" s="222" t="str">
        <f t="shared" si="36"/>
        <v>Yes</v>
      </c>
      <c r="AA140" s="68">
        <f t="shared" si="37"/>
        <v>5.2631578947368363E-2</v>
      </c>
      <c r="AB140" s="65" t="str">
        <f t="shared" si="38"/>
        <v>No</v>
      </c>
      <c r="AC140" s="68" t="str">
        <f t="shared" si="39"/>
        <v>N/A</v>
      </c>
      <c r="AD140" s="65" t="str">
        <f t="shared" si="40"/>
        <v>No</v>
      </c>
      <c r="AE140" s="68" t="str">
        <f t="shared" si="41"/>
        <v>N/A</v>
      </c>
      <c r="AF140" s="66"/>
    </row>
    <row r="141" spans="1:32">
      <c r="A141" s="66" t="s">
        <v>11</v>
      </c>
      <c r="B141" s="66" t="s">
        <v>86</v>
      </c>
      <c r="C141" s="66" t="str" cm="1">
        <f t="array" ref="C141">_xlfn.IFNA(_xlfn.IFS(B141="Starter","Starters &amp; Sides",B141="Sides","Starters &amp; Sides"),B141)</f>
        <v>Starters &amp; Sides</v>
      </c>
      <c r="D141" t="s">
        <v>1137</v>
      </c>
      <c r="E141" s="74"/>
      <c r="F141" s="4"/>
      <c r="G141" s="4"/>
      <c r="H141" s="4"/>
      <c r="I141" s="4">
        <v>4.25</v>
      </c>
      <c r="J141" s="4">
        <v>4.25</v>
      </c>
      <c r="K141" s="4">
        <v>4.25</v>
      </c>
      <c r="L141" s="4">
        <v>4.25</v>
      </c>
      <c r="M141" s="4">
        <v>4.75</v>
      </c>
      <c r="N141" s="4">
        <v>4.75</v>
      </c>
      <c r="O141" s="4">
        <v>4.75</v>
      </c>
      <c r="P141" s="15">
        <v>5.5</v>
      </c>
      <c r="Q141" s="337">
        <v>5.5</v>
      </c>
      <c r="R141" s="15" t="str">
        <f t="shared" si="28"/>
        <v>Yes</v>
      </c>
      <c r="S141" s="15" t="str">
        <f t="shared" si="29"/>
        <v>No</v>
      </c>
      <c r="T141" s="4" t="str">
        <f t="shared" si="30"/>
        <v>Yes</v>
      </c>
      <c r="U141" s="4">
        <f t="shared" si="31"/>
        <v>0</v>
      </c>
      <c r="V141" s="132" t="str">
        <f t="shared" si="32"/>
        <v>Yes</v>
      </c>
      <c r="W141" s="223">
        <f t="shared" si="33"/>
        <v>0.15789473684210531</v>
      </c>
      <c r="X141" s="221" t="str">
        <f t="shared" si="34"/>
        <v>Yes</v>
      </c>
      <c r="Y141" s="223">
        <f t="shared" si="35"/>
        <v>0.15789473684210531</v>
      </c>
      <c r="Z141" s="222" t="str">
        <f t="shared" si="36"/>
        <v>Yes</v>
      </c>
      <c r="AA141" s="68">
        <f t="shared" si="37"/>
        <v>0.15789473684210531</v>
      </c>
      <c r="AB141" s="65" t="str">
        <f t="shared" si="38"/>
        <v>Yes</v>
      </c>
      <c r="AC141" s="68">
        <f t="shared" si="39"/>
        <v>0.29411764705882359</v>
      </c>
      <c r="AD141" s="65" t="str">
        <f t="shared" si="40"/>
        <v>No</v>
      </c>
      <c r="AE141" s="68" t="str">
        <f t="shared" si="41"/>
        <v>N/A</v>
      </c>
      <c r="AF141" s="66"/>
    </row>
    <row r="142" spans="1:32">
      <c r="A142" s="66" t="s">
        <v>11</v>
      </c>
      <c r="B142" s="66" t="s">
        <v>86</v>
      </c>
      <c r="C142" s="66" t="str" cm="1">
        <f t="array" ref="C142">_xlfn.IFNA(_xlfn.IFS(B142="Starter","Starters &amp; Sides",B142="Sides","Starters &amp; Sides"),B142)</f>
        <v>Starters &amp; Sides</v>
      </c>
      <c r="D142" s="84" t="s">
        <v>1138</v>
      </c>
      <c r="E142" s="74">
        <v>3.75</v>
      </c>
      <c r="F142" s="4">
        <v>3.75</v>
      </c>
      <c r="G142" s="4">
        <v>3.75</v>
      </c>
      <c r="H142" s="4">
        <v>3.95</v>
      </c>
      <c r="I142" s="4"/>
      <c r="J142" s="4"/>
      <c r="K142" s="4"/>
      <c r="L142" s="4"/>
      <c r="M142" s="4"/>
      <c r="N142" s="4"/>
      <c r="O142" s="4"/>
      <c r="P142" s="21"/>
      <c r="Q142" s="337"/>
      <c r="R142" s="15" t="str">
        <f t="shared" si="28"/>
        <v>No</v>
      </c>
      <c r="S142" s="15" t="str">
        <f t="shared" si="29"/>
        <v>No</v>
      </c>
      <c r="T142" s="4" t="str">
        <f t="shared" si="30"/>
        <v>No</v>
      </c>
      <c r="U142" s="4" t="str">
        <f t="shared" si="31"/>
        <v>N/A</v>
      </c>
      <c r="V142" s="132" t="str">
        <f t="shared" si="32"/>
        <v>No</v>
      </c>
      <c r="W142" s="223" t="str">
        <f t="shared" si="33"/>
        <v>N/A</v>
      </c>
      <c r="X142" s="221" t="str">
        <f t="shared" si="34"/>
        <v>No</v>
      </c>
      <c r="Y142" s="223" t="str">
        <f t="shared" si="35"/>
        <v>N/A</v>
      </c>
      <c r="Z142" s="222" t="str">
        <f t="shared" si="36"/>
        <v>No</v>
      </c>
      <c r="AA142" s="68" t="str">
        <f t="shared" si="37"/>
        <v>N/A</v>
      </c>
      <c r="AB142" s="65" t="str">
        <f t="shared" si="38"/>
        <v>No</v>
      </c>
      <c r="AC142" s="68" t="str">
        <f t="shared" si="39"/>
        <v>N/A</v>
      </c>
      <c r="AD142" s="65" t="str">
        <f t="shared" si="40"/>
        <v>No</v>
      </c>
      <c r="AE142" s="68" t="str">
        <f t="shared" si="41"/>
        <v>N/A</v>
      </c>
      <c r="AF142" s="66"/>
    </row>
    <row r="143" spans="1:32">
      <c r="A143" s="66" t="s">
        <v>11</v>
      </c>
      <c r="B143" s="66" t="s">
        <v>86</v>
      </c>
      <c r="C143" s="66" t="str" cm="1">
        <f t="array" ref="C143">_xlfn.IFNA(_xlfn.IFS(B143="Starter","Starters &amp; Sides",B143="Sides","Starters &amp; Sides"),B143)</f>
        <v>Starters &amp; Sides</v>
      </c>
      <c r="D143" t="s">
        <v>1139</v>
      </c>
      <c r="E143" s="74">
        <v>3.75</v>
      </c>
      <c r="F143" s="4">
        <v>3.75</v>
      </c>
      <c r="G143" s="4">
        <v>3.75</v>
      </c>
      <c r="H143" s="4">
        <v>3.95</v>
      </c>
      <c r="I143" s="4">
        <v>4.25</v>
      </c>
      <c r="J143" s="4">
        <v>4.25</v>
      </c>
      <c r="K143" s="4">
        <v>4.25</v>
      </c>
      <c r="L143" s="4">
        <v>4.25</v>
      </c>
      <c r="M143" s="4">
        <v>4.75</v>
      </c>
      <c r="N143" s="4">
        <v>4.75</v>
      </c>
      <c r="O143" s="15">
        <v>4.75</v>
      </c>
      <c r="P143" s="4">
        <v>5.5</v>
      </c>
      <c r="Q143" s="337">
        <v>5.5</v>
      </c>
      <c r="R143" s="15" t="str">
        <f t="shared" si="28"/>
        <v>Yes</v>
      </c>
      <c r="S143" s="15" t="str">
        <f t="shared" si="29"/>
        <v>No</v>
      </c>
      <c r="T143" s="4" t="str">
        <f t="shared" si="30"/>
        <v>Yes</v>
      </c>
      <c r="U143" s="4">
        <f t="shared" si="31"/>
        <v>0</v>
      </c>
      <c r="V143" s="132" t="str">
        <f t="shared" si="32"/>
        <v>Yes</v>
      </c>
      <c r="W143" s="223">
        <f t="shared" si="33"/>
        <v>0.15789473684210531</v>
      </c>
      <c r="X143" s="221" t="str">
        <f t="shared" si="34"/>
        <v>Yes</v>
      </c>
      <c r="Y143" s="223">
        <f t="shared" si="35"/>
        <v>0.15789473684210531</v>
      </c>
      <c r="Z143" s="222" t="str">
        <f t="shared" si="36"/>
        <v>Yes</v>
      </c>
      <c r="AA143" s="68">
        <f t="shared" si="37"/>
        <v>0.15789473684210531</v>
      </c>
      <c r="AB143" s="65" t="str">
        <f t="shared" si="38"/>
        <v>Yes</v>
      </c>
      <c r="AC143" s="68">
        <f t="shared" si="39"/>
        <v>0.29411764705882359</v>
      </c>
      <c r="AD143" s="65" t="str">
        <f t="shared" si="40"/>
        <v>Yes</v>
      </c>
      <c r="AE143" s="68">
        <f t="shared" si="41"/>
        <v>0.46666666666666656</v>
      </c>
      <c r="AF143" s="66"/>
    </row>
    <row r="144" spans="1:32">
      <c r="A144" s="66" t="s">
        <v>11</v>
      </c>
      <c r="B144" s="66" t="s">
        <v>86</v>
      </c>
      <c r="C144" s="66" t="str" cm="1">
        <f t="array" ref="C144">_xlfn.IFNA(_xlfn.IFS(B144="Starter","Starters &amp; Sides",B144="Sides","Starters &amp; Sides"),B144)</f>
        <v>Starters &amp; Sides</v>
      </c>
      <c r="D144" s="84" t="s">
        <v>1140</v>
      </c>
      <c r="E144" s="74"/>
      <c r="F144" s="4"/>
      <c r="G144" s="4"/>
      <c r="H144" s="4">
        <v>3.95</v>
      </c>
      <c r="I144" s="4"/>
      <c r="J144" s="4"/>
      <c r="K144" s="4"/>
      <c r="L144" s="4"/>
      <c r="M144" s="4"/>
      <c r="N144" s="4"/>
      <c r="O144" s="15"/>
      <c r="P144" s="4"/>
      <c r="Q144" s="337"/>
      <c r="R144" s="15" t="str">
        <f t="shared" si="28"/>
        <v>No</v>
      </c>
      <c r="S144" s="15" t="str">
        <f t="shared" si="29"/>
        <v>No</v>
      </c>
      <c r="T144" s="4" t="str">
        <f t="shared" si="30"/>
        <v>No</v>
      </c>
      <c r="U144" s="4" t="str">
        <f t="shared" si="31"/>
        <v>N/A</v>
      </c>
      <c r="V144" s="132" t="str">
        <f t="shared" si="32"/>
        <v>No</v>
      </c>
      <c r="W144" s="223" t="str">
        <f t="shared" si="33"/>
        <v>N/A</v>
      </c>
      <c r="X144" s="221" t="str">
        <f t="shared" si="34"/>
        <v>No</v>
      </c>
      <c r="Y144" s="223" t="str">
        <f t="shared" si="35"/>
        <v>N/A</v>
      </c>
      <c r="Z144" s="222" t="str">
        <f t="shared" si="36"/>
        <v>No</v>
      </c>
      <c r="AA144" s="68" t="str">
        <f t="shared" si="37"/>
        <v>N/A</v>
      </c>
      <c r="AB144" s="65" t="str">
        <f t="shared" si="38"/>
        <v>No</v>
      </c>
      <c r="AC144" s="68" t="str">
        <f t="shared" si="39"/>
        <v>N/A</v>
      </c>
      <c r="AD144" s="65" t="str">
        <f t="shared" si="40"/>
        <v>No</v>
      </c>
      <c r="AE144" s="68" t="str">
        <f t="shared" si="41"/>
        <v>N/A</v>
      </c>
      <c r="AF144" s="66"/>
    </row>
    <row r="145" spans="1:32">
      <c r="A145" s="66" t="s">
        <v>11</v>
      </c>
      <c r="B145" s="66" t="s">
        <v>86</v>
      </c>
      <c r="C145" s="66" t="str" cm="1">
        <f t="array" ref="C145">_xlfn.IFNA(_xlfn.IFS(B145="Starter","Starters &amp; Sides",B145="Sides","Starters &amp; Sides"),B145)</f>
        <v>Starters &amp; Sides</v>
      </c>
      <c r="D145" s="84" t="s">
        <v>1141</v>
      </c>
      <c r="E145" s="74"/>
      <c r="F145" s="4"/>
      <c r="G145" s="4"/>
      <c r="H145" s="4"/>
      <c r="I145" s="4"/>
      <c r="J145" s="4"/>
      <c r="K145" s="4"/>
      <c r="L145" s="4"/>
      <c r="M145" s="4">
        <v>5.25</v>
      </c>
      <c r="N145" s="4">
        <v>5.25</v>
      </c>
      <c r="O145" s="15"/>
      <c r="P145" s="4"/>
      <c r="Q145" s="337"/>
      <c r="R145" s="15" t="str">
        <f t="shared" si="28"/>
        <v>No</v>
      </c>
      <c r="S145" s="15" t="str">
        <f t="shared" si="29"/>
        <v>No</v>
      </c>
      <c r="T145" s="4" t="str">
        <f t="shared" si="30"/>
        <v>No</v>
      </c>
      <c r="U145" s="4" t="str">
        <f t="shared" si="31"/>
        <v>N/A</v>
      </c>
      <c r="V145" s="132"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c r="A146" s="66" t="s">
        <v>11</v>
      </c>
      <c r="B146" s="66" t="s">
        <v>86</v>
      </c>
      <c r="C146" s="66" t="str" cm="1">
        <f t="array" ref="C146">_xlfn.IFNA(_xlfn.IFS(B146="Starter","Starters &amp; Sides",B146="Sides","Starters &amp; Sides"),B146)</f>
        <v>Starters &amp; Sides</v>
      </c>
      <c r="D146" s="84" t="s">
        <v>1142</v>
      </c>
      <c r="E146" s="74">
        <v>3.75</v>
      </c>
      <c r="F146" s="4">
        <v>3.75</v>
      </c>
      <c r="G146" s="4">
        <v>3.75</v>
      </c>
      <c r="H146" s="4">
        <v>3.95</v>
      </c>
      <c r="I146" s="4"/>
      <c r="J146" s="4"/>
      <c r="K146" s="4"/>
      <c r="L146" s="4"/>
      <c r="M146" s="4"/>
      <c r="N146" s="4"/>
      <c r="O146" s="15"/>
      <c r="P146" s="4"/>
      <c r="Q146" s="337"/>
      <c r="R146" s="15" t="str">
        <f t="shared" si="28"/>
        <v>No</v>
      </c>
      <c r="S146" s="15" t="str">
        <f t="shared" si="29"/>
        <v>No</v>
      </c>
      <c r="T146" s="4" t="str">
        <f t="shared" si="30"/>
        <v>No</v>
      </c>
      <c r="U146" s="4" t="str">
        <f t="shared" si="31"/>
        <v>N/A</v>
      </c>
      <c r="V146" s="132" t="str">
        <f t="shared" si="32"/>
        <v>No</v>
      </c>
      <c r="W146" s="223" t="str">
        <f t="shared" si="33"/>
        <v>N/A</v>
      </c>
      <c r="X146" s="221" t="str">
        <f t="shared" si="34"/>
        <v>No</v>
      </c>
      <c r="Y146" s="223" t="str">
        <f t="shared" si="35"/>
        <v>N/A</v>
      </c>
      <c r="Z146" s="222" t="str">
        <f t="shared" si="36"/>
        <v>No</v>
      </c>
      <c r="AA146" s="68" t="str">
        <f t="shared" si="37"/>
        <v>N/A</v>
      </c>
      <c r="AB146" s="65" t="str">
        <f t="shared" si="38"/>
        <v>No</v>
      </c>
      <c r="AC146" s="68" t="str">
        <f t="shared" si="39"/>
        <v>N/A</v>
      </c>
      <c r="AD146" s="65" t="str">
        <f t="shared" si="40"/>
        <v>No</v>
      </c>
      <c r="AE146" s="68" t="str">
        <f t="shared" si="41"/>
        <v>N/A</v>
      </c>
      <c r="AF146" s="66"/>
    </row>
    <row r="147" spans="1:32">
      <c r="A147" s="66" t="s">
        <v>11</v>
      </c>
      <c r="B147" s="66" t="s">
        <v>86</v>
      </c>
      <c r="C147" s="66" t="str" cm="1">
        <f t="array" ref="C147">_xlfn.IFNA(_xlfn.IFS(B147="Starter","Starters &amp; Sides",B147="Sides","Starters &amp; Sides"),B147)</f>
        <v>Starters &amp; Sides</v>
      </c>
      <c r="D147" t="s">
        <v>1143</v>
      </c>
      <c r="E147" s="74">
        <v>1.95</v>
      </c>
      <c r="F147" s="4">
        <v>1.95</v>
      </c>
      <c r="G147" s="4">
        <v>1.95</v>
      </c>
      <c r="H147" s="4">
        <v>1.95</v>
      </c>
      <c r="I147" s="4">
        <v>1.95</v>
      </c>
      <c r="J147" s="4">
        <v>1.95</v>
      </c>
      <c r="K147" s="4">
        <v>2.5</v>
      </c>
      <c r="L147" s="4"/>
      <c r="M147" s="4">
        <v>2.85</v>
      </c>
      <c r="N147" s="4">
        <v>2.85</v>
      </c>
      <c r="O147" s="15">
        <v>2.85</v>
      </c>
      <c r="P147" s="4">
        <v>3</v>
      </c>
      <c r="Q147" s="337">
        <v>3</v>
      </c>
      <c r="R147" s="15" t="str">
        <f t="shared" si="28"/>
        <v>Yes</v>
      </c>
      <c r="S147" s="15" t="str">
        <f t="shared" si="29"/>
        <v>No</v>
      </c>
      <c r="T147" s="4" t="str">
        <f t="shared" si="30"/>
        <v>Yes</v>
      </c>
      <c r="U147" s="4">
        <f t="shared" si="31"/>
        <v>0</v>
      </c>
      <c r="V147" s="132" t="str">
        <f t="shared" si="32"/>
        <v>Yes</v>
      </c>
      <c r="W147" s="223">
        <f t="shared" si="33"/>
        <v>5.2631578947368363E-2</v>
      </c>
      <c r="X147" s="221" t="str">
        <f t="shared" si="34"/>
        <v>Yes</v>
      </c>
      <c r="Y147" s="223">
        <f t="shared" si="35"/>
        <v>5.2631578947368363E-2</v>
      </c>
      <c r="Z147" s="222" t="str">
        <f t="shared" si="36"/>
        <v>Yes</v>
      </c>
      <c r="AA147" s="68">
        <f t="shared" si="37"/>
        <v>5.2631578947368363E-2</v>
      </c>
      <c r="AB147" s="65" t="str">
        <f t="shared" si="38"/>
        <v>No</v>
      </c>
      <c r="AC147" s="68" t="str">
        <f t="shared" si="39"/>
        <v>N/A</v>
      </c>
      <c r="AD147" s="65" t="str">
        <f t="shared" si="40"/>
        <v>No</v>
      </c>
      <c r="AE147" s="68" t="str">
        <f t="shared" si="41"/>
        <v>N/A</v>
      </c>
      <c r="AF147" s="66"/>
    </row>
    <row r="148" spans="1:32">
      <c r="A148" s="66" t="s">
        <v>11</v>
      </c>
      <c r="B148" s="66" t="s">
        <v>86</v>
      </c>
      <c r="C148" s="66" t="str" cm="1">
        <f t="array" ref="C148">_xlfn.IFNA(_xlfn.IFS(B148="Starter","Starters &amp; Sides",B148="Sides","Starters &amp; Sides"),B148)</f>
        <v>Starters &amp; Sides</v>
      </c>
      <c r="D148" t="s">
        <v>1144</v>
      </c>
      <c r="E148" s="74">
        <v>1.95</v>
      </c>
      <c r="F148" s="4">
        <v>1.95</v>
      </c>
      <c r="G148" s="4">
        <v>1.95</v>
      </c>
      <c r="H148" s="4">
        <v>1.95</v>
      </c>
      <c r="I148" s="4">
        <v>1.95</v>
      </c>
      <c r="J148" s="4"/>
      <c r="K148" s="6">
        <v>1.95</v>
      </c>
      <c r="L148" s="6"/>
      <c r="M148" s="6"/>
      <c r="N148" s="6"/>
      <c r="O148" s="6"/>
      <c r="P148" s="4"/>
      <c r="Q148" s="337"/>
      <c r="R148" s="15" t="str">
        <f t="shared" si="28"/>
        <v>No</v>
      </c>
      <c r="S148" s="15" t="str">
        <f t="shared" si="29"/>
        <v>No</v>
      </c>
      <c r="T148" s="4" t="str">
        <f t="shared" si="30"/>
        <v>No</v>
      </c>
      <c r="U148" s="4" t="str">
        <f t="shared" si="31"/>
        <v>N/A</v>
      </c>
      <c r="V148" s="132" t="str">
        <f t="shared" si="32"/>
        <v>No</v>
      </c>
      <c r="W148" s="223" t="str">
        <f t="shared" si="33"/>
        <v>N/A</v>
      </c>
      <c r="X148" s="221" t="str">
        <f t="shared" si="34"/>
        <v>No</v>
      </c>
      <c r="Y148" s="223" t="str">
        <f t="shared" si="35"/>
        <v>N/A</v>
      </c>
      <c r="Z148" s="222" t="str">
        <f t="shared" si="36"/>
        <v>No</v>
      </c>
      <c r="AA148" s="68" t="str">
        <f t="shared" si="37"/>
        <v>N/A</v>
      </c>
      <c r="AB148" s="65" t="str">
        <f t="shared" si="38"/>
        <v>No</v>
      </c>
      <c r="AC148" s="68" t="str">
        <f t="shared" si="39"/>
        <v>N/A</v>
      </c>
      <c r="AD148" s="65" t="str">
        <f t="shared" si="40"/>
        <v>No</v>
      </c>
      <c r="AE148" s="68" t="str">
        <f t="shared" si="41"/>
        <v>N/A</v>
      </c>
      <c r="AF148" s="66"/>
    </row>
    <row r="149" spans="1:32">
      <c r="A149" s="66" t="s">
        <v>11</v>
      </c>
      <c r="B149" s="66" t="s">
        <v>86</v>
      </c>
      <c r="C149" s="66" t="str" cm="1">
        <f t="array" ref="C149">_xlfn.IFNA(_xlfn.IFS(B149="Starter","Starters &amp; Sides",B149="Sides","Starters &amp; Sides"),B149)</f>
        <v>Starters &amp; Sides</v>
      </c>
      <c r="D149" s="84" t="s">
        <v>1145</v>
      </c>
      <c r="E149" s="74">
        <v>1.75</v>
      </c>
      <c r="F149" s="4">
        <v>1.75</v>
      </c>
      <c r="G149" s="4">
        <v>1.75</v>
      </c>
      <c r="H149" s="4">
        <v>1.75</v>
      </c>
      <c r="I149" s="4">
        <v>1.75</v>
      </c>
      <c r="J149" s="4">
        <v>1.75</v>
      </c>
      <c r="K149" s="4">
        <v>1.75</v>
      </c>
      <c r="L149" s="4"/>
      <c r="M149" s="4"/>
      <c r="N149" s="4"/>
      <c r="O149" s="15"/>
      <c r="P149" s="4"/>
      <c r="Q149" s="337"/>
      <c r="R149" s="15" t="str">
        <f t="shared" si="28"/>
        <v>No</v>
      </c>
      <c r="S149" s="15" t="str">
        <f t="shared" si="29"/>
        <v>No</v>
      </c>
      <c r="T149" s="4" t="str">
        <f t="shared" si="30"/>
        <v>No</v>
      </c>
      <c r="U149" s="4" t="str">
        <f t="shared" si="31"/>
        <v>N/A</v>
      </c>
      <c r="V149" s="132" t="str">
        <f t="shared" si="32"/>
        <v>No</v>
      </c>
      <c r="W149" s="223" t="str">
        <f t="shared" si="33"/>
        <v>N/A</v>
      </c>
      <c r="X149" s="221" t="str">
        <f t="shared" si="34"/>
        <v>No</v>
      </c>
      <c r="Y149" s="223" t="str">
        <f t="shared" si="35"/>
        <v>N/A</v>
      </c>
      <c r="Z149" s="222" t="str">
        <f t="shared" si="36"/>
        <v>No</v>
      </c>
      <c r="AA149" s="68" t="str">
        <f t="shared" si="37"/>
        <v>N/A</v>
      </c>
      <c r="AB149" s="65" t="str">
        <f t="shared" si="38"/>
        <v>No</v>
      </c>
      <c r="AC149" s="68" t="str">
        <f t="shared" si="39"/>
        <v>N/A</v>
      </c>
      <c r="AD149" s="65" t="str">
        <f t="shared" si="40"/>
        <v>No</v>
      </c>
      <c r="AE149" s="68" t="str">
        <f t="shared" si="41"/>
        <v>N/A</v>
      </c>
      <c r="AF149" s="66"/>
    </row>
    <row r="150" spans="1:32">
      <c r="A150" s="66" t="s">
        <v>11</v>
      </c>
      <c r="B150" s="66" t="s">
        <v>86</v>
      </c>
      <c r="C150" s="66" t="str" cm="1">
        <f t="array" ref="C150">_xlfn.IFNA(_xlfn.IFS(B150="Starter","Starters &amp; Sides",B150="Sides","Starters &amp; Sides"),B150)</f>
        <v>Starters &amp; Sides</v>
      </c>
      <c r="D150" s="84" t="s">
        <v>1146</v>
      </c>
      <c r="E150" s="74"/>
      <c r="F150" s="4"/>
      <c r="G150" s="4"/>
      <c r="H150" s="4"/>
      <c r="I150" s="4">
        <v>4.25</v>
      </c>
      <c r="J150" s="4">
        <v>4.25</v>
      </c>
      <c r="K150" s="4"/>
      <c r="L150" s="4"/>
      <c r="M150" s="4">
        <v>4.75</v>
      </c>
      <c r="N150" s="4">
        <v>4.75</v>
      </c>
      <c r="O150" s="15"/>
      <c r="P150" s="4"/>
      <c r="Q150" s="337"/>
      <c r="R150" s="15" t="str">
        <f t="shared" si="28"/>
        <v>No</v>
      </c>
      <c r="S150" s="15" t="str">
        <f t="shared" si="29"/>
        <v>No</v>
      </c>
      <c r="T150" s="4" t="str">
        <f t="shared" si="30"/>
        <v>No</v>
      </c>
      <c r="U150" s="4" t="str">
        <f t="shared" si="31"/>
        <v>N/A</v>
      </c>
      <c r="V150" s="132" t="str">
        <f t="shared" si="32"/>
        <v>No</v>
      </c>
      <c r="W150" s="223" t="str">
        <f t="shared" si="33"/>
        <v>N/A</v>
      </c>
      <c r="X150" s="221" t="str">
        <f t="shared" si="34"/>
        <v>No</v>
      </c>
      <c r="Y150" s="223" t="str">
        <f t="shared" si="35"/>
        <v>N/A</v>
      </c>
      <c r="Z150" s="222" t="str">
        <f t="shared" si="36"/>
        <v>No</v>
      </c>
      <c r="AA150" s="68" t="str">
        <f t="shared" si="37"/>
        <v>N/A</v>
      </c>
      <c r="AB150" s="65" t="str">
        <f t="shared" si="38"/>
        <v>No</v>
      </c>
      <c r="AC150" s="68" t="str">
        <f t="shared" si="39"/>
        <v>N/A</v>
      </c>
      <c r="AD150" s="65" t="str">
        <f t="shared" si="40"/>
        <v>No</v>
      </c>
      <c r="AE150" s="68" t="str">
        <f t="shared" si="41"/>
        <v>N/A</v>
      </c>
      <c r="AF150" s="66"/>
    </row>
    <row r="151" spans="1:32">
      <c r="A151" s="66" t="s">
        <v>11</v>
      </c>
      <c r="B151" s="66" t="s">
        <v>86</v>
      </c>
      <c r="C151" s="66" t="str" cm="1">
        <f t="array" ref="C151">_xlfn.IFNA(_xlfn.IFS(B151="Starter","Starters &amp; Sides",B151="Sides","Starters &amp; Sides"),B151)</f>
        <v>Starters &amp; Sides</v>
      </c>
      <c r="D151" s="84" t="s">
        <v>1147</v>
      </c>
      <c r="E151" s="74">
        <v>3.75</v>
      </c>
      <c r="F151" s="4">
        <v>3.75</v>
      </c>
      <c r="G151" s="4">
        <v>3.75</v>
      </c>
      <c r="H151" s="4"/>
      <c r="I151" s="4"/>
      <c r="J151" s="4"/>
      <c r="K151" s="4"/>
      <c r="L151" s="4"/>
      <c r="M151" s="4"/>
      <c r="N151" s="4"/>
      <c r="O151" s="15">
        <v>4.75</v>
      </c>
      <c r="P151" s="4"/>
      <c r="Q151" s="337"/>
      <c r="R151" s="15" t="str">
        <f t="shared" si="28"/>
        <v>No</v>
      </c>
      <c r="S151" s="15" t="str">
        <f t="shared" si="29"/>
        <v>No</v>
      </c>
      <c r="T151" s="4" t="str">
        <f t="shared" si="30"/>
        <v>No</v>
      </c>
      <c r="U151" s="4" t="str">
        <f t="shared" si="31"/>
        <v>N/A</v>
      </c>
      <c r="V151" s="132" t="str">
        <f t="shared" si="32"/>
        <v>No</v>
      </c>
      <c r="W151" s="223" t="str">
        <f t="shared" si="33"/>
        <v>N/A</v>
      </c>
      <c r="X151" s="221" t="str">
        <f t="shared" si="34"/>
        <v>No</v>
      </c>
      <c r="Y151" s="223" t="str">
        <f t="shared" si="35"/>
        <v>N/A</v>
      </c>
      <c r="Z151" s="222" t="str">
        <f t="shared" si="36"/>
        <v>No</v>
      </c>
      <c r="AA151" s="68" t="str">
        <f t="shared" si="37"/>
        <v>N/A</v>
      </c>
      <c r="AB151" s="65" t="str">
        <f t="shared" si="38"/>
        <v>No</v>
      </c>
      <c r="AC151" s="68" t="str">
        <f t="shared" si="39"/>
        <v>N/A</v>
      </c>
      <c r="AD151" s="65" t="str">
        <f t="shared" si="40"/>
        <v>No</v>
      </c>
      <c r="AE151" s="68" t="str">
        <f t="shared" si="41"/>
        <v>N/A</v>
      </c>
      <c r="AF151" s="66"/>
    </row>
    <row r="152" spans="1:32">
      <c r="A152" s="66" t="s">
        <v>11</v>
      </c>
      <c r="B152" s="66" t="s">
        <v>86</v>
      </c>
      <c r="C152" s="66" t="str" cm="1">
        <f t="array" ref="C152">_xlfn.IFNA(_xlfn.IFS(B152="Starter","Starters &amp; Sides",B152="Sides","Starters &amp; Sides"),B152)</f>
        <v>Starters &amp; Sides</v>
      </c>
      <c r="D152" t="s">
        <v>1148</v>
      </c>
      <c r="E152" s="74"/>
      <c r="F152" s="4"/>
      <c r="G152" s="4"/>
      <c r="H152" s="4">
        <v>1.95</v>
      </c>
      <c r="I152" s="4">
        <v>1.95</v>
      </c>
      <c r="J152" s="4">
        <v>1.95</v>
      </c>
      <c r="K152" s="6">
        <v>1.95</v>
      </c>
      <c r="L152" s="6"/>
      <c r="M152" s="6">
        <v>2.0499999999999998</v>
      </c>
      <c r="N152" s="6">
        <v>2.0499999999999998</v>
      </c>
      <c r="O152" s="6">
        <v>2.0499999999999998</v>
      </c>
      <c r="P152" s="4">
        <v>2</v>
      </c>
      <c r="Q152" s="337">
        <v>2</v>
      </c>
      <c r="R152" s="15" t="str">
        <f t="shared" si="28"/>
        <v>Yes</v>
      </c>
      <c r="S152" s="15" t="str">
        <f t="shared" si="29"/>
        <v>No</v>
      </c>
      <c r="T152" s="4" t="str">
        <f t="shared" si="30"/>
        <v>Yes</v>
      </c>
      <c r="U152" s="4">
        <f t="shared" si="31"/>
        <v>0</v>
      </c>
      <c r="V152" s="132" t="str">
        <f t="shared" si="32"/>
        <v>Yes</v>
      </c>
      <c r="W152" s="223">
        <f t="shared" si="33"/>
        <v>-2.4390243902438935E-2</v>
      </c>
      <c r="X152" s="221" t="str">
        <f t="shared" si="34"/>
        <v>Yes</v>
      </c>
      <c r="Y152" s="223">
        <f t="shared" si="35"/>
        <v>-2.4390243902438935E-2</v>
      </c>
      <c r="Z152" s="222" t="str">
        <f t="shared" si="36"/>
        <v>Yes</v>
      </c>
      <c r="AA152" s="68">
        <f t="shared" si="37"/>
        <v>-2.4390243902438935E-2</v>
      </c>
      <c r="AB152" s="65" t="str">
        <f t="shared" si="38"/>
        <v>No</v>
      </c>
      <c r="AC152" s="68" t="str">
        <f t="shared" si="39"/>
        <v>N/A</v>
      </c>
      <c r="AD152" s="65" t="str">
        <f t="shared" si="40"/>
        <v>No</v>
      </c>
      <c r="AE152" s="68" t="str">
        <f t="shared" si="41"/>
        <v>N/A</v>
      </c>
      <c r="AF152" s="66"/>
    </row>
    <row r="153" spans="1:32">
      <c r="A153" s="66" t="s">
        <v>11</v>
      </c>
      <c r="B153" s="66" t="s">
        <v>86</v>
      </c>
      <c r="C153" s="66" t="str" cm="1">
        <f t="array" ref="C153">_xlfn.IFNA(_xlfn.IFS(B153="Starter","Starters &amp; Sides",B153="Sides","Starters &amp; Sides"),B153)</f>
        <v>Starters &amp; Sides</v>
      </c>
      <c r="D153" s="84" t="s">
        <v>1149</v>
      </c>
      <c r="E153" s="74"/>
      <c r="F153" s="4"/>
      <c r="G153" s="4"/>
      <c r="H153" s="4">
        <v>2.5</v>
      </c>
      <c r="I153" s="4">
        <v>2.5</v>
      </c>
      <c r="J153" s="4">
        <v>2.5</v>
      </c>
      <c r="K153" s="4"/>
      <c r="L153" s="4"/>
      <c r="M153" s="4"/>
      <c r="N153" s="4"/>
      <c r="O153" s="15"/>
      <c r="P153" s="4"/>
      <c r="Q153" s="337"/>
      <c r="R153" s="15" t="str">
        <f t="shared" si="28"/>
        <v>No</v>
      </c>
      <c r="S153" s="15" t="str">
        <f t="shared" si="29"/>
        <v>No</v>
      </c>
      <c r="T153" s="4" t="str">
        <f t="shared" si="30"/>
        <v>No</v>
      </c>
      <c r="U153" s="4" t="str">
        <f t="shared" si="31"/>
        <v>N/A</v>
      </c>
      <c r="V153" s="132" t="str">
        <f t="shared" si="32"/>
        <v>No</v>
      </c>
      <c r="W153" s="223" t="str">
        <f t="shared" si="33"/>
        <v>N/A</v>
      </c>
      <c r="X153" s="221" t="str">
        <f t="shared" si="34"/>
        <v>No</v>
      </c>
      <c r="Y153" s="223" t="str">
        <f t="shared" si="35"/>
        <v>N/A</v>
      </c>
      <c r="Z153" s="222" t="str">
        <f t="shared" si="36"/>
        <v>No</v>
      </c>
      <c r="AA153" s="68" t="str">
        <f t="shared" si="37"/>
        <v>N/A</v>
      </c>
      <c r="AB153" s="65" t="str">
        <f t="shared" si="38"/>
        <v>No</v>
      </c>
      <c r="AC153" s="68" t="str">
        <f t="shared" si="39"/>
        <v>N/A</v>
      </c>
      <c r="AD153" s="65" t="str">
        <f t="shared" si="40"/>
        <v>No</v>
      </c>
      <c r="AE153" s="68" t="str">
        <f t="shared" si="41"/>
        <v>N/A</v>
      </c>
      <c r="AF153" s="66"/>
    </row>
    <row r="154" spans="1:32">
      <c r="A154" s="66" t="s">
        <v>11</v>
      </c>
      <c r="B154" s="66" t="s">
        <v>86</v>
      </c>
      <c r="C154" s="66" t="str" cm="1">
        <f t="array" ref="C154">_xlfn.IFNA(_xlfn.IFS(B154="Starter","Starters &amp; Sides",B154="Sides","Starters &amp; Sides"),B154)</f>
        <v>Starters &amp; Sides</v>
      </c>
      <c r="D154" s="84" t="s">
        <v>1150</v>
      </c>
      <c r="E154" s="74"/>
      <c r="F154" s="4"/>
      <c r="G154" s="4"/>
      <c r="H154" s="4"/>
      <c r="I154" s="4">
        <v>4.25</v>
      </c>
      <c r="J154" s="4">
        <v>4.25</v>
      </c>
      <c r="K154" s="4"/>
      <c r="L154" s="4"/>
      <c r="M154" s="4"/>
      <c r="N154" s="4"/>
      <c r="O154" s="15"/>
      <c r="P154" s="4"/>
      <c r="Q154" s="337"/>
      <c r="R154" s="15" t="str">
        <f t="shared" si="28"/>
        <v>No</v>
      </c>
      <c r="S154" s="15" t="str">
        <f t="shared" si="29"/>
        <v>No</v>
      </c>
      <c r="T154" s="4" t="str">
        <f t="shared" si="30"/>
        <v>No</v>
      </c>
      <c r="U154" s="4" t="str">
        <f t="shared" si="31"/>
        <v>N/A</v>
      </c>
      <c r="V154" s="132" t="str">
        <f t="shared" si="32"/>
        <v>No</v>
      </c>
      <c r="W154" s="223" t="str">
        <f t="shared" si="33"/>
        <v>N/A</v>
      </c>
      <c r="X154" s="221" t="str">
        <f t="shared" si="34"/>
        <v>No</v>
      </c>
      <c r="Y154" s="223" t="str">
        <f t="shared" si="35"/>
        <v>N/A</v>
      </c>
      <c r="Z154" s="222" t="str">
        <f t="shared" si="36"/>
        <v>No</v>
      </c>
      <c r="AA154" s="68" t="str">
        <f t="shared" si="37"/>
        <v>N/A</v>
      </c>
      <c r="AB154" s="65" t="str">
        <f t="shared" si="38"/>
        <v>No</v>
      </c>
      <c r="AC154" s="68" t="str">
        <f t="shared" si="39"/>
        <v>N/A</v>
      </c>
      <c r="AD154" s="65" t="str">
        <f t="shared" si="40"/>
        <v>No</v>
      </c>
      <c r="AE154" s="68" t="str">
        <f t="shared" si="41"/>
        <v>N/A</v>
      </c>
      <c r="AF154" s="66"/>
    </row>
    <row r="155" spans="1:32">
      <c r="A155" s="66" t="s">
        <v>11</v>
      </c>
      <c r="B155" s="66" t="s">
        <v>86</v>
      </c>
      <c r="C155" s="66" t="str" cm="1">
        <f t="array" ref="C155">_xlfn.IFNA(_xlfn.IFS(B155="Starter","Starters &amp; Sides",B155="Sides","Starters &amp; Sides"),B155)</f>
        <v>Starters &amp; Sides</v>
      </c>
      <c r="D155" t="s">
        <v>1151</v>
      </c>
      <c r="E155" s="74">
        <v>2.5</v>
      </c>
      <c r="F155" s="4">
        <v>2.5</v>
      </c>
      <c r="G155" s="4">
        <v>2.5</v>
      </c>
      <c r="H155" s="4">
        <v>2.5</v>
      </c>
      <c r="I155" s="4">
        <v>2.5</v>
      </c>
      <c r="J155" s="4">
        <v>2.5</v>
      </c>
      <c r="K155" s="8"/>
      <c r="L155" s="8"/>
      <c r="M155" s="4">
        <v>2.95</v>
      </c>
      <c r="N155" s="4">
        <v>2.95</v>
      </c>
      <c r="O155" s="15">
        <v>2.95</v>
      </c>
      <c r="P155" s="4"/>
      <c r="Q155" s="337">
        <v>2.5</v>
      </c>
      <c r="R155" s="15" t="str">
        <f t="shared" si="28"/>
        <v>Yes</v>
      </c>
      <c r="S155" s="15" t="str">
        <f t="shared" si="29"/>
        <v>Yes</v>
      </c>
      <c r="T155" s="4" t="str">
        <f t="shared" si="30"/>
        <v>No</v>
      </c>
      <c r="U155" s="4" t="str">
        <f t="shared" si="31"/>
        <v>N/A</v>
      </c>
      <c r="V155" s="132" t="str">
        <f t="shared" si="32"/>
        <v>No</v>
      </c>
      <c r="W155" s="223" t="str">
        <f t="shared" si="33"/>
        <v>N/A</v>
      </c>
      <c r="X155" s="221" t="str">
        <f t="shared" si="34"/>
        <v>No</v>
      </c>
      <c r="Y155" s="223" t="str">
        <f t="shared" si="35"/>
        <v>N/A</v>
      </c>
      <c r="Z155" s="222" t="str">
        <f t="shared" si="36"/>
        <v>No</v>
      </c>
      <c r="AA155" s="68" t="str">
        <f t="shared" si="37"/>
        <v>N/A</v>
      </c>
      <c r="AB155" s="65" t="str">
        <f t="shared" si="38"/>
        <v>No</v>
      </c>
      <c r="AC155" s="68" t="str">
        <f t="shared" si="39"/>
        <v>N/A</v>
      </c>
      <c r="AD155" s="65" t="str">
        <f t="shared" si="40"/>
        <v>No</v>
      </c>
      <c r="AE155" s="68" t="str">
        <f t="shared" si="41"/>
        <v>N/A</v>
      </c>
      <c r="AF155" s="66"/>
    </row>
    <row r="156" spans="1:32">
      <c r="A156" s="66" t="s">
        <v>11</v>
      </c>
      <c r="B156" s="66" t="s">
        <v>86</v>
      </c>
      <c r="C156" s="66" t="str" cm="1">
        <f t="array" ref="C156">_xlfn.IFNA(_xlfn.IFS(B156="Starter","Starters &amp; Sides",B156="Sides","Starters &amp; Sides"),B156)</f>
        <v>Starters &amp; Sides</v>
      </c>
      <c r="D156" s="84" t="s">
        <v>1152</v>
      </c>
      <c r="E156" s="74"/>
      <c r="F156" s="4"/>
      <c r="G156" s="4"/>
      <c r="H156" s="4">
        <v>2.95</v>
      </c>
      <c r="I156" s="4"/>
      <c r="J156" s="4"/>
      <c r="K156" s="4"/>
      <c r="L156" s="4"/>
      <c r="M156" s="4"/>
      <c r="N156" s="4"/>
      <c r="O156" s="15"/>
      <c r="P156" s="4"/>
      <c r="Q156" s="337"/>
      <c r="R156" s="15" t="str">
        <f t="shared" si="28"/>
        <v>No</v>
      </c>
      <c r="S156" s="15" t="str">
        <f t="shared" si="29"/>
        <v>No</v>
      </c>
      <c r="T156" s="4" t="str">
        <f t="shared" si="30"/>
        <v>No</v>
      </c>
      <c r="U156" s="4" t="str">
        <f t="shared" si="31"/>
        <v>N/A</v>
      </c>
      <c r="V156" s="132" t="str">
        <f t="shared" si="32"/>
        <v>No</v>
      </c>
      <c r="W156" s="223" t="str">
        <f t="shared" si="33"/>
        <v>N/A</v>
      </c>
      <c r="X156" s="221" t="str">
        <f t="shared" si="34"/>
        <v>No</v>
      </c>
      <c r="Y156" s="223" t="str">
        <f t="shared" si="35"/>
        <v>N/A</v>
      </c>
      <c r="Z156" s="222" t="str">
        <f t="shared" si="36"/>
        <v>No</v>
      </c>
      <c r="AA156" s="68" t="str">
        <f t="shared" si="37"/>
        <v>N/A</v>
      </c>
      <c r="AB156" s="65" t="str">
        <f t="shared" si="38"/>
        <v>No</v>
      </c>
      <c r="AC156" s="68" t="str">
        <f t="shared" si="39"/>
        <v>N/A</v>
      </c>
      <c r="AD156" s="65" t="str">
        <f t="shared" si="40"/>
        <v>No</v>
      </c>
      <c r="AE156" s="68" t="str">
        <f t="shared" si="41"/>
        <v>N/A</v>
      </c>
      <c r="AF156" s="66"/>
    </row>
    <row r="157" spans="1:32">
      <c r="A157" s="66" t="s">
        <v>11</v>
      </c>
      <c r="B157" s="66" t="s">
        <v>86</v>
      </c>
      <c r="C157" s="66" t="str" cm="1">
        <f t="array" ref="C157">_xlfn.IFNA(_xlfn.IFS(B157="Starter","Starters &amp; Sides",B157="Sides","Starters &amp; Sides"),B157)</f>
        <v>Starters &amp; Sides</v>
      </c>
      <c r="D157" t="s">
        <v>1153</v>
      </c>
      <c r="E157" s="74"/>
      <c r="F157" s="4"/>
      <c r="G157" s="4"/>
      <c r="H157" s="4">
        <v>2.5</v>
      </c>
      <c r="I157" s="4">
        <v>2.5</v>
      </c>
      <c r="J157" s="4">
        <v>2.5</v>
      </c>
      <c r="K157" s="4"/>
      <c r="L157" s="4"/>
      <c r="M157" s="4">
        <v>2.4500000000000002</v>
      </c>
      <c r="N157" s="4">
        <v>2.4500000000000002</v>
      </c>
      <c r="O157" s="15">
        <v>2.4500000000000002</v>
      </c>
      <c r="P157" s="4"/>
      <c r="Q157" s="337">
        <v>1.5</v>
      </c>
      <c r="R157" s="15" t="str">
        <f t="shared" si="28"/>
        <v>Yes</v>
      </c>
      <c r="S157" s="15" t="str">
        <f t="shared" si="29"/>
        <v>Yes</v>
      </c>
      <c r="T157" s="4" t="str">
        <f t="shared" si="30"/>
        <v>No</v>
      </c>
      <c r="U157" s="4" t="str">
        <f t="shared" si="31"/>
        <v>N/A</v>
      </c>
      <c r="V157" s="132" t="str">
        <f t="shared" si="32"/>
        <v>No</v>
      </c>
      <c r="W157" s="223" t="str">
        <f t="shared" si="33"/>
        <v>N/A</v>
      </c>
      <c r="X157" s="221" t="str">
        <f t="shared" si="34"/>
        <v>No</v>
      </c>
      <c r="Y157" s="223" t="str">
        <f t="shared" si="35"/>
        <v>N/A</v>
      </c>
      <c r="Z157" s="222" t="str">
        <f t="shared" si="36"/>
        <v>No</v>
      </c>
      <c r="AA157" s="68" t="str">
        <f t="shared" si="37"/>
        <v>N/A</v>
      </c>
      <c r="AB157" s="65" t="str">
        <f t="shared" si="38"/>
        <v>No</v>
      </c>
      <c r="AC157" s="68" t="str">
        <f t="shared" si="39"/>
        <v>N/A</v>
      </c>
      <c r="AD157" s="65" t="str">
        <f t="shared" si="40"/>
        <v>No</v>
      </c>
      <c r="AE157" s="68" t="str">
        <f t="shared" si="41"/>
        <v>N/A</v>
      </c>
      <c r="AF157" s="66"/>
    </row>
    <row r="158" spans="1:32">
      <c r="A158" s="66" t="s">
        <v>11</v>
      </c>
      <c r="B158" s="66" t="s">
        <v>86</v>
      </c>
      <c r="C158" s="66" t="str" cm="1">
        <f t="array" ref="C158">_xlfn.IFNA(_xlfn.IFS(B158="Starter","Starters &amp; Sides",B158="Sides","Starters &amp; Sides"),B158)</f>
        <v>Starters &amp; Sides</v>
      </c>
      <c r="D158" t="s">
        <v>1154</v>
      </c>
      <c r="E158" s="74">
        <v>1.5</v>
      </c>
      <c r="F158" s="4">
        <v>1.5</v>
      </c>
      <c r="G158" s="4">
        <v>1.5</v>
      </c>
      <c r="H158" s="4">
        <v>1.5</v>
      </c>
      <c r="I158" s="4">
        <v>1.5</v>
      </c>
      <c r="J158" s="4">
        <v>1.5</v>
      </c>
      <c r="K158" s="4"/>
      <c r="L158" s="4"/>
      <c r="M158" s="4">
        <v>1.95</v>
      </c>
      <c r="N158" s="4">
        <v>1.95</v>
      </c>
      <c r="O158" s="15">
        <v>1.95</v>
      </c>
      <c r="P158" s="4"/>
      <c r="Q158" s="337">
        <v>1.5</v>
      </c>
      <c r="R158" s="15" t="str">
        <f t="shared" si="28"/>
        <v>Yes</v>
      </c>
      <c r="S158" s="15" t="str">
        <f t="shared" si="29"/>
        <v>Yes</v>
      </c>
      <c r="T158" s="4" t="str">
        <f t="shared" si="30"/>
        <v>No</v>
      </c>
      <c r="U158" s="4" t="str">
        <f t="shared" si="31"/>
        <v>N/A</v>
      </c>
      <c r="V158" s="132"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c r="A159" s="66" t="s">
        <v>11</v>
      </c>
      <c r="B159" s="66" t="s">
        <v>86</v>
      </c>
      <c r="C159" s="66" t="str" cm="1">
        <f t="array" ref="C159">_xlfn.IFNA(_xlfn.IFS(B159="Starter","Starters &amp; Sides",B159="Sides","Starters &amp; Sides"),B159)</f>
        <v>Starters &amp; Sides</v>
      </c>
      <c r="D159" t="s">
        <v>1155</v>
      </c>
      <c r="E159" s="74">
        <v>2.5</v>
      </c>
      <c r="F159" s="4">
        <v>2.5</v>
      </c>
      <c r="G159" s="4">
        <v>2.5</v>
      </c>
      <c r="H159" s="4">
        <v>2.5</v>
      </c>
      <c r="I159" s="4">
        <v>2.5</v>
      </c>
      <c r="J159" s="4">
        <v>2.5</v>
      </c>
      <c r="K159" s="4"/>
      <c r="L159" s="4"/>
      <c r="M159" s="4">
        <v>2.95</v>
      </c>
      <c r="N159" s="4">
        <v>2.95</v>
      </c>
      <c r="O159" s="15">
        <v>2.95</v>
      </c>
      <c r="P159" s="4"/>
      <c r="Q159" s="337">
        <v>2.5</v>
      </c>
      <c r="R159" s="15" t="str">
        <f t="shared" si="28"/>
        <v>Yes</v>
      </c>
      <c r="S159" s="15" t="str">
        <f t="shared" si="29"/>
        <v>Yes</v>
      </c>
      <c r="T159" s="4" t="str">
        <f t="shared" si="30"/>
        <v>No</v>
      </c>
      <c r="U159" s="4" t="str">
        <f t="shared" si="31"/>
        <v>N/A</v>
      </c>
      <c r="V159" s="132" t="str">
        <f t="shared" si="32"/>
        <v>No</v>
      </c>
      <c r="W159" s="223" t="str">
        <f t="shared" si="33"/>
        <v>N/A</v>
      </c>
      <c r="X159" s="221" t="str">
        <f t="shared" si="34"/>
        <v>No</v>
      </c>
      <c r="Y159" s="223" t="str">
        <f t="shared" si="35"/>
        <v>N/A</v>
      </c>
      <c r="Z159" s="222" t="str">
        <f t="shared" si="36"/>
        <v>No</v>
      </c>
      <c r="AA159" s="68" t="str">
        <f t="shared" si="37"/>
        <v>N/A</v>
      </c>
      <c r="AB159" s="65" t="str">
        <f t="shared" si="38"/>
        <v>No</v>
      </c>
      <c r="AC159" s="68" t="str">
        <f t="shared" si="39"/>
        <v>N/A</v>
      </c>
      <c r="AD159" s="65" t="str">
        <f t="shared" si="40"/>
        <v>No</v>
      </c>
      <c r="AE159" s="68" t="str">
        <f t="shared" si="41"/>
        <v>N/A</v>
      </c>
      <c r="AF159" s="66"/>
    </row>
    <row r="160" spans="1:32">
      <c r="A160" s="66" t="s">
        <v>11</v>
      </c>
      <c r="B160" s="66" t="s">
        <v>86</v>
      </c>
      <c r="C160" s="66" t="str" cm="1">
        <f t="array" ref="C160">_xlfn.IFNA(_xlfn.IFS(B160="Starter","Starters &amp; Sides",B160="Sides","Starters &amp; Sides"),B160)</f>
        <v>Starters &amp; Sides</v>
      </c>
      <c r="D160" s="84" t="s">
        <v>1156</v>
      </c>
      <c r="E160" s="74">
        <v>2.5</v>
      </c>
      <c r="F160" s="4">
        <v>2.5</v>
      </c>
      <c r="G160" s="4">
        <v>2.5</v>
      </c>
      <c r="H160" s="4"/>
      <c r="I160" s="4"/>
      <c r="J160" s="4"/>
      <c r="K160" s="4"/>
      <c r="L160" s="4"/>
      <c r="M160" s="4"/>
      <c r="N160" s="4"/>
      <c r="O160" s="15"/>
      <c r="P160" s="4"/>
      <c r="Q160" s="337"/>
      <c r="R160" s="15" t="str">
        <f t="shared" si="28"/>
        <v>No</v>
      </c>
      <c r="S160" s="15" t="str">
        <f t="shared" si="29"/>
        <v>No</v>
      </c>
      <c r="T160" s="4" t="str">
        <f t="shared" si="30"/>
        <v>No</v>
      </c>
      <c r="U160" s="4" t="str">
        <f t="shared" si="31"/>
        <v>N/A</v>
      </c>
      <c r="V160" s="132" t="str">
        <f t="shared" si="32"/>
        <v>No</v>
      </c>
      <c r="W160" s="223" t="str">
        <f t="shared" si="33"/>
        <v>N/A</v>
      </c>
      <c r="X160" s="221" t="str">
        <f t="shared" si="34"/>
        <v>No</v>
      </c>
      <c r="Y160" s="223" t="str">
        <f t="shared" si="35"/>
        <v>N/A</v>
      </c>
      <c r="Z160" s="222" t="str">
        <f t="shared" si="36"/>
        <v>No</v>
      </c>
      <c r="AA160" s="68" t="str">
        <f t="shared" si="37"/>
        <v>N/A</v>
      </c>
      <c r="AB160" s="65" t="str">
        <f t="shared" si="38"/>
        <v>No</v>
      </c>
      <c r="AC160" s="68" t="str">
        <f t="shared" si="39"/>
        <v>N/A</v>
      </c>
      <c r="AD160" s="65" t="str">
        <f t="shared" si="40"/>
        <v>No</v>
      </c>
      <c r="AE160" s="68" t="str">
        <f t="shared" si="41"/>
        <v>N/A</v>
      </c>
      <c r="AF160" s="66"/>
    </row>
    <row r="161" spans="1:32">
      <c r="A161" s="66" t="s">
        <v>11</v>
      </c>
      <c r="B161" s="66" t="s">
        <v>86</v>
      </c>
      <c r="C161" s="66" t="str" cm="1">
        <f t="array" ref="C161">_xlfn.IFNA(_xlfn.IFS(B161="Starter","Starters &amp; Sides",B161="Sides","Starters &amp; Sides"),B161)</f>
        <v>Starters &amp; Sides</v>
      </c>
      <c r="D161" t="s">
        <v>1157</v>
      </c>
      <c r="E161" s="74">
        <v>2.5</v>
      </c>
      <c r="F161" s="4">
        <v>2.5</v>
      </c>
      <c r="G161" s="4">
        <v>2.5</v>
      </c>
      <c r="H161" s="4">
        <v>2.5</v>
      </c>
      <c r="I161" s="4">
        <v>2.5</v>
      </c>
      <c r="J161" s="4">
        <v>2.5</v>
      </c>
      <c r="K161" s="8"/>
      <c r="L161" s="8"/>
      <c r="M161" s="4">
        <v>2.95</v>
      </c>
      <c r="N161" s="4">
        <v>2.95</v>
      </c>
      <c r="O161" s="15">
        <v>2.95</v>
      </c>
      <c r="P161" s="4"/>
      <c r="Q161" s="337">
        <v>2.5</v>
      </c>
      <c r="R161" s="15" t="str">
        <f t="shared" si="28"/>
        <v>Yes</v>
      </c>
      <c r="S161" s="15" t="str">
        <f t="shared" si="29"/>
        <v>Yes</v>
      </c>
      <c r="T161" s="4" t="str">
        <f t="shared" si="30"/>
        <v>No</v>
      </c>
      <c r="U161" s="4" t="str">
        <f t="shared" si="31"/>
        <v>N/A</v>
      </c>
      <c r="V161" s="132" t="str">
        <f t="shared" si="32"/>
        <v>No</v>
      </c>
      <c r="W161" s="223" t="str">
        <f t="shared" si="33"/>
        <v>N/A</v>
      </c>
      <c r="X161" s="221" t="str">
        <f t="shared" si="34"/>
        <v>No</v>
      </c>
      <c r="Y161" s="223" t="str">
        <f t="shared" si="35"/>
        <v>N/A</v>
      </c>
      <c r="Z161" s="222" t="str">
        <f t="shared" si="36"/>
        <v>No</v>
      </c>
      <c r="AA161" s="68" t="str">
        <f t="shared" si="37"/>
        <v>N/A</v>
      </c>
      <c r="AB161" s="65" t="str">
        <f t="shared" si="38"/>
        <v>No</v>
      </c>
      <c r="AC161" s="68" t="str">
        <f t="shared" si="39"/>
        <v>N/A</v>
      </c>
      <c r="AD161" s="65" t="str">
        <f t="shared" si="40"/>
        <v>No</v>
      </c>
      <c r="AE161" s="68" t="str">
        <f t="shared" si="41"/>
        <v>N/A</v>
      </c>
      <c r="AF161" s="66"/>
    </row>
    <row r="162" spans="1:32">
      <c r="A162" s="66" t="s">
        <v>11</v>
      </c>
      <c r="B162" s="66" t="s">
        <v>86</v>
      </c>
      <c r="C162" s="66" t="str" cm="1">
        <f t="array" ref="C162">_xlfn.IFNA(_xlfn.IFS(B162="Starter","Starters &amp; Sides",B162="Sides","Starters &amp; Sides"),B162)</f>
        <v>Starters &amp; Sides</v>
      </c>
      <c r="D162" t="s">
        <v>1158</v>
      </c>
      <c r="E162" s="74"/>
      <c r="F162" s="4"/>
      <c r="G162" s="4"/>
      <c r="H162" s="4"/>
      <c r="I162" s="4"/>
      <c r="J162" s="4">
        <v>1.95</v>
      </c>
      <c r="K162" s="4">
        <v>1.95</v>
      </c>
      <c r="L162" s="4"/>
      <c r="M162" s="4">
        <v>1.95</v>
      </c>
      <c r="N162" s="4">
        <v>1.95</v>
      </c>
      <c r="O162" s="15">
        <v>1.95</v>
      </c>
      <c r="P162" s="4">
        <v>2</v>
      </c>
      <c r="Q162" s="337">
        <v>2</v>
      </c>
      <c r="R162" s="15" t="str">
        <f t="shared" si="28"/>
        <v>Yes</v>
      </c>
      <c r="S162" s="15" t="str">
        <f t="shared" si="29"/>
        <v>No</v>
      </c>
      <c r="T162" s="4" t="str">
        <f t="shared" si="30"/>
        <v>Yes</v>
      </c>
      <c r="U162" s="4">
        <f t="shared" si="31"/>
        <v>0</v>
      </c>
      <c r="V162" s="132" t="str">
        <f t="shared" si="32"/>
        <v>Yes</v>
      </c>
      <c r="W162" s="223">
        <f t="shared" si="33"/>
        <v>2.5641025641025772E-2</v>
      </c>
      <c r="X162" s="221" t="str">
        <f t="shared" si="34"/>
        <v>Yes</v>
      </c>
      <c r="Y162" s="223">
        <f t="shared" si="35"/>
        <v>2.5641025641025772E-2</v>
      </c>
      <c r="Z162" s="222" t="str">
        <f t="shared" si="36"/>
        <v>Yes</v>
      </c>
      <c r="AA162" s="68">
        <f t="shared" si="37"/>
        <v>2.5641025641025772E-2</v>
      </c>
      <c r="AB162" s="65" t="str">
        <f t="shared" si="38"/>
        <v>No</v>
      </c>
      <c r="AC162" s="68" t="str">
        <f t="shared" si="39"/>
        <v>N/A</v>
      </c>
      <c r="AD162" s="65" t="str">
        <f t="shared" si="40"/>
        <v>No</v>
      </c>
      <c r="AE162" s="68" t="str">
        <f t="shared" si="41"/>
        <v>N/A</v>
      </c>
      <c r="AF162" s="66"/>
    </row>
    <row r="163" spans="1:32">
      <c r="A163" s="66" t="s">
        <v>11</v>
      </c>
      <c r="B163" s="66" t="s">
        <v>86</v>
      </c>
      <c r="C163" s="66" t="str" cm="1">
        <f t="array" ref="C163">_xlfn.IFNA(_xlfn.IFS(B163="Starter","Starters &amp; Sides",B163="Sides","Starters &amp; Sides"),B163)</f>
        <v>Starters &amp; Sides</v>
      </c>
      <c r="D163" s="84" t="s">
        <v>1159</v>
      </c>
      <c r="E163" s="74"/>
      <c r="F163" s="4"/>
      <c r="G163" s="4"/>
      <c r="H163" s="4"/>
      <c r="I163" s="4"/>
      <c r="J163" s="4"/>
      <c r="K163" s="4"/>
      <c r="L163" s="4"/>
      <c r="M163" s="4">
        <v>4.75</v>
      </c>
      <c r="N163" s="4">
        <v>4.75</v>
      </c>
      <c r="O163" s="15">
        <v>4.75</v>
      </c>
      <c r="P163" s="4">
        <v>5.5</v>
      </c>
      <c r="Q163" s="337">
        <v>5.5</v>
      </c>
      <c r="R163" s="15" t="str">
        <f t="shared" si="28"/>
        <v>Yes</v>
      </c>
      <c r="S163" s="15" t="str">
        <f t="shared" si="29"/>
        <v>No</v>
      </c>
      <c r="T163" s="4" t="str">
        <f t="shared" si="30"/>
        <v>Yes</v>
      </c>
      <c r="U163" s="4">
        <f t="shared" si="31"/>
        <v>0</v>
      </c>
      <c r="V163" s="132" t="str">
        <f t="shared" si="32"/>
        <v>Yes</v>
      </c>
      <c r="W163" s="223">
        <f t="shared" si="33"/>
        <v>0.15789473684210531</v>
      </c>
      <c r="X163" s="221" t="str">
        <f t="shared" si="34"/>
        <v>Yes</v>
      </c>
      <c r="Y163" s="223">
        <f t="shared" si="35"/>
        <v>0.15789473684210531</v>
      </c>
      <c r="Z163" s="222" t="str">
        <f t="shared" si="36"/>
        <v>Yes</v>
      </c>
      <c r="AA163" s="68">
        <f t="shared" si="37"/>
        <v>0.15789473684210531</v>
      </c>
      <c r="AB163" s="65" t="str">
        <f t="shared" si="38"/>
        <v>No</v>
      </c>
      <c r="AC163" s="68" t="str">
        <f t="shared" si="39"/>
        <v>N/A</v>
      </c>
      <c r="AD163" s="65" t="str">
        <f t="shared" si="40"/>
        <v>No</v>
      </c>
      <c r="AE163" s="68" t="str">
        <f t="shared" si="41"/>
        <v>N/A</v>
      </c>
      <c r="AF163" s="66"/>
    </row>
    <row r="164" spans="1:32">
      <c r="A164" s="66" t="s">
        <v>11</v>
      </c>
      <c r="B164" s="66" t="s">
        <v>86</v>
      </c>
      <c r="C164" s="66" t="str" cm="1">
        <f t="array" ref="C164">_xlfn.IFNA(_xlfn.IFS(B164="Starter","Starters &amp; Sides",B164="Sides","Starters &amp; Sides"),B164)</f>
        <v>Starters &amp; Sides</v>
      </c>
      <c r="D164" s="84" t="s">
        <v>1160</v>
      </c>
      <c r="E164" s="74"/>
      <c r="F164" s="4"/>
      <c r="G164" s="4"/>
      <c r="H164" s="4"/>
      <c r="I164" s="4">
        <v>4.25</v>
      </c>
      <c r="J164" s="4">
        <v>4.25</v>
      </c>
      <c r="K164" s="4">
        <v>4.25</v>
      </c>
      <c r="L164" s="4">
        <v>4.25</v>
      </c>
      <c r="M164" s="4"/>
      <c r="N164" s="4"/>
      <c r="O164" s="15"/>
      <c r="P164" s="4"/>
      <c r="Q164" s="337"/>
      <c r="R164" s="15" t="str">
        <f t="shared" si="28"/>
        <v>No</v>
      </c>
      <c r="S164" s="15" t="str">
        <f t="shared" si="29"/>
        <v>No</v>
      </c>
      <c r="T164" s="4" t="str">
        <f t="shared" si="30"/>
        <v>No</v>
      </c>
      <c r="U164" s="4" t="str">
        <f t="shared" si="31"/>
        <v>N/A</v>
      </c>
      <c r="V164" s="132" t="str">
        <f t="shared" si="32"/>
        <v>No</v>
      </c>
      <c r="W164" s="223" t="str">
        <f t="shared" si="33"/>
        <v>N/A</v>
      </c>
      <c r="X164" s="221" t="str">
        <f t="shared" si="34"/>
        <v>No</v>
      </c>
      <c r="Y164" s="223" t="str">
        <f t="shared" si="35"/>
        <v>N/A</v>
      </c>
      <c r="Z164" s="222" t="str">
        <f t="shared" si="36"/>
        <v>No</v>
      </c>
      <c r="AA164" s="68" t="str">
        <f t="shared" si="37"/>
        <v>N/A</v>
      </c>
      <c r="AB164" s="65" t="str">
        <f t="shared" si="38"/>
        <v>No</v>
      </c>
      <c r="AC164" s="68" t="str">
        <f t="shared" si="39"/>
        <v>N/A</v>
      </c>
      <c r="AD164" s="65" t="str">
        <f t="shared" si="40"/>
        <v>No</v>
      </c>
      <c r="AE164" s="68" t="str">
        <f t="shared" si="41"/>
        <v>N/A</v>
      </c>
      <c r="AF164" s="66"/>
    </row>
    <row r="165" spans="1:32">
      <c r="A165" s="66" t="s">
        <v>11</v>
      </c>
      <c r="B165" s="66" t="s">
        <v>86</v>
      </c>
      <c r="C165" s="66" t="str" cm="1">
        <f t="array" ref="C165">_xlfn.IFNA(_xlfn.IFS(B165="Starter","Starters &amp; Sides",B165="Sides","Starters &amp; Sides"),B165)</f>
        <v>Starters &amp; Sides</v>
      </c>
      <c r="D165" t="s">
        <v>1161</v>
      </c>
      <c r="E165" s="74">
        <v>1.95</v>
      </c>
      <c r="F165" s="4">
        <v>1.95</v>
      </c>
      <c r="G165" s="4">
        <v>1.95</v>
      </c>
      <c r="H165" s="4">
        <v>1.95</v>
      </c>
      <c r="I165" s="4">
        <v>1.95</v>
      </c>
      <c r="J165" s="4">
        <v>1.95</v>
      </c>
      <c r="K165" s="4"/>
      <c r="L165" s="4"/>
      <c r="M165" s="4">
        <v>2.0499999999999998</v>
      </c>
      <c r="N165" s="4">
        <v>2.0499999999999998</v>
      </c>
      <c r="O165" s="15">
        <v>2.0499999999999998</v>
      </c>
      <c r="P165" s="4">
        <v>5.5</v>
      </c>
      <c r="Q165" s="337">
        <v>5.5</v>
      </c>
      <c r="R165" s="15" t="str">
        <f t="shared" si="28"/>
        <v>Yes</v>
      </c>
      <c r="S165" s="15" t="str">
        <f t="shared" si="29"/>
        <v>No</v>
      </c>
      <c r="T165" s="4" t="str">
        <f t="shared" si="30"/>
        <v>Yes</v>
      </c>
      <c r="U165" s="4">
        <f t="shared" si="31"/>
        <v>0</v>
      </c>
      <c r="V165" s="132" t="str">
        <f t="shared" si="32"/>
        <v>Yes</v>
      </c>
      <c r="W165" s="223">
        <f t="shared" si="33"/>
        <v>1.6829268292682928</v>
      </c>
      <c r="X165" s="221" t="str">
        <f t="shared" si="34"/>
        <v>Yes</v>
      </c>
      <c r="Y165" s="223">
        <f t="shared" si="35"/>
        <v>1.6829268292682928</v>
      </c>
      <c r="Z165" s="222" t="str">
        <f t="shared" si="36"/>
        <v>Yes</v>
      </c>
      <c r="AA165" s="68">
        <f t="shared" si="37"/>
        <v>1.6829268292682928</v>
      </c>
      <c r="AB165" s="65" t="str">
        <f t="shared" si="38"/>
        <v>No</v>
      </c>
      <c r="AC165" s="68" t="str">
        <f t="shared" si="39"/>
        <v>N/A</v>
      </c>
      <c r="AD165" s="65" t="str">
        <f t="shared" si="40"/>
        <v>No</v>
      </c>
      <c r="AE165" s="68" t="str">
        <f t="shared" si="41"/>
        <v>N/A</v>
      </c>
      <c r="AF165" s="66"/>
    </row>
    <row r="166" spans="1:32">
      <c r="A166" s="66" t="s">
        <v>11</v>
      </c>
      <c r="B166" s="66" t="s">
        <v>86</v>
      </c>
      <c r="C166" s="66" t="str" cm="1">
        <f t="array" ref="C166">_xlfn.IFNA(_xlfn.IFS(B166="Starter","Starters &amp; Sides",B166="Sides","Starters &amp; Sides"),B166)</f>
        <v>Starters &amp; Sides</v>
      </c>
      <c r="D166" s="84" t="s">
        <v>1162</v>
      </c>
      <c r="E166" s="74"/>
      <c r="F166" s="4"/>
      <c r="G166" s="4"/>
      <c r="H166" s="4"/>
      <c r="I166" s="4"/>
      <c r="J166" s="4"/>
      <c r="K166" s="4"/>
      <c r="L166" s="4">
        <v>5.25</v>
      </c>
      <c r="M166" s="4"/>
      <c r="N166" s="4"/>
      <c r="O166" s="15"/>
      <c r="P166" s="4"/>
      <c r="Q166" s="337"/>
      <c r="R166" s="15" t="str">
        <f t="shared" si="28"/>
        <v>No</v>
      </c>
      <c r="S166" s="15" t="str">
        <f t="shared" si="29"/>
        <v>No</v>
      </c>
      <c r="T166" s="4" t="str">
        <f t="shared" si="30"/>
        <v>No</v>
      </c>
      <c r="U166" s="4" t="str">
        <f t="shared" si="31"/>
        <v>N/A</v>
      </c>
      <c r="V166" s="132" t="str">
        <f t="shared" si="32"/>
        <v>No</v>
      </c>
      <c r="W166" s="223" t="str">
        <f t="shared" si="33"/>
        <v>N/A</v>
      </c>
      <c r="X166" s="221" t="str">
        <f t="shared" si="34"/>
        <v>No</v>
      </c>
      <c r="Y166" s="223" t="str">
        <f t="shared" si="35"/>
        <v>N/A</v>
      </c>
      <c r="Z166" s="222" t="str">
        <f t="shared" si="36"/>
        <v>No</v>
      </c>
      <c r="AA166" s="68" t="str">
        <f t="shared" si="37"/>
        <v>N/A</v>
      </c>
      <c r="AB166" s="65" t="str">
        <f t="shared" si="38"/>
        <v>No</v>
      </c>
      <c r="AC166" s="68" t="str">
        <f t="shared" si="39"/>
        <v>N/A</v>
      </c>
      <c r="AD166" s="65" t="str">
        <f t="shared" si="40"/>
        <v>No</v>
      </c>
      <c r="AE166" s="68" t="str">
        <f t="shared" si="41"/>
        <v>N/A</v>
      </c>
      <c r="AF166" s="66"/>
    </row>
    <row r="167" spans="1:32">
      <c r="A167" s="66" t="s">
        <v>11</v>
      </c>
      <c r="B167" s="66" t="s">
        <v>86</v>
      </c>
      <c r="C167" s="66" t="str" cm="1">
        <f t="array" ref="C167">_xlfn.IFNA(_xlfn.IFS(B167="Starter","Starters &amp; Sides",B167="Sides","Starters &amp; Sides"),B167)</f>
        <v>Starters &amp; Sides</v>
      </c>
      <c r="D167" s="84" t="s">
        <v>1163</v>
      </c>
      <c r="E167" s="74"/>
      <c r="F167" s="4"/>
      <c r="G167" s="4"/>
      <c r="H167" s="4"/>
      <c r="I167" s="4"/>
      <c r="J167" s="4"/>
      <c r="K167" s="4"/>
      <c r="L167" s="4"/>
      <c r="M167" s="4"/>
      <c r="N167" s="4"/>
      <c r="O167" s="15">
        <v>8.9499999999999993</v>
      </c>
      <c r="P167" s="4"/>
      <c r="Q167" s="337"/>
      <c r="R167" s="15" t="str">
        <f t="shared" si="28"/>
        <v>No</v>
      </c>
      <c r="S167" s="15" t="str">
        <f t="shared" si="29"/>
        <v>No</v>
      </c>
      <c r="T167" s="4" t="str">
        <f t="shared" si="30"/>
        <v>No</v>
      </c>
      <c r="U167" s="4" t="str">
        <f t="shared" si="31"/>
        <v>N/A</v>
      </c>
      <c r="V167" s="132" t="str">
        <f t="shared" si="32"/>
        <v>No</v>
      </c>
      <c r="W167" s="223" t="str">
        <f t="shared" si="33"/>
        <v>N/A</v>
      </c>
      <c r="X167" s="221" t="str">
        <f t="shared" si="34"/>
        <v>No</v>
      </c>
      <c r="Y167" s="223" t="str">
        <f t="shared" si="35"/>
        <v>N/A</v>
      </c>
      <c r="Z167" s="222" t="str">
        <f t="shared" si="36"/>
        <v>No</v>
      </c>
      <c r="AA167" s="68" t="str">
        <f t="shared" si="37"/>
        <v>N/A</v>
      </c>
      <c r="AB167" s="65" t="str">
        <f t="shared" si="38"/>
        <v>No</v>
      </c>
      <c r="AC167" s="68" t="str">
        <f t="shared" si="39"/>
        <v>N/A</v>
      </c>
      <c r="AD167" s="65" t="str">
        <f t="shared" si="40"/>
        <v>No</v>
      </c>
      <c r="AE167" s="68" t="str">
        <f t="shared" si="41"/>
        <v>N/A</v>
      </c>
      <c r="AF167" s="66"/>
    </row>
    <row r="168" spans="1:32">
      <c r="A168" s="66" t="s">
        <v>11</v>
      </c>
      <c r="B168" s="66" t="s">
        <v>86</v>
      </c>
      <c r="C168" s="66" t="str" cm="1">
        <f t="array" ref="C168">_xlfn.IFNA(_xlfn.IFS(B168="Starter","Starters &amp; Sides",B168="Sides","Starters &amp; Sides"),B168)</f>
        <v>Starters &amp; Sides</v>
      </c>
      <c r="D168" t="s">
        <v>1164</v>
      </c>
      <c r="E168" s="74"/>
      <c r="F168" s="4"/>
      <c r="G168" s="4"/>
      <c r="H168" s="4">
        <v>3.95</v>
      </c>
      <c r="I168" s="4"/>
      <c r="J168" s="4"/>
      <c r="K168" s="4"/>
      <c r="L168" s="4"/>
      <c r="M168" s="4">
        <v>5.95</v>
      </c>
      <c r="N168" s="4">
        <v>5.95</v>
      </c>
      <c r="O168" s="15">
        <v>5.95</v>
      </c>
      <c r="P168" s="4">
        <v>5.5</v>
      </c>
      <c r="Q168" s="337">
        <v>5.5</v>
      </c>
      <c r="R168" s="15" t="str">
        <f t="shared" si="28"/>
        <v>Yes</v>
      </c>
      <c r="S168" s="15" t="str">
        <f t="shared" si="29"/>
        <v>No</v>
      </c>
      <c r="T168" s="4" t="str">
        <f t="shared" si="30"/>
        <v>Yes</v>
      </c>
      <c r="U168" s="4">
        <f t="shared" si="31"/>
        <v>0</v>
      </c>
      <c r="V168" s="132" t="str">
        <f t="shared" si="32"/>
        <v>Yes</v>
      </c>
      <c r="W168" s="223">
        <f t="shared" si="33"/>
        <v>-7.5630252100840401E-2</v>
      </c>
      <c r="X168" s="221" t="str">
        <f t="shared" si="34"/>
        <v>Yes</v>
      </c>
      <c r="Y168" s="223">
        <f t="shared" si="35"/>
        <v>-7.5630252100840401E-2</v>
      </c>
      <c r="Z168" s="222" t="str">
        <f t="shared" si="36"/>
        <v>Yes</v>
      </c>
      <c r="AA168" s="68">
        <f t="shared" si="37"/>
        <v>-7.5630252100840401E-2</v>
      </c>
      <c r="AB168" s="65" t="str">
        <f t="shared" si="38"/>
        <v>No</v>
      </c>
      <c r="AC168" s="68" t="str">
        <f t="shared" si="39"/>
        <v>N/A</v>
      </c>
      <c r="AD168" s="65" t="str">
        <f t="shared" si="40"/>
        <v>No</v>
      </c>
      <c r="AE168" s="68" t="str">
        <f t="shared" si="41"/>
        <v>N/A</v>
      </c>
      <c r="AF168" s="66"/>
    </row>
    <row r="169" spans="1:32">
      <c r="A169" s="66" t="s">
        <v>11</v>
      </c>
      <c r="B169" s="66" t="s">
        <v>86</v>
      </c>
      <c r="C169" s="66" t="str" cm="1">
        <f t="array" ref="C169">_xlfn.IFNA(_xlfn.IFS(B169="Starter","Starters &amp; Sides",B169="Sides","Starters &amp; Sides"),B169)</f>
        <v>Starters &amp; Sides</v>
      </c>
      <c r="D169" t="s">
        <v>1165</v>
      </c>
      <c r="E169" s="74">
        <v>3.75</v>
      </c>
      <c r="F169" s="4">
        <v>3.75</v>
      </c>
      <c r="G169" s="4">
        <v>3.75</v>
      </c>
      <c r="H169" s="4">
        <v>3.95</v>
      </c>
      <c r="I169" s="4">
        <v>4.25</v>
      </c>
      <c r="J169" s="4">
        <v>4.25</v>
      </c>
      <c r="K169" s="4">
        <v>4.25</v>
      </c>
      <c r="L169" s="4">
        <v>4.25</v>
      </c>
      <c r="M169" s="4"/>
      <c r="N169" s="4"/>
      <c r="O169" s="15">
        <v>4.75</v>
      </c>
      <c r="P169" s="4">
        <v>5.5</v>
      </c>
      <c r="Q169" s="337">
        <v>5.5</v>
      </c>
      <c r="R169" s="15" t="str">
        <f t="shared" si="28"/>
        <v>Yes</v>
      </c>
      <c r="S169" s="15" t="str">
        <f t="shared" si="29"/>
        <v>No</v>
      </c>
      <c r="T169" s="4" t="str">
        <f t="shared" si="30"/>
        <v>Yes</v>
      </c>
      <c r="U169" s="4">
        <f t="shared" si="31"/>
        <v>0</v>
      </c>
      <c r="V169" s="132" t="str">
        <f t="shared" si="32"/>
        <v>Yes</v>
      </c>
      <c r="W169" s="223">
        <f t="shared" si="33"/>
        <v>0.15789473684210531</v>
      </c>
      <c r="X169" s="221" t="str">
        <f t="shared" si="34"/>
        <v>No</v>
      </c>
      <c r="Y169" s="223" t="str">
        <f t="shared" si="35"/>
        <v>N/A</v>
      </c>
      <c r="Z169" s="222" t="str">
        <f t="shared" si="36"/>
        <v>No</v>
      </c>
      <c r="AA169" s="68" t="str">
        <f t="shared" si="37"/>
        <v>N/A</v>
      </c>
      <c r="AB169" s="65" t="str">
        <f t="shared" si="38"/>
        <v>No</v>
      </c>
      <c r="AC169" s="68" t="str">
        <f t="shared" si="39"/>
        <v>N/A</v>
      </c>
      <c r="AD169" s="65" t="str">
        <f t="shared" si="40"/>
        <v>No</v>
      </c>
      <c r="AE169" s="68" t="str">
        <f t="shared" si="41"/>
        <v>N/A</v>
      </c>
      <c r="AF169" s="66"/>
    </row>
    <row r="170" spans="1:32">
      <c r="A170" s="66" t="s">
        <v>11</v>
      </c>
      <c r="B170" s="66" t="s">
        <v>86</v>
      </c>
      <c r="C170" s="66" t="str" cm="1">
        <f t="array" ref="C170">_xlfn.IFNA(_xlfn.IFS(B170="Starter","Starters &amp; Sides",B170="Sides","Starters &amp; Sides"),B170)</f>
        <v>Starters &amp; Sides</v>
      </c>
      <c r="D170" s="84" t="s">
        <v>1166</v>
      </c>
      <c r="E170" s="74"/>
      <c r="F170" s="4"/>
      <c r="G170" s="4"/>
      <c r="H170" s="4">
        <v>4.95</v>
      </c>
      <c r="I170" s="4">
        <v>5.25</v>
      </c>
      <c r="J170" s="4">
        <v>5.25</v>
      </c>
      <c r="K170" s="4">
        <v>5.25</v>
      </c>
      <c r="L170" s="4">
        <v>5.25</v>
      </c>
      <c r="M170" s="4">
        <v>5.75</v>
      </c>
      <c r="N170" s="4">
        <v>5.75</v>
      </c>
      <c r="O170" s="15"/>
      <c r="P170" s="4"/>
      <c r="Q170" s="337"/>
      <c r="R170" s="15" t="str">
        <f t="shared" si="28"/>
        <v>No</v>
      </c>
      <c r="S170" s="15" t="str">
        <f t="shared" si="29"/>
        <v>No</v>
      </c>
      <c r="T170" s="4" t="str">
        <f t="shared" si="30"/>
        <v>No</v>
      </c>
      <c r="U170" s="4" t="str">
        <f t="shared" si="31"/>
        <v>N/A</v>
      </c>
      <c r="V170" s="132" t="str">
        <f t="shared" si="32"/>
        <v>No</v>
      </c>
      <c r="W170" s="223" t="str">
        <f t="shared" si="33"/>
        <v>N/A</v>
      </c>
      <c r="X170" s="221" t="str">
        <f t="shared" si="34"/>
        <v>No</v>
      </c>
      <c r="Y170" s="223" t="str">
        <f t="shared" si="35"/>
        <v>N/A</v>
      </c>
      <c r="Z170" s="222" t="str">
        <f t="shared" si="36"/>
        <v>No</v>
      </c>
      <c r="AA170" s="68" t="str">
        <f t="shared" si="37"/>
        <v>N/A</v>
      </c>
      <c r="AB170" s="65" t="str">
        <f t="shared" si="38"/>
        <v>No</v>
      </c>
      <c r="AC170" s="68" t="str">
        <f t="shared" si="39"/>
        <v>N/A</v>
      </c>
      <c r="AD170" s="65" t="str">
        <f t="shared" si="40"/>
        <v>No</v>
      </c>
      <c r="AE170" s="68" t="str">
        <f t="shared" si="41"/>
        <v>N/A</v>
      </c>
      <c r="AF170" s="66"/>
    </row>
    <row r="171" spans="1:32">
      <c r="A171" s="66" t="s">
        <v>11</v>
      </c>
      <c r="B171" s="66" t="s">
        <v>86</v>
      </c>
      <c r="C171" s="66" t="str" cm="1">
        <f t="array" ref="C171">_xlfn.IFNA(_xlfn.IFS(B171="Starter","Starters &amp; Sides",B171="Sides","Starters &amp; Sides"),B171)</f>
        <v>Starters &amp; Sides</v>
      </c>
      <c r="D171" s="84" t="s">
        <v>1167</v>
      </c>
      <c r="E171" s="74"/>
      <c r="F171" s="4"/>
      <c r="G171" s="4"/>
      <c r="H171" s="4">
        <v>4.5</v>
      </c>
      <c r="I171" s="4">
        <v>4.75</v>
      </c>
      <c r="J171" s="4">
        <v>4.75</v>
      </c>
      <c r="K171" s="4"/>
      <c r="L171" s="4"/>
      <c r="M171" s="4"/>
      <c r="N171" s="4"/>
      <c r="O171" s="15"/>
      <c r="P171" s="4"/>
      <c r="Q171" s="337"/>
      <c r="R171" s="15" t="str">
        <f t="shared" si="28"/>
        <v>No</v>
      </c>
      <c r="S171" s="15" t="str">
        <f t="shared" si="29"/>
        <v>No</v>
      </c>
      <c r="T171" s="4" t="str">
        <f t="shared" si="30"/>
        <v>No</v>
      </c>
      <c r="U171" s="4" t="str">
        <f t="shared" si="31"/>
        <v>N/A</v>
      </c>
      <c r="V171" s="132" t="str">
        <f t="shared" si="32"/>
        <v>No</v>
      </c>
      <c r="W171" s="223" t="str">
        <f t="shared" si="33"/>
        <v>N/A</v>
      </c>
      <c r="X171" s="221" t="str">
        <f t="shared" si="34"/>
        <v>No</v>
      </c>
      <c r="Y171" s="223" t="str">
        <f t="shared" si="35"/>
        <v>N/A</v>
      </c>
      <c r="Z171" s="222" t="str">
        <f t="shared" si="36"/>
        <v>No</v>
      </c>
      <c r="AA171" s="68" t="str">
        <f t="shared" si="37"/>
        <v>N/A</v>
      </c>
      <c r="AB171" s="65" t="str">
        <f t="shared" si="38"/>
        <v>No</v>
      </c>
      <c r="AC171" s="68" t="str">
        <f t="shared" si="39"/>
        <v>N/A</v>
      </c>
      <c r="AD171" s="65" t="str">
        <f t="shared" si="40"/>
        <v>No</v>
      </c>
      <c r="AE171" s="68" t="str">
        <f t="shared" si="41"/>
        <v>N/A</v>
      </c>
      <c r="AF171" s="66"/>
    </row>
    <row r="172" spans="1:32" hidden="1">
      <c r="A172" s="66" t="s">
        <v>11</v>
      </c>
      <c r="B172" s="66" t="s">
        <v>29</v>
      </c>
      <c r="C172" s="66" t="str" cm="1">
        <f t="array" ref="C172">_xlfn.IFNA(_xlfn.IFS(B172="Starter","Starters &amp; Sides",B172="Sides","Starters &amp; Sides"),B172)</f>
        <v>Desserts</v>
      </c>
      <c r="D172" s="84" t="s">
        <v>1168</v>
      </c>
      <c r="E172" s="74"/>
      <c r="F172" s="4"/>
      <c r="G172" s="4"/>
      <c r="H172" s="4"/>
      <c r="I172" s="4"/>
      <c r="J172" s="4"/>
      <c r="K172" s="4"/>
      <c r="L172" s="4"/>
      <c r="M172" s="4"/>
      <c r="N172" s="4"/>
      <c r="O172" s="15">
        <v>9</v>
      </c>
      <c r="P172" s="4">
        <v>9</v>
      </c>
      <c r="Q172" s="337">
        <v>9</v>
      </c>
      <c r="R172" s="15" t="str">
        <f t="shared" ref="R172:R235" si="42">IF(COUNTA(Q172)=1,"Yes","No")</f>
        <v>Yes</v>
      </c>
      <c r="S172" s="15" t="str">
        <f t="shared" ref="S172:S235" si="43">IF(AND(T172="No",R172="Yes"),"Yes","No")</f>
        <v>No</v>
      </c>
      <c r="T172" s="4" t="str">
        <f t="shared" ref="T172:T235" si="44">IF(COUNTA(P172:Q172)=2,"Yes","No")</f>
        <v>Yes</v>
      </c>
      <c r="U172" s="4">
        <f t="shared" ref="U172:U235" si="45">IF(T172="Yes",Q172/P172-1,"N/A")</f>
        <v>0</v>
      </c>
      <c r="V172" s="132" t="str">
        <f t="shared" ref="V172:V235" si="46">IF(COUNTA(O172:Q172)=3,"Yes","No")</f>
        <v>Yes</v>
      </c>
      <c r="W172" s="223">
        <f t="shared" ref="W172:W235" si="47">IF(V172="Yes",Q172/O172-1,"N/A")</f>
        <v>0</v>
      </c>
      <c r="X172" s="221" t="str">
        <f t="shared" ref="X172:X235" si="48">IF(COUNTA(N172:Q172)=4,"Yes","No")</f>
        <v>No</v>
      </c>
      <c r="Y172" s="223" t="str">
        <f t="shared" ref="Y172:Y235" si="49">IF(X172="Yes",Q172/N172-1,"N/A")</f>
        <v>N/A</v>
      </c>
      <c r="Z172" s="222" t="str">
        <f t="shared" ref="Z172:Z235" si="50">IF(COUNTA(M172:Q172)=5,"Yes","No")</f>
        <v>No</v>
      </c>
      <c r="AA172" s="68" t="str">
        <f t="shared" ref="AA172:AA235" si="51">IF(Z172="Yes",Q172/M172-1,"N/A")</f>
        <v>N/A</v>
      </c>
      <c r="AB172" s="65" t="str">
        <f t="shared" ref="AB172:AB235" si="52">IF(COUNTA(L172:Q172)=6,"Yes","No")</f>
        <v>No</v>
      </c>
      <c r="AC172" s="68" t="str">
        <f t="shared" ref="AC172:AC235" si="53">IF(AB172="Yes",Q172/L172-1,"N/A")</f>
        <v>N/A</v>
      </c>
      <c r="AD172" s="65" t="str">
        <f t="shared" ref="AD172:AD235" si="54">IF(COUNTA(E172:Q172)=13,"Yes","No")</f>
        <v>No</v>
      </c>
      <c r="AE172" s="68" t="str">
        <f t="shared" ref="AE172:AE235" si="55">IF(AD172="Yes",Q172/E172-1,"N/A")</f>
        <v>N/A</v>
      </c>
      <c r="AF172" s="66"/>
    </row>
    <row r="173" spans="1:32" hidden="1">
      <c r="A173" s="66" t="s">
        <v>11</v>
      </c>
      <c r="B173" s="66" t="s">
        <v>29</v>
      </c>
      <c r="C173" s="66" t="str" cm="1">
        <f t="array" ref="C173">_xlfn.IFNA(_xlfn.IFS(B173="Starter","Starters &amp; Sides",B173="Sides","Starters &amp; Sides"),B173)</f>
        <v>Desserts</v>
      </c>
      <c r="D173" s="84" t="s">
        <v>1169</v>
      </c>
      <c r="E173" s="74"/>
      <c r="F173" s="4"/>
      <c r="G173" s="4"/>
      <c r="H173" s="4"/>
      <c r="I173" s="4"/>
      <c r="J173" s="4"/>
      <c r="K173" s="4"/>
      <c r="L173" s="4"/>
      <c r="M173" s="4">
        <v>8.25</v>
      </c>
      <c r="N173" s="4">
        <v>8.25</v>
      </c>
      <c r="O173" s="15">
        <v>8.25</v>
      </c>
      <c r="P173" s="4"/>
      <c r="Q173" s="337"/>
      <c r="R173" s="15" t="str">
        <f t="shared" si="42"/>
        <v>No</v>
      </c>
      <c r="S173" s="15" t="str">
        <f t="shared" si="43"/>
        <v>No</v>
      </c>
      <c r="T173" s="4" t="str">
        <f t="shared" si="44"/>
        <v>No</v>
      </c>
      <c r="U173" s="4" t="str">
        <f t="shared" si="45"/>
        <v>N/A</v>
      </c>
      <c r="V173" s="132" t="str">
        <f t="shared" si="46"/>
        <v>No</v>
      </c>
      <c r="W173" s="223" t="str">
        <f t="shared" si="47"/>
        <v>N/A</v>
      </c>
      <c r="X173" s="221" t="str">
        <f t="shared" si="48"/>
        <v>No</v>
      </c>
      <c r="Y173" s="223" t="str">
        <f t="shared" si="49"/>
        <v>N/A</v>
      </c>
      <c r="Z173" s="222" t="str">
        <f t="shared" si="50"/>
        <v>No</v>
      </c>
      <c r="AA173" s="68" t="str">
        <f t="shared" si="51"/>
        <v>N/A</v>
      </c>
      <c r="AB173" s="65" t="str">
        <f t="shared" si="52"/>
        <v>No</v>
      </c>
      <c r="AC173" s="68" t="str">
        <f t="shared" si="53"/>
        <v>N/A</v>
      </c>
      <c r="AD173" s="65" t="str">
        <f t="shared" si="54"/>
        <v>No</v>
      </c>
      <c r="AE173" s="68" t="str">
        <f t="shared" si="55"/>
        <v>N/A</v>
      </c>
      <c r="AF173" s="66"/>
    </row>
    <row r="174" spans="1:32" hidden="1">
      <c r="A174" s="66" t="s">
        <v>11</v>
      </c>
      <c r="B174" s="66" t="s">
        <v>29</v>
      </c>
      <c r="C174" s="66" t="str" cm="1">
        <f t="array" ref="C174">_xlfn.IFNA(_xlfn.IFS(B174="Starter","Starters &amp; Sides",B174="Sides","Starters &amp; Sides"),B174)</f>
        <v>Desserts</v>
      </c>
      <c r="D174" s="84" t="s">
        <v>1170</v>
      </c>
      <c r="E174" s="74"/>
      <c r="F174" s="4"/>
      <c r="G174" s="4"/>
      <c r="H174" s="4"/>
      <c r="I174" s="4"/>
      <c r="J174" s="4"/>
      <c r="K174" s="4"/>
      <c r="L174" s="4">
        <v>14.75</v>
      </c>
      <c r="M174" s="4"/>
      <c r="N174" s="4"/>
      <c r="O174" s="15"/>
      <c r="P174" s="4"/>
      <c r="Q174" s="337"/>
      <c r="R174" s="15" t="str">
        <f t="shared" si="42"/>
        <v>No</v>
      </c>
      <c r="S174" s="15" t="str">
        <f t="shared" si="43"/>
        <v>No</v>
      </c>
      <c r="T174" s="4" t="str">
        <f t="shared" si="44"/>
        <v>No</v>
      </c>
      <c r="U174" s="4" t="str">
        <f t="shared" si="45"/>
        <v>N/A</v>
      </c>
      <c r="V174" s="132" t="str">
        <f t="shared" si="46"/>
        <v>No</v>
      </c>
      <c r="W174" s="223" t="str">
        <f t="shared" si="47"/>
        <v>N/A</v>
      </c>
      <c r="X174" s="221" t="str">
        <f t="shared" si="48"/>
        <v>No</v>
      </c>
      <c r="Y174" s="223" t="str">
        <f t="shared" si="49"/>
        <v>N/A</v>
      </c>
      <c r="Z174" s="222" t="str">
        <f t="shared" si="50"/>
        <v>No</v>
      </c>
      <c r="AA174" s="68" t="str">
        <f t="shared" si="51"/>
        <v>N/A</v>
      </c>
      <c r="AB174" s="65" t="str">
        <f t="shared" si="52"/>
        <v>No</v>
      </c>
      <c r="AC174" s="68" t="str">
        <f t="shared" si="53"/>
        <v>N/A</v>
      </c>
      <c r="AD174" s="65" t="str">
        <f t="shared" si="54"/>
        <v>No</v>
      </c>
      <c r="AE174" s="68" t="str">
        <f t="shared" si="55"/>
        <v>N/A</v>
      </c>
      <c r="AF174" s="66"/>
    </row>
    <row r="175" spans="1:32" hidden="1">
      <c r="A175" s="66" t="s">
        <v>11</v>
      </c>
      <c r="B175" s="66" t="s">
        <v>29</v>
      </c>
      <c r="C175" s="66" t="str" cm="1">
        <f t="array" ref="C175">_xlfn.IFNA(_xlfn.IFS(B175="Starter","Starters &amp; Sides",B175="Sides","Starters &amp; Sides"),B175)</f>
        <v>Desserts</v>
      </c>
      <c r="D175" s="84" t="s">
        <v>741</v>
      </c>
      <c r="E175" s="74">
        <v>6.75</v>
      </c>
      <c r="F175" s="4">
        <v>6.95</v>
      </c>
      <c r="G175" s="4">
        <v>6.95</v>
      </c>
      <c r="H175" s="4">
        <v>7.25</v>
      </c>
      <c r="I175" s="4">
        <v>7.75</v>
      </c>
      <c r="J175" s="4">
        <v>7.75</v>
      </c>
      <c r="K175" s="4">
        <v>7.75</v>
      </c>
      <c r="L175" s="4">
        <v>7.75</v>
      </c>
      <c r="M175" s="4"/>
      <c r="N175" s="4"/>
      <c r="O175" s="15"/>
      <c r="P175" s="4"/>
      <c r="Q175" s="337"/>
      <c r="R175" s="15" t="str">
        <f t="shared" si="42"/>
        <v>No</v>
      </c>
      <c r="S175" s="15" t="str">
        <f t="shared" si="43"/>
        <v>No</v>
      </c>
      <c r="T175" s="4" t="str">
        <f t="shared" si="44"/>
        <v>No</v>
      </c>
      <c r="U175" s="4" t="str">
        <f t="shared" si="45"/>
        <v>N/A</v>
      </c>
      <c r="V175" s="132" t="str">
        <f t="shared" si="46"/>
        <v>No</v>
      </c>
      <c r="W175" s="223" t="str">
        <f t="shared" si="47"/>
        <v>N/A</v>
      </c>
      <c r="X175" s="221" t="str">
        <f t="shared" si="48"/>
        <v>No</v>
      </c>
      <c r="Y175" s="223" t="str">
        <f t="shared" si="49"/>
        <v>N/A</v>
      </c>
      <c r="Z175" s="222" t="str">
        <f t="shared" si="50"/>
        <v>No</v>
      </c>
      <c r="AA175" s="68" t="str">
        <f t="shared" si="51"/>
        <v>N/A</v>
      </c>
      <c r="AB175" s="65" t="str">
        <f t="shared" si="52"/>
        <v>No</v>
      </c>
      <c r="AC175" s="68" t="str">
        <f t="shared" si="53"/>
        <v>N/A</v>
      </c>
      <c r="AD175" s="65" t="str">
        <f t="shared" si="54"/>
        <v>No</v>
      </c>
      <c r="AE175" s="68" t="str">
        <f t="shared" si="55"/>
        <v>N/A</v>
      </c>
      <c r="AF175" s="66"/>
    </row>
    <row r="176" spans="1:32" hidden="1">
      <c r="A176" s="66" t="s">
        <v>11</v>
      </c>
      <c r="B176" s="66" t="s">
        <v>29</v>
      </c>
      <c r="C176" s="66" t="str" cm="1">
        <f t="array" ref="C176">_xlfn.IFNA(_xlfn.IFS(B176="Starter","Starters &amp; Sides",B176="Sides","Starters &amp; Sides"),B176)</f>
        <v>Desserts</v>
      </c>
      <c r="D176" s="84" t="s">
        <v>1171</v>
      </c>
      <c r="E176" s="74"/>
      <c r="F176" s="4"/>
      <c r="G176" s="4"/>
      <c r="H176" s="4"/>
      <c r="I176" s="4"/>
      <c r="J176" s="4"/>
      <c r="K176" s="4"/>
      <c r="L176" s="4"/>
      <c r="M176" s="4">
        <v>9.6</v>
      </c>
      <c r="N176" s="4">
        <v>9.6</v>
      </c>
      <c r="O176" s="15">
        <v>9.6</v>
      </c>
      <c r="P176" s="4"/>
      <c r="Q176" s="337"/>
      <c r="R176" s="15" t="str">
        <f t="shared" si="42"/>
        <v>No</v>
      </c>
      <c r="S176" s="15" t="str">
        <f t="shared" si="43"/>
        <v>No</v>
      </c>
      <c r="T176" s="4" t="str">
        <f t="shared" si="44"/>
        <v>No</v>
      </c>
      <c r="U176" s="4" t="str">
        <f t="shared" si="45"/>
        <v>N/A</v>
      </c>
      <c r="V176" s="132" t="str">
        <f t="shared" si="46"/>
        <v>No</v>
      </c>
      <c r="W176" s="223" t="str">
        <f t="shared" si="47"/>
        <v>N/A</v>
      </c>
      <c r="X176" s="221" t="str">
        <f t="shared" si="48"/>
        <v>No</v>
      </c>
      <c r="Y176" s="223" t="str">
        <f t="shared" si="49"/>
        <v>N/A</v>
      </c>
      <c r="Z176" s="222" t="str">
        <f t="shared" si="50"/>
        <v>No</v>
      </c>
      <c r="AA176" s="68" t="str">
        <f t="shared" si="51"/>
        <v>N/A</v>
      </c>
      <c r="AB176" s="65" t="str">
        <f t="shared" si="52"/>
        <v>No</v>
      </c>
      <c r="AC176" s="68" t="str">
        <f t="shared" si="53"/>
        <v>N/A</v>
      </c>
      <c r="AD176" s="65" t="str">
        <f t="shared" si="54"/>
        <v>No</v>
      </c>
      <c r="AE176" s="68" t="str">
        <f t="shared" si="55"/>
        <v>N/A</v>
      </c>
      <c r="AF176" s="66"/>
    </row>
    <row r="177" spans="1:32" hidden="1">
      <c r="A177" s="66" t="s">
        <v>11</v>
      </c>
      <c r="B177" s="66" t="s">
        <v>29</v>
      </c>
      <c r="C177" s="66" t="str" cm="1">
        <f t="array" ref="C177">_xlfn.IFNA(_xlfn.IFS(B177="Starter","Starters &amp; Sides",B177="Sides","Starters &amp; Sides"),B177)</f>
        <v>Desserts</v>
      </c>
      <c r="D177" s="84" t="s">
        <v>1172</v>
      </c>
      <c r="E177" s="74"/>
      <c r="F177" s="4"/>
      <c r="G177" s="4"/>
      <c r="H177" s="4"/>
      <c r="I177" s="4">
        <v>7.5</v>
      </c>
      <c r="J177" s="4">
        <v>7.5</v>
      </c>
      <c r="K177" s="4">
        <v>7.75</v>
      </c>
      <c r="L177" s="4">
        <v>7.75</v>
      </c>
      <c r="M177" s="4"/>
      <c r="N177" s="4"/>
      <c r="O177" s="15"/>
      <c r="P177" s="4"/>
      <c r="Q177" s="337"/>
      <c r="R177" s="15" t="str">
        <f t="shared" si="42"/>
        <v>No</v>
      </c>
      <c r="S177" s="15" t="str">
        <f t="shared" si="43"/>
        <v>No</v>
      </c>
      <c r="T177" s="4" t="str">
        <f t="shared" si="44"/>
        <v>No</v>
      </c>
      <c r="U177" s="4" t="str">
        <f t="shared" si="45"/>
        <v>N/A</v>
      </c>
      <c r="V177" s="132" t="str">
        <f t="shared" si="46"/>
        <v>No</v>
      </c>
      <c r="W177" s="223" t="str">
        <f t="shared" si="47"/>
        <v>N/A</v>
      </c>
      <c r="X177" s="221" t="str">
        <f t="shared" si="48"/>
        <v>No</v>
      </c>
      <c r="Y177" s="223" t="str">
        <f t="shared" si="49"/>
        <v>N/A</v>
      </c>
      <c r="Z177" s="222" t="str">
        <f t="shared" si="50"/>
        <v>No</v>
      </c>
      <c r="AA177" s="68" t="str">
        <f t="shared" si="51"/>
        <v>N/A</v>
      </c>
      <c r="AB177" s="65" t="str">
        <f t="shared" si="52"/>
        <v>No</v>
      </c>
      <c r="AC177" s="68" t="str">
        <f t="shared" si="53"/>
        <v>N/A</v>
      </c>
      <c r="AD177" s="65" t="str">
        <f t="shared" si="54"/>
        <v>No</v>
      </c>
      <c r="AE177" s="68" t="str">
        <f t="shared" si="55"/>
        <v>N/A</v>
      </c>
      <c r="AF177" s="66"/>
    </row>
    <row r="178" spans="1:32" hidden="1">
      <c r="A178" s="66" t="s">
        <v>11</v>
      </c>
      <c r="B178" s="66" t="s">
        <v>29</v>
      </c>
      <c r="C178" s="66" t="str" cm="1">
        <f t="array" ref="C178">_xlfn.IFNA(_xlfn.IFS(B178="Starter","Starters &amp; Sides",B178="Sides","Starters &amp; Sides"),B178)</f>
        <v>Desserts</v>
      </c>
      <c r="D178" s="84" t="s">
        <v>1173</v>
      </c>
      <c r="E178" s="74"/>
      <c r="F178" s="4"/>
      <c r="G178" s="4"/>
      <c r="H178" s="4">
        <v>6.95</v>
      </c>
      <c r="I178" s="4"/>
      <c r="J178" s="4"/>
      <c r="K178" s="4"/>
      <c r="L178" s="4"/>
      <c r="M178" s="4"/>
      <c r="N178" s="4"/>
      <c r="O178" s="15"/>
      <c r="P178" s="4"/>
      <c r="Q178" s="337"/>
      <c r="R178" s="15" t="str">
        <f t="shared" si="42"/>
        <v>No</v>
      </c>
      <c r="S178" s="15" t="str">
        <f t="shared" si="43"/>
        <v>No</v>
      </c>
      <c r="T178" s="4" t="str">
        <f t="shared" si="44"/>
        <v>No</v>
      </c>
      <c r="U178" s="4" t="str">
        <f t="shared" si="45"/>
        <v>N/A</v>
      </c>
      <c r="V178" s="132" t="str">
        <f t="shared" si="46"/>
        <v>No</v>
      </c>
      <c r="W178" s="223" t="str">
        <f t="shared" si="47"/>
        <v>N/A</v>
      </c>
      <c r="X178" s="221" t="str">
        <f t="shared" si="48"/>
        <v>No</v>
      </c>
      <c r="Y178" s="223" t="str">
        <f t="shared" si="49"/>
        <v>N/A</v>
      </c>
      <c r="Z178" s="222" t="str">
        <f t="shared" si="50"/>
        <v>No</v>
      </c>
      <c r="AA178" s="68" t="str">
        <f t="shared" si="51"/>
        <v>N/A</v>
      </c>
      <c r="AB178" s="65" t="str">
        <f t="shared" si="52"/>
        <v>No</v>
      </c>
      <c r="AC178" s="68" t="str">
        <f t="shared" si="53"/>
        <v>N/A</v>
      </c>
      <c r="AD178" s="65" t="str">
        <f t="shared" si="54"/>
        <v>No</v>
      </c>
      <c r="AE178" s="68" t="str">
        <f t="shared" si="55"/>
        <v>N/A</v>
      </c>
      <c r="AF178" s="66"/>
    </row>
    <row r="179" spans="1:32" hidden="1">
      <c r="A179" s="66" t="s">
        <v>11</v>
      </c>
      <c r="B179" s="66" t="s">
        <v>29</v>
      </c>
      <c r="C179" s="66" t="str" cm="1">
        <f t="array" ref="C179">_xlfn.IFNA(_xlfn.IFS(B179="Starter","Starters &amp; Sides",B179="Sides","Starters &amp; Sides"),B179)</f>
        <v>Desserts</v>
      </c>
      <c r="D179" s="84" t="s">
        <v>1174</v>
      </c>
      <c r="E179" s="74"/>
      <c r="F179" s="4"/>
      <c r="G179" s="4"/>
      <c r="H179" s="4">
        <v>13.95</v>
      </c>
      <c r="I179" s="4">
        <v>14.75</v>
      </c>
      <c r="J179" s="4">
        <v>14.75</v>
      </c>
      <c r="K179" s="4">
        <v>14.75</v>
      </c>
      <c r="L179" s="4"/>
      <c r="M179" s="4"/>
      <c r="N179" s="4"/>
      <c r="O179" s="15"/>
      <c r="P179" s="4"/>
      <c r="Q179" s="337"/>
      <c r="R179" s="15" t="str">
        <f t="shared" si="42"/>
        <v>No</v>
      </c>
      <c r="S179" s="15" t="str">
        <f t="shared" si="43"/>
        <v>No</v>
      </c>
      <c r="T179" s="4" t="str">
        <f t="shared" si="44"/>
        <v>No</v>
      </c>
      <c r="U179" s="4" t="str">
        <f t="shared" si="45"/>
        <v>N/A</v>
      </c>
      <c r="V179" s="132" t="str">
        <f t="shared" si="46"/>
        <v>No</v>
      </c>
      <c r="W179" s="223" t="str">
        <f t="shared" si="47"/>
        <v>N/A</v>
      </c>
      <c r="X179" s="221" t="str">
        <f t="shared" si="48"/>
        <v>No</v>
      </c>
      <c r="Y179" s="223" t="str">
        <f t="shared" si="49"/>
        <v>N/A</v>
      </c>
      <c r="Z179" s="222" t="str">
        <f t="shared" si="50"/>
        <v>No</v>
      </c>
      <c r="AA179" s="68" t="str">
        <f t="shared" si="51"/>
        <v>N/A</v>
      </c>
      <c r="AB179" s="65" t="str">
        <f t="shared" si="52"/>
        <v>No</v>
      </c>
      <c r="AC179" s="68" t="str">
        <f t="shared" si="53"/>
        <v>N/A</v>
      </c>
      <c r="AD179" s="65" t="str">
        <f t="shared" si="54"/>
        <v>No</v>
      </c>
      <c r="AE179" s="68" t="str">
        <f t="shared" si="55"/>
        <v>N/A</v>
      </c>
      <c r="AF179" s="66"/>
    </row>
    <row r="180" spans="1:32" hidden="1">
      <c r="A180" s="66" t="s">
        <v>11</v>
      </c>
      <c r="B180" s="66" t="s">
        <v>29</v>
      </c>
      <c r="C180" s="66" t="str" cm="1">
        <f t="array" ref="C180">_xlfn.IFNA(_xlfn.IFS(B180="Starter","Starters &amp; Sides",B180="Sides","Starters &amp; Sides"),B180)</f>
        <v>Desserts</v>
      </c>
      <c r="D180" s="84" t="s">
        <v>1175</v>
      </c>
      <c r="E180" s="74"/>
      <c r="F180" s="4"/>
      <c r="G180" s="4"/>
      <c r="H180" s="4"/>
      <c r="I180" s="4">
        <v>7.75</v>
      </c>
      <c r="J180" s="4">
        <v>7.75</v>
      </c>
      <c r="K180" s="4">
        <v>7.75</v>
      </c>
      <c r="L180" s="4"/>
      <c r="M180" s="4"/>
      <c r="N180" s="4"/>
      <c r="O180" s="15"/>
      <c r="P180" s="4"/>
      <c r="Q180" s="337"/>
      <c r="R180" s="15" t="str">
        <f t="shared" si="42"/>
        <v>No</v>
      </c>
      <c r="S180" s="15" t="str">
        <f t="shared" si="43"/>
        <v>No</v>
      </c>
      <c r="T180" s="4" t="str">
        <f t="shared" si="44"/>
        <v>No</v>
      </c>
      <c r="U180" s="4" t="str">
        <f t="shared" si="45"/>
        <v>N/A</v>
      </c>
      <c r="V180" s="132" t="str">
        <f t="shared" si="46"/>
        <v>No</v>
      </c>
      <c r="W180" s="223" t="str">
        <f t="shared" si="47"/>
        <v>N/A</v>
      </c>
      <c r="X180" s="221" t="str">
        <f t="shared" si="48"/>
        <v>No</v>
      </c>
      <c r="Y180" s="223" t="str">
        <f t="shared" si="49"/>
        <v>N/A</v>
      </c>
      <c r="Z180" s="222" t="str">
        <f t="shared" si="50"/>
        <v>No</v>
      </c>
      <c r="AA180" s="68" t="str">
        <f t="shared" si="51"/>
        <v>N/A</v>
      </c>
      <c r="AB180" s="65" t="str">
        <f t="shared" si="52"/>
        <v>No</v>
      </c>
      <c r="AC180" s="68" t="str">
        <f t="shared" si="53"/>
        <v>N/A</v>
      </c>
      <c r="AD180" s="65" t="str">
        <f t="shared" si="54"/>
        <v>No</v>
      </c>
      <c r="AE180" s="68" t="str">
        <f t="shared" si="55"/>
        <v>N/A</v>
      </c>
      <c r="AF180" s="66"/>
    </row>
    <row r="181" spans="1:32" hidden="1">
      <c r="A181" s="66" t="s">
        <v>11</v>
      </c>
      <c r="B181" s="66" t="s">
        <v>29</v>
      </c>
      <c r="C181" s="66" t="str" cm="1">
        <f t="array" ref="C181">_xlfn.IFNA(_xlfn.IFS(B181="Starter","Starters &amp; Sides",B181="Sides","Starters &amp; Sides"),B181)</f>
        <v>Desserts</v>
      </c>
      <c r="D181" t="s">
        <v>1176</v>
      </c>
      <c r="E181" s="74"/>
      <c r="F181" s="4"/>
      <c r="G181" s="4"/>
      <c r="H181" s="4"/>
      <c r="I181" s="4"/>
      <c r="J181" s="4"/>
      <c r="K181" s="4"/>
      <c r="L181" s="4"/>
      <c r="M181" s="4"/>
      <c r="N181" s="4"/>
      <c r="O181" s="15">
        <v>9.9499999999999993</v>
      </c>
      <c r="P181" s="4">
        <v>11.5</v>
      </c>
      <c r="Q181" s="337">
        <v>11.5</v>
      </c>
      <c r="R181" s="15" t="str">
        <f t="shared" si="42"/>
        <v>Yes</v>
      </c>
      <c r="S181" s="15" t="str">
        <f t="shared" si="43"/>
        <v>No</v>
      </c>
      <c r="T181" s="4" t="str">
        <f t="shared" si="44"/>
        <v>Yes</v>
      </c>
      <c r="U181" s="4">
        <f t="shared" si="45"/>
        <v>0</v>
      </c>
      <c r="V181" s="132" t="str">
        <f t="shared" si="46"/>
        <v>Yes</v>
      </c>
      <c r="W181" s="223">
        <f t="shared" si="47"/>
        <v>0.15577889447236193</v>
      </c>
      <c r="X181" s="221" t="str">
        <f t="shared" si="48"/>
        <v>No</v>
      </c>
      <c r="Y181" s="223" t="str">
        <f t="shared" si="49"/>
        <v>N/A</v>
      </c>
      <c r="Z181" s="222" t="str">
        <f t="shared" si="50"/>
        <v>No</v>
      </c>
      <c r="AA181" s="68" t="str">
        <f t="shared" si="51"/>
        <v>N/A</v>
      </c>
      <c r="AB181" s="65" t="str">
        <f t="shared" si="52"/>
        <v>No</v>
      </c>
      <c r="AC181" s="68" t="str">
        <f t="shared" si="53"/>
        <v>N/A</v>
      </c>
      <c r="AD181" s="65" t="str">
        <f t="shared" si="54"/>
        <v>No</v>
      </c>
      <c r="AE181" s="68" t="str">
        <f t="shared" si="55"/>
        <v>N/A</v>
      </c>
      <c r="AF181" s="66"/>
    </row>
    <row r="182" spans="1:32" hidden="1">
      <c r="A182" s="66" t="s">
        <v>11</v>
      </c>
      <c r="B182" s="66" t="s">
        <v>29</v>
      </c>
      <c r="C182" s="66" t="str" cm="1">
        <f t="array" ref="C182">_xlfn.IFNA(_xlfn.IFS(B182="Starter","Starters &amp; Sides",B182="Sides","Starters &amp; Sides"),B182)</f>
        <v>Desserts</v>
      </c>
      <c r="D182" s="330" t="s">
        <v>1177</v>
      </c>
      <c r="E182" s="74"/>
      <c r="F182" s="4"/>
      <c r="G182" s="4"/>
      <c r="H182" s="4"/>
      <c r="I182" s="4"/>
      <c r="J182" s="4"/>
      <c r="K182" s="4"/>
      <c r="L182" s="4"/>
      <c r="M182" s="4"/>
      <c r="N182" s="4"/>
      <c r="O182" s="15">
        <v>13.95</v>
      </c>
      <c r="P182" s="4"/>
      <c r="Q182" s="337"/>
      <c r="R182" s="15" t="str">
        <f t="shared" si="42"/>
        <v>No</v>
      </c>
      <c r="S182" s="15" t="str">
        <f t="shared" si="43"/>
        <v>No</v>
      </c>
      <c r="T182" s="4" t="str">
        <f t="shared" si="44"/>
        <v>No</v>
      </c>
      <c r="U182" s="4" t="str">
        <f t="shared" si="45"/>
        <v>N/A</v>
      </c>
      <c r="V182" s="132" t="str">
        <f t="shared" si="46"/>
        <v>No</v>
      </c>
      <c r="W182" s="223" t="str">
        <f t="shared" si="47"/>
        <v>N/A</v>
      </c>
      <c r="X182" s="221" t="str">
        <f t="shared" si="48"/>
        <v>No</v>
      </c>
      <c r="Y182" s="223" t="str">
        <f t="shared" si="49"/>
        <v>N/A</v>
      </c>
      <c r="Z182" s="222" t="str">
        <f t="shared" si="50"/>
        <v>No</v>
      </c>
      <c r="AA182" s="68" t="str">
        <f t="shared" si="51"/>
        <v>N/A</v>
      </c>
      <c r="AB182" s="65" t="str">
        <f t="shared" si="52"/>
        <v>No</v>
      </c>
      <c r="AC182" s="68" t="str">
        <f t="shared" si="53"/>
        <v>N/A</v>
      </c>
      <c r="AD182" s="65" t="str">
        <f t="shared" si="54"/>
        <v>No</v>
      </c>
      <c r="AE182" s="68" t="str">
        <f t="shared" si="55"/>
        <v>N/A</v>
      </c>
      <c r="AF182" s="66"/>
    </row>
    <row r="183" spans="1:32" hidden="1">
      <c r="A183" s="66" t="s">
        <v>11</v>
      </c>
      <c r="B183" s="66" t="s">
        <v>29</v>
      </c>
      <c r="C183" s="66" t="str" cm="1">
        <f t="array" ref="C183">_xlfn.IFNA(_xlfn.IFS(B183="Starter","Starters &amp; Sides",B183="Sides","Starters &amp; Sides"),B183)</f>
        <v>Desserts</v>
      </c>
      <c r="D183" s="330" t="s">
        <v>1178</v>
      </c>
      <c r="E183" s="74"/>
      <c r="F183" s="4"/>
      <c r="G183" s="4"/>
      <c r="H183" s="4"/>
      <c r="I183" s="4"/>
      <c r="J183" s="4"/>
      <c r="K183" s="4"/>
      <c r="L183" s="4"/>
      <c r="M183" s="4"/>
      <c r="N183" s="4"/>
      <c r="O183" s="15">
        <v>17.5</v>
      </c>
      <c r="P183" s="4"/>
      <c r="Q183" s="337"/>
      <c r="R183" s="15" t="str">
        <f t="shared" si="42"/>
        <v>No</v>
      </c>
      <c r="S183" s="15" t="str">
        <f t="shared" si="43"/>
        <v>No</v>
      </c>
      <c r="T183" s="4" t="str">
        <f t="shared" si="44"/>
        <v>No</v>
      </c>
      <c r="U183" s="4" t="str">
        <f t="shared" si="45"/>
        <v>N/A</v>
      </c>
      <c r="V183" s="132" t="str">
        <f t="shared" si="46"/>
        <v>No</v>
      </c>
      <c r="W183" s="223" t="str">
        <f t="shared" si="47"/>
        <v>N/A</v>
      </c>
      <c r="X183" s="221" t="str">
        <f t="shared" si="48"/>
        <v>No</v>
      </c>
      <c r="Y183" s="223" t="str">
        <f t="shared" si="49"/>
        <v>N/A</v>
      </c>
      <c r="Z183" s="222" t="str">
        <f t="shared" si="50"/>
        <v>No</v>
      </c>
      <c r="AA183" s="68" t="str">
        <f t="shared" si="51"/>
        <v>N/A</v>
      </c>
      <c r="AB183" s="65" t="str">
        <f t="shared" si="52"/>
        <v>No</v>
      </c>
      <c r="AC183" s="68" t="str">
        <f t="shared" si="53"/>
        <v>N/A</v>
      </c>
      <c r="AD183" s="65" t="str">
        <f t="shared" si="54"/>
        <v>No</v>
      </c>
      <c r="AE183" s="68" t="str">
        <f t="shared" si="55"/>
        <v>N/A</v>
      </c>
      <c r="AF183" s="66"/>
    </row>
    <row r="184" spans="1:32" hidden="1">
      <c r="A184" s="66" t="s">
        <v>11</v>
      </c>
      <c r="B184" s="66" t="s">
        <v>29</v>
      </c>
      <c r="C184" s="66" t="str" cm="1">
        <f t="array" ref="C184">_xlfn.IFNA(_xlfn.IFS(B184="Starter","Starters &amp; Sides",B184="Sides","Starters &amp; Sides"),B184)</f>
        <v>Desserts</v>
      </c>
      <c r="D184" t="s">
        <v>1179</v>
      </c>
      <c r="E184" s="74">
        <v>6.5</v>
      </c>
      <c r="F184" s="4">
        <v>6.75</v>
      </c>
      <c r="G184" s="4">
        <v>6.75</v>
      </c>
      <c r="H184" s="4">
        <v>6.95</v>
      </c>
      <c r="I184" s="4">
        <v>7.5</v>
      </c>
      <c r="J184" s="4">
        <v>7.5</v>
      </c>
      <c r="K184" s="4">
        <v>7.75</v>
      </c>
      <c r="L184" s="4">
        <v>7.75</v>
      </c>
      <c r="M184" s="4">
        <v>8.6</v>
      </c>
      <c r="N184" s="4">
        <v>8.6</v>
      </c>
      <c r="O184" s="15">
        <v>8.6</v>
      </c>
      <c r="P184" s="4">
        <v>9</v>
      </c>
      <c r="Q184" s="337">
        <v>9</v>
      </c>
      <c r="R184" s="15" t="str">
        <f t="shared" si="42"/>
        <v>Yes</v>
      </c>
      <c r="S184" s="15" t="str">
        <f t="shared" si="43"/>
        <v>No</v>
      </c>
      <c r="T184" s="4" t="str">
        <f t="shared" si="44"/>
        <v>Yes</v>
      </c>
      <c r="U184" s="4">
        <f t="shared" si="45"/>
        <v>0</v>
      </c>
      <c r="V184" s="132" t="str">
        <f t="shared" si="46"/>
        <v>Yes</v>
      </c>
      <c r="W184" s="223">
        <f t="shared" si="47"/>
        <v>4.6511627906976827E-2</v>
      </c>
      <c r="X184" s="221" t="str">
        <f t="shared" si="48"/>
        <v>Yes</v>
      </c>
      <c r="Y184" s="223">
        <f t="shared" si="49"/>
        <v>4.6511627906976827E-2</v>
      </c>
      <c r="Z184" s="222" t="str">
        <f t="shared" si="50"/>
        <v>Yes</v>
      </c>
      <c r="AA184" s="68">
        <f t="shared" si="51"/>
        <v>4.6511627906976827E-2</v>
      </c>
      <c r="AB184" s="65" t="str">
        <f t="shared" si="52"/>
        <v>Yes</v>
      </c>
      <c r="AC184" s="68">
        <f t="shared" si="53"/>
        <v>0.16129032258064524</v>
      </c>
      <c r="AD184" s="65" t="str">
        <f t="shared" si="54"/>
        <v>Yes</v>
      </c>
      <c r="AE184" s="68">
        <f t="shared" si="55"/>
        <v>0.38461538461538458</v>
      </c>
      <c r="AF184" s="66"/>
    </row>
    <row r="185" spans="1:32" hidden="1">
      <c r="A185" s="66" t="s">
        <v>11</v>
      </c>
      <c r="B185" s="66" t="s">
        <v>29</v>
      </c>
      <c r="C185" s="66" t="str" cm="1">
        <f t="array" ref="C185">_xlfn.IFNA(_xlfn.IFS(B185="Starter","Starters &amp; Sides",B185="Sides","Starters &amp; Sides"),B185)</f>
        <v>Desserts</v>
      </c>
      <c r="D185" s="84" t="s">
        <v>1180</v>
      </c>
      <c r="E185" s="74"/>
      <c r="F185" s="4"/>
      <c r="G185" s="4"/>
      <c r="H185" s="4"/>
      <c r="I185" s="4"/>
      <c r="J185" s="4"/>
      <c r="K185" s="4"/>
      <c r="L185" s="4"/>
      <c r="M185" s="4">
        <v>8.6</v>
      </c>
      <c r="N185" s="4">
        <v>8.6</v>
      </c>
      <c r="O185" s="15">
        <v>8.6</v>
      </c>
      <c r="P185" s="4">
        <v>9</v>
      </c>
      <c r="Q185" s="337">
        <v>9</v>
      </c>
      <c r="R185" s="15" t="str">
        <f t="shared" si="42"/>
        <v>Yes</v>
      </c>
      <c r="S185" s="15" t="str">
        <f t="shared" si="43"/>
        <v>No</v>
      </c>
      <c r="T185" s="4" t="str">
        <f t="shared" si="44"/>
        <v>Yes</v>
      </c>
      <c r="U185" s="4">
        <f t="shared" si="45"/>
        <v>0</v>
      </c>
      <c r="V185" s="132" t="str">
        <f t="shared" si="46"/>
        <v>Yes</v>
      </c>
      <c r="W185" s="223">
        <f t="shared" si="47"/>
        <v>4.6511627906976827E-2</v>
      </c>
      <c r="X185" s="221" t="str">
        <f t="shared" si="48"/>
        <v>Yes</v>
      </c>
      <c r="Y185" s="223">
        <f t="shared" si="49"/>
        <v>4.6511627906976827E-2</v>
      </c>
      <c r="Z185" s="222" t="str">
        <f t="shared" si="50"/>
        <v>Yes</v>
      </c>
      <c r="AA185" s="68">
        <f t="shared" si="51"/>
        <v>4.6511627906976827E-2</v>
      </c>
      <c r="AB185" s="65" t="str">
        <f t="shared" si="52"/>
        <v>No</v>
      </c>
      <c r="AC185" s="68" t="str">
        <f t="shared" si="53"/>
        <v>N/A</v>
      </c>
      <c r="AD185" s="65" t="str">
        <f t="shared" si="54"/>
        <v>No</v>
      </c>
      <c r="AE185" s="68" t="str">
        <f t="shared" si="55"/>
        <v>N/A</v>
      </c>
      <c r="AF185" s="66"/>
    </row>
    <row r="186" spans="1:32" hidden="1">
      <c r="A186" s="66" t="s">
        <v>11</v>
      </c>
      <c r="B186" s="66" t="s">
        <v>29</v>
      </c>
      <c r="C186" s="66" t="str" cm="1">
        <f t="array" ref="C186">_xlfn.IFNA(_xlfn.IFS(B186="Starter","Starters &amp; Sides",B186="Sides","Starters &amp; Sides"),B186)</f>
        <v>Desserts</v>
      </c>
      <c r="D186" s="84" t="s">
        <v>1181</v>
      </c>
      <c r="E186" s="74"/>
      <c r="F186" s="4"/>
      <c r="G186" s="4"/>
      <c r="H186" s="4"/>
      <c r="I186" s="4"/>
      <c r="J186" s="4"/>
      <c r="K186" s="4"/>
      <c r="L186" s="4"/>
      <c r="M186" s="4">
        <v>9.5</v>
      </c>
      <c r="N186" s="4">
        <v>9.5</v>
      </c>
      <c r="O186" s="15">
        <v>9.5</v>
      </c>
      <c r="P186" s="4"/>
      <c r="Q186" s="337"/>
      <c r="R186" s="15" t="str">
        <f t="shared" si="42"/>
        <v>No</v>
      </c>
      <c r="S186" s="15" t="str">
        <f t="shared" si="43"/>
        <v>No</v>
      </c>
      <c r="T186" s="4" t="str">
        <f t="shared" si="44"/>
        <v>No</v>
      </c>
      <c r="U186" s="4" t="str">
        <f t="shared" si="45"/>
        <v>N/A</v>
      </c>
      <c r="V186" s="132" t="str">
        <f t="shared" si="46"/>
        <v>No</v>
      </c>
      <c r="W186" s="223" t="str">
        <f t="shared" si="47"/>
        <v>N/A</v>
      </c>
      <c r="X186" s="221" t="str">
        <f t="shared" si="48"/>
        <v>No</v>
      </c>
      <c r="Y186" s="223" t="str">
        <f t="shared" si="49"/>
        <v>N/A</v>
      </c>
      <c r="Z186" s="222" t="str">
        <f t="shared" si="50"/>
        <v>No</v>
      </c>
      <c r="AA186" s="68" t="str">
        <f t="shared" si="51"/>
        <v>N/A</v>
      </c>
      <c r="AB186" s="65" t="str">
        <f t="shared" si="52"/>
        <v>No</v>
      </c>
      <c r="AC186" s="68" t="str">
        <f t="shared" si="53"/>
        <v>N/A</v>
      </c>
      <c r="AD186" s="65" t="str">
        <f t="shared" si="54"/>
        <v>No</v>
      </c>
      <c r="AE186" s="68" t="str">
        <f t="shared" si="55"/>
        <v>N/A</v>
      </c>
      <c r="AF186" s="66"/>
    </row>
    <row r="187" spans="1:32" hidden="1">
      <c r="A187" s="66" t="s">
        <v>11</v>
      </c>
      <c r="B187" s="66" t="s">
        <v>29</v>
      </c>
      <c r="C187" s="66" t="str" cm="1">
        <f t="array" ref="C187">_xlfn.IFNA(_xlfn.IFS(B187="Starter","Starters &amp; Sides",B187="Sides","Starters &amp; Sides"),B187)</f>
        <v>Desserts</v>
      </c>
      <c r="D187" s="84" t="s">
        <v>1182</v>
      </c>
      <c r="E187" s="74"/>
      <c r="F187" s="4"/>
      <c r="G187" s="4"/>
      <c r="H187" s="4"/>
      <c r="I187" s="4">
        <v>6.95</v>
      </c>
      <c r="J187" s="4">
        <v>6.95</v>
      </c>
      <c r="K187" s="4"/>
      <c r="L187" s="4"/>
      <c r="M187" s="4"/>
      <c r="N187" s="4"/>
      <c r="O187" s="15"/>
      <c r="P187" s="4"/>
      <c r="Q187" s="337"/>
      <c r="R187" s="15" t="str">
        <f t="shared" si="42"/>
        <v>No</v>
      </c>
      <c r="S187" s="15" t="str">
        <f t="shared" si="43"/>
        <v>No</v>
      </c>
      <c r="T187" s="4" t="str">
        <f t="shared" si="44"/>
        <v>No</v>
      </c>
      <c r="U187" s="4" t="str">
        <f t="shared" si="45"/>
        <v>N/A</v>
      </c>
      <c r="V187" s="132" t="str">
        <f t="shared" si="46"/>
        <v>No</v>
      </c>
      <c r="W187" s="223" t="str">
        <f t="shared" si="47"/>
        <v>N/A</v>
      </c>
      <c r="X187" s="221" t="str">
        <f t="shared" si="48"/>
        <v>No</v>
      </c>
      <c r="Y187" s="223" t="str">
        <f t="shared" si="49"/>
        <v>N/A</v>
      </c>
      <c r="Z187" s="222" t="str">
        <f t="shared" si="50"/>
        <v>No</v>
      </c>
      <c r="AA187" s="68" t="str">
        <f t="shared" si="51"/>
        <v>N/A</v>
      </c>
      <c r="AB187" s="65" t="str">
        <f t="shared" si="52"/>
        <v>No</v>
      </c>
      <c r="AC187" s="68" t="str">
        <f t="shared" si="53"/>
        <v>N/A</v>
      </c>
      <c r="AD187" s="65" t="str">
        <f t="shared" si="54"/>
        <v>No</v>
      </c>
      <c r="AE187" s="68" t="str">
        <f t="shared" si="55"/>
        <v>N/A</v>
      </c>
      <c r="AF187" s="66"/>
    </row>
    <row r="188" spans="1:32" hidden="1">
      <c r="A188" s="66" t="s">
        <v>11</v>
      </c>
      <c r="B188" s="66" t="s">
        <v>29</v>
      </c>
      <c r="C188" s="66" t="str" cm="1">
        <f t="array" ref="C188">_xlfn.IFNA(_xlfn.IFS(B188="Starter","Starters &amp; Sides",B188="Sides","Starters &amp; Sides"),B188)</f>
        <v>Desserts</v>
      </c>
      <c r="D188" s="84" t="s">
        <v>1183</v>
      </c>
      <c r="E188" s="74">
        <v>6.5</v>
      </c>
      <c r="F188" s="4">
        <v>6.75</v>
      </c>
      <c r="G188" s="4">
        <v>6.75</v>
      </c>
      <c r="H188" s="4">
        <v>6.95</v>
      </c>
      <c r="I188" s="4">
        <v>7.5</v>
      </c>
      <c r="J188" s="4">
        <v>7.5</v>
      </c>
      <c r="K188" s="4">
        <v>7.75</v>
      </c>
      <c r="L188" s="4">
        <v>7.75</v>
      </c>
      <c r="M188" s="4"/>
      <c r="N188" s="4"/>
      <c r="O188" s="15"/>
      <c r="P188" s="4"/>
      <c r="Q188" s="337"/>
      <c r="R188" s="15" t="str">
        <f t="shared" si="42"/>
        <v>No</v>
      </c>
      <c r="S188" s="15" t="str">
        <f t="shared" si="43"/>
        <v>No</v>
      </c>
      <c r="T188" s="4" t="str">
        <f t="shared" si="44"/>
        <v>No</v>
      </c>
      <c r="U188" s="4" t="str">
        <f t="shared" si="45"/>
        <v>N/A</v>
      </c>
      <c r="V188" s="132" t="str">
        <f t="shared" si="46"/>
        <v>No</v>
      </c>
      <c r="W188" s="223" t="str">
        <f t="shared" si="47"/>
        <v>N/A</v>
      </c>
      <c r="X188" s="221" t="str">
        <f t="shared" si="48"/>
        <v>No</v>
      </c>
      <c r="Y188" s="223" t="str">
        <f t="shared" si="49"/>
        <v>N/A</v>
      </c>
      <c r="Z188" s="222" t="str">
        <f t="shared" si="50"/>
        <v>No</v>
      </c>
      <c r="AA188" s="68" t="str">
        <f t="shared" si="51"/>
        <v>N/A</v>
      </c>
      <c r="AB188" s="65" t="str">
        <f t="shared" si="52"/>
        <v>No</v>
      </c>
      <c r="AC188" s="68" t="str">
        <f t="shared" si="53"/>
        <v>N/A</v>
      </c>
      <c r="AD188" s="65" t="str">
        <f t="shared" si="54"/>
        <v>No</v>
      </c>
      <c r="AE188" s="68" t="str">
        <f t="shared" si="55"/>
        <v>N/A</v>
      </c>
      <c r="AF188" s="66"/>
    </row>
    <row r="189" spans="1:32" hidden="1">
      <c r="A189" s="66" t="s">
        <v>11</v>
      </c>
      <c r="B189" s="66" t="s">
        <v>29</v>
      </c>
      <c r="C189" s="66" t="str" cm="1">
        <f t="array" ref="C189">_xlfn.IFNA(_xlfn.IFS(B189="Starter","Starters &amp; Sides",B189="Sides","Starters &amp; Sides"),B189)</f>
        <v>Desserts</v>
      </c>
      <c r="D189" t="s">
        <v>1184</v>
      </c>
      <c r="E189" s="74">
        <v>6.5</v>
      </c>
      <c r="F189" s="4">
        <v>6.75</v>
      </c>
      <c r="G189" s="4">
        <v>6.75</v>
      </c>
      <c r="H189" s="4">
        <v>6.95</v>
      </c>
      <c r="I189" s="4">
        <v>7.75</v>
      </c>
      <c r="J189" s="4">
        <v>7.75</v>
      </c>
      <c r="K189" s="4">
        <v>7.75</v>
      </c>
      <c r="L189" s="4">
        <v>7.75</v>
      </c>
      <c r="M189" s="4">
        <v>8.6</v>
      </c>
      <c r="N189" s="4">
        <v>8.6</v>
      </c>
      <c r="O189" s="15">
        <v>8.6</v>
      </c>
      <c r="P189" s="4">
        <v>9</v>
      </c>
      <c r="Q189" s="337">
        <v>9</v>
      </c>
      <c r="R189" s="15" t="str">
        <f t="shared" si="42"/>
        <v>Yes</v>
      </c>
      <c r="S189" s="15" t="str">
        <f t="shared" si="43"/>
        <v>No</v>
      </c>
      <c r="T189" s="4" t="str">
        <f t="shared" si="44"/>
        <v>Yes</v>
      </c>
      <c r="U189" s="4">
        <f t="shared" si="45"/>
        <v>0</v>
      </c>
      <c r="V189" s="132" t="str">
        <f t="shared" si="46"/>
        <v>Yes</v>
      </c>
      <c r="W189" s="223">
        <f t="shared" si="47"/>
        <v>4.6511627906976827E-2</v>
      </c>
      <c r="X189" s="221" t="str">
        <f t="shared" si="48"/>
        <v>Yes</v>
      </c>
      <c r="Y189" s="223">
        <f t="shared" si="49"/>
        <v>4.6511627906976827E-2</v>
      </c>
      <c r="Z189" s="222" t="str">
        <f t="shared" si="50"/>
        <v>Yes</v>
      </c>
      <c r="AA189" s="68">
        <f t="shared" si="51"/>
        <v>4.6511627906976827E-2</v>
      </c>
      <c r="AB189" s="65" t="str">
        <f t="shared" si="52"/>
        <v>Yes</v>
      </c>
      <c r="AC189" s="68">
        <f t="shared" si="53"/>
        <v>0.16129032258064524</v>
      </c>
      <c r="AD189" s="65" t="str">
        <f t="shared" si="54"/>
        <v>Yes</v>
      </c>
      <c r="AE189" s="68">
        <f t="shared" si="55"/>
        <v>0.38461538461538458</v>
      </c>
      <c r="AF189" s="66"/>
    </row>
    <row r="190" spans="1:32" hidden="1">
      <c r="A190" s="66" t="s">
        <v>11</v>
      </c>
      <c r="B190" s="66" t="s">
        <v>29</v>
      </c>
      <c r="C190" s="66" t="str" cm="1">
        <f t="array" ref="C190">_xlfn.IFNA(_xlfn.IFS(B190="Starter","Starters &amp; Sides",B190="Sides","Starters &amp; Sides"),B190)</f>
        <v>Desserts</v>
      </c>
      <c r="D190" s="84" t="s">
        <v>1185</v>
      </c>
      <c r="E190" s="74">
        <v>2.5</v>
      </c>
      <c r="F190" s="4">
        <v>2.95</v>
      </c>
      <c r="G190" s="4">
        <v>2.95</v>
      </c>
      <c r="H190" s="4">
        <v>3.25</v>
      </c>
      <c r="I190" s="4">
        <v>3.25</v>
      </c>
      <c r="J190" s="4">
        <v>3.5</v>
      </c>
      <c r="K190" s="4">
        <v>3.5</v>
      </c>
      <c r="L190" s="4"/>
      <c r="M190" s="4">
        <v>3.85</v>
      </c>
      <c r="N190" s="4">
        <v>3.85</v>
      </c>
      <c r="O190" s="15">
        <v>3.85</v>
      </c>
      <c r="P190" s="4">
        <v>4</v>
      </c>
      <c r="Q190" s="337">
        <v>4</v>
      </c>
      <c r="R190" s="15" t="str">
        <f t="shared" si="42"/>
        <v>Yes</v>
      </c>
      <c r="S190" s="15" t="str">
        <f t="shared" si="43"/>
        <v>No</v>
      </c>
      <c r="T190" s="4" t="str">
        <f t="shared" si="44"/>
        <v>Yes</v>
      </c>
      <c r="U190" s="4">
        <f t="shared" si="45"/>
        <v>0</v>
      </c>
      <c r="V190" s="132" t="str">
        <f t="shared" si="46"/>
        <v>Yes</v>
      </c>
      <c r="W190" s="223">
        <f t="shared" si="47"/>
        <v>3.8961038961038863E-2</v>
      </c>
      <c r="X190" s="221" t="str">
        <f t="shared" si="48"/>
        <v>Yes</v>
      </c>
      <c r="Y190" s="223">
        <f t="shared" si="49"/>
        <v>3.8961038961038863E-2</v>
      </c>
      <c r="Z190" s="222" t="str">
        <f t="shared" si="50"/>
        <v>Yes</v>
      </c>
      <c r="AA190" s="68">
        <f t="shared" si="51"/>
        <v>3.8961038961038863E-2</v>
      </c>
      <c r="AB190" s="65" t="str">
        <f t="shared" si="52"/>
        <v>No</v>
      </c>
      <c r="AC190" s="68" t="str">
        <f t="shared" si="53"/>
        <v>N/A</v>
      </c>
      <c r="AD190" s="65" t="str">
        <f t="shared" si="54"/>
        <v>No</v>
      </c>
      <c r="AE190" s="68" t="str">
        <f t="shared" si="55"/>
        <v>N/A</v>
      </c>
      <c r="AF190" s="66"/>
    </row>
    <row r="191" spans="1:32" ht="14.5" hidden="1" customHeight="1">
      <c r="A191" s="66" t="s">
        <v>11</v>
      </c>
      <c r="B191" s="66" t="s">
        <v>29</v>
      </c>
      <c r="C191" s="66" t="str" cm="1">
        <f t="array" ref="C191">_xlfn.IFNA(_xlfn.IFS(B191="Starter","Starters &amp; Sides",B191="Sides","Starters &amp; Sides"),B191)</f>
        <v>Desserts</v>
      </c>
      <c r="D191" s="84" t="s">
        <v>1186</v>
      </c>
      <c r="E191" s="74"/>
      <c r="F191" s="4"/>
      <c r="G191" s="4"/>
      <c r="H191" s="4">
        <v>7.95</v>
      </c>
      <c r="I191" s="4"/>
      <c r="J191" s="4"/>
      <c r="K191" s="4"/>
      <c r="L191" s="4"/>
      <c r="M191" s="4"/>
      <c r="N191" s="4"/>
      <c r="O191" s="15"/>
      <c r="P191" s="4"/>
      <c r="Q191" s="337"/>
      <c r="R191" s="15" t="str">
        <f t="shared" si="42"/>
        <v>No</v>
      </c>
      <c r="S191" s="15" t="str">
        <f t="shared" si="43"/>
        <v>No</v>
      </c>
      <c r="T191" s="4" t="str">
        <f t="shared" si="44"/>
        <v>No</v>
      </c>
      <c r="U191" s="4" t="str">
        <f t="shared" si="45"/>
        <v>N/A</v>
      </c>
      <c r="V191" s="132" t="str">
        <f t="shared" si="46"/>
        <v>No</v>
      </c>
      <c r="W191" s="223" t="str">
        <f t="shared" si="47"/>
        <v>N/A</v>
      </c>
      <c r="X191" s="221" t="str">
        <f t="shared" si="48"/>
        <v>No</v>
      </c>
      <c r="Y191" s="223" t="str">
        <f t="shared" si="49"/>
        <v>N/A</v>
      </c>
      <c r="Z191" s="222" t="str">
        <f t="shared" si="50"/>
        <v>No</v>
      </c>
      <c r="AA191" s="68" t="str">
        <f t="shared" si="51"/>
        <v>N/A</v>
      </c>
      <c r="AB191" s="65" t="str">
        <f t="shared" si="52"/>
        <v>No</v>
      </c>
      <c r="AC191" s="68" t="str">
        <f t="shared" si="53"/>
        <v>N/A</v>
      </c>
      <c r="AD191" s="65" t="str">
        <f t="shared" si="54"/>
        <v>No</v>
      </c>
      <c r="AE191" s="68" t="str">
        <f t="shared" si="55"/>
        <v>N/A</v>
      </c>
      <c r="AF191" s="66"/>
    </row>
    <row r="192" spans="1:32" ht="14.5" hidden="1" customHeight="1">
      <c r="A192" s="66" t="s">
        <v>11</v>
      </c>
      <c r="B192" s="66" t="s">
        <v>29</v>
      </c>
      <c r="C192" s="66" t="str" cm="1">
        <f t="array" ref="C192">_xlfn.IFNA(_xlfn.IFS(B192="Starter","Starters &amp; Sides",B192="Sides","Starters &amp; Sides"),B192)</f>
        <v>Desserts</v>
      </c>
      <c r="D192" s="84" t="s">
        <v>1187</v>
      </c>
      <c r="E192" s="74"/>
      <c r="F192" s="4"/>
      <c r="G192" s="4"/>
      <c r="H192" s="4">
        <v>5.95</v>
      </c>
      <c r="I192" s="4"/>
      <c r="J192" s="4"/>
      <c r="K192" s="4"/>
      <c r="L192" s="4"/>
      <c r="M192" s="4"/>
      <c r="N192" s="4"/>
      <c r="O192" s="15"/>
      <c r="P192" s="4"/>
      <c r="Q192" s="337"/>
      <c r="R192" s="15" t="str">
        <f t="shared" si="42"/>
        <v>No</v>
      </c>
      <c r="S192" s="15" t="str">
        <f t="shared" si="43"/>
        <v>No</v>
      </c>
      <c r="T192" s="4" t="str">
        <f t="shared" si="44"/>
        <v>No</v>
      </c>
      <c r="U192" s="4" t="str">
        <f t="shared" si="45"/>
        <v>N/A</v>
      </c>
      <c r="V192" s="132" t="str">
        <f t="shared" si="46"/>
        <v>No</v>
      </c>
      <c r="W192" s="223" t="str">
        <f t="shared" si="47"/>
        <v>N/A</v>
      </c>
      <c r="X192" s="221" t="str">
        <f t="shared" si="48"/>
        <v>No</v>
      </c>
      <c r="Y192" s="223" t="str">
        <f t="shared" si="49"/>
        <v>N/A</v>
      </c>
      <c r="Z192" s="222" t="str">
        <f t="shared" si="50"/>
        <v>No</v>
      </c>
      <c r="AA192" s="68" t="str">
        <f t="shared" si="51"/>
        <v>N/A</v>
      </c>
      <c r="AB192" s="65" t="str">
        <f t="shared" si="52"/>
        <v>No</v>
      </c>
      <c r="AC192" s="68" t="str">
        <f t="shared" si="53"/>
        <v>N/A</v>
      </c>
      <c r="AD192" s="65" t="str">
        <f t="shared" si="54"/>
        <v>No</v>
      </c>
      <c r="AE192" s="68" t="str">
        <f t="shared" si="55"/>
        <v>N/A</v>
      </c>
      <c r="AF192" s="66"/>
    </row>
    <row r="193" spans="1:32" ht="14.5" hidden="1" customHeight="1">
      <c r="A193" s="66" t="s">
        <v>11</v>
      </c>
      <c r="B193" s="66" t="s">
        <v>29</v>
      </c>
      <c r="C193" s="66" t="str" cm="1">
        <f t="array" ref="C193">_xlfn.IFNA(_xlfn.IFS(B193="Starter","Starters &amp; Sides",B193="Sides","Starters &amp; Sides"),B193)</f>
        <v>Desserts</v>
      </c>
      <c r="D193" t="s">
        <v>1188</v>
      </c>
      <c r="E193" s="74">
        <v>5.5</v>
      </c>
      <c r="F193" s="4">
        <v>5.5</v>
      </c>
      <c r="G193" s="4">
        <v>5.5</v>
      </c>
      <c r="H193" s="4">
        <v>5.75</v>
      </c>
      <c r="I193" s="4">
        <v>6.25</v>
      </c>
      <c r="J193" s="4">
        <v>6.25</v>
      </c>
      <c r="K193" s="4">
        <v>6.25</v>
      </c>
      <c r="L193" s="4">
        <v>6.25</v>
      </c>
      <c r="M193" s="4">
        <v>6.75</v>
      </c>
      <c r="N193" s="4">
        <v>6.75</v>
      </c>
      <c r="O193" s="15">
        <v>6.75</v>
      </c>
      <c r="P193" s="4">
        <v>7</v>
      </c>
      <c r="Q193" s="337">
        <v>7</v>
      </c>
      <c r="R193" s="15" t="str">
        <f t="shared" si="42"/>
        <v>Yes</v>
      </c>
      <c r="S193" s="15" t="str">
        <f t="shared" si="43"/>
        <v>No</v>
      </c>
      <c r="T193" s="4" t="str">
        <f t="shared" si="44"/>
        <v>Yes</v>
      </c>
      <c r="U193" s="4">
        <f t="shared" si="45"/>
        <v>0</v>
      </c>
      <c r="V193" s="132" t="str">
        <f t="shared" si="46"/>
        <v>Yes</v>
      </c>
      <c r="W193" s="223">
        <f t="shared" si="47"/>
        <v>3.7037037037036979E-2</v>
      </c>
      <c r="X193" s="221" t="str">
        <f t="shared" si="48"/>
        <v>Yes</v>
      </c>
      <c r="Y193" s="223">
        <f t="shared" si="49"/>
        <v>3.7037037037036979E-2</v>
      </c>
      <c r="Z193" s="222" t="str">
        <f t="shared" si="50"/>
        <v>Yes</v>
      </c>
      <c r="AA193" s="68">
        <f t="shared" si="51"/>
        <v>3.7037037037036979E-2</v>
      </c>
      <c r="AB193" s="65" t="str">
        <f t="shared" si="52"/>
        <v>Yes</v>
      </c>
      <c r="AC193" s="68">
        <f t="shared" si="53"/>
        <v>0.12000000000000011</v>
      </c>
      <c r="AD193" s="65" t="str">
        <f t="shared" si="54"/>
        <v>Yes</v>
      </c>
      <c r="AE193" s="68">
        <f t="shared" si="55"/>
        <v>0.27272727272727271</v>
      </c>
      <c r="AF193" s="66"/>
    </row>
    <row r="194" spans="1:32" ht="14.5" hidden="1" customHeight="1">
      <c r="A194" s="66" t="s">
        <v>11</v>
      </c>
      <c r="B194" s="66" t="s">
        <v>29</v>
      </c>
      <c r="C194" s="66" t="str" cm="1">
        <f t="array" ref="C194">_xlfn.IFNA(_xlfn.IFS(B194="Starter","Starters &amp; Sides",B194="Sides","Starters &amp; Sides"),B194)</f>
        <v>Desserts</v>
      </c>
      <c r="D194" s="84" t="s">
        <v>1189</v>
      </c>
      <c r="E194" s="74">
        <v>2.95</v>
      </c>
      <c r="F194" s="4">
        <v>2.95</v>
      </c>
      <c r="G194" s="4">
        <v>2.95</v>
      </c>
      <c r="H194" s="4">
        <v>3.25</v>
      </c>
      <c r="I194" s="4">
        <v>3.25</v>
      </c>
      <c r="J194" s="4">
        <v>3.5</v>
      </c>
      <c r="K194" s="4">
        <v>3.5</v>
      </c>
      <c r="L194" s="4"/>
      <c r="M194" s="4">
        <v>3.85</v>
      </c>
      <c r="N194" s="4">
        <v>3.85</v>
      </c>
      <c r="O194" s="15">
        <v>3.85</v>
      </c>
      <c r="P194" s="4">
        <v>4</v>
      </c>
      <c r="Q194" s="337">
        <v>4</v>
      </c>
      <c r="R194" s="15" t="str">
        <f t="shared" si="42"/>
        <v>Yes</v>
      </c>
      <c r="S194" s="15" t="str">
        <f t="shared" si="43"/>
        <v>No</v>
      </c>
      <c r="T194" s="4" t="str">
        <f t="shared" si="44"/>
        <v>Yes</v>
      </c>
      <c r="U194" s="4">
        <f t="shared" si="45"/>
        <v>0</v>
      </c>
      <c r="V194" s="132" t="str">
        <f t="shared" si="46"/>
        <v>Yes</v>
      </c>
      <c r="W194" s="223">
        <f t="shared" si="47"/>
        <v>3.8961038961038863E-2</v>
      </c>
      <c r="X194" s="221" t="str">
        <f t="shared" si="48"/>
        <v>Yes</v>
      </c>
      <c r="Y194" s="223">
        <f t="shared" si="49"/>
        <v>3.8961038961038863E-2</v>
      </c>
      <c r="Z194" s="222" t="str">
        <f t="shared" si="50"/>
        <v>Yes</v>
      </c>
      <c r="AA194" s="68">
        <f t="shared" si="51"/>
        <v>3.8961038961038863E-2</v>
      </c>
      <c r="AB194" s="65" t="str">
        <f t="shared" si="52"/>
        <v>No</v>
      </c>
      <c r="AC194" s="68" t="str">
        <f t="shared" si="53"/>
        <v>N/A</v>
      </c>
      <c r="AD194" s="65" t="str">
        <f t="shared" si="54"/>
        <v>No</v>
      </c>
      <c r="AE194" s="68" t="str">
        <f t="shared" si="55"/>
        <v>N/A</v>
      </c>
      <c r="AF194" s="66"/>
    </row>
    <row r="195" spans="1:32" ht="14.5" hidden="1" customHeight="1">
      <c r="A195" s="66" t="s">
        <v>11</v>
      </c>
      <c r="B195" s="66" t="s">
        <v>29</v>
      </c>
      <c r="C195" s="66" t="str" cm="1">
        <f t="array" ref="C195">_xlfn.IFNA(_xlfn.IFS(B195="Starter","Starters &amp; Sides",B195="Sides","Starters &amp; Sides"),B195)</f>
        <v>Desserts</v>
      </c>
      <c r="D195" s="84" t="s">
        <v>1190</v>
      </c>
      <c r="E195" s="74">
        <v>2.95</v>
      </c>
      <c r="F195" s="4">
        <v>2.95</v>
      </c>
      <c r="G195" s="4">
        <v>2.95</v>
      </c>
      <c r="H195" s="4">
        <v>3.25</v>
      </c>
      <c r="I195" s="4">
        <v>3.25</v>
      </c>
      <c r="J195" s="4">
        <v>3.5</v>
      </c>
      <c r="K195" s="4">
        <v>3.5</v>
      </c>
      <c r="L195" s="4"/>
      <c r="M195" s="4">
        <v>3.85</v>
      </c>
      <c r="N195" s="4">
        <v>3.85</v>
      </c>
      <c r="O195" s="15">
        <v>3.85</v>
      </c>
      <c r="P195" s="4">
        <v>4</v>
      </c>
      <c r="Q195" s="337">
        <v>4</v>
      </c>
      <c r="R195" s="15" t="str">
        <f t="shared" si="42"/>
        <v>Yes</v>
      </c>
      <c r="S195" s="15" t="str">
        <f t="shared" si="43"/>
        <v>No</v>
      </c>
      <c r="T195" s="4" t="str">
        <f t="shared" si="44"/>
        <v>Yes</v>
      </c>
      <c r="U195" s="4">
        <f t="shared" si="45"/>
        <v>0</v>
      </c>
      <c r="V195" s="132" t="str">
        <f t="shared" si="46"/>
        <v>Yes</v>
      </c>
      <c r="W195" s="223">
        <f t="shared" si="47"/>
        <v>3.8961038961038863E-2</v>
      </c>
      <c r="X195" s="221" t="str">
        <f t="shared" si="48"/>
        <v>Yes</v>
      </c>
      <c r="Y195" s="223">
        <f t="shared" si="49"/>
        <v>3.8961038961038863E-2</v>
      </c>
      <c r="Z195" s="222" t="str">
        <f t="shared" si="50"/>
        <v>Yes</v>
      </c>
      <c r="AA195" s="68">
        <f t="shared" si="51"/>
        <v>3.8961038961038863E-2</v>
      </c>
      <c r="AB195" s="65" t="str">
        <f t="shared" si="52"/>
        <v>No</v>
      </c>
      <c r="AC195" s="68" t="str">
        <f t="shared" si="53"/>
        <v>N/A</v>
      </c>
      <c r="AD195" s="65" t="str">
        <f t="shared" si="54"/>
        <v>No</v>
      </c>
      <c r="AE195" s="68" t="str">
        <f t="shared" si="55"/>
        <v>N/A</v>
      </c>
      <c r="AF195" s="66"/>
    </row>
    <row r="196" spans="1:32" ht="14.5" hidden="1" customHeight="1">
      <c r="A196" s="66" t="s">
        <v>11</v>
      </c>
      <c r="B196" s="66" t="s">
        <v>29</v>
      </c>
      <c r="C196" s="66" t="str" cm="1">
        <f t="array" ref="C196">_xlfn.IFNA(_xlfn.IFS(B196="Starter","Starters &amp; Sides",B196="Sides","Starters &amp; Sides"),B196)</f>
        <v>Desserts</v>
      </c>
      <c r="D196" s="84" t="s">
        <v>1191</v>
      </c>
      <c r="E196" s="74"/>
      <c r="F196" s="4"/>
      <c r="G196" s="4"/>
      <c r="H196" s="4"/>
      <c r="I196" s="4"/>
      <c r="J196" s="4"/>
      <c r="K196" s="4"/>
      <c r="L196" s="4"/>
      <c r="M196" s="4">
        <v>5.95</v>
      </c>
      <c r="N196" s="4">
        <v>5.95</v>
      </c>
      <c r="O196" s="15"/>
      <c r="P196" s="4"/>
      <c r="Q196" s="337"/>
      <c r="R196" s="15" t="str">
        <f t="shared" si="42"/>
        <v>No</v>
      </c>
      <c r="S196" s="15" t="str">
        <f t="shared" si="43"/>
        <v>No</v>
      </c>
      <c r="T196" s="4" t="str">
        <f t="shared" si="44"/>
        <v>No</v>
      </c>
      <c r="U196" s="4" t="str">
        <f t="shared" si="45"/>
        <v>N/A</v>
      </c>
      <c r="V196" s="132" t="str">
        <f t="shared" si="46"/>
        <v>No</v>
      </c>
      <c r="W196" s="223" t="str">
        <f t="shared" si="47"/>
        <v>N/A</v>
      </c>
      <c r="X196" s="221" t="str">
        <f t="shared" si="48"/>
        <v>No</v>
      </c>
      <c r="Y196" s="223" t="str">
        <f t="shared" si="49"/>
        <v>N/A</v>
      </c>
      <c r="Z196" s="222" t="str">
        <f t="shared" si="50"/>
        <v>No</v>
      </c>
      <c r="AA196" s="68" t="str">
        <f t="shared" si="51"/>
        <v>N/A</v>
      </c>
      <c r="AB196" s="65" t="str">
        <f t="shared" si="52"/>
        <v>No</v>
      </c>
      <c r="AC196" s="68" t="str">
        <f t="shared" si="53"/>
        <v>N/A</v>
      </c>
      <c r="AD196" s="65" t="str">
        <f t="shared" si="54"/>
        <v>No</v>
      </c>
      <c r="AE196" s="68" t="str">
        <f t="shared" si="55"/>
        <v>N/A</v>
      </c>
      <c r="AF196" s="66"/>
    </row>
    <row r="197" spans="1:32" ht="14.5" hidden="1" customHeight="1">
      <c r="A197" s="66" t="s">
        <v>11</v>
      </c>
      <c r="B197" s="66" t="s">
        <v>29</v>
      </c>
      <c r="C197" s="66" t="str" cm="1">
        <f t="array" ref="C197">_xlfn.IFNA(_xlfn.IFS(B197="Starter","Starters &amp; Sides",B197="Sides","Starters &amp; Sides"),B197)</f>
        <v>Desserts</v>
      </c>
      <c r="D197" s="84" t="s">
        <v>1192</v>
      </c>
      <c r="E197" s="74"/>
      <c r="F197" s="4"/>
      <c r="G197" s="4"/>
      <c r="H197" s="4"/>
      <c r="I197" s="4"/>
      <c r="J197" s="4"/>
      <c r="K197" s="4"/>
      <c r="L197" s="4"/>
      <c r="M197" s="4">
        <v>8.9499999999999993</v>
      </c>
      <c r="N197" s="4">
        <v>8.9499999999999993</v>
      </c>
      <c r="O197" s="15">
        <v>8.9499999999999993</v>
      </c>
      <c r="P197" s="4"/>
      <c r="Q197" s="337"/>
      <c r="R197" s="15" t="str">
        <f t="shared" si="42"/>
        <v>No</v>
      </c>
      <c r="S197" s="15" t="str">
        <f t="shared" si="43"/>
        <v>No</v>
      </c>
      <c r="T197" s="4" t="str">
        <f t="shared" si="44"/>
        <v>No</v>
      </c>
      <c r="U197" s="4" t="str">
        <f t="shared" si="45"/>
        <v>N/A</v>
      </c>
      <c r="V197" s="132" t="str">
        <f t="shared" si="46"/>
        <v>No</v>
      </c>
      <c r="W197" s="223" t="str">
        <f t="shared" si="47"/>
        <v>N/A</v>
      </c>
      <c r="X197" s="221" t="str">
        <f t="shared" si="48"/>
        <v>No</v>
      </c>
      <c r="Y197" s="223" t="str">
        <f t="shared" si="49"/>
        <v>N/A</v>
      </c>
      <c r="Z197" s="222" t="str">
        <f t="shared" si="50"/>
        <v>No</v>
      </c>
      <c r="AA197" s="68" t="str">
        <f t="shared" si="51"/>
        <v>N/A</v>
      </c>
      <c r="AB197" s="65" t="str">
        <f t="shared" si="52"/>
        <v>No</v>
      </c>
      <c r="AC197" s="68" t="str">
        <f t="shared" si="53"/>
        <v>N/A</v>
      </c>
      <c r="AD197" s="65" t="str">
        <f t="shared" si="54"/>
        <v>No</v>
      </c>
      <c r="AE197" s="68" t="str">
        <f t="shared" si="55"/>
        <v>N/A</v>
      </c>
      <c r="AF197" s="66"/>
    </row>
    <row r="198" spans="1:32" ht="14.5" hidden="1" customHeight="1">
      <c r="A198" s="66" t="s">
        <v>11</v>
      </c>
      <c r="B198" s="66" t="s">
        <v>29</v>
      </c>
      <c r="C198" s="66" t="str" cm="1">
        <f t="array" ref="C198">_xlfn.IFNA(_xlfn.IFS(B198="Starter","Starters &amp; Sides",B198="Sides","Starters &amp; Sides"),B198)</f>
        <v>Desserts</v>
      </c>
      <c r="D198" s="84" t="s">
        <v>1193</v>
      </c>
      <c r="E198" s="74"/>
      <c r="F198" s="4"/>
      <c r="G198" s="4"/>
      <c r="H198" s="4"/>
      <c r="I198" s="4"/>
      <c r="J198" s="4"/>
      <c r="K198" s="4"/>
      <c r="L198" s="4">
        <v>15.95</v>
      </c>
      <c r="M198" s="4"/>
      <c r="N198" s="4"/>
      <c r="O198" s="15"/>
      <c r="P198" s="4"/>
      <c r="Q198" s="337"/>
      <c r="R198" s="15" t="str">
        <f t="shared" si="42"/>
        <v>No</v>
      </c>
      <c r="S198" s="15" t="str">
        <f t="shared" si="43"/>
        <v>No</v>
      </c>
      <c r="T198" s="4" t="str">
        <f t="shared" si="44"/>
        <v>No</v>
      </c>
      <c r="U198" s="4" t="str">
        <f t="shared" si="45"/>
        <v>N/A</v>
      </c>
      <c r="V198" s="132" t="str">
        <f t="shared" si="46"/>
        <v>No</v>
      </c>
      <c r="W198" s="223" t="str">
        <f t="shared" si="47"/>
        <v>N/A</v>
      </c>
      <c r="X198" s="221" t="str">
        <f t="shared" si="48"/>
        <v>No</v>
      </c>
      <c r="Y198" s="223" t="str">
        <f t="shared" si="49"/>
        <v>N/A</v>
      </c>
      <c r="Z198" s="222" t="str">
        <f t="shared" si="50"/>
        <v>No</v>
      </c>
      <c r="AA198" s="68" t="str">
        <f t="shared" si="51"/>
        <v>N/A</v>
      </c>
      <c r="AB198" s="65" t="str">
        <f t="shared" si="52"/>
        <v>No</v>
      </c>
      <c r="AC198" s="68" t="str">
        <f t="shared" si="53"/>
        <v>N/A</v>
      </c>
      <c r="AD198" s="65" t="str">
        <f t="shared" si="54"/>
        <v>No</v>
      </c>
      <c r="AE198" s="68" t="str">
        <f t="shared" si="55"/>
        <v>N/A</v>
      </c>
      <c r="AF198" s="66"/>
    </row>
    <row r="199" spans="1:32" ht="14.5" hidden="1" customHeight="1">
      <c r="A199" s="66" t="s">
        <v>11</v>
      </c>
      <c r="B199" s="66" t="s">
        <v>29</v>
      </c>
      <c r="C199" s="66" t="str" cm="1">
        <f t="array" ref="C199">_xlfn.IFNA(_xlfn.IFS(B199="Starter","Starters &amp; Sides",B199="Sides","Starters &amp; Sides"),B199)</f>
        <v>Desserts</v>
      </c>
      <c r="D199" s="84" t="s">
        <v>1194</v>
      </c>
      <c r="E199" s="74">
        <v>6.75</v>
      </c>
      <c r="F199" s="4">
        <v>6.95</v>
      </c>
      <c r="G199" s="4">
        <v>6.95</v>
      </c>
      <c r="H199" s="4">
        <v>7.25</v>
      </c>
      <c r="I199" s="4">
        <v>8.25</v>
      </c>
      <c r="J199" s="4">
        <v>8.25</v>
      </c>
      <c r="K199" s="4"/>
      <c r="L199" s="4"/>
      <c r="M199" s="4"/>
      <c r="N199" s="4"/>
      <c r="O199" s="15"/>
      <c r="P199" s="4"/>
      <c r="Q199" s="337"/>
      <c r="R199" s="15" t="str">
        <f t="shared" si="42"/>
        <v>No</v>
      </c>
      <c r="S199" s="15" t="str">
        <f t="shared" si="43"/>
        <v>No</v>
      </c>
      <c r="T199" s="4" t="str">
        <f t="shared" si="44"/>
        <v>No</v>
      </c>
      <c r="U199" s="4" t="str">
        <f t="shared" si="45"/>
        <v>N/A</v>
      </c>
      <c r="V199" s="132" t="str">
        <f t="shared" si="46"/>
        <v>No</v>
      </c>
      <c r="W199" s="223" t="str">
        <f t="shared" si="47"/>
        <v>N/A</v>
      </c>
      <c r="X199" s="221" t="str">
        <f t="shared" si="48"/>
        <v>No</v>
      </c>
      <c r="Y199" s="223" t="str">
        <f t="shared" si="49"/>
        <v>N/A</v>
      </c>
      <c r="Z199" s="222" t="str">
        <f t="shared" si="50"/>
        <v>No</v>
      </c>
      <c r="AA199" s="68" t="str">
        <f t="shared" si="51"/>
        <v>N/A</v>
      </c>
      <c r="AB199" s="65" t="str">
        <f t="shared" si="52"/>
        <v>No</v>
      </c>
      <c r="AC199" s="68" t="str">
        <f t="shared" si="53"/>
        <v>N/A</v>
      </c>
      <c r="AD199" s="65" t="str">
        <f t="shared" si="54"/>
        <v>No</v>
      </c>
      <c r="AE199" s="68" t="str">
        <f t="shared" si="55"/>
        <v>N/A</v>
      </c>
      <c r="AF199" s="66"/>
    </row>
    <row r="200" spans="1:32" ht="14.5" hidden="1" customHeight="1">
      <c r="A200" s="66" t="s">
        <v>11</v>
      </c>
      <c r="B200" s="66" t="s">
        <v>29</v>
      </c>
      <c r="C200" s="66" t="str" cm="1">
        <f t="array" ref="C200">_xlfn.IFNA(_xlfn.IFS(B200="Starter","Starters &amp; Sides",B200="Sides","Starters &amp; Sides"),B200)</f>
        <v>Desserts</v>
      </c>
      <c r="D200" s="84" t="s">
        <v>1195</v>
      </c>
      <c r="E200" s="74"/>
      <c r="F200" s="4"/>
      <c r="G200" s="4"/>
      <c r="H200" s="4"/>
      <c r="I200" s="4"/>
      <c r="J200" s="4">
        <v>12.95</v>
      </c>
      <c r="K200" s="4">
        <v>12.95</v>
      </c>
      <c r="L200" s="4"/>
      <c r="M200" s="4"/>
      <c r="N200" s="4"/>
      <c r="O200" s="15"/>
      <c r="P200" s="4"/>
      <c r="Q200" s="337"/>
      <c r="R200" s="15" t="str">
        <f t="shared" si="42"/>
        <v>No</v>
      </c>
      <c r="S200" s="15" t="str">
        <f t="shared" si="43"/>
        <v>No</v>
      </c>
      <c r="T200" s="4" t="str">
        <f t="shared" si="44"/>
        <v>No</v>
      </c>
      <c r="U200" s="4" t="str">
        <f t="shared" si="45"/>
        <v>N/A</v>
      </c>
      <c r="V200" s="132" t="str">
        <f t="shared" si="46"/>
        <v>No</v>
      </c>
      <c r="W200" s="223" t="str">
        <f t="shared" si="47"/>
        <v>N/A</v>
      </c>
      <c r="X200" s="221" t="str">
        <f t="shared" si="48"/>
        <v>No</v>
      </c>
      <c r="Y200" s="223" t="str">
        <f t="shared" si="49"/>
        <v>N/A</v>
      </c>
      <c r="Z200" s="222" t="str">
        <f t="shared" si="50"/>
        <v>No</v>
      </c>
      <c r="AA200" s="68" t="str">
        <f t="shared" si="51"/>
        <v>N/A</v>
      </c>
      <c r="AB200" s="65" t="str">
        <f t="shared" si="52"/>
        <v>No</v>
      </c>
      <c r="AC200" s="68" t="str">
        <f t="shared" si="53"/>
        <v>N/A</v>
      </c>
      <c r="AD200" s="65" t="str">
        <f t="shared" si="54"/>
        <v>No</v>
      </c>
      <c r="AE200" s="68" t="str">
        <f t="shared" si="55"/>
        <v>N/A</v>
      </c>
      <c r="AF200" s="66"/>
    </row>
    <row r="201" spans="1:32" ht="14.5" hidden="1" customHeight="1">
      <c r="A201" s="66" t="s">
        <v>11</v>
      </c>
      <c r="B201" s="66" t="s">
        <v>29</v>
      </c>
      <c r="C201" s="66" t="str" cm="1">
        <f t="array" ref="C201">_xlfn.IFNA(_xlfn.IFS(B201="Starter","Starters &amp; Sides",B201="Sides","Starters &amp; Sides"),B201)</f>
        <v>Desserts</v>
      </c>
      <c r="D201" s="84" t="s">
        <v>1196</v>
      </c>
      <c r="E201" s="74"/>
      <c r="F201" s="4"/>
      <c r="G201" s="4"/>
      <c r="H201" s="4">
        <v>7.95</v>
      </c>
      <c r="I201" s="4"/>
      <c r="J201" s="4"/>
      <c r="K201" s="4"/>
      <c r="L201" s="4"/>
      <c r="M201" s="4"/>
      <c r="N201" s="4"/>
      <c r="O201" s="15"/>
      <c r="P201" s="4"/>
      <c r="Q201" s="337"/>
      <c r="R201" s="15" t="str">
        <f t="shared" si="42"/>
        <v>No</v>
      </c>
      <c r="S201" s="15" t="str">
        <f t="shared" si="43"/>
        <v>No</v>
      </c>
      <c r="T201" s="4" t="str">
        <f t="shared" si="44"/>
        <v>No</v>
      </c>
      <c r="U201" s="4" t="str">
        <f t="shared" si="45"/>
        <v>N/A</v>
      </c>
      <c r="V201" s="132" t="str">
        <f t="shared" si="46"/>
        <v>No</v>
      </c>
      <c r="W201" s="223" t="str">
        <f t="shared" si="47"/>
        <v>N/A</v>
      </c>
      <c r="X201" s="221" t="str">
        <f t="shared" si="48"/>
        <v>No</v>
      </c>
      <c r="Y201" s="223" t="str">
        <f t="shared" si="49"/>
        <v>N/A</v>
      </c>
      <c r="Z201" s="222" t="str">
        <f t="shared" si="50"/>
        <v>No</v>
      </c>
      <c r="AA201" s="68" t="str">
        <f t="shared" si="51"/>
        <v>N/A</v>
      </c>
      <c r="AB201" s="65" t="str">
        <f t="shared" si="52"/>
        <v>No</v>
      </c>
      <c r="AC201" s="68" t="str">
        <f t="shared" si="53"/>
        <v>N/A</v>
      </c>
      <c r="AD201" s="65" t="str">
        <f t="shared" si="54"/>
        <v>No</v>
      </c>
      <c r="AE201" s="68" t="str">
        <f t="shared" si="55"/>
        <v>N/A</v>
      </c>
      <c r="AF201" s="66"/>
    </row>
    <row r="202" spans="1:32" ht="14.5" hidden="1" customHeight="1">
      <c r="A202" s="66" t="s">
        <v>11</v>
      </c>
      <c r="B202" s="66" t="s">
        <v>29</v>
      </c>
      <c r="C202" s="66" t="str" cm="1">
        <f t="array" ref="C202">_xlfn.IFNA(_xlfn.IFS(B202="Starter","Starters &amp; Sides",B202="Sides","Starters &amp; Sides"),B202)</f>
        <v>Desserts</v>
      </c>
      <c r="D202" s="84" t="s">
        <v>1197</v>
      </c>
      <c r="E202" s="74"/>
      <c r="F202" s="4"/>
      <c r="G202" s="4"/>
      <c r="H202" s="4">
        <v>4.25</v>
      </c>
      <c r="I202" s="4"/>
      <c r="J202" s="4"/>
      <c r="K202" s="4"/>
      <c r="L202" s="4"/>
      <c r="M202" s="4"/>
      <c r="N202" s="4"/>
      <c r="O202" s="15"/>
      <c r="P202" s="4"/>
      <c r="Q202" s="337"/>
      <c r="R202" s="15" t="str">
        <f t="shared" si="42"/>
        <v>No</v>
      </c>
      <c r="S202" s="15" t="str">
        <f t="shared" si="43"/>
        <v>No</v>
      </c>
      <c r="T202" s="4" t="str">
        <f t="shared" si="44"/>
        <v>No</v>
      </c>
      <c r="U202" s="4" t="str">
        <f t="shared" si="45"/>
        <v>N/A</v>
      </c>
      <c r="V202" s="132" t="str">
        <f t="shared" si="46"/>
        <v>No</v>
      </c>
      <c r="W202" s="223" t="str">
        <f t="shared" si="47"/>
        <v>N/A</v>
      </c>
      <c r="X202" s="221" t="str">
        <f t="shared" si="48"/>
        <v>No</v>
      </c>
      <c r="Y202" s="223" t="str">
        <f t="shared" si="49"/>
        <v>N/A</v>
      </c>
      <c r="Z202" s="222" t="str">
        <f t="shared" si="50"/>
        <v>No</v>
      </c>
      <c r="AA202" s="68" t="str">
        <f t="shared" si="51"/>
        <v>N/A</v>
      </c>
      <c r="AB202" s="65" t="str">
        <f t="shared" si="52"/>
        <v>No</v>
      </c>
      <c r="AC202" s="68" t="str">
        <f t="shared" si="53"/>
        <v>N/A</v>
      </c>
      <c r="AD202" s="65" t="str">
        <f t="shared" si="54"/>
        <v>No</v>
      </c>
      <c r="AE202" s="68" t="str">
        <f t="shared" si="55"/>
        <v>N/A</v>
      </c>
      <c r="AF202" s="66"/>
    </row>
    <row r="203" spans="1:32" ht="14.5" hidden="1" customHeight="1">
      <c r="A203" s="66" t="s">
        <v>11</v>
      </c>
      <c r="B203" s="66" t="s">
        <v>29</v>
      </c>
      <c r="C203" s="66" t="str" cm="1">
        <f t="array" ref="C203">_xlfn.IFNA(_xlfn.IFS(B203="Starter","Starters &amp; Sides",B203="Sides","Starters &amp; Sides"),B203)</f>
        <v>Desserts</v>
      </c>
      <c r="D203" s="84" t="s">
        <v>1198</v>
      </c>
      <c r="E203" s="74"/>
      <c r="F203" s="4"/>
      <c r="G203" s="4"/>
      <c r="H203" s="4">
        <v>5.75</v>
      </c>
      <c r="I203" s="4">
        <v>5.75</v>
      </c>
      <c r="J203" s="4">
        <v>5.95</v>
      </c>
      <c r="K203" s="4">
        <v>5.95</v>
      </c>
      <c r="L203" s="4"/>
      <c r="M203" s="4"/>
      <c r="N203" s="4"/>
      <c r="O203" s="15"/>
      <c r="P203" s="4"/>
      <c r="Q203" s="337"/>
      <c r="R203" s="15" t="str">
        <f t="shared" si="42"/>
        <v>No</v>
      </c>
      <c r="S203" s="15" t="str">
        <f t="shared" si="43"/>
        <v>No</v>
      </c>
      <c r="T203" s="4" t="str">
        <f t="shared" si="44"/>
        <v>No</v>
      </c>
      <c r="U203" s="4" t="str">
        <f t="shared" si="45"/>
        <v>N/A</v>
      </c>
      <c r="V203" s="132" t="str">
        <f t="shared" si="46"/>
        <v>No</v>
      </c>
      <c r="W203" s="223" t="str">
        <f t="shared" si="47"/>
        <v>N/A</v>
      </c>
      <c r="X203" s="221" t="str">
        <f t="shared" si="48"/>
        <v>No</v>
      </c>
      <c r="Y203" s="223" t="str">
        <f t="shared" si="49"/>
        <v>N/A</v>
      </c>
      <c r="Z203" s="222" t="str">
        <f t="shared" si="50"/>
        <v>No</v>
      </c>
      <c r="AA203" s="68" t="str">
        <f t="shared" si="51"/>
        <v>N/A</v>
      </c>
      <c r="AB203" s="65" t="str">
        <f t="shared" si="52"/>
        <v>No</v>
      </c>
      <c r="AC203" s="68" t="str">
        <f t="shared" si="53"/>
        <v>N/A</v>
      </c>
      <c r="AD203" s="65" t="str">
        <f t="shared" si="54"/>
        <v>No</v>
      </c>
      <c r="AE203" s="68" t="str">
        <f t="shared" si="55"/>
        <v>N/A</v>
      </c>
      <c r="AF203" s="66"/>
    </row>
    <row r="204" spans="1:32" ht="14.5" hidden="1" customHeight="1">
      <c r="A204" s="66" t="s">
        <v>11</v>
      </c>
      <c r="B204" s="66" t="s">
        <v>29</v>
      </c>
      <c r="C204" s="66" t="str" cm="1">
        <f t="array" ref="C204">_xlfn.IFNA(_xlfn.IFS(B204="Starter","Starters &amp; Sides",B204="Sides","Starters &amp; Sides"),B204)</f>
        <v>Desserts</v>
      </c>
      <c r="D204" t="s">
        <v>1199</v>
      </c>
      <c r="E204" s="74"/>
      <c r="F204" s="4"/>
      <c r="G204" s="4"/>
      <c r="H204" s="4"/>
      <c r="I204" s="4"/>
      <c r="J204" s="4"/>
      <c r="K204" s="4"/>
      <c r="L204" s="4">
        <v>6.25</v>
      </c>
      <c r="M204" s="4"/>
      <c r="N204" s="4"/>
      <c r="O204" s="15">
        <v>6.5</v>
      </c>
      <c r="P204" s="4">
        <v>7</v>
      </c>
      <c r="Q204" s="337">
        <v>7</v>
      </c>
      <c r="R204" s="15" t="str">
        <f t="shared" si="42"/>
        <v>Yes</v>
      </c>
      <c r="S204" s="15" t="str">
        <f t="shared" si="43"/>
        <v>No</v>
      </c>
      <c r="T204" s="4" t="str">
        <f t="shared" si="44"/>
        <v>Yes</v>
      </c>
      <c r="U204" s="4">
        <f t="shared" si="45"/>
        <v>0</v>
      </c>
      <c r="V204" s="132" t="str">
        <f t="shared" si="46"/>
        <v>Yes</v>
      </c>
      <c r="W204" s="223">
        <f t="shared" si="47"/>
        <v>7.6923076923076872E-2</v>
      </c>
      <c r="X204" s="221" t="str">
        <f t="shared" si="48"/>
        <v>No</v>
      </c>
      <c r="Y204" s="223" t="str">
        <f t="shared" si="49"/>
        <v>N/A</v>
      </c>
      <c r="Z204" s="222" t="str">
        <f t="shared" si="50"/>
        <v>No</v>
      </c>
      <c r="AA204" s="68" t="str">
        <f t="shared" si="51"/>
        <v>N/A</v>
      </c>
      <c r="AB204" s="65" t="str">
        <f t="shared" si="52"/>
        <v>No</v>
      </c>
      <c r="AC204" s="68" t="str">
        <f t="shared" si="53"/>
        <v>N/A</v>
      </c>
      <c r="AD204" s="65" t="str">
        <f t="shared" si="54"/>
        <v>No</v>
      </c>
      <c r="AE204" s="68" t="str">
        <f t="shared" si="55"/>
        <v>N/A</v>
      </c>
      <c r="AF204" s="66"/>
    </row>
    <row r="205" spans="1:32" ht="14.5" hidden="1" customHeight="1">
      <c r="A205" s="66" t="s">
        <v>11</v>
      </c>
      <c r="B205" s="66" t="s">
        <v>29</v>
      </c>
      <c r="C205" s="66" t="str" cm="1">
        <f t="array" ref="C205">_xlfn.IFNA(_xlfn.IFS(B205="Starter","Starters &amp; Sides",B205="Sides","Starters &amp; Sides"),B205)</f>
        <v>Desserts</v>
      </c>
      <c r="D205" t="s">
        <v>1200</v>
      </c>
      <c r="E205" s="74"/>
      <c r="F205" s="4"/>
      <c r="G205" s="4"/>
      <c r="H205" s="4"/>
      <c r="I205" s="4"/>
      <c r="J205" s="4"/>
      <c r="K205" s="4"/>
      <c r="L205" s="4">
        <v>7.75</v>
      </c>
      <c r="M205" s="4"/>
      <c r="N205" s="4"/>
      <c r="O205" s="15">
        <v>8.75</v>
      </c>
      <c r="P205" s="4">
        <v>9.5</v>
      </c>
      <c r="Q205" s="337">
        <v>9.5</v>
      </c>
      <c r="R205" s="15" t="str">
        <f t="shared" si="42"/>
        <v>Yes</v>
      </c>
      <c r="S205" s="15" t="str">
        <f t="shared" si="43"/>
        <v>No</v>
      </c>
      <c r="T205" s="4" t="str">
        <f t="shared" si="44"/>
        <v>Yes</v>
      </c>
      <c r="U205" s="4">
        <f t="shared" si="45"/>
        <v>0</v>
      </c>
      <c r="V205" s="132" t="str">
        <f t="shared" si="46"/>
        <v>Yes</v>
      </c>
      <c r="W205" s="223">
        <f t="shared" si="47"/>
        <v>8.5714285714285632E-2</v>
      </c>
      <c r="X205" s="221" t="str">
        <f t="shared" si="48"/>
        <v>No</v>
      </c>
      <c r="Y205" s="223" t="str">
        <f t="shared" si="49"/>
        <v>N/A</v>
      </c>
      <c r="Z205" s="222" t="str">
        <f t="shared" si="50"/>
        <v>No</v>
      </c>
      <c r="AA205" s="68" t="str">
        <f t="shared" si="51"/>
        <v>N/A</v>
      </c>
      <c r="AB205" s="65" t="str">
        <f t="shared" si="52"/>
        <v>No</v>
      </c>
      <c r="AC205" s="68" t="str">
        <f t="shared" si="53"/>
        <v>N/A</v>
      </c>
      <c r="AD205" s="65" t="str">
        <f t="shared" si="54"/>
        <v>No</v>
      </c>
      <c r="AE205" s="68" t="str">
        <f t="shared" si="55"/>
        <v>N/A</v>
      </c>
      <c r="AF205" s="66"/>
    </row>
    <row r="206" spans="1:32" ht="14.5" hidden="1" customHeight="1">
      <c r="A206" s="66" t="s">
        <v>11</v>
      </c>
      <c r="B206" s="66" t="s">
        <v>29</v>
      </c>
      <c r="C206" s="66" t="str" cm="1">
        <f t="array" ref="C206">_xlfn.IFNA(_xlfn.IFS(B206="Starter","Starters &amp; Sides",B206="Sides","Starters &amp; Sides"),B206)</f>
        <v>Desserts</v>
      </c>
      <c r="D206" s="84" t="s">
        <v>1201</v>
      </c>
      <c r="E206" s="74"/>
      <c r="F206" s="4"/>
      <c r="G206" s="4"/>
      <c r="H206" s="4"/>
      <c r="I206" s="4"/>
      <c r="J206" s="4"/>
      <c r="K206" s="4"/>
      <c r="L206" s="4"/>
      <c r="M206" s="4"/>
      <c r="N206" s="4"/>
      <c r="O206" s="15">
        <v>5.95</v>
      </c>
      <c r="P206" s="4"/>
      <c r="Q206" s="337"/>
      <c r="R206" s="15" t="str">
        <f t="shared" si="42"/>
        <v>No</v>
      </c>
      <c r="S206" s="15" t="str">
        <f t="shared" si="43"/>
        <v>No</v>
      </c>
      <c r="T206" s="4" t="str">
        <f t="shared" si="44"/>
        <v>No</v>
      </c>
      <c r="U206" s="4" t="str">
        <f t="shared" si="45"/>
        <v>N/A</v>
      </c>
      <c r="V206" s="132" t="str">
        <f t="shared" si="46"/>
        <v>No</v>
      </c>
      <c r="W206" s="223" t="str">
        <f t="shared" si="47"/>
        <v>N/A</v>
      </c>
      <c r="X206" s="221" t="str">
        <f t="shared" si="48"/>
        <v>No</v>
      </c>
      <c r="Y206" s="223" t="str">
        <f t="shared" si="49"/>
        <v>N/A</v>
      </c>
      <c r="Z206" s="222" t="str">
        <f t="shared" si="50"/>
        <v>No</v>
      </c>
      <c r="AA206" s="68" t="str">
        <f t="shared" si="51"/>
        <v>N/A</v>
      </c>
      <c r="AB206" s="65" t="str">
        <f t="shared" si="52"/>
        <v>No</v>
      </c>
      <c r="AC206" s="68" t="str">
        <f t="shared" si="53"/>
        <v>N/A</v>
      </c>
      <c r="AD206" s="65" t="str">
        <f t="shared" si="54"/>
        <v>No</v>
      </c>
      <c r="AE206" s="68" t="str">
        <f t="shared" si="55"/>
        <v>N/A</v>
      </c>
      <c r="AF206" s="66"/>
    </row>
    <row r="207" spans="1:32" ht="14.5" hidden="1" customHeight="1">
      <c r="A207" s="66" t="s">
        <v>11</v>
      </c>
      <c r="B207" s="66" t="s">
        <v>29</v>
      </c>
      <c r="C207" s="66" t="str" cm="1">
        <f t="array" ref="C207">_xlfn.IFNA(_xlfn.IFS(B207="Starter","Starters &amp; Sides",B207="Sides","Starters &amp; Sides"),B207)</f>
        <v>Desserts</v>
      </c>
      <c r="D207" t="s">
        <v>1202</v>
      </c>
      <c r="E207" s="74"/>
      <c r="F207" s="4"/>
      <c r="G207" s="4"/>
      <c r="H207" s="4"/>
      <c r="I207" s="4"/>
      <c r="J207" s="4"/>
      <c r="K207" s="4"/>
      <c r="L207" s="4"/>
      <c r="M207" s="4"/>
      <c r="N207" s="4"/>
      <c r="O207" s="15">
        <v>4.5</v>
      </c>
      <c r="P207" s="4">
        <v>5</v>
      </c>
      <c r="Q207" s="337">
        <v>5</v>
      </c>
      <c r="R207" s="15" t="str">
        <f t="shared" si="42"/>
        <v>Yes</v>
      </c>
      <c r="S207" s="15" t="str">
        <f t="shared" si="43"/>
        <v>No</v>
      </c>
      <c r="T207" s="4" t="str">
        <f t="shared" si="44"/>
        <v>Yes</v>
      </c>
      <c r="U207" s="4">
        <f t="shared" si="45"/>
        <v>0</v>
      </c>
      <c r="V207" s="132" t="str">
        <f t="shared" si="46"/>
        <v>Yes</v>
      </c>
      <c r="W207" s="223">
        <f t="shared" si="47"/>
        <v>0.11111111111111116</v>
      </c>
      <c r="X207" s="221" t="str">
        <f t="shared" si="48"/>
        <v>No</v>
      </c>
      <c r="Y207" s="223" t="str">
        <f t="shared" si="49"/>
        <v>N/A</v>
      </c>
      <c r="Z207" s="222" t="str">
        <f t="shared" si="50"/>
        <v>No</v>
      </c>
      <c r="AA207" s="68" t="str">
        <f t="shared" si="51"/>
        <v>N/A</v>
      </c>
      <c r="AB207" s="65" t="str">
        <f t="shared" si="52"/>
        <v>No</v>
      </c>
      <c r="AC207" s="68" t="str">
        <f t="shared" si="53"/>
        <v>N/A</v>
      </c>
      <c r="AD207" s="65" t="str">
        <f t="shared" si="54"/>
        <v>No</v>
      </c>
      <c r="AE207" s="68" t="str">
        <f t="shared" si="55"/>
        <v>N/A</v>
      </c>
      <c r="AF207" s="66"/>
    </row>
    <row r="208" spans="1:32" ht="14.5" hidden="1" customHeight="1">
      <c r="A208" s="66" t="s">
        <v>11</v>
      </c>
      <c r="B208" s="66" t="s">
        <v>29</v>
      </c>
      <c r="C208" s="66" t="str" cm="1">
        <f t="array" ref="C208">_xlfn.IFNA(_xlfn.IFS(B208="Starter","Starters &amp; Sides",B208="Sides","Starters &amp; Sides"),B208)</f>
        <v>Desserts</v>
      </c>
      <c r="D208" s="84" t="s">
        <v>1203</v>
      </c>
      <c r="E208" s="74"/>
      <c r="F208" s="4"/>
      <c r="G208" s="4"/>
      <c r="H208" s="4"/>
      <c r="I208" s="4"/>
      <c r="J208" s="4"/>
      <c r="K208" s="4"/>
      <c r="L208" s="4"/>
      <c r="M208" s="4"/>
      <c r="N208" s="4"/>
      <c r="O208" s="15">
        <v>5.75</v>
      </c>
      <c r="P208" s="4"/>
      <c r="Q208" s="337"/>
      <c r="R208" s="15" t="str">
        <f t="shared" si="42"/>
        <v>No</v>
      </c>
      <c r="S208" s="15" t="str">
        <f t="shared" si="43"/>
        <v>No</v>
      </c>
      <c r="T208" s="4" t="str">
        <f t="shared" si="44"/>
        <v>No</v>
      </c>
      <c r="U208" s="4" t="str">
        <f t="shared" si="45"/>
        <v>N/A</v>
      </c>
      <c r="V208" s="132" t="str">
        <f t="shared" si="46"/>
        <v>No</v>
      </c>
      <c r="W208" s="223" t="str">
        <f t="shared" si="47"/>
        <v>N/A</v>
      </c>
      <c r="X208" s="221" t="str">
        <f t="shared" si="48"/>
        <v>No</v>
      </c>
      <c r="Y208" s="223" t="str">
        <f t="shared" si="49"/>
        <v>N/A</v>
      </c>
      <c r="Z208" s="222" t="str">
        <f t="shared" si="50"/>
        <v>No</v>
      </c>
      <c r="AA208" s="68" t="str">
        <f t="shared" si="51"/>
        <v>N/A</v>
      </c>
      <c r="AB208" s="65" t="str">
        <f t="shared" si="52"/>
        <v>No</v>
      </c>
      <c r="AC208" s="68" t="str">
        <f t="shared" si="53"/>
        <v>N/A</v>
      </c>
      <c r="AD208" s="65" t="str">
        <f t="shared" si="54"/>
        <v>No</v>
      </c>
      <c r="AE208" s="68" t="str">
        <f t="shared" si="55"/>
        <v>N/A</v>
      </c>
      <c r="AF208" s="66"/>
    </row>
    <row r="209" spans="1:32" ht="14.5" hidden="1" customHeight="1">
      <c r="A209" s="66" t="s">
        <v>11</v>
      </c>
      <c r="B209" s="66" t="s">
        <v>28</v>
      </c>
      <c r="C209" s="66" t="str" cm="1">
        <f t="array" ref="C209">_xlfn.IFNA(_xlfn.IFS(B209="Starter","Starters &amp; Sides",B209="Sides","Starters &amp; Sides"),B209)</f>
        <v>Drinks</v>
      </c>
      <c r="D209" t="s">
        <v>1204</v>
      </c>
      <c r="E209" s="74"/>
      <c r="F209" s="4"/>
      <c r="G209" s="4"/>
      <c r="H209" s="4"/>
      <c r="I209" s="4"/>
      <c r="J209" s="4"/>
      <c r="K209" s="4"/>
      <c r="L209" s="4"/>
      <c r="M209" s="4"/>
      <c r="N209" s="4"/>
      <c r="O209" s="15">
        <v>9</v>
      </c>
      <c r="P209" s="4">
        <v>9.9</v>
      </c>
      <c r="Q209" s="337">
        <v>10</v>
      </c>
      <c r="R209" s="15" t="str">
        <f t="shared" si="42"/>
        <v>Yes</v>
      </c>
      <c r="S209" s="15" t="str">
        <f t="shared" si="43"/>
        <v>No</v>
      </c>
      <c r="T209" s="4" t="str">
        <f t="shared" si="44"/>
        <v>Yes</v>
      </c>
      <c r="U209" s="4">
        <f t="shared" si="45"/>
        <v>1.0101010101010166E-2</v>
      </c>
      <c r="V209" s="132" t="str">
        <f t="shared" si="46"/>
        <v>Yes</v>
      </c>
      <c r="W209" s="223">
        <f t="shared" si="47"/>
        <v>0.11111111111111116</v>
      </c>
      <c r="X209" s="221" t="str">
        <f t="shared" si="48"/>
        <v>No</v>
      </c>
      <c r="Y209" s="223" t="str">
        <f t="shared" si="49"/>
        <v>N/A</v>
      </c>
      <c r="Z209" s="222" t="str">
        <f t="shared" si="50"/>
        <v>No</v>
      </c>
      <c r="AA209" s="68" t="str">
        <f t="shared" si="51"/>
        <v>N/A</v>
      </c>
      <c r="AB209" s="65" t="str">
        <f t="shared" si="52"/>
        <v>No</v>
      </c>
      <c r="AC209" s="68" t="str">
        <f t="shared" si="53"/>
        <v>N/A</v>
      </c>
      <c r="AD209" s="65" t="str">
        <f t="shared" si="54"/>
        <v>No</v>
      </c>
      <c r="AE209" s="68" t="str">
        <f t="shared" si="55"/>
        <v>N/A</v>
      </c>
      <c r="AF209" s="66"/>
    </row>
    <row r="210" spans="1:32" ht="14.5" hidden="1" customHeight="1">
      <c r="A210" s="66" t="s">
        <v>11</v>
      </c>
      <c r="B210" s="66" t="s">
        <v>28</v>
      </c>
      <c r="C210" s="66" t="str" cm="1">
        <f t="array" ref="C210">_xlfn.IFNA(_xlfn.IFS(B210="Starter","Starters &amp; Sides",B210="Sides","Starters &amp; Sides"),B210)</f>
        <v>Drinks</v>
      </c>
      <c r="D210" s="84" t="s">
        <v>1205</v>
      </c>
      <c r="E210" s="74"/>
      <c r="F210" s="4"/>
      <c r="G210" s="4"/>
      <c r="H210" s="4"/>
      <c r="I210" s="4"/>
      <c r="J210" s="4"/>
      <c r="K210" s="4"/>
      <c r="L210" s="4"/>
      <c r="M210" s="4"/>
      <c r="N210" s="4"/>
      <c r="O210" s="15">
        <v>10.5</v>
      </c>
      <c r="P210" s="4"/>
      <c r="Q210" s="337"/>
      <c r="R210" s="15" t="str">
        <f t="shared" si="42"/>
        <v>No</v>
      </c>
      <c r="S210" s="15" t="str">
        <f t="shared" si="43"/>
        <v>No</v>
      </c>
      <c r="T210" s="4" t="str">
        <f t="shared" si="44"/>
        <v>No</v>
      </c>
      <c r="U210" s="4" t="str">
        <f t="shared" si="45"/>
        <v>N/A</v>
      </c>
      <c r="V210" s="132" t="str">
        <f t="shared" si="46"/>
        <v>No</v>
      </c>
      <c r="W210" s="223" t="str">
        <f t="shared" si="47"/>
        <v>N/A</v>
      </c>
      <c r="X210" s="221" t="str">
        <f t="shared" si="48"/>
        <v>No</v>
      </c>
      <c r="Y210" s="223" t="str">
        <f t="shared" si="49"/>
        <v>N/A</v>
      </c>
      <c r="Z210" s="222" t="str">
        <f t="shared" si="50"/>
        <v>No</v>
      </c>
      <c r="AA210" s="68" t="str">
        <f t="shared" si="51"/>
        <v>N/A</v>
      </c>
      <c r="AB210" s="65" t="str">
        <f t="shared" si="52"/>
        <v>No</v>
      </c>
      <c r="AC210" s="68" t="str">
        <f t="shared" si="53"/>
        <v>N/A</v>
      </c>
      <c r="AD210" s="65" t="str">
        <f t="shared" si="54"/>
        <v>No</v>
      </c>
      <c r="AE210" s="68" t="str">
        <f t="shared" si="55"/>
        <v>N/A</v>
      </c>
      <c r="AF210" s="66"/>
    </row>
    <row r="211" spans="1:32" ht="14.5" hidden="1" customHeight="1">
      <c r="A211" s="66" t="s">
        <v>11</v>
      </c>
      <c r="B211" s="66" t="s">
        <v>28</v>
      </c>
      <c r="C211" s="66" t="str" cm="1">
        <f t="array" ref="C211">_xlfn.IFNA(_xlfn.IFS(B211="Starter","Starters &amp; Sides",B211="Sides","Starters &amp; Sides"),B211)</f>
        <v>Drinks</v>
      </c>
      <c r="D211" s="84" t="s">
        <v>1206</v>
      </c>
      <c r="E211" s="74"/>
      <c r="F211" s="4"/>
      <c r="G211" s="4"/>
      <c r="H211" s="4"/>
      <c r="I211" s="4"/>
      <c r="J211" s="4"/>
      <c r="K211" s="4"/>
      <c r="L211" s="4"/>
      <c r="M211" s="4"/>
      <c r="N211" s="4"/>
      <c r="O211" s="15">
        <v>10.5</v>
      </c>
      <c r="P211" s="4"/>
      <c r="Q211" s="337"/>
      <c r="R211" s="15" t="str">
        <f t="shared" si="42"/>
        <v>No</v>
      </c>
      <c r="S211" s="15" t="str">
        <f t="shared" si="43"/>
        <v>No</v>
      </c>
      <c r="T211" s="4" t="str">
        <f t="shared" si="44"/>
        <v>No</v>
      </c>
      <c r="U211" s="4" t="str">
        <f t="shared" si="45"/>
        <v>N/A</v>
      </c>
      <c r="V211" s="132" t="str">
        <f t="shared" si="46"/>
        <v>No</v>
      </c>
      <c r="W211" s="223" t="str">
        <f t="shared" si="47"/>
        <v>N/A</v>
      </c>
      <c r="X211" s="221" t="str">
        <f t="shared" si="48"/>
        <v>No</v>
      </c>
      <c r="Y211" s="223" t="str">
        <f t="shared" si="49"/>
        <v>N/A</v>
      </c>
      <c r="Z211" s="222" t="str">
        <f t="shared" si="50"/>
        <v>No</v>
      </c>
      <c r="AA211" s="68" t="str">
        <f t="shared" si="51"/>
        <v>N/A</v>
      </c>
      <c r="AB211" s="65" t="str">
        <f t="shared" si="52"/>
        <v>No</v>
      </c>
      <c r="AC211" s="68" t="str">
        <f t="shared" si="53"/>
        <v>N/A</v>
      </c>
      <c r="AD211" s="65" t="str">
        <f t="shared" si="54"/>
        <v>No</v>
      </c>
      <c r="AE211" s="68" t="str">
        <f t="shared" si="55"/>
        <v>N/A</v>
      </c>
      <c r="AF211" s="66"/>
    </row>
    <row r="212" spans="1:32" ht="14.5" hidden="1" customHeight="1">
      <c r="A212" s="66" t="s">
        <v>11</v>
      </c>
      <c r="B212" s="66" t="s">
        <v>28</v>
      </c>
      <c r="C212" s="66" t="str" cm="1">
        <f t="array" ref="C212">_xlfn.IFNA(_xlfn.IFS(B212="Starter","Starters &amp; Sides",B212="Sides","Starters &amp; Sides"),B212)</f>
        <v>Drinks</v>
      </c>
      <c r="D212" s="84" t="s">
        <v>1207</v>
      </c>
      <c r="E212" s="74"/>
      <c r="F212" s="4"/>
      <c r="G212" s="4"/>
      <c r="H212" s="4"/>
      <c r="I212" s="4"/>
      <c r="J212" s="4"/>
      <c r="K212" s="4"/>
      <c r="L212" s="4"/>
      <c r="M212" s="4">
        <v>4.75</v>
      </c>
      <c r="N212" s="4">
        <v>4.75</v>
      </c>
      <c r="O212" s="15">
        <v>4.75</v>
      </c>
      <c r="P212" s="4"/>
      <c r="Q212" s="337"/>
      <c r="R212" s="15" t="str">
        <f t="shared" si="42"/>
        <v>No</v>
      </c>
      <c r="S212" s="15" t="str">
        <f t="shared" si="43"/>
        <v>No</v>
      </c>
      <c r="T212" s="4" t="str">
        <f t="shared" si="44"/>
        <v>No</v>
      </c>
      <c r="U212" s="4" t="str">
        <f t="shared" si="45"/>
        <v>N/A</v>
      </c>
      <c r="V212" s="132" t="str">
        <f t="shared" si="46"/>
        <v>No</v>
      </c>
      <c r="W212" s="223" t="str">
        <f t="shared" si="47"/>
        <v>N/A</v>
      </c>
      <c r="X212" s="221" t="str">
        <f t="shared" si="48"/>
        <v>No</v>
      </c>
      <c r="Y212" s="223" t="str">
        <f t="shared" si="49"/>
        <v>N/A</v>
      </c>
      <c r="Z212" s="222" t="str">
        <f t="shared" si="50"/>
        <v>No</v>
      </c>
      <c r="AA212" s="68" t="str">
        <f t="shared" si="51"/>
        <v>N/A</v>
      </c>
      <c r="AB212" s="65" t="str">
        <f t="shared" si="52"/>
        <v>No</v>
      </c>
      <c r="AC212" s="68" t="str">
        <f t="shared" si="53"/>
        <v>N/A</v>
      </c>
      <c r="AD212" s="65" t="str">
        <f t="shared" si="54"/>
        <v>No</v>
      </c>
      <c r="AE212" s="68" t="str">
        <f t="shared" si="55"/>
        <v>N/A</v>
      </c>
      <c r="AF212" s="66"/>
    </row>
    <row r="213" spans="1:32" hidden="1">
      <c r="A213" s="66" t="s">
        <v>11</v>
      </c>
      <c r="B213" s="66" t="s">
        <v>28</v>
      </c>
      <c r="C213" s="66" t="str" cm="1">
        <f t="array" ref="C213">_xlfn.IFNA(_xlfn.IFS(B213="Starter","Starters &amp; Sides",B213="Sides","Starters &amp; Sides"),B213)</f>
        <v>Drinks</v>
      </c>
      <c r="D213" s="84" t="s">
        <v>1208</v>
      </c>
      <c r="E213" s="74">
        <v>8.6300000000000008</v>
      </c>
      <c r="F213" s="4">
        <v>8.75</v>
      </c>
      <c r="G213" s="4">
        <v>8.75</v>
      </c>
      <c r="H213" s="4">
        <v>8.9499999999999993</v>
      </c>
      <c r="I213" s="4">
        <v>8.9499999999999993</v>
      </c>
      <c r="J213" s="4">
        <v>9.5</v>
      </c>
      <c r="K213" s="4">
        <v>9.5500000000000007</v>
      </c>
      <c r="L213" s="4"/>
      <c r="M213" s="4">
        <v>9.65</v>
      </c>
      <c r="N213" s="4">
        <v>9.65</v>
      </c>
      <c r="O213" s="15">
        <v>9.65</v>
      </c>
      <c r="P213" s="4"/>
      <c r="Q213" s="337"/>
      <c r="R213" s="15" t="str">
        <f t="shared" si="42"/>
        <v>No</v>
      </c>
      <c r="S213" s="15" t="str">
        <f t="shared" si="43"/>
        <v>No</v>
      </c>
      <c r="T213" s="4" t="str">
        <f t="shared" si="44"/>
        <v>No</v>
      </c>
      <c r="U213" s="4" t="str">
        <f t="shared" si="45"/>
        <v>N/A</v>
      </c>
      <c r="V213" s="132" t="str">
        <f t="shared" si="46"/>
        <v>No</v>
      </c>
      <c r="W213" s="223" t="str">
        <f t="shared" si="47"/>
        <v>N/A</v>
      </c>
      <c r="X213" s="221" t="str">
        <f t="shared" si="48"/>
        <v>No</v>
      </c>
      <c r="Y213" s="223" t="str">
        <f t="shared" si="49"/>
        <v>N/A</v>
      </c>
      <c r="Z213" s="222" t="str">
        <f t="shared" si="50"/>
        <v>No</v>
      </c>
      <c r="AA213" s="68" t="str">
        <f t="shared" si="51"/>
        <v>N/A</v>
      </c>
      <c r="AB213" s="65" t="str">
        <f t="shared" si="52"/>
        <v>No</v>
      </c>
      <c r="AC213" s="68" t="str">
        <f t="shared" si="53"/>
        <v>N/A</v>
      </c>
      <c r="AD213" s="65" t="str">
        <f t="shared" si="54"/>
        <v>No</v>
      </c>
      <c r="AE213" s="68" t="str">
        <f t="shared" si="55"/>
        <v>N/A</v>
      </c>
      <c r="AF213" s="66"/>
    </row>
    <row r="214" spans="1:32" hidden="1">
      <c r="A214" s="66" t="s">
        <v>11</v>
      </c>
      <c r="B214" s="66" t="s">
        <v>28</v>
      </c>
      <c r="C214" s="66" t="str" cm="1">
        <f t="array" ref="C214">_xlfn.IFNA(_xlfn.IFS(B214="Starter","Starters &amp; Sides",B214="Sides","Starters &amp; Sides"),B214)</f>
        <v>Drinks</v>
      </c>
      <c r="D214" s="84" t="s">
        <v>1209</v>
      </c>
      <c r="E214" s="74"/>
      <c r="F214" s="4"/>
      <c r="G214" s="4"/>
      <c r="H214" s="4"/>
      <c r="I214" s="4"/>
      <c r="J214" s="4"/>
      <c r="K214" s="4"/>
      <c r="L214" s="4"/>
      <c r="M214" s="4">
        <v>11.55</v>
      </c>
      <c r="N214" s="4">
        <v>11.55</v>
      </c>
      <c r="O214" s="15">
        <v>11.55</v>
      </c>
      <c r="P214" s="4">
        <v>12</v>
      </c>
      <c r="Q214" s="337">
        <v>12</v>
      </c>
      <c r="R214" s="15" t="str">
        <f t="shared" si="42"/>
        <v>Yes</v>
      </c>
      <c r="S214" s="15" t="str">
        <f t="shared" si="43"/>
        <v>No</v>
      </c>
      <c r="T214" s="4" t="str">
        <f t="shared" si="44"/>
        <v>Yes</v>
      </c>
      <c r="U214" s="4">
        <f t="shared" si="45"/>
        <v>0</v>
      </c>
      <c r="V214" s="132" t="str">
        <f t="shared" si="46"/>
        <v>Yes</v>
      </c>
      <c r="W214" s="223">
        <f t="shared" si="47"/>
        <v>3.8961038961038863E-2</v>
      </c>
      <c r="X214" s="221" t="str">
        <f t="shared" si="48"/>
        <v>Yes</v>
      </c>
      <c r="Y214" s="223">
        <f t="shared" si="49"/>
        <v>3.8961038961038863E-2</v>
      </c>
      <c r="Z214" s="222" t="str">
        <f t="shared" si="50"/>
        <v>Yes</v>
      </c>
      <c r="AA214" s="68">
        <f t="shared" si="51"/>
        <v>3.8961038961038863E-2</v>
      </c>
      <c r="AB214" s="65" t="str">
        <f t="shared" si="52"/>
        <v>No</v>
      </c>
      <c r="AC214" s="68" t="str">
        <f t="shared" si="53"/>
        <v>N/A</v>
      </c>
      <c r="AD214" s="65" t="str">
        <f t="shared" si="54"/>
        <v>No</v>
      </c>
      <c r="AE214" s="68" t="str">
        <f t="shared" si="55"/>
        <v>N/A</v>
      </c>
      <c r="AF214" s="66"/>
    </row>
    <row r="215" spans="1:32" hidden="1">
      <c r="A215" s="66" t="s">
        <v>11</v>
      </c>
      <c r="B215" s="66" t="s">
        <v>28</v>
      </c>
      <c r="C215" s="66" t="str" cm="1">
        <f t="array" ref="C215">_xlfn.IFNA(_xlfn.IFS(B215="Starter","Starters &amp; Sides",B215="Sides","Starters &amp; Sides"),B215)</f>
        <v>Drinks</v>
      </c>
      <c r="D215" s="84" t="s">
        <v>1210</v>
      </c>
      <c r="E215" s="74"/>
      <c r="F215" s="4"/>
      <c r="G215" s="4"/>
      <c r="H215" s="4"/>
      <c r="I215" s="4"/>
      <c r="J215" s="4"/>
      <c r="K215" s="4"/>
      <c r="L215" s="4"/>
      <c r="M215" s="4">
        <v>10.25</v>
      </c>
      <c r="N215" s="4">
        <v>10.25</v>
      </c>
      <c r="O215" s="15">
        <v>10.25</v>
      </c>
      <c r="P215" s="4"/>
      <c r="Q215" s="337"/>
      <c r="R215" s="15" t="str">
        <f t="shared" si="42"/>
        <v>No</v>
      </c>
      <c r="S215" s="15" t="str">
        <f t="shared" si="43"/>
        <v>No</v>
      </c>
      <c r="T215" s="4" t="str">
        <f t="shared" si="44"/>
        <v>No</v>
      </c>
      <c r="U215" s="4" t="str">
        <f t="shared" si="45"/>
        <v>N/A</v>
      </c>
      <c r="V215" s="132" t="str">
        <f t="shared" si="46"/>
        <v>No</v>
      </c>
      <c r="W215" s="223" t="str">
        <f t="shared" si="47"/>
        <v>N/A</v>
      </c>
      <c r="X215" s="221" t="str">
        <f t="shared" si="48"/>
        <v>No</v>
      </c>
      <c r="Y215" s="223" t="str">
        <f t="shared" si="49"/>
        <v>N/A</v>
      </c>
      <c r="Z215" s="222" t="str">
        <f t="shared" si="50"/>
        <v>No</v>
      </c>
      <c r="AA215" s="68" t="str">
        <f t="shared" si="51"/>
        <v>N/A</v>
      </c>
      <c r="AB215" s="65" t="str">
        <f t="shared" si="52"/>
        <v>No</v>
      </c>
      <c r="AC215" s="68" t="str">
        <f t="shared" si="53"/>
        <v>N/A</v>
      </c>
      <c r="AD215" s="65" t="str">
        <f t="shared" si="54"/>
        <v>No</v>
      </c>
      <c r="AE215" s="68" t="str">
        <f t="shared" si="55"/>
        <v>N/A</v>
      </c>
      <c r="AF215" s="66"/>
    </row>
    <row r="216" spans="1:32" ht="14.5" hidden="1" customHeight="1">
      <c r="A216" s="66" t="s">
        <v>11</v>
      </c>
      <c r="B216" s="66" t="s">
        <v>28</v>
      </c>
      <c r="C216" s="66" t="str" cm="1">
        <f t="array" ref="C216">_xlfn.IFNA(_xlfn.IFS(B216="Starter","Starters &amp; Sides",B216="Sides","Starters &amp; Sides"),B216)</f>
        <v>Drinks</v>
      </c>
      <c r="D216" s="84" t="s">
        <v>1211</v>
      </c>
      <c r="E216" s="74"/>
      <c r="F216" s="4"/>
      <c r="G216" s="4"/>
      <c r="H216" s="4"/>
      <c r="I216" s="4">
        <v>36.5</v>
      </c>
      <c r="J216" s="4">
        <v>37.25</v>
      </c>
      <c r="K216" s="4">
        <v>37.700000000000003</v>
      </c>
      <c r="L216" s="4"/>
      <c r="M216" s="4"/>
      <c r="N216" s="4"/>
      <c r="O216" s="15"/>
      <c r="P216" s="4"/>
      <c r="Q216" s="337"/>
      <c r="R216" s="15" t="str">
        <f t="shared" si="42"/>
        <v>No</v>
      </c>
      <c r="S216" s="15" t="str">
        <f t="shared" si="43"/>
        <v>No</v>
      </c>
      <c r="T216" s="4" t="str">
        <f t="shared" si="44"/>
        <v>No</v>
      </c>
      <c r="U216" s="4" t="str">
        <f t="shared" si="45"/>
        <v>N/A</v>
      </c>
      <c r="V216" s="132" t="str">
        <f t="shared" si="46"/>
        <v>No</v>
      </c>
      <c r="W216" s="223" t="str">
        <f t="shared" si="47"/>
        <v>N/A</v>
      </c>
      <c r="X216" s="221" t="str">
        <f t="shared" si="48"/>
        <v>No</v>
      </c>
      <c r="Y216" s="223" t="str">
        <f t="shared" si="49"/>
        <v>N/A</v>
      </c>
      <c r="Z216" s="222" t="str">
        <f t="shared" si="50"/>
        <v>No</v>
      </c>
      <c r="AA216" s="68" t="str">
        <f t="shared" si="51"/>
        <v>N/A</v>
      </c>
      <c r="AB216" s="65" t="str">
        <f t="shared" si="52"/>
        <v>No</v>
      </c>
      <c r="AC216" s="68" t="str">
        <f t="shared" si="53"/>
        <v>N/A</v>
      </c>
      <c r="AD216" s="65" t="str">
        <f t="shared" si="54"/>
        <v>No</v>
      </c>
      <c r="AE216" s="68" t="str">
        <f t="shared" si="55"/>
        <v>N/A</v>
      </c>
      <c r="AF216" s="66"/>
    </row>
    <row r="217" spans="1:32" ht="14.5" hidden="1" customHeight="1">
      <c r="A217" s="66" t="s">
        <v>11</v>
      </c>
      <c r="B217" s="66" t="s">
        <v>28</v>
      </c>
      <c r="C217" s="66" t="str" cm="1">
        <f t="array" ref="C217">_xlfn.IFNA(_xlfn.IFS(B217="Starter","Starters &amp; Sides",B217="Sides","Starters &amp; Sides"),B217)</f>
        <v>Drinks</v>
      </c>
      <c r="D217" s="84" t="s">
        <v>1212</v>
      </c>
      <c r="E217" s="74"/>
      <c r="F217" s="4"/>
      <c r="G217" s="4"/>
      <c r="H217" s="4">
        <v>5.75</v>
      </c>
      <c r="I217" s="4">
        <v>5.95</v>
      </c>
      <c r="J217" s="4">
        <v>5.95</v>
      </c>
      <c r="K217" s="8"/>
      <c r="L217" s="8"/>
      <c r="M217" s="8"/>
      <c r="N217" s="8"/>
      <c r="O217" s="61"/>
      <c r="P217" s="4"/>
      <c r="Q217" s="337"/>
      <c r="R217" s="15" t="str">
        <f t="shared" si="42"/>
        <v>No</v>
      </c>
      <c r="S217" s="15" t="str">
        <f t="shared" si="43"/>
        <v>No</v>
      </c>
      <c r="T217" s="4" t="str">
        <f t="shared" si="44"/>
        <v>No</v>
      </c>
      <c r="U217" s="4" t="str">
        <f t="shared" si="45"/>
        <v>N/A</v>
      </c>
      <c r="V217" s="132" t="str">
        <f t="shared" si="46"/>
        <v>No</v>
      </c>
      <c r="W217" s="223" t="str">
        <f t="shared" si="47"/>
        <v>N/A</v>
      </c>
      <c r="X217" s="221" t="str">
        <f t="shared" si="48"/>
        <v>No</v>
      </c>
      <c r="Y217" s="223" t="str">
        <f t="shared" si="49"/>
        <v>N/A</v>
      </c>
      <c r="Z217" s="222" t="str">
        <f t="shared" si="50"/>
        <v>No</v>
      </c>
      <c r="AA217" s="68" t="str">
        <f t="shared" si="51"/>
        <v>N/A</v>
      </c>
      <c r="AB217" s="65" t="str">
        <f t="shared" si="52"/>
        <v>No</v>
      </c>
      <c r="AC217" s="68" t="str">
        <f t="shared" si="53"/>
        <v>N/A</v>
      </c>
      <c r="AD217" s="65" t="str">
        <f t="shared" si="54"/>
        <v>No</v>
      </c>
      <c r="AE217" s="68" t="str">
        <f t="shared" si="55"/>
        <v>N/A</v>
      </c>
      <c r="AF217" s="66"/>
    </row>
    <row r="218" spans="1:32" ht="14.5" hidden="1" customHeight="1">
      <c r="A218" s="66" t="s">
        <v>11</v>
      </c>
      <c r="B218" s="66" t="s">
        <v>28</v>
      </c>
      <c r="C218" s="66" t="str" cm="1">
        <f t="array" ref="C218">_xlfn.IFNA(_xlfn.IFS(B218="Starter","Starters &amp; Sides",B218="Sides","Starters &amp; Sides"),B218)</f>
        <v>Drinks</v>
      </c>
      <c r="D218" t="s">
        <v>1213</v>
      </c>
      <c r="E218" s="74"/>
      <c r="F218" s="4"/>
      <c r="G218" s="4"/>
      <c r="H218" s="4">
        <v>7.5</v>
      </c>
      <c r="I218" s="4">
        <v>7.75</v>
      </c>
      <c r="J218" s="4">
        <v>7.75</v>
      </c>
      <c r="K218" s="4">
        <v>7.85</v>
      </c>
      <c r="L218" s="4">
        <v>7.85</v>
      </c>
      <c r="M218" s="4"/>
      <c r="N218" s="4"/>
      <c r="O218" s="15">
        <v>7.9</v>
      </c>
      <c r="P218" s="4">
        <v>8.1</v>
      </c>
      <c r="Q218" s="337">
        <v>8.1</v>
      </c>
      <c r="R218" s="15" t="str">
        <f t="shared" si="42"/>
        <v>Yes</v>
      </c>
      <c r="S218" s="15" t="str">
        <f t="shared" si="43"/>
        <v>No</v>
      </c>
      <c r="T218" s="4" t="str">
        <f t="shared" si="44"/>
        <v>Yes</v>
      </c>
      <c r="U218" s="4">
        <f t="shared" si="45"/>
        <v>0</v>
      </c>
      <c r="V218" s="132" t="str">
        <f t="shared" si="46"/>
        <v>Yes</v>
      </c>
      <c r="W218" s="223">
        <f t="shared" si="47"/>
        <v>2.5316455696202445E-2</v>
      </c>
      <c r="X218" s="221" t="str">
        <f t="shared" si="48"/>
        <v>No</v>
      </c>
      <c r="Y218" s="223" t="str">
        <f t="shared" si="49"/>
        <v>N/A</v>
      </c>
      <c r="Z218" s="222" t="str">
        <f t="shared" si="50"/>
        <v>No</v>
      </c>
      <c r="AA218" s="68" t="str">
        <f t="shared" si="51"/>
        <v>N/A</v>
      </c>
      <c r="AB218" s="65" t="str">
        <f t="shared" si="52"/>
        <v>No</v>
      </c>
      <c r="AC218" s="68" t="str">
        <f t="shared" si="53"/>
        <v>N/A</v>
      </c>
      <c r="AD218" s="65" t="str">
        <f t="shared" si="54"/>
        <v>No</v>
      </c>
      <c r="AE218" s="68" t="str">
        <f t="shared" si="55"/>
        <v>N/A</v>
      </c>
      <c r="AF218" s="66"/>
    </row>
    <row r="219" spans="1:32" ht="14.5" hidden="1" customHeight="1">
      <c r="A219" s="66" t="s">
        <v>11</v>
      </c>
      <c r="B219" s="66" t="s">
        <v>28</v>
      </c>
      <c r="C219" s="66" t="str" cm="1">
        <f t="array" ref="C219">_xlfn.IFNA(_xlfn.IFS(B219="Starter","Starters &amp; Sides",B219="Sides","Starters &amp; Sides"),B219)</f>
        <v>Drinks</v>
      </c>
      <c r="D219" t="s">
        <v>1214</v>
      </c>
      <c r="E219" s="74">
        <v>3.95</v>
      </c>
      <c r="F219" s="4">
        <v>4.5</v>
      </c>
      <c r="G219" s="4">
        <v>4.5</v>
      </c>
      <c r="H219" s="4">
        <v>4.75</v>
      </c>
      <c r="I219" s="4">
        <v>4.95</v>
      </c>
      <c r="J219" s="4">
        <v>4.95</v>
      </c>
      <c r="K219" s="4">
        <v>5.0999999999999996</v>
      </c>
      <c r="L219" s="4">
        <v>5.0999999999999996</v>
      </c>
      <c r="M219" s="4"/>
      <c r="N219" s="4"/>
      <c r="O219" s="15">
        <v>5.15</v>
      </c>
      <c r="P219" s="4">
        <v>5.5</v>
      </c>
      <c r="Q219" s="337">
        <v>5.5</v>
      </c>
      <c r="R219" s="15" t="str">
        <f t="shared" si="42"/>
        <v>Yes</v>
      </c>
      <c r="S219" s="15" t="str">
        <f t="shared" si="43"/>
        <v>No</v>
      </c>
      <c r="T219" s="4" t="str">
        <f t="shared" si="44"/>
        <v>Yes</v>
      </c>
      <c r="U219" s="4">
        <f t="shared" si="45"/>
        <v>0</v>
      </c>
      <c r="V219" s="132" t="str">
        <f t="shared" si="46"/>
        <v>Yes</v>
      </c>
      <c r="W219" s="223">
        <f t="shared" si="47"/>
        <v>6.7961165048543659E-2</v>
      </c>
      <c r="X219" s="221" t="str">
        <f t="shared" si="48"/>
        <v>No</v>
      </c>
      <c r="Y219" s="223" t="str">
        <f t="shared" si="49"/>
        <v>N/A</v>
      </c>
      <c r="Z219" s="222" t="str">
        <f t="shared" si="50"/>
        <v>No</v>
      </c>
      <c r="AA219" s="68" t="str">
        <f t="shared" si="51"/>
        <v>N/A</v>
      </c>
      <c r="AB219" s="65" t="str">
        <f t="shared" si="52"/>
        <v>No</v>
      </c>
      <c r="AC219" s="68" t="str">
        <f t="shared" si="53"/>
        <v>N/A</v>
      </c>
      <c r="AD219" s="65" t="str">
        <f t="shared" si="54"/>
        <v>No</v>
      </c>
      <c r="AE219" s="68" t="str">
        <f t="shared" si="55"/>
        <v>N/A</v>
      </c>
      <c r="AF219" s="66"/>
    </row>
    <row r="220" spans="1:32" ht="14.5" hidden="1" customHeight="1">
      <c r="A220" s="66" t="s">
        <v>11</v>
      </c>
      <c r="B220" s="66" t="s">
        <v>28</v>
      </c>
      <c r="C220" s="66" t="str" cm="1">
        <f t="array" ref="C220">_xlfn.IFNA(_xlfn.IFS(B220="Starter","Starters &amp; Sides",B220="Sides","Starters &amp; Sides"),B220)</f>
        <v>Drinks</v>
      </c>
      <c r="D220" t="s">
        <v>1215</v>
      </c>
      <c r="E220" s="74">
        <v>4.25</v>
      </c>
      <c r="F220" s="4">
        <v>4.75</v>
      </c>
      <c r="G220" s="4">
        <v>4.75</v>
      </c>
      <c r="H220" s="4">
        <v>4.95</v>
      </c>
      <c r="I220" s="4"/>
      <c r="J220" s="4">
        <v>5.25</v>
      </c>
      <c r="K220" s="4">
        <v>5.35</v>
      </c>
      <c r="L220" s="4">
        <v>5.35</v>
      </c>
      <c r="M220" s="4">
        <v>5.4</v>
      </c>
      <c r="N220" s="4">
        <v>5.4</v>
      </c>
      <c r="O220" s="15">
        <v>5.4</v>
      </c>
      <c r="P220" s="4">
        <v>5.7</v>
      </c>
      <c r="Q220" s="337">
        <v>5.7</v>
      </c>
      <c r="R220" s="15" t="str">
        <f t="shared" si="42"/>
        <v>Yes</v>
      </c>
      <c r="S220" s="15" t="str">
        <f t="shared" si="43"/>
        <v>No</v>
      </c>
      <c r="T220" s="4" t="str">
        <f t="shared" si="44"/>
        <v>Yes</v>
      </c>
      <c r="U220" s="4">
        <f t="shared" si="45"/>
        <v>0</v>
      </c>
      <c r="V220" s="132" t="str">
        <f t="shared" si="46"/>
        <v>Yes</v>
      </c>
      <c r="W220" s="223">
        <f t="shared" si="47"/>
        <v>5.555555555555558E-2</v>
      </c>
      <c r="X220" s="221" t="str">
        <f t="shared" si="48"/>
        <v>Yes</v>
      </c>
      <c r="Y220" s="223">
        <f t="shared" si="49"/>
        <v>5.555555555555558E-2</v>
      </c>
      <c r="Z220" s="222" t="str">
        <f t="shared" si="50"/>
        <v>Yes</v>
      </c>
      <c r="AA220" s="68">
        <f t="shared" si="51"/>
        <v>5.555555555555558E-2</v>
      </c>
      <c r="AB220" s="65" t="str">
        <f t="shared" si="52"/>
        <v>Yes</v>
      </c>
      <c r="AC220" s="68">
        <f t="shared" si="53"/>
        <v>6.542056074766367E-2</v>
      </c>
      <c r="AD220" s="65" t="str">
        <f t="shared" si="54"/>
        <v>No</v>
      </c>
      <c r="AE220" s="68" t="str">
        <f t="shared" si="55"/>
        <v>N/A</v>
      </c>
      <c r="AF220" s="66"/>
    </row>
    <row r="221" spans="1:32" ht="14.5" hidden="1" customHeight="1">
      <c r="A221" s="66" t="s">
        <v>11</v>
      </c>
      <c r="B221" s="66" t="s">
        <v>28</v>
      </c>
      <c r="C221" s="66" t="str" cm="1">
        <f t="array" ref="C221">_xlfn.IFNA(_xlfn.IFS(B221="Starter","Starters &amp; Sides",B221="Sides","Starters &amp; Sides"),B221)</f>
        <v>Drinks</v>
      </c>
      <c r="D221" s="84" t="s">
        <v>1216</v>
      </c>
      <c r="E221" s="74">
        <v>3.75</v>
      </c>
      <c r="F221" s="4">
        <v>3.95</v>
      </c>
      <c r="G221" s="4">
        <v>3.95</v>
      </c>
      <c r="H221" s="4">
        <v>4.25</v>
      </c>
      <c r="I221" s="4"/>
      <c r="J221" s="4">
        <v>3.95</v>
      </c>
      <c r="K221" s="4"/>
      <c r="L221" s="4"/>
      <c r="M221" s="4"/>
      <c r="N221" s="4"/>
      <c r="O221" s="15"/>
      <c r="P221" s="4"/>
      <c r="Q221" s="337"/>
      <c r="R221" s="15" t="str">
        <f t="shared" si="42"/>
        <v>No</v>
      </c>
      <c r="S221" s="15" t="str">
        <f t="shared" si="43"/>
        <v>No</v>
      </c>
      <c r="T221" s="4" t="str">
        <f t="shared" si="44"/>
        <v>No</v>
      </c>
      <c r="U221" s="4" t="str">
        <f t="shared" si="45"/>
        <v>N/A</v>
      </c>
      <c r="V221" s="132" t="str">
        <f t="shared" si="46"/>
        <v>No</v>
      </c>
      <c r="W221" s="223" t="str">
        <f t="shared" si="47"/>
        <v>N/A</v>
      </c>
      <c r="X221" s="221" t="str">
        <f t="shared" si="48"/>
        <v>No</v>
      </c>
      <c r="Y221" s="223" t="str">
        <f t="shared" si="49"/>
        <v>N/A</v>
      </c>
      <c r="Z221" s="222" t="str">
        <f t="shared" si="50"/>
        <v>No</v>
      </c>
      <c r="AA221" s="68" t="str">
        <f t="shared" si="51"/>
        <v>N/A</v>
      </c>
      <c r="AB221" s="65" t="str">
        <f t="shared" si="52"/>
        <v>No</v>
      </c>
      <c r="AC221" s="68" t="str">
        <f t="shared" si="53"/>
        <v>N/A</v>
      </c>
      <c r="AD221" s="65" t="str">
        <f t="shared" si="54"/>
        <v>No</v>
      </c>
      <c r="AE221" s="68" t="str">
        <f t="shared" si="55"/>
        <v>N/A</v>
      </c>
      <c r="AF221" s="66"/>
    </row>
    <row r="222" spans="1:32" ht="14.5" hidden="1" customHeight="1">
      <c r="A222" s="66" t="s">
        <v>11</v>
      </c>
      <c r="B222" s="66" t="s">
        <v>28</v>
      </c>
      <c r="C222" s="66" t="str" cm="1">
        <f t="array" ref="C222">_xlfn.IFNA(_xlfn.IFS(B222="Starter","Starters &amp; Sides",B222="Sides","Starters &amp; Sides"),B222)</f>
        <v>Drinks</v>
      </c>
      <c r="D222" t="s">
        <v>1217</v>
      </c>
      <c r="E222" s="74"/>
      <c r="F222" s="4"/>
      <c r="G222" s="4"/>
      <c r="H222" s="4"/>
      <c r="I222" s="4"/>
      <c r="J222" s="4">
        <v>5.95</v>
      </c>
      <c r="K222" s="4">
        <v>5.95</v>
      </c>
      <c r="L222" s="4">
        <v>5.95</v>
      </c>
      <c r="M222" s="4">
        <v>5.95</v>
      </c>
      <c r="N222" s="4">
        <v>5.95</v>
      </c>
      <c r="O222" s="15">
        <v>5.95</v>
      </c>
      <c r="P222" s="4">
        <v>6.3</v>
      </c>
      <c r="Q222" s="337">
        <v>6.3</v>
      </c>
      <c r="R222" s="15" t="str">
        <f t="shared" si="42"/>
        <v>Yes</v>
      </c>
      <c r="S222" s="15" t="str">
        <f t="shared" si="43"/>
        <v>No</v>
      </c>
      <c r="T222" s="4" t="str">
        <f t="shared" si="44"/>
        <v>Yes</v>
      </c>
      <c r="U222" s="4">
        <f t="shared" si="45"/>
        <v>0</v>
      </c>
      <c r="V222" s="132" t="str">
        <f t="shared" si="46"/>
        <v>Yes</v>
      </c>
      <c r="W222" s="223">
        <f t="shared" si="47"/>
        <v>5.8823529411764719E-2</v>
      </c>
      <c r="X222" s="221" t="str">
        <f t="shared" si="48"/>
        <v>Yes</v>
      </c>
      <c r="Y222" s="223">
        <f t="shared" si="49"/>
        <v>5.8823529411764719E-2</v>
      </c>
      <c r="Z222" s="222" t="str">
        <f t="shared" si="50"/>
        <v>Yes</v>
      </c>
      <c r="AA222" s="68">
        <f t="shared" si="51"/>
        <v>5.8823529411764719E-2</v>
      </c>
      <c r="AB222" s="65" t="str">
        <f t="shared" si="52"/>
        <v>Yes</v>
      </c>
      <c r="AC222" s="68">
        <f t="shared" si="53"/>
        <v>5.8823529411764719E-2</v>
      </c>
      <c r="AD222" s="65" t="str">
        <f t="shared" si="54"/>
        <v>No</v>
      </c>
      <c r="AE222" s="68" t="str">
        <f t="shared" si="55"/>
        <v>N/A</v>
      </c>
      <c r="AF222" s="66"/>
    </row>
    <row r="223" spans="1:32" ht="14.5" hidden="1" customHeight="1">
      <c r="A223" s="66" t="s">
        <v>11</v>
      </c>
      <c r="B223" s="66" t="s">
        <v>28</v>
      </c>
      <c r="C223" s="66" t="str" cm="1">
        <f t="array" ref="C223">_xlfn.IFNA(_xlfn.IFS(B223="Starter","Starters &amp; Sides",B223="Sides","Starters &amp; Sides"),B223)</f>
        <v>Drinks</v>
      </c>
      <c r="D223" t="s">
        <v>1218</v>
      </c>
      <c r="E223" s="74">
        <v>4.75</v>
      </c>
      <c r="F223" s="4">
        <v>5.5</v>
      </c>
      <c r="G223" s="4">
        <v>5.5</v>
      </c>
      <c r="H223" s="4">
        <v>5.75</v>
      </c>
      <c r="I223" s="4">
        <v>5.95</v>
      </c>
      <c r="J223" s="4">
        <v>5.95</v>
      </c>
      <c r="K223" s="4">
        <v>6</v>
      </c>
      <c r="L223" s="4">
        <v>6</v>
      </c>
      <c r="M223" s="4">
        <v>6</v>
      </c>
      <c r="N223" s="4">
        <v>6</v>
      </c>
      <c r="O223" s="15">
        <v>6.3</v>
      </c>
      <c r="P223" s="4">
        <v>6.3</v>
      </c>
      <c r="Q223" s="337">
        <v>6.3</v>
      </c>
      <c r="R223" s="15" t="str">
        <f t="shared" si="42"/>
        <v>Yes</v>
      </c>
      <c r="S223" s="15" t="str">
        <f t="shared" si="43"/>
        <v>No</v>
      </c>
      <c r="T223" s="4" t="str">
        <f t="shared" si="44"/>
        <v>Yes</v>
      </c>
      <c r="U223" s="4">
        <f t="shared" si="45"/>
        <v>0</v>
      </c>
      <c r="V223" s="132" t="str">
        <f t="shared" si="46"/>
        <v>Yes</v>
      </c>
      <c r="W223" s="223">
        <f t="shared" si="47"/>
        <v>0</v>
      </c>
      <c r="X223" s="221" t="str">
        <f t="shared" si="48"/>
        <v>Yes</v>
      </c>
      <c r="Y223" s="223">
        <f t="shared" si="49"/>
        <v>5.0000000000000044E-2</v>
      </c>
      <c r="Z223" s="222" t="str">
        <f t="shared" si="50"/>
        <v>Yes</v>
      </c>
      <c r="AA223" s="68">
        <f t="shared" si="51"/>
        <v>5.0000000000000044E-2</v>
      </c>
      <c r="AB223" s="65" t="str">
        <f t="shared" si="52"/>
        <v>Yes</v>
      </c>
      <c r="AC223" s="68">
        <f t="shared" si="53"/>
        <v>5.0000000000000044E-2</v>
      </c>
      <c r="AD223" s="65" t="str">
        <f t="shared" si="54"/>
        <v>Yes</v>
      </c>
      <c r="AE223" s="68">
        <f t="shared" si="55"/>
        <v>0.32631578947368411</v>
      </c>
      <c r="AF223" s="66"/>
    </row>
    <row r="224" spans="1:32" ht="14.5" hidden="1" customHeight="1">
      <c r="A224" s="66" t="s">
        <v>11</v>
      </c>
      <c r="B224" s="66" t="s">
        <v>28</v>
      </c>
      <c r="C224" s="66" t="str" cm="1">
        <f t="array" ref="C224">_xlfn.IFNA(_xlfn.IFS(B224="Starter","Starters &amp; Sides",B224="Sides","Starters &amp; Sides"),B224)</f>
        <v>Drinks</v>
      </c>
      <c r="D224" t="s">
        <v>1219</v>
      </c>
      <c r="E224" s="74"/>
      <c r="F224" s="4"/>
      <c r="G224" s="4"/>
      <c r="H224" s="4"/>
      <c r="I224" s="4"/>
      <c r="J224" s="4"/>
      <c r="K224" s="4"/>
      <c r="L224" s="4">
        <v>6</v>
      </c>
      <c r="M224" s="4">
        <v>6</v>
      </c>
      <c r="N224" s="4">
        <v>6</v>
      </c>
      <c r="O224" s="15">
        <v>6</v>
      </c>
      <c r="P224" s="4">
        <v>6.3</v>
      </c>
      <c r="Q224" s="337">
        <v>6.3</v>
      </c>
      <c r="R224" s="15" t="str">
        <f t="shared" si="42"/>
        <v>Yes</v>
      </c>
      <c r="S224" s="15" t="str">
        <f t="shared" si="43"/>
        <v>No</v>
      </c>
      <c r="T224" s="4" t="str">
        <f t="shared" si="44"/>
        <v>Yes</v>
      </c>
      <c r="U224" s="4">
        <f t="shared" si="45"/>
        <v>0</v>
      </c>
      <c r="V224" s="132" t="str">
        <f t="shared" si="46"/>
        <v>Yes</v>
      </c>
      <c r="W224" s="223">
        <f t="shared" si="47"/>
        <v>5.0000000000000044E-2</v>
      </c>
      <c r="X224" s="221" t="str">
        <f t="shared" si="48"/>
        <v>Yes</v>
      </c>
      <c r="Y224" s="223">
        <f t="shared" si="49"/>
        <v>5.0000000000000044E-2</v>
      </c>
      <c r="Z224" s="222" t="str">
        <f t="shared" si="50"/>
        <v>Yes</v>
      </c>
      <c r="AA224" s="68">
        <f t="shared" si="51"/>
        <v>5.0000000000000044E-2</v>
      </c>
      <c r="AB224" s="65" t="str">
        <f t="shared" si="52"/>
        <v>Yes</v>
      </c>
      <c r="AC224" s="68">
        <f t="shared" si="53"/>
        <v>5.0000000000000044E-2</v>
      </c>
      <c r="AD224" s="65" t="str">
        <f t="shared" si="54"/>
        <v>No</v>
      </c>
      <c r="AE224" s="68" t="str">
        <f t="shared" si="55"/>
        <v>N/A</v>
      </c>
      <c r="AF224" s="66"/>
    </row>
    <row r="225" spans="1:32" ht="14.5" hidden="1" customHeight="1">
      <c r="A225" s="66" t="s">
        <v>11</v>
      </c>
      <c r="B225" s="66" t="s">
        <v>28</v>
      </c>
      <c r="C225" s="66" t="str" cm="1">
        <f t="array" ref="C225">_xlfn.IFNA(_xlfn.IFS(B225="Starter","Starters &amp; Sides",B225="Sides","Starters &amp; Sides"),B225)</f>
        <v>Drinks</v>
      </c>
      <c r="D225" s="84" t="s">
        <v>1220</v>
      </c>
      <c r="E225" s="74"/>
      <c r="F225" s="4"/>
      <c r="G225" s="4"/>
      <c r="H225" s="4"/>
      <c r="I225" s="4"/>
      <c r="J225" s="4"/>
      <c r="K225" s="4"/>
      <c r="L225" s="4">
        <v>5.5</v>
      </c>
      <c r="M225" s="4"/>
      <c r="N225" s="4"/>
      <c r="O225" s="15"/>
      <c r="P225" s="4"/>
      <c r="Q225" s="337"/>
      <c r="R225" s="15" t="str">
        <f t="shared" si="42"/>
        <v>No</v>
      </c>
      <c r="S225" s="15" t="str">
        <f t="shared" si="43"/>
        <v>No</v>
      </c>
      <c r="T225" s="4" t="str">
        <f t="shared" si="44"/>
        <v>No</v>
      </c>
      <c r="U225" s="4" t="str">
        <f t="shared" si="45"/>
        <v>N/A</v>
      </c>
      <c r="V225" s="132" t="str">
        <f t="shared" si="46"/>
        <v>No</v>
      </c>
      <c r="W225" s="223" t="str">
        <f t="shared" si="47"/>
        <v>N/A</v>
      </c>
      <c r="X225" s="221" t="str">
        <f t="shared" si="48"/>
        <v>No</v>
      </c>
      <c r="Y225" s="223" t="str">
        <f t="shared" si="49"/>
        <v>N/A</v>
      </c>
      <c r="Z225" s="222" t="str">
        <f t="shared" si="50"/>
        <v>No</v>
      </c>
      <c r="AA225" s="68" t="str">
        <f t="shared" si="51"/>
        <v>N/A</v>
      </c>
      <c r="AB225" s="65" t="str">
        <f t="shared" si="52"/>
        <v>No</v>
      </c>
      <c r="AC225" s="68" t="str">
        <f t="shared" si="53"/>
        <v>N/A</v>
      </c>
      <c r="AD225" s="65" t="str">
        <f t="shared" si="54"/>
        <v>No</v>
      </c>
      <c r="AE225" s="68" t="str">
        <f t="shared" si="55"/>
        <v>N/A</v>
      </c>
      <c r="AF225" s="66"/>
    </row>
    <row r="226" spans="1:32" ht="14.5" hidden="1" customHeight="1">
      <c r="A226" s="66" t="s">
        <v>11</v>
      </c>
      <c r="B226" s="66" t="s">
        <v>28</v>
      </c>
      <c r="C226" s="66" t="str" cm="1">
        <f t="array" ref="C226">_xlfn.IFNA(_xlfn.IFS(B226="Starter","Starters &amp; Sides",B226="Sides","Starters &amp; Sides"),B226)</f>
        <v>Drinks</v>
      </c>
      <c r="D226" t="s">
        <v>1221</v>
      </c>
      <c r="E226" s="74"/>
      <c r="F226" s="4"/>
      <c r="G226" s="4"/>
      <c r="H226" s="4"/>
      <c r="I226" s="4"/>
      <c r="J226" s="4"/>
      <c r="K226" s="4"/>
      <c r="L226" s="4">
        <v>5.5</v>
      </c>
      <c r="M226" s="4">
        <v>5.85</v>
      </c>
      <c r="N226" s="4">
        <v>5.85</v>
      </c>
      <c r="O226" s="15">
        <v>5.85</v>
      </c>
      <c r="P226" s="4">
        <v>5.9</v>
      </c>
      <c r="Q226" s="337">
        <v>5.9</v>
      </c>
      <c r="R226" s="15" t="str">
        <f t="shared" si="42"/>
        <v>Yes</v>
      </c>
      <c r="S226" s="15" t="str">
        <f t="shared" si="43"/>
        <v>No</v>
      </c>
      <c r="T226" s="4" t="str">
        <f t="shared" si="44"/>
        <v>Yes</v>
      </c>
      <c r="U226" s="4">
        <f t="shared" si="45"/>
        <v>0</v>
      </c>
      <c r="V226" s="132" t="str">
        <f t="shared" si="46"/>
        <v>Yes</v>
      </c>
      <c r="W226" s="223">
        <f t="shared" si="47"/>
        <v>8.5470085470087387E-3</v>
      </c>
      <c r="X226" s="221" t="str">
        <f t="shared" si="48"/>
        <v>Yes</v>
      </c>
      <c r="Y226" s="223">
        <f t="shared" si="49"/>
        <v>8.5470085470087387E-3</v>
      </c>
      <c r="Z226" s="222" t="str">
        <f t="shared" si="50"/>
        <v>Yes</v>
      </c>
      <c r="AA226" s="68">
        <f t="shared" si="51"/>
        <v>8.5470085470087387E-3</v>
      </c>
      <c r="AB226" s="65" t="str">
        <f t="shared" si="52"/>
        <v>Yes</v>
      </c>
      <c r="AC226" s="68">
        <f t="shared" si="53"/>
        <v>7.2727272727272751E-2</v>
      </c>
      <c r="AD226" s="65" t="str">
        <f t="shared" si="54"/>
        <v>No</v>
      </c>
      <c r="AE226" s="68" t="str">
        <f t="shared" si="55"/>
        <v>N/A</v>
      </c>
      <c r="AF226" s="66"/>
    </row>
    <row r="227" spans="1:32" ht="14.5" hidden="1" customHeight="1">
      <c r="A227" s="66" t="s">
        <v>11</v>
      </c>
      <c r="B227" s="66" t="s">
        <v>28</v>
      </c>
      <c r="C227" s="66" t="str" cm="1">
        <f t="array" ref="C227">_xlfn.IFNA(_xlfn.IFS(B227="Starter","Starters &amp; Sides",B227="Sides","Starters &amp; Sides"),B227)</f>
        <v>Drinks</v>
      </c>
      <c r="D227" t="s">
        <v>1222</v>
      </c>
      <c r="E227" s="74"/>
      <c r="F227" s="4"/>
      <c r="G227" s="4"/>
      <c r="H227" s="4"/>
      <c r="I227" s="4"/>
      <c r="J227" s="4"/>
      <c r="K227" s="4"/>
      <c r="L227" s="4">
        <v>5.95</v>
      </c>
      <c r="M227" s="4">
        <v>6.2</v>
      </c>
      <c r="N227" s="4">
        <v>6.2</v>
      </c>
      <c r="O227" s="15">
        <v>6.2</v>
      </c>
      <c r="P227" s="4">
        <v>6.5</v>
      </c>
      <c r="Q227" s="337">
        <v>6.5</v>
      </c>
      <c r="R227" s="15" t="str">
        <f t="shared" si="42"/>
        <v>Yes</v>
      </c>
      <c r="S227" s="15" t="str">
        <f t="shared" si="43"/>
        <v>No</v>
      </c>
      <c r="T227" s="4" t="str">
        <f t="shared" si="44"/>
        <v>Yes</v>
      </c>
      <c r="U227" s="4">
        <f t="shared" si="45"/>
        <v>0</v>
      </c>
      <c r="V227" s="132" t="str">
        <f t="shared" si="46"/>
        <v>Yes</v>
      </c>
      <c r="W227" s="223">
        <f t="shared" si="47"/>
        <v>4.8387096774193505E-2</v>
      </c>
      <c r="X227" s="221" t="str">
        <f t="shared" si="48"/>
        <v>Yes</v>
      </c>
      <c r="Y227" s="223">
        <f t="shared" si="49"/>
        <v>4.8387096774193505E-2</v>
      </c>
      <c r="Z227" s="222" t="str">
        <f t="shared" si="50"/>
        <v>Yes</v>
      </c>
      <c r="AA227" s="68">
        <f t="shared" si="51"/>
        <v>4.8387096774193505E-2</v>
      </c>
      <c r="AB227" s="65" t="str">
        <f t="shared" si="52"/>
        <v>Yes</v>
      </c>
      <c r="AC227" s="68">
        <f t="shared" si="53"/>
        <v>9.243697478991586E-2</v>
      </c>
      <c r="AD227" s="65" t="str">
        <f t="shared" si="54"/>
        <v>No</v>
      </c>
      <c r="AE227" s="68" t="str">
        <f t="shared" si="55"/>
        <v>N/A</v>
      </c>
      <c r="AF227" s="66"/>
    </row>
    <row r="228" spans="1:32" ht="14.5" hidden="1" customHeight="1">
      <c r="A228" s="66" t="s">
        <v>11</v>
      </c>
      <c r="B228" s="66" t="s">
        <v>28</v>
      </c>
      <c r="C228" s="66" t="str" cm="1">
        <f t="array" ref="C228">_xlfn.IFNA(_xlfn.IFS(B228="Starter","Starters &amp; Sides",B228="Sides","Starters &amp; Sides"),B228)</f>
        <v>Drinks</v>
      </c>
      <c r="D228" s="84" t="s">
        <v>1223</v>
      </c>
      <c r="E228" s="74"/>
      <c r="F228" s="4"/>
      <c r="G228" s="4"/>
      <c r="H228" s="4">
        <v>7.25</v>
      </c>
      <c r="I228" s="4">
        <v>7.25</v>
      </c>
      <c r="J228" s="4">
        <v>8.5</v>
      </c>
      <c r="K228" s="4">
        <v>8.5500000000000007</v>
      </c>
      <c r="L228" s="4">
        <v>8.5500000000000007</v>
      </c>
      <c r="M228" s="4"/>
      <c r="N228" s="4"/>
      <c r="O228" s="15">
        <v>6</v>
      </c>
      <c r="P228" s="4"/>
      <c r="Q228" s="337"/>
      <c r="R228" s="15" t="str">
        <f t="shared" si="42"/>
        <v>No</v>
      </c>
      <c r="S228" s="15" t="str">
        <f t="shared" si="43"/>
        <v>No</v>
      </c>
      <c r="T228" s="4" t="str">
        <f t="shared" si="44"/>
        <v>No</v>
      </c>
      <c r="U228" s="4" t="str">
        <f t="shared" si="45"/>
        <v>N/A</v>
      </c>
      <c r="V228" s="132" t="str">
        <f t="shared" si="46"/>
        <v>No</v>
      </c>
      <c r="W228" s="223" t="str">
        <f t="shared" si="47"/>
        <v>N/A</v>
      </c>
      <c r="X228" s="221" t="str">
        <f t="shared" si="48"/>
        <v>No</v>
      </c>
      <c r="Y228" s="223" t="str">
        <f t="shared" si="49"/>
        <v>N/A</v>
      </c>
      <c r="Z228" s="222" t="str">
        <f t="shared" si="50"/>
        <v>No</v>
      </c>
      <c r="AA228" s="68" t="str">
        <f t="shared" si="51"/>
        <v>N/A</v>
      </c>
      <c r="AB228" s="65" t="str">
        <f t="shared" si="52"/>
        <v>No</v>
      </c>
      <c r="AC228" s="68" t="str">
        <f t="shared" si="53"/>
        <v>N/A</v>
      </c>
      <c r="AD228" s="65" t="str">
        <f t="shared" si="54"/>
        <v>No</v>
      </c>
      <c r="AE228" s="68" t="str">
        <f t="shared" si="55"/>
        <v>N/A</v>
      </c>
      <c r="AF228" s="66"/>
    </row>
    <row r="229" spans="1:32" ht="14.5" hidden="1" customHeight="1">
      <c r="A229" s="66" t="s">
        <v>11</v>
      </c>
      <c r="B229" s="66" t="s">
        <v>28</v>
      </c>
      <c r="C229" s="66" t="str" cm="1">
        <f t="array" ref="C229">_xlfn.IFNA(_xlfn.IFS(B229="Starter","Starters &amp; Sides",B229="Sides","Starters &amp; Sides"),B229)</f>
        <v>Drinks</v>
      </c>
      <c r="D229" s="84" t="s">
        <v>1224</v>
      </c>
      <c r="E229" s="74"/>
      <c r="F229" s="4"/>
      <c r="G229" s="4"/>
      <c r="H229" s="4"/>
      <c r="I229" s="4"/>
      <c r="J229" s="4">
        <v>10.95</v>
      </c>
      <c r="K229" s="4">
        <v>10.95</v>
      </c>
      <c r="L229" s="4">
        <v>10.95</v>
      </c>
      <c r="M229" s="4"/>
      <c r="N229" s="4"/>
      <c r="O229" s="15"/>
      <c r="P229" s="4"/>
      <c r="Q229" s="337"/>
      <c r="R229" s="15" t="str">
        <f t="shared" si="42"/>
        <v>No</v>
      </c>
      <c r="S229" s="15" t="str">
        <f t="shared" si="43"/>
        <v>No</v>
      </c>
      <c r="T229" s="4" t="str">
        <f t="shared" si="44"/>
        <v>No</v>
      </c>
      <c r="U229" s="4" t="str">
        <f t="shared" si="45"/>
        <v>N/A</v>
      </c>
      <c r="V229" s="132" t="str">
        <f t="shared" si="46"/>
        <v>No</v>
      </c>
      <c r="W229" s="223" t="str">
        <f t="shared" si="47"/>
        <v>N/A</v>
      </c>
      <c r="X229" s="221" t="str">
        <f t="shared" si="48"/>
        <v>No</v>
      </c>
      <c r="Y229" s="223" t="str">
        <f t="shared" si="49"/>
        <v>N/A</v>
      </c>
      <c r="Z229" s="222" t="str">
        <f t="shared" si="50"/>
        <v>No</v>
      </c>
      <c r="AA229" s="68" t="str">
        <f t="shared" si="51"/>
        <v>N/A</v>
      </c>
      <c r="AB229" s="65" t="str">
        <f t="shared" si="52"/>
        <v>No</v>
      </c>
      <c r="AC229" s="68" t="str">
        <f t="shared" si="53"/>
        <v>N/A</v>
      </c>
      <c r="AD229" s="65" t="str">
        <f t="shared" si="54"/>
        <v>No</v>
      </c>
      <c r="AE229" s="68" t="str">
        <f t="shared" si="55"/>
        <v>N/A</v>
      </c>
      <c r="AF229" s="66"/>
    </row>
    <row r="230" spans="1:32" ht="14.5" hidden="1" customHeight="1">
      <c r="A230" s="66" t="s">
        <v>11</v>
      </c>
      <c r="B230" s="66" t="s">
        <v>28</v>
      </c>
      <c r="C230" s="66" t="str" cm="1">
        <f t="array" ref="C230">_xlfn.IFNA(_xlfn.IFS(B230="Starter","Starters &amp; Sides",B230="Sides","Starters &amp; Sides"),B230)</f>
        <v>Drinks</v>
      </c>
      <c r="D230" s="84" t="s">
        <v>1225</v>
      </c>
      <c r="E230" s="74"/>
      <c r="F230" s="4"/>
      <c r="G230" s="4"/>
      <c r="H230" s="4"/>
      <c r="I230" s="4"/>
      <c r="J230" s="4">
        <v>9.9499999999999993</v>
      </c>
      <c r="K230" s="4"/>
      <c r="L230" s="8"/>
      <c r="M230" s="8"/>
      <c r="N230" s="8"/>
      <c r="O230" s="61"/>
      <c r="P230" s="4"/>
      <c r="Q230" s="337"/>
      <c r="R230" s="15" t="str">
        <f t="shared" si="42"/>
        <v>No</v>
      </c>
      <c r="S230" s="15" t="str">
        <f t="shared" si="43"/>
        <v>No</v>
      </c>
      <c r="T230" s="4" t="str">
        <f t="shared" si="44"/>
        <v>No</v>
      </c>
      <c r="U230" s="4" t="str">
        <f t="shared" si="45"/>
        <v>N/A</v>
      </c>
      <c r="V230" s="132" t="str">
        <f t="shared" si="46"/>
        <v>No</v>
      </c>
      <c r="W230" s="223" t="str">
        <f t="shared" si="47"/>
        <v>N/A</v>
      </c>
      <c r="X230" s="221" t="str">
        <f t="shared" si="48"/>
        <v>No</v>
      </c>
      <c r="Y230" s="223" t="str">
        <f t="shared" si="49"/>
        <v>N/A</v>
      </c>
      <c r="Z230" s="222" t="str">
        <f t="shared" si="50"/>
        <v>No</v>
      </c>
      <c r="AA230" s="68" t="str">
        <f t="shared" si="51"/>
        <v>N/A</v>
      </c>
      <c r="AB230" s="65" t="str">
        <f t="shared" si="52"/>
        <v>No</v>
      </c>
      <c r="AC230" s="68" t="str">
        <f t="shared" si="53"/>
        <v>N/A</v>
      </c>
      <c r="AD230" s="65" t="str">
        <f t="shared" si="54"/>
        <v>No</v>
      </c>
      <c r="AE230" s="68" t="str">
        <f t="shared" si="55"/>
        <v>N/A</v>
      </c>
      <c r="AF230" s="66"/>
    </row>
    <row r="231" spans="1:32" ht="14.5" hidden="1" customHeight="1">
      <c r="A231" s="66" t="s">
        <v>11</v>
      </c>
      <c r="B231" s="66" t="s">
        <v>28</v>
      </c>
      <c r="C231" s="66" t="str" cm="1">
        <f t="array" ref="C231">_xlfn.IFNA(_xlfn.IFS(B231="Starter","Starters &amp; Sides",B231="Sides","Starters &amp; Sides"),B231)</f>
        <v>Drinks</v>
      </c>
      <c r="D231" s="84" t="s">
        <v>1226</v>
      </c>
      <c r="E231" s="74"/>
      <c r="F231" s="4"/>
      <c r="G231" s="4"/>
      <c r="H231" s="4">
        <v>8.9499999999999993</v>
      </c>
      <c r="I231" s="4">
        <v>8.9499999999999993</v>
      </c>
      <c r="J231" s="4">
        <v>9.5</v>
      </c>
      <c r="K231" s="4">
        <v>9.9499999999999993</v>
      </c>
      <c r="L231" s="4"/>
      <c r="M231" s="4"/>
      <c r="N231" s="4"/>
      <c r="O231" s="15"/>
      <c r="P231" s="4"/>
      <c r="Q231" s="337"/>
      <c r="R231" s="15" t="str">
        <f t="shared" si="42"/>
        <v>No</v>
      </c>
      <c r="S231" s="15" t="str">
        <f t="shared" si="43"/>
        <v>No</v>
      </c>
      <c r="T231" s="4" t="str">
        <f t="shared" si="44"/>
        <v>No</v>
      </c>
      <c r="U231" s="4" t="str">
        <f t="shared" si="45"/>
        <v>N/A</v>
      </c>
      <c r="V231" s="132" t="str">
        <f t="shared" si="46"/>
        <v>No</v>
      </c>
      <c r="W231" s="223" t="str">
        <f t="shared" si="47"/>
        <v>N/A</v>
      </c>
      <c r="X231" s="221" t="str">
        <f t="shared" si="48"/>
        <v>No</v>
      </c>
      <c r="Y231" s="223" t="str">
        <f t="shared" si="49"/>
        <v>N/A</v>
      </c>
      <c r="Z231" s="222" t="str">
        <f t="shared" si="50"/>
        <v>No</v>
      </c>
      <c r="AA231" s="68" t="str">
        <f t="shared" si="51"/>
        <v>N/A</v>
      </c>
      <c r="AB231" s="65" t="str">
        <f t="shared" si="52"/>
        <v>No</v>
      </c>
      <c r="AC231" s="68" t="str">
        <f t="shared" si="53"/>
        <v>N/A</v>
      </c>
      <c r="AD231" s="65" t="str">
        <f t="shared" si="54"/>
        <v>No</v>
      </c>
      <c r="AE231" s="68" t="str">
        <f t="shared" si="55"/>
        <v>N/A</v>
      </c>
      <c r="AF231" s="66"/>
    </row>
    <row r="232" spans="1:32" ht="14.5" hidden="1" customHeight="1">
      <c r="A232" s="66" t="s">
        <v>11</v>
      </c>
      <c r="B232" s="66" t="s">
        <v>28</v>
      </c>
      <c r="C232" s="66" t="str" cm="1">
        <f t="array" ref="C232">_xlfn.IFNA(_xlfn.IFS(B232="Starter","Starters &amp; Sides",B232="Sides","Starters &amp; Sides"),B232)</f>
        <v>Drinks</v>
      </c>
      <c r="D232" s="84" t="s">
        <v>1227</v>
      </c>
      <c r="E232" s="74">
        <v>9.15</v>
      </c>
      <c r="F232" s="4">
        <v>9.25</v>
      </c>
      <c r="G232" s="4">
        <v>9.25</v>
      </c>
      <c r="H232" s="4">
        <v>9.5</v>
      </c>
      <c r="I232" s="4">
        <v>9.9499999999999993</v>
      </c>
      <c r="J232" s="4">
        <v>9.25</v>
      </c>
      <c r="K232" s="4">
        <v>10.25</v>
      </c>
      <c r="L232" s="4">
        <v>10.25</v>
      </c>
      <c r="M232" s="4"/>
      <c r="N232" s="4"/>
      <c r="O232" s="15"/>
      <c r="P232" s="4"/>
      <c r="Q232" s="337"/>
      <c r="R232" s="15" t="str">
        <f t="shared" si="42"/>
        <v>No</v>
      </c>
      <c r="S232" s="15" t="str">
        <f t="shared" si="43"/>
        <v>No</v>
      </c>
      <c r="T232" s="4" t="str">
        <f t="shared" si="44"/>
        <v>No</v>
      </c>
      <c r="U232" s="4" t="str">
        <f t="shared" si="45"/>
        <v>N/A</v>
      </c>
      <c r="V232" s="132" t="str">
        <f t="shared" si="46"/>
        <v>No</v>
      </c>
      <c r="W232" s="223" t="str">
        <f t="shared" si="47"/>
        <v>N/A</v>
      </c>
      <c r="X232" s="221" t="str">
        <f t="shared" si="48"/>
        <v>No</v>
      </c>
      <c r="Y232" s="223" t="str">
        <f t="shared" si="49"/>
        <v>N/A</v>
      </c>
      <c r="Z232" s="222" t="str">
        <f t="shared" si="50"/>
        <v>No</v>
      </c>
      <c r="AA232" s="68" t="str">
        <f t="shared" si="51"/>
        <v>N/A</v>
      </c>
      <c r="AB232" s="65" t="str">
        <f t="shared" si="52"/>
        <v>No</v>
      </c>
      <c r="AC232" s="68" t="str">
        <f t="shared" si="53"/>
        <v>N/A</v>
      </c>
      <c r="AD232" s="65" t="str">
        <f t="shared" si="54"/>
        <v>No</v>
      </c>
      <c r="AE232" s="68" t="str">
        <f t="shared" si="55"/>
        <v>N/A</v>
      </c>
      <c r="AF232" s="66"/>
    </row>
    <row r="233" spans="1:32" ht="14.5" hidden="1" customHeight="1">
      <c r="A233" s="66" t="s">
        <v>11</v>
      </c>
      <c r="B233" s="66" t="s">
        <v>28</v>
      </c>
      <c r="C233" s="66" t="str" cm="1">
        <f t="array" ref="C233">_xlfn.IFNA(_xlfn.IFS(B233="Starter","Starters &amp; Sides",B233="Sides","Starters &amp; Sides"),B233)</f>
        <v>Drinks</v>
      </c>
      <c r="D233" s="84" t="s">
        <v>1228</v>
      </c>
      <c r="E233" s="74"/>
      <c r="F233" s="4"/>
      <c r="G233" s="4"/>
      <c r="H233" s="4">
        <v>8.5</v>
      </c>
      <c r="I233" s="4">
        <v>8.9499999999999993</v>
      </c>
      <c r="J233" s="4">
        <v>8.9499999999999993</v>
      </c>
      <c r="K233" s="4">
        <v>8.9499999999999993</v>
      </c>
      <c r="L233" s="4">
        <v>8.9499999999999993</v>
      </c>
      <c r="M233" s="4"/>
      <c r="N233" s="4"/>
      <c r="O233" s="15"/>
      <c r="P233" s="4"/>
      <c r="Q233" s="337"/>
      <c r="R233" s="15" t="str">
        <f t="shared" si="42"/>
        <v>No</v>
      </c>
      <c r="S233" s="15" t="str">
        <f t="shared" si="43"/>
        <v>No</v>
      </c>
      <c r="T233" s="4" t="str">
        <f t="shared" si="44"/>
        <v>No</v>
      </c>
      <c r="U233" s="4" t="str">
        <f t="shared" si="45"/>
        <v>N/A</v>
      </c>
      <c r="V233" s="132" t="str">
        <f t="shared" si="46"/>
        <v>No</v>
      </c>
      <c r="W233" s="223" t="str">
        <f t="shared" si="47"/>
        <v>N/A</v>
      </c>
      <c r="X233" s="221" t="str">
        <f t="shared" si="48"/>
        <v>No</v>
      </c>
      <c r="Y233" s="223" t="str">
        <f t="shared" si="49"/>
        <v>N/A</v>
      </c>
      <c r="Z233" s="222" t="str">
        <f t="shared" si="50"/>
        <v>No</v>
      </c>
      <c r="AA233" s="68" t="str">
        <f t="shared" si="51"/>
        <v>N/A</v>
      </c>
      <c r="AB233" s="65" t="str">
        <f t="shared" si="52"/>
        <v>No</v>
      </c>
      <c r="AC233" s="68" t="str">
        <f t="shared" si="53"/>
        <v>N/A</v>
      </c>
      <c r="AD233" s="65" t="str">
        <f t="shared" si="54"/>
        <v>No</v>
      </c>
      <c r="AE233" s="68" t="str">
        <f t="shared" si="55"/>
        <v>N/A</v>
      </c>
      <c r="AF233" s="66"/>
    </row>
    <row r="234" spans="1:32" ht="14.5" hidden="1" customHeight="1">
      <c r="A234" s="66" t="s">
        <v>11</v>
      </c>
      <c r="B234" s="66" t="s">
        <v>28</v>
      </c>
      <c r="C234" s="66" t="str" cm="1">
        <f t="array" ref="C234">_xlfn.IFNA(_xlfn.IFS(B234="Starter","Starters &amp; Sides",B234="Sides","Starters &amp; Sides"),B234)</f>
        <v>Drinks</v>
      </c>
      <c r="D234" s="84" t="s">
        <v>1229</v>
      </c>
      <c r="E234" s="74">
        <v>8.85</v>
      </c>
      <c r="F234" s="4">
        <v>8.9499999999999993</v>
      </c>
      <c r="G234" s="4">
        <v>8.9499999999999993</v>
      </c>
      <c r="H234" s="4">
        <v>9.25</v>
      </c>
      <c r="I234" s="4">
        <v>9.75</v>
      </c>
      <c r="J234" s="4">
        <v>9.75</v>
      </c>
      <c r="K234" s="4">
        <v>9.8000000000000007</v>
      </c>
      <c r="L234" s="4">
        <v>9.8000000000000007</v>
      </c>
      <c r="M234" s="4">
        <v>9.9</v>
      </c>
      <c r="N234" s="4">
        <v>9.9</v>
      </c>
      <c r="O234" s="15"/>
      <c r="P234" s="4"/>
      <c r="Q234" s="337"/>
      <c r="R234" s="15" t="str">
        <f t="shared" si="42"/>
        <v>No</v>
      </c>
      <c r="S234" s="15" t="str">
        <f t="shared" si="43"/>
        <v>No</v>
      </c>
      <c r="T234" s="4" t="str">
        <f t="shared" si="44"/>
        <v>No</v>
      </c>
      <c r="U234" s="4" t="str">
        <f t="shared" si="45"/>
        <v>N/A</v>
      </c>
      <c r="V234" s="132" t="str">
        <f t="shared" si="46"/>
        <v>No</v>
      </c>
      <c r="W234" s="223" t="str">
        <f t="shared" si="47"/>
        <v>N/A</v>
      </c>
      <c r="X234" s="221" t="str">
        <f t="shared" si="48"/>
        <v>No</v>
      </c>
      <c r="Y234" s="223" t="str">
        <f t="shared" si="49"/>
        <v>N/A</v>
      </c>
      <c r="Z234" s="222" t="str">
        <f t="shared" si="50"/>
        <v>No</v>
      </c>
      <c r="AA234" s="68" t="str">
        <f t="shared" si="51"/>
        <v>N/A</v>
      </c>
      <c r="AB234" s="65" t="str">
        <f t="shared" si="52"/>
        <v>No</v>
      </c>
      <c r="AC234" s="68" t="str">
        <f t="shared" si="53"/>
        <v>N/A</v>
      </c>
      <c r="AD234" s="65" t="str">
        <f t="shared" si="54"/>
        <v>No</v>
      </c>
      <c r="AE234" s="68" t="str">
        <f t="shared" si="55"/>
        <v>N/A</v>
      </c>
      <c r="AF234" s="66"/>
    </row>
    <row r="235" spans="1:32" ht="14.5" hidden="1" customHeight="1">
      <c r="A235" s="66" t="s">
        <v>11</v>
      </c>
      <c r="B235" s="66" t="s">
        <v>28</v>
      </c>
      <c r="C235" s="66" t="str" cm="1">
        <f t="array" ref="C235">_xlfn.IFNA(_xlfn.IFS(B235="Starter","Starters &amp; Sides",B235="Sides","Starters &amp; Sides"),B235)</f>
        <v>Drinks</v>
      </c>
      <c r="D235" t="s">
        <v>1230</v>
      </c>
      <c r="E235" s="74"/>
      <c r="F235" s="4"/>
      <c r="G235" s="4"/>
      <c r="H235" s="4"/>
      <c r="I235" s="4"/>
      <c r="J235" s="4"/>
      <c r="K235" s="4"/>
      <c r="L235" s="4"/>
      <c r="M235" s="4">
        <v>12</v>
      </c>
      <c r="N235" s="4">
        <v>12</v>
      </c>
      <c r="O235" s="15">
        <v>12</v>
      </c>
      <c r="P235" s="4">
        <v>12.5</v>
      </c>
      <c r="Q235" s="337">
        <v>12.5</v>
      </c>
      <c r="R235" s="15" t="str">
        <f t="shared" si="42"/>
        <v>Yes</v>
      </c>
      <c r="S235" s="15" t="str">
        <f t="shared" si="43"/>
        <v>No</v>
      </c>
      <c r="T235" s="4" t="str">
        <f t="shared" si="44"/>
        <v>Yes</v>
      </c>
      <c r="U235" s="4">
        <f t="shared" si="45"/>
        <v>0</v>
      </c>
      <c r="V235" s="132" t="str">
        <f t="shared" si="46"/>
        <v>Yes</v>
      </c>
      <c r="W235" s="223">
        <f t="shared" si="47"/>
        <v>4.1666666666666741E-2</v>
      </c>
      <c r="X235" s="221" t="str">
        <f t="shared" si="48"/>
        <v>Yes</v>
      </c>
      <c r="Y235" s="223">
        <f t="shared" si="49"/>
        <v>4.1666666666666741E-2</v>
      </c>
      <c r="Z235" s="222" t="str">
        <f t="shared" si="50"/>
        <v>Yes</v>
      </c>
      <c r="AA235" s="68">
        <f t="shared" si="51"/>
        <v>4.1666666666666741E-2</v>
      </c>
      <c r="AB235" s="65" t="str">
        <f t="shared" si="52"/>
        <v>No</v>
      </c>
      <c r="AC235" s="68" t="str">
        <f t="shared" si="53"/>
        <v>N/A</v>
      </c>
      <c r="AD235" s="65" t="str">
        <f t="shared" si="54"/>
        <v>No</v>
      </c>
      <c r="AE235" s="68" t="str">
        <f t="shared" si="55"/>
        <v>N/A</v>
      </c>
      <c r="AF235" s="66"/>
    </row>
    <row r="236" spans="1:32" ht="14.5" hidden="1" customHeight="1">
      <c r="A236" s="66" t="s">
        <v>11</v>
      </c>
      <c r="B236" s="66" t="s">
        <v>28</v>
      </c>
      <c r="C236" s="66" t="str" cm="1">
        <f t="array" ref="C236">_xlfn.IFNA(_xlfn.IFS(B236="Starter","Starters &amp; Sides",B236="Sides","Starters &amp; Sides"),B236)</f>
        <v>Drinks</v>
      </c>
      <c r="D236" s="84" t="s">
        <v>1231</v>
      </c>
      <c r="E236" s="74"/>
      <c r="F236" s="4"/>
      <c r="G236" s="4"/>
      <c r="H236" s="4"/>
      <c r="I236" s="4"/>
      <c r="J236" s="4"/>
      <c r="K236" s="4"/>
      <c r="L236" s="4"/>
      <c r="M236" s="4">
        <v>11.6</v>
      </c>
      <c r="N236" s="4">
        <v>11.6</v>
      </c>
      <c r="O236" s="15">
        <v>11.6</v>
      </c>
      <c r="P236" s="4">
        <v>12</v>
      </c>
      <c r="Q236" s="337">
        <v>12</v>
      </c>
      <c r="R236" s="15" t="str">
        <f t="shared" ref="R236:R299" si="56">IF(COUNTA(Q236)=1,"Yes","No")</f>
        <v>Yes</v>
      </c>
      <c r="S236" s="15" t="str">
        <f t="shared" ref="S236:S299" si="57">IF(AND(T236="No",R236="Yes"),"Yes","No")</f>
        <v>No</v>
      </c>
      <c r="T236" s="4" t="str">
        <f t="shared" ref="T236:T299" si="58">IF(COUNTA(P236:Q236)=2,"Yes","No")</f>
        <v>Yes</v>
      </c>
      <c r="U236" s="4">
        <f t="shared" ref="U236:U299" si="59">IF(T236="Yes",Q236/P236-1,"N/A")</f>
        <v>0</v>
      </c>
      <c r="V236" s="132" t="str">
        <f t="shared" ref="V236:V299" si="60">IF(COUNTA(O236:Q236)=3,"Yes","No")</f>
        <v>Yes</v>
      </c>
      <c r="W236" s="223">
        <f t="shared" ref="W236:W299" si="61">IF(V236="Yes",Q236/O236-1,"N/A")</f>
        <v>3.4482758620689724E-2</v>
      </c>
      <c r="X236" s="221" t="str">
        <f t="shared" ref="X236:X299" si="62">IF(COUNTA(N236:Q236)=4,"Yes","No")</f>
        <v>Yes</v>
      </c>
      <c r="Y236" s="223">
        <f t="shared" ref="Y236:Y299" si="63">IF(X236="Yes",Q236/N236-1,"N/A")</f>
        <v>3.4482758620689724E-2</v>
      </c>
      <c r="Z236" s="222" t="str">
        <f t="shared" ref="Z236:Z299" si="64">IF(COUNTA(M236:Q236)=5,"Yes","No")</f>
        <v>Yes</v>
      </c>
      <c r="AA236" s="68">
        <f t="shared" ref="AA236:AA299" si="65">IF(Z236="Yes",Q236/M236-1,"N/A")</f>
        <v>3.4482758620689724E-2</v>
      </c>
      <c r="AB236" s="65" t="str">
        <f t="shared" ref="AB236:AB299" si="66">IF(COUNTA(L236:Q236)=6,"Yes","No")</f>
        <v>No</v>
      </c>
      <c r="AC236" s="68" t="str">
        <f t="shared" ref="AC236:AC299" si="67">IF(AB236="Yes",Q236/L236-1,"N/A")</f>
        <v>N/A</v>
      </c>
      <c r="AD236" s="65" t="str">
        <f t="shared" ref="AD236:AD299" si="68">IF(COUNTA(E236:Q236)=13,"Yes","No")</f>
        <v>No</v>
      </c>
      <c r="AE236" s="68" t="str">
        <f t="shared" ref="AE236:AE299" si="69">IF(AD236="Yes",Q236/E236-1,"N/A")</f>
        <v>N/A</v>
      </c>
      <c r="AF236" s="66"/>
    </row>
    <row r="237" spans="1:32" ht="14.5" hidden="1" customHeight="1">
      <c r="A237" s="66" t="s">
        <v>11</v>
      </c>
      <c r="B237" s="66" t="s">
        <v>28</v>
      </c>
      <c r="C237" s="66" t="str" cm="1">
        <f t="array" ref="C237">_xlfn.IFNA(_xlfn.IFS(B237="Starter","Starters &amp; Sides",B237="Sides","Starters &amp; Sides"),B237)</f>
        <v>Drinks</v>
      </c>
      <c r="D237" s="84" t="s">
        <v>1232</v>
      </c>
      <c r="E237" s="74"/>
      <c r="F237" s="4"/>
      <c r="G237" s="4"/>
      <c r="H237" s="4">
        <v>9.5</v>
      </c>
      <c r="I237" s="4">
        <v>9.75</v>
      </c>
      <c r="J237" s="4">
        <v>10.25</v>
      </c>
      <c r="K237" s="4">
        <v>10.75</v>
      </c>
      <c r="L237" s="4">
        <v>10.75</v>
      </c>
      <c r="M237" s="4">
        <v>10.85</v>
      </c>
      <c r="N237" s="4">
        <v>10.85</v>
      </c>
      <c r="O237" s="15"/>
      <c r="P237" s="4"/>
      <c r="Q237" s="337"/>
      <c r="R237" s="15" t="str">
        <f t="shared" si="56"/>
        <v>No</v>
      </c>
      <c r="S237" s="15" t="str">
        <f t="shared" si="57"/>
        <v>No</v>
      </c>
      <c r="T237" s="4" t="str">
        <f t="shared" si="58"/>
        <v>No</v>
      </c>
      <c r="U237" s="4" t="str">
        <f t="shared" si="59"/>
        <v>N/A</v>
      </c>
      <c r="V237" s="132" t="str">
        <f t="shared" si="60"/>
        <v>No</v>
      </c>
      <c r="W237" s="223" t="str">
        <f t="shared" si="61"/>
        <v>N/A</v>
      </c>
      <c r="X237" s="221" t="str">
        <f t="shared" si="62"/>
        <v>No</v>
      </c>
      <c r="Y237" s="223" t="str">
        <f t="shared" si="63"/>
        <v>N/A</v>
      </c>
      <c r="Z237" s="222" t="str">
        <f t="shared" si="64"/>
        <v>No</v>
      </c>
      <c r="AA237" s="68" t="str">
        <f t="shared" si="65"/>
        <v>N/A</v>
      </c>
      <c r="AB237" s="65" t="str">
        <f t="shared" si="66"/>
        <v>No</v>
      </c>
      <c r="AC237" s="68" t="str">
        <f t="shared" si="67"/>
        <v>N/A</v>
      </c>
      <c r="AD237" s="65" t="str">
        <f t="shared" si="68"/>
        <v>No</v>
      </c>
      <c r="AE237" s="68" t="str">
        <f t="shared" si="69"/>
        <v>N/A</v>
      </c>
      <c r="AF237" s="66"/>
    </row>
    <row r="238" spans="1:32" ht="14.5" hidden="1" customHeight="1">
      <c r="A238" s="66" t="s">
        <v>11</v>
      </c>
      <c r="B238" s="66" t="s">
        <v>28</v>
      </c>
      <c r="C238" s="66" t="str" cm="1">
        <f t="array" ref="C238">_xlfn.IFNA(_xlfn.IFS(B238="Starter","Starters &amp; Sides",B238="Sides","Starters &amp; Sides"),B238)</f>
        <v>Drinks</v>
      </c>
      <c r="D238" s="84" t="s">
        <v>1233</v>
      </c>
      <c r="E238" s="74">
        <v>6.1</v>
      </c>
      <c r="F238" s="4">
        <v>6.25</v>
      </c>
      <c r="G238" s="4">
        <v>6.25</v>
      </c>
      <c r="H238" s="4">
        <v>6.25</v>
      </c>
      <c r="I238" s="4">
        <v>6.75</v>
      </c>
      <c r="J238" s="4">
        <v>6.75</v>
      </c>
      <c r="K238" s="4"/>
      <c r="L238" s="4"/>
      <c r="M238" s="4"/>
      <c r="N238" s="4"/>
      <c r="O238" s="15"/>
      <c r="P238" s="4"/>
      <c r="Q238" s="337"/>
      <c r="R238" s="15" t="str">
        <f t="shared" si="56"/>
        <v>No</v>
      </c>
      <c r="S238" s="15" t="str">
        <f t="shared" si="57"/>
        <v>No</v>
      </c>
      <c r="T238" s="4" t="str">
        <f t="shared" si="58"/>
        <v>No</v>
      </c>
      <c r="U238" s="4" t="str">
        <f t="shared" si="59"/>
        <v>N/A</v>
      </c>
      <c r="V238" s="132" t="str">
        <f t="shared" si="60"/>
        <v>No</v>
      </c>
      <c r="W238" s="223" t="str">
        <f t="shared" si="61"/>
        <v>N/A</v>
      </c>
      <c r="X238" s="221" t="str">
        <f t="shared" si="62"/>
        <v>No</v>
      </c>
      <c r="Y238" s="223" t="str">
        <f t="shared" si="63"/>
        <v>N/A</v>
      </c>
      <c r="Z238" s="222" t="str">
        <f t="shared" si="64"/>
        <v>No</v>
      </c>
      <c r="AA238" s="68" t="str">
        <f t="shared" si="65"/>
        <v>N/A</v>
      </c>
      <c r="AB238" s="65" t="str">
        <f t="shared" si="66"/>
        <v>No</v>
      </c>
      <c r="AC238" s="68" t="str">
        <f t="shared" si="67"/>
        <v>N/A</v>
      </c>
      <c r="AD238" s="65" t="str">
        <f t="shared" si="68"/>
        <v>No</v>
      </c>
      <c r="AE238" s="68" t="str">
        <f t="shared" si="69"/>
        <v>N/A</v>
      </c>
      <c r="AF238" s="66"/>
    </row>
    <row r="239" spans="1:32" ht="14.5" hidden="1" customHeight="1">
      <c r="A239" s="66" t="s">
        <v>11</v>
      </c>
      <c r="B239" s="66" t="s">
        <v>28</v>
      </c>
      <c r="C239" s="66" t="str" cm="1">
        <f t="array" ref="C239">_xlfn.IFNA(_xlfn.IFS(B239="Starter","Starters &amp; Sides",B239="Sides","Starters &amp; Sides"),B239)</f>
        <v>Drinks</v>
      </c>
      <c r="D239" s="84" t="s">
        <v>1234</v>
      </c>
      <c r="E239" s="74"/>
      <c r="F239" s="4"/>
      <c r="G239" s="4"/>
      <c r="H239" s="4"/>
      <c r="I239" s="4"/>
      <c r="J239" s="4"/>
      <c r="K239" s="4"/>
      <c r="L239" s="4">
        <v>10.5</v>
      </c>
      <c r="M239" s="4"/>
      <c r="N239" s="4"/>
      <c r="O239" s="15"/>
      <c r="P239" s="4"/>
      <c r="Q239" s="337"/>
      <c r="R239" s="15" t="str">
        <f t="shared" si="56"/>
        <v>No</v>
      </c>
      <c r="S239" s="15" t="str">
        <f t="shared" si="57"/>
        <v>No</v>
      </c>
      <c r="T239" s="4" t="str">
        <f t="shared" si="58"/>
        <v>No</v>
      </c>
      <c r="U239" s="4" t="str">
        <f t="shared" si="59"/>
        <v>N/A</v>
      </c>
      <c r="V239" s="132" t="str">
        <f t="shared" si="60"/>
        <v>No</v>
      </c>
      <c r="W239" s="223" t="str">
        <f t="shared" si="61"/>
        <v>N/A</v>
      </c>
      <c r="X239" s="221" t="str">
        <f t="shared" si="62"/>
        <v>No</v>
      </c>
      <c r="Y239" s="223" t="str">
        <f t="shared" si="63"/>
        <v>N/A</v>
      </c>
      <c r="Z239" s="222" t="str">
        <f t="shared" si="64"/>
        <v>No</v>
      </c>
      <c r="AA239" s="68" t="str">
        <f t="shared" si="65"/>
        <v>N/A</v>
      </c>
      <c r="AB239" s="65" t="str">
        <f t="shared" si="66"/>
        <v>No</v>
      </c>
      <c r="AC239" s="68" t="str">
        <f t="shared" si="67"/>
        <v>N/A</v>
      </c>
      <c r="AD239" s="65" t="str">
        <f t="shared" si="68"/>
        <v>No</v>
      </c>
      <c r="AE239" s="68" t="str">
        <f t="shared" si="69"/>
        <v>N/A</v>
      </c>
      <c r="AF239" s="66"/>
    </row>
    <row r="240" spans="1:32" ht="14.5" hidden="1" customHeight="1">
      <c r="A240" s="66" t="s">
        <v>11</v>
      </c>
      <c r="B240" s="66" t="s">
        <v>28</v>
      </c>
      <c r="C240" s="66" t="str" cm="1">
        <f t="array" ref="C240">_xlfn.IFNA(_xlfn.IFS(B240="Starter","Starters &amp; Sides",B240="Sides","Starters &amp; Sides"),B240)</f>
        <v>Drinks</v>
      </c>
      <c r="D240" s="84" t="s">
        <v>1235</v>
      </c>
      <c r="E240" s="74"/>
      <c r="F240" s="4"/>
      <c r="G240" s="4"/>
      <c r="H240" s="4"/>
      <c r="I240" s="4"/>
      <c r="J240" s="4"/>
      <c r="K240" s="4"/>
      <c r="L240" s="4">
        <v>9.9499999999999993</v>
      </c>
      <c r="M240" s="4"/>
      <c r="N240" s="4"/>
      <c r="O240" s="15"/>
      <c r="P240" s="4"/>
      <c r="Q240" s="337"/>
      <c r="R240" s="15" t="str">
        <f t="shared" si="56"/>
        <v>No</v>
      </c>
      <c r="S240" s="15" t="str">
        <f t="shared" si="57"/>
        <v>No</v>
      </c>
      <c r="T240" s="4" t="str">
        <f t="shared" si="58"/>
        <v>No</v>
      </c>
      <c r="U240" s="4" t="str">
        <f t="shared" si="59"/>
        <v>N/A</v>
      </c>
      <c r="V240" s="132" t="str">
        <f t="shared" si="60"/>
        <v>No</v>
      </c>
      <c r="W240" s="223" t="str">
        <f t="shared" si="61"/>
        <v>N/A</v>
      </c>
      <c r="X240" s="221" t="str">
        <f t="shared" si="62"/>
        <v>No</v>
      </c>
      <c r="Y240" s="223" t="str">
        <f t="shared" si="63"/>
        <v>N/A</v>
      </c>
      <c r="Z240" s="222" t="str">
        <f t="shared" si="64"/>
        <v>No</v>
      </c>
      <c r="AA240" s="68" t="str">
        <f t="shared" si="65"/>
        <v>N/A</v>
      </c>
      <c r="AB240" s="65" t="str">
        <f t="shared" si="66"/>
        <v>No</v>
      </c>
      <c r="AC240" s="68" t="str">
        <f t="shared" si="67"/>
        <v>N/A</v>
      </c>
      <c r="AD240" s="65" t="str">
        <f t="shared" si="68"/>
        <v>No</v>
      </c>
      <c r="AE240" s="68" t="str">
        <f t="shared" si="69"/>
        <v>N/A</v>
      </c>
      <c r="AF240" s="66"/>
    </row>
    <row r="241" spans="1:32" ht="14.5" hidden="1" customHeight="1">
      <c r="A241" s="66" t="s">
        <v>11</v>
      </c>
      <c r="B241" s="66" t="s">
        <v>28</v>
      </c>
      <c r="C241" s="66" t="str" cm="1">
        <f t="array" ref="C241">_xlfn.IFNA(_xlfn.IFS(B241="Starter","Starters &amp; Sides",B241="Sides","Starters &amp; Sides"),B241)</f>
        <v>Drinks</v>
      </c>
      <c r="D241" t="s">
        <v>1236</v>
      </c>
      <c r="E241" s="74"/>
      <c r="F241" s="4"/>
      <c r="G241" s="4"/>
      <c r="H241" s="4"/>
      <c r="I241" s="4"/>
      <c r="J241" s="4"/>
      <c r="K241" s="4"/>
      <c r="L241" s="4">
        <v>8.5</v>
      </c>
      <c r="M241" s="4">
        <v>8.6</v>
      </c>
      <c r="N241" s="4">
        <v>8.6</v>
      </c>
      <c r="O241" s="15">
        <v>8.6</v>
      </c>
      <c r="P241" s="4">
        <v>9</v>
      </c>
      <c r="Q241" s="337">
        <v>9</v>
      </c>
      <c r="R241" s="15" t="str">
        <f t="shared" si="56"/>
        <v>Yes</v>
      </c>
      <c r="S241" s="15" t="str">
        <f t="shared" si="57"/>
        <v>No</v>
      </c>
      <c r="T241" s="4" t="str">
        <f t="shared" si="58"/>
        <v>Yes</v>
      </c>
      <c r="U241" s="4">
        <f t="shared" si="59"/>
        <v>0</v>
      </c>
      <c r="V241" s="132" t="str">
        <f t="shared" si="60"/>
        <v>Yes</v>
      </c>
      <c r="W241" s="223">
        <f t="shared" si="61"/>
        <v>4.6511627906976827E-2</v>
      </c>
      <c r="X241" s="221" t="str">
        <f t="shared" si="62"/>
        <v>Yes</v>
      </c>
      <c r="Y241" s="223">
        <f t="shared" si="63"/>
        <v>4.6511627906976827E-2</v>
      </c>
      <c r="Z241" s="222" t="str">
        <f t="shared" si="64"/>
        <v>Yes</v>
      </c>
      <c r="AA241" s="68">
        <f t="shared" si="65"/>
        <v>4.6511627906976827E-2</v>
      </c>
      <c r="AB241" s="65" t="str">
        <f t="shared" si="66"/>
        <v>Yes</v>
      </c>
      <c r="AC241" s="68">
        <f t="shared" si="67"/>
        <v>5.8823529411764719E-2</v>
      </c>
      <c r="AD241" s="65" t="str">
        <f t="shared" si="68"/>
        <v>No</v>
      </c>
      <c r="AE241" s="68" t="str">
        <f t="shared" si="69"/>
        <v>N/A</v>
      </c>
      <c r="AF241" s="66"/>
    </row>
    <row r="242" spans="1:32" ht="14.5" hidden="1" customHeight="1">
      <c r="A242" s="66" t="s">
        <v>11</v>
      </c>
      <c r="B242" s="66" t="s">
        <v>28</v>
      </c>
      <c r="C242" s="66" t="str" cm="1">
        <f t="array" ref="C242">_xlfn.IFNA(_xlfn.IFS(B242="Starter","Starters &amp; Sides",B242="Sides","Starters &amp; Sides"),B242)</f>
        <v>Drinks</v>
      </c>
      <c r="D242" t="s">
        <v>1237</v>
      </c>
      <c r="E242" s="74"/>
      <c r="F242" s="4"/>
      <c r="G242" s="4"/>
      <c r="H242" s="4"/>
      <c r="I242" s="4"/>
      <c r="J242" s="4"/>
      <c r="K242" s="4"/>
      <c r="L242" s="4">
        <v>9.9499999999999993</v>
      </c>
      <c r="M242" s="4">
        <v>9.9499999999999993</v>
      </c>
      <c r="N242" s="4">
        <v>9.9499999999999993</v>
      </c>
      <c r="O242" s="15">
        <v>9.9499999999999993</v>
      </c>
      <c r="P242" s="4">
        <v>10.4</v>
      </c>
      <c r="Q242" s="337">
        <v>10.5</v>
      </c>
      <c r="R242" s="15" t="str">
        <f t="shared" si="56"/>
        <v>Yes</v>
      </c>
      <c r="S242" s="15" t="str">
        <f t="shared" si="57"/>
        <v>No</v>
      </c>
      <c r="T242" s="4" t="str">
        <f t="shared" si="58"/>
        <v>Yes</v>
      </c>
      <c r="U242" s="4">
        <f t="shared" si="59"/>
        <v>9.6153846153845812E-3</v>
      </c>
      <c r="V242" s="132" t="str">
        <f t="shared" si="60"/>
        <v>Yes</v>
      </c>
      <c r="W242" s="223">
        <f t="shared" si="61"/>
        <v>5.5276381909547867E-2</v>
      </c>
      <c r="X242" s="221" t="str">
        <f t="shared" si="62"/>
        <v>Yes</v>
      </c>
      <c r="Y242" s="223">
        <f t="shared" si="63"/>
        <v>5.5276381909547867E-2</v>
      </c>
      <c r="Z242" s="222" t="str">
        <f t="shared" si="64"/>
        <v>Yes</v>
      </c>
      <c r="AA242" s="68">
        <f t="shared" si="65"/>
        <v>5.5276381909547867E-2</v>
      </c>
      <c r="AB242" s="65" t="str">
        <f t="shared" si="66"/>
        <v>Yes</v>
      </c>
      <c r="AC242" s="68">
        <f t="shared" si="67"/>
        <v>5.5276381909547867E-2</v>
      </c>
      <c r="AD242" s="65" t="str">
        <f t="shared" si="68"/>
        <v>No</v>
      </c>
      <c r="AE242" s="68" t="str">
        <f t="shared" si="69"/>
        <v>N/A</v>
      </c>
      <c r="AF242" s="66"/>
    </row>
    <row r="243" spans="1:32" ht="14.5" hidden="1" customHeight="1">
      <c r="A243" s="66" t="s">
        <v>11</v>
      </c>
      <c r="B243" s="66" t="s">
        <v>28</v>
      </c>
      <c r="C243" s="66" t="str" cm="1">
        <f t="array" ref="C243">_xlfn.IFNA(_xlfn.IFS(B243="Starter","Starters &amp; Sides",B243="Sides","Starters &amp; Sides"),B243)</f>
        <v>Drinks</v>
      </c>
      <c r="D243" t="s">
        <v>786</v>
      </c>
      <c r="E243" s="74"/>
      <c r="F243" s="4"/>
      <c r="G243" s="4"/>
      <c r="H243" s="4"/>
      <c r="I243" s="4"/>
      <c r="J243" s="4"/>
      <c r="K243" s="4"/>
      <c r="L243" s="4">
        <v>9.5500000000000007</v>
      </c>
      <c r="M243" s="4">
        <v>9.65</v>
      </c>
      <c r="N243" s="4">
        <v>9.65</v>
      </c>
      <c r="O243" s="15">
        <v>9.65</v>
      </c>
      <c r="P243" s="4">
        <v>9.9</v>
      </c>
      <c r="Q243" s="337">
        <v>10</v>
      </c>
      <c r="R243" s="15" t="str">
        <f t="shared" si="56"/>
        <v>Yes</v>
      </c>
      <c r="S243" s="15" t="str">
        <f t="shared" si="57"/>
        <v>No</v>
      </c>
      <c r="T243" s="4" t="str">
        <f t="shared" si="58"/>
        <v>Yes</v>
      </c>
      <c r="U243" s="4">
        <f t="shared" si="59"/>
        <v>1.0101010101010166E-2</v>
      </c>
      <c r="V243" s="132" t="str">
        <f t="shared" si="60"/>
        <v>Yes</v>
      </c>
      <c r="W243" s="223">
        <f t="shared" si="61"/>
        <v>3.6269430051813378E-2</v>
      </c>
      <c r="X243" s="221" t="str">
        <f t="shared" si="62"/>
        <v>Yes</v>
      </c>
      <c r="Y243" s="223">
        <f t="shared" si="63"/>
        <v>3.6269430051813378E-2</v>
      </c>
      <c r="Z243" s="222" t="str">
        <f t="shared" si="64"/>
        <v>Yes</v>
      </c>
      <c r="AA243" s="68">
        <f t="shared" si="65"/>
        <v>3.6269430051813378E-2</v>
      </c>
      <c r="AB243" s="65" t="str">
        <f t="shared" si="66"/>
        <v>Yes</v>
      </c>
      <c r="AC243" s="68">
        <f t="shared" si="67"/>
        <v>4.7120418848167533E-2</v>
      </c>
      <c r="AD243" s="65" t="str">
        <f t="shared" si="68"/>
        <v>No</v>
      </c>
      <c r="AE243" s="68" t="str">
        <f t="shared" si="69"/>
        <v>N/A</v>
      </c>
      <c r="AF243" s="66"/>
    </row>
    <row r="244" spans="1:32" ht="14.5" hidden="1" customHeight="1">
      <c r="A244" s="66" t="s">
        <v>11</v>
      </c>
      <c r="B244" s="66" t="s">
        <v>28</v>
      </c>
      <c r="C244" s="66" t="str" cm="1">
        <f t="array" ref="C244">_xlfn.IFNA(_xlfn.IFS(B244="Starter","Starters &amp; Sides",B244="Sides","Starters &amp; Sides"),B244)</f>
        <v>Drinks</v>
      </c>
      <c r="D244" t="s">
        <v>1238</v>
      </c>
      <c r="E244" s="74">
        <v>2.5499999999999998</v>
      </c>
      <c r="F244" s="4">
        <v>2.5499999999999998</v>
      </c>
      <c r="G244" s="4">
        <v>2.5499999999999998</v>
      </c>
      <c r="H244" s="4">
        <v>2.95</v>
      </c>
      <c r="I244" s="4">
        <v>2.95</v>
      </c>
      <c r="J244" s="4">
        <v>3.25</v>
      </c>
      <c r="K244" s="4">
        <v>3.25</v>
      </c>
      <c r="L244" s="4">
        <v>3.25</v>
      </c>
      <c r="M244" s="4">
        <v>3.6</v>
      </c>
      <c r="N244" s="4">
        <v>3.6</v>
      </c>
      <c r="O244" s="15">
        <v>3.6</v>
      </c>
      <c r="P244" s="4"/>
      <c r="Q244" s="337">
        <v>4</v>
      </c>
      <c r="R244" s="15" t="str">
        <f t="shared" si="56"/>
        <v>Yes</v>
      </c>
      <c r="S244" s="15" t="str">
        <f t="shared" si="57"/>
        <v>Yes</v>
      </c>
      <c r="T244" s="4" t="str">
        <f t="shared" si="58"/>
        <v>No</v>
      </c>
      <c r="U244" s="4" t="str">
        <f t="shared" si="59"/>
        <v>N/A</v>
      </c>
      <c r="V244" s="132" t="str">
        <f t="shared" si="60"/>
        <v>No</v>
      </c>
      <c r="W244" s="223" t="str">
        <f t="shared" si="61"/>
        <v>N/A</v>
      </c>
      <c r="X244" s="221" t="str">
        <f t="shared" si="62"/>
        <v>No</v>
      </c>
      <c r="Y244" s="223" t="str">
        <f t="shared" si="63"/>
        <v>N/A</v>
      </c>
      <c r="Z244" s="222" t="str">
        <f t="shared" si="64"/>
        <v>No</v>
      </c>
      <c r="AA244" s="68" t="str">
        <f t="shared" si="65"/>
        <v>N/A</v>
      </c>
      <c r="AB244" s="65" t="str">
        <f t="shared" si="66"/>
        <v>No</v>
      </c>
      <c r="AC244" s="68" t="str">
        <f t="shared" si="67"/>
        <v>N/A</v>
      </c>
      <c r="AD244" s="65" t="str">
        <f t="shared" si="68"/>
        <v>No</v>
      </c>
      <c r="AE244" s="68" t="str">
        <f t="shared" si="69"/>
        <v>N/A</v>
      </c>
      <c r="AF244" s="66"/>
    </row>
    <row r="245" spans="1:32" ht="14.5" hidden="1" customHeight="1">
      <c r="A245" s="66" t="s">
        <v>11</v>
      </c>
      <c r="B245" s="66" t="s">
        <v>28</v>
      </c>
      <c r="C245" s="66" t="str" cm="1">
        <f t="array" ref="C245">_xlfn.IFNA(_xlfn.IFS(B245="Starter","Starters &amp; Sides",B245="Sides","Starters &amp; Sides"),B245)</f>
        <v>Drinks</v>
      </c>
      <c r="D245" s="84" t="s">
        <v>1239</v>
      </c>
      <c r="E245" s="74">
        <v>2.8</v>
      </c>
      <c r="F245" s="4">
        <v>2.8</v>
      </c>
      <c r="G245" s="4">
        <v>2.8</v>
      </c>
      <c r="H245" s="4">
        <v>3.2</v>
      </c>
      <c r="I245" s="4">
        <v>3.2</v>
      </c>
      <c r="J245" s="4">
        <v>3.5</v>
      </c>
      <c r="K245" s="4">
        <v>3.5</v>
      </c>
      <c r="L245" s="4">
        <v>3.5</v>
      </c>
      <c r="M245" s="4">
        <v>3.8</v>
      </c>
      <c r="N245" s="4">
        <v>3.8</v>
      </c>
      <c r="O245" s="15">
        <v>3.8</v>
      </c>
      <c r="P245" s="4"/>
      <c r="Q245" s="337"/>
      <c r="R245" s="15" t="str">
        <f t="shared" si="56"/>
        <v>No</v>
      </c>
      <c r="S245" s="15" t="str">
        <f t="shared" si="57"/>
        <v>No</v>
      </c>
      <c r="T245" s="4" t="str">
        <f t="shared" si="58"/>
        <v>No</v>
      </c>
      <c r="U245" s="4" t="str">
        <f t="shared" si="59"/>
        <v>N/A</v>
      </c>
      <c r="V245" s="132" t="str">
        <f t="shared" si="60"/>
        <v>No</v>
      </c>
      <c r="W245" s="223" t="str">
        <f t="shared" si="61"/>
        <v>N/A</v>
      </c>
      <c r="X245" s="221" t="str">
        <f t="shared" si="62"/>
        <v>No</v>
      </c>
      <c r="Y245" s="223" t="str">
        <f t="shared" si="63"/>
        <v>N/A</v>
      </c>
      <c r="Z245" s="222" t="str">
        <f t="shared" si="64"/>
        <v>No</v>
      </c>
      <c r="AA245" s="68" t="str">
        <f t="shared" si="65"/>
        <v>N/A</v>
      </c>
      <c r="AB245" s="65" t="str">
        <f t="shared" si="66"/>
        <v>No</v>
      </c>
      <c r="AC245" s="68" t="str">
        <f t="shared" si="67"/>
        <v>N/A</v>
      </c>
      <c r="AD245" s="65" t="str">
        <f t="shared" si="68"/>
        <v>No</v>
      </c>
      <c r="AE245" s="68" t="str">
        <f t="shared" si="69"/>
        <v>N/A</v>
      </c>
      <c r="AF245" s="66"/>
    </row>
    <row r="246" spans="1:32" ht="14.5" hidden="1" customHeight="1">
      <c r="A246" s="66" t="s">
        <v>11</v>
      </c>
      <c r="B246" s="66" t="s">
        <v>28</v>
      </c>
      <c r="C246" s="66" t="str" cm="1">
        <f t="array" ref="C246">_xlfn.IFNA(_xlfn.IFS(B246="Starter","Starters &amp; Sides",B246="Sides","Starters &amp; Sides"),B246)</f>
        <v>Drinks</v>
      </c>
      <c r="D246" t="s">
        <v>1240</v>
      </c>
      <c r="E246" s="74">
        <v>2.95</v>
      </c>
      <c r="F246" s="4">
        <v>2.95</v>
      </c>
      <c r="G246" s="4">
        <v>2.95</v>
      </c>
      <c r="H246" s="4">
        <v>3.2</v>
      </c>
      <c r="I246" s="4">
        <v>3.2</v>
      </c>
      <c r="J246" s="4">
        <v>3.5</v>
      </c>
      <c r="K246" s="4">
        <v>3.5</v>
      </c>
      <c r="L246" s="4">
        <v>3.5</v>
      </c>
      <c r="M246" s="4">
        <v>3.8</v>
      </c>
      <c r="N246" s="4">
        <v>3.8</v>
      </c>
      <c r="O246" s="15">
        <v>3.8</v>
      </c>
      <c r="P246" s="4"/>
      <c r="Q246" s="337">
        <v>4.2</v>
      </c>
      <c r="R246" s="15" t="str">
        <f t="shared" si="56"/>
        <v>Yes</v>
      </c>
      <c r="S246" s="15" t="str">
        <f t="shared" si="57"/>
        <v>Yes</v>
      </c>
      <c r="T246" s="4" t="str">
        <f t="shared" si="58"/>
        <v>No</v>
      </c>
      <c r="U246" s="4" t="str">
        <f t="shared" si="59"/>
        <v>N/A</v>
      </c>
      <c r="V246" s="132" t="str">
        <f t="shared" si="60"/>
        <v>No</v>
      </c>
      <c r="W246" s="223" t="str">
        <f t="shared" si="61"/>
        <v>N/A</v>
      </c>
      <c r="X246" s="221" t="str">
        <f t="shared" si="62"/>
        <v>No</v>
      </c>
      <c r="Y246" s="223" t="str">
        <f t="shared" si="63"/>
        <v>N/A</v>
      </c>
      <c r="Z246" s="222" t="str">
        <f t="shared" si="64"/>
        <v>No</v>
      </c>
      <c r="AA246" s="68" t="str">
        <f t="shared" si="65"/>
        <v>N/A</v>
      </c>
      <c r="AB246" s="65" t="str">
        <f t="shared" si="66"/>
        <v>No</v>
      </c>
      <c r="AC246" s="68" t="str">
        <f t="shared" si="67"/>
        <v>N/A</v>
      </c>
      <c r="AD246" s="65" t="str">
        <f t="shared" si="68"/>
        <v>No</v>
      </c>
      <c r="AE246" s="68" t="str">
        <f t="shared" si="69"/>
        <v>N/A</v>
      </c>
      <c r="AF246" s="66"/>
    </row>
    <row r="247" spans="1:32" ht="14.5" hidden="1" customHeight="1">
      <c r="A247" s="66" t="s">
        <v>11</v>
      </c>
      <c r="B247" s="66" t="s">
        <v>28</v>
      </c>
      <c r="C247" s="66" t="str" cm="1">
        <f t="array" ref="C247">_xlfn.IFNA(_xlfn.IFS(B247="Starter","Starters &amp; Sides",B247="Sides","Starters &amp; Sides"),B247)</f>
        <v>Drinks</v>
      </c>
      <c r="D247" s="84" t="s">
        <v>1241</v>
      </c>
      <c r="E247" s="74"/>
      <c r="F247" s="4"/>
      <c r="G247" s="4"/>
      <c r="H247" s="4">
        <v>3.2</v>
      </c>
      <c r="I247" s="4">
        <v>3.2</v>
      </c>
      <c r="J247" s="4">
        <v>3.5</v>
      </c>
      <c r="K247" s="4">
        <v>3.5</v>
      </c>
      <c r="L247" s="4">
        <v>3.5</v>
      </c>
      <c r="M247" s="4">
        <v>3.8</v>
      </c>
      <c r="N247" s="4">
        <v>3.8</v>
      </c>
      <c r="O247" s="15">
        <v>3.8</v>
      </c>
      <c r="P247" s="4"/>
      <c r="Q247" s="337"/>
      <c r="R247" s="15" t="str">
        <f t="shared" si="56"/>
        <v>No</v>
      </c>
      <c r="S247" s="15" t="str">
        <f t="shared" si="57"/>
        <v>No</v>
      </c>
      <c r="T247" s="4" t="str">
        <f t="shared" si="58"/>
        <v>No</v>
      </c>
      <c r="U247" s="4" t="str">
        <f t="shared" si="59"/>
        <v>N/A</v>
      </c>
      <c r="V247" s="132" t="str">
        <f t="shared" si="60"/>
        <v>No</v>
      </c>
      <c r="W247" s="223" t="str">
        <f t="shared" si="61"/>
        <v>N/A</v>
      </c>
      <c r="X247" s="221" t="str">
        <f t="shared" si="62"/>
        <v>No</v>
      </c>
      <c r="Y247" s="223" t="str">
        <f t="shared" si="63"/>
        <v>N/A</v>
      </c>
      <c r="Z247" s="222" t="str">
        <f t="shared" si="64"/>
        <v>No</v>
      </c>
      <c r="AA247" s="68" t="str">
        <f t="shared" si="65"/>
        <v>N/A</v>
      </c>
      <c r="AB247" s="65" t="str">
        <f t="shared" si="66"/>
        <v>No</v>
      </c>
      <c r="AC247" s="68" t="str">
        <f t="shared" si="67"/>
        <v>N/A</v>
      </c>
      <c r="AD247" s="65" t="str">
        <f t="shared" si="68"/>
        <v>No</v>
      </c>
      <c r="AE247" s="68" t="str">
        <f t="shared" si="69"/>
        <v>N/A</v>
      </c>
      <c r="AF247" s="66"/>
    </row>
    <row r="248" spans="1:32" ht="14.5" hidden="1" customHeight="1">
      <c r="A248" s="66" t="s">
        <v>11</v>
      </c>
      <c r="B248" s="66" t="s">
        <v>28</v>
      </c>
      <c r="C248" s="66" t="str" cm="1">
        <f t="array" ref="C248">_xlfn.IFNA(_xlfn.IFS(B248="Starter","Starters &amp; Sides",B248="Sides","Starters &amp; Sides"),B248)</f>
        <v>Drinks</v>
      </c>
      <c r="D248" t="s">
        <v>1242</v>
      </c>
      <c r="E248" s="74">
        <v>2.95</v>
      </c>
      <c r="F248" s="4">
        <v>2.95</v>
      </c>
      <c r="G248" s="4">
        <v>2.95</v>
      </c>
      <c r="H248" s="4">
        <v>3.2</v>
      </c>
      <c r="I248" s="4">
        <v>3.2</v>
      </c>
      <c r="J248" s="4">
        <v>3.5</v>
      </c>
      <c r="K248" s="4">
        <v>3.5</v>
      </c>
      <c r="L248" s="4">
        <v>3.5</v>
      </c>
      <c r="M248" s="4">
        <v>3.8</v>
      </c>
      <c r="N248" s="4">
        <v>3.8</v>
      </c>
      <c r="O248" s="15">
        <v>3.8</v>
      </c>
      <c r="P248" s="4"/>
      <c r="Q248" s="337">
        <v>4.2</v>
      </c>
      <c r="R248" s="15" t="str">
        <f t="shared" si="56"/>
        <v>Yes</v>
      </c>
      <c r="S248" s="15" t="str">
        <f t="shared" si="57"/>
        <v>Yes</v>
      </c>
      <c r="T248" s="4" t="str">
        <f t="shared" si="58"/>
        <v>No</v>
      </c>
      <c r="U248" s="4" t="str">
        <f t="shared" si="59"/>
        <v>N/A</v>
      </c>
      <c r="V248" s="132" t="str">
        <f t="shared" si="60"/>
        <v>No</v>
      </c>
      <c r="W248" s="223" t="str">
        <f t="shared" si="61"/>
        <v>N/A</v>
      </c>
      <c r="X248" s="221" t="str">
        <f t="shared" si="62"/>
        <v>No</v>
      </c>
      <c r="Y248" s="223" t="str">
        <f t="shared" si="63"/>
        <v>N/A</v>
      </c>
      <c r="Z248" s="222" t="str">
        <f t="shared" si="64"/>
        <v>No</v>
      </c>
      <c r="AA248" s="68" t="str">
        <f t="shared" si="65"/>
        <v>N/A</v>
      </c>
      <c r="AB248" s="65" t="str">
        <f t="shared" si="66"/>
        <v>No</v>
      </c>
      <c r="AC248" s="68" t="str">
        <f t="shared" si="67"/>
        <v>N/A</v>
      </c>
      <c r="AD248" s="65" t="str">
        <f t="shared" si="68"/>
        <v>No</v>
      </c>
      <c r="AE248" s="68" t="str">
        <f t="shared" si="69"/>
        <v>N/A</v>
      </c>
      <c r="AF248" s="66"/>
    </row>
    <row r="249" spans="1:32" ht="14.5" hidden="1" customHeight="1">
      <c r="A249" s="66" t="s">
        <v>11</v>
      </c>
      <c r="B249" s="66" t="s">
        <v>28</v>
      </c>
      <c r="C249" s="66" t="str" cm="1">
        <f t="array" ref="C249">_xlfn.IFNA(_xlfn.IFS(B249="Starter","Starters &amp; Sides",B249="Sides","Starters &amp; Sides"),B249)</f>
        <v>Drinks</v>
      </c>
      <c r="D249" s="84" t="s">
        <v>1243</v>
      </c>
      <c r="E249" s="74"/>
      <c r="F249" s="4"/>
      <c r="G249" s="4"/>
      <c r="H249" s="4">
        <v>2.8</v>
      </c>
      <c r="I249" s="4">
        <v>2.8</v>
      </c>
      <c r="J249" s="4">
        <v>2.95</v>
      </c>
      <c r="K249" s="4">
        <v>2.95</v>
      </c>
      <c r="L249" s="4">
        <v>2.95</v>
      </c>
      <c r="M249" s="4">
        <v>3.55</v>
      </c>
      <c r="N249" s="4">
        <v>3.55</v>
      </c>
      <c r="O249" s="15">
        <v>3.55</v>
      </c>
      <c r="P249" s="4"/>
      <c r="Q249" s="337"/>
      <c r="R249" s="15" t="str">
        <f t="shared" si="56"/>
        <v>No</v>
      </c>
      <c r="S249" s="15" t="str">
        <f t="shared" si="57"/>
        <v>No</v>
      </c>
      <c r="T249" s="4" t="str">
        <f t="shared" si="58"/>
        <v>No</v>
      </c>
      <c r="U249" s="4" t="str">
        <f t="shared" si="59"/>
        <v>N/A</v>
      </c>
      <c r="V249" s="132" t="str">
        <f t="shared" si="60"/>
        <v>No</v>
      </c>
      <c r="W249" s="223" t="str">
        <f t="shared" si="61"/>
        <v>N/A</v>
      </c>
      <c r="X249" s="221" t="str">
        <f t="shared" si="62"/>
        <v>No</v>
      </c>
      <c r="Y249" s="223" t="str">
        <f t="shared" si="63"/>
        <v>N/A</v>
      </c>
      <c r="Z249" s="222" t="str">
        <f t="shared" si="64"/>
        <v>No</v>
      </c>
      <c r="AA249" s="68" t="str">
        <f t="shared" si="65"/>
        <v>N/A</v>
      </c>
      <c r="AB249" s="65" t="str">
        <f t="shared" si="66"/>
        <v>No</v>
      </c>
      <c r="AC249" s="68" t="str">
        <f t="shared" si="67"/>
        <v>N/A</v>
      </c>
      <c r="AD249" s="65" t="str">
        <f t="shared" si="68"/>
        <v>No</v>
      </c>
      <c r="AE249" s="68" t="str">
        <f t="shared" si="69"/>
        <v>N/A</v>
      </c>
      <c r="AF249" s="66"/>
    </row>
    <row r="250" spans="1:32" ht="14.5" hidden="1" customHeight="1">
      <c r="A250" s="66" t="s">
        <v>11</v>
      </c>
      <c r="B250" s="66" t="s">
        <v>28</v>
      </c>
      <c r="C250" s="66" t="str" cm="1">
        <f t="array" ref="C250">_xlfn.IFNA(_xlfn.IFS(B250="Starter","Starters &amp; Sides",B250="Sides","Starters &amp; Sides"),B250)</f>
        <v>Drinks</v>
      </c>
      <c r="D250" t="s">
        <v>1244</v>
      </c>
      <c r="E250" s="74"/>
      <c r="F250" s="4"/>
      <c r="G250" s="4"/>
      <c r="H250" s="4">
        <v>3.95</v>
      </c>
      <c r="I250" s="4">
        <v>3.95</v>
      </c>
      <c r="J250" s="4">
        <v>4.25</v>
      </c>
      <c r="K250" s="4">
        <v>4.25</v>
      </c>
      <c r="L250" s="4">
        <v>4.25</v>
      </c>
      <c r="M250" s="4">
        <v>4.3499999999999996</v>
      </c>
      <c r="N250" s="4">
        <v>4.3499999999999996</v>
      </c>
      <c r="O250" s="15">
        <v>4.3499999999999996</v>
      </c>
      <c r="P250" s="4"/>
      <c r="Q250" s="337">
        <v>4.5</v>
      </c>
      <c r="R250" s="15" t="str">
        <f t="shared" si="56"/>
        <v>Yes</v>
      </c>
      <c r="S250" s="15" t="str">
        <f t="shared" si="57"/>
        <v>Yes</v>
      </c>
      <c r="T250" s="4" t="str">
        <f t="shared" si="58"/>
        <v>No</v>
      </c>
      <c r="U250" s="4" t="str">
        <f t="shared" si="59"/>
        <v>N/A</v>
      </c>
      <c r="V250" s="132" t="str">
        <f t="shared" si="60"/>
        <v>No</v>
      </c>
      <c r="W250" s="223" t="str">
        <f t="shared" si="61"/>
        <v>N/A</v>
      </c>
      <c r="X250" s="221" t="str">
        <f t="shared" si="62"/>
        <v>No</v>
      </c>
      <c r="Y250" s="223" t="str">
        <f t="shared" si="63"/>
        <v>N/A</v>
      </c>
      <c r="Z250" s="222" t="str">
        <f t="shared" si="64"/>
        <v>No</v>
      </c>
      <c r="AA250" s="68" t="str">
        <f t="shared" si="65"/>
        <v>N/A</v>
      </c>
      <c r="AB250" s="65" t="str">
        <f t="shared" si="66"/>
        <v>No</v>
      </c>
      <c r="AC250" s="68" t="str">
        <f t="shared" si="67"/>
        <v>N/A</v>
      </c>
      <c r="AD250" s="65" t="str">
        <f t="shared" si="68"/>
        <v>No</v>
      </c>
      <c r="AE250" s="68" t="str">
        <f t="shared" si="69"/>
        <v>N/A</v>
      </c>
      <c r="AF250" s="66"/>
    </row>
    <row r="251" spans="1:32" ht="14.5" hidden="1" customHeight="1">
      <c r="A251" s="66" t="s">
        <v>11</v>
      </c>
      <c r="B251" s="66" t="s">
        <v>28</v>
      </c>
      <c r="C251" s="66" t="str" cm="1">
        <f t="array" ref="C251">_xlfn.IFNA(_xlfn.IFS(B251="Starter","Starters &amp; Sides",B251="Sides","Starters &amp; Sides"),B251)</f>
        <v>Drinks</v>
      </c>
      <c r="D251" t="s">
        <v>1245</v>
      </c>
      <c r="E251" s="74"/>
      <c r="F251" s="4"/>
      <c r="G251" s="4"/>
      <c r="H251" s="4">
        <v>3.2</v>
      </c>
      <c r="I251" s="4">
        <v>3.2</v>
      </c>
      <c r="J251" s="4">
        <v>3.5</v>
      </c>
      <c r="K251" s="4">
        <v>3.5</v>
      </c>
      <c r="L251" s="4">
        <v>3.5</v>
      </c>
      <c r="M251" s="4">
        <v>3.6</v>
      </c>
      <c r="N251" s="4">
        <v>3.6</v>
      </c>
      <c r="O251" s="15">
        <v>3.6</v>
      </c>
      <c r="P251" s="4"/>
      <c r="Q251" s="337">
        <v>3.8</v>
      </c>
      <c r="R251" s="15" t="str">
        <f t="shared" si="56"/>
        <v>Yes</v>
      </c>
      <c r="S251" s="15" t="str">
        <f t="shared" si="57"/>
        <v>Yes</v>
      </c>
      <c r="T251" s="4" t="str">
        <f t="shared" si="58"/>
        <v>No</v>
      </c>
      <c r="U251" s="4" t="str">
        <f t="shared" si="59"/>
        <v>N/A</v>
      </c>
      <c r="V251" s="132" t="str">
        <f t="shared" si="60"/>
        <v>No</v>
      </c>
      <c r="W251" s="223" t="str">
        <f t="shared" si="61"/>
        <v>N/A</v>
      </c>
      <c r="X251" s="221" t="str">
        <f t="shared" si="62"/>
        <v>No</v>
      </c>
      <c r="Y251" s="223" t="str">
        <f t="shared" si="63"/>
        <v>N/A</v>
      </c>
      <c r="Z251" s="222" t="str">
        <f t="shared" si="64"/>
        <v>No</v>
      </c>
      <c r="AA251" s="68" t="str">
        <f t="shared" si="65"/>
        <v>N/A</v>
      </c>
      <c r="AB251" s="65" t="str">
        <f t="shared" si="66"/>
        <v>No</v>
      </c>
      <c r="AC251" s="68" t="str">
        <f t="shared" si="67"/>
        <v>N/A</v>
      </c>
      <c r="AD251" s="65" t="str">
        <f t="shared" si="68"/>
        <v>No</v>
      </c>
      <c r="AE251" s="68" t="str">
        <f t="shared" si="69"/>
        <v>N/A</v>
      </c>
      <c r="AF251" s="66"/>
    </row>
    <row r="252" spans="1:32" ht="14.5" hidden="1" customHeight="1">
      <c r="A252" s="66" t="s">
        <v>11</v>
      </c>
      <c r="B252" s="66" t="s">
        <v>28</v>
      </c>
      <c r="C252" s="66" t="str" cm="1">
        <f t="array" ref="C252">_xlfn.IFNA(_xlfn.IFS(B252="Starter","Starters &amp; Sides",B252="Sides","Starters &amp; Sides"),B252)</f>
        <v>Drinks</v>
      </c>
      <c r="D252" t="s">
        <v>1246</v>
      </c>
      <c r="E252" s="74">
        <v>2.95</v>
      </c>
      <c r="F252" s="4">
        <v>2.95</v>
      </c>
      <c r="G252" s="4">
        <v>2.95</v>
      </c>
      <c r="H252" s="4">
        <v>3.2</v>
      </c>
      <c r="I252" s="4">
        <v>3.2</v>
      </c>
      <c r="J252" s="4">
        <v>3.5</v>
      </c>
      <c r="K252" s="4">
        <v>3.5</v>
      </c>
      <c r="L252" s="4">
        <v>3.5</v>
      </c>
      <c r="M252" s="4">
        <v>3.8</v>
      </c>
      <c r="N252" s="4">
        <v>3.8</v>
      </c>
      <c r="O252" s="15">
        <v>3.8</v>
      </c>
      <c r="P252" s="4"/>
      <c r="Q252" s="337">
        <v>4.2</v>
      </c>
      <c r="R252" s="15" t="str">
        <f t="shared" si="56"/>
        <v>Yes</v>
      </c>
      <c r="S252" s="15" t="str">
        <f t="shared" si="57"/>
        <v>Yes</v>
      </c>
      <c r="T252" s="4" t="str">
        <f t="shared" si="58"/>
        <v>No</v>
      </c>
      <c r="U252" s="4" t="str">
        <f t="shared" si="59"/>
        <v>N/A</v>
      </c>
      <c r="V252" s="132" t="str">
        <f t="shared" si="60"/>
        <v>No</v>
      </c>
      <c r="W252" s="223" t="str">
        <f t="shared" si="61"/>
        <v>N/A</v>
      </c>
      <c r="X252" s="221" t="str">
        <f t="shared" si="62"/>
        <v>No</v>
      </c>
      <c r="Y252" s="223" t="str">
        <f t="shared" si="63"/>
        <v>N/A</v>
      </c>
      <c r="Z252" s="222" t="str">
        <f t="shared" si="64"/>
        <v>No</v>
      </c>
      <c r="AA252" s="68" t="str">
        <f t="shared" si="65"/>
        <v>N/A</v>
      </c>
      <c r="AB252" s="65" t="str">
        <f t="shared" si="66"/>
        <v>No</v>
      </c>
      <c r="AC252" s="68" t="str">
        <f t="shared" si="67"/>
        <v>N/A</v>
      </c>
      <c r="AD252" s="65" t="str">
        <f t="shared" si="68"/>
        <v>No</v>
      </c>
      <c r="AE252" s="68" t="str">
        <f t="shared" si="69"/>
        <v>N/A</v>
      </c>
      <c r="AF252" s="66"/>
    </row>
    <row r="253" spans="1:32" ht="14.5" hidden="1" customHeight="1">
      <c r="A253" s="66" t="s">
        <v>11</v>
      </c>
      <c r="B253" s="66" t="s">
        <v>28</v>
      </c>
      <c r="C253" s="66" t="str" cm="1">
        <f t="array" ref="C253">_xlfn.IFNA(_xlfn.IFS(B253="Starter","Starters &amp; Sides",B253="Sides","Starters &amp; Sides"),B253)</f>
        <v>Drinks</v>
      </c>
      <c r="D253" t="s">
        <v>1247</v>
      </c>
      <c r="E253" s="74"/>
      <c r="F253" s="4"/>
      <c r="G253" s="4"/>
      <c r="H253" s="4">
        <v>2.7</v>
      </c>
      <c r="I253" s="4">
        <v>2.1</v>
      </c>
      <c r="J253" s="4">
        <v>2.95</v>
      </c>
      <c r="K253" s="4">
        <v>2.95</v>
      </c>
      <c r="L253" s="4">
        <v>2.95</v>
      </c>
      <c r="M253" s="4">
        <v>3.05</v>
      </c>
      <c r="N253" s="4">
        <v>3.05</v>
      </c>
      <c r="O253" s="15">
        <v>3.05</v>
      </c>
      <c r="P253" s="4"/>
      <c r="Q253" s="337">
        <v>3.4</v>
      </c>
      <c r="R253" s="15" t="str">
        <f t="shared" si="56"/>
        <v>Yes</v>
      </c>
      <c r="S253" s="15" t="str">
        <f t="shared" si="57"/>
        <v>Yes</v>
      </c>
      <c r="T253" s="4" t="str">
        <f t="shared" si="58"/>
        <v>No</v>
      </c>
      <c r="U253" s="4" t="str">
        <f t="shared" si="59"/>
        <v>N/A</v>
      </c>
      <c r="V253" s="132" t="str">
        <f t="shared" si="60"/>
        <v>No</v>
      </c>
      <c r="W253" s="223" t="str">
        <f t="shared" si="61"/>
        <v>N/A</v>
      </c>
      <c r="X253" s="221" t="str">
        <f t="shared" si="62"/>
        <v>No</v>
      </c>
      <c r="Y253" s="223" t="str">
        <f t="shared" si="63"/>
        <v>N/A</v>
      </c>
      <c r="Z253" s="222" t="str">
        <f t="shared" si="64"/>
        <v>No</v>
      </c>
      <c r="AA253" s="68" t="str">
        <f t="shared" si="65"/>
        <v>N/A</v>
      </c>
      <c r="AB253" s="65" t="str">
        <f t="shared" si="66"/>
        <v>No</v>
      </c>
      <c r="AC253" s="68" t="str">
        <f t="shared" si="67"/>
        <v>N/A</v>
      </c>
      <c r="AD253" s="65" t="str">
        <f t="shared" si="68"/>
        <v>No</v>
      </c>
      <c r="AE253" s="68" t="str">
        <f t="shared" si="69"/>
        <v>N/A</v>
      </c>
      <c r="AF253" s="66"/>
    </row>
    <row r="254" spans="1:32" ht="14.5" hidden="1" customHeight="1">
      <c r="A254" s="66" t="s">
        <v>11</v>
      </c>
      <c r="B254" s="66" t="s">
        <v>28</v>
      </c>
      <c r="C254" s="66" t="str" cm="1">
        <f t="array" ref="C254">_xlfn.IFNA(_xlfn.IFS(B254="Starter","Starters &amp; Sides",B254="Sides","Starters &amp; Sides"),B254)</f>
        <v>Drinks</v>
      </c>
      <c r="D254" t="s">
        <v>1248</v>
      </c>
      <c r="E254" s="74"/>
      <c r="F254" s="4"/>
      <c r="G254" s="4"/>
      <c r="H254" s="4"/>
      <c r="I254" s="4"/>
      <c r="J254" s="4">
        <v>3.5</v>
      </c>
      <c r="K254" s="4">
        <v>3.5</v>
      </c>
      <c r="L254" s="4">
        <v>3.5</v>
      </c>
      <c r="M254" s="4">
        <v>4.2</v>
      </c>
      <c r="N254" s="4">
        <v>4.2</v>
      </c>
      <c r="O254" s="15">
        <v>4.2</v>
      </c>
      <c r="P254" s="4"/>
      <c r="Q254" s="337">
        <v>4.4000000000000004</v>
      </c>
      <c r="R254" s="15" t="str">
        <f t="shared" si="56"/>
        <v>Yes</v>
      </c>
      <c r="S254" s="15" t="str">
        <f t="shared" si="57"/>
        <v>Yes</v>
      </c>
      <c r="T254" s="4" t="str">
        <f t="shared" si="58"/>
        <v>No</v>
      </c>
      <c r="U254" s="4" t="str">
        <f t="shared" si="59"/>
        <v>N/A</v>
      </c>
      <c r="V254" s="132" t="str">
        <f t="shared" si="60"/>
        <v>No</v>
      </c>
      <c r="W254" s="223" t="str">
        <f t="shared" si="61"/>
        <v>N/A</v>
      </c>
      <c r="X254" s="221" t="str">
        <f t="shared" si="62"/>
        <v>No</v>
      </c>
      <c r="Y254" s="223" t="str">
        <f t="shared" si="63"/>
        <v>N/A</v>
      </c>
      <c r="Z254" s="222" t="str">
        <f t="shared" si="64"/>
        <v>No</v>
      </c>
      <c r="AA254" s="68" t="str">
        <f t="shared" si="65"/>
        <v>N/A</v>
      </c>
      <c r="AB254" s="65" t="str">
        <f t="shared" si="66"/>
        <v>No</v>
      </c>
      <c r="AC254" s="68" t="str">
        <f t="shared" si="67"/>
        <v>N/A</v>
      </c>
      <c r="AD254" s="65" t="str">
        <f t="shared" si="68"/>
        <v>No</v>
      </c>
      <c r="AE254" s="68" t="str">
        <f t="shared" si="69"/>
        <v>N/A</v>
      </c>
      <c r="AF254" s="66"/>
    </row>
    <row r="255" spans="1:32" ht="14.5" hidden="1" customHeight="1">
      <c r="A255" s="66" t="s">
        <v>11</v>
      </c>
      <c r="B255" s="66" t="s">
        <v>28</v>
      </c>
      <c r="C255" s="66" t="str" cm="1">
        <f t="array" ref="C255">_xlfn.IFNA(_xlfn.IFS(B255="Starter","Starters &amp; Sides",B255="Sides","Starters &amp; Sides"),B255)</f>
        <v>Drinks</v>
      </c>
      <c r="D255" s="84" t="s">
        <v>1249</v>
      </c>
      <c r="E255" s="74"/>
      <c r="F255" s="4"/>
      <c r="G255" s="4"/>
      <c r="H255" s="4">
        <v>8.75</v>
      </c>
      <c r="I255" s="4">
        <v>8.75</v>
      </c>
      <c r="J255" s="4">
        <v>9.9499999999999993</v>
      </c>
      <c r="K255" s="4">
        <v>10</v>
      </c>
      <c r="L255" s="4"/>
      <c r="M255" s="4"/>
      <c r="N255" s="4"/>
      <c r="O255" s="15"/>
      <c r="P255" s="4"/>
      <c r="Q255" s="337"/>
      <c r="R255" s="15" t="str">
        <f t="shared" si="56"/>
        <v>No</v>
      </c>
      <c r="S255" s="15" t="str">
        <f t="shared" si="57"/>
        <v>No</v>
      </c>
      <c r="T255" s="4" t="str">
        <f t="shared" si="58"/>
        <v>No</v>
      </c>
      <c r="U255" s="4" t="str">
        <f t="shared" si="59"/>
        <v>N/A</v>
      </c>
      <c r="V255" s="132" t="str">
        <f t="shared" si="60"/>
        <v>No</v>
      </c>
      <c r="W255" s="223" t="str">
        <f t="shared" si="61"/>
        <v>N/A</v>
      </c>
      <c r="X255" s="221" t="str">
        <f t="shared" si="62"/>
        <v>No</v>
      </c>
      <c r="Y255" s="223" t="str">
        <f t="shared" si="63"/>
        <v>N/A</v>
      </c>
      <c r="Z255" s="222" t="str">
        <f t="shared" si="64"/>
        <v>No</v>
      </c>
      <c r="AA255" s="68" t="str">
        <f t="shared" si="65"/>
        <v>N/A</v>
      </c>
      <c r="AB255" s="65" t="str">
        <f t="shared" si="66"/>
        <v>No</v>
      </c>
      <c r="AC255" s="68" t="str">
        <f t="shared" si="67"/>
        <v>N/A</v>
      </c>
      <c r="AD255" s="65" t="str">
        <f t="shared" si="68"/>
        <v>No</v>
      </c>
      <c r="AE255" s="68" t="str">
        <f t="shared" si="69"/>
        <v>N/A</v>
      </c>
      <c r="AF255" s="66"/>
    </row>
    <row r="256" spans="1:32" ht="14.5" hidden="1" customHeight="1">
      <c r="A256" s="66" t="s">
        <v>11</v>
      </c>
      <c r="B256" s="66" t="s">
        <v>28</v>
      </c>
      <c r="C256" s="66" t="str" cm="1">
        <f t="array" ref="C256">_xlfn.IFNA(_xlfn.IFS(B256="Starter","Starters &amp; Sides",B256="Sides","Starters &amp; Sides"),B256)</f>
        <v>Drinks</v>
      </c>
      <c r="D256" s="84" t="s">
        <v>1250</v>
      </c>
      <c r="E256" s="74"/>
      <c r="F256" s="4"/>
      <c r="G256" s="4"/>
      <c r="H256" s="4"/>
      <c r="I256" s="4"/>
      <c r="J256" s="4">
        <v>8.9499999999999993</v>
      </c>
      <c r="K256" s="4">
        <v>9.0500000000000007</v>
      </c>
      <c r="L256" s="4">
        <v>9.0500000000000007</v>
      </c>
      <c r="M256" s="4"/>
      <c r="N256" s="4"/>
      <c r="O256" s="15"/>
      <c r="P256" s="4"/>
      <c r="Q256" s="337"/>
      <c r="R256" s="15" t="str">
        <f t="shared" si="56"/>
        <v>No</v>
      </c>
      <c r="S256" s="15" t="str">
        <f t="shared" si="57"/>
        <v>No</v>
      </c>
      <c r="T256" s="4" t="str">
        <f t="shared" si="58"/>
        <v>No</v>
      </c>
      <c r="U256" s="4" t="str">
        <f t="shared" si="59"/>
        <v>N/A</v>
      </c>
      <c r="V256" s="132" t="str">
        <f t="shared" si="60"/>
        <v>No</v>
      </c>
      <c r="W256" s="223" t="str">
        <f t="shared" si="61"/>
        <v>N/A</v>
      </c>
      <c r="X256" s="221" t="str">
        <f t="shared" si="62"/>
        <v>No</v>
      </c>
      <c r="Y256" s="223" t="str">
        <f t="shared" si="63"/>
        <v>N/A</v>
      </c>
      <c r="Z256" s="222" t="str">
        <f t="shared" si="64"/>
        <v>No</v>
      </c>
      <c r="AA256" s="68" t="str">
        <f t="shared" si="65"/>
        <v>N/A</v>
      </c>
      <c r="AB256" s="65" t="str">
        <f t="shared" si="66"/>
        <v>No</v>
      </c>
      <c r="AC256" s="68" t="str">
        <f t="shared" si="67"/>
        <v>N/A</v>
      </c>
      <c r="AD256" s="65" t="str">
        <f t="shared" si="68"/>
        <v>No</v>
      </c>
      <c r="AE256" s="68" t="str">
        <f t="shared" si="69"/>
        <v>N/A</v>
      </c>
      <c r="AF256" s="66"/>
    </row>
    <row r="257" spans="1:32" ht="14.5" hidden="1" customHeight="1">
      <c r="A257" s="66" t="s">
        <v>11</v>
      </c>
      <c r="B257" s="66" t="s">
        <v>28</v>
      </c>
      <c r="C257" s="66" t="str" cm="1">
        <f t="array" ref="C257">_xlfn.IFNA(_xlfn.IFS(B257="Starter","Starters &amp; Sides",B257="Sides","Starters &amp; Sides"),B257)</f>
        <v>Drinks</v>
      </c>
      <c r="D257" s="84" t="s">
        <v>1251</v>
      </c>
      <c r="E257" s="74"/>
      <c r="F257" s="4"/>
      <c r="G257" s="4"/>
      <c r="H257" s="4"/>
      <c r="I257" s="4"/>
      <c r="J257" s="4"/>
      <c r="K257" s="4">
        <v>5.55</v>
      </c>
      <c r="L257" s="4">
        <v>5.55</v>
      </c>
      <c r="M257" s="4"/>
      <c r="N257" s="4"/>
      <c r="O257" s="15"/>
      <c r="P257" s="4"/>
      <c r="Q257" s="337"/>
      <c r="R257" s="15" t="str">
        <f t="shared" si="56"/>
        <v>No</v>
      </c>
      <c r="S257" s="15" t="str">
        <f t="shared" si="57"/>
        <v>No</v>
      </c>
      <c r="T257" s="4" t="str">
        <f t="shared" si="58"/>
        <v>No</v>
      </c>
      <c r="U257" s="4" t="str">
        <f t="shared" si="59"/>
        <v>N/A</v>
      </c>
      <c r="V257" s="132" t="str">
        <f t="shared" si="60"/>
        <v>No</v>
      </c>
      <c r="W257" s="223" t="str">
        <f t="shared" si="61"/>
        <v>N/A</v>
      </c>
      <c r="X257" s="221" t="str">
        <f t="shared" si="62"/>
        <v>No</v>
      </c>
      <c r="Y257" s="223" t="str">
        <f t="shared" si="63"/>
        <v>N/A</v>
      </c>
      <c r="Z257" s="222" t="str">
        <f t="shared" si="64"/>
        <v>No</v>
      </c>
      <c r="AA257" s="68" t="str">
        <f t="shared" si="65"/>
        <v>N/A</v>
      </c>
      <c r="AB257" s="65" t="str">
        <f t="shared" si="66"/>
        <v>No</v>
      </c>
      <c r="AC257" s="68" t="str">
        <f t="shared" si="67"/>
        <v>N/A</v>
      </c>
      <c r="AD257" s="65" t="str">
        <f t="shared" si="68"/>
        <v>No</v>
      </c>
      <c r="AE257" s="68" t="str">
        <f t="shared" si="69"/>
        <v>N/A</v>
      </c>
      <c r="AF257" s="66"/>
    </row>
    <row r="258" spans="1:32" ht="14.5" hidden="1" customHeight="1">
      <c r="A258" s="66" t="s">
        <v>11</v>
      </c>
      <c r="B258" s="66" t="s">
        <v>28</v>
      </c>
      <c r="C258" s="66" t="str" cm="1">
        <f t="array" ref="C258">_xlfn.IFNA(_xlfn.IFS(B258="Starter","Starters &amp; Sides",B258="Sides","Starters &amp; Sides"),B258)</f>
        <v>Drinks</v>
      </c>
      <c r="D258" s="84" t="s">
        <v>1252</v>
      </c>
      <c r="E258" s="74"/>
      <c r="F258" s="4">
        <v>8.5</v>
      </c>
      <c r="G258" s="4">
        <v>8.5</v>
      </c>
      <c r="H258" s="4">
        <v>8.75</v>
      </c>
      <c r="I258" s="4">
        <v>8.75</v>
      </c>
      <c r="J258" s="4">
        <v>9.9499999999999993</v>
      </c>
      <c r="K258" s="4">
        <v>10</v>
      </c>
      <c r="L258" s="4">
        <v>10</v>
      </c>
      <c r="M258" s="4"/>
      <c r="N258" s="4"/>
      <c r="O258" s="15"/>
      <c r="P258" s="4"/>
      <c r="Q258" s="337"/>
      <c r="R258" s="15" t="str">
        <f t="shared" si="56"/>
        <v>No</v>
      </c>
      <c r="S258" s="15" t="str">
        <f t="shared" si="57"/>
        <v>No</v>
      </c>
      <c r="T258" s="4" t="str">
        <f t="shared" si="58"/>
        <v>No</v>
      </c>
      <c r="U258" s="4" t="str">
        <f t="shared" si="59"/>
        <v>N/A</v>
      </c>
      <c r="V258" s="132" t="str">
        <f t="shared" si="60"/>
        <v>No</v>
      </c>
      <c r="W258" s="223" t="str">
        <f t="shared" si="61"/>
        <v>N/A</v>
      </c>
      <c r="X258" s="221" t="str">
        <f t="shared" si="62"/>
        <v>No</v>
      </c>
      <c r="Y258" s="223" t="str">
        <f t="shared" si="63"/>
        <v>N/A</v>
      </c>
      <c r="Z258" s="222" t="str">
        <f t="shared" si="64"/>
        <v>No</v>
      </c>
      <c r="AA258" s="68" t="str">
        <f t="shared" si="65"/>
        <v>N/A</v>
      </c>
      <c r="AB258" s="65" t="str">
        <f t="shared" si="66"/>
        <v>No</v>
      </c>
      <c r="AC258" s="68" t="str">
        <f t="shared" si="67"/>
        <v>N/A</v>
      </c>
      <c r="AD258" s="65" t="str">
        <f t="shared" si="68"/>
        <v>No</v>
      </c>
      <c r="AE258" s="68" t="str">
        <f t="shared" si="69"/>
        <v>N/A</v>
      </c>
      <c r="AF258" s="66"/>
    </row>
    <row r="259" spans="1:32" ht="14.5" hidden="1" customHeight="1">
      <c r="A259" s="66" t="s">
        <v>11</v>
      </c>
      <c r="B259" s="66" t="s">
        <v>28</v>
      </c>
      <c r="C259" s="66" t="str" cm="1">
        <f t="array" ref="C259">_xlfn.IFNA(_xlfn.IFS(B259="Starter","Starters &amp; Sides",B259="Sides","Starters &amp; Sides"),B259)</f>
        <v>Drinks</v>
      </c>
      <c r="D259" s="84" t="s">
        <v>1253</v>
      </c>
      <c r="E259" s="74"/>
      <c r="F259" s="4"/>
      <c r="G259" s="4"/>
      <c r="H259" s="4"/>
      <c r="I259" s="4"/>
      <c r="J259" s="4"/>
      <c r="K259" s="4">
        <v>6</v>
      </c>
      <c r="L259" s="4">
        <v>6</v>
      </c>
      <c r="M259" s="4"/>
      <c r="N259" s="4"/>
      <c r="O259" s="15"/>
      <c r="P259" s="4"/>
      <c r="Q259" s="337"/>
      <c r="R259" s="15" t="str">
        <f t="shared" si="56"/>
        <v>No</v>
      </c>
      <c r="S259" s="15" t="str">
        <f t="shared" si="57"/>
        <v>No</v>
      </c>
      <c r="T259" s="4" t="str">
        <f t="shared" si="58"/>
        <v>No</v>
      </c>
      <c r="U259" s="4" t="str">
        <f t="shared" si="59"/>
        <v>N/A</v>
      </c>
      <c r="V259" s="132" t="str">
        <f t="shared" si="60"/>
        <v>No</v>
      </c>
      <c r="W259" s="223" t="str">
        <f t="shared" si="61"/>
        <v>N/A</v>
      </c>
      <c r="X259" s="221" t="str">
        <f t="shared" si="62"/>
        <v>No</v>
      </c>
      <c r="Y259" s="223" t="str">
        <f t="shared" si="63"/>
        <v>N/A</v>
      </c>
      <c r="Z259" s="222" t="str">
        <f t="shared" si="64"/>
        <v>No</v>
      </c>
      <c r="AA259" s="68" t="str">
        <f t="shared" si="65"/>
        <v>N/A</v>
      </c>
      <c r="AB259" s="65" t="str">
        <f t="shared" si="66"/>
        <v>No</v>
      </c>
      <c r="AC259" s="68" t="str">
        <f t="shared" si="67"/>
        <v>N/A</v>
      </c>
      <c r="AD259" s="65" t="str">
        <f t="shared" si="68"/>
        <v>No</v>
      </c>
      <c r="AE259" s="68" t="str">
        <f t="shared" si="69"/>
        <v>N/A</v>
      </c>
      <c r="AF259" s="66"/>
    </row>
    <row r="260" spans="1:32" ht="14.5" hidden="1" customHeight="1">
      <c r="A260" s="66" t="s">
        <v>11</v>
      </c>
      <c r="B260" s="66" t="s">
        <v>28</v>
      </c>
      <c r="C260" s="66" t="str" cm="1">
        <f t="array" ref="C260">_xlfn.IFNA(_xlfn.IFS(B260="Starter","Starters &amp; Sides",B260="Sides","Starters &amp; Sides"),B260)</f>
        <v>Drinks</v>
      </c>
      <c r="D260" s="84" t="s">
        <v>1254</v>
      </c>
      <c r="E260" s="74"/>
      <c r="F260" s="4"/>
      <c r="G260" s="4"/>
      <c r="H260" s="4">
        <v>13.75</v>
      </c>
      <c r="I260" s="4">
        <v>13.75</v>
      </c>
      <c r="J260" s="4">
        <v>14.95</v>
      </c>
      <c r="K260" s="4">
        <v>15.15</v>
      </c>
      <c r="L260" s="4">
        <v>15.15</v>
      </c>
      <c r="M260" s="4"/>
      <c r="N260" s="4"/>
      <c r="O260" s="15"/>
      <c r="P260" s="4"/>
      <c r="Q260" s="337"/>
      <c r="R260" s="15" t="str">
        <f t="shared" si="56"/>
        <v>No</v>
      </c>
      <c r="S260" s="15" t="str">
        <f t="shared" si="57"/>
        <v>No</v>
      </c>
      <c r="T260" s="4" t="str">
        <f t="shared" si="58"/>
        <v>No</v>
      </c>
      <c r="U260" s="4" t="str">
        <f t="shared" si="59"/>
        <v>N/A</v>
      </c>
      <c r="V260" s="132" t="str">
        <f t="shared" si="60"/>
        <v>No</v>
      </c>
      <c r="W260" s="223" t="str">
        <f t="shared" si="61"/>
        <v>N/A</v>
      </c>
      <c r="X260" s="221" t="str">
        <f t="shared" si="62"/>
        <v>No</v>
      </c>
      <c r="Y260" s="223" t="str">
        <f t="shared" si="63"/>
        <v>N/A</v>
      </c>
      <c r="Z260" s="222" t="str">
        <f t="shared" si="64"/>
        <v>No</v>
      </c>
      <c r="AA260" s="68" t="str">
        <f t="shared" si="65"/>
        <v>N/A</v>
      </c>
      <c r="AB260" s="65" t="str">
        <f t="shared" si="66"/>
        <v>No</v>
      </c>
      <c r="AC260" s="68" t="str">
        <f t="shared" si="67"/>
        <v>N/A</v>
      </c>
      <c r="AD260" s="65" t="str">
        <f t="shared" si="68"/>
        <v>No</v>
      </c>
      <c r="AE260" s="68" t="str">
        <f t="shared" si="69"/>
        <v>N/A</v>
      </c>
      <c r="AF260" s="66"/>
    </row>
    <row r="261" spans="1:32" ht="14.5" hidden="1" customHeight="1">
      <c r="A261" s="66" t="s">
        <v>11</v>
      </c>
      <c r="B261" s="66" t="s">
        <v>28</v>
      </c>
      <c r="C261" s="66" t="str" cm="1">
        <f t="array" ref="C261">_xlfn.IFNA(_xlfn.IFS(B261="Starter","Starters &amp; Sides",B261="Sides","Starters &amp; Sides"),B261)</f>
        <v>Drinks</v>
      </c>
      <c r="D261" s="84" t="s">
        <v>1255</v>
      </c>
      <c r="E261" s="74">
        <v>5.25</v>
      </c>
      <c r="F261" s="4">
        <v>5.25</v>
      </c>
      <c r="G261" s="4">
        <v>5.25</v>
      </c>
      <c r="H261" s="4">
        <v>5.45</v>
      </c>
      <c r="I261" s="4">
        <v>5.45</v>
      </c>
      <c r="J261" s="4">
        <v>5.95</v>
      </c>
      <c r="K261" s="4">
        <v>6</v>
      </c>
      <c r="L261" s="4">
        <v>6</v>
      </c>
      <c r="M261" s="4"/>
      <c r="N261" s="4"/>
      <c r="O261" s="15"/>
      <c r="P261" s="4"/>
      <c r="Q261" s="337"/>
      <c r="R261" s="15" t="str">
        <f t="shared" si="56"/>
        <v>No</v>
      </c>
      <c r="S261" s="15" t="str">
        <f t="shared" si="57"/>
        <v>No</v>
      </c>
      <c r="T261" s="4" t="str">
        <f t="shared" si="58"/>
        <v>No</v>
      </c>
      <c r="U261" s="4" t="str">
        <f t="shared" si="59"/>
        <v>N/A</v>
      </c>
      <c r="V261" s="132" t="str">
        <f t="shared" si="60"/>
        <v>No</v>
      </c>
      <c r="W261" s="223" t="str">
        <f t="shared" si="61"/>
        <v>N/A</v>
      </c>
      <c r="X261" s="221" t="str">
        <f t="shared" si="62"/>
        <v>No</v>
      </c>
      <c r="Y261" s="223" t="str">
        <f t="shared" si="63"/>
        <v>N/A</v>
      </c>
      <c r="Z261" s="222" t="str">
        <f t="shared" si="64"/>
        <v>No</v>
      </c>
      <c r="AA261" s="68" t="str">
        <f t="shared" si="65"/>
        <v>N/A</v>
      </c>
      <c r="AB261" s="65" t="str">
        <f t="shared" si="66"/>
        <v>No</v>
      </c>
      <c r="AC261" s="68" t="str">
        <f t="shared" si="67"/>
        <v>N/A</v>
      </c>
      <c r="AD261" s="65" t="str">
        <f t="shared" si="68"/>
        <v>No</v>
      </c>
      <c r="AE261" s="68" t="str">
        <f t="shared" si="69"/>
        <v>N/A</v>
      </c>
      <c r="AF261" s="66"/>
    </row>
    <row r="262" spans="1:32" ht="14.5" hidden="1" customHeight="1">
      <c r="A262" s="66" t="s">
        <v>11</v>
      </c>
      <c r="B262" s="66" t="s">
        <v>28</v>
      </c>
      <c r="C262" s="66" t="str" cm="1">
        <f t="array" ref="C262">_xlfn.IFNA(_xlfn.IFS(B262="Starter","Starters &amp; Sides",B262="Sides","Starters &amp; Sides"),B262)</f>
        <v>Drinks</v>
      </c>
      <c r="D262" s="84" t="s">
        <v>1256</v>
      </c>
      <c r="E262" s="74"/>
      <c r="F262" s="4"/>
      <c r="G262" s="4"/>
      <c r="H262" s="4">
        <v>16.75</v>
      </c>
      <c r="I262" s="4">
        <v>16.75</v>
      </c>
      <c r="J262" s="4">
        <v>16.95</v>
      </c>
      <c r="K262" s="6">
        <v>17.149999999999999</v>
      </c>
      <c r="L262" s="6">
        <v>17.149999999999999</v>
      </c>
      <c r="M262" s="6">
        <v>17.149999999999999</v>
      </c>
      <c r="N262" s="6">
        <v>17.149999999999999</v>
      </c>
      <c r="O262" s="6"/>
      <c r="P262" s="4"/>
      <c r="Q262" s="337"/>
      <c r="R262" s="15" t="str">
        <f t="shared" si="56"/>
        <v>No</v>
      </c>
      <c r="S262" s="15" t="str">
        <f t="shared" si="57"/>
        <v>No</v>
      </c>
      <c r="T262" s="4" t="str">
        <f t="shared" si="58"/>
        <v>No</v>
      </c>
      <c r="U262" s="4" t="str">
        <f t="shared" si="59"/>
        <v>N/A</v>
      </c>
      <c r="V262" s="132" t="str">
        <f t="shared" si="60"/>
        <v>No</v>
      </c>
      <c r="W262" s="223" t="str">
        <f t="shared" si="61"/>
        <v>N/A</v>
      </c>
      <c r="X262" s="221" t="str">
        <f t="shared" si="62"/>
        <v>No</v>
      </c>
      <c r="Y262" s="223" t="str">
        <f t="shared" si="63"/>
        <v>N/A</v>
      </c>
      <c r="Z262" s="222" t="str">
        <f t="shared" si="64"/>
        <v>No</v>
      </c>
      <c r="AA262" s="68" t="str">
        <f t="shared" si="65"/>
        <v>N/A</v>
      </c>
      <c r="AB262" s="65" t="str">
        <f t="shared" si="66"/>
        <v>No</v>
      </c>
      <c r="AC262" s="68" t="str">
        <f t="shared" si="67"/>
        <v>N/A</v>
      </c>
      <c r="AD262" s="65" t="str">
        <f t="shared" si="68"/>
        <v>No</v>
      </c>
      <c r="AE262" s="68" t="str">
        <f t="shared" si="69"/>
        <v>N/A</v>
      </c>
      <c r="AF262" s="66"/>
    </row>
    <row r="263" spans="1:32" ht="14.5" hidden="1" customHeight="1">
      <c r="A263" s="66" t="s">
        <v>11</v>
      </c>
      <c r="B263" s="66" t="s">
        <v>28</v>
      </c>
      <c r="C263" s="66" t="str" cm="1">
        <f t="array" ref="C263">_xlfn.IFNA(_xlfn.IFS(B263="Starter","Starters &amp; Sides",B263="Sides","Starters &amp; Sides"),B263)</f>
        <v>Drinks</v>
      </c>
      <c r="D263" s="84" t="s">
        <v>1257</v>
      </c>
      <c r="E263" s="74"/>
      <c r="F263" s="4"/>
      <c r="G263" s="4"/>
      <c r="H263" s="4">
        <v>10.4</v>
      </c>
      <c r="I263" s="4">
        <v>10.4</v>
      </c>
      <c r="J263" s="4"/>
      <c r="K263" s="4"/>
      <c r="L263" s="4"/>
      <c r="M263" s="4"/>
      <c r="N263" s="4"/>
      <c r="O263" s="15"/>
      <c r="P263" s="4"/>
      <c r="Q263" s="337"/>
      <c r="R263" s="15" t="str">
        <f t="shared" si="56"/>
        <v>No</v>
      </c>
      <c r="S263" s="15" t="str">
        <f t="shared" si="57"/>
        <v>No</v>
      </c>
      <c r="T263" s="4" t="str">
        <f t="shared" si="58"/>
        <v>No</v>
      </c>
      <c r="U263" s="4" t="str">
        <f t="shared" si="59"/>
        <v>N/A</v>
      </c>
      <c r="V263" s="132" t="str">
        <f t="shared" si="60"/>
        <v>No</v>
      </c>
      <c r="W263" s="223" t="str">
        <f t="shared" si="61"/>
        <v>N/A</v>
      </c>
      <c r="X263" s="221" t="str">
        <f t="shared" si="62"/>
        <v>No</v>
      </c>
      <c r="Y263" s="223" t="str">
        <f t="shared" si="63"/>
        <v>N/A</v>
      </c>
      <c r="Z263" s="222" t="str">
        <f t="shared" si="64"/>
        <v>No</v>
      </c>
      <c r="AA263" s="68" t="str">
        <f t="shared" si="65"/>
        <v>N/A</v>
      </c>
      <c r="AB263" s="65" t="str">
        <f t="shared" si="66"/>
        <v>No</v>
      </c>
      <c r="AC263" s="68" t="str">
        <f t="shared" si="67"/>
        <v>N/A</v>
      </c>
      <c r="AD263" s="65" t="str">
        <f t="shared" si="68"/>
        <v>No</v>
      </c>
      <c r="AE263" s="68" t="str">
        <f t="shared" si="69"/>
        <v>N/A</v>
      </c>
      <c r="AF263" s="66"/>
    </row>
    <row r="264" spans="1:32" ht="14.5" hidden="1" customHeight="1">
      <c r="A264" s="66" t="s">
        <v>11</v>
      </c>
      <c r="B264" s="66" t="s">
        <v>28</v>
      </c>
      <c r="C264" s="66" t="str" cm="1">
        <f t="array" ref="C264">_xlfn.IFNA(_xlfn.IFS(B264="Starter","Starters &amp; Sides",B264="Sides","Starters &amp; Sides"),B264)</f>
        <v>Drinks</v>
      </c>
      <c r="D264" s="84" t="s">
        <v>1258</v>
      </c>
      <c r="E264" s="74">
        <v>7.2</v>
      </c>
      <c r="F264" s="4">
        <v>8.9</v>
      </c>
      <c r="G264" s="4">
        <v>8.9</v>
      </c>
      <c r="H264" s="4">
        <v>9.4</v>
      </c>
      <c r="I264" s="4">
        <v>9.4</v>
      </c>
      <c r="J264" s="4">
        <v>10.95</v>
      </c>
      <c r="K264" s="4">
        <v>11.65</v>
      </c>
      <c r="L264" s="4">
        <v>11.65</v>
      </c>
      <c r="M264" s="4">
        <v>12.1</v>
      </c>
      <c r="N264" s="4">
        <v>12.1</v>
      </c>
      <c r="O264" s="15"/>
      <c r="P264" s="4"/>
      <c r="Q264" s="337"/>
      <c r="R264" s="15" t="str">
        <f t="shared" si="56"/>
        <v>No</v>
      </c>
      <c r="S264" s="15" t="str">
        <f t="shared" si="57"/>
        <v>No</v>
      </c>
      <c r="T264" s="4" t="str">
        <f t="shared" si="58"/>
        <v>No</v>
      </c>
      <c r="U264" s="4" t="str">
        <f t="shared" si="59"/>
        <v>N/A</v>
      </c>
      <c r="V264" s="132" t="str">
        <f t="shared" si="60"/>
        <v>No</v>
      </c>
      <c r="W264" s="223" t="str">
        <f t="shared" si="61"/>
        <v>N/A</v>
      </c>
      <c r="X264" s="221" t="str">
        <f t="shared" si="62"/>
        <v>No</v>
      </c>
      <c r="Y264" s="223" t="str">
        <f t="shared" si="63"/>
        <v>N/A</v>
      </c>
      <c r="Z264" s="222" t="str">
        <f t="shared" si="64"/>
        <v>No</v>
      </c>
      <c r="AA264" s="68" t="str">
        <f t="shared" si="65"/>
        <v>N/A</v>
      </c>
      <c r="AB264" s="65" t="str">
        <f t="shared" si="66"/>
        <v>No</v>
      </c>
      <c r="AC264" s="68" t="str">
        <f t="shared" si="67"/>
        <v>N/A</v>
      </c>
      <c r="AD264" s="65" t="str">
        <f t="shared" si="68"/>
        <v>No</v>
      </c>
      <c r="AE264" s="68" t="str">
        <f t="shared" si="69"/>
        <v>N/A</v>
      </c>
      <c r="AF264" s="66"/>
    </row>
    <row r="265" spans="1:32" ht="14.5" hidden="1" customHeight="1">
      <c r="A265" s="66" t="s">
        <v>11</v>
      </c>
      <c r="B265" s="66" t="s">
        <v>28</v>
      </c>
      <c r="C265" s="66" t="str" cm="1">
        <f t="array" ref="C265">_xlfn.IFNA(_xlfn.IFS(B265="Starter","Starters &amp; Sides",B265="Sides","Starters &amp; Sides"),B265)</f>
        <v>Drinks</v>
      </c>
      <c r="D265" s="84" t="s">
        <v>1259</v>
      </c>
      <c r="E265" s="74"/>
      <c r="F265" s="4"/>
      <c r="G265" s="4"/>
      <c r="H265" s="4"/>
      <c r="I265" s="4"/>
      <c r="J265" s="4"/>
      <c r="K265" s="4">
        <v>7.95</v>
      </c>
      <c r="L265" s="4">
        <v>7.95</v>
      </c>
      <c r="M265" s="4">
        <v>8.1</v>
      </c>
      <c r="N265" s="4">
        <v>8.1</v>
      </c>
      <c r="O265" s="15"/>
      <c r="P265" s="4"/>
      <c r="Q265" s="337"/>
      <c r="R265" s="15" t="str">
        <f t="shared" si="56"/>
        <v>No</v>
      </c>
      <c r="S265" s="15" t="str">
        <f t="shared" si="57"/>
        <v>No</v>
      </c>
      <c r="T265" s="4" t="str">
        <f t="shared" si="58"/>
        <v>No</v>
      </c>
      <c r="U265" s="4" t="str">
        <f t="shared" si="59"/>
        <v>N/A</v>
      </c>
      <c r="V265" s="132" t="str">
        <f t="shared" si="60"/>
        <v>No</v>
      </c>
      <c r="W265" s="223" t="str">
        <f t="shared" si="61"/>
        <v>N/A</v>
      </c>
      <c r="X265" s="221" t="str">
        <f t="shared" si="62"/>
        <v>No</v>
      </c>
      <c r="Y265" s="223" t="str">
        <f t="shared" si="63"/>
        <v>N/A</v>
      </c>
      <c r="Z265" s="222" t="str">
        <f t="shared" si="64"/>
        <v>No</v>
      </c>
      <c r="AA265" s="68" t="str">
        <f t="shared" si="65"/>
        <v>N/A</v>
      </c>
      <c r="AB265" s="65" t="str">
        <f t="shared" si="66"/>
        <v>No</v>
      </c>
      <c r="AC265" s="68" t="str">
        <f t="shared" si="67"/>
        <v>N/A</v>
      </c>
      <c r="AD265" s="65" t="str">
        <f t="shared" si="68"/>
        <v>No</v>
      </c>
      <c r="AE265" s="68" t="str">
        <f t="shared" si="69"/>
        <v>N/A</v>
      </c>
      <c r="AF265" s="66"/>
    </row>
    <row r="266" spans="1:32" ht="14.5" hidden="1" customHeight="1">
      <c r="A266" s="66" t="s">
        <v>11</v>
      </c>
      <c r="B266" s="66" t="s">
        <v>28</v>
      </c>
      <c r="C266" s="66" t="str" cm="1">
        <f t="array" ref="C266">_xlfn.IFNA(_xlfn.IFS(B266="Starter","Starters &amp; Sides",B266="Sides","Starters &amp; Sides"),B266)</f>
        <v>Drinks</v>
      </c>
      <c r="D266" s="84" t="s">
        <v>1260</v>
      </c>
      <c r="E266" s="74"/>
      <c r="F266" s="4">
        <v>11.2</v>
      </c>
      <c r="G266" s="4">
        <v>11.2</v>
      </c>
      <c r="H266" s="4">
        <v>11.65</v>
      </c>
      <c r="I266" s="4">
        <v>11.65</v>
      </c>
      <c r="J266" s="4">
        <v>12.75</v>
      </c>
      <c r="K266" s="4">
        <v>12.75</v>
      </c>
      <c r="L266" s="4">
        <v>12.75</v>
      </c>
      <c r="M266" s="4">
        <v>12.8</v>
      </c>
      <c r="N266" s="4">
        <v>12.8</v>
      </c>
      <c r="O266" s="15"/>
      <c r="P266" s="4"/>
      <c r="Q266" s="337"/>
      <c r="R266" s="15" t="str">
        <f t="shared" si="56"/>
        <v>No</v>
      </c>
      <c r="S266" s="15" t="str">
        <f t="shared" si="57"/>
        <v>No</v>
      </c>
      <c r="T266" s="4" t="str">
        <f t="shared" si="58"/>
        <v>No</v>
      </c>
      <c r="U266" s="4" t="str">
        <f t="shared" si="59"/>
        <v>N/A</v>
      </c>
      <c r="V266" s="132" t="str">
        <f t="shared" si="60"/>
        <v>No</v>
      </c>
      <c r="W266" s="223" t="str">
        <f t="shared" si="61"/>
        <v>N/A</v>
      </c>
      <c r="X266" s="221" t="str">
        <f t="shared" si="62"/>
        <v>No</v>
      </c>
      <c r="Y266" s="223" t="str">
        <f t="shared" si="63"/>
        <v>N/A</v>
      </c>
      <c r="Z266" s="222" t="str">
        <f t="shared" si="64"/>
        <v>No</v>
      </c>
      <c r="AA266" s="68" t="str">
        <f t="shared" si="65"/>
        <v>N/A</v>
      </c>
      <c r="AB266" s="65" t="str">
        <f t="shared" si="66"/>
        <v>No</v>
      </c>
      <c r="AC266" s="68" t="str">
        <f t="shared" si="67"/>
        <v>N/A</v>
      </c>
      <c r="AD266" s="65" t="str">
        <f t="shared" si="68"/>
        <v>No</v>
      </c>
      <c r="AE266" s="68" t="str">
        <f t="shared" si="69"/>
        <v>N/A</v>
      </c>
      <c r="AF266" s="66"/>
    </row>
    <row r="267" spans="1:32" ht="14.5" hidden="1" customHeight="1">
      <c r="A267" s="66" t="s">
        <v>11</v>
      </c>
      <c r="B267" s="66" t="s">
        <v>28</v>
      </c>
      <c r="C267" s="66" t="str" cm="1">
        <f t="array" ref="C267">_xlfn.IFNA(_xlfn.IFS(B267="Starter","Starters &amp; Sides",B267="Sides","Starters &amp; Sides"),B267)</f>
        <v>Drinks</v>
      </c>
      <c r="D267" s="84" t="s">
        <v>1261</v>
      </c>
      <c r="E267" s="74"/>
      <c r="F267" s="4"/>
      <c r="G267" s="4"/>
      <c r="H267" s="4"/>
      <c r="I267" s="4"/>
      <c r="J267" s="4">
        <v>8.6999999999999993</v>
      </c>
      <c r="K267" s="4">
        <v>8.6999999999999993</v>
      </c>
      <c r="L267" s="4">
        <v>8.6999999999999993</v>
      </c>
      <c r="M267" s="4">
        <v>8.75</v>
      </c>
      <c r="N267" s="4">
        <v>8.75</v>
      </c>
      <c r="O267" s="15"/>
      <c r="P267" s="4"/>
      <c r="Q267" s="337"/>
      <c r="R267" s="15" t="str">
        <f t="shared" si="56"/>
        <v>No</v>
      </c>
      <c r="S267" s="15" t="str">
        <f t="shared" si="57"/>
        <v>No</v>
      </c>
      <c r="T267" s="4" t="str">
        <f t="shared" si="58"/>
        <v>No</v>
      </c>
      <c r="U267" s="4" t="str">
        <f t="shared" si="59"/>
        <v>N/A</v>
      </c>
      <c r="V267" s="132" t="str">
        <f t="shared" si="60"/>
        <v>No</v>
      </c>
      <c r="W267" s="223" t="str">
        <f t="shared" si="61"/>
        <v>N/A</v>
      </c>
      <c r="X267" s="221" t="str">
        <f t="shared" si="62"/>
        <v>No</v>
      </c>
      <c r="Y267" s="223" t="str">
        <f t="shared" si="63"/>
        <v>N/A</v>
      </c>
      <c r="Z267" s="222" t="str">
        <f t="shared" si="64"/>
        <v>No</v>
      </c>
      <c r="AA267" s="68" t="str">
        <f t="shared" si="65"/>
        <v>N/A</v>
      </c>
      <c r="AB267" s="65" t="str">
        <f t="shared" si="66"/>
        <v>No</v>
      </c>
      <c r="AC267" s="68" t="str">
        <f t="shared" si="67"/>
        <v>N/A</v>
      </c>
      <c r="AD267" s="65" t="str">
        <f t="shared" si="68"/>
        <v>No</v>
      </c>
      <c r="AE267" s="68" t="str">
        <f t="shared" si="69"/>
        <v>N/A</v>
      </c>
      <c r="AF267" s="66"/>
    </row>
    <row r="268" spans="1:32" ht="14.5" hidden="1" customHeight="1">
      <c r="A268" s="66" t="s">
        <v>11</v>
      </c>
      <c r="B268" s="66" t="s">
        <v>28</v>
      </c>
      <c r="C268" s="66" t="str" cm="1">
        <f t="array" ref="C268">_xlfn.IFNA(_xlfn.IFS(B268="Starter","Starters &amp; Sides",B268="Sides","Starters &amp; Sides"),B268)</f>
        <v>Drinks</v>
      </c>
      <c r="D268" s="84" t="s">
        <v>1262</v>
      </c>
      <c r="E268" s="74"/>
      <c r="F268" s="4"/>
      <c r="G268" s="4"/>
      <c r="H268" s="4"/>
      <c r="I268" s="4">
        <v>11.45</v>
      </c>
      <c r="J268" s="4">
        <v>12.75</v>
      </c>
      <c r="K268" s="4">
        <v>12.75</v>
      </c>
      <c r="L268" s="4">
        <v>12.75</v>
      </c>
      <c r="M268" s="4">
        <v>12.8</v>
      </c>
      <c r="N268" s="4">
        <v>12.8</v>
      </c>
      <c r="O268" s="15"/>
      <c r="P268" s="4"/>
      <c r="Q268" s="337"/>
      <c r="R268" s="15" t="str">
        <f t="shared" si="56"/>
        <v>No</v>
      </c>
      <c r="S268" s="15" t="str">
        <f t="shared" si="57"/>
        <v>No</v>
      </c>
      <c r="T268" s="4" t="str">
        <f t="shared" si="58"/>
        <v>No</v>
      </c>
      <c r="U268" s="4" t="str">
        <f t="shared" si="59"/>
        <v>N/A</v>
      </c>
      <c r="V268" s="132" t="str">
        <f t="shared" si="60"/>
        <v>No</v>
      </c>
      <c r="W268" s="223" t="str">
        <f t="shared" si="61"/>
        <v>N/A</v>
      </c>
      <c r="X268" s="221" t="str">
        <f t="shared" si="62"/>
        <v>No</v>
      </c>
      <c r="Y268" s="223" t="str">
        <f t="shared" si="63"/>
        <v>N/A</v>
      </c>
      <c r="Z268" s="222" t="str">
        <f t="shared" si="64"/>
        <v>No</v>
      </c>
      <c r="AA268" s="68" t="str">
        <f t="shared" si="65"/>
        <v>N/A</v>
      </c>
      <c r="AB268" s="65" t="str">
        <f t="shared" si="66"/>
        <v>No</v>
      </c>
      <c r="AC268" s="68" t="str">
        <f t="shared" si="67"/>
        <v>N/A</v>
      </c>
      <c r="AD268" s="65" t="str">
        <f t="shared" si="68"/>
        <v>No</v>
      </c>
      <c r="AE268" s="68" t="str">
        <f t="shared" si="69"/>
        <v>N/A</v>
      </c>
      <c r="AF268" s="66"/>
    </row>
    <row r="269" spans="1:32" ht="14.5" hidden="1" customHeight="1">
      <c r="A269" s="66" t="s">
        <v>11</v>
      </c>
      <c r="B269" s="66" t="s">
        <v>28</v>
      </c>
      <c r="C269" s="66" t="str" cm="1">
        <f t="array" ref="C269">_xlfn.IFNA(_xlfn.IFS(B269="Starter","Starters &amp; Sides",B269="Sides","Starters &amp; Sides"),B269)</f>
        <v>Drinks</v>
      </c>
      <c r="D269" s="84" t="s">
        <v>1263</v>
      </c>
      <c r="E269" s="74"/>
      <c r="F269" s="4"/>
      <c r="G269" s="4"/>
      <c r="H269" s="4"/>
      <c r="I269" s="4"/>
      <c r="J269" s="4">
        <v>11.95</v>
      </c>
      <c r="K269" s="4">
        <v>12.05</v>
      </c>
      <c r="L269" s="4">
        <v>12.05</v>
      </c>
      <c r="M269" s="4">
        <v>12.1</v>
      </c>
      <c r="N269" s="4">
        <v>12.1</v>
      </c>
      <c r="O269" s="15"/>
      <c r="P269" s="4"/>
      <c r="Q269" s="337"/>
      <c r="R269" s="15" t="str">
        <f t="shared" si="56"/>
        <v>No</v>
      </c>
      <c r="S269" s="15" t="str">
        <f t="shared" si="57"/>
        <v>No</v>
      </c>
      <c r="T269" s="4" t="str">
        <f t="shared" si="58"/>
        <v>No</v>
      </c>
      <c r="U269" s="4" t="str">
        <f t="shared" si="59"/>
        <v>N/A</v>
      </c>
      <c r="V269" s="132" t="str">
        <f t="shared" si="60"/>
        <v>No</v>
      </c>
      <c r="W269" s="223" t="str">
        <f t="shared" si="61"/>
        <v>N/A</v>
      </c>
      <c r="X269" s="221" t="str">
        <f t="shared" si="62"/>
        <v>No</v>
      </c>
      <c r="Y269" s="223" t="str">
        <f t="shared" si="63"/>
        <v>N/A</v>
      </c>
      <c r="Z269" s="222" t="str">
        <f t="shared" si="64"/>
        <v>No</v>
      </c>
      <c r="AA269" s="68" t="str">
        <f t="shared" si="65"/>
        <v>N/A</v>
      </c>
      <c r="AB269" s="65" t="str">
        <f t="shared" si="66"/>
        <v>No</v>
      </c>
      <c r="AC269" s="68" t="str">
        <f t="shared" si="67"/>
        <v>N/A</v>
      </c>
      <c r="AD269" s="65" t="str">
        <f t="shared" si="68"/>
        <v>No</v>
      </c>
      <c r="AE269" s="68" t="str">
        <f t="shared" si="69"/>
        <v>N/A</v>
      </c>
      <c r="AF269" s="66"/>
    </row>
    <row r="270" spans="1:32" ht="14.5" hidden="1" customHeight="1">
      <c r="A270" s="66" t="s">
        <v>11</v>
      </c>
      <c r="B270" s="66" t="s">
        <v>28</v>
      </c>
      <c r="C270" s="66" t="str" cm="1">
        <f t="array" ref="C270">_xlfn.IFNA(_xlfn.IFS(B270="Starter","Starters &amp; Sides",B270="Sides","Starters &amp; Sides"),B270)</f>
        <v>Drinks</v>
      </c>
      <c r="D270" s="84" t="s">
        <v>1264</v>
      </c>
      <c r="E270" s="74"/>
      <c r="F270" s="4"/>
      <c r="G270" s="4"/>
      <c r="H270" s="4"/>
      <c r="I270" s="4"/>
      <c r="J270" s="4"/>
      <c r="K270" s="4">
        <v>8.0500000000000007</v>
      </c>
      <c r="L270" s="4">
        <v>8.0500000000000007</v>
      </c>
      <c r="M270" s="4">
        <v>8.1</v>
      </c>
      <c r="N270" s="4">
        <v>8.1</v>
      </c>
      <c r="O270" s="15"/>
      <c r="P270" s="4"/>
      <c r="Q270" s="337"/>
      <c r="R270" s="15" t="str">
        <f t="shared" si="56"/>
        <v>No</v>
      </c>
      <c r="S270" s="15" t="str">
        <f t="shared" si="57"/>
        <v>No</v>
      </c>
      <c r="T270" s="4" t="str">
        <f t="shared" si="58"/>
        <v>No</v>
      </c>
      <c r="U270" s="4" t="str">
        <f t="shared" si="59"/>
        <v>N/A</v>
      </c>
      <c r="V270" s="132" t="str">
        <f t="shared" si="60"/>
        <v>No</v>
      </c>
      <c r="W270" s="223" t="str">
        <f t="shared" si="61"/>
        <v>N/A</v>
      </c>
      <c r="X270" s="221" t="str">
        <f t="shared" si="62"/>
        <v>No</v>
      </c>
      <c r="Y270" s="223" t="str">
        <f t="shared" si="63"/>
        <v>N/A</v>
      </c>
      <c r="Z270" s="222" t="str">
        <f t="shared" si="64"/>
        <v>No</v>
      </c>
      <c r="AA270" s="68" t="str">
        <f t="shared" si="65"/>
        <v>N/A</v>
      </c>
      <c r="AB270" s="65" t="str">
        <f t="shared" si="66"/>
        <v>No</v>
      </c>
      <c r="AC270" s="68" t="str">
        <f t="shared" si="67"/>
        <v>N/A</v>
      </c>
      <c r="AD270" s="65" t="str">
        <f t="shared" si="68"/>
        <v>No</v>
      </c>
      <c r="AE270" s="68" t="str">
        <f t="shared" si="69"/>
        <v>N/A</v>
      </c>
      <c r="AF270" s="66"/>
    </row>
    <row r="271" spans="1:32" ht="14.5" hidden="1" customHeight="1">
      <c r="A271" s="66" t="s">
        <v>11</v>
      </c>
      <c r="B271" s="66" t="s">
        <v>28</v>
      </c>
      <c r="C271" s="66" t="str" cm="1">
        <f t="array" ref="C271">_xlfn.IFNA(_xlfn.IFS(B271="Starter","Starters &amp; Sides",B271="Sides","Starters &amp; Sides"),B271)</f>
        <v>Drinks</v>
      </c>
      <c r="D271" s="84" t="s">
        <v>1265</v>
      </c>
      <c r="E271" s="74"/>
      <c r="F271" s="4"/>
      <c r="G271" s="4"/>
      <c r="H271" s="4"/>
      <c r="I271" s="4"/>
      <c r="J271" s="4"/>
      <c r="K271" s="4"/>
      <c r="L271" s="4">
        <v>9.25</v>
      </c>
      <c r="M271" s="4"/>
      <c r="N271" s="4"/>
      <c r="O271" s="15"/>
      <c r="P271" s="4"/>
      <c r="Q271" s="337"/>
      <c r="R271" s="15" t="str">
        <f t="shared" si="56"/>
        <v>No</v>
      </c>
      <c r="S271" s="15" t="str">
        <f t="shared" si="57"/>
        <v>No</v>
      </c>
      <c r="T271" s="4" t="str">
        <f t="shared" si="58"/>
        <v>No</v>
      </c>
      <c r="U271" s="4" t="str">
        <f t="shared" si="59"/>
        <v>N/A</v>
      </c>
      <c r="V271" s="132" t="str">
        <f t="shared" si="60"/>
        <v>No</v>
      </c>
      <c r="W271" s="223" t="str">
        <f t="shared" si="61"/>
        <v>N/A</v>
      </c>
      <c r="X271" s="221" t="str">
        <f t="shared" si="62"/>
        <v>No</v>
      </c>
      <c r="Y271" s="223" t="str">
        <f t="shared" si="63"/>
        <v>N/A</v>
      </c>
      <c r="Z271" s="222" t="str">
        <f t="shared" si="64"/>
        <v>No</v>
      </c>
      <c r="AA271" s="68" t="str">
        <f t="shared" si="65"/>
        <v>N/A</v>
      </c>
      <c r="AB271" s="65" t="str">
        <f t="shared" si="66"/>
        <v>No</v>
      </c>
      <c r="AC271" s="68" t="str">
        <f t="shared" si="67"/>
        <v>N/A</v>
      </c>
      <c r="AD271" s="65" t="str">
        <f t="shared" si="68"/>
        <v>No</v>
      </c>
      <c r="AE271" s="68" t="str">
        <f t="shared" si="69"/>
        <v>N/A</v>
      </c>
      <c r="AF271" s="66"/>
    </row>
    <row r="272" spans="1:32" ht="14.5" hidden="1" customHeight="1">
      <c r="A272" s="66" t="s">
        <v>11</v>
      </c>
      <c r="B272" s="66" t="s">
        <v>28</v>
      </c>
      <c r="C272" s="66" t="str" cm="1">
        <f t="array" ref="C272">_xlfn.IFNA(_xlfn.IFS(B272="Starter","Starters &amp; Sides",B272="Sides","Starters &amp; Sides"),B272)</f>
        <v>Drinks</v>
      </c>
      <c r="D272" s="84" t="s">
        <v>1266</v>
      </c>
      <c r="E272" s="74"/>
      <c r="F272" s="4"/>
      <c r="G272" s="4"/>
      <c r="H272" s="4"/>
      <c r="I272" s="4"/>
      <c r="J272" s="4"/>
      <c r="K272" s="4"/>
      <c r="L272" s="4">
        <v>7.25</v>
      </c>
      <c r="M272" s="4"/>
      <c r="N272" s="4"/>
      <c r="O272" s="15"/>
      <c r="P272" s="4"/>
      <c r="Q272" s="337"/>
      <c r="R272" s="15" t="str">
        <f t="shared" si="56"/>
        <v>No</v>
      </c>
      <c r="S272" s="15" t="str">
        <f t="shared" si="57"/>
        <v>No</v>
      </c>
      <c r="T272" s="4" t="str">
        <f t="shared" si="58"/>
        <v>No</v>
      </c>
      <c r="U272" s="4" t="str">
        <f t="shared" si="59"/>
        <v>N/A</v>
      </c>
      <c r="V272" s="132" t="str">
        <f t="shared" si="60"/>
        <v>No</v>
      </c>
      <c r="W272" s="223" t="str">
        <f t="shared" si="61"/>
        <v>N/A</v>
      </c>
      <c r="X272" s="221" t="str">
        <f t="shared" si="62"/>
        <v>No</v>
      </c>
      <c r="Y272" s="223" t="str">
        <f t="shared" si="63"/>
        <v>N/A</v>
      </c>
      <c r="Z272" s="222" t="str">
        <f t="shared" si="64"/>
        <v>No</v>
      </c>
      <c r="AA272" s="68" t="str">
        <f t="shared" si="65"/>
        <v>N/A</v>
      </c>
      <c r="AB272" s="65" t="str">
        <f t="shared" si="66"/>
        <v>No</v>
      </c>
      <c r="AC272" s="68" t="str">
        <f t="shared" si="67"/>
        <v>N/A</v>
      </c>
      <c r="AD272" s="65" t="str">
        <f t="shared" si="68"/>
        <v>No</v>
      </c>
      <c r="AE272" s="68" t="str">
        <f t="shared" si="69"/>
        <v>N/A</v>
      </c>
      <c r="AF272" s="66"/>
    </row>
    <row r="273" spans="1:32" ht="14.5" hidden="1" customHeight="1">
      <c r="A273" s="66" t="s">
        <v>11</v>
      </c>
      <c r="B273" s="66" t="s">
        <v>28</v>
      </c>
      <c r="C273" s="66" t="str" cm="1">
        <f t="array" ref="C273">_xlfn.IFNA(_xlfn.IFS(B273="Starter","Starters &amp; Sides",B273="Sides","Starters &amp; Sides"),B273)</f>
        <v>Drinks</v>
      </c>
      <c r="D273" s="84" t="s">
        <v>1267</v>
      </c>
      <c r="E273" s="74"/>
      <c r="F273" s="4"/>
      <c r="G273" s="4"/>
      <c r="H273" s="4"/>
      <c r="I273" s="4"/>
      <c r="J273" s="4"/>
      <c r="K273" s="4"/>
      <c r="L273" s="4">
        <v>9.25</v>
      </c>
      <c r="M273" s="4"/>
      <c r="N273" s="4"/>
      <c r="O273" s="15"/>
      <c r="P273" s="4"/>
      <c r="Q273" s="337"/>
      <c r="R273" s="15" t="str">
        <f t="shared" si="56"/>
        <v>No</v>
      </c>
      <c r="S273" s="15" t="str">
        <f t="shared" si="57"/>
        <v>No</v>
      </c>
      <c r="T273" s="4" t="str">
        <f t="shared" si="58"/>
        <v>No</v>
      </c>
      <c r="U273" s="4" t="str">
        <f t="shared" si="59"/>
        <v>N/A</v>
      </c>
      <c r="V273" s="132" t="str">
        <f t="shared" si="60"/>
        <v>No</v>
      </c>
      <c r="W273" s="223" t="str">
        <f t="shared" si="61"/>
        <v>N/A</v>
      </c>
      <c r="X273" s="221" t="str">
        <f t="shared" si="62"/>
        <v>No</v>
      </c>
      <c r="Y273" s="223" t="str">
        <f t="shared" si="63"/>
        <v>N/A</v>
      </c>
      <c r="Z273" s="222" t="str">
        <f t="shared" si="64"/>
        <v>No</v>
      </c>
      <c r="AA273" s="68" t="str">
        <f t="shared" si="65"/>
        <v>N/A</v>
      </c>
      <c r="AB273" s="65" t="str">
        <f t="shared" si="66"/>
        <v>No</v>
      </c>
      <c r="AC273" s="68" t="str">
        <f t="shared" si="67"/>
        <v>N/A</v>
      </c>
      <c r="AD273" s="65" t="str">
        <f t="shared" si="68"/>
        <v>No</v>
      </c>
      <c r="AE273" s="68" t="str">
        <f t="shared" si="69"/>
        <v>N/A</v>
      </c>
      <c r="AF273" s="66"/>
    </row>
    <row r="274" spans="1:32" ht="14.5" hidden="1" customHeight="1">
      <c r="A274" s="66" t="s">
        <v>11</v>
      </c>
      <c r="B274" s="66" t="s">
        <v>28</v>
      </c>
      <c r="C274" s="66" t="str" cm="1">
        <f t="array" ref="C274">_xlfn.IFNA(_xlfn.IFS(B274="Starter","Starters &amp; Sides",B274="Sides","Starters &amp; Sides"),B274)</f>
        <v>Drinks</v>
      </c>
      <c r="D274" t="s">
        <v>1268</v>
      </c>
      <c r="E274" s="74">
        <v>2.85</v>
      </c>
      <c r="F274" s="4">
        <v>2.85</v>
      </c>
      <c r="G274" s="4">
        <v>2.85</v>
      </c>
      <c r="H274" s="4">
        <v>3.2</v>
      </c>
      <c r="I274" s="4">
        <v>3.2</v>
      </c>
      <c r="J274" s="4">
        <v>3.5</v>
      </c>
      <c r="K274" s="4">
        <v>3.5</v>
      </c>
      <c r="L274" s="4">
        <v>3.5</v>
      </c>
      <c r="M274" s="4">
        <v>4.75</v>
      </c>
      <c r="N274" s="4">
        <v>4.75</v>
      </c>
      <c r="O274" s="15">
        <v>4.75</v>
      </c>
      <c r="P274" s="4"/>
      <c r="Q274" s="337">
        <v>4.9000000000000004</v>
      </c>
      <c r="R274" s="15" t="str">
        <f t="shared" si="56"/>
        <v>Yes</v>
      </c>
      <c r="S274" s="15" t="str">
        <f t="shared" si="57"/>
        <v>Yes</v>
      </c>
      <c r="T274" s="4" t="str">
        <f t="shared" si="58"/>
        <v>No</v>
      </c>
      <c r="U274" s="4" t="str">
        <f t="shared" si="59"/>
        <v>N/A</v>
      </c>
      <c r="V274" s="132" t="str">
        <f t="shared" si="60"/>
        <v>No</v>
      </c>
      <c r="W274" s="223" t="str">
        <f t="shared" si="61"/>
        <v>N/A</v>
      </c>
      <c r="X274" s="221" t="str">
        <f t="shared" si="62"/>
        <v>No</v>
      </c>
      <c r="Y274" s="223" t="str">
        <f t="shared" si="63"/>
        <v>N/A</v>
      </c>
      <c r="Z274" s="222" t="str">
        <f t="shared" si="64"/>
        <v>No</v>
      </c>
      <c r="AA274" s="68" t="str">
        <f t="shared" si="65"/>
        <v>N/A</v>
      </c>
      <c r="AB274" s="65" t="str">
        <f t="shared" si="66"/>
        <v>No</v>
      </c>
      <c r="AC274" s="68" t="str">
        <f t="shared" si="67"/>
        <v>N/A</v>
      </c>
      <c r="AD274" s="65" t="str">
        <f t="shared" si="68"/>
        <v>No</v>
      </c>
      <c r="AE274" s="68" t="str">
        <f t="shared" si="69"/>
        <v>N/A</v>
      </c>
      <c r="AF274" s="66"/>
    </row>
    <row r="275" spans="1:32" ht="14.5" hidden="1" customHeight="1">
      <c r="A275" s="66" t="s">
        <v>11</v>
      </c>
      <c r="B275" s="66" t="s">
        <v>28</v>
      </c>
      <c r="C275" s="66" t="str" cm="1">
        <f t="array" ref="C275">_xlfn.IFNA(_xlfn.IFS(B275="Starter","Starters &amp; Sides",B275="Sides","Starters &amp; Sides"),B275)</f>
        <v>Drinks</v>
      </c>
      <c r="D275" t="s">
        <v>1269</v>
      </c>
      <c r="E275" s="74"/>
      <c r="F275" s="4"/>
      <c r="G275" s="4"/>
      <c r="H275" s="4">
        <v>4.95</v>
      </c>
      <c r="I275" s="4">
        <v>4.95</v>
      </c>
      <c r="J275" s="4">
        <v>5.25</v>
      </c>
      <c r="K275" s="4">
        <v>5.25</v>
      </c>
      <c r="L275" s="4"/>
      <c r="M275" s="4">
        <v>5.35</v>
      </c>
      <c r="N275" s="4">
        <v>5.35</v>
      </c>
      <c r="O275" s="15">
        <v>5.35</v>
      </c>
      <c r="P275" s="4">
        <v>5.6</v>
      </c>
      <c r="Q275" s="337">
        <v>5.6</v>
      </c>
      <c r="R275" s="15" t="str">
        <f t="shared" si="56"/>
        <v>Yes</v>
      </c>
      <c r="S275" s="15" t="str">
        <f t="shared" si="57"/>
        <v>No</v>
      </c>
      <c r="T275" s="4" t="str">
        <f t="shared" si="58"/>
        <v>Yes</v>
      </c>
      <c r="U275" s="4">
        <f t="shared" si="59"/>
        <v>0</v>
      </c>
      <c r="V275" s="132" t="str">
        <f t="shared" si="60"/>
        <v>Yes</v>
      </c>
      <c r="W275" s="223">
        <f t="shared" si="61"/>
        <v>4.6728971962616717E-2</v>
      </c>
      <c r="X275" s="221" t="str">
        <f t="shared" si="62"/>
        <v>Yes</v>
      </c>
      <c r="Y275" s="223">
        <f t="shared" si="63"/>
        <v>4.6728971962616717E-2</v>
      </c>
      <c r="Z275" s="222" t="str">
        <f t="shared" si="64"/>
        <v>Yes</v>
      </c>
      <c r="AA275" s="68">
        <f t="shared" si="65"/>
        <v>4.6728971962616717E-2</v>
      </c>
      <c r="AB275" s="65" t="str">
        <f t="shared" si="66"/>
        <v>No</v>
      </c>
      <c r="AC275" s="68" t="str">
        <f t="shared" si="67"/>
        <v>N/A</v>
      </c>
      <c r="AD275" s="65" t="str">
        <f t="shared" si="68"/>
        <v>No</v>
      </c>
      <c r="AE275" s="68" t="str">
        <f t="shared" si="69"/>
        <v>N/A</v>
      </c>
      <c r="AF275" s="66"/>
    </row>
    <row r="276" spans="1:32" ht="14.5" hidden="1" customHeight="1">
      <c r="A276" s="66" t="s">
        <v>11</v>
      </c>
      <c r="B276" s="66" t="s">
        <v>28</v>
      </c>
      <c r="C276" s="66" t="str" cm="1">
        <f t="array" ref="C276">_xlfn.IFNA(_xlfn.IFS(B276="Starter","Starters &amp; Sides",B276="Sides","Starters &amp; Sides"),B276)</f>
        <v>Drinks</v>
      </c>
      <c r="D276" t="s">
        <v>1270</v>
      </c>
      <c r="E276" s="74"/>
      <c r="F276" s="4"/>
      <c r="G276" s="4"/>
      <c r="H276" s="4">
        <v>4.95</v>
      </c>
      <c r="I276" s="4">
        <v>4.95</v>
      </c>
      <c r="J276" s="4">
        <v>5.25</v>
      </c>
      <c r="K276" s="4">
        <v>5.25</v>
      </c>
      <c r="L276" s="4"/>
      <c r="M276" s="4">
        <v>5.35</v>
      </c>
      <c r="N276" s="4">
        <v>5.35</v>
      </c>
      <c r="O276" s="15">
        <v>5.35</v>
      </c>
      <c r="P276" s="4">
        <v>5.6</v>
      </c>
      <c r="Q276" s="337">
        <v>5.6</v>
      </c>
      <c r="R276" s="15" t="str">
        <f t="shared" si="56"/>
        <v>Yes</v>
      </c>
      <c r="S276" s="15" t="str">
        <f t="shared" si="57"/>
        <v>No</v>
      </c>
      <c r="T276" s="4" t="str">
        <f t="shared" si="58"/>
        <v>Yes</v>
      </c>
      <c r="U276" s="4">
        <f t="shared" si="59"/>
        <v>0</v>
      </c>
      <c r="V276" s="132" t="str">
        <f t="shared" si="60"/>
        <v>Yes</v>
      </c>
      <c r="W276" s="223">
        <f t="shared" si="61"/>
        <v>4.6728971962616717E-2</v>
      </c>
      <c r="X276" s="221" t="str">
        <f t="shared" si="62"/>
        <v>Yes</v>
      </c>
      <c r="Y276" s="223">
        <f t="shared" si="63"/>
        <v>4.6728971962616717E-2</v>
      </c>
      <c r="Z276" s="222" t="str">
        <f t="shared" si="64"/>
        <v>Yes</v>
      </c>
      <c r="AA276" s="68">
        <f t="shared" si="65"/>
        <v>4.6728971962616717E-2</v>
      </c>
      <c r="AB276" s="65" t="str">
        <f t="shared" si="66"/>
        <v>No</v>
      </c>
      <c r="AC276" s="68" t="str">
        <f t="shared" si="67"/>
        <v>N/A</v>
      </c>
      <c r="AD276" s="65" t="str">
        <f t="shared" si="68"/>
        <v>No</v>
      </c>
      <c r="AE276" s="68" t="str">
        <f t="shared" si="69"/>
        <v>N/A</v>
      </c>
      <c r="AF276" s="66"/>
    </row>
    <row r="277" spans="1:32" ht="14.5" hidden="1" customHeight="1">
      <c r="A277" s="66" t="s">
        <v>11</v>
      </c>
      <c r="B277" s="66" t="s">
        <v>28</v>
      </c>
      <c r="C277" s="66" t="str" cm="1">
        <f t="array" ref="C277">_xlfn.IFNA(_xlfn.IFS(B277="Starter","Starters &amp; Sides",B277="Sides","Starters &amp; Sides"),B277)</f>
        <v>Drinks</v>
      </c>
      <c r="D277" t="s">
        <v>1271</v>
      </c>
      <c r="E277" s="74"/>
      <c r="F277" s="4"/>
      <c r="G277" s="4"/>
      <c r="H277" s="4">
        <v>3.75</v>
      </c>
      <c r="I277" s="4">
        <v>3.75</v>
      </c>
      <c r="J277" s="4">
        <v>3.95</v>
      </c>
      <c r="K277" s="4">
        <v>3.95</v>
      </c>
      <c r="L277" s="4">
        <v>3.95</v>
      </c>
      <c r="M277" s="4">
        <v>4.05</v>
      </c>
      <c r="N277" s="4">
        <v>4.05</v>
      </c>
      <c r="O277" s="15">
        <v>4.05</v>
      </c>
      <c r="P277" s="4">
        <v>4.4000000000000004</v>
      </c>
      <c r="Q277" s="337">
        <v>4.4000000000000004</v>
      </c>
      <c r="R277" s="15" t="str">
        <f t="shared" si="56"/>
        <v>Yes</v>
      </c>
      <c r="S277" s="15" t="str">
        <f t="shared" si="57"/>
        <v>No</v>
      </c>
      <c r="T277" s="4" t="str">
        <f t="shared" si="58"/>
        <v>Yes</v>
      </c>
      <c r="U277" s="4">
        <f t="shared" si="59"/>
        <v>0</v>
      </c>
      <c r="V277" s="132" t="str">
        <f t="shared" si="60"/>
        <v>Yes</v>
      </c>
      <c r="W277" s="223">
        <f t="shared" si="61"/>
        <v>8.6419753086419915E-2</v>
      </c>
      <c r="X277" s="221" t="str">
        <f t="shared" si="62"/>
        <v>Yes</v>
      </c>
      <c r="Y277" s="223">
        <f t="shared" si="63"/>
        <v>8.6419753086419915E-2</v>
      </c>
      <c r="Z277" s="222" t="str">
        <f t="shared" si="64"/>
        <v>Yes</v>
      </c>
      <c r="AA277" s="68">
        <f t="shared" si="65"/>
        <v>8.6419753086419915E-2</v>
      </c>
      <c r="AB277" s="65" t="str">
        <f t="shared" si="66"/>
        <v>Yes</v>
      </c>
      <c r="AC277" s="68">
        <f t="shared" si="67"/>
        <v>0.11392405063291133</v>
      </c>
      <c r="AD277" s="65" t="str">
        <f t="shared" si="68"/>
        <v>No</v>
      </c>
      <c r="AE277" s="68" t="str">
        <f t="shared" si="69"/>
        <v>N/A</v>
      </c>
      <c r="AF277" s="66"/>
    </row>
    <row r="278" spans="1:32" ht="14.5" hidden="1" customHeight="1">
      <c r="A278" s="66" t="s">
        <v>11</v>
      </c>
      <c r="B278" s="66" t="s">
        <v>28</v>
      </c>
      <c r="C278" s="66" t="str" cm="1">
        <f t="array" ref="C278">_xlfn.IFNA(_xlfn.IFS(B278="Starter","Starters &amp; Sides",B278="Sides","Starters &amp; Sides"),B278)</f>
        <v>Drinks</v>
      </c>
      <c r="D278" t="s">
        <v>1272</v>
      </c>
      <c r="E278" s="74"/>
      <c r="F278" s="4"/>
      <c r="G278" s="4"/>
      <c r="H278" s="4">
        <v>3.75</v>
      </c>
      <c r="I278" s="4">
        <v>3.75</v>
      </c>
      <c r="J278" s="4">
        <v>3.95</v>
      </c>
      <c r="K278" s="4">
        <v>3.95</v>
      </c>
      <c r="L278" s="4">
        <v>3.95</v>
      </c>
      <c r="M278" s="4">
        <v>4.05</v>
      </c>
      <c r="N278" s="4">
        <v>4.05</v>
      </c>
      <c r="O278" s="15">
        <v>4.05</v>
      </c>
      <c r="P278" s="4">
        <v>4.4000000000000004</v>
      </c>
      <c r="Q278" s="337">
        <v>4.4000000000000004</v>
      </c>
      <c r="R278" s="15" t="str">
        <f t="shared" si="56"/>
        <v>Yes</v>
      </c>
      <c r="S278" s="15" t="str">
        <f t="shared" si="57"/>
        <v>No</v>
      </c>
      <c r="T278" s="4" t="str">
        <f t="shared" si="58"/>
        <v>Yes</v>
      </c>
      <c r="U278" s="4">
        <f t="shared" si="59"/>
        <v>0</v>
      </c>
      <c r="V278" s="132" t="str">
        <f t="shared" si="60"/>
        <v>Yes</v>
      </c>
      <c r="W278" s="223">
        <f t="shared" si="61"/>
        <v>8.6419753086419915E-2</v>
      </c>
      <c r="X278" s="221" t="str">
        <f t="shared" si="62"/>
        <v>Yes</v>
      </c>
      <c r="Y278" s="223">
        <f t="shared" si="63"/>
        <v>8.6419753086419915E-2</v>
      </c>
      <c r="Z278" s="222" t="str">
        <f t="shared" si="64"/>
        <v>Yes</v>
      </c>
      <c r="AA278" s="68">
        <f t="shared" si="65"/>
        <v>8.6419753086419915E-2</v>
      </c>
      <c r="AB278" s="65" t="str">
        <f t="shared" si="66"/>
        <v>Yes</v>
      </c>
      <c r="AC278" s="68">
        <f t="shared" si="67"/>
        <v>0.11392405063291133</v>
      </c>
      <c r="AD278" s="65" t="str">
        <f t="shared" si="68"/>
        <v>No</v>
      </c>
      <c r="AE278" s="68" t="str">
        <f t="shared" si="69"/>
        <v>N/A</v>
      </c>
      <c r="AF278" s="66"/>
    </row>
    <row r="279" spans="1:32" ht="14.5" hidden="1" customHeight="1">
      <c r="A279" s="66" t="s">
        <v>11</v>
      </c>
      <c r="B279" s="66" t="s">
        <v>28</v>
      </c>
      <c r="C279" s="66" t="str" cm="1">
        <f t="array" ref="C279">_xlfn.IFNA(_xlfn.IFS(B279="Starter","Starters &amp; Sides",B279="Sides","Starters &amp; Sides"),B279)</f>
        <v>Drinks</v>
      </c>
      <c r="D279" s="84" t="s">
        <v>1273</v>
      </c>
      <c r="E279" s="74"/>
      <c r="F279" s="4"/>
      <c r="G279" s="4"/>
      <c r="H279" s="4">
        <v>5.25</v>
      </c>
      <c r="I279" s="4">
        <v>5.25</v>
      </c>
      <c r="J279" s="4">
        <v>5.5</v>
      </c>
      <c r="K279" s="4"/>
      <c r="L279" s="4"/>
      <c r="M279" s="4">
        <v>6</v>
      </c>
      <c r="N279" s="4">
        <v>6</v>
      </c>
      <c r="O279" s="15">
        <v>6</v>
      </c>
      <c r="P279" s="4"/>
      <c r="Q279" s="337"/>
      <c r="R279" s="15" t="str">
        <f t="shared" si="56"/>
        <v>No</v>
      </c>
      <c r="S279" s="15" t="str">
        <f t="shared" si="57"/>
        <v>No</v>
      </c>
      <c r="T279" s="4" t="str">
        <f t="shared" si="58"/>
        <v>No</v>
      </c>
      <c r="U279" s="4" t="str">
        <f t="shared" si="59"/>
        <v>N/A</v>
      </c>
      <c r="V279" s="132" t="str">
        <f t="shared" si="60"/>
        <v>No</v>
      </c>
      <c r="W279" s="223" t="str">
        <f t="shared" si="61"/>
        <v>N/A</v>
      </c>
      <c r="X279" s="221" t="str">
        <f t="shared" si="62"/>
        <v>No</v>
      </c>
      <c r="Y279" s="223" t="str">
        <f t="shared" si="63"/>
        <v>N/A</v>
      </c>
      <c r="Z279" s="222" t="str">
        <f t="shared" si="64"/>
        <v>No</v>
      </c>
      <c r="AA279" s="68" t="str">
        <f t="shared" si="65"/>
        <v>N/A</v>
      </c>
      <c r="AB279" s="65" t="str">
        <f t="shared" si="66"/>
        <v>No</v>
      </c>
      <c r="AC279" s="68" t="str">
        <f t="shared" si="67"/>
        <v>N/A</v>
      </c>
      <c r="AD279" s="65" t="str">
        <f t="shared" si="68"/>
        <v>No</v>
      </c>
      <c r="AE279" s="68" t="str">
        <f t="shared" si="69"/>
        <v>N/A</v>
      </c>
      <c r="AF279" s="66"/>
    </row>
    <row r="280" spans="1:32" ht="14.5" hidden="1" customHeight="1">
      <c r="A280" s="66" t="s">
        <v>11</v>
      </c>
      <c r="B280" s="66" t="s">
        <v>28</v>
      </c>
      <c r="C280" s="66" t="str" cm="1">
        <f t="array" ref="C280">_xlfn.IFNA(_xlfn.IFS(B280="Starter","Starters &amp; Sides",B280="Sides","Starters &amp; Sides"),B280)</f>
        <v>Drinks</v>
      </c>
      <c r="D280" t="s">
        <v>1274</v>
      </c>
      <c r="E280" s="74"/>
      <c r="F280" s="4"/>
      <c r="G280" s="4"/>
      <c r="H280" s="4"/>
      <c r="I280" s="4"/>
      <c r="J280" s="4"/>
      <c r="K280" s="4"/>
      <c r="L280" s="4"/>
      <c r="M280" s="4">
        <v>14.5</v>
      </c>
      <c r="N280" s="4">
        <v>14.5</v>
      </c>
      <c r="O280" s="15">
        <v>14.5</v>
      </c>
      <c r="P280" s="4">
        <v>15</v>
      </c>
      <c r="Q280" s="337">
        <v>15</v>
      </c>
      <c r="R280" s="15" t="str">
        <f t="shared" si="56"/>
        <v>Yes</v>
      </c>
      <c r="S280" s="15" t="str">
        <f t="shared" si="57"/>
        <v>No</v>
      </c>
      <c r="T280" s="4" t="str">
        <f t="shared" si="58"/>
        <v>Yes</v>
      </c>
      <c r="U280" s="4">
        <f t="shared" si="59"/>
        <v>0</v>
      </c>
      <c r="V280" s="132" t="str">
        <f t="shared" si="60"/>
        <v>Yes</v>
      </c>
      <c r="W280" s="223">
        <f t="shared" si="61"/>
        <v>3.4482758620689724E-2</v>
      </c>
      <c r="X280" s="221" t="str">
        <f t="shared" si="62"/>
        <v>Yes</v>
      </c>
      <c r="Y280" s="223">
        <f t="shared" si="63"/>
        <v>3.4482758620689724E-2</v>
      </c>
      <c r="Z280" s="222" t="str">
        <f t="shared" si="64"/>
        <v>Yes</v>
      </c>
      <c r="AA280" s="68">
        <f t="shared" si="65"/>
        <v>3.4482758620689724E-2</v>
      </c>
      <c r="AB280" s="65" t="str">
        <f t="shared" si="66"/>
        <v>No</v>
      </c>
      <c r="AC280" s="68" t="str">
        <f t="shared" si="67"/>
        <v>N/A</v>
      </c>
      <c r="AD280" s="65" t="str">
        <f t="shared" si="68"/>
        <v>No</v>
      </c>
      <c r="AE280" s="68" t="str">
        <f t="shared" si="69"/>
        <v>N/A</v>
      </c>
      <c r="AF280" s="66"/>
    </row>
    <row r="281" spans="1:32" ht="14.5" hidden="1" customHeight="1">
      <c r="A281" s="66" t="s">
        <v>11</v>
      </c>
      <c r="B281" s="66" t="s">
        <v>28</v>
      </c>
      <c r="C281" s="66" t="str" cm="1">
        <f t="array" ref="C281">_xlfn.IFNA(_xlfn.IFS(B281="Starter","Starters &amp; Sides",B281="Sides","Starters &amp; Sides"),B281)</f>
        <v>Drinks</v>
      </c>
      <c r="D281" t="s">
        <v>1275</v>
      </c>
      <c r="E281" s="74"/>
      <c r="F281" s="4"/>
      <c r="G281" s="4"/>
      <c r="H281" s="4"/>
      <c r="I281" s="4"/>
      <c r="J281" s="4"/>
      <c r="K281" s="4"/>
      <c r="L281" s="4"/>
      <c r="M281" s="4">
        <v>76</v>
      </c>
      <c r="N281" s="4">
        <v>76</v>
      </c>
      <c r="O281" s="15">
        <v>76</v>
      </c>
      <c r="P281" s="4">
        <v>77</v>
      </c>
      <c r="Q281" s="337">
        <v>77</v>
      </c>
      <c r="R281" s="15" t="str">
        <f t="shared" si="56"/>
        <v>Yes</v>
      </c>
      <c r="S281" s="15" t="str">
        <f t="shared" si="57"/>
        <v>No</v>
      </c>
      <c r="T281" s="4" t="str">
        <f t="shared" si="58"/>
        <v>Yes</v>
      </c>
      <c r="U281" s="4">
        <f t="shared" si="59"/>
        <v>0</v>
      </c>
      <c r="V281" s="132" t="str">
        <f t="shared" si="60"/>
        <v>Yes</v>
      </c>
      <c r="W281" s="223">
        <f t="shared" si="61"/>
        <v>1.3157894736842035E-2</v>
      </c>
      <c r="X281" s="221" t="str">
        <f t="shared" si="62"/>
        <v>Yes</v>
      </c>
      <c r="Y281" s="223">
        <f t="shared" si="63"/>
        <v>1.3157894736842035E-2</v>
      </c>
      <c r="Z281" s="222" t="str">
        <f t="shared" si="64"/>
        <v>Yes</v>
      </c>
      <c r="AA281" s="68">
        <f t="shared" si="65"/>
        <v>1.3157894736842035E-2</v>
      </c>
      <c r="AB281" s="65" t="str">
        <f t="shared" si="66"/>
        <v>No</v>
      </c>
      <c r="AC281" s="68" t="str">
        <f t="shared" si="67"/>
        <v>N/A</v>
      </c>
      <c r="AD281" s="65" t="str">
        <f t="shared" si="68"/>
        <v>No</v>
      </c>
      <c r="AE281" s="68" t="str">
        <f t="shared" si="69"/>
        <v>N/A</v>
      </c>
      <c r="AF281" s="66"/>
    </row>
    <row r="282" spans="1:32" ht="14.5" hidden="1" customHeight="1">
      <c r="A282" s="66" t="s">
        <v>11</v>
      </c>
      <c r="B282" s="66" t="s">
        <v>28</v>
      </c>
      <c r="C282" s="66" t="str" cm="1">
        <f t="array" ref="C282">_xlfn.IFNA(_xlfn.IFS(B282="Starter","Starters &amp; Sides",B282="Sides","Starters &amp; Sides"),B282)</f>
        <v>Drinks</v>
      </c>
      <c r="D282" t="s">
        <v>1276</v>
      </c>
      <c r="E282" s="74"/>
      <c r="F282" s="4"/>
      <c r="G282" s="4"/>
      <c r="H282" s="4"/>
      <c r="I282" s="4"/>
      <c r="J282" s="4"/>
      <c r="K282" s="4"/>
      <c r="L282" s="4"/>
      <c r="M282" s="4">
        <v>98</v>
      </c>
      <c r="N282" s="4">
        <v>98</v>
      </c>
      <c r="O282" s="15"/>
      <c r="P282" s="4">
        <v>99</v>
      </c>
      <c r="Q282" s="337">
        <v>99</v>
      </c>
      <c r="R282" s="15" t="str">
        <f t="shared" si="56"/>
        <v>Yes</v>
      </c>
      <c r="S282" s="15" t="str">
        <f t="shared" si="57"/>
        <v>No</v>
      </c>
      <c r="T282" s="4" t="str">
        <f t="shared" si="58"/>
        <v>Yes</v>
      </c>
      <c r="U282" s="4">
        <f t="shared" si="59"/>
        <v>0</v>
      </c>
      <c r="V282" s="132" t="str">
        <f t="shared" si="60"/>
        <v>No</v>
      </c>
      <c r="W282" s="223" t="str">
        <f t="shared" si="61"/>
        <v>N/A</v>
      </c>
      <c r="X282" s="221" t="str">
        <f t="shared" si="62"/>
        <v>No</v>
      </c>
      <c r="Y282" s="223" t="str">
        <f t="shared" si="63"/>
        <v>N/A</v>
      </c>
      <c r="Z282" s="222" t="str">
        <f t="shared" si="64"/>
        <v>No</v>
      </c>
      <c r="AA282" s="68" t="str">
        <f t="shared" si="65"/>
        <v>N/A</v>
      </c>
      <c r="AB282" s="65" t="str">
        <f t="shared" si="66"/>
        <v>No</v>
      </c>
      <c r="AC282" s="68" t="str">
        <f t="shared" si="67"/>
        <v>N/A</v>
      </c>
      <c r="AD282" s="65" t="str">
        <f t="shared" si="68"/>
        <v>No</v>
      </c>
      <c r="AE282" s="68" t="str">
        <f t="shared" si="69"/>
        <v>N/A</v>
      </c>
      <c r="AF282" s="66"/>
    </row>
    <row r="283" spans="1:32" ht="14.5" hidden="1" customHeight="1">
      <c r="A283" s="66" t="s">
        <v>11</v>
      </c>
      <c r="B283" s="66" t="s">
        <v>28</v>
      </c>
      <c r="C283" s="66" t="str" cm="1">
        <f t="array" ref="C283">_xlfn.IFNA(_xlfn.IFS(B283="Starter","Starters &amp; Sides",B283="Sides","Starters &amp; Sides"),B283)</f>
        <v>Drinks</v>
      </c>
      <c r="D283" t="s">
        <v>1277</v>
      </c>
      <c r="E283" s="74"/>
      <c r="F283" s="4"/>
      <c r="G283" s="4"/>
      <c r="H283" s="4"/>
      <c r="I283" s="4"/>
      <c r="J283" s="4"/>
      <c r="K283" s="4"/>
      <c r="L283" s="4"/>
      <c r="M283" s="4">
        <v>120</v>
      </c>
      <c r="N283" s="4">
        <v>120</v>
      </c>
      <c r="O283" s="15"/>
      <c r="P283" s="4">
        <v>121</v>
      </c>
      <c r="Q283" s="337">
        <v>121</v>
      </c>
      <c r="R283" s="15" t="str">
        <f t="shared" si="56"/>
        <v>Yes</v>
      </c>
      <c r="S283" s="15" t="str">
        <f t="shared" si="57"/>
        <v>No</v>
      </c>
      <c r="T283" s="4" t="str">
        <f t="shared" si="58"/>
        <v>Yes</v>
      </c>
      <c r="U283" s="4">
        <f t="shared" si="59"/>
        <v>0</v>
      </c>
      <c r="V283" s="132" t="str">
        <f t="shared" si="60"/>
        <v>No</v>
      </c>
      <c r="W283" s="223" t="str">
        <f t="shared" si="61"/>
        <v>N/A</v>
      </c>
      <c r="X283" s="221" t="str">
        <f t="shared" si="62"/>
        <v>No</v>
      </c>
      <c r="Y283" s="223" t="str">
        <f t="shared" si="63"/>
        <v>N/A</v>
      </c>
      <c r="Z283" s="222" t="str">
        <f t="shared" si="64"/>
        <v>No</v>
      </c>
      <c r="AA283" s="68" t="str">
        <f t="shared" si="65"/>
        <v>N/A</v>
      </c>
      <c r="AB283" s="65" t="str">
        <f t="shared" si="66"/>
        <v>No</v>
      </c>
      <c r="AC283" s="68" t="str">
        <f t="shared" si="67"/>
        <v>N/A</v>
      </c>
      <c r="AD283" s="65" t="str">
        <f t="shared" si="68"/>
        <v>No</v>
      </c>
      <c r="AE283" s="68" t="str">
        <f t="shared" si="69"/>
        <v>N/A</v>
      </c>
      <c r="AF283" s="66"/>
    </row>
    <row r="284" spans="1:32" ht="14.5" hidden="1" customHeight="1">
      <c r="A284" s="66" t="s">
        <v>11</v>
      </c>
      <c r="B284" s="66" t="s">
        <v>28</v>
      </c>
      <c r="C284" s="66" t="str" cm="1">
        <f t="array" ref="C284">_xlfn.IFNA(_xlfn.IFS(B284="Starter","Starters &amp; Sides",B284="Sides","Starters &amp; Sides"),B284)</f>
        <v>Drinks</v>
      </c>
      <c r="D284" s="84" t="s">
        <v>1278</v>
      </c>
      <c r="E284" s="74"/>
      <c r="F284" s="4"/>
      <c r="G284" s="4"/>
      <c r="H284" s="4"/>
      <c r="I284" s="4"/>
      <c r="J284" s="4"/>
      <c r="K284" s="4"/>
      <c r="L284" s="4"/>
      <c r="M284" s="4">
        <v>195</v>
      </c>
      <c r="N284" s="4">
        <v>195</v>
      </c>
      <c r="O284" s="15"/>
      <c r="P284" s="4"/>
      <c r="Q284" s="337"/>
      <c r="R284" s="15" t="str">
        <f t="shared" si="56"/>
        <v>No</v>
      </c>
      <c r="S284" s="15" t="str">
        <f t="shared" si="57"/>
        <v>No</v>
      </c>
      <c r="T284" s="4" t="str">
        <f t="shared" si="58"/>
        <v>No</v>
      </c>
      <c r="U284" s="4" t="str">
        <f t="shared" si="59"/>
        <v>N/A</v>
      </c>
      <c r="V284" s="132" t="str">
        <f t="shared" si="60"/>
        <v>No</v>
      </c>
      <c r="W284" s="223" t="str">
        <f t="shared" si="61"/>
        <v>N/A</v>
      </c>
      <c r="X284" s="221" t="str">
        <f t="shared" si="62"/>
        <v>No</v>
      </c>
      <c r="Y284" s="223" t="str">
        <f t="shared" si="63"/>
        <v>N/A</v>
      </c>
      <c r="Z284" s="222" t="str">
        <f t="shared" si="64"/>
        <v>No</v>
      </c>
      <c r="AA284" s="68" t="str">
        <f t="shared" si="65"/>
        <v>N/A</v>
      </c>
      <c r="AB284" s="65" t="str">
        <f t="shared" si="66"/>
        <v>No</v>
      </c>
      <c r="AC284" s="68" t="str">
        <f t="shared" si="67"/>
        <v>N/A</v>
      </c>
      <c r="AD284" s="65" t="str">
        <f t="shared" si="68"/>
        <v>No</v>
      </c>
      <c r="AE284" s="68" t="str">
        <f t="shared" si="69"/>
        <v>N/A</v>
      </c>
      <c r="AF284" s="66"/>
    </row>
    <row r="285" spans="1:32" ht="14.5" hidden="1" customHeight="1">
      <c r="A285" s="66" t="s">
        <v>11</v>
      </c>
      <c r="B285" s="66" t="s">
        <v>28</v>
      </c>
      <c r="C285" s="66" t="str" cm="1">
        <f t="array" ref="C285">_xlfn.IFNA(_xlfn.IFS(B285="Starter","Starters &amp; Sides",B285="Sides","Starters &amp; Sides"),B285)</f>
        <v>Drinks</v>
      </c>
      <c r="D285" s="84" t="s">
        <v>1279</v>
      </c>
      <c r="E285" s="74"/>
      <c r="F285" s="4"/>
      <c r="G285" s="4"/>
      <c r="H285" s="4">
        <v>6.5</v>
      </c>
      <c r="I285" s="4">
        <v>6.5</v>
      </c>
      <c r="J285" s="4">
        <v>6.75</v>
      </c>
      <c r="K285" s="4"/>
      <c r="L285" s="4"/>
      <c r="M285" s="4"/>
      <c r="N285" s="4"/>
      <c r="O285" s="15"/>
      <c r="P285" s="4"/>
      <c r="Q285" s="337"/>
      <c r="R285" s="15" t="str">
        <f t="shared" si="56"/>
        <v>No</v>
      </c>
      <c r="S285" s="15" t="str">
        <f t="shared" si="57"/>
        <v>No</v>
      </c>
      <c r="T285" s="4" t="str">
        <f t="shared" si="58"/>
        <v>No</v>
      </c>
      <c r="U285" s="4" t="str">
        <f t="shared" si="59"/>
        <v>N/A</v>
      </c>
      <c r="V285" s="132" t="str">
        <f t="shared" si="60"/>
        <v>No</v>
      </c>
      <c r="W285" s="223" t="str">
        <f t="shared" si="61"/>
        <v>N/A</v>
      </c>
      <c r="X285" s="221" t="str">
        <f t="shared" si="62"/>
        <v>No</v>
      </c>
      <c r="Y285" s="223" t="str">
        <f t="shared" si="63"/>
        <v>N/A</v>
      </c>
      <c r="Z285" s="222" t="str">
        <f t="shared" si="64"/>
        <v>No</v>
      </c>
      <c r="AA285" s="68" t="str">
        <f t="shared" si="65"/>
        <v>N/A</v>
      </c>
      <c r="AB285" s="65" t="str">
        <f t="shared" si="66"/>
        <v>No</v>
      </c>
      <c r="AC285" s="68" t="str">
        <f t="shared" si="67"/>
        <v>N/A</v>
      </c>
      <c r="AD285" s="65" t="str">
        <f t="shared" si="68"/>
        <v>No</v>
      </c>
      <c r="AE285" s="68" t="str">
        <f t="shared" si="69"/>
        <v>N/A</v>
      </c>
      <c r="AF285" s="66"/>
    </row>
    <row r="286" spans="1:32" ht="14.5" hidden="1" customHeight="1">
      <c r="A286" s="66" t="s">
        <v>11</v>
      </c>
      <c r="B286" s="66" t="s">
        <v>28</v>
      </c>
      <c r="C286" s="66" t="str" cm="1">
        <f t="array" ref="C286">_xlfn.IFNA(_xlfn.IFS(B286="Starter","Starters &amp; Sides",B286="Sides","Starters &amp; Sides"),B286)</f>
        <v>Drinks</v>
      </c>
      <c r="D286" s="84" t="s">
        <v>1280</v>
      </c>
      <c r="E286" s="74"/>
      <c r="F286" s="4"/>
      <c r="G286" s="4"/>
      <c r="H286" s="4">
        <v>6.5</v>
      </c>
      <c r="I286" s="4">
        <v>6.5</v>
      </c>
      <c r="J286" s="4">
        <v>6.75</v>
      </c>
      <c r="K286" s="4"/>
      <c r="L286" s="4"/>
      <c r="M286" s="4"/>
      <c r="N286" s="4"/>
      <c r="O286" s="15"/>
      <c r="P286" s="4"/>
      <c r="Q286" s="337"/>
      <c r="R286" s="15" t="str">
        <f t="shared" si="56"/>
        <v>No</v>
      </c>
      <c r="S286" s="15" t="str">
        <f t="shared" si="57"/>
        <v>No</v>
      </c>
      <c r="T286" s="4" t="str">
        <f t="shared" si="58"/>
        <v>No</v>
      </c>
      <c r="U286" s="4" t="str">
        <f t="shared" si="59"/>
        <v>N/A</v>
      </c>
      <c r="V286" s="132" t="str">
        <f t="shared" si="60"/>
        <v>No</v>
      </c>
      <c r="W286" s="223" t="str">
        <f t="shared" si="61"/>
        <v>N/A</v>
      </c>
      <c r="X286" s="221" t="str">
        <f t="shared" si="62"/>
        <v>No</v>
      </c>
      <c r="Y286" s="223" t="str">
        <f t="shared" si="63"/>
        <v>N/A</v>
      </c>
      <c r="Z286" s="222" t="str">
        <f t="shared" si="64"/>
        <v>No</v>
      </c>
      <c r="AA286" s="68" t="str">
        <f t="shared" si="65"/>
        <v>N/A</v>
      </c>
      <c r="AB286" s="65" t="str">
        <f t="shared" si="66"/>
        <v>No</v>
      </c>
      <c r="AC286" s="68" t="str">
        <f t="shared" si="67"/>
        <v>N/A</v>
      </c>
      <c r="AD286" s="65" t="str">
        <f t="shared" si="68"/>
        <v>No</v>
      </c>
      <c r="AE286" s="68" t="str">
        <f t="shared" si="69"/>
        <v>N/A</v>
      </c>
      <c r="AF286" s="66"/>
    </row>
    <row r="287" spans="1:32" ht="14.5" hidden="1" customHeight="1">
      <c r="A287" s="66" t="s">
        <v>11</v>
      </c>
      <c r="B287" s="66" t="s">
        <v>28</v>
      </c>
      <c r="C287" s="66" t="str" cm="1">
        <f t="array" ref="C287">_xlfn.IFNA(_xlfn.IFS(B287="Starter","Starters &amp; Sides",B287="Sides","Starters &amp; Sides"),B287)</f>
        <v>Drinks</v>
      </c>
      <c r="D287" s="84" t="s">
        <v>1281</v>
      </c>
      <c r="E287" s="74"/>
      <c r="F287" s="4"/>
      <c r="G287" s="4"/>
      <c r="H287" s="4"/>
      <c r="I287" s="4"/>
      <c r="J287" s="4">
        <v>6.75</v>
      </c>
      <c r="K287" s="8"/>
      <c r="L287" s="8"/>
      <c r="M287" s="8"/>
      <c r="N287" s="8"/>
      <c r="O287" s="61"/>
      <c r="P287" s="4"/>
      <c r="Q287" s="337"/>
      <c r="R287" s="15" t="str">
        <f t="shared" si="56"/>
        <v>No</v>
      </c>
      <c r="S287" s="15" t="str">
        <f t="shared" si="57"/>
        <v>No</v>
      </c>
      <c r="T287" s="4" t="str">
        <f t="shared" si="58"/>
        <v>No</v>
      </c>
      <c r="U287" s="4" t="str">
        <f t="shared" si="59"/>
        <v>N/A</v>
      </c>
      <c r="V287" s="132" t="str">
        <f t="shared" si="60"/>
        <v>No</v>
      </c>
      <c r="W287" s="223" t="str">
        <f t="shared" si="61"/>
        <v>N/A</v>
      </c>
      <c r="X287" s="221" t="str">
        <f t="shared" si="62"/>
        <v>No</v>
      </c>
      <c r="Y287" s="223" t="str">
        <f t="shared" si="63"/>
        <v>N/A</v>
      </c>
      <c r="Z287" s="222" t="str">
        <f t="shared" si="64"/>
        <v>No</v>
      </c>
      <c r="AA287" s="68" t="str">
        <f t="shared" si="65"/>
        <v>N/A</v>
      </c>
      <c r="AB287" s="65" t="str">
        <f t="shared" si="66"/>
        <v>No</v>
      </c>
      <c r="AC287" s="68" t="str">
        <f t="shared" si="67"/>
        <v>N/A</v>
      </c>
      <c r="AD287" s="65" t="str">
        <f t="shared" si="68"/>
        <v>No</v>
      </c>
      <c r="AE287" s="68" t="str">
        <f t="shared" si="69"/>
        <v>N/A</v>
      </c>
      <c r="AF287" s="66"/>
    </row>
    <row r="288" spans="1:32" ht="14.5" hidden="1" customHeight="1">
      <c r="A288" s="66" t="s">
        <v>11</v>
      </c>
      <c r="B288" s="66" t="s">
        <v>28</v>
      </c>
      <c r="C288" s="66" t="str" cm="1">
        <f t="array" ref="C288">_xlfn.IFNA(_xlfn.IFS(B288="Starter","Starters &amp; Sides",B288="Sides","Starters &amp; Sides"),B288)</f>
        <v>Drinks</v>
      </c>
      <c r="D288" s="84" t="s">
        <v>1282</v>
      </c>
      <c r="E288" s="74"/>
      <c r="F288" s="4"/>
      <c r="G288" s="4"/>
      <c r="H288" s="4"/>
      <c r="I288" s="4"/>
      <c r="J288" s="4"/>
      <c r="K288" s="8"/>
      <c r="L288" s="29">
        <v>6.95</v>
      </c>
      <c r="M288" s="29"/>
      <c r="N288" s="29"/>
      <c r="O288" s="62"/>
      <c r="P288" s="4"/>
      <c r="Q288" s="337"/>
      <c r="R288" s="15" t="str">
        <f t="shared" si="56"/>
        <v>No</v>
      </c>
      <c r="S288" s="15" t="str">
        <f t="shared" si="57"/>
        <v>No</v>
      </c>
      <c r="T288" s="4" t="str">
        <f t="shared" si="58"/>
        <v>No</v>
      </c>
      <c r="U288" s="4" t="str">
        <f t="shared" si="59"/>
        <v>N/A</v>
      </c>
      <c r="V288" s="132" t="str">
        <f t="shared" si="60"/>
        <v>No</v>
      </c>
      <c r="W288" s="223" t="str">
        <f t="shared" si="61"/>
        <v>N/A</v>
      </c>
      <c r="X288" s="221" t="str">
        <f t="shared" si="62"/>
        <v>No</v>
      </c>
      <c r="Y288" s="223" t="str">
        <f t="shared" si="63"/>
        <v>N/A</v>
      </c>
      <c r="Z288" s="222" t="str">
        <f t="shared" si="64"/>
        <v>No</v>
      </c>
      <c r="AA288" s="68" t="str">
        <f t="shared" si="65"/>
        <v>N/A</v>
      </c>
      <c r="AB288" s="65" t="str">
        <f t="shared" si="66"/>
        <v>No</v>
      </c>
      <c r="AC288" s="68" t="str">
        <f t="shared" si="67"/>
        <v>N/A</v>
      </c>
      <c r="AD288" s="65" t="str">
        <f t="shared" si="68"/>
        <v>No</v>
      </c>
      <c r="AE288" s="68" t="str">
        <f t="shared" si="69"/>
        <v>N/A</v>
      </c>
      <c r="AF288" s="66"/>
    </row>
    <row r="289" spans="1:32" ht="14.5" hidden="1" customHeight="1">
      <c r="A289" s="66" t="s">
        <v>11</v>
      </c>
      <c r="B289" s="66" t="s">
        <v>28</v>
      </c>
      <c r="C289" s="66" t="str" cm="1">
        <f t="array" ref="C289">_xlfn.IFNA(_xlfn.IFS(B289="Starter","Starters &amp; Sides",B289="Sides","Starters &amp; Sides"),B289)</f>
        <v>Drinks</v>
      </c>
      <c r="D289" t="s">
        <v>1283</v>
      </c>
      <c r="E289" s="74"/>
      <c r="F289" s="4"/>
      <c r="G289" s="4"/>
      <c r="H289" s="4"/>
      <c r="I289" s="4"/>
      <c r="J289" s="4"/>
      <c r="K289" s="8"/>
      <c r="L289" s="29">
        <v>7.5</v>
      </c>
      <c r="M289" s="29">
        <v>8</v>
      </c>
      <c r="N289" s="29">
        <v>8</v>
      </c>
      <c r="O289" s="62">
        <v>8</v>
      </c>
      <c r="P289" s="4">
        <v>8.3000000000000007</v>
      </c>
      <c r="Q289" s="337">
        <v>8.5</v>
      </c>
      <c r="R289" s="15" t="str">
        <f t="shared" si="56"/>
        <v>Yes</v>
      </c>
      <c r="S289" s="15" t="str">
        <f t="shared" si="57"/>
        <v>No</v>
      </c>
      <c r="T289" s="4" t="str">
        <f t="shared" si="58"/>
        <v>Yes</v>
      </c>
      <c r="U289" s="4">
        <f t="shared" si="59"/>
        <v>2.409638554216853E-2</v>
      </c>
      <c r="V289" s="132" t="str">
        <f t="shared" si="60"/>
        <v>Yes</v>
      </c>
      <c r="W289" s="223">
        <f t="shared" si="61"/>
        <v>6.25E-2</v>
      </c>
      <c r="X289" s="221" t="str">
        <f t="shared" si="62"/>
        <v>Yes</v>
      </c>
      <c r="Y289" s="223">
        <f t="shared" si="63"/>
        <v>6.25E-2</v>
      </c>
      <c r="Z289" s="222" t="str">
        <f t="shared" si="64"/>
        <v>Yes</v>
      </c>
      <c r="AA289" s="68">
        <f t="shared" si="65"/>
        <v>6.25E-2</v>
      </c>
      <c r="AB289" s="65" t="str">
        <f t="shared" si="66"/>
        <v>Yes</v>
      </c>
      <c r="AC289" s="68">
        <f t="shared" si="67"/>
        <v>0.1333333333333333</v>
      </c>
      <c r="AD289" s="65" t="str">
        <f t="shared" si="68"/>
        <v>No</v>
      </c>
      <c r="AE289" s="68" t="str">
        <f t="shared" si="69"/>
        <v>N/A</v>
      </c>
      <c r="AF289" s="66"/>
    </row>
    <row r="290" spans="1:32" ht="14.5" hidden="1" customHeight="1">
      <c r="A290" s="66" t="s">
        <v>11</v>
      </c>
      <c r="B290" s="66" t="s">
        <v>28</v>
      </c>
      <c r="C290" s="66" t="str" cm="1">
        <f t="array" ref="C290">_xlfn.IFNA(_xlfn.IFS(B290="Starter","Starters &amp; Sides",B290="Sides","Starters &amp; Sides"),B290)</f>
        <v>Drinks</v>
      </c>
      <c r="D290" s="84" t="s">
        <v>1284</v>
      </c>
      <c r="E290" s="74"/>
      <c r="F290" s="4"/>
      <c r="G290" s="4"/>
      <c r="H290" s="4"/>
      <c r="I290" s="4"/>
      <c r="J290" s="4"/>
      <c r="K290" s="8"/>
      <c r="L290" s="29"/>
      <c r="M290" s="29">
        <v>8.5</v>
      </c>
      <c r="N290" s="29">
        <v>8.5</v>
      </c>
      <c r="O290" s="62">
        <v>8.5</v>
      </c>
      <c r="P290" s="4"/>
      <c r="Q290" s="337"/>
      <c r="R290" s="15" t="str">
        <f t="shared" si="56"/>
        <v>No</v>
      </c>
      <c r="S290" s="15" t="str">
        <f t="shared" si="57"/>
        <v>No</v>
      </c>
      <c r="T290" s="4" t="str">
        <f t="shared" si="58"/>
        <v>No</v>
      </c>
      <c r="U290" s="4" t="str">
        <f t="shared" si="59"/>
        <v>N/A</v>
      </c>
      <c r="V290" s="132" t="str">
        <f t="shared" si="60"/>
        <v>No</v>
      </c>
      <c r="W290" s="223" t="str">
        <f t="shared" si="61"/>
        <v>N/A</v>
      </c>
      <c r="X290" s="221" t="str">
        <f t="shared" si="62"/>
        <v>No</v>
      </c>
      <c r="Y290" s="223" t="str">
        <f t="shared" si="63"/>
        <v>N/A</v>
      </c>
      <c r="Z290" s="222" t="str">
        <f t="shared" si="64"/>
        <v>No</v>
      </c>
      <c r="AA290" s="68" t="str">
        <f t="shared" si="65"/>
        <v>N/A</v>
      </c>
      <c r="AB290" s="65" t="str">
        <f t="shared" si="66"/>
        <v>No</v>
      </c>
      <c r="AC290" s="68" t="str">
        <f t="shared" si="67"/>
        <v>N/A</v>
      </c>
      <c r="AD290" s="65" t="str">
        <f t="shared" si="68"/>
        <v>No</v>
      </c>
      <c r="AE290" s="68" t="str">
        <f t="shared" si="69"/>
        <v>N/A</v>
      </c>
      <c r="AF290" s="66"/>
    </row>
    <row r="291" spans="1:32" ht="14.5" hidden="1" customHeight="1">
      <c r="A291" s="66" t="s">
        <v>11</v>
      </c>
      <c r="B291" s="66" t="s">
        <v>28</v>
      </c>
      <c r="C291" s="66" t="str" cm="1">
        <f t="array" ref="C291">_xlfn.IFNA(_xlfn.IFS(B291="Starter","Starters &amp; Sides",B291="Sides","Starters &amp; Sides"),B291)</f>
        <v>Drinks</v>
      </c>
      <c r="D291" s="84" t="s">
        <v>1285</v>
      </c>
      <c r="E291" s="74"/>
      <c r="F291" s="4"/>
      <c r="G291" s="4"/>
      <c r="H291" s="4"/>
      <c r="I291" s="4"/>
      <c r="J291" s="4"/>
      <c r="K291" s="8"/>
      <c r="L291" s="29">
        <v>8.75</v>
      </c>
      <c r="M291" s="29"/>
      <c r="N291" s="29"/>
      <c r="O291" s="62"/>
      <c r="P291" s="4"/>
      <c r="Q291" s="337"/>
      <c r="R291" s="15" t="str">
        <f t="shared" si="56"/>
        <v>No</v>
      </c>
      <c r="S291" s="15" t="str">
        <f t="shared" si="57"/>
        <v>No</v>
      </c>
      <c r="T291" s="4" t="str">
        <f t="shared" si="58"/>
        <v>No</v>
      </c>
      <c r="U291" s="4" t="str">
        <f t="shared" si="59"/>
        <v>N/A</v>
      </c>
      <c r="V291" s="132" t="str">
        <f t="shared" si="60"/>
        <v>No</v>
      </c>
      <c r="W291" s="223" t="str">
        <f t="shared" si="61"/>
        <v>N/A</v>
      </c>
      <c r="X291" s="221" t="str">
        <f t="shared" si="62"/>
        <v>No</v>
      </c>
      <c r="Y291" s="223" t="str">
        <f t="shared" si="63"/>
        <v>N/A</v>
      </c>
      <c r="Z291" s="222" t="str">
        <f t="shared" si="64"/>
        <v>No</v>
      </c>
      <c r="AA291" s="68" t="str">
        <f t="shared" si="65"/>
        <v>N/A</v>
      </c>
      <c r="AB291" s="65" t="str">
        <f t="shared" si="66"/>
        <v>No</v>
      </c>
      <c r="AC291" s="68" t="str">
        <f t="shared" si="67"/>
        <v>N/A</v>
      </c>
      <c r="AD291" s="65" t="str">
        <f t="shared" si="68"/>
        <v>No</v>
      </c>
      <c r="AE291" s="68" t="str">
        <f t="shared" si="69"/>
        <v>N/A</v>
      </c>
      <c r="AF291" s="66"/>
    </row>
    <row r="292" spans="1:32" ht="14.5" hidden="1" customHeight="1">
      <c r="A292" s="66" t="s">
        <v>11</v>
      </c>
      <c r="B292" s="66" t="s">
        <v>28</v>
      </c>
      <c r="C292" s="66" t="str" cm="1">
        <f t="array" ref="C292">_xlfn.IFNA(_xlfn.IFS(B292="Starter","Starters &amp; Sides",B292="Sides","Starters &amp; Sides"),B292)</f>
        <v>Drinks</v>
      </c>
      <c r="D292" t="s">
        <v>1286</v>
      </c>
      <c r="E292" s="74"/>
      <c r="F292" s="4"/>
      <c r="G292" s="4"/>
      <c r="H292" s="4"/>
      <c r="I292" s="4"/>
      <c r="J292" s="4"/>
      <c r="K292" s="8"/>
      <c r="L292" s="29">
        <v>8.75</v>
      </c>
      <c r="M292" s="29">
        <v>8.9499999999999993</v>
      </c>
      <c r="N292" s="29">
        <v>8.9499999999999993</v>
      </c>
      <c r="O292" s="62"/>
      <c r="P292" s="4">
        <v>9.1999999999999993</v>
      </c>
      <c r="Q292" s="337">
        <v>9.5</v>
      </c>
      <c r="R292" s="15" t="str">
        <f t="shared" si="56"/>
        <v>Yes</v>
      </c>
      <c r="S292" s="15" t="str">
        <f t="shared" si="57"/>
        <v>No</v>
      </c>
      <c r="T292" s="4" t="str">
        <f t="shared" si="58"/>
        <v>Yes</v>
      </c>
      <c r="U292" s="4">
        <f t="shared" si="59"/>
        <v>3.2608695652174058E-2</v>
      </c>
      <c r="V292" s="132" t="str">
        <f t="shared" si="60"/>
        <v>No</v>
      </c>
      <c r="W292" s="223" t="str">
        <f t="shared" si="61"/>
        <v>N/A</v>
      </c>
      <c r="X292" s="221" t="str">
        <f t="shared" si="62"/>
        <v>No</v>
      </c>
      <c r="Y292" s="223" t="str">
        <f t="shared" si="63"/>
        <v>N/A</v>
      </c>
      <c r="Z292" s="222" t="str">
        <f t="shared" si="64"/>
        <v>No</v>
      </c>
      <c r="AA292" s="68" t="str">
        <f t="shared" si="65"/>
        <v>N/A</v>
      </c>
      <c r="AB292" s="65" t="str">
        <f t="shared" si="66"/>
        <v>No</v>
      </c>
      <c r="AC292" s="68" t="str">
        <f t="shared" si="67"/>
        <v>N/A</v>
      </c>
      <c r="AD292" s="65" t="str">
        <f t="shared" si="68"/>
        <v>No</v>
      </c>
      <c r="AE292" s="68" t="str">
        <f t="shared" si="69"/>
        <v>N/A</v>
      </c>
      <c r="AF292" s="66"/>
    </row>
    <row r="293" spans="1:32" ht="14.5" hidden="1" customHeight="1">
      <c r="A293" s="66" t="s">
        <v>11</v>
      </c>
      <c r="B293" s="66" t="s">
        <v>28</v>
      </c>
      <c r="C293" s="66" t="str" cm="1">
        <f t="array" ref="C293">_xlfn.IFNA(_xlfn.IFS(B293="Starter","Starters &amp; Sides",B293="Sides","Starters &amp; Sides"),B293)</f>
        <v>Drinks</v>
      </c>
      <c r="D293" s="84" t="s">
        <v>1287</v>
      </c>
      <c r="E293" s="74"/>
      <c r="F293" s="4"/>
      <c r="G293" s="4"/>
      <c r="H293" s="4"/>
      <c r="I293" s="4"/>
      <c r="J293" s="4"/>
      <c r="K293" s="8"/>
      <c r="L293" s="29"/>
      <c r="M293" s="29">
        <v>8.9499999999999993</v>
      </c>
      <c r="N293" s="29">
        <v>8.9499999999999993</v>
      </c>
      <c r="O293" s="62">
        <v>9.75</v>
      </c>
      <c r="P293" s="4"/>
      <c r="Q293" s="337"/>
      <c r="R293" s="15" t="str">
        <f t="shared" si="56"/>
        <v>No</v>
      </c>
      <c r="S293" s="15" t="str">
        <f t="shared" si="57"/>
        <v>No</v>
      </c>
      <c r="T293" s="4" t="str">
        <f t="shared" si="58"/>
        <v>No</v>
      </c>
      <c r="U293" s="4" t="str">
        <f t="shared" si="59"/>
        <v>N/A</v>
      </c>
      <c r="V293" s="132" t="str">
        <f t="shared" si="60"/>
        <v>No</v>
      </c>
      <c r="W293" s="223" t="str">
        <f t="shared" si="61"/>
        <v>N/A</v>
      </c>
      <c r="X293" s="221" t="str">
        <f t="shared" si="62"/>
        <v>No</v>
      </c>
      <c r="Y293" s="223" t="str">
        <f t="shared" si="63"/>
        <v>N/A</v>
      </c>
      <c r="Z293" s="222" t="str">
        <f t="shared" si="64"/>
        <v>No</v>
      </c>
      <c r="AA293" s="68" t="str">
        <f t="shared" si="65"/>
        <v>N/A</v>
      </c>
      <c r="AB293" s="65" t="str">
        <f t="shared" si="66"/>
        <v>No</v>
      </c>
      <c r="AC293" s="68" t="str">
        <f t="shared" si="67"/>
        <v>N/A</v>
      </c>
      <c r="AD293" s="65" t="str">
        <f t="shared" si="68"/>
        <v>No</v>
      </c>
      <c r="AE293" s="68" t="str">
        <f t="shared" si="69"/>
        <v>N/A</v>
      </c>
      <c r="AF293" s="66"/>
    </row>
    <row r="294" spans="1:32" ht="14.5" hidden="1" customHeight="1">
      <c r="A294" s="66" t="s">
        <v>11</v>
      </c>
      <c r="B294" s="66" t="s">
        <v>28</v>
      </c>
      <c r="C294" s="66" t="str" cm="1">
        <f t="array" ref="C294">_xlfn.IFNA(_xlfn.IFS(B294="Starter","Starters &amp; Sides",B294="Sides","Starters &amp; Sides"),B294)</f>
        <v>Drinks</v>
      </c>
      <c r="D294" s="84" t="s">
        <v>1288</v>
      </c>
      <c r="E294" s="74">
        <v>5.75</v>
      </c>
      <c r="F294" s="4">
        <v>5.75</v>
      </c>
      <c r="G294" s="4">
        <v>5.75</v>
      </c>
      <c r="H294" s="4">
        <v>5.95</v>
      </c>
      <c r="I294" s="4">
        <v>5.95</v>
      </c>
      <c r="J294" s="4">
        <v>6.5</v>
      </c>
      <c r="K294" s="4">
        <v>6.55</v>
      </c>
      <c r="L294" s="4">
        <v>6.55</v>
      </c>
      <c r="M294" s="4"/>
      <c r="N294" s="4"/>
      <c r="O294" s="15"/>
      <c r="P294" s="4"/>
      <c r="Q294" s="337"/>
      <c r="R294" s="15" t="str">
        <f t="shared" si="56"/>
        <v>No</v>
      </c>
      <c r="S294" s="15" t="str">
        <f t="shared" si="57"/>
        <v>No</v>
      </c>
      <c r="T294" s="4" t="str">
        <f t="shared" si="58"/>
        <v>No</v>
      </c>
      <c r="U294" s="4" t="str">
        <f t="shared" si="59"/>
        <v>N/A</v>
      </c>
      <c r="V294" s="132" t="str">
        <f t="shared" si="60"/>
        <v>No</v>
      </c>
      <c r="W294" s="223" t="str">
        <f t="shared" si="61"/>
        <v>N/A</v>
      </c>
      <c r="X294" s="221" t="str">
        <f t="shared" si="62"/>
        <v>No</v>
      </c>
      <c r="Y294" s="223" t="str">
        <f t="shared" si="63"/>
        <v>N/A</v>
      </c>
      <c r="Z294" s="222" t="str">
        <f t="shared" si="64"/>
        <v>No</v>
      </c>
      <c r="AA294" s="68" t="str">
        <f t="shared" si="65"/>
        <v>N/A</v>
      </c>
      <c r="AB294" s="65" t="str">
        <f t="shared" si="66"/>
        <v>No</v>
      </c>
      <c r="AC294" s="68" t="str">
        <f t="shared" si="67"/>
        <v>N/A</v>
      </c>
      <c r="AD294" s="65" t="str">
        <f t="shared" si="68"/>
        <v>No</v>
      </c>
      <c r="AE294" s="68" t="str">
        <f t="shared" si="69"/>
        <v>N/A</v>
      </c>
      <c r="AF294" s="66"/>
    </row>
    <row r="295" spans="1:32" ht="14.5" hidden="1" customHeight="1">
      <c r="A295" s="66" t="s">
        <v>11</v>
      </c>
      <c r="B295" s="66" t="s">
        <v>28</v>
      </c>
      <c r="C295" s="66" t="str" cm="1">
        <f t="array" ref="C295">_xlfn.IFNA(_xlfn.IFS(B295="Starter","Starters &amp; Sides",B295="Sides","Starters &amp; Sides"),B295)</f>
        <v>Drinks</v>
      </c>
      <c r="D295" s="84" t="s">
        <v>1289</v>
      </c>
      <c r="E295" s="74">
        <v>9.5</v>
      </c>
      <c r="F295" s="4">
        <v>9.5</v>
      </c>
      <c r="G295" s="4">
        <v>9.5</v>
      </c>
      <c r="H295" s="4">
        <v>9.75</v>
      </c>
      <c r="I295" s="4">
        <v>9.75</v>
      </c>
      <c r="J295" s="4">
        <v>10.25</v>
      </c>
      <c r="K295" s="4">
        <v>10.3</v>
      </c>
      <c r="L295" s="4">
        <v>10.3</v>
      </c>
      <c r="M295" s="4"/>
      <c r="N295" s="4"/>
      <c r="O295" s="15"/>
      <c r="P295" s="4"/>
      <c r="Q295" s="337"/>
      <c r="R295" s="15" t="str">
        <f t="shared" si="56"/>
        <v>No</v>
      </c>
      <c r="S295" s="15" t="str">
        <f t="shared" si="57"/>
        <v>No</v>
      </c>
      <c r="T295" s="4" t="str">
        <f t="shared" si="58"/>
        <v>No</v>
      </c>
      <c r="U295" s="4" t="str">
        <f t="shared" si="59"/>
        <v>N/A</v>
      </c>
      <c r="V295" s="132" t="str">
        <f t="shared" si="60"/>
        <v>No</v>
      </c>
      <c r="W295" s="223" t="str">
        <f t="shared" si="61"/>
        <v>N/A</v>
      </c>
      <c r="X295" s="221" t="str">
        <f t="shared" si="62"/>
        <v>No</v>
      </c>
      <c r="Y295" s="223" t="str">
        <f t="shared" si="63"/>
        <v>N/A</v>
      </c>
      <c r="Z295" s="222" t="str">
        <f t="shared" si="64"/>
        <v>No</v>
      </c>
      <c r="AA295" s="68" t="str">
        <f t="shared" si="65"/>
        <v>N/A</v>
      </c>
      <c r="AB295" s="65" t="str">
        <f t="shared" si="66"/>
        <v>No</v>
      </c>
      <c r="AC295" s="68" t="str">
        <f t="shared" si="67"/>
        <v>N/A</v>
      </c>
      <c r="AD295" s="65" t="str">
        <f t="shared" si="68"/>
        <v>No</v>
      </c>
      <c r="AE295" s="68" t="str">
        <f t="shared" si="69"/>
        <v>N/A</v>
      </c>
      <c r="AF295" s="66"/>
    </row>
    <row r="296" spans="1:32" ht="14.5" hidden="1" customHeight="1">
      <c r="A296" s="66" t="s">
        <v>11</v>
      </c>
      <c r="B296" s="66" t="s">
        <v>28</v>
      </c>
      <c r="C296" s="66" t="str" cm="1">
        <f t="array" ref="C296">_xlfn.IFNA(_xlfn.IFS(B296="Starter","Starters &amp; Sides",B296="Sides","Starters &amp; Sides"),B296)</f>
        <v>Drinks</v>
      </c>
      <c r="D296" t="s">
        <v>1290</v>
      </c>
      <c r="E296" s="74"/>
      <c r="F296" s="4"/>
      <c r="G296" s="4"/>
      <c r="H296" s="4">
        <v>48.95</v>
      </c>
      <c r="I296" s="4">
        <v>48.95</v>
      </c>
      <c r="J296" s="4">
        <v>49.75</v>
      </c>
      <c r="K296" s="4">
        <v>50.2</v>
      </c>
      <c r="L296" s="4">
        <v>50.2</v>
      </c>
      <c r="M296" s="4"/>
      <c r="N296" s="4"/>
      <c r="O296" s="15"/>
      <c r="P296" s="4"/>
      <c r="Q296" s="337">
        <v>54</v>
      </c>
      <c r="R296" s="15" t="str">
        <f t="shared" si="56"/>
        <v>Yes</v>
      </c>
      <c r="S296" s="15" t="str">
        <f t="shared" si="57"/>
        <v>Yes</v>
      </c>
      <c r="T296" s="4" t="str">
        <f t="shared" si="58"/>
        <v>No</v>
      </c>
      <c r="U296" s="4" t="str">
        <f t="shared" si="59"/>
        <v>N/A</v>
      </c>
      <c r="V296" s="132" t="str">
        <f t="shared" si="60"/>
        <v>No</v>
      </c>
      <c r="W296" s="223" t="str">
        <f t="shared" si="61"/>
        <v>N/A</v>
      </c>
      <c r="X296" s="221" t="str">
        <f t="shared" si="62"/>
        <v>No</v>
      </c>
      <c r="Y296" s="223" t="str">
        <f t="shared" si="63"/>
        <v>N/A</v>
      </c>
      <c r="Z296" s="222" t="str">
        <f t="shared" si="64"/>
        <v>No</v>
      </c>
      <c r="AA296" s="68" t="str">
        <f t="shared" si="65"/>
        <v>N/A</v>
      </c>
      <c r="AB296" s="65" t="str">
        <f t="shared" si="66"/>
        <v>No</v>
      </c>
      <c r="AC296" s="68" t="str">
        <f t="shared" si="67"/>
        <v>N/A</v>
      </c>
      <c r="AD296" s="65" t="str">
        <f t="shared" si="68"/>
        <v>No</v>
      </c>
      <c r="AE296" s="68" t="str">
        <f t="shared" si="69"/>
        <v>N/A</v>
      </c>
      <c r="AF296" s="66"/>
    </row>
    <row r="297" spans="1:32" ht="14.5" hidden="1" customHeight="1">
      <c r="A297" s="66" t="s">
        <v>11</v>
      </c>
      <c r="B297" s="66" t="s">
        <v>28</v>
      </c>
      <c r="C297" s="66" t="str" cm="1">
        <f t="array" ref="C297">_xlfn.IFNA(_xlfn.IFS(B297="Starter","Starters &amp; Sides",B297="Sides","Starters &amp; Sides"),B297)</f>
        <v>Drinks</v>
      </c>
      <c r="D297" s="84" t="s">
        <v>1291</v>
      </c>
      <c r="E297" s="74"/>
      <c r="F297" s="4"/>
      <c r="G297" s="4"/>
      <c r="H297" s="4">
        <v>30.95</v>
      </c>
      <c r="I297" s="4">
        <v>31.95</v>
      </c>
      <c r="J297" s="4">
        <v>32.5</v>
      </c>
      <c r="K297" s="4">
        <v>32.700000000000003</v>
      </c>
      <c r="L297" s="4">
        <v>32.700000000000003</v>
      </c>
      <c r="M297" s="4"/>
      <c r="N297" s="4"/>
      <c r="O297" s="15">
        <v>33</v>
      </c>
      <c r="P297" s="4"/>
      <c r="Q297" s="337"/>
      <c r="R297" s="15" t="str">
        <f t="shared" si="56"/>
        <v>No</v>
      </c>
      <c r="S297" s="15" t="str">
        <f t="shared" si="57"/>
        <v>No</v>
      </c>
      <c r="T297" s="4" t="str">
        <f t="shared" si="58"/>
        <v>No</v>
      </c>
      <c r="U297" s="4" t="str">
        <f t="shared" si="59"/>
        <v>N/A</v>
      </c>
      <c r="V297" s="132" t="str">
        <f t="shared" si="60"/>
        <v>No</v>
      </c>
      <c r="W297" s="223" t="str">
        <f t="shared" si="61"/>
        <v>N/A</v>
      </c>
      <c r="X297" s="221" t="str">
        <f t="shared" si="62"/>
        <v>No</v>
      </c>
      <c r="Y297" s="223" t="str">
        <f t="shared" si="63"/>
        <v>N/A</v>
      </c>
      <c r="Z297" s="222" t="str">
        <f t="shared" si="64"/>
        <v>No</v>
      </c>
      <c r="AA297" s="68" t="str">
        <f t="shared" si="65"/>
        <v>N/A</v>
      </c>
      <c r="AB297" s="65" t="str">
        <f t="shared" si="66"/>
        <v>No</v>
      </c>
      <c r="AC297" s="68" t="str">
        <f t="shared" si="67"/>
        <v>N/A</v>
      </c>
      <c r="AD297" s="65" t="str">
        <f t="shared" si="68"/>
        <v>No</v>
      </c>
      <c r="AE297" s="68" t="str">
        <f t="shared" si="69"/>
        <v>N/A</v>
      </c>
      <c r="AF297" s="66"/>
    </row>
    <row r="298" spans="1:32" ht="14.5" hidden="1" customHeight="1">
      <c r="A298" s="66" t="s">
        <v>11</v>
      </c>
      <c r="B298" s="66" t="s">
        <v>28</v>
      </c>
      <c r="C298" s="66" t="str" cm="1">
        <f t="array" ref="C298">_xlfn.IFNA(_xlfn.IFS(B298="Starter","Starters &amp; Sides",B298="Sides","Starters &amp; Sides"),B298)</f>
        <v>Drinks</v>
      </c>
      <c r="D298" t="s">
        <v>1292</v>
      </c>
      <c r="E298" s="74"/>
      <c r="F298" s="4"/>
      <c r="G298" s="4"/>
      <c r="H298" s="4">
        <v>25.95</v>
      </c>
      <c r="I298" s="4">
        <v>25.95</v>
      </c>
      <c r="J298" s="4">
        <v>26.75</v>
      </c>
      <c r="K298" s="4">
        <v>27.1</v>
      </c>
      <c r="L298" s="4">
        <v>27.1</v>
      </c>
      <c r="M298" s="4"/>
      <c r="N298" s="4"/>
      <c r="O298" s="15">
        <v>29</v>
      </c>
      <c r="P298" s="4">
        <v>33</v>
      </c>
      <c r="Q298" s="337">
        <v>34</v>
      </c>
      <c r="R298" s="15" t="str">
        <f t="shared" si="56"/>
        <v>Yes</v>
      </c>
      <c r="S298" s="15" t="str">
        <f t="shared" si="57"/>
        <v>No</v>
      </c>
      <c r="T298" s="4" t="str">
        <f t="shared" si="58"/>
        <v>Yes</v>
      </c>
      <c r="U298" s="4">
        <f t="shared" si="59"/>
        <v>3.0303030303030276E-2</v>
      </c>
      <c r="V298" s="132" t="str">
        <f t="shared" si="60"/>
        <v>Yes</v>
      </c>
      <c r="W298" s="223">
        <f t="shared" si="61"/>
        <v>0.17241379310344818</v>
      </c>
      <c r="X298" s="221" t="str">
        <f t="shared" si="62"/>
        <v>No</v>
      </c>
      <c r="Y298" s="223" t="str">
        <f t="shared" si="63"/>
        <v>N/A</v>
      </c>
      <c r="Z298" s="222" t="str">
        <f t="shared" si="64"/>
        <v>No</v>
      </c>
      <c r="AA298" s="68" t="str">
        <f t="shared" si="65"/>
        <v>N/A</v>
      </c>
      <c r="AB298" s="65" t="str">
        <f t="shared" si="66"/>
        <v>No</v>
      </c>
      <c r="AC298" s="68" t="str">
        <f t="shared" si="67"/>
        <v>N/A</v>
      </c>
      <c r="AD298" s="65" t="str">
        <f t="shared" si="68"/>
        <v>No</v>
      </c>
      <c r="AE298" s="68" t="str">
        <f t="shared" si="69"/>
        <v>N/A</v>
      </c>
      <c r="AF298" s="66"/>
    </row>
    <row r="299" spans="1:32" ht="14.5" hidden="1" customHeight="1">
      <c r="A299" s="66" t="s">
        <v>11</v>
      </c>
      <c r="B299" s="66" t="s">
        <v>28</v>
      </c>
      <c r="C299" s="66" t="str" cm="1">
        <f t="array" ref="C299">_xlfn.IFNA(_xlfn.IFS(B299="Starter","Starters &amp; Sides",B299="Sides","Starters &amp; Sides"),B299)</f>
        <v>Drinks</v>
      </c>
      <c r="D299" s="84" t="s">
        <v>1293</v>
      </c>
      <c r="E299" s="74"/>
      <c r="F299" s="4"/>
      <c r="G299" s="4"/>
      <c r="H299" s="4">
        <v>59.95</v>
      </c>
      <c r="I299" s="4">
        <v>59.95</v>
      </c>
      <c r="J299" s="4">
        <v>60.75</v>
      </c>
      <c r="K299" s="4">
        <v>62</v>
      </c>
      <c r="L299" s="4">
        <v>62</v>
      </c>
      <c r="M299" s="4"/>
      <c r="N299" s="4"/>
      <c r="O299" s="15"/>
      <c r="P299" s="4"/>
      <c r="Q299" s="337"/>
      <c r="R299" s="15" t="str">
        <f t="shared" si="56"/>
        <v>No</v>
      </c>
      <c r="S299" s="15" t="str">
        <f t="shared" si="57"/>
        <v>No</v>
      </c>
      <c r="T299" s="4" t="str">
        <f t="shared" si="58"/>
        <v>No</v>
      </c>
      <c r="U299" s="4" t="str">
        <f t="shared" si="59"/>
        <v>N/A</v>
      </c>
      <c r="V299" s="132" t="str">
        <f t="shared" si="60"/>
        <v>No</v>
      </c>
      <c r="W299" s="223" t="str">
        <f t="shared" si="61"/>
        <v>N/A</v>
      </c>
      <c r="X299" s="221" t="str">
        <f t="shared" si="62"/>
        <v>No</v>
      </c>
      <c r="Y299" s="223" t="str">
        <f t="shared" si="63"/>
        <v>N/A</v>
      </c>
      <c r="Z299" s="222" t="str">
        <f t="shared" si="64"/>
        <v>No</v>
      </c>
      <c r="AA299" s="68" t="str">
        <f t="shared" si="65"/>
        <v>N/A</v>
      </c>
      <c r="AB299" s="65" t="str">
        <f t="shared" si="66"/>
        <v>No</v>
      </c>
      <c r="AC299" s="68" t="str">
        <f t="shared" si="67"/>
        <v>N/A</v>
      </c>
      <c r="AD299" s="65" t="str">
        <f t="shared" si="68"/>
        <v>No</v>
      </c>
      <c r="AE299" s="68" t="str">
        <f t="shared" si="69"/>
        <v>N/A</v>
      </c>
      <c r="AF299" s="66"/>
    </row>
    <row r="300" spans="1:32" ht="14.5" hidden="1" customHeight="1">
      <c r="A300" s="66" t="s">
        <v>11</v>
      </c>
      <c r="B300" s="66" t="s">
        <v>28</v>
      </c>
      <c r="C300" s="66" t="str" cm="1">
        <f t="array" ref="C300">_xlfn.IFNA(_xlfn.IFS(B300="Starter","Starters &amp; Sides",B300="Sides","Starters &amp; Sides"),B300)</f>
        <v>Drinks</v>
      </c>
      <c r="D300" s="84" t="s">
        <v>1294</v>
      </c>
      <c r="E300" s="74"/>
      <c r="F300" s="4"/>
      <c r="G300" s="4"/>
      <c r="H300" s="4">
        <v>28.95</v>
      </c>
      <c r="I300" s="4">
        <v>28.95</v>
      </c>
      <c r="J300" s="4">
        <v>29.5</v>
      </c>
      <c r="K300" s="4">
        <v>28.9</v>
      </c>
      <c r="L300" s="4">
        <v>28.9</v>
      </c>
      <c r="M300" s="4"/>
      <c r="N300" s="4"/>
      <c r="O300" s="15">
        <v>31.55</v>
      </c>
      <c r="P300" s="4"/>
      <c r="Q300" s="337"/>
      <c r="R300" s="15" t="str">
        <f t="shared" ref="R300:R363" si="70">IF(COUNTA(Q300)=1,"Yes","No")</f>
        <v>No</v>
      </c>
      <c r="S300" s="15" t="str">
        <f t="shared" ref="S300:S363" si="71">IF(AND(T300="No",R300="Yes"),"Yes","No")</f>
        <v>No</v>
      </c>
      <c r="T300" s="4" t="str">
        <f t="shared" ref="T300:T363" si="72">IF(COUNTA(P300:Q300)=2,"Yes","No")</f>
        <v>No</v>
      </c>
      <c r="U300" s="4" t="str">
        <f t="shared" ref="U300:U363" si="73">IF(T300="Yes",Q300/P300-1,"N/A")</f>
        <v>N/A</v>
      </c>
      <c r="V300" s="132" t="str">
        <f t="shared" ref="V300:V363" si="74">IF(COUNTA(O300:Q300)=3,"Yes","No")</f>
        <v>No</v>
      </c>
      <c r="W300" s="223" t="str">
        <f t="shared" ref="W300:W363" si="75">IF(V300="Yes",Q300/O300-1,"N/A")</f>
        <v>N/A</v>
      </c>
      <c r="X300" s="221" t="str">
        <f t="shared" ref="X300:X363" si="76">IF(COUNTA(N300:Q300)=4,"Yes","No")</f>
        <v>No</v>
      </c>
      <c r="Y300" s="223" t="str">
        <f t="shared" ref="Y300:Y363" si="77">IF(X300="Yes",Q300/N300-1,"N/A")</f>
        <v>N/A</v>
      </c>
      <c r="Z300" s="222" t="str">
        <f t="shared" ref="Z300:Z363" si="78">IF(COUNTA(M300:Q300)=5,"Yes","No")</f>
        <v>No</v>
      </c>
      <c r="AA300" s="68" t="str">
        <f t="shared" ref="AA300:AA363" si="79">IF(Z300="Yes",Q300/M300-1,"N/A")</f>
        <v>N/A</v>
      </c>
      <c r="AB300" s="65" t="str">
        <f t="shared" ref="AB300:AB363" si="80">IF(COUNTA(L300:Q300)=6,"Yes","No")</f>
        <v>No</v>
      </c>
      <c r="AC300" s="68" t="str">
        <f t="shared" ref="AC300:AC363" si="81">IF(AB300="Yes",Q300/L300-1,"N/A")</f>
        <v>N/A</v>
      </c>
      <c r="AD300" s="65" t="str">
        <f t="shared" ref="AD300:AD363" si="82">IF(COUNTA(E300:Q300)=13,"Yes","No")</f>
        <v>No</v>
      </c>
      <c r="AE300" s="68" t="str">
        <f t="shared" ref="AE300:AE363" si="83">IF(AD300="Yes",Q300/E300-1,"N/A")</f>
        <v>N/A</v>
      </c>
      <c r="AF300" s="66"/>
    </row>
    <row r="301" spans="1:32" ht="14.5" hidden="1" customHeight="1">
      <c r="A301" s="66" t="s">
        <v>11</v>
      </c>
      <c r="B301" s="66" t="s">
        <v>28</v>
      </c>
      <c r="C301" s="66" t="str" cm="1">
        <f t="array" ref="C301">_xlfn.IFNA(_xlfn.IFS(B301="Starter","Starters &amp; Sides",B301="Sides","Starters &amp; Sides"),B301)</f>
        <v>Drinks</v>
      </c>
      <c r="D301" s="84" t="s">
        <v>1295</v>
      </c>
      <c r="E301" s="74"/>
      <c r="F301" s="4"/>
      <c r="G301" s="4"/>
      <c r="H301" s="4">
        <v>32.950000000000003</v>
      </c>
      <c r="I301" s="4">
        <v>33.950000000000003</v>
      </c>
      <c r="J301" s="4">
        <v>34.25</v>
      </c>
      <c r="K301" s="4">
        <v>34.5</v>
      </c>
      <c r="L301" s="4">
        <v>34.5</v>
      </c>
      <c r="M301" s="4"/>
      <c r="N301" s="4"/>
      <c r="O301" s="15"/>
      <c r="P301" s="4"/>
      <c r="Q301" s="337"/>
      <c r="R301" s="15" t="str">
        <f t="shared" si="70"/>
        <v>No</v>
      </c>
      <c r="S301" s="15" t="str">
        <f t="shared" si="71"/>
        <v>No</v>
      </c>
      <c r="T301" s="4" t="str">
        <f t="shared" si="72"/>
        <v>No</v>
      </c>
      <c r="U301" s="4" t="str">
        <f t="shared" si="73"/>
        <v>N/A</v>
      </c>
      <c r="V301" s="132" t="str">
        <f t="shared" si="74"/>
        <v>No</v>
      </c>
      <c r="W301" s="223" t="str">
        <f t="shared" si="75"/>
        <v>N/A</v>
      </c>
      <c r="X301" s="221" t="str">
        <f t="shared" si="76"/>
        <v>No</v>
      </c>
      <c r="Y301" s="223" t="str">
        <f t="shared" si="77"/>
        <v>N/A</v>
      </c>
      <c r="Z301" s="222" t="str">
        <f t="shared" si="78"/>
        <v>No</v>
      </c>
      <c r="AA301" s="68" t="str">
        <f t="shared" si="79"/>
        <v>N/A</v>
      </c>
      <c r="AB301" s="65" t="str">
        <f t="shared" si="80"/>
        <v>No</v>
      </c>
      <c r="AC301" s="68" t="str">
        <f t="shared" si="81"/>
        <v>N/A</v>
      </c>
      <c r="AD301" s="65" t="str">
        <f t="shared" si="82"/>
        <v>No</v>
      </c>
      <c r="AE301" s="68" t="str">
        <f t="shared" si="83"/>
        <v>N/A</v>
      </c>
      <c r="AF301" s="66"/>
    </row>
    <row r="302" spans="1:32" ht="14.5" hidden="1" customHeight="1">
      <c r="A302" s="66" t="s">
        <v>11</v>
      </c>
      <c r="B302" s="66" t="s">
        <v>28</v>
      </c>
      <c r="C302" s="66" t="str" cm="1">
        <f t="array" ref="C302">_xlfn.IFNA(_xlfn.IFS(B302="Starter","Starters &amp; Sides",B302="Sides","Starters &amp; Sides"),B302)</f>
        <v>Drinks</v>
      </c>
      <c r="D302" s="84" t="s">
        <v>1296</v>
      </c>
      <c r="E302" s="74"/>
      <c r="F302" s="4"/>
      <c r="G302" s="4"/>
      <c r="H302" s="4">
        <v>69.95</v>
      </c>
      <c r="I302" s="4">
        <v>69.95</v>
      </c>
      <c r="J302" s="4">
        <v>70.75</v>
      </c>
      <c r="K302" s="4">
        <v>72</v>
      </c>
      <c r="L302" s="4">
        <v>72</v>
      </c>
      <c r="M302" s="4"/>
      <c r="N302" s="4"/>
      <c r="O302" s="15"/>
      <c r="P302" s="4"/>
      <c r="Q302" s="337"/>
      <c r="R302" s="15" t="str">
        <f t="shared" si="70"/>
        <v>No</v>
      </c>
      <c r="S302" s="15" t="str">
        <f t="shared" si="71"/>
        <v>No</v>
      </c>
      <c r="T302" s="4" t="str">
        <f t="shared" si="72"/>
        <v>No</v>
      </c>
      <c r="U302" s="4" t="str">
        <f t="shared" si="73"/>
        <v>N/A</v>
      </c>
      <c r="V302" s="132" t="str">
        <f t="shared" si="74"/>
        <v>No</v>
      </c>
      <c r="W302" s="223" t="str">
        <f t="shared" si="75"/>
        <v>N/A</v>
      </c>
      <c r="X302" s="221" t="str">
        <f t="shared" si="76"/>
        <v>No</v>
      </c>
      <c r="Y302" s="223" t="str">
        <f t="shared" si="77"/>
        <v>N/A</v>
      </c>
      <c r="Z302" s="222" t="str">
        <f t="shared" si="78"/>
        <v>No</v>
      </c>
      <c r="AA302" s="68" t="str">
        <f t="shared" si="79"/>
        <v>N/A</v>
      </c>
      <c r="AB302" s="65" t="str">
        <f t="shared" si="80"/>
        <v>No</v>
      </c>
      <c r="AC302" s="68" t="str">
        <f t="shared" si="81"/>
        <v>N/A</v>
      </c>
      <c r="AD302" s="65" t="str">
        <f t="shared" si="82"/>
        <v>No</v>
      </c>
      <c r="AE302" s="68" t="str">
        <f t="shared" si="83"/>
        <v>N/A</v>
      </c>
      <c r="AF302" s="66"/>
    </row>
    <row r="303" spans="1:32" ht="14.5" hidden="1" customHeight="1">
      <c r="A303" s="66" t="s">
        <v>11</v>
      </c>
      <c r="B303" s="66" t="s">
        <v>28</v>
      </c>
      <c r="C303" s="66" t="str" cm="1">
        <f t="array" ref="C303">_xlfn.IFNA(_xlfn.IFS(B303="Starter","Starters &amp; Sides",B303="Sides","Starters &amp; Sides"),B303)</f>
        <v>Drinks</v>
      </c>
      <c r="D303" s="84" t="s">
        <v>1297</v>
      </c>
      <c r="E303" s="74"/>
      <c r="F303" s="4"/>
      <c r="G303" s="4"/>
      <c r="H303" s="4">
        <v>35.950000000000003</v>
      </c>
      <c r="I303" s="4">
        <v>36.950000000000003</v>
      </c>
      <c r="J303" s="4">
        <v>37.5</v>
      </c>
      <c r="K303" s="4">
        <v>37.700000000000003</v>
      </c>
      <c r="L303" s="4">
        <v>37.700000000000003</v>
      </c>
      <c r="M303" s="4"/>
      <c r="N303" s="4"/>
      <c r="O303" s="15"/>
      <c r="P303" s="4"/>
      <c r="Q303" s="337"/>
      <c r="R303" s="15" t="str">
        <f t="shared" si="70"/>
        <v>No</v>
      </c>
      <c r="S303" s="15" t="str">
        <f t="shared" si="71"/>
        <v>No</v>
      </c>
      <c r="T303" s="4" t="str">
        <f t="shared" si="72"/>
        <v>No</v>
      </c>
      <c r="U303" s="4" t="str">
        <f t="shared" si="73"/>
        <v>N/A</v>
      </c>
      <c r="V303" s="132" t="str">
        <f t="shared" si="74"/>
        <v>No</v>
      </c>
      <c r="W303" s="223" t="str">
        <f t="shared" si="75"/>
        <v>N/A</v>
      </c>
      <c r="X303" s="221" t="str">
        <f t="shared" si="76"/>
        <v>No</v>
      </c>
      <c r="Y303" s="223" t="str">
        <f t="shared" si="77"/>
        <v>N/A</v>
      </c>
      <c r="Z303" s="222" t="str">
        <f t="shared" si="78"/>
        <v>No</v>
      </c>
      <c r="AA303" s="68" t="str">
        <f t="shared" si="79"/>
        <v>N/A</v>
      </c>
      <c r="AB303" s="65" t="str">
        <f t="shared" si="80"/>
        <v>No</v>
      </c>
      <c r="AC303" s="68" t="str">
        <f t="shared" si="81"/>
        <v>N/A</v>
      </c>
      <c r="AD303" s="65" t="str">
        <f t="shared" si="82"/>
        <v>No</v>
      </c>
      <c r="AE303" s="68" t="str">
        <f t="shared" si="83"/>
        <v>N/A</v>
      </c>
      <c r="AF303" s="66"/>
    </row>
    <row r="304" spans="1:32" ht="14.5" hidden="1" customHeight="1">
      <c r="A304" s="66" t="s">
        <v>11</v>
      </c>
      <c r="B304" s="66" t="s">
        <v>28</v>
      </c>
      <c r="C304" s="66" t="str" cm="1">
        <f t="array" ref="C304">_xlfn.IFNA(_xlfn.IFS(B304="Starter","Starters &amp; Sides",B304="Sides","Starters &amp; Sides"),B304)</f>
        <v>Drinks</v>
      </c>
      <c r="D304" t="s">
        <v>1298</v>
      </c>
      <c r="E304" s="74"/>
      <c r="F304" s="4"/>
      <c r="G304" s="4"/>
      <c r="H304" s="4">
        <v>23.5</v>
      </c>
      <c r="I304" s="4">
        <v>24.5</v>
      </c>
      <c r="J304" s="4">
        <v>24.95</v>
      </c>
      <c r="K304" s="4">
        <v>25.3</v>
      </c>
      <c r="L304" s="4">
        <v>25.3</v>
      </c>
      <c r="M304" s="4">
        <v>25.85</v>
      </c>
      <c r="N304" s="4">
        <v>25.85</v>
      </c>
      <c r="O304" s="15">
        <v>25.85</v>
      </c>
      <c r="P304" s="4">
        <v>29</v>
      </c>
      <c r="Q304" s="337">
        <v>29</v>
      </c>
      <c r="R304" s="15" t="str">
        <f t="shared" si="70"/>
        <v>Yes</v>
      </c>
      <c r="S304" s="15" t="str">
        <f t="shared" si="71"/>
        <v>No</v>
      </c>
      <c r="T304" s="4" t="str">
        <f t="shared" si="72"/>
        <v>Yes</v>
      </c>
      <c r="U304" s="4">
        <f t="shared" si="73"/>
        <v>0</v>
      </c>
      <c r="V304" s="132" t="str">
        <f t="shared" si="74"/>
        <v>Yes</v>
      </c>
      <c r="W304" s="223">
        <f t="shared" si="75"/>
        <v>0.12185686653771755</v>
      </c>
      <c r="X304" s="221" t="str">
        <f t="shared" si="76"/>
        <v>Yes</v>
      </c>
      <c r="Y304" s="223">
        <f t="shared" si="77"/>
        <v>0.12185686653771755</v>
      </c>
      <c r="Z304" s="222" t="str">
        <f t="shared" si="78"/>
        <v>Yes</v>
      </c>
      <c r="AA304" s="68">
        <f t="shared" si="79"/>
        <v>0.12185686653771755</v>
      </c>
      <c r="AB304" s="65" t="str">
        <f t="shared" si="80"/>
        <v>Yes</v>
      </c>
      <c r="AC304" s="68">
        <f t="shared" si="81"/>
        <v>0.14624505928853759</v>
      </c>
      <c r="AD304" s="65" t="str">
        <f t="shared" si="82"/>
        <v>No</v>
      </c>
      <c r="AE304" s="68" t="str">
        <f t="shared" si="83"/>
        <v>N/A</v>
      </c>
      <c r="AF304" s="66"/>
    </row>
    <row r="305" spans="1:32" ht="14.5" hidden="1" customHeight="1">
      <c r="A305" s="66" t="s">
        <v>11</v>
      </c>
      <c r="B305" s="66" t="s">
        <v>28</v>
      </c>
      <c r="C305" s="66" t="str" cm="1">
        <f t="array" ref="C305">_xlfn.IFNA(_xlfn.IFS(B305="Starter","Starters &amp; Sides",B305="Sides","Starters &amp; Sides"),B305)</f>
        <v>Drinks</v>
      </c>
      <c r="D305" t="s">
        <v>1299</v>
      </c>
      <c r="E305" s="74"/>
      <c r="F305" s="4"/>
      <c r="G305" s="4"/>
      <c r="H305" s="4"/>
      <c r="I305" s="4"/>
      <c r="J305" s="4"/>
      <c r="K305" s="4"/>
      <c r="L305" s="4">
        <v>9.1</v>
      </c>
      <c r="M305" s="4">
        <v>10.1</v>
      </c>
      <c r="N305" s="4">
        <v>10.1</v>
      </c>
      <c r="O305" s="15"/>
      <c r="P305" s="4">
        <v>21.6</v>
      </c>
      <c r="Q305" s="337">
        <v>21.6</v>
      </c>
      <c r="R305" s="15" t="str">
        <f t="shared" si="70"/>
        <v>Yes</v>
      </c>
      <c r="S305" s="15" t="str">
        <f t="shared" si="71"/>
        <v>No</v>
      </c>
      <c r="T305" s="4" t="str">
        <f t="shared" si="72"/>
        <v>Yes</v>
      </c>
      <c r="U305" s="4">
        <f t="shared" si="73"/>
        <v>0</v>
      </c>
      <c r="V305" s="132" t="str">
        <f t="shared" si="74"/>
        <v>No</v>
      </c>
      <c r="W305" s="223" t="str">
        <f t="shared" si="75"/>
        <v>N/A</v>
      </c>
      <c r="X305" s="221" t="str">
        <f t="shared" si="76"/>
        <v>No</v>
      </c>
      <c r="Y305" s="223" t="str">
        <f t="shared" si="77"/>
        <v>N/A</v>
      </c>
      <c r="Z305" s="222" t="str">
        <f t="shared" si="78"/>
        <v>No</v>
      </c>
      <c r="AA305" s="68" t="str">
        <f t="shared" si="79"/>
        <v>N/A</v>
      </c>
      <c r="AB305" s="65" t="str">
        <f t="shared" si="80"/>
        <v>No</v>
      </c>
      <c r="AC305" s="68" t="str">
        <f t="shared" si="81"/>
        <v>N/A</v>
      </c>
      <c r="AD305" s="65" t="str">
        <f t="shared" si="82"/>
        <v>No</v>
      </c>
      <c r="AE305" s="68" t="str">
        <f t="shared" si="83"/>
        <v>N/A</v>
      </c>
      <c r="AF305" s="66"/>
    </row>
    <row r="306" spans="1:32" ht="14.5" hidden="1" customHeight="1">
      <c r="A306" s="66" t="s">
        <v>11</v>
      </c>
      <c r="B306" s="66" t="s">
        <v>28</v>
      </c>
      <c r="C306" s="66" t="str" cm="1">
        <f t="array" ref="C306">_xlfn.IFNA(_xlfn.IFS(B306="Starter","Starters &amp; Sides",B306="Sides","Starters &amp; Sides"),B306)</f>
        <v>Drinks</v>
      </c>
      <c r="D306" t="s">
        <v>1300</v>
      </c>
      <c r="E306" s="74"/>
      <c r="F306" s="4"/>
      <c r="G306" s="4"/>
      <c r="H306" s="4"/>
      <c r="I306" s="4"/>
      <c r="J306" s="4"/>
      <c r="K306" s="4"/>
      <c r="L306" s="4">
        <v>6.9</v>
      </c>
      <c r="M306" s="4">
        <v>7.6</v>
      </c>
      <c r="N306" s="4">
        <v>7.6</v>
      </c>
      <c r="O306" s="15">
        <v>7.6</v>
      </c>
      <c r="P306" s="4">
        <v>8.3000000000000007</v>
      </c>
      <c r="Q306" s="337">
        <v>8.3000000000000007</v>
      </c>
      <c r="R306" s="15" t="str">
        <f t="shared" si="70"/>
        <v>Yes</v>
      </c>
      <c r="S306" s="15" t="str">
        <f t="shared" si="71"/>
        <v>No</v>
      </c>
      <c r="T306" s="4" t="str">
        <f t="shared" si="72"/>
        <v>Yes</v>
      </c>
      <c r="U306" s="4">
        <f t="shared" si="73"/>
        <v>0</v>
      </c>
      <c r="V306" s="132" t="str">
        <f t="shared" si="74"/>
        <v>Yes</v>
      </c>
      <c r="W306" s="223">
        <f t="shared" si="75"/>
        <v>9.2105263157894912E-2</v>
      </c>
      <c r="X306" s="221" t="str">
        <f t="shared" si="76"/>
        <v>Yes</v>
      </c>
      <c r="Y306" s="223">
        <f t="shared" si="77"/>
        <v>9.2105263157894912E-2</v>
      </c>
      <c r="Z306" s="222" t="str">
        <f t="shared" si="78"/>
        <v>Yes</v>
      </c>
      <c r="AA306" s="68">
        <f t="shared" si="79"/>
        <v>9.2105263157894912E-2</v>
      </c>
      <c r="AB306" s="65" t="str">
        <f t="shared" si="80"/>
        <v>Yes</v>
      </c>
      <c r="AC306" s="68">
        <f t="shared" si="81"/>
        <v>0.20289855072463769</v>
      </c>
      <c r="AD306" s="65" t="str">
        <f t="shared" si="82"/>
        <v>No</v>
      </c>
      <c r="AE306" s="68" t="str">
        <f t="shared" si="83"/>
        <v>N/A</v>
      </c>
      <c r="AF306" s="66"/>
    </row>
    <row r="307" spans="1:32" ht="14.5" hidden="1" customHeight="1">
      <c r="A307" s="66" t="s">
        <v>11</v>
      </c>
      <c r="B307" s="66" t="s">
        <v>28</v>
      </c>
      <c r="C307" s="66" t="str" cm="1">
        <f t="array" ref="C307">_xlfn.IFNA(_xlfn.IFS(B307="Starter","Starters &amp; Sides",B307="Sides","Starters &amp; Sides"),B307)</f>
        <v>Drinks</v>
      </c>
      <c r="D307" t="s">
        <v>1301</v>
      </c>
      <c r="E307" s="74"/>
      <c r="F307" s="4"/>
      <c r="G307" s="4"/>
      <c r="H307" s="4">
        <v>31.95</v>
      </c>
      <c r="I307" s="4">
        <v>32.950000000000003</v>
      </c>
      <c r="J307" s="4">
        <v>33.5</v>
      </c>
      <c r="K307" s="4">
        <v>33.700000000000003</v>
      </c>
      <c r="L307" s="4">
        <v>33.700000000000003</v>
      </c>
      <c r="M307" s="4">
        <v>34</v>
      </c>
      <c r="N307" s="4">
        <v>34</v>
      </c>
      <c r="O307" s="15">
        <v>34</v>
      </c>
      <c r="P307" s="4">
        <v>38</v>
      </c>
      <c r="Q307" s="337">
        <v>38</v>
      </c>
      <c r="R307" s="15" t="str">
        <f t="shared" si="70"/>
        <v>Yes</v>
      </c>
      <c r="S307" s="15" t="str">
        <f t="shared" si="71"/>
        <v>No</v>
      </c>
      <c r="T307" s="4" t="str">
        <f t="shared" si="72"/>
        <v>Yes</v>
      </c>
      <c r="U307" s="4">
        <f t="shared" si="73"/>
        <v>0</v>
      </c>
      <c r="V307" s="132" t="str">
        <f t="shared" si="74"/>
        <v>Yes</v>
      </c>
      <c r="W307" s="223">
        <f t="shared" si="75"/>
        <v>0.11764705882352944</v>
      </c>
      <c r="X307" s="221" t="str">
        <f t="shared" si="76"/>
        <v>Yes</v>
      </c>
      <c r="Y307" s="223">
        <f t="shared" si="77"/>
        <v>0.11764705882352944</v>
      </c>
      <c r="Z307" s="222" t="str">
        <f t="shared" si="78"/>
        <v>Yes</v>
      </c>
      <c r="AA307" s="68">
        <f t="shared" si="79"/>
        <v>0.11764705882352944</v>
      </c>
      <c r="AB307" s="65" t="str">
        <f t="shared" si="80"/>
        <v>Yes</v>
      </c>
      <c r="AC307" s="68">
        <f t="shared" si="81"/>
        <v>0.12759643916913932</v>
      </c>
      <c r="AD307" s="65" t="str">
        <f t="shared" si="82"/>
        <v>No</v>
      </c>
      <c r="AE307" s="68" t="str">
        <f t="shared" si="83"/>
        <v>N/A</v>
      </c>
      <c r="AF307" s="66"/>
    </row>
    <row r="308" spans="1:32" ht="14.5" hidden="1" customHeight="1">
      <c r="A308" s="66" t="s">
        <v>11</v>
      </c>
      <c r="B308" s="66" t="s">
        <v>28</v>
      </c>
      <c r="C308" s="66" t="str" cm="1">
        <f t="array" ref="C308">_xlfn.IFNA(_xlfn.IFS(B308="Starter","Starters &amp; Sides",B308="Sides","Starters &amp; Sides"),B308)</f>
        <v>Drinks</v>
      </c>
      <c r="D308" t="s">
        <v>1302</v>
      </c>
      <c r="E308" s="74"/>
      <c r="F308" s="4"/>
      <c r="G308" s="4"/>
      <c r="H308" s="4"/>
      <c r="I308" s="4"/>
      <c r="J308" s="4"/>
      <c r="K308" s="4"/>
      <c r="L308" s="4">
        <v>12.5</v>
      </c>
      <c r="M308" s="4">
        <v>12.8</v>
      </c>
      <c r="N308" s="4">
        <v>12.8</v>
      </c>
      <c r="O308" s="15"/>
      <c r="P308" s="4">
        <v>27.5</v>
      </c>
      <c r="Q308" s="337">
        <v>27.5</v>
      </c>
      <c r="R308" s="15" t="str">
        <f t="shared" si="70"/>
        <v>Yes</v>
      </c>
      <c r="S308" s="15" t="str">
        <f t="shared" si="71"/>
        <v>No</v>
      </c>
      <c r="T308" s="4" t="str">
        <f t="shared" si="72"/>
        <v>Yes</v>
      </c>
      <c r="U308" s="4">
        <f t="shared" si="73"/>
        <v>0</v>
      </c>
      <c r="V308" s="132" t="str">
        <f t="shared" si="74"/>
        <v>No</v>
      </c>
      <c r="W308" s="223" t="str">
        <f t="shared" si="75"/>
        <v>N/A</v>
      </c>
      <c r="X308" s="221" t="str">
        <f t="shared" si="76"/>
        <v>No</v>
      </c>
      <c r="Y308" s="223" t="str">
        <f t="shared" si="77"/>
        <v>N/A</v>
      </c>
      <c r="Z308" s="222" t="str">
        <f t="shared" si="78"/>
        <v>No</v>
      </c>
      <c r="AA308" s="68" t="str">
        <f t="shared" si="79"/>
        <v>N/A</v>
      </c>
      <c r="AB308" s="65" t="str">
        <f t="shared" si="80"/>
        <v>No</v>
      </c>
      <c r="AC308" s="68" t="str">
        <f t="shared" si="81"/>
        <v>N/A</v>
      </c>
      <c r="AD308" s="65" t="str">
        <f t="shared" si="82"/>
        <v>No</v>
      </c>
      <c r="AE308" s="68" t="str">
        <f t="shared" si="83"/>
        <v>N/A</v>
      </c>
      <c r="AF308" s="66"/>
    </row>
    <row r="309" spans="1:32" ht="14.5" hidden="1" customHeight="1">
      <c r="A309" s="66" t="s">
        <v>11</v>
      </c>
      <c r="B309" s="66" t="s">
        <v>28</v>
      </c>
      <c r="C309" s="66" t="str" cm="1">
        <f t="array" ref="C309">_xlfn.IFNA(_xlfn.IFS(B309="Starter","Starters &amp; Sides",B309="Sides","Starters &amp; Sides"),B309)</f>
        <v>Drinks</v>
      </c>
      <c r="D309" t="s">
        <v>1303</v>
      </c>
      <c r="E309" s="74"/>
      <c r="F309" s="4"/>
      <c r="G309" s="4"/>
      <c r="H309" s="4"/>
      <c r="I309" s="4"/>
      <c r="J309" s="4"/>
      <c r="K309" s="4"/>
      <c r="L309" s="4">
        <v>9.6</v>
      </c>
      <c r="M309" s="4">
        <v>9.5</v>
      </c>
      <c r="N309" s="4">
        <v>9.5</v>
      </c>
      <c r="O309" s="15">
        <v>9.5</v>
      </c>
      <c r="P309" s="4">
        <v>10.4</v>
      </c>
      <c r="Q309" s="337">
        <v>10.4</v>
      </c>
      <c r="R309" s="15" t="str">
        <f t="shared" si="70"/>
        <v>Yes</v>
      </c>
      <c r="S309" s="15" t="str">
        <f t="shared" si="71"/>
        <v>No</v>
      </c>
      <c r="T309" s="4" t="str">
        <f t="shared" si="72"/>
        <v>Yes</v>
      </c>
      <c r="U309" s="4">
        <f t="shared" si="73"/>
        <v>0</v>
      </c>
      <c r="V309" s="132" t="str">
        <f t="shared" si="74"/>
        <v>Yes</v>
      </c>
      <c r="W309" s="223">
        <f t="shared" si="75"/>
        <v>9.473684210526323E-2</v>
      </c>
      <c r="X309" s="221" t="str">
        <f t="shared" si="76"/>
        <v>Yes</v>
      </c>
      <c r="Y309" s="223">
        <f t="shared" si="77"/>
        <v>9.473684210526323E-2</v>
      </c>
      <c r="Z309" s="222" t="str">
        <f t="shared" si="78"/>
        <v>Yes</v>
      </c>
      <c r="AA309" s="68">
        <f t="shared" si="79"/>
        <v>9.473684210526323E-2</v>
      </c>
      <c r="AB309" s="65" t="str">
        <f t="shared" si="80"/>
        <v>Yes</v>
      </c>
      <c r="AC309" s="68">
        <f t="shared" si="81"/>
        <v>8.3333333333333481E-2</v>
      </c>
      <c r="AD309" s="65" t="str">
        <f t="shared" si="82"/>
        <v>No</v>
      </c>
      <c r="AE309" s="68" t="str">
        <f t="shared" si="83"/>
        <v>N/A</v>
      </c>
      <c r="AF309" s="66"/>
    </row>
    <row r="310" spans="1:32" ht="14.5" hidden="1" customHeight="1">
      <c r="A310" s="66" t="s">
        <v>11</v>
      </c>
      <c r="B310" s="66" t="s">
        <v>28</v>
      </c>
      <c r="C310" s="66" t="str" cm="1">
        <f t="array" ref="C310">_xlfn.IFNA(_xlfn.IFS(B310="Starter","Starters &amp; Sides",B310="Sides","Starters &amp; Sides"),B310)</f>
        <v>Drinks</v>
      </c>
      <c r="D310" t="s">
        <v>1304</v>
      </c>
      <c r="E310" s="74"/>
      <c r="F310" s="4"/>
      <c r="G310" s="4"/>
      <c r="H310" s="4">
        <v>43.95</v>
      </c>
      <c r="I310" s="4">
        <v>43.95</v>
      </c>
      <c r="J310" s="4">
        <v>44.75</v>
      </c>
      <c r="K310" s="4">
        <v>45.2</v>
      </c>
      <c r="L310" s="4">
        <v>45.2</v>
      </c>
      <c r="M310" s="4"/>
      <c r="N310" s="4"/>
      <c r="O310" s="15"/>
      <c r="P310" s="4"/>
      <c r="Q310" s="337">
        <v>48</v>
      </c>
      <c r="R310" s="15" t="str">
        <f t="shared" si="70"/>
        <v>Yes</v>
      </c>
      <c r="S310" s="15" t="str">
        <f t="shared" si="71"/>
        <v>Yes</v>
      </c>
      <c r="T310" s="4" t="str">
        <f t="shared" si="72"/>
        <v>No</v>
      </c>
      <c r="U310" s="4" t="str">
        <f t="shared" si="73"/>
        <v>N/A</v>
      </c>
      <c r="V310" s="132" t="str">
        <f t="shared" si="74"/>
        <v>No</v>
      </c>
      <c r="W310" s="223" t="str">
        <f t="shared" si="75"/>
        <v>N/A</v>
      </c>
      <c r="X310" s="221" t="str">
        <f t="shared" si="76"/>
        <v>No</v>
      </c>
      <c r="Y310" s="223" t="str">
        <f t="shared" si="77"/>
        <v>N/A</v>
      </c>
      <c r="Z310" s="222" t="str">
        <f t="shared" si="78"/>
        <v>No</v>
      </c>
      <c r="AA310" s="68" t="str">
        <f t="shared" si="79"/>
        <v>N/A</v>
      </c>
      <c r="AB310" s="65" t="str">
        <f t="shared" si="80"/>
        <v>No</v>
      </c>
      <c r="AC310" s="68" t="str">
        <f t="shared" si="81"/>
        <v>N/A</v>
      </c>
      <c r="AD310" s="65" t="str">
        <f t="shared" si="82"/>
        <v>No</v>
      </c>
      <c r="AE310" s="68" t="str">
        <f t="shared" si="83"/>
        <v>N/A</v>
      </c>
      <c r="AF310" s="66"/>
    </row>
    <row r="311" spans="1:32" ht="14.5" hidden="1" customHeight="1">
      <c r="A311" s="66" t="s">
        <v>11</v>
      </c>
      <c r="B311" s="66" t="s">
        <v>28</v>
      </c>
      <c r="C311" s="66" t="str" cm="1">
        <f t="array" ref="C311">_xlfn.IFNA(_xlfn.IFS(B311="Starter","Starters &amp; Sides",B311="Sides","Starters &amp; Sides"),B311)</f>
        <v>Drinks</v>
      </c>
      <c r="D311" s="84" t="s">
        <v>1305</v>
      </c>
      <c r="E311" s="74"/>
      <c r="F311" s="4"/>
      <c r="G311" s="4"/>
      <c r="H311" s="4">
        <v>23.95</v>
      </c>
      <c r="I311" s="4">
        <v>24.95</v>
      </c>
      <c r="J311" s="4">
        <v>25.5</v>
      </c>
      <c r="K311" s="4">
        <v>25.7</v>
      </c>
      <c r="L311" s="4">
        <v>25.7</v>
      </c>
      <c r="M311" s="4">
        <v>26.25</v>
      </c>
      <c r="N311" s="4">
        <v>26.25</v>
      </c>
      <c r="O311" s="15">
        <v>26.25</v>
      </c>
      <c r="P311" s="4"/>
      <c r="Q311" s="337"/>
      <c r="R311" s="15" t="str">
        <f t="shared" si="70"/>
        <v>No</v>
      </c>
      <c r="S311" s="15" t="str">
        <f t="shared" si="71"/>
        <v>No</v>
      </c>
      <c r="T311" s="4" t="str">
        <f t="shared" si="72"/>
        <v>No</v>
      </c>
      <c r="U311" s="4" t="str">
        <f t="shared" si="73"/>
        <v>N/A</v>
      </c>
      <c r="V311" s="132" t="str">
        <f t="shared" si="74"/>
        <v>No</v>
      </c>
      <c r="W311" s="223" t="str">
        <f t="shared" si="75"/>
        <v>N/A</v>
      </c>
      <c r="X311" s="221" t="str">
        <f t="shared" si="76"/>
        <v>No</v>
      </c>
      <c r="Y311" s="223" t="str">
        <f t="shared" si="77"/>
        <v>N/A</v>
      </c>
      <c r="Z311" s="222" t="str">
        <f t="shared" si="78"/>
        <v>No</v>
      </c>
      <c r="AA311" s="68" t="str">
        <f t="shared" si="79"/>
        <v>N/A</v>
      </c>
      <c r="AB311" s="65" t="str">
        <f t="shared" si="80"/>
        <v>No</v>
      </c>
      <c r="AC311" s="68" t="str">
        <f t="shared" si="81"/>
        <v>N/A</v>
      </c>
      <c r="AD311" s="65" t="str">
        <f t="shared" si="82"/>
        <v>No</v>
      </c>
      <c r="AE311" s="68" t="str">
        <f t="shared" si="83"/>
        <v>N/A</v>
      </c>
      <c r="AF311" s="66"/>
    </row>
    <row r="312" spans="1:32" ht="14.5" hidden="1" customHeight="1">
      <c r="A312" s="66" t="s">
        <v>11</v>
      </c>
      <c r="B312" s="66" t="s">
        <v>28</v>
      </c>
      <c r="C312" s="66" t="str" cm="1">
        <f t="array" ref="C312">_xlfn.IFNA(_xlfn.IFS(B312="Starter","Starters &amp; Sides",B312="Sides","Starters &amp; Sides"),B312)</f>
        <v>Drinks</v>
      </c>
      <c r="D312" s="84" t="s">
        <v>1306</v>
      </c>
      <c r="E312" s="74"/>
      <c r="F312" s="4"/>
      <c r="G312" s="4"/>
      <c r="H312" s="4">
        <v>21.5</v>
      </c>
      <c r="I312" s="4">
        <v>21.5</v>
      </c>
      <c r="J312" s="4">
        <v>22.25</v>
      </c>
      <c r="K312" s="4">
        <v>22.3</v>
      </c>
      <c r="L312" s="4"/>
      <c r="M312" s="4">
        <v>23.7</v>
      </c>
      <c r="N312" s="4">
        <v>23.7</v>
      </c>
      <c r="O312" s="15"/>
      <c r="P312" s="4"/>
      <c r="Q312" s="337"/>
      <c r="R312" s="15" t="str">
        <f t="shared" si="70"/>
        <v>No</v>
      </c>
      <c r="S312" s="15" t="str">
        <f t="shared" si="71"/>
        <v>No</v>
      </c>
      <c r="T312" s="4" t="str">
        <f t="shared" si="72"/>
        <v>No</v>
      </c>
      <c r="U312" s="4" t="str">
        <f t="shared" si="73"/>
        <v>N/A</v>
      </c>
      <c r="V312" s="132" t="str">
        <f t="shared" si="74"/>
        <v>No</v>
      </c>
      <c r="W312" s="223" t="str">
        <f t="shared" si="75"/>
        <v>N/A</v>
      </c>
      <c r="X312" s="221" t="str">
        <f t="shared" si="76"/>
        <v>No</v>
      </c>
      <c r="Y312" s="223" t="str">
        <f t="shared" si="77"/>
        <v>N/A</v>
      </c>
      <c r="Z312" s="222" t="str">
        <f t="shared" si="78"/>
        <v>No</v>
      </c>
      <c r="AA312" s="68" t="str">
        <f t="shared" si="79"/>
        <v>N/A</v>
      </c>
      <c r="AB312" s="65" t="str">
        <f t="shared" si="80"/>
        <v>No</v>
      </c>
      <c r="AC312" s="68" t="str">
        <f t="shared" si="81"/>
        <v>N/A</v>
      </c>
      <c r="AD312" s="65" t="str">
        <f t="shared" si="82"/>
        <v>No</v>
      </c>
      <c r="AE312" s="68" t="str">
        <f t="shared" si="83"/>
        <v>N/A</v>
      </c>
      <c r="AF312" s="66"/>
    </row>
    <row r="313" spans="1:32" ht="14.5" hidden="1" customHeight="1">
      <c r="A313" s="66" t="s">
        <v>11</v>
      </c>
      <c r="B313" s="66" t="s">
        <v>28</v>
      </c>
      <c r="C313" s="66" t="str" cm="1">
        <f t="array" ref="C313">_xlfn.IFNA(_xlfn.IFS(B313="Starter","Starters &amp; Sides",B313="Sides","Starters &amp; Sides"),B313)</f>
        <v>Drinks</v>
      </c>
      <c r="D313" s="84" t="s">
        <v>1307</v>
      </c>
      <c r="E313" s="74"/>
      <c r="F313" s="4"/>
      <c r="G313" s="4"/>
      <c r="H313" s="4"/>
      <c r="I313" s="4"/>
      <c r="J313" s="4"/>
      <c r="K313" s="4"/>
      <c r="L313" s="4"/>
      <c r="M313" s="4">
        <v>9.4</v>
      </c>
      <c r="N313" s="4">
        <v>9.4</v>
      </c>
      <c r="O313" s="15"/>
      <c r="P313" s="4"/>
      <c r="Q313" s="337"/>
      <c r="R313" s="15" t="str">
        <f t="shared" si="70"/>
        <v>No</v>
      </c>
      <c r="S313" s="15" t="str">
        <f t="shared" si="71"/>
        <v>No</v>
      </c>
      <c r="T313" s="4" t="str">
        <f t="shared" si="72"/>
        <v>No</v>
      </c>
      <c r="U313" s="4" t="str">
        <f t="shared" si="73"/>
        <v>N/A</v>
      </c>
      <c r="V313" s="132" t="str">
        <f t="shared" si="74"/>
        <v>No</v>
      </c>
      <c r="W313" s="223" t="str">
        <f t="shared" si="75"/>
        <v>N/A</v>
      </c>
      <c r="X313" s="221" t="str">
        <f t="shared" si="76"/>
        <v>No</v>
      </c>
      <c r="Y313" s="223" t="str">
        <f t="shared" si="77"/>
        <v>N/A</v>
      </c>
      <c r="Z313" s="222" t="str">
        <f t="shared" si="78"/>
        <v>No</v>
      </c>
      <c r="AA313" s="68" t="str">
        <f t="shared" si="79"/>
        <v>N/A</v>
      </c>
      <c r="AB313" s="65" t="str">
        <f t="shared" si="80"/>
        <v>No</v>
      </c>
      <c r="AC313" s="68" t="str">
        <f t="shared" si="81"/>
        <v>N/A</v>
      </c>
      <c r="AD313" s="65" t="str">
        <f t="shared" si="82"/>
        <v>No</v>
      </c>
      <c r="AE313" s="68" t="str">
        <f t="shared" si="83"/>
        <v>N/A</v>
      </c>
      <c r="AF313" s="66"/>
    </row>
    <row r="314" spans="1:32" ht="14.5" hidden="1" customHeight="1">
      <c r="A314" s="66" t="s">
        <v>11</v>
      </c>
      <c r="B314" s="66" t="s">
        <v>28</v>
      </c>
      <c r="C314" s="66" t="str" cm="1">
        <f t="array" ref="C314">_xlfn.IFNA(_xlfn.IFS(B314="Starter","Starters &amp; Sides",B314="Sides","Starters &amp; Sides"),B314)</f>
        <v>Drinks</v>
      </c>
      <c r="D314" s="84" t="s">
        <v>1308</v>
      </c>
      <c r="E314" s="74"/>
      <c r="F314" s="4"/>
      <c r="G314" s="4"/>
      <c r="H314" s="4"/>
      <c r="I314" s="4"/>
      <c r="J314" s="4"/>
      <c r="K314" s="4"/>
      <c r="L314" s="4"/>
      <c r="M314" s="4">
        <v>7.1</v>
      </c>
      <c r="N314" s="4">
        <v>7.1</v>
      </c>
      <c r="O314" s="15"/>
      <c r="P314" s="4"/>
      <c r="Q314" s="337"/>
      <c r="R314" s="15" t="str">
        <f t="shared" si="70"/>
        <v>No</v>
      </c>
      <c r="S314" s="15" t="str">
        <f t="shared" si="71"/>
        <v>No</v>
      </c>
      <c r="T314" s="4" t="str">
        <f t="shared" si="72"/>
        <v>No</v>
      </c>
      <c r="U314" s="4" t="str">
        <f t="shared" si="73"/>
        <v>N/A</v>
      </c>
      <c r="V314" s="132" t="str">
        <f t="shared" si="74"/>
        <v>No</v>
      </c>
      <c r="W314" s="223" t="str">
        <f t="shared" si="75"/>
        <v>N/A</v>
      </c>
      <c r="X314" s="221" t="str">
        <f t="shared" si="76"/>
        <v>No</v>
      </c>
      <c r="Y314" s="223" t="str">
        <f t="shared" si="77"/>
        <v>N/A</v>
      </c>
      <c r="Z314" s="222" t="str">
        <f t="shared" si="78"/>
        <v>No</v>
      </c>
      <c r="AA314" s="68" t="str">
        <f t="shared" si="79"/>
        <v>N/A</v>
      </c>
      <c r="AB314" s="65" t="str">
        <f t="shared" si="80"/>
        <v>No</v>
      </c>
      <c r="AC314" s="68" t="str">
        <f t="shared" si="81"/>
        <v>N/A</v>
      </c>
      <c r="AD314" s="65" t="str">
        <f t="shared" si="82"/>
        <v>No</v>
      </c>
      <c r="AE314" s="68" t="str">
        <f t="shared" si="83"/>
        <v>N/A</v>
      </c>
      <c r="AF314" s="66"/>
    </row>
    <row r="315" spans="1:32" ht="14.5" hidden="1" customHeight="1">
      <c r="A315" s="66" t="s">
        <v>11</v>
      </c>
      <c r="B315" s="66" t="s">
        <v>28</v>
      </c>
      <c r="C315" s="66" t="str" cm="1">
        <f t="array" ref="C315">_xlfn.IFNA(_xlfn.IFS(B315="Starter","Starters &amp; Sides",B315="Sides","Starters &amp; Sides"),B315)</f>
        <v>Drinks</v>
      </c>
      <c r="D315" s="84" t="s">
        <v>1309</v>
      </c>
      <c r="E315" s="74"/>
      <c r="F315" s="4"/>
      <c r="G315" s="4"/>
      <c r="H315" s="4">
        <v>26.5</v>
      </c>
      <c r="I315" s="4">
        <v>27.5</v>
      </c>
      <c r="J315" s="4">
        <v>27.95</v>
      </c>
      <c r="K315" s="4">
        <v>28.2</v>
      </c>
      <c r="L315" s="4">
        <v>28.2</v>
      </c>
      <c r="M315" s="4"/>
      <c r="N315" s="4"/>
      <c r="O315" s="15">
        <v>28.6</v>
      </c>
      <c r="P315" s="4"/>
      <c r="Q315" s="337"/>
      <c r="R315" s="15" t="str">
        <f t="shared" si="70"/>
        <v>No</v>
      </c>
      <c r="S315" s="15" t="str">
        <f t="shared" si="71"/>
        <v>No</v>
      </c>
      <c r="T315" s="4" t="str">
        <f t="shared" si="72"/>
        <v>No</v>
      </c>
      <c r="U315" s="4" t="str">
        <f t="shared" si="73"/>
        <v>N/A</v>
      </c>
      <c r="V315" s="132" t="str">
        <f t="shared" si="74"/>
        <v>No</v>
      </c>
      <c r="W315" s="223" t="str">
        <f t="shared" si="75"/>
        <v>N/A</v>
      </c>
      <c r="X315" s="221" t="str">
        <f t="shared" si="76"/>
        <v>No</v>
      </c>
      <c r="Y315" s="223" t="str">
        <f t="shared" si="77"/>
        <v>N/A</v>
      </c>
      <c r="Z315" s="222" t="str">
        <f t="shared" si="78"/>
        <v>No</v>
      </c>
      <c r="AA315" s="68" t="str">
        <f t="shared" si="79"/>
        <v>N/A</v>
      </c>
      <c r="AB315" s="65" t="str">
        <f t="shared" si="80"/>
        <v>No</v>
      </c>
      <c r="AC315" s="68" t="str">
        <f t="shared" si="81"/>
        <v>N/A</v>
      </c>
      <c r="AD315" s="65" t="str">
        <f t="shared" si="82"/>
        <v>No</v>
      </c>
      <c r="AE315" s="68" t="str">
        <f t="shared" si="83"/>
        <v>N/A</v>
      </c>
      <c r="AF315" s="66"/>
    </row>
    <row r="316" spans="1:32" ht="14.5" hidden="1" customHeight="1">
      <c r="A316" s="66" t="s">
        <v>11</v>
      </c>
      <c r="B316" s="66" t="s">
        <v>28</v>
      </c>
      <c r="C316" s="66" t="str" cm="1">
        <f t="array" ref="C316">_xlfn.IFNA(_xlfn.IFS(B316="Starter","Starters &amp; Sides",B316="Sides","Starters &amp; Sides"),B316)</f>
        <v>Drinks</v>
      </c>
      <c r="D316" s="84" t="s">
        <v>1310</v>
      </c>
      <c r="E316" s="74"/>
      <c r="F316" s="4"/>
      <c r="G316" s="4"/>
      <c r="H316" s="4"/>
      <c r="I316" s="4"/>
      <c r="J316" s="4"/>
      <c r="K316" s="4"/>
      <c r="L316" s="4"/>
      <c r="M316" s="4">
        <v>11</v>
      </c>
      <c r="N316" s="4">
        <v>11</v>
      </c>
      <c r="O316" s="15">
        <v>11</v>
      </c>
      <c r="P316" s="4"/>
      <c r="Q316" s="337"/>
      <c r="R316" s="15" t="str">
        <f t="shared" si="70"/>
        <v>No</v>
      </c>
      <c r="S316" s="15" t="str">
        <f t="shared" si="71"/>
        <v>No</v>
      </c>
      <c r="T316" s="4" t="str">
        <f t="shared" si="72"/>
        <v>No</v>
      </c>
      <c r="U316" s="4" t="str">
        <f t="shared" si="73"/>
        <v>N/A</v>
      </c>
      <c r="V316" s="132" t="str">
        <f t="shared" si="74"/>
        <v>No</v>
      </c>
      <c r="W316" s="223" t="str">
        <f t="shared" si="75"/>
        <v>N/A</v>
      </c>
      <c r="X316" s="221" t="str">
        <f t="shared" si="76"/>
        <v>No</v>
      </c>
      <c r="Y316" s="223" t="str">
        <f t="shared" si="77"/>
        <v>N/A</v>
      </c>
      <c r="Z316" s="222" t="str">
        <f t="shared" si="78"/>
        <v>No</v>
      </c>
      <c r="AA316" s="68" t="str">
        <f t="shared" si="79"/>
        <v>N/A</v>
      </c>
      <c r="AB316" s="65" t="str">
        <f t="shared" si="80"/>
        <v>No</v>
      </c>
      <c r="AC316" s="68" t="str">
        <f t="shared" si="81"/>
        <v>N/A</v>
      </c>
      <c r="AD316" s="65" t="str">
        <f t="shared" si="82"/>
        <v>No</v>
      </c>
      <c r="AE316" s="68" t="str">
        <f t="shared" si="83"/>
        <v>N/A</v>
      </c>
      <c r="AF316" s="66"/>
    </row>
    <row r="317" spans="1:32" ht="14.5" hidden="1" customHeight="1">
      <c r="A317" s="66" t="s">
        <v>11</v>
      </c>
      <c r="B317" s="66" t="s">
        <v>28</v>
      </c>
      <c r="C317" s="66" t="str" cm="1">
        <f t="array" ref="C317">_xlfn.IFNA(_xlfn.IFS(B317="Starter","Starters &amp; Sides",B317="Sides","Starters &amp; Sides"),B317)</f>
        <v>Drinks</v>
      </c>
      <c r="D317" s="84" t="s">
        <v>1311</v>
      </c>
      <c r="E317" s="74"/>
      <c r="F317" s="4"/>
      <c r="G317" s="4"/>
      <c r="H317" s="4">
        <v>27.95</v>
      </c>
      <c r="I317" s="4">
        <v>28.95</v>
      </c>
      <c r="J317" s="4">
        <v>29.5</v>
      </c>
      <c r="K317" s="4">
        <v>30.5</v>
      </c>
      <c r="L317" s="4">
        <v>30.5</v>
      </c>
      <c r="M317" s="4"/>
      <c r="N317" s="4"/>
      <c r="O317" s="15"/>
      <c r="P317" s="4"/>
      <c r="Q317" s="337"/>
      <c r="R317" s="15" t="str">
        <f t="shared" si="70"/>
        <v>No</v>
      </c>
      <c r="S317" s="15" t="str">
        <f t="shared" si="71"/>
        <v>No</v>
      </c>
      <c r="T317" s="4" t="str">
        <f t="shared" si="72"/>
        <v>No</v>
      </c>
      <c r="U317" s="4" t="str">
        <f t="shared" si="73"/>
        <v>N/A</v>
      </c>
      <c r="V317" s="132" t="str">
        <f t="shared" si="74"/>
        <v>No</v>
      </c>
      <c r="W317" s="223" t="str">
        <f t="shared" si="75"/>
        <v>N/A</v>
      </c>
      <c r="X317" s="221" t="str">
        <f t="shared" si="76"/>
        <v>No</v>
      </c>
      <c r="Y317" s="223" t="str">
        <f t="shared" si="77"/>
        <v>N/A</v>
      </c>
      <c r="Z317" s="222" t="str">
        <f t="shared" si="78"/>
        <v>No</v>
      </c>
      <c r="AA317" s="68" t="str">
        <f t="shared" si="79"/>
        <v>N/A</v>
      </c>
      <c r="AB317" s="65" t="str">
        <f t="shared" si="80"/>
        <v>No</v>
      </c>
      <c r="AC317" s="68" t="str">
        <f t="shared" si="81"/>
        <v>N/A</v>
      </c>
      <c r="AD317" s="65" t="str">
        <f t="shared" si="82"/>
        <v>No</v>
      </c>
      <c r="AE317" s="68" t="str">
        <f t="shared" si="83"/>
        <v>N/A</v>
      </c>
      <c r="AF317" s="66"/>
    </row>
    <row r="318" spans="1:32" ht="14.5" hidden="1" customHeight="1">
      <c r="A318" s="66" t="s">
        <v>11</v>
      </c>
      <c r="B318" s="66" t="s">
        <v>28</v>
      </c>
      <c r="C318" s="66" t="str" cm="1">
        <f t="array" ref="C318">_xlfn.IFNA(_xlfn.IFS(B318="Starter","Starters &amp; Sides",B318="Sides","Starters &amp; Sides"),B318)</f>
        <v>Drinks</v>
      </c>
      <c r="D318" s="84" t="s">
        <v>1312</v>
      </c>
      <c r="E318" s="74"/>
      <c r="F318" s="4"/>
      <c r="G318" s="4"/>
      <c r="H318" s="4"/>
      <c r="I318" s="4"/>
      <c r="J318" s="4"/>
      <c r="K318" s="4"/>
      <c r="L318" s="4">
        <v>11.6</v>
      </c>
      <c r="M318" s="4"/>
      <c r="N318" s="4"/>
      <c r="O318" s="15"/>
      <c r="P318" s="4"/>
      <c r="Q318" s="337"/>
      <c r="R318" s="15" t="str">
        <f t="shared" si="70"/>
        <v>No</v>
      </c>
      <c r="S318" s="15" t="str">
        <f t="shared" si="71"/>
        <v>No</v>
      </c>
      <c r="T318" s="4" t="str">
        <f t="shared" si="72"/>
        <v>No</v>
      </c>
      <c r="U318" s="4" t="str">
        <f t="shared" si="73"/>
        <v>N/A</v>
      </c>
      <c r="V318" s="132" t="str">
        <f t="shared" si="74"/>
        <v>No</v>
      </c>
      <c r="W318" s="223" t="str">
        <f t="shared" si="75"/>
        <v>N/A</v>
      </c>
      <c r="X318" s="221" t="str">
        <f t="shared" si="76"/>
        <v>No</v>
      </c>
      <c r="Y318" s="223" t="str">
        <f t="shared" si="77"/>
        <v>N/A</v>
      </c>
      <c r="Z318" s="222" t="str">
        <f t="shared" si="78"/>
        <v>No</v>
      </c>
      <c r="AA318" s="68" t="str">
        <f t="shared" si="79"/>
        <v>N/A</v>
      </c>
      <c r="AB318" s="65" t="str">
        <f t="shared" si="80"/>
        <v>No</v>
      </c>
      <c r="AC318" s="68" t="str">
        <f t="shared" si="81"/>
        <v>N/A</v>
      </c>
      <c r="AD318" s="65" t="str">
        <f t="shared" si="82"/>
        <v>No</v>
      </c>
      <c r="AE318" s="68" t="str">
        <f t="shared" si="83"/>
        <v>N/A</v>
      </c>
      <c r="AF318" s="66"/>
    </row>
    <row r="319" spans="1:32" ht="14.5" hidden="1" customHeight="1">
      <c r="A319" s="66" t="s">
        <v>11</v>
      </c>
      <c r="B319" s="66" t="s">
        <v>28</v>
      </c>
      <c r="C319" s="66" t="str" cm="1">
        <f t="array" ref="C319">_xlfn.IFNA(_xlfn.IFS(B319="Starter","Starters &amp; Sides",B319="Sides","Starters &amp; Sides"),B319)</f>
        <v>Drinks</v>
      </c>
      <c r="D319" s="84" t="s">
        <v>1313</v>
      </c>
      <c r="E319" s="74"/>
      <c r="F319" s="4"/>
      <c r="G319" s="4"/>
      <c r="H319" s="4"/>
      <c r="I319" s="4"/>
      <c r="J319" s="4"/>
      <c r="K319" s="4"/>
      <c r="L319" s="4">
        <v>8.6</v>
      </c>
      <c r="M319" s="4"/>
      <c r="N319" s="4"/>
      <c r="O319" s="15"/>
      <c r="P319" s="4"/>
      <c r="Q319" s="337"/>
      <c r="R319" s="15" t="str">
        <f t="shared" si="70"/>
        <v>No</v>
      </c>
      <c r="S319" s="15" t="str">
        <f t="shared" si="71"/>
        <v>No</v>
      </c>
      <c r="T319" s="4" t="str">
        <f t="shared" si="72"/>
        <v>No</v>
      </c>
      <c r="U319" s="4" t="str">
        <f t="shared" si="73"/>
        <v>N/A</v>
      </c>
      <c r="V319" s="132" t="str">
        <f t="shared" si="74"/>
        <v>No</v>
      </c>
      <c r="W319" s="223" t="str">
        <f t="shared" si="75"/>
        <v>N/A</v>
      </c>
      <c r="X319" s="221" t="str">
        <f t="shared" si="76"/>
        <v>No</v>
      </c>
      <c r="Y319" s="223" t="str">
        <f t="shared" si="77"/>
        <v>N/A</v>
      </c>
      <c r="Z319" s="222" t="str">
        <f t="shared" si="78"/>
        <v>No</v>
      </c>
      <c r="AA319" s="68" t="str">
        <f t="shared" si="79"/>
        <v>N/A</v>
      </c>
      <c r="AB319" s="65" t="str">
        <f t="shared" si="80"/>
        <v>No</v>
      </c>
      <c r="AC319" s="68" t="str">
        <f t="shared" si="81"/>
        <v>N/A</v>
      </c>
      <c r="AD319" s="65" t="str">
        <f t="shared" si="82"/>
        <v>No</v>
      </c>
      <c r="AE319" s="68" t="str">
        <f t="shared" si="83"/>
        <v>N/A</v>
      </c>
      <c r="AF319" s="66"/>
    </row>
    <row r="320" spans="1:32" ht="14.5" hidden="1" customHeight="1">
      <c r="A320" s="66" t="s">
        <v>11</v>
      </c>
      <c r="B320" s="66" t="s">
        <v>28</v>
      </c>
      <c r="C320" s="66" t="str" cm="1">
        <f t="array" ref="C320">_xlfn.IFNA(_xlfn.IFS(B320="Starter","Starters &amp; Sides",B320="Sides","Starters &amp; Sides"),B320)</f>
        <v>Drinks</v>
      </c>
      <c r="D320" s="84" t="s">
        <v>1314</v>
      </c>
      <c r="E320" s="74"/>
      <c r="F320" s="4"/>
      <c r="G320" s="4"/>
      <c r="H320" s="4">
        <v>35.950000000000003</v>
      </c>
      <c r="I320" s="4">
        <v>35.950000000000003</v>
      </c>
      <c r="J320" s="4">
        <v>36.75</v>
      </c>
      <c r="K320" s="4">
        <v>37.200000000000003</v>
      </c>
      <c r="L320" s="4">
        <v>37.200000000000003</v>
      </c>
      <c r="M320" s="4"/>
      <c r="N320" s="4"/>
      <c r="O320" s="15"/>
      <c r="P320" s="4"/>
      <c r="Q320" s="337"/>
      <c r="R320" s="15" t="str">
        <f t="shared" si="70"/>
        <v>No</v>
      </c>
      <c r="S320" s="15" t="str">
        <f t="shared" si="71"/>
        <v>No</v>
      </c>
      <c r="T320" s="4" t="str">
        <f t="shared" si="72"/>
        <v>No</v>
      </c>
      <c r="U320" s="4" t="str">
        <f t="shared" si="73"/>
        <v>N/A</v>
      </c>
      <c r="V320" s="132" t="str">
        <f t="shared" si="74"/>
        <v>No</v>
      </c>
      <c r="W320" s="223" t="str">
        <f t="shared" si="75"/>
        <v>N/A</v>
      </c>
      <c r="X320" s="221" t="str">
        <f t="shared" si="76"/>
        <v>No</v>
      </c>
      <c r="Y320" s="223" t="str">
        <f t="shared" si="77"/>
        <v>N/A</v>
      </c>
      <c r="Z320" s="222" t="str">
        <f t="shared" si="78"/>
        <v>No</v>
      </c>
      <c r="AA320" s="68" t="str">
        <f t="shared" si="79"/>
        <v>N/A</v>
      </c>
      <c r="AB320" s="65" t="str">
        <f t="shared" si="80"/>
        <v>No</v>
      </c>
      <c r="AC320" s="68" t="str">
        <f t="shared" si="81"/>
        <v>N/A</v>
      </c>
      <c r="AD320" s="65" t="str">
        <f t="shared" si="82"/>
        <v>No</v>
      </c>
      <c r="AE320" s="68" t="str">
        <f t="shared" si="83"/>
        <v>N/A</v>
      </c>
      <c r="AF320" s="66"/>
    </row>
    <row r="321" spans="1:32" ht="14.5" hidden="1" customHeight="1">
      <c r="A321" s="66" t="s">
        <v>11</v>
      </c>
      <c r="B321" s="66" t="s">
        <v>28</v>
      </c>
      <c r="C321" s="66" t="str" cm="1">
        <f t="array" ref="C321">_xlfn.IFNA(_xlfn.IFS(B321="Starter","Starters &amp; Sides",B321="Sides","Starters &amp; Sides"),B321)</f>
        <v>Drinks</v>
      </c>
      <c r="D321" s="84" t="s">
        <v>1315</v>
      </c>
      <c r="E321" s="74"/>
      <c r="F321" s="4"/>
      <c r="G321" s="4"/>
      <c r="H321" s="4">
        <v>32.950000000000003</v>
      </c>
      <c r="I321" s="4">
        <v>33.950000000000003</v>
      </c>
      <c r="J321" s="4">
        <v>34.75</v>
      </c>
      <c r="K321" s="4">
        <v>35</v>
      </c>
      <c r="L321" s="4">
        <v>35</v>
      </c>
      <c r="M321" s="4"/>
      <c r="N321" s="4"/>
      <c r="O321" s="15"/>
      <c r="P321" s="4"/>
      <c r="Q321" s="337"/>
      <c r="R321" s="15" t="str">
        <f t="shared" si="70"/>
        <v>No</v>
      </c>
      <c r="S321" s="15" t="str">
        <f t="shared" si="71"/>
        <v>No</v>
      </c>
      <c r="T321" s="4" t="str">
        <f t="shared" si="72"/>
        <v>No</v>
      </c>
      <c r="U321" s="4" t="str">
        <f t="shared" si="73"/>
        <v>N/A</v>
      </c>
      <c r="V321" s="132" t="str">
        <f t="shared" si="74"/>
        <v>No</v>
      </c>
      <c r="W321" s="223" t="str">
        <f t="shared" si="75"/>
        <v>N/A</v>
      </c>
      <c r="X321" s="221" t="str">
        <f t="shared" si="76"/>
        <v>No</v>
      </c>
      <c r="Y321" s="223" t="str">
        <f t="shared" si="77"/>
        <v>N/A</v>
      </c>
      <c r="Z321" s="222" t="str">
        <f t="shared" si="78"/>
        <v>No</v>
      </c>
      <c r="AA321" s="68" t="str">
        <f t="shared" si="79"/>
        <v>N/A</v>
      </c>
      <c r="AB321" s="65" t="str">
        <f t="shared" si="80"/>
        <v>No</v>
      </c>
      <c r="AC321" s="68" t="str">
        <f t="shared" si="81"/>
        <v>N/A</v>
      </c>
      <c r="AD321" s="65" t="str">
        <f t="shared" si="82"/>
        <v>No</v>
      </c>
      <c r="AE321" s="68" t="str">
        <f t="shared" si="83"/>
        <v>N/A</v>
      </c>
      <c r="AF321" s="66"/>
    </row>
    <row r="322" spans="1:32" ht="14.5" hidden="1" customHeight="1">
      <c r="A322" s="66" t="s">
        <v>11</v>
      </c>
      <c r="B322" s="66" t="s">
        <v>28</v>
      </c>
      <c r="C322" s="66" t="str" cm="1">
        <f t="array" ref="C322">_xlfn.IFNA(_xlfn.IFS(B322="Starter","Starters &amp; Sides",B322="Sides","Starters &amp; Sides"),B322)</f>
        <v>Drinks</v>
      </c>
      <c r="D322" s="84" t="s">
        <v>1316</v>
      </c>
      <c r="E322" s="74"/>
      <c r="F322" s="4"/>
      <c r="G322" s="4"/>
      <c r="H322" s="4">
        <v>21.5</v>
      </c>
      <c r="I322" s="4">
        <v>21.5</v>
      </c>
      <c r="J322" s="4">
        <v>22.25</v>
      </c>
      <c r="K322" s="4">
        <v>22.2</v>
      </c>
      <c r="L322" s="4">
        <v>22.2</v>
      </c>
      <c r="M322" s="4"/>
      <c r="N322" s="4"/>
      <c r="O322" s="15"/>
      <c r="P322" s="4"/>
      <c r="Q322" s="337"/>
      <c r="R322" s="15" t="str">
        <f t="shared" si="70"/>
        <v>No</v>
      </c>
      <c r="S322" s="15" t="str">
        <f t="shared" si="71"/>
        <v>No</v>
      </c>
      <c r="T322" s="4" t="str">
        <f t="shared" si="72"/>
        <v>No</v>
      </c>
      <c r="U322" s="4" t="str">
        <f t="shared" si="73"/>
        <v>N/A</v>
      </c>
      <c r="V322" s="132" t="str">
        <f t="shared" si="74"/>
        <v>No</v>
      </c>
      <c r="W322" s="223" t="str">
        <f t="shared" si="75"/>
        <v>N/A</v>
      </c>
      <c r="X322" s="221" t="str">
        <f t="shared" si="76"/>
        <v>No</v>
      </c>
      <c r="Y322" s="223" t="str">
        <f t="shared" si="77"/>
        <v>N/A</v>
      </c>
      <c r="Z322" s="222" t="str">
        <f t="shared" si="78"/>
        <v>No</v>
      </c>
      <c r="AA322" s="68" t="str">
        <f t="shared" si="79"/>
        <v>N/A</v>
      </c>
      <c r="AB322" s="65" t="str">
        <f t="shared" si="80"/>
        <v>No</v>
      </c>
      <c r="AC322" s="68" t="str">
        <f t="shared" si="81"/>
        <v>N/A</v>
      </c>
      <c r="AD322" s="65" t="str">
        <f t="shared" si="82"/>
        <v>No</v>
      </c>
      <c r="AE322" s="68" t="str">
        <f t="shared" si="83"/>
        <v>N/A</v>
      </c>
      <c r="AF322" s="66"/>
    </row>
    <row r="323" spans="1:32" ht="14.5" hidden="1" customHeight="1">
      <c r="A323" s="66" t="s">
        <v>11</v>
      </c>
      <c r="B323" s="66" t="s">
        <v>28</v>
      </c>
      <c r="C323" s="66" t="str" cm="1">
        <f t="array" ref="C323">_xlfn.IFNA(_xlfn.IFS(B323="Starter","Starters &amp; Sides",B323="Sides","Starters &amp; Sides"),B323)</f>
        <v>Drinks</v>
      </c>
      <c r="D323" s="84" t="s">
        <v>1317</v>
      </c>
      <c r="E323" s="74"/>
      <c r="F323" s="4"/>
      <c r="G323" s="4"/>
      <c r="H323" s="4"/>
      <c r="I323" s="4"/>
      <c r="J323" s="4"/>
      <c r="K323" s="4"/>
      <c r="L323" s="4">
        <v>8.9</v>
      </c>
      <c r="M323" s="4"/>
      <c r="N323" s="4"/>
      <c r="O323" s="15"/>
      <c r="P323" s="4"/>
      <c r="Q323" s="337"/>
      <c r="R323" s="15" t="str">
        <f t="shared" si="70"/>
        <v>No</v>
      </c>
      <c r="S323" s="15" t="str">
        <f t="shared" si="71"/>
        <v>No</v>
      </c>
      <c r="T323" s="4" t="str">
        <f t="shared" si="72"/>
        <v>No</v>
      </c>
      <c r="U323" s="4" t="str">
        <f t="shared" si="73"/>
        <v>N/A</v>
      </c>
      <c r="V323" s="132" t="str">
        <f t="shared" si="74"/>
        <v>No</v>
      </c>
      <c r="W323" s="223" t="str">
        <f t="shared" si="75"/>
        <v>N/A</v>
      </c>
      <c r="X323" s="221" t="str">
        <f t="shared" si="76"/>
        <v>No</v>
      </c>
      <c r="Y323" s="223" t="str">
        <f t="shared" si="77"/>
        <v>N/A</v>
      </c>
      <c r="Z323" s="222" t="str">
        <f t="shared" si="78"/>
        <v>No</v>
      </c>
      <c r="AA323" s="68" t="str">
        <f t="shared" si="79"/>
        <v>N/A</v>
      </c>
      <c r="AB323" s="65" t="str">
        <f t="shared" si="80"/>
        <v>No</v>
      </c>
      <c r="AC323" s="68" t="str">
        <f t="shared" si="81"/>
        <v>N/A</v>
      </c>
      <c r="AD323" s="65" t="str">
        <f t="shared" si="82"/>
        <v>No</v>
      </c>
      <c r="AE323" s="68" t="str">
        <f t="shared" si="83"/>
        <v>N/A</v>
      </c>
      <c r="AF323" s="66"/>
    </row>
    <row r="324" spans="1:32" ht="14.5" hidden="1" customHeight="1">
      <c r="A324" s="66" t="s">
        <v>11</v>
      </c>
      <c r="B324" s="66" t="s">
        <v>28</v>
      </c>
      <c r="C324" s="66" t="str" cm="1">
        <f t="array" ref="C324">_xlfn.IFNA(_xlfn.IFS(B324="Starter","Starters &amp; Sides",B324="Sides","Starters &amp; Sides"),B324)</f>
        <v>Drinks</v>
      </c>
      <c r="D324" s="84" t="s">
        <v>1318</v>
      </c>
      <c r="E324" s="74"/>
      <c r="F324" s="4"/>
      <c r="G324" s="4"/>
      <c r="H324" s="4"/>
      <c r="I324" s="4"/>
      <c r="J324" s="4"/>
      <c r="K324" s="4"/>
      <c r="L324" s="4">
        <v>6.8</v>
      </c>
      <c r="M324" s="4"/>
      <c r="N324" s="4"/>
      <c r="O324" s="15"/>
      <c r="P324" s="4"/>
      <c r="Q324" s="337"/>
      <c r="R324" s="15" t="str">
        <f t="shared" si="70"/>
        <v>No</v>
      </c>
      <c r="S324" s="15" t="str">
        <f t="shared" si="71"/>
        <v>No</v>
      </c>
      <c r="T324" s="4" t="str">
        <f t="shared" si="72"/>
        <v>No</v>
      </c>
      <c r="U324" s="4" t="str">
        <f t="shared" si="73"/>
        <v>N/A</v>
      </c>
      <c r="V324" s="132" t="str">
        <f t="shared" si="74"/>
        <v>No</v>
      </c>
      <c r="W324" s="223" t="str">
        <f t="shared" si="75"/>
        <v>N/A</v>
      </c>
      <c r="X324" s="221" t="str">
        <f t="shared" si="76"/>
        <v>No</v>
      </c>
      <c r="Y324" s="223" t="str">
        <f t="shared" si="77"/>
        <v>N/A</v>
      </c>
      <c r="Z324" s="222" t="str">
        <f t="shared" si="78"/>
        <v>No</v>
      </c>
      <c r="AA324" s="68" t="str">
        <f t="shared" si="79"/>
        <v>N/A</v>
      </c>
      <c r="AB324" s="65" t="str">
        <f t="shared" si="80"/>
        <v>No</v>
      </c>
      <c r="AC324" s="68" t="str">
        <f t="shared" si="81"/>
        <v>N/A</v>
      </c>
      <c r="AD324" s="65" t="str">
        <f t="shared" si="82"/>
        <v>No</v>
      </c>
      <c r="AE324" s="68" t="str">
        <f t="shared" si="83"/>
        <v>N/A</v>
      </c>
      <c r="AF324" s="66"/>
    </row>
    <row r="325" spans="1:32" ht="14.5" hidden="1" customHeight="1">
      <c r="A325" s="66" t="s">
        <v>11</v>
      </c>
      <c r="B325" s="66" t="s">
        <v>28</v>
      </c>
      <c r="C325" s="66" t="str" cm="1">
        <f t="array" ref="C325">_xlfn.IFNA(_xlfn.IFS(B325="Starter","Starters &amp; Sides",B325="Sides","Starters &amp; Sides"),B325)</f>
        <v>Drinks</v>
      </c>
      <c r="D325" t="s">
        <v>1319</v>
      </c>
      <c r="E325" s="74">
        <v>3.05</v>
      </c>
      <c r="F325" s="4">
        <v>3.5</v>
      </c>
      <c r="G325" s="4">
        <v>3.5</v>
      </c>
      <c r="H325" s="4">
        <v>3.25</v>
      </c>
      <c r="I325" s="4">
        <v>3.25</v>
      </c>
      <c r="J325" s="4">
        <v>3.25</v>
      </c>
      <c r="K325" s="4">
        <v>3.7</v>
      </c>
      <c r="L325" s="4">
        <v>3.7</v>
      </c>
      <c r="M325" s="4"/>
      <c r="N325" s="4"/>
      <c r="O325" s="15"/>
      <c r="P325" s="4">
        <v>4</v>
      </c>
      <c r="Q325" s="337">
        <v>4</v>
      </c>
      <c r="R325" s="15" t="str">
        <f t="shared" si="70"/>
        <v>Yes</v>
      </c>
      <c r="S325" s="15" t="str">
        <f t="shared" si="71"/>
        <v>No</v>
      </c>
      <c r="T325" s="4" t="str">
        <f t="shared" si="72"/>
        <v>Yes</v>
      </c>
      <c r="U325" s="4">
        <f t="shared" si="73"/>
        <v>0</v>
      </c>
      <c r="V325" s="132" t="str">
        <f t="shared" si="74"/>
        <v>No</v>
      </c>
      <c r="W325" s="223" t="str">
        <f t="shared" si="75"/>
        <v>N/A</v>
      </c>
      <c r="X325" s="221" t="str">
        <f t="shared" si="76"/>
        <v>No</v>
      </c>
      <c r="Y325" s="223" t="str">
        <f t="shared" si="77"/>
        <v>N/A</v>
      </c>
      <c r="Z325" s="222" t="str">
        <f t="shared" si="78"/>
        <v>No</v>
      </c>
      <c r="AA325" s="68" t="str">
        <f t="shared" si="79"/>
        <v>N/A</v>
      </c>
      <c r="AB325" s="65" t="str">
        <f t="shared" si="80"/>
        <v>No</v>
      </c>
      <c r="AC325" s="68" t="str">
        <f t="shared" si="81"/>
        <v>N/A</v>
      </c>
      <c r="AD325" s="65" t="str">
        <f t="shared" si="82"/>
        <v>No</v>
      </c>
      <c r="AE325" s="68" t="str">
        <f t="shared" si="83"/>
        <v>N/A</v>
      </c>
      <c r="AF325" s="66"/>
    </row>
    <row r="326" spans="1:32" ht="14.5" hidden="1" customHeight="1">
      <c r="A326" s="66" t="s">
        <v>11</v>
      </c>
      <c r="B326" s="66" t="s">
        <v>28</v>
      </c>
      <c r="C326" s="66" t="str" cm="1">
        <f t="array" ref="C326">_xlfn.IFNA(_xlfn.IFS(B326="Starter","Starters &amp; Sides",B326="Sides","Starters &amp; Sides"),B326)</f>
        <v>Drinks</v>
      </c>
      <c r="D326" t="s">
        <v>1320</v>
      </c>
      <c r="E326" s="74">
        <v>2.95</v>
      </c>
      <c r="F326" s="4">
        <v>2.95</v>
      </c>
      <c r="G326" s="4">
        <v>2.95</v>
      </c>
      <c r="H326" s="4">
        <v>3.15</v>
      </c>
      <c r="I326" s="4">
        <v>3.15</v>
      </c>
      <c r="J326" s="4">
        <v>3.25</v>
      </c>
      <c r="K326" s="4">
        <v>3.45</v>
      </c>
      <c r="L326" s="4">
        <v>3.45</v>
      </c>
      <c r="M326" s="4"/>
      <c r="N326" s="4"/>
      <c r="O326" s="15"/>
      <c r="P326" s="4">
        <v>3.8</v>
      </c>
      <c r="Q326" s="337">
        <v>3.8</v>
      </c>
      <c r="R326" s="15" t="str">
        <f t="shared" si="70"/>
        <v>Yes</v>
      </c>
      <c r="S326" s="15" t="str">
        <f t="shared" si="71"/>
        <v>No</v>
      </c>
      <c r="T326" s="4" t="str">
        <f t="shared" si="72"/>
        <v>Yes</v>
      </c>
      <c r="U326" s="4">
        <f t="shared" si="73"/>
        <v>0</v>
      </c>
      <c r="V326" s="132" t="str">
        <f t="shared" si="74"/>
        <v>No</v>
      </c>
      <c r="W326" s="223" t="str">
        <f t="shared" si="75"/>
        <v>N/A</v>
      </c>
      <c r="X326" s="221" t="str">
        <f t="shared" si="76"/>
        <v>No</v>
      </c>
      <c r="Y326" s="223" t="str">
        <f t="shared" si="77"/>
        <v>N/A</v>
      </c>
      <c r="Z326" s="222" t="str">
        <f t="shared" si="78"/>
        <v>No</v>
      </c>
      <c r="AA326" s="68" t="str">
        <f t="shared" si="79"/>
        <v>N/A</v>
      </c>
      <c r="AB326" s="65" t="str">
        <f t="shared" si="80"/>
        <v>No</v>
      </c>
      <c r="AC326" s="68" t="str">
        <f t="shared" si="81"/>
        <v>N/A</v>
      </c>
      <c r="AD326" s="65" t="str">
        <f t="shared" si="82"/>
        <v>No</v>
      </c>
      <c r="AE326" s="68" t="str">
        <f t="shared" si="83"/>
        <v>N/A</v>
      </c>
      <c r="AF326" s="66"/>
    </row>
    <row r="327" spans="1:32" ht="14.5" hidden="1" customHeight="1">
      <c r="A327" s="66" t="s">
        <v>11</v>
      </c>
      <c r="B327" s="66" t="s">
        <v>28</v>
      </c>
      <c r="C327" s="66" t="str" cm="1">
        <f t="array" ref="C327">_xlfn.IFNA(_xlfn.IFS(B327="Starter","Starters &amp; Sides",B327="Sides","Starters &amp; Sides"),B327)</f>
        <v>Drinks</v>
      </c>
      <c r="D327" s="84" t="s">
        <v>1321</v>
      </c>
      <c r="E327" s="74"/>
      <c r="F327" s="4"/>
      <c r="G327" s="4"/>
      <c r="H327" s="4">
        <v>3.15</v>
      </c>
      <c r="I327" s="4">
        <v>2.95</v>
      </c>
      <c r="J327" s="4">
        <v>3.25</v>
      </c>
      <c r="K327" s="4">
        <v>3.3</v>
      </c>
      <c r="L327" s="4">
        <v>3.3</v>
      </c>
      <c r="M327" s="4">
        <v>3.4</v>
      </c>
      <c r="N327" s="4">
        <v>3.4</v>
      </c>
      <c r="O327" s="15"/>
      <c r="P327" s="4"/>
      <c r="Q327" s="337"/>
      <c r="R327" s="15" t="str">
        <f t="shared" si="70"/>
        <v>No</v>
      </c>
      <c r="S327" s="15" t="str">
        <f t="shared" si="71"/>
        <v>No</v>
      </c>
      <c r="T327" s="4" t="str">
        <f t="shared" si="72"/>
        <v>No</v>
      </c>
      <c r="U327" s="4" t="str">
        <f t="shared" si="73"/>
        <v>N/A</v>
      </c>
      <c r="V327" s="132" t="str">
        <f t="shared" si="74"/>
        <v>No</v>
      </c>
      <c r="W327" s="223" t="str">
        <f t="shared" si="75"/>
        <v>N/A</v>
      </c>
      <c r="X327" s="221" t="str">
        <f t="shared" si="76"/>
        <v>No</v>
      </c>
      <c r="Y327" s="223" t="str">
        <f t="shared" si="77"/>
        <v>N/A</v>
      </c>
      <c r="Z327" s="222" t="str">
        <f t="shared" si="78"/>
        <v>No</v>
      </c>
      <c r="AA327" s="68" t="str">
        <f t="shared" si="79"/>
        <v>N/A</v>
      </c>
      <c r="AB327" s="65" t="str">
        <f t="shared" si="80"/>
        <v>No</v>
      </c>
      <c r="AC327" s="68" t="str">
        <f t="shared" si="81"/>
        <v>N/A</v>
      </c>
      <c r="AD327" s="65" t="str">
        <f t="shared" si="82"/>
        <v>No</v>
      </c>
      <c r="AE327" s="68" t="str">
        <f t="shared" si="83"/>
        <v>N/A</v>
      </c>
      <c r="AF327" s="66"/>
    </row>
    <row r="328" spans="1:32" ht="14.5" hidden="1" customHeight="1">
      <c r="A328" s="66" t="s">
        <v>11</v>
      </c>
      <c r="B328" s="66" t="s">
        <v>28</v>
      </c>
      <c r="C328" s="66" t="str" cm="1">
        <f t="array" ref="C328">_xlfn.IFNA(_xlfn.IFS(B328="Starter","Starters &amp; Sides",B328="Sides","Starters &amp; Sides"),B328)</f>
        <v>Drinks</v>
      </c>
      <c r="D328" s="84" t="s">
        <v>1322</v>
      </c>
      <c r="E328" s="74"/>
      <c r="F328" s="4"/>
      <c r="G328" s="4"/>
      <c r="H328" s="4">
        <v>3.15</v>
      </c>
      <c r="I328" s="4">
        <v>2.95</v>
      </c>
      <c r="J328" s="4">
        <v>3.25</v>
      </c>
      <c r="K328" s="4">
        <v>3.3</v>
      </c>
      <c r="L328" s="4">
        <v>3.3</v>
      </c>
      <c r="M328" s="4">
        <v>3.4</v>
      </c>
      <c r="N328" s="4">
        <v>3.4</v>
      </c>
      <c r="O328" s="15"/>
      <c r="P328" s="4"/>
      <c r="Q328" s="337"/>
      <c r="R328" s="15" t="str">
        <f t="shared" si="70"/>
        <v>No</v>
      </c>
      <c r="S328" s="15" t="str">
        <f t="shared" si="71"/>
        <v>No</v>
      </c>
      <c r="T328" s="4" t="str">
        <f t="shared" si="72"/>
        <v>No</v>
      </c>
      <c r="U328" s="4" t="str">
        <f t="shared" si="73"/>
        <v>N/A</v>
      </c>
      <c r="V328" s="132" t="str">
        <f t="shared" si="74"/>
        <v>No</v>
      </c>
      <c r="W328" s="223" t="str">
        <f t="shared" si="75"/>
        <v>N/A</v>
      </c>
      <c r="X328" s="221" t="str">
        <f t="shared" si="76"/>
        <v>No</v>
      </c>
      <c r="Y328" s="223" t="str">
        <f t="shared" si="77"/>
        <v>N/A</v>
      </c>
      <c r="Z328" s="222" t="str">
        <f t="shared" si="78"/>
        <v>No</v>
      </c>
      <c r="AA328" s="68" t="str">
        <f t="shared" si="79"/>
        <v>N/A</v>
      </c>
      <c r="AB328" s="65" t="str">
        <f t="shared" si="80"/>
        <v>No</v>
      </c>
      <c r="AC328" s="68" t="str">
        <f t="shared" si="81"/>
        <v>N/A</v>
      </c>
      <c r="AD328" s="65" t="str">
        <f t="shared" si="82"/>
        <v>No</v>
      </c>
      <c r="AE328" s="68" t="str">
        <f t="shared" si="83"/>
        <v>N/A</v>
      </c>
      <c r="AF328" s="66"/>
    </row>
    <row r="329" spans="1:32" ht="14.5" hidden="1" customHeight="1">
      <c r="A329" s="66" t="s">
        <v>11</v>
      </c>
      <c r="B329" s="66" t="s">
        <v>28</v>
      </c>
      <c r="C329" s="66" t="str" cm="1">
        <f t="array" ref="C329">_xlfn.IFNA(_xlfn.IFS(B329="Starter","Starters &amp; Sides",B329="Sides","Starters &amp; Sides"),B329)</f>
        <v>Drinks</v>
      </c>
      <c r="D329" s="84" t="s">
        <v>1323</v>
      </c>
      <c r="E329" s="74"/>
      <c r="F329" s="4"/>
      <c r="G329" s="4"/>
      <c r="H329" s="4">
        <v>3.15</v>
      </c>
      <c r="I329" s="4">
        <v>2.95</v>
      </c>
      <c r="J329" s="4">
        <v>3.25</v>
      </c>
      <c r="K329" s="4">
        <v>3.3</v>
      </c>
      <c r="L329" s="4">
        <v>3.3</v>
      </c>
      <c r="M329" s="4">
        <v>3.4</v>
      </c>
      <c r="N329" s="4">
        <v>3.4</v>
      </c>
      <c r="O329" s="15"/>
      <c r="P329" s="4"/>
      <c r="Q329" s="337"/>
      <c r="R329" s="15" t="str">
        <f t="shared" si="70"/>
        <v>No</v>
      </c>
      <c r="S329" s="15" t="str">
        <f t="shared" si="71"/>
        <v>No</v>
      </c>
      <c r="T329" s="4" t="str">
        <f t="shared" si="72"/>
        <v>No</v>
      </c>
      <c r="U329" s="4" t="str">
        <f t="shared" si="73"/>
        <v>N/A</v>
      </c>
      <c r="V329" s="132" t="str">
        <f t="shared" si="74"/>
        <v>No</v>
      </c>
      <c r="W329" s="223" t="str">
        <f t="shared" si="75"/>
        <v>N/A</v>
      </c>
      <c r="X329" s="221" t="str">
        <f t="shared" si="76"/>
        <v>No</v>
      </c>
      <c r="Y329" s="223" t="str">
        <f t="shared" si="77"/>
        <v>N/A</v>
      </c>
      <c r="Z329" s="222" t="str">
        <f t="shared" si="78"/>
        <v>No</v>
      </c>
      <c r="AA329" s="68" t="str">
        <f t="shared" si="79"/>
        <v>N/A</v>
      </c>
      <c r="AB329" s="65" t="str">
        <f t="shared" si="80"/>
        <v>No</v>
      </c>
      <c r="AC329" s="68" t="str">
        <f t="shared" si="81"/>
        <v>N/A</v>
      </c>
      <c r="AD329" s="65" t="str">
        <f t="shared" si="82"/>
        <v>No</v>
      </c>
      <c r="AE329" s="68" t="str">
        <f t="shared" si="83"/>
        <v>N/A</v>
      </c>
      <c r="AF329" s="66"/>
    </row>
    <row r="330" spans="1:32" ht="14.5" hidden="1" customHeight="1">
      <c r="A330" s="66" t="s">
        <v>11</v>
      </c>
      <c r="B330" s="66" t="s">
        <v>28</v>
      </c>
      <c r="C330" s="66" t="str" cm="1">
        <f t="array" ref="C330">_xlfn.IFNA(_xlfn.IFS(B330="Starter","Starters &amp; Sides",B330="Sides","Starters &amp; Sides"),B330)</f>
        <v>Drinks</v>
      </c>
      <c r="D330" s="84" t="s">
        <v>1324</v>
      </c>
      <c r="E330" s="74"/>
      <c r="F330" s="4"/>
      <c r="G330" s="4"/>
      <c r="H330" s="4">
        <v>3.15</v>
      </c>
      <c r="I330" s="4">
        <v>2.95</v>
      </c>
      <c r="J330" s="4">
        <v>3.25</v>
      </c>
      <c r="K330" s="4">
        <v>3.3</v>
      </c>
      <c r="L330" s="4">
        <v>3.3</v>
      </c>
      <c r="M330" s="4">
        <v>3.4</v>
      </c>
      <c r="N330" s="4">
        <v>3.4</v>
      </c>
      <c r="O330" s="15"/>
      <c r="P330" s="4"/>
      <c r="Q330" s="337"/>
      <c r="R330" s="15" t="str">
        <f t="shared" si="70"/>
        <v>No</v>
      </c>
      <c r="S330" s="15" t="str">
        <f t="shared" si="71"/>
        <v>No</v>
      </c>
      <c r="T330" s="4" t="str">
        <f t="shared" si="72"/>
        <v>No</v>
      </c>
      <c r="U330" s="4" t="str">
        <f t="shared" si="73"/>
        <v>N/A</v>
      </c>
      <c r="V330" s="132" t="str">
        <f t="shared" si="74"/>
        <v>No</v>
      </c>
      <c r="W330" s="223" t="str">
        <f t="shared" si="75"/>
        <v>N/A</v>
      </c>
      <c r="X330" s="221" t="str">
        <f t="shared" si="76"/>
        <v>No</v>
      </c>
      <c r="Y330" s="223" t="str">
        <f t="shared" si="77"/>
        <v>N/A</v>
      </c>
      <c r="Z330" s="222" t="str">
        <f t="shared" si="78"/>
        <v>No</v>
      </c>
      <c r="AA330" s="68" t="str">
        <f t="shared" si="79"/>
        <v>N/A</v>
      </c>
      <c r="AB330" s="65" t="str">
        <f t="shared" si="80"/>
        <v>No</v>
      </c>
      <c r="AC330" s="68" t="str">
        <f t="shared" si="81"/>
        <v>N/A</v>
      </c>
      <c r="AD330" s="65" t="str">
        <f t="shared" si="82"/>
        <v>No</v>
      </c>
      <c r="AE330" s="68" t="str">
        <f t="shared" si="83"/>
        <v>N/A</v>
      </c>
      <c r="AF330" s="66"/>
    </row>
    <row r="331" spans="1:32" ht="14.5" hidden="1" customHeight="1">
      <c r="A331" s="66" t="s">
        <v>11</v>
      </c>
      <c r="B331" s="66" t="s">
        <v>28</v>
      </c>
      <c r="C331" s="66" t="str" cm="1">
        <f t="array" ref="C331">_xlfn.IFNA(_xlfn.IFS(B331="Starter","Starters &amp; Sides",B331="Sides","Starters &amp; Sides"),B331)</f>
        <v>Drinks</v>
      </c>
      <c r="D331" s="84" t="s">
        <v>1325</v>
      </c>
      <c r="E331" s="74"/>
      <c r="F331" s="4"/>
      <c r="G331" s="4"/>
      <c r="H331" s="4">
        <v>4.1500000000000004</v>
      </c>
      <c r="I331" s="4">
        <v>3.95</v>
      </c>
      <c r="J331" s="4">
        <v>4.25</v>
      </c>
      <c r="K331" s="4">
        <v>4.55</v>
      </c>
      <c r="L331" s="4">
        <v>4.55</v>
      </c>
      <c r="M331" s="4"/>
      <c r="N331" s="4"/>
      <c r="O331" s="15"/>
      <c r="P331" s="4"/>
      <c r="Q331" s="337"/>
      <c r="R331" s="15" t="str">
        <f t="shared" si="70"/>
        <v>No</v>
      </c>
      <c r="S331" s="15" t="str">
        <f t="shared" si="71"/>
        <v>No</v>
      </c>
      <c r="T331" s="4" t="str">
        <f t="shared" si="72"/>
        <v>No</v>
      </c>
      <c r="U331" s="4" t="str">
        <f t="shared" si="73"/>
        <v>N/A</v>
      </c>
      <c r="V331" s="132" t="str">
        <f t="shared" si="74"/>
        <v>No</v>
      </c>
      <c r="W331" s="223" t="str">
        <f t="shared" si="75"/>
        <v>N/A</v>
      </c>
      <c r="X331" s="221" t="str">
        <f t="shared" si="76"/>
        <v>No</v>
      </c>
      <c r="Y331" s="223" t="str">
        <f t="shared" si="77"/>
        <v>N/A</v>
      </c>
      <c r="Z331" s="222" t="str">
        <f t="shared" si="78"/>
        <v>No</v>
      </c>
      <c r="AA331" s="68" t="str">
        <f t="shared" si="79"/>
        <v>N/A</v>
      </c>
      <c r="AB331" s="65" t="str">
        <f t="shared" si="80"/>
        <v>No</v>
      </c>
      <c r="AC331" s="68" t="str">
        <f t="shared" si="81"/>
        <v>N/A</v>
      </c>
      <c r="AD331" s="65" t="str">
        <f t="shared" si="82"/>
        <v>No</v>
      </c>
      <c r="AE331" s="68" t="str">
        <f t="shared" si="83"/>
        <v>N/A</v>
      </c>
      <c r="AF331" s="66"/>
    </row>
    <row r="332" spans="1:32" ht="14.5" hidden="1" customHeight="1">
      <c r="A332" s="66" t="s">
        <v>11</v>
      </c>
      <c r="B332" s="66" t="s">
        <v>28</v>
      </c>
      <c r="C332" s="66" t="str" cm="1">
        <f t="array" ref="C332">_xlfn.IFNA(_xlfn.IFS(B332="Starter","Starters &amp; Sides",B332="Sides","Starters &amp; Sides"),B332)</f>
        <v>Drinks</v>
      </c>
      <c r="D332" s="84" t="s">
        <v>1326</v>
      </c>
      <c r="E332" s="74"/>
      <c r="F332" s="4"/>
      <c r="G332" s="4"/>
      <c r="H332" s="4">
        <v>4.1500000000000004</v>
      </c>
      <c r="I332" s="4">
        <v>3.95</v>
      </c>
      <c r="J332" s="4">
        <v>4.25</v>
      </c>
      <c r="K332" s="4">
        <v>4.55</v>
      </c>
      <c r="L332" s="4">
        <v>4.55</v>
      </c>
      <c r="M332" s="4"/>
      <c r="N332" s="4"/>
      <c r="O332" s="15"/>
      <c r="P332" s="4"/>
      <c r="Q332" s="337"/>
      <c r="R332" s="15" t="str">
        <f t="shared" si="70"/>
        <v>No</v>
      </c>
      <c r="S332" s="15" t="str">
        <f t="shared" si="71"/>
        <v>No</v>
      </c>
      <c r="T332" s="4" t="str">
        <f t="shared" si="72"/>
        <v>No</v>
      </c>
      <c r="U332" s="4" t="str">
        <f t="shared" si="73"/>
        <v>N/A</v>
      </c>
      <c r="V332" s="132" t="str">
        <f t="shared" si="74"/>
        <v>No</v>
      </c>
      <c r="W332" s="223" t="str">
        <f t="shared" si="75"/>
        <v>N/A</v>
      </c>
      <c r="X332" s="221" t="str">
        <f t="shared" si="76"/>
        <v>No</v>
      </c>
      <c r="Y332" s="223" t="str">
        <f t="shared" si="77"/>
        <v>N/A</v>
      </c>
      <c r="Z332" s="222" t="str">
        <f t="shared" si="78"/>
        <v>No</v>
      </c>
      <c r="AA332" s="68" t="str">
        <f t="shared" si="79"/>
        <v>N/A</v>
      </c>
      <c r="AB332" s="65" t="str">
        <f t="shared" si="80"/>
        <v>No</v>
      </c>
      <c r="AC332" s="68" t="str">
        <f t="shared" si="81"/>
        <v>N/A</v>
      </c>
      <c r="AD332" s="65" t="str">
        <f t="shared" si="82"/>
        <v>No</v>
      </c>
      <c r="AE332" s="68" t="str">
        <f t="shared" si="83"/>
        <v>N/A</v>
      </c>
      <c r="AF332" s="66"/>
    </row>
    <row r="333" spans="1:32" ht="14.5" hidden="1" customHeight="1">
      <c r="A333" s="66" t="s">
        <v>11</v>
      </c>
      <c r="B333" s="66" t="s">
        <v>28</v>
      </c>
      <c r="C333" s="66" t="str" cm="1">
        <f t="array" ref="C333">_xlfn.IFNA(_xlfn.IFS(B333="Starter","Starters &amp; Sides",B333="Sides","Starters &amp; Sides"),B333)</f>
        <v>Drinks</v>
      </c>
      <c r="D333" s="84" t="s">
        <v>1327</v>
      </c>
      <c r="E333" s="74"/>
      <c r="F333" s="4"/>
      <c r="G333" s="4"/>
      <c r="H333" s="4">
        <v>3.25</v>
      </c>
      <c r="I333" s="4">
        <v>3.25</v>
      </c>
      <c r="J333" s="4">
        <v>3.5</v>
      </c>
      <c r="K333" s="4">
        <v>3.55</v>
      </c>
      <c r="L333" s="4"/>
      <c r="M333" s="4"/>
      <c r="N333" s="4"/>
      <c r="O333" s="15"/>
      <c r="P333" s="4"/>
      <c r="Q333" s="337"/>
      <c r="R333" s="15" t="str">
        <f t="shared" si="70"/>
        <v>No</v>
      </c>
      <c r="S333" s="15" t="str">
        <f t="shared" si="71"/>
        <v>No</v>
      </c>
      <c r="T333" s="4" t="str">
        <f t="shared" si="72"/>
        <v>No</v>
      </c>
      <c r="U333" s="4" t="str">
        <f t="shared" si="73"/>
        <v>N/A</v>
      </c>
      <c r="V333" s="132" t="str">
        <f t="shared" si="74"/>
        <v>No</v>
      </c>
      <c r="W333" s="223" t="str">
        <f t="shared" si="75"/>
        <v>N/A</v>
      </c>
      <c r="X333" s="221" t="str">
        <f t="shared" si="76"/>
        <v>No</v>
      </c>
      <c r="Y333" s="223" t="str">
        <f t="shared" si="77"/>
        <v>N/A</v>
      </c>
      <c r="Z333" s="222" t="str">
        <f t="shared" si="78"/>
        <v>No</v>
      </c>
      <c r="AA333" s="68" t="str">
        <f t="shared" si="79"/>
        <v>N/A</v>
      </c>
      <c r="AB333" s="65" t="str">
        <f t="shared" si="80"/>
        <v>No</v>
      </c>
      <c r="AC333" s="68" t="str">
        <f t="shared" si="81"/>
        <v>N/A</v>
      </c>
      <c r="AD333" s="65" t="str">
        <f t="shared" si="82"/>
        <v>No</v>
      </c>
      <c r="AE333" s="68" t="str">
        <f t="shared" si="83"/>
        <v>N/A</v>
      </c>
      <c r="AF333" s="66"/>
    </row>
    <row r="334" spans="1:32" ht="14.5" hidden="1" customHeight="1">
      <c r="A334" s="66" t="s">
        <v>11</v>
      </c>
      <c r="B334" s="66" t="s">
        <v>28</v>
      </c>
      <c r="C334" s="66" t="str" cm="1">
        <f t="array" ref="C334">_xlfn.IFNA(_xlfn.IFS(B334="Starter","Starters &amp; Sides",B334="Sides","Starters &amp; Sides"),B334)</f>
        <v>Drinks</v>
      </c>
      <c r="D334" s="84" t="s">
        <v>1328</v>
      </c>
      <c r="E334" s="74"/>
      <c r="F334" s="4"/>
      <c r="G334" s="4"/>
      <c r="H334" s="4"/>
      <c r="I334" s="4"/>
      <c r="J334" s="4"/>
      <c r="K334" s="4"/>
      <c r="L334" s="4"/>
      <c r="M334" s="4">
        <v>4.75</v>
      </c>
      <c r="N334" s="4">
        <v>4.75</v>
      </c>
      <c r="O334" s="15"/>
      <c r="P334" s="4"/>
      <c r="Q334" s="337"/>
      <c r="R334" s="15" t="str">
        <f t="shared" si="70"/>
        <v>No</v>
      </c>
      <c r="S334" s="15" t="str">
        <f t="shared" si="71"/>
        <v>No</v>
      </c>
      <c r="T334" s="4" t="str">
        <f t="shared" si="72"/>
        <v>No</v>
      </c>
      <c r="U334" s="4" t="str">
        <f t="shared" si="73"/>
        <v>N/A</v>
      </c>
      <c r="V334" s="132" t="str">
        <f t="shared" si="74"/>
        <v>No</v>
      </c>
      <c r="W334" s="223" t="str">
        <f t="shared" si="75"/>
        <v>N/A</v>
      </c>
      <c r="X334" s="221" t="str">
        <f t="shared" si="76"/>
        <v>No</v>
      </c>
      <c r="Y334" s="223" t="str">
        <f t="shared" si="77"/>
        <v>N/A</v>
      </c>
      <c r="Z334" s="222" t="str">
        <f t="shared" si="78"/>
        <v>No</v>
      </c>
      <c r="AA334" s="68" t="str">
        <f t="shared" si="79"/>
        <v>N/A</v>
      </c>
      <c r="AB334" s="65" t="str">
        <f t="shared" si="80"/>
        <v>No</v>
      </c>
      <c r="AC334" s="68" t="str">
        <f t="shared" si="81"/>
        <v>N/A</v>
      </c>
      <c r="AD334" s="65" t="str">
        <f t="shared" si="82"/>
        <v>No</v>
      </c>
      <c r="AE334" s="68" t="str">
        <f t="shared" si="83"/>
        <v>N/A</v>
      </c>
      <c r="AF334" s="66"/>
    </row>
    <row r="335" spans="1:32" ht="14.5" hidden="1" customHeight="1">
      <c r="A335" s="66" t="s">
        <v>11</v>
      </c>
      <c r="B335" s="66" t="s">
        <v>28</v>
      </c>
      <c r="C335" s="66" t="str" cm="1">
        <f t="array" ref="C335">_xlfn.IFNA(_xlfn.IFS(B335="Starter","Starters &amp; Sides",B335="Sides","Starters &amp; Sides"),B335)</f>
        <v>Drinks</v>
      </c>
      <c r="D335" s="84" t="s">
        <v>1329</v>
      </c>
      <c r="E335" s="74"/>
      <c r="F335" s="4"/>
      <c r="G335" s="4"/>
      <c r="H335" s="4"/>
      <c r="I335" s="4"/>
      <c r="J335" s="4"/>
      <c r="K335" s="4"/>
      <c r="L335" s="4"/>
      <c r="M335" s="4">
        <v>11.05</v>
      </c>
      <c r="N335" s="4">
        <v>11.05</v>
      </c>
      <c r="O335" s="15">
        <v>11.05</v>
      </c>
      <c r="P335" s="4"/>
      <c r="Q335" s="337"/>
      <c r="R335" s="15" t="str">
        <f t="shared" si="70"/>
        <v>No</v>
      </c>
      <c r="S335" s="15" t="str">
        <f t="shared" si="71"/>
        <v>No</v>
      </c>
      <c r="T335" s="4" t="str">
        <f t="shared" si="72"/>
        <v>No</v>
      </c>
      <c r="U335" s="4" t="str">
        <f t="shared" si="73"/>
        <v>N/A</v>
      </c>
      <c r="V335" s="132" t="str">
        <f t="shared" si="74"/>
        <v>No</v>
      </c>
      <c r="W335" s="223" t="str">
        <f t="shared" si="75"/>
        <v>N/A</v>
      </c>
      <c r="X335" s="221" t="str">
        <f t="shared" si="76"/>
        <v>No</v>
      </c>
      <c r="Y335" s="223" t="str">
        <f t="shared" si="77"/>
        <v>N/A</v>
      </c>
      <c r="Z335" s="222" t="str">
        <f t="shared" si="78"/>
        <v>No</v>
      </c>
      <c r="AA335" s="68" t="str">
        <f t="shared" si="79"/>
        <v>N/A</v>
      </c>
      <c r="AB335" s="65" t="str">
        <f t="shared" si="80"/>
        <v>No</v>
      </c>
      <c r="AC335" s="68" t="str">
        <f t="shared" si="81"/>
        <v>N/A</v>
      </c>
      <c r="AD335" s="65" t="str">
        <f t="shared" si="82"/>
        <v>No</v>
      </c>
      <c r="AE335" s="68" t="str">
        <f t="shared" si="83"/>
        <v>N/A</v>
      </c>
      <c r="AF335" s="66"/>
    </row>
    <row r="336" spans="1:32" ht="14.5" hidden="1" customHeight="1">
      <c r="A336" s="66" t="s">
        <v>11</v>
      </c>
      <c r="B336" s="66" t="s">
        <v>28</v>
      </c>
      <c r="C336" s="66" t="str" cm="1">
        <f t="array" ref="C336">_xlfn.IFNA(_xlfn.IFS(B336="Starter","Starters &amp; Sides",B336="Sides","Starters &amp; Sides"),B336)</f>
        <v>Drinks</v>
      </c>
      <c r="D336" s="84" t="s">
        <v>1330</v>
      </c>
      <c r="E336" s="74"/>
      <c r="F336" s="4"/>
      <c r="G336" s="4"/>
      <c r="H336" s="4"/>
      <c r="I336" s="4"/>
      <c r="J336" s="4"/>
      <c r="K336" s="4"/>
      <c r="L336" s="4">
        <v>4.75</v>
      </c>
      <c r="M336" s="4"/>
      <c r="N336" s="4"/>
      <c r="O336" s="15"/>
      <c r="P336" s="4"/>
      <c r="Q336" s="337"/>
      <c r="R336" s="15" t="str">
        <f t="shared" si="70"/>
        <v>No</v>
      </c>
      <c r="S336" s="15" t="str">
        <f t="shared" si="71"/>
        <v>No</v>
      </c>
      <c r="T336" s="4" t="str">
        <f t="shared" si="72"/>
        <v>No</v>
      </c>
      <c r="U336" s="4" t="str">
        <f t="shared" si="73"/>
        <v>N/A</v>
      </c>
      <c r="V336" s="132" t="str">
        <f t="shared" si="74"/>
        <v>No</v>
      </c>
      <c r="W336" s="223" t="str">
        <f t="shared" si="75"/>
        <v>N/A</v>
      </c>
      <c r="X336" s="221" t="str">
        <f t="shared" si="76"/>
        <v>No</v>
      </c>
      <c r="Y336" s="223" t="str">
        <f t="shared" si="77"/>
        <v>N/A</v>
      </c>
      <c r="Z336" s="222" t="str">
        <f t="shared" si="78"/>
        <v>No</v>
      </c>
      <c r="AA336" s="68" t="str">
        <f t="shared" si="79"/>
        <v>N/A</v>
      </c>
      <c r="AB336" s="65" t="str">
        <f t="shared" si="80"/>
        <v>No</v>
      </c>
      <c r="AC336" s="68" t="str">
        <f t="shared" si="81"/>
        <v>N/A</v>
      </c>
      <c r="AD336" s="65" t="str">
        <f t="shared" si="82"/>
        <v>No</v>
      </c>
      <c r="AE336" s="68" t="str">
        <f t="shared" si="83"/>
        <v>N/A</v>
      </c>
      <c r="AF336" s="66"/>
    </row>
    <row r="337" spans="1:32" ht="14.5" hidden="1" customHeight="1">
      <c r="A337" s="66" t="s">
        <v>11</v>
      </c>
      <c r="B337" s="66" t="s">
        <v>28</v>
      </c>
      <c r="C337" s="66" t="str" cm="1">
        <f t="array" ref="C337">_xlfn.IFNA(_xlfn.IFS(B337="Starter","Starters &amp; Sides",B337="Sides","Starters &amp; Sides"),B337)</f>
        <v>Drinks</v>
      </c>
      <c r="D337" s="84" t="s">
        <v>1331</v>
      </c>
      <c r="E337" s="74"/>
      <c r="F337" s="4"/>
      <c r="G337" s="4"/>
      <c r="H337" s="4"/>
      <c r="I337" s="4"/>
      <c r="J337" s="4"/>
      <c r="K337" s="4"/>
      <c r="L337" s="4">
        <v>4.75</v>
      </c>
      <c r="M337" s="4"/>
      <c r="N337" s="4"/>
      <c r="O337" s="15"/>
      <c r="P337" s="4"/>
      <c r="Q337" s="337"/>
      <c r="R337" s="15" t="str">
        <f t="shared" si="70"/>
        <v>No</v>
      </c>
      <c r="S337" s="15" t="str">
        <f t="shared" si="71"/>
        <v>No</v>
      </c>
      <c r="T337" s="4" t="str">
        <f t="shared" si="72"/>
        <v>No</v>
      </c>
      <c r="U337" s="4" t="str">
        <f t="shared" si="73"/>
        <v>N/A</v>
      </c>
      <c r="V337" s="132" t="str">
        <f t="shared" si="74"/>
        <v>No</v>
      </c>
      <c r="W337" s="223" t="str">
        <f t="shared" si="75"/>
        <v>N/A</v>
      </c>
      <c r="X337" s="221" t="str">
        <f t="shared" si="76"/>
        <v>No</v>
      </c>
      <c r="Y337" s="223" t="str">
        <f t="shared" si="77"/>
        <v>N/A</v>
      </c>
      <c r="Z337" s="222" t="str">
        <f t="shared" si="78"/>
        <v>No</v>
      </c>
      <c r="AA337" s="68" t="str">
        <f t="shared" si="79"/>
        <v>N/A</v>
      </c>
      <c r="AB337" s="65" t="str">
        <f t="shared" si="80"/>
        <v>No</v>
      </c>
      <c r="AC337" s="68" t="str">
        <f t="shared" si="81"/>
        <v>N/A</v>
      </c>
      <c r="AD337" s="65" t="str">
        <f t="shared" si="82"/>
        <v>No</v>
      </c>
      <c r="AE337" s="68" t="str">
        <f t="shared" si="83"/>
        <v>N/A</v>
      </c>
      <c r="AF337" s="66"/>
    </row>
    <row r="338" spans="1:32" ht="14.5" hidden="1" customHeight="1">
      <c r="A338" s="66" t="s">
        <v>11</v>
      </c>
      <c r="B338" s="66" t="s">
        <v>28</v>
      </c>
      <c r="C338" s="66" t="str" cm="1">
        <f t="array" ref="C338">_xlfn.IFNA(_xlfn.IFS(B338="Starter","Starters &amp; Sides",B338="Sides","Starters &amp; Sides"),B338)</f>
        <v>Drinks</v>
      </c>
      <c r="D338" s="84" t="s">
        <v>1332</v>
      </c>
      <c r="E338" s="74"/>
      <c r="F338" s="4"/>
      <c r="G338" s="4"/>
      <c r="H338" s="4"/>
      <c r="I338" s="4"/>
      <c r="J338" s="4"/>
      <c r="K338" s="4"/>
      <c r="L338" s="4">
        <v>4.75</v>
      </c>
      <c r="M338" s="4"/>
      <c r="N338" s="4"/>
      <c r="O338" s="15"/>
      <c r="P338" s="4"/>
      <c r="Q338" s="337"/>
      <c r="R338" s="15" t="str">
        <f t="shared" si="70"/>
        <v>No</v>
      </c>
      <c r="S338" s="15" t="str">
        <f t="shared" si="71"/>
        <v>No</v>
      </c>
      <c r="T338" s="4" t="str">
        <f t="shared" si="72"/>
        <v>No</v>
      </c>
      <c r="U338" s="4" t="str">
        <f t="shared" si="73"/>
        <v>N/A</v>
      </c>
      <c r="V338" s="132" t="str">
        <f t="shared" si="74"/>
        <v>No</v>
      </c>
      <c r="W338" s="223" t="str">
        <f t="shared" si="75"/>
        <v>N/A</v>
      </c>
      <c r="X338" s="221" t="str">
        <f t="shared" si="76"/>
        <v>No</v>
      </c>
      <c r="Y338" s="223" t="str">
        <f t="shared" si="77"/>
        <v>N/A</v>
      </c>
      <c r="Z338" s="222" t="str">
        <f t="shared" si="78"/>
        <v>No</v>
      </c>
      <c r="AA338" s="68" t="str">
        <f t="shared" si="79"/>
        <v>N/A</v>
      </c>
      <c r="AB338" s="65" t="str">
        <f t="shared" si="80"/>
        <v>No</v>
      </c>
      <c r="AC338" s="68" t="str">
        <f t="shared" si="81"/>
        <v>N/A</v>
      </c>
      <c r="AD338" s="65" t="str">
        <f t="shared" si="82"/>
        <v>No</v>
      </c>
      <c r="AE338" s="68" t="str">
        <f t="shared" si="83"/>
        <v>N/A</v>
      </c>
      <c r="AF338" s="66"/>
    </row>
    <row r="339" spans="1:32" ht="14.5" hidden="1" customHeight="1">
      <c r="A339" s="66" t="s">
        <v>11</v>
      </c>
      <c r="B339" s="66" t="s">
        <v>28</v>
      </c>
      <c r="C339" s="66" t="str" cm="1">
        <f t="array" ref="C339">_xlfn.IFNA(_xlfn.IFS(B339="Starter","Starters &amp; Sides",B339="Sides","Starters &amp; Sides"),B339)</f>
        <v>Drinks</v>
      </c>
      <c r="D339" s="84" t="s">
        <v>1333</v>
      </c>
      <c r="E339" s="74">
        <v>39.5</v>
      </c>
      <c r="F339" s="4">
        <v>43.95</v>
      </c>
      <c r="G339" s="4">
        <v>43.95</v>
      </c>
      <c r="H339" s="4">
        <v>43.95</v>
      </c>
      <c r="I339" s="4">
        <v>44.95</v>
      </c>
      <c r="J339" s="4">
        <v>45.95</v>
      </c>
      <c r="K339" s="4">
        <v>46.6</v>
      </c>
      <c r="L339" s="4"/>
      <c r="M339" s="4"/>
      <c r="N339" s="4"/>
      <c r="O339" s="15"/>
      <c r="P339" s="4"/>
      <c r="Q339" s="337"/>
      <c r="R339" s="15" t="str">
        <f t="shared" si="70"/>
        <v>No</v>
      </c>
      <c r="S339" s="15" t="str">
        <f t="shared" si="71"/>
        <v>No</v>
      </c>
      <c r="T339" s="4" t="str">
        <f t="shared" si="72"/>
        <v>No</v>
      </c>
      <c r="U339" s="4" t="str">
        <f t="shared" si="73"/>
        <v>N/A</v>
      </c>
      <c r="V339" s="132" t="str">
        <f t="shared" si="74"/>
        <v>No</v>
      </c>
      <c r="W339" s="223" t="str">
        <f t="shared" si="75"/>
        <v>N/A</v>
      </c>
      <c r="X339" s="221" t="str">
        <f t="shared" si="76"/>
        <v>No</v>
      </c>
      <c r="Y339" s="223" t="str">
        <f t="shared" si="77"/>
        <v>N/A</v>
      </c>
      <c r="Z339" s="222" t="str">
        <f t="shared" si="78"/>
        <v>No</v>
      </c>
      <c r="AA339" s="68" t="str">
        <f t="shared" si="79"/>
        <v>N/A</v>
      </c>
      <c r="AB339" s="65" t="str">
        <f t="shared" si="80"/>
        <v>No</v>
      </c>
      <c r="AC339" s="68" t="str">
        <f t="shared" si="81"/>
        <v>N/A</v>
      </c>
      <c r="AD339" s="65" t="str">
        <f t="shared" si="82"/>
        <v>No</v>
      </c>
      <c r="AE339" s="68" t="str">
        <f t="shared" si="83"/>
        <v>N/A</v>
      </c>
      <c r="AF339" s="66"/>
    </row>
    <row r="340" spans="1:32" ht="14.5" hidden="1" customHeight="1">
      <c r="A340" s="66" t="s">
        <v>11</v>
      </c>
      <c r="B340" s="66" t="s">
        <v>28</v>
      </c>
      <c r="C340" s="66" t="str" cm="1">
        <f t="array" ref="C340">_xlfn.IFNA(_xlfn.IFS(B340="Starter","Starters &amp; Sides",B340="Sides","Starters &amp; Sides"),B340)</f>
        <v>Drinks</v>
      </c>
      <c r="D340" s="84" t="s">
        <v>1334</v>
      </c>
      <c r="E340" s="74"/>
      <c r="F340" s="4"/>
      <c r="G340" s="4"/>
      <c r="H340" s="4">
        <v>58.95</v>
      </c>
      <c r="I340" s="4">
        <v>63.95</v>
      </c>
      <c r="J340" s="4">
        <v>64.95</v>
      </c>
      <c r="K340" s="4">
        <v>71</v>
      </c>
      <c r="L340" s="4">
        <v>71</v>
      </c>
      <c r="M340" s="4"/>
      <c r="N340" s="4"/>
      <c r="O340" s="15"/>
      <c r="P340" s="4"/>
      <c r="Q340" s="337"/>
      <c r="R340" s="15" t="str">
        <f t="shared" si="70"/>
        <v>No</v>
      </c>
      <c r="S340" s="15" t="str">
        <f t="shared" si="71"/>
        <v>No</v>
      </c>
      <c r="T340" s="4" t="str">
        <f t="shared" si="72"/>
        <v>No</v>
      </c>
      <c r="U340" s="4" t="str">
        <f t="shared" si="73"/>
        <v>N/A</v>
      </c>
      <c r="V340" s="132" t="str">
        <f t="shared" si="74"/>
        <v>No</v>
      </c>
      <c r="W340" s="223" t="str">
        <f t="shared" si="75"/>
        <v>N/A</v>
      </c>
      <c r="X340" s="221" t="str">
        <f t="shared" si="76"/>
        <v>No</v>
      </c>
      <c r="Y340" s="223" t="str">
        <f t="shared" si="77"/>
        <v>N/A</v>
      </c>
      <c r="Z340" s="222" t="str">
        <f t="shared" si="78"/>
        <v>No</v>
      </c>
      <c r="AA340" s="68" t="str">
        <f t="shared" si="79"/>
        <v>N/A</v>
      </c>
      <c r="AB340" s="65" t="str">
        <f t="shared" si="80"/>
        <v>No</v>
      </c>
      <c r="AC340" s="68" t="str">
        <f t="shared" si="81"/>
        <v>N/A</v>
      </c>
      <c r="AD340" s="65" t="str">
        <f t="shared" si="82"/>
        <v>No</v>
      </c>
      <c r="AE340" s="68" t="str">
        <f t="shared" si="83"/>
        <v>N/A</v>
      </c>
      <c r="AF340" s="66"/>
    </row>
    <row r="341" spans="1:32" ht="14.5" hidden="1" customHeight="1">
      <c r="A341" s="66" t="s">
        <v>11</v>
      </c>
      <c r="B341" s="66" t="s">
        <v>28</v>
      </c>
      <c r="C341" s="66" t="str" cm="1">
        <f t="array" ref="C341">_xlfn.IFNA(_xlfn.IFS(B341="Starter","Starters &amp; Sides",B341="Sides","Starters &amp; Sides"),B341)</f>
        <v>Drinks</v>
      </c>
      <c r="D341" s="84" t="s">
        <v>1335</v>
      </c>
      <c r="E341" s="74"/>
      <c r="F341" s="4"/>
      <c r="G341" s="4"/>
      <c r="H341" s="4"/>
      <c r="I341" s="4"/>
      <c r="J341" s="4">
        <v>11.75</v>
      </c>
      <c r="K341" s="4">
        <v>13</v>
      </c>
      <c r="L341" s="4">
        <v>13</v>
      </c>
      <c r="M341" s="4"/>
      <c r="N341" s="4"/>
      <c r="O341" s="15"/>
      <c r="P341" s="4"/>
      <c r="Q341" s="337"/>
      <c r="R341" s="15" t="str">
        <f t="shared" si="70"/>
        <v>No</v>
      </c>
      <c r="S341" s="15" t="str">
        <f t="shared" si="71"/>
        <v>No</v>
      </c>
      <c r="T341" s="4" t="str">
        <f t="shared" si="72"/>
        <v>No</v>
      </c>
      <c r="U341" s="4" t="str">
        <f t="shared" si="73"/>
        <v>N/A</v>
      </c>
      <c r="V341" s="132" t="str">
        <f t="shared" si="74"/>
        <v>No</v>
      </c>
      <c r="W341" s="223" t="str">
        <f t="shared" si="75"/>
        <v>N/A</v>
      </c>
      <c r="X341" s="221" t="str">
        <f t="shared" si="76"/>
        <v>No</v>
      </c>
      <c r="Y341" s="223" t="str">
        <f t="shared" si="77"/>
        <v>N/A</v>
      </c>
      <c r="Z341" s="222" t="str">
        <f t="shared" si="78"/>
        <v>No</v>
      </c>
      <c r="AA341" s="68" t="str">
        <f t="shared" si="79"/>
        <v>N/A</v>
      </c>
      <c r="AB341" s="65" t="str">
        <f t="shared" si="80"/>
        <v>No</v>
      </c>
      <c r="AC341" s="68" t="str">
        <f t="shared" si="81"/>
        <v>N/A</v>
      </c>
      <c r="AD341" s="65" t="str">
        <f t="shared" si="82"/>
        <v>No</v>
      </c>
      <c r="AE341" s="68" t="str">
        <f t="shared" si="83"/>
        <v>N/A</v>
      </c>
      <c r="AF341" s="66"/>
    </row>
    <row r="342" spans="1:32" ht="14.5" hidden="1" customHeight="1">
      <c r="A342" s="66" t="s">
        <v>11</v>
      </c>
      <c r="B342" s="66" t="s">
        <v>28</v>
      </c>
      <c r="C342" s="66" t="str" cm="1">
        <f t="array" ref="C342">_xlfn.IFNA(_xlfn.IFS(B342="Starter","Starters &amp; Sides",B342="Sides","Starters &amp; Sides"),B342)</f>
        <v>Drinks</v>
      </c>
      <c r="D342" s="84" t="s">
        <v>1336</v>
      </c>
      <c r="E342" s="74">
        <v>85.95</v>
      </c>
      <c r="F342" s="4">
        <v>89.95</v>
      </c>
      <c r="G342" s="4">
        <v>89.95</v>
      </c>
      <c r="H342" s="4">
        <v>89.95</v>
      </c>
      <c r="I342" s="4">
        <v>89.95</v>
      </c>
      <c r="J342" s="4">
        <v>90.25</v>
      </c>
      <c r="K342" s="4">
        <v>97.7</v>
      </c>
      <c r="L342" s="4">
        <v>97.7</v>
      </c>
      <c r="M342" s="4"/>
      <c r="N342" s="4"/>
      <c r="O342" s="15"/>
      <c r="P342" s="4"/>
      <c r="Q342" s="337"/>
      <c r="R342" s="15" t="str">
        <f t="shared" si="70"/>
        <v>No</v>
      </c>
      <c r="S342" s="15" t="str">
        <f t="shared" si="71"/>
        <v>No</v>
      </c>
      <c r="T342" s="4" t="str">
        <f t="shared" si="72"/>
        <v>No</v>
      </c>
      <c r="U342" s="4" t="str">
        <f t="shared" si="73"/>
        <v>N/A</v>
      </c>
      <c r="V342" s="132" t="str">
        <f t="shared" si="74"/>
        <v>No</v>
      </c>
      <c r="W342" s="223" t="str">
        <f t="shared" si="75"/>
        <v>N/A</v>
      </c>
      <c r="X342" s="221" t="str">
        <f t="shared" si="76"/>
        <v>No</v>
      </c>
      <c r="Y342" s="223" t="str">
        <f t="shared" si="77"/>
        <v>N/A</v>
      </c>
      <c r="Z342" s="222" t="str">
        <f t="shared" si="78"/>
        <v>No</v>
      </c>
      <c r="AA342" s="68" t="str">
        <f t="shared" si="79"/>
        <v>N/A</v>
      </c>
      <c r="AB342" s="65" t="str">
        <f t="shared" si="80"/>
        <v>No</v>
      </c>
      <c r="AC342" s="68" t="str">
        <f t="shared" si="81"/>
        <v>N/A</v>
      </c>
      <c r="AD342" s="65" t="str">
        <f t="shared" si="82"/>
        <v>No</v>
      </c>
      <c r="AE342" s="68" t="str">
        <f t="shared" si="83"/>
        <v>N/A</v>
      </c>
      <c r="AF342" s="66"/>
    </row>
    <row r="343" spans="1:32" ht="14.5" hidden="1" customHeight="1">
      <c r="A343" s="66" t="s">
        <v>11</v>
      </c>
      <c r="B343" s="66" t="s">
        <v>28</v>
      </c>
      <c r="C343" s="66" t="str" cm="1">
        <f t="array" ref="C343">_xlfn.IFNA(_xlfn.IFS(B343="Starter","Starters &amp; Sides",B343="Sides","Starters &amp; Sides"),B343)</f>
        <v>Drinks</v>
      </c>
      <c r="D343" s="84" t="s">
        <v>1337</v>
      </c>
      <c r="E343" s="74">
        <v>180.5</v>
      </c>
      <c r="F343" s="4">
        <v>184.95</v>
      </c>
      <c r="G343" s="4">
        <v>184.95</v>
      </c>
      <c r="H343" s="4">
        <v>184.95</v>
      </c>
      <c r="I343" s="4">
        <v>184.95</v>
      </c>
      <c r="J343" s="4">
        <v>185.25</v>
      </c>
      <c r="K343" s="4">
        <v>203</v>
      </c>
      <c r="L343" s="4">
        <v>203</v>
      </c>
      <c r="M343" s="4"/>
      <c r="N343" s="4"/>
      <c r="O343" s="15"/>
      <c r="P343" s="4"/>
      <c r="Q343" s="337"/>
      <c r="R343" s="15" t="str">
        <f t="shared" si="70"/>
        <v>No</v>
      </c>
      <c r="S343" s="15" t="str">
        <f t="shared" si="71"/>
        <v>No</v>
      </c>
      <c r="T343" s="4" t="str">
        <f t="shared" si="72"/>
        <v>No</v>
      </c>
      <c r="U343" s="4" t="str">
        <f t="shared" si="73"/>
        <v>N/A</v>
      </c>
      <c r="V343" s="132" t="str">
        <f t="shared" si="74"/>
        <v>No</v>
      </c>
      <c r="W343" s="223" t="str">
        <f t="shared" si="75"/>
        <v>N/A</v>
      </c>
      <c r="X343" s="221" t="str">
        <f t="shared" si="76"/>
        <v>No</v>
      </c>
      <c r="Y343" s="223" t="str">
        <f t="shared" si="77"/>
        <v>N/A</v>
      </c>
      <c r="Z343" s="222" t="str">
        <f t="shared" si="78"/>
        <v>No</v>
      </c>
      <c r="AA343" s="68" t="str">
        <f t="shared" si="79"/>
        <v>N/A</v>
      </c>
      <c r="AB343" s="65" t="str">
        <f t="shared" si="80"/>
        <v>No</v>
      </c>
      <c r="AC343" s="68" t="str">
        <f t="shared" si="81"/>
        <v>N/A</v>
      </c>
      <c r="AD343" s="65" t="str">
        <f t="shared" si="82"/>
        <v>No</v>
      </c>
      <c r="AE343" s="68" t="str">
        <f t="shared" si="83"/>
        <v>N/A</v>
      </c>
      <c r="AF343" s="66"/>
    </row>
    <row r="344" spans="1:32" ht="14.5" hidden="1" customHeight="1">
      <c r="A344" s="66" t="s">
        <v>11</v>
      </c>
      <c r="B344" s="66" t="s">
        <v>28</v>
      </c>
      <c r="C344" s="66" t="str" cm="1">
        <f t="array" ref="C344">_xlfn.IFNA(_xlfn.IFS(B344="Starter","Starters &amp; Sides",B344="Sides","Starters &amp; Sides"),B344)</f>
        <v>Drinks</v>
      </c>
      <c r="D344" s="84" t="s">
        <v>1338</v>
      </c>
      <c r="E344" s="74">
        <v>75.95</v>
      </c>
      <c r="F344" s="4">
        <v>79.95</v>
      </c>
      <c r="G344" s="4">
        <v>79.95</v>
      </c>
      <c r="H344" s="4">
        <v>79.95</v>
      </c>
      <c r="I344" s="4">
        <v>79.95</v>
      </c>
      <c r="J344" s="4">
        <v>80.25</v>
      </c>
      <c r="K344" s="4">
        <v>90</v>
      </c>
      <c r="L344" s="4">
        <v>90</v>
      </c>
      <c r="M344" s="4"/>
      <c r="N344" s="4"/>
      <c r="O344" s="15"/>
      <c r="P344" s="4"/>
      <c r="Q344" s="337"/>
      <c r="R344" s="15" t="str">
        <f t="shared" si="70"/>
        <v>No</v>
      </c>
      <c r="S344" s="15" t="str">
        <f t="shared" si="71"/>
        <v>No</v>
      </c>
      <c r="T344" s="4" t="str">
        <f t="shared" si="72"/>
        <v>No</v>
      </c>
      <c r="U344" s="4" t="str">
        <f t="shared" si="73"/>
        <v>N/A</v>
      </c>
      <c r="V344" s="132" t="str">
        <f t="shared" si="74"/>
        <v>No</v>
      </c>
      <c r="W344" s="223" t="str">
        <f t="shared" si="75"/>
        <v>N/A</v>
      </c>
      <c r="X344" s="221" t="str">
        <f t="shared" si="76"/>
        <v>No</v>
      </c>
      <c r="Y344" s="223" t="str">
        <f t="shared" si="77"/>
        <v>N/A</v>
      </c>
      <c r="Z344" s="222" t="str">
        <f t="shared" si="78"/>
        <v>No</v>
      </c>
      <c r="AA344" s="68" t="str">
        <f t="shared" si="79"/>
        <v>N/A</v>
      </c>
      <c r="AB344" s="65" t="str">
        <f t="shared" si="80"/>
        <v>No</v>
      </c>
      <c r="AC344" s="68" t="str">
        <f t="shared" si="81"/>
        <v>N/A</v>
      </c>
      <c r="AD344" s="65" t="str">
        <f t="shared" si="82"/>
        <v>No</v>
      </c>
      <c r="AE344" s="68" t="str">
        <f t="shared" si="83"/>
        <v>N/A</v>
      </c>
      <c r="AF344" s="66"/>
    </row>
    <row r="345" spans="1:32" ht="14.5" hidden="1" customHeight="1">
      <c r="A345" s="66" t="s">
        <v>11</v>
      </c>
      <c r="B345" s="66" t="s">
        <v>28</v>
      </c>
      <c r="C345" s="66" t="str" cm="1">
        <f t="array" ref="C345">_xlfn.IFNA(_xlfn.IFS(B345="Starter","Starters &amp; Sides",B345="Sides","Starters &amp; Sides"),B345)</f>
        <v>Drinks</v>
      </c>
      <c r="D345" s="84" t="s">
        <v>1339</v>
      </c>
      <c r="E345" s="74"/>
      <c r="F345" s="4"/>
      <c r="G345" s="4"/>
      <c r="H345" s="4">
        <v>45.95</v>
      </c>
      <c r="I345" s="4">
        <v>45.95</v>
      </c>
      <c r="J345" s="4">
        <v>45.95</v>
      </c>
      <c r="K345" s="4">
        <v>47</v>
      </c>
      <c r="L345" s="4">
        <v>47</v>
      </c>
      <c r="M345" s="4"/>
      <c r="N345" s="4"/>
      <c r="O345" s="15"/>
      <c r="P345" s="4"/>
      <c r="Q345" s="337"/>
      <c r="R345" s="15" t="str">
        <f t="shared" si="70"/>
        <v>No</v>
      </c>
      <c r="S345" s="15" t="str">
        <f t="shared" si="71"/>
        <v>No</v>
      </c>
      <c r="T345" s="4" t="str">
        <f t="shared" si="72"/>
        <v>No</v>
      </c>
      <c r="U345" s="4" t="str">
        <f t="shared" si="73"/>
        <v>N/A</v>
      </c>
      <c r="V345" s="132" t="str">
        <f t="shared" si="74"/>
        <v>No</v>
      </c>
      <c r="W345" s="223" t="str">
        <f t="shared" si="75"/>
        <v>N/A</v>
      </c>
      <c r="X345" s="221" t="str">
        <f t="shared" si="76"/>
        <v>No</v>
      </c>
      <c r="Y345" s="223" t="str">
        <f t="shared" si="77"/>
        <v>N/A</v>
      </c>
      <c r="Z345" s="222" t="str">
        <f t="shared" si="78"/>
        <v>No</v>
      </c>
      <c r="AA345" s="68" t="str">
        <f t="shared" si="79"/>
        <v>N/A</v>
      </c>
      <c r="AB345" s="65" t="str">
        <f t="shared" si="80"/>
        <v>No</v>
      </c>
      <c r="AC345" s="68" t="str">
        <f t="shared" si="81"/>
        <v>N/A</v>
      </c>
      <c r="AD345" s="65" t="str">
        <f t="shared" si="82"/>
        <v>No</v>
      </c>
      <c r="AE345" s="68" t="str">
        <f t="shared" si="83"/>
        <v>N/A</v>
      </c>
      <c r="AF345" s="66"/>
    </row>
    <row r="346" spans="1:32" ht="14.5" hidden="1" customHeight="1">
      <c r="A346" s="66" t="s">
        <v>11</v>
      </c>
      <c r="B346" s="66" t="s">
        <v>28</v>
      </c>
      <c r="C346" s="66" t="str" cm="1">
        <f t="array" ref="C346">_xlfn.IFNA(_xlfn.IFS(B346="Starter","Starters &amp; Sides",B346="Sides","Starters &amp; Sides"),B346)</f>
        <v>Drinks</v>
      </c>
      <c r="D346" s="84" t="s">
        <v>1340</v>
      </c>
      <c r="E346" s="74"/>
      <c r="F346" s="4"/>
      <c r="G346" s="4"/>
      <c r="H346" s="4"/>
      <c r="I346" s="4"/>
      <c r="J346" s="4"/>
      <c r="K346" s="4"/>
      <c r="L346" s="4"/>
      <c r="M346" s="4">
        <v>8.3000000000000007</v>
      </c>
      <c r="N346" s="4">
        <v>8.3000000000000007</v>
      </c>
      <c r="O346" s="15">
        <v>8.3000000000000007</v>
      </c>
      <c r="P346" s="4"/>
      <c r="Q346" s="337"/>
      <c r="R346" s="15" t="str">
        <f t="shared" si="70"/>
        <v>No</v>
      </c>
      <c r="S346" s="15" t="str">
        <f t="shared" si="71"/>
        <v>No</v>
      </c>
      <c r="T346" s="4" t="str">
        <f t="shared" si="72"/>
        <v>No</v>
      </c>
      <c r="U346" s="4" t="str">
        <f t="shared" si="73"/>
        <v>N/A</v>
      </c>
      <c r="V346" s="132" t="str">
        <f t="shared" si="74"/>
        <v>No</v>
      </c>
      <c r="W346" s="223" t="str">
        <f t="shared" si="75"/>
        <v>N/A</v>
      </c>
      <c r="X346" s="221" t="str">
        <f t="shared" si="76"/>
        <v>No</v>
      </c>
      <c r="Y346" s="223" t="str">
        <f t="shared" si="77"/>
        <v>N/A</v>
      </c>
      <c r="Z346" s="222" t="str">
        <f t="shared" si="78"/>
        <v>No</v>
      </c>
      <c r="AA346" s="68" t="str">
        <f t="shared" si="79"/>
        <v>N/A</v>
      </c>
      <c r="AB346" s="65" t="str">
        <f t="shared" si="80"/>
        <v>No</v>
      </c>
      <c r="AC346" s="68" t="str">
        <f t="shared" si="81"/>
        <v>N/A</v>
      </c>
      <c r="AD346" s="65" t="str">
        <f t="shared" si="82"/>
        <v>No</v>
      </c>
      <c r="AE346" s="68" t="str">
        <f t="shared" si="83"/>
        <v>N/A</v>
      </c>
      <c r="AF346" s="66"/>
    </row>
    <row r="347" spans="1:32" ht="14.5" hidden="1" customHeight="1">
      <c r="A347" s="66" t="s">
        <v>11</v>
      </c>
      <c r="B347" s="66" t="s">
        <v>28</v>
      </c>
      <c r="C347" s="66" t="str" cm="1">
        <f t="array" ref="C347">_xlfn.IFNA(_xlfn.IFS(B347="Starter","Starters &amp; Sides",B347="Sides","Starters &amp; Sides"),B347)</f>
        <v>Drinks</v>
      </c>
      <c r="D347" s="84" t="s">
        <v>1341</v>
      </c>
      <c r="E347" s="74"/>
      <c r="F347" s="4"/>
      <c r="G347" s="4"/>
      <c r="H347" s="4"/>
      <c r="I347" s="4"/>
      <c r="J347" s="4"/>
      <c r="K347" s="4"/>
      <c r="L347" s="4"/>
      <c r="M347" s="4">
        <v>34.450000000000003</v>
      </c>
      <c r="N347" s="4">
        <v>34.450000000000003</v>
      </c>
      <c r="O347" s="15">
        <v>34.450000000000003</v>
      </c>
      <c r="P347" s="4"/>
      <c r="Q347" s="337"/>
      <c r="R347" s="15" t="str">
        <f t="shared" si="70"/>
        <v>No</v>
      </c>
      <c r="S347" s="15" t="str">
        <f t="shared" si="71"/>
        <v>No</v>
      </c>
      <c r="T347" s="4" t="str">
        <f t="shared" si="72"/>
        <v>No</v>
      </c>
      <c r="U347" s="4" t="str">
        <f t="shared" si="73"/>
        <v>N/A</v>
      </c>
      <c r="V347" s="132" t="str">
        <f t="shared" si="74"/>
        <v>No</v>
      </c>
      <c r="W347" s="223" t="str">
        <f t="shared" si="75"/>
        <v>N/A</v>
      </c>
      <c r="X347" s="221" t="str">
        <f t="shared" si="76"/>
        <v>No</v>
      </c>
      <c r="Y347" s="223" t="str">
        <f t="shared" si="77"/>
        <v>N/A</v>
      </c>
      <c r="Z347" s="222" t="str">
        <f t="shared" si="78"/>
        <v>No</v>
      </c>
      <c r="AA347" s="68" t="str">
        <f t="shared" si="79"/>
        <v>N/A</v>
      </c>
      <c r="AB347" s="65" t="str">
        <f t="shared" si="80"/>
        <v>No</v>
      </c>
      <c r="AC347" s="68" t="str">
        <f t="shared" si="81"/>
        <v>N/A</v>
      </c>
      <c r="AD347" s="65" t="str">
        <f t="shared" si="82"/>
        <v>No</v>
      </c>
      <c r="AE347" s="68" t="str">
        <f t="shared" si="83"/>
        <v>N/A</v>
      </c>
      <c r="AF347" s="66"/>
    </row>
    <row r="348" spans="1:32" ht="14.5" hidden="1" customHeight="1">
      <c r="A348" s="66" t="s">
        <v>11</v>
      </c>
      <c r="B348" s="66" t="s">
        <v>28</v>
      </c>
      <c r="C348" s="66" t="str" cm="1">
        <f t="array" ref="C348">_xlfn.IFNA(_xlfn.IFS(B348="Starter","Starters &amp; Sides",B348="Sides","Starters &amp; Sides"),B348)</f>
        <v>Drinks</v>
      </c>
      <c r="D348" s="84" t="s">
        <v>1342</v>
      </c>
      <c r="E348" s="74"/>
      <c r="F348" s="4"/>
      <c r="G348" s="4"/>
      <c r="H348" s="4"/>
      <c r="I348" s="4"/>
      <c r="J348" s="4"/>
      <c r="K348" s="4"/>
      <c r="L348" s="4"/>
      <c r="M348" s="4">
        <v>47.75</v>
      </c>
      <c r="N348" s="4">
        <v>47.75</v>
      </c>
      <c r="O348" s="15"/>
      <c r="P348" s="4"/>
      <c r="Q348" s="337"/>
      <c r="R348" s="15" t="str">
        <f t="shared" si="70"/>
        <v>No</v>
      </c>
      <c r="S348" s="15" t="str">
        <f t="shared" si="71"/>
        <v>No</v>
      </c>
      <c r="T348" s="4" t="str">
        <f t="shared" si="72"/>
        <v>No</v>
      </c>
      <c r="U348" s="4" t="str">
        <f t="shared" si="73"/>
        <v>N/A</v>
      </c>
      <c r="V348" s="132" t="str">
        <f t="shared" si="74"/>
        <v>No</v>
      </c>
      <c r="W348" s="223" t="str">
        <f t="shared" si="75"/>
        <v>N/A</v>
      </c>
      <c r="X348" s="221" t="str">
        <f t="shared" si="76"/>
        <v>No</v>
      </c>
      <c r="Y348" s="223" t="str">
        <f t="shared" si="77"/>
        <v>N/A</v>
      </c>
      <c r="Z348" s="222" t="str">
        <f t="shared" si="78"/>
        <v>No</v>
      </c>
      <c r="AA348" s="68" t="str">
        <f t="shared" si="79"/>
        <v>N/A</v>
      </c>
      <c r="AB348" s="65" t="str">
        <f t="shared" si="80"/>
        <v>No</v>
      </c>
      <c r="AC348" s="68" t="str">
        <f t="shared" si="81"/>
        <v>N/A</v>
      </c>
      <c r="AD348" s="65" t="str">
        <f t="shared" si="82"/>
        <v>No</v>
      </c>
      <c r="AE348" s="68" t="str">
        <f t="shared" si="83"/>
        <v>N/A</v>
      </c>
      <c r="AF348" s="66"/>
    </row>
    <row r="349" spans="1:32" ht="14.5" hidden="1" customHeight="1">
      <c r="A349" s="66" t="s">
        <v>11</v>
      </c>
      <c r="B349" s="66" t="s">
        <v>28</v>
      </c>
      <c r="C349" s="66" t="str" cm="1">
        <f t="array" ref="C349">_xlfn.IFNA(_xlfn.IFS(B349="Starter","Starters &amp; Sides",B349="Sides","Starters &amp; Sides"),B349)</f>
        <v>Drinks</v>
      </c>
      <c r="D349" s="84" t="s">
        <v>1343</v>
      </c>
      <c r="E349" s="74"/>
      <c r="F349" s="4"/>
      <c r="G349" s="4"/>
      <c r="H349" s="4">
        <v>30.95</v>
      </c>
      <c r="I349" s="4">
        <v>31.95</v>
      </c>
      <c r="J349" s="4">
        <v>31.95</v>
      </c>
      <c r="K349" s="4">
        <v>32.4</v>
      </c>
      <c r="L349" s="4">
        <v>32.4</v>
      </c>
      <c r="M349" s="4">
        <v>34.450000000000003</v>
      </c>
      <c r="N349" s="4">
        <v>34.450000000000003</v>
      </c>
      <c r="O349" s="15">
        <v>34.450000000000003</v>
      </c>
      <c r="P349" s="4"/>
      <c r="Q349" s="337"/>
      <c r="R349" s="15" t="str">
        <f t="shared" si="70"/>
        <v>No</v>
      </c>
      <c r="S349" s="15" t="str">
        <f t="shared" si="71"/>
        <v>No</v>
      </c>
      <c r="T349" s="4" t="str">
        <f t="shared" si="72"/>
        <v>No</v>
      </c>
      <c r="U349" s="4" t="str">
        <f t="shared" si="73"/>
        <v>N/A</v>
      </c>
      <c r="V349" s="132" t="str">
        <f t="shared" si="74"/>
        <v>No</v>
      </c>
      <c r="W349" s="223" t="str">
        <f t="shared" si="75"/>
        <v>N/A</v>
      </c>
      <c r="X349" s="221" t="str">
        <f t="shared" si="76"/>
        <v>No</v>
      </c>
      <c r="Y349" s="223" t="str">
        <f t="shared" si="77"/>
        <v>N/A</v>
      </c>
      <c r="Z349" s="222" t="str">
        <f t="shared" si="78"/>
        <v>No</v>
      </c>
      <c r="AA349" s="68" t="str">
        <f t="shared" si="79"/>
        <v>N/A</v>
      </c>
      <c r="AB349" s="65" t="str">
        <f t="shared" si="80"/>
        <v>No</v>
      </c>
      <c r="AC349" s="68" t="str">
        <f t="shared" si="81"/>
        <v>N/A</v>
      </c>
      <c r="AD349" s="65" t="str">
        <f t="shared" si="82"/>
        <v>No</v>
      </c>
      <c r="AE349" s="68" t="str">
        <f t="shared" si="83"/>
        <v>N/A</v>
      </c>
      <c r="AF349" s="66"/>
    </row>
    <row r="350" spans="1:32" ht="14.5" hidden="1" customHeight="1">
      <c r="A350" s="66" t="s">
        <v>11</v>
      </c>
      <c r="B350" s="66" t="s">
        <v>28</v>
      </c>
      <c r="C350" s="66" t="str" cm="1">
        <f t="array" ref="C350">_xlfn.IFNA(_xlfn.IFS(B350="Starter","Starters &amp; Sides",B350="Sides","Starters &amp; Sides"),B350)</f>
        <v>Drinks</v>
      </c>
      <c r="D350" s="84" t="s">
        <v>1344</v>
      </c>
      <c r="E350" s="74"/>
      <c r="F350" s="4"/>
      <c r="G350" s="4"/>
      <c r="H350" s="4"/>
      <c r="I350" s="4"/>
      <c r="J350" s="4"/>
      <c r="K350" s="4"/>
      <c r="L350" s="4">
        <v>7.8</v>
      </c>
      <c r="M350" s="4">
        <v>8.3000000000000007</v>
      </c>
      <c r="N350" s="4">
        <v>8.3000000000000007</v>
      </c>
      <c r="O350" s="15">
        <v>8.3000000000000007</v>
      </c>
      <c r="P350" s="4"/>
      <c r="Q350" s="337"/>
      <c r="R350" s="15" t="str">
        <f t="shared" si="70"/>
        <v>No</v>
      </c>
      <c r="S350" s="15" t="str">
        <f t="shared" si="71"/>
        <v>No</v>
      </c>
      <c r="T350" s="4" t="str">
        <f t="shared" si="72"/>
        <v>No</v>
      </c>
      <c r="U350" s="4" t="str">
        <f t="shared" si="73"/>
        <v>N/A</v>
      </c>
      <c r="V350" s="132" t="str">
        <f t="shared" si="74"/>
        <v>No</v>
      </c>
      <c r="W350" s="223" t="str">
        <f t="shared" si="75"/>
        <v>N/A</v>
      </c>
      <c r="X350" s="221" t="str">
        <f t="shared" si="76"/>
        <v>No</v>
      </c>
      <c r="Y350" s="223" t="str">
        <f t="shared" si="77"/>
        <v>N/A</v>
      </c>
      <c r="Z350" s="222" t="str">
        <f t="shared" si="78"/>
        <v>No</v>
      </c>
      <c r="AA350" s="68" t="str">
        <f t="shared" si="79"/>
        <v>N/A</v>
      </c>
      <c r="AB350" s="65" t="str">
        <f t="shared" si="80"/>
        <v>No</v>
      </c>
      <c r="AC350" s="68" t="str">
        <f t="shared" si="81"/>
        <v>N/A</v>
      </c>
      <c r="AD350" s="65" t="str">
        <f t="shared" si="82"/>
        <v>No</v>
      </c>
      <c r="AE350" s="68" t="str">
        <f t="shared" si="83"/>
        <v>N/A</v>
      </c>
      <c r="AF350" s="66"/>
    </row>
    <row r="351" spans="1:32" ht="14.5" hidden="1" customHeight="1">
      <c r="A351" s="66" t="s">
        <v>11</v>
      </c>
      <c r="B351" s="66" t="s">
        <v>28</v>
      </c>
      <c r="C351" s="66" t="str" cm="1">
        <f t="array" ref="C351">_xlfn.IFNA(_xlfn.IFS(B351="Starter","Starters &amp; Sides",B351="Sides","Starters &amp; Sides"),B351)</f>
        <v>Drinks</v>
      </c>
      <c r="D351" s="84" t="s">
        <v>1345</v>
      </c>
      <c r="E351" s="74"/>
      <c r="F351" s="4"/>
      <c r="G351" s="4"/>
      <c r="H351" s="4"/>
      <c r="I351" s="4"/>
      <c r="J351" s="4"/>
      <c r="K351" s="4"/>
      <c r="L351" s="4">
        <v>32.4</v>
      </c>
      <c r="M351" s="4"/>
      <c r="N351" s="4"/>
      <c r="O351" s="15"/>
      <c r="P351" s="4"/>
      <c r="Q351" s="337"/>
      <c r="R351" s="15" t="str">
        <f t="shared" si="70"/>
        <v>No</v>
      </c>
      <c r="S351" s="15" t="str">
        <f t="shared" si="71"/>
        <v>No</v>
      </c>
      <c r="T351" s="4" t="str">
        <f t="shared" si="72"/>
        <v>No</v>
      </c>
      <c r="U351" s="4" t="str">
        <f t="shared" si="73"/>
        <v>N/A</v>
      </c>
      <c r="V351" s="132" t="str">
        <f t="shared" si="74"/>
        <v>No</v>
      </c>
      <c r="W351" s="223" t="str">
        <f t="shared" si="75"/>
        <v>N/A</v>
      </c>
      <c r="X351" s="221" t="str">
        <f t="shared" si="76"/>
        <v>No</v>
      </c>
      <c r="Y351" s="223" t="str">
        <f t="shared" si="77"/>
        <v>N/A</v>
      </c>
      <c r="Z351" s="222" t="str">
        <f t="shared" si="78"/>
        <v>No</v>
      </c>
      <c r="AA351" s="68" t="str">
        <f t="shared" si="79"/>
        <v>N/A</v>
      </c>
      <c r="AB351" s="65" t="str">
        <f t="shared" si="80"/>
        <v>No</v>
      </c>
      <c r="AC351" s="68" t="str">
        <f t="shared" si="81"/>
        <v>N/A</v>
      </c>
      <c r="AD351" s="65" t="str">
        <f t="shared" si="82"/>
        <v>No</v>
      </c>
      <c r="AE351" s="68" t="str">
        <f t="shared" si="83"/>
        <v>N/A</v>
      </c>
      <c r="AF351" s="66"/>
    </row>
    <row r="352" spans="1:32" ht="14.5" hidden="1" customHeight="1">
      <c r="A352" s="66" t="s">
        <v>11</v>
      </c>
      <c r="B352" s="66" t="s">
        <v>28</v>
      </c>
      <c r="C352" s="66" t="str" cm="1">
        <f t="array" ref="C352">_xlfn.IFNA(_xlfn.IFS(B352="Starter","Starters &amp; Sides",B352="Sides","Starters &amp; Sides"),B352)</f>
        <v>Drinks</v>
      </c>
      <c r="D352" s="84" t="s">
        <v>1346</v>
      </c>
      <c r="E352" s="74"/>
      <c r="F352" s="4"/>
      <c r="G352" s="4"/>
      <c r="H352" s="4"/>
      <c r="I352" s="4"/>
      <c r="J352" s="4"/>
      <c r="K352" s="4"/>
      <c r="L352" s="4"/>
      <c r="M352" s="4">
        <v>32.4</v>
      </c>
      <c r="N352" s="4">
        <v>32.4</v>
      </c>
      <c r="O352" s="15">
        <v>32.4</v>
      </c>
      <c r="P352" s="4"/>
      <c r="Q352" s="337"/>
      <c r="R352" s="15" t="str">
        <f t="shared" si="70"/>
        <v>No</v>
      </c>
      <c r="S352" s="15" t="str">
        <f t="shared" si="71"/>
        <v>No</v>
      </c>
      <c r="T352" s="4" t="str">
        <f t="shared" si="72"/>
        <v>No</v>
      </c>
      <c r="U352" s="4" t="str">
        <f t="shared" si="73"/>
        <v>N/A</v>
      </c>
      <c r="V352" s="132" t="str">
        <f t="shared" si="74"/>
        <v>No</v>
      </c>
      <c r="W352" s="223" t="str">
        <f t="shared" si="75"/>
        <v>N/A</v>
      </c>
      <c r="X352" s="221" t="str">
        <f t="shared" si="76"/>
        <v>No</v>
      </c>
      <c r="Y352" s="223" t="str">
        <f t="shared" si="77"/>
        <v>N/A</v>
      </c>
      <c r="Z352" s="222" t="str">
        <f t="shared" si="78"/>
        <v>No</v>
      </c>
      <c r="AA352" s="68" t="str">
        <f t="shared" si="79"/>
        <v>N/A</v>
      </c>
      <c r="AB352" s="65" t="str">
        <f t="shared" si="80"/>
        <v>No</v>
      </c>
      <c r="AC352" s="68" t="str">
        <f t="shared" si="81"/>
        <v>N/A</v>
      </c>
      <c r="AD352" s="65" t="str">
        <f t="shared" si="82"/>
        <v>No</v>
      </c>
      <c r="AE352" s="68" t="str">
        <f t="shared" si="83"/>
        <v>N/A</v>
      </c>
      <c r="AF352" s="66"/>
    </row>
    <row r="353" spans="1:32" ht="14.5" hidden="1" customHeight="1">
      <c r="A353" s="66" t="s">
        <v>11</v>
      </c>
      <c r="B353" s="66" t="s">
        <v>28</v>
      </c>
      <c r="C353" s="66" t="str" cm="1">
        <f t="array" ref="C353">_xlfn.IFNA(_xlfn.IFS(B353="Starter","Starters &amp; Sides",B353="Sides","Starters &amp; Sides"),B353)</f>
        <v>Drinks</v>
      </c>
      <c r="D353" s="84" t="s">
        <v>1347</v>
      </c>
      <c r="E353" s="74"/>
      <c r="F353" s="4"/>
      <c r="G353" s="4"/>
      <c r="H353" s="4"/>
      <c r="I353" s="4"/>
      <c r="J353" s="4"/>
      <c r="K353" s="4"/>
      <c r="L353" s="4"/>
      <c r="M353" s="4">
        <v>7.8</v>
      </c>
      <c r="N353" s="4">
        <v>7.8</v>
      </c>
      <c r="O353" s="15">
        <v>7.8</v>
      </c>
      <c r="P353" s="4"/>
      <c r="Q353" s="337"/>
      <c r="R353" s="15" t="str">
        <f t="shared" si="70"/>
        <v>No</v>
      </c>
      <c r="S353" s="15" t="str">
        <f t="shared" si="71"/>
        <v>No</v>
      </c>
      <c r="T353" s="4" t="str">
        <f t="shared" si="72"/>
        <v>No</v>
      </c>
      <c r="U353" s="4" t="str">
        <f t="shared" si="73"/>
        <v>N/A</v>
      </c>
      <c r="V353" s="132" t="str">
        <f t="shared" si="74"/>
        <v>No</v>
      </c>
      <c r="W353" s="223" t="str">
        <f t="shared" si="75"/>
        <v>N/A</v>
      </c>
      <c r="X353" s="221" t="str">
        <f t="shared" si="76"/>
        <v>No</v>
      </c>
      <c r="Y353" s="223" t="str">
        <f t="shared" si="77"/>
        <v>N/A</v>
      </c>
      <c r="Z353" s="222" t="str">
        <f t="shared" si="78"/>
        <v>No</v>
      </c>
      <c r="AA353" s="68" t="str">
        <f t="shared" si="79"/>
        <v>N/A</v>
      </c>
      <c r="AB353" s="65" t="str">
        <f t="shared" si="80"/>
        <v>No</v>
      </c>
      <c r="AC353" s="68" t="str">
        <f t="shared" si="81"/>
        <v>N/A</v>
      </c>
      <c r="AD353" s="65" t="str">
        <f t="shared" si="82"/>
        <v>No</v>
      </c>
      <c r="AE353" s="68" t="str">
        <f t="shared" si="83"/>
        <v>N/A</v>
      </c>
      <c r="AF353" s="66"/>
    </row>
    <row r="354" spans="1:32" ht="14.15" hidden="1" customHeight="1">
      <c r="A354" s="66" t="s">
        <v>11</v>
      </c>
      <c r="B354" s="66" t="s">
        <v>28</v>
      </c>
      <c r="C354" s="66" t="str" cm="1">
        <f t="array" ref="C354">_xlfn.IFNA(_xlfn.IFS(B354="Starter","Starters &amp; Sides",B354="Sides","Starters &amp; Sides"),B354)</f>
        <v>Drinks</v>
      </c>
      <c r="D354" t="s">
        <v>1348</v>
      </c>
      <c r="E354" s="74"/>
      <c r="F354" s="4"/>
      <c r="G354" s="4"/>
      <c r="H354" s="4"/>
      <c r="I354" s="4"/>
      <c r="J354" s="4"/>
      <c r="K354" s="4"/>
      <c r="L354" s="4"/>
      <c r="M354" s="4">
        <v>8.9499999999999993</v>
      </c>
      <c r="N354" s="4">
        <v>8.9499999999999993</v>
      </c>
      <c r="O354" s="15">
        <v>8.9499999999999993</v>
      </c>
      <c r="P354" s="4">
        <v>9.1999999999999993</v>
      </c>
      <c r="Q354" s="337">
        <v>9.1999999999999993</v>
      </c>
      <c r="R354" s="15" t="str">
        <f t="shared" si="70"/>
        <v>Yes</v>
      </c>
      <c r="S354" s="15" t="str">
        <f t="shared" si="71"/>
        <v>No</v>
      </c>
      <c r="T354" s="4" t="str">
        <f t="shared" si="72"/>
        <v>Yes</v>
      </c>
      <c r="U354" s="4">
        <f t="shared" si="73"/>
        <v>0</v>
      </c>
      <c r="V354" s="132" t="str">
        <f t="shared" si="74"/>
        <v>Yes</v>
      </c>
      <c r="W354" s="223">
        <f t="shared" si="75"/>
        <v>2.7932960893854775E-2</v>
      </c>
      <c r="X354" s="221" t="str">
        <f t="shared" si="76"/>
        <v>Yes</v>
      </c>
      <c r="Y354" s="223">
        <f t="shared" si="77"/>
        <v>2.7932960893854775E-2</v>
      </c>
      <c r="Z354" s="222" t="str">
        <f t="shared" si="78"/>
        <v>Yes</v>
      </c>
      <c r="AA354" s="68">
        <f t="shared" si="79"/>
        <v>2.7932960893854775E-2</v>
      </c>
      <c r="AB354" s="65" t="str">
        <f t="shared" si="80"/>
        <v>No</v>
      </c>
      <c r="AC354" s="68" t="str">
        <f t="shared" si="81"/>
        <v>N/A</v>
      </c>
      <c r="AD354" s="65" t="str">
        <f t="shared" si="82"/>
        <v>No</v>
      </c>
      <c r="AE354" s="68" t="str">
        <f t="shared" si="83"/>
        <v>N/A</v>
      </c>
      <c r="AF354" s="66"/>
    </row>
    <row r="355" spans="1:32" ht="14.15" hidden="1" customHeight="1">
      <c r="A355" s="66" t="s">
        <v>11</v>
      </c>
      <c r="B355" s="66" t="s">
        <v>28</v>
      </c>
      <c r="C355" s="66" t="str" cm="1">
        <f t="array" ref="C355">_xlfn.IFNA(_xlfn.IFS(B355="Starter","Starters &amp; Sides",B355="Sides","Starters &amp; Sides"),B355)</f>
        <v>Drinks</v>
      </c>
      <c r="D355" s="84" t="s">
        <v>1349</v>
      </c>
      <c r="E355" s="74"/>
      <c r="F355" s="4"/>
      <c r="G355" s="4"/>
      <c r="H355" s="4"/>
      <c r="I355" s="4"/>
      <c r="J355" s="4"/>
      <c r="K355" s="4"/>
      <c r="L355" s="4"/>
      <c r="M355" s="4">
        <v>12</v>
      </c>
      <c r="N355" s="4">
        <v>12</v>
      </c>
      <c r="O355" s="15"/>
      <c r="P355" s="4"/>
      <c r="Q355" s="337"/>
      <c r="R355" s="15" t="str">
        <f t="shared" si="70"/>
        <v>No</v>
      </c>
      <c r="S355" s="15" t="str">
        <f t="shared" si="71"/>
        <v>No</v>
      </c>
      <c r="T355" s="4" t="str">
        <f t="shared" si="72"/>
        <v>No</v>
      </c>
      <c r="U355" s="4" t="str">
        <f t="shared" si="73"/>
        <v>N/A</v>
      </c>
      <c r="V355" s="132" t="str">
        <f t="shared" si="74"/>
        <v>No</v>
      </c>
      <c r="W355" s="223" t="str">
        <f t="shared" si="75"/>
        <v>N/A</v>
      </c>
      <c r="X355" s="221" t="str">
        <f t="shared" si="76"/>
        <v>No</v>
      </c>
      <c r="Y355" s="223" t="str">
        <f t="shared" si="77"/>
        <v>N/A</v>
      </c>
      <c r="Z355" s="222" t="str">
        <f t="shared" si="78"/>
        <v>No</v>
      </c>
      <c r="AA355" s="68" t="str">
        <f t="shared" si="79"/>
        <v>N/A</v>
      </c>
      <c r="AB355" s="65" t="str">
        <f t="shared" si="80"/>
        <v>No</v>
      </c>
      <c r="AC355" s="68" t="str">
        <f t="shared" si="81"/>
        <v>N/A</v>
      </c>
      <c r="AD355" s="65" t="str">
        <f t="shared" si="82"/>
        <v>No</v>
      </c>
      <c r="AE355" s="68" t="str">
        <f t="shared" si="83"/>
        <v>N/A</v>
      </c>
      <c r="AF355" s="66"/>
    </row>
    <row r="356" spans="1:32" ht="14.15" hidden="1" customHeight="1">
      <c r="A356" s="66" t="s">
        <v>11</v>
      </c>
      <c r="B356" s="66" t="s">
        <v>28</v>
      </c>
      <c r="C356" s="66" t="str" cm="1">
        <f t="array" ref="C356">_xlfn.IFNA(_xlfn.IFS(B356="Starter","Starters &amp; Sides",B356="Sides","Starters &amp; Sides"),B356)</f>
        <v>Drinks</v>
      </c>
      <c r="D356" t="s">
        <v>1350</v>
      </c>
      <c r="E356" s="74"/>
      <c r="F356" s="4"/>
      <c r="G356" s="4"/>
      <c r="H356" s="4"/>
      <c r="I356" s="4"/>
      <c r="J356" s="4"/>
      <c r="K356" s="4"/>
      <c r="L356" s="4"/>
      <c r="M356" s="4">
        <v>23.3</v>
      </c>
      <c r="N356" s="4">
        <v>23.3</v>
      </c>
      <c r="O356" s="15">
        <v>23.3</v>
      </c>
      <c r="P356" s="4">
        <v>24.2</v>
      </c>
      <c r="Q356" s="337">
        <v>24.2</v>
      </c>
      <c r="R356" s="15" t="str">
        <f t="shared" si="70"/>
        <v>Yes</v>
      </c>
      <c r="S356" s="15" t="str">
        <f t="shared" si="71"/>
        <v>No</v>
      </c>
      <c r="T356" s="4" t="str">
        <f t="shared" si="72"/>
        <v>Yes</v>
      </c>
      <c r="U356" s="4">
        <f t="shared" si="73"/>
        <v>0</v>
      </c>
      <c r="V356" s="132" t="str">
        <f t="shared" si="74"/>
        <v>Yes</v>
      </c>
      <c r="W356" s="223">
        <f t="shared" si="75"/>
        <v>3.8626609442059978E-2</v>
      </c>
      <c r="X356" s="221" t="str">
        <f t="shared" si="76"/>
        <v>Yes</v>
      </c>
      <c r="Y356" s="223">
        <f t="shared" si="77"/>
        <v>3.8626609442059978E-2</v>
      </c>
      <c r="Z356" s="222" t="str">
        <f t="shared" si="78"/>
        <v>Yes</v>
      </c>
      <c r="AA356" s="68">
        <f t="shared" si="79"/>
        <v>3.8626609442059978E-2</v>
      </c>
      <c r="AB356" s="65" t="str">
        <f t="shared" si="80"/>
        <v>No</v>
      </c>
      <c r="AC356" s="68" t="str">
        <f t="shared" si="81"/>
        <v>N/A</v>
      </c>
      <c r="AD356" s="65" t="str">
        <f t="shared" si="82"/>
        <v>No</v>
      </c>
      <c r="AE356" s="68" t="str">
        <f t="shared" si="83"/>
        <v>N/A</v>
      </c>
      <c r="AF356" s="66"/>
    </row>
    <row r="357" spans="1:32" ht="14.15" hidden="1" customHeight="1">
      <c r="A357" s="66" t="s">
        <v>11</v>
      </c>
      <c r="B357" s="66" t="s">
        <v>28</v>
      </c>
      <c r="C357" s="66" t="str" cm="1">
        <f t="array" ref="C357">_xlfn.IFNA(_xlfn.IFS(B357="Starter","Starters &amp; Sides",B357="Sides","Starters &amp; Sides"),B357)</f>
        <v>Drinks</v>
      </c>
      <c r="D357" t="s">
        <v>1351</v>
      </c>
      <c r="E357" s="74"/>
      <c r="F357" s="4"/>
      <c r="G357" s="4"/>
      <c r="H357" s="4"/>
      <c r="I357" s="4"/>
      <c r="J357" s="4"/>
      <c r="K357" s="4"/>
      <c r="L357" s="4"/>
      <c r="M357" s="4">
        <v>31.55</v>
      </c>
      <c r="N357" s="4">
        <v>31.55</v>
      </c>
      <c r="O357" s="15">
        <v>31.55</v>
      </c>
      <c r="P357" s="4">
        <v>33</v>
      </c>
      <c r="Q357" s="337">
        <v>33</v>
      </c>
      <c r="R357" s="15" t="str">
        <f t="shared" si="70"/>
        <v>Yes</v>
      </c>
      <c r="S357" s="15" t="str">
        <f t="shared" si="71"/>
        <v>No</v>
      </c>
      <c r="T357" s="4" t="str">
        <f t="shared" si="72"/>
        <v>Yes</v>
      </c>
      <c r="U357" s="4">
        <f t="shared" si="73"/>
        <v>0</v>
      </c>
      <c r="V357" s="132" t="str">
        <f t="shared" si="74"/>
        <v>Yes</v>
      </c>
      <c r="W357" s="223">
        <f t="shared" si="75"/>
        <v>4.5958795562599075E-2</v>
      </c>
      <c r="X357" s="221" t="str">
        <f t="shared" si="76"/>
        <v>Yes</v>
      </c>
      <c r="Y357" s="223">
        <f t="shared" si="77"/>
        <v>4.5958795562599075E-2</v>
      </c>
      <c r="Z357" s="222" t="str">
        <f t="shared" si="78"/>
        <v>Yes</v>
      </c>
      <c r="AA357" s="68">
        <f t="shared" si="79"/>
        <v>4.5958795562599075E-2</v>
      </c>
      <c r="AB357" s="65" t="str">
        <f t="shared" si="80"/>
        <v>No</v>
      </c>
      <c r="AC357" s="68" t="str">
        <f t="shared" si="81"/>
        <v>N/A</v>
      </c>
      <c r="AD357" s="65" t="str">
        <f t="shared" si="82"/>
        <v>No</v>
      </c>
      <c r="AE357" s="68" t="str">
        <f t="shared" si="83"/>
        <v>N/A</v>
      </c>
      <c r="AF357" s="66"/>
    </row>
    <row r="358" spans="1:32" ht="14.15" hidden="1" customHeight="1">
      <c r="A358" s="66" t="s">
        <v>11</v>
      </c>
      <c r="B358" s="66" t="s">
        <v>28</v>
      </c>
      <c r="C358" s="66" t="str" cm="1">
        <f t="array" ref="C358">_xlfn.IFNA(_xlfn.IFS(B358="Starter","Starters &amp; Sides",B358="Sides","Starters &amp; Sides"),B358)</f>
        <v>Drinks</v>
      </c>
      <c r="D358" t="s">
        <v>1352</v>
      </c>
      <c r="E358" s="74"/>
      <c r="F358" s="4"/>
      <c r="G358" s="4"/>
      <c r="H358" s="4"/>
      <c r="I358" s="4"/>
      <c r="J358" s="4"/>
      <c r="K358" s="4"/>
      <c r="L358" s="4"/>
      <c r="M358" s="4">
        <v>8.8000000000000007</v>
      </c>
      <c r="N358" s="4">
        <v>8.8000000000000007</v>
      </c>
      <c r="O358" s="15">
        <v>8.8000000000000007</v>
      </c>
      <c r="P358" s="4">
        <v>9</v>
      </c>
      <c r="Q358" s="337">
        <v>9</v>
      </c>
      <c r="R358" s="15" t="str">
        <f t="shared" si="70"/>
        <v>Yes</v>
      </c>
      <c r="S358" s="15" t="str">
        <f t="shared" si="71"/>
        <v>No</v>
      </c>
      <c r="T358" s="4" t="str">
        <f t="shared" si="72"/>
        <v>Yes</v>
      </c>
      <c r="U358" s="4">
        <f t="shared" si="73"/>
        <v>0</v>
      </c>
      <c r="V358" s="132" t="str">
        <f t="shared" si="74"/>
        <v>Yes</v>
      </c>
      <c r="W358" s="223">
        <f t="shared" si="75"/>
        <v>2.2727272727272707E-2</v>
      </c>
      <c r="X358" s="221" t="str">
        <f t="shared" si="76"/>
        <v>Yes</v>
      </c>
      <c r="Y358" s="223">
        <f t="shared" si="77"/>
        <v>2.2727272727272707E-2</v>
      </c>
      <c r="Z358" s="222" t="str">
        <f t="shared" si="78"/>
        <v>Yes</v>
      </c>
      <c r="AA358" s="68">
        <f t="shared" si="79"/>
        <v>2.2727272727272707E-2</v>
      </c>
      <c r="AB358" s="65" t="str">
        <f t="shared" si="80"/>
        <v>No</v>
      </c>
      <c r="AC358" s="68" t="str">
        <f t="shared" si="81"/>
        <v>N/A</v>
      </c>
      <c r="AD358" s="65" t="str">
        <f t="shared" si="82"/>
        <v>No</v>
      </c>
      <c r="AE358" s="68" t="str">
        <f t="shared" si="83"/>
        <v>N/A</v>
      </c>
      <c r="AF358" s="66"/>
    </row>
    <row r="359" spans="1:32" ht="14.15" hidden="1" customHeight="1">
      <c r="A359" s="66" t="s">
        <v>11</v>
      </c>
      <c r="B359" s="66" t="s">
        <v>28</v>
      </c>
      <c r="C359" s="66" t="str" cm="1">
        <f t="array" ref="C359">_xlfn.IFNA(_xlfn.IFS(B359="Starter","Starters &amp; Sides",B359="Sides","Starters &amp; Sides"),B359)</f>
        <v>Drinks</v>
      </c>
      <c r="D359" s="84" t="s">
        <v>1353</v>
      </c>
      <c r="E359" s="74"/>
      <c r="F359" s="4"/>
      <c r="G359" s="4"/>
      <c r="H359" s="4"/>
      <c r="I359" s="4"/>
      <c r="J359" s="4"/>
      <c r="K359" s="4"/>
      <c r="L359" s="4"/>
      <c r="M359" s="4">
        <v>11.85</v>
      </c>
      <c r="N359" s="4">
        <v>11.85</v>
      </c>
      <c r="O359" s="15"/>
      <c r="P359" s="4"/>
      <c r="Q359" s="337"/>
      <c r="R359" s="15" t="str">
        <f t="shared" si="70"/>
        <v>No</v>
      </c>
      <c r="S359" s="15" t="str">
        <f t="shared" si="71"/>
        <v>No</v>
      </c>
      <c r="T359" s="4" t="str">
        <f t="shared" si="72"/>
        <v>No</v>
      </c>
      <c r="U359" s="4" t="str">
        <f t="shared" si="73"/>
        <v>N/A</v>
      </c>
      <c r="V359" s="132" t="str">
        <f t="shared" si="74"/>
        <v>No</v>
      </c>
      <c r="W359" s="223" t="str">
        <f t="shared" si="75"/>
        <v>N/A</v>
      </c>
      <c r="X359" s="221" t="str">
        <f t="shared" si="76"/>
        <v>No</v>
      </c>
      <c r="Y359" s="223" t="str">
        <f t="shared" si="77"/>
        <v>N/A</v>
      </c>
      <c r="Z359" s="222" t="str">
        <f t="shared" si="78"/>
        <v>No</v>
      </c>
      <c r="AA359" s="68" t="str">
        <f t="shared" si="79"/>
        <v>N/A</v>
      </c>
      <c r="AB359" s="65" t="str">
        <f t="shared" si="80"/>
        <v>No</v>
      </c>
      <c r="AC359" s="68" t="str">
        <f t="shared" si="81"/>
        <v>N/A</v>
      </c>
      <c r="AD359" s="65" t="str">
        <f t="shared" si="82"/>
        <v>No</v>
      </c>
      <c r="AE359" s="68" t="str">
        <f t="shared" si="83"/>
        <v>N/A</v>
      </c>
      <c r="AF359" s="66"/>
    </row>
    <row r="360" spans="1:32" ht="14.15" hidden="1" customHeight="1">
      <c r="A360" s="66" t="s">
        <v>11</v>
      </c>
      <c r="B360" s="66" t="s">
        <v>28</v>
      </c>
      <c r="C360" s="66" t="str" cm="1">
        <f t="array" ref="C360">_xlfn.IFNA(_xlfn.IFS(B360="Starter","Starters &amp; Sides",B360="Sides","Starters &amp; Sides"),B360)</f>
        <v>Drinks</v>
      </c>
      <c r="D360" t="s">
        <v>1354</v>
      </c>
      <c r="E360" s="74"/>
      <c r="F360" s="4"/>
      <c r="G360" s="4"/>
      <c r="H360" s="4"/>
      <c r="I360" s="4"/>
      <c r="J360" s="4"/>
      <c r="K360" s="4"/>
      <c r="L360" s="4"/>
      <c r="M360" s="4">
        <v>22.95</v>
      </c>
      <c r="N360" s="4">
        <v>22.95</v>
      </c>
      <c r="O360" s="15">
        <v>22.95</v>
      </c>
      <c r="P360" s="4">
        <v>23.6</v>
      </c>
      <c r="Q360" s="337">
        <v>23.6</v>
      </c>
      <c r="R360" s="15" t="str">
        <f t="shared" si="70"/>
        <v>Yes</v>
      </c>
      <c r="S360" s="15" t="str">
        <f t="shared" si="71"/>
        <v>No</v>
      </c>
      <c r="T360" s="4" t="str">
        <f t="shared" si="72"/>
        <v>Yes</v>
      </c>
      <c r="U360" s="4">
        <f t="shared" si="73"/>
        <v>0</v>
      </c>
      <c r="V360" s="132" t="str">
        <f t="shared" si="74"/>
        <v>Yes</v>
      </c>
      <c r="W360" s="223">
        <f t="shared" si="75"/>
        <v>2.8322440087146017E-2</v>
      </c>
      <c r="X360" s="221" t="str">
        <f t="shared" si="76"/>
        <v>Yes</v>
      </c>
      <c r="Y360" s="223">
        <f t="shared" si="77"/>
        <v>2.8322440087146017E-2</v>
      </c>
      <c r="Z360" s="222" t="str">
        <f t="shared" si="78"/>
        <v>Yes</v>
      </c>
      <c r="AA360" s="68">
        <f t="shared" si="79"/>
        <v>2.8322440087146017E-2</v>
      </c>
      <c r="AB360" s="65" t="str">
        <f t="shared" si="80"/>
        <v>No</v>
      </c>
      <c r="AC360" s="68" t="str">
        <f t="shared" si="81"/>
        <v>N/A</v>
      </c>
      <c r="AD360" s="65" t="str">
        <f t="shared" si="82"/>
        <v>No</v>
      </c>
      <c r="AE360" s="68" t="str">
        <f t="shared" si="83"/>
        <v>N/A</v>
      </c>
      <c r="AF360" s="66"/>
    </row>
    <row r="361" spans="1:32" ht="14.15" hidden="1" customHeight="1">
      <c r="A361" s="66" t="s">
        <v>11</v>
      </c>
      <c r="B361" s="66" t="s">
        <v>28</v>
      </c>
      <c r="C361" s="66" t="str" cm="1">
        <f t="array" ref="C361">_xlfn.IFNA(_xlfn.IFS(B361="Starter","Starters &amp; Sides",B361="Sides","Starters &amp; Sides"),B361)</f>
        <v>Drinks</v>
      </c>
      <c r="D361" t="s">
        <v>1355</v>
      </c>
      <c r="E361" s="74"/>
      <c r="F361" s="4"/>
      <c r="G361" s="4"/>
      <c r="H361" s="4"/>
      <c r="I361" s="4"/>
      <c r="J361" s="4"/>
      <c r="K361" s="4"/>
      <c r="L361" s="4"/>
      <c r="M361" s="4">
        <v>31.05</v>
      </c>
      <c r="N361" s="4">
        <v>31.05</v>
      </c>
      <c r="O361" s="4">
        <v>31.05</v>
      </c>
      <c r="P361" s="22">
        <v>32</v>
      </c>
      <c r="Q361" s="337">
        <v>32</v>
      </c>
      <c r="R361" s="15" t="str">
        <f t="shared" si="70"/>
        <v>Yes</v>
      </c>
      <c r="S361" s="15" t="str">
        <f t="shared" si="71"/>
        <v>No</v>
      </c>
      <c r="T361" s="4" t="str">
        <f t="shared" si="72"/>
        <v>Yes</v>
      </c>
      <c r="U361" s="4">
        <f t="shared" si="73"/>
        <v>0</v>
      </c>
      <c r="V361" s="132" t="str">
        <f t="shared" si="74"/>
        <v>Yes</v>
      </c>
      <c r="W361" s="223">
        <f t="shared" si="75"/>
        <v>3.0595813204508771E-2</v>
      </c>
      <c r="X361" s="221" t="str">
        <f t="shared" si="76"/>
        <v>Yes</v>
      </c>
      <c r="Y361" s="223">
        <f t="shared" si="77"/>
        <v>3.0595813204508771E-2</v>
      </c>
      <c r="Z361" s="222" t="str">
        <f t="shared" si="78"/>
        <v>Yes</v>
      </c>
      <c r="AA361" s="68">
        <f t="shared" si="79"/>
        <v>3.0595813204508771E-2</v>
      </c>
      <c r="AB361" s="65" t="str">
        <f t="shared" si="80"/>
        <v>No</v>
      </c>
      <c r="AC361" s="68" t="str">
        <f t="shared" si="81"/>
        <v>N/A</v>
      </c>
      <c r="AD361" s="65" t="str">
        <f t="shared" si="82"/>
        <v>No</v>
      </c>
      <c r="AE361" s="68" t="str">
        <f t="shared" si="83"/>
        <v>N/A</v>
      </c>
      <c r="AF361" s="66"/>
    </row>
    <row r="362" spans="1:32" ht="14.15" hidden="1" customHeight="1">
      <c r="A362" s="66" t="s">
        <v>11</v>
      </c>
      <c r="B362" s="66" t="s">
        <v>28</v>
      </c>
      <c r="C362" s="66" t="str" cm="1">
        <f t="array" ref="C362">_xlfn.IFNA(_xlfn.IFS(B362="Starter","Starters &amp; Sides",B362="Sides","Starters &amp; Sides"),B362)</f>
        <v>Drinks</v>
      </c>
      <c r="D362" s="84" t="s">
        <v>1356</v>
      </c>
      <c r="E362" s="74"/>
      <c r="F362" s="4"/>
      <c r="G362" s="4"/>
      <c r="H362" s="4"/>
      <c r="I362" s="4"/>
      <c r="J362" s="4"/>
      <c r="K362" s="4"/>
      <c r="L362" s="4"/>
      <c r="M362" s="4">
        <v>7.1</v>
      </c>
      <c r="N362" s="4">
        <v>7.1</v>
      </c>
      <c r="O362" s="4"/>
      <c r="P362" s="15"/>
      <c r="Q362" s="337"/>
      <c r="R362" s="15" t="str">
        <f t="shared" si="70"/>
        <v>No</v>
      </c>
      <c r="S362" s="15" t="str">
        <f t="shared" si="71"/>
        <v>No</v>
      </c>
      <c r="T362" s="4" t="str">
        <f t="shared" si="72"/>
        <v>No</v>
      </c>
      <c r="U362" s="4" t="str">
        <f t="shared" si="73"/>
        <v>N/A</v>
      </c>
      <c r="V362" s="132" t="str">
        <f t="shared" si="74"/>
        <v>No</v>
      </c>
      <c r="W362" s="223" t="str">
        <f t="shared" si="75"/>
        <v>N/A</v>
      </c>
      <c r="X362" s="221" t="str">
        <f t="shared" si="76"/>
        <v>No</v>
      </c>
      <c r="Y362" s="223" t="str">
        <f t="shared" si="77"/>
        <v>N/A</v>
      </c>
      <c r="Z362" s="222" t="str">
        <f t="shared" si="78"/>
        <v>No</v>
      </c>
      <c r="AA362" s="68" t="str">
        <f t="shared" si="79"/>
        <v>N/A</v>
      </c>
      <c r="AB362" s="65" t="str">
        <f t="shared" si="80"/>
        <v>No</v>
      </c>
      <c r="AC362" s="68" t="str">
        <f t="shared" si="81"/>
        <v>N/A</v>
      </c>
      <c r="AD362" s="65" t="str">
        <f t="shared" si="82"/>
        <v>No</v>
      </c>
      <c r="AE362" s="68" t="str">
        <f t="shared" si="83"/>
        <v>N/A</v>
      </c>
      <c r="AF362" s="66"/>
    </row>
    <row r="363" spans="1:32" ht="14.15" hidden="1" customHeight="1">
      <c r="A363" s="66" t="s">
        <v>11</v>
      </c>
      <c r="B363" s="66" t="s">
        <v>28</v>
      </c>
      <c r="C363" s="66" t="str" cm="1">
        <f t="array" ref="C363">_xlfn.IFNA(_xlfn.IFS(B363="Starter","Starters &amp; Sides",B363="Sides","Starters &amp; Sides"),B363)</f>
        <v>Drinks</v>
      </c>
      <c r="D363" s="84" t="s">
        <v>1357</v>
      </c>
      <c r="E363" s="74"/>
      <c r="F363" s="4"/>
      <c r="G363" s="4"/>
      <c r="H363" s="4"/>
      <c r="I363" s="4"/>
      <c r="J363" s="4"/>
      <c r="K363" s="4"/>
      <c r="L363" s="4"/>
      <c r="M363" s="4">
        <v>9.4</v>
      </c>
      <c r="N363" s="4">
        <v>9.4</v>
      </c>
      <c r="O363" s="4"/>
      <c r="P363" s="15"/>
      <c r="Q363" s="337"/>
      <c r="R363" s="15" t="str">
        <f t="shared" si="70"/>
        <v>No</v>
      </c>
      <c r="S363" s="15" t="str">
        <f t="shared" si="71"/>
        <v>No</v>
      </c>
      <c r="T363" s="4" t="str">
        <f t="shared" si="72"/>
        <v>No</v>
      </c>
      <c r="U363" s="4" t="str">
        <f t="shared" si="73"/>
        <v>N/A</v>
      </c>
      <c r="V363" s="132" t="str">
        <f t="shared" si="74"/>
        <v>No</v>
      </c>
      <c r="W363" s="223" t="str">
        <f t="shared" si="75"/>
        <v>N/A</v>
      </c>
      <c r="X363" s="221" t="str">
        <f t="shared" si="76"/>
        <v>No</v>
      </c>
      <c r="Y363" s="223" t="str">
        <f t="shared" si="77"/>
        <v>N/A</v>
      </c>
      <c r="Z363" s="222" t="str">
        <f t="shared" si="78"/>
        <v>No</v>
      </c>
      <c r="AA363" s="68" t="str">
        <f t="shared" si="79"/>
        <v>N/A</v>
      </c>
      <c r="AB363" s="65" t="str">
        <f t="shared" si="80"/>
        <v>No</v>
      </c>
      <c r="AC363" s="68" t="str">
        <f t="shared" si="81"/>
        <v>N/A</v>
      </c>
      <c r="AD363" s="65" t="str">
        <f t="shared" si="82"/>
        <v>No</v>
      </c>
      <c r="AE363" s="68" t="str">
        <f t="shared" si="83"/>
        <v>N/A</v>
      </c>
      <c r="AF363" s="66"/>
    </row>
    <row r="364" spans="1:32" ht="14.15" hidden="1" customHeight="1">
      <c r="A364" s="66" t="s">
        <v>11</v>
      </c>
      <c r="B364" s="66" t="s">
        <v>28</v>
      </c>
      <c r="C364" s="66" t="str" cm="1">
        <f t="array" ref="C364">_xlfn.IFNA(_xlfn.IFS(B364="Starter","Starters &amp; Sides",B364="Sides","Starters &amp; Sides"),B364)</f>
        <v>Drinks</v>
      </c>
      <c r="D364" s="84" t="s">
        <v>1358</v>
      </c>
      <c r="E364" s="74"/>
      <c r="F364" s="4"/>
      <c r="G364" s="4"/>
      <c r="H364" s="4"/>
      <c r="I364" s="4"/>
      <c r="J364" s="4"/>
      <c r="K364" s="4"/>
      <c r="L364" s="4"/>
      <c r="M364" s="4">
        <v>18.100000000000001</v>
      </c>
      <c r="N364" s="4">
        <v>18.100000000000001</v>
      </c>
      <c r="O364" s="4"/>
      <c r="P364" s="15"/>
      <c r="Q364" s="337"/>
      <c r="R364" s="15" t="str">
        <f t="shared" ref="R364:R427" si="84">IF(COUNTA(Q364)=1,"Yes","No")</f>
        <v>No</v>
      </c>
      <c r="S364" s="15" t="str">
        <f t="shared" ref="S364:S427" si="85">IF(AND(T364="No",R364="Yes"),"Yes","No")</f>
        <v>No</v>
      </c>
      <c r="T364" s="4" t="str">
        <f t="shared" ref="T364:T427" si="86">IF(COUNTA(P364:Q364)=2,"Yes","No")</f>
        <v>No</v>
      </c>
      <c r="U364" s="4" t="str">
        <f t="shared" ref="U364:U427" si="87">IF(T364="Yes",Q364/P364-1,"N/A")</f>
        <v>N/A</v>
      </c>
      <c r="V364" s="132" t="str">
        <f t="shared" ref="V364:V427" si="88">IF(COUNTA(O364:Q364)=3,"Yes","No")</f>
        <v>No</v>
      </c>
      <c r="W364" s="223" t="str">
        <f t="shared" ref="W364:W427" si="89">IF(V364="Yes",Q364/O364-1,"N/A")</f>
        <v>N/A</v>
      </c>
      <c r="X364" s="221" t="str">
        <f t="shared" ref="X364:X427" si="90">IF(COUNTA(N364:Q364)=4,"Yes","No")</f>
        <v>No</v>
      </c>
      <c r="Y364" s="223" t="str">
        <f t="shared" ref="Y364:Y427" si="91">IF(X364="Yes",Q364/N364-1,"N/A")</f>
        <v>N/A</v>
      </c>
      <c r="Z364" s="222" t="str">
        <f t="shared" ref="Z364:Z427" si="92">IF(COUNTA(M364:Q364)=5,"Yes","No")</f>
        <v>No</v>
      </c>
      <c r="AA364" s="68" t="str">
        <f t="shared" ref="AA364:AA427" si="93">IF(Z364="Yes",Q364/M364-1,"N/A")</f>
        <v>N/A</v>
      </c>
      <c r="AB364" s="65" t="str">
        <f t="shared" ref="AB364:AB427" si="94">IF(COUNTA(L364:Q364)=6,"Yes","No")</f>
        <v>No</v>
      </c>
      <c r="AC364" s="68" t="str">
        <f t="shared" ref="AC364:AC427" si="95">IF(AB364="Yes",Q364/L364-1,"N/A")</f>
        <v>N/A</v>
      </c>
      <c r="AD364" s="65" t="str">
        <f t="shared" ref="AD364:AD427" si="96">IF(COUNTA(E364:Q364)=13,"Yes","No")</f>
        <v>No</v>
      </c>
      <c r="AE364" s="68" t="str">
        <f t="shared" ref="AE364:AE427" si="97">IF(AD364="Yes",Q364/E364-1,"N/A")</f>
        <v>N/A</v>
      </c>
      <c r="AF364" s="66"/>
    </row>
    <row r="365" spans="1:32" ht="14.15" hidden="1" customHeight="1">
      <c r="A365" s="66" t="s">
        <v>11</v>
      </c>
      <c r="B365" s="66" t="s">
        <v>28</v>
      </c>
      <c r="C365" s="66" t="str" cm="1">
        <f t="array" ref="C365">_xlfn.IFNA(_xlfn.IFS(B365="Starter","Starters &amp; Sides",B365="Sides","Starters &amp; Sides"),B365)</f>
        <v>Drinks</v>
      </c>
      <c r="D365" s="84" t="s">
        <v>1359</v>
      </c>
      <c r="E365" s="74"/>
      <c r="F365" s="4"/>
      <c r="G365" s="4"/>
      <c r="H365" s="4"/>
      <c r="I365" s="4"/>
      <c r="J365" s="4"/>
      <c r="K365" s="4"/>
      <c r="L365" s="4"/>
      <c r="M365" s="4">
        <v>23.7</v>
      </c>
      <c r="N365" s="4">
        <v>23.7</v>
      </c>
      <c r="O365" s="4"/>
      <c r="P365" s="15"/>
      <c r="Q365" s="337"/>
      <c r="R365" s="15" t="str">
        <f t="shared" si="84"/>
        <v>No</v>
      </c>
      <c r="S365" s="15" t="str">
        <f t="shared" si="85"/>
        <v>No</v>
      </c>
      <c r="T365" s="4" t="str">
        <f t="shared" si="86"/>
        <v>No</v>
      </c>
      <c r="U365" s="4" t="str">
        <f t="shared" si="87"/>
        <v>N/A</v>
      </c>
      <c r="V365" s="132" t="str">
        <f t="shared" si="88"/>
        <v>No</v>
      </c>
      <c r="W365" s="223" t="str">
        <f t="shared" si="89"/>
        <v>N/A</v>
      </c>
      <c r="X365" s="221" t="str">
        <f t="shared" si="90"/>
        <v>No</v>
      </c>
      <c r="Y365" s="223" t="str">
        <f t="shared" si="91"/>
        <v>N/A</v>
      </c>
      <c r="Z365" s="222" t="str">
        <f t="shared" si="92"/>
        <v>No</v>
      </c>
      <c r="AA365" s="68" t="str">
        <f t="shared" si="93"/>
        <v>N/A</v>
      </c>
      <c r="AB365" s="65" t="str">
        <f t="shared" si="94"/>
        <v>No</v>
      </c>
      <c r="AC365" s="68" t="str">
        <f t="shared" si="95"/>
        <v>N/A</v>
      </c>
      <c r="AD365" s="65" t="str">
        <f t="shared" si="96"/>
        <v>No</v>
      </c>
      <c r="AE365" s="68" t="str">
        <f t="shared" si="97"/>
        <v>N/A</v>
      </c>
      <c r="AF365" s="66"/>
    </row>
    <row r="366" spans="1:32" ht="14.15" hidden="1" customHeight="1">
      <c r="A366" s="66" t="s">
        <v>11</v>
      </c>
      <c r="B366" s="66" t="s">
        <v>28</v>
      </c>
      <c r="C366" s="66" t="str" cm="1">
        <f t="array" ref="C366">_xlfn.IFNA(_xlfn.IFS(B366="Starter","Starters &amp; Sides",B366="Sides","Starters &amp; Sides"),B366)</f>
        <v>Drinks</v>
      </c>
      <c r="D366" t="s">
        <v>1360</v>
      </c>
      <c r="E366" s="74"/>
      <c r="F366" s="4"/>
      <c r="G366" s="4"/>
      <c r="H366" s="4"/>
      <c r="I366" s="4"/>
      <c r="J366" s="4"/>
      <c r="K366" s="4"/>
      <c r="L366" s="4"/>
      <c r="M366" s="4">
        <v>10.3</v>
      </c>
      <c r="N366" s="4">
        <v>10.3</v>
      </c>
      <c r="O366" s="4">
        <v>10.3</v>
      </c>
      <c r="P366" s="15">
        <v>10.9</v>
      </c>
      <c r="Q366" s="337">
        <v>10.9</v>
      </c>
      <c r="R366" s="15" t="str">
        <f t="shared" si="84"/>
        <v>Yes</v>
      </c>
      <c r="S366" s="15" t="str">
        <f t="shared" si="85"/>
        <v>No</v>
      </c>
      <c r="T366" s="4" t="str">
        <f t="shared" si="86"/>
        <v>Yes</v>
      </c>
      <c r="U366" s="4">
        <f t="shared" si="87"/>
        <v>0</v>
      </c>
      <c r="V366" s="132" t="str">
        <f t="shared" si="88"/>
        <v>Yes</v>
      </c>
      <c r="W366" s="223">
        <f t="shared" si="89"/>
        <v>5.8252427184465994E-2</v>
      </c>
      <c r="X366" s="221" t="str">
        <f t="shared" si="90"/>
        <v>Yes</v>
      </c>
      <c r="Y366" s="223">
        <f t="shared" si="91"/>
        <v>5.8252427184465994E-2</v>
      </c>
      <c r="Z366" s="222" t="str">
        <f t="shared" si="92"/>
        <v>Yes</v>
      </c>
      <c r="AA366" s="68">
        <f t="shared" si="93"/>
        <v>5.8252427184465994E-2</v>
      </c>
      <c r="AB366" s="65" t="str">
        <f t="shared" si="94"/>
        <v>No</v>
      </c>
      <c r="AC366" s="68" t="str">
        <f t="shared" si="95"/>
        <v>N/A</v>
      </c>
      <c r="AD366" s="65" t="str">
        <f t="shared" si="96"/>
        <v>No</v>
      </c>
      <c r="AE366" s="68" t="str">
        <f t="shared" si="97"/>
        <v>N/A</v>
      </c>
      <c r="AF366" s="66"/>
    </row>
    <row r="367" spans="1:32" ht="14.15" hidden="1" customHeight="1">
      <c r="A367" s="66" t="s">
        <v>11</v>
      </c>
      <c r="B367" s="66" t="s">
        <v>28</v>
      </c>
      <c r="C367" s="66" t="str" cm="1">
        <f t="array" ref="C367">_xlfn.IFNA(_xlfn.IFS(B367="Starter","Starters &amp; Sides",B367="Sides","Starters &amp; Sides"),B367)</f>
        <v>Drinks</v>
      </c>
      <c r="D367" s="84" t="s">
        <v>1361</v>
      </c>
      <c r="E367" s="74"/>
      <c r="F367" s="4"/>
      <c r="G367" s="4"/>
      <c r="H367" s="4"/>
      <c r="I367" s="4"/>
      <c r="J367" s="4"/>
      <c r="K367" s="4"/>
      <c r="L367" s="4"/>
      <c r="M367" s="4">
        <v>14</v>
      </c>
      <c r="N367" s="4">
        <v>14</v>
      </c>
      <c r="O367" s="4"/>
      <c r="P367" s="15"/>
      <c r="Q367" s="337"/>
      <c r="R367" s="15" t="str">
        <f t="shared" si="84"/>
        <v>No</v>
      </c>
      <c r="S367" s="15" t="str">
        <f t="shared" si="85"/>
        <v>No</v>
      </c>
      <c r="T367" s="4" t="str">
        <f t="shared" si="86"/>
        <v>No</v>
      </c>
      <c r="U367" s="4" t="str">
        <f t="shared" si="87"/>
        <v>N/A</v>
      </c>
      <c r="V367" s="132" t="str">
        <f t="shared" si="88"/>
        <v>No</v>
      </c>
      <c r="W367" s="223" t="str">
        <f t="shared" si="89"/>
        <v>N/A</v>
      </c>
      <c r="X367" s="221" t="str">
        <f t="shared" si="90"/>
        <v>No</v>
      </c>
      <c r="Y367" s="223" t="str">
        <f t="shared" si="91"/>
        <v>N/A</v>
      </c>
      <c r="Z367" s="222" t="str">
        <f t="shared" si="92"/>
        <v>No</v>
      </c>
      <c r="AA367" s="68" t="str">
        <f t="shared" si="93"/>
        <v>N/A</v>
      </c>
      <c r="AB367" s="65" t="str">
        <f t="shared" si="94"/>
        <v>No</v>
      </c>
      <c r="AC367" s="68" t="str">
        <f t="shared" si="95"/>
        <v>N/A</v>
      </c>
      <c r="AD367" s="65" t="str">
        <f t="shared" si="96"/>
        <v>No</v>
      </c>
      <c r="AE367" s="68" t="str">
        <f t="shared" si="97"/>
        <v>N/A</v>
      </c>
      <c r="AF367" s="66"/>
    </row>
    <row r="368" spans="1:32" ht="14.15" hidden="1" customHeight="1">
      <c r="A368" s="66" t="s">
        <v>11</v>
      </c>
      <c r="B368" s="66" t="s">
        <v>28</v>
      </c>
      <c r="C368" s="66" t="str" cm="1">
        <f t="array" ref="C368">_xlfn.IFNA(_xlfn.IFS(B368="Starter","Starters &amp; Sides",B368="Sides","Starters &amp; Sides"),B368)</f>
        <v>Drinks</v>
      </c>
      <c r="D368" t="s">
        <v>1362</v>
      </c>
      <c r="E368" s="74"/>
      <c r="F368" s="4"/>
      <c r="G368" s="4"/>
      <c r="H368" s="4"/>
      <c r="I368" s="4"/>
      <c r="J368" s="4"/>
      <c r="K368" s="4"/>
      <c r="L368" s="4"/>
      <c r="M368" s="4">
        <v>27.25</v>
      </c>
      <c r="N368" s="4">
        <v>27.25</v>
      </c>
      <c r="O368" s="4">
        <v>27.25</v>
      </c>
      <c r="P368" s="15">
        <v>28.9</v>
      </c>
      <c r="Q368" s="337">
        <v>28.9</v>
      </c>
      <c r="R368" s="15" t="str">
        <f t="shared" si="84"/>
        <v>Yes</v>
      </c>
      <c r="S368" s="15" t="str">
        <f t="shared" si="85"/>
        <v>No</v>
      </c>
      <c r="T368" s="4" t="str">
        <f t="shared" si="86"/>
        <v>Yes</v>
      </c>
      <c r="U368" s="4">
        <f t="shared" si="87"/>
        <v>0</v>
      </c>
      <c r="V368" s="132" t="str">
        <f t="shared" si="88"/>
        <v>Yes</v>
      </c>
      <c r="W368" s="223">
        <f t="shared" si="89"/>
        <v>6.0550458715596278E-2</v>
      </c>
      <c r="X368" s="221" t="str">
        <f t="shared" si="90"/>
        <v>Yes</v>
      </c>
      <c r="Y368" s="223">
        <f t="shared" si="91"/>
        <v>6.0550458715596278E-2</v>
      </c>
      <c r="Z368" s="222" t="str">
        <f t="shared" si="92"/>
        <v>Yes</v>
      </c>
      <c r="AA368" s="68">
        <f t="shared" si="93"/>
        <v>6.0550458715596278E-2</v>
      </c>
      <c r="AB368" s="65" t="str">
        <f t="shared" si="94"/>
        <v>No</v>
      </c>
      <c r="AC368" s="68" t="str">
        <f t="shared" si="95"/>
        <v>N/A</v>
      </c>
      <c r="AD368" s="65" t="str">
        <f t="shared" si="96"/>
        <v>No</v>
      </c>
      <c r="AE368" s="68" t="str">
        <f t="shared" si="97"/>
        <v>N/A</v>
      </c>
      <c r="AF368" s="66"/>
    </row>
    <row r="369" spans="1:32" ht="14.15" hidden="1" customHeight="1">
      <c r="A369" s="66" t="s">
        <v>11</v>
      </c>
      <c r="B369" s="66" t="s">
        <v>28</v>
      </c>
      <c r="C369" s="66" t="str" cm="1">
        <f t="array" ref="C369">_xlfn.IFNA(_xlfn.IFS(B369="Starter","Starters &amp; Sides",B369="Sides","Starters &amp; Sides"),B369)</f>
        <v>Drinks</v>
      </c>
      <c r="D369" t="s">
        <v>1363</v>
      </c>
      <c r="E369" s="74"/>
      <c r="F369" s="4"/>
      <c r="G369" s="4"/>
      <c r="H369" s="4"/>
      <c r="I369" s="4"/>
      <c r="J369" s="4"/>
      <c r="K369" s="4"/>
      <c r="L369" s="4"/>
      <c r="M369" s="4">
        <v>37.5</v>
      </c>
      <c r="N369" s="4">
        <v>37.5</v>
      </c>
      <c r="O369" s="4">
        <v>37.5</v>
      </c>
      <c r="P369" s="15">
        <v>40</v>
      </c>
      <c r="Q369" s="337">
        <v>40</v>
      </c>
      <c r="R369" s="15" t="str">
        <f t="shared" si="84"/>
        <v>Yes</v>
      </c>
      <c r="S369" s="15" t="str">
        <f t="shared" si="85"/>
        <v>No</v>
      </c>
      <c r="T369" s="4" t="str">
        <f t="shared" si="86"/>
        <v>Yes</v>
      </c>
      <c r="U369" s="4">
        <f t="shared" si="87"/>
        <v>0</v>
      </c>
      <c r="V369" s="132" t="str">
        <f t="shared" si="88"/>
        <v>Yes</v>
      </c>
      <c r="W369" s="223">
        <f t="shared" si="89"/>
        <v>6.6666666666666652E-2</v>
      </c>
      <c r="X369" s="221" t="str">
        <f t="shared" si="90"/>
        <v>Yes</v>
      </c>
      <c r="Y369" s="223">
        <f t="shared" si="91"/>
        <v>6.6666666666666652E-2</v>
      </c>
      <c r="Z369" s="222" t="str">
        <f t="shared" si="92"/>
        <v>Yes</v>
      </c>
      <c r="AA369" s="68">
        <f t="shared" si="93"/>
        <v>6.6666666666666652E-2</v>
      </c>
      <c r="AB369" s="65" t="str">
        <f t="shared" si="94"/>
        <v>No</v>
      </c>
      <c r="AC369" s="68" t="str">
        <f t="shared" si="95"/>
        <v>N/A</v>
      </c>
      <c r="AD369" s="65" t="str">
        <f t="shared" si="96"/>
        <v>No</v>
      </c>
      <c r="AE369" s="68" t="str">
        <f t="shared" si="97"/>
        <v>N/A</v>
      </c>
      <c r="AF369" s="66"/>
    </row>
    <row r="370" spans="1:32" ht="14.15" hidden="1" customHeight="1">
      <c r="A370" s="66" t="s">
        <v>11</v>
      </c>
      <c r="B370" s="66" t="s">
        <v>28</v>
      </c>
      <c r="C370" s="66" t="str" cm="1">
        <f t="array" ref="C370">_xlfn.IFNA(_xlfn.IFS(B370="Starter","Starters &amp; Sides",B370="Sides","Starters &amp; Sides"),B370)</f>
        <v>Drinks</v>
      </c>
      <c r="D370" s="84" t="s">
        <v>1364</v>
      </c>
      <c r="E370" s="74"/>
      <c r="F370" s="4"/>
      <c r="G370" s="4"/>
      <c r="H370" s="4"/>
      <c r="I370" s="4"/>
      <c r="J370" s="4"/>
      <c r="K370" s="4"/>
      <c r="L370" s="4"/>
      <c r="M370" s="4">
        <v>7.1</v>
      </c>
      <c r="N370" s="4">
        <v>7.1</v>
      </c>
      <c r="O370" s="4"/>
      <c r="P370" s="15"/>
      <c r="Q370" s="337"/>
      <c r="R370" s="15" t="str">
        <f t="shared" si="84"/>
        <v>No</v>
      </c>
      <c r="S370" s="15" t="str">
        <f t="shared" si="85"/>
        <v>No</v>
      </c>
      <c r="T370" s="4" t="str">
        <f t="shared" si="86"/>
        <v>No</v>
      </c>
      <c r="U370" s="4" t="str">
        <f t="shared" si="87"/>
        <v>N/A</v>
      </c>
      <c r="V370" s="132" t="str">
        <f t="shared" si="88"/>
        <v>No</v>
      </c>
      <c r="W370" s="223" t="str">
        <f t="shared" si="89"/>
        <v>N/A</v>
      </c>
      <c r="X370" s="221" t="str">
        <f t="shared" si="90"/>
        <v>No</v>
      </c>
      <c r="Y370" s="223" t="str">
        <f t="shared" si="91"/>
        <v>N/A</v>
      </c>
      <c r="Z370" s="222" t="str">
        <f t="shared" si="92"/>
        <v>No</v>
      </c>
      <c r="AA370" s="68" t="str">
        <f t="shared" si="93"/>
        <v>N/A</v>
      </c>
      <c r="AB370" s="65" t="str">
        <f t="shared" si="94"/>
        <v>No</v>
      </c>
      <c r="AC370" s="68" t="str">
        <f t="shared" si="95"/>
        <v>N/A</v>
      </c>
      <c r="AD370" s="65" t="str">
        <f t="shared" si="96"/>
        <v>No</v>
      </c>
      <c r="AE370" s="68" t="str">
        <f t="shared" si="97"/>
        <v>N/A</v>
      </c>
      <c r="AF370" s="66"/>
    </row>
    <row r="371" spans="1:32" ht="14.15" hidden="1" customHeight="1">
      <c r="A371" s="66" t="s">
        <v>11</v>
      </c>
      <c r="B371" s="66" t="s">
        <v>28</v>
      </c>
      <c r="C371" s="66" t="str" cm="1">
        <f t="array" ref="C371">_xlfn.IFNA(_xlfn.IFS(B371="Starter","Starters &amp; Sides",B371="Sides","Starters &amp; Sides"),B371)</f>
        <v>Drinks</v>
      </c>
      <c r="D371" s="84" t="s">
        <v>1365</v>
      </c>
      <c r="E371" s="74"/>
      <c r="F371" s="4"/>
      <c r="G371" s="4"/>
      <c r="H371" s="4"/>
      <c r="I371" s="4"/>
      <c r="J371" s="4"/>
      <c r="K371" s="4"/>
      <c r="L371" s="4"/>
      <c r="M371" s="4">
        <v>9.4</v>
      </c>
      <c r="N371" s="4">
        <v>9.4</v>
      </c>
      <c r="O371" s="4"/>
      <c r="P371" s="15"/>
      <c r="Q371" s="337"/>
      <c r="R371" s="15" t="str">
        <f t="shared" si="84"/>
        <v>No</v>
      </c>
      <c r="S371" s="15" t="str">
        <f t="shared" si="85"/>
        <v>No</v>
      </c>
      <c r="T371" s="4" t="str">
        <f t="shared" si="86"/>
        <v>No</v>
      </c>
      <c r="U371" s="4" t="str">
        <f t="shared" si="87"/>
        <v>N/A</v>
      </c>
      <c r="V371" s="132" t="str">
        <f t="shared" si="88"/>
        <v>No</v>
      </c>
      <c r="W371" s="223" t="str">
        <f t="shared" si="89"/>
        <v>N/A</v>
      </c>
      <c r="X371" s="221" t="str">
        <f t="shared" si="90"/>
        <v>No</v>
      </c>
      <c r="Y371" s="223" t="str">
        <f t="shared" si="91"/>
        <v>N/A</v>
      </c>
      <c r="Z371" s="222" t="str">
        <f t="shared" si="92"/>
        <v>No</v>
      </c>
      <c r="AA371" s="68" t="str">
        <f t="shared" si="93"/>
        <v>N/A</v>
      </c>
      <c r="AB371" s="65" t="str">
        <f t="shared" si="94"/>
        <v>No</v>
      </c>
      <c r="AC371" s="68" t="str">
        <f t="shared" si="95"/>
        <v>N/A</v>
      </c>
      <c r="AD371" s="65" t="str">
        <f t="shared" si="96"/>
        <v>No</v>
      </c>
      <c r="AE371" s="68" t="str">
        <f t="shared" si="97"/>
        <v>N/A</v>
      </c>
      <c r="AF371" s="66"/>
    </row>
    <row r="372" spans="1:32" ht="14.15" hidden="1" customHeight="1">
      <c r="A372" s="66" t="s">
        <v>11</v>
      </c>
      <c r="B372" s="66" t="s">
        <v>28</v>
      </c>
      <c r="C372" s="66" t="str" cm="1">
        <f t="array" ref="C372">_xlfn.IFNA(_xlfn.IFS(B372="Starter","Starters &amp; Sides",B372="Sides","Starters &amp; Sides"),B372)</f>
        <v>Drinks</v>
      </c>
      <c r="D372" s="84" t="s">
        <v>1366</v>
      </c>
      <c r="E372" s="74"/>
      <c r="F372" s="4"/>
      <c r="G372" s="4"/>
      <c r="H372" s="4"/>
      <c r="I372" s="4"/>
      <c r="J372" s="4"/>
      <c r="K372" s="4"/>
      <c r="L372" s="4"/>
      <c r="M372" s="4">
        <v>18.100000000000001</v>
      </c>
      <c r="N372" s="4">
        <v>18.100000000000001</v>
      </c>
      <c r="O372" s="4"/>
      <c r="P372" s="15"/>
      <c r="Q372" s="337"/>
      <c r="R372" s="15" t="str">
        <f t="shared" si="84"/>
        <v>No</v>
      </c>
      <c r="S372" s="15" t="str">
        <f t="shared" si="85"/>
        <v>No</v>
      </c>
      <c r="T372" s="4" t="str">
        <f t="shared" si="86"/>
        <v>No</v>
      </c>
      <c r="U372" s="4" t="str">
        <f t="shared" si="87"/>
        <v>N/A</v>
      </c>
      <c r="V372" s="132" t="str">
        <f t="shared" si="88"/>
        <v>No</v>
      </c>
      <c r="W372" s="223" t="str">
        <f t="shared" si="89"/>
        <v>N/A</v>
      </c>
      <c r="X372" s="221" t="str">
        <f t="shared" si="90"/>
        <v>No</v>
      </c>
      <c r="Y372" s="223" t="str">
        <f t="shared" si="91"/>
        <v>N/A</v>
      </c>
      <c r="Z372" s="222" t="str">
        <f t="shared" si="92"/>
        <v>No</v>
      </c>
      <c r="AA372" s="68" t="str">
        <f t="shared" si="93"/>
        <v>N/A</v>
      </c>
      <c r="AB372" s="65" t="str">
        <f t="shared" si="94"/>
        <v>No</v>
      </c>
      <c r="AC372" s="68" t="str">
        <f t="shared" si="95"/>
        <v>N/A</v>
      </c>
      <c r="AD372" s="65" t="str">
        <f t="shared" si="96"/>
        <v>No</v>
      </c>
      <c r="AE372" s="68" t="str">
        <f t="shared" si="97"/>
        <v>N/A</v>
      </c>
      <c r="AF372" s="66"/>
    </row>
    <row r="373" spans="1:32" ht="14.15" hidden="1" customHeight="1">
      <c r="A373" s="66" t="s">
        <v>11</v>
      </c>
      <c r="B373" s="66" t="s">
        <v>28</v>
      </c>
      <c r="C373" s="66" t="str" cm="1">
        <f t="array" ref="C373">_xlfn.IFNA(_xlfn.IFS(B373="Starter","Starters &amp; Sides",B373="Sides","Starters &amp; Sides"),B373)</f>
        <v>Drinks</v>
      </c>
      <c r="D373" s="84" t="s">
        <v>1367</v>
      </c>
      <c r="E373" s="74"/>
      <c r="F373" s="4"/>
      <c r="G373" s="4"/>
      <c r="H373" s="4"/>
      <c r="I373" s="4"/>
      <c r="J373" s="4"/>
      <c r="K373" s="4"/>
      <c r="L373" s="4"/>
      <c r="M373" s="4">
        <v>23.7</v>
      </c>
      <c r="N373" s="4">
        <v>23.7</v>
      </c>
      <c r="O373" s="4"/>
      <c r="P373" s="15"/>
      <c r="Q373" s="337"/>
      <c r="R373" s="15" t="str">
        <f t="shared" si="84"/>
        <v>No</v>
      </c>
      <c r="S373" s="15" t="str">
        <f t="shared" si="85"/>
        <v>No</v>
      </c>
      <c r="T373" s="4" t="str">
        <f t="shared" si="86"/>
        <v>No</v>
      </c>
      <c r="U373" s="4" t="str">
        <f t="shared" si="87"/>
        <v>N/A</v>
      </c>
      <c r="V373" s="132" t="str">
        <f t="shared" si="88"/>
        <v>No</v>
      </c>
      <c r="W373" s="223" t="str">
        <f t="shared" si="89"/>
        <v>N/A</v>
      </c>
      <c r="X373" s="221" t="str">
        <f t="shared" si="90"/>
        <v>No</v>
      </c>
      <c r="Y373" s="223" t="str">
        <f t="shared" si="91"/>
        <v>N/A</v>
      </c>
      <c r="Z373" s="222" t="str">
        <f t="shared" si="92"/>
        <v>No</v>
      </c>
      <c r="AA373" s="68" t="str">
        <f t="shared" si="93"/>
        <v>N/A</v>
      </c>
      <c r="AB373" s="65" t="str">
        <f t="shared" si="94"/>
        <v>No</v>
      </c>
      <c r="AC373" s="68" t="str">
        <f t="shared" si="95"/>
        <v>N/A</v>
      </c>
      <c r="AD373" s="65" t="str">
        <f t="shared" si="96"/>
        <v>No</v>
      </c>
      <c r="AE373" s="68" t="str">
        <f t="shared" si="97"/>
        <v>N/A</v>
      </c>
      <c r="AF373" s="66"/>
    </row>
    <row r="374" spans="1:32" ht="14.5" hidden="1" customHeight="1">
      <c r="A374" s="66" t="s">
        <v>11</v>
      </c>
      <c r="B374" s="66" t="s">
        <v>28</v>
      </c>
      <c r="C374" s="66" t="str" cm="1">
        <f t="array" ref="C374">_xlfn.IFNA(_xlfn.IFS(B374="Starter","Starters &amp; Sides",B374="Sides","Starters &amp; Sides"),B374)</f>
        <v>Drinks</v>
      </c>
      <c r="D374" t="s">
        <v>1368</v>
      </c>
      <c r="E374" s="74"/>
      <c r="F374" s="4"/>
      <c r="G374" s="4"/>
      <c r="H374" s="4">
        <v>2.6</v>
      </c>
      <c r="I374" s="4">
        <v>2.6</v>
      </c>
      <c r="J374" s="4">
        <v>2.75</v>
      </c>
      <c r="K374" s="4">
        <v>2.75</v>
      </c>
      <c r="L374" s="4">
        <v>2.75</v>
      </c>
      <c r="M374" s="4">
        <v>2.85</v>
      </c>
      <c r="N374" s="4">
        <v>2.85</v>
      </c>
      <c r="O374" s="4">
        <v>2.85</v>
      </c>
      <c r="P374" s="15"/>
      <c r="Q374" s="337">
        <v>3.2</v>
      </c>
      <c r="R374" s="15" t="str">
        <f t="shared" si="84"/>
        <v>Yes</v>
      </c>
      <c r="S374" s="15" t="str">
        <f t="shared" si="85"/>
        <v>Yes</v>
      </c>
      <c r="T374" s="4" t="str">
        <f t="shared" si="86"/>
        <v>No</v>
      </c>
      <c r="U374" s="4" t="str">
        <f t="shared" si="87"/>
        <v>N/A</v>
      </c>
      <c r="V374" s="132" t="str">
        <f t="shared" si="88"/>
        <v>No</v>
      </c>
      <c r="W374" s="223" t="str">
        <f t="shared" si="89"/>
        <v>N/A</v>
      </c>
      <c r="X374" s="221" t="str">
        <f t="shared" si="90"/>
        <v>No</v>
      </c>
      <c r="Y374" s="223" t="str">
        <f t="shared" si="91"/>
        <v>N/A</v>
      </c>
      <c r="Z374" s="222" t="str">
        <f t="shared" si="92"/>
        <v>No</v>
      </c>
      <c r="AA374" s="68" t="str">
        <f t="shared" si="93"/>
        <v>N/A</v>
      </c>
      <c r="AB374" s="65" t="str">
        <f t="shared" si="94"/>
        <v>No</v>
      </c>
      <c r="AC374" s="68" t="str">
        <f t="shared" si="95"/>
        <v>N/A</v>
      </c>
      <c r="AD374" s="65" t="str">
        <f t="shared" si="96"/>
        <v>No</v>
      </c>
      <c r="AE374" s="68" t="str">
        <f t="shared" si="97"/>
        <v>N/A</v>
      </c>
      <c r="AF374" s="66"/>
    </row>
    <row r="375" spans="1:32" ht="14.5" hidden="1" customHeight="1">
      <c r="A375" s="66" t="s">
        <v>11</v>
      </c>
      <c r="B375" s="66" t="s">
        <v>28</v>
      </c>
      <c r="C375" s="66" t="str" cm="1">
        <f t="array" ref="C375">_xlfn.IFNA(_xlfn.IFS(B375="Starter","Starters &amp; Sides",B375="Sides","Starters &amp; Sides"),B375)</f>
        <v>Drinks</v>
      </c>
      <c r="D375" t="s">
        <v>1369</v>
      </c>
      <c r="E375" s="74"/>
      <c r="F375" s="4"/>
      <c r="G375" s="4"/>
      <c r="H375" s="4">
        <v>2.6</v>
      </c>
      <c r="I375" s="4">
        <v>2.6</v>
      </c>
      <c r="J375" s="4">
        <v>2.75</v>
      </c>
      <c r="K375" s="4">
        <v>2.75</v>
      </c>
      <c r="L375" s="4">
        <v>2.75</v>
      </c>
      <c r="M375" s="4">
        <v>2.85</v>
      </c>
      <c r="N375" s="4">
        <v>2.85</v>
      </c>
      <c r="O375" s="4">
        <v>2.85</v>
      </c>
      <c r="P375" s="15"/>
      <c r="Q375" s="337">
        <v>3.2</v>
      </c>
      <c r="R375" s="15" t="str">
        <f t="shared" si="84"/>
        <v>Yes</v>
      </c>
      <c r="S375" s="15" t="str">
        <f t="shared" si="85"/>
        <v>Yes</v>
      </c>
      <c r="T375" s="4" t="str">
        <f t="shared" si="86"/>
        <v>No</v>
      </c>
      <c r="U375" s="4" t="str">
        <f t="shared" si="87"/>
        <v>N/A</v>
      </c>
      <c r="V375" s="132" t="str">
        <f t="shared" si="88"/>
        <v>No</v>
      </c>
      <c r="W375" s="223" t="str">
        <f t="shared" si="89"/>
        <v>N/A</v>
      </c>
      <c r="X375" s="221" t="str">
        <f t="shared" si="90"/>
        <v>No</v>
      </c>
      <c r="Y375" s="223" t="str">
        <f t="shared" si="91"/>
        <v>N/A</v>
      </c>
      <c r="Z375" s="222" t="str">
        <f t="shared" si="92"/>
        <v>No</v>
      </c>
      <c r="AA375" s="68" t="str">
        <f t="shared" si="93"/>
        <v>N/A</v>
      </c>
      <c r="AB375" s="65" t="str">
        <f t="shared" si="94"/>
        <v>No</v>
      </c>
      <c r="AC375" s="68" t="str">
        <f t="shared" si="95"/>
        <v>N/A</v>
      </c>
      <c r="AD375" s="65" t="str">
        <f t="shared" si="96"/>
        <v>No</v>
      </c>
      <c r="AE375" s="68" t="str">
        <f t="shared" si="97"/>
        <v>N/A</v>
      </c>
      <c r="AF375" s="66"/>
    </row>
    <row r="376" spans="1:32" ht="14.5" hidden="1" customHeight="1">
      <c r="A376" s="66" t="s">
        <v>11</v>
      </c>
      <c r="B376" s="66" t="s">
        <v>28</v>
      </c>
      <c r="C376" s="66" t="str" cm="1">
        <f t="array" ref="C376">_xlfn.IFNA(_xlfn.IFS(B376="Starter","Starters &amp; Sides",B376="Sides","Starters &amp; Sides"),B376)</f>
        <v>Drinks</v>
      </c>
      <c r="D376" t="s">
        <v>1370</v>
      </c>
      <c r="E376" s="74"/>
      <c r="F376" s="4"/>
      <c r="G376" s="4"/>
      <c r="H376" s="4">
        <v>2.6</v>
      </c>
      <c r="I376" s="4">
        <v>2.6</v>
      </c>
      <c r="J376" s="4">
        <v>2.75</v>
      </c>
      <c r="K376" s="4">
        <v>2.75</v>
      </c>
      <c r="L376" s="4">
        <v>2.75</v>
      </c>
      <c r="M376" s="4">
        <v>2.85</v>
      </c>
      <c r="N376" s="4">
        <v>2.85</v>
      </c>
      <c r="O376" s="4">
        <v>2.85</v>
      </c>
      <c r="P376" s="15"/>
      <c r="Q376" s="337">
        <v>3.2</v>
      </c>
      <c r="R376" s="15" t="str">
        <f t="shared" si="84"/>
        <v>Yes</v>
      </c>
      <c r="S376" s="15" t="str">
        <f t="shared" si="85"/>
        <v>Yes</v>
      </c>
      <c r="T376" s="4" t="str">
        <f t="shared" si="86"/>
        <v>No</v>
      </c>
      <c r="U376" s="4" t="str">
        <f t="shared" si="87"/>
        <v>N/A</v>
      </c>
      <c r="V376" s="132" t="str">
        <f t="shared" si="88"/>
        <v>No</v>
      </c>
      <c r="W376" s="223" t="str">
        <f t="shared" si="89"/>
        <v>N/A</v>
      </c>
      <c r="X376" s="221" t="str">
        <f t="shared" si="90"/>
        <v>No</v>
      </c>
      <c r="Y376" s="223" t="str">
        <f t="shared" si="91"/>
        <v>N/A</v>
      </c>
      <c r="Z376" s="222" t="str">
        <f t="shared" si="92"/>
        <v>No</v>
      </c>
      <c r="AA376" s="68" t="str">
        <f t="shared" si="93"/>
        <v>N/A</v>
      </c>
      <c r="AB376" s="65" t="str">
        <f t="shared" si="94"/>
        <v>No</v>
      </c>
      <c r="AC376" s="68" t="str">
        <f t="shared" si="95"/>
        <v>N/A</v>
      </c>
      <c r="AD376" s="65" t="str">
        <f t="shared" si="96"/>
        <v>No</v>
      </c>
      <c r="AE376" s="68" t="str">
        <f t="shared" si="97"/>
        <v>N/A</v>
      </c>
      <c r="AF376" s="66"/>
    </row>
    <row r="377" spans="1:32" ht="14.5" hidden="1" customHeight="1">
      <c r="A377" s="66" t="s">
        <v>11</v>
      </c>
      <c r="B377" s="66" t="s">
        <v>28</v>
      </c>
      <c r="C377" s="66" t="str" cm="1">
        <f t="array" ref="C377">_xlfn.IFNA(_xlfn.IFS(B377="Starter","Starters &amp; Sides",B377="Sides","Starters &amp; Sides"),B377)</f>
        <v>Drinks</v>
      </c>
      <c r="D377" t="s">
        <v>1371</v>
      </c>
      <c r="E377" s="74"/>
      <c r="F377" s="4"/>
      <c r="G377" s="4"/>
      <c r="H377" s="4">
        <v>2.8</v>
      </c>
      <c r="I377" s="4">
        <v>2.8</v>
      </c>
      <c r="J377" s="4">
        <v>2.95</v>
      </c>
      <c r="K377" s="4">
        <v>2.95</v>
      </c>
      <c r="L377" s="4">
        <v>2.95</v>
      </c>
      <c r="M377" s="4">
        <v>2.85</v>
      </c>
      <c r="N377" s="4">
        <v>2.85</v>
      </c>
      <c r="O377" s="4">
        <v>2.85</v>
      </c>
      <c r="P377" s="15"/>
      <c r="Q377" s="337">
        <v>3.2</v>
      </c>
      <c r="R377" s="15" t="str">
        <f t="shared" si="84"/>
        <v>Yes</v>
      </c>
      <c r="S377" s="15" t="str">
        <f t="shared" si="85"/>
        <v>Yes</v>
      </c>
      <c r="T377" s="4" t="str">
        <f t="shared" si="86"/>
        <v>No</v>
      </c>
      <c r="U377" s="4" t="str">
        <f t="shared" si="87"/>
        <v>N/A</v>
      </c>
      <c r="V377" s="132" t="str">
        <f t="shared" si="88"/>
        <v>No</v>
      </c>
      <c r="W377" s="223" t="str">
        <f t="shared" si="89"/>
        <v>N/A</v>
      </c>
      <c r="X377" s="221" t="str">
        <f t="shared" si="90"/>
        <v>No</v>
      </c>
      <c r="Y377" s="223" t="str">
        <f t="shared" si="91"/>
        <v>N/A</v>
      </c>
      <c r="Z377" s="222" t="str">
        <f t="shared" si="92"/>
        <v>No</v>
      </c>
      <c r="AA377" s="68" t="str">
        <f t="shared" si="93"/>
        <v>N/A</v>
      </c>
      <c r="AB377" s="65" t="str">
        <f t="shared" si="94"/>
        <v>No</v>
      </c>
      <c r="AC377" s="68" t="str">
        <f t="shared" si="95"/>
        <v>N/A</v>
      </c>
      <c r="AD377" s="65" t="str">
        <f t="shared" si="96"/>
        <v>No</v>
      </c>
      <c r="AE377" s="68" t="str">
        <f t="shared" si="97"/>
        <v>N/A</v>
      </c>
      <c r="AF377" s="66"/>
    </row>
    <row r="378" spans="1:32" ht="14.5" hidden="1" customHeight="1">
      <c r="A378" s="66" t="s">
        <v>11</v>
      </c>
      <c r="B378" s="66" t="s">
        <v>28</v>
      </c>
      <c r="C378" s="66" t="str" cm="1">
        <f t="array" ref="C378">_xlfn.IFNA(_xlfn.IFS(B378="Starter","Starters &amp; Sides",B378="Sides","Starters &amp; Sides"),B378)</f>
        <v>Drinks</v>
      </c>
      <c r="D378" t="s">
        <v>1372</v>
      </c>
      <c r="E378" s="74">
        <v>2.4</v>
      </c>
      <c r="F378" s="4">
        <v>2.4</v>
      </c>
      <c r="G378" s="4">
        <v>2.4</v>
      </c>
      <c r="H378" s="4">
        <v>2.6</v>
      </c>
      <c r="I378" s="4">
        <v>2.6</v>
      </c>
      <c r="J378" s="4">
        <v>2.75</v>
      </c>
      <c r="K378" s="4">
        <v>2.75</v>
      </c>
      <c r="L378" s="4">
        <v>2.75</v>
      </c>
      <c r="M378" s="4">
        <v>2.85</v>
      </c>
      <c r="N378" s="4">
        <v>2.85</v>
      </c>
      <c r="O378" s="4">
        <v>2.85</v>
      </c>
      <c r="P378" s="15"/>
      <c r="Q378" s="337">
        <v>3.2</v>
      </c>
      <c r="R378" s="15" t="str">
        <f t="shared" si="84"/>
        <v>Yes</v>
      </c>
      <c r="S378" s="15" t="str">
        <f t="shared" si="85"/>
        <v>Yes</v>
      </c>
      <c r="T378" s="4" t="str">
        <f t="shared" si="86"/>
        <v>No</v>
      </c>
      <c r="U378" s="4" t="str">
        <f t="shared" si="87"/>
        <v>N/A</v>
      </c>
      <c r="V378" s="132" t="str">
        <f t="shared" si="88"/>
        <v>No</v>
      </c>
      <c r="W378" s="223" t="str">
        <f t="shared" si="89"/>
        <v>N/A</v>
      </c>
      <c r="X378" s="221" t="str">
        <f t="shared" si="90"/>
        <v>No</v>
      </c>
      <c r="Y378" s="223" t="str">
        <f t="shared" si="91"/>
        <v>N/A</v>
      </c>
      <c r="Z378" s="222" t="str">
        <f t="shared" si="92"/>
        <v>No</v>
      </c>
      <c r="AA378" s="68" t="str">
        <f t="shared" si="93"/>
        <v>N/A</v>
      </c>
      <c r="AB378" s="65" t="str">
        <f t="shared" si="94"/>
        <v>No</v>
      </c>
      <c r="AC378" s="68" t="str">
        <f t="shared" si="95"/>
        <v>N/A</v>
      </c>
      <c r="AD378" s="65" t="str">
        <f t="shared" si="96"/>
        <v>No</v>
      </c>
      <c r="AE378" s="68" t="str">
        <f t="shared" si="97"/>
        <v>N/A</v>
      </c>
      <c r="AF378" s="66"/>
    </row>
    <row r="379" spans="1:32" ht="14.5" hidden="1" customHeight="1">
      <c r="A379" s="66" t="s">
        <v>11</v>
      </c>
      <c r="B379" s="66" t="s">
        <v>28</v>
      </c>
      <c r="C379" s="66" t="str" cm="1">
        <f t="array" ref="C379">_xlfn.IFNA(_xlfn.IFS(B379="Starter","Starters &amp; Sides",B379="Sides","Starters &amp; Sides"),B379)</f>
        <v>Drinks</v>
      </c>
      <c r="D379" t="s">
        <v>1373</v>
      </c>
      <c r="E379" s="74"/>
      <c r="F379" s="4"/>
      <c r="G379" s="4"/>
      <c r="H379" s="4">
        <v>2.6</v>
      </c>
      <c r="I379" s="4">
        <v>2.6</v>
      </c>
      <c r="J379" s="4">
        <v>2.75</v>
      </c>
      <c r="K379" s="4">
        <v>2.75</v>
      </c>
      <c r="L379" s="4">
        <v>2.75</v>
      </c>
      <c r="M379" s="4">
        <v>2.85</v>
      </c>
      <c r="N379" s="4">
        <v>2.85</v>
      </c>
      <c r="O379" s="4">
        <v>2.85</v>
      </c>
      <c r="P379" s="15"/>
      <c r="Q379" s="337">
        <v>3.2</v>
      </c>
      <c r="R379" s="15" t="str">
        <f t="shared" si="84"/>
        <v>Yes</v>
      </c>
      <c r="S379" s="15" t="str">
        <f t="shared" si="85"/>
        <v>Yes</v>
      </c>
      <c r="T379" s="4" t="str">
        <f t="shared" si="86"/>
        <v>No</v>
      </c>
      <c r="U379" s="4" t="str">
        <f t="shared" si="87"/>
        <v>N/A</v>
      </c>
      <c r="V379" s="132" t="str">
        <f t="shared" si="88"/>
        <v>No</v>
      </c>
      <c r="W379" s="223" t="str">
        <f t="shared" si="89"/>
        <v>N/A</v>
      </c>
      <c r="X379" s="221" t="str">
        <f t="shared" si="90"/>
        <v>No</v>
      </c>
      <c r="Y379" s="223" t="str">
        <f t="shared" si="91"/>
        <v>N/A</v>
      </c>
      <c r="Z379" s="222" t="str">
        <f t="shared" si="92"/>
        <v>No</v>
      </c>
      <c r="AA379" s="68" t="str">
        <f t="shared" si="93"/>
        <v>N/A</v>
      </c>
      <c r="AB379" s="65" t="str">
        <f t="shared" si="94"/>
        <v>No</v>
      </c>
      <c r="AC379" s="68" t="str">
        <f t="shared" si="95"/>
        <v>N/A</v>
      </c>
      <c r="AD379" s="65" t="str">
        <f t="shared" si="96"/>
        <v>No</v>
      </c>
      <c r="AE379" s="68" t="str">
        <f t="shared" si="97"/>
        <v>N/A</v>
      </c>
      <c r="AF379" s="66"/>
    </row>
    <row r="380" spans="1:32" ht="14.5" hidden="1" customHeight="1">
      <c r="A380" s="66" t="s">
        <v>11</v>
      </c>
      <c r="B380" s="66" t="s">
        <v>28</v>
      </c>
      <c r="C380" s="66" t="str" cm="1">
        <f t="array" ref="C380">_xlfn.IFNA(_xlfn.IFS(B380="Starter","Starters &amp; Sides",B380="Sides","Starters &amp; Sides"),B380)</f>
        <v>Drinks</v>
      </c>
      <c r="D380" s="84" t="s">
        <v>1374</v>
      </c>
      <c r="E380" s="74"/>
      <c r="F380" s="4"/>
      <c r="G380" s="4"/>
      <c r="H380" s="4"/>
      <c r="I380" s="4"/>
      <c r="J380" s="4"/>
      <c r="K380" s="4"/>
      <c r="L380" s="4"/>
      <c r="M380" s="4"/>
      <c r="N380" s="4"/>
      <c r="O380" s="4">
        <v>3.55</v>
      </c>
      <c r="P380" s="15">
        <v>3.8</v>
      </c>
      <c r="Q380" s="337">
        <v>3.8</v>
      </c>
      <c r="R380" s="15" t="str">
        <f t="shared" si="84"/>
        <v>Yes</v>
      </c>
      <c r="S380" s="15" t="str">
        <f t="shared" si="85"/>
        <v>No</v>
      </c>
      <c r="T380" s="4" t="str">
        <f t="shared" si="86"/>
        <v>Yes</v>
      </c>
      <c r="U380" s="4">
        <f t="shared" si="87"/>
        <v>0</v>
      </c>
      <c r="V380" s="132" t="str">
        <f t="shared" si="88"/>
        <v>Yes</v>
      </c>
      <c r="W380" s="223">
        <f t="shared" si="89"/>
        <v>7.0422535211267512E-2</v>
      </c>
      <c r="X380" s="221" t="str">
        <f t="shared" si="90"/>
        <v>No</v>
      </c>
      <c r="Y380" s="223" t="str">
        <f t="shared" si="91"/>
        <v>N/A</v>
      </c>
      <c r="Z380" s="222" t="str">
        <f t="shared" si="92"/>
        <v>No</v>
      </c>
      <c r="AA380" s="68" t="str">
        <f t="shared" si="93"/>
        <v>N/A</v>
      </c>
      <c r="AB380" s="65" t="str">
        <f t="shared" si="94"/>
        <v>No</v>
      </c>
      <c r="AC380" s="68" t="str">
        <f t="shared" si="95"/>
        <v>N/A</v>
      </c>
      <c r="AD380" s="65" t="str">
        <f t="shared" si="96"/>
        <v>No</v>
      </c>
      <c r="AE380" s="68" t="str">
        <f t="shared" si="97"/>
        <v>N/A</v>
      </c>
      <c r="AF380" s="66"/>
    </row>
    <row r="381" spans="1:32" ht="14.5" hidden="1" customHeight="1">
      <c r="A381" s="66" t="s">
        <v>11</v>
      </c>
      <c r="B381" s="66" t="s">
        <v>28</v>
      </c>
      <c r="C381" s="66" t="str" cm="1">
        <f t="array" ref="C381">_xlfn.IFNA(_xlfn.IFS(B381="Starter","Starters &amp; Sides",B381="Sides","Starters &amp; Sides"),B381)</f>
        <v>Drinks</v>
      </c>
      <c r="D381" s="84" t="s">
        <v>1375</v>
      </c>
      <c r="E381" s="74"/>
      <c r="F381" s="4"/>
      <c r="G381" s="4"/>
      <c r="H381" s="4"/>
      <c r="I381" s="4"/>
      <c r="J381" s="4"/>
      <c r="K381" s="4"/>
      <c r="L381" s="4"/>
      <c r="M381" s="4">
        <v>4.75</v>
      </c>
      <c r="N381" s="4">
        <v>4.75</v>
      </c>
      <c r="O381" s="4">
        <v>4.75</v>
      </c>
      <c r="P381" s="15"/>
      <c r="Q381" s="337"/>
      <c r="R381" s="15" t="str">
        <f t="shared" si="84"/>
        <v>No</v>
      </c>
      <c r="S381" s="15" t="str">
        <f t="shared" si="85"/>
        <v>No</v>
      </c>
      <c r="T381" s="4" t="str">
        <f t="shared" si="86"/>
        <v>No</v>
      </c>
      <c r="U381" s="4" t="str">
        <f t="shared" si="87"/>
        <v>N/A</v>
      </c>
      <c r="V381" s="132" t="str">
        <f t="shared" si="88"/>
        <v>No</v>
      </c>
      <c r="W381" s="223" t="str">
        <f t="shared" si="89"/>
        <v>N/A</v>
      </c>
      <c r="X381" s="221" t="str">
        <f t="shared" si="90"/>
        <v>No</v>
      </c>
      <c r="Y381" s="223" t="str">
        <f t="shared" si="91"/>
        <v>N/A</v>
      </c>
      <c r="Z381" s="222" t="str">
        <f t="shared" si="92"/>
        <v>No</v>
      </c>
      <c r="AA381" s="68" t="str">
        <f t="shared" si="93"/>
        <v>N/A</v>
      </c>
      <c r="AB381" s="65" t="str">
        <f t="shared" si="94"/>
        <v>No</v>
      </c>
      <c r="AC381" s="68" t="str">
        <f t="shared" si="95"/>
        <v>N/A</v>
      </c>
      <c r="AD381" s="65" t="str">
        <f t="shared" si="96"/>
        <v>No</v>
      </c>
      <c r="AE381" s="68" t="str">
        <f t="shared" si="97"/>
        <v>N/A</v>
      </c>
      <c r="AF381" s="66"/>
    </row>
    <row r="382" spans="1:32" ht="14.5" hidden="1" customHeight="1">
      <c r="A382" s="66" t="s">
        <v>11</v>
      </c>
      <c r="B382" s="66" t="s">
        <v>28</v>
      </c>
      <c r="C382" s="66" t="str" cm="1">
        <f t="array" ref="C382">_xlfn.IFNA(_xlfn.IFS(B382="Starter","Starters &amp; Sides",B382="Sides","Starters &amp; Sides"),B382)</f>
        <v>Drinks</v>
      </c>
      <c r="D382" s="84" t="s">
        <v>1376</v>
      </c>
      <c r="E382" s="74"/>
      <c r="F382" s="4"/>
      <c r="G382" s="4"/>
      <c r="H382" s="4">
        <v>5.25</v>
      </c>
      <c r="I382" s="4">
        <v>5.25</v>
      </c>
      <c r="J382" s="4">
        <v>5.5</v>
      </c>
      <c r="K382" s="4">
        <v>5.55</v>
      </c>
      <c r="L382" s="4">
        <v>5.55</v>
      </c>
      <c r="M382" s="4"/>
      <c r="N382" s="4"/>
      <c r="O382" s="4"/>
      <c r="P382" s="15"/>
      <c r="Q382" s="337"/>
      <c r="R382" s="15" t="str">
        <f t="shared" si="84"/>
        <v>No</v>
      </c>
      <c r="S382" s="15" t="str">
        <f t="shared" si="85"/>
        <v>No</v>
      </c>
      <c r="T382" s="4" t="str">
        <f t="shared" si="86"/>
        <v>No</v>
      </c>
      <c r="U382" s="4" t="str">
        <f t="shared" si="87"/>
        <v>N/A</v>
      </c>
      <c r="V382" s="132" t="str">
        <f t="shared" si="88"/>
        <v>No</v>
      </c>
      <c r="W382" s="223" t="str">
        <f t="shared" si="89"/>
        <v>N/A</v>
      </c>
      <c r="X382" s="221" t="str">
        <f t="shared" si="90"/>
        <v>No</v>
      </c>
      <c r="Y382" s="223" t="str">
        <f t="shared" si="91"/>
        <v>N/A</v>
      </c>
      <c r="Z382" s="222" t="str">
        <f t="shared" si="92"/>
        <v>No</v>
      </c>
      <c r="AA382" s="68" t="str">
        <f t="shared" si="93"/>
        <v>N/A</v>
      </c>
      <c r="AB382" s="65" t="str">
        <f t="shared" si="94"/>
        <v>No</v>
      </c>
      <c r="AC382" s="68" t="str">
        <f t="shared" si="95"/>
        <v>N/A</v>
      </c>
      <c r="AD382" s="65" t="str">
        <f t="shared" si="96"/>
        <v>No</v>
      </c>
      <c r="AE382" s="68" t="str">
        <f t="shared" si="97"/>
        <v>N/A</v>
      </c>
      <c r="AF382" s="66"/>
    </row>
    <row r="383" spans="1:32" ht="14.5" hidden="1" customHeight="1">
      <c r="A383" s="66" t="s">
        <v>11</v>
      </c>
      <c r="B383" s="66" t="s">
        <v>28</v>
      </c>
      <c r="C383" s="66" t="str" cm="1">
        <f t="array" ref="C383">_xlfn.IFNA(_xlfn.IFS(B383="Starter","Starters &amp; Sides",B383="Sides","Starters &amp; Sides"),B383)</f>
        <v>Drinks</v>
      </c>
      <c r="D383" s="84" t="s">
        <v>1377</v>
      </c>
      <c r="E383" s="74"/>
      <c r="F383" s="4"/>
      <c r="G383" s="4"/>
      <c r="H383" s="4">
        <v>5.25</v>
      </c>
      <c r="I383" s="4">
        <v>5.25</v>
      </c>
      <c r="J383" s="4">
        <v>5.5</v>
      </c>
      <c r="K383" s="4">
        <v>5.55</v>
      </c>
      <c r="L383" s="4">
        <v>5.55</v>
      </c>
      <c r="M383" s="4"/>
      <c r="N383" s="4"/>
      <c r="O383" s="4"/>
      <c r="P383" s="15"/>
      <c r="Q383" s="337"/>
      <c r="R383" s="15" t="str">
        <f t="shared" si="84"/>
        <v>No</v>
      </c>
      <c r="S383" s="15" t="str">
        <f t="shared" si="85"/>
        <v>No</v>
      </c>
      <c r="T383" s="4" t="str">
        <f t="shared" si="86"/>
        <v>No</v>
      </c>
      <c r="U383" s="4" t="str">
        <f t="shared" si="87"/>
        <v>N/A</v>
      </c>
      <c r="V383" s="132" t="str">
        <f t="shared" si="88"/>
        <v>No</v>
      </c>
      <c r="W383" s="223" t="str">
        <f t="shared" si="89"/>
        <v>N/A</v>
      </c>
      <c r="X383" s="221" t="str">
        <f t="shared" si="90"/>
        <v>No</v>
      </c>
      <c r="Y383" s="223" t="str">
        <f t="shared" si="91"/>
        <v>N/A</v>
      </c>
      <c r="Z383" s="222" t="str">
        <f t="shared" si="92"/>
        <v>No</v>
      </c>
      <c r="AA383" s="68" t="str">
        <f t="shared" si="93"/>
        <v>N/A</v>
      </c>
      <c r="AB383" s="65" t="str">
        <f t="shared" si="94"/>
        <v>No</v>
      </c>
      <c r="AC383" s="68" t="str">
        <f t="shared" si="95"/>
        <v>N/A</v>
      </c>
      <c r="AD383" s="65" t="str">
        <f t="shared" si="96"/>
        <v>No</v>
      </c>
      <c r="AE383" s="68" t="str">
        <f t="shared" si="97"/>
        <v>N/A</v>
      </c>
      <c r="AF383" s="66"/>
    </row>
    <row r="384" spans="1:32" ht="14.5" hidden="1" customHeight="1">
      <c r="A384" s="66" t="s">
        <v>11</v>
      </c>
      <c r="B384" s="66" t="s">
        <v>28</v>
      </c>
      <c r="C384" s="66" t="str" cm="1">
        <f t="array" ref="C384">_xlfn.IFNA(_xlfn.IFS(B384="Starter","Starters &amp; Sides",B384="Sides","Starters &amp; Sides"),B384)</f>
        <v>Drinks</v>
      </c>
      <c r="D384" s="84" t="s">
        <v>1378</v>
      </c>
      <c r="E384" s="74"/>
      <c r="F384" s="4"/>
      <c r="G384" s="4"/>
      <c r="H384" s="4">
        <v>59.95</v>
      </c>
      <c r="I384" s="4">
        <v>59.95</v>
      </c>
      <c r="J384" s="4">
        <v>60.75</v>
      </c>
      <c r="K384" s="4">
        <v>62</v>
      </c>
      <c r="L384" s="4">
        <v>62</v>
      </c>
      <c r="M384" s="4"/>
      <c r="N384" s="4"/>
      <c r="O384" s="4"/>
      <c r="P384" s="15"/>
      <c r="Q384" s="337"/>
      <c r="R384" s="15" t="str">
        <f t="shared" si="84"/>
        <v>No</v>
      </c>
      <c r="S384" s="15" t="str">
        <f t="shared" si="85"/>
        <v>No</v>
      </c>
      <c r="T384" s="4" t="str">
        <f t="shared" si="86"/>
        <v>No</v>
      </c>
      <c r="U384" s="4" t="str">
        <f t="shared" si="87"/>
        <v>N/A</v>
      </c>
      <c r="V384" s="132" t="str">
        <f t="shared" si="88"/>
        <v>No</v>
      </c>
      <c r="W384" s="223" t="str">
        <f t="shared" si="89"/>
        <v>N/A</v>
      </c>
      <c r="X384" s="221" t="str">
        <f t="shared" si="90"/>
        <v>No</v>
      </c>
      <c r="Y384" s="223" t="str">
        <f t="shared" si="91"/>
        <v>N/A</v>
      </c>
      <c r="Z384" s="222" t="str">
        <f t="shared" si="92"/>
        <v>No</v>
      </c>
      <c r="AA384" s="68" t="str">
        <f t="shared" si="93"/>
        <v>N/A</v>
      </c>
      <c r="AB384" s="65" t="str">
        <f t="shared" si="94"/>
        <v>No</v>
      </c>
      <c r="AC384" s="68" t="str">
        <f t="shared" si="95"/>
        <v>N/A</v>
      </c>
      <c r="AD384" s="65" t="str">
        <f t="shared" si="96"/>
        <v>No</v>
      </c>
      <c r="AE384" s="68" t="str">
        <f t="shared" si="97"/>
        <v>N/A</v>
      </c>
      <c r="AF384" s="66"/>
    </row>
    <row r="385" spans="1:32" ht="14.5" hidden="1" customHeight="1">
      <c r="A385" s="66" t="s">
        <v>11</v>
      </c>
      <c r="B385" s="66" t="s">
        <v>28</v>
      </c>
      <c r="C385" s="66" t="str" cm="1">
        <f t="array" ref="C385">_xlfn.IFNA(_xlfn.IFS(B385="Starter","Starters &amp; Sides",B385="Sides","Starters &amp; Sides"),B385)</f>
        <v>Drinks</v>
      </c>
      <c r="D385" s="84" t="s">
        <v>1379</v>
      </c>
      <c r="E385" s="74">
        <v>39.5</v>
      </c>
      <c r="F385" s="4">
        <v>40.950000000000003</v>
      </c>
      <c r="G385" s="4">
        <v>40.950000000000003</v>
      </c>
      <c r="H385" s="4">
        <v>40.950000000000003</v>
      </c>
      <c r="I385" s="4">
        <v>41.95</v>
      </c>
      <c r="J385" s="4">
        <v>42.5</v>
      </c>
      <c r="K385" s="4">
        <v>43</v>
      </c>
      <c r="L385" s="4">
        <v>43</v>
      </c>
      <c r="M385" s="4"/>
      <c r="N385" s="4"/>
      <c r="O385" s="4"/>
      <c r="P385" s="15"/>
      <c r="Q385" s="337"/>
      <c r="R385" s="15" t="str">
        <f t="shared" si="84"/>
        <v>No</v>
      </c>
      <c r="S385" s="15" t="str">
        <f t="shared" si="85"/>
        <v>No</v>
      </c>
      <c r="T385" s="4" t="str">
        <f t="shared" si="86"/>
        <v>No</v>
      </c>
      <c r="U385" s="4" t="str">
        <f t="shared" si="87"/>
        <v>N/A</v>
      </c>
      <c r="V385" s="132" t="str">
        <f t="shared" si="88"/>
        <v>No</v>
      </c>
      <c r="W385" s="223" t="str">
        <f t="shared" si="89"/>
        <v>N/A</v>
      </c>
      <c r="X385" s="221" t="str">
        <f t="shared" si="90"/>
        <v>No</v>
      </c>
      <c r="Y385" s="223" t="str">
        <f t="shared" si="91"/>
        <v>N/A</v>
      </c>
      <c r="Z385" s="222" t="str">
        <f t="shared" si="92"/>
        <v>No</v>
      </c>
      <c r="AA385" s="68" t="str">
        <f t="shared" si="93"/>
        <v>N/A</v>
      </c>
      <c r="AB385" s="65" t="str">
        <f t="shared" si="94"/>
        <v>No</v>
      </c>
      <c r="AC385" s="68" t="str">
        <f t="shared" si="95"/>
        <v>N/A</v>
      </c>
      <c r="AD385" s="65" t="str">
        <f t="shared" si="96"/>
        <v>No</v>
      </c>
      <c r="AE385" s="68" t="str">
        <f t="shared" si="97"/>
        <v>N/A</v>
      </c>
      <c r="AF385" s="66"/>
    </row>
    <row r="386" spans="1:32" ht="14.5" hidden="1" customHeight="1">
      <c r="A386" s="66" t="s">
        <v>11</v>
      </c>
      <c r="B386" s="66" t="s">
        <v>28</v>
      </c>
      <c r="C386" s="66" t="str" cm="1">
        <f t="array" ref="C386">_xlfn.IFNA(_xlfn.IFS(B386="Starter","Starters &amp; Sides",B386="Sides","Starters &amp; Sides"),B386)</f>
        <v>Drinks</v>
      </c>
      <c r="D386" s="84" t="s">
        <v>1380</v>
      </c>
      <c r="E386" s="74"/>
      <c r="F386" s="4"/>
      <c r="G386" s="4"/>
      <c r="H386" s="4">
        <v>65.95</v>
      </c>
      <c r="I386" s="4">
        <v>65.95</v>
      </c>
      <c r="J386" s="4">
        <v>66.75</v>
      </c>
      <c r="K386" s="4">
        <v>71</v>
      </c>
      <c r="L386" s="4">
        <v>71</v>
      </c>
      <c r="M386" s="4"/>
      <c r="N386" s="4"/>
      <c r="O386" s="4"/>
      <c r="P386" s="15"/>
      <c r="Q386" s="337"/>
      <c r="R386" s="15" t="str">
        <f t="shared" si="84"/>
        <v>No</v>
      </c>
      <c r="S386" s="15" t="str">
        <f t="shared" si="85"/>
        <v>No</v>
      </c>
      <c r="T386" s="4" t="str">
        <f t="shared" si="86"/>
        <v>No</v>
      </c>
      <c r="U386" s="4" t="str">
        <f t="shared" si="87"/>
        <v>N/A</v>
      </c>
      <c r="V386" s="132" t="str">
        <f t="shared" si="88"/>
        <v>No</v>
      </c>
      <c r="W386" s="223" t="str">
        <f t="shared" si="89"/>
        <v>N/A</v>
      </c>
      <c r="X386" s="221" t="str">
        <f t="shared" si="90"/>
        <v>No</v>
      </c>
      <c r="Y386" s="223" t="str">
        <f t="shared" si="91"/>
        <v>N/A</v>
      </c>
      <c r="Z386" s="222" t="str">
        <f t="shared" si="92"/>
        <v>No</v>
      </c>
      <c r="AA386" s="68" t="str">
        <f t="shared" si="93"/>
        <v>N/A</v>
      </c>
      <c r="AB386" s="65" t="str">
        <f t="shared" si="94"/>
        <v>No</v>
      </c>
      <c r="AC386" s="68" t="str">
        <f t="shared" si="95"/>
        <v>N/A</v>
      </c>
      <c r="AD386" s="65" t="str">
        <f t="shared" si="96"/>
        <v>No</v>
      </c>
      <c r="AE386" s="68" t="str">
        <f t="shared" si="97"/>
        <v>N/A</v>
      </c>
      <c r="AF386" s="66"/>
    </row>
    <row r="387" spans="1:32" ht="14.5" hidden="1" customHeight="1">
      <c r="A387" s="66" t="s">
        <v>11</v>
      </c>
      <c r="B387" s="66" t="s">
        <v>28</v>
      </c>
      <c r="C387" s="66" t="str" cm="1">
        <f t="array" ref="C387">_xlfn.IFNA(_xlfn.IFS(B387="Starter","Starters &amp; Sides",B387="Sides","Starters &amp; Sides"),B387)</f>
        <v>Drinks</v>
      </c>
      <c r="D387" s="84" t="s">
        <v>1381</v>
      </c>
      <c r="E387" s="74"/>
      <c r="F387" s="4"/>
      <c r="G387" s="4"/>
      <c r="H387" s="4">
        <v>26.95</v>
      </c>
      <c r="I387" s="4">
        <v>27.95</v>
      </c>
      <c r="J387" s="4">
        <v>28.25</v>
      </c>
      <c r="K387" s="4">
        <v>28.3</v>
      </c>
      <c r="L387" s="4">
        <v>28.4</v>
      </c>
      <c r="M387" s="4"/>
      <c r="N387" s="4"/>
      <c r="O387" s="4"/>
      <c r="P387" s="15"/>
      <c r="Q387" s="337"/>
      <c r="R387" s="15" t="str">
        <f t="shared" si="84"/>
        <v>No</v>
      </c>
      <c r="S387" s="15" t="str">
        <f t="shared" si="85"/>
        <v>No</v>
      </c>
      <c r="T387" s="4" t="str">
        <f t="shared" si="86"/>
        <v>No</v>
      </c>
      <c r="U387" s="4" t="str">
        <f t="shared" si="87"/>
        <v>N/A</v>
      </c>
      <c r="V387" s="132" t="str">
        <f t="shared" si="88"/>
        <v>No</v>
      </c>
      <c r="W387" s="223" t="str">
        <f t="shared" si="89"/>
        <v>N/A</v>
      </c>
      <c r="X387" s="221" t="str">
        <f t="shared" si="90"/>
        <v>No</v>
      </c>
      <c r="Y387" s="223" t="str">
        <f t="shared" si="91"/>
        <v>N/A</v>
      </c>
      <c r="Z387" s="222" t="str">
        <f t="shared" si="92"/>
        <v>No</v>
      </c>
      <c r="AA387" s="68" t="str">
        <f t="shared" si="93"/>
        <v>N/A</v>
      </c>
      <c r="AB387" s="65" t="str">
        <f t="shared" si="94"/>
        <v>No</v>
      </c>
      <c r="AC387" s="68" t="str">
        <f t="shared" si="95"/>
        <v>N/A</v>
      </c>
      <c r="AD387" s="65" t="str">
        <f t="shared" si="96"/>
        <v>No</v>
      </c>
      <c r="AE387" s="68" t="str">
        <f t="shared" si="97"/>
        <v>N/A</v>
      </c>
      <c r="AF387" s="66"/>
    </row>
    <row r="388" spans="1:32" ht="14.5" hidden="1" customHeight="1">
      <c r="A388" s="66" t="s">
        <v>11</v>
      </c>
      <c r="B388" s="66" t="s">
        <v>28</v>
      </c>
      <c r="C388" s="66" t="str" cm="1">
        <f t="array" ref="C388">_xlfn.IFNA(_xlfn.IFS(B388="Starter","Starters &amp; Sides",B388="Sides","Starters &amp; Sides"),B388)</f>
        <v>Drinks</v>
      </c>
      <c r="D388" s="84" t="s">
        <v>1382</v>
      </c>
      <c r="E388" s="74"/>
      <c r="F388" s="4"/>
      <c r="G388" s="4"/>
      <c r="H388" s="4"/>
      <c r="I388" s="4"/>
      <c r="J388" s="4"/>
      <c r="K388" s="4"/>
      <c r="L388" s="4">
        <v>10.3</v>
      </c>
      <c r="M388" s="4"/>
      <c r="N388" s="4"/>
      <c r="O388" s="4"/>
      <c r="P388" s="15"/>
      <c r="Q388" s="337"/>
      <c r="R388" s="15" t="str">
        <f t="shared" si="84"/>
        <v>No</v>
      </c>
      <c r="S388" s="15" t="str">
        <f t="shared" si="85"/>
        <v>No</v>
      </c>
      <c r="T388" s="4" t="str">
        <f t="shared" si="86"/>
        <v>No</v>
      </c>
      <c r="U388" s="4" t="str">
        <f t="shared" si="87"/>
        <v>N/A</v>
      </c>
      <c r="V388" s="132" t="str">
        <f t="shared" si="88"/>
        <v>No</v>
      </c>
      <c r="W388" s="223" t="str">
        <f t="shared" si="89"/>
        <v>N/A</v>
      </c>
      <c r="X388" s="221" t="str">
        <f t="shared" si="90"/>
        <v>No</v>
      </c>
      <c r="Y388" s="223" t="str">
        <f t="shared" si="91"/>
        <v>N/A</v>
      </c>
      <c r="Z388" s="222" t="str">
        <f t="shared" si="92"/>
        <v>No</v>
      </c>
      <c r="AA388" s="68" t="str">
        <f t="shared" si="93"/>
        <v>N/A</v>
      </c>
      <c r="AB388" s="65" t="str">
        <f t="shared" si="94"/>
        <v>No</v>
      </c>
      <c r="AC388" s="68" t="str">
        <f t="shared" si="95"/>
        <v>N/A</v>
      </c>
      <c r="AD388" s="65" t="str">
        <f t="shared" si="96"/>
        <v>No</v>
      </c>
      <c r="AE388" s="68" t="str">
        <f t="shared" si="97"/>
        <v>N/A</v>
      </c>
      <c r="AF388" s="66"/>
    </row>
    <row r="389" spans="1:32" ht="14.5" hidden="1" customHeight="1">
      <c r="A389" s="66" t="s">
        <v>11</v>
      </c>
      <c r="B389" s="66" t="s">
        <v>28</v>
      </c>
      <c r="C389" s="66" t="str" cm="1">
        <f t="array" ref="C389">_xlfn.IFNA(_xlfn.IFS(B389="Starter","Starters &amp; Sides",B389="Sides","Starters &amp; Sides"),B389)</f>
        <v>Drinks</v>
      </c>
      <c r="D389" s="84" t="s">
        <v>1383</v>
      </c>
      <c r="E389" s="74"/>
      <c r="F389" s="4"/>
      <c r="G389" s="4"/>
      <c r="H389" s="4"/>
      <c r="I389" s="4"/>
      <c r="J389" s="4"/>
      <c r="K389" s="4"/>
      <c r="L389" s="4">
        <v>8</v>
      </c>
      <c r="M389" s="4"/>
      <c r="N389" s="4"/>
      <c r="O389" s="4"/>
      <c r="P389" s="15"/>
      <c r="Q389" s="337"/>
      <c r="R389" s="15" t="str">
        <f t="shared" si="84"/>
        <v>No</v>
      </c>
      <c r="S389" s="15" t="str">
        <f t="shared" si="85"/>
        <v>No</v>
      </c>
      <c r="T389" s="4" t="str">
        <f t="shared" si="86"/>
        <v>No</v>
      </c>
      <c r="U389" s="4" t="str">
        <f t="shared" si="87"/>
        <v>N/A</v>
      </c>
      <c r="V389" s="132" t="str">
        <f t="shared" si="88"/>
        <v>No</v>
      </c>
      <c r="W389" s="223" t="str">
        <f t="shared" si="89"/>
        <v>N/A</v>
      </c>
      <c r="X389" s="221" t="str">
        <f t="shared" si="90"/>
        <v>No</v>
      </c>
      <c r="Y389" s="223" t="str">
        <f t="shared" si="91"/>
        <v>N/A</v>
      </c>
      <c r="Z389" s="222" t="str">
        <f t="shared" si="92"/>
        <v>No</v>
      </c>
      <c r="AA389" s="68" t="str">
        <f t="shared" si="93"/>
        <v>N/A</v>
      </c>
      <c r="AB389" s="65" t="str">
        <f t="shared" si="94"/>
        <v>No</v>
      </c>
      <c r="AC389" s="68" t="str">
        <f t="shared" si="95"/>
        <v>N/A</v>
      </c>
      <c r="AD389" s="65" t="str">
        <f t="shared" si="96"/>
        <v>No</v>
      </c>
      <c r="AE389" s="68" t="str">
        <f t="shared" si="97"/>
        <v>N/A</v>
      </c>
      <c r="AF389" s="66"/>
    </row>
    <row r="390" spans="1:32" ht="14.5" hidden="1" customHeight="1">
      <c r="A390" s="66" t="s">
        <v>11</v>
      </c>
      <c r="B390" s="66" t="s">
        <v>28</v>
      </c>
      <c r="C390" s="66" t="str" cm="1">
        <f t="array" ref="C390">_xlfn.IFNA(_xlfn.IFS(B390="Starter","Starters &amp; Sides",B390="Sides","Starters &amp; Sides"),B390)</f>
        <v>Drinks</v>
      </c>
      <c r="D390" s="84" t="s">
        <v>1384</v>
      </c>
      <c r="E390" s="74"/>
      <c r="F390" s="4"/>
      <c r="G390" s="4"/>
      <c r="H390" s="4">
        <v>29.5</v>
      </c>
      <c r="I390" s="4">
        <v>29.5</v>
      </c>
      <c r="J390" s="4">
        <v>30.25</v>
      </c>
      <c r="K390" s="4">
        <v>30.5</v>
      </c>
      <c r="L390" s="4">
        <v>30.5</v>
      </c>
      <c r="M390" s="4"/>
      <c r="N390" s="4"/>
      <c r="O390" s="4"/>
      <c r="P390" s="15"/>
      <c r="Q390" s="337"/>
      <c r="R390" s="15" t="str">
        <f t="shared" si="84"/>
        <v>No</v>
      </c>
      <c r="S390" s="15" t="str">
        <f t="shared" si="85"/>
        <v>No</v>
      </c>
      <c r="T390" s="4" t="str">
        <f t="shared" si="86"/>
        <v>No</v>
      </c>
      <c r="U390" s="4" t="str">
        <f t="shared" si="87"/>
        <v>N/A</v>
      </c>
      <c r="V390" s="132" t="str">
        <f t="shared" si="88"/>
        <v>No</v>
      </c>
      <c r="W390" s="223" t="str">
        <f t="shared" si="89"/>
        <v>N/A</v>
      </c>
      <c r="X390" s="221" t="str">
        <f t="shared" si="90"/>
        <v>No</v>
      </c>
      <c r="Y390" s="223" t="str">
        <f t="shared" si="91"/>
        <v>N/A</v>
      </c>
      <c r="Z390" s="222" t="str">
        <f t="shared" si="92"/>
        <v>No</v>
      </c>
      <c r="AA390" s="68" t="str">
        <f t="shared" si="93"/>
        <v>N/A</v>
      </c>
      <c r="AB390" s="65" t="str">
        <f t="shared" si="94"/>
        <v>No</v>
      </c>
      <c r="AC390" s="68" t="str">
        <f t="shared" si="95"/>
        <v>N/A</v>
      </c>
      <c r="AD390" s="65" t="str">
        <f t="shared" si="96"/>
        <v>No</v>
      </c>
      <c r="AE390" s="68" t="str">
        <f t="shared" si="97"/>
        <v>N/A</v>
      </c>
      <c r="AF390" s="66"/>
    </row>
    <row r="391" spans="1:32" ht="14.5" hidden="1" customHeight="1">
      <c r="A391" s="66" t="s">
        <v>11</v>
      </c>
      <c r="B391" s="66" t="s">
        <v>28</v>
      </c>
      <c r="C391" s="66" t="str" cm="1">
        <f t="array" ref="C391">_xlfn.IFNA(_xlfn.IFS(B391="Starter","Starters &amp; Sides",B391="Sides","Starters &amp; Sides"),B391)</f>
        <v>Drinks</v>
      </c>
      <c r="D391" s="84" t="s">
        <v>1385</v>
      </c>
      <c r="E391" s="74"/>
      <c r="F391" s="4"/>
      <c r="G391" s="4"/>
      <c r="H391" s="4">
        <v>24.95</v>
      </c>
      <c r="I391" s="4">
        <v>25.5</v>
      </c>
      <c r="J391" s="4">
        <v>25.5</v>
      </c>
      <c r="K391" s="4">
        <v>25.7</v>
      </c>
      <c r="L391" s="4">
        <v>25.7</v>
      </c>
      <c r="M391" s="4"/>
      <c r="N391" s="4"/>
      <c r="O391" s="4"/>
      <c r="P391" s="15"/>
      <c r="Q391" s="337"/>
      <c r="R391" s="15" t="str">
        <f t="shared" si="84"/>
        <v>No</v>
      </c>
      <c r="S391" s="15" t="str">
        <f t="shared" si="85"/>
        <v>No</v>
      </c>
      <c r="T391" s="4" t="str">
        <f t="shared" si="86"/>
        <v>No</v>
      </c>
      <c r="U391" s="4" t="str">
        <f t="shared" si="87"/>
        <v>N/A</v>
      </c>
      <c r="V391" s="132" t="str">
        <f t="shared" si="88"/>
        <v>No</v>
      </c>
      <c r="W391" s="223" t="str">
        <f t="shared" si="89"/>
        <v>N/A</v>
      </c>
      <c r="X391" s="221" t="str">
        <f t="shared" si="90"/>
        <v>No</v>
      </c>
      <c r="Y391" s="223" t="str">
        <f t="shared" si="91"/>
        <v>N/A</v>
      </c>
      <c r="Z391" s="222" t="str">
        <f t="shared" si="92"/>
        <v>No</v>
      </c>
      <c r="AA391" s="68" t="str">
        <f t="shared" si="93"/>
        <v>N/A</v>
      </c>
      <c r="AB391" s="65" t="str">
        <f t="shared" si="94"/>
        <v>No</v>
      </c>
      <c r="AC391" s="68" t="str">
        <f t="shared" si="95"/>
        <v>N/A</v>
      </c>
      <c r="AD391" s="65" t="str">
        <f t="shared" si="96"/>
        <v>No</v>
      </c>
      <c r="AE391" s="68" t="str">
        <f t="shared" si="97"/>
        <v>N/A</v>
      </c>
      <c r="AF391" s="66"/>
    </row>
    <row r="392" spans="1:32" ht="14.5" hidden="1" customHeight="1">
      <c r="A392" s="66" t="s">
        <v>11</v>
      </c>
      <c r="B392" s="66" t="s">
        <v>28</v>
      </c>
      <c r="C392" s="66" t="str" cm="1">
        <f t="array" ref="C392">_xlfn.IFNA(_xlfn.IFS(B392="Starter","Starters &amp; Sides",B392="Sides","Starters &amp; Sides"),B392)</f>
        <v>Drinks</v>
      </c>
      <c r="D392" s="84" t="s">
        <v>1386</v>
      </c>
      <c r="E392" s="74"/>
      <c r="F392" s="4"/>
      <c r="G392" s="4"/>
      <c r="H392" s="4">
        <v>22.5</v>
      </c>
      <c r="I392" s="4">
        <v>23.5</v>
      </c>
      <c r="J392" s="4">
        <v>23.95</v>
      </c>
      <c r="K392" s="4">
        <v>24.1</v>
      </c>
      <c r="L392" s="4">
        <v>24.1</v>
      </c>
      <c r="M392" s="4">
        <v>24.3</v>
      </c>
      <c r="N392" s="4">
        <v>24.3</v>
      </c>
      <c r="O392" s="4">
        <v>24.3</v>
      </c>
      <c r="P392" s="15"/>
      <c r="Q392" s="337"/>
      <c r="R392" s="15" t="str">
        <f t="shared" si="84"/>
        <v>No</v>
      </c>
      <c r="S392" s="15" t="str">
        <f t="shared" si="85"/>
        <v>No</v>
      </c>
      <c r="T392" s="4" t="str">
        <f t="shared" si="86"/>
        <v>No</v>
      </c>
      <c r="U392" s="4" t="str">
        <f t="shared" si="87"/>
        <v>N/A</v>
      </c>
      <c r="V392" s="132" t="str">
        <f t="shared" si="88"/>
        <v>No</v>
      </c>
      <c r="W392" s="223" t="str">
        <f t="shared" si="89"/>
        <v>N/A</v>
      </c>
      <c r="X392" s="221" t="str">
        <f t="shared" si="90"/>
        <v>No</v>
      </c>
      <c r="Y392" s="223" t="str">
        <f t="shared" si="91"/>
        <v>N/A</v>
      </c>
      <c r="Z392" s="222" t="str">
        <f t="shared" si="92"/>
        <v>No</v>
      </c>
      <c r="AA392" s="68" t="str">
        <f t="shared" si="93"/>
        <v>N/A</v>
      </c>
      <c r="AB392" s="65" t="str">
        <f t="shared" si="94"/>
        <v>No</v>
      </c>
      <c r="AC392" s="68" t="str">
        <f t="shared" si="95"/>
        <v>N/A</v>
      </c>
      <c r="AD392" s="65" t="str">
        <f t="shared" si="96"/>
        <v>No</v>
      </c>
      <c r="AE392" s="68" t="str">
        <f t="shared" si="97"/>
        <v>N/A</v>
      </c>
      <c r="AF392" s="66"/>
    </row>
    <row r="393" spans="1:32" ht="14.5" hidden="1" customHeight="1">
      <c r="A393" s="66" t="s">
        <v>11</v>
      </c>
      <c r="B393" s="66" t="s">
        <v>28</v>
      </c>
      <c r="C393" s="66" t="str" cm="1">
        <f t="array" ref="C393">_xlfn.IFNA(_xlfn.IFS(B393="Starter","Starters &amp; Sides",B393="Sides","Starters &amp; Sides"),B393)</f>
        <v>Drinks</v>
      </c>
      <c r="D393" s="84" t="s">
        <v>1387</v>
      </c>
      <c r="E393" s="74"/>
      <c r="F393" s="4"/>
      <c r="G393" s="4"/>
      <c r="H393" s="4"/>
      <c r="I393" s="4"/>
      <c r="J393" s="4"/>
      <c r="K393" s="4"/>
      <c r="L393" s="4">
        <v>9.1</v>
      </c>
      <c r="M393" s="4">
        <v>9.6</v>
      </c>
      <c r="N393" s="4">
        <v>9.6</v>
      </c>
      <c r="O393" s="4"/>
      <c r="P393" s="15"/>
      <c r="Q393" s="337"/>
      <c r="R393" s="15" t="str">
        <f t="shared" si="84"/>
        <v>No</v>
      </c>
      <c r="S393" s="15" t="str">
        <f t="shared" si="85"/>
        <v>No</v>
      </c>
      <c r="T393" s="4" t="str">
        <f t="shared" si="86"/>
        <v>No</v>
      </c>
      <c r="U393" s="4" t="str">
        <f t="shared" si="87"/>
        <v>N/A</v>
      </c>
      <c r="V393" s="132" t="str">
        <f t="shared" si="88"/>
        <v>No</v>
      </c>
      <c r="W393" s="223" t="str">
        <f t="shared" si="89"/>
        <v>N/A</v>
      </c>
      <c r="X393" s="221" t="str">
        <f t="shared" si="90"/>
        <v>No</v>
      </c>
      <c r="Y393" s="223" t="str">
        <f t="shared" si="91"/>
        <v>N/A</v>
      </c>
      <c r="Z393" s="222" t="str">
        <f t="shared" si="92"/>
        <v>No</v>
      </c>
      <c r="AA393" s="68" t="str">
        <f t="shared" si="93"/>
        <v>N/A</v>
      </c>
      <c r="AB393" s="65" t="str">
        <f t="shared" si="94"/>
        <v>No</v>
      </c>
      <c r="AC393" s="68" t="str">
        <f t="shared" si="95"/>
        <v>N/A</v>
      </c>
      <c r="AD393" s="65" t="str">
        <f t="shared" si="96"/>
        <v>No</v>
      </c>
      <c r="AE393" s="68" t="str">
        <f t="shared" si="97"/>
        <v>N/A</v>
      </c>
      <c r="AF393" s="66"/>
    </row>
    <row r="394" spans="1:32" ht="14.5" hidden="1" customHeight="1">
      <c r="A394" s="66" t="s">
        <v>11</v>
      </c>
      <c r="B394" s="66" t="s">
        <v>28</v>
      </c>
      <c r="C394" s="66" t="str" cm="1">
        <f t="array" ref="C394">_xlfn.IFNA(_xlfn.IFS(B394="Starter","Starters &amp; Sides",B394="Sides","Starters &amp; Sides"),B394)</f>
        <v>Drinks</v>
      </c>
      <c r="D394" s="84" t="s">
        <v>1388</v>
      </c>
      <c r="E394" s="74"/>
      <c r="F394" s="4"/>
      <c r="G394" s="4"/>
      <c r="H394" s="4"/>
      <c r="I394" s="4"/>
      <c r="J394" s="4"/>
      <c r="K394" s="4"/>
      <c r="L394" s="4"/>
      <c r="M394" s="4"/>
      <c r="N394" s="4"/>
      <c r="O394" s="4">
        <v>18.5</v>
      </c>
      <c r="P394" s="15"/>
      <c r="Q394" s="337"/>
      <c r="R394" s="15" t="str">
        <f t="shared" si="84"/>
        <v>No</v>
      </c>
      <c r="S394" s="15" t="str">
        <f t="shared" si="85"/>
        <v>No</v>
      </c>
      <c r="T394" s="4" t="str">
        <f t="shared" si="86"/>
        <v>No</v>
      </c>
      <c r="U394" s="4" t="str">
        <f t="shared" si="87"/>
        <v>N/A</v>
      </c>
      <c r="V394" s="132" t="str">
        <f t="shared" si="88"/>
        <v>No</v>
      </c>
      <c r="W394" s="223" t="str">
        <f t="shared" si="89"/>
        <v>N/A</v>
      </c>
      <c r="X394" s="221" t="str">
        <f t="shared" si="90"/>
        <v>No</v>
      </c>
      <c r="Y394" s="223" t="str">
        <f t="shared" si="91"/>
        <v>N/A</v>
      </c>
      <c r="Z394" s="222" t="str">
        <f t="shared" si="92"/>
        <v>No</v>
      </c>
      <c r="AA394" s="68" t="str">
        <f t="shared" si="93"/>
        <v>N/A</v>
      </c>
      <c r="AB394" s="65" t="str">
        <f t="shared" si="94"/>
        <v>No</v>
      </c>
      <c r="AC394" s="68" t="str">
        <f t="shared" si="95"/>
        <v>N/A</v>
      </c>
      <c r="AD394" s="65" t="str">
        <f t="shared" si="96"/>
        <v>No</v>
      </c>
      <c r="AE394" s="68" t="str">
        <f t="shared" si="97"/>
        <v>N/A</v>
      </c>
      <c r="AF394" s="66"/>
    </row>
    <row r="395" spans="1:32" ht="14.5" hidden="1" customHeight="1">
      <c r="A395" s="66" t="s">
        <v>11</v>
      </c>
      <c r="B395" s="66" t="s">
        <v>28</v>
      </c>
      <c r="C395" s="66" t="str" cm="1">
        <f t="array" ref="C395">_xlfn.IFNA(_xlfn.IFS(B395="Starter","Starters &amp; Sides",B395="Sides","Starters &amp; Sides"),B395)</f>
        <v>Drinks</v>
      </c>
      <c r="D395" s="84" t="s">
        <v>1389</v>
      </c>
      <c r="E395" s="74"/>
      <c r="F395" s="4"/>
      <c r="G395" s="4"/>
      <c r="H395" s="4"/>
      <c r="I395" s="4"/>
      <c r="J395" s="4"/>
      <c r="K395" s="4"/>
      <c r="L395" s="4"/>
      <c r="M395" s="4"/>
      <c r="N395" s="4"/>
      <c r="O395" s="4">
        <v>7.25</v>
      </c>
      <c r="P395" s="15"/>
      <c r="Q395" s="337"/>
      <c r="R395" s="15" t="str">
        <f t="shared" si="84"/>
        <v>No</v>
      </c>
      <c r="S395" s="15" t="str">
        <f t="shared" si="85"/>
        <v>No</v>
      </c>
      <c r="T395" s="4" t="str">
        <f t="shared" si="86"/>
        <v>No</v>
      </c>
      <c r="U395" s="4" t="str">
        <f t="shared" si="87"/>
        <v>N/A</v>
      </c>
      <c r="V395" s="132" t="str">
        <f t="shared" si="88"/>
        <v>No</v>
      </c>
      <c r="W395" s="223" t="str">
        <f t="shared" si="89"/>
        <v>N/A</v>
      </c>
      <c r="X395" s="221" t="str">
        <f t="shared" si="90"/>
        <v>No</v>
      </c>
      <c r="Y395" s="223" t="str">
        <f t="shared" si="91"/>
        <v>N/A</v>
      </c>
      <c r="Z395" s="222" t="str">
        <f t="shared" si="92"/>
        <v>No</v>
      </c>
      <c r="AA395" s="68" t="str">
        <f t="shared" si="93"/>
        <v>N/A</v>
      </c>
      <c r="AB395" s="65" t="str">
        <f t="shared" si="94"/>
        <v>No</v>
      </c>
      <c r="AC395" s="68" t="str">
        <f t="shared" si="95"/>
        <v>N/A</v>
      </c>
      <c r="AD395" s="65" t="str">
        <f t="shared" si="96"/>
        <v>No</v>
      </c>
      <c r="AE395" s="68" t="str">
        <f t="shared" si="97"/>
        <v>N/A</v>
      </c>
      <c r="AF395" s="66"/>
    </row>
    <row r="396" spans="1:32" ht="14.5" hidden="1" customHeight="1">
      <c r="A396" s="66" t="s">
        <v>11</v>
      </c>
      <c r="B396" s="66" t="s">
        <v>28</v>
      </c>
      <c r="C396" s="66" t="str" cm="1">
        <f t="array" ref="C396">_xlfn.IFNA(_xlfn.IFS(B396="Starter","Starters &amp; Sides",B396="Sides","Starters &amp; Sides"),B396)</f>
        <v>Drinks</v>
      </c>
      <c r="D396" t="s">
        <v>1390</v>
      </c>
      <c r="E396" s="74"/>
      <c r="F396" s="4"/>
      <c r="G396" s="4"/>
      <c r="H396" s="4"/>
      <c r="I396" s="4"/>
      <c r="J396" s="4"/>
      <c r="K396" s="4"/>
      <c r="L396" s="4"/>
      <c r="M396" s="4">
        <v>8.3000000000000007</v>
      </c>
      <c r="N396" s="4">
        <v>8.3000000000000007</v>
      </c>
      <c r="O396" s="4">
        <v>8.3000000000000007</v>
      </c>
      <c r="P396" s="15">
        <v>8.5</v>
      </c>
      <c r="Q396" s="337">
        <v>8.5</v>
      </c>
      <c r="R396" s="15" t="str">
        <f t="shared" si="84"/>
        <v>Yes</v>
      </c>
      <c r="S396" s="15" t="str">
        <f t="shared" si="85"/>
        <v>No</v>
      </c>
      <c r="T396" s="4" t="str">
        <f t="shared" si="86"/>
        <v>Yes</v>
      </c>
      <c r="U396" s="4">
        <f t="shared" si="87"/>
        <v>0</v>
      </c>
      <c r="V396" s="132" t="str">
        <f t="shared" si="88"/>
        <v>Yes</v>
      </c>
      <c r="W396" s="223">
        <f t="shared" si="89"/>
        <v>2.409638554216853E-2</v>
      </c>
      <c r="X396" s="221" t="str">
        <f t="shared" si="90"/>
        <v>Yes</v>
      </c>
      <c r="Y396" s="223">
        <f t="shared" si="91"/>
        <v>2.409638554216853E-2</v>
      </c>
      <c r="Z396" s="222" t="str">
        <f t="shared" si="92"/>
        <v>Yes</v>
      </c>
      <c r="AA396" s="68">
        <f t="shared" si="93"/>
        <v>2.409638554216853E-2</v>
      </c>
      <c r="AB396" s="65" t="str">
        <f t="shared" si="94"/>
        <v>No</v>
      </c>
      <c r="AC396" s="68" t="str">
        <f t="shared" si="95"/>
        <v>N/A</v>
      </c>
      <c r="AD396" s="65" t="str">
        <f t="shared" si="96"/>
        <v>No</v>
      </c>
      <c r="AE396" s="68" t="str">
        <f t="shared" si="97"/>
        <v>N/A</v>
      </c>
      <c r="AF396" s="66"/>
    </row>
    <row r="397" spans="1:32" ht="14.5" hidden="1" customHeight="1">
      <c r="A397" s="66" t="s">
        <v>11</v>
      </c>
      <c r="B397" s="66" t="s">
        <v>28</v>
      </c>
      <c r="C397" s="66" t="str" cm="1">
        <f t="array" ref="C397">_xlfn.IFNA(_xlfn.IFS(B397="Starter","Starters &amp; Sides",B397="Sides","Starters &amp; Sides"),B397)</f>
        <v>Drinks</v>
      </c>
      <c r="D397" s="84" t="s">
        <v>1391</v>
      </c>
      <c r="E397" s="74"/>
      <c r="F397" s="4"/>
      <c r="G397" s="4"/>
      <c r="H397" s="4"/>
      <c r="I397" s="4"/>
      <c r="J397" s="4"/>
      <c r="K397" s="4"/>
      <c r="L397" s="4"/>
      <c r="M397" s="4">
        <v>11.1</v>
      </c>
      <c r="N397" s="4">
        <v>11.1</v>
      </c>
      <c r="O397" s="4"/>
      <c r="P397" s="15"/>
      <c r="Q397" s="337"/>
      <c r="R397" s="15" t="str">
        <f t="shared" si="84"/>
        <v>No</v>
      </c>
      <c r="S397" s="15" t="str">
        <f t="shared" si="85"/>
        <v>No</v>
      </c>
      <c r="T397" s="4" t="str">
        <f t="shared" si="86"/>
        <v>No</v>
      </c>
      <c r="U397" s="4" t="str">
        <f t="shared" si="87"/>
        <v>N/A</v>
      </c>
      <c r="V397" s="132" t="str">
        <f t="shared" si="88"/>
        <v>No</v>
      </c>
      <c r="W397" s="223" t="str">
        <f t="shared" si="89"/>
        <v>N/A</v>
      </c>
      <c r="X397" s="221" t="str">
        <f t="shared" si="90"/>
        <v>No</v>
      </c>
      <c r="Y397" s="223" t="str">
        <f t="shared" si="91"/>
        <v>N/A</v>
      </c>
      <c r="Z397" s="222" t="str">
        <f t="shared" si="92"/>
        <v>No</v>
      </c>
      <c r="AA397" s="68" t="str">
        <f t="shared" si="93"/>
        <v>N/A</v>
      </c>
      <c r="AB397" s="65" t="str">
        <f t="shared" si="94"/>
        <v>No</v>
      </c>
      <c r="AC397" s="68" t="str">
        <f t="shared" si="95"/>
        <v>N/A</v>
      </c>
      <c r="AD397" s="65" t="str">
        <f t="shared" si="96"/>
        <v>No</v>
      </c>
      <c r="AE397" s="68" t="str">
        <f t="shared" si="97"/>
        <v>N/A</v>
      </c>
      <c r="AF397" s="66"/>
    </row>
    <row r="398" spans="1:32" ht="14.5" hidden="1" customHeight="1">
      <c r="A398" s="66" t="s">
        <v>11</v>
      </c>
      <c r="B398" s="66" t="s">
        <v>28</v>
      </c>
      <c r="C398" s="66" t="str" cm="1">
        <f t="array" ref="C398">_xlfn.IFNA(_xlfn.IFS(B398="Starter","Starters &amp; Sides",B398="Sides","Starters &amp; Sides"),B398)</f>
        <v>Drinks</v>
      </c>
      <c r="D398" t="s">
        <v>1392</v>
      </c>
      <c r="E398" s="74"/>
      <c r="F398" s="4"/>
      <c r="G398" s="4"/>
      <c r="H398" s="4"/>
      <c r="I398" s="4"/>
      <c r="J398" s="4"/>
      <c r="K398" s="4"/>
      <c r="L398" s="4"/>
      <c r="M398" s="4">
        <v>21.55</v>
      </c>
      <c r="N398" s="4">
        <v>21.55</v>
      </c>
      <c r="O398" s="4">
        <v>21.55</v>
      </c>
      <c r="P398" s="15">
        <v>22.3</v>
      </c>
      <c r="Q398" s="337">
        <v>22.3</v>
      </c>
      <c r="R398" s="15" t="str">
        <f t="shared" si="84"/>
        <v>Yes</v>
      </c>
      <c r="S398" s="15" t="str">
        <f t="shared" si="85"/>
        <v>No</v>
      </c>
      <c r="T398" s="4" t="str">
        <f t="shared" si="86"/>
        <v>Yes</v>
      </c>
      <c r="U398" s="4">
        <f t="shared" si="87"/>
        <v>0</v>
      </c>
      <c r="V398" s="132" t="str">
        <f t="shared" si="88"/>
        <v>Yes</v>
      </c>
      <c r="W398" s="223">
        <f t="shared" si="89"/>
        <v>3.4802784222737859E-2</v>
      </c>
      <c r="X398" s="221" t="str">
        <f t="shared" si="90"/>
        <v>Yes</v>
      </c>
      <c r="Y398" s="223">
        <f t="shared" si="91"/>
        <v>3.4802784222737859E-2</v>
      </c>
      <c r="Z398" s="222" t="str">
        <f t="shared" si="92"/>
        <v>Yes</v>
      </c>
      <c r="AA398" s="68">
        <f t="shared" si="93"/>
        <v>3.4802784222737859E-2</v>
      </c>
      <c r="AB398" s="65" t="str">
        <f t="shared" si="94"/>
        <v>No</v>
      </c>
      <c r="AC398" s="68" t="str">
        <f t="shared" si="95"/>
        <v>N/A</v>
      </c>
      <c r="AD398" s="65" t="str">
        <f t="shared" si="96"/>
        <v>No</v>
      </c>
      <c r="AE398" s="68" t="str">
        <f t="shared" si="97"/>
        <v>N/A</v>
      </c>
      <c r="AF398" s="66"/>
    </row>
    <row r="399" spans="1:32" ht="14.15" hidden="1" customHeight="1">
      <c r="A399" s="66" t="s">
        <v>11</v>
      </c>
      <c r="B399" s="66" t="s">
        <v>28</v>
      </c>
      <c r="C399" s="66" t="str" cm="1">
        <f t="array" ref="C399">_xlfn.IFNA(_xlfn.IFS(B399="Starter","Starters &amp; Sides",B399="Sides","Starters &amp; Sides"),B399)</f>
        <v>Drinks</v>
      </c>
      <c r="D399" t="s">
        <v>1393</v>
      </c>
      <c r="E399" s="74"/>
      <c r="F399" s="4"/>
      <c r="G399" s="4"/>
      <c r="H399" s="4"/>
      <c r="I399" s="4"/>
      <c r="J399" s="4"/>
      <c r="K399" s="4"/>
      <c r="L399" s="4"/>
      <c r="M399" s="4">
        <v>28.9</v>
      </c>
      <c r="N399" s="4">
        <v>28.9</v>
      </c>
      <c r="O399" s="4">
        <v>28.9</v>
      </c>
      <c r="P399" s="15">
        <v>30</v>
      </c>
      <c r="Q399" s="337">
        <v>30</v>
      </c>
      <c r="R399" s="15" t="str">
        <f t="shared" si="84"/>
        <v>Yes</v>
      </c>
      <c r="S399" s="15" t="str">
        <f t="shared" si="85"/>
        <v>No</v>
      </c>
      <c r="T399" s="4" t="str">
        <f t="shared" si="86"/>
        <v>Yes</v>
      </c>
      <c r="U399" s="4">
        <f t="shared" si="87"/>
        <v>0</v>
      </c>
      <c r="V399" s="132" t="str">
        <f t="shared" si="88"/>
        <v>Yes</v>
      </c>
      <c r="W399" s="223">
        <f t="shared" si="89"/>
        <v>3.8062283737024361E-2</v>
      </c>
      <c r="X399" s="221" t="str">
        <f t="shared" si="90"/>
        <v>Yes</v>
      </c>
      <c r="Y399" s="223">
        <f t="shared" si="91"/>
        <v>3.8062283737024361E-2</v>
      </c>
      <c r="Z399" s="222" t="str">
        <f t="shared" si="92"/>
        <v>Yes</v>
      </c>
      <c r="AA399" s="68">
        <f t="shared" si="93"/>
        <v>3.8062283737024361E-2</v>
      </c>
      <c r="AB399" s="65" t="str">
        <f t="shared" si="94"/>
        <v>No</v>
      </c>
      <c r="AC399" s="68" t="str">
        <f t="shared" si="95"/>
        <v>N/A</v>
      </c>
      <c r="AD399" s="65" t="str">
        <f t="shared" si="96"/>
        <v>No</v>
      </c>
      <c r="AE399" s="68" t="str">
        <f t="shared" si="97"/>
        <v>N/A</v>
      </c>
      <c r="AF399" s="66"/>
    </row>
    <row r="400" spans="1:32" ht="14.15" hidden="1" customHeight="1">
      <c r="A400" s="66" t="s">
        <v>11</v>
      </c>
      <c r="B400" s="66" t="s">
        <v>28</v>
      </c>
      <c r="C400" s="66" t="str" cm="1">
        <f t="array" ref="C400">_xlfn.IFNA(_xlfn.IFS(B400="Starter","Starters &amp; Sides",B400="Sides","Starters &amp; Sides"),B400)</f>
        <v>Drinks</v>
      </c>
      <c r="D400" t="s">
        <v>1394</v>
      </c>
      <c r="E400" s="74"/>
      <c r="F400" s="4"/>
      <c r="G400" s="4"/>
      <c r="H400" s="4"/>
      <c r="I400" s="4"/>
      <c r="J400" s="4"/>
      <c r="K400" s="4"/>
      <c r="L400" s="4"/>
      <c r="M400" s="4">
        <v>9.85</v>
      </c>
      <c r="N400" s="4">
        <v>9.85</v>
      </c>
      <c r="O400" s="4">
        <v>9.85</v>
      </c>
      <c r="P400" s="15">
        <v>10.1</v>
      </c>
      <c r="Q400" s="337">
        <v>10.1</v>
      </c>
      <c r="R400" s="15" t="str">
        <f t="shared" si="84"/>
        <v>Yes</v>
      </c>
      <c r="S400" s="15" t="str">
        <f t="shared" si="85"/>
        <v>No</v>
      </c>
      <c r="T400" s="4" t="str">
        <f t="shared" si="86"/>
        <v>Yes</v>
      </c>
      <c r="U400" s="4">
        <f t="shared" si="87"/>
        <v>0</v>
      </c>
      <c r="V400" s="132" t="str">
        <f t="shared" si="88"/>
        <v>Yes</v>
      </c>
      <c r="W400" s="223">
        <f t="shared" si="89"/>
        <v>2.5380710659898442E-2</v>
      </c>
      <c r="X400" s="221" t="str">
        <f t="shared" si="90"/>
        <v>Yes</v>
      </c>
      <c r="Y400" s="223">
        <f t="shared" si="91"/>
        <v>2.5380710659898442E-2</v>
      </c>
      <c r="Z400" s="222" t="str">
        <f t="shared" si="92"/>
        <v>Yes</v>
      </c>
      <c r="AA400" s="68">
        <f t="shared" si="93"/>
        <v>2.5380710659898442E-2</v>
      </c>
      <c r="AB400" s="65" t="str">
        <f t="shared" si="94"/>
        <v>No</v>
      </c>
      <c r="AC400" s="68" t="str">
        <f t="shared" si="95"/>
        <v>N/A</v>
      </c>
      <c r="AD400" s="65" t="str">
        <f t="shared" si="96"/>
        <v>No</v>
      </c>
      <c r="AE400" s="68" t="str">
        <f t="shared" si="97"/>
        <v>N/A</v>
      </c>
      <c r="AF400" s="66"/>
    </row>
    <row r="401" spans="1:32" ht="14.15" hidden="1" customHeight="1">
      <c r="A401" s="66" t="s">
        <v>11</v>
      </c>
      <c r="B401" s="66" t="s">
        <v>28</v>
      </c>
      <c r="C401" s="66" t="str" cm="1">
        <f t="array" ref="C401">_xlfn.IFNA(_xlfn.IFS(B401="Starter","Starters &amp; Sides",B401="Sides","Starters &amp; Sides"),B401)</f>
        <v>Drinks</v>
      </c>
      <c r="D401" s="84" t="s">
        <v>1395</v>
      </c>
      <c r="E401" s="74"/>
      <c r="F401" s="4"/>
      <c r="G401" s="4"/>
      <c r="H401" s="4"/>
      <c r="I401" s="4"/>
      <c r="J401" s="4"/>
      <c r="K401" s="4"/>
      <c r="L401" s="4"/>
      <c r="M401" s="4">
        <v>13.3</v>
      </c>
      <c r="N401" s="4">
        <v>13.3</v>
      </c>
      <c r="O401" s="4"/>
      <c r="P401" s="15"/>
      <c r="Q401" s="337"/>
      <c r="R401" s="15" t="str">
        <f t="shared" si="84"/>
        <v>No</v>
      </c>
      <c r="S401" s="15" t="str">
        <f t="shared" si="85"/>
        <v>No</v>
      </c>
      <c r="T401" s="4" t="str">
        <f t="shared" si="86"/>
        <v>No</v>
      </c>
      <c r="U401" s="4" t="str">
        <f t="shared" si="87"/>
        <v>N/A</v>
      </c>
      <c r="V401" s="132" t="str">
        <f t="shared" si="88"/>
        <v>No</v>
      </c>
      <c r="W401" s="223" t="str">
        <f t="shared" si="89"/>
        <v>N/A</v>
      </c>
      <c r="X401" s="221" t="str">
        <f t="shared" si="90"/>
        <v>No</v>
      </c>
      <c r="Y401" s="223" t="str">
        <f t="shared" si="91"/>
        <v>N/A</v>
      </c>
      <c r="Z401" s="222" t="str">
        <f t="shared" si="92"/>
        <v>No</v>
      </c>
      <c r="AA401" s="68" t="str">
        <f t="shared" si="93"/>
        <v>N/A</v>
      </c>
      <c r="AB401" s="65" t="str">
        <f t="shared" si="94"/>
        <v>No</v>
      </c>
      <c r="AC401" s="68" t="str">
        <f t="shared" si="95"/>
        <v>N/A</v>
      </c>
      <c r="AD401" s="65" t="str">
        <f t="shared" si="96"/>
        <v>No</v>
      </c>
      <c r="AE401" s="68" t="str">
        <f t="shared" si="97"/>
        <v>N/A</v>
      </c>
      <c r="AF401" s="66"/>
    </row>
    <row r="402" spans="1:32" ht="14.15" hidden="1" customHeight="1">
      <c r="A402" s="66" t="s">
        <v>11</v>
      </c>
      <c r="B402" s="66" t="s">
        <v>28</v>
      </c>
      <c r="C402" s="66" t="str" cm="1">
        <f t="array" ref="C402">_xlfn.IFNA(_xlfn.IFS(B402="Starter","Starters &amp; Sides",B402="Sides","Starters &amp; Sides"),B402)</f>
        <v>Drinks</v>
      </c>
      <c r="D402" t="s">
        <v>1396</v>
      </c>
      <c r="E402" s="74"/>
      <c r="F402" s="4"/>
      <c r="G402" s="4"/>
      <c r="H402" s="4"/>
      <c r="I402" s="4"/>
      <c r="J402" s="4"/>
      <c r="K402" s="4"/>
      <c r="L402" s="4"/>
      <c r="M402" s="4">
        <v>25.9</v>
      </c>
      <c r="N402" s="4">
        <v>25.9</v>
      </c>
      <c r="O402" s="4">
        <v>25.9</v>
      </c>
      <c r="P402" s="15">
        <v>26.9</v>
      </c>
      <c r="Q402" s="337">
        <v>26.9</v>
      </c>
      <c r="R402" s="15" t="str">
        <f t="shared" si="84"/>
        <v>Yes</v>
      </c>
      <c r="S402" s="15" t="str">
        <f t="shared" si="85"/>
        <v>No</v>
      </c>
      <c r="T402" s="4" t="str">
        <f t="shared" si="86"/>
        <v>Yes</v>
      </c>
      <c r="U402" s="4">
        <f t="shared" si="87"/>
        <v>0</v>
      </c>
      <c r="V402" s="132" t="str">
        <f t="shared" si="88"/>
        <v>Yes</v>
      </c>
      <c r="W402" s="223">
        <f t="shared" si="89"/>
        <v>3.8610038610038533E-2</v>
      </c>
      <c r="X402" s="221" t="str">
        <f t="shared" si="90"/>
        <v>Yes</v>
      </c>
      <c r="Y402" s="223">
        <f t="shared" si="91"/>
        <v>3.8610038610038533E-2</v>
      </c>
      <c r="Z402" s="222" t="str">
        <f t="shared" si="92"/>
        <v>Yes</v>
      </c>
      <c r="AA402" s="68">
        <f t="shared" si="93"/>
        <v>3.8610038610038533E-2</v>
      </c>
      <c r="AB402" s="65" t="str">
        <f t="shared" si="94"/>
        <v>No</v>
      </c>
      <c r="AC402" s="68" t="str">
        <f t="shared" si="95"/>
        <v>N/A</v>
      </c>
      <c r="AD402" s="65" t="str">
        <f t="shared" si="96"/>
        <v>No</v>
      </c>
      <c r="AE402" s="68" t="str">
        <f t="shared" si="97"/>
        <v>N/A</v>
      </c>
      <c r="AF402" s="66"/>
    </row>
    <row r="403" spans="1:32" ht="14.15" hidden="1" customHeight="1">
      <c r="A403" s="66" t="s">
        <v>11</v>
      </c>
      <c r="B403" s="66" t="s">
        <v>28</v>
      </c>
      <c r="C403" s="66" t="str" cm="1">
        <f t="array" ref="C403">_xlfn.IFNA(_xlfn.IFS(B403="Starter","Starters &amp; Sides",B403="Sides","Starters &amp; Sides"),B403)</f>
        <v>Drinks</v>
      </c>
      <c r="D403" t="s">
        <v>1397</v>
      </c>
      <c r="E403" s="74"/>
      <c r="F403" s="4"/>
      <c r="G403" s="4"/>
      <c r="H403" s="4"/>
      <c r="I403" s="4"/>
      <c r="J403" s="4"/>
      <c r="K403" s="4"/>
      <c r="L403" s="4"/>
      <c r="M403" s="4">
        <v>35.5</v>
      </c>
      <c r="N403" s="4">
        <v>35.5</v>
      </c>
      <c r="O403" s="4">
        <v>35.5</v>
      </c>
      <c r="P403" s="15">
        <v>37</v>
      </c>
      <c r="Q403" s="337">
        <v>37</v>
      </c>
      <c r="R403" s="15" t="str">
        <f t="shared" si="84"/>
        <v>Yes</v>
      </c>
      <c r="S403" s="15" t="str">
        <f t="shared" si="85"/>
        <v>No</v>
      </c>
      <c r="T403" s="4" t="str">
        <f t="shared" si="86"/>
        <v>Yes</v>
      </c>
      <c r="U403" s="4">
        <f t="shared" si="87"/>
        <v>0</v>
      </c>
      <c r="V403" s="132" t="str">
        <f t="shared" si="88"/>
        <v>Yes</v>
      </c>
      <c r="W403" s="223">
        <f t="shared" si="89"/>
        <v>4.2253521126760507E-2</v>
      </c>
      <c r="X403" s="221" t="str">
        <f t="shared" si="90"/>
        <v>Yes</v>
      </c>
      <c r="Y403" s="223">
        <f t="shared" si="91"/>
        <v>4.2253521126760507E-2</v>
      </c>
      <c r="Z403" s="222" t="str">
        <f t="shared" si="92"/>
        <v>Yes</v>
      </c>
      <c r="AA403" s="68">
        <f t="shared" si="93"/>
        <v>4.2253521126760507E-2</v>
      </c>
      <c r="AB403" s="65" t="str">
        <f t="shared" si="94"/>
        <v>No</v>
      </c>
      <c r="AC403" s="68" t="str">
        <f t="shared" si="95"/>
        <v>N/A</v>
      </c>
      <c r="AD403" s="65" t="str">
        <f t="shared" si="96"/>
        <v>No</v>
      </c>
      <c r="AE403" s="68" t="str">
        <f t="shared" si="97"/>
        <v>N/A</v>
      </c>
      <c r="AF403" s="66"/>
    </row>
    <row r="404" spans="1:32" ht="14.15" hidden="1" customHeight="1">
      <c r="A404" s="66" t="s">
        <v>11</v>
      </c>
      <c r="B404" s="66" t="s">
        <v>28</v>
      </c>
      <c r="C404" s="212" t="str" cm="1">
        <f t="array" ref="C404">_xlfn.IFNA(_xlfn.IFS(B404="Starter","Starters &amp; Sides",B404="Sides","Starters &amp; Sides"),B404)</f>
        <v>Drinks</v>
      </c>
      <c r="D404" s="342" t="s">
        <v>1398</v>
      </c>
      <c r="E404" s="74"/>
      <c r="F404" s="4"/>
      <c r="G404" s="4"/>
      <c r="H404" s="4"/>
      <c r="I404" s="4"/>
      <c r="J404" s="4"/>
      <c r="K404" s="4"/>
      <c r="L404" s="4"/>
      <c r="M404" s="4">
        <v>8.9499999999999993</v>
      </c>
      <c r="N404" s="4">
        <v>8.9499999999999993</v>
      </c>
      <c r="O404" s="4"/>
      <c r="P404" s="15"/>
      <c r="Q404" s="337"/>
      <c r="R404" s="15" t="str">
        <f t="shared" si="84"/>
        <v>No</v>
      </c>
      <c r="S404" s="15" t="str">
        <f t="shared" si="85"/>
        <v>No</v>
      </c>
      <c r="T404" s="4" t="str">
        <f t="shared" si="86"/>
        <v>No</v>
      </c>
      <c r="U404" s="4" t="str">
        <f t="shared" si="87"/>
        <v>N/A</v>
      </c>
      <c r="V404" s="132" t="str">
        <f t="shared" si="88"/>
        <v>No</v>
      </c>
      <c r="W404" s="223" t="str">
        <f t="shared" si="89"/>
        <v>N/A</v>
      </c>
      <c r="X404" s="221" t="str">
        <f t="shared" si="90"/>
        <v>No</v>
      </c>
      <c r="Y404" s="223" t="str">
        <f t="shared" si="91"/>
        <v>N/A</v>
      </c>
      <c r="Z404" s="222" t="str">
        <f t="shared" si="92"/>
        <v>No</v>
      </c>
      <c r="AA404" s="68" t="str">
        <f t="shared" si="93"/>
        <v>N/A</v>
      </c>
      <c r="AB404" s="65" t="str">
        <f t="shared" si="94"/>
        <v>No</v>
      </c>
      <c r="AC404" s="68" t="str">
        <f t="shared" si="95"/>
        <v>N/A</v>
      </c>
      <c r="AD404" s="65" t="str">
        <f t="shared" si="96"/>
        <v>No</v>
      </c>
      <c r="AE404" s="68" t="str">
        <f t="shared" si="97"/>
        <v>N/A</v>
      </c>
      <c r="AF404" s="66"/>
    </row>
    <row r="405" spans="1:32" ht="14.15" hidden="1" customHeight="1">
      <c r="A405" s="66" t="s">
        <v>11</v>
      </c>
      <c r="B405" s="66" t="s">
        <v>28</v>
      </c>
      <c r="C405" s="212" t="str" cm="1">
        <f t="array" ref="C405">_xlfn.IFNA(_xlfn.IFS(B405="Starter","Starters &amp; Sides",B405="Sides","Starters &amp; Sides"),B405)</f>
        <v>Drinks</v>
      </c>
      <c r="D405" s="342" t="s">
        <v>1399</v>
      </c>
      <c r="E405" s="74"/>
      <c r="F405" s="4"/>
      <c r="G405" s="4"/>
      <c r="H405" s="4"/>
      <c r="I405" s="4"/>
      <c r="J405" s="4"/>
      <c r="K405" s="4"/>
      <c r="L405" s="4"/>
      <c r="M405" s="4">
        <v>12</v>
      </c>
      <c r="N405" s="4">
        <v>12</v>
      </c>
      <c r="O405" s="4"/>
      <c r="P405" s="15"/>
      <c r="Q405" s="337"/>
      <c r="R405" s="15" t="str">
        <f t="shared" si="84"/>
        <v>No</v>
      </c>
      <c r="S405" s="15" t="str">
        <f t="shared" si="85"/>
        <v>No</v>
      </c>
      <c r="T405" s="4" t="str">
        <f t="shared" si="86"/>
        <v>No</v>
      </c>
      <c r="U405" s="4" t="str">
        <f t="shared" si="87"/>
        <v>N/A</v>
      </c>
      <c r="V405" s="132" t="str">
        <f t="shared" si="88"/>
        <v>No</v>
      </c>
      <c r="W405" s="223" t="str">
        <f t="shared" si="89"/>
        <v>N/A</v>
      </c>
      <c r="X405" s="221" t="str">
        <f t="shared" si="90"/>
        <v>No</v>
      </c>
      <c r="Y405" s="223" t="str">
        <f t="shared" si="91"/>
        <v>N/A</v>
      </c>
      <c r="Z405" s="222" t="str">
        <f t="shared" si="92"/>
        <v>No</v>
      </c>
      <c r="AA405" s="68" t="str">
        <f t="shared" si="93"/>
        <v>N/A</v>
      </c>
      <c r="AB405" s="65" t="str">
        <f t="shared" si="94"/>
        <v>No</v>
      </c>
      <c r="AC405" s="68" t="str">
        <f t="shared" si="95"/>
        <v>N/A</v>
      </c>
      <c r="AD405" s="65" t="str">
        <f t="shared" si="96"/>
        <v>No</v>
      </c>
      <c r="AE405" s="68" t="str">
        <f t="shared" si="97"/>
        <v>N/A</v>
      </c>
      <c r="AF405" s="66"/>
    </row>
    <row r="406" spans="1:32" ht="14.15" hidden="1" customHeight="1">
      <c r="A406" s="66" t="s">
        <v>11</v>
      </c>
      <c r="B406" s="66" t="s">
        <v>28</v>
      </c>
      <c r="C406" s="212" t="str" cm="1">
        <f t="array" ref="C406">_xlfn.IFNA(_xlfn.IFS(B406="Starter","Starters &amp; Sides",B406="Sides","Starters &amp; Sides"),B406)</f>
        <v>Drinks</v>
      </c>
      <c r="D406" s="342" t="s">
        <v>1400</v>
      </c>
      <c r="E406" s="74"/>
      <c r="F406" s="4"/>
      <c r="G406" s="4"/>
      <c r="H406" s="4"/>
      <c r="I406" s="4"/>
      <c r="J406" s="4"/>
      <c r="K406" s="4"/>
      <c r="L406" s="4"/>
      <c r="M406" s="4">
        <v>23.3</v>
      </c>
      <c r="N406" s="4">
        <v>23.3</v>
      </c>
      <c r="O406" s="4"/>
      <c r="P406" s="15"/>
      <c r="Q406" s="337"/>
      <c r="R406" s="15" t="str">
        <f t="shared" si="84"/>
        <v>No</v>
      </c>
      <c r="S406" s="15" t="str">
        <f t="shared" si="85"/>
        <v>No</v>
      </c>
      <c r="T406" s="4" t="str">
        <f t="shared" si="86"/>
        <v>No</v>
      </c>
      <c r="U406" s="4" t="str">
        <f t="shared" si="87"/>
        <v>N/A</v>
      </c>
      <c r="V406" s="132" t="str">
        <f t="shared" si="88"/>
        <v>No</v>
      </c>
      <c r="W406" s="223" t="str">
        <f t="shared" si="89"/>
        <v>N/A</v>
      </c>
      <c r="X406" s="221" t="str">
        <f t="shared" si="90"/>
        <v>No</v>
      </c>
      <c r="Y406" s="223" t="str">
        <f t="shared" si="91"/>
        <v>N/A</v>
      </c>
      <c r="Z406" s="222" t="str">
        <f t="shared" si="92"/>
        <v>No</v>
      </c>
      <c r="AA406" s="68" t="str">
        <f t="shared" si="93"/>
        <v>N/A</v>
      </c>
      <c r="AB406" s="65" t="str">
        <f t="shared" si="94"/>
        <v>No</v>
      </c>
      <c r="AC406" s="68" t="str">
        <f t="shared" si="95"/>
        <v>N/A</v>
      </c>
      <c r="AD406" s="65" t="str">
        <f t="shared" si="96"/>
        <v>No</v>
      </c>
      <c r="AE406" s="68" t="str">
        <f t="shared" si="97"/>
        <v>N/A</v>
      </c>
      <c r="AF406" s="66"/>
    </row>
    <row r="407" spans="1:32" ht="14.15" hidden="1" customHeight="1">
      <c r="A407" s="66" t="s">
        <v>11</v>
      </c>
      <c r="B407" s="66" t="s">
        <v>28</v>
      </c>
      <c r="C407" s="212" t="str" cm="1">
        <f t="array" ref="C407">_xlfn.IFNA(_xlfn.IFS(B407="Starter","Starters &amp; Sides",B407="Sides","Starters &amp; Sides"),B407)</f>
        <v>Drinks</v>
      </c>
      <c r="D407" s="342" t="s">
        <v>1401</v>
      </c>
      <c r="E407" s="74"/>
      <c r="F407" s="4"/>
      <c r="G407" s="4"/>
      <c r="H407" s="4"/>
      <c r="I407" s="4"/>
      <c r="J407" s="4"/>
      <c r="K407" s="4"/>
      <c r="L407" s="4"/>
      <c r="M407" s="4">
        <v>31.55</v>
      </c>
      <c r="N407" s="4">
        <v>31.55</v>
      </c>
      <c r="O407" s="4"/>
      <c r="P407" s="15"/>
      <c r="Q407" s="337"/>
      <c r="R407" s="15" t="str">
        <f t="shared" si="84"/>
        <v>No</v>
      </c>
      <c r="S407" s="15" t="str">
        <f t="shared" si="85"/>
        <v>No</v>
      </c>
      <c r="T407" s="4" t="str">
        <f t="shared" si="86"/>
        <v>No</v>
      </c>
      <c r="U407" s="4" t="str">
        <f t="shared" si="87"/>
        <v>N/A</v>
      </c>
      <c r="V407" s="132" t="str">
        <f t="shared" si="88"/>
        <v>No</v>
      </c>
      <c r="W407" s="223" t="str">
        <f t="shared" si="89"/>
        <v>N/A</v>
      </c>
      <c r="X407" s="221" t="str">
        <f t="shared" si="90"/>
        <v>No</v>
      </c>
      <c r="Y407" s="223" t="str">
        <f t="shared" si="91"/>
        <v>N/A</v>
      </c>
      <c r="Z407" s="222" t="str">
        <f t="shared" si="92"/>
        <v>No</v>
      </c>
      <c r="AA407" s="68" t="str">
        <f t="shared" si="93"/>
        <v>N/A</v>
      </c>
      <c r="AB407" s="65" t="str">
        <f t="shared" si="94"/>
        <v>No</v>
      </c>
      <c r="AC407" s="68" t="str">
        <f t="shared" si="95"/>
        <v>N/A</v>
      </c>
      <c r="AD407" s="65" t="str">
        <f t="shared" si="96"/>
        <v>No</v>
      </c>
      <c r="AE407" s="68" t="str">
        <f t="shared" si="97"/>
        <v>N/A</v>
      </c>
      <c r="AF407" s="66"/>
    </row>
    <row r="408" spans="1:32" ht="14.15" hidden="1" customHeight="1">
      <c r="A408" s="66" t="s">
        <v>11</v>
      </c>
      <c r="B408" s="66" t="s">
        <v>28</v>
      </c>
      <c r="C408" s="212" t="str" cm="1">
        <f t="array" ref="C408">_xlfn.IFNA(_xlfn.IFS(B408="Starter","Starters &amp; Sides",B408="Sides","Starters &amp; Sides"),B408)</f>
        <v>Drinks</v>
      </c>
      <c r="D408" s="342" t="s">
        <v>1402</v>
      </c>
      <c r="E408" s="74"/>
      <c r="F408" s="4"/>
      <c r="G408" s="4"/>
      <c r="H408" s="4"/>
      <c r="I408" s="4"/>
      <c r="J408" s="4"/>
      <c r="K408" s="4"/>
      <c r="L408" s="4"/>
      <c r="M408" s="4">
        <v>9.3000000000000007</v>
      </c>
      <c r="N408" s="4">
        <v>9.3000000000000007</v>
      </c>
      <c r="O408" s="4"/>
      <c r="P408" s="15"/>
      <c r="Q408" s="337"/>
      <c r="R408" s="15" t="str">
        <f t="shared" si="84"/>
        <v>No</v>
      </c>
      <c r="S408" s="15" t="str">
        <f t="shared" si="85"/>
        <v>No</v>
      </c>
      <c r="T408" s="4" t="str">
        <f t="shared" si="86"/>
        <v>No</v>
      </c>
      <c r="U408" s="4" t="str">
        <f t="shared" si="87"/>
        <v>N/A</v>
      </c>
      <c r="V408" s="132" t="str">
        <f t="shared" si="88"/>
        <v>No</v>
      </c>
      <c r="W408" s="223" t="str">
        <f t="shared" si="89"/>
        <v>N/A</v>
      </c>
      <c r="X408" s="221" t="str">
        <f t="shared" si="90"/>
        <v>No</v>
      </c>
      <c r="Y408" s="223" t="str">
        <f t="shared" si="91"/>
        <v>N/A</v>
      </c>
      <c r="Z408" s="222" t="str">
        <f t="shared" si="92"/>
        <v>No</v>
      </c>
      <c r="AA408" s="68" t="str">
        <f t="shared" si="93"/>
        <v>N/A</v>
      </c>
      <c r="AB408" s="65" t="str">
        <f t="shared" si="94"/>
        <v>No</v>
      </c>
      <c r="AC408" s="68" t="str">
        <f t="shared" si="95"/>
        <v>N/A</v>
      </c>
      <c r="AD408" s="65" t="str">
        <f t="shared" si="96"/>
        <v>No</v>
      </c>
      <c r="AE408" s="68" t="str">
        <f t="shared" si="97"/>
        <v>N/A</v>
      </c>
      <c r="AF408" s="66"/>
    </row>
    <row r="409" spans="1:32" ht="14.15" hidden="1" customHeight="1">
      <c r="A409" s="66" t="s">
        <v>11</v>
      </c>
      <c r="B409" s="66" t="s">
        <v>28</v>
      </c>
      <c r="C409" s="212" t="str" cm="1">
        <f t="array" ref="C409">_xlfn.IFNA(_xlfn.IFS(B409="Starter","Starters &amp; Sides",B409="Sides","Starters &amp; Sides"),B409)</f>
        <v>Drinks</v>
      </c>
      <c r="D409" s="342" t="s">
        <v>1403</v>
      </c>
      <c r="E409" s="74"/>
      <c r="F409" s="4"/>
      <c r="G409" s="4"/>
      <c r="H409" s="4"/>
      <c r="I409" s="4"/>
      <c r="J409" s="4"/>
      <c r="K409" s="4"/>
      <c r="L409" s="4"/>
      <c r="M409" s="4">
        <v>12.55</v>
      </c>
      <c r="N409" s="4">
        <v>12.55</v>
      </c>
      <c r="O409" s="4"/>
      <c r="P409" s="15"/>
      <c r="Q409" s="337"/>
      <c r="R409" s="15" t="str">
        <f t="shared" si="84"/>
        <v>No</v>
      </c>
      <c r="S409" s="15" t="str">
        <f t="shared" si="85"/>
        <v>No</v>
      </c>
      <c r="T409" s="4" t="str">
        <f t="shared" si="86"/>
        <v>No</v>
      </c>
      <c r="U409" s="4" t="str">
        <f t="shared" si="87"/>
        <v>N/A</v>
      </c>
      <c r="V409" s="132" t="str">
        <f t="shared" si="88"/>
        <v>No</v>
      </c>
      <c r="W409" s="223" t="str">
        <f t="shared" si="89"/>
        <v>N/A</v>
      </c>
      <c r="X409" s="221" t="str">
        <f t="shared" si="90"/>
        <v>No</v>
      </c>
      <c r="Y409" s="223" t="str">
        <f t="shared" si="91"/>
        <v>N/A</v>
      </c>
      <c r="Z409" s="222" t="str">
        <f t="shared" si="92"/>
        <v>No</v>
      </c>
      <c r="AA409" s="68" t="str">
        <f t="shared" si="93"/>
        <v>N/A</v>
      </c>
      <c r="AB409" s="65" t="str">
        <f t="shared" si="94"/>
        <v>No</v>
      </c>
      <c r="AC409" s="68" t="str">
        <f t="shared" si="95"/>
        <v>N/A</v>
      </c>
      <c r="AD409" s="65" t="str">
        <f t="shared" si="96"/>
        <v>No</v>
      </c>
      <c r="AE409" s="68" t="str">
        <f t="shared" si="97"/>
        <v>N/A</v>
      </c>
      <c r="AF409" s="66"/>
    </row>
    <row r="410" spans="1:32" ht="14.15" hidden="1" customHeight="1">
      <c r="A410" s="66" t="s">
        <v>11</v>
      </c>
      <c r="B410" s="66" t="s">
        <v>28</v>
      </c>
      <c r="C410" s="212" t="str" cm="1">
        <f t="array" ref="C410">_xlfn.IFNA(_xlfn.IFS(B410="Starter","Starters &amp; Sides",B410="Sides","Starters &amp; Sides"),B410)</f>
        <v>Drinks</v>
      </c>
      <c r="D410" s="342" t="s">
        <v>1404</v>
      </c>
      <c r="E410" s="74"/>
      <c r="F410" s="4"/>
      <c r="G410" s="4"/>
      <c r="H410" s="4"/>
      <c r="I410" s="4"/>
      <c r="J410" s="4"/>
      <c r="K410" s="4"/>
      <c r="L410" s="4"/>
      <c r="M410" s="4">
        <v>24.4</v>
      </c>
      <c r="N410" s="4">
        <v>24.4</v>
      </c>
      <c r="O410" s="4"/>
      <c r="P410" s="15"/>
      <c r="Q410" s="337"/>
      <c r="R410" s="15" t="str">
        <f t="shared" si="84"/>
        <v>No</v>
      </c>
      <c r="S410" s="15" t="str">
        <f t="shared" si="85"/>
        <v>No</v>
      </c>
      <c r="T410" s="4" t="str">
        <f t="shared" si="86"/>
        <v>No</v>
      </c>
      <c r="U410" s="4" t="str">
        <f t="shared" si="87"/>
        <v>N/A</v>
      </c>
      <c r="V410" s="132" t="str">
        <f t="shared" si="88"/>
        <v>No</v>
      </c>
      <c r="W410" s="223" t="str">
        <f t="shared" si="89"/>
        <v>N/A</v>
      </c>
      <c r="X410" s="221" t="str">
        <f t="shared" si="90"/>
        <v>No</v>
      </c>
      <c r="Y410" s="223" t="str">
        <f t="shared" si="91"/>
        <v>N/A</v>
      </c>
      <c r="Z410" s="222" t="str">
        <f t="shared" si="92"/>
        <v>No</v>
      </c>
      <c r="AA410" s="68" t="str">
        <f t="shared" si="93"/>
        <v>N/A</v>
      </c>
      <c r="AB410" s="65" t="str">
        <f t="shared" si="94"/>
        <v>No</v>
      </c>
      <c r="AC410" s="68" t="str">
        <f t="shared" si="95"/>
        <v>N/A</v>
      </c>
      <c r="AD410" s="65" t="str">
        <f t="shared" si="96"/>
        <v>No</v>
      </c>
      <c r="AE410" s="68" t="str">
        <f t="shared" si="97"/>
        <v>N/A</v>
      </c>
      <c r="AF410" s="66"/>
    </row>
    <row r="411" spans="1:32" ht="14.15" hidden="1" customHeight="1">
      <c r="A411" s="66" t="s">
        <v>11</v>
      </c>
      <c r="B411" s="66" t="s">
        <v>28</v>
      </c>
      <c r="C411" s="212" t="str" cm="1">
        <f t="array" ref="C411">_xlfn.IFNA(_xlfn.IFS(B411="Starter","Starters &amp; Sides",B411="Sides","Starters &amp; Sides"),B411)</f>
        <v>Drinks</v>
      </c>
      <c r="D411" s="342" t="s">
        <v>1405</v>
      </c>
      <c r="E411" s="74"/>
      <c r="F411" s="4"/>
      <c r="G411" s="4"/>
      <c r="H411" s="4"/>
      <c r="I411" s="4"/>
      <c r="J411" s="4"/>
      <c r="K411" s="4"/>
      <c r="L411" s="4"/>
      <c r="M411" s="4">
        <v>33.200000000000003</v>
      </c>
      <c r="N411" s="4">
        <v>33.200000000000003</v>
      </c>
      <c r="O411" s="4"/>
      <c r="P411" s="15"/>
      <c r="Q411" s="337"/>
      <c r="R411" s="15" t="str">
        <f t="shared" si="84"/>
        <v>No</v>
      </c>
      <c r="S411" s="15" t="str">
        <f t="shared" si="85"/>
        <v>No</v>
      </c>
      <c r="T411" s="4" t="str">
        <f t="shared" si="86"/>
        <v>No</v>
      </c>
      <c r="U411" s="4" t="str">
        <f t="shared" si="87"/>
        <v>N/A</v>
      </c>
      <c r="V411" s="132" t="str">
        <f t="shared" si="88"/>
        <v>No</v>
      </c>
      <c r="W411" s="223" t="str">
        <f t="shared" si="89"/>
        <v>N/A</v>
      </c>
      <c r="X411" s="221" t="str">
        <f t="shared" si="90"/>
        <v>No</v>
      </c>
      <c r="Y411" s="223" t="str">
        <f t="shared" si="91"/>
        <v>N/A</v>
      </c>
      <c r="Z411" s="222" t="str">
        <f t="shared" si="92"/>
        <v>No</v>
      </c>
      <c r="AA411" s="68" t="str">
        <f t="shared" si="93"/>
        <v>N/A</v>
      </c>
      <c r="AB411" s="65" t="str">
        <f t="shared" si="94"/>
        <v>No</v>
      </c>
      <c r="AC411" s="68" t="str">
        <f t="shared" si="95"/>
        <v>N/A</v>
      </c>
      <c r="AD411" s="65" t="str">
        <f t="shared" si="96"/>
        <v>No</v>
      </c>
      <c r="AE411" s="68" t="str">
        <f t="shared" si="97"/>
        <v>N/A</v>
      </c>
      <c r="AF411" s="66"/>
    </row>
    <row r="412" spans="1:32" ht="14.15" hidden="1" customHeight="1">
      <c r="A412" s="66" t="s">
        <v>11</v>
      </c>
      <c r="B412" s="66" t="s">
        <v>28</v>
      </c>
      <c r="C412" s="212" t="str" cm="1">
        <f t="array" ref="C412">_xlfn.IFNA(_xlfn.IFS(B412="Starter","Starters &amp; Sides",B412="Sides","Starters &amp; Sides"),B412)</f>
        <v>Drinks</v>
      </c>
      <c r="D412" s="342" t="s">
        <v>1406</v>
      </c>
      <c r="E412" s="74"/>
      <c r="F412" s="4"/>
      <c r="G412" s="4"/>
      <c r="H412" s="4"/>
      <c r="I412" s="4"/>
      <c r="J412" s="4"/>
      <c r="K412" s="4"/>
      <c r="L412" s="4"/>
      <c r="M412" s="4">
        <v>43.15</v>
      </c>
      <c r="N412" s="4">
        <v>43.15</v>
      </c>
      <c r="O412" s="4"/>
      <c r="P412" s="15"/>
      <c r="Q412" s="337"/>
      <c r="R412" s="15" t="str">
        <f t="shared" si="84"/>
        <v>No</v>
      </c>
      <c r="S412" s="15" t="str">
        <f t="shared" si="85"/>
        <v>No</v>
      </c>
      <c r="T412" s="4" t="str">
        <f t="shared" si="86"/>
        <v>No</v>
      </c>
      <c r="U412" s="4" t="str">
        <f t="shared" si="87"/>
        <v>N/A</v>
      </c>
      <c r="V412" s="132" t="str">
        <f t="shared" si="88"/>
        <v>No</v>
      </c>
      <c r="W412" s="223" t="str">
        <f t="shared" si="89"/>
        <v>N/A</v>
      </c>
      <c r="X412" s="221" t="str">
        <f t="shared" si="90"/>
        <v>No</v>
      </c>
      <c r="Y412" s="223" t="str">
        <f t="shared" si="91"/>
        <v>N/A</v>
      </c>
      <c r="Z412" s="222" t="str">
        <f t="shared" si="92"/>
        <v>No</v>
      </c>
      <c r="AA412" s="68" t="str">
        <f t="shared" si="93"/>
        <v>N/A</v>
      </c>
      <c r="AB412" s="65" t="str">
        <f t="shared" si="94"/>
        <v>No</v>
      </c>
      <c r="AC412" s="68" t="str">
        <f t="shared" si="95"/>
        <v>N/A</v>
      </c>
      <c r="AD412" s="65" t="str">
        <f t="shared" si="96"/>
        <v>No</v>
      </c>
      <c r="AE412" s="68" t="str">
        <f t="shared" si="97"/>
        <v>N/A</v>
      </c>
      <c r="AF412" s="66"/>
    </row>
    <row r="413" spans="1:32" ht="14.15" hidden="1" customHeight="1">
      <c r="A413" s="66" t="s">
        <v>11</v>
      </c>
      <c r="B413" s="66" t="s">
        <v>28</v>
      </c>
      <c r="C413" s="212" t="str" cm="1">
        <f t="array" ref="C413">_xlfn.IFNA(_xlfn.IFS(B413="Starter","Starters &amp; Sides",B413="Sides","Starters &amp; Sides"),B413)</f>
        <v>Drinks</v>
      </c>
      <c r="D413" s="342" t="s">
        <v>1407</v>
      </c>
      <c r="E413" s="74"/>
      <c r="F413" s="4"/>
      <c r="G413" s="4"/>
      <c r="H413" s="4"/>
      <c r="I413" s="4"/>
      <c r="J413" s="4"/>
      <c r="K413" s="4"/>
      <c r="L413" s="4"/>
      <c r="M413" s="4">
        <v>50</v>
      </c>
      <c r="N413" s="4">
        <v>50</v>
      </c>
      <c r="O413" s="4"/>
      <c r="P413" s="15"/>
      <c r="Q413" s="337"/>
      <c r="R413" s="15" t="str">
        <f t="shared" si="84"/>
        <v>No</v>
      </c>
      <c r="S413" s="15" t="str">
        <f t="shared" si="85"/>
        <v>No</v>
      </c>
      <c r="T413" s="4" t="str">
        <f t="shared" si="86"/>
        <v>No</v>
      </c>
      <c r="U413" s="4" t="str">
        <f t="shared" si="87"/>
        <v>N/A</v>
      </c>
      <c r="V413" s="132" t="str">
        <f t="shared" si="88"/>
        <v>No</v>
      </c>
      <c r="W413" s="223" t="str">
        <f t="shared" si="89"/>
        <v>N/A</v>
      </c>
      <c r="X413" s="221" t="str">
        <f t="shared" si="90"/>
        <v>No</v>
      </c>
      <c r="Y413" s="223" t="str">
        <f t="shared" si="91"/>
        <v>N/A</v>
      </c>
      <c r="Z413" s="222" t="str">
        <f t="shared" si="92"/>
        <v>No</v>
      </c>
      <c r="AA413" s="68" t="str">
        <f t="shared" si="93"/>
        <v>N/A</v>
      </c>
      <c r="AB413" s="65" t="str">
        <f t="shared" si="94"/>
        <v>No</v>
      </c>
      <c r="AC413" s="68" t="str">
        <f t="shared" si="95"/>
        <v>N/A</v>
      </c>
      <c r="AD413" s="65" t="str">
        <f t="shared" si="96"/>
        <v>No</v>
      </c>
      <c r="AE413" s="68" t="str">
        <f t="shared" si="97"/>
        <v>N/A</v>
      </c>
      <c r="AF413" s="66"/>
    </row>
    <row r="414" spans="1:32" ht="14.15" hidden="1" customHeight="1">
      <c r="A414" s="66" t="s">
        <v>11</v>
      </c>
      <c r="B414" s="66" t="s">
        <v>28</v>
      </c>
      <c r="C414" s="212" t="str" cm="1">
        <f t="array" ref="C414">_xlfn.IFNA(_xlfn.IFS(B414="Starter","Starters &amp; Sides",B414="Sides","Starters &amp; Sides"),B414)</f>
        <v>Drinks</v>
      </c>
      <c r="D414" s="342" t="s">
        <v>1408</v>
      </c>
      <c r="E414" s="74"/>
      <c r="F414" s="4"/>
      <c r="G414" s="4"/>
      <c r="H414" s="4"/>
      <c r="I414" s="4"/>
      <c r="J414" s="4"/>
      <c r="K414" s="4"/>
      <c r="L414" s="4"/>
      <c r="M414" s="4">
        <v>7.85</v>
      </c>
      <c r="N414" s="4">
        <v>7.85</v>
      </c>
      <c r="O414" s="4"/>
      <c r="P414" s="15"/>
      <c r="Q414" s="337"/>
      <c r="R414" s="15" t="str">
        <f t="shared" si="84"/>
        <v>No</v>
      </c>
      <c r="S414" s="15" t="str">
        <f t="shared" si="85"/>
        <v>No</v>
      </c>
      <c r="T414" s="4" t="str">
        <f t="shared" si="86"/>
        <v>No</v>
      </c>
      <c r="U414" s="4" t="str">
        <f t="shared" si="87"/>
        <v>N/A</v>
      </c>
      <c r="V414" s="132" t="str">
        <f t="shared" si="88"/>
        <v>No</v>
      </c>
      <c r="W414" s="223" t="str">
        <f t="shared" si="89"/>
        <v>N/A</v>
      </c>
      <c r="X414" s="221" t="str">
        <f t="shared" si="90"/>
        <v>No</v>
      </c>
      <c r="Y414" s="223" t="str">
        <f t="shared" si="91"/>
        <v>N/A</v>
      </c>
      <c r="Z414" s="222" t="str">
        <f t="shared" si="92"/>
        <v>No</v>
      </c>
      <c r="AA414" s="68" t="str">
        <f t="shared" si="93"/>
        <v>N/A</v>
      </c>
      <c r="AB414" s="65" t="str">
        <f t="shared" si="94"/>
        <v>No</v>
      </c>
      <c r="AC414" s="68" t="str">
        <f t="shared" si="95"/>
        <v>N/A</v>
      </c>
      <c r="AD414" s="65" t="str">
        <f t="shared" si="96"/>
        <v>No</v>
      </c>
      <c r="AE414" s="68" t="str">
        <f t="shared" si="97"/>
        <v>N/A</v>
      </c>
      <c r="AF414" s="66"/>
    </row>
    <row r="415" spans="1:32" ht="14.15" hidden="1" customHeight="1">
      <c r="A415" s="66" t="s">
        <v>11</v>
      </c>
      <c r="B415" s="66" t="s">
        <v>28</v>
      </c>
      <c r="C415" s="212" t="str" cm="1">
        <f t="array" ref="C415">_xlfn.IFNA(_xlfn.IFS(B415="Starter","Starters &amp; Sides",B415="Sides","Starters &amp; Sides"),B415)</f>
        <v>Drinks</v>
      </c>
      <c r="D415" s="342" t="s">
        <v>1409</v>
      </c>
      <c r="E415" s="74"/>
      <c r="F415" s="4"/>
      <c r="G415" s="4"/>
      <c r="H415" s="4"/>
      <c r="I415" s="4"/>
      <c r="J415" s="4"/>
      <c r="K415" s="4"/>
      <c r="L415" s="4"/>
      <c r="M415" s="4">
        <v>10.45</v>
      </c>
      <c r="N415" s="4">
        <v>10.45</v>
      </c>
      <c r="O415" s="4"/>
      <c r="P415" s="15"/>
      <c r="Q415" s="337"/>
      <c r="R415" s="15" t="str">
        <f t="shared" si="84"/>
        <v>No</v>
      </c>
      <c r="S415" s="15" t="str">
        <f t="shared" si="85"/>
        <v>No</v>
      </c>
      <c r="T415" s="4" t="str">
        <f t="shared" si="86"/>
        <v>No</v>
      </c>
      <c r="U415" s="4" t="str">
        <f t="shared" si="87"/>
        <v>N/A</v>
      </c>
      <c r="V415" s="132" t="str">
        <f t="shared" si="88"/>
        <v>No</v>
      </c>
      <c r="W415" s="223" t="str">
        <f t="shared" si="89"/>
        <v>N/A</v>
      </c>
      <c r="X415" s="221" t="str">
        <f t="shared" si="90"/>
        <v>No</v>
      </c>
      <c r="Y415" s="223" t="str">
        <f t="shared" si="91"/>
        <v>N/A</v>
      </c>
      <c r="Z415" s="222" t="str">
        <f t="shared" si="92"/>
        <v>No</v>
      </c>
      <c r="AA415" s="68" t="str">
        <f t="shared" si="93"/>
        <v>N/A</v>
      </c>
      <c r="AB415" s="65" t="str">
        <f t="shared" si="94"/>
        <v>No</v>
      </c>
      <c r="AC415" s="68" t="str">
        <f t="shared" si="95"/>
        <v>N/A</v>
      </c>
      <c r="AD415" s="65" t="str">
        <f t="shared" si="96"/>
        <v>No</v>
      </c>
      <c r="AE415" s="68" t="str">
        <f t="shared" si="97"/>
        <v>N/A</v>
      </c>
      <c r="AF415" s="66"/>
    </row>
    <row r="416" spans="1:32" ht="14.15" hidden="1" customHeight="1">
      <c r="A416" s="66" t="s">
        <v>11</v>
      </c>
      <c r="B416" s="66" t="s">
        <v>28</v>
      </c>
      <c r="C416" s="212" t="str" cm="1">
        <f t="array" ref="C416">_xlfn.IFNA(_xlfn.IFS(B416="Starter","Starters &amp; Sides",B416="Sides","Starters &amp; Sides"),B416)</f>
        <v>Drinks</v>
      </c>
      <c r="D416" s="342" t="s">
        <v>1410</v>
      </c>
      <c r="E416" s="74"/>
      <c r="F416" s="4"/>
      <c r="G416" s="4"/>
      <c r="H416" s="4"/>
      <c r="I416" s="4"/>
      <c r="J416" s="4"/>
      <c r="K416" s="4"/>
      <c r="L416" s="4"/>
      <c r="M416" s="4">
        <v>20.25</v>
      </c>
      <c r="N416" s="4">
        <v>20.25</v>
      </c>
      <c r="O416" s="4"/>
      <c r="P416" s="15"/>
      <c r="Q416" s="337"/>
      <c r="R416" s="15" t="str">
        <f t="shared" si="84"/>
        <v>No</v>
      </c>
      <c r="S416" s="15" t="str">
        <f t="shared" si="85"/>
        <v>No</v>
      </c>
      <c r="T416" s="4" t="str">
        <f t="shared" si="86"/>
        <v>No</v>
      </c>
      <c r="U416" s="4" t="str">
        <f t="shared" si="87"/>
        <v>N/A</v>
      </c>
      <c r="V416" s="132" t="str">
        <f t="shared" si="88"/>
        <v>No</v>
      </c>
      <c r="W416" s="223" t="str">
        <f t="shared" si="89"/>
        <v>N/A</v>
      </c>
      <c r="X416" s="221" t="str">
        <f t="shared" si="90"/>
        <v>No</v>
      </c>
      <c r="Y416" s="223" t="str">
        <f t="shared" si="91"/>
        <v>N/A</v>
      </c>
      <c r="Z416" s="222" t="str">
        <f t="shared" si="92"/>
        <v>No</v>
      </c>
      <c r="AA416" s="68" t="str">
        <f t="shared" si="93"/>
        <v>N/A</v>
      </c>
      <c r="AB416" s="65" t="str">
        <f t="shared" si="94"/>
        <v>No</v>
      </c>
      <c r="AC416" s="68" t="str">
        <f t="shared" si="95"/>
        <v>N/A</v>
      </c>
      <c r="AD416" s="65" t="str">
        <f t="shared" si="96"/>
        <v>No</v>
      </c>
      <c r="AE416" s="68" t="str">
        <f t="shared" si="97"/>
        <v>N/A</v>
      </c>
      <c r="AF416" s="66"/>
    </row>
    <row r="417" spans="1:32" ht="14.15" hidden="1" customHeight="1">
      <c r="A417" s="66" t="s">
        <v>11</v>
      </c>
      <c r="B417" s="66" t="s">
        <v>28</v>
      </c>
      <c r="C417" s="212" t="str" cm="1">
        <f t="array" ref="C417">_xlfn.IFNA(_xlfn.IFS(B417="Starter","Starters &amp; Sides",B417="Sides","Starters &amp; Sides"),B417)</f>
        <v>Drinks</v>
      </c>
      <c r="D417" s="342" t="s">
        <v>1411</v>
      </c>
      <c r="E417" s="74"/>
      <c r="F417" s="4"/>
      <c r="G417" s="4"/>
      <c r="H417" s="4"/>
      <c r="I417" s="4"/>
      <c r="J417" s="4"/>
      <c r="K417" s="4"/>
      <c r="L417" s="4"/>
      <c r="M417" s="4">
        <v>26.95</v>
      </c>
      <c r="N417" s="4">
        <v>26.95</v>
      </c>
      <c r="O417" s="4"/>
      <c r="P417" s="15"/>
      <c r="Q417" s="337"/>
      <c r="R417" s="15" t="str">
        <f t="shared" si="84"/>
        <v>No</v>
      </c>
      <c r="S417" s="15" t="str">
        <f t="shared" si="85"/>
        <v>No</v>
      </c>
      <c r="T417" s="4" t="str">
        <f t="shared" si="86"/>
        <v>No</v>
      </c>
      <c r="U417" s="4" t="str">
        <f t="shared" si="87"/>
        <v>N/A</v>
      </c>
      <c r="V417" s="132" t="str">
        <f t="shared" si="88"/>
        <v>No</v>
      </c>
      <c r="W417" s="223" t="str">
        <f t="shared" si="89"/>
        <v>N/A</v>
      </c>
      <c r="X417" s="221" t="str">
        <f t="shared" si="90"/>
        <v>No</v>
      </c>
      <c r="Y417" s="223" t="str">
        <f t="shared" si="91"/>
        <v>N/A</v>
      </c>
      <c r="Z417" s="222" t="str">
        <f t="shared" si="92"/>
        <v>No</v>
      </c>
      <c r="AA417" s="68" t="str">
        <f t="shared" si="93"/>
        <v>N/A</v>
      </c>
      <c r="AB417" s="65" t="str">
        <f t="shared" si="94"/>
        <v>No</v>
      </c>
      <c r="AC417" s="68" t="str">
        <f t="shared" si="95"/>
        <v>N/A</v>
      </c>
      <c r="AD417" s="65" t="str">
        <f t="shared" si="96"/>
        <v>No</v>
      </c>
      <c r="AE417" s="68" t="str">
        <f t="shared" si="97"/>
        <v>N/A</v>
      </c>
      <c r="AF417" s="66"/>
    </row>
    <row r="418" spans="1:32" ht="14.15" hidden="1" customHeight="1">
      <c r="A418" s="66" t="s">
        <v>11</v>
      </c>
      <c r="B418" s="66" t="s">
        <v>28</v>
      </c>
      <c r="C418" s="212" t="str" cm="1">
        <f t="array" ref="C418">_xlfn.IFNA(_xlfn.IFS(B418="Starter","Starters &amp; Sides",B418="Sides","Starters &amp; Sides"),B418)</f>
        <v>Drinks</v>
      </c>
      <c r="D418" s="342" t="s">
        <v>1412</v>
      </c>
      <c r="E418" s="74"/>
      <c r="F418" s="4"/>
      <c r="G418" s="4"/>
      <c r="H418" s="4"/>
      <c r="I418" s="4"/>
      <c r="J418" s="4"/>
      <c r="K418" s="4"/>
      <c r="L418" s="4"/>
      <c r="M418" s="4">
        <v>51.3</v>
      </c>
      <c r="N418" s="4">
        <v>51.3</v>
      </c>
      <c r="O418" s="4"/>
      <c r="P418" s="15"/>
      <c r="Q418" s="337"/>
      <c r="R418" s="15" t="str">
        <f t="shared" si="84"/>
        <v>No</v>
      </c>
      <c r="S418" s="15" t="str">
        <f t="shared" si="85"/>
        <v>No</v>
      </c>
      <c r="T418" s="4" t="str">
        <f t="shared" si="86"/>
        <v>No</v>
      </c>
      <c r="U418" s="4" t="str">
        <f t="shared" si="87"/>
        <v>N/A</v>
      </c>
      <c r="V418" s="132" t="str">
        <f t="shared" si="88"/>
        <v>No</v>
      </c>
      <c r="W418" s="223" t="str">
        <f t="shared" si="89"/>
        <v>N/A</v>
      </c>
      <c r="X418" s="221" t="str">
        <f t="shared" si="90"/>
        <v>No</v>
      </c>
      <c r="Y418" s="223" t="str">
        <f t="shared" si="91"/>
        <v>N/A</v>
      </c>
      <c r="Z418" s="222" t="str">
        <f t="shared" si="92"/>
        <v>No</v>
      </c>
      <c r="AA418" s="68" t="str">
        <f t="shared" si="93"/>
        <v>N/A</v>
      </c>
      <c r="AB418" s="65" t="str">
        <f t="shared" si="94"/>
        <v>No</v>
      </c>
      <c r="AC418" s="68" t="str">
        <f t="shared" si="95"/>
        <v>N/A</v>
      </c>
      <c r="AD418" s="65" t="str">
        <f t="shared" si="96"/>
        <v>No</v>
      </c>
      <c r="AE418" s="68" t="str">
        <f t="shared" si="97"/>
        <v>N/A</v>
      </c>
      <c r="AF418" s="66"/>
    </row>
    <row r="419" spans="1:32" ht="14.15" hidden="1" customHeight="1">
      <c r="A419" s="66" t="s">
        <v>11</v>
      </c>
      <c r="B419" s="66" t="s">
        <v>28</v>
      </c>
      <c r="C419" s="212" t="str" cm="1">
        <f t="array" ref="C419">_xlfn.IFNA(_xlfn.IFS(B419="Starter","Starters &amp; Sides",B419="Sides","Starters &amp; Sides"),B419)</f>
        <v>Drinks</v>
      </c>
      <c r="D419" s="342" t="s">
        <v>1413</v>
      </c>
      <c r="E419" s="74"/>
      <c r="F419" s="4"/>
      <c r="G419" s="4"/>
      <c r="H419" s="4"/>
      <c r="I419" s="4"/>
      <c r="J419" s="4"/>
      <c r="K419" s="4"/>
      <c r="L419" s="4"/>
      <c r="M419" s="4">
        <v>53</v>
      </c>
      <c r="N419" s="4">
        <v>53</v>
      </c>
      <c r="O419" s="4"/>
      <c r="P419" s="15"/>
      <c r="Q419" s="337"/>
      <c r="R419" s="15" t="str">
        <f t="shared" si="84"/>
        <v>No</v>
      </c>
      <c r="S419" s="15" t="str">
        <f t="shared" si="85"/>
        <v>No</v>
      </c>
      <c r="T419" s="4" t="str">
        <f t="shared" si="86"/>
        <v>No</v>
      </c>
      <c r="U419" s="4" t="str">
        <f t="shared" si="87"/>
        <v>N/A</v>
      </c>
      <c r="V419" s="132" t="str">
        <f t="shared" si="88"/>
        <v>No</v>
      </c>
      <c r="W419" s="223" t="str">
        <f t="shared" si="89"/>
        <v>N/A</v>
      </c>
      <c r="X419" s="221" t="str">
        <f t="shared" si="90"/>
        <v>No</v>
      </c>
      <c r="Y419" s="223" t="str">
        <f t="shared" si="91"/>
        <v>N/A</v>
      </c>
      <c r="Z419" s="222" t="str">
        <f t="shared" si="92"/>
        <v>No</v>
      </c>
      <c r="AA419" s="68" t="str">
        <f t="shared" si="93"/>
        <v>N/A</v>
      </c>
      <c r="AB419" s="65" t="str">
        <f t="shared" si="94"/>
        <v>No</v>
      </c>
      <c r="AC419" s="68" t="str">
        <f t="shared" si="95"/>
        <v>N/A</v>
      </c>
      <c r="AD419" s="65" t="str">
        <f t="shared" si="96"/>
        <v>No</v>
      </c>
      <c r="AE419" s="68" t="str">
        <f t="shared" si="97"/>
        <v>N/A</v>
      </c>
      <c r="AF419" s="66"/>
    </row>
    <row r="420" spans="1:32" ht="14.15" hidden="1" customHeight="1">
      <c r="A420" s="66" t="s">
        <v>11</v>
      </c>
      <c r="B420" s="66" t="s">
        <v>28</v>
      </c>
      <c r="C420" s="212" t="str" cm="1">
        <f t="array" ref="C420">_xlfn.IFNA(_xlfn.IFS(B420="Starter","Starters &amp; Sides",B420="Sides","Starters &amp; Sides"),B420)</f>
        <v>Drinks</v>
      </c>
      <c r="D420" s="342" t="s">
        <v>1414</v>
      </c>
      <c r="E420" s="74"/>
      <c r="F420" s="4"/>
      <c r="G420" s="4"/>
      <c r="H420" s="4"/>
      <c r="I420" s="4"/>
      <c r="J420" s="4"/>
      <c r="K420" s="4"/>
      <c r="L420" s="4"/>
      <c r="M420" s="4">
        <v>62</v>
      </c>
      <c r="N420" s="4">
        <v>62</v>
      </c>
      <c r="O420" s="4"/>
      <c r="P420" s="15"/>
      <c r="Q420" s="337"/>
      <c r="R420" s="15" t="str">
        <f t="shared" si="84"/>
        <v>No</v>
      </c>
      <c r="S420" s="15" t="str">
        <f t="shared" si="85"/>
        <v>No</v>
      </c>
      <c r="T420" s="4" t="str">
        <f t="shared" si="86"/>
        <v>No</v>
      </c>
      <c r="U420" s="4" t="str">
        <f t="shared" si="87"/>
        <v>N/A</v>
      </c>
      <c r="V420" s="132" t="str">
        <f t="shared" si="88"/>
        <v>No</v>
      </c>
      <c r="W420" s="223" t="str">
        <f t="shared" si="89"/>
        <v>N/A</v>
      </c>
      <c r="X420" s="221" t="str">
        <f t="shared" si="90"/>
        <v>No</v>
      </c>
      <c r="Y420" s="223" t="str">
        <f t="shared" si="91"/>
        <v>N/A</v>
      </c>
      <c r="Z420" s="222" t="str">
        <f t="shared" si="92"/>
        <v>No</v>
      </c>
      <c r="AA420" s="68" t="str">
        <f t="shared" si="93"/>
        <v>N/A</v>
      </c>
      <c r="AB420" s="65" t="str">
        <f t="shared" si="94"/>
        <v>No</v>
      </c>
      <c r="AC420" s="68" t="str">
        <f t="shared" si="95"/>
        <v>N/A</v>
      </c>
      <c r="AD420" s="65" t="str">
        <f t="shared" si="96"/>
        <v>No</v>
      </c>
      <c r="AE420" s="68" t="str">
        <f t="shared" si="97"/>
        <v>N/A</v>
      </c>
      <c r="AF420" s="66"/>
    </row>
    <row r="421" spans="1:32" ht="14.5" hidden="1" customHeight="1">
      <c r="A421" s="66" t="s">
        <v>11</v>
      </c>
      <c r="B421" s="66" t="s">
        <v>28</v>
      </c>
      <c r="C421" s="212" t="str" cm="1">
        <f t="array" ref="C421">_xlfn.IFNA(_xlfn.IFS(B421="Starter","Starters &amp; Sides",B421="Sides","Starters &amp; Sides"),B421)</f>
        <v>Drinks</v>
      </c>
      <c r="D421" s="342" t="s">
        <v>1415</v>
      </c>
      <c r="E421" s="74"/>
      <c r="F421" s="4"/>
      <c r="G421" s="4"/>
      <c r="H421" s="4"/>
      <c r="I421" s="4"/>
      <c r="J421" s="4"/>
      <c r="K421" s="4"/>
      <c r="L421" s="4">
        <v>6.9</v>
      </c>
      <c r="M421" s="4"/>
      <c r="N421" s="4"/>
      <c r="O421" s="4"/>
      <c r="P421" s="15"/>
      <c r="Q421" s="337"/>
      <c r="R421" s="15" t="str">
        <f t="shared" si="84"/>
        <v>No</v>
      </c>
      <c r="S421" s="15" t="str">
        <f t="shared" si="85"/>
        <v>No</v>
      </c>
      <c r="T421" s="4" t="str">
        <f t="shared" si="86"/>
        <v>No</v>
      </c>
      <c r="U421" s="4" t="str">
        <f t="shared" si="87"/>
        <v>N/A</v>
      </c>
      <c r="V421" s="132" t="str">
        <f t="shared" si="88"/>
        <v>No</v>
      </c>
      <c r="W421" s="223" t="str">
        <f t="shared" si="89"/>
        <v>N/A</v>
      </c>
      <c r="X421" s="221" t="str">
        <f t="shared" si="90"/>
        <v>No</v>
      </c>
      <c r="Y421" s="223" t="str">
        <f t="shared" si="91"/>
        <v>N/A</v>
      </c>
      <c r="Z421" s="222" t="str">
        <f t="shared" si="92"/>
        <v>No</v>
      </c>
      <c r="AA421" s="68" t="str">
        <f t="shared" si="93"/>
        <v>N/A</v>
      </c>
      <c r="AB421" s="65" t="str">
        <f t="shared" si="94"/>
        <v>No</v>
      </c>
      <c r="AC421" s="68" t="str">
        <f t="shared" si="95"/>
        <v>N/A</v>
      </c>
      <c r="AD421" s="65" t="str">
        <f t="shared" si="96"/>
        <v>No</v>
      </c>
      <c r="AE421" s="68" t="str">
        <f t="shared" si="97"/>
        <v>N/A</v>
      </c>
      <c r="AF421" s="66"/>
    </row>
    <row r="422" spans="1:32" ht="14.5" hidden="1" customHeight="1">
      <c r="A422" s="66" t="s">
        <v>11</v>
      </c>
      <c r="B422" s="66" t="s">
        <v>28</v>
      </c>
      <c r="C422" s="212" t="str" cm="1">
        <f t="array" ref="C422">_xlfn.IFNA(_xlfn.IFS(B422="Starter","Starters &amp; Sides",B422="Sides","Starters &amp; Sides"),B422)</f>
        <v>Drinks</v>
      </c>
      <c r="D422" s="342" t="s">
        <v>1416</v>
      </c>
      <c r="E422" s="74"/>
      <c r="F422" s="4"/>
      <c r="G422" s="4"/>
      <c r="H422" s="4">
        <v>49.95</v>
      </c>
      <c r="I422" s="4">
        <v>49.95</v>
      </c>
      <c r="J422" s="4">
        <v>50.75</v>
      </c>
      <c r="K422" s="4">
        <v>51.3</v>
      </c>
      <c r="L422" s="4">
        <v>51.3</v>
      </c>
      <c r="M422" s="4"/>
      <c r="N422" s="4"/>
      <c r="O422" s="4"/>
      <c r="P422" s="15"/>
      <c r="Q422" s="337"/>
      <c r="R422" s="15" t="str">
        <f t="shared" si="84"/>
        <v>No</v>
      </c>
      <c r="S422" s="15" t="str">
        <f t="shared" si="85"/>
        <v>No</v>
      </c>
      <c r="T422" s="4" t="str">
        <f t="shared" si="86"/>
        <v>No</v>
      </c>
      <c r="U422" s="4" t="str">
        <f t="shared" si="87"/>
        <v>N/A</v>
      </c>
      <c r="V422" s="132" t="str">
        <f t="shared" si="88"/>
        <v>No</v>
      </c>
      <c r="W422" s="223" t="str">
        <f t="shared" si="89"/>
        <v>N/A</v>
      </c>
      <c r="X422" s="221" t="str">
        <f t="shared" si="90"/>
        <v>No</v>
      </c>
      <c r="Y422" s="223" t="str">
        <f t="shared" si="91"/>
        <v>N/A</v>
      </c>
      <c r="Z422" s="222" t="str">
        <f t="shared" si="92"/>
        <v>No</v>
      </c>
      <c r="AA422" s="68" t="str">
        <f t="shared" si="93"/>
        <v>N/A</v>
      </c>
      <c r="AB422" s="65" t="str">
        <f t="shared" si="94"/>
        <v>No</v>
      </c>
      <c r="AC422" s="68" t="str">
        <f t="shared" si="95"/>
        <v>N/A</v>
      </c>
      <c r="AD422" s="65" t="str">
        <f t="shared" si="96"/>
        <v>No</v>
      </c>
      <c r="AE422" s="68" t="str">
        <f t="shared" si="97"/>
        <v>N/A</v>
      </c>
      <c r="AF422" s="66"/>
    </row>
    <row r="423" spans="1:32" ht="14.5" hidden="1" customHeight="1">
      <c r="A423" s="66" t="s">
        <v>11</v>
      </c>
      <c r="B423" s="66" t="s">
        <v>28</v>
      </c>
      <c r="C423" s="212" t="str" cm="1">
        <f t="array" ref="C423">_xlfn.IFNA(_xlfn.IFS(B423="Starter","Starters &amp; Sides",B423="Sides","Starters &amp; Sides"),B423)</f>
        <v>Drinks</v>
      </c>
      <c r="D423" t="s">
        <v>1417</v>
      </c>
      <c r="E423" s="74"/>
      <c r="F423" s="4"/>
      <c r="G423" s="4"/>
      <c r="H423" s="4"/>
      <c r="I423" s="4"/>
      <c r="J423" s="4"/>
      <c r="K423" s="4"/>
      <c r="L423" s="4"/>
      <c r="M423" s="4"/>
      <c r="N423" s="4"/>
      <c r="O423" s="4">
        <v>26.95</v>
      </c>
      <c r="P423" s="15">
        <v>28</v>
      </c>
      <c r="Q423" s="337">
        <v>28</v>
      </c>
      <c r="R423" s="15" t="str">
        <f t="shared" si="84"/>
        <v>Yes</v>
      </c>
      <c r="S423" s="15" t="str">
        <f t="shared" si="85"/>
        <v>No</v>
      </c>
      <c r="T423" s="4" t="str">
        <f t="shared" si="86"/>
        <v>Yes</v>
      </c>
      <c r="U423" s="4">
        <f t="shared" si="87"/>
        <v>0</v>
      </c>
      <c r="V423" s="132" t="str">
        <f t="shared" si="88"/>
        <v>Yes</v>
      </c>
      <c r="W423" s="223">
        <f t="shared" si="89"/>
        <v>3.8961038961039085E-2</v>
      </c>
      <c r="X423" s="221" t="str">
        <f t="shared" si="90"/>
        <v>No</v>
      </c>
      <c r="Y423" s="223" t="str">
        <f t="shared" si="91"/>
        <v>N/A</v>
      </c>
      <c r="Z423" s="222" t="str">
        <f t="shared" si="92"/>
        <v>No</v>
      </c>
      <c r="AA423" s="68" t="str">
        <f t="shared" si="93"/>
        <v>N/A</v>
      </c>
      <c r="AB423" s="65" t="str">
        <f t="shared" si="94"/>
        <v>No</v>
      </c>
      <c r="AC423" s="68" t="str">
        <f t="shared" si="95"/>
        <v>N/A</v>
      </c>
      <c r="AD423" s="65" t="str">
        <f t="shared" si="96"/>
        <v>No</v>
      </c>
      <c r="AE423" s="68" t="str">
        <f t="shared" si="97"/>
        <v>N/A</v>
      </c>
      <c r="AF423" s="66"/>
    </row>
    <row r="424" spans="1:32" ht="14.5" hidden="1" customHeight="1">
      <c r="A424" s="66" t="s">
        <v>11</v>
      </c>
      <c r="B424" s="66" t="s">
        <v>28</v>
      </c>
      <c r="C424" s="212" t="str" cm="1">
        <f t="array" ref="C424">_xlfn.IFNA(_xlfn.IFS(B424="Starter","Starters &amp; Sides",B424="Sides","Starters &amp; Sides"),B424)</f>
        <v>Drinks</v>
      </c>
      <c r="D424" t="s">
        <v>1418</v>
      </c>
      <c r="E424" s="74"/>
      <c r="F424" s="4"/>
      <c r="G424" s="4"/>
      <c r="H424" s="4"/>
      <c r="I424" s="4"/>
      <c r="J424" s="4"/>
      <c r="K424" s="4"/>
      <c r="L424" s="4"/>
      <c r="M424" s="4"/>
      <c r="N424" s="4"/>
      <c r="O424" s="4">
        <v>20.25</v>
      </c>
      <c r="P424" s="15">
        <v>20.9</v>
      </c>
      <c r="Q424" s="337">
        <v>20.9</v>
      </c>
      <c r="R424" s="15" t="str">
        <f t="shared" si="84"/>
        <v>Yes</v>
      </c>
      <c r="S424" s="15" t="str">
        <f t="shared" si="85"/>
        <v>No</v>
      </c>
      <c r="T424" s="4" t="str">
        <f t="shared" si="86"/>
        <v>Yes</v>
      </c>
      <c r="U424" s="4">
        <f t="shared" si="87"/>
        <v>0</v>
      </c>
      <c r="V424" s="132" t="str">
        <f t="shared" si="88"/>
        <v>Yes</v>
      </c>
      <c r="W424" s="223">
        <f t="shared" si="89"/>
        <v>3.2098765432098775E-2</v>
      </c>
      <c r="X424" s="221" t="str">
        <f t="shared" si="90"/>
        <v>No</v>
      </c>
      <c r="Y424" s="223" t="str">
        <f t="shared" si="91"/>
        <v>N/A</v>
      </c>
      <c r="Z424" s="222" t="str">
        <f t="shared" si="92"/>
        <v>No</v>
      </c>
      <c r="AA424" s="68" t="str">
        <f t="shared" si="93"/>
        <v>N/A</v>
      </c>
      <c r="AB424" s="65" t="str">
        <f t="shared" si="94"/>
        <v>No</v>
      </c>
      <c r="AC424" s="68" t="str">
        <f t="shared" si="95"/>
        <v>N/A</v>
      </c>
      <c r="AD424" s="65" t="str">
        <f t="shared" si="96"/>
        <v>No</v>
      </c>
      <c r="AE424" s="68" t="str">
        <f t="shared" si="97"/>
        <v>N/A</v>
      </c>
      <c r="AF424" s="66"/>
    </row>
    <row r="425" spans="1:32" ht="14.5" hidden="1" customHeight="1">
      <c r="A425" s="66" t="s">
        <v>11</v>
      </c>
      <c r="B425" s="66" t="s">
        <v>28</v>
      </c>
      <c r="C425" s="212" t="str" cm="1">
        <f t="array" ref="C425">_xlfn.IFNA(_xlfn.IFS(B425="Starter","Starters &amp; Sides",B425="Sides","Starters &amp; Sides"),B425)</f>
        <v>Drinks</v>
      </c>
      <c r="D425" t="s">
        <v>1419</v>
      </c>
      <c r="E425" s="74"/>
      <c r="F425" s="4"/>
      <c r="G425" s="4"/>
      <c r="H425" s="4"/>
      <c r="I425" s="4"/>
      <c r="J425" s="4"/>
      <c r="K425" s="4"/>
      <c r="L425" s="4"/>
      <c r="M425" s="4"/>
      <c r="N425" s="4"/>
      <c r="O425" s="4">
        <v>7.85</v>
      </c>
      <c r="P425" s="15">
        <v>8.1</v>
      </c>
      <c r="Q425" s="337">
        <v>8.1</v>
      </c>
      <c r="R425" s="15" t="str">
        <f t="shared" si="84"/>
        <v>Yes</v>
      </c>
      <c r="S425" s="15" t="str">
        <f t="shared" si="85"/>
        <v>No</v>
      </c>
      <c r="T425" s="4" t="str">
        <f t="shared" si="86"/>
        <v>Yes</v>
      </c>
      <c r="U425" s="4">
        <f t="shared" si="87"/>
        <v>0</v>
      </c>
      <c r="V425" s="132" t="str">
        <f t="shared" si="88"/>
        <v>Yes</v>
      </c>
      <c r="W425" s="223">
        <f t="shared" si="89"/>
        <v>3.1847133757961776E-2</v>
      </c>
      <c r="X425" s="221" t="str">
        <f t="shared" si="90"/>
        <v>No</v>
      </c>
      <c r="Y425" s="223" t="str">
        <f t="shared" si="91"/>
        <v>N/A</v>
      </c>
      <c r="Z425" s="222" t="str">
        <f t="shared" si="92"/>
        <v>No</v>
      </c>
      <c r="AA425" s="68" t="str">
        <f t="shared" si="93"/>
        <v>N/A</v>
      </c>
      <c r="AB425" s="65" t="str">
        <f t="shared" si="94"/>
        <v>No</v>
      </c>
      <c r="AC425" s="68" t="str">
        <f t="shared" si="95"/>
        <v>N/A</v>
      </c>
      <c r="AD425" s="65" t="str">
        <f t="shared" si="96"/>
        <v>No</v>
      </c>
      <c r="AE425" s="68" t="str">
        <f t="shared" si="97"/>
        <v>N/A</v>
      </c>
      <c r="AF425" s="66"/>
    </row>
    <row r="426" spans="1:32" ht="14.5" hidden="1" customHeight="1">
      <c r="A426" s="66" t="s">
        <v>11</v>
      </c>
      <c r="B426" s="66" t="s">
        <v>28</v>
      </c>
      <c r="C426" s="212" t="str" cm="1">
        <f t="array" ref="C426">_xlfn.IFNA(_xlfn.IFS(B426="Starter","Starters &amp; Sides",B426="Sides","Starters &amp; Sides"),B426)</f>
        <v>Drinks</v>
      </c>
      <c r="D426" t="s">
        <v>1420</v>
      </c>
      <c r="E426" s="74"/>
      <c r="F426" s="4"/>
      <c r="G426" s="4"/>
      <c r="H426" s="4">
        <v>27.95</v>
      </c>
      <c r="I426" s="4">
        <v>28.95</v>
      </c>
      <c r="J426" s="4">
        <v>29.25</v>
      </c>
      <c r="K426" s="4">
        <v>30.4</v>
      </c>
      <c r="L426" s="4">
        <v>30.4</v>
      </c>
      <c r="M426" s="4"/>
      <c r="N426" s="4"/>
      <c r="O426" s="4">
        <v>31.55</v>
      </c>
      <c r="P426" s="15">
        <v>33</v>
      </c>
      <c r="Q426" s="337">
        <v>33</v>
      </c>
      <c r="R426" s="15" t="str">
        <f t="shared" si="84"/>
        <v>Yes</v>
      </c>
      <c r="S426" s="15" t="str">
        <f t="shared" si="85"/>
        <v>No</v>
      </c>
      <c r="T426" s="4" t="str">
        <f t="shared" si="86"/>
        <v>Yes</v>
      </c>
      <c r="U426" s="4">
        <f t="shared" si="87"/>
        <v>0</v>
      </c>
      <c r="V426" s="132" t="str">
        <f t="shared" si="88"/>
        <v>Yes</v>
      </c>
      <c r="W426" s="223">
        <f t="shared" si="89"/>
        <v>4.5958795562599075E-2</v>
      </c>
      <c r="X426" s="221" t="str">
        <f t="shared" si="90"/>
        <v>No</v>
      </c>
      <c r="Y426" s="223" t="str">
        <f t="shared" si="91"/>
        <v>N/A</v>
      </c>
      <c r="Z426" s="222" t="str">
        <f t="shared" si="92"/>
        <v>No</v>
      </c>
      <c r="AA426" s="68" t="str">
        <f t="shared" si="93"/>
        <v>N/A</v>
      </c>
      <c r="AB426" s="65" t="str">
        <f t="shared" si="94"/>
        <v>No</v>
      </c>
      <c r="AC426" s="68" t="str">
        <f t="shared" si="95"/>
        <v>N/A</v>
      </c>
      <c r="AD426" s="65" t="str">
        <f t="shared" si="96"/>
        <v>No</v>
      </c>
      <c r="AE426" s="68" t="str">
        <f t="shared" si="97"/>
        <v>N/A</v>
      </c>
      <c r="AF426" s="66"/>
    </row>
    <row r="427" spans="1:32" ht="14.5" hidden="1" customHeight="1">
      <c r="A427" s="66" t="s">
        <v>11</v>
      </c>
      <c r="B427" s="66" t="s">
        <v>28</v>
      </c>
      <c r="C427" s="212" t="str" cm="1">
        <f t="array" ref="C427">_xlfn.IFNA(_xlfn.IFS(B427="Starter","Starters &amp; Sides",B427="Sides","Starters &amp; Sides"),B427)</f>
        <v>Drinks</v>
      </c>
      <c r="D427" t="s">
        <v>1421</v>
      </c>
      <c r="E427" s="74"/>
      <c r="F427" s="4"/>
      <c r="G427" s="4"/>
      <c r="H427" s="4"/>
      <c r="I427" s="4"/>
      <c r="J427" s="4"/>
      <c r="K427" s="4"/>
      <c r="L427" s="4"/>
      <c r="M427" s="4"/>
      <c r="N427" s="4"/>
      <c r="O427" s="4">
        <v>23.3</v>
      </c>
      <c r="P427" s="15">
        <v>24.3</v>
      </c>
      <c r="Q427" s="337">
        <v>24.3</v>
      </c>
      <c r="R427" s="15" t="str">
        <f t="shared" si="84"/>
        <v>Yes</v>
      </c>
      <c r="S427" s="15" t="str">
        <f t="shared" si="85"/>
        <v>No</v>
      </c>
      <c r="T427" s="4" t="str">
        <f t="shared" si="86"/>
        <v>Yes</v>
      </c>
      <c r="U427" s="4">
        <f t="shared" si="87"/>
        <v>0</v>
      </c>
      <c r="V427" s="132" t="str">
        <f t="shared" si="88"/>
        <v>Yes</v>
      </c>
      <c r="W427" s="223">
        <f t="shared" si="89"/>
        <v>4.2918454935622297E-2</v>
      </c>
      <c r="X427" s="221" t="str">
        <f t="shared" si="90"/>
        <v>No</v>
      </c>
      <c r="Y427" s="223" t="str">
        <f t="shared" si="91"/>
        <v>N/A</v>
      </c>
      <c r="Z427" s="222" t="str">
        <f t="shared" si="92"/>
        <v>No</v>
      </c>
      <c r="AA427" s="68" t="str">
        <f t="shared" si="93"/>
        <v>N/A</v>
      </c>
      <c r="AB427" s="65" t="str">
        <f t="shared" si="94"/>
        <v>No</v>
      </c>
      <c r="AC427" s="68" t="str">
        <f t="shared" si="95"/>
        <v>N/A</v>
      </c>
      <c r="AD427" s="65" t="str">
        <f t="shared" si="96"/>
        <v>No</v>
      </c>
      <c r="AE427" s="68" t="str">
        <f t="shared" si="97"/>
        <v>N/A</v>
      </c>
      <c r="AF427" s="66"/>
    </row>
    <row r="428" spans="1:32" ht="14.5" hidden="1" customHeight="1">
      <c r="A428" s="66" t="s">
        <v>11</v>
      </c>
      <c r="B428" s="66" t="s">
        <v>28</v>
      </c>
      <c r="C428" s="212" t="str" cm="1">
        <f t="array" ref="C428">_xlfn.IFNA(_xlfn.IFS(B428="Starter","Starters &amp; Sides",B428="Sides","Starters &amp; Sides"),B428)</f>
        <v>Drinks</v>
      </c>
      <c r="D428" t="s">
        <v>1422</v>
      </c>
      <c r="E428" s="74"/>
      <c r="F428" s="4"/>
      <c r="G428" s="4"/>
      <c r="H428" s="4"/>
      <c r="I428" s="4"/>
      <c r="J428" s="4"/>
      <c r="K428" s="4"/>
      <c r="L428" s="4"/>
      <c r="M428" s="4"/>
      <c r="N428" s="4"/>
      <c r="O428" s="4">
        <v>8.9499999999999993</v>
      </c>
      <c r="P428" s="15">
        <v>9.1999999999999993</v>
      </c>
      <c r="Q428" s="337">
        <v>9.1999999999999993</v>
      </c>
      <c r="R428" s="15" t="str">
        <f t="shared" ref="R428:R483" si="98">IF(COUNTA(Q428)=1,"Yes","No")</f>
        <v>Yes</v>
      </c>
      <c r="S428" s="15" t="str">
        <f t="shared" ref="S428:S483" si="99">IF(AND(T428="No",R428="Yes"),"Yes","No")</f>
        <v>No</v>
      </c>
      <c r="T428" s="4" t="str">
        <f t="shared" ref="T428:T491" si="100">IF(COUNTA(P428:Q428)=2,"Yes","No")</f>
        <v>Yes</v>
      </c>
      <c r="U428" s="4">
        <f t="shared" ref="U428:U491" si="101">IF(T428="Yes",Q428/P428-1,"N/A")</f>
        <v>0</v>
      </c>
      <c r="V428" s="132" t="str">
        <f t="shared" ref="V428:V491" si="102">IF(COUNTA(O428:Q428)=3,"Yes","No")</f>
        <v>Yes</v>
      </c>
      <c r="W428" s="223">
        <f t="shared" ref="W428:W491" si="103">IF(V428="Yes",Q428/O428-1,"N/A")</f>
        <v>2.7932960893854775E-2</v>
      </c>
      <c r="X428" s="221" t="str">
        <f t="shared" ref="X428:X491" si="104">IF(COUNTA(N428:Q428)=4,"Yes","No")</f>
        <v>No</v>
      </c>
      <c r="Y428" s="223" t="str">
        <f t="shared" ref="Y428:Y491" si="105">IF(X428="Yes",Q428/N428-1,"N/A")</f>
        <v>N/A</v>
      </c>
      <c r="Z428" s="222" t="str">
        <f t="shared" ref="Z428:Z491" si="106">IF(COUNTA(M428:Q428)=5,"Yes","No")</f>
        <v>No</v>
      </c>
      <c r="AA428" s="68" t="str">
        <f t="shared" ref="AA428:AA491" si="107">IF(Z428="Yes",Q428/M428-1,"N/A")</f>
        <v>N/A</v>
      </c>
      <c r="AB428" s="65" t="str">
        <f t="shared" ref="AB428:AB491" si="108">IF(COUNTA(L428:Q428)=6,"Yes","No")</f>
        <v>No</v>
      </c>
      <c r="AC428" s="68" t="str">
        <f t="shared" ref="AC428:AC491" si="109">IF(AB428="Yes",Q428/L428-1,"N/A")</f>
        <v>N/A</v>
      </c>
      <c r="AD428" s="65" t="str">
        <f t="shared" ref="AD428:AD491" si="110">IF(COUNTA(E428:Q428)=13,"Yes","No")</f>
        <v>No</v>
      </c>
      <c r="AE428" s="68" t="str">
        <f t="shared" ref="AE428:AE491" si="111">IF(AD428="Yes",Q428/E428-1,"N/A")</f>
        <v>N/A</v>
      </c>
      <c r="AF428" s="66"/>
    </row>
    <row r="429" spans="1:32" ht="14.5" hidden="1" customHeight="1">
      <c r="A429" s="66" t="s">
        <v>11</v>
      </c>
      <c r="B429" s="66" t="s">
        <v>28</v>
      </c>
      <c r="C429" s="212" t="str" cm="1">
        <f t="array" ref="C429">_xlfn.IFNA(_xlfn.IFS(B429="Starter","Starters &amp; Sides",B429="Sides","Starters &amp; Sides"),B429)</f>
        <v>Drinks</v>
      </c>
      <c r="D429" s="342" t="s">
        <v>1423</v>
      </c>
      <c r="E429" s="74"/>
      <c r="F429" s="4"/>
      <c r="G429" s="4"/>
      <c r="H429" s="4">
        <v>43.95</v>
      </c>
      <c r="I429" s="4">
        <v>43.95</v>
      </c>
      <c r="J429" s="4">
        <v>44.75</v>
      </c>
      <c r="K429" s="4">
        <v>45.3</v>
      </c>
      <c r="L429" s="4">
        <v>45.3</v>
      </c>
      <c r="M429" s="4"/>
      <c r="N429" s="4"/>
      <c r="O429" s="4"/>
      <c r="P429" s="15"/>
      <c r="Q429" s="337"/>
      <c r="R429" s="15" t="str">
        <f t="shared" si="98"/>
        <v>No</v>
      </c>
      <c r="S429" s="15" t="str">
        <f t="shared" si="99"/>
        <v>No</v>
      </c>
      <c r="T429" s="4" t="str">
        <f t="shared" si="100"/>
        <v>No</v>
      </c>
      <c r="U429" s="4" t="str">
        <f t="shared" si="101"/>
        <v>N/A</v>
      </c>
      <c r="V429" s="132" t="str">
        <f t="shared" si="102"/>
        <v>No</v>
      </c>
      <c r="W429" s="223" t="str">
        <f t="shared" si="103"/>
        <v>N/A</v>
      </c>
      <c r="X429" s="221" t="str">
        <f t="shared" si="104"/>
        <v>No</v>
      </c>
      <c r="Y429" s="223" t="str">
        <f t="shared" si="105"/>
        <v>N/A</v>
      </c>
      <c r="Z429" s="222" t="str">
        <f t="shared" si="106"/>
        <v>No</v>
      </c>
      <c r="AA429" s="68" t="str">
        <f t="shared" si="107"/>
        <v>N/A</v>
      </c>
      <c r="AB429" s="65" t="str">
        <f t="shared" si="108"/>
        <v>No</v>
      </c>
      <c r="AC429" s="68" t="str">
        <f t="shared" si="109"/>
        <v>N/A</v>
      </c>
      <c r="AD429" s="65" t="str">
        <f t="shared" si="110"/>
        <v>No</v>
      </c>
      <c r="AE429" s="68" t="str">
        <f t="shared" si="111"/>
        <v>N/A</v>
      </c>
      <c r="AF429" s="66"/>
    </row>
    <row r="430" spans="1:32" ht="14.5" hidden="1" customHeight="1">
      <c r="A430" s="66" t="s">
        <v>11</v>
      </c>
      <c r="B430" s="66" t="s">
        <v>28</v>
      </c>
      <c r="C430" s="212" t="str" cm="1">
        <f t="array" ref="C430">_xlfn.IFNA(_xlfn.IFS(B430="Starter","Starters &amp; Sides",B430="Sides","Starters &amp; Sides"),B430)</f>
        <v>Drinks</v>
      </c>
      <c r="D430" s="342" t="s">
        <v>1424</v>
      </c>
      <c r="E430" s="74"/>
      <c r="F430" s="4"/>
      <c r="G430" s="4"/>
      <c r="H430" s="4">
        <v>30.95</v>
      </c>
      <c r="I430" s="4">
        <v>31.95</v>
      </c>
      <c r="J430" s="4">
        <v>32.5</v>
      </c>
      <c r="K430" s="4">
        <v>32.799999999999997</v>
      </c>
      <c r="L430" s="4">
        <v>32.799999999999997</v>
      </c>
      <c r="M430" s="4"/>
      <c r="N430" s="4"/>
      <c r="O430" s="4">
        <v>33.200000000000003</v>
      </c>
      <c r="P430" s="15"/>
      <c r="Q430" s="337"/>
      <c r="R430" s="15" t="str">
        <f t="shared" si="98"/>
        <v>No</v>
      </c>
      <c r="S430" s="15" t="str">
        <f t="shared" si="99"/>
        <v>No</v>
      </c>
      <c r="T430" s="4" t="str">
        <f t="shared" si="100"/>
        <v>No</v>
      </c>
      <c r="U430" s="4" t="str">
        <f t="shared" si="101"/>
        <v>N/A</v>
      </c>
      <c r="V430" s="132" t="str">
        <f t="shared" si="102"/>
        <v>No</v>
      </c>
      <c r="W430" s="223" t="str">
        <f t="shared" si="103"/>
        <v>N/A</v>
      </c>
      <c r="X430" s="221" t="str">
        <f t="shared" si="104"/>
        <v>No</v>
      </c>
      <c r="Y430" s="223" t="str">
        <f t="shared" si="105"/>
        <v>N/A</v>
      </c>
      <c r="Z430" s="222" t="str">
        <f t="shared" si="106"/>
        <v>No</v>
      </c>
      <c r="AA430" s="68" t="str">
        <f t="shared" si="107"/>
        <v>N/A</v>
      </c>
      <c r="AB430" s="65" t="str">
        <f t="shared" si="108"/>
        <v>No</v>
      </c>
      <c r="AC430" s="68" t="str">
        <f t="shared" si="109"/>
        <v>N/A</v>
      </c>
      <c r="AD430" s="65" t="str">
        <f t="shared" si="110"/>
        <v>No</v>
      </c>
      <c r="AE430" s="68" t="str">
        <f t="shared" si="111"/>
        <v>N/A</v>
      </c>
      <c r="AF430" s="66"/>
    </row>
    <row r="431" spans="1:32" ht="14.5" hidden="1" customHeight="1">
      <c r="A431" s="66" t="s">
        <v>11</v>
      </c>
      <c r="B431" s="66" t="s">
        <v>28</v>
      </c>
      <c r="C431" s="212" t="str" cm="1">
        <f t="array" ref="C431">_xlfn.IFNA(_xlfn.IFS(B431="Starter","Starters &amp; Sides",B431="Sides","Starters &amp; Sides"),B431)</f>
        <v>Drinks</v>
      </c>
      <c r="D431" s="342" t="s">
        <v>1425</v>
      </c>
      <c r="E431" s="74"/>
      <c r="F431" s="4"/>
      <c r="G431" s="4"/>
      <c r="H431" s="4"/>
      <c r="I431" s="4"/>
      <c r="J431" s="4"/>
      <c r="K431" s="4"/>
      <c r="L431" s="4"/>
      <c r="M431" s="4"/>
      <c r="N431" s="4"/>
      <c r="O431" s="4">
        <v>24.4</v>
      </c>
      <c r="P431" s="15"/>
      <c r="Q431" s="337"/>
      <c r="R431" s="15" t="str">
        <f t="shared" si="98"/>
        <v>No</v>
      </c>
      <c r="S431" s="15" t="str">
        <f t="shared" si="99"/>
        <v>No</v>
      </c>
      <c r="T431" s="4" t="str">
        <f t="shared" si="100"/>
        <v>No</v>
      </c>
      <c r="U431" s="4" t="str">
        <f t="shared" si="101"/>
        <v>N/A</v>
      </c>
      <c r="V431" s="132" t="str">
        <f t="shared" si="102"/>
        <v>No</v>
      </c>
      <c r="W431" s="223" t="str">
        <f t="shared" si="103"/>
        <v>N/A</v>
      </c>
      <c r="X431" s="221" t="str">
        <f t="shared" si="104"/>
        <v>No</v>
      </c>
      <c r="Y431" s="223" t="str">
        <f t="shared" si="105"/>
        <v>N/A</v>
      </c>
      <c r="Z431" s="222" t="str">
        <f t="shared" si="106"/>
        <v>No</v>
      </c>
      <c r="AA431" s="68" t="str">
        <f t="shared" si="107"/>
        <v>N/A</v>
      </c>
      <c r="AB431" s="65" t="str">
        <f t="shared" si="108"/>
        <v>No</v>
      </c>
      <c r="AC431" s="68" t="str">
        <f t="shared" si="109"/>
        <v>N/A</v>
      </c>
      <c r="AD431" s="65" t="str">
        <f t="shared" si="110"/>
        <v>No</v>
      </c>
      <c r="AE431" s="68" t="str">
        <f t="shared" si="111"/>
        <v>N/A</v>
      </c>
      <c r="AF431" s="66"/>
    </row>
    <row r="432" spans="1:32" ht="14.5" hidden="1" customHeight="1">
      <c r="A432" s="66" t="s">
        <v>11</v>
      </c>
      <c r="B432" s="66" t="s">
        <v>28</v>
      </c>
      <c r="C432" s="212" t="str" cm="1">
        <f t="array" ref="C432">_xlfn.IFNA(_xlfn.IFS(B432="Starter","Starters &amp; Sides",B432="Sides","Starters &amp; Sides"),B432)</f>
        <v>Drinks</v>
      </c>
      <c r="D432" s="342" t="s">
        <v>1426</v>
      </c>
      <c r="E432" s="74"/>
      <c r="F432" s="4"/>
      <c r="G432" s="4"/>
      <c r="H432" s="4"/>
      <c r="I432" s="4"/>
      <c r="J432" s="4"/>
      <c r="K432" s="4"/>
      <c r="L432" s="4"/>
      <c r="M432" s="4"/>
      <c r="N432" s="4"/>
      <c r="O432" s="4">
        <v>9.3000000000000007</v>
      </c>
      <c r="P432" s="15"/>
      <c r="Q432" s="337"/>
      <c r="R432" s="15" t="str">
        <f t="shared" si="98"/>
        <v>No</v>
      </c>
      <c r="S432" s="15" t="str">
        <f t="shared" si="99"/>
        <v>No</v>
      </c>
      <c r="T432" s="4" t="str">
        <f t="shared" si="100"/>
        <v>No</v>
      </c>
      <c r="U432" s="4" t="str">
        <f t="shared" si="101"/>
        <v>N/A</v>
      </c>
      <c r="V432" s="132" t="str">
        <f t="shared" si="102"/>
        <v>No</v>
      </c>
      <c r="W432" s="223" t="str">
        <f t="shared" si="103"/>
        <v>N/A</v>
      </c>
      <c r="X432" s="221" t="str">
        <f t="shared" si="104"/>
        <v>No</v>
      </c>
      <c r="Y432" s="223" t="str">
        <f t="shared" si="105"/>
        <v>N/A</v>
      </c>
      <c r="Z432" s="222" t="str">
        <f t="shared" si="106"/>
        <v>No</v>
      </c>
      <c r="AA432" s="68" t="str">
        <f t="shared" si="107"/>
        <v>N/A</v>
      </c>
      <c r="AB432" s="65" t="str">
        <f t="shared" si="108"/>
        <v>No</v>
      </c>
      <c r="AC432" s="68" t="str">
        <f t="shared" si="109"/>
        <v>N/A</v>
      </c>
      <c r="AD432" s="65" t="str">
        <f t="shared" si="110"/>
        <v>No</v>
      </c>
      <c r="AE432" s="68" t="str">
        <f t="shared" si="111"/>
        <v>N/A</v>
      </c>
      <c r="AF432" s="66"/>
    </row>
    <row r="433" spans="1:32" ht="14.5" hidden="1" customHeight="1">
      <c r="A433" s="66" t="s">
        <v>11</v>
      </c>
      <c r="B433" s="66" t="s">
        <v>28</v>
      </c>
      <c r="C433" s="212" t="str" cm="1">
        <f t="array" ref="C433">_xlfn.IFNA(_xlfn.IFS(B433="Starter","Starters &amp; Sides",B433="Sides","Starters &amp; Sides"),B433)</f>
        <v>Drinks</v>
      </c>
      <c r="D433" s="342" t="s">
        <v>1427</v>
      </c>
      <c r="E433" s="74"/>
      <c r="F433" s="4"/>
      <c r="G433" s="4"/>
      <c r="H433" s="4">
        <v>35.950000000000003</v>
      </c>
      <c r="I433" s="4">
        <v>36.950000000000003</v>
      </c>
      <c r="J433" s="4">
        <v>37.5</v>
      </c>
      <c r="K433" s="4">
        <v>37.9</v>
      </c>
      <c r="L433" s="4">
        <v>37.9</v>
      </c>
      <c r="M433" s="4"/>
      <c r="N433" s="4"/>
      <c r="O433" s="4"/>
      <c r="P433" s="15"/>
      <c r="Q433" s="337"/>
      <c r="R433" s="15" t="str">
        <f t="shared" si="98"/>
        <v>No</v>
      </c>
      <c r="S433" s="15" t="str">
        <f t="shared" si="99"/>
        <v>No</v>
      </c>
      <c r="T433" s="4" t="str">
        <f t="shared" si="100"/>
        <v>No</v>
      </c>
      <c r="U433" s="4" t="str">
        <f t="shared" si="101"/>
        <v>N/A</v>
      </c>
      <c r="V433" s="132" t="str">
        <f t="shared" si="102"/>
        <v>No</v>
      </c>
      <c r="W433" s="223" t="str">
        <f t="shared" si="103"/>
        <v>N/A</v>
      </c>
      <c r="X433" s="221" t="str">
        <f t="shared" si="104"/>
        <v>No</v>
      </c>
      <c r="Y433" s="223" t="str">
        <f t="shared" si="105"/>
        <v>N/A</v>
      </c>
      <c r="Z433" s="222" t="str">
        <f t="shared" si="106"/>
        <v>No</v>
      </c>
      <c r="AA433" s="68" t="str">
        <f t="shared" si="107"/>
        <v>N/A</v>
      </c>
      <c r="AB433" s="65" t="str">
        <f t="shared" si="108"/>
        <v>No</v>
      </c>
      <c r="AC433" s="68" t="str">
        <f t="shared" si="109"/>
        <v>N/A</v>
      </c>
      <c r="AD433" s="65" t="str">
        <f t="shared" si="110"/>
        <v>No</v>
      </c>
      <c r="AE433" s="68" t="str">
        <f t="shared" si="111"/>
        <v>N/A</v>
      </c>
      <c r="AF433" s="66"/>
    </row>
    <row r="434" spans="1:32" ht="14.5" hidden="1" customHeight="1">
      <c r="A434" s="66" t="s">
        <v>11</v>
      </c>
      <c r="B434" s="66" t="s">
        <v>28</v>
      </c>
      <c r="C434" s="212" t="str" cm="1">
        <f t="array" ref="C434">_xlfn.IFNA(_xlfn.IFS(B434="Starter","Starters &amp; Sides",B434="Sides","Starters &amp; Sides"),B434)</f>
        <v>Drinks</v>
      </c>
      <c r="D434" s="342" t="s">
        <v>1428</v>
      </c>
      <c r="E434" s="74"/>
      <c r="F434" s="4"/>
      <c r="G434" s="4"/>
      <c r="H434" s="4"/>
      <c r="I434" s="4"/>
      <c r="J434" s="4"/>
      <c r="K434" s="4"/>
      <c r="L434" s="4">
        <v>13.9</v>
      </c>
      <c r="M434" s="4"/>
      <c r="N434" s="4"/>
      <c r="O434" s="4"/>
      <c r="P434" s="15"/>
      <c r="Q434" s="337"/>
      <c r="R434" s="15" t="str">
        <f t="shared" si="98"/>
        <v>No</v>
      </c>
      <c r="S434" s="15" t="str">
        <f t="shared" si="99"/>
        <v>No</v>
      </c>
      <c r="T434" s="4" t="str">
        <f t="shared" si="100"/>
        <v>No</v>
      </c>
      <c r="U434" s="4" t="str">
        <f t="shared" si="101"/>
        <v>N/A</v>
      </c>
      <c r="V434" s="132" t="str">
        <f t="shared" si="102"/>
        <v>No</v>
      </c>
      <c r="W434" s="223" t="str">
        <f t="shared" si="103"/>
        <v>N/A</v>
      </c>
      <c r="X434" s="221" t="str">
        <f t="shared" si="104"/>
        <v>No</v>
      </c>
      <c r="Y434" s="223" t="str">
        <f t="shared" si="105"/>
        <v>N/A</v>
      </c>
      <c r="Z434" s="222" t="str">
        <f t="shared" si="106"/>
        <v>No</v>
      </c>
      <c r="AA434" s="68" t="str">
        <f t="shared" si="107"/>
        <v>N/A</v>
      </c>
      <c r="AB434" s="65" t="str">
        <f t="shared" si="108"/>
        <v>No</v>
      </c>
      <c r="AC434" s="68" t="str">
        <f t="shared" si="109"/>
        <v>N/A</v>
      </c>
      <c r="AD434" s="65" t="str">
        <f t="shared" si="110"/>
        <v>No</v>
      </c>
      <c r="AE434" s="68" t="str">
        <f t="shared" si="111"/>
        <v>N/A</v>
      </c>
      <c r="AF434" s="66"/>
    </row>
    <row r="435" spans="1:32" ht="14.5" hidden="1" customHeight="1">
      <c r="A435" s="291" t="s">
        <v>11</v>
      </c>
      <c r="B435" s="291" t="s">
        <v>28</v>
      </c>
      <c r="C435" s="137" t="str" cm="1">
        <f t="array" ref="C435">_xlfn.IFNA(_xlfn.IFS(B435="Starter","Starters &amp; Sides",B435="Sides","Starters &amp; Sides"),B435)</f>
        <v>Drinks</v>
      </c>
      <c r="D435" s="342" t="s">
        <v>1429</v>
      </c>
      <c r="E435" s="74"/>
      <c r="F435" s="4"/>
      <c r="G435" s="4"/>
      <c r="H435" s="4"/>
      <c r="I435" s="4"/>
      <c r="J435" s="4"/>
      <c r="K435" s="4"/>
      <c r="L435" s="4">
        <v>10.4</v>
      </c>
      <c r="M435" s="4"/>
      <c r="N435" s="4"/>
      <c r="O435" s="4"/>
      <c r="P435" s="15"/>
      <c r="Q435" s="337"/>
      <c r="R435" s="15" t="str">
        <f t="shared" si="98"/>
        <v>No</v>
      </c>
      <c r="S435" s="15" t="str">
        <f t="shared" si="99"/>
        <v>No</v>
      </c>
      <c r="T435" s="4" t="str">
        <f t="shared" si="100"/>
        <v>No</v>
      </c>
      <c r="U435" s="4" t="str">
        <f t="shared" si="101"/>
        <v>N/A</v>
      </c>
      <c r="V435" s="132" t="str">
        <f t="shared" si="102"/>
        <v>No</v>
      </c>
      <c r="W435" s="223" t="str">
        <f t="shared" si="103"/>
        <v>N/A</v>
      </c>
      <c r="X435" s="221" t="str">
        <f t="shared" si="104"/>
        <v>No</v>
      </c>
      <c r="Y435" s="223" t="str">
        <f t="shared" si="105"/>
        <v>N/A</v>
      </c>
      <c r="Z435" s="222" t="str">
        <f t="shared" si="106"/>
        <v>No</v>
      </c>
      <c r="AA435" s="68" t="str">
        <f t="shared" si="107"/>
        <v>N/A</v>
      </c>
      <c r="AB435" s="65" t="str">
        <f t="shared" si="108"/>
        <v>No</v>
      </c>
      <c r="AC435" s="68" t="str">
        <f t="shared" si="109"/>
        <v>N/A</v>
      </c>
      <c r="AD435" s="65" t="str">
        <f t="shared" si="110"/>
        <v>No</v>
      </c>
      <c r="AE435" s="68" t="str">
        <f t="shared" si="111"/>
        <v>N/A</v>
      </c>
      <c r="AF435" s="66"/>
    </row>
    <row r="436" spans="1:32" ht="14.5" hidden="1" customHeight="1">
      <c r="A436" s="8" t="s">
        <v>11</v>
      </c>
      <c r="B436" s="8" t="s">
        <v>28</v>
      </c>
      <c r="C436" s="8" t="str" cm="1">
        <f t="array" ref="C436">_xlfn.IFNA(_xlfn.IFS(B436="Starter","Starters &amp; Sides",B436="Sides","Starters &amp; Sides"),B436)</f>
        <v>Drinks</v>
      </c>
      <c r="D436" s="342" t="s">
        <v>1430</v>
      </c>
      <c r="E436" s="74"/>
      <c r="F436" s="4"/>
      <c r="G436" s="4"/>
      <c r="H436" s="4"/>
      <c r="I436" s="4"/>
      <c r="J436" s="4"/>
      <c r="K436" s="4"/>
      <c r="L436" s="4"/>
      <c r="M436" s="4"/>
      <c r="N436" s="4"/>
      <c r="O436" s="4"/>
      <c r="P436" s="15"/>
      <c r="Q436" s="337"/>
      <c r="R436" s="15" t="str">
        <f t="shared" si="98"/>
        <v>No</v>
      </c>
      <c r="S436" s="15" t="str">
        <f t="shared" si="99"/>
        <v>No</v>
      </c>
      <c r="T436" s="4" t="str">
        <f t="shared" si="100"/>
        <v>No</v>
      </c>
      <c r="U436" s="4" t="str">
        <f t="shared" si="101"/>
        <v>N/A</v>
      </c>
      <c r="V436" s="132" t="str">
        <f t="shared" si="102"/>
        <v>No</v>
      </c>
      <c r="W436" s="223" t="str">
        <f t="shared" si="103"/>
        <v>N/A</v>
      </c>
      <c r="X436" s="221" t="str">
        <f t="shared" si="104"/>
        <v>No</v>
      </c>
      <c r="Y436" s="223" t="str">
        <f t="shared" si="105"/>
        <v>N/A</v>
      </c>
      <c r="Z436" s="222" t="str">
        <f t="shared" si="106"/>
        <v>No</v>
      </c>
      <c r="AA436" s="68" t="str">
        <f t="shared" si="107"/>
        <v>N/A</v>
      </c>
      <c r="AB436" s="65" t="str">
        <f t="shared" si="108"/>
        <v>No</v>
      </c>
      <c r="AC436" s="68" t="str">
        <f t="shared" si="109"/>
        <v>N/A</v>
      </c>
      <c r="AD436" s="65" t="str">
        <f t="shared" si="110"/>
        <v>No</v>
      </c>
      <c r="AE436" s="68" t="str">
        <f t="shared" si="111"/>
        <v>N/A</v>
      </c>
      <c r="AF436" s="66"/>
    </row>
    <row r="437" spans="1:32">
      <c r="A437" s="8" t="s">
        <v>11</v>
      </c>
      <c r="B437" s="8" t="s">
        <v>625</v>
      </c>
      <c r="C437" s="8" t="str" cm="1">
        <f t="array" ref="C437">_xlfn.IFNA(_xlfn.IFS(B437="Starter","Starters &amp; Sides",B437="Sides","Starters &amp; Sides"),B437)</f>
        <v>Starters &amp; Sides</v>
      </c>
      <c r="D437" s="8" t="s">
        <v>284</v>
      </c>
      <c r="E437" s="74"/>
      <c r="F437" s="4"/>
      <c r="G437" s="4"/>
      <c r="H437" s="4"/>
      <c r="I437" s="4"/>
      <c r="J437" s="4"/>
      <c r="K437" s="4"/>
      <c r="L437" s="4"/>
      <c r="M437" s="4"/>
      <c r="N437" s="4"/>
      <c r="O437" s="4"/>
      <c r="P437" s="15">
        <v>10</v>
      </c>
      <c r="Q437" s="337">
        <v>10</v>
      </c>
      <c r="R437" s="15" t="str">
        <f t="shared" si="98"/>
        <v>Yes</v>
      </c>
      <c r="S437" s="15" t="str">
        <f t="shared" si="99"/>
        <v>No</v>
      </c>
      <c r="T437" s="4" t="str">
        <f t="shared" si="100"/>
        <v>Yes</v>
      </c>
      <c r="U437" s="4">
        <f t="shared" si="101"/>
        <v>0</v>
      </c>
      <c r="V437" s="132" t="str">
        <f t="shared" si="102"/>
        <v>No</v>
      </c>
      <c r="W437" s="223" t="str">
        <f t="shared" si="103"/>
        <v>N/A</v>
      </c>
      <c r="X437" s="221" t="str">
        <f t="shared" si="104"/>
        <v>No</v>
      </c>
      <c r="Y437" s="223" t="str">
        <f t="shared" si="105"/>
        <v>N/A</v>
      </c>
      <c r="Z437" s="222" t="str">
        <f t="shared" si="106"/>
        <v>No</v>
      </c>
      <c r="AA437" s="68" t="str">
        <f t="shared" si="107"/>
        <v>N/A</v>
      </c>
      <c r="AB437" s="65" t="str">
        <f t="shared" si="108"/>
        <v>No</v>
      </c>
      <c r="AC437" s="68" t="str">
        <f t="shared" si="109"/>
        <v>N/A</v>
      </c>
      <c r="AD437" s="65" t="str">
        <f t="shared" si="110"/>
        <v>No</v>
      </c>
      <c r="AE437" s="68" t="str">
        <f t="shared" si="111"/>
        <v>N/A</v>
      </c>
      <c r="AF437" s="66"/>
    </row>
    <row r="438" spans="1:32">
      <c r="A438" s="8" t="s">
        <v>11</v>
      </c>
      <c r="B438" s="8" t="s">
        <v>625</v>
      </c>
      <c r="C438" s="8" t="str" cm="1">
        <f t="array" ref="C438">_xlfn.IFNA(_xlfn.IFS(B438="Starter","Starters &amp; Sides",B438="Sides","Starters &amp; Sides"),B438)</f>
        <v>Starters &amp; Sides</v>
      </c>
      <c r="D438" t="s">
        <v>1431</v>
      </c>
      <c r="E438" s="74"/>
      <c r="F438" s="4"/>
      <c r="G438" s="4"/>
      <c r="H438" s="4"/>
      <c r="I438" s="4"/>
      <c r="J438" s="4"/>
      <c r="K438" s="4"/>
      <c r="L438" s="4"/>
      <c r="M438" s="4"/>
      <c r="N438" s="4"/>
      <c r="O438" s="4"/>
      <c r="P438" s="15">
        <v>13.5</v>
      </c>
      <c r="Q438" s="337">
        <v>13.5</v>
      </c>
      <c r="R438" s="15" t="str">
        <f t="shared" si="98"/>
        <v>Yes</v>
      </c>
      <c r="S438" s="15" t="str">
        <f t="shared" si="99"/>
        <v>No</v>
      </c>
      <c r="T438" s="4" t="str">
        <f t="shared" si="100"/>
        <v>Yes</v>
      </c>
      <c r="U438" s="4">
        <f t="shared" si="101"/>
        <v>0</v>
      </c>
      <c r="V438" s="132" t="str">
        <f t="shared" si="102"/>
        <v>No</v>
      </c>
      <c r="W438" s="223" t="str">
        <f t="shared" si="103"/>
        <v>N/A</v>
      </c>
      <c r="X438" s="221" t="str">
        <f t="shared" si="104"/>
        <v>No</v>
      </c>
      <c r="Y438" s="223" t="str">
        <f t="shared" si="105"/>
        <v>N/A</v>
      </c>
      <c r="Z438" s="222" t="str">
        <f t="shared" si="106"/>
        <v>No</v>
      </c>
      <c r="AA438" s="68" t="str">
        <f t="shared" si="107"/>
        <v>N/A</v>
      </c>
      <c r="AB438" s="65" t="str">
        <f t="shared" si="108"/>
        <v>No</v>
      </c>
      <c r="AC438" s="68" t="str">
        <f t="shared" si="109"/>
        <v>N/A</v>
      </c>
      <c r="AD438" s="65" t="str">
        <f t="shared" si="110"/>
        <v>No</v>
      </c>
      <c r="AE438" s="68" t="str">
        <f t="shared" si="111"/>
        <v>N/A</v>
      </c>
      <c r="AF438" s="66"/>
    </row>
    <row r="439" spans="1:32" hidden="1">
      <c r="A439" s="8" t="s">
        <v>11</v>
      </c>
      <c r="B439" s="8" t="s">
        <v>27</v>
      </c>
      <c r="C439" s="8" t="s">
        <v>27</v>
      </c>
      <c r="D439" t="s">
        <v>1432</v>
      </c>
      <c r="E439" s="74"/>
      <c r="F439" s="4"/>
      <c r="G439" s="4"/>
      <c r="H439" s="4"/>
      <c r="I439" s="4"/>
      <c r="J439" s="4"/>
      <c r="K439" s="4"/>
      <c r="L439" s="4"/>
      <c r="M439" s="4"/>
      <c r="N439" s="4"/>
      <c r="O439" s="4"/>
      <c r="P439" s="15">
        <v>19</v>
      </c>
      <c r="Q439" s="337">
        <v>19</v>
      </c>
      <c r="R439" s="15" t="str">
        <f t="shared" si="98"/>
        <v>Yes</v>
      </c>
      <c r="S439" s="15" t="str">
        <f t="shared" si="99"/>
        <v>No</v>
      </c>
      <c r="T439" s="4" t="str">
        <f t="shared" si="100"/>
        <v>Yes</v>
      </c>
      <c r="U439" s="4">
        <f t="shared" si="101"/>
        <v>0</v>
      </c>
      <c r="V439" s="132" t="str">
        <f t="shared" si="102"/>
        <v>No</v>
      </c>
      <c r="W439" s="223" t="str">
        <f t="shared" si="103"/>
        <v>N/A</v>
      </c>
      <c r="X439" s="221" t="str">
        <f t="shared" si="104"/>
        <v>No</v>
      </c>
      <c r="Y439" s="223" t="str">
        <f t="shared" si="105"/>
        <v>N/A</v>
      </c>
      <c r="Z439" s="222" t="str">
        <f t="shared" si="106"/>
        <v>No</v>
      </c>
      <c r="AA439" s="68" t="str">
        <f t="shared" si="107"/>
        <v>N/A</v>
      </c>
      <c r="AB439" s="65" t="str">
        <f t="shared" si="108"/>
        <v>No</v>
      </c>
      <c r="AC439" s="68" t="str">
        <f t="shared" si="109"/>
        <v>N/A</v>
      </c>
      <c r="AD439" s="65" t="str">
        <f t="shared" si="110"/>
        <v>No</v>
      </c>
      <c r="AE439" s="68" t="str">
        <f t="shared" si="111"/>
        <v>N/A</v>
      </c>
      <c r="AF439" s="66"/>
    </row>
    <row r="440" spans="1:32" hidden="1">
      <c r="A440" s="8" t="s">
        <v>11</v>
      </c>
      <c r="B440" s="8" t="s">
        <v>27</v>
      </c>
      <c r="C440" s="8" t="s">
        <v>27</v>
      </c>
      <c r="D440" s="8" t="s">
        <v>1433</v>
      </c>
      <c r="E440" s="74"/>
      <c r="F440" s="4"/>
      <c r="G440" s="4"/>
      <c r="H440" s="4"/>
      <c r="I440" s="4"/>
      <c r="J440" s="4"/>
      <c r="K440" s="4"/>
      <c r="L440" s="4"/>
      <c r="M440" s="4"/>
      <c r="N440" s="4"/>
      <c r="O440" s="4"/>
      <c r="P440" s="15">
        <v>16.5</v>
      </c>
      <c r="Q440" s="337">
        <v>16.5</v>
      </c>
      <c r="R440" s="15" t="str">
        <f t="shared" si="98"/>
        <v>Yes</v>
      </c>
      <c r="S440" s="15" t="str">
        <f t="shared" si="99"/>
        <v>No</v>
      </c>
      <c r="T440" s="4" t="str">
        <f t="shared" si="100"/>
        <v>Yes</v>
      </c>
      <c r="U440" s="4">
        <f t="shared" si="101"/>
        <v>0</v>
      </c>
      <c r="V440" s="132" t="str">
        <f t="shared" si="102"/>
        <v>No</v>
      </c>
      <c r="W440" s="223" t="str">
        <f t="shared" si="103"/>
        <v>N/A</v>
      </c>
      <c r="X440" s="221" t="str">
        <f t="shared" si="104"/>
        <v>No</v>
      </c>
      <c r="Y440" s="223" t="str">
        <f t="shared" si="105"/>
        <v>N/A</v>
      </c>
      <c r="Z440" s="222" t="str">
        <f t="shared" si="106"/>
        <v>No</v>
      </c>
      <c r="AA440" s="68" t="str">
        <f t="shared" si="107"/>
        <v>N/A</v>
      </c>
      <c r="AB440" s="65" t="str">
        <f t="shared" si="108"/>
        <v>No</v>
      </c>
      <c r="AC440" s="68" t="str">
        <f t="shared" si="109"/>
        <v>N/A</v>
      </c>
      <c r="AD440" s="65" t="str">
        <f t="shared" si="110"/>
        <v>No</v>
      </c>
      <c r="AE440" s="68" t="str">
        <f t="shared" si="111"/>
        <v>N/A</v>
      </c>
      <c r="AF440" s="66"/>
    </row>
    <row r="441" spans="1:32" hidden="1">
      <c r="A441" s="8" t="s">
        <v>11</v>
      </c>
      <c r="B441" s="8" t="s">
        <v>27</v>
      </c>
      <c r="C441" s="8" t="s">
        <v>27</v>
      </c>
      <c r="D441" s="8" t="s">
        <v>1434</v>
      </c>
      <c r="E441" s="74"/>
      <c r="F441" s="4"/>
      <c r="G441" s="4"/>
      <c r="H441" s="4"/>
      <c r="I441" s="4"/>
      <c r="J441" s="4"/>
      <c r="K441" s="4"/>
      <c r="L441" s="4"/>
      <c r="M441" s="4"/>
      <c r="N441" s="4"/>
      <c r="O441" s="4"/>
      <c r="P441" s="15">
        <v>19.5</v>
      </c>
      <c r="Q441" s="337">
        <v>19.5</v>
      </c>
      <c r="R441" s="15" t="str">
        <f t="shared" si="98"/>
        <v>Yes</v>
      </c>
      <c r="S441" s="15" t="str">
        <f t="shared" si="99"/>
        <v>No</v>
      </c>
      <c r="T441" s="4" t="str">
        <f t="shared" si="100"/>
        <v>Yes</v>
      </c>
      <c r="U441" s="4">
        <f t="shared" si="101"/>
        <v>0</v>
      </c>
      <c r="V441" s="132" t="str">
        <f t="shared" si="102"/>
        <v>No</v>
      </c>
      <c r="W441" s="223" t="str">
        <f t="shared" si="103"/>
        <v>N/A</v>
      </c>
      <c r="X441" s="221" t="str">
        <f t="shared" si="104"/>
        <v>No</v>
      </c>
      <c r="Y441" s="223" t="str">
        <f t="shared" si="105"/>
        <v>N/A</v>
      </c>
      <c r="Z441" s="222" t="str">
        <f t="shared" si="106"/>
        <v>No</v>
      </c>
      <c r="AA441" s="68" t="str">
        <f t="shared" si="107"/>
        <v>N/A</v>
      </c>
      <c r="AB441" s="65" t="str">
        <f t="shared" si="108"/>
        <v>No</v>
      </c>
      <c r="AC441" s="68" t="str">
        <f t="shared" si="109"/>
        <v>N/A</v>
      </c>
      <c r="AD441" s="65" t="str">
        <f t="shared" si="110"/>
        <v>No</v>
      </c>
      <c r="AE441" s="68" t="str">
        <f t="shared" si="111"/>
        <v>N/A</v>
      </c>
      <c r="AF441" s="66"/>
    </row>
    <row r="442" spans="1:32" hidden="1">
      <c r="A442" s="8" t="s">
        <v>11</v>
      </c>
      <c r="B442" s="8" t="s">
        <v>27</v>
      </c>
      <c r="C442" s="8" t="s">
        <v>27</v>
      </c>
      <c r="D442" s="8" t="s">
        <v>1435</v>
      </c>
      <c r="E442" s="74"/>
      <c r="F442" s="4"/>
      <c r="G442" s="4"/>
      <c r="H442" s="4"/>
      <c r="I442" s="4"/>
      <c r="J442" s="4"/>
      <c r="K442" s="4"/>
      <c r="L442" s="4"/>
      <c r="M442" s="4"/>
      <c r="N442" s="4"/>
      <c r="O442" s="4"/>
      <c r="P442" s="15">
        <v>18.5</v>
      </c>
      <c r="Q442" s="337">
        <v>18.5</v>
      </c>
      <c r="R442" s="15" t="str">
        <f t="shared" si="98"/>
        <v>Yes</v>
      </c>
      <c r="S442" s="15" t="str">
        <f t="shared" si="99"/>
        <v>No</v>
      </c>
      <c r="T442" s="4" t="str">
        <f t="shared" si="100"/>
        <v>Yes</v>
      </c>
      <c r="U442" s="4">
        <f t="shared" si="101"/>
        <v>0</v>
      </c>
      <c r="V442" s="132" t="str">
        <f t="shared" si="102"/>
        <v>No</v>
      </c>
      <c r="W442" s="223" t="str">
        <f t="shared" si="103"/>
        <v>N/A</v>
      </c>
      <c r="X442" s="221" t="str">
        <f t="shared" si="104"/>
        <v>No</v>
      </c>
      <c r="Y442" s="223" t="str">
        <f t="shared" si="105"/>
        <v>N/A</v>
      </c>
      <c r="Z442" s="222" t="str">
        <f t="shared" si="106"/>
        <v>No</v>
      </c>
      <c r="AA442" s="68" t="str">
        <f t="shared" si="107"/>
        <v>N/A</v>
      </c>
      <c r="AB442" s="65" t="str">
        <f t="shared" si="108"/>
        <v>No</v>
      </c>
      <c r="AC442" s="68" t="str">
        <f t="shared" si="109"/>
        <v>N/A</v>
      </c>
      <c r="AD442" s="65" t="str">
        <f t="shared" si="110"/>
        <v>No</v>
      </c>
      <c r="AE442" s="68" t="str">
        <f t="shared" si="111"/>
        <v>N/A</v>
      </c>
      <c r="AF442" s="66"/>
    </row>
    <row r="443" spans="1:32" hidden="1">
      <c r="A443" s="8" t="s">
        <v>11</v>
      </c>
      <c r="B443" s="8" t="s">
        <v>27</v>
      </c>
      <c r="C443" s="8" t="s">
        <v>27</v>
      </c>
      <c r="D443" t="s">
        <v>1436</v>
      </c>
      <c r="E443" s="74"/>
      <c r="F443" s="4"/>
      <c r="G443" s="4"/>
      <c r="H443" s="4"/>
      <c r="I443" s="4"/>
      <c r="J443" s="4"/>
      <c r="K443" s="4"/>
      <c r="L443" s="4"/>
      <c r="M443" s="4"/>
      <c r="N443" s="4"/>
      <c r="O443" s="4"/>
      <c r="P443" s="15">
        <v>18</v>
      </c>
      <c r="Q443" s="337">
        <v>18</v>
      </c>
      <c r="R443" s="15" t="str">
        <f t="shared" si="98"/>
        <v>Yes</v>
      </c>
      <c r="S443" s="15" t="str">
        <f t="shared" si="99"/>
        <v>No</v>
      </c>
      <c r="T443" s="4" t="str">
        <f t="shared" si="100"/>
        <v>Yes</v>
      </c>
      <c r="U443" s="4">
        <f t="shared" si="101"/>
        <v>0</v>
      </c>
      <c r="V443" s="132" t="str">
        <f t="shared" si="102"/>
        <v>No</v>
      </c>
      <c r="W443" s="223" t="str">
        <f t="shared" si="103"/>
        <v>N/A</v>
      </c>
      <c r="X443" s="221" t="str">
        <f t="shared" si="104"/>
        <v>No</v>
      </c>
      <c r="Y443" s="223" t="str">
        <f t="shared" si="105"/>
        <v>N/A</v>
      </c>
      <c r="Z443" s="222" t="str">
        <f t="shared" si="106"/>
        <v>No</v>
      </c>
      <c r="AA443" s="68" t="str">
        <f t="shared" si="107"/>
        <v>N/A</v>
      </c>
      <c r="AB443" s="65" t="str">
        <f t="shared" si="108"/>
        <v>No</v>
      </c>
      <c r="AC443" s="68" t="str">
        <f t="shared" si="109"/>
        <v>N/A</v>
      </c>
      <c r="AD443" s="65" t="str">
        <f t="shared" si="110"/>
        <v>No</v>
      </c>
      <c r="AE443" s="68" t="str">
        <f t="shared" si="111"/>
        <v>N/A</v>
      </c>
      <c r="AF443" s="66"/>
    </row>
    <row r="444" spans="1:32" hidden="1">
      <c r="A444" s="8" t="s">
        <v>11</v>
      </c>
      <c r="B444" s="8" t="s">
        <v>27</v>
      </c>
      <c r="C444" s="8" t="s">
        <v>27</v>
      </c>
      <c r="D444" s="8" t="s">
        <v>1437</v>
      </c>
      <c r="E444" s="74"/>
      <c r="F444" s="4"/>
      <c r="G444" s="4"/>
      <c r="H444" s="4"/>
      <c r="I444" s="4"/>
      <c r="J444" s="4"/>
      <c r="K444" s="4"/>
      <c r="L444" s="4"/>
      <c r="M444" s="4"/>
      <c r="N444" s="4"/>
      <c r="O444" s="4"/>
      <c r="P444" s="15">
        <v>15.5</v>
      </c>
      <c r="Q444" s="337">
        <v>15.5</v>
      </c>
      <c r="R444" s="15" t="str">
        <f t="shared" si="98"/>
        <v>Yes</v>
      </c>
      <c r="S444" s="15" t="str">
        <f t="shared" si="99"/>
        <v>No</v>
      </c>
      <c r="T444" s="4" t="str">
        <f t="shared" si="100"/>
        <v>Yes</v>
      </c>
      <c r="U444" s="4">
        <f t="shared" si="101"/>
        <v>0</v>
      </c>
      <c r="V444" s="132" t="str">
        <f t="shared" si="102"/>
        <v>No</v>
      </c>
      <c r="W444" s="223" t="str">
        <f t="shared" si="103"/>
        <v>N/A</v>
      </c>
      <c r="X444" s="221" t="str">
        <f t="shared" si="104"/>
        <v>No</v>
      </c>
      <c r="Y444" s="223" t="str">
        <f t="shared" si="105"/>
        <v>N/A</v>
      </c>
      <c r="Z444" s="222" t="str">
        <f t="shared" si="106"/>
        <v>No</v>
      </c>
      <c r="AA444" s="68" t="str">
        <f t="shared" si="107"/>
        <v>N/A</v>
      </c>
      <c r="AB444" s="65" t="str">
        <f t="shared" si="108"/>
        <v>No</v>
      </c>
      <c r="AC444" s="68" t="str">
        <f t="shared" si="109"/>
        <v>N/A</v>
      </c>
      <c r="AD444" s="65" t="str">
        <f t="shared" si="110"/>
        <v>No</v>
      </c>
      <c r="AE444" s="68" t="str">
        <f t="shared" si="111"/>
        <v>N/A</v>
      </c>
      <c r="AF444" s="66"/>
    </row>
    <row r="445" spans="1:32" hidden="1">
      <c r="A445" s="8" t="s">
        <v>11</v>
      </c>
      <c r="B445" s="8" t="s">
        <v>27</v>
      </c>
      <c r="C445" s="8" t="s">
        <v>27</v>
      </c>
      <c r="D445" s="8" t="s">
        <v>1438</v>
      </c>
      <c r="E445" s="74"/>
      <c r="F445" s="4"/>
      <c r="G445" s="4"/>
      <c r="H445" s="4"/>
      <c r="I445" s="4"/>
      <c r="J445" s="4"/>
      <c r="K445" s="4"/>
      <c r="L445" s="4"/>
      <c r="M445" s="4"/>
      <c r="N445" s="4"/>
      <c r="O445" s="4"/>
      <c r="P445" s="15">
        <v>40</v>
      </c>
      <c r="Q445" s="337">
        <v>40</v>
      </c>
      <c r="R445" s="15" t="str">
        <f t="shared" si="98"/>
        <v>Yes</v>
      </c>
      <c r="S445" s="15" t="str">
        <f t="shared" si="99"/>
        <v>No</v>
      </c>
      <c r="T445" s="4" t="str">
        <f t="shared" si="100"/>
        <v>Yes</v>
      </c>
      <c r="U445" s="4">
        <f t="shared" si="101"/>
        <v>0</v>
      </c>
      <c r="V445" s="132" t="str">
        <f t="shared" si="102"/>
        <v>No</v>
      </c>
      <c r="W445" s="223" t="str">
        <f t="shared" si="103"/>
        <v>N/A</v>
      </c>
      <c r="X445" s="221" t="str">
        <f t="shared" si="104"/>
        <v>No</v>
      </c>
      <c r="Y445" s="223" t="str">
        <f t="shared" si="105"/>
        <v>N/A</v>
      </c>
      <c r="Z445" s="222" t="str">
        <f t="shared" si="106"/>
        <v>No</v>
      </c>
      <c r="AA445" s="68" t="str">
        <f t="shared" si="107"/>
        <v>N/A</v>
      </c>
      <c r="AB445" s="65" t="str">
        <f t="shared" si="108"/>
        <v>No</v>
      </c>
      <c r="AC445" s="68" t="str">
        <f t="shared" si="109"/>
        <v>N/A</v>
      </c>
      <c r="AD445" s="65" t="str">
        <f t="shared" si="110"/>
        <v>No</v>
      </c>
      <c r="AE445" s="68" t="str">
        <f t="shared" si="111"/>
        <v>N/A</v>
      </c>
      <c r="AF445" s="66"/>
    </row>
    <row r="446" spans="1:32" hidden="1">
      <c r="A446" s="8" t="s">
        <v>11</v>
      </c>
      <c r="B446" s="8" t="s">
        <v>27</v>
      </c>
      <c r="C446" s="8" t="s">
        <v>27</v>
      </c>
      <c r="D446" s="8" t="s">
        <v>1439</v>
      </c>
      <c r="E446" s="74"/>
      <c r="F446" s="4"/>
      <c r="G446" s="4"/>
      <c r="H446" s="4"/>
      <c r="I446" s="4"/>
      <c r="J446" s="4"/>
      <c r="K446" s="4"/>
      <c r="L446" s="4"/>
      <c r="M446" s="4"/>
      <c r="N446" s="4"/>
      <c r="O446" s="4"/>
      <c r="P446" s="15">
        <v>22</v>
      </c>
      <c r="Q446" s="337">
        <v>22</v>
      </c>
      <c r="R446" s="15" t="str">
        <f t="shared" si="98"/>
        <v>Yes</v>
      </c>
      <c r="S446" s="15" t="str">
        <f t="shared" si="99"/>
        <v>No</v>
      </c>
      <c r="T446" s="4" t="str">
        <f t="shared" si="100"/>
        <v>Yes</v>
      </c>
      <c r="U446" s="4">
        <f t="shared" si="101"/>
        <v>0</v>
      </c>
      <c r="V446" s="132" t="str">
        <f t="shared" si="102"/>
        <v>No</v>
      </c>
      <c r="W446" s="223" t="str">
        <f t="shared" si="103"/>
        <v>N/A</v>
      </c>
      <c r="X446" s="221" t="str">
        <f t="shared" si="104"/>
        <v>No</v>
      </c>
      <c r="Y446" s="223" t="str">
        <f t="shared" si="105"/>
        <v>N/A</v>
      </c>
      <c r="Z446" s="222" t="str">
        <f t="shared" si="106"/>
        <v>No</v>
      </c>
      <c r="AA446" s="68" t="str">
        <f t="shared" si="107"/>
        <v>N/A</v>
      </c>
      <c r="AB446" s="65" t="str">
        <f t="shared" si="108"/>
        <v>No</v>
      </c>
      <c r="AC446" s="68" t="str">
        <f t="shared" si="109"/>
        <v>N/A</v>
      </c>
      <c r="AD446" s="65" t="str">
        <f t="shared" si="110"/>
        <v>No</v>
      </c>
      <c r="AE446" s="68" t="str">
        <f t="shared" si="111"/>
        <v>N/A</v>
      </c>
      <c r="AF446" s="66"/>
    </row>
    <row r="447" spans="1:32" hidden="1">
      <c r="A447" s="8" t="s">
        <v>11</v>
      </c>
      <c r="B447" s="8" t="s">
        <v>27</v>
      </c>
      <c r="C447" s="8" t="s">
        <v>27</v>
      </c>
      <c r="D447" s="8" t="s">
        <v>1440</v>
      </c>
      <c r="E447" s="74"/>
      <c r="F447" s="4"/>
      <c r="G447" s="4"/>
      <c r="H447" s="4"/>
      <c r="I447" s="4"/>
      <c r="J447" s="4"/>
      <c r="K447" s="4"/>
      <c r="L447" s="4"/>
      <c r="M447" s="4"/>
      <c r="N447" s="4"/>
      <c r="O447" s="4"/>
      <c r="P447" s="15">
        <v>16.5</v>
      </c>
      <c r="Q447" s="337">
        <v>16.5</v>
      </c>
      <c r="R447" s="15" t="str">
        <f t="shared" si="98"/>
        <v>Yes</v>
      </c>
      <c r="S447" s="15" t="str">
        <f t="shared" si="99"/>
        <v>No</v>
      </c>
      <c r="T447" s="4" t="str">
        <f t="shared" si="100"/>
        <v>Yes</v>
      </c>
      <c r="U447" s="4">
        <f t="shared" si="101"/>
        <v>0</v>
      </c>
      <c r="V447" s="132" t="str">
        <f t="shared" si="102"/>
        <v>No</v>
      </c>
      <c r="W447" s="223" t="str">
        <f t="shared" si="103"/>
        <v>N/A</v>
      </c>
      <c r="X447" s="221" t="str">
        <f t="shared" si="104"/>
        <v>No</v>
      </c>
      <c r="Y447" s="223" t="str">
        <f t="shared" si="105"/>
        <v>N/A</v>
      </c>
      <c r="Z447" s="222" t="str">
        <f t="shared" si="106"/>
        <v>No</v>
      </c>
      <c r="AA447" s="68" t="str">
        <f t="shared" si="107"/>
        <v>N/A</v>
      </c>
      <c r="AB447" s="65" t="str">
        <f t="shared" si="108"/>
        <v>No</v>
      </c>
      <c r="AC447" s="68" t="str">
        <f t="shared" si="109"/>
        <v>N/A</v>
      </c>
      <c r="AD447" s="65" t="str">
        <f t="shared" si="110"/>
        <v>No</v>
      </c>
      <c r="AE447" s="68" t="str">
        <f t="shared" si="111"/>
        <v>N/A</v>
      </c>
      <c r="AF447" s="66"/>
    </row>
    <row r="448" spans="1:32">
      <c r="A448" s="8" t="s">
        <v>11</v>
      </c>
      <c r="B448" s="8" t="s">
        <v>86</v>
      </c>
      <c r="C448" s="8" t="s">
        <v>26</v>
      </c>
      <c r="D448" t="s">
        <v>1441</v>
      </c>
      <c r="E448" s="74"/>
      <c r="F448" s="4"/>
      <c r="G448" s="4"/>
      <c r="H448" s="4"/>
      <c r="I448" s="4"/>
      <c r="J448" s="4"/>
      <c r="K448" s="4"/>
      <c r="L448" s="4"/>
      <c r="M448" s="4"/>
      <c r="N448" s="4"/>
      <c r="O448" s="4"/>
      <c r="P448" s="15">
        <v>5.5</v>
      </c>
      <c r="Q448" s="337">
        <v>5.5</v>
      </c>
      <c r="R448" s="15" t="str">
        <f t="shared" si="98"/>
        <v>Yes</v>
      </c>
      <c r="S448" s="15" t="str">
        <f t="shared" si="99"/>
        <v>No</v>
      </c>
      <c r="T448" s="4" t="str">
        <f t="shared" si="100"/>
        <v>Yes</v>
      </c>
      <c r="U448" s="4">
        <f t="shared" si="101"/>
        <v>0</v>
      </c>
      <c r="V448" s="132" t="str">
        <f t="shared" si="102"/>
        <v>No</v>
      </c>
      <c r="W448" s="223" t="str">
        <f t="shared" si="103"/>
        <v>N/A</v>
      </c>
      <c r="X448" s="221" t="str">
        <f t="shared" si="104"/>
        <v>No</v>
      </c>
      <c r="Y448" s="223" t="str">
        <f t="shared" si="105"/>
        <v>N/A</v>
      </c>
      <c r="Z448" s="222" t="str">
        <f t="shared" si="106"/>
        <v>No</v>
      </c>
      <c r="AA448" s="68" t="str">
        <f t="shared" si="107"/>
        <v>N/A</v>
      </c>
      <c r="AB448" s="65" t="str">
        <f t="shared" si="108"/>
        <v>No</v>
      </c>
      <c r="AC448" s="68" t="str">
        <f t="shared" si="109"/>
        <v>N/A</v>
      </c>
      <c r="AD448" s="65" t="str">
        <f t="shared" si="110"/>
        <v>No</v>
      </c>
      <c r="AE448" s="68" t="str">
        <f t="shared" si="111"/>
        <v>N/A</v>
      </c>
      <c r="AF448" s="66"/>
    </row>
    <row r="449" spans="1:32" hidden="1">
      <c r="A449" s="8" t="s">
        <v>11</v>
      </c>
      <c r="B449" s="8" t="s">
        <v>29</v>
      </c>
      <c r="C449" s="8" t="s">
        <v>29</v>
      </c>
      <c r="D449" t="s">
        <v>1442</v>
      </c>
      <c r="E449" s="74"/>
      <c r="F449" s="4"/>
      <c r="G449" s="4"/>
      <c r="H449" s="4"/>
      <c r="I449" s="4"/>
      <c r="J449" s="4"/>
      <c r="K449" s="4"/>
      <c r="L449" s="4"/>
      <c r="M449" s="4"/>
      <c r="N449" s="4"/>
      <c r="O449" s="4"/>
      <c r="P449" s="15">
        <v>18.5</v>
      </c>
      <c r="Q449" s="337">
        <v>18.5</v>
      </c>
      <c r="R449" s="15" t="str">
        <f t="shared" si="98"/>
        <v>Yes</v>
      </c>
      <c r="S449" s="15" t="str">
        <f t="shared" si="99"/>
        <v>No</v>
      </c>
      <c r="T449" s="4" t="str">
        <f t="shared" si="100"/>
        <v>Yes</v>
      </c>
      <c r="U449" s="4">
        <f t="shared" si="101"/>
        <v>0</v>
      </c>
      <c r="V449" s="132" t="str">
        <f t="shared" si="102"/>
        <v>No</v>
      </c>
      <c r="W449" s="223" t="str">
        <f t="shared" si="103"/>
        <v>N/A</v>
      </c>
      <c r="X449" s="221" t="str">
        <f t="shared" si="104"/>
        <v>No</v>
      </c>
      <c r="Y449" s="223" t="str">
        <f t="shared" si="105"/>
        <v>N/A</v>
      </c>
      <c r="Z449" s="222" t="str">
        <f t="shared" si="106"/>
        <v>No</v>
      </c>
      <c r="AA449" s="68" t="str">
        <f t="shared" si="107"/>
        <v>N/A</v>
      </c>
      <c r="AB449" s="65" t="str">
        <f t="shared" si="108"/>
        <v>No</v>
      </c>
      <c r="AC449" s="68" t="str">
        <f t="shared" si="109"/>
        <v>N/A</v>
      </c>
      <c r="AD449" s="65" t="str">
        <f t="shared" si="110"/>
        <v>No</v>
      </c>
      <c r="AE449" s="68" t="str">
        <f t="shared" si="111"/>
        <v>N/A</v>
      </c>
      <c r="AF449" s="66"/>
    </row>
    <row r="450" spans="1:32" hidden="1">
      <c r="A450" s="8" t="s">
        <v>11</v>
      </c>
      <c r="B450" s="8" t="s">
        <v>29</v>
      </c>
      <c r="C450" s="8" t="s">
        <v>29</v>
      </c>
      <c r="D450" t="s">
        <v>1443</v>
      </c>
      <c r="E450" s="74"/>
      <c r="F450" s="4"/>
      <c r="G450" s="4"/>
      <c r="H450" s="4"/>
      <c r="I450" s="4"/>
      <c r="J450" s="4"/>
      <c r="K450" s="4"/>
      <c r="L450" s="4"/>
      <c r="M450" s="4"/>
      <c r="N450" s="4"/>
      <c r="O450" s="4"/>
      <c r="P450" s="15">
        <v>24</v>
      </c>
      <c r="Q450" s="337">
        <v>24</v>
      </c>
      <c r="R450" s="15" t="str">
        <f t="shared" si="98"/>
        <v>Yes</v>
      </c>
      <c r="S450" s="15" t="str">
        <f t="shared" si="99"/>
        <v>No</v>
      </c>
      <c r="T450" s="4" t="str">
        <f t="shared" si="100"/>
        <v>Yes</v>
      </c>
      <c r="U450" s="4">
        <f t="shared" si="101"/>
        <v>0</v>
      </c>
      <c r="V450" s="132" t="str">
        <f t="shared" si="102"/>
        <v>No</v>
      </c>
      <c r="W450" s="223" t="str">
        <f t="shared" si="103"/>
        <v>N/A</v>
      </c>
      <c r="X450" s="221" t="str">
        <f t="shared" si="104"/>
        <v>No</v>
      </c>
      <c r="Y450" s="223" t="str">
        <f t="shared" si="105"/>
        <v>N/A</v>
      </c>
      <c r="Z450" s="222" t="str">
        <f t="shared" si="106"/>
        <v>No</v>
      </c>
      <c r="AA450" s="68" t="str">
        <f t="shared" si="107"/>
        <v>N/A</v>
      </c>
      <c r="AB450" s="65" t="str">
        <f t="shared" si="108"/>
        <v>No</v>
      </c>
      <c r="AC450" s="68" t="str">
        <f t="shared" si="109"/>
        <v>N/A</v>
      </c>
      <c r="AD450" s="65" t="str">
        <f t="shared" si="110"/>
        <v>No</v>
      </c>
      <c r="AE450" s="68" t="str">
        <f t="shared" si="111"/>
        <v>N/A</v>
      </c>
      <c r="AF450" s="66"/>
    </row>
    <row r="451" spans="1:32" hidden="1">
      <c r="A451" s="8" t="s">
        <v>11</v>
      </c>
      <c r="B451" s="8" t="s">
        <v>29</v>
      </c>
      <c r="C451" s="8" t="s">
        <v>29</v>
      </c>
      <c r="D451" s="8" t="s">
        <v>1444</v>
      </c>
      <c r="E451" s="74"/>
      <c r="F451" s="4"/>
      <c r="G451" s="4"/>
      <c r="H451" s="4"/>
      <c r="I451" s="4"/>
      <c r="J451" s="4"/>
      <c r="K451" s="4"/>
      <c r="L451" s="4"/>
      <c r="M451" s="4"/>
      <c r="N451" s="4"/>
      <c r="O451" s="4"/>
      <c r="P451" s="15">
        <v>9</v>
      </c>
      <c r="Q451" s="337">
        <v>9</v>
      </c>
      <c r="R451" s="15" t="str">
        <f t="shared" si="98"/>
        <v>Yes</v>
      </c>
      <c r="S451" s="15" t="str">
        <f t="shared" si="99"/>
        <v>No</v>
      </c>
      <c r="T451" s="4" t="str">
        <f t="shared" si="100"/>
        <v>Yes</v>
      </c>
      <c r="U451" s="4">
        <f t="shared" si="101"/>
        <v>0</v>
      </c>
      <c r="V451" s="132" t="str">
        <f t="shared" si="102"/>
        <v>No</v>
      </c>
      <c r="W451" s="223" t="str">
        <f t="shared" si="103"/>
        <v>N/A</v>
      </c>
      <c r="X451" s="221" t="str">
        <f t="shared" si="104"/>
        <v>No</v>
      </c>
      <c r="Y451" s="223" t="str">
        <f t="shared" si="105"/>
        <v>N/A</v>
      </c>
      <c r="Z451" s="222" t="str">
        <f t="shared" si="106"/>
        <v>No</v>
      </c>
      <c r="AA451" s="68" t="str">
        <f t="shared" si="107"/>
        <v>N/A</v>
      </c>
      <c r="AB451" s="65" t="str">
        <f t="shared" si="108"/>
        <v>No</v>
      </c>
      <c r="AC451" s="68" t="str">
        <f t="shared" si="109"/>
        <v>N/A</v>
      </c>
      <c r="AD451" s="65" t="str">
        <f t="shared" si="110"/>
        <v>No</v>
      </c>
      <c r="AE451" s="68" t="str">
        <f t="shared" si="111"/>
        <v>N/A</v>
      </c>
      <c r="AF451" s="66"/>
    </row>
    <row r="452" spans="1:32" hidden="1">
      <c r="A452" s="8" t="s">
        <v>11</v>
      </c>
      <c r="B452" s="8" t="s">
        <v>27</v>
      </c>
      <c r="C452" s="8" t="s">
        <v>27</v>
      </c>
      <c r="D452" s="8" t="s">
        <v>1445</v>
      </c>
      <c r="E452" s="74"/>
      <c r="F452" s="4"/>
      <c r="G452" s="4"/>
      <c r="H452" s="4"/>
      <c r="I452" s="4"/>
      <c r="J452" s="4"/>
      <c r="K452" s="4"/>
      <c r="L452" s="4"/>
      <c r="M452" s="4"/>
      <c r="N452" s="4"/>
      <c r="O452" s="4"/>
      <c r="P452" s="15">
        <v>17</v>
      </c>
      <c r="Q452" s="337">
        <v>17</v>
      </c>
      <c r="R452" s="15" t="str">
        <f t="shared" si="98"/>
        <v>Yes</v>
      </c>
      <c r="S452" s="15" t="str">
        <f t="shared" si="99"/>
        <v>No</v>
      </c>
      <c r="T452" s="4" t="str">
        <f t="shared" si="100"/>
        <v>Yes</v>
      </c>
      <c r="U452" s="4">
        <f t="shared" si="101"/>
        <v>0</v>
      </c>
      <c r="V452" s="132" t="str">
        <f t="shared" si="102"/>
        <v>No</v>
      </c>
      <c r="W452" s="223" t="str">
        <f t="shared" si="103"/>
        <v>N/A</v>
      </c>
      <c r="X452" s="221" t="str">
        <f t="shared" si="104"/>
        <v>No</v>
      </c>
      <c r="Y452" s="223" t="str">
        <f t="shared" si="105"/>
        <v>N/A</v>
      </c>
      <c r="Z452" s="222" t="str">
        <f t="shared" si="106"/>
        <v>No</v>
      </c>
      <c r="AA452" s="68" t="str">
        <f t="shared" si="107"/>
        <v>N/A</v>
      </c>
      <c r="AB452" s="65" t="str">
        <f t="shared" si="108"/>
        <v>No</v>
      </c>
      <c r="AC452" s="68" t="str">
        <f t="shared" si="109"/>
        <v>N/A</v>
      </c>
      <c r="AD452" s="65" t="str">
        <f t="shared" si="110"/>
        <v>No</v>
      </c>
      <c r="AE452" s="68" t="str">
        <f t="shared" si="111"/>
        <v>N/A</v>
      </c>
      <c r="AF452" s="66"/>
    </row>
    <row r="453" spans="1:32" hidden="1">
      <c r="A453" s="8" t="s">
        <v>11</v>
      </c>
      <c r="B453" s="8" t="s">
        <v>27</v>
      </c>
      <c r="C453" s="8" t="s">
        <v>27</v>
      </c>
      <c r="D453" s="8" t="s">
        <v>1446</v>
      </c>
      <c r="E453" s="74"/>
      <c r="F453" s="4"/>
      <c r="G453" s="4"/>
      <c r="H453" s="4"/>
      <c r="I453" s="4"/>
      <c r="J453" s="4"/>
      <c r="K453" s="4"/>
      <c r="L453" s="4"/>
      <c r="M453" s="4"/>
      <c r="N453" s="4"/>
      <c r="O453" s="4"/>
      <c r="P453" s="15">
        <v>18.5</v>
      </c>
      <c r="Q453" s="337">
        <v>18.5</v>
      </c>
      <c r="R453" s="15" t="str">
        <f t="shared" si="98"/>
        <v>Yes</v>
      </c>
      <c r="S453" s="15" t="str">
        <f t="shared" si="99"/>
        <v>No</v>
      </c>
      <c r="T453" s="4" t="str">
        <f t="shared" si="100"/>
        <v>Yes</v>
      </c>
      <c r="U453" s="4">
        <f t="shared" si="101"/>
        <v>0</v>
      </c>
      <c r="V453" s="132" t="str">
        <f t="shared" si="102"/>
        <v>No</v>
      </c>
      <c r="W453" s="223" t="str">
        <f t="shared" si="103"/>
        <v>N/A</v>
      </c>
      <c r="X453" s="221" t="str">
        <f t="shared" si="104"/>
        <v>No</v>
      </c>
      <c r="Y453" s="223" t="str">
        <f t="shared" si="105"/>
        <v>N/A</v>
      </c>
      <c r="Z453" s="222" t="str">
        <f t="shared" si="106"/>
        <v>No</v>
      </c>
      <c r="AA453" s="68" t="str">
        <f t="shared" si="107"/>
        <v>N/A</v>
      </c>
      <c r="AB453" s="65" t="str">
        <f t="shared" si="108"/>
        <v>No</v>
      </c>
      <c r="AC453" s="68" t="str">
        <f t="shared" si="109"/>
        <v>N/A</v>
      </c>
      <c r="AD453" s="65" t="str">
        <f t="shared" si="110"/>
        <v>No</v>
      </c>
      <c r="AE453" s="68" t="str">
        <f t="shared" si="111"/>
        <v>N/A</v>
      </c>
      <c r="AF453" s="66"/>
    </row>
    <row r="454" spans="1:32" hidden="1">
      <c r="A454" s="8" t="s">
        <v>11</v>
      </c>
      <c r="B454" s="8" t="s">
        <v>27</v>
      </c>
      <c r="C454" s="8" t="s">
        <v>27</v>
      </c>
      <c r="D454" t="s">
        <v>1447</v>
      </c>
      <c r="E454" s="74"/>
      <c r="F454" s="4"/>
      <c r="G454" s="4"/>
      <c r="H454" s="4"/>
      <c r="I454" s="4"/>
      <c r="J454" s="4"/>
      <c r="K454" s="4"/>
      <c r="L454" s="4"/>
      <c r="M454" s="4"/>
      <c r="N454" s="4"/>
      <c r="O454" s="4"/>
      <c r="P454" s="15">
        <v>12</v>
      </c>
      <c r="Q454" s="337">
        <v>12</v>
      </c>
      <c r="R454" s="15" t="str">
        <f t="shared" si="98"/>
        <v>Yes</v>
      </c>
      <c r="S454" s="15" t="str">
        <f t="shared" si="99"/>
        <v>No</v>
      </c>
      <c r="T454" s="4" t="str">
        <f t="shared" si="100"/>
        <v>Yes</v>
      </c>
      <c r="U454" s="4">
        <f t="shared" si="101"/>
        <v>0</v>
      </c>
      <c r="V454" s="132" t="str">
        <f t="shared" si="102"/>
        <v>No</v>
      </c>
      <c r="W454" s="223" t="str">
        <f t="shared" si="103"/>
        <v>N/A</v>
      </c>
      <c r="X454" s="221" t="str">
        <f t="shared" si="104"/>
        <v>No</v>
      </c>
      <c r="Y454" s="223" t="str">
        <f t="shared" si="105"/>
        <v>N/A</v>
      </c>
      <c r="Z454" s="222" t="str">
        <f t="shared" si="106"/>
        <v>No</v>
      </c>
      <c r="AA454" s="68" t="str">
        <f t="shared" si="107"/>
        <v>N/A</v>
      </c>
      <c r="AB454" s="65" t="str">
        <f t="shared" si="108"/>
        <v>No</v>
      </c>
      <c r="AC454" s="68" t="str">
        <f t="shared" si="109"/>
        <v>N/A</v>
      </c>
      <c r="AD454" s="65" t="str">
        <f t="shared" si="110"/>
        <v>No</v>
      </c>
      <c r="AE454" s="68" t="str">
        <f t="shared" si="111"/>
        <v>N/A</v>
      </c>
      <c r="AF454" s="66"/>
    </row>
    <row r="455" spans="1:32" hidden="1">
      <c r="A455" s="8" t="s">
        <v>11</v>
      </c>
      <c r="B455" s="8" t="s">
        <v>27</v>
      </c>
      <c r="C455" s="8" t="s">
        <v>27</v>
      </c>
      <c r="D455" t="s">
        <v>1448</v>
      </c>
      <c r="E455" s="74"/>
      <c r="F455" s="4"/>
      <c r="G455" s="4"/>
      <c r="H455" s="4"/>
      <c r="I455" s="4"/>
      <c r="J455" s="4"/>
      <c r="K455" s="4"/>
      <c r="L455" s="4"/>
      <c r="M455" s="4"/>
      <c r="N455" s="4"/>
      <c r="O455" s="4"/>
      <c r="P455" s="15">
        <v>10</v>
      </c>
      <c r="Q455" s="337">
        <v>10</v>
      </c>
      <c r="R455" s="15" t="str">
        <f t="shared" si="98"/>
        <v>Yes</v>
      </c>
      <c r="S455" s="15" t="str">
        <f t="shared" si="99"/>
        <v>No</v>
      </c>
      <c r="T455" s="4" t="str">
        <f t="shared" si="100"/>
        <v>Yes</v>
      </c>
      <c r="U455" s="4">
        <f t="shared" si="101"/>
        <v>0</v>
      </c>
      <c r="V455" s="132" t="str">
        <f t="shared" si="102"/>
        <v>No</v>
      </c>
      <c r="W455" s="223" t="str">
        <f t="shared" si="103"/>
        <v>N/A</v>
      </c>
      <c r="X455" s="221" t="str">
        <f t="shared" si="104"/>
        <v>No</v>
      </c>
      <c r="Y455" s="223" t="str">
        <f t="shared" si="105"/>
        <v>N/A</v>
      </c>
      <c r="Z455" s="222" t="str">
        <f t="shared" si="106"/>
        <v>No</v>
      </c>
      <c r="AA455" s="68" t="str">
        <f t="shared" si="107"/>
        <v>N/A</v>
      </c>
      <c r="AB455" s="65" t="str">
        <f t="shared" si="108"/>
        <v>No</v>
      </c>
      <c r="AC455" s="68" t="str">
        <f t="shared" si="109"/>
        <v>N/A</v>
      </c>
      <c r="AD455" s="65" t="str">
        <f t="shared" si="110"/>
        <v>No</v>
      </c>
      <c r="AE455" s="68" t="str">
        <f t="shared" si="111"/>
        <v>N/A</v>
      </c>
      <c r="AF455" s="66"/>
    </row>
    <row r="456" spans="1:32" hidden="1">
      <c r="A456" s="8" t="s">
        <v>11</v>
      </c>
      <c r="B456" s="8" t="s">
        <v>27</v>
      </c>
      <c r="C456" s="8" t="s">
        <v>27</v>
      </c>
      <c r="D456" t="s">
        <v>1449</v>
      </c>
      <c r="E456" s="74"/>
      <c r="F456" s="4"/>
      <c r="G456" s="4"/>
      <c r="H456" s="4"/>
      <c r="I456" s="4"/>
      <c r="J456" s="4"/>
      <c r="K456" s="4"/>
      <c r="L456" s="4"/>
      <c r="M456" s="4"/>
      <c r="N456" s="4"/>
      <c r="O456" s="4"/>
      <c r="P456" s="15">
        <v>13.5</v>
      </c>
      <c r="Q456" s="337">
        <v>13.5</v>
      </c>
      <c r="R456" s="15" t="str">
        <f t="shared" si="98"/>
        <v>Yes</v>
      </c>
      <c r="S456" s="15" t="str">
        <f t="shared" si="99"/>
        <v>No</v>
      </c>
      <c r="T456" s="4" t="str">
        <f t="shared" si="100"/>
        <v>Yes</v>
      </c>
      <c r="U456" s="4">
        <f t="shared" si="101"/>
        <v>0</v>
      </c>
      <c r="V456" s="132" t="str">
        <f t="shared" si="102"/>
        <v>No</v>
      </c>
      <c r="W456" s="223" t="str">
        <f t="shared" si="103"/>
        <v>N/A</v>
      </c>
      <c r="X456" s="221" t="str">
        <f t="shared" si="104"/>
        <v>No</v>
      </c>
      <c r="Y456" s="223" t="str">
        <f t="shared" si="105"/>
        <v>N/A</v>
      </c>
      <c r="Z456" s="222" t="str">
        <f t="shared" si="106"/>
        <v>No</v>
      </c>
      <c r="AA456" s="68" t="str">
        <f t="shared" si="107"/>
        <v>N/A</v>
      </c>
      <c r="AB456" s="65" t="str">
        <f t="shared" si="108"/>
        <v>No</v>
      </c>
      <c r="AC456" s="68" t="str">
        <f t="shared" si="109"/>
        <v>N/A</v>
      </c>
      <c r="AD456" s="65" t="str">
        <f t="shared" si="110"/>
        <v>No</v>
      </c>
      <c r="AE456" s="68" t="str">
        <f t="shared" si="111"/>
        <v>N/A</v>
      </c>
      <c r="AF456" s="66"/>
    </row>
    <row r="457" spans="1:32" hidden="1">
      <c r="A457" s="8" t="s">
        <v>11</v>
      </c>
      <c r="B457" s="8" t="s">
        <v>27</v>
      </c>
      <c r="C457" s="8" t="s">
        <v>27</v>
      </c>
      <c r="D457" t="s">
        <v>1450</v>
      </c>
      <c r="E457" s="74"/>
      <c r="F457" s="4"/>
      <c r="G457" s="4"/>
      <c r="H457" s="4"/>
      <c r="I457" s="4"/>
      <c r="J457" s="4"/>
      <c r="K457" s="4"/>
      <c r="L457" s="4"/>
      <c r="M457" s="4"/>
      <c r="N457" s="4"/>
      <c r="O457" s="4"/>
      <c r="P457" s="15">
        <v>9.5</v>
      </c>
      <c r="Q457" s="337">
        <v>9.5</v>
      </c>
      <c r="R457" s="15" t="str">
        <f t="shared" si="98"/>
        <v>Yes</v>
      </c>
      <c r="S457" s="15" t="str">
        <f t="shared" si="99"/>
        <v>No</v>
      </c>
      <c r="T457" s="4" t="str">
        <f t="shared" si="100"/>
        <v>Yes</v>
      </c>
      <c r="U457" s="4">
        <f t="shared" si="101"/>
        <v>0</v>
      </c>
      <c r="V457" s="132" t="str">
        <f t="shared" si="102"/>
        <v>No</v>
      </c>
      <c r="W457" s="223" t="str">
        <f t="shared" si="103"/>
        <v>N/A</v>
      </c>
      <c r="X457" s="221" t="str">
        <f t="shared" si="104"/>
        <v>No</v>
      </c>
      <c r="Y457" s="223" t="str">
        <f t="shared" si="105"/>
        <v>N/A</v>
      </c>
      <c r="Z457" s="222" t="str">
        <f t="shared" si="106"/>
        <v>No</v>
      </c>
      <c r="AA457" s="68" t="str">
        <f t="shared" si="107"/>
        <v>N/A</v>
      </c>
      <c r="AB457" s="65" t="str">
        <f t="shared" si="108"/>
        <v>No</v>
      </c>
      <c r="AC457" s="68" t="str">
        <f t="shared" si="109"/>
        <v>N/A</v>
      </c>
      <c r="AD457" s="65" t="str">
        <f t="shared" si="110"/>
        <v>No</v>
      </c>
      <c r="AE457" s="68" t="str">
        <f t="shared" si="111"/>
        <v>N/A</v>
      </c>
      <c r="AF457" s="66"/>
    </row>
    <row r="458" spans="1:32" hidden="1">
      <c r="A458" s="8" t="s">
        <v>11</v>
      </c>
      <c r="B458" s="8" t="s">
        <v>27</v>
      </c>
      <c r="C458" s="8" t="s">
        <v>27</v>
      </c>
      <c r="D458" s="8" t="s">
        <v>1451</v>
      </c>
      <c r="E458" s="74"/>
      <c r="F458" s="4"/>
      <c r="G458" s="4"/>
      <c r="H458" s="4"/>
      <c r="I458" s="4"/>
      <c r="J458" s="4"/>
      <c r="K458" s="4"/>
      <c r="L458" s="4"/>
      <c r="M458" s="4"/>
      <c r="N458" s="4"/>
      <c r="O458" s="4"/>
      <c r="P458" s="15">
        <v>11</v>
      </c>
      <c r="Q458" s="337">
        <v>11</v>
      </c>
      <c r="R458" s="15" t="str">
        <f t="shared" si="98"/>
        <v>Yes</v>
      </c>
      <c r="S458" s="15" t="str">
        <f t="shared" si="99"/>
        <v>No</v>
      </c>
      <c r="T458" s="4" t="str">
        <f t="shared" si="100"/>
        <v>Yes</v>
      </c>
      <c r="U458" s="4">
        <f t="shared" si="101"/>
        <v>0</v>
      </c>
      <c r="V458" s="132" t="str">
        <f t="shared" si="102"/>
        <v>No</v>
      </c>
      <c r="W458" s="223" t="str">
        <f t="shared" si="103"/>
        <v>N/A</v>
      </c>
      <c r="X458" s="221" t="str">
        <f t="shared" si="104"/>
        <v>No</v>
      </c>
      <c r="Y458" s="223" t="str">
        <f t="shared" si="105"/>
        <v>N/A</v>
      </c>
      <c r="Z458" s="222" t="str">
        <f t="shared" si="106"/>
        <v>No</v>
      </c>
      <c r="AA458" s="68" t="str">
        <f t="shared" si="107"/>
        <v>N/A</v>
      </c>
      <c r="AB458" s="65" t="str">
        <f t="shared" si="108"/>
        <v>No</v>
      </c>
      <c r="AC458" s="68" t="str">
        <f t="shared" si="109"/>
        <v>N/A</v>
      </c>
      <c r="AD458" s="65" t="str">
        <f t="shared" si="110"/>
        <v>No</v>
      </c>
      <c r="AE458" s="68" t="str">
        <f t="shared" si="111"/>
        <v>N/A</v>
      </c>
      <c r="AF458" s="66"/>
    </row>
    <row r="459" spans="1:32" hidden="1">
      <c r="A459" s="8" t="s">
        <v>11</v>
      </c>
      <c r="B459" s="8" t="s">
        <v>27</v>
      </c>
      <c r="C459" s="8" t="s">
        <v>27</v>
      </c>
      <c r="D459" s="8" t="s">
        <v>1452</v>
      </c>
      <c r="E459" s="74"/>
      <c r="F459" s="4"/>
      <c r="G459" s="4"/>
      <c r="H459" s="4"/>
      <c r="I459" s="4"/>
      <c r="J459" s="4"/>
      <c r="K459" s="4"/>
      <c r="L459" s="4"/>
      <c r="M459" s="4"/>
      <c r="N459" s="4"/>
      <c r="O459" s="4"/>
      <c r="P459" s="15">
        <v>7.5</v>
      </c>
      <c r="Q459" s="337">
        <v>7.5</v>
      </c>
      <c r="R459" s="15" t="str">
        <f t="shared" si="98"/>
        <v>Yes</v>
      </c>
      <c r="S459" s="15" t="str">
        <f t="shared" si="99"/>
        <v>No</v>
      </c>
      <c r="T459" s="4" t="str">
        <f t="shared" si="100"/>
        <v>Yes</v>
      </c>
      <c r="U459" s="4">
        <f t="shared" si="101"/>
        <v>0</v>
      </c>
      <c r="V459" s="132" t="str">
        <f t="shared" si="102"/>
        <v>No</v>
      </c>
      <c r="W459" s="223" t="str">
        <f t="shared" si="103"/>
        <v>N/A</v>
      </c>
      <c r="X459" s="221" t="str">
        <f t="shared" si="104"/>
        <v>No</v>
      </c>
      <c r="Y459" s="223" t="str">
        <f t="shared" si="105"/>
        <v>N/A</v>
      </c>
      <c r="Z459" s="222" t="str">
        <f t="shared" si="106"/>
        <v>No</v>
      </c>
      <c r="AA459" s="68" t="str">
        <f t="shared" si="107"/>
        <v>N/A</v>
      </c>
      <c r="AB459" s="65" t="str">
        <f t="shared" si="108"/>
        <v>No</v>
      </c>
      <c r="AC459" s="68" t="str">
        <f t="shared" si="109"/>
        <v>N/A</v>
      </c>
      <c r="AD459" s="65" t="str">
        <f t="shared" si="110"/>
        <v>No</v>
      </c>
      <c r="AE459" s="68" t="str">
        <f t="shared" si="111"/>
        <v>N/A</v>
      </c>
      <c r="AF459" s="66"/>
    </row>
    <row r="460" spans="1:32" hidden="1">
      <c r="A460" s="8" t="s">
        <v>11</v>
      </c>
      <c r="B460" s="8" t="s">
        <v>27</v>
      </c>
      <c r="C460" s="8" t="s">
        <v>27</v>
      </c>
      <c r="D460" s="8" t="s">
        <v>1453</v>
      </c>
      <c r="E460" s="74"/>
      <c r="F460" s="4"/>
      <c r="G460" s="4"/>
      <c r="H460" s="4"/>
      <c r="I460" s="4"/>
      <c r="J460" s="4"/>
      <c r="K460" s="4"/>
      <c r="L460" s="4"/>
      <c r="M460" s="4"/>
      <c r="N460" s="4"/>
      <c r="O460" s="4"/>
      <c r="P460" s="15">
        <v>9.5</v>
      </c>
      <c r="Q460" s="337">
        <v>9.5</v>
      </c>
      <c r="R460" s="15" t="str">
        <f t="shared" si="98"/>
        <v>Yes</v>
      </c>
      <c r="S460" s="15" t="str">
        <f t="shared" si="99"/>
        <v>No</v>
      </c>
      <c r="T460" s="4" t="str">
        <f t="shared" si="100"/>
        <v>Yes</v>
      </c>
      <c r="U460" s="4">
        <f t="shared" si="101"/>
        <v>0</v>
      </c>
      <c r="V460" s="132" t="str">
        <f t="shared" si="102"/>
        <v>No</v>
      </c>
      <c r="W460" s="223" t="str">
        <f t="shared" si="103"/>
        <v>N/A</v>
      </c>
      <c r="X460" s="221" t="str">
        <f t="shared" si="104"/>
        <v>No</v>
      </c>
      <c r="Y460" s="223" t="str">
        <f t="shared" si="105"/>
        <v>N/A</v>
      </c>
      <c r="Z460" s="222" t="str">
        <f t="shared" si="106"/>
        <v>No</v>
      </c>
      <c r="AA460" s="68" t="str">
        <f t="shared" si="107"/>
        <v>N/A</v>
      </c>
      <c r="AB460" s="65" t="str">
        <f t="shared" si="108"/>
        <v>No</v>
      </c>
      <c r="AC460" s="68" t="str">
        <f t="shared" si="109"/>
        <v>N/A</v>
      </c>
      <c r="AD460" s="65" t="str">
        <f t="shared" si="110"/>
        <v>No</v>
      </c>
      <c r="AE460" s="68" t="str">
        <f t="shared" si="111"/>
        <v>N/A</v>
      </c>
      <c r="AF460" s="66"/>
    </row>
    <row r="461" spans="1:32">
      <c r="A461" s="8" t="s">
        <v>11</v>
      </c>
      <c r="B461" s="66" t="s">
        <v>86</v>
      </c>
      <c r="C461" s="66" t="str" cm="1">
        <f t="array" ref="C461">_xlfn.IFNA(_xlfn.IFS(B461="Starter","Starters &amp; Sides",B461="Sides","Starters &amp; Sides"),B461)</f>
        <v>Starters &amp; Sides</v>
      </c>
      <c r="D461" s="8" t="s">
        <v>1454</v>
      </c>
      <c r="E461" s="74"/>
      <c r="F461" s="4"/>
      <c r="G461" s="4"/>
      <c r="H461" s="4"/>
      <c r="I461" s="4"/>
      <c r="J461" s="4"/>
      <c r="K461" s="4"/>
      <c r="L461" s="4"/>
      <c r="M461" s="4"/>
      <c r="N461" s="4"/>
      <c r="O461" s="4"/>
      <c r="P461" s="15">
        <v>2</v>
      </c>
      <c r="Q461" s="337">
        <v>2</v>
      </c>
      <c r="R461" s="15" t="str">
        <f t="shared" si="98"/>
        <v>Yes</v>
      </c>
      <c r="S461" s="15" t="str">
        <f t="shared" si="99"/>
        <v>No</v>
      </c>
      <c r="T461" s="4" t="str">
        <f t="shared" si="100"/>
        <v>Yes</v>
      </c>
      <c r="U461" s="4">
        <f t="shared" si="101"/>
        <v>0</v>
      </c>
      <c r="V461" s="132" t="str">
        <f t="shared" si="102"/>
        <v>No</v>
      </c>
      <c r="W461" s="223" t="str">
        <f t="shared" si="103"/>
        <v>N/A</v>
      </c>
      <c r="X461" s="221" t="str">
        <f t="shared" si="104"/>
        <v>No</v>
      </c>
      <c r="Y461" s="223" t="str">
        <f t="shared" si="105"/>
        <v>N/A</v>
      </c>
      <c r="Z461" s="222" t="str">
        <f t="shared" si="106"/>
        <v>No</v>
      </c>
      <c r="AA461" s="68" t="str">
        <f t="shared" si="107"/>
        <v>N/A</v>
      </c>
      <c r="AB461" s="65" t="str">
        <f t="shared" si="108"/>
        <v>No</v>
      </c>
      <c r="AC461" s="68" t="str">
        <f t="shared" si="109"/>
        <v>N/A</v>
      </c>
      <c r="AD461" s="65" t="str">
        <f t="shared" si="110"/>
        <v>No</v>
      </c>
      <c r="AE461" s="68" t="str">
        <f t="shared" si="111"/>
        <v>N/A</v>
      </c>
      <c r="AF461" s="66"/>
    </row>
    <row r="462" spans="1:32" hidden="1">
      <c r="A462" s="8" t="s">
        <v>11</v>
      </c>
      <c r="B462" s="8" t="s">
        <v>28</v>
      </c>
      <c r="C462" s="8" t="s">
        <v>28</v>
      </c>
      <c r="D462" t="s">
        <v>1455</v>
      </c>
      <c r="E462" s="74"/>
      <c r="F462" s="4"/>
      <c r="G462" s="4"/>
      <c r="H462" s="4"/>
      <c r="I462" s="4"/>
      <c r="J462" s="4"/>
      <c r="K462" s="4"/>
      <c r="L462" s="4"/>
      <c r="M462" s="4"/>
      <c r="N462" s="4"/>
      <c r="O462" s="4"/>
      <c r="P462" s="15">
        <v>34</v>
      </c>
      <c r="Q462" s="337">
        <v>34</v>
      </c>
      <c r="R462" s="15" t="str">
        <f t="shared" si="98"/>
        <v>Yes</v>
      </c>
      <c r="S462" s="15" t="str">
        <f t="shared" si="99"/>
        <v>No</v>
      </c>
      <c r="T462" s="4" t="str">
        <f t="shared" si="100"/>
        <v>Yes</v>
      </c>
      <c r="U462" s="4">
        <f t="shared" si="101"/>
        <v>0</v>
      </c>
      <c r="V462" s="132" t="str">
        <f t="shared" si="102"/>
        <v>No</v>
      </c>
      <c r="W462" s="223" t="str">
        <f t="shared" si="103"/>
        <v>N/A</v>
      </c>
      <c r="X462" s="221" t="str">
        <f t="shared" si="104"/>
        <v>No</v>
      </c>
      <c r="Y462" s="223" t="str">
        <f t="shared" si="105"/>
        <v>N/A</v>
      </c>
      <c r="Z462" s="222" t="str">
        <f t="shared" si="106"/>
        <v>No</v>
      </c>
      <c r="AA462" s="68" t="str">
        <f t="shared" si="107"/>
        <v>N/A</v>
      </c>
      <c r="AB462" s="65" t="str">
        <f t="shared" si="108"/>
        <v>No</v>
      </c>
      <c r="AC462" s="68" t="str">
        <f t="shared" si="109"/>
        <v>N/A</v>
      </c>
      <c r="AD462" s="65" t="str">
        <f t="shared" si="110"/>
        <v>No</v>
      </c>
      <c r="AE462" s="68" t="str">
        <f t="shared" si="111"/>
        <v>N/A</v>
      </c>
      <c r="AF462" s="66"/>
    </row>
    <row r="463" spans="1:32" hidden="1">
      <c r="A463" s="8" t="s">
        <v>11</v>
      </c>
      <c r="B463" s="8" t="s">
        <v>28</v>
      </c>
      <c r="C463" s="8" t="s">
        <v>28</v>
      </c>
      <c r="D463" t="s">
        <v>1456</v>
      </c>
      <c r="E463" s="74"/>
      <c r="F463" s="4"/>
      <c r="G463" s="4"/>
      <c r="H463" s="4"/>
      <c r="I463" s="4"/>
      <c r="J463" s="4"/>
      <c r="K463" s="4"/>
      <c r="L463" s="4"/>
      <c r="M463" s="4"/>
      <c r="N463" s="4"/>
      <c r="O463" s="4"/>
      <c r="P463" s="15">
        <v>8.3000000000000007</v>
      </c>
      <c r="Q463" s="337">
        <v>8.3000000000000007</v>
      </c>
      <c r="R463" s="15" t="str">
        <f t="shared" si="98"/>
        <v>Yes</v>
      </c>
      <c r="S463" s="15" t="str">
        <f t="shared" si="99"/>
        <v>No</v>
      </c>
      <c r="T463" s="4" t="str">
        <f t="shared" si="100"/>
        <v>Yes</v>
      </c>
      <c r="U463" s="4">
        <f t="shared" si="101"/>
        <v>0</v>
      </c>
      <c r="V463" s="132" t="str">
        <f t="shared" si="102"/>
        <v>No</v>
      </c>
      <c r="W463" s="223" t="str">
        <f t="shared" si="103"/>
        <v>N/A</v>
      </c>
      <c r="X463" s="221" t="str">
        <f t="shared" si="104"/>
        <v>No</v>
      </c>
      <c r="Y463" s="223" t="str">
        <f t="shared" si="105"/>
        <v>N/A</v>
      </c>
      <c r="Z463" s="222" t="str">
        <f t="shared" si="106"/>
        <v>No</v>
      </c>
      <c r="AA463" s="68" t="str">
        <f t="shared" si="107"/>
        <v>N/A</v>
      </c>
      <c r="AB463" s="65" t="str">
        <f t="shared" si="108"/>
        <v>No</v>
      </c>
      <c r="AC463" s="68" t="str">
        <f t="shared" si="109"/>
        <v>N/A</v>
      </c>
      <c r="AD463" s="65" t="str">
        <f t="shared" si="110"/>
        <v>No</v>
      </c>
      <c r="AE463" s="68" t="str">
        <f t="shared" si="111"/>
        <v>N/A</v>
      </c>
      <c r="AF463" s="66"/>
    </row>
    <row r="464" spans="1:32" hidden="1">
      <c r="A464" s="8" t="s">
        <v>11</v>
      </c>
      <c r="B464" s="8" t="s">
        <v>28</v>
      </c>
      <c r="C464" s="8" t="s">
        <v>28</v>
      </c>
      <c r="D464" s="8" t="s">
        <v>1457</v>
      </c>
      <c r="E464" s="74"/>
      <c r="F464" s="4"/>
      <c r="G464" s="4"/>
      <c r="H464" s="4"/>
      <c r="I464" s="4"/>
      <c r="J464" s="4"/>
      <c r="K464" s="4"/>
      <c r="L464" s="4"/>
      <c r="M464" s="4"/>
      <c r="N464" s="4"/>
      <c r="O464" s="4"/>
      <c r="P464" s="15">
        <v>36</v>
      </c>
      <c r="Q464" s="337"/>
      <c r="R464" s="15" t="str">
        <f t="shared" si="98"/>
        <v>No</v>
      </c>
      <c r="S464" s="15" t="str">
        <f t="shared" si="99"/>
        <v>No</v>
      </c>
      <c r="T464" s="4" t="str">
        <f t="shared" si="100"/>
        <v>No</v>
      </c>
      <c r="U464" s="4" t="str">
        <f t="shared" si="101"/>
        <v>N/A</v>
      </c>
      <c r="V464" s="132" t="str">
        <f t="shared" si="102"/>
        <v>No</v>
      </c>
      <c r="W464" s="223" t="str">
        <f t="shared" si="103"/>
        <v>N/A</v>
      </c>
      <c r="X464" s="221" t="str">
        <f t="shared" si="104"/>
        <v>No</v>
      </c>
      <c r="Y464" s="223" t="str">
        <f t="shared" si="105"/>
        <v>N/A</v>
      </c>
      <c r="Z464" s="222" t="str">
        <f t="shared" si="106"/>
        <v>No</v>
      </c>
      <c r="AA464" s="68" t="str">
        <f t="shared" si="107"/>
        <v>N/A</v>
      </c>
      <c r="AB464" s="65" t="str">
        <f t="shared" si="108"/>
        <v>No</v>
      </c>
      <c r="AC464" s="68" t="str">
        <f t="shared" si="109"/>
        <v>N/A</v>
      </c>
      <c r="AD464" s="65" t="str">
        <f t="shared" si="110"/>
        <v>No</v>
      </c>
      <c r="AE464" s="68" t="str">
        <f t="shared" si="111"/>
        <v>N/A</v>
      </c>
      <c r="AF464" s="66"/>
    </row>
    <row r="465" spans="1:32" hidden="1">
      <c r="A465" s="8" t="s">
        <v>11</v>
      </c>
      <c r="B465" s="8" t="s">
        <v>28</v>
      </c>
      <c r="C465" s="8" t="s">
        <v>28</v>
      </c>
      <c r="D465" s="8" t="s">
        <v>1458</v>
      </c>
      <c r="E465" s="74"/>
      <c r="F465" s="4"/>
      <c r="G465" s="4"/>
      <c r="H465" s="4"/>
      <c r="I465" s="4"/>
      <c r="J465" s="4"/>
      <c r="K465" s="4"/>
      <c r="L465" s="4"/>
      <c r="M465" s="4"/>
      <c r="N465" s="4"/>
      <c r="O465" s="4"/>
      <c r="P465" s="15">
        <v>8.9</v>
      </c>
      <c r="Q465" s="337"/>
      <c r="R465" s="15" t="str">
        <f t="shared" si="98"/>
        <v>No</v>
      </c>
      <c r="S465" s="15" t="str">
        <f t="shared" si="99"/>
        <v>No</v>
      </c>
      <c r="T465" s="4" t="str">
        <f t="shared" si="100"/>
        <v>No</v>
      </c>
      <c r="U465" s="4" t="str">
        <f t="shared" si="101"/>
        <v>N/A</v>
      </c>
      <c r="V465" s="132" t="str">
        <f t="shared" si="102"/>
        <v>No</v>
      </c>
      <c r="W465" s="223" t="str">
        <f t="shared" si="103"/>
        <v>N/A</v>
      </c>
      <c r="X465" s="221" t="str">
        <f t="shared" si="104"/>
        <v>No</v>
      </c>
      <c r="Y465" s="223" t="str">
        <f t="shared" si="105"/>
        <v>N/A</v>
      </c>
      <c r="Z465" s="222" t="str">
        <f t="shared" si="106"/>
        <v>No</v>
      </c>
      <c r="AA465" s="68" t="str">
        <f t="shared" si="107"/>
        <v>N/A</v>
      </c>
      <c r="AB465" s="65" t="str">
        <f t="shared" si="108"/>
        <v>No</v>
      </c>
      <c r="AC465" s="68" t="str">
        <f t="shared" si="109"/>
        <v>N/A</v>
      </c>
      <c r="AD465" s="65" t="str">
        <f t="shared" si="110"/>
        <v>No</v>
      </c>
      <c r="AE465" s="68" t="str">
        <f t="shared" si="111"/>
        <v>N/A</v>
      </c>
      <c r="AF465" s="66"/>
    </row>
    <row r="466" spans="1:32" hidden="1">
      <c r="A466" s="8" t="s">
        <v>11</v>
      </c>
      <c r="B466" s="8" t="s">
        <v>28</v>
      </c>
      <c r="C466" s="8" t="s">
        <v>28</v>
      </c>
      <c r="D466" t="s">
        <v>1459</v>
      </c>
      <c r="E466" s="74"/>
      <c r="F466" s="4"/>
      <c r="G466" s="4"/>
      <c r="H466" s="4"/>
      <c r="I466" s="4"/>
      <c r="J466" s="4"/>
      <c r="K466" s="4"/>
      <c r="L466" s="4"/>
      <c r="M466" s="4"/>
      <c r="N466" s="4"/>
      <c r="O466" s="4"/>
      <c r="P466" s="15">
        <v>45</v>
      </c>
      <c r="Q466" s="337">
        <v>45</v>
      </c>
      <c r="R466" s="15" t="str">
        <f t="shared" si="98"/>
        <v>Yes</v>
      </c>
      <c r="S466" s="15" t="str">
        <f t="shared" si="99"/>
        <v>No</v>
      </c>
      <c r="T466" s="4" t="str">
        <f t="shared" si="100"/>
        <v>Yes</v>
      </c>
      <c r="U466" s="4">
        <f t="shared" si="101"/>
        <v>0</v>
      </c>
      <c r="V466" s="132" t="str">
        <f t="shared" si="102"/>
        <v>No</v>
      </c>
      <c r="W466" s="223" t="str">
        <f t="shared" si="103"/>
        <v>N/A</v>
      </c>
      <c r="X466" s="221" t="str">
        <f t="shared" si="104"/>
        <v>No</v>
      </c>
      <c r="Y466" s="223" t="str">
        <f t="shared" si="105"/>
        <v>N/A</v>
      </c>
      <c r="Z466" s="222" t="str">
        <f t="shared" si="106"/>
        <v>No</v>
      </c>
      <c r="AA466" s="68" t="str">
        <f t="shared" si="107"/>
        <v>N/A</v>
      </c>
      <c r="AB466" s="65" t="str">
        <f t="shared" si="108"/>
        <v>No</v>
      </c>
      <c r="AC466" s="68" t="str">
        <f t="shared" si="109"/>
        <v>N/A</v>
      </c>
      <c r="AD466" s="65" t="str">
        <f t="shared" si="110"/>
        <v>No</v>
      </c>
      <c r="AE466" s="68" t="str">
        <f t="shared" si="111"/>
        <v>N/A</v>
      </c>
      <c r="AF466" s="66"/>
    </row>
    <row r="467" spans="1:32" hidden="1">
      <c r="A467" s="8" t="s">
        <v>11</v>
      </c>
      <c r="B467" s="8" t="s">
        <v>28</v>
      </c>
      <c r="C467" s="8" t="s">
        <v>28</v>
      </c>
      <c r="D467" t="s">
        <v>1460</v>
      </c>
      <c r="E467" s="74"/>
      <c r="F467" s="4"/>
      <c r="G467" s="4"/>
      <c r="H467" s="4"/>
      <c r="I467" s="4"/>
      <c r="J467" s="4"/>
      <c r="K467" s="4"/>
      <c r="L467" s="4"/>
      <c r="M467" s="4"/>
      <c r="N467" s="4"/>
      <c r="O467" s="4"/>
      <c r="P467" s="15">
        <v>34</v>
      </c>
      <c r="Q467" s="337">
        <v>35</v>
      </c>
      <c r="R467" s="15" t="str">
        <f t="shared" si="98"/>
        <v>Yes</v>
      </c>
      <c r="S467" s="15" t="str">
        <f t="shared" si="99"/>
        <v>No</v>
      </c>
      <c r="T467" s="4" t="str">
        <f t="shared" si="100"/>
        <v>Yes</v>
      </c>
      <c r="U467" s="4">
        <f t="shared" si="101"/>
        <v>2.9411764705882248E-2</v>
      </c>
      <c r="V467" s="132" t="str">
        <f t="shared" si="102"/>
        <v>No</v>
      </c>
      <c r="W467" s="223" t="str">
        <f t="shared" si="103"/>
        <v>N/A</v>
      </c>
      <c r="X467" s="221" t="str">
        <f t="shared" si="104"/>
        <v>No</v>
      </c>
      <c r="Y467" s="223" t="str">
        <f t="shared" si="105"/>
        <v>N/A</v>
      </c>
      <c r="Z467" s="222" t="str">
        <f t="shared" si="106"/>
        <v>No</v>
      </c>
      <c r="AA467" s="68" t="str">
        <f t="shared" si="107"/>
        <v>N/A</v>
      </c>
      <c r="AB467" s="65" t="str">
        <f t="shared" si="108"/>
        <v>No</v>
      </c>
      <c r="AC467" s="68" t="str">
        <f t="shared" si="109"/>
        <v>N/A</v>
      </c>
      <c r="AD467" s="65" t="str">
        <f t="shared" si="110"/>
        <v>No</v>
      </c>
      <c r="AE467" s="68" t="str">
        <f t="shared" si="111"/>
        <v>N/A</v>
      </c>
      <c r="AF467" s="66"/>
    </row>
    <row r="468" spans="1:32" hidden="1">
      <c r="A468" s="8" t="s">
        <v>11</v>
      </c>
      <c r="B468" s="8" t="s">
        <v>28</v>
      </c>
      <c r="C468" s="8" t="s">
        <v>28</v>
      </c>
      <c r="D468" t="s">
        <v>1461</v>
      </c>
      <c r="E468" s="74"/>
      <c r="F468" s="4"/>
      <c r="G468" s="4"/>
      <c r="H468" s="4"/>
      <c r="I468" s="4"/>
      <c r="J468" s="4"/>
      <c r="K468" s="4"/>
      <c r="L468" s="4"/>
      <c r="M468" s="4"/>
      <c r="N468" s="4"/>
      <c r="O468" s="4"/>
      <c r="P468" s="15">
        <v>24.9</v>
      </c>
      <c r="Q468" s="337">
        <v>25.6</v>
      </c>
      <c r="R468" s="15" t="str">
        <f t="shared" si="98"/>
        <v>Yes</v>
      </c>
      <c r="S468" s="15" t="str">
        <f t="shared" si="99"/>
        <v>No</v>
      </c>
      <c r="T468" s="4" t="str">
        <f t="shared" si="100"/>
        <v>Yes</v>
      </c>
      <c r="U468" s="4">
        <f t="shared" si="101"/>
        <v>2.8112449799196915E-2</v>
      </c>
      <c r="V468" s="132" t="str">
        <f t="shared" si="102"/>
        <v>No</v>
      </c>
      <c r="W468" s="223" t="str">
        <f t="shared" si="103"/>
        <v>N/A</v>
      </c>
      <c r="X468" s="221" t="str">
        <f t="shared" si="104"/>
        <v>No</v>
      </c>
      <c r="Y468" s="223" t="str">
        <f t="shared" si="105"/>
        <v>N/A</v>
      </c>
      <c r="Z468" s="222" t="str">
        <f t="shared" si="106"/>
        <v>No</v>
      </c>
      <c r="AA468" s="68" t="str">
        <f t="shared" si="107"/>
        <v>N/A</v>
      </c>
      <c r="AB468" s="65" t="str">
        <f t="shared" si="108"/>
        <v>No</v>
      </c>
      <c r="AC468" s="68" t="str">
        <f t="shared" si="109"/>
        <v>N/A</v>
      </c>
      <c r="AD468" s="65" t="str">
        <f t="shared" si="110"/>
        <v>No</v>
      </c>
      <c r="AE468" s="68" t="str">
        <f t="shared" si="111"/>
        <v>N/A</v>
      </c>
      <c r="AF468" s="66"/>
    </row>
    <row r="469" spans="1:32" hidden="1">
      <c r="A469" s="8" t="s">
        <v>11</v>
      </c>
      <c r="B469" s="8" t="s">
        <v>28</v>
      </c>
      <c r="C469" s="8" t="s">
        <v>28</v>
      </c>
      <c r="D469" t="s">
        <v>1462</v>
      </c>
      <c r="E469" s="74"/>
      <c r="F469" s="4"/>
      <c r="G469" s="4"/>
      <c r="H469" s="4"/>
      <c r="I469" s="4"/>
      <c r="J469" s="4"/>
      <c r="K469" s="4"/>
      <c r="L469" s="4"/>
      <c r="M469" s="4"/>
      <c r="N469" s="4"/>
      <c r="O469" s="4"/>
      <c r="P469" s="15">
        <v>9.5</v>
      </c>
      <c r="Q469" s="337">
        <v>9.6999999999999993</v>
      </c>
      <c r="R469" s="15" t="str">
        <f t="shared" si="98"/>
        <v>Yes</v>
      </c>
      <c r="S469" s="15" t="str">
        <f t="shared" si="99"/>
        <v>No</v>
      </c>
      <c r="T469" s="4" t="str">
        <f t="shared" si="100"/>
        <v>Yes</v>
      </c>
      <c r="U469" s="4">
        <f t="shared" si="101"/>
        <v>2.1052631578947212E-2</v>
      </c>
      <c r="V469" s="132" t="str">
        <f t="shared" si="102"/>
        <v>No</v>
      </c>
      <c r="W469" s="223" t="str">
        <f t="shared" si="103"/>
        <v>N/A</v>
      </c>
      <c r="X469" s="221" t="str">
        <f t="shared" si="104"/>
        <v>No</v>
      </c>
      <c r="Y469" s="223" t="str">
        <f t="shared" si="105"/>
        <v>N/A</v>
      </c>
      <c r="Z469" s="222" t="str">
        <f t="shared" si="106"/>
        <v>No</v>
      </c>
      <c r="AA469" s="68" t="str">
        <f t="shared" si="107"/>
        <v>N/A</v>
      </c>
      <c r="AB469" s="65" t="str">
        <f t="shared" si="108"/>
        <v>No</v>
      </c>
      <c r="AC469" s="68" t="str">
        <f t="shared" si="109"/>
        <v>N/A</v>
      </c>
      <c r="AD469" s="65" t="str">
        <f t="shared" si="110"/>
        <v>No</v>
      </c>
      <c r="AE469" s="68" t="str">
        <f t="shared" si="111"/>
        <v>N/A</v>
      </c>
      <c r="AF469" s="66"/>
    </row>
    <row r="470" spans="1:32" hidden="1">
      <c r="A470" s="8" t="s">
        <v>11</v>
      </c>
      <c r="B470" s="8" t="s">
        <v>28</v>
      </c>
      <c r="C470" s="8" t="s">
        <v>28</v>
      </c>
      <c r="D470" t="s">
        <v>1463</v>
      </c>
      <c r="E470" s="74"/>
      <c r="F470" s="4"/>
      <c r="G470" s="4"/>
      <c r="H470" s="4"/>
      <c r="I470" s="4"/>
      <c r="J470" s="4"/>
      <c r="K470" s="4"/>
      <c r="L470" s="4"/>
      <c r="M470" s="4"/>
      <c r="N470" s="4"/>
      <c r="O470" s="4"/>
      <c r="P470" s="15">
        <v>24.2</v>
      </c>
      <c r="Q470" s="337">
        <v>24.9</v>
      </c>
      <c r="R470" s="15" t="str">
        <f t="shared" si="98"/>
        <v>Yes</v>
      </c>
      <c r="S470" s="15" t="str">
        <f t="shared" si="99"/>
        <v>No</v>
      </c>
      <c r="T470" s="4" t="str">
        <f t="shared" si="100"/>
        <v>Yes</v>
      </c>
      <c r="U470" s="4">
        <f t="shared" si="101"/>
        <v>2.8925619834710758E-2</v>
      </c>
      <c r="V470" s="132" t="str">
        <f t="shared" si="102"/>
        <v>No</v>
      </c>
      <c r="W470" s="223" t="str">
        <f t="shared" si="103"/>
        <v>N/A</v>
      </c>
      <c r="X470" s="221" t="str">
        <f t="shared" si="104"/>
        <v>No</v>
      </c>
      <c r="Y470" s="223" t="str">
        <f t="shared" si="105"/>
        <v>N/A</v>
      </c>
      <c r="Z470" s="222" t="str">
        <f t="shared" si="106"/>
        <v>No</v>
      </c>
      <c r="AA470" s="68" t="str">
        <f t="shared" si="107"/>
        <v>N/A</v>
      </c>
      <c r="AB470" s="65" t="str">
        <f t="shared" si="108"/>
        <v>No</v>
      </c>
      <c r="AC470" s="68" t="str">
        <f t="shared" si="109"/>
        <v>N/A</v>
      </c>
      <c r="AD470" s="65" t="str">
        <f t="shared" si="110"/>
        <v>No</v>
      </c>
      <c r="AE470" s="68" t="str">
        <f t="shared" si="111"/>
        <v>N/A</v>
      </c>
      <c r="AF470" s="66"/>
    </row>
    <row r="471" spans="1:32" hidden="1">
      <c r="A471" s="8" t="s">
        <v>11</v>
      </c>
      <c r="B471" s="8" t="s">
        <v>28</v>
      </c>
      <c r="C471" s="8" t="s">
        <v>28</v>
      </c>
      <c r="D471" t="s">
        <v>1464</v>
      </c>
      <c r="E471" s="74"/>
      <c r="F471" s="4"/>
      <c r="G471" s="4"/>
      <c r="H471" s="4"/>
      <c r="I471" s="4"/>
      <c r="J471" s="4"/>
      <c r="K471" s="4"/>
      <c r="L471" s="4"/>
      <c r="M471" s="4"/>
      <c r="N471" s="4"/>
      <c r="O471" s="4"/>
      <c r="P471" s="15">
        <v>9.1999999999999993</v>
      </c>
      <c r="Q471" s="337">
        <v>9.5</v>
      </c>
      <c r="R471" s="15" t="str">
        <f t="shared" si="98"/>
        <v>Yes</v>
      </c>
      <c r="S471" s="15" t="str">
        <f t="shared" si="99"/>
        <v>No</v>
      </c>
      <c r="T471" s="4" t="str">
        <f t="shared" si="100"/>
        <v>Yes</v>
      </c>
      <c r="U471" s="4">
        <f t="shared" si="101"/>
        <v>3.2608695652174058E-2</v>
      </c>
      <c r="V471" s="132" t="str">
        <f t="shared" si="102"/>
        <v>No</v>
      </c>
      <c r="W471" s="223" t="str">
        <f t="shared" si="103"/>
        <v>N/A</v>
      </c>
      <c r="X471" s="221" t="str">
        <f t="shared" si="104"/>
        <v>No</v>
      </c>
      <c r="Y471" s="223" t="str">
        <f t="shared" si="105"/>
        <v>N/A</v>
      </c>
      <c r="Z471" s="222" t="str">
        <f t="shared" si="106"/>
        <v>No</v>
      </c>
      <c r="AA471" s="68" t="str">
        <f t="shared" si="107"/>
        <v>N/A</v>
      </c>
      <c r="AB471" s="65" t="str">
        <f t="shared" si="108"/>
        <v>No</v>
      </c>
      <c r="AC471" s="68" t="str">
        <f t="shared" si="109"/>
        <v>N/A</v>
      </c>
      <c r="AD471" s="65" t="str">
        <f t="shared" si="110"/>
        <v>No</v>
      </c>
      <c r="AE471" s="68" t="str">
        <f t="shared" si="111"/>
        <v>N/A</v>
      </c>
      <c r="AF471" s="66"/>
    </row>
    <row r="472" spans="1:32" hidden="1">
      <c r="A472" s="8" t="s">
        <v>11</v>
      </c>
      <c r="B472" s="8" t="s">
        <v>28</v>
      </c>
      <c r="C472" s="8" t="s">
        <v>28</v>
      </c>
      <c r="D472" t="s">
        <v>1465</v>
      </c>
      <c r="E472" s="74"/>
      <c r="F472" s="4"/>
      <c r="G472" s="4"/>
      <c r="H472" s="4"/>
      <c r="I472" s="4"/>
      <c r="J472" s="4"/>
      <c r="K472" s="4"/>
      <c r="L472" s="4"/>
      <c r="M472" s="4"/>
      <c r="N472" s="4"/>
      <c r="O472" s="4"/>
      <c r="P472" s="15">
        <v>40</v>
      </c>
      <c r="Q472" s="337">
        <v>40</v>
      </c>
      <c r="R472" s="15" t="str">
        <f t="shared" si="98"/>
        <v>Yes</v>
      </c>
      <c r="S472" s="15" t="str">
        <f t="shared" si="99"/>
        <v>No</v>
      </c>
      <c r="T472" s="4" t="str">
        <f t="shared" si="100"/>
        <v>Yes</v>
      </c>
      <c r="U472" s="4">
        <f t="shared" si="101"/>
        <v>0</v>
      </c>
      <c r="V472" s="132" t="str">
        <f t="shared" si="102"/>
        <v>No</v>
      </c>
      <c r="W472" s="223" t="str">
        <f t="shared" si="103"/>
        <v>N/A</v>
      </c>
      <c r="X472" s="221" t="str">
        <f t="shared" si="104"/>
        <v>No</v>
      </c>
      <c r="Y472" s="223" t="str">
        <f t="shared" si="105"/>
        <v>N/A</v>
      </c>
      <c r="Z472" s="222" t="str">
        <f t="shared" si="106"/>
        <v>No</v>
      </c>
      <c r="AA472" s="68" t="str">
        <f t="shared" si="107"/>
        <v>N/A</v>
      </c>
      <c r="AB472" s="65" t="str">
        <f t="shared" si="108"/>
        <v>No</v>
      </c>
      <c r="AC472" s="68" t="str">
        <f t="shared" si="109"/>
        <v>N/A</v>
      </c>
      <c r="AD472" s="65" t="str">
        <f t="shared" si="110"/>
        <v>No</v>
      </c>
      <c r="AE472" s="68" t="str">
        <f t="shared" si="111"/>
        <v>N/A</v>
      </c>
      <c r="AF472" s="66"/>
    </row>
    <row r="473" spans="1:32" hidden="1">
      <c r="A473" s="8" t="s">
        <v>11</v>
      </c>
      <c r="B473" s="8" t="s">
        <v>28</v>
      </c>
      <c r="C473" s="8" t="s">
        <v>28</v>
      </c>
      <c r="D473" t="s">
        <v>1466</v>
      </c>
      <c r="E473" s="74"/>
      <c r="F473" s="4"/>
      <c r="G473" s="4"/>
      <c r="H473" s="4"/>
      <c r="I473" s="4"/>
      <c r="J473" s="4"/>
      <c r="K473" s="4"/>
      <c r="L473" s="4"/>
      <c r="M473" s="4"/>
      <c r="N473" s="4"/>
      <c r="O473" s="4"/>
      <c r="P473" s="15">
        <v>28.9</v>
      </c>
      <c r="Q473" s="337">
        <v>28.9</v>
      </c>
      <c r="R473" s="15" t="str">
        <f t="shared" si="98"/>
        <v>Yes</v>
      </c>
      <c r="S473" s="15" t="str">
        <f t="shared" si="99"/>
        <v>No</v>
      </c>
      <c r="T473" s="4" t="str">
        <f t="shared" si="100"/>
        <v>Yes</v>
      </c>
      <c r="U473" s="4">
        <f t="shared" si="101"/>
        <v>0</v>
      </c>
      <c r="V473" s="132" t="str">
        <f t="shared" si="102"/>
        <v>No</v>
      </c>
      <c r="W473" s="223" t="str">
        <f t="shared" si="103"/>
        <v>N/A</v>
      </c>
      <c r="X473" s="221" t="str">
        <f t="shared" si="104"/>
        <v>No</v>
      </c>
      <c r="Y473" s="223" t="str">
        <f t="shared" si="105"/>
        <v>N/A</v>
      </c>
      <c r="Z473" s="222" t="str">
        <f t="shared" si="106"/>
        <v>No</v>
      </c>
      <c r="AA473" s="68" t="str">
        <f t="shared" si="107"/>
        <v>N/A</v>
      </c>
      <c r="AB473" s="65" t="str">
        <f t="shared" si="108"/>
        <v>No</v>
      </c>
      <c r="AC473" s="68" t="str">
        <f t="shared" si="109"/>
        <v>N/A</v>
      </c>
      <c r="AD473" s="65" t="str">
        <f t="shared" si="110"/>
        <v>No</v>
      </c>
      <c r="AE473" s="68" t="str">
        <f t="shared" si="111"/>
        <v>N/A</v>
      </c>
      <c r="AF473" s="66"/>
    </row>
    <row r="474" spans="1:32" hidden="1">
      <c r="A474" s="8" t="s">
        <v>11</v>
      </c>
      <c r="B474" s="8" t="s">
        <v>28</v>
      </c>
      <c r="C474" s="8" t="s">
        <v>28</v>
      </c>
      <c r="D474" t="s">
        <v>1467</v>
      </c>
      <c r="E474" s="74"/>
      <c r="F474" s="4"/>
      <c r="G474" s="4"/>
      <c r="H474" s="4"/>
      <c r="I474" s="4"/>
      <c r="J474" s="4"/>
      <c r="K474" s="4"/>
      <c r="L474" s="4"/>
      <c r="M474" s="4"/>
      <c r="N474" s="4"/>
      <c r="O474" s="4"/>
      <c r="P474" s="15">
        <v>10.9</v>
      </c>
      <c r="Q474" s="337">
        <v>10.9</v>
      </c>
      <c r="R474" s="15" t="str">
        <f t="shared" si="98"/>
        <v>Yes</v>
      </c>
      <c r="S474" s="15" t="str">
        <f t="shared" si="99"/>
        <v>No</v>
      </c>
      <c r="T474" s="4" t="str">
        <f t="shared" si="100"/>
        <v>Yes</v>
      </c>
      <c r="U474" s="4">
        <f t="shared" si="101"/>
        <v>0</v>
      </c>
      <c r="V474" s="132" t="str">
        <f t="shared" si="102"/>
        <v>No</v>
      </c>
      <c r="W474" s="223" t="str">
        <f t="shared" si="103"/>
        <v>N/A</v>
      </c>
      <c r="X474" s="221" t="str">
        <f t="shared" si="104"/>
        <v>No</v>
      </c>
      <c r="Y474" s="223" t="str">
        <f t="shared" si="105"/>
        <v>N/A</v>
      </c>
      <c r="Z474" s="222" t="str">
        <f t="shared" si="106"/>
        <v>No</v>
      </c>
      <c r="AA474" s="68" t="str">
        <f t="shared" si="107"/>
        <v>N/A</v>
      </c>
      <c r="AB474" s="65" t="str">
        <f t="shared" si="108"/>
        <v>No</v>
      </c>
      <c r="AC474" s="68" t="str">
        <f t="shared" si="109"/>
        <v>N/A</v>
      </c>
      <c r="AD474" s="65" t="str">
        <f t="shared" si="110"/>
        <v>No</v>
      </c>
      <c r="AE474" s="68" t="str">
        <f t="shared" si="111"/>
        <v>N/A</v>
      </c>
      <c r="AF474" s="66"/>
    </row>
    <row r="475" spans="1:32" hidden="1">
      <c r="A475" s="8" t="s">
        <v>11</v>
      </c>
      <c r="B475" s="8" t="s">
        <v>28</v>
      </c>
      <c r="C475" s="8" t="s">
        <v>28</v>
      </c>
      <c r="D475" t="s">
        <v>1290</v>
      </c>
      <c r="E475" s="74"/>
      <c r="F475" s="4"/>
      <c r="G475" s="4"/>
      <c r="H475" s="4"/>
      <c r="I475" s="4"/>
      <c r="J475" s="4"/>
      <c r="K475" s="4"/>
      <c r="L475" s="4"/>
      <c r="M475" s="4"/>
      <c r="N475" s="4"/>
      <c r="O475" s="4"/>
      <c r="P475" s="15">
        <v>54</v>
      </c>
      <c r="Q475" s="337">
        <v>54</v>
      </c>
      <c r="R475" s="15" t="str">
        <f t="shared" si="98"/>
        <v>Yes</v>
      </c>
      <c r="S475" s="15" t="str">
        <f t="shared" si="99"/>
        <v>No</v>
      </c>
      <c r="T475" s="4" t="str">
        <f t="shared" si="100"/>
        <v>Yes</v>
      </c>
      <c r="U475" s="4">
        <f t="shared" si="101"/>
        <v>0</v>
      </c>
      <c r="V475" s="132" t="str">
        <f t="shared" si="102"/>
        <v>No</v>
      </c>
      <c r="W475" s="223" t="str">
        <f t="shared" si="103"/>
        <v>N/A</v>
      </c>
      <c r="X475" s="221" t="str">
        <f t="shared" si="104"/>
        <v>No</v>
      </c>
      <c r="Y475" s="223" t="str">
        <f t="shared" si="105"/>
        <v>N/A</v>
      </c>
      <c r="Z475" s="222" t="str">
        <f t="shared" si="106"/>
        <v>No</v>
      </c>
      <c r="AA475" s="68" t="str">
        <f t="shared" si="107"/>
        <v>N/A</v>
      </c>
      <c r="AB475" s="65" t="str">
        <f t="shared" si="108"/>
        <v>No</v>
      </c>
      <c r="AC475" s="68" t="str">
        <f t="shared" si="109"/>
        <v>N/A</v>
      </c>
      <c r="AD475" s="65" t="str">
        <f t="shared" si="110"/>
        <v>No</v>
      </c>
      <c r="AE475" s="68" t="str">
        <f t="shared" si="111"/>
        <v>N/A</v>
      </c>
      <c r="AF475" s="66"/>
    </row>
    <row r="476" spans="1:32" hidden="1">
      <c r="A476" s="8" t="s">
        <v>11</v>
      </c>
      <c r="B476" s="8" t="s">
        <v>28</v>
      </c>
      <c r="C476" s="8" t="s">
        <v>28</v>
      </c>
      <c r="D476" s="8" t="s">
        <v>1468</v>
      </c>
      <c r="E476" s="74"/>
      <c r="F476" s="4"/>
      <c r="G476" s="4"/>
      <c r="H476" s="4"/>
      <c r="I476" s="4"/>
      <c r="J476" s="4"/>
      <c r="K476" s="4"/>
      <c r="L476" s="4"/>
      <c r="M476" s="4"/>
      <c r="N476" s="4"/>
      <c r="O476" s="4"/>
      <c r="P476" s="15">
        <v>12.5</v>
      </c>
      <c r="Q476" s="337">
        <v>12.5</v>
      </c>
      <c r="R476" s="15" t="str">
        <f t="shared" si="98"/>
        <v>Yes</v>
      </c>
      <c r="S476" s="15" t="str">
        <f t="shared" si="99"/>
        <v>No</v>
      </c>
      <c r="T476" s="4" t="str">
        <f t="shared" si="100"/>
        <v>Yes</v>
      </c>
      <c r="U476" s="4">
        <f t="shared" si="101"/>
        <v>0</v>
      </c>
      <c r="V476" s="132" t="str">
        <f t="shared" si="102"/>
        <v>No</v>
      </c>
      <c r="W476" s="223" t="str">
        <f t="shared" si="103"/>
        <v>N/A</v>
      </c>
      <c r="X476" s="221" t="str">
        <f t="shared" si="104"/>
        <v>No</v>
      </c>
      <c r="Y476" s="223" t="str">
        <f t="shared" si="105"/>
        <v>N/A</v>
      </c>
      <c r="Z476" s="222" t="str">
        <f t="shared" si="106"/>
        <v>No</v>
      </c>
      <c r="AA476" s="68" t="str">
        <f t="shared" si="107"/>
        <v>N/A</v>
      </c>
      <c r="AB476" s="65" t="str">
        <f t="shared" si="108"/>
        <v>No</v>
      </c>
      <c r="AC476" s="68" t="str">
        <f t="shared" si="109"/>
        <v>N/A</v>
      </c>
      <c r="AD476" s="65" t="str">
        <f t="shared" si="110"/>
        <v>No</v>
      </c>
      <c r="AE476" s="68" t="str">
        <f t="shared" si="111"/>
        <v>N/A</v>
      </c>
      <c r="AF476" s="66"/>
    </row>
    <row r="477" spans="1:32" hidden="1">
      <c r="A477" s="8" t="s">
        <v>11</v>
      </c>
      <c r="B477" s="8" t="s">
        <v>28</v>
      </c>
      <c r="C477" s="8" t="s">
        <v>28</v>
      </c>
      <c r="D477" t="s">
        <v>1469</v>
      </c>
      <c r="E477" s="74"/>
      <c r="F477" s="4"/>
      <c r="G477" s="4"/>
      <c r="H477" s="4"/>
      <c r="I477" s="4"/>
      <c r="J477" s="4"/>
      <c r="K477" s="4"/>
      <c r="L477" s="4"/>
      <c r="M477" s="4"/>
      <c r="N477" s="4"/>
      <c r="O477" s="4"/>
      <c r="P477" s="15">
        <v>11.5</v>
      </c>
      <c r="Q477" s="337">
        <v>11.5</v>
      </c>
      <c r="R477" s="15" t="str">
        <f t="shared" si="98"/>
        <v>Yes</v>
      </c>
      <c r="S477" s="15" t="str">
        <f t="shared" si="99"/>
        <v>No</v>
      </c>
      <c r="T477" s="4" t="str">
        <f t="shared" si="100"/>
        <v>Yes</v>
      </c>
      <c r="U477" s="4">
        <f t="shared" si="101"/>
        <v>0</v>
      </c>
      <c r="V477" s="132" t="str">
        <f t="shared" si="102"/>
        <v>No</v>
      </c>
      <c r="W477" s="223" t="str">
        <f t="shared" si="103"/>
        <v>N/A</v>
      </c>
      <c r="X477" s="221" t="str">
        <f t="shared" si="104"/>
        <v>No</v>
      </c>
      <c r="Y477" s="223" t="str">
        <f t="shared" si="105"/>
        <v>N/A</v>
      </c>
      <c r="Z477" s="222" t="str">
        <f t="shared" si="106"/>
        <v>No</v>
      </c>
      <c r="AA477" s="68" t="str">
        <f t="shared" si="107"/>
        <v>N/A</v>
      </c>
      <c r="AB477" s="65" t="str">
        <f t="shared" si="108"/>
        <v>No</v>
      </c>
      <c r="AC477" s="68" t="str">
        <f t="shared" si="109"/>
        <v>N/A</v>
      </c>
      <c r="AD477" s="65" t="str">
        <f t="shared" si="110"/>
        <v>No</v>
      </c>
      <c r="AE477" s="68" t="str">
        <f t="shared" si="111"/>
        <v>N/A</v>
      </c>
      <c r="AF477" s="66"/>
    </row>
    <row r="478" spans="1:32" hidden="1">
      <c r="A478" s="8" t="s">
        <v>11</v>
      </c>
      <c r="B478" s="8" t="s">
        <v>28</v>
      </c>
      <c r="C478" s="8" t="s">
        <v>28</v>
      </c>
      <c r="D478" s="8" t="s">
        <v>1470</v>
      </c>
      <c r="E478" s="74"/>
      <c r="F478" s="4"/>
      <c r="G478" s="4"/>
      <c r="H478" s="4"/>
      <c r="I478" s="4"/>
      <c r="J478" s="4"/>
      <c r="K478" s="4"/>
      <c r="L478" s="4"/>
      <c r="M478" s="4"/>
      <c r="N478" s="4"/>
      <c r="O478" s="4"/>
      <c r="P478" s="15">
        <v>10.8</v>
      </c>
      <c r="Q478" s="337">
        <v>11</v>
      </c>
      <c r="R478" s="15" t="str">
        <f t="shared" si="98"/>
        <v>Yes</v>
      </c>
      <c r="S478" s="15" t="str">
        <f t="shared" si="99"/>
        <v>No</v>
      </c>
      <c r="T478" s="4" t="str">
        <f t="shared" si="100"/>
        <v>Yes</v>
      </c>
      <c r="U478" s="4">
        <f t="shared" si="101"/>
        <v>1.8518518518518379E-2</v>
      </c>
      <c r="V478" s="132" t="str">
        <f t="shared" si="102"/>
        <v>No</v>
      </c>
      <c r="W478" s="223" t="str">
        <f t="shared" si="103"/>
        <v>N/A</v>
      </c>
      <c r="X478" s="221" t="str">
        <f t="shared" si="104"/>
        <v>No</v>
      </c>
      <c r="Y478" s="223" t="str">
        <f t="shared" si="105"/>
        <v>N/A</v>
      </c>
      <c r="Z478" s="222" t="str">
        <f t="shared" si="106"/>
        <v>No</v>
      </c>
      <c r="AA478" s="68" t="str">
        <f t="shared" si="107"/>
        <v>N/A</v>
      </c>
      <c r="AB478" s="65" t="str">
        <f t="shared" si="108"/>
        <v>No</v>
      </c>
      <c r="AC478" s="68" t="str">
        <f t="shared" si="109"/>
        <v>N/A</v>
      </c>
      <c r="AD478" s="65" t="str">
        <f t="shared" si="110"/>
        <v>No</v>
      </c>
      <c r="AE478" s="68" t="str">
        <f t="shared" si="111"/>
        <v>N/A</v>
      </c>
      <c r="AF478" s="66"/>
    </row>
    <row r="479" spans="1:32" hidden="1">
      <c r="A479" s="8" t="s">
        <v>11</v>
      </c>
      <c r="B479" s="8" t="s">
        <v>28</v>
      </c>
      <c r="C479" s="8" t="s">
        <v>28</v>
      </c>
      <c r="D479" s="8" t="s">
        <v>1471</v>
      </c>
      <c r="E479" s="74"/>
      <c r="F479" s="4"/>
      <c r="G479" s="4"/>
      <c r="H479" s="4"/>
      <c r="I479" s="4"/>
      <c r="J479" s="4"/>
      <c r="K479" s="4"/>
      <c r="L479" s="4"/>
      <c r="M479" s="4"/>
      <c r="N479" s="4"/>
      <c r="O479" s="4"/>
      <c r="P479" s="15">
        <v>6.3</v>
      </c>
      <c r="Q479" s="337">
        <v>6.3</v>
      </c>
      <c r="R479" s="15" t="str">
        <f t="shared" si="98"/>
        <v>Yes</v>
      </c>
      <c r="S479" s="15" t="str">
        <f t="shared" si="99"/>
        <v>No</v>
      </c>
      <c r="T479" s="4" t="str">
        <f t="shared" si="100"/>
        <v>Yes</v>
      </c>
      <c r="U479" s="4">
        <f t="shared" si="101"/>
        <v>0</v>
      </c>
      <c r="V479" s="132" t="str">
        <f t="shared" si="102"/>
        <v>No</v>
      </c>
      <c r="W479" s="223" t="str">
        <f t="shared" si="103"/>
        <v>N/A</v>
      </c>
      <c r="X479" s="221" t="str">
        <f t="shared" si="104"/>
        <v>No</v>
      </c>
      <c r="Y479" s="223" t="str">
        <f t="shared" si="105"/>
        <v>N/A</v>
      </c>
      <c r="Z479" s="222" t="str">
        <f t="shared" si="106"/>
        <v>No</v>
      </c>
      <c r="AA479" s="68" t="str">
        <f t="shared" si="107"/>
        <v>N/A</v>
      </c>
      <c r="AB479" s="65" t="str">
        <f t="shared" si="108"/>
        <v>No</v>
      </c>
      <c r="AC479" s="68" t="str">
        <f t="shared" si="109"/>
        <v>N/A</v>
      </c>
      <c r="AD479" s="65" t="str">
        <f t="shared" si="110"/>
        <v>No</v>
      </c>
      <c r="AE479" s="68" t="str">
        <f t="shared" si="111"/>
        <v>N/A</v>
      </c>
      <c r="AF479" s="66"/>
    </row>
    <row r="480" spans="1:32" hidden="1">
      <c r="A480" s="8" t="s">
        <v>11</v>
      </c>
      <c r="B480" s="8" t="s">
        <v>28</v>
      </c>
      <c r="C480" s="8" t="s">
        <v>28</v>
      </c>
      <c r="D480" t="s">
        <v>1472</v>
      </c>
      <c r="E480" s="74"/>
      <c r="F480" s="4"/>
      <c r="G480" s="4"/>
      <c r="H480" s="4"/>
      <c r="I480" s="4"/>
      <c r="J480" s="4"/>
      <c r="K480" s="4"/>
      <c r="L480" s="4"/>
      <c r="M480" s="4"/>
      <c r="N480" s="4"/>
      <c r="O480" s="4"/>
      <c r="P480" s="15">
        <v>5.9</v>
      </c>
      <c r="Q480" s="337">
        <v>5.9</v>
      </c>
      <c r="R480" s="15" t="str">
        <f t="shared" si="98"/>
        <v>Yes</v>
      </c>
      <c r="S480" s="15" t="str">
        <f t="shared" si="99"/>
        <v>No</v>
      </c>
      <c r="T480" s="4" t="str">
        <f t="shared" si="100"/>
        <v>Yes</v>
      </c>
      <c r="U480" s="4">
        <f t="shared" si="101"/>
        <v>0</v>
      </c>
      <c r="V480" s="132" t="str">
        <f t="shared" si="102"/>
        <v>No</v>
      </c>
      <c r="W480" s="223" t="str">
        <f t="shared" si="103"/>
        <v>N/A</v>
      </c>
      <c r="X480" s="221" t="str">
        <f t="shared" si="104"/>
        <v>No</v>
      </c>
      <c r="Y480" s="223" t="str">
        <f t="shared" si="105"/>
        <v>N/A</v>
      </c>
      <c r="Z480" s="222" t="str">
        <f t="shared" si="106"/>
        <v>No</v>
      </c>
      <c r="AA480" s="68" t="str">
        <f t="shared" si="107"/>
        <v>N/A</v>
      </c>
      <c r="AB480" s="65" t="str">
        <f t="shared" si="108"/>
        <v>No</v>
      </c>
      <c r="AC480" s="68" t="str">
        <f t="shared" si="109"/>
        <v>N/A</v>
      </c>
      <c r="AD480" s="65" t="str">
        <f t="shared" si="110"/>
        <v>No</v>
      </c>
      <c r="AE480" s="68" t="str">
        <f t="shared" si="111"/>
        <v>N/A</v>
      </c>
      <c r="AF480" s="66"/>
    </row>
    <row r="481" spans="1:32" hidden="1">
      <c r="A481" s="8" t="s">
        <v>11</v>
      </c>
      <c r="B481" s="8" t="s">
        <v>28</v>
      </c>
      <c r="C481" s="8" t="s">
        <v>28</v>
      </c>
      <c r="D481" s="8" t="s">
        <v>1473</v>
      </c>
      <c r="E481" s="74"/>
      <c r="F481" s="4"/>
      <c r="G481" s="4"/>
      <c r="H481" s="4"/>
      <c r="I481" s="4"/>
      <c r="J481" s="4"/>
      <c r="K481" s="4"/>
      <c r="L481" s="4"/>
      <c r="M481" s="4"/>
      <c r="N481" s="4"/>
      <c r="O481" s="4"/>
      <c r="P481" s="15">
        <v>5</v>
      </c>
      <c r="Q481" s="337">
        <v>5</v>
      </c>
      <c r="R481" s="15" t="str">
        <f t="shared" si="98"/>
        <v>Yes</v>
      </c>
      <c r="S481" s="15" t="str">
        <f t="shared" si="99"/>
        <v>No</v>
      </c>
      <c r="T481" s="4" t="str">
        <f t="shared" si="100"/>
        <v>Yes</v>
      </c>
      <c r="U481" s="4">
        <f t="shared" si="101"/>
        <v>0</v>
      </c>
      <c r="V481" s="132" t="str">
        <f t="shared" si="102"/>
        <v>No</v>
      </c>
      <c r="W481" s="223" t="str">
        <f t="shared" si="103"/>
        <v>N/A</v>
      </c>
      <c r="X481" s="221" t="str">
        <f t="shared" si="104"/>
        <v>No</v>
      </c>
      <c r="Y481" s="223" t="str">
        <f t="shared" si="105"/>
        <v>N/A</v>
      </c>
      <c r="Z481" s="222" t="str">
        <f t="shared" si="106"/>
        <v>No</v>
      </c>
      <c r="AA481" s="68" t="str">
        <f t="shared" si="107"/>
        <v>N/A</v>
      </c>
      <c r="AB481" s="65" t="str">
        <f t="shared" si="108"/>
        <v>No</v>
      </c>
      <c r="AC481" s="68" t="str">
        <f t="shared" si="109"/>
        <v>N/A</v>
      </c>
      <c r="AD481" s="65" t="str">
        <f t="shared" si="110"/>
        <v>No</v>
      </c>
      <c r="AE481" s="68" t="str">
        <f t="shared" si="111"/>
        <v>N/A</v>
      </c>
      <c r="AF481" s="66"/>
    </row>
    <row r="482" spans="1:32" hidden="1">
      <c r="A482" s="8" t="s">
        <v>11</v>
      </c>
      <c r="B482" s="8" t="s">
        <v>28</v>
      </c>
      <c r="C482" s="8" t="s">
        <v>28</v>
      </c>
      <c r="D482" s="8" t="s">
        <v>1474</v>
      </c>
      <c r="E482" s="74"/>
      <c r="F482" s="4"/>
      <c r="G482" s="4"/>
      <c r="H482" s="4"/>
      <c r="I482" s="4"/>
      <c r="J482" s="4"/>
      <c r="K482" s="4"/>
      <c r="L482" s="4"/>
      <c r="M482" s="4"/>
      <c r="N482" s="4"/>
      <c r="O482" s="4"/>
      <c r="P482" s="15">
        <v>5</v>
      </c>
      <c r="Q482" s="337">
        <v>5</v>
      </c>
      <c r="R482" s="15" t="str">
        <f t="shared" si="98"/>
        <v>Yes</v>
      </c>
      <c r="S482" s="15" t="str">
        <f t="shared" si="99"/>
        <v>No</v>
      </c>
      <c r="T482" s="4" t="str">
        <f t="shared" si="100"/>
        <v>Yes</v>
      </c>
      <c r="U482" s="4">
        <f t="shared" si="101"/>
        <v>0</v>
      </c>
      <c r="V482" s="132" t="str">
        <f t="shared" si="102"/>
        <v>No</v>
      </c>
      <c r="W482" s="223" t="str">
        <f t="shared" si="103"/>
        <v>N/A</v>
      </c>
      <c r="X482" s="221" t="str">
        <f t="shared" si="104"/>
        <v>No</v>
      </c>
      <c r="Y482" s="223" t="str">
        <f t="shared" si="105"/>
        <v>N/A</v>
      </c>
      <c r="Z482" s="222" t="str">
        <f t="shared" si="106"/>
        <v>No</v>
      </c>
      <c r="AA482" s="68" t="str">
        <f t="shared" si="107"/>
        <v>N/A</v>
      </c>
      <c r="AB482" s="65" t="str">
        <f t="shared" si="108"/>
        <v>No</v>
      </c>
      <c r="AC482" s="68" t="str">
        <f t="shared" si="109"/>
        <v>N/A</v>
      </c>
      <c r="AD482" s="65" t="str">
        <f t="shared" si="110"/>
        <v>No</v>
      </c>
      <c r="AE482" s="68" t="str">
        <f t="shared" si="111"/>
        <v>N/A</v>
      </c>
      <c r="AF482" s="66"/>
    </row>
    <row r="483" spans="1:32" hidden="1">
      <c r="A483" s="8" t="s">
        <v>11</v>
      </c>
      <c r="B483" s="8" t="s">
        <v>27</v>
      </c>
      <c r="C483" s="8" t="s">
        <v>27</v>
      </c>
      <c r="D483" t="s">
        <v>1475</v>
      </c>
      <c r="E483" s="74"/>
      <c r="F483" s="4"/>
      <c r="G483" s="4"/>
      <c r="H483" s="4"/>
      <c r="I483" s="4"/>
      <c r="J483" s="4"/>
      <c r="K483" s="4"/>
      <c r="L483" s="4"/>
      <c r="M483" s="4"/>
      <c r="N483" s="4"/>
      <c r="O483" s="4"/>
      <c r="P483" s="15"/>
      <c r="Q483" s="337">
        <v>19</v>
      </c>
      <c r="R483" s="15" t="str">
        <f t="shared" si="98"/>
        <v>Yes</v>
      </c>
      <c r="S483" s="15" t="str">
        <f t="shared" si="99"/>
        <v>Yes</v>
      </c>
      <c r="T483" s="4" t="str">
        <f t="shared" si="100"/>
        <v>No</v>
      </c>
      <c r="U483" s="4" t="str">
        <f t="shared" si="101"/>
        <v>N/A</v>
      </c>
      <c r="V483" s="132" t="str">
        <f t="shared" si="102"/>
        <v>No</v>
      </c>
      <c r="W483" s="223" t="str">
        <f t="shared" si="103"/>
        <v>N/A</v>
      </c>
      <c r="X483" s="221" t="str">
        <f t="shared" si="104"/>
        <v>No</v>
      </c>
      <c r="Y483" s="223" t="str">
        <f t="shared" si="105"/>
        <v>N/A</v>
      </c>
      <c r="Z483" s="222" t="str">
        <f t="shared" si="106"/>
        <v>No</v>
      </c>
      <c r="AA483" s="68" t="str">
        <f t="shared" si="107"/>
        <v>N/A</v>
      </c>
      <c r="AB483" s="65" t="str">
        <f t="shared" si="108"/>
        <v>No</v>
      </c>
      <c r="AC483" s="68" t="str">
        <f t="shared" si="109"/>
        <v>N/A</v>
      </c>
      <c r="AD483" s="65" t="str">
        <f t="shared" si="110"/>
        <v>No</v>
      </c>
      <c r="AE483" s="68" t="str">
        <f t="shared" si="111"/>
        <v>N/A</v>
      </c>
      <c r="AF483" s="66"/>
    </row>
    <row r="484" spans="1:32">
      <c r="A484" s="8" t="s">
        <v>11</v>
      </c>
      <c r="B484" s="66" t="s">
        <v>86</v>
      </c>
      <c r="C484" s="66" t="str" cm="1">
        <f t="array" ref="C484">_xlfn.IFNA(_xlfn.IFS(B484="Starter","Starters &amp; Sides",B484="Sides","Starters &amp; Sides"),B484)</f>
        <v>Starters &amp; Sides</v>
      </c>
      <c r="D484" t="s">
        <v>1476</v>
      </c>
      <c r="E484" s="74"/>
      <c r="F484" s="4"/>
      <c r="G484" s="4"/>
      <c r="H484" s="4"/>
      <c r="I484" s="4"/>
      <c r="J484" s="4"/>
      <c r="K484" s="4"/>
      <c r="L484" s="4"/>
      <c r="M484" s="4"/>
      <c r="N484" s="4"/>
      <c r="O484" s="4"/>
      <c r="P484" s="15"/>
      <c r="Q484" s="337">
        <v>5.5</v>
      </c>
      <c r="R484" s="15" t="str">
        <f t="shared" ref="R484:R502" si="112">IF(COUNTA(Q484)=1,"Yes","No")</f>
        <v>Yes</v>
      </c>
      <c r="S484" s="15" t="str">
        <f t="shared" ref="S484:S502" si="113">IF(AND(T484="No",R484="Yes"),"Yes","No")</f>
        <v>Yes</v>
      </c>
      <c r="T484" s="4" t="str">
        <f t="shared" si="100"/>
        <v>No</v>
      </c>
      <c r="U484" s="4" t="str">
        <f t="shared" si="101"/>
        <v>N/A</v>
      </c>
      <c r="V484" s="132" t="str">
        <f t="shared" si="102"/>
        <v>No</v>
      </c>
      <c r="W484" s="223" t="str">
        <f t="shared" si="103"/>
        <v>N/A</v>
      </c>
      <c r="X484" s="221" t="str">
        <f t="shared" si="104"/>
        <v>No</v>
      </c>
      <c r="Y484" s="223" t="str">
        <f t="shared" si="105"/>
        <v>N/A</v>
      </c>
      <c r="Z484" s="222" t="str">
        <f t="shared" si="106"/>
        <v>No</v>
      </c>
      <c r="AA484" s="68" t="str">
        <f t="shared" si="107"/>
        <v>N/A</v>
      </c>
      <c r="AB484" s="65" t="str">
        <f t="shared" si="108"/>
        <v>No</v>
      </c>
      <c r="AC484" s="68" t="str">
        <f t="shared" si="109"/>
        <v>N/A</v>
      </c>
      <c r="AD484" s="65" t="str">
        <f t="shared" si="110"/>
        <v>No</v>
      </c>
      <c r="AE484" s="68" t="str">
        <f t="shared" si="111"/>
        <v>N/A</v>
      </c>
      <c r="AF484" s="66"/>
    </row>
    <row r="485" spans="1:32">
      <c r="A485" s="8" t="s">
        <v>11</v>
      </c>
      <c r="B485" s="66" t="s">
        <v>86</v>
      </c>
      <c r="C485" s="66" t="str" cm="1">
        <f t="array" ref="C485">_xlfn.IFNA(_xlfn.IFS(B485="Starter","Starters &amp; Sides",B485="Sides","Starters &amp; Sides"),B485)</f>
        <v>Starters &amp; Sides</v>
      </c>
      <c r="D485" t="s">
        <v>1477</v>
      </c>
      <c r="E485" s="74"/>
      <c r="F485" s="4"/>
      <c r="G485" s="4"/>
      <c r="H485" s="4"/>
      <c r="I485" s="4"/>
      <c r="J485" s="4"/>
      <c r="K485" s="4"/>
      <c r="L485" s="4"/>
      <c r="M485" s="4"/>
      <c r="N485" s="4"/>
      <c r="O485" s="4"/>
      <c r="P485" s="15"/>
      <c r="Q485" s="337">
        <v>2.5</v>
      </c>
      <c r="R485" s="15" t="str">
        <f t="shared" si="112"/>
        <v>Yes</v>
      </c>
      <c r="S485" s="15" t="str">
        <f t="shared" si="113"/>
        <v>Yes</v>
      </c>
      <c r="T485" s="4" t="str">
        <f t="shared" si="100"/>
        <v>No</v>
      </c>
      <c r="U485" s="4" t="str">
        <f t="shared" si="101"/>
        <v>N/A</v>
      </c>
      <c r="V485" s="132" t="str">
        <f t="shared" si="102"/>
        <v>No</v>
      </c>
      <c r="W485" s="223" t="str">
        <f t="shared" si="103"/>
        <v>N/A</v>
      </c>
      <c r="X485" s="221" t="str">
        <f t="shared" si="104"/>
        <v>No</v>
      </c>
      <c r="Y485" s="223" t="str">
        <f t="shared" si="105"/>
        <v>N/A</v>
      </c>
      <c r="Z485" s="222" t="str">
        <f t="shared" si="106"/>
        <v>No</v>
      </c>
      <c r="AA485" s="68" t="str">
        <f t="shared" si="107"/>
        <v>N/A</v>
      </c>
      <c r="AB485" s="65" t="str">
        <f t="shared" si="108"/>
        <v>No</v>
      </c>
      <c r="AC485" s="68" t="str">
        <f t="shared" si="109"/>
        <v>N/A</v>
      </c>
      <c r="AD485" s="65" t="str">
        <f t="shared" si="110"/>
        <v>No</v>
      </c>
      <c r="AE485" s="68" t="str">
        <f t="shared" si="111"/>
        <v>N/A</v>
      </c>
      <c r="AF485" s="66"/>
    </row>
    <row r="486" spans="1:32">
      <c r="A486" s="8" t="s">
        <v>11</v>
      </c>
      <c r="B486" s="66" t="s">
        <v>86</v>
      </c>
      <c r="C486" s="66" t="str" cm="1">
        <f t="array" ref="C486">_xlfn.IFNA(_xlfn.IFS(B486="Starter","Starters &amp; Sides",B486="Sides","Starters &amp; Sides"),B486)</f>
        <v>Starters &amp; Sides</v>
      </c>
      <c r="D486" t="s">
        <v>1478</v>
      </c>
      <c r="E486" s="74"/>
      <c r="F486" s="4"/>
      <c r="G486" s="4"/>
      <c r="H486" s="4"/>
      <c r="I486" s="4"/>
      <c r="J486" s="4"/>
      <c r="K486" s="4"/>
      <c r="L486" s="4"/>
      <c r="M486" s="4"/>
      <c r="N486" s="4"/>
      <c r="O486" s="4"/>
      <c r="P486" s="15"/>
      <c r="Q486" s="337">
        <v>1.5</v>
      </c>
      <c r="R486" s="15" t="str">
        <f t="shared" si="112"/>
        <v>Yes</v>
      </c>
      <c r="S486" s="15" t="str">
        <f t="shared" si="113"/>
        <v>Yes</v>
      </c>
      <c r="T486" s="4" t="str">
        <f t="shared" si="100"/>
        <v>No</v>
      </c>
      <c r="U486" s="4" t="str">
        <f t="shared" si="101"/>
        <v>N/A</v>
      </c>
      <c r="V486" s="132" t="str">
        <f t="shared" si="102"/>
        <v>No</v>
      </c>
      <c r="W486" s="223" t="str">
        <f t="shared" si="103"/>
        <v>N/A</v>
      </c>
      <c r="X486" s="221" t="str">
        <f t="shared" si="104"/>
        <v>No</v>
      </c>
      <c r="Y486" s="223" t="str">
        <f t="shared" si="105"/>
        <v>N/A</v>
      </c>
      <c r="Z486" s="222" t="str">
        <f t="shared" si="106"/>
        <v>No</v>
      </c>
      <c r="AA486" s="68" t="str">
        <f t="shared" si="107"/>
        <v>N/A</v>
      </c>
      <c r="AB486" s="65" t="str">
        <f t="shared" si="108"/>
        <v>No</v>
      </c>
      <c r="AC486" s="68" t="str">
        <f t="shared" si="109"/>
        <v>N/A</v>
      </c>
      <c r="AD486" s="65" t="str">
        <f t="shared" si="110"/>
        <v>No</v>
      </c>
      <c r="AE486" s="68" t="str">
        <f t="shared" si="111"/>
        <v>N/A</v>
      </c>
      <c r="AF486" s="66"/>
    </row>
    <row r="487" spans="1:32" hidden="1">
      <c r="A487" s="66" t="s">
        <v>11</v>
      </c>
      <c r="B487" s="66" t="s">
        <v>29</v>
      </c>
      <c r="C487" s="66" t="str" cm="1">
        <f t="array" ref="C487">_xlfn.IFNA(_xlfn.IFS(B487="Starter","Starters &amp; Sides",B487="Sides","Starters &amp; Sides"),B487)</f>
        <v>Desserts</v>
      </c>
      <c r="D487" t="s">
        <v>1479</v>
      </c>
      <c r="E487" s="74"/>
      <c r="F487" s="4"/>
      <c r="G487" s="4"/>
      <c r="H487" s="4"/>
      <c r="I487" s="4"/>
      <c r="J487" s="4"/>
      <c r="K487" s="4"/>
      <c r="L487" s="4"/>
      <c r="M487" s="4"/>
      <c r="N487" s="4"/>
      <c r="O487" s="4"/>
      <c r="P487" s="15"/>
      <c r="Q487" s="337">
        <v>9.3000000000000007</v>
      </c>
      <c r="R487" s="15" t="str">
        <f t="shared" si="112"/>
        <v>Yes</v>
      </c>
      <c r="S487" s="15" t="str">
        <f t="shared" si="113"/>
        <v>Yes</v>
      </c>
      <c r="T487" s="4" t="str">
        <f t="shared" si="100"/>
        <v>No</v>
      </c>
      <c r="U487" s="4" t="str">
        <f t="shared" si="101"/>
        <v>N/A</v>
      </c>
      <c r="V487" s="132" t="str">
        <f t="shared" si="102"/>
        <v>No</v>
      </c>
      <c r="W487" s="223" t="str">
        <f t="shared" si="103"/>
        <v>N/A</v>
      </c>
      <c r="X487" s="221" t="str">
        <f t="shared" si="104"/>
        <v>No</v>
      </c>
      <c r="Y487" s="223" t="str">
        <f t="shared" si="105"/>
        <v>N/A</v>
      </c>
      <c r="Z487" s="222" t="str">
        <f t="shared" si="106"/>
        <v>No</v>
      </c>
      <c r="AA487" s="68" t="str">
        <f t="shared" si="107"/>
        <v>N/A</v>
      </c>
      <c r="AB487" s="65" t="str">
        <f t="shared" si="108"/>
        <v>No</v>
      </c>
      <c r="AC487" s="68" t="str">
        <f t="shared" si="109"/>
        <v>N/A</v>
      </c>
      <c r="AD487" s="65" t="str">
        <f t="shared" si="110"/>
        <v>No</v>
      </c>
      <c r="AE487" s="68" t="str">
        <f t="shared" si="111"/>
        <v>N/A</v>
      </c>
      <c r="AF487" s="66"/>
    </row>
    <row r="488" spans="1:32" hidden="1">
      <c r="A488" s="8" t="s">
        <v>11</v>
      </c>
      <c r="B488" s="8" t="s">
        <v>27</v>
      </c>
      <c r="C488" s="8" t="s">
        <v>27</v>
      </c>
      <c r="D488" t="s">
        <v>1480</v>
      </c>
      <c r="E488" s="74"/>
      <c r="F488" s="4"/>
      <c r="G488" s="4"/>
      <c r="H488" s="4"/>
      <c r="I488" s="4"/>
      <c r="J488" s="4"/>
      <c r="K488" s="4"/>
      <c r="L488" s="4"/>
      <c r="M488" s="4"/>
      <c r="N488" s="4"/>
      <c r="O488" s="4"/>
      <c r="P488" s="15"/>
      <c r="Q488" s="337">
        <v>7</v>
      </c>
      <c r="R488" s="15" t="str">
        <f t="shared" si="112"/>
        <v>Yes</v>
      </c>
      <c r="S488" s="15" t="str">
        <f t="shared" si="113"/>
        <v>Yes</v>
      </c>
      <c r="T488" s="4" t="str">
        <f t="shared" si="100"/>
        <v>No</v>
      </c>
      <c r="U488" s="4" t="str">
        <f t="shared" si="101"/>
        <v>N/A</v>
      </c>
      <c r="V488" s="132" t="str">
        <f t="shared" si="102"/>
        <v>No</v>
      </c>
      <c r="W488" s="223" t="str">
        <f t="shared" si="103"/>
        <v>N/A</v>
      </c>
      <c r="X488" s="221" t="str">
        <f t="shared" si="104"/>
        <v>No</v>
      </c>
      <c r="Y488" s="223" t="str">
        <f t="shared" si="105"/>
        <v>N/A</v>
      </c>
      <c r="Z488" s="222" t="str">
        <f t="shared" si="106"/>
        <v>No</v>
      </c>
      <c r="AA488" s="68" t="str">
        <f t="shared" si="107"/>
        <v>N/A</v>
      </c>
      <c r="AB488" s="65" t="str">
        <f t="shared" si="108"/>
        <v>No</v>
      </c>
      <c r="AC488" s="68" t="str">
        <f t="shared" si="109"/>
        <v>N/A</v>
      </c>
      <c r="AD488" s="65" t="str">
        <f t="shared" si="110"/>
        <v>No</v>
      </c>
      <c r="AE488" s="68" t="str">
        <f t="shared" si="111"/>
        <v>N/A</v>
      </c>
      <c r="AF488" s="66"/>
    </row>
    <row r="489" spans="1:32" hidden="1">
      <c r="A489" s="8" t="s">
        <v>11</v>
      </c>
      <c r="B489" s="8" t="s">
        <v>27</v>
      </c>
      <c r="C489" s="8" t="s">
        <v>27</v>
      </c>
      <c r="D489" t="s">
        <v>1481</v>
      </c>
      <c r="E489" s="74"/>
      <c r="F489" s="4"/>
      <c r="G489" s="4"/>
      <c r="H489" s="4"/>
      <c r="I489" s="4"/>
      <c r="J489" s="4"/>
      <c r="K489" s="4"/>
      <c r="L489" s="4"/>
      <c r="M489" s="4"/>
      <c r="N489" s="4"/>
      <c r="O489" s="4"/>
      <c r="P489" s="15"/>
      <c r="Q489" s="337">
        <v>7</v>
      </c>
      <c r="R489" s="15" t="str">
        <f t="shared" si="112"/>
        <v>Yes</v>
      </c>
      <c r="S489" s="15" t="str">
        <f t="shared" si="113"/>
        <v>Yes</v>
      </c>
      <c r="T489" s="4" t="str">
        <f t="shared" si="100"/>
        <v>No</v>
      </c>
      <c r="U489" s="4" t="str">
        <f t="shared" si="101"/>
        <v>N/A</v>
      </c>
      <c r="V489" s="132" t="str">
        <f t="shared" si="102"/>
        <v>No</v>
      </c>
      <c r="W489" s="223" t="str">
        <f t="shared" si="103"/>
        <v>N/A</v>
      </c>
      <c r="X489" s="221" t="str">
        <f t="shared" si="104"/>
        <v>No</v>
      </c>
      <c r="Y489" s="223" t="str">
        <f t="shared" si="105"/>
        <v>N/A</v>
      </c>
      <c r="Z489" s="222" t="str">
        <f t="shared" si="106"/>
        <v>No</v>
      </c>
      <c r="AA489" s="68" t="str">
        <f t="shared" si="107"/>
        <v>N/A</v>
      </c>
      <c r="AB489" s="65" t="str">
        <f t="shared" si="108"/>
        <v>No</v>
      </c>
      <c r="AC489" s="68" t="str">
        <f t="shared" si="109"/>
        <v>N/A</v>
      </c>
      <c r="AD489" s="65" t="str">
        <f t="shared" si="110"/>
        <v>No</v>
      </c>
      <c r="AE489" s="68" t="str">
        <f t="shared" si="111"/>
        <v>N/A</v>
      </c>
      <c r="AF489" s="66"/>
    </row>
    <row r="490" spans="1:32" hidden="1">
      <c r="A490" s="8" t="s">
        <v>11</v>
      </c>
      <c r="B490" s="8" t="s">
        <v>27</v>
      </c>
      <c r="C490" s="8" t="s">
        <v>27</v>
      </c>
      <c r="D490" t="s">
        <v>1482</v>
      </c>
      <c r="E490" s="74"/>
      <c r="F490" s="4"/>
      <c r="G490" s="4"/>
      <c r="H490" s="4"/>
      <c r="I490" s="4"/>
      <c r="J490" s="4"/>
      <c r="K490" s="4"/>
      <c r="L490" s="4"/>
      <c r="M490" s="4"/>
      <c r="N490" s="4"/>
      <c r="O490" s="4"/>
      <c r="P490" s="15"/>
      <c r="Q490" s="337">
        <v>7</v>
      </c>
      <c r="R490" s="15" t="str">
        <f t="shared" si="112"/>
        <v>Yes</v>
      </c>
      <c r="S490" s="15" t="str">
        <f t="shared" si="113"/>
        <v>Yes</v>
      </c>
      <c r="T490" s="4" t="str">
        <f t="shared" si="100"/>
        <v>No</v>
      </c>
      <c r="U490" s="4" t="str">
        <f t="shared" si="101"/>
        <v>N/A</v>
      </c>
      <c r="V490" s="132" t="str">
        <f t="shared" si="102"/>
        <v>No</v>
      </c>
      <c r="W490" s="223" t="str">
        <f t="shared" si="103"/>
        <v>N/A</v>
      </c>
      <c r="X490" s="221" t="str">
        <f t="shared" si="104"/>
        <v>No</v>
      </c>
      <c r="Y490" s="223" t="str">
        <f t="shared" si="105"/>
        <v>N/A</v>
      </c>
      <c r="Z490" s="222" t="str">
        <f t="shared" si="106"/>
        <v>No</v>
      </c>
      <c r="AA490" s="68" t="str">
        <f t="shared" si="107"/>
        <v>N/A</v>
      </c>
      <c r="AB490" s="65" t="str">
        <f t="shared" si="108"/>
        <v>No</v>
      </c>
      <c r="AC490" s="68" t="str">
        <f t="shared" si="109"/>
        <v>N/A</v>
      </c>
      <c r="AD490" s="65" t="str">
        <f t="shared" si="110"/>
        <v>No</v>
      </c>
      <c r="AE490" s="68" t="str">
        <f t="shared" si="111"/>
        <v>N/A</v>
      </c>
      <c r="AF490" s="66"/>
    </row>
    <row r="491" spans="1:32" hidden="1">
      <c r="A491" s="8" t="s">
        <v>11</v>
      </c>
      <c r="B491" s="8" t="s">
        <v>27</v>
      </c>
      <c r="C491" s="8" t="s">
        <v>27</v>
      </c>
      <c r="D491" t="s">
        <v>1483</v>
      </c>
      <c r="E491" s="74"/>
      <c r="F491" s="4"/>
      <c r="G491" s="4"/>
      <c r="H491" s="4"/>
      <c r="I491" s="4"/>
      <c r="J491" s="4"/>
      <c r="K491" s="4"/>
      <c r="L491" s="4"/>
      <c r="M491" s="4"/>
      <c r="N491" s="4"/>
      <c r="O491" s="4"/>
      <c r="P491" s="15"/>
      <c r="Q491" s="337">
        <v>7.5</v>
      </c>
      <c r="R491" s="15" t="str">
        <f t="shared" si="112"/>
        <v>Yes</v>
      </c>
      <c r="S491" s="15" t="str">
        <f t="shared" si="113"/>
        <v>Yes</v>
      </c>
      <c r="T491" s="4" t="str">
        <f t="shared" si="100"/>
        <v>No</v>
      </c>
      <c r="U491" s="4" t="str">
        <f t="shared" si="101"/>
        <v>N/A</v>
      </c>
      <c r="V491" s="132" t="str">
        <f t="shared" si="102"/>
        <v>No</v>
      </c>
      <c r="W491" s="223" t="str">
        <f t="shared" si="103"/>
        <v>N/A</v>
      </c>
      <c r="X491" s="221" t="str">
        <f t="shared" si="104"/>
        <v>No</v>
      </c>
      <c r="Y491" s="223" t="str">
        <f t="shared" si="105"/>
        <v>N/A</v>
      </c>
      <c r="Z491" s="222" t="str">
        <f t="shared" si="106"/>
        <v>No</v>
      </c>
      <c r="AA491" s="68" t="str">
        <f t="shared" si="107"/>
        <v>N/A</v>
      </c>
      <c r="AB491" s="65" t="str">
        <f t="shared" si="108"/>
        <v>No</v>
      </c>
      <c r="AC491" s="68" t="str">
        <f t="shared" si="109"/>
        <v>N/A</v>
      </c>
      <c r="AD491" s="65" t="str">
        <f t="shared" si="110"/>
        <v>No</v>
      </c>
      <c r="AE491" s="68" t="str">
        <f t="shared" si="111"/>
        <v>N/A</v>
      </c>
      <c r="AF491" s="66"/>
    </row>
    <row r="492" spans="1:32" hidden="1">
      <c r="A492" s="8" t="s">
        <v>11</v>
      </c>
      <c r="B492" s="8" t="s">
        <v>27</v>
      </c>
      <c r="C492" s="8" t="s">
        <v>27</v>
      </c>
      <c r="D492" t="s">
        <v>1484</v>
      </c>
      <c r="E492" s="74"/>
      <c r="F492" s="4"/>
      <c r="G492" s="4"/>
      <c r="H492" s="4"/>
      <c r="I492" s="4"/>
      <c r="J492" s="4"/>
      <c r="K492" s="4"/>
      <c r="L492" s="4"/>
      <c r="M492" s="4"/>
      <c r="N492" s="4"/>
      <c r="O492" s="4"/>
      <c r="P492" s="15"/>
      <c r="Q492" s="337">
        <v>7.5</v>
      </c>
      <c r="R492" s="15" t="str">
        <f t="shared" si="112"/>
        <v>Yes</v>
      </c>
      <c r="S492" s="15" t="str">
        <f t="shared" si="113"/>
        <v>Yes</v>
      </c>
      <c r="T492" s="4" t="str">
        <f t="shared" ref="T492:T502" si="114">IF(COUNTA(P492:Q492)=2,"Yes","No")</f>
        <v>No</v>
      </c>
      <c r="U492" s="4" t="str">
        <f t="shared" ref="U492:U502" si="115">IF(T492="Yes",Q492/P492-1,"N/A")</f>
        <v>N/A</v>
      </c>
      <c r="V492" s="132" t="str">
        <f t="shared" ref="V492:V502" si="116">IF(COUNTA(O492:Q492)=3,"Yes","No")</f>
        <v>No</v>
      </c>
      <c r="W492" s="223" t="str">
        <f t="shared" ref="W492:W502" si="117">IF(V492="Yes",Q492/O492-1,"N/A")</f>
        <v>N/A</v>
      </c>
      <c r="X492" s="221" t="str">
        <f t="shared" ref="X492:X502" si="118">IF(COUNTA(N492:Q492)=4,"Yes","No")</f>
        <v>No</v>
      </c>
      <c r="Y492" s="223" t="str">
        <f t="shared" ref="Y492:Y502" si="119">IF(X492="Yes",Q492/N492-1,"N/A")</f>
        <v>N/A</v>
      </c>
      <c r="Z492" s="222" t="str">
        <f t="shared" ref="Z492:Z502" si="120">IF(COUNTA(M492:Q492)=5,"Yes","No")</f>
        <v>No</v>
      </c>
      <c r="AA492" s="68" t="str">
        <f t="shared" ref="AA492:AA502" si="121">IF(Z492="Yes",Q492/M492-1,"N/A")</f>
        <v>N/A</v>
      </c>
      <c r="AB492" s="65" t="str">
        <f t="shared" ref="AB492:AB502" si="122">IF(COUNTA(L492:Q492)=6,"Yes","No")</f>
        <v>No</v>
      </c>
      <c r="AC492" s="68" t="str">
        <f t="shared" ref="AC492:AC502" si="123">IF(AB492="Yes",Q492/L492-1,"N/A")</f>
        <v>N/A</v>
      </c>
      <c r="AD492" s="65" t="str">
        <f t="shared" ref="AD492:AD502" si="124">IF(COUNTA(E492:Q492)=13,"Yes","No")</f>
        <v>No</v>
      </c>
      <c r="AE492" s="68" t="str">
        <f t="shared" ref="AE492:AE502" si="125">IF(AD492="Yes",Q492/E492-1,"N/A")</f>
        <v>N/A</v>
      </c>
      <c r="AF492" s="66"/>
    </row>
    <row r="493" spans="1:32">
      <c r="A493" s="8" t="s">
        <v>11</v>
      </c>
      <c r="B493" s="66" t="s">
        <v>86</v>
      </c>
      <c r="C493" s="66" t="str" cm="1">
        <f t="array" ref="C493">_xlfn.IFNA(_xlfn.IFS(B493="Starter","Starters &amp; Sides",B493="Sides","Starters &amp; Sides"),B493)</f>
        <v>Starters &amp; Sides</v>
      </c>
      <c r="D493" t="s">
        <v>1144</v>
      </c>
      <c r="E493" s="74"/>
      <c r="F493" s="4"/>
      <c r="G493" s="4"/>
      <c r="H493" s="4"/>
      <c r="I493" s="4"/>
      <c r="J493" s="4"/>
      <c r="K493" s="4"/>
      <c r="L493" s="4"/>
      <c r="M493" s="4"/>
      <c r="N493" s="4"/>
      <c r="O493" s="4"/>
      <c r="P493" s="15"/>
      <c r="Q493" s="337">
        <v>2</v>
      </c>
      <c r="R493" s="15" t="str">
        <f t="shared" si="112"/>
        <v>Yes</v>
      </c>
      <c r="S493" s="15" t="str">
        <f t="shared" si="113"/>
        <v>Yes</v>
      </c>
      <c r="T493" s="4" t="str">
        <f t="shared" si="114"/>
        <v>No</v>
      </c>
      <c r="U493" s="4" t="str">
        <f t="shared" si="115"/>
        <v>N/A</v>
      </c>
      <c r="V493" s="132" t="str">
        <f t="shared" si="116"/>
        <v>No</v>
      </c>
      <c r="W493" s="223" t="str">
        <f t="shared" si="117"/>
        <v>N/A</v>
      </c>
      <c r="X493" s="221" t="str">
        <f t="shared" si="118"/>
        <v>No</v>
      </c>
      <c r="Y493" s="223" t="str">
        <f t="shared" si="119"/>
        <v>N/A</v>
      </c>
      <c r="Z493" s="222" t="str">
        <f t="shared" si="120"/>
        <v>No</v>
      </c>
      <c r="AA493" s="68" t="str">
        <f t="shared" si="121"/>
        <v>N/A</v>
      </c>
      <c r="AB493" s="65" t="str">
        <f t="shared" si="122"/>
        <v>No</v>
      </c>
      <c r="AC493" s="68" t="str">
        <f t="shared" si="123"/>
        <v>N/A</v>
      </c>
      <c r="AD493" s="65" t="str">
        <f t="shared" si="124"/>
        <v>No</v>
      </c>
      <c r="AE493" s="68" t="str">
        <f t="shared" si="125"/>
        <v>N/A</v>
      </c>
      <c r="AF493" s="66"/>
    </row>
    <row r="494" spans="1:32" hidden="1">
      <c r="A494" s="8" t="s">
        <v>11</v>
      </c>
      <c r="B494" s="8" t="s">
        <v>28</v>
      </c>
      <c r="C494" s="8" t="s">
        <v>28</v>
      </c>
      <c r="D494" t="s">
        <v>1485</v>
      </c>
      <c r="E494" s="74"/>
      <c r="F494" s="4"/>
      <c r="G494" s="4"/>
      <c r="H494" s="4"/>
      <c r="I494" s="4"/>
      <c r="J494" s="4"/>
      <c r="K494" s="4"/>
      <c r="L494" s="4"/>
      <c r="M494" s="4"/>
      <c r="N494" s="4"/>
      <c r="O494" s="4"/>
      <c r="P494" s="15"/>
      <c r="Q494" s="337">
        <v>32</v>
      </c>
      <c r="R494" s="15" t="str">
        <f t="shared" si="112"/>
        <v>Yes</v>
      </c>
      <c r="S494" s="15" t="str">
        <f t="shared" si="113"/>
        <v>Yes</v>
      </c>
      <c r="T494" s="4" t="str">
        <f t="shared" si="114"/>
        <v>No</v>
      </c>
      <c r="U494" s="4" t="str">
        <f t="shared" si="115"/>
        <v>N/A</v>
      </c>
      <c r="V494" s="132" t="str">
        <f t="shared" si="116"/>
        <v>No</v>
      </c>
      <c r="W494" s="223" t="str">
        <f t="shared" si="117"/>
        <v>N/A</v>
      </c>
      <c r="X494" s="221" t="str">
        <f t="shared" si="118"/>
        <v>No</v>
      </c>
      <c r="Y494" s="223" t="str">
        <f t="shared" si="119"/>
        <v>N/A</v>
      </c>
      <c r="Z494" s="222" t="str">
        <f t="shared" si="120"/>
        <v>No</v>
      </c>
      <c r="AA494" s="68" t="str">
        <f t="shared" si="121"/>
        <v>N/A</v>
      </c>
      <c r="AB494" s="65" t="str">
        <f t="shared" si="122"/>
        <v>No</v>
      </c>
      <c r="AC494" s="68" t="str">
        <f t="shared" si="123"/>
        <v>N/A</v>
      </c>
      <c r="AD494" s="65" t="str">
        <f t="shared" si="124"/>
        <v>No</v>
      </c>
      <c r="AE494" s="68" t="str">
        <f t="shared" si="125"/>
        <v>N/A</v>
      </c>
      <c r="AF494" s="66"/>
    </row>
    <row r="495" spans="1:32" hidden="1">
      <c r="A495" s="8" t="s">
        <v>11</v>
      </c>
      <c r="B495" s="8" t="s">
        <v>28</v>
      </c>
      <c r="C495" s="8" t="s">
        <v>28</v>
      </c>
      <c r="D495" t="s">
        <v>1486</v>
      </c>
      <c r="E495" s="74"/>
      <c r="F495" s="4"/>
      <c r="G495" s="4"/>
      <c r="H495" s="4"/>
      <c r="I495" s="4"/>
      <c r="J495" s="4"/>
      <c r="K495" s="4"/>
      <c r="L495" s="4"/>
      <c r="M495" s="4"/>
      <c r="N495" s="4"/>
      <c r="O495" s="4"/>
      <c r="P495" s="15"/>
      <c r="Q495" s="337">
        <v>30</v>
      </c>
      <c r="R495" s="15" t="str">
        <f t="shared" si="112"/>
        <v>Yes</v>
      </c>
      <c r="S495" s="15" t="str">
        <f t="shared" si="113"/>
        <v>Yes</v>
      </c>
      <c r="T495" s="4" t="str">
        <f t="shared" si="114"/>
        <v>No</v>
      </c>
      <c r="U495" s="4" t="str">
        <f t="shared" si="115"/>
        <v>N/A</v>
      </c>
      <c r="V495" s="132" t="str">
        <f t="shared" si="116"/>
        <v>No</v>
      </c>
      <c r="W495" s="223" t="str">
        <f t="shared" si="117"/>
        <v>N/A</v>
      </c>
      <c r="X495" s="221" t="str">
        <f t="shared" si="118"/>
        <v>No</v>
      </c>
      <c r="Y495" s="223" t="str">
        <f t="shared" si="119"/>
        <v>N/A</v>
      </c>
      <c r="Z495" s="222" t="str">
        <f t="shared" si="120"/>
        <v>No</v>
      </c>
      <c r="AA495" s="68" t="str">
        <f t="shared" si="121"/>
        <v>N/A</v>
      </c>
      <c r="AB495" s="65" t="str">
        <f t="shared" si="122"/>
        <v>No</v>
      </c>
      <c r="AC495" s="68" t="str">
        <f t="shared" si="123"/>
        <v>N/A</v>
      </c>
      <c r="AD495" s="65" t="str">
        <f t="shared" si="124"/>
        <v>No</v>
      </c>
      <c r="AE495" s="68" t="str">
        <f t="shared" si="125"/>
        <v>N/A</v>
      </c>
      <c r="AF495" s="66"/>
    </row>
    <row r="496" spans="1:32" hidden="1">
      <c r="A496" s="8" t="s">
        <v>11</v>
      </c>
      <c r="B496" s="8" t="s">
        <v>28</v>
      </c>
      <c r="C496" s="8" t="s">
        <v>28</v>
      </c>
      <c r="D496" t="s">
        <v>1487</v>
      </c>
      <c r="E496" s="74"/>
      <c r="F496" s="4"/>
      <c r="G496" s="4"/>
      <c r="H496" s="4"/>
      <c r="I496" s="4"/>
      <c r="J496" s="4"/>
      <c r="K496" s="4"/>
      <c r="L496" s="4"/>
      <c r="M496" s="4"/>
      <c r="N496" s="4"/>
      <c r="O496" s="4"/>
      <c r="P496" s="15"/>
      <c r="Q496" s="337">
        <v>22.3</v>
      </c>
      <c r="R496" s="15" t="str">
        <f t="shared" si="112"/>
        <v>Yes</v>
      </c>
      <c r="S496" s="15" t="str">
        <f t="shared" si="113"/>
        <v>Yes</v>
      </c>
      <c r="T496" s="4" t="str">
        <f t="shared" si="114"/>
        <v>No</v>
      </c>
      <c r="U496" s="4" t="str">
        <f t="shared" si="115"/>
        <v>N/A</v>
      </c>
      <c r="V496" s="132" t="str">
        <f t="shared" si="116"/>
        <v>No</v>
      </c>
      <c r="W496" s="223" t="str">
        <f t="shared" si="117"/>
        <v>N/A</v>
      </c>
      <c r="X496" s="221" t="str">
        <f t="shared" si="118"/>
        <v>No</v>
      </c>
      <c r="Y496" s="223" t="str">
        <f t="shared" si="119"/>
        <v>N/A</v>
      </c>
      <c r="Z496" s="222" t="str">
        <f t="shared" si="120"/>
        <v>No</v>
      </c>
      <c r="AA496" s="68" t="str">
        <f t="shared" si="121"/>
        <v>N/A</v>
      </c>
      <c r="AB496" s="65" t="str">
        <f t="shared" si="122"/>
        <v>No</v>
      </c>
      <c r="AC496" s="68" t="str">
        <f t="shared" si="123"/>
        <v>N/A</v>
      </c>
      <c r="AD496" s="65" t="str">
        <f t="shared" si="124"/>
        <v>No</v>
      </c>
      <c r="AE496" s="68" t="str">
        <f t="shared" si="125"/>
        <v>N/A</v>
      </c>
      <c r="AF496" s="66"/>
    </row>
    <row r="497" spans="1:32" hidden="1">
      <c r="A497" s="8" t="s">
        <v>11</v>
      </c>
      <c r="B497" s="8" t="s">
        <v>28</v>
      </c>
      <c r="C497" s="8" t="s">
        <v>28</v>
      </c>
      <c r="D497" t="s">
        <v>1488</v>
      </c>
      <c r="E497" s="74"/>
      <c r="F497" s="4"/>
      <c r="G497" s="4"/>
      <c r="H497" s="4"/>
      <c r="I497" s="4"/>
      <c r="J497" s="4"/>
      <c r="K497" s="4"/>
      <c r="L497" s="4"/>
      <c r="M497" s="4"/>
      <c r="N497" s="4"/>
      <c r="O497" s="4"/>
      <c r="P497" s="15"/>
      <c r="Q497" s="337">
        <v>8.5</v>
      </c>
      <c r="R497" s="15" t="str">
        <f t="shared" si="112"/>
        <v>Yes</v>
      </c>
      <c r="S497" s="15" t="str">
        <f t="shared" si="113"/>
        <v>Yes</v>
      </c>
      <c r="T497" s="4" t="str">
        <f t="shared" si="114"/>
        <v>No</v>
      </c>
      <c r="U497" s="4" t="str">
        <f t="shared" si="115"/>
        <v>N/A</v>
      </c>
      <c r="V497" s="132" t="str">
        <f t="shared" si="116"/>
        <v>No</v>
      </c>
      <c r="W497" s="223" t="str">
        <f t="shared" si="117"/>
        <v>N/A</v>
      </c>
      <c r="X497" s="221" t="str">
        <f t="shared" si="118"/>
        <v>No</v>
      </c>
      <c r="Y497" s="223" t="str">
        <f t="shared" si="119"/>
        <v>N/A</v>
      </c>
      <c r="Z497" s="222" t="str">
        <f t="shared" si="120"/>
        <v>No</v>
      </c>
      <c r="AA497" s="68" t="str">
        <f t="shared" si="121"/>
        <v>N/A</v>
      </c>
      <c r="AB497" s="65" t="str">
        <f t="shared" si="122"/>
        <v>No</v>
      </c>
      <c r="AC497" s="68" t="str">
        <f t="shared" si="123"/>
        <v>N/A</v>
      </c>
      <c r="AD497" s="65" t="str">
        <f t="shared" si="124"/>
        <v>No</v>
      </c>
      <c r="AE497" s="68" t="str">
        <f t="shared" si="125"/>
        <v>N/A</v>
      </c>
      <c r="AF497" s="66"/>
    </row>
    <row r="498" spans="1:32" hidden="1">
      <c r="A498" s="8" t="s">
        <v>11</v>
      </c>
      <c r="B498" s="8" t="s">
        <v>28</v>
      </c>
      <c r="C498" s="8" t="s">
        <v>28</v>
      </c>
      <c r="D498" t="s">
        <v>1489</v>
      </c>
      <c r="E498" s="74"/>
      <c r="F498" s="4"/>
      <c r="G498" s="4"/>
      <c r="H498" s="4"/>
      <c r="I498" s="4"/>
      <c r="J498" s="4"/>
      <c r="K498" s="4"/>
      <c r="L498" s="4"/>
      <c r="M498" s="4"/>
      <c r="N498" s="4"/>
      <c r="O498" s="4"/>
      <c r="P498" s="15"/>
      <c r="Q498" s="337">
        <v>32</v>
      </c>
      <c r="R498" s="15" t="str">
        <f t="shared" si="112"/>
        <v>Yes</v>
      </c>
      <c r="S498" s="15" t="str">
        <f t="shared" si="113"/>
        <v>Yes</v>
      </c>
      <c r="T498" s="4" t="str">
        <f t="shared" si="114"/>
        <v>No</v>
      </c>
      <c r="U498" s="4" t="str">
        <f t="shared" si="115"/>
        <v>N/A</v>
      </c>
      <c r="V498" s="132" t="str">
        <f t="shared" si="116"/>
        <v>No</v>
      </c>
      <c r="W498" s="223" t="str">
        <f t="shared" si="117"/>
        <v>N/A</v>
      </c>
      <c r="X498" s="221" t="str">
        <f t="shared" si="118"/>
        <v>No</v>
      </c>
      <c r="Y498" s="223" t="str">
        <f t="shared" si="119"/>
        <v>N/A</v>
      </c>
      <c r="Z498" s="222" t="str">
        <f t="shared" si="120"/>
        <v>No</v>
      </c>
      <c r="AA498" s="68" t="str">
        <f t="shared" si="121"/>
        <v>N/A</v>
      </c>
      <c r="AB498" s="65" t="str">
        <f t="shared" si="122"/>
        <v>No</v>
      </c>
      <c r="AC498" s="68" t="str">
        <f t="shared" si="123"/>
        <v>N/A</v>
      </c>
      <c r="AD498" s="65" t="str">
        <f t="shared" si="124"/>
        <v>No</v>
      </c>
      <c r="AE498" s="68" t="str">
        <f t="shared" si="125"/>
        <v>N/A</v>
      </c>
      <c r="AF498" s="66"/>
    </row>
    <row r="499" spans="1:32" hidden="1">
      <c r="A499" s="8" t="s">
        <v>11</v>
      </c>
      <c r="B499" s="8" t="s">
        <v>28</v>
      </c>
      <c r="C499" s="8" t="s">
        <v>28</v>
      </c>
      <c r="D499" t="s">
        <v>1490</v>
      </c>
      <c r="E499" s="74"/>
      <c r="F499" s="4"/>
      <c r="G499" s="4"/>
      <c r="H499" s="4"/>
      <c r="I499" s="4"/>
      <c r="J499" s="4"/>
      <c r="K499" s="4"/>
      <c r="L499" s="4"/>
      <c r="M499" s="4"/>
      <c r="N499" s="4"/>
      <c r="O499" s="4"/>
      <c r="P499" s="15"/>
      <c r="Q499" s="337">
        <v>32</v>
      </c>
      <c r="R499" s="15" t="str">
        <f t="shared" si="112"/>
        <v>Yes</v>
      </c>
      <c r="S499" s="15" t="str">
        <f t="shared" si="113"/>
        <v>Yes</v>
      </c>
      <c r="T499" s="4" t="str">
        <f t="shared" si="114"/>
        <v>No</v>
      </c>
      <c r="U499" s="4" t="str">
        <f t="shared" si="115"/>
        <v>N/A</v>
      </c>
      <c r="V499" s="132" t="str">
        <f t="shared" si="116"/>
        <v>No</v>
      </c>
      <c r="W499" s="223" t="str">
        <f t="shared" si="117"/>
        <v>N/A</v>
      </c>
      <c r="X499" s="221" t="str">
        <f t="shared" si="118"/>
        <v>No</v>
      </c>
      <c r="Y499" s="223" t="str">
        <f t="shared" si="119"/>
        <v>N/A</v>
      </c>
      <c r="Z499" s="222" t="str">
        <f t="shared" si="120"/>
        <v>No</v>
      </c>
      <c r="AA499" s="68" t="str">
        <f t="shared" si="121"/>
        <v>N/A</v>
      </c>
      <c r="AB499" s="65" t="str">
        <f t="shared" si="122"/>
        <v>No</v>
      </c>
      <c r="AC499" s="68" t="str">
        <f t="shared" si="123"/>
        <v>N/A</v>
      </c>
      <c r="AD499" s="65" t="str">
        <f t="shared" si="124"/>
        <v>No</v>
      </c>
      <c r="AE499" s="68" t="str">
        <f t="shared" si="125"/>
        <v>N/A</v>
      </c>
      <c r="AF499" s="66"/>
    </row>
    <row r="500" spans="1:32" hidden="1">
      <c r="A500" s="8" t="s">
        <v>11</v>
      </c>
      <c r="B500" s="8" t="s">
        <v>28</v>
      </c>
      <c r="C500" s="8" t="s">
        <v>28</v>
      </c>
      <c r="D500" t="s">
        <v>1491</v>
      </c>
      <c r="E500" s="74"/>
      <c r="F500" s="4"/>
      <c r="G500" s="4"/>
      <c r="H500" s="4"/>
      <c r="I500" s="4"/>
      <c r="J500" s="4"/>
      <c r="K500" s="4"/>
      <c r="L500" s="4"/>
      <c r="M500" s="4"/>
      <c r="N500" s="4"/>
      <c r="O500" s="4"/>
      <c r="P500" s="15"/>
      <c r="Q500" s="337">
        <v>9.5</v>
      </c>
      <c r="R500" s="15" t="str">
        <f t="shared" si="112"/>
        <v>Yes</v>
      </c>
      <c r="S500" s="15" t="str">
        <f t="shared" si="113"/>
        <v>Yes</v>
      </c>
      <c r="T500" s="4" t="str">
        <f t="shared" si="114"/>
        <v>No</v>
      </c>
      <c r="U500" s="4" t="str">
        <f t="shared" si="115"/>
        <v>N/A</v>
      </c>
      <c r="V500" s="132" t="str">
        <f t="shared" si="116"/>
        <v>No</v>
      </c>
      <c r="W500" s="223" t="str">
        <f t="shared" si="117"/>
        <v>N/A</v>
      </c>
      <c r="X500" s="221" t="str">
        <f t="shared" si="118"/>
        <v>No</v>
      </c>
      <c r="Y500" s="223" t="str">
        <f t="shared" si="119"/>
        <v>N/A</v>
      </c>
      <c r="Z500" s="222" t="str">
        <f t="shared" si="120"/>
        <v>No</v>
      </c>
      <c r="AA500" s="68" t="str">
        <f t="shared" si="121"/>
        <v>N/A</v>
      </c>
      <c r="AB500" s="65" t="str">
        <f t="shared" si="122"/>
        <v>No</v>
      </c>
      <c r="AC500" s="68" t="str">
        <f t="shared" si="123"/>
        <v>N/A</v>
      </c>
      <c r="AD500" s="65" t="str">
        <f t="shared" si="124"/>
        <v>No</v>
      </c>
      <c r="AE500" s="68" t="str">
        <f t="shared" si="125"/>
        <v>N/A</v>
      </c>
      <c r="AF500" s="66"/>
    </row>
    <row r="501" spans="1:32" hidden="1">
      <c r="A501" s="8" t="s">
        <v>11</v>
      </c>
      <c r="B501" s="8" t="s">
        <v>28</v>
      </c>
      <c r="C501" s="8" t="s">
        <v>28</v>
      </c>
      <c r="D501" t="s">
        <v>1492</v>
      </c>
      <c r="E501" s="74"/>
      <c r="F501" s="4"/>
      <c r="G501" s="4"/>
      <c r="H501" s="4"/>
      <c r="I501" s="4"/>
      <c r="J501" s="4"/>
      <c r="K501" s="4"/>
      <c r="L501" s="4"/>
      <c r="M501" s="4"/>
      <c r="N501" s="4"/>
      <c r="O501" s="4"/>
      <c r="P501" s="15"/>
      <c r="Q501" s="337">
        <v>4.9000000000000004</v>
      </c>
      <c r="R501" s="15" t="str">
        <f t="shared" si="112"/>
        <v>Yes</v>
      </c>
      <c r="S501" s="15" t="str">
        <f t="shared" si="113"/>
        <v>Yes</v>
      </c>
      <c r="T501" s="4" t="str">
        <f t="shared" si="114"/>
        <v>No</v>
      </c>
      <c r="U501" s="4" t="str">
        <f t="shared" si="115"/>
        <v>N/A</v>
      </c>
      <c r="V501" s="132" t="str">
        <f t="shared" si="116"/>
        <v>No</v>
      </c>
      <c r="W501" s="223" t="str">
        <f t="shared" si="117"/>
        <v>N/A</v>
      </c>
      <c r="X501" s="221" t="str">
        <f t="shared" si="118"/>
        <v>No</v>
      </c>
      <c r="Y501" s="223" t="str">
        <f t="shared" si="119"/>
        <v>N/A</v>
      </c>
      <c r="Z501" s="222" t="str">
        <f t="shared" si="120"/>
        <v>No</v>
      </c>
      <c r="AA501" s="68" t="str">
        <f t="shared" si="121"/>
        <v>N/A</v>
      </c>
      <c r="AB501" s="65" t="str">
        <f t="shared" si="122"/>
        <v>No</v>
      </c>
      <c r="AC501" s="68" t="str">
        <f t="shared" si="123"/>
        <v>N/A</v>
      </c>
      <c r="AD501" s="65" t="str">
        <f t="shared" si="124"/>
        <v>No</v>
      </c>
      <c r="AE501" s="68" t="str">
        <f t="shared" si="125"/>
        <v>N/A</v>
      </c>
      <c r="AF501" s="66"/>
    </row>
    <row r="502" spans="1:32" hidden="1">
      <c r="A502" s="8" t="s">
        <v>11</v>
      </c>
      <c r="B502" s="8" t="s">
        <v>28</v>
      </c>
      <c r="C502" s="8" t="s">
        <v>28</v>
      </c>
      <c r="D502" t="s">
        <v>1493</v>
      </c>
      <c r="E502" s="74"/>
      <c r="F502" s="4"/>
      <c r="G502" s="4"/>
      <c r="H502" s="4"/>
      <c r="I502" s="4"/>
      <c r="J502" s="4"/>
      <c r="K502" s="4"/>
      <c r="L502" s="4"/>
      <c r="M502" s="4"/>
      <c r="N502" s="4"/>
      <c r="O502" s="4"/>
      <c r="P502" s="15"/>
      <c r="Q502" s="337">
        <v>5</v>
      </c>
      <c r="R502" s="15" t="str">
        <f t="shared" si="112"/>
        <v>Yes</v>
      </c>
      <c r="S502" s="15" t="str">
        <f t="shared" si="113"/>
        <v>Yes</v>
      </c>
      <c r="T502" s="4" t="str">
        <f t="shared" si="114"/>
        <v>No</v>
      </c>
      <c r="U502" s="4" t="str">
        <f t="shared" si="115"/>
        <v>N/A</v>
      </c>
      <c r="V502" s="132" t="str">
        <f t="shared" si="116"/>
        <v>No</v>
      </c>
      <c r="W502" s="223" t="str">
        <f t="shared" si="117"/>
        <v>N/A</v>
      </c>
      <c r="X502" s="221" t="str">
        <f t="shared" si="118"/>
        <v>No</v>
      </c>
      <c r="Y502" s="223" t="str">
        <f t="shared" si="119"/>
        <v>N/A</v>
      </c>
      <c r="Z502" s="222" t="str">
        <f t="shared" si="120"/>
        <v>No</v>
      </c>
      <c r="AA502" s="68" t="str">
        <f t="shared" si="121"/>
        <v>N/A</v>
      </c>
      <c r="AB502" s="65" t="str">
        <f t="shared" si="122"/>
        <v>No</v>
      </c>
      <c r="AC502" s="68" t="str">
        <f t="shared" si="123"/>
        <v>N/A</v>
      </c>
      <c r="AD502" s="65" t="str">
        <f t="shared" si="124"/>
        <v>No</v>
      </c>
      <c r="AE502" s="68" t="str">
        <f t="shared" si="125"/>
        <v>N/A</v>
      </c>
      <c r="AF502" s="66"/>
    </row>
  </sheetData>
  <autoFilter ref="A42:AD502" xr:uid="{C9B4FE69-9C11-425E-B0B8-BB9F1AA3D839}">
    <filterColumn colId="2">
      <filters>
        <filter val="Starters &amp; Sides"/>
      </filters>
    </filterColumn>
  </autoFilter>
  <mergeCells count="14">
    <mergeCell ref="V41:W41"/>
    <mergeCell ref="X41:Y41"/>
    <mergeCell ref="B1:D1"/>
    <mergeCell ref="B15:C15"/>
    <mergeCell ref="B19:C19"/>
    <mergeCell ref="B23:C23"/>
    <mergeCell ref="B27:C27"/>
    <mergeCell ref="B7:C7"/>
    <mergeCell ref="B8:C8"/>
    <mergeCell ref="B9:C9"/>
    <mergeCell ref="B10:C10"/>
    <mergeCell ref="B11:C11"/>
    <mergeCell ref="B12:C12"/>
    <mergeCell ref="T41:U41"/>
  </mergeCells>
  <conditionalFormatting sqref="D1:D47 D144:D146 D149:D154 D156 D162:D167 D160 D169:D180 D182:D188 D190:D217 D221 D225 D227:D234 D236:D243 D255:D273 D245 D249 D247 D284:D295 D297 D299:D303 D311:D324 D327:D353 D359 D355 D362:D365 D367 D370:D373 D380:D395 D397 D401 D404:D422 D429:D437 D440:D442 D444:D447 D451:D453 D458:D461 D464:D465 D476 D478:D479 D481:D482 D49:D124 D503:D1048576 D126:D142 D275:D279">
    <cfRule type="duplicateValues" dxfId="1383" priority="2"/>
  </conditionalFormatting>
  <conditionalFormatting sqref="R34:S39">
    <cfRule type="cellIs" dxfId="1382" priority="19" operator="between">
      <formula>0</formula>
      <formula>0.01</formula>
    </cfRule>
    <cfRule type="cellIs" dxfId="1381" priority="15" operator="between">
      <formula>0</formula>
      <formula>0.01</formula>
    </cfRule>
    <cfRule type="cellIs" dxfId="1380" priority="16" operator="between">
      <formula>0.01</formula>
      <formula>0.04</formula>
    </cfRule>
    <cfRule type="cellIs" dxfId="1379" priority="17" operator="between">
      <formula>0</formula>
      <formula>0.01</formula>
    </cfRule>
    <cfRule type="cellIs" dxfId="1378" priority="18" operator="between">
      <formula>0.01</formula>
      <formula>0.04</formula>
    </cfRule>
    <cfRule type="cellIs" dxfId="1377" priority="20" operator="between">
      <formula>0.01</formula>
      <formula>0.04</formula>
    </cfRule>
    <cfRule type="cellIs" dxfId="1376" priority="21" operator="between">
      <formula>0</formula>
      <formula>0.01</formula>
    </cfRule>
    <cfRule type="cellIs" dxfId="1375" priority="22" operator="between">
      <formula>0.01</formula>
      <formula>0.04</formula>
    </cfRule>
  </conditionalFormatting>
  <conditionalFormatting sqref="R34:T39">
    <cfRule type="containsText" dxfId="1374" priority="12" operator="containsText" text="N/A">
      <formula>NOT(ISERROR(SEARCH("N/A",R34)))</formula>
    </cfRule>
    <cfRule type="cellIs" dxfId="1373" priority="13" operator="greaterThan">
      <formula>0.04</formula>
    </cfRule>
    <cfRule type="cellIs" dxfId="1372" priority="14" operator="lessThan">
      <formula>0</formula>
    </cfRule>
    <cfRule type="cellIs" dxfId="1371" priority="23" operator="between">
      <formula>0</formula>
      <formula>0.01</formula>
    </cfRule>
    <cfRule type="cellIs" dxfId="1370" priority="24" operator="between">
      <formula>0.01</formula>
      <formula>0.04</formula>
    </cfRule>
  </conditionalFormatting>
  <conditionalFormatting sqref="R34:V39">
    <cfRule type="colorScale" priority="3">
      <colorScale>
        <cfvo type="min"/>
        <cfvo type="percentile" val="50"/>
        <cfvo type="max"/>
        <color rgb="FF63BE7B"/>
        <color rgb="FFFFEB84"/>
        <color rgb="FFF8696B"/>
      </colorScale>
    </cfRule>
  </conditionalFormatting>
  <conditionalFormatting sqref="T34:T39">
    <cfRule type="cellIs" dxfId="1369" priority="4" operator="between">
      <formula>0</formula>
      <formula>0.01</formula>
    </cfRule>
    <cfRule type="cellIs" dxfId="1368" priority="5" operator="between">
      <formula>0.01</formula>
      <formula>0.04</formula>
    </cfRule>
    <cfRule type="cellIs" dxfId="1367" priority="6" operator="between">
      <formula>0</formula>
      <formula>0.01</formula>
    </cfRule>
    <cfRule type="cellIs" dxfId="1366" priority="7" operator="between">
      <formula>0.01</formula>
      <formula>0.04</formula>
    </cfRule>
    <cfRule type="cellIs" dxfId="1365" priority="8" operator="between">
      <formula>0</formula>
      <formula>0.01</formula>
    </cfRule>
    <cfRule type="cellIs" dxfId="1364" priority="9" operator="between">
      <formula>0.01</formula>
      <formula>0.04</formula>
    </cfRule>
    <cfRule type="cellIs" dxfId="1363" priority="10" operator="between">
      <formula>0</formula>
      <formula>0.01</formula>
    </cfRule>
    <cfRule type="cellIs" dxfId="1362" priority="11"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502 Y43:Y502 AA43:AA502 AC43:AC502 AE43:AE502">
    <cfRule type="containsText" dxfId="1361" priority="56" operator="containsText" text="N/A">
      <formula>NOT(ISERROR(SEARCH("N/A",W43)))</formula>
    </cfRule>
    <cfRule type="cellIs" dxfId="1360" priority="57" operator="between">
      <formula>0</formula>
      <formula>0.01</formula>
    </cfRule>
    <cfRule type="cellIs" dxfId="1359" priority="58" operator="between">
      <formula>0.01</formula>
      <formula>0.04</formula>
    </cfRule>
    <cfRule type="cellIs" dxfId="1358" priority="59" operator="greaterThan">
      <formula>0.04</formula>
    </cfRule>
    <cfRule type="cellIs" dxfId="1357" priority="60" operator="lessThan">
      <formula>0</formula>
    </cfRule>
    <cfRule type="cellIs" dxfId="1356" priority="61" operator="between">
      <formula>0</formula>
      <formula>0.01</formula>
    </cfRule>
    <cfRule type="cellIs" dxfId="1355" priority="62" operator="between">
      <formula>0.01</formula>
      <formula>0.04</formula>
    </cfRule>
    <cfRule type="cellIs" dxfId="1354" priority="63" operator="between">
      <formula>0</formula>
      <formula>0.01</formula>
    </cfRule>
    <cfRule type="cellIs" dxfId="1353" priority="64" operator="between">
      <formula>0.01</formula>
      <formula>0.04</formula>
    </cfRule>
    <cfRule type="cellIs" dxfId="1352" priority="65" operator="between">
      <formula>0</formula>
      <formula>0.01</formula>
    </cfRule>
    <cfRule type="cellIs" dxfId="1351" priority="66" operator="between">
      <formula>0.01</formula>
      <formula>0.04</formula>
    </cfRule>
    <cfRule type="cellIs" dxfId="1350" priority="67" operator="between">
      <formula>0</formula>
      <formula>0.01</formula>
    </cfRule>
    <cfRule type="cellIs" dxfId="1349" priority="68" operator="between">
      <formula>0.01</formula>
      <formula>0.04</formula>
    </cfRule>
  </conditionalFormatting>
  <dataValidations disablePrompts="1" count="1">
    <dataValidation type="list" allowBlank="1" showInputMessage="1" showErrorMessage="1" sqref="D14" xr:uid="{64AF342B-8015-47D6-AE76-F27C9DF32C44}">
      <formula1>$W$2:$W$3</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C4164-0E60-46E5-B919-FCE9BB81B6CA}">
  <dimension ref="A1:V311"/>
  <sheetViews>
    <sheetView workbookViewId="0"/>
  </sheetViews>
  <sheetFormatPr defaultRowHeight="14.5"/>
  <cols>
    <col min="1" max="1" width="10.453125" bestFit="1" customWidth="1"/>
    <col min="2" max="2" width="17.81640625" customWidth="1"/>
    <col min="3" max="3" width="19.54296875" customWidth="1"/>
    <col min="4" max="4" width="50.453125" customWidth="1"/>
    <col min="5" max="6" width="9.1796875" customWidth="1"/>
    <col min="7" max="7" width="11" bestFit="1" customWidth="1"/>
    <col min="8" max="8" width="9.1796875" customWidth="1"/>
    <col min="9" max="9" width="11.81640625" bestFit="1" customWidth="1"/>
    <col min="10" max="10" width="11.453125" bestFit="1" customWidth="1"/>
    <col min="11" max="11" width="11" bestFit="1" customWidth="1"/>
    <col min="12" max="13" width="10.54296875" customWidth="1"/>
    <col min="14" max="14" width="16.453125" customWidth="1"/>
    <col min="15" max="15" width="13" bestFit="1" customWidth="1"/>
    <col min="16" max="16" width="17.453125" bestFit="1" customWidth="1"/>
    <col min="17" max="17" width="9" bestFit="1" customWidth="1"/>
    <col min="18" max="18" width="17.453125" bestFit="1" customWidth="1"/>
    <col min="19" max="19" width="9" bestFit="1" customWidth="1"/>
    <col min="20" max="20" width="17.453125" bestFit="1" customWidth="1"/>
    <col min="21" max="21" width="9" bestFit="1" customWidth="1"/>
    <col min="22" max="22" width="10.453125" bestFit="1" customWidth="1"/>
    <col min="23" max="23" width="11.453125" bestFit="1" customWidth="1"/>
  </cols>
  <sheetData>
    <row r="1" spans="2:16" ht="21">
      <c r="B1" s="413" t="s">
        <v>1032</v>
      </c>
      <c r="C1" s="413"/>
      <c r="D1" s="413"/>
    </row>
    <row r="2" spans="2:16">
      <c r="P2" s="141" t="s">
        <v>35</v>
      </c>
    </row>
    <row r="3" spans="2:16" ht="18.5">
      <c r="B3" s="1" t="s">
        <v>42</v>
      </c>
      <c r="C3" s="1"/>
      <c r="P3" s="141" t="s">
        <v>43</v>
      </c>
    </row>
    <row r="4" spans="2:16" ht="18.5">
      <c r="B4" s="1"/>
      <c r="C4" s="1"/>
    </row>
    <row r="5" spans="2:16" ht="18.5">
      <c r="B5" s="1" t="s">
        <v>44</v>
      </c>
      <c r="C5" s="1"/>
      <c r="D5" s="2" t="s">
        <v>1494</v>
      </c>
    </row>
    <row r="6" spans="2:16" ht="18.5">
      <c r="B6" s="1"/>
      <c r="C6" s="1"/>
    </row>
    <row r="7" spans="2:16" ht="18.5">
      <c r="B7" s="411" t="s">
        <v>46</v>
      </c>
      <c r="C7" s="412"/>
      <c r="D7" s="94"/>
      <c r="E7" s="94"/>
      <c r="F7" s="94"/>
      <c r="G7" s="94"/>
      <c r="H7" s="94"/>
      <c r="I7" s="94"/>
      <c r="J7" s="94"/>
      <c r="K7" s="94"/>
      <c r="L7" s="94"/>
      <c r="M7" s="94"/>
      <c r="N7" s="95"/>
    </row>
    <row r="8" spans="2:16" ht="18" customHeight="1">
      <c r="B8" s="414" t="s">
        <v>47</v>
      </c>
      <c r="C8" s="415"/>
      <c r="D8" s="150"/>
      <c r="E8" s="89"/>
      <c r="F8" s="89"/>
      <c r="G8" s="89"/>
      <c r="H8" s="89"/>
      <c r="I8" s="89"/>
      <c r="J8" s="89"/>
      <c r="K8" s="89"/>
      <c r="L8" s="89"/>
      <c r="M8" s="89"/>
      <c r="N8" s="90"/>
    </row>
    <row r="9" spans="2:16">
      <c r="B9" s="405" t="s">
        <v>49</v>
      </c>
      <c r="C9" s="406"/>
      <c r="D9" s="151"/>
      <c r="N9" s="91"/>
    </row>
    <row r="10" spans="2:16">
      <c r="B10" s="405" t="s">
        <v>51</v>
      </c>
      <c r="C10" s="406"/>
      <c r="D10" s="151"/>
      <c r="N10" s="91"/>
    </row>
    <row r="11" spans="2:16">
      <c r="B11" s="405" t="s">
        <v>53</v>
      </c>
      <c r="C11" s="406"/>
      <c r="D11" s="151"/>
      <c r="N11" s="91"/>
    </row>
    <row r="12" spans="2:16">
      <c r="B12" s="407" t="s">
        <v>55</v>
      </c>
      <c r="C12" s="408"/>
      <c r="D12" s="152"/>
      <c r="E12" s="92"/>
      <c r="F12" s="92"/>
      <c r="G12" s="92"/>
      <c r="H12" s="92"/>
      <c r="I12" s="92"/>
      <c r="J12" s="92"/>
      <c r="K12" s="92"/>
      <c r="L12" s="92"/>
      <c r="M12" s="92"/>
      <c r="N12" s="93"/>
    </row>
    <row r="13" spans="2:16">
      <c r="B13" s="112"/>
      <c r="C13" s="112"/>
    </row>
    <row r="14" spans="2:16" s="117" customFormat="1" ht="18.5">
      <c r="B14" s="118" t="s">
        <v>34</v>
      </c>
      <c r="C14" s="119"/>
      <c r="D14" s="143" t="s">
        <v>35</v>
      </c>
      <c r="E14" s="123">
        <v>45717</v>
      </c>
      <c r="F14" s="124" t="s">
        <v>56</v>
      </c>
      <c r="G14" s="127" t="s">
        <v>57</v>
      </c>
    </row>
    <row r="15" spans="2:16">
      <c r="B15" s="409" t="s">
        <v>60</v>
      </c>
      <c r="C15" s="410"/>
      <c r="D15" s="94"/>
      <c r="E15" s="132"/>
      <c r="F15" s="133"/>
      <c r="G15" s="134"/>
      <c r="H15" s="117"/>
      <c r="I15" s="117"/>
      <c r="J15" s="117"/>
      <c r="K15" s="117"/>
      <c r="L15" s="117"/>
      <c r="M15" s="117"/>
      <c r="N15" s="117"/>
      <c r="O15" s="117"/>
    </row>
    <row r="16" spans="2:16" ht="18.5">
      <c r="B16" s="137" t="s">
        <v>63</v>
      </c>
      <c r="C16" s="138"/>
      <c r="D16" s="89"/>
      <c r="E16" s="144"/>
      <c r="F16" s="139" t="e">
        <f>E16/E17-1</f>
        <v>#DIV/0!</v>
      </c>
      <c r="G16" s="140" t="e">
        <f>E16/E18-1</f>
        <v>#DIV/0!</v>
      </c>
      <c r="H16" s="117"/>
      <c r="I16" s="117"/>
      <c r="J16" s="117"/>
      <c r="K16" s="117"/>
      <c r="L16" s="117"/>
      <c r="M16" s="117"/>
      <c r="N16" s="117"/>
      <c r="O16" s="117"/>
    </row>
    <row r="17" spans="2:15" ht="18.5">
      <c r="B17" s="102" t="s">
        <v>66</v>
      </c>
      <c r="C17" s="116"/>
      <c r="E17" s="145"/>
      <c r="F17" s="55"/>
      <c r="G17" s="129"/>
      <c r="H17" s="117"/>
      <c r="I17" s="117"/>
      <c r="J17" s="117"/>
      <c r="K17" s="117"/>
      <c r="L17" s="117"/>
      <c r="M17" s="117"/>
      <c r="N17" s="117"/>
      <c r="O17" s="117"/>
    </row>
    <row r="18" spans="2:15" ht="18.5">
      <c r="B18" s="102" t="s">
        <v>57</v>
      </c>
      <c r="C18" s="116"/>
      <c r="E18" s="145"/>
      <c r="F18" s="55"/>
      <c r="G18" s="129"/>
      <c r="H18" s="117"/>
      <c r="I18" s="117"/>
      <c r="J18" s="117"/>
      <c r="K18" s="117"/>
      <c r="L18" s="117"/>
      <c r="M18" s="117"/>
      <c r="N18" s="117"/>
      <c r="O18" s="117"/>
    </row>
    <row r="19" spans="2:15">
      <c r="B19" s="409" t="s">
        <v>70</v>
      </c>
      <c r="C19" s="410"/>
      <c r="D19" s="94"/>
      <c r="E19" s="132"/>
      <c r="F19" s="133"/>
      <c r="G19" s="134"/>
      <c r="H19" s="117"/>
      <c r="I19" s="117"/>
      <c r="J19" s="117"/>
      <c r="K19" s="117"/>
      <c r="L19" s="117"/>
      <c r="M19" s="117"/>
      <c r="N19" s="117"/>
      <c r="O19" s="117"/>
    </row>
    <row r="20" spans="2:15" ht="18.5">
      <c r="B20" s="102" t="s">
        <v>63</v>
      </c>
      <c r="C20" s="116"/>
      <c r="E20" s="145"/>
      <c r="F20" s="139" t="e">
        <f>E20/E21-1</f>
        <v>#DIV/0!</v>
      </c>
      <c r="G20" s="140" t="e">
        <f>E20/E22-1</f>
        <v>#DIV/0!</v>
      </c>
      <c r="H20" s="117"/>
      <c r="I20" s="117"/>
      <c r="J20" s="117"/>
      <c r="K20" s="117"/>
      <c r="L20" s="117"/>
      <c r="M20" s="117"/>
      <c r="N20" s="117"/>
      <c r="O20" s="117"/>
    </row>
    <row r="21" spans="2:15" ht="18.5">
      <c r="B21" s="102" t="s">
        <v>66</v>
      </c>
      <c r="C21" s="116"/>
      <c r="E21" s="145"/>
      <c r="F21" s="55"/>
      <c r="G21" s="129"/>
      <c r="H21" s="117"/>
      <c r="I21" s="117"/>
      <c r="J21" s="117"/>
      <c r="K21" s="117"/>
      <c r="L21" s="117"/>
      <c r="M21" s="117"/>
      <c r="N21" s="117"/>
      <c r="O21" s="117"/>
    </row>
    <row r="22" spans="2:15" ht="18.5">
      <c r="B22" s="102" t="s">
        <v>57</v>
      </c>
      <c r="C22" s="116"/>
      <c r="E22" s="145"/>
      <c r="F22" s="55"/>
      <c r="G22" s="129"/>
      <c r="H22" s="117"/>
      <c r="I22" s="117"/>
      <c r="J22" s="117"/>
      <c r="K22" s="117"/>
      <c r="L22" s="117"/>
      <c r="M22" s="117"/>
      <c r="N22" s="117"/>
      <c r="O22" s="117"/>
    </row>
    <row r="23" spans="2:15">
      <c r="B23" s="409" t="s">
        <v>74</v>
      </c>
      <c r="C23" s="410"/>
      <c r="D23" s="94"/>
      <c r="E23" s="132"/>
      <c r="F23" s="133"/>
      <c r="G23" s="134"/>
      <c r="H23" s="117"/>
      <c r="I23" s="117"/>
      <c r="J23" s="117"/>
      <c r="K23" s="117"/>
      <c r="L23" s="117"/>
      <c r="M23" s="117"/>
      <c r="N23" s="117"/>
      <c r="O23" s="117"/>
    </row>
    <row r="24" spans="2:15" ht="18.5">
      <c r="B24" s="102" t="s">
        <v>63</v>
      </c>
      <c r="C24" s="116"/>
      <c r="E24" s="145"/>
      <c r="F24" s="139" t="e">
        <f>E24/E25-1</f>
        <v>#DIV/0!</v>
      </c>
      <c r="G24" s="140" t="e">
        <f>E24/E26-1</f>
        <v>#DIV/0!</v>
      </c>
      <c r="H24" s="117"/>
      <c r="I24" s="117"/>
      <c r="J24" s="117"/>
      <c r="K24" s="117"/>
      <c r="L24" s="117"/>
      <c r="M24" s="117"/>
      <c r="N24" s="117"/>
      <c r="O24" s="117"/>
    </row>
    <row r="25" spans="2:15" ht="18.5">
      <c r="B25" s="102" t="s">
        <v>66</v>
      </c>
      <c r="C25" s="116"/>
      <c r="E25" s="145"/>
      <c r="F25" s="55"/>
      <c r="G25" s="129"/>
      <c r="H25" s="117"/>
      <c r="I25" s="117"/>
      <c r="J25" s="117"/>
      <c r="K25" s="117"/>
      <c r="L25" s="117"/>
      <c r="M25" s="117"/>
      <c r="N25" s="117"/>
      <c r="O25" s="117"/>
    </row>
    <row r="26" spans="2:15" ht="18.5">
      <c r="B26" s="102" t="s">
        <v>57</v>
      </c>
      <c r="C26" s="116"/>
      <c r="E26" s="145"/>
      <c r="F26" s="55"/>
      <c r="G26" s="129"/>
      <c r="H26" s="117"/>
      <c r="I26" s="117"/>
      <c r="J26" s="117"/>
      <c r="K26" s="117"/>
      <c r="L26" s="117"/>
      <c r="M26" s="117"/>
      <c r="N26" s="117"/>
      <c r="O26" s="117"/>
    </row>
    <row r="27" spans="2:15">
      <c r="B27" s="409" t="s">
        <v>76</v>
      </c>
      <c r="C27" s="410"/>
      <c r="D27" s="94"/>
      <c r="E27" s="132"/>
      <c r="F27" s="133"/>
      <c r="G27" s="134"/>
      <c r="H27" s="117"/>
      <c r="I27" s="117"/>
      <c r="J27" s="117"/>
      <c r="K27" s="117"/>
      <c r="L27" s="117"/>
      <c r="M27" s="117"/>
      <c r="N27" s="117"/>
      <c r="O27" s="117"/>
    </row>
    <row r="28" spans="2:15" ht="18.5">
      <c r="B28" s="102" t="s">
        <v>63</v>
      </c>
      <c r="C28" s="116"/>
      <c r="E28" s="145"/>
      <c r="F28" s="139" t="e">
        <f>E28/E29-1</f>
        <v>#DIV/0!</v>
      </c>
      <c r="G28" s="140" t="e">
        <f>E28/E30-1</f>
        <v>#DIV/0!</v>
      </c>
      <c r="H28" s="117"/>
      <c r="I28" s="117"/>
      <c r="J28" s="117"/>
      <c r="K28" s="117"/>
      <c r="L28" s="117"/>
      <c r="M28" s="117"/>
      <c r="N28" s="117"/>
      <c r="O28" s="117"/>
    </row>
    <row r="29" spans="2:15" ht="18.5">
      <c r="B29" s="102" t="s">
        <v>66</v>
      </c>
      <c r="C29" s="116"/>
      <c r="E29" s="145"/>
      <c r="F29" s="55"/>
      <c r="G29" s="129"/>
      <c r="H29" s="117"/>
      <c r="I29" s="117"/>
      <c r="J29" s="117"/>
      <c r="K29" s="117"/>
      <c r="L29" s="117"/>
      <c r="M29" s="117"/>
      <c r="N29" s="117"/>
      <c r="O29" s="117"/>
    </row>
    <row r="30" spans="2:15" ht="18.5">
      <c r="B30" s="103" t="s">
        <v>57</v>
      </c>
      <c r="C30" s="105"/>
      <c r="D30" s="92"/>
      <c r="E30" s="146"/>
      <c r="F30" s="130"/>
      <c r="G30" s="131"/>
      <c r="H30" s="117"/>
      <c r="I30" s="117"/>
      <c r="J30" s="117"/>
      <c r="K30" s="117"/>
      <c r="L30" s="117"/>
      <c r="M30" s="117"/>
      <c r="N30" s="117"/>
      <c r="O30" s="117"/>
    </row>
    <row r="31" spans="2:15" ht="18.5">
      <c r="B31" s="1"/>
      <c r="C31" s="1"/>
    </row>
    <row r="32" spans="2:15" ht="18.5">
      <c r="B32" s="1"/>
      <c r="C32" s="1"/>
      <c r="E32" s="444" t="s">
        <v>1495</v>
      </c>
      <c r="F32" s="444"/>
      <c r="G32" s="444" t="s">
        <v>1496</v>
      </c>
      <c r="H32" s="444"/>
      <c r="I32" s="444" t="s">
        <v>1497</v>
      </c>
      <c r="J32" s="444"/>
      <c r="K32" s="30" t="s">
        <v>79</v>
      </c>
    </row>
    <row r="33" spans="1:22" s="30" customFormat="1">
      <c r="B33" s="100" t="s">
        <v>36</v>
      </c>
      <c r="C33" s="101"/>
      <c r="D33" s="28"/>
      <c r="E33" s="69">
        <v>44593</v>
      </c>
      <c r="F33" s="69">
        <v>45717</v>
      </c>
      <c r="G33" s="69">
        <v>45047</v>
      </c>
      <c r="H33" s="69">
        <v>45717</v>
      </c>
      <c r="I33" s="69">
        <v>45323</v>
      </c>
      <c r="J33" s="69">
        <v>45717</v>
      </c>
      <c r="K33" s="88">
        <v>45717</v>
      </c>
      <c r="L33" s="28" t="s">
        <v>81</v>
      </c>
      <c r="M33" s="28" t="s">
        <v>1498</v>
      </c>
      <c r="N33" s="37" t="s">
        <v>80</v>
      </c>
      <c r="O33"/>
    </row>
    <row r="34" spans="1:22">
      <c r="B34" s="106" t="s">
        <v>37</v>
      </c>
      <c r="C34" s="107"/>
      <c r="D34" s="38"/>
      <c r="E34" s="49" t="e">
        <f t="shared" ref="E34:E39" si="0">AVERAGEIFS(E$43:E$302,$B$43:$B$302,$B34,$T$43:$T$302,"Yes")</f>
        <v>#DIV/0!</v>
      </c>
      <c r="F34" s="49" t="e">
        <f t="shared" ref="F34:F39" si="1">AVERAGEIFS(M$43:M$302,$B$43:$B$302,$B34,$T$43:$T$302,"Yes")</f>
        <v>#DIV/0!</v>
      </c>
      <c r="G34" s="49" t="e">
        <f t="shared" ref="G34:G39" si="2">AVERAGEIFS(I$43:I$302,$B$43:$B$302,$B34,$R$43:$R$302,"Yes")</f>
        <v>#DIV/0!</v>
      </c>
      <c r="H34" s="49" t="e">
        <f>AVERAGEIFS(M$43:M$302,$B$43:$B$302,$B34,$R$43:$R$302,"Yes")</f>
        <v>#DIV/0!</v>
      </c>
      <c r="I34" s="49" t="e">
        <f>AVERAGEIFS(L$43:L$302,$B$43:$B$302,$B34,$P$43:$P$302,"Yes")</f>
        <v>#DIV/0!</v>
      </c>
      <c r="J34" s="49" t="e">
        <f>AVERAGEIFS(M$43:M$302,$B$43:$B$302,$B34,$P$43:$P$302,"Yes")</f>
        <v>#DIV/0!</v>
      </c>
      <c r="K34" s="49" t="e">
        <f>AVERAGEIFS(M$43:M$302,$B$43:$B$302,$B34)</f>
        <v>#DIV/0!</v>
      </c>
      <c r="L34" s="50" t="e">
        <f>J34/I34-1</f>
        <v>#DIV/0!</v>
      </c>
      <c r="M34" s="50" t="e">
        <f>H34/G34-1</f>
        <v>#DIV/0!</v>
      </c>
      <c r="N34" s="111" t="e">
        <f>F34/E34-1</f>
        <v>#DIV/0!</v>
      </c>
    </row>
    <row r="35" spans="1:22">
      <c r="B35" s="102" t="s">
        <v>27</v>
      </c>
      <c r="C35" s="91"/>
      <c r="E35" s="40" t="e">
        <f t="shared" si="0"/>
        <v>#DIV/0!</v>
      </c>
      <c r="F35" s="40" t="e">
        <f t="shared" si="1"/>
        <v>#DIV/0!</v>
      </c>
      <c r="G35" s="40" t="e">
        <f t="shared" si="2"/>
        <v>#DIV/0!</v>
      </c>
      <c r="H35" s="40" t="e">
        <f t="shared" ref="H35:H39" si="3">AVERAGEIFS(M$43:M$302,$B$43:$B$302,$B35,$R$43:$R$302,"Yes")</f>
        <v>#DIV/0!</v>
      </c>
      <c r="I35" s="40" t="e">
        <f t="shared" ref="I35:I39" si="4">AVERAGEIFS(L$43:L$302,$B$43:$B$302,$B35,$P$43:$P$302,"Yes")</f>
        <v>#DIV/0!</v>
      </c>
      <c r="J35" s="40" t="e">
        <f t="shared" ref="J35:J39" si="5">AVERAGEIFS(M$43:M$302,$B$43:$B$302,$B35,$P$43:$P$302,"Yes")</f>
        <v>#DIV/0!</v>
      </c>
      <c r="K35" s="40" t="e">
        <f t="shared" ref="K35:K39" si="6">AVERAGEIFS(M$43:M$302,$B$43:$B$302,$B35)</f>
        <v>#DIV/0!</v>
      </c>
      <c r="L35" s="48" t="e">
        <f t="shared" ref="L35:L39" si="7">J35/I35-1</f>
        <v>#DIV/0!</v>
      </c>
      <c r="M35" s="48" t="e">
        <f t="shared" ref="M35:M39" si="8">H35/G35-1</f>
        <v>#DIV/0!</v>
      </c>
      <c r="N35" s="109" t="e">
        <f t="shared" ref="N35:N39" si="9">F35/E35-1</f>
        <v>#DIV/0!</v>
      </c>
    </row>
    <row r="36" spans="1:22">
      <c r="B36" s="102" t="s">
        <v>86</v>
      </c>
      <c r="C36" s="91"/>
      <c r="E36" s="40" t="e">
        <f t="shared" si="0"/>
        <v>#DIV/0!</v>
      </c>
      <c r="F36" s="40" t="e">
        <f t="shared" si="1"/>
        <v>#DIV/0!</v>
      </c>
      <c r="G36" s="40" t="e">
        <f t="shared" si="2"/>
        <v>#DIV/0!</v>
      </c>
      <c r="H36" s="40" t="e">
        <f t="shared" si="3"/>
        <v>#DIV/0!</v>
      </c>
      <c r="I36" s="40" t="e">
        <f t="shared" si="4"/>
        <v>#DIV/0!</v>
      </c>
      <c r="J36" s="40" t="e">
        <f t="shared" si="5"/>
        <v>#DIV/0!</v>
      </c>
      <c r="K36" s="40" t="e">
        <f t="shared" si="6"/>
        <v>#DIV/0!</v>
      </c>
      <c r="L36" s="48" t="e">
        <f t="shared" si="7"/>
        <v>#DIV/0!</v>
      </c>
      <c r="M36" s="48" t="e">
        <f t="shared" si="8"/>
        <v>#DIV/0!</v>
      </c>
      <c r="N36" s="109" t="e">
        <f t="shared" si="9"/>
        <v>#DIV/0!</v>
      </c>
    </row>
    <row r="37" spans="1:22">
      <c r="B37" s="102" t="s">
        <v>29</v>
      </c>
      <c r="C37" s="91"/>
      <c r="E37" s="40" t="e">
        <f t="shared" si="0"/>
        <v>#DIV/0!</v>
      </c>
      <c r="F37" s="40" t="e">
        <f t="shared" si="1"/>
        <v>#DIV/0!</v>
      </c>
      <c r="G37" s="40" t="e">
        <f t="shared" si="2"/>
        <v>#DIV/0!</v>
      </c>
      <c r="H37" s="40" t="e">
        <f t="shared" si="3"/>
        <v>#DIV/0!</v>
      </c>
      <c r="I37" s="40" t="e">
        <f t="shared" si="4"/>
        <v>#DIV/0!</v>
      </c>
      <c r="J37" s="40" t="e">
        <f t="shared" si="5"/>
        <v>#DIV/0!</v>
      </c>
      <c r="K37" s="40" t="e">
        <f t="shared" si="6"/>
        <v>#DIV/0!</v>
      </c>
      <c r="L37" s="48" t="e">
        <f t="shared" si="7"/>
        <v>#DIV/0!</v>
      </c>
      <c r="M37" s="48" t="e">
        <f t="shared" si="8"/>
        <v>#DIV/0!</v>
      </c>
      <c r="N37" s="109" t="e">
        <f t="shared" si="9"/>
        <v>#DIV/0!</v>
      </c>
    </row>
    <row r="38" spans="1:22">
      <c r="B38" s="102" t="s">
        <v>28</v>
      </c>
      <c r="C38" s="91"/>
      <c r="E38" s="40" t="e">
        <f t="shared" si="0"/>
        <v>#DIV/0!</v>
      </c>
      <c r="F38" s="40" t="e">
        <f t="shared" si="1"/>
        <v>#DIV/0!</v>
      </c>
      <c r="G38" s="40" t="e">
        <f t="shared" si="2"/>
        <v>#DIV/0!</v>
      </c>
      <c r="H38" s="40" t="e">
        <f t="shared" si="3"/>
        <v>#DIV/0!</v>
      </c>
      <c r="I38" s="40" t="e">
        <f t="shared" si="4"/>
        <v>#DIV/0!</v>
      </c>
      <c r="J38" s="40" t="e">
        <f t="shared" si="5"/>
        <v>#DIV/0!</v>
      </c>
      <c r="K38" s="40" t="e">
        <f t="shared" si="6"/>
        <v>#DIV/0!</v>
      </c>
      <c r="L38" s="48" t="e">
        <f t="shared" si="7"/>
        <v>#DIV/0!</v>
      </c>
      <c r="M38" s="48" t="e">
        <f t="shared" si="8"/>
        <v>#DIV/0!</v>
      </c>
      <c r="N38" s="109" t="e">
        <f t="shared" si="9"/>
        <v>#DIV/0!</v>
      </c>
    </row>
    <row r="39" spans="1:22">
      <c r="B39" s="103" t="s">
        <v>26</v>
      </c>
      <c r="C39" s="104"/>
      <c r="D39" s="42"/>
      <c r="E39" s="43" t="e">
        <f t="shared" si="0"/>
        <v>#DIV/0!</v>
      </c>
      <c r="F39" s="43" t="e">
        <f t="shared" si="1"/>
        <v>#DIV/0!</v>
      </c>
      <c r="G39" s="43" t="e">
        <f t="shared" si="2"/>
        <v>#DIV/0!</v>
      </c>
      <c r="H39" s="43" t="e">
        <f t="shared" si="3"/>
        <v>#DIV/0!</v>
      </c>
      <c r="I39" s="43" t="e">
        <f t="shared" si="4"/>
        <v>#DIV/0!</v>
      </c>
      <c r="J39" s="43" t="e">
        <f t="shared" si="5"/>
        <v>#DIV/0!</v>
      </c>
      <c r="K39" s="43" t="e">
        <f t="shared" si="6"/>
        <v>#DIV/0!</v>
      </c>
      <c r="L39" s="51" t="e">
        <f t="shared" si="7"/>
        <v>#DIV/0!</v>
      </c>
      <c r="M39" s="51" t="e">
        <f t="shared" si="8"/>
        <v>#DIV/0!</v>
      </c>
      <c r="N39" s="110" t="e">
        <f t="shared" si="9"/>
        <v>#DIV/0!</v>
      </c>
    </row>
    <row r="40" spans="1:22">
      <c r="B40" s="2"/>
      <c r="C40" s="2"/>
    </row>
    <row r="41" spans="1:22">
      <c r="P41" s="441" t="s">
        <v>81</v>
      </c>
      <c r="Q41" s="440"/>
      <c r="R41" s="442" t="s">
        <v>1498</v>
      </c>
      <c r="S41" s="443"/>
      <c r="T41" s="441" t="s">
        <v>80</v>
      </c>
      <c r="U41" s="440"/>
    </row>
    <row r="42" spans="1:22" s="30" customFormat="1">
      <c r="A42" s="82" t="s">
        <v>32</v>
      </c>
      <c r="B42" s="82" t="s">
        <v>90</v>
      </c>
      <c r="C42" s="82" t="s">
        <v>91</v>
      </c>
      <c r="D42" s="82" t="s">
        <v>92</v>
      </c>
      <c r="E42" s="3">
        <v>44593</v>
      </c>
      <c r="F42" s="3">
        <v>44774</v>
      </c>
      <c r="G42" s="3">
        <v>44835</v>
      </c>
      <c r="H42" s="3">
        <v>44896</v>
      </c>
      <c r="I42" s="3">
        <v>45047</v>
      </c>
      <c r="J42" s="3">
        <v>45170</v>
      </c>
      <c r="K42" s="3">
        <v>45200</v>
      </c>
      <c r="L42" s="3">
        <v>45323</v>
      </c>
      <c r="M42" s="153">
        <v>45717</v>
      </c>
      <c r="N42" s="3" t="s">
        <v>93</v>
      </c>
      <c r="O42" s="60" t="s">
        <v>94</v>
      </c>
      <c r="P42" s="64" t="s">
        <v>95</v>
      </c>
      <c r="Q42" s="67" t="s">
        <v>96</v>
      </c>
      <c r="R42" s="64" t="s">
        <v>95</v>
      </c>
      <c r="S42" s="67" t="s">
        <v>96</v>
      </c>
      <c r="T42" s="64" t="s">
        <v>95</v>
      </c>
      <c r="U42" s="67" t="s">
        <v>96</v>
      </c>
      <c r="V42" s="58" t="s">
        <v>89</v>
      </c>
    </row>
    <row r="43" spans="1:22" ht="14.5" customHeight="1">
      <c r="A43" s="66" t="s">
        <v>11</v>
      </c>
      <c r="B43" s="66" t="s">
        <v>625</v>
      </c>
      <c r="C43" s="66" t="s">
        <v>26</v>
      </c>
      <c r="D43" s="84" t="s">
        <v>1042</v>
      </c>
      <c r="E43" s="74"/>
      <c r="F43" s="4"/>
      <c r="G43" s="4"/>
      <c r="H43" s="4"/>
      <c r="I43" s="4">
        <v>8.9499999999999993</v>
      </c>
      <c r="J43" s="4">
        <v>8.9499999999999993</v>
      </c>
      <c r="K43" s="4"/>
      <c r="L43" s="4">
        <v>9.25</v>
      </c>
      <c r="M43" s="4"/>
      <c r="N43" s="4" t="str">
        <f>IF(COUNTA(M43)=1,"Yes","No")</f>
        <v>No</v>
      </c>
      <c r="O43" s="15" t="str">
        <f>IF(AND(P43="No",N43="Yes"),"Yes","No")</f>
        <v>No</v>
      </c>
      <c r="P43" s="65" t="str">
        <f>IF(COUNTA(L43:M43)=2,"Yes","No")</f>
        <v>No</v>
      </c>
      <c r="Q43" s="68" t="str">
        <f>IF(P43="Yes",M43/L43-1,"N/A")</f>
        <v>N/A</v>
      </c>
      <c r="R43" s="65" t="str">
        <f>IF(COUNTA(I43:M43)=5,"Yes","No")</f>
        <v>No</v>
      </c>
      <c r="S43" s="68" t="str">
        <f>IF(R43="Yes",M43/I43-1,"N/A")</f>
        <v>N/A</v>
      </c>
      <c r="T43" s="65" t="str">
        <f>IF(COUNTA(E43:M43)=9,"Yes","No")</f>
        <v>No</v>
      </c>
      <c r="U43" s="68" t="str">
        <f>IF(T43="Yes",M43/E43-1,"N/A")</f>
        <v>N/A</v>
      </c>
      <c r="V43" s="66"/>
    </row>
    <row r="44" spans="1:22" ht="14.5" customHeight="1">
      <c r="A44" s="66" t="s">
        <v>11</v>
      </c>
      <c r="B44" s="66" t="s">
        <v>625</v>
      </c>
      <c r="C44" s="66" t="s">
        <v>26</v>
      </c>
      <c r="D44" s="84" t="s">
        <v>1045</v>
      </c>
      <c r="E44" s="74"/>
      <c r="F44" s="4"/>
      <c r="G44" s="4"/>
      <c r="H44" s="4"/>
      <c r="I44" s="4"/>
      <c r="J44" s="4">
        <v>8.25</v>
      </c>
      <c r="K44" s="4"/>
      <c r="L44" s="4"/>
      <c r="M44" s="4"/>
      <c r="N44" s="4" t="str">
        <f t="shared" ref="N44:N107" si="10">IF(COUNTA(M44)=1,"Yes","No")</f>
        <v>No</v>
      </c>
      <c r="O44" s="15" t="str">
        <f t="shared" ref="O44:O107" si="11">IF(AND(P44="No",N44="Yes"),"Yes","No")</f>
        <v>No</v>
      </c>
      <c r="P44" s="65" t="str">
        <f t="shared" ref="P44:P45" si="12">IF(COUNTA(L44:M44)=2,"Yes","No")</f>
        <v>No</v>
      </c>
      <c r="Q44" s="68" t="str">
        <f t="shared" ref="Q44:Q45" si="13">IF(P44="Yes",M44/L44-1,"N/A")</f>
        <v>N/A</v>
      </c>
      <c r="R44" s="65" t="str">
        <f t="shared" ref="R44:R45" si="14">IF(COUNTA(I44:M44)=5,"Yes","No")</f>
        <v>No</v>
      </c>
      <c r="S44" s="68" t="str">
        <f t="shared" ref="S44:S45" si="15">IF(R44="Yes",M44/I44-1,"N/A")</f>
        <v>N/A</v>
      </c>
      <c r="T44" s="65" t="str">
        <f t="shared" ref="T44:T45" si="16">IF(COUNTA(E44:M44)=9,"Yes","No")</f>
        <v>No</v>
      </c>
      <c r="U44" s="68" t="str">
        <f t="shared" ref="U44:U45" si="17">IF(T44="Yes",M44/E44-1,"N/A")</f>
        <v>N/A</v>
      </c>
      <c r="V44" s="66"/>
    </row>
    <row r="45" spans="1:22" ht="14.5" customHeight="1">
      <c r="A45" s="66" t="s">
        <v>11</v>
      </c>
      <c r="B45" s="66" t="s">
        <v>625</v>
      </c>
      <c r="C45" s="66" t="s">
        <v>26</v>
      </c>
      <c r="D45" s="84" t="s">
        <v>1046</v>
      </c>
      <c r="E45" s="74"/>
      <c r="F45" s="4"/>
      <c r="G45" s="4" t="s">
        <v>1499</v>
      </c>
      <c r="H45" s="4"/>
      <c r="I45" s="4"/>
      <c r="J45" s="4"/>
      <c r="K45" s="4"/>
      <c r="L45" s="4">
        <v>3.75</v>
      </c>
      <c r="M45" s="4"/>
      <c r="N45" s="4" t="str">
        <f t="shared" si="10"/>
        <v>No</v>
      </c>
      <c r="O45" s="15" t="str">
        <f t="shared" si="11"/>
        <v>No</v>
      </c>
      <c r="P45" s="65" t="str">
        <f t="shared" si="12"/>
        <v>No</v>
      </c>
      <c r="Q45" s="68" t="str">
        <f t="shared" si="13"/>
        <v>N/A</v>
      </c>
      <c r="R45" s="65" t="str">
        <f t="shared" si="14"/>
        <v>No</v>
      </c>
      <c r="S45" s="68" t="str">
        <f t="shared" si="15"/>
        <v>N/A</v>
      </c>
      <c r="T45" s="65" t="str">
        <f t="shared" si="16"/>
        <v>No</v>
      </c>
      <c r="U45" s="68" t="str">
        <f t="shared" si="17"/>
        <v>N/A</v>
      </c>
      <c r="V45" s="66"/>
    </row>
    <row r="46" spans="1:22" ht="14.5" customHeight="1">
      <c r="A46" s="66" t="s">
        <v>11</v>
      </c>
      <c r="B46" s="66" t="s">
        <v>625</v>
      </c>
      <c r="C46" s="66" t="s">
        <v>26</v>
      </c>
      <c r="D46" s="84" t="s">
        <v>275</v>
      </c>
      <c r="E46" s="74"/>
      <c r="F46" s="4"/>
      <c r="G46" s="4"/>
      <c r="H46" s="4">
        <v>7.75</v>
      </c>
      <c r="I46" s="4">
        <v>7.75</v>
      </c>
      <c r="J46" s="4">
        <v>7.75</v>
      </c>
      <c r="K46" s="4"/>
      <c r="L46" s="4">
        <v>7.75</v>
      </c>
      <c r="M46" s="4"/>
      <c r="N46" s="4" t="str">
        <f t="shared" si="10"/>
        <v>No</v>
      </c>
      <c r="O46" s="15" t="str">
        <f t="shared" si="11"/>
        <v>No</v>
      </c>
      <c r="P46" s="65" t="str">
        <f t="shared" ref="P46:P109" si="18">IF(COUNTA(L46:M46)=2,"Yes","No")</f>
        <v>No</v>
      </c>
      <c r="Q46" s="68" t="str">
        <f t="shared" ref="Q46:Q109" si="19">IF(P46="Yes",M46/L46-1,"N/A")</f>
        <v>N/A</v>
      </c>
      <c r="R46" s="65" t="str">
        <f t="shared" ref="R46:R109" si="20">IF(COUNTA(I46:M46)=5,"Yes","No")</f>
        <v>No</v>
      </c>
      <c r="S46" s="68" t="str">
        <f t="shared" ref="S46:S109" si="21">IF(R46="Yes",M46/I46-1,"N/A")</f>
        <v>N/A</v>
      </c>
      <c r="T46" s="65" t="str">
        <f t="shared" ref="T46:T109" si="22">IF(COUNTA(E46:M46)=9,"Yes","No")</f>
        <v>No</v>
      </c>
      <c r="U46" s="68" t="str">
        <f t="shared" ref="U46:U109" si="23">IF(T46="Yes",M46/E46-1,"N/A")</f>
        <v>N/A</v>
      </c>
      <c r="V46" s="66"/>
    </row>
    <row r="47" spans="1:22" ht="14.5" customHeight="1">
      <c r="A47" s="66" t="s">
        <v>11</v>
      </c>
      <c r="B47" s="66" t="s">
        <v>625</v>
      </c>
      <c r="C47" s="66" t="s">
        <v>26</v>
      </c>
      <c r="D47" s="84" t="s">
        <v>1500</v>
      </c>
      <c r="E47" s="74"/>
      <c r="F47" s="4"/>
      <c r="G47" s="4"/>
      <c r="H47" s="4"/>
      <c r="I47" s="4">
        <v>9.5</v>
      </c>
      <c r="J47" s="4">
        <v>9.5</v>
      </c>
      <c r="K47" s="4"/>
      <c r="L47" s="4">
        <v>9.5</v>
      </c>
      <c r="M47" s="4"/>
      <c r="N47" s="4" t="str">
        <f t="shared" si="10"/>
        <v>No</v>
      </c>
      <c r="O47" s="15" t="str">
        <f t="shared" si="11"/>
        <v>No</v>
      </c>
      <c r="P47" s="65" t="str">
        <f t="shared" si="18"/>
        <v>No</v>
      </c>
      <c r="Q47" s="68" t="str">
        <f t="shared" si="19"/>
        <v>N/A</v>
      </c>
      <c r="R47" s="65" t="str">
        <f t="shared" si="20"/>
        <v>No</v>
      </c>
      <c r="S47" s="68" t="str">
        <f t="shared" si="21"/>
        <v>N/A</v>
      </c>
      <c r="T47" s="65" t="str">
        <f t="shared" si="22"/>
        <v>No</v>
      </c>
      <c r="U47" s="68" t="str">
        <f t="shared" si="23"/>
        <v>N/A</v>
      </c>
      <c r="V47" s="66"/>
    </row>
    <row r="48" spans="1:22" ht="14.5" customHeight="1">
      <c r="A48" s="66" t="s">
        <v>11</v>
      </c>
      <c r="B48" s="66" t="s">
        <v>625</v>
      </c>
      <c r="C48" s="66" t="s">
        <v>26</v>
      </c>
      <c r="D48" s="84" t="s">
        <v>1049</v>
      </c>
      <c r="E48" s="74"/>
      <c r="F48" s="4"/>
      <c r="G48" s="4"/>
      <c r="H48" s="4"/>
      <c r="I48" s="4">
        <v>4.5</v>
      </c>
      <c r="J48" s="4">
        <v>4.5</v>
      </c>
      <c r="K48" s="4"/>
      <c r="L48" s="4">
        <v>4.75</v>
      </c>
      <c r="M48" s="4"/>
      <c r="N48" s="4" t="str">
        <f t="shared" si="10"/>
        <v>No</v>
      </c>
      <c r="O48" s="15" t="str">
        <f t="shared" si="11"/>
        <v>No</v>
      </c>
      <c r="P48" s="65" t="str">
        <f t="shared" si="18"/>
        <v>No</v>
      </c>
      <c r="Q48" s="68" t="str">
        <f t="shared" si="19"/>
        <v>N/A</v>
      </c>
      <c r="R48" s="65" t="str">
        <f t="shared" si="20"/>
        <v>No</v>
      </c>
      <c r="S48" s="68" t="str">
        <f t="shared" si="21"/>
        <v>N/A</v>
      </c>
      <c r="T48" s="65" t="str">
        <f t="shared" si="22"/>
        <v>No</v>
      </c>
      <c r="U48" s="68" t="str">
        <f t="shared" si="23"/>
        <v>N/A</v>
      </c>
      <c r="V48" s="66"/>
    </row>
    <row r="49" spans="1:22" ht="14.5" customHeight="1">
      <c r="A49" s="66" t="s">
        <v>11</v>
      </c>
      <c r="B49" s="66" t="s">
        <v>625</v>
      </c>
      <c r="C49" s="66" t="s">
        <v>26</v>
      </c>
      <c r="D49" s="84" t="s">
        <v>1501</v>
      </c>
      <c r="E49" s="74"/>
      <c r="F49" s="4"/>
      <c r="G49" s="4"/>
      <c r="H49" s="4"/>
      <c r="I49" s="4">
        <v>9.25</v>
      </c>
      <c r="J49" s="4">
        <v>9.25</v>
      </c>
      <c r="K49" s="4"/>
      <c r="L49" s="4">
        <v>9.25</v>
      </c>
      <c r="M49" s="4"/>
      <c r="N49" s="4" t="str">
        <f t="shared" si="10"/>
        <v>No</v>
      </c>
      <c r="O49" s="15" t="str">
        <f t="shared" si="11"/>
        <v>No</v>
      </c>
      <c r="P49" s="65" t="str">
        <f t="shared" si="18"/>
        <v>No</v>
      </c>
      <c r="Q49" s="68" t="str">
        <f t="shared" si="19"/>
        <v>N/A</v>
      </c>
      <c r="R49" s="65" t="str">
        <f t="shared" si="20"/>
        <v>No</v>
      </c>
      <c r="S49" s="68" t="str">
        <f t="shared" si="21"/>
        <v>N/A</v>
      </c>
      <c r="T49" s="65" t="str">
        <f t="shared" si="22"/>
        <v>No</v>
      </c>
      <c r="U49" s="68" t="str">
        <f t="shared" si="23"/>
        <v>N/A</v>
      </c>
      <c r="V49" s="66"/>
    </row>
    <row r="50" spans="1:22" ht="14.5" customHeight="1">
      <c r="A50" s="66" t="s">
        <v>11</v>
      </c>
      <c r="B50" s="66" t="s">
        <v>625</v>
      </c>
      <c r="C50" s="66" t="s">
        <v>26</v>
      </c>
      <c r="D50" s="84" t="s">
        <v>1051</v>
      </c>
      <c r="E50" s="74"/>
      <c r="F50" s="4"/>
      <c r="G50" s="4">
        <v>7.75</v>
      </c>
      <c r="H50" s="4">
        <v>7.75</v>
      </c>
      <c r="I50" s="4">
        <v>7.75</v>
      </c>
      <c r="J50" s="4">
        <v>7.75</v>
      </c>
      <c r="K50" s="4"/>
      <c r="L50" s="4">
        <v>7.95</v>
      </c>
      <c r="M50" s="4"/>
      <c r="N50" s="4" t="str">
        <f t="shared" si="10"/>
        <v>No</v>
      </c>
      <c r="O50" s="15" t="str">
        <f t="shared" si="11"/>
        <v>No</v>
      </c>
      <c r="P50" s="65" t="str">
        <f t="shared" si="18"/>
        <v>No</v>
      </c>
      <c r="Q50" s="68" t="str">
        <f t="shared" si="19"/>
        <v>N/A</v>
      </c>
      <c r="R50" s="65" t="str">
        <f t="shared" si="20"/>
        <v>No</v>
      </c>
      <c r="S50" s="68" t="str">
        <f t="shared" si="21"/>
        <v>N/A</v>
      </c>
      <c r="T50" s="65" t="str">
        <f t="shared" si="22"/>
        <v>No</v>
      </c>
      <c r="U50" s="68" t="str">
        <f t="shared" si="23"/>
        <v>N/A</v>
      </c>
      <c r="V50" s="66"/>
    </row>
    <row r="51" spans="1:22" ht="14.5" customHeight="1">
      <c r="A51" s="66" t="s">
        <v>11</v>
      </c>
      <c r="B51" s="66" t="s">
        <v>625</v>
      </c>
      <c r="C51" s="66" t="s">
        <v>26</v>
      </c>
      <c r="D51" s="84" t="s">
        <v>1052</v>
      </c>
      <c r="E51" s="74"/>
      <c r="F51" s="4"/>
      <c r="G51" s="4"/>
      <c r="H51" s="4">
        <v>15.25</v>
      </c>
      <c r="I51" s="4"/>
      <c r="J51" s="4"/>
      <c r="K51" s="4"/>
      <c r="L51" s="4"/>
      <c r="M51" s="4"/>
      <c r="N51" s="4" t="str">
        <f t="shared" si="10"/>
        <v>No</v>
      </c>
      <c r="O51" s="15" t="str">
        <f t="shared" si="11"/>
        <v>No</v>
      </c>
      <c r="P51" s="65" t="str">
        <f t="shared" si="18"/>
        <v>No</v>
      </c>
      <c r="Q51" s="68" t="str">
        <f t="shared" si="19"/>
        <v>N/A</v>
      </c>
      <c r="R51" s="65" t="str">
        <f t="shared" si="20"/>
        <v>No</v>
      </c>
      <c r="S51" s="68" t="str">
        <f t="shared" si="21"/>
        <v>N/A</v>
      </c>
      <c r="T51" s="65" t="str">
        <f t="shared" si="22"/>
        <v>No</v>
      </c>
      <c r="U51" s="68" t="str">
        <f t="shared" si="23"/>
        <v>N/A</v>
      </c>
      <c r="V51" s="66"/>
    </row>
    <row r="52" spans="1:22" ht="14.5" customHeight="1">
      <c r="A52" s="66" t="s">
        <v>11</v>
      </c>
      <c r="B52" s="66" t="s">
        <v>625</v>
      </c>
      <c r="C52" s="66" t="s">
        <v>26</v>
      </c>
      <c r="D52" s="84" t="s">
        <v>1502</v>
      </c>
      <c r="E52" s="74"/>
      <c r="F52" s="4"/>
      <c r="G52" s="4">
        <v>9.9499999999999993</v>
      </c>
      <c r="H52" s="4">
        <v>9.9499999999999993</v>
      </c>
      <c r="I52" s="4">
        <v>9.9499999999999993</v>
      </c>
      <c r="J52" s="4">
        <v>9.9499999999999993</v>
      </c>
      <c r="K52" s="4"/>
      <c r="L52" s="4">
        <v>9.9499999999999993</v>
      </c>
      <c r="M52" s="4"/>
      <c r="N52" s="4" t="str">
        <f t="shared" si="10"/>
        <v>No</v>
      </c>
      <c r="O52" s="15" t="str">
        <f t="shared" si="11"/>
        <v>No</v>
      </c>
      <c r="P52" s="65" t="str">
        <f t="shared" si="18"/>
        <v>No</v>
      </c>
      <c r="Q52" s="68" t="str">
        <f t="shared" si="19"/>
        <v>N/A</v>
      </c>
      <c r="R52" s="65" t="str">
        <f t="shared" si="20"/>
        <v>No</v>
      </c>
      <c r="S52" s="68" t="str">
        <f t="shared" si="21"/>
        <v>N/A</v>
      </c>
      <c r="T52" s="65" t="str">
        <f t="shared" si="22"/>
        <v>No</v>
      </c>
      <c r="U52" s="68" t="str">
        <f t="shared" si="23"/>
        <v>N/A</v>
      </c>
      <c r="V52" s="66"/>
    </row>
    <row r="53" spans="1:22" ht="14.5" customHeight="1">
      <c r="A53" s="66" t="s">
        <v>11</v>
      </c>
      <c r="B53" s="66" t="s">
        <v>625</v>
      </c>
      <c r="C53" s="66" t="s">
        <v>26</v>
      </c>
      <c r="D53" s="84" t="s">
        <v>1054</v>
      </c>
      <c r="E53" s="74"/>
      <c r="F53" s="4"/>
      <c r="G53" s="4" t="s">
        <v>1499</v>
      </c>
      <c r="H53" s="4"/>
      <c r="I53" s="4"/>
      <c r="J53" s="4"/>
      <c r="K53" s="4"/>
      <c r="L53" s="4">
        <v>8.9499999999999993</v>
      </c>
      <c r="M53" s="4"/>
      <c r="N53" s="4" t="str">
        <f t="shared" si="10"/>
        <v>No</v>
      </c>
      <c r="O53" s="15" t="str">
        <f t="shared" si="11"/>
        <v>No</v>
      </c>
      <c r="P53" s="65" t="str">
        <f t="shared" si="18"/>
        <v>No</v>
      </c>
      <c r="Q53" s="68" t="str">
        <f t="shared" si="19"/>
        <v>N/A</v>
      </c>
      <c r="R53" s="65" t="str">
        <f t="shared" si="20"/>
        <v>No</v>
      </c>
      <c r="S53" s="68" t="str">
        <f t="shared" si="21"/>
        <v>N/A</v>
      </c>
      <c r="T53" s="65" t="str">
        <f t="shared" si="22"/>
        <v>No</v>
      </c>
      <c r="U53" s="68" t="str">
        <f t="shared" si="23"/>
        <v>N/A</v>
      </c>
      <c r="V53" s="66"/>
    </row>
    <row r="54" spans="1:22" ht="14.5" customHeight="1">
      <c r="A54" s="66" t="s">
        <v>11</v>
      </c>
      <c r="B54" s="66" t="s">
        <v>625</v>
      </c>
      <c r="C54" s="66" t="s">
        <v>26</v>
      </c>
      <c r="D54" s="84" t="s">
        <v>1503</v>
      </c>
      <c r="E54" s="74"/>
      <c r="F54" s="4"/>
      <c r="G54" s="4"/>
      <c r="H54" s="4">
        <v>5.75</v>
      </c>
      <c r="I54" s="4">
        <v>5.95</v>
      </c>
      <c r="J54" s="4">
        <v>5.95</v>
      </c>
      <c r="K54" s="4"/>
      <c r="L54" s="4">
        <v>5.95</v>
      </c>
      <c r="M54" s="4"/>
      <c r="N54" s="4" t="str">
        <f t="shared" si="10"/>
        <v>No</v>
      </c>
      <c r="O54" s="15" t="str">
        <f t="shared" si="11"/>
        <v>No</v>
      </c>
      <c r="P54" s="65" t="str">
        <f t="shared" si="18"/>
        <v>No</v>
      </c>
      <c r="Q54" s="68" t="str">
        <f t="shared" si="19"/>
        <v>N/A</v>
      </c>
      <c r="R54" s="65" t="str">
        <f t="shared" si="20"/>
        <v>No</v>
      </c>
      <c r="S54" s="68" t="str">
        <f t="shared" si="21"/>
        <v>N/A</v>
      </c>
      <c r="T54" s="65" t="str">
        <f t="shared" si="22"/>
        <v>No</v>
      </c>
      <c r="U54" s="68" t="str">
        <f t="shared" si="23"/>
        <v>N/A</v>
      </c>
      <c r="V54" s="66"/>
    </row>
    <row r="55" spans="1:22" ht="14.5" customHeight="1">
      <c r="A55" s="66" t="s">
        <v>11</v>
      </c>
      <c r="B55" s="66" t="s">
        <v>625</v>
      </c>
      <c r="C55" s="66" t="s">
        <v>26</v>
      </c>
      <c r="D55" s="84" t="s">
        <v>1059</v>
      </c>
      <c r="E55" s="74"/>
      <c r="F55" s="4"/>
      <c r="G55" s="4">
        <v>6.75</v>
      </c>
      <c r="H55" s="4">
        <v>6.75</v>
      </c>
      <c r="I55" s="4">
        <v>6.75</v>
      </c>
      <c r="J55" s="4">
        <v>6.75</v>
      </c>
      <c r="K55" s="4"/>
      <c r="L55" s="4">
        <v>6.95</v>
      </c>
      <c r="M55" s="4"/>
      <c r="N55" s="4" t="str">
        <f t="shared" si="10"/>
        <v>No</v>
      </c>
      <c r="O55" s="15" t="str">
        <f t="shared" si="11"/>
        <v>No</v>
      </c>
      <c r="P55" s="65" t="str">
        <f t="shared" si="18"/>
        <v>No</v>
      </c>
      <c r="Q55" s="68" t="str">
        <f t="shared" si="19"/>
        <v>N/A</v>
      </c>
      <c r="R55" s="65" t="str">
        <f t="shared" si="20"/>
        <v>No</v>
      </c>
      <c r="S55" s="68" t="str">
        <f t="shared" si="21"/>
        <v>N/A</v>
      </c>
      <c r="T55" s="65" t="str">
        <f t="shared" si="22"/>
        <v>No</v>
      </c>
      <c r="U55" s="68" t="str">
        <f t="shared" si="23"/>
        <v>N/A</v>
      </c>
      <c r="V55" s="66"/>
    </row>
    <row r="56" spans="1:22" ht="14.5" customHeight="1">
      <c r="A56" s="66" t="s">
        <v>11</v>
      </c>
      <c r="B56" s="66" t="s">
        <v>625</v>
      </c>
      <c r="C56" s="66" t="s">
        <v>26</v>
      </c>
      <c r="D56" s="84" t="s">
        <v>1060</v>
      </c>
      <c r="E56" s="74"/>
      <c r="F56" s="4"/>
      <c r="G56" s="4"/>
      <c r="H56" s="4">
        <v>8.25</v>
      </c>
      <c r="I56" s="4"/>
      <c r="J56" s="4"/>
      <c r="K56" s="4"/>
      <c r="L56" s="4"/>
      <c r="M56" s="4"/>
      <c r="N56" s="4" t="str">
        <f t="shared" si="10"/>
        <v>No</v>
      </c>
      <c r="O56" s="15" t="str">
        <f t="shared" si="11"/>
        <v>No</v>
      </c>
      <c r="P56" s="65" t="str">
        <f t="shared" si="18"/>
        <v>No</v>
      </c>
      <c r="Q56" s="68" t="str">
        <f t="shared" si="19"/>
        <v>N/A</v>
      </c>
      <c r="R56" s="65" t="str">
        <f t="shared" si="20"/>
        <v>No</v>
      </c>
      <c r="S56" s="68" t="str">
        <f t="shared" si="21"/>
        <v>N/A</v>
      </c>
      <c r="T56" s="65" t="str">
        <f t="shared" si="22"/>
        <v>No</v>
      </c>
      <c r="U56" s="68" t="str">
        <f t="shared" si="23"/>
        <v>N/A</v>
      </c>
      <c r="V56" s="66"/>
    </row>
    <row r="57" spans="1:22" ht="14.5" customHeight="1">
      <c r="A57" s="66" t="s">
        <v>11</v>
      </c>
      <c r="B57" s="66" t="s">
        <v>625</v>
      </c>
      <c r="C57" s="66" t="s">
        <v>26</v>
      </c>
      <c r="D57" s="84" t="s">
        <v>1061</v>
      </c>
      <c r="E57" s="74"/>
      <c r="F57" s="4"/>
      <c r="G57" s="4"/>
      <c r="H57" s="4">
        <v>3.5</v>
      </c>
      <c r="I57" s="4">
        <v>3.5</v>
      </c>
      <c r="J57" s="4">
        <v>3.5</v>
      </c>
      <c r="K57" s="4"/>
      <c r="L57" s="4">
        <v>3.75</v>
      </c>
      <c r="M57" s="4"/>
      <c r="N57" s="4" t="str">
        <f t="shared" si="10"/>
        <v>No</v>
      </c>
      <c r="O57" s="15" t="str">
        <f t="shared" si="11"/>
        <v>No</v>
      </c>
      <c r="P57" s="65" t="str">
        <f t="shared" si="18"/>
        <v>No</v>
      </c>
      <c r="Q57" s="68" t="str">
        <f t="shared" si="19"/>
        <v>N/A</v>
      </c>
      <c r="R57" s="65" t="str">
        <f t="shared" si="20"/>
        <v>No</v>
      </c>
      <c r="S57" s="68" t="str">
        <f t="shared" si="21"/>
        <v>N/A</v>
      </c>
      <c r="T57" s="65" t="str">
        <f t="shared" si="22"/>
        <v>No</v>
      </c>
      <c r="U57" s="68" t="str">
        <f t="shared" si="23"/>
        <v>N/A</v>
      </c>
      <c r="V57" s="66"/>
    </row>
    <row r="58" spans="1:22" ht="14.5" customHeight="1">
      <c r="A58" s="66" t="s">
        <v>11</v>
      </c>
      <c r="B58" s="66" t="s">
        <v>625</v>
      </c>
      <c r="C58" s="66" t="s">
        <v>26</v>
      </c>
      <c r="D58" s="84" t="s">
        <v>1062</v>
      </c>
      <c r="E58" s="74"/>
      <c r="F58" s="4"/>
      <c r="G58" s="4"/>
      <c r="H58" s="4">
        <v>8.9499999999999993</v>
      </c>
      <c r="I58" s="4"/>
      <c r="J58" s="4"/>
      <c r="K58" s="4"/>
      <c r="L58" s="4"/>
      <c r="M58" s="4"/>
      <c r="N58" s="4" t="str">
        <f t="shared" si="10"/>
        <v>No</v>
      </c>
      <c r="O58" s="15" t="str">
        <f t="shared" si="11"/>
        <v>No</v>
      </c>
      <c r="P58" s="65" t="str">
        <f t="shared" si="18"/>
        <v>No</v>
      </c>
      <c r="Q58" s="68" t="str">
        <f t="shared" si="19"/>
        <v>N/A</v>
      </c>
      <c r="R58" s="65" t="str">
        <f t="shared" si="20"/>
        <v>No</v>
      </c>
      <c r="S58" s="68" t="str">
        <f t="shared" si="21"/>
        <v>N/A</v>
      </c>
      <c r="T58" s="65" t="str">
        <f t="shared" si="22"/>
        <v>No</v>
      </c>
      <c r="U58" s="68" t="str">
        <f t="shared" si="23"/>
        <v>N/A</v>
      </c>
      <c r="V58" s="66"/>
    </row>
    <row r="59" spans="1:22" ht="14.5" customHeight="1">
      <c r="A59" s="66" t="s">
        <v>11</v>
      </c>
      <c r="B59" s="66" t="s">
        <v>625</v>
      </c>
      <c r="C59" s="66" t="s">
        <v>26</v>
      </c>
      <c r="D59" s="84" t="s">
        <v>1063</v>
      </c>
      <c r="E59" s="74"/>
      <c r="F59" s="4"/>
      <c r="G59" s="4"/>
      <c r="H59" s="4"/>
      <c r="I59" s="4">
        <v>7.25</v>
      </c>
      <c r="J59" s="4">
        <v>7.25</v>
      </c>
      <c r="K59" s="4"/>
      <c r="L59" s="4"/>
      <c r="M59" s="4"/>
      <c r="N59" s="4" t="str">
        <f t="shared" si="10"/>
        <v>No</v>
      </c>
      <c r="O59" s="15" t="str">
        <f t="shared" si="11"/>
        <v>No</v>
      </c>
      <c r="P59" s="65" t="str">
        <f t="shared" si="18"/>
        <v>No</v>
      </c>
      <c r="Q59" s="68" t="str">
        <f t="shared" si="19"/>
        <v>N/A</v>
      </c>
      <c r="R59" s="65" t="str">
        <f t="shared" si="20"/>
        <v>No</v>
      </c>
      <c r="S59" s="68" t="str">
        <f t="shared" si="21"/>
        <v>N/A</v>
      </c>
      <c r="T59" s="65" t="str">
        <f t="shared" si="22"/>
        <v>No</v>
      </c>
      <c r="U59" s="68" t="str">
        <f t="shared" si="23"/>
        <v>N/A</v>
      </c>
      <c r="V59" s="66"/>
    </row>
    <row r="60" spans="1:22" ht="14.5" customHeight="1">
      <c r="A60" s="66" t="s">
        <v>11</v>
      </c>
      <c r="B60" s="66" t="s">
        <v>625</v>
      </c>
      <c r="C60" s="66" t="s">
        <v>26</v>
      </c>
      <c r="D60" s="84" t="s">
        <v>1064</v>
      </c>
      <c r="E60" s="74"/>
      <c r="F60" s="4"/>
      <c r="G60" s="4"/>
      <c r="H60" s="4"/>
      <c r="I60" s="4">
        <v>5.75</v>
      </c>
      <c r="J60" s="4">
        <v>5.75</v>
      </c>
      <c r="K60" s="4"/>
      <c r="L60" s="4">
        <v>5.75</v>
      </c>
      <c r="M60" s="4"/>
      <c r="N60" s="4" t="str">
        <f t="shared" si="10"/>
        <v>No</v>
      </c>
      <c r="O60" s="15" t="str">
        <f t="shared" si="11"/>
        <v>No</v>
      </c>
      <c r="P60" s="65" t="str">
        <f t="shared" si="18"/>
        <v>No</v>
      </c>
      <c r="Q60" s="68" t="str">
        <f t="shared" si="19"/>
        <v>N/A</v>
      </c>
      <c r="R60" s="65" t="str">
        <f t="shared" si="20"/>
        <v>No</v>
      </c>
      <c r="S60" s="68" t="str">
        <f t="shared" si="21"/>
        <v>N/A</v>
      </c>
      <c r="T60" s="65" t="str">
        <f t="shared" si="22"/>
        <v>No</v>
      </c>
      <c r="U60" s="68" t="str">
        <f t="shared" si="23"/>
        <v>N/A</v>
      </c>
      <c r="V60" s="66"/>
    </row>
    <row r="61" spans="1:22" ht="14.5" customHeight="1">
      <c r="A61" s="66" t="s">
        <v>11</v>
      </c>
      <c r="B61" s="66" t="s">
        <v>625</v>
      </c>
      <c r="C61" s="66" t="s">
        <v>26</v>
      </c>
      <c r="D61" s="84" t="s">
        <v>1065</v>
      </c>
      <c r="E61" s="74"/>
      <c r="F61" s="4"/>
      <c r="G61" s="4"/>
      <c r="H61" s="4">
        <v>8.9499999999999993</v>
      </c>
      <c r="I61" s="4">
        <v>9.25</v>
      </c>
      <c r="J61" s="4">
        <v>9.25</v>
      </c>
      <c r="K61" s="4"/>
      <c r="L61" s="4">
        <v>9.25</v>
      </c>
      <c r="M61" s="4"/>
      <c r="N61" s="4" t="str">
        <f t="shared" si="10"/>
        <v>No</v>
      </c>
      <c r="O61" s="15" t="str">
        <f t="shared" si="11"/>
        <v>No</v>
      </c>
      <c r="P61" s="65" t="str">
        <f t="shared" si="18"/>
        <v>No</v>
      </c>
      <c r="Q61" s="68" t="str">
        <f t="shared" si="19"/>
        <v>N/A</v>
      </c>
      <c r="R61" s="65" t="str">
        <f t="shared" si="20"/>
        <v>No</v>
      </c>
      <c r="S61" s="68" t="str">
        <f t="shared" si="21"/>
        <v>N/A</v>
      </c>
      <c r="T61" s="65" t="str">
        <f t="shared" si="22"/>
        <v>No</v>
      </c>
      <c r="U61" s="68" t="str">
        <f t="shared" si="23"/>
        <v>N/A</v>
      </c>
      <c r="V61" s="66"/>
    </row>
    <row r="62" spans="1:22" ht="14.5" customHeight="1">
      <c r="A62" s="66" t="s">
        <v>11</v>
      </c>
      <c r="B62" s="66" t="s">
        <v>625</v>
      </c>
      <c r="C62" s="66" t="s">
        <v>26</v>
      </c>
      <c r="D62" s="84" t="s">
        <v>1067</v>
      </c>
      <c r="E62" s="74"/>
      <c r="F62" s="4"/>
      <c r="G62" s="4"/>
      <c r="H62" s="4"/>
      <c r="I62" s="4">
        <v>7.25</v>
      </c>
      <c r="J62" s="4">
        <v>7.25</v>
      </c>
      <c r="K62" s="4"/>
      <c r="L62" s="4"/>
      <c r="M62" s="4"/>
      <c r="N62" s="4" t="str">
        <f t="shared" si="10"/>
        <v>No</v>
      </c>
      <c r="O62" s="15" t="str">
        <f t="shared" si="11"/>
        <v>No</v>
      </c>
      <c r="P62" s="65" t="str">
        <f t="shared" si="18"/>
        <v>No</v>
      </c>
      <c r="Q62" s="68" t="str">
        <f t="shared" si="19"/>
        <v>N/A</v>
      </c>
      <c r="R62" s="65" t="str">
        <f t="shared" si="20"/>
        <v>No</v>
      </c>
      <c r="S62" s="68" t="str">
        <f t="shared" si="21"/>
        <v>N/A</v>
      </c>
      <c r="T62" s="65" t="str">
        <f t="shared" si="22"/>
        <v>No</v>
      </c>
      <c r="U62" s="68" t="str">
        <f t="shared" si="23"/>
        <v>N/A</v>
      </c>
      <c r="V62" s="66"/>
    </row>
    <row r="63" spans="1:22" ht="14.5" customHeight="1">
      <c r="A63" s="66" t="s">
        <v>11</v>
      </c>
      <c r="B63" s="66" t="s">
        <v>625</v>
      </c>
      <c r="C63" s="66" t="s">
        <v>26</v>
      </c>
      <c r="D63" s="84" t="s">
        <v>1068</v>
      </c>
      <c r="E63" s="74"/>
      <c r="F63" s="4"/>
      <c r="G63" s="4"/>
      <c r="H63" s="4">
        <v>6.95</v>
      </c>
      <c r="I63" s="4">
        <v>6.95</v>
      </c>
      <c r="J63" s="4"/>
      <c r="K63" s="4"/>
      <c r="L63" s="4">
        <v>7.5</v>
      </c>
      <c r="M63" s="4"/>
      <c r="N63" s="4" t="str">
        <f t="shared" si="10"/>
        <v>No</v>
      </c>
      <c r="O63" s="15" t="str">
        <f t="shared" si="11"/>
        <v>No</v>
      </c>
      <c r="P63" s="65" t="str">
        <f t="shared" si="18"/>
        <v>No</v>
      </c>
      <c r="Q63" s="68" t="str">
        <f t="shared" si="19"/>
        <v>N/A</v>
      </c>
      <c r="R63" s="65" t="str">
        <f t="shared" si="20"/>
        <v>No</v>
      </c>
      <c r="S63" s="68" t="str">
        <f t="shared" si="21"/>
        <v>N/A</v>
      </c>
      <c r="T63" s="65" t="str">
        <f t="shared" si="22"/>
        <v>No</v>
      </c>
      <c r="U63" s="68" t="str">
        <f t="shared" si="23"/>
        <v>N/A</v>
      </c>
      <c r="V63" s="66"/>
    </row>
    <row r="64" spans="1:22" ht="14.5" customHeight="1">
      <c r="A64" s="66" t="s">
        <v>11</v>
      </c>
      <c r="B64" s="66" t="s">
        <v>27</v>
      </c>
      <c r="C64" s="66"/>
      <c r="D64" s="84" t="s">
        <v>1504</v>
      </c>
      <c r="E64" s="74"/>
      <c r="F64" s="4"/>
      <c r="G64" s="4">
        <v>17.95</v>
      </c>
      <c r="H64" s="4">
        <v>17.95</v>
      </c>
      <c r="I64" s="4">
        <v>17.95</v>
      </c>
      <c r="J64" s="4">
        <v>17.95</v>
      </c>
      <c r="K64" s="4"/>
      <c r="L64" s="4">
        <v>17.95</v>
      </c>
      <c r="M64" s="4"/>
      <c r="N64" s="4" t="str">
        <f t="shared" si="10"/>
        <v>No</v>
      </c>
      <c r="O64" s="15" t="str">
        <f t="shared" si="11"/>
        <v>No</v>
      </c>
      <c r="P64" s="65" t="str">
        <f t="shared" si="18"/>
        <v>No</v>
      </c>
      <c r="Q64" s="68" t="str">
        <f t="shared" si="19"/>
        <v>N/A</v>
      </c>
      <c r="R64" s="65" t="str">
        <f t="shared" si="20"/>
        <v>No</v>
      </c>
      <c r="S64" s="68" t="str">
        <f t="shared" si="21"/>
        <v>N/A</v>
      </c>
      <c r="T64" s="65" t="str">
        <f t="shared" si="22"/>
        <v>No</v>
      </c>
      <c r="U64" s="68" t="str">
        <f t="shared" si="23"/>
        <v>N/A</v>
      </c>
      <c r="V64" s="66"/>
    </row>
    <row r="65" spans="1:22" ht="14.5" customHeight="1">
      <c r="A65" s="66" t="s">
        <v>11</v>
      </c>
      <c r="B65" s="66" t="s">
        <v>27</v>
      </c>
      <c r="C65" s="66"/>
      <c r="D65" s="84" t="s">
        <v>1505</v>
      </c>
      <c r="E65" s="74"/>
      <c r="F65" s="4"/>
      <c r="G65" s="4"/>
      <c r="H65" s="4">
        <v>8.9499999999999993</v>
      </c>
      <c r="I65" s="4">
        <v>8.9499999999999993</v>
      </c>
      <c r="J65" s="4">
        <v>8.9499999999999993</v>
      </c>
      <c r="K65" s="4"/>
      <c r="L65" s="4"/>
      <c r="M65" s="4"/>
      <c r="N65" s="4" t="str">
        <f t="shared" si="10"/>
        <v>No</v>
      </c>
      <c r="O65" s="15" t="str">
        <f t="shared" si="11"/>
        <v>No</v>
      </c>
      <c r="P65" s="65" t="str">
        <f t="shared" si="18"/>
        <v>No</v>
      </c>
      <c r="Q65" s="68" t="str">
        <f t="shared" si="19"/>
        <v>N/A</v>
      </c>
      <c r="R65" s="65" t="str">
        <f t="shared" si="20"/>
        <v>No</v>
      </c>
      <c r="S65" s="68" t="str">
        <f t="shared" si="21"/>
        <v>N/A</v>
      </c>
      <c r="T65" s="65" t="str">
        <f t="shared" si="22"/>
        <v>No</v>
      </c>
      <c r="U65" s="68" t="str">
        <f t="shared" si="23"/>
        <v>N/A</v>
      </c>
      <c r="V65" s="66"/>
    </row>
    <row r="66" spans="1:22" ht="14.5" customHeight="1">
      <c r="A66" s="66" t="s">
        <v>11</v>
      </c>
      <c r="B66" s="66" t="s">
        <v>27</v>
      </c>
      <c r="C66" s="66"/>
      <c r="D66" s="84" t="s">
        <v>1083</v>
      </c>
      <c r="E66" s="74"/>
      <c r="F66" s="4"/>
      <c r="G66" s="4">
        <v>16.25</v>
      </c>
      <c r="H66" s="4">
        <v>16.25</v>
      </c>
      <c r="I66" s="4">
        <v>16.75</v>
      </c>
      <c r="J66" s="4">
        <v>16.75</v>
      </c>
      <c r="K66" s="4"/>
      <c r="L66" s="4">
        <v>17.25</v>
      </c>
      <c r="M66" s="4"/>
      <c r="N66" s="4" t="str">
        <f t="shared" si="10"/>
        <v>No</v>
      </c>
      <c r="O66" s="15" t="str">
        <f t="shared" si="11"/>
        <v>No</v>
      </c>
      <c r="P66" s="65" t="str">
        <f t="shared" si="18"/>
        <v>No</v>
      </c>
      <c r="Q66" s="68" t="str">
        <f t="shared" si="19"/>
        <v>N/A</v>
      </c>
      <c r="R66" s="65" t="str">
        <f t="shared" si="20"/>
        <v>No</v>
      </c>
      <c r="S66" s="68" t="str">
        <f t="shared" si="21"/>
        <v>N/A</v>
      </c>
      <c r="T66" s="65" t="str">
        <f t="shared" si="22"/>
        <v>No</v>
      </c>
      <c r="U66" s="68" t="str">
        <f t="shared" si="23"/>
        <v>N/A</v>
      </c>
      <c r="V66" s="66"/>
    </row>
    <row r="67" spans="1:22" ht="14.5" customHeight="1">
      <c r="A67" s="66" t="s">
        <v>11</v>
      </c>
      <c r="B67" s="66" t="s">
        <v>27</v>
      </c>
      <c r="C67" s="66"/>
      <c r="D67" s="84" t="s">
        <v>1086</v>
      </c>
      <c r="E67" s="74"/>
      <c r="F67" s="4"/>
      <c r="G67" s="4"/>
      <c r="H67" s="4"/>
      <c r="I67" s="4">
        <v>17.95</v>
      </c>
      <c r="J67" s="4">
        <v>17.95</v>
      </c>
      <c r="K67" s="4"/>
      <c r="L67" s="4">
        <v>17.95</v>
      </c>
      <c r="M67" s="4"/>
      <c r="N67" s="4" t="str">
        <f t="shared" si="10"/>
        <v>No</v>
      </c>
      <c r="O67" s="15" t="str">
        <f t="shared" si="11"/>
        <v>No</v>
      </c>
      <c r="P67" s="65" t="str">
        <f t="shared" si="18"/>
        <v>No</v>
      </c>
      <c r="Q67" s="68" t="str">
        <f t="shared" si="19"/>
        <v>N/A</v>
      </c>
      <c r="R67" s="65" t="str">
        <f t="shared" si="20"/>
        <v>No</v>
      </c>
      <c r="S67" s="68" t="str">
        <f t="shared" si="21"/>
        <v>N/A</v>
      </c>
      <c r="T67" s="65" t="str">
        <f t="shared" si="22"/>
        <v>No</v>
      </c>
      <c r="U67" s="68" t="str">
        <f t="shared" si="23"/>
        <v>N/A</v>
      </c>
      <c r="V67" s="66"/>
    </row>
    <row r="68" spans="1:22" ht="14.5" customHeight="1">
      <c r="A68" s="66" t="s">
        <v>11</v>
      </c>
      <c r="B68" s="66" t="s">
        <v>27</v>
      </c>
      <c r="C68" s="66"/>
      <c r="D68" s="84" t="s">
        <v>1087</v>
      </c>
      <c r="E68" s="74"/>
      <c r="F68" s="4"/>
      <c r="G68" s="4"/>
      <c r="H68" s="4"/>
      <c r="I68" s="4"/>
      <c r="J68" s="4">
        <v>16.75</v>
      </c>
      <c r="K68" s="4"/>
      <c r="L68" s="4">
        <v>16.95</v>
      </c>
      <c r="M68" s="4"/>
      <c r="N68" s="4" t="str">
        <f t="shared" si="10"/>
        <v>No</v>
      </c>
      <c r="O68" s="15" t="str">
        <f t="shared" si="11"/>
        <v>No</v>
      </c>
      <c r="P68" s="65" t="str">
        <f t="shared" si="18"/>
        <v>No</v>
      </c>
      <c r="Q68" s="68" t="str">
        <f t="shared" si="19"/>
        <v>N/A</v>
      </c>
      <c r="R68" s="65" t="str">
        <f t="shared" si="20"/>
        <v>No</v>
      </c>
      <c r="S68" s="68" t="str">
        <f t="shared" si="21"/>
        <v>N/A</v>
      </c>
      <c r="T68" s="65" t="str">
        <f t="shared" si="22"/>
        <v>No</v>
      </c>
      <c r="U68" s="68" t="str">
        <f t="shared" si="23"/>
        <v>N/A</v>
      </c>
      <c r="V68" s="66"/>
    </row>
    <row r="69" spans="1:22" ht="14.5" customHeight="1">
      <c r="A69" s="66" t="s">
        <v>11</v>
      </c>
      <c r="B69" s="66" t="s">
        <v>27</v>
      </c>
      <c r="C69" s="66"/>
      <c r="D69" s="84" t="s">
        <v>1040</v>
      </c>
      <c r="E69" s="74"/>
      <c r="F69" s="4"/>
      <c r="G69" s="4">
        <v>14.95</v>
      </c>
      <c r="H69" s="4">
        <v>14.95</v>
      </c>
      <c r="I69" s="4">
        <v>14.95</v>
      </c>
      <c r="J69" s="4">
        <v>14.95</v>
      </c>
      <c r="K69" s="4"/>
      <c r="L69" s="4">
        <v>14.95</v>
      </c>
      <c r="M69" s="4"/>
      <c r="N69" s="4" t="str">
        <f t="shared" si="10"/>
        <v>No</v>
      </c>
      <c r="O69" s="15" t="str">
        <f t="shared" si="11"/>
        <v>No</v>
      </c>
      <c r="P69" s="65" t="str">
        <f t="shared" si="18"/>
        <v>No</v>
      </c>
      <c r="Q69" s="68" t="str">
        <f t="shared" si="19"/>
        <v>N/A</v>
      </c>
      <c r="R69" s="65" t="str">
        <f t="shared" si="20"/>
        <v>No</v>
      </c>
      <c r="S69" s="68" t="str">
        <f t="shared" si="21"/>
        <v>N/A</v>
      </c>
      <c r="T69" s="65" t="str">
        <f t="shared" si="22"/>
        <v>No</v>
      </c>
      <c r="U69" s="68" t="str">
        <f t="shared" si="23"/>
        <v>N/A</v>
      </c>
      <c r="V69" s="66"/>
    </row>
    <row r="70" spans="1:22" ht="14.5" customHeight="1">
      <c r="A70" s="66" t="s">
        <v>11</v>
      </c>
      <c r="B70" s="66" t="s">
        <v>27</v>
      </c>
      <c r="C70" s="66"/>
      <c r="D70" s="84" t="s">
        <v>1506</v>
      </c>
      <c r="E70" s="74"/>
      <c r="F70" s="4"/>
      <c r="G70" s="4"/>
      <c r="H70" s="4">
        <v>59.25</v>
      </c>
      <c r="I70" s="4">
        <v>59.95</v>
      </c>
      <c r="J70" s="4">
        <v>59.95</v>
      </c>
      <c r="K70" s="4"/>
      <c r="L70" s="4">
        <v>59.95</v>
      </c>
      <c r="M70" s="4"/>
      <c r="N70" s="4" t="str">
        <f t="shared" si="10"/>
        <v>No</v>
      </c>
      <c r="O70" s="15" t="str">
        <f t="shared" si="11"/>
        <v>No</v>
      </c>
      <c r="P70" s="65" t="str">
        <f t="shared" si="18"/>
        <v>No</v>
      </c>
      <c r="Q70" s="68" t="str">
        <f t="shared" si="19"/>
        <v>N/A</v>
      </c>
      <c r="R70" s="65" t="str">
        <f t="shared" si="20"/>
        <v>No</v>
      </c>
      <c r="S70" s="68" t="str">
        <f t="shared" si="21"/>
        <v>N/A</v>
      </c>
      <c r="T70" s="65" t="str">
        <f t="shared" si="22"/>
        <v>No</v>
      </c>
      <c r="U70" s="68" t="str">
        <f t="shared" si="23"/>
        <v>N/A</v>
      </c>
      <c r="V70" s="66"/>
    </row>
    <row r="71" spans="1:22" ht="14.5" customHeight="1">
      <c r="A71" s="66" t="s">
        <v>11</v>
      </c>
      <c r="B71" s="66" t="s">
        <v>27</v>
      </c>
      <c r="C71" s="66"/>
      <c r="D71" s="84" t="s">
        <v>1090</v>
      </c>
      <c r="E71" s="74"/>
      <c r="F71" s="4"/>
      <c r="G71" s="4">
        <v>8.9499999999999993</v>
      </c>
      <c r="H71" s="4">
        <v>8.9499999999999993</v>
      </c>
      <c r="I71" s="4">
        <v>8.9499999999999993</v>
      </c>
      <c r="J71" s="4">
        <v>8.9499999999999993</v>
      </c>
      <c r="K71" s="4"/>
      <c r="L71" s="4"/>
      <c r="M71" s="4"/>
      <c r="N71" s="4" t="str">
        <f t="shared" si="10"/>
        <v>No</v>
      </c>
      <c r="O71" s="15" t="str">
        <f t="shared" si="11"/>
        <v>No</v>
      </c>
      <c r="P71" s="65" t="str">
        <f t="shared" si="18"/>
        <v>No</v>
      </c>
      <c r="Q71" s="68" t="str">
        <f t="shared" si="19"/>
        <v>N/A</v>
      </c>
      <c r="R71" s="65" t="str">
        <f t="shared" si="20"/>
        <v>No</v>
      </c>
      <c r="S71" s="68" t="str">
        <f t="shared" si="21"/>
        <v>N/A</v>
      </c>
      <c r="T71" s="65" t="str">
        <f t="shared" si="22"/>
        <v>No</v>
      </c>
      <c r="U71" s="68" t="str">
        <f t="shared" si="23"/>
        <v>N/A</v>
      </c>
      <c r="V71" s="66"/>
    </row>
    <row r="72" spans="1:22" ht="14.5" customHeight="1">
      <c r="A72" s="66" t="s">
        <v>11</v>
      </c>
      <c r="B72" s="66" t="s">
        <v>27</v>
      </c>
      <c r="C72" s="66"/>
      <c r="D72" s="84" t="s">
        <v>1091</v>
      </c>
      <c r="E72" s="74"/>
      <c r="F72" s="4"/>
      <c r="G72" s="4">
        <v>8.25</v>
      </c>
      <c r="H72" s="4">
        <v>8.25</v>
      </c>
      <c r="I72" s="4">
        <v>8.25</v>
      </c>
      <c r="J72" s="4">
        <v>8.25</v>
      </c>
      <c r="K72" s="4"/>
      <c r="L72" s="4"/>
      <c r="M72" s="4"/>
      <c r="N72" s="4" t="str">
        <f t="shared" si="10"/>
        <v>No</v>
      </c>
      <c r="O72" s="15" t="str">
        <f t="shared" si="11"/>
        <v>No</v>
      </c>
      <c r="P72" s="65" t="str">
        <f t="shared" si="18"/>
        <v>No</v>
      </c>
      <c r="Q72" s="68" t="str">
        <f t="shared" si="19"/>
        <v>N/A</v>
      </c>
      <c r="R72" s="65" t="str">
        <f t="shared" si="20"/>
        <v>No</v>
      </c>
      <c r="S72" s="68" t="str">
        <f t="shared" si="21"/>
        <v>N/A</v>
      </c>
      <c r="T72" s="65" t="str">
        <f t="shared" si="22"/>
        <v>No</v>
      </c>
      <c r="U72" s="68" t="str">
        <f t="shared" si="23"/>
        <v>N/A</v>
      </c>
      <c r="V72" s="66"/>
    </row>
    <row r="73" spans="1:22" ht="14.5" customHeight="1">
      <c r="A73" s="66" t="s">
        <v>11</v>
      </c>
      <c r="B73" s="66" t="s">
        <v>27</v>
      </c>
      <c r="C73" s="66"/>
      <c r="D73" s="84" t="s">
        <v>664</v>
      </c>
      <c r="E73" s="74"/>
      <c r="F73" s="4"/>
      <c r="G73" s="4">
        <v>9.5</v>
      </c>
      <c r="H73" s="4">
        <v>9.5</v>
      </c>
      <c r="I73" s="4">
        <v>9.5</v>
      </c>
      <c r="J73" s="4">
        <v>9.5</v>
      </c>
      <c r="K73" s="4"/>
      <c r="L73" s="4"/>
      <c r="M73" s="4"/>
      <c r="N73" s="4" t="str">
        <f t="shared" si="10"/>
        <v>No</v>
      </c>
      <c r="O73" s="15" t="str">
        <f t="shared" si="11"/>
        <v>No</v>
      </c>
      <c r="P73" s="65" t="str">
        <f t="shared" si="18"/>
        <v>No</v>
      </c>
      <c r="Q73" s="68" t="str">
        <f t="shared" si="19"/>
        <v>N/A</v>
      </c>
      <c r="R73" s="65" t="str">
        <f t="shared" si="20"/>
        <v>No</v>
      </c>
      <c r="S73" s="68" t="str">
        <f t="shared" si="21"/>
        <v>N/A</v>
      </c>
      <c r="T73" s="65" t="str">
        <f t="shared" si="22"/>
        <v>No</v>
      </c>
      <c r="U73" s="68" t="str">
        <f t="shared" si="23"/>
        <v>N/A</v>
      </c>
      <c r="V73" s="66"/>
    </row>
    <row r="74" spans="1:22" ht="14.5" customHeight="1">
      <c r="A74" s="66" t="s">
        <v>11</v>
      </c>
      <c r="B74" s="66" t="s">
        <v>27</v>
      </c>
      <c r="C74" s="66"/>
      <c r="D74" s="84" t="s">
        <v>1507</v>
      </c>
      <c r="E74" s="74"/>
      <c r="F74" s="4"/>
      <c r="G74" s="4">
        <v>9.5</v>
      </c>
      <c r="H74" s="4">
        <v>9.5</v>
      </c>
      <c r="I74" s="4">
        <v>9.5</v>
      </c>
      <c r="J74" s="4">
        <v>9.5</v>
      </c>
      <c r="K74" s="4"/>
      <c r="L74" s="4"/>
      <c r="M74" s="4"/>
      <c r="N74" s="4" t="str">
        <f t="shared" si="10"/>
        <v>No</v>
      </c>
      <c r="O74" s="15" t="str">
        <f t="shared" si="11"/>
        <v>No</v>
      </c>
      <c r="P74" s="65" t="str">
        <f t="shared" si="18"/>
        <v>No</v>
      </c>
      <c r="Q74" s="68" t="str">
        <f t="shared" si="19"/>
        <v>N/A</v>
      </c>
      <c r="R74" s="65" t="str">
        <f t="shared" si="20"/>
        <v>No</v>
      </c>
      <c r="S74" s="68" t="str">
        <f t="shared" si="21"/>
        <v>N/A</v>
      </c>
      <c r="T74" s="65" t="str">
        <f t="shared" si="22"/>
        <v>No</v>
      </c>
      <c r="U74" s="68" t="str">
        <f t="shared" si="23"/>
        <v>N/A</v>
      </c>
      <c r="V74" s="66"/>
    </row>
    <row r="75" spans="1:22" ht="14.5" customHeight="1">
      <c r="A75" s="66" t="s">
        <v>11</v>
      </c>
      <c r="B75" s="66" t="s">
        <v>27</v>
      </c>
      <c r="C75" s="66"/>
      <c r="D75" s="84" t="s">
        <v>667</v>
      </c>
      <c r="E75" s="74"/>
      <c r="F75" s="4"/>
      <c r="G75" s="4">
        <v>9.9499999999999993</v>
      </c>
      <c r="H75" s="4">
        <v>9.9499999999999993</v>
      </c>
      <c r="I75" s="4">
        <v>9.9499999999999993</v>
      </c>
      <c r="J75" s="4">
        <v>9.9499999999999993</v>
      </c>
      <c r="K75" s="4"/>
      <c r="L75" s="4"/>
      <c r="M75" s="4"/>
      <c r="N75" s="4" t="str">
        <f t="shared" si="10"/>
        <v>No</v>
      </c>
      <c r="O75" s="15" t="str">
        <f t="shared" si="11"/>
        <v>No</v>
      </c>
      <c r="P75" s="65" t="str">
        <f t="shared" si="18"/>
        <v>No</v>
      </c>
      <c r="Q75" s="68" t="str">
        <f t="shared" si="19"/>
        <v>N/A</v>
      </c>
      <c r="R75" s="65" t="str">
        <f t="shared" si="20"/>
        <v>No</v>
      </c>
      <c r="S75" s="68" t="str">
        <f t="shared" si="21"/>
        <v>N/A</v>
      </c>
      <c r="T75" s="65" t="str">
        <f t="shared" si="22"/>
        <v>No</v>
      </c>
      <c r="U75" s="68" t="str">
        <f t="shared" si="23"/>
        <v>N/A</v>
      </c>
      <c r="V75" s="66"/>
    </row>
    <row r="76" spans="1:22" ht="14.5" customHeight="1">
      <c r="A76" s="66" t="s">
        <v>11</v>
      </c>
      <c r="B76" s="66" t="s">
        <v>27</v>
      </c>
      <c r="C76" s="66"/>
      <c r="D76" s="84" t="s">
        <v>1097</v>
      </c>
      <c r="E76" s="74"/>
      <c r="F76" s="4"/>
      <c r="G76" s="4">
        <v>14.75</v>
      </c>
      <c r="H76" s="4">
        <v>14.75</v>
      </c>
      <c r="I76" s="4">
        <v>14.75</v>
      </c>
      <c r="J76" s="4">
        <v>14.75</v>
      </c>
      <c r="K76" s="4"/>
      <c r="L76" s="4">
        <v>14.75</v>
      </c>
      <c r="M76" s="4"/>
      <c r="N76" s="4" t="str">
        <f t="shared" si="10"/>
        <v>No</v>
      </c>
      <c r="O76" s="15" t="str">
        <f t="shared" si="11"/>
        <v>No</v>
      </c>
      <c r="P76" s="65" t="str">
        <f t="shared" si="18"/>
        <v>No</v>
      </c>
      <c r="Q76" s="68" t="str">
        <f t="shared" si="19"/>
        <v>N/A</v>
      </c>
      <c r="R76" s="65" t="str">
        <f t="shared" si="20"/>
        <v>No</v>
      </c>
      <c r="S76" s="68" t="str">
        <f t="shared" si="21"/>
        <v>N/A</v>
      </c>
      <c r="T76" s="65" t="str">
        <f t="shared" si="22"/>
        <v>No</v>
      </c>
      <c r="U76" s="68" t="str">
        <f t="shared" si="23"/>
        <v>N/A</v>
      </c>
      <c r="V76" s="66"/>
    </row>
    <row r="77" spans="1:22" ht="14.5" customHeight="1">
      <c r="A77" s="66" t="s">
        <v>11</v>
      </c>
      <c r="B77" s="66" t="s">
        <v>27</v>
      </c>
      <c r="C77" s="66"/>
      <c r="D77" s="84" t="s">
        <v>1098</v>
      </c>
      <c r="E77" s="74"/>
      <c r="F77" s="4"/>
      <c r="G77" s="4">
        <v>1.25</v>
      </c>
      <c r="H77" s="4">
        <v>1.25</v>
      </c>
      <c r="I77" s="4">
        <v>1.25</v>
      </c>
      <c r="J77" s="4">
        <v>1.25</v>
      </c>
      <c r="K77" s="4"/>
      <c r="L77" s="4"/>
      <c r="M77" s="4"/>
      <c r="N77" s="4" t="str">
        <f t="shared" si="10"/>
        <v>No</v>
      </c>
      <c r="O77" s="15" t="str">
        <f t="shared" si="11"/>
        <v>No</v>
      </c>
      <c r="P77" s="65" t="str">
        <f t="shared" si="18"/>
        <v>No</v>
      </c>
      <c r="Q77" s="68" t="str">
        <f t="shared" si="19"/>
        <v>N/A</v>
      </c>
      <c r="R77" s="65" t="str">
        <f t="shared" si="20"/>
        <v>No</v>
      </c>
      <c r="S77" s="68" t="str">
        <f t="shared" si="21"/>
        <v>N/A</v>
      </c>
      <c r="T77" s="65" t="str">
        <f t="shared" si="22"/>
        <v>No</v>
      </c>
      <c r="U77" s="68" t="str">
        <f t="shared" si="23"/>
        <v>N/A</v>
      </c>
      <c r="V77" s="66"/>
    </row>
    <row r="78" spans="1:22" ht="14.5" customHeight="1">
      <c r="A78" s="66" t="s">
        <v>11</v>
      </c>
      <c r="B78" s="66" t="s">
        <v>27</v>
      </c>
      <c r="C78" s="66"/>
      <c r="D78" s="84" t="s">
        <v>1105</v>
      </c>
      <c r="E78" s="74"/>
      <c r="F78" s="4"/>
      <c r="G78" s="4">
        <v>8</v>
      </c>
      <c r="H78" s="4">
        <v>8.75</v>
      </c>
      <c r="I78" s="4">
        <v>8.25</v>
      </c>
      <c r="J78" s="4">
        <v>8.25</v>
      </c>
      <c r="K78" s="4"/>
      <c r="L78" s="4"/>
      <c r="M78" s="4"/>
      <c r="N78" s="4" t="str">
        <f t="shared" si="10"/>
        <v>No</v>
      </c>
      <c r="O78" s="15" t="str">
        <f t="shared" si="11"/>
        <v>No</v>
      </c>
      <c r="P78" s="65" t="str">
        <f t="shared" si="18"/>
        <v>No</v>
      </c>
      <c r="Q78" s="68" t="str">
        <f t="shared" si="19"/>
        <v>N/A</v>
      </c>
      <c r="R78" s="65" t="str">
        <f t="shared" si="20"/>
        <v>No</v>
      </c>
      <c r="S78" s="68" t="str">
        <f t="shared" si="21"/>
        <v>N/A</v>
      </c>
      <c r="T78" s="65" t="str">
        <f t="shared" si="22"/>
        <v>No</v>
      </c>
      <c r="U78" s="68" t="str">
        <f t="shared" si="23"/>
        <v>N/A</v>
      </c>
      <c r="V78" s="66"/>
    </row>
    <row r="79" spans="1:22" ht="14.5" customHeight="1">
      <c r="A79" s="66" t="s">
        <v>11</v>
      </c>
      <c r="B79" s="66" t="s">
        <v>27</v>
      </c>
      <c r="C79" s="66"/>
      <c r="D79" s="84" t="s">
        <v>1106</v>
      </c>
      <c r="E79" s="74"/>
      <c r="F79" s="4"/>
      <c r="G79" s="4">
        <v>1.75</v>
      </c>
      <c r="H79" s="4">
        <v>1.75</v>
      </c>
      <c r="I79" s="4">
        <v>1.75</v>
      </c>
      <c r="J79" s="4">
        <v>1.75</v>
      </c>
      <c r="K79" s="4"/>
      <c r="L79" s="4"/>
      <c r="M79" s="4"/>
      <c r="N79" s="4" t="str">
        <f t="shared" si="10"/>
        <v>No</v>
      </c>
      <c r="O79" s="15" t="str">
        <f t="shared" si="11"/>
        <v>No</v>
      </c>
      <c r="P79" s="65" t="str">
        <f t="shared" si="18"/>
        <v>No</v>
      </c>
      <c r="Q79" s="68" t="str">
        <f t="shared" si="19"/>
        <v>N/A</v>
      </c>
      <c r="R79" s="65" t="str">
        <f t="shared" si="20"/>
        <v>No</v>
      </c>
      <c r="S79" s="68" t="str">
        <f t="shared" si="21"/>
        <v>N/A</v>
      </c>
      <c r="T79" s="65" t="str">
        <f t="shared" si="22"/>
        <v>No</v>
      </c>
      <c r="U79" s="68" t="str">
        <f t="shared" si="23"/>
        <v>N/A</v>
      </c>
      <c r="V79" s="66"/>
    </row>
    <row r="80" spans="1:22" ht="14.5" customHeight="1">
      <c r="A80" s="66" t="s">
        <v>11</v>
      </c>
      <c r="B80" s="66" t="s">
        <v>27</v>
      </c>
      <c r="C80" s="66"/>
      <c r="D80" s="84" t="s">
        <v>1107</v>
      </c>
      <c r="E80" s="74"/>
      <c r="F80" s="4"/>
      <c r="G80" s="4"/>
      <c r="H80" s="4">
        <v>12.5</v>
      </c>
      <c r="I80" s="4"/>
      <c r="J80" s="4"/>
      <c r="K80" s="4"/>
      <c r="L80" s="4"/>
      <c r="M80" s="4"/>
      <c r="N80" s="4" t="str">
        <f t="shared" si="10"/>
        <v>No</v>
      </c>
      <c r="O80" s="15" t="str">
        <f t="shared" si="11"/>
        <v>No</v>
      </c>
      <c r="P80" s="65" t="str">
        <f t="shared" si="18"/>
        <v>No</v>
      </c>
      <c r="Q80" s="68" t="str">
        <f t="shared" si="19"/>
        <v>N/A</v>
      </c>
      <c r="R80" s="65" t="str">
        <f t="shared" si="20"/>
        <v>No</v>
      </c>
      <c r="S80" s="68" t="str">
        <f t="shared" si="21"/>
        <v>N/A</v>
      </c>
      <c r="T80" s="65" t="str">
        <f t="shared" si="22"/>
        <v>No</v>
      </c>
      <c r="U80" s="68" t="str">
        <f t="shared" si="23"/>
        <v>N/A</v>
      </c>
      <c r="V80" s="66"/>
    </row>
    <row r="81" spans="1:22" ht="14.5" customHeight="1">
      <c r="A81" s="66" t="s">
        <v>11</v>
      </c>
      <c r="B81" s="66" t="s">
        <v>27</v>
      </c>
      <c r="C81" s="66"/>
      <c r="D81" s="84" t="s">
        <v>1108</v>
      </c>
      <c r="E81" s="74"/>
      <c r="F81" s="4"/>
      <c r="G81" s="4"/>
      <c r="H81" s="4">
        <v>13.75</v>
      </c>
      <c r="I81" s="4"/>
      <c r="J81" s="4"/>
      <c r="K81" s="4"/>
      <c r="L81" s="4"/>
      <c r="M81" s="4"/>
      <c r="N81" s="4" t="str">
        <f t="shared" si="10"/>
        <v>No</v>
      </c>
      <c r="O81" s="15" t="str">
        <f t="shared" si="11"/>
        <v>No</v>
      </c>
      <c r="P81" s="65" t="str">
        <f t="shared" si="18"/>
        <v>No</v>
      </c>
      <c r="Q81" s="68" t="str">
        <f t="shared" si="19"/>
        <v>N/A</v>
      </c>
      <c r="R81" s="65" t="str">
        <f t="shared" si="20"/>
        <v>No</v>
      </c>
      <c r="S81" s="68" t="str">
        <f t="shared" si="21"/>
        <v>N/A</v>
      </c>
      <c r="T81" s="65" t="str">
        <f t="shared" si="22"/>
        <v>No</v>
      </c>
      <c r="U81" s="68" t="str">
        <f t="shared" si="23"/>
        <v>N/A</v>
      </c>
      <c r="V81" s="66"/>
    </row>
    <row r="82" spans="1:22" ht="14.5" customHeight="1">
      <c r="A82" s="66" t="s">
        <v>11</v>
      </c>
      <c r="B82" s="66" t="s">
        <v>27</v>
      </c>
      <c r="C82" s="66"/>
      <c r="D82" s="84" t="s">
        <v>1109</v>
      </c>
      <c r="E82" s="74"/>
      <c r="F82" s="4"/>
      <c r="G82" s="4"/>
      <c r="H82" s="4">
        <v>2.5</v>
      </c>
      <c r="I82" s="4"/>
      <c r="J82" s="4"/>
      <c r="K82" s="4"/>
      <c r="L82" s="4"/>
      <c r="M82" s="4"/>
      <c r="N82" s="4" t="str">
        <f t="shared" si="10"/>
        <v>No</v>
      </c>
      <c r="O82" s="15" t="str">
        <f t="shared" si="11"/>
        <v>No</v>
      </c>
      <c r="P82" s="65" t="str">
        <f t="shared" si="18"/>
        <v>No</v>
      </c>
      <c r="Q82" s="68" t="str">
        <f t="shared" si="19"/>
        <v>N/A</v>
      </c>
      <c r="R82" s="65" t="str">
        <f t="shared" si="20"/>
        <v>No</v>
      </c>
      <c r="S82" s="68" t="str">
        <f t="shared" si="21"/>
        <v>N/A</v>
      </c>
      <c r="T82" s="65" t="str">
        <f t="shared" si="22"/>
        <v>No</v>
      </c>
      <c r="U82" s="68" t="str">
        <f t="shared" si="23"/>
        <v>N/A</v>
      </c>
      <c r="V82" s="66"/>
    </row>
    <row r="83" spans="1:22" ht="14.5" customHeight="1">
      <c r="A83" s="66" t="s">
        <v>11</v>
      </c>
      <c r="B83" s="66" t="s">
        <v>27</v>
      </c>
      <c r="C83" s="66"/>
      <c r="D83" s="84" t="s">
        <v>1110</v>
      </c>
      <c r="E83" s="74"/>
      <c r="F83" s="4"/>
      <c r="G83" s="4">
        <v>14.5</v>
      </c>
      <c r="H83" s="4"/>
      <c r="I83" s="4">
        <v>14.5</v>
      </c>
      <c r="J83" s="4">
        <v>14.5</v>
      </c>
      <c r="K83" s="4"/>
      <c r="L83" s="4">
        <v>14.5</v>
      </c>
      <c r="M83" s="4"/>
      <c r="N83" s="4" t="str">
        <f t="shared" si="10"/>
        <v>No</v>
      </c>
      <c r="O83" s="15" t="str">
        <f t="shared" si="11"/>
        <v>No</v>
      </c>
      <c r="P83" s="65" t="str">
        <f t="shared" si="18"/>
        <v>No</v>
      </c>
      <c r="Q83" s="68" t="str">
        <f t="shared" si="19"/>
        <v>N/A</v>
      </c>
      <c r="R83" s="65" t="str">
        <f t="shared" si="20"/>
        <v>No</v>
      </c>
      <c r="S83" s="68" t="str">
        <f t="shared" si="21"/>
        <v>N/A</v>
      </c>
      <c r="T83" s="65" t="str">
        <f t="shared" si="22"/>
        <v>No</v>
      </c>
      <c r="U83" s="68" t="str">
        <f t="shared" si="23"/>
        <v>N/A</v>
      </c>
      <c r="V83" s="66"/>
    </row>
    <row r="84" spans="1:22" ht="14.5" customHeight="1">
      <c r="A84" s="66" t="s">
        <v>11</v>
      </c>
      <c r="B84" s="66" t="s">
        <v>27</v>
      </c>
      <c r="C84" s="66"/>
      <c r="D84" s="84" t="s">
        <v>1111</v>
      </c>
      <c r="E84" s="74"/>
      <c r="F84" s="4"/>
      <c r="G84" s="4"/>
      <c r="H84" s="4"/>
      <c r="I84" s="4"/>
      <c r="J84" s="4">
        <v>18.5</v>
      </c>
      <c r="K84" s="4"/>
      <c r="L84" s="4"/>
      <c r="M84" s="4"/>
      <c r="N84" s="4" t="str">
        <f t="shared" si="10"/>
        <v>No</v>
      </c>
      <c r="O84" s="15" t="str">
        <f t="shared" si="11"/>
        <v>No</v>
      </c>
      <c r="P84" s="65" t="str">
        <f t="shared" si="18"/>
        <v>No</v>
      </c>
      <c r="Q84" s="68" t="str">
        <f t="shared" si="19"/>
        <v>N/A</v>
      </c>
      <c r="R84" s="65" t="str">
        <f t="shared" si="20"/>
        <v>No</v>
      </c>
      <c r="S84" s="68" t="str">
        <f t="shared" si="21"/>
        <v>N/A</v>
      </c>
      <c r="T84" s="65" t="str">
        <f t="shared" si="22"/>
        <v>No</v>
      </c>
      <c r="U84" s="68" t="str">
        <f t="shared" si="23"/>
        <v>N/A</v>
      </c>
      <c r="V84" s="66"/>
    </row>
    <row r="85" spans="1:22" ht="14.5" customHeight="1">
      <c r="A85" s="66" t="s">
        <v>11</v>
      </c>
      <c r="B85" s="66" t="s">
        <v>27</v>
      </c>
      <c r="C85" s="66"/>
      <c r="D85" s="84" t="s">
        <v>1112</v>
      </c>
      <c r="E85" s="74"/>
      <c r="F85" s="4"/>
      <c r="G85" s="4" t="s">
        <v>1499</v>
      </c>
      <c r="H85" s="4"/>
      <c r="I85" s="4"/>
      <c r="J85" s="4"/>
      <c r="K85" s="4"/>
      <c r="L85" s="4">
        <v>14.5</v>
      </c>
      <c r="M85" s="4"/>
      <c r="N85" s="4" t="str">
        <f t="shared" si="10"/>
        <v>No</v>
      </c>
      <c r="O85" s="15" t="str">
        <f t="shared" si="11"/>
        <v>No</v>
      </c>
      <c r="P85" s="65" t="str">
        <f t="shared" si="18"/>
        <v>No</v>
      </c>
      <c r="Q85" s="68" t="str">
        <f t="shared" si="19"/>
        <v>N/A</v>
      </c>
      <c r="R85" s="65" t="str">
        <f t="shared" si="20"/>
        <v>No</v>
      </c>
      <c r="S85" s="68" t="str">
        <f t="shared" si="21"/>
        <v>N/A</v>
      </c>
      <c r="T85" s="65" t="str">
        <f t="shared" si="22"/>
        <v>No</v>
      </c>
      <c r="U85" s="68" t="str">
        <f t="shared" si="23"/>
        <v>N/A</v>
      </c>
      <c r="V85" s="66"/>
    </row>
    <row r="86" spans="1:22" ht="14.5" customHeight="1">
      <c r="A86" s="66" t="s">
        <v>11</v>
      </c>
      <c r="B86" s="66" t="s">
        <v>27</v>
      </c>
      <c r="C86" s="66"/>
      <c r="D86" s="84" t="s">
        <v>1113</v>
      </c>
      <c r="E86" s="74"/>
      <c r="F86" s="4"/>
      <c r="G86" s="4"/>
      <c r="H86" s="4">
        <v>16.75</v>
      </c>
      <c r="I86" s="4">
        <v>16.75</v>
      </c>
      <c r="J86" s="4"/>
      <c r="K86" s="4"/>
      <c r="L86" s="4"/>
      <c r="M86" s="4"/>
      <c r="N86" s="4" t="str">
        <f t="shared" si="10"/>
        <v>No</v>
      </c>
      <c r="O86" s="15" t="str">
        <f t="shared" si="11"/>
        <v>No</v>
      </c>
      <c r="P86" s="65" t="str">
        <f t="shared" si="18"/>
        <v>No</v>
      </c>
      <c r="Q86" s="68" t="str">
        <f t="shared" si="19"/>
        <v>N/A</v>
      </c>
      <c r="R86" s="65" t="str">
        <f t="shared" si="20"/>
        <v>No</v>
      </c>
      <c r="S86" s="68" t="str">
        <f t="shared" si="21"/>
        <v>N/A</v>
      </c>
      <c r="T86" s="65" t="str">
        <f t="shared" si="22"/>
        <v>No</v>
      </c>
      <c r="U86" s="68" t="str">
        <f t="shared" si="23"/>
        <v>N/A</v>
      </c>
      <c r="V86" s="66"/>
    </row>
    <row r="87" spans="1:22" ht="14.5" customHeight="1">
      <c r="A87" s="66" t="s">
        <v>11</v>
      </c>
      <c r="B87" s="66" t="s">
        <v>27</v>
      </c>
      <c r="C87" s="66"/>
      <c r="D87" s="84" t="s">
        <v>1114</v>
      </c>
      <c r="E87" s="74"/>
      <c r="F87" s="4"/>
      <c r="G87" s="4">
        <v>13.5</v>
      </c>
      <c r="H87" s="4">
        <v>14.5</v>
      </c>
      <c r="I87" s="4">
        <v>13.5</v>
      </c>
      <c r="J87" s="4">
        <v>13.5</v>
      </c>
      <c r="K87" s="4"/>
      <c r="L87" s="4">
        <v>13.5</v>
      </c>
      <c r="M87" s="4"/>
      <c r="N87" s="4" t="str">
        <f t="shared" si="10"/>
        <v>No</v>
      </c>
      <c r="O87" s="15" t="str">
        <f t="shared" si="11"/>
        <v>No</v>
      </c>
      <c r="P87" s="65" t="str">
        <f t="shared" si="18"/>
        <v>No</v>
      </c>
      <c r="Q87" s="68" t="str">
        <f t="shared" si="19"/>
        <v>N/A</v>
      </c>
      <c r="R87" s="65" t="str">
        <f t="shared" si="20"/>
        <v>No</v>
      </c>
      <c r="S87" s="68" t="str">
        <f t="shared" si="21"/>
        <v>N/A</v>
      </c>
      <c r="T87" s="65" t="str">
        <f t="shared" si="22"/>
        <v>No</v>
      </c>
      <c r="U87" s="68" t="str">
        <f t="shared" si="23"/>
        <v>N/A</v>
      </c>
      <c r="V87" s="66"/>
    </row>
    <row r="88" spans="1:22" ht="14.5" customHeight="1">
      <c r="A88" s="66" t="s">
        <v>11</v>
      </c>
      <c r="B88" s="66" t="s">
        <v>27</v>
      </c>
      <c r="C88" s="66"/>
      <c r="D88" s="84" t="s">
        <v>1115</v>
      </c>
      <c r="E88" s="74"/>
      <c r="F88" s="4"/>
      <c r="G88" s="4"/>
      <c r="H88" s="4"/>
      <c r="I88" s="4"/>
      <c r="J88" s="4">
        <v>18.5</v>
      </c>
      <c r="K88" s="4"/>
      <c r="L88" s="4"/>
      <c r="M88" s="4"/>
      <c r="N88" s="4" t="str">
        <f t="shared" si="10"/>
        <v>No</v>
      </c>
      <c r="O88" s="15" t="str">
        <f t="shared" si="11"/>
        <v>No</v>
      </c>
      <c r="P88" s="65" t="str">
        <f t="shared" si="18"/>
        <v>No</v>
      </c>
      <c r="Q88" s="68" t="str">
        <f t="shared" si="19"/>
        <v>N/A</v>
      </c>
      <c r="R88" s="65" t="str">
        <f t="shared" si="20"/>
        <v>No</v>
      </c>
      <c r="S88" s="68" t="str">
        <f t="shared" si="21"/>
        <v>N/A</v>
      </c>
      <c r="T88" s="65" t="str">
        <f t="shared" si="22"/>
        <v>No</v>
      </c>
      <c r="U88" s="68" t="str">
        <f t="shared" si="23"/>
        <v>N/A</v>
      </c>
      <c r="V88" s="66"/>
    </row>
    <row r="89" spans="1:22" ht="14.5" customHeight="1">
      <c r="A89" s="66" t="s">
        <v>11</v>
      </c>
      <c r="B89" s="66" t="s">
        <v>27</v>
      </c>
      <c r="C89" s="66"/>
      <c r="D89" s="84" t="s">
        <v>1116</v>
      </c>
      <c r="E89" s="74"/>
      <c r="F89" s="4"/>
      <c r="G89" s="4">
        <v>15.5</v>
      </c>
      <c r="H89" s="4">
        <v>15.5</v>
      </c>
      <c r="I89" s="4">
        <v>15.5</v>
      </c>
      <c r="J89" s="4">
        <v>15.5</v>
      </c>
      <c r="K89" s="4"/>
      <c r="L89" s="4">
        <v>16.95</v>
      </c>
      <c r="M89" s="4"/>
      <c r="N89" s="4" t="str">
        <f t="shared" si="10"/>
        <v>No</v>
      </c>
      <c r="O89" s="15" t="str">
        <f t="shared" si="11"/>
        <v>No</v>
      </c>
      <c r="P89" s="65" t="str">
        <f t="shared" si="18"/>
        <v>No</v>
      </c>
      <c r="Q89" s="68" t="str">
        <f t="shared" si="19"/>
        <v>N/A</v>
      </c>
      <c r="R89" s="65" t="str">
        <f t="shared" si="20"/>
        <v>No</v>
      </c>
      <c r="S89" s="68" t="str">
        <f t="shared" si="21"/>
        <v>N/A</v>
      </c>
      <c r="T89" s="65" t="str">
        <f t="shared" si="22"/>
        <v>No</v>
      </c>
      <c r="U89" s="68" t="str">
        <f t="shared" si="23"/>
        <v>N/A</v>
      </c>
      <c r="V89" s="66"/>
    </row>
    <row r="90" spans="1:22" ht="14.5" customHeight="1">
      <c r="A90" s="66" t="s">
        <v>11</v>
      </c>
      <c r="B90" s="66" t="s">
        <v>27</v>
      </c>
      <c r="C90" s="66"/>
      <c r="D90" s="84" t="s">
        <v>1118</v>
      </c>
      <c r="E90" s="74"/>
      <c r="F90" s="4"/>
      <c r="G90" s="4"/>
      <c r="H90" s="4">
        <v>14.25</v>
      </c>
      <c r="I90" s="4"/>
      <c r="J90" s="4"/>
      <c r="K90" s="4"/>
      <c r="L90" s="4">
        <v>15.95</v>
      </c>
      <c r="M90" s="4"/>
      <c r="N90" s="4" t="str">
        <f t="shared" si="10"/>
        <v>No</v>
      </c>
      <c r="O90" s="15" t="str">
        <f t="shared" si="11"/>
        <v>No</v>
      </c>
      <c r="P90" s="65" t="str">
        <f t="shared" si="18"/>
        <v>No</v>
      </c>
      <c r="Q90" s="68" t="str">
        <f t="shared" si="19"/>
        <v>N/A</v>
      </c>
      <c r="R90" s="65" t="str">
        <f t="shared" si="20"/>
        <v>No</v>
      </c>
      <c r="S90" s="68" t="str">
        <f t="shared" si="21"/>
        <v>N/A</v>
      </c>
      <c r="T90" s="65" t="str">
        <f t="shared" si="22"/>
        <v>No</v>
      </c>
      <c r="U90" s="68" t="str">
        <f t="shared" si="23"/>
        <v>N/A</v>
      </c>
      <c r="V90" s="66"/>
    </row>
    <row r="91" spans="1:22" ht="14.5" customHeight="1">
      <c r="A91" s="66" t="s">
        <v>11</v>
      </c>
      <c r="B91" s="66" t="s">
        <v>27</v>
      </c>
      <c r="C91" s="66"/>
      <c r="D91" s="84" t="s">
        <v>1119</v>
      </c>
      <c r="E91" s="74"/>
      <c r="F91" s="4"/>
      <c r="G91" s="4"/>
      <c r="H91" s="4">
        <v>12.5</v>
      </c>
      <c r="I91" s="4">
        <v>12.5</v>
      </c>
      <c r="J91" s="4">
        <v>12.5</v>
      </c>
      <c r="K91" s="4"/>
      <c r="L91" s="4">
        <v>12.95</v>
      </c>
      <c r="M91" s="4"/>
      <c r="N91" s="4" t="str">
        <f t="shared" si="10"/>
        <v>No</v>
      </c>
      <c r="O91" s="15" t="str">
        <f t="shared" si="11"/>
        <v>No</v>
      </c>
      <c r="P91" s="65" t="str">
        <f t="shared" si="18"/>
        <v>No</v>
      </c>
      <c r="Q91" s="68" t="str">
        <f t="shared" si="19"/>
        <v>N/A</v>
      </c>
      <c r="R91" s="65" t="str">
        <f t="shared" si="20"/>
        <v>No</v>
      </c>
      <c r="S91" s="68" t="str">
        <f t="shared" si="21"/>
        <v>N/A</v>
      </c>
      <c r="T91" s="65" t="str">
        <f t="shared" si="22"/>
        <v>No</v>
      </c>
      <c r="U91" s="68" t="str">
        <f t="shared" si="23"/>
        <v>N/A</v>
      </c>
      <c r="V91" s="66"/>
    </row>
    <row r="92" spans="1:22" ht="14.5" customHeight="1">
      <c r="A92" s="66" t="s">
        <v>11</v>
      </c>
      <c r="B92" s="66" t="s">
        <v>27</v>
      </c>
      <c r="C92" s="66"/>
      <c r="D92" s="84" t="s">
        <v>1120</v>
      </c>
      <c r="E92" s="74"/>
      <c r="F92" s="4"/>
      <c r="G92" s="4" t="s">
        <v>1499</v>
      </c>
      <c r="H92" s="4"/>
      <c r="I92" s="4"/>
      <c r="J92" s="4"/>
      <c r="K92" s="4"/>
      <c r="L92" s="4">
        <v>13.95</v>
      </c>
      <c r="M92" s="4"/>
      <c r="N92" s="4" t="str">
        <f t="shared" si="10"/>
        <v>No</v>
      </c>
      <c r="O92" s="15" t="str">
        <f t="shared" si="11"/>
        <v>No</v>
      </c>
      <c r="P92" s="65" t="str">
        <f t="shared" si="18"/>
        <v>No</v>
      </c>
      <c r="Q92" s="68" t="str">
        <f t="shared" si="19"/>
        <v>N/A</v>
      </c>
      <c r="R92" s="65" t="str">
        <f t="shared" si="20"/>
        <v>No</v>
      </c>
      <c r="S92" s="68" t="str">
        <f t="shared" si="21"/>
        <v>N/A</v>
      </c>
      <c r="T92" s="65" t="str">
        <f t="shared" si="22"/>
        <v>No</v>
      </c>
      <c r="U92" s="68" t="str">
        <f t="shared" si="23"/>
        <v>N/A</v>
      </c>
      <c r="V92" s="66"/>
    </row>
    <row r="93" spans="1:22" ht="14.5" customHeight="1">
      <c r="A93" s="66" t="s">
        <v>11</v>
      </c>
      <c r="B93" s="66" t="s">
        <v>27</v>
      </c>
      <c r="C93" s="66"/>
      <c r="D93" s="84" t="s">
        <v>1121</v>
      </c>
      <c r="E93" s="74"/>
      <c r="F93" s="4"/>
      <c r="G93" s="4"/>
      <c r="H93" s="4"/>
      <c r="I93" s="4">
        <v>20.5</v>
      </c>
      <c r="J93" s="4">
        <v>20.5</v>
      </c>
      <c r="K93" s="4"/>
      <c r="L93" s="4">
        <v>20.5</v>
      </c>
      <c r="M93" s="4"/>
      <c r="N93" s="4" t="str">
        <f t="shared" si="10"/>
        <v>No</v>
      </c>
      <c r="O93" s="15" t="str">
        <f t="shared" si="11"/>
        <v>No</v>
      </c>
      <c r="P93" s="65" t="str">
        <f t="shared" si="18"/>
        <v>No</v>
      </c>
      <c r="Q93" s="68" t="str">
        <f t="shared" si="19"/>
        <v>N/A</v>
      </c>
      <c r="R93" s="65" t="str">
        <f t="shared" si="20"/>
        <v>No</v>
      </c>
      <c r="S93" s="68" t="str">
        <f t="shared" si="21"/>
        <v>N/A</v>
      </c>
      <c r="T93" s="65" t="str">
        <f t="shared" si="22"/>
        <v>No</v>
      </c>
      <c r="U93" s="68" t="str">
        <f t="shared" si="23"/>
        <v>N/A</v>
      </c>
      <c r="V93" s="66"/>
    </row>
    <row r="94" spans="1:22" ht="14.5" customHeight="1">
      <c r="A94" s="66" t="s">
        <v>11</v>
      </c>
      <c r="B94" s="66" t="s">
        <v>27</v>
      </c>
      <c r="C94" s="66"/>
      <c r="D94" s="84" t="s">
        <v>1508</v>
      </c>
      <c r="E94" s="74"/>
      <c r="F94" s="4"/>
      <c r="G94" s="4">
        <v>9.9499999999999993</v>
      </c>
      <c r="H94" s="4">
        <v>9.9499999999999993</v>
      </c>
      <c r="I94" s="4">
        <v>9.9499999999999993</v>
      </c>
      <c r="J94" s="4">
        <v>9.9499999999999993</v>
      </c>
      <c r="K94" s="4"/>
      <c r="L94" s="4"/>
      <c r="M94" s="4"/>
      <c r="N94" s="4" t="str">
        <f t="shared" si="10"/>
        <v>No</v>
      </c>
      <c r="O94" s="15" t="str">
        <f t="shared" si="11"/>
        <v>No</v>
      </c>
      <c r="P94" s="65" t="str">
        <f t="shared" si="18"/>
        <v>No</v>
      </c>
      <c r="Q94" s="68" t="str">
        <f t="shared" si="19"/>
        <v>N/A</v>
      </c>
      <c r="R94" s="65" t="str">
        <f t="shared" si="20"/>
        <v>No</v>
      </c>
      <c r="S94" s="68" t="str">
        <f t="shared" si="21"/>
        <v>N/A</v>
      </c>
      <c r="T94" s="65" t="str">
        <f t="shared" si="22"/>
        <v>No</v>
      </c>
      <c r="U94" s="68" t="str">
        <f t="shared" si="23"/>
        <v>N/A</v>
      </c>
      <c r="V94" s="66"/>
    </row>
    <row r="95" spans="1:22" ht="14.5" customHeight="1">
      <c r="A95" s="66" t="s">
        <v>11</v>
      </c>
      <c r="B95" s="66" t="s">
        <v>27</v>
      </c>
      <c r="C95" s="66"/>
      <c r="D95" s="84" t="s">
        <v>1509</v>
      </c>
      <c r="E95" s="74"/>
      <c r="F95" s="4"/>
      <c r="G95" s="4" t="s">
        <v>1499</v>
      </c>
      <c r="H95" s="4"/>
      <c r="I95" s="4"/>
      <c r="J95" s="4"/>
      <c r="K95" s="4"/>
      <c r="L95" s="4">
        <v>16.75</v>
      </c>
      <c r="M95" s="4"/>
      <c r="N95" s="4" t="str">
        <f t="shared" si="10"/>
        <v>No</v>
      </c>
      <c r="O95" s="15" t="str">
        <f t="shared" si="11"/>
        <v>No</v>
      </c>
      <c r="P95" s="65" t="str">
        <f t="shared" si="18"/>
        <v>No</v>
      </c>
      <c r="Q95" s="68" t="str">
        <f t="shared" si="19"/>
        <v>N/A</v>
      </c>
      <c r="R95" s="65" t="str">
        <f t="shared" si="20"/>
        <v>No</v>
      </c>
      <c r="S95" s="68" t="str">
        <f t="shared" si="21"/>
        <v>N/A</v>
      </c>
      <c r="T95" s="65" t="str">
        <f t="shared" si="22"/>
        <v>No</v>
      </c>
      <c r="U95" s="68" t="str">
        <f t="shared" si="23"/>
        <v>N/A</v>
      </c>
      <c r="V95" s="66"/>
    </row>
    <row r="96" spans="1:22" ht="14.5" customHeight="1">
      <c r="A96" s="66" t="s">
        <v>11</v>
      </c>
      <c r="B96" s="66" t="s">
        <v>27</v>
      </c>
      <c r="C96" s="66"/>
      <c r="D96" s="84" t="s">
        <v>1124</v>
      </c>
      <c r="E96" s="74"/>
      <c r="F96" s="4"/>
      <c r="G96" s="4"/>
      <c r="H96" s="4">
        <v>13.5</v>
      </c>
      <c r="I96" s="4">
        <v>13.5</v>
      </c>
      <c r="J96" s="4">
        <v>13.5</v>
      </c>
      <c r="K96" s="4"/>
      <c r="L96" s="4"/>
      <c r="M96" s="4"/>
      <c r="N96" s="4" t="str">
        <f t="shared" si="10"/>
        <v>No</v>
      </c>
      <c r="O96" s="15" t="str">
        <f t="shared" si="11"/>
        <v>No</v>
      </c>
      <c r="P96" s="65" t="str">
        <f t="shared" si="18"/>
        <v>No</v>
      </c>
      <c r="Q96" s="68" t="str">
        <f t="shared" si="19"/>
        <v>N/A</v>
      </c>
      <c r="R96" s="65" t="str">
        <f t="shared" si="20"/>
        <v>No</v>
      </c>
      <c r="S96" s="68" t="str">
        <f t="shared" si="21"/>
        <v>N/A</v>
      </c>
      <c r="T96" s="65" t="str">
        <f t="shared" si="22"/>
        <v>No</v>
      </c>
      <c r="U96" s="68" t="str">
        <f t="shared" si="23"/>
        <v>N/A</v>
      </c>
      <c r="V96" s="66"/>
    </row>
    <row r="97" spans="1:22" ht="14.5" customHeight="1">
      <c r="A97" s="66" t="s">
        <v>11</v>
      </c>
      <c r="B97" s="66" t="s">
        <v>27</v>
      </c>
      <c r="C97" s="66"/>
      <c r="D97" s="84" t="s">
        <v>1510</v>
      </c>
      <c r="E97" s="74"/>
      <c r="F97" s="4"/>
      <c r="G97" s="4">
        <v>13.95</v>
      </c>
      <c r="H97" s="4">
        <v>13.95</v>
      </c>
      <c r="I97" s="4">
        <v>13.95</v>
      </c>
      <c r="J97" s="4">
        <v>13.95</v>
      </c>
      <c r="K97" s="4"/>
      <c r="L97" s="4">
        <v>14.95</v>
      </c>
      <c r="M97" s="4"/>
      <c r="N97" s="4" t="str">
        <f t="shared" si="10"/>
        <v>No</v>
      </c>
      <c r="O97" s="15" t="str">
        <f t="shared" si="11"/>
        <v>No</v>
      </c>
      <c r="P97" s="65" t="str">
        <f t="shared" si="18"/>
        <v>No</v>
      </c>
      <c r="Q97" s="68" t="str">
        <f t="shared" si="19"/>
        <v>N/A</v>
      </c>
      <c r="R97" s="65" t="str">
        <f t="shared" si="20"/>
        <v>No</v>
      </c>
      <c r="S97" s="68" t="str">
        <f t="shared" si="21"/>
        <v>N/A</v>
      </c>
      <c r="T97" s="65" t="str">
        <f t="shared" si="22"/>
        <v>No</v>
      </c>
      <c r="U97" s="68" t="str">
        <f t="shared" si="23"/>
        <v>N/A</v>
      </c>
      <c r="V97" s="66"/>
    </row>
    <row r="98" spans="1:22" ht="14.5" customHeight="1">
      <c r="A98" s="66" t="s">
        <v>11</v>
      </c>
      <c r="B98" s="66" t="s">
        <v>27</v>
      </c>
      <c r="C98" s="66"/>
      <c r="D98" s="84" t="s">
        <v>1511</v>
      </c>
      <c r="E98" s="74"/>
      <c r="F98" s="4"/>
      <c r="G98" s="4"/>
      <c r="H98" s="4">
        <v>21.5</v>
      </c>
      <c r="I98" s="4">
        <v>22.5</v>
      </c>
      <c r="J98" s="4">
        <v>22.5</v>
      </c>
      <c r="K98" s="4"/>
      <c r="L98" s="4">
        <v>22.5</v>
      </c>
      <c r="M98" s="4"/>
      <c r="N98" s="4" t="str">
        <f t="shared" si="10"/>
        <v>No</v>
      </c>
      <c r="O98" s="15" t="str">
        <f t="shared" si="11"/>
        <v>No</v>
      </c>
      <c r="P98" s="65" t="str">
        <f t="shared" si="18"/>
        <v>No</v>
      </c>
      <c r="Q98" s="68" t="str">
        <f t="shared" si="19"/>
        <v>N/A</v>
      </c>
      <c r="R98" s="65" t="str">
        <f t="shared" si="20"/>
        <v>No</v>
      </c>
      <c r="S98" s="68" t="str">
        <f t="shared" si="21"/>
        <v>N/A</v>
      </c>
      <c r="T98" s="65" t="str">
        <f t="shared" si="22"/>
        <v>No</v>
      </c>
      <c r="U98" s="68" t="str">
        <f t="shared" si="23"/>
        <v>N/A</v>
      </c>
      <c r="V98" s="66"/>
    </row>
    <row r="99" spans="1:22" ht="14.5" customHeight="1">
      <c r="A99" s="66" t="s">
        <v>11</v>
      </c>
      <c r="B99" s="66" t="s">
        <v>27</v>
      </c>
      <c r="C99" s="66"/>
      <c r="D99" s="84" t="s">
        <v>1512</v>
      </c>
      <c r="E99" s="74"/>
      <c r="F99" s="4"/>
      <c r="G99" s="4">
        <v>27.75</v>
      </c>
      <c r="H99" s="4">
        <v>27.75</v>
      </c>
      <c r="I99" s="4">
        <v>28.95</v>
      </c>
      <c r="J99" s="4">
        <v>28.95</v>
      </c>
      <c r="K99" s="4"/>
      <c r="L99" s="4">
        <v>28.95</v>
      </c>
      <c r="M99" s="4"/>
      <c r="N99" s="4" t="str">
        <f t="shared" si="10"/>
        <v>No</v>
      </c>
      <c r="O99" s="15" t="str">
        <f t="shared" si="11"/>
        <v>No</v>
      </c>
      <c r="P99" s="65" t="str">
        <f t="shared" si="18"/>
        <v>No</v>
      </c>
      <c r="Q99" s="68" t="str">
        <f t="shared" si="19"/>
        <v>N/A</v>
      </c>
      <c r="R99" s="65" t="str">
        <f t="shared" si="20"/>
        <v>No</v>
      </c>
      <c r="S99" s="68" t="str">
        <f t="shared" si="21"/>
        <v>N/A</v>
      </c>
      <c r="T99" s="65" t="str">
        <f t="shared" si="22"/>
        <v>No</v>
      </c>
      <c r="U99" s="68" t="str">
        <f t="shared" si="23"/>
        <v>N/A</v>
      </c>
      <c r="V99" s="66"/>
    </row>
    <row r="100" spans="1:22" ht="14.5" customHeight="1">
      <c r="A100" s="66" t="s">
        <v>11</v>
      </c>
      <c r="B100" s="66" t="s">
        <v>27</v>
      </c>
      <c r="C100" s="66"/>
      <c r="D100" s="84" t="s">
        <v>1513</v>
      </c>
      <c r="E100" s="74"/>
      <c r="F100" s="4"/>
      <c r="G100" s="4">
        <v>22.5</v>
      </c>
      <c r="H100" s="4">
        <v>22.5</v>
      </c>
      <c r="I100" s="4">
        <v>23.5</v>
      </c>
      <c r="J100" s="4">
        <v>23.5</v>
      </c>
      <c r="K100" s="4"/>
      <c r="L100" s="4">
        <v>24.5</v>
      </c>
      <c r="M100" s="4"/>
      <c r="N100" s="4" t="str">
        <f t="shared" si="10"/>
        <v>No</v>
      </c>
      <c r="O100" s="15" t="str">
        <f t="shared" si="11"/>
        <v>No</v>
      </c>
      <c r="P100" s="65" t="str">
        <f t="shared" si="18"/>
        <v>No</v>
      </c>
      <c r="Q100" s="68" t="str">
        <f t="shared" si="19"/>
        <v>N/A</v>
      </c>
      <c r="R100" s="65" t="str">
        <f t="shared" si="20"/>
        <v>No</v>
      </c>
      <c r="S100" s="68" t="str">
        <f t="shared" si="21"/>
        <v>N/A</v>
      </c>
      <c r="T100" s="65" t="str">
        <f t="shared" si="22"/>
        <v>No</v>
      </c>
      <c r="U100" s="68" t="str">
        <f t="shared" si="23"/>
        <v>N/A</v>
      </c>
      <c r="V100" s="66"/>
    </row>
    <row r="101" spans="1:22" ht="14.5" customHeight="1">
      <c r="A101" s="66" t="s">
        <v>11</v>
      </c>
      <c r="B101" s="66" t="s">
        <v>27</v>
      </c>
      <c r="C101" s="66"/>
      <c r="D101" s="84" t="s">
        <v>1129</v>
      </c>
      <c r="E101" s="74"/>
      <c r="F101" s="4"/>
      <c r="G101" s="4" t="s">
        <v>1499</v>
      </c>
      <c r="H101" s="4"/>
      <c r="I101" s="4"/>
      <c r="J101" s="4"/>
      <c r="K101" s="4"/>
      <c r="L101" s="4">
        <v>14.95</v>
      </c>
      <c r="M101" s="4"/>
      <c r="N101" s="4" t="str">
        <f t="shared" si="10"/>
        <v>No</v>
      </c>
      <c r="O101" s="15" t="str">
        <f t="shared" si="11"/>
        <v>No</v>
      </c>
      <c r="P101" s="65" t="str">
        <f t="shared" si="18"/>
        <v>No</v>
      </c>
      <c r="Q101" s="68" t="str">
        <f t="shared" si="19"/>
        <v>N/A</v>
      </c>
      <c r="R101" s="65" t="str">
        <f t="shared" si="20"/>
        <v>No</v>
      </c>
      <c r="S101" s="68" t="str">
        <f t="shared" si="21"/>
        <v>N/A</v>
      </c>
      <c r="T101" s="65" t="str">
        <f t="shared" si="22"/>
        <v>No</v>
      </c>
      <c r="U101" s="68" t="str">
        <f t="shared" si="23"/>
        <v>N/A</v>
      </c>
      <c r="V101" s="66"/>
    </row>
    <row r="102" spans="1:22" ht="14.5" customHeight="1">
      <c r="A102" s="66" t="s">
        <v>11</v>
      </c>
      <c r="B102" s="66" t="s">
        <v>27</v>
      </c>
      <c r="C102" s="66"/>
      <c r="D102" s="84" t="s">
        <v>1130</v>
      </c>
      <c r="E102" s="74"/>
      <c r="F102" s="4"/>
      <c r="G102" s="4" t="s">
        <v>1499</v>
      </c>
      <c r="H102" s="4"/>
      <c r="I102" s="4"/>
      <c r="J102" s="4"/>
      <c r="K102" s="4"/>
      <c r="L102" s="4">
        <v>28.95</v>
      </c>
      <c r="M102" s="4"/>
      <c r="N102" s="4" t="str">
        <f t="shared" si="10"/>
        <v>No</v>
      </c>
      <c r="O102" s="15" t="str">
        <f t="shared" si="11"/>
        <v>No</v>
      </c>
      <c r="P102" s="65" t="str">
        <f t="shared" si="18"/>
        <v>No</v>
      </c>
      <c r="Q102" s="68" t="str">
        <f t="shared" si="19"/>
        <v>N/A</v>
      </c>
      <c r="R102" s="65" t="str">
        <f t="shared" si="20"/>
        <v>No</v>
      </c>
      <c r="S102" s="68" t="str">
        <f t="shared" si="21"/>
        <v>N/A</v>
      </c>
      <c r="T102" s="65" t="str">
        <f t="shared" si="22"/>
        <v>No</v>
      </c>
      <c r="U102" s="68" t="str">
        <f t="shared" si="23"/>
        <v>N/A</v>
      </c>
      <c r="V102" s="66"/>
    </row>
    <row r="103" spans="1:22" ht="14.5" customHeight="1">
      <c r="A103" s="66" t="s">
        <v>11</v>
      </c>
      <c r="B103" s="66" t="s">
        <v>27</v>
      </c>
      <c r="C103" s="66"/>
      <c r="D103" s="84" t="s">
        <v>1067</v>
      </c>
      <c r="E103" s="74"/>
      <c r="F103" s="4"/>
      <c r="G103" s="4"/>
      <c r="H103" s="4"/>
      <c r="I103" s="4">
        <v>7.25</v>
      </c>
      <c r="J103" s="4">
        <v>7.25</v>
      </c>
      <c r="K103" s="4"/>
      <c r="L103" s="4"/>
      <c r="M103" s="4"/>
      <c r="N103" s="4" t="str">
        <f t="shared" si="10"/>
        <v>No</v>
      </c>
      <c r="O103" s="15" t="str">
        <f t="shared" si="11"/>
        <v>No</v>
      </c>
      <c r="P103" s="65" t="str">
        <f t="shared" si="18"/>
        <v>No</v>
      </c>
      <c r="Q103" s="68" t="str">
        <f t="shared" si="19"/>
        <v>N/A</v>
      </c>
      <c r="R103" s="65" t="str">
        <f t="shared" si="20"/>
        <v>No</v>
      </c>
      <c r="S103" s="68" t="str">
        <f t="shared" si="21"/>
        <v>N/A</v>
      </c>
      <c r="T103" s="65" t="str">
        <f t="shared" si="22"/>
        <v>No</v>
      </c>
      <c r="U103" s="68" t="str">
        <f t="shared" si="23"/>
        <v>N/A</v>
      </c>
      <c r="V103" s="66"/>
    </row>
    <row r="104" spans="1:22" ht="14.5" customHeight="1">
      <c r="A104" s="66" t="s">
        <v>11</v>
      </c>
      <c r="B104" s="66" t="s">
        <v>27</v>
      </c>
      <c r="C104" s="66"/>
      <c r="D104" s="84" t="s">
        <v>1131</v>
      </c>
      <c r="E104" s="74"/>
      <c r="F104" s="4"/>
      <c r="G104" s="4">
        <v>15.5</v>
      </c>
      <c r="H104" s="4">
        <v>15.5</v>
      </c>
      <c r="I104" s="4">
        <v>15.75</v>
      </c>
      <c r="J104" s="4">
        <v>15.75</v>
      </c>
      <c r="K104" s="4"/>
      <c r="L104" s="4">
        <v>15.95</v>
      </c>
      <c r="M104" s="4"/>
      <c r="N104" s="4" t="str">
        <f t="shared" si="10"/>
        <v>No</v>
      </c>
      <c r="O104" s="15" t="str">
        <f t="shared" si="11"/>
        <v>No</v>
      </c>
      <c r="P104" s="65" t="str">
        <f t="shared" si="18"/>
        <v>No</v>
      </c>
      <c r="Q104" s="68" t="str">
        <f t="shared" si="19"/>
        <v>N/A</v>
      </c>
      <c r="R104" s="65" t="str">
        <f t="shared" si="20"/>
        <v>No</v>
      </c>
      <c r="S104" s="68" t="str">
        <f t="shared" si="21"/>
        <v>N/A</v>
      </c>
      <c r="T104" s="65" t="str">
        <f t="shared" si="22"/>
        <v>No</v>
      </c>
      <c r="U104" s="68" t="str">
        <f t="shared" si="23"/>
        <v>N/A</v>
      </c>
      <c r="V104" s="66"/>
    </row>
    <row r="105" spans="1:22" ht="14.5" customHeight="1">
      <c r="A105" s="66" t="s">
        <v>11</v>
      </c>
      <c r="B105" s="66" t="s">
        <v>27</v>
      </c>
      <c r="C105" s="66"/>
      <c r="D105" s="84" t="s">
        <v>1132</v>
      </c>
      <c r="E105" s="74"/>
      <c r="F105" s="4"/>
      <c r="G105" s="4">
        <v>1.25</v>
      </c>
      <c r="H105" s="4">
        <v>1.25</v>
      </c>
      <c r="I105" s="4">
        <v>1.25</v>
      </c>
      <c r="J105" s="4">
        <v>1.25</v>
      </c>
      <c r="K105" s="4"/>
      <c r="L105" s="4"/>
      <c r="M105" s="4"/>
      <c r="N105" s="4" t="str">
        <f t="shared" si="10"/>
        <v>No</v>
      </c>
      <c r="O105" s="15" t="str">
        <f t="shared" si="11"/>
        <v>No</v>
      </c>
      <c r="P105" s="65" t="str">
        <f t="shared" si="18"/>
        <v>No</v>
      </c>
      <c r="Q105" s="68" t="str">
        <f t="shared" si="19"/>
        <v>N/A</v>
      </c>
      <c r="R105" s="65" t="str">
        <f t="shared" si="20"/>
        <v>No</v>
      </c>
      <c r="S105" s="68" t="str">
        <f t="shared" si="21"/>
        <v>N/A</v>
      </c>
      <c r="T105" s="65" t="str">
        <f t="shared" si="22"/>
        <v>No</v>
      </c>
      <c r="U105" s="68" t="str">
        <f t="shared" si="23"/>
        <v>N/A</v>
      </c>
      <c r="V105" s="66"/>
    </row>
    <row r="106" spans="1:22" ht="14.5" customHeight="1">
      <c r="A106" s="66" t="s">
        <v>11</v>
      </c>
      <c r="B106" s="66" t="s">
        <v>27</v>
      </c>
      <c r="C106" s="66"/>
      <c r="D106" s="84" t="s">
        <v>1514</v>
      </c>
      <c r="E106" s="74"/>
      <c r="F106" s="4"/>
      <c r="G106" s="4">
        <v>14.5</v>
      </c>
      <c r="H106" s="4">
        <v>14.5</v>
      </c>
      <c r="I106" s="4">
        <v>14.95</v>
      </c>
      <c r="J106" s="4">
        <v>14.95</v>
      </c>
      <c r="K106" s="4"/>
      <c r="L106" s="4">
        <v>14.95</v>
      </c>
      <c r="M106" s="4"/>
      <c r="N106" s="4" t="str">
        <f t="shared" si="10"/>
        <v>No</v>
      </c>
      <c r="O106" s="15" t="str">
        <f t="shared" si="11"/>
        <v>No</v>
      </c>
      <c r="P106" s="65" t="str">
        <f t="shared" si="18"/>
        <v>No</v>
      </c>
      <c r="Q106" s="68" t="str">
        <f t="shared" si="19"/>
        <v>N/A</v>
      </c>
      <c r="R106" s="65" t="str">
        <f t="shared" si="20"/>
        <v>No</v>
      </c>
      <c r="S106" s="68" t="str">
        <f t="shared" si="21"/>
        <v>N/A</v>
      </c>
      <c r="T106" s="65" t="str">
        <f t="shared" si="22"/>
        <v>No</v>
      </c>
      <c r="U106" s="68" t="str">
        <f t="shared" si="23"/>
        <v>N/A</v>
      </c>
      <c r="V106" s="66"/>
    </row>
    <row r="107" spans="1:22" ht="14.5" customHeight="1">
      <c r="A107" s="66" t="s">
        <v>11</v>
      </c>
      <c r="B107" s="66" t="s">
        <v>27</v>
      </c>
      <c r="C107" s="66"/>
      <c r="D107" s="84" t="s">
        <v>1134</v>
      </c>
      <c r="E107" s="74"/>
      <c r="F107" s="4"/>
      <c r="G107" s="4">
        <v>1.25</v>
      </c>
      <c r="H107" s="4">
        <v>1.25</v>
      </c>
      <c r="I107" s="4">
        <v>1.25</v>
      </c>
      <c r="J107" s="4">
        <v>1.25</v>
      </c>
      <c r="K107" s="4"/>
      <c r="L107" s="4"/>
      <c r="M107" s="4"/>
      <c r="N107" s="4" t="str">
        <f t="shared" si="10"/>
        <v>No</v>
      </c>
      <c r="O107" s="15" t="str">
        <f t="shared" si="11"/>
        <v>No</v>
      </c>
      <c r="P107" s="65" t="str">
        <f t="shared" si="18"/>
        <v>No</v>
      </c>
      <c r="Q107" s="68" t="str">
        <f t="shared" si="19"/>
        <v>N/A</v>
      </c>
      <c r="R107" s="65" t="str">
        <f t="shared" si="20"/>
        <v>No</v>
      </c>
      <c r="S107" s="68" t="str">
        <f t="shared" si="21"/>
        <v>N/A</v>
      </c>
      <c r="T107" s="65" t="str">
        <f t="shared" si="22"/>
        <v>No</v>
      </c>
      <c r="U107" s="68" t="str">
        <f t="shared" si="23"/>
        <v>N/A</v>
      </c>
      <c r="V107" s="66"/>
    </row>
    <row r="108" spans="1:22" ht="14.5" customHeight="1">
      <c r="A108" s="66" t="s">
        <v>11</v>
      </c>
      <c r="B108" s="66" t="s">
        <v>86</v>
      </c>
      <c r="C108" s="66" t="s">
        <v>26</v>
      </c>
      <c r="D108" s="84" t="s">
        <v>1135</v>
      </c>
      <c r="E108" s="74"/>
      <c r="F108" s="4"/>
      <c r="G108" s="4">
        <v>4.95</v>
      </c>
      <c r="H108" s="4">
        <v>4.95</v>
      </c>
      <c r="I108" s="4">
        <v>4.95</v>
      </c>
      <c r="J108" s="4">
        <v>4.95</v>
      </c>
      <c r="K108" s="4"/>
      <c r="L108" s="4"/>
      <c r="M108" s="4"/>
      <c r="N108" s="4" t="str">
        <f t="shared" ref="N108:N171" si="24">IF(COUNTA(M108)=1,"Yes","No")</f>
        <v>No</v>
      </c>
      <c r="O108" s="15" t="str">
        <f t="shared" ref="O108:O171" si="25">IF(AND(P108="No",N108="Yes"),"Yes","No")</f>
        <v>No</v>
      </c>
      <c r="P108" s="65" t="str">
        <f t="shared" si="18"/>
        <v>No</v>
      </c>
      <c r="Q108" s="68" t="str">
        <f t="shared" si="19"/>
        <v>N/A</v>
      </c>
      <c r="R108" s="65" t="str">
        <f t="shared" si="20"/>
        <v>No</v>
      </c>
      <c r="S108" s="68" t="str">
        <f t="shared" si="21"/>
        <v>N/A</v>
      </c>
      <c r="T108" s="65" t="str">
        <f t="shared" si="22"/>
        <v>No</v>
      </c>
      <c r="U108" s="68" t="str">
        <f t="shared" si="23"/>
        <v>N/A</v>
      </c>
      <c r="V108" s="66"/>
    </row>
    <row r="109" spans="1:22" ht="14.5" customHeight="1">
      <c r="A109" s="66" t="s">
        <v>11</v>
      </c>
      <c r="B109" s="66" t="s">
        <v>86</v>
      </c>
      <c r="C109" s="66" t="s">
        <v>26</v>
      </c>
      <c r="D109" s="84" t="s">
        <v>1136</v>
      </c>
      <c r="E109" s="74"/>
      <c r="F109" s="4"/>
      <c r="G109" s="4"/>
      <c r="H109" s="4">
        <v>2.5</v>
      </c>
      <c r="I109" s="4">
        <v>2.5</v>
      </c>
      <c r="J109" s="4">
        <v>2.5</v>
      </c>
      <c r="K109" s="4"/>
      <c r="L109" s="4"/>
      <c r="M109" s="4"/>
      <c r="N109" s="4" t="str">
        <f t="shared" si="24"/>
        <v>No</v>
      </c>
      <c r="O109" s="15" t="str">
        <f t="shared" si="25"/>
        <v>No</v>
      </c>
      <c r="P109" s="65" t="str">
        <f t="shared" si="18"/>
        <v>No</v>
      </c>
      <c r="Q109" s="68" t="str">
        <f t="shared" si="19"/>
        <v>N/A</v>
      </c>
      <c r="R109" s="65" t="str">
        <f t="shared" si="20"/>
        <v>No</v>
      </c>
      <c r="S109" s="68" t="str">
        <f t="shared" si="21"/>
        <v>N/A</v>
      </c>
      <c r="T109" s="65" t="str">
        <f t="shared" si="22"/>
        <v>No</v>
      </c>
      <c r="U109" s="68" t="str">
        <f t="shared" si="23"/>
        <v>N/A</v>
      </c>
      <c r="V109" s="66"/>
    </row>
    <row r="110" spans="1:22" ht="14.5" customHeight="1">
      <c r="A110" s="66" t="s">
        <v>11</v>
      </c>
      <c r="B110" s="66" t="s">
        <v>86</v>
      </c>
      <c r="C110" s="66" t="s">
        <v>26</v>
      </c>
      <c r="D110" s="84" t="s">
        <v>725</v>
      </c>
      <c r="E110" s="74"/>
      <c r="F110" s="4"/>
      <c r="G110" s="4">
        <v>1.95</v>
      </c>
      <c r="H110" s="4"/>
      <c r="I110" s="4">
        <v>1.95</v>
      </c>
      <c r="J110" s="4">
        <v>1.95</v>
      </c>
      <c r="K110" s="4"/>
      <c r="L110" s="4"/>
      <c r="M110" s="4"/>
      <c r="N110" s="4" t="str">
        <f t="shared" si="24"/>
        <v>No</v>
      </c>
      <c r="O110" s="15" t="str">
        <f t="shared" si="25"/>
        <v>No</v>
      </c>
      <c r="P110" s="65" t="str">
        <f t="shared" ref="P110:P173" si="26">IF(COUNTA(L110:M110)=2,"Yes","No")</f>
        <v>No</v>
      </c>
      <c r="Q110" s="68" t="str">
        <f t="shared" ref="Q110:Q173" si="27">IF(P110="Yes",M110/L110-1,"N/A")</f>
        <v>N/A</v>
      </c>
      <c r="R110" s="65" t="str">
        <f t="shared" ref="R110:R173" si="28">IF(COUNTA(I110:M110)=5,"Yes","No")</f>
        <v>No</v>
      </c>
      <c r="S110" s="68" t="str">
        <f t="shared" ref="S110:S173" si="29">IF(R110="Yes",M110/I110-1,"N/A")</f>
        <v>N/A</v>
      </c>
      <c r="T110" s="65" t="str">
        <f t="shared" ref="T110:T173" si="30">IF(COUNTA(E110:M110)=9,"Yes","No")</f>
        <v>No</v>
      </c>
      <c r="U110" s="68" t="str">
        <f t="shared" ref="U110:U173" si="31">IF(T110="Yes",M110/E110-1,"N/A")</f>
        <v>N/A</v>
      </c>
      <c r="V110" s="66"/>
    </row>
    <row r="111" spans="1:22" ht="14.5" customHeight="1">
      <c r="A111" s="66" t="s">
        <v>11</v>
      </c>
      <c r="B111" s="66" t="s">
        <v>86</v>
      </c>
      <c r="C111" s="66" t="s">
        <v>26</v>
      </c>
      <c r="D111" s="84" t="s">
        <v>1515</v>
      </c>
      <c r="E111" s="74"/>
      <c r="F111" s="4"/>
      <c r="G111" s="4"/>
      <c r="H111" s="4"/>
      <c r="I111" s="4">
        <v>3.95</v>
      </c>
      <c r="J111" s="4">
        <v>3.95</v>
      </c>
      <c r="K111" s="4"/>
      <c r="L111" s="4">
        <v>3.95</v>
      </c>
      <c r="M111" s="4"/>
      <c r="N111" s="4" t="str">
        <f t="shared" si="24"/>
        <v>No</v>
      </c>
      <c r="O111" s="15" t="str">
        <f t="shared" si="25"/>
        <v>No</v>
      </c>
      <c r="P111" s="65" t="str">
        <f t="shared" si="26"/>
        <v>No</v>
      </c>
      <c r="Q111" s="68" t="str">
        <f t="shared" si="27"/>
        <v>N/A</v>
      </c>
      <c r="R111" s="65" t="str">
        <f t="shared" si="28"/>
        <v>No</v>
      </c>
      <c r="S111" s="68" t="str">
        <f t="shared" si="29"/>
        <v>N/A</v>
      </c>
      <c r="T111" s="65" t="str">
        <f t="shared" si="30"/>
        <v>No</v>
      </c>
      <c r="U111" s="68" t="str">
        <f t="shared" si="31"/>
        <v>N/A</v>
      </c>
      <c r="V111" s="66"/>
    </row>
    <row r="112" spans="1:22" ht="14.5" customHeight="1">
      <c r="A112" s="66" t="s">
        <v>11</v>
      </c>
      <c r="B112" s="66" t="s">
        <v>86</v>
      </c>
      <c r="C112" s="66" t="s">
        <v>26</v>
      </c>
      <c r="D112" s="84" t="s">
        <v>1138</v>
      </c>
      <c r="E112" s="74"/>
      <c r="F112" s="4"/>
      <c r="G112" s="4">
        <v>3.95</v>
      </c>
      <c r="H112" s="4">
        <v>3.95</v>
      </c>
      <c r="I112" s="4"/>
      <c r="J112" s="4"/>
      <c r="K112" s="4"/>
      <c r="L112" s="4"/>
      <c r="M112" s="4"/>
      <c r="N112" s="4" t="str">
        <f t="shared" si="24"/>
        <v>No</v>
      </c>
      <c r="O112" s="15" t="str">
        <f t="shared" si="25"/>
        <v>No</v>
      </c>
      <c r="P112" s="65" t="str">
        <f t="shared" si="26"/>
        <v>No</v>
      </c>
      <c r="Q112" s="68" t="str">
        <f t="shared" si="27"/>
        <v>N/A</v>
      </c>
      <c r="R112" s="65" t="str">
        <f t="shared" si="28"/>
        <v>No</v>
      </c>
      <c r="S112" s="68" t="str">
        <f t="shared" si="29"/>
        <v>N/A</v>
      </c>
      <c r="T112" s="65" t="str">
        <f t="shared" si="30"/>
        <v>No</v>
      </c>
      <c r="U112" s="68" t="str">
        <f t="shared" si="31"/>
        <v>N/A</v>
      </c>
      <c r="V112" s="66"/>
    </row>
    <row r="113" spans="1:22" ht="14.5" customHeight="1">
      <c r="A113" s="66" t="s">
        <v>11</v>
      </c>
      <c r="B113" s="66" t="s">
        <v>86</v>
      </c>
      <c r="C113" s="66" t="s">
        <v>26</v>
      </c>
      <c r="D113" s="84" t="s">
        <v>1516</v>
      </c>
      <c r="E113" s="74"/>
      <c r="F113" s="4"/>
      <c r="G113" s="4">
        <v>3.95</v>
      </c>
      <c r="H113" s="4">
        <v>3.95</v>
      </c>
      <c r="I113" s="4">
        <v>3.95</v>
      </c>
      <c r="J113" s="4">
        <v>3.95</v>
      </c>
      <c r="K113" s="4"/>
      <c r="L113" s="4">
        <v>3.95</v>
      </c>
      <c r="M113" s="4"/>
      <c r="N113" s="4" t="str">
        <f t="shared" si="24"/>
        <v>No</v>
      </c>
      <c r="O113" s="15" t="str">
        <f t="shared" si="25"/>
        <v>No</v>
      </c>
      <c r="P113" s="65" t="str">
        <f t="shared" si="26"/>
        <v>No</v>
      </c>
      <c r="Q113" s="68" t="str">
        <f t="shared" si="27"/>
        <v>N/A</v>
      </c>
      <c r="R113" s="65" t="str">
        <f t="shared" si="28"/>
        <v>No</v>
      </c>
      <c r="S113" s="68" t="str">
        <f t="shared" si="29"/>
        <v>N/A</v>
      </c>
      <c r="T113" s="65" t="str">
        <f t="shared" si="30"/>
        <v>No</v>
      </c>
      <c r="U113" s="68" t="str">
        <f t="shared" si="31"/>
        <v>N/A</v>
      </c>
      <c r="V113" s="66"/>
    </row>
    <row r="114" spans="1:22" ht="14.5" customHeight="1">
      <c r="A114" s="66" t="s">
        <v>11</v>
      </c>
      <c r="B114" s="66" t="s">
        <v>86</v>
      </c>
      <c r="C114" s="66" t="s">
        <v>26</v>
      </c>
      <c r="D114" s="84" t="s">
        <v>1140</v>
      </c>
      <c r="E114" s="74"/>
      <c r="F114" s="4"/>
      <c r="G114" s="4"/>
      <c r="H114" s="4">
        <v>3.95</v>
      </c>
      <c r="I114" s="4"/>
      <c r="J114" s="4"/>
      <c r="K114" s="4"/>
      <c r="L114" s="4"/>
      <c r="M114" s="4"/>
      <c r="N114" s="4" t="str">
        <f t="shared" si="24"/>
        <v>No</v>
      </c>
      <c r="O114" s="15" t="str">
        <f t="shared" si="25"/>
        <v>No</v>
      </c>
      <c r="P114" s="65" t="str">
        <f t="shared" si="26"/>
        <v>No</v>
      </c>
      <c r="Q114" s="68" t="str">
        <f t="shared" si="27"/>
        <v>N/A</v>
      </c>
      <c r="R114" s="65" t="str">
        <f t="shared" si="28"/>
        <v>No</v>
      </c>
      <c r="S114" s="68" t="str">
        <f t="shared" si="29"/>
        <v>N/A</v>
      </c>
      <c r="T114" s="65" t="str">
        <f t="shared" si="30"/>
        <v>No</v>
      </c>
      <c r="U114" s="68" t="str">
        <f t="shared" si="31"/>
        <v>N/A</v>
      </c>
      <c r="V114" s="66"/>
    </row>
    <row r="115" spans="1:22" ht="14.5" customHeight="1">
      <c r="A115" s="66" t="s">
        <v>11</v>
      </c>
      <c r="B115" s="66" t="s">
        <v>86</v>
      </c>
      <c r="C115" s="66" t="s">
        <v>26</v>
      </c>
      <c r="D115" s="84" t="s">
        <v>1142</v>
      </c>
      <c r="E115" s="74"/>
      <c r="F115" s="4"/>
      <c r="G115" s="4">
        <v>3.95</v>
      </c>
      <c r="H115" s="4">
        <v>3.95</v>
      </c>
      <c r="I115" s="4"/>
      <c r="J115" s="4"/>
      <c r="K115" s="4"/>
      <c r="L115" s="4"/>
      <c r="M115" s="4"/>
      <c r="N115" s="4" t="str">
        <f t="shared" si="24"/>
        <v>No</v>
      </c>
      <c r="O115" s="15" t="str">
        <f t="shared" si="25"/>
        <v>No</v>
      </c>
      <c r="P115" s="65" t="str">
        <f t="shared" si="26"/>
        <v>No</v>
      </c>
      <c r="Q115" s="68" t="str">
        <f t="shared" si="27"/>
        <v>N/A</v>
      </c>
      <c r="R115" s="65" t="str">
        <f t="shared" si="28"/>
        <v>No</v>
      </c>
      <c r="S115" s="68" t="str">
        <f t="shared" si="29"/>
        <v>N/A</v>
      </c>
      <c r="T115" s="65" t="str">
        <f t="shared" si="30"/>
        <v>No</v>
      </c>
      <c r="U115" s="68" t="str">
        <f t="shared" si="31"/>
        <v>N/A</v>
      </c>
      <c r="V115" s="66"/>
    </row>
    <row r="116" spans="1:22" ht="14.5" customHeight="1">
      <c r="A116" s="66" t="s">
        <v>11</v>
      </c>
      <c r="B116" s="66" t="s">
        <v>86</v>
      </c>
      <c r="C116" s="66" t="s">
        <v>26</v>
      </c>
      <c r="D116" s="84" t="s">
        <v>1517</v>
      </c>
      <c r="E116" s="74"/>
      <c r="F116" s="4"/>
      <c r="G116" s="4">
        <v>1.95</v>
      </c>
      <c r="H116" s="4">
        <v>1.95</v>
      </c>
      <c r="I116" s="4">
        <v>1.95</v>
      </c>
      <c r="J116" s="4">
        <v>1.95</v>
      </c>
      <c r="K116" s="4"/>
      <c r="L116" s="4"/>
      <c r="M116" s="4"/>
      <c r="N116" s="4" t="str">
        <f t="shared" si="24"/>
        <v>No</v>
      </c>
      <c r="O116" s="15" t="str">
        <f t="shared" si="25"/>
        <v>No</v>
      </c>
      <c r="P116" s="65" t="str">
        <f t="shared" si="26"/>
        <v>No</v>
      </c>
      <c r="Q116" s="68" t="str">
        <f t="shared" si="27"/>
        <v>N/A</v>
      </c>
      <c r="R116" s="65" t="str">
        <f t="shared" si="28"/>
        <v>No</v>
      </c>
      <c r="S116" s="68" t="str">
        <f t="shared" si="29"/>
        <v>N/A</v>
      </c>
      <c r="T116" s="65" t="str">
        <f t="shared" si="30"/>
        <v>No</v>
      </c>
      <c r="U116" s="68" t="str">
        <f t="shared" si="31"/>
        <v>N/A</v>
      </c>
      <c r="V116" s="66"/>
    </row>
    <row r="117" spans="1:22" ht="14.5" customHeight="1">
      <c r="A117" s="66" t="s">
        <v>11</v>
      </c>
      <c r="B117" s="66" t="s">
        <v>86</v>
      </c>
      <c r="C117" s="66" t="s">
        <v>26</v>
      </c>
      <c r="D117" s="84" t="s">
        <v>1518</v>
      </c>
      <c r="E117" s="74"/>
      <c r="F117" s="4"/>
      <c r="G117" s="4">
        <v>1.95</v>
      </c>
      <c r="H117" s="4">
        <v>1.95</v>
      </c>
      <c r="I117" s="4">
        <v>1.95</v>
      </c>
      <c r="J117" s="4"/>
      <c r="K117" s="6"/>
      <c r="L117" s="6"/>
      <c r="M117" s="6"/>
      <c r="N117" s="6" t="str">
        <f t="shared" si="24"/>
        <v>No</v>
      </c>
      <c r="O117" s="6" t="str">
        <f t="shared" si="25"/>
        <v>No</v>
      </c>
      <c r="P117" s="65" t="str">
        <f t="shared" si="26"/>
        <v>No</v>
      </c>
      <c r="Q117" s="68" t="str">
        <f t="shared" si="27"/>
        <v>N/A</v>
      </c>
      <c r="R117" s="65" t="str">
        <f t="shared" si="28"/>
        <v>No</v>
      </c>
      <c r="S117" s="68" t="str">
        <f t="shared" si="29"/>
        <v>N/A</v>
      </c>
      <c r="T117" s="65" t="str">
        <f t="shared" si="30"/>
        <v>No</v>
      </c>
      <c r="U117" s="68" t="str">
        <f t="shared" si="31"/>
        <v>N/A</v>
      </c>
      <c r="V117" s="66"/>
    </row>
    <row r="118" spans="1:22" ht="14.5" customHeight="1">
      <c r="A118" s="66" t="s">
        <v>11</v>
      </c>
      <c r="B118" s="66" t="s">
        <v>86</v>
      </c>
      <c r="C118" s="66" t="s">
        <v>26</v>
      </c>
      <c r="D118" s="84" t="s">
        <v>1145</v>
      </c>
      <c r="E118" s="74"/>
      <c r="F118" s="4"/>
      <c r="G118" s="4">
        <v>1.75</v>
      </c>
      <c r="H118" s="4">
        <v>1.75</v>
      </c>
      <c r="I118" s="4">
        <v>1.75</v>
      </c>
      <c r="J118" s="4">
        <v>1.75</v>
      </c>
      <c r="K118" s="4"/>
      <c r="L118" s="4"/>
      <c r="M118" s="4"/>
      <c r="N118" s="4" t="str">
        <f t="shared" si="24"/>
        <v>No</v>
      </c>
      <c r="O118" s="15" t="str">
        <f t="shared" si="25"/>
        <v>No</v>
      </c>
      <c r="P118" s="65" t="str">
        <f t="shared" si="26"/>
        <v>No</v>
      </c>
      <c r="Q118" s="68" t="str">
        <f t="shared" si="27"/>
        <v>N/A</v>
      </c>
      <c r="R118" s="65" t="str">
        <f t="shared" si="28"/>
        <v>No</v>
      </c>
      <c r="S118" s="68" t="str">
        <f t="shared" si="29"/>
        <v>N/A</v>
      </c>
      <c r="T118" s="65" t="str">
        <f t="shared" si="30"/>
        <v>No</v>
      </c>
      <c r="U118" s="68" t="str">
        <f t="shared" si="31"/>
        <v>N/A</v>
      </c>
      <c r="V118" s="66"/>
    </row>
    <row r="119" spans="1:22" ht="14.5" customHeight="1">
      <c r="A119" s="66" t="s">
        <v>11</v>
      </c>
      <c r="B119" s="66" t="s">
        <v>86</v>
      </c>
      <c r="C119" s="66" t="s">
        <v>26</v>
      </c>
      <c r="D119" s="84" t="s">
        <v>1146</v>
      </c>
      <c r="E119" s="74"/>
      <c r="F119" s="4"/>
      <c r="G119" s="4"/>
      <c r="H119" s="4"/>
      <c r="I119" s="4">
        <v>3.95</v>
      </c>
      <c r="J119" s="4">
        <v>3.95</v>
      </c>
      <c r="K119" s="4"/>
      <c r="L119" s="4"/>
      <c r="M119" s="4"/>
      <c r="N119" s="4" t="str">
        <f t="shared" si="24"/>
        <v>No</v>
      </c>
      <c r="O119" s="15" t="str">
        <f t="shared" si="25"/>
        <v>No</v>
      </c>
      <c r="P119" s="65" t="str">
        <f t="shared" si="26"/>
        <v>No</v>
      </c>
      <c r="Q119" s="68" t="str">
        <f t="shared" si="27"/>
        <v>N/A</v>
      </c>
      <c r="R119" s="65" t="str">
        <f t="shared" si="28"/>
        <v>No</v>
      </c>
      <c r="S119" s="68" t="str">
        <f t="shared" si="29"/>
        <v>N/A</v>
      </c>
      <c r="T119" s="65" t="str">
        <f t="shared" si="30"/>
        <v>No</v>
      </c>
      <c r="U119" s="68" t="str">
        <f t="shared" si="31"/>
        <v>N/A</v>
      </c>
      <c r="V119" s="66"/>
    </row>
    <row r="120" spans="1:22" ht="14.5" customHeight="1">
      <c r="A120" s="66" t="s">
        <v>11</v>
      </c>
      <c r="B120" s="66" t="s">
        <v>86</v>
      </c>
      <c r="C120" s="66" t="s">
        <v>26</v>
      </c>
      <c r="D120" s="84" t="s">
        <v>1147</v>
      </c>
      <c r="E120" s="74"/>
      <c r="F120" s="4"/>
      <c r="G120" s="4"/>
      <c r="H120" s="4"/>
      <c r="I120" s="4"/>
      <c r="J120" s="4"/>
      <c r="K120" s="4"/>
      <c r="L120" s="4"/>
      <c r="M120" s="4"/>
      <c r="N120" s="4" t="str">
        <f t="shared" si="24"/>
        <v>No</v>
      </c>
      <c r="O120" s="15" t="str">
        <f t="shared" si="25"/>
        <v>No</v>
      </c>
      <c r="P120" s="65" t="str">
        <f t="shared" si="26"/>
        <v>No</v>
      </c>
      <c r="Q120" s="68" t="str">
        <f t="shared" si="27"/>
        <v>N/A</v>
      </c>
      <c r="R120" s="65" t="str">
        <f t="shared" si="28"/>
        <v>No</v>
      </c>
      <c r="S120" s="68" t="str">
        <f t="shared" si="29"/>
        <v>N/A</v>
      </c>
      <c r="T120" s="65" t="str">
        <f t="shared" si="30"/>
        <v>No</v>
      </c>
      <c r="U120" s="68" t="str">
        <f t="shared" si="31"/>
        <v>N/A</v>
      </c>
      <c r="V120" s="66"/>
    </row>
    <row r="121" spans="1:22" ht="14.5" customHeight="1">
      <c r="A121" s="66" t="s">
        <v>11</v>
      </c>
      <c r="B121" s="66" t="s">
        <v>86</v>
      </c>
      <c r="C121" s="66" t="s">
        <v>26</v>
      </c>
      <c r="D121" s="84" t="s">
        <v>1519</v>
      </c>
      <c r="E121" s="74"/>
      <c r="F121" s="4"/>
      <c r="G121" s="4"/>
      <c r="H121" s="4">
        <v>1.95</v>
      </c>
      <c r="I121" s="4">
        <v>1.95</v>
      </c>
      <c r="J121" s="4">
        <v>1.95</v>
      </c>
      <c r="K121" s="6"/>
      <c r="L121" s="6"/>
      <c r="M121" s="6"/>
      <c r="N121" s="6" t="str">
        <f t="shared" si="24"/>
        <v>No</v>
      </c>
      <c r="O121" s="6" t="str">
        <f t="shared" si="25"/>
        <v>No</v>
      </c>
      <c r="P121" s="65" t="str">
        <f t="shared" si="26"/>
        <v>No</v>
      </c>
      <c r="Q121" s="68" t="str">
        <f t="shared" si="27"/>
        <v>N/A</v>
      </c>
      <c r="R121" s="65" t="str">
        <f t="shared" si="28"/>
        <v>No</v>
      </c>
      <c r="S121" s="68" t="str">
        <f t="shared" si="29"/>
        <v>N/A</v>
      </c>
      <c r="T121" s="65" t="str">
        <f t="shared" si="30"/>
        <v>No</v>
      </c>
      <c r="U121" s="68" t="str">
        <f t="shared" si="31"/>
        <v>N/A</v>
      </c>
      <c r="V121" s="66"/>
    </row>
    <row r="122" spans="1:22" ht="14.5" customHeight="1">
      <c r="A122" s="66" t="s">
        <v>11</v>
      </c>
      <c r="B122" s="66" t="s">
        <v>86</v>
      </c>
      <c r="C122" s="66" t="s">
        <v>26</v>
      </c>
      <c r="D122" s="84" t="s">
        <v>1149</v>
      </c>
      <c r="E122" s="74"/>
      <c r="F122" s="4"/>
      <c r="G122" s="4"/>
      <c r="H122" s="4">
        <v>2.5</v>
      </c>
      <c r="I122" s="4">
        <v>2.5</v>
      </c>
      <c r="J122" s="4">
        <v>2.5</v>
      </c>
      <c r="K122" s="4"/>
      <c r="L122" s="4"/>
      <c r="M122" s="4"/>
      <c r="N122" s="4" t="str">
        <f t="shared" si="24"/>
        <v>No</v>
      </c>
      <c r="O122" s="15" t="str">
        <f t="shared" si="25"/>
        <v>No</v>
      </c>
      <c r="P122" s="65" t="str">
        <f t="shared" si="26"/>
        <v>No</v>
      </c>
      <c r="Q122" s="68" t="str">
        <f t="shared" si="27"/>
        <v>N/A</v>
      </c>
      <c r="R122" s="65" t="str">
        <f t="shared" si="28"/>
        <v>No</v>
      </c>
      <c r="S122" s="68" t="str">
        <f t="shared" si="29"/>
        <v>N/A</v>
      </c>
      <c r="T122" s="65" t="str">
        <f t="shared" si="30"/>
        <v>No</v>
      </c>
      <c r="U122" s="68" t="str">
        <f t="shared" si="31"/>
        <v>N/A</v>
      </c>
      <c r="V122" s="66"/>
    </row>
    <row r="123" spans="1:22" ht="14.5" customHeight="1">
      <c r="A123" s="66" t="s">
        <v>11</v>
      </c>
      <c r="B123" s="66" t="s">
        <v>86</v>
      </c>
      <c r="C123" s="66" t="s">
        <v>26</v>
      </c>
      <c r="D123" s="84" t="s">
        <v>1150</v>
      </c>
      <c r="E123" s="74"/>
      <c r="F123" s="4"/>
      <c r="G123" s="4"/>
      <c r="H123" s="4"/>
      <c r="I123" s="4">
        <v>3.95</v>
      </c>
      <c r="J123" s="4">
        <v>3.95</v>
      </c>
      <c r="K123" s="4"/>
      <c r="L123" s="4"/>
      <c r="M123" s="4"/>
      <c r="N123" s="4" t="str">
        <f t="shared" si="24"/>
        <v>No</v>
      </c>
      <c r="O123" s="15" t="str">
        <f t="shared" si="25"/>
        <v>No</v>
      </c>
      <c r="P123" s="65" t="str">
        <f t="shared" si="26"/>
        <v>No</v>
      </c>
      <c r="Q123" s="68" t="str">
        <f t="shared" si="27"/>
        <v>N/A</v>
      </c>
      <c r="R123" s="65" t="str">
        <f t="shared" si="28"/>
        <v>No</v>
      </c>
      <c r="S123" s="68" t="str">
        <f t="shared" si="29"/>
        <v>N/A</v>
      </c>
      <c r="T123" s="65" t="str">
        <f t="shared" si="30"/>
        <v>No</v>
      </c>
      <c r="U123" s="68" t="str">
        <f t="shared" si="31"/>
        <v>N/A</v>
      </c>
      <c r="V123" s="66"/>
    </row>
    <row r="124" spans="1:22" ht="14.5" customHeight="1">
      <c r="A124" s="66" t="s">
        <v>11</v>
      </c>
      <c r="B124" s="66" t="s">
        <v>86</v>
      </c>
      <c r="C124" s="66" t="s">
        <v>26</v>
      </c>
      <c r="D124" s="84" t="s">
        <v>1520</v>
      </c>
      <c r="E124" s="74"/>
      <c r="F124" s="4"/>
      <c r="G124" s="4"/>
      <c r="H124" s="4">
        <v>2.5</v>
      </c>
      <c r="I124" s="4">
        <v>2.5</v>
      </c>
      <c r="J124" s="4">
        <v>2.5</v>
      </c>
      <c r="K124" s="4"/>
      <c r="L124" s="4">
        <v>2.75</v>
      </c>
      <c r="M124" s="4"/>
      <c r="N124" s="4" t="str">
        <f t="shared" si="24"/>
        <v>No</v>
      </c>
      <c r="O124" s="15" t="str">
        <f t="shared" si="25"/>
        <v>No</v>
      </c>
      <c r="P124" s="65" t="str">
        <f t="shared" si="26"/>
        <v>No</v>
      </c>
      <c r="Q124" s="68" t="str">
        <f t="shared" si="27"/>
        <v>N/A</v>
      </c>
      <c r="R124" s="65" t="str">
        <f t="shared" si="28"/>
        <v>No</v>
      </c>
      <c r="S124" s="68" t="str">
        <f t="shared" si="29"/>
        <v>N/A</v>
      </c>
      <c r="T124" s="65" t="str">
        <f t="shared" si="30"/>
        <v>No</v>
      </c>
      <c r="U124" s="68" t="str">
        <f t="shared" si="31"/>
        <v>N/A</v>
      </c>
      <c r="V124" s="66"/>
    </row>
    <row r="125" spans="1:22" ht="14.5" customHeight="1">
      <c r="A125" s="66" t="s">
        <v>11</v>
      </c>
      <c r="B125" s="66" t="s">
        <v>86</v>
      </c>
      <c r="C125" s="66" t="s">
        <v>26</v>
      </c>
      <c r="D125" s="84" t="s">
        <v>1152</v>
      </c>
      <c r="E125" s="74"/>
      <c r="F125" s="4"/>
      <c r="G125" s="4"/>
      <c r="H125" s="4">
        <v>2.95</v>
      </c>
      <c r="I125" s="4"/>
      <c r="J125" s="4"/>
      <c r="K125" s="4"/>
      <c r="L125" s="4">
        <v>2.75</v>
      </c>
      <c r="M125" s="4"/>
      <c r="N125" s="4" t="str">
        <f t="shared" si="24"/>
        <v>No</v>
      </c>
      <c r="O125" s="15" t="str">
        <f t="shared" si="25"/>
        <v>No</v>
      </c>
      <c r="P125" s="65" t="str">
        <f t="shared" si="26"/>
        <v>No</v>
      </c>
      <c r="Q125" s="68" t="str">
        <f t="shared" si="27"/>
        <v>N/A</v>
      </c>
      <c r="R125" s="65" t="str">
        <f t="shared" si="28"/>
        <v>No</v>
      </c>
      <c r="S125" s="68" t="str">
        <f t="shared" si="29"/>
        <v>N/A</v>
      </c>
      <c r="T125" s="65" t="str">
        <f t="shared" si="30"/>
        <v>No</v>
      </c>
      <c r="U125" s="68" t="str">
        <f t="shared" si="31"/>
        <v>N/A</v>
      </c>
      <c r="V125" s="66"/>
    </row>
    <row r="126" spans="1:22" ht="14.5" customHeight="1">
      <c r="A126" s="66" t="s">
        <v>11</v>
      </c>
      <c r="B126" s="66" t="s">
        <v>86</v>
      </c>
      <c r="C126" s="66" t="s">
        <v>26</v>
      </c>
      <c r="D126" s="84" t="s">
        <v>1521</v>
      </c>
      <c r="E126" s="74"/>
      <c r="F126" s="4"/>
      <c r="G126" s="4"/>
      <c r="H126" s="4">
        <v>2.5</v>
      </c>
      <c r="I126" s="4">
        <v>2.5</v>
      </c>
      <c r="J126" s="4">
        <v>2.5</v>
      </c>
      <c r="K126" s="4"/>
      <c r="L126" s="4"/>
      <c r="M126" s="4"/>
      <c r="N126" s="4" t="str">
        <f t="shared" si="24"/>
        <v>No</v>
      </c>
      <c r="O126" s="15" t="str">
        <f t="shared" si="25"/>
        <v>No</v>
      </c>
      <c r="P126" s="65" t="str">
        <f t="shared" si="26"/>
        <v>No</v>
      </c>
      <c r="Q126" s="68" t="str">
        <f t="shared" si="27"/>
        <v>N/A</v>
      </c>
      <c r="R126" s="65" t="str">
        <f t="shared" si="28"/>
        <v>No</v>
      </c>
      <c r="S126" s="68" t="str">
        <f t="shared" si="29"/>
        <v>N/A</v>
      </c>
      <c r="T126" s="65" t="str">
        <f t="shared" si="30"/>
        <v>No</v>
      </c>
      <c r="U126" s="68" t="str">
        <f t="shared" si="31"/>
        <v>N/A</v>
      </c>
      <c r="V126" s="66"/>
    </row>
    <row r="127" spans="1:22" ht="14.5" customHeight="1">
      <c r="A127" s="66" t="s">
        <v>11</v>
      </c>
      <c r="B127" s="66" t="s">
        <v>86</v>
      </c>
      <c r="C127" s="66" t="s">
        <v>26</v>
      </c>
      <c r="D127" s="84" t="s">
        <v>1522</v>
      </c>
      <c r="E127" s="74"/>
      <c r="F127" s="4"/>
      <c r="G127" s="4"/>
      <c r="H127" s="4">
        <v>1.5</v>
      </c>
      <c r="I127" s="4">
        <v>1.5</v>
      </c>
      <c r="J127" s="4">
        <v>1.5</v>
      </c>
      <c r="K127" s="4"/>
      <c r="L127" s="4">
        <v>1.75</v>
      </c>
      <c r="M127" s="4"/>
      <c r="N127" s="4" t="str">
        <f t="shared" si="24"/>
        <v>No</v>
      </c>
      <c r="O127" s="15" t="str">
        <f t="shared" si="25"/>
        <v>No</v>
      </c>
      <c r="P127" s="65" t="str">
        <f t="shared" si="26"/>
        <v>No</v>
      </c>
      <c r="Q127" s="68" t="str">
        <f t="shared" si="27"/>
        <v>N/A</v>
      </c>
      <c r="R127" s="65" t="str">
        <f t="shared" si="28"/>
        <v>No</v>
      </c>
      <c r="S127" s="68" t="str">
        <f t="shared" si="29"/>
        <v>N/A</v>
      </c>
      <c r="T127" s="65" t="str">
        <f t="shared" si="30"/>
        <v>No</v>
      </c>
      <c r="U127" s="68" t="str">
        <f t="shared" si="31"/>
        <v>N/A</v>
      </c>
      <c r="V127" s="66"/>
    </row>
    <row r="128" spans="1:22" ht="14.5" customHeight="1">
      <c r="A128" s="66" t="s">
        <v>11</v>
      </c>
      <c r="B128" s="66" t="s">
        <v>86</v>
      </c>
      <c r="C128" s="66" t="s">
        <v>26</v>
      </c>
      <c r="D128" s="84" t="s">
        <v>1523</v>
      </c>
      <c r="E128" s="74"/>
      <c r="F128" s="4"/>
      <c r="G128" s="4"/>
      <c r="H128" s="4">
        <v>2.5</v>
      </c>
      <c r="I128" s="4">
        <v>2.5</v>
      </c>
      <c r="J128" s="4">
        <v>2.5</v>
      </c>
      <c r="K128" s="4"/>
      <c r="L128" s="4">
        <v>2.75</v>
      </c>
      <c r="M128" s="4"/>
      <c r="N128" s="4" t="str">
        <f t="shared" si="24"/>
        <v>No</v>
      </c>
      <c r="O128" s="15" t="str">
        <f t="shared" si="25"/>
        <v>No</v>
      </c>
      <c r="P128" s="65" t="str">
        <f t="shared" si="26"/>
        <v>No</v>
      </c>
      <c r="Q128" s="68" t="str">
        <f t="shared" si="27"/>
        <v>N/A</v>
      </c>
      <c r="R128" s="65" t="str">
        <f t="shared" si="28"/>
        <v>No</v>
      </c>
      <c r="S128" s="68" t="str">
        <f t="shared" si="29"/>
        <v>N/A</v>
      </c>
      <c r="T128" s="65" t="str">
        <f t="shared" si="30"/>
        <v>No</v>
      </c>
      <c r="U128" s="68" t="str">
        <f t="shared" si="31"/>
        <v>N/A</v>
      </c>
      <c r="V128" s="66"/>
    </row>
    <row r="129" spans="1:22" ht="14.5" customHeight="1">
      <c r="A129" s="66" t="s">
        <v>11</v>
      </c>
      <c r="B129" s="66" t="s">
        <v>86</v>
      </c>
      <c r="C129" s="66" t="s">
        <v>26</v>
      </c>
      <c r="D129" s="84" t="s">
        <v>1156</v>
      </c>
      <c r="E129" s="74"/>
      <c r="F129" s="4"/>
      <c r="G129" s="4"/>
      <c r="H129" s="4"/>
      <c r="I129" s="4"/>
      <c r="J129" s="4"/>
      <c r="K129" s="4"/>
      <c r="L129" s="4"/>
      <c r="M129" s="4"/>
      <c r="N129" s="4" t="str">
        <f t="shared" si="24"/>
        <v>No</v>
      </c>
      <c r="O129" s="15" t="str">
        <f t="shared" si="25"/>
        <v>No</v>
      </c>
      <c r="P129" s="65" t="str">
        <f t="shared" si="26"/>
        <v>No</v>
      </c>
      <c r="Q129" s="68" t="str">
        <f t="shared" si="27"/>
        <v>N/A</v>
      </c>
      <c r="R129" s="65" t="str">
        <f t="shared" si="28"/>
        <v>No</v>
      </c>
      <c r="S129" s="68" t="str">
        <f t="shared" si="29"/>
        <v>N/A</v>
      </c>
      <c r="T129" s="65" t="str">
        <f t="shared" si="30"/>
        <v>No</v>
      </c>
      <c r="U129" s="68" t="str">
        <f t="shared" si="31"/>
        <v>N/A</v>
      </c>
      <c r="V129" s="66"/>
    </row>
    <row r="130" spans="1:22" ht="14.5" customHeight="1">
      <c r="A130" s="66" t="s">
        <v>11</v>
      </c>
      <c r="B130" s="66" t="s">
        <v>86</v>
      </c>
      <c r="C130" s="66" t="s">
        <v>26</v>
      </c>
      <c r="D130" s="84" t="s">
        <v>1524</v>
      </c>
      <c r="E130" s="74"/>
      <c r="F130" s="4"/>
      <c r="G130" s="4"/>
      <c r="H130" s="4">
        <v>2.5</v>
      </c>
      <c r="I130" s="4">
        <v>2.5</v>
      </c>
      <c r="J130" s="4">
        <v>2.5</v>
      </c>
      <c r="K130" s="4"/>
      <c r="L130" s="4">
        <v>2.75</v>
      </c>
      <c r="M130" s="4"/>
      <c r="N130" s="4" t="str">
        <f t="shared" si="24"/>
        <v>No</v>
      </c>
      <c r="O130" s="15" t="str">
        <f t="shared" si="25"/>
        <v>No</v>
      </c>
      <c r="P130" s="65" t="str">
        <f t="shared" si="26"/>
        <v>No</v>
      </c>
      <c r="Q130" s="68" t="str">
        <f t="shared" si="27"/>
        <v>N/A</v>
      </c>
      <c r="R130" s="65" t="str">
        <f t="shared" si="28"/>
        <v>No</v>
      </c>
      <c r="S130" s="68" t="str">
        <f t="shared" si="29"/>
        <v>N/A</v>
      </c>
      <c r="T130" s="65" t="str">
        <f t="shared" si="30"/>
        <v>No</v>
      </c>
      <c r="U130" s="68" t="str">
        <f t="shared" si="31"/>
        <v>N/A</v>
      </c>
      <c r="V130" s="66"/>
    </row>
    <row r="131" spans="1:22" ht="14.5" customHeight="1">
      <c r="A131" s="66" t="s">
        <v>11</v>
      </c>
      <c r="B131" s="66" t="s">
        <v>86</v>
      </c>
      <c r="C131" s="66" t="s">
        <v>26</v>
      </c>
      <c r="D131" s="84" t="s">
        <v>1525</v>
      </c>
      <c r="E131" s="74"/>
      <c r="F131" s="4"/>
      <c r="G131" s="4"/>
      <c r="H131" s="4"/>
      <c r="I131" s="4"/>
      <c r="J131" s="4">
        <v>1.95</v>
      </c>
      <c r="K131" s="4"/>
      <c r="L131" s="4"/>
      <c r="M131" s="4"/>
      <c r="N131" s="4" t="str">
        <f t="shared" si="24"/>
        <v>No</v>
      </c>
      <c r="O131" s="15" t="str">
        <f t="shared" si="25"/>
        <v>No</v>
      </c>
      <c r="P131" s="65" t="str">
        <f t="shared" si="26"/>
        <v>No</v>
      </c>
      <c r="Q131" s="68" t="str">
        <f t="shared" si="27"/>
        <v>N/A</v>
      </c>
      <c r="R131" s="65" t="str">
        <f t="shared" si="28"/>
        <v>No</v>
      </c>
      <c r="S131" s="68" t="str">
        <f t="shared" si="29"/>
        <v>N/A</v>
      </c>
      <c r="T131" s="65" t="str">
        <f t="shared" si="30"/>
        <v>No</v>
      </c>
      <c r="U131" s="68" t="str">
        <f t="shared" si="31"/>
        <v>N/A</v>
      </c>
      <c r="V131" s="66"/>
    </row>
    <row r="132" spans="1:22" ht="14.5" customHeight="1">
      <c r="A132" s="66" t="s">
        <v>11</v>
      </c>
      <c r="B132" s="66" t="s">
        <v>86</v>
      </c>
      <c r="C132" s="66" t="s">
        <v>26</v>
      </c>
      <c r="D132" s="84" t="s">
        <v>1160</v>
      </c>
      <c r="E132" s="74"/>
      <c r="F132" s="4"/>
      <c r="G132" s="4"/>
      <c r="H132" s="4"/>
      <c r="I132" s="4">
        <v>3.95</v>
      </c>
      <c r="J132" s="4">
        <v>3.95</v>
      </c>
      <c r="K132" s="4"/>
      <c r="L132" s="4">
        <v>3.95</v>
      </c>
      <c r="M132" s="4"/>
      <c r="N132" s="4" t="str">
        <f t="shared" si="24"/>
        <v>No</v>
      </c>
      <c r="O132" s="15" t="str">
        <f t="shared" si="25"/>
        <v>No</v>
      </c>
      <c r="P132" s="65" t="str">
        <f t="shared" si="26"/>
        <v>No</v>
      </c>
      <c r="Q132" s="68" t="str">
        <f t="shared" si="27"/>
        <v>N/A</v>
      </c>
      <c r="R132" s="65" t="str">
        <f t="shared" si="28"/>
        <v>No</v>
      </c>
      <c r="S132" s="68" t="str">
        <f t="shared" si="29"/>
        <v>N/A</v>
      </c>
      <c r="T132" s="65" t="str">
        <f t="shared" si="30"/>
        <v>No</v>
      </c>
      <c r="U132" s="68" t="str">
        <f t="shared" si="31"/>
        <v>N/A</v>
      </c>
      <c r="V132" s="66"/>
    </row>
    <row r="133" spans="1:22" ht="14.5" customHeight="1">
      <c r="A133" s="66" t="s">
        <v>11</v>
      </c>
      <c r="B133" s="66" t="s">
        <v>86</v>
      </c>
      <c r="C133" s="66" t="s">
        <v>26</v>
      </c>
      <c r="D133" s="84" t="s">
        <v>1526</v>
      </c>
      <c r="E133" s="74"/>
      <c r="F133" s="4"/>
      <c r="G133" s="4"/>
      <c r="H133" s="4">
        <v>1.95</v>
      </c>
      <c r="I133" s="4">
        <v>1.95</v>
      </c>
      <c r="J133" s="4">
        <v>1.95</v>
      </c>
      <c r="K133" s="4"/>
      <c r="L133" s="4"/>
      <c r="M133" s="4"/>
      <c r="N133" s="4" t="str">
        <f t="shared" si="24"/>
        <v>No</v>
      </c>
      <c r="O133" s="15" t="str">
        <f t="shared" si="25"/>
        <v>No</v>
      </c>
      <c r="P133" s="65" t="str">
        <f t="shared" si="26"/>
        <v>No</v>
      </c>
      <c r="Q133" s="68" t="str">
        <f t="shared" si="27"/>
        <v>N/A</v>
      </c>
      <c r="R133" s="65" t="str">
        <f t="shared" si="28"/>
        <v>No</v>
      </c>
      <c r="S133" s="68" t="str">
        <f t="shared" si="29"/>
        <v>N/A</v>
      </c>
      <c r="T133" s="65" t="str">
        <f t="shared" si="30"/>
        <v>No</v>
      </c>
      <c r="U133" s="68" t="str">
        <f t="shared" si="31"/>
        <v>N/A</v>
      </c>
      <c r="V133" s="66"/>
    </row>
    <row r="134" spans="1:22" ht="14.5" customHeight="1">
      <c r="A134" s="66" t="s">
        <v>11</v>
      </c>
      <c r="B134" s="66" t="s">
        <v>86</v>
      </c>
      <c r="C134" s="66" t="s">
        <v>26</v>
      </c>
      <c r="D134" s="84" t="s">
        <v>1162</v>
      </c>
      <c r="E134" s="74"/>
      <c r="F134" s="4"/>
      <c r="G134" s="4" t="s">
        <v>1499</v>
      </c>
      <c r="H134" s="4"/>
      <c r="I134" s="4"/>
      <c r="J134" s="4"/>
      <c r="K134" s="4"/>
      <c r="L134" s="4">
        <v>4.95</v>
      </c>
      <c r="M134" s="4"/>
      <c r="N134" s="4" t="str">
        <f t="shared" si="24"/>
        <v>No</v>
      </c>
      <c r="O134" s="15" t="str">
        <f t="shared" si="25"/>
        <v>No</v>
      </c>
      <c r="P134" s="65" t="str">
        <f t="shared" si="26"/>
        <v>No</v>
      </c>
      <c r="Q134" s="68" t="str">
        <f t="shared" si="27"/>
        <v>N/A</v>
      </c>
      <c r="R134" s="65" t="str">
        <f t="shared" si="28"/>
        <v>No</v>
      </c>
      <c r="S134" s="68" t="str">
        <f t="shared" si="29"/>
        <v>N/A</v>
      </c>
      <c r="T134" s="65" t="str">
        <f t="shared" si="30"/>
        <v>No</v>
      </c>
      <c r="U134" s="68" t="str">
        <f t="shared" si="31"/>
        <v>N/A</v>
      </c>
      <c r="V134" s="66"/>
    </row>
    <row r="135" spans="1:22" ht="14.5" customHeight="1">
      <c r="A135" s="66" t="s">
        <v>11</v>
      </c>
      <c r="B135" s="66" t="s">
        <v>86</v>
      </c>
      <c r="C135" s="66" t="s">
        <v>26</v>
      </c>
      <c r="D135" s="84" t="s">
        <v>1527</v>
      </c>
      <c r="E135" s="74"/>
      <c r="F135" s="4"/>
      <c r="G135" s="4"/>
      <c r="H135" s="4">
        <v>3.95</v>
      </c>
      <c r="I135" s="4"/>
      <c r="J135" s="4"/>
      <c r="K135" s="4"/>
      <c r="L135" s="4"/>
      <c r="M135" s="4"/>
      <c r="N135" s="4" t="str">
        <f t="shared" si="24"/>
        <v>No</v>
      </c>
      <c r="O135" s="15" t="str">
        <f t="shared" si="25"/>
        <v>No</v>
      </c>
      <c r="P135" s="65" t="str">
        <f t="shared" si="26"/>
        <v>No</v>
      </c>
      <c r="Q135" s="68" t="str">
        <f t="shared" si="27"/>
        <v>N/A</v>
      </c>
      <c r="R135" s="65" t="str">
        <f t="shared" si="28"/>
        <v>No</v>
      </c>
      <c r="S135" s="68" t="str">
        <f t="shared" si="29"/>
        <v>N/A</v>
      </c>
      <c r="T135" s="65" t="str">
        <f t="shared" si="30"/>
        <v>No</v>
      </c>
      <c r="U135" s="68" t="str">
        <f t="shared" si="31"/>
        <v>N/A</v>
      </c>
      <c r="V135" s="66"/>
    </row>
    <row r="136" spans="1:22" ht="14.5" customHeight="1">
      <c r="A136" s="66" t="s">
        <v>11</v>
      </c>
      <c r="B136" s="66" t="s">
        <v>86</v>
      </c>
      <c r="C136" s="66" t="s">
        <v>26</v>
      </c>
      <c r="D136" s="84" t="s">
        <v>1528</v>
      </c>
      <c r="E136" s="74"/>
      <c r="F136" s="4"/>
      <c r="G136" s="4"/>
      <c r="H136" s="4">
        <v>3.95</v>
      </c>
      <c r="I136" s="4">
        <v>3.95</v>
      </c>
      <c r="J136" s="4">
        <v>3.95</v>
      </c>
      <c r="K136" s="4"/>
      <c r="L136" s="4">
        <v>3.95</v>
      </c>
      <c r="M136" s="4"/>
      <c r="N136" s="4" t="str">
        <f t="shared" si="24"/>
        <v>No</v>
      </c>
      <c r="O136" s="15" t="str">
        <f t="shared" si="25"/>
        <v>No</v>
      </c>
      <c r="P136" s="65" t="str">
        <f t="shared" si="26"/>
        <v>No</v>
      </c>
      <c r="Q136" s="68" t="str">
        <f t="shared" si="27"/>
        <v>N/A</v>
      </c>
      <c r="R136" s="65" t="str">
        <f t="shared" si="28"/>
        <v>No</v>
      </c>
      <c r="S136" s="68" t="str">
        <f t="shared" si="29"/>
        <v>N/A</v>
      </c>
      <c r="T136" s="65" t="str">
        <f t="shared" si="30"/>
        <v>No</v>
      </c>
      <c r="U136" s="68" t="str">
        <f t="shared" si="31"/>
        <v>N/A</v>
      </c>
      <c r="V136" s="66"/>
    </row>
    <row r="137" spans="1:22" ht="14.5" customHeight="1">
      <c r="A137" s="66" t="s">
        <v>11</v>
      </c>
      <c r="B137" s="66" t="s">
        <v>86</v>
      </c>
      <c r="C137" s="66" t="s">
        <v>26</v>
      </c>
      <c r="D137" s="84" t="s">
        <v>1166</v>
      </c>
      <c r="E137" s="74"/>
      <c r="F137" s="4"/>
      <c r="G137" s="4"/>
      <c r="H137" s="4">
        <v>4.95</v>
      </c>
      <c r="I137" s="4">
        <v>4.95</v>
      </c>
      <c r="J137" s="4">
        <v>4.95</v>
      </c>
      <c r="K137" s="4"/>
      <c r="L137" s="4">
        <v>4.95</v>
      </c>
      <c r="M137" s="4"/>
      <c r="N137" s="4" t="str">
        <f t="shared" si="24"/>
        <v>No</v>
      </c>
      <c r="O137" s="15" t="str">
        <f t="shared" si="25"/>
        <v>No</v>
      </c>
      <c r="P137" s="65" t="str">
        <f t="shared" si="26"/>
        <v>No</v>
      </c>
      <c r="Q137" s="68" t="str">
        <f t="shared" si="27"/>
        <v>N/A</v>
      </c>
      <c r="R137" s="65" t="str">
        <f t="shared" si="28"/>
        <v>No</v>
      </c>
      <c r="S137" s="68" t="str">
        <f t="shared" si="29"/>
        <v>N/A</v>
      </c>
      <c r="T137" s="65" t="str">
        <f t="shared" si="30"/>
        <v>No</v>
      </c>
      <c r="U137" s="68" t="str">
        <f t="shared" si="31"/>
        <v>N/A</v>
      </c>
      <c r="V137" s="66"/>
    </row>
    <row r="138" spans="1:22" ht="14.5" customHeight="1">
      <c r="A138" s="66" t="s">
        <v>11</v>
      </c>
      <c r="B138" s="66" t="s">
        <v>86</v>
      </c>
      <c r="C138" s="66" t="s">
        <v>26</v>
      </c>
      <c r="D138" s="84" t="s">
        <v>1167</v>
      </c>
      <c r="E138" s="74"/>
      <c r="F138" s="4"/>
      <c r="G138" s="4"/>
      <c r="H138" s="4">
        <v>4.5</v>
      </c>
      <c r="I138" s="4">
        <v>4.5</v>
      </c>
      <c r="J138" s="4">
        <v>4.5</v>
      </c>
      <c r="K138" s="4"/>
      <c r="L138" s="4"/>
      <c r="M138" s="4"/>
      <c r="N138" s="4" t="str">
        <f t="shared" si="24"/>
        <v>No</v>
      </c>
      <c r="O138" s="15" t="str">
        <f t="shared" si="25"/>
        <v>No</v>
      </c>
      <c r="P138" s="65" t="str">
        <f t="shared" si="26"/>
        <v>No</v>
      </c>
      <c r="Q138" s="68" t="str">
        <f t="shared" si="27"/>
        <v>N/A</v>
      </c>
      <c r="R138" s="65" t="str">
        <f t="shared" si="28"/>
        <v>No</v>
      </c>
      <c r="S138" s="68" t="str">
        <f t="shared" si="29"/>
        <v>N/A</v>
      </c>
      <c r="T138" s="65" t="str">
        <f t="shared" si="30"/>
        <v>No</v>
      </c>
      <c r="U138" s="68" t="str">
        <f t="shared" si="31"/>
        <v>N/A</v>
      </c>
      <c r="V138" s="66"/>
    </row>
    <row r="139" spans="1:22" ht="14.5" customHeight="1">
      <c r="A139" s="66" t="s">
        <v>11</v>
      </c>
      <c r="B139" s="66" t="s">
        <v>29</v>
      </c>
      <c r="C139" s="66"/>
      <c r="D139" s="84" t="s">
        <v>1170</v>
      </c>
      <c r="E139" s="74"/>
      <c r="F139" s="4"/>
      <c r="G139" s="4" t="s">
        <v>1499</v>
      </c>
      <c r="H139" s="4"/>
      <c r="I139" s="4"/>
      <c r="J139" s="4"/>
      <c r="K139" s="4"/>
      <c r="L139" s="4">
        <v>14.5</v>
      </c>
      <c r="M139" s="4"/>
      <c r="N139" s="4" t="str">
        <f t="shared" si="24"/>
        <v>No</v>
      </c>
      <c r="O139" s="15" t="str">
        <f t="shared" si="25"/>
        <v>No</v>
      </c>
      <c r="P139" s="65" t="str">
        <f t="shared" si="26"/>
        <v>No</v>
      </c>
      <c r="Q139" s="68" t="str">
        <f t="shared" si="27"/>
        <v>N/A</v>
      </c>
      <c r="R139" s="65" t="str">
        <f t="shared" si="28"/>
        <v>No</v>
      </c>
      <c r="S139" s="68" t="str">
        <f t="shared" si="29"/>
        <v>N/A</v>
      </c>
      <c r="T139" s="65" t="str">
        <f t="shared" si="30"/>
        <v>No</v>
      </c>
      <c r="U139" s="68" t="str">
        <f t="shared" si="31"/>
        <v>N/A</v>
      </c>
      <c r="V139" s="66"/>
    </row>
    <row r="140" spans="1:22" ht="14.5" customHeight="1">
      <c r="A140" s="66" t="s">
        <v>11</v>
      </c>
      <c r="B140" s="66" t="s">
        <v>29</v>
      </c>
      <c r="C140" s="66"/>
      <c r="D140" s="84" t="s">
        <v>741</v>
      </c>
      <c r="E140" s="74"/>
      <c r="F140" s="4"/>
      <c r="G140" s="4"/>
      <c r="H140" s="4">
        <v>7.25</v>
      </c>
      <c r="I140" s="4">
        <v>7.5</v>
      </c>
      <c r="J140" s="4">
        <v>7.5</v>
      </c>
      <c r="K140" s="4"/>
      <c r="L140" s="4">
        <v>7.5</v>
      </c>
      <c r="M140" s="4"/>
      <c r="N140" s="4" t="str">
        <f t="shared" si="24"/>
        <v>No</v>
      </c>
      <c r="O140" s="15" t="str">
        <f t="shared" si="25"/>
        <v>No</v>
      </c>
      <c r="P140" s="65" t="str">
        <f t="shared" si="26"/>
        <v>No</v>
      </c>
      <c r="Q140" s="68" t="str">
        <f t="shared" si="27"/>
        <v>N/A</v>
      </c>
      <c r="R140" s="65" t="str">
        <f t="shared" si="28"/>
        <v>No</v>
      </c>
      <c r="S140" s="68" t="str">
        <f t="shared" si="29"/>
        <v>N/A</v>
      </c>
      <c r="T140" s="65" t="str">
        <f t="shared" si="30"/>
        <v>No</v>
      </c>
      <c r="U140" s="68" t="str">
        <f t="shared" si="31"/>
        <v>N/A</v>
      </c>
      <c r="V140" s="66"/>
    </row>
    <row r="141" spans="1:22" ht="14.5" customHeight="1">
      <c r="A141" s="66" t="s">
        <v>11</v>
      </c>
      <c r="B141" s="66" t="s">
        <v>29</v>
      </c>
      <c r="C141" s="66"/>
      <c r="D141" s="84" t="s">
        <v>1172</v>
      </c>
      <c r="E141" s="74"/>
      <c r="F141" s="4"/>
      <c r="G141" s="4"/>
      <c r="H141" s="4"/>
      <c r="I141" s="4">
        <v>7.25</v>
      </c>
      <c r="J141" s="4">
        <v>7.25</v>
      </c>
      <c r="K141" s="4"/>
      <c r="L141" s="4">
        <v>7.5</v>
      </c>
      <c r="M141" s="4"/>
      <c r="N141" s="4" t="str">
        <f t="shared" si="24"/>
        <v>No</v>
      </c>
      <c r="O141" s="15" t="str">
        <f t="shared" si="25"/>
        <v>No</v>
      </c>
      <c r="P141" s="65" t="str">
        <f t="shared" si="26"/>
        <v>No</v>
      </c>
      <c r="Q141" s="68" t="str">
        <f t="shared" si="27"/>
        <v>N/A</v>
      </c>
      <c r="R141" s="65" t="str">
        <f t="shared" si="28"/>
        <v>No</v>
      </c>
      <c r="S141" s="68" t="str">
        <f t="shared" si="29"/>
        <v>N/A</v>
      </c>
      <c r="T141" s="65" t="str">
        <f t="shared" si="30"/>
        <v>No</v>
      </c>
      <c r="U141" s="68" t="str">
        <f t="shared" si="31"/>
        <v>N/A</v>
      </c>
      <c r="V141" s="66"/>
    </row>
    <row r="142" spans="1:22" ht="14.5" customHeight="1">
      <c r="A142" s="66" t="s">
        <v>11</v>
      </c>
      <c r="B142" s="66" t="s">
        <v>29</v>
      </c>
      <c r="C142" s="66"/>
      <c r="D142" s="84" t="s">
        <v>1173</v>
      </c>
      <c r="E142" s="74"/>
      <c r="F142" s="4"/>
      <c r="G142" s="4"/>
      <c r="H142" s="4">
        <v>6.95</v>
      </c>
      <c r="I142" s="4"/>
      <c r="J142" s="4"/>
      <c r="K142" s="4"/>
      <c r="L142" s="4"/>
      <c r="M142" s="4"/>
      <c r="N142" s="4" t="str">
        <f t="shared" si="24"/>
        <v>No</v>
      </c>
      <c r="O142" s="15" t="str">
        <f t="shared" si="25"/>
        <v>No</v>
      </c>
      <c r="P142" s="65" t="str">
        <f t="shared" si="26"/>
        <v>No</v>
      </c>
      <c r="Q142" s="68" t="str">
        <f t="shared" si="27"/>
        <v>N/A</v>
      </c>
      <c r="R142" s="65" t="str">
        <f t="shared" si="28"/>
        <v>No</v>
      </c>
      <c r="S142" s="68" t="str">
        <f t="shared" si="29"/>
        <v>N/A</v>
      </c>
      <c r="T142" s="65" t="str">
        <f t="shared" si="30"/>
        <v>No</v>
      </c>
      <c r="U142" s="68" t="str">
        <f t="shared" si="31"/>
        <v>N/A</v>
      </c>
      <c r="V142" s="66"/>
    </row>
    <row r="143" spans="1:22" ht="14.5" customHeight="1">
      <c r="A143" s="66" t="s">
        <v>11</v>
      </c>
      <c r="B143" s="66" t="s">
        <v>29</v>
      </c>
      <c r="C143" s="66"/>
      <c r="D143" s="84" t="s">
        <v>1174</v>
      </c>
      <c r="E143" s="74"/>
      <c r="F143" s="4"/>
      <c r="G143" s="4"/>
      <c r="H143" s="4">
        <v>13.95</v>
      </c>
      <c r="I143" s="4">
        <v>14.5</v>
      </c>
      <c r="J143" s="4">
        <v>14.5</v>
      </c>
      <c r="K143" s="4"/>
      <c r="L143" s="4"/>
      <c r="M143" s="4"/>
      <c r="N143" s="4" t="str">
        <f t="shared" si="24"/>
        <v>No</v>
      </c>
      <c r="O143" s="15" t="str">
        <f t="shared" si="25"/>
        <v>No</v>
      </c>
      <c r="P143" s="65" t="str">
        <f t="shared" si="26"/>
        <v>No</v>
      </c>
      <c r="Q143" s="68" t="str">
        <f t="shared" si="27"/>
        <v>N/A</v>
      </c>
      <c r="R143" s="65" t="str">
        <f t="shared" si="28"/>
        <v>No</v>
      </c>
      <c r="S143" s="68" t="str">
        <f t="shared" si="29"/>
        <v>N/A</v>
      </c>
      <c r="T143" s="65" t="str">
        <f t="shared" si="30"/>
        <v>No</v>
      </c>
      <c r="U143" s="68" t="str">
        <f t="shared" si="31"/>
        <v>N/A</v>
      </c>
      <c r="V143" s="66"/>
    </row>
    <row r="144" spans="1:22" ht="14.5" customHeight="1">
      <c r="A144" s="66" t="s">
        <v>11</v>
      </c>
      <c r="B144" s="66" t="s">
        <v>29</v>
      </c>
      <c r="C144" s="66"/>
      <c r="D144" s="84" t="s">
        <v>1175</v>
      </c>
      <c r="E144" s="74"/>
      <c r="F144" s="4"/>
      <c r="G144" s="4"/>
      <c r="H144" s="4"/>
      <c r="I144" s="4">
        <v>7.5</v>
      </c>
      <c r="J144" s="4">
        <v>7.5</v>
      </c>
      <c r="K144" s="4"/>
      <c r="L144" s="4"/>
      <c r="M144" s="4"/>
      <c r="N144" s="4" t="str">
        <f t="shared" si="24"/>
        <v>No</v>
      </c>
      <c r="O144" s="15" t="str">
        <f t="shared" si="25"/>
        <v>No</v>
      </c>
      <c r="P144" s="65" t="str">
        <f t="shared" si="26"/>
        <v>No</v>
      </c>
      <c r="Q144" s="68" t="str">
        <f t="shared" si="27"/>
        <v>N/A</v>
      </c>
      <c r="R144" s="65" t="str">
        <f t="shared" si="28"/>
        <v>No</v>
      </c>
      <c r="S144" s="68" t="str">
        <f t="shared" si="29"/>
        <v>N/A</v>
      </c>
      <c r="T144" s="65" t="str">
        <f t="shared" si="30"/>
        <v>No</v>
      </c>
      <c r="U144" s="68" t="str">
        <f t="shared" si="31"/>
        <v>N/A</v>
      </c>
      <c r="V144" s="66"/>
    </row>
    <row r="145" spans="1:22" ht="14.5" customHeight="1">
      <c r="A145" s="66" t="s">
        <v>11</v>
      </c>
      <c r="B145" s="66" t="s">
        <v>29</v>
      </c>
      <c r="C145" s="66"/>
      <c r="D145" s="84" t="s">
        <v>401</v>
      </c>
      <c r="E145" s="74"/>
      <c r="F145" s="4"/>
      <c r="G145" s="4">
        <v>6.95</v>
      </c>
      <c r="H145" s="4">
        <v>6.95</v>
      </c>
      <c r="I145" s="4">
        <v>7.5</v>
      </c>
      <c r="J145" s="4">
        <v>7.5</v>
      </c>
      <c r="K145" s="4"/>
      <c r="L145" s="4">
        <v>7.5</v>
      </c>
      <c r="M145" s="4"/>
      <c r="N145" s="4" t="str">
        <f t="shared" si="24"/>
        <v>No</v>
      </c>
      <c r="O145" s="15" t="str">
        <f t="shared" si="25"/>
        <v>No</v>
      </c>
      <c r="P145" s="65" t="str">
        <f t="shared" si="26"/>
        <v>No</v>
      </c>
      <c r="Q145" s="68" t="str">
        <f t="shared" si="27"/>
        <v>N/A</v>
      </c>
      <c r="R145" s="65" t="str">
        <f t="shared" si="28"/>
        <v>No</v>
      </c>
      <c r="S145" s="68" t="str">
        <f t="shared" si="29"/>
        <v>N/A</v>
      </c>
      <c r="T145" s="65" t="str">
        <f t="shared" si="30"/>
        <v>No</v>
      </c>
      <c r="U145" s="68" t="str">
        <f t="shared" si="31"/>
        <v>N/A</v>
      </c>
      <c r="V145" s="66"/>
    </row>
    <row r="146" spans="1:22" ht="14.5" customHeight="1">
      <c r="A146" s="66" t="s">
        <v>11</v>
      </c>
      <c r="B146" s="66" t="s">
        <v>29</v>
      </c>
      <c r="C146" s="66"/>
      <c r="D146" s="84" t="s">
        <v>1182</v>
      </c>
      <c r="E146" s="74"/>
      <c r="F146" s="4"/>
      <c r="G146" s="4"/>
      <c r="H146" s="4"/>
      <c r="I146" s="4">
        <v>6.75</v>
      </c>
      <c r="J146" s="4">
        <v>6.75</v>
      </c>
      <c r="K146" s="4"/>
      <c r="L146" s="4"/>
      <c r="M146" s="4"/>
      <c r="N146" s="4" t="str">
        <f t="shared" si="24"/>
        <v>No</v>
      </c>
      <c r="O146" s="15" t="str">
        <f t="shared" si="25"/>
        <v>No</v>
      </c>
      <c r="P146" s="65" t="str">
        <f t="shared" si="26"/>
        <v>No</v>
      </c>
      <c r="Q146" s="68" t="str">
        <f t="shared" si="27"/>
        <v>N/A</v>
      </c>
      <c r="R146" s="65" t="str">
        <f t="shared" si="28"/>
        <v>No</v>
      </c>
      <c r="S146" s="68" t="str">
        <f t="shared" si="29"/>
        <v>N/A</v>
      </c>
      <c r="T146" s="65" t="str">
        <f t="shared" si="30"/>
        <v>No</v>
      </c>
      <c r="U146" s="68" t="str">
        <f t="shared" si="31"/>
        <v>N/A</v>
      </c>
      <c r="V146" s="66"/>
    </row>
    <row r="147" spans="1:22" ht="14.5" customHeight="1">
      <c r="A147" s="66" t="s">
        <v>11</v>
      </c>
      <c r="B147" s="66" t="s">
        <v>29</v>
      </c>
      <c r="C147" s="66"/>
      <c r="D147" s="84" t="s">
        <v>1183</v>
      </c>
      <c r="E147" s="74"/>
      <c r="F147" s="4"/>
      <c r="G147" s="4" t="s">
        <v>1499</v>
      </c>
      <c r="H147" s="4"/>
      <c r="I147" s="4"/>
      <c r="J147" s="4"/>
      <c r="K147" s="4"/>
      <c r="L147" s="4">
        <v>7.5</v>
      </c>
      <c r="M147" s="4"/>
      <c r="N147" s="4" t="str">
        <f t="shared" si="24"/>
        <v>No</v>
      </c>
      <c r="O147" s="15" t="str">
        <f t="shared" si="25"/>
        <v>No</v>
      </c>
      <c r="P147" s="65" t="str">
        <f t="shared" si="26"/>
        <v>No</v>
      </c>
      <c r="Q147" s="68" t="str">
        <f t="shared" si="27"/>
        <v>N/A</v>
      </c>
      <c r="R147" s="65" t="str">
        <f t="shared" si="28"/>
        <v>No</v>
      </c>
      <c r="S147" s="68" t="str">
        <f t="shared" si="29"/>
        <v>N/A</v>
      </c>
      <c r="T147" s="65" t="str">
        <f t="shared" si="30"/>
        <v>No</v>
      </c>
      <c r="U147" s="68" t="str">
        <f t="shared" si="31"/>
        <v>N/A</v>
      </c>
      <c r="V147" s="66"/>
    </row>
    <row r="148" spans="1:22" ht="14.5" customHeight="1">
      <c r="A148" s="66" t="s">
        <v>11</v>
      </c>
      <c r="B148" s="66" t="s">
        <v>29</v>
      </c>
      <c r="C148" s="66"/>
      <c r="D148" s="84" t="s">
        <v>1529</v>
      </c>
      <c r="E148" s="74"/>
      <c r="F148" s="4"/>
      <c r="G148" s="4">
        <v>6.95</v>
      </c>
      <c r="H148" s="4">
        <v>6.95</v>
      </c>
      <c r="I148" s="4">
        <v>7.5</v>
      </c>
      <c r="J148" s="4">
        <v>7.5</v>
      </c>
      <c r="K148" s="4"/>
      <c r="L148" s="4">
        <v>7.5</v>
      </c>
      <c r="M148" s="4"/>
      <c r="N148" s="4" t="str">
        <f t="shared" si="24"/>
        <v>No</v>
      </c>
      <c r="O148" s="15" t="str">
        <f t="shared" si="25"/>
        <v>No</v>
      </c>
      <c r="P148" s="65" t="str">
        <f t="shared" si="26"/>
        <v>No</v>
      </c>
      <c r="Q148" s="68" t="str">
        <f t="shared" si="27"/>
        <v>N/A</v>
      </c>
      <c r="R148" s="65" t="str">
        <f t="shared" si="28"/>
        <v>No</v>
      </c>
      <c r="S148" s="68" t="str">
        <f t="shared" si="29"/>
        <v>N/A</v>
      </c>
      <c r="T148" s="65" t="str">
        <f t="shared" si="30"/>
        <v>No</v>
      </c>
      <c r="U148" s="68" t="str">
        <f t="shared" si="31"/>
        <v>N/A</v>
      </c>
      <c r="V148" s="66"/>
    </row>
    <row r="149" spans="1:22" ht="14.5" customHeight="1">
      <c r="A149" s="66" t="s">
        <v>11</v>
      </c>
      <c r="B149" s="66" t="s">
        <v>29</v>
      </c>
      <c r="C149" s="66"/>
      <c r="D149" s="84" t="s">
        <v>1185</v>
      </c>
      <c r="E149" s="74"/>
      <c r="F149" s="4"/>
      <c r="G149" s="4">
        <v>2.95</v>
      </c>
      <c r="H149" s="4">
        <v>2.95</v>
      </c>
      <c r="I149" s="4">
        <v>2.95</v>
      </c>
      <c r="J149" s="4">
        <v>2.95</v>
      </c>
      <c r="K149" s="4"/>
      <c r="L149" s="4"/>
      <c r="M149" s="4"/>
      <c r="N149" s="4" t="str">
        <f t="shared" si="24"/>
        <v>No</v>
      </c>
      <c r="O149" s="15" t="str">
        <f t="shared" si="25"/>
        <v>No</v>
      </c>
      <c r="P149" s="65" t="str">
        <f t="shared" si="26"/>
        <v>No</v>
      </c>
      <c r="Q149" s="68" t="str">
        <f t="shared" si="27"/>
        <v>N/A</v>
      </c>
      <c r="R149" s="65" t="str">
        <f t="shared" si="28"/>
        <v>No</v>
      </c>
      <c r="S149" s="68" t="str">
        <f t="shared" si="29"/>
        <v>N/A</v>
      </c>
      <c r="T149" s="65" t="str">
        <f t="shared" si="30"/>
        <v>No</v>
      </c>
      <c r="U149" s="68" t="str">
        <f t="shared" si="31"/>
        <v>N/A</v>
      </c>
      <c r="V149" s="66"/>
    </row>
    <row r="150" spans="1:22" ht="14.5" customHeight="1">
      <c r="A150" s="66" t="s">
        <v>11</v>
      </c>
      <c r="B150" s="66" t="s">
        <v>29</v>
      </c>
      <c r="C150" s="66"/>
      <c r="D150" s="84" t="s">
        <v>1186</v>
      </c>
      <c r="E150" s="74"/>
      <c r="F150" s="4"/>
      <c r="G150" s="4"/>
      <c r="H150" s="4">
        <v>7.95</v>
      </c>
      <c r="I150" s="4"/>
      <c r="J150" s="4"/>
      <c r="K150" s="4"/>
      <c r="L150" s="4"/>
      <c r="M150" s="4"/>
      <c r="N150" s="4" t="str">
        <f t="shared" si="24"/>
        <v>No</v>
      </c>
      <c r="O150" s="15" t="str">
        <f t="shared" si="25"/>
        <v>No</v>
      </c>
      <c r="P150" s="65" t="str">
        <f t="shared" si="26"/>
        <v>No</v>
      </c>
      <c r="Q150" s="68" t="str">
        <f t="shared" si="27"/>
        <v>N/A</v>
      </c>
      <c r="R150" s="65" t="str">
        <f t="shared" si="28"/>
        <v>No</v>
      </c>
      <c r="S150" s="68" t="str">
        <f t="shared" si="29"/>
        <v>N/A</v>
      </c>
      <c r="T150" s="65" t="str">
        <f t="shared" si="30"/>
        <v>No</v>
      </c>
      <c r="U150" s="68" t="str">
        <f t="shared" si="31"/>
        <v>N/A</v>
      </c>
      <c r="V150" s="66"/>
    </row>
    <row r="151" spans="1:22" ht="14.5" customHeight="1">
      <c r="A151" s="66" t="s">
        <v>11</v>
      </c>
      <c r="B151" s="66" t="s">
        <v>29</v>
      </c>
      <c r="C151" s="66"/>
      <c r="D151" s="84" t="s">
        <v>1187</v>
      </c>
      <c r="E151" s="74"/>
      <c r="F151" s="4"/>
      <c r="G151" s="4"/>
      <c r="H151" s="4">
        <v>5.95</v>
      </c>
      <c r="I151" s="4"/>
      <c r="J151" s="4"/>
      <c r="K151" s="4"/>
      <c r="L151" s="4"/>
      <c r="M151" s="4"/>
      <c r="N151" s="4" t="str">
        <f t="shared" si="24"/>
        <v>No</v>
      </c>
      <c r="O151" s="15" t="str">
        <f t="shared" si="25"/>
        <v>No</v>
      </c>
      <c r="P151" s="65" t="str">
        <f t="shared" si="26"/>
        <v>No</v>
      </c>
      <c r="Q151" s="68" t="str">
        <f t="shared" si="27"/>
        <v>N/A</v>
      </c>
      <c r="R151" s="65" t="str">
        <f t="shared" si="28"/>
        <v>No</v>
      </c>
      <c r="S151" s="68" t="str">
        <f t="shared" si="29"/>
        <v>N/A</v>
      </c>
      <c r="T151" s="65" t="str">
        <f t="shared" si="30"/>
        <v>No</v>
      </c>
      <c r="U151" s="68" t="str">
        <f t="shared" si="31"/>
        <v>N/A</v>
      </c>
      <c r="V151" s="66"/>
    </row>
    <row r="152" spans="1:22" ht="14.5" customHeight="1">
      <c r="A152" s="66" t="s">
        <v>11</v>
      </c>
      <c r="B152" s="66" t="s">
        <v>29</v>
      </c>
      <c r="C152" s="66"/>
      <c r="D152" s="84" t="s">
        <v>1530</v>
      </c>
      <c r="E152" s="74"/>
      <c r="F152" s="4"/>
      <c r="G152" s="4">
        <v>5.75</v>
      </c>
      <c r="H152" s="4">
        <v>5.75</v>
      </c>
      <c r="I152" s="4">
        <v>5.95</v>
      </c>
      <c r="J152" s="4">
        <v>5.95</v>
      </c>
      <c r="K152" s="4"/>
      <c r="L152" s="4">
        <v>5.95</v>
      </c>
      <c r="M152" s="4"/>
      <c r="N152" s="4" t="str">
        <f t="shared" si="24"/>
        <v>No</v>
      </c>
      <c r="O152" s="15" t="str">
        <f t="shared" si="25"/>
        <v>No</v>
      </c>
      <c r="P152" s="65" t="str">
        <f t="shared" si="26"/>
        <v>No</v>
      </c>
      <c r="Q152" s="68" t="str">
        <f t="shared" si="27"/>
        <v>N/A</v>
      </c>
      <c r="R152" s="65" t="str">
        <f t="shared" si="28"/>
        <v>No</v>
      </c>
      <c r="S152" s="68" t="str">
        <f t="shared" si="29"/>
        <v>N/A</v>
      </c>
      <c r="T152" s="65" t="str">
        <f t="shared" si="30"/>
        <v>No</v>
      </c>
      <c r="U152" s="68" t="str">
        <f t="shared" si="31"/>
        <v>N/A</v>
      </c>
      <c r="V152" s="66"/>
    </row>
    <row r="153" spans="1:22" ht="14.5" customHeight="1">
      <c r="A153" s="66" t="s">
        <v>11</v>
      </c>
      <c r="B153" s="66" t="s">
        <v>29</v>
      </c>
      <c r="C153" s="66"/>
      <c r="D153" s="84" t="s">
        <v>1189</v>
      </c>
      <c r="E153" s="74"/>
      <c r="F153" s="4"/>
      <c r="G153" s="4">
        <v>2.95</v>
      </c>
      <c r="H153" s="4">
        <v>2.95</v>
      </c>
      <c r="I153" s="4">
        <v>2.95</v>
      </c>
      <c r="J153" s="4">
        <v>2.95</v>
      </c>
      <c r="K153" s="4"/>
      <c r="L153" s="4"/>
      <c r="M153" s="4"/>
      <c r="N153" s="4" t="str">
        <f t="shared" si="24"/>
        <v>No</v>
      </c>
      <c r="O153" s="15" t="str">
        <f t="shared" si="25"/>
        <v>No</v>
      </c>
      <c r="P153" s="65" t="str">
        <f t="shared" si="26"/>
        <v>No</v>
      </c>
      <c r="Q153" s="68" t="str">
        <f t="shared" si="27"/>
        <v>N/A</v>
      </c>
      <c r="R153" s="65" t="str">
        <f t="shared" si="28"/>
        <v>No</v>
      </c>
      <c r="S153" s="68" t="str">
        <f t="shared" si="29"/>
        <v>N/A</v>
      </c>
      <c r="T153" s="65" t="str">
        <f t="shared" si="30"/>
        <v>No</v>
      </c>
      <c r="U153" s="68" t="str">
        <f t="shared" si="31"/>
        <v>N/A</v>
      </c>
      <c r="V153" s="66"/>
    </row>
    <row r="154" spans="1:22" ht="14.5" customHeight="1">
      <c r="A154" s="66" t="s">
        <v>11</v>
      </c>
      <c r="B154" s="66" t="s">
        <v>29</v>
      </c>
      <c r="C154" s="66"/>
      <c r="D154" s="84" t="s">
        <v>1190</v>
      </c>
      <c r="E154" s="74"/>
      <c r="F154" s="4"/>
      <c r="G154" s="4">
        <v>2.95</v>
      </c>
      <c r="H154" s="4">
        <v>2.95</v>
      </c>
      <c r="I154" s="4">
        <v>2.95</v>
      </c>
      <c r="J154" s="4">
        <v>2.95</v>
      </c>
      <c r="K154" s="4"/>
      <c r="L154" s="4"/>
      <c r="M154" s="4"/>
      <c r="N154" s="4" t="str">
        <f t="shared" si="24"/>
        <v>No</v>
      </c>
      <c r="O154" s="15" t="str">
        <f t="shared" si="25"/>
        <v>No</v>
      </c>
      <c r="P154" s="65" t="str">
        <f t="shared" si="26"/>
        <v>No</v>
      </c>
      <c r="Q154" s="68" t="str">
        <f t="shared" si="27"/>
        <v>N/A</v>
      </c>
      <c r="R154" s="65" t="str">
        <f t="shared" si="28"/>
        <v>No</v>
      </c>
      <c r="S154" s="68" t="str">
        <f t="shared" si="29"/>
        <v>N/A</v>
      </c>
      <c r="T154" s="65" t="str">
        <f t="shared" si="30"/>
        <v>No</v>
      </c>
      <c r="U154" s="68" t="str">
        <f t="shared" si="31"/>
        <v>N/A</v>
      </c>
      <c r="V154" s="66"/>
    </row>
    <row r="155" spans="1:22" ht="14.5" customHeight="1">
      <c r="A155" s="66" t="s">
        <v>11</v>
      </c>
      <c r="B155" s="66" t="s">
        <v>29</v>
      </c>
      <c r="C155" s="66"/>
      <c r="D155" s="84" t="s">
        <v>1193</v>
      </c>
      <c r="E155" s="74"/>
      <c r="F155" s="4"/>
      <c r="G155" s="4" t="s">
        <v>1499</v>
      </c>
      <c r="H155" s="4"/>
      <c r="I155" s="4"/>
      <c r="J155" s="4"/>
      <c r="K155" s="4"/>
      <c r="L155" s="4">
        <v>15.95</v>
      </c>
      <c r="M155" s="4"/>
      <c r="N155" s="4" t="str">
        <f t="shared" si="24"/>
        <v>No</v>
      </c>
      <c r="O155" s="15" t="str">
        <f t="shared" si="25"/>
        <v>No</v>
      </c>
      <c r="P155" s="65" t="str">
        <f t="shared" si="26"/>
        <v>No</v>
      </c>
      <c r="Q155" s="68" t="str">
        <f t="shared" si="27"/>
        <v>N/A</v>
      </c>
      <c r="R155" s="65" t="str">
        <f t="shared" si="28"/>
        <v>No</v>
      </c>
      <c r="S155" s="68" t="str">
        <f t="shared" si="29"/>
        <v>N/A</v>
      </c>
      <c r="T155" s="65" t="str">
        <f t="shared" si="30"/>
        <v>No</v>
      </c>
      <c r="U155" s="68" t="str">
        <f t="shared" si="31"/>
        <v>N/A</v>
      </c>
      <c r="V155" s="66"/>
    </row>
    <row r="156" spans="1:22" ht="14.5" customHeight="1">
      <c r="A156" s="66" t="s">
        <v>11</v>
      </c>
      <c r="B156" s="66" t="s">
        <v>29</v>
      </c>
      <c r="C156" s="66"/>
      <c r="D156" s="84" t="s">
        <v>1194</v>
      </c>
      <c r="E156" s="74"/>
      <c r="F156" s="4"/>
      <c r="G156" s="4">
        <v>7.25</v>
      </c>
      <c r="H156" s="4">
        <v>7.25</v>
      </c>
      <c r="I156" s="4">
        <v>7.95</v>
      </c>
      <c r="J156" s="4">
        <v>7.95</v>
      </c>
      <c r="K156" s="4"/>
      <c r="L156" s="4"/>
      <c r="M156" s="4"/>
      <c r="N156" s="4" t="str">
        <f t="shared" si="24"/>
        <v>No</v>
      </c>
      <c r="O156" s="15" t="str">
        <f t="shared" si="25"/>
        <v>No</v>
      </c>
      <c r="P156" s="65" t="str">
        <f t="shared" si="26"/>
        <v>No</v>
      </c>
      <c r="Q156" s="68" t="str">
        <f t="shared" si="27"/>
        <v>N/A</v>
      </c>
      <c r="R156" s="65" t="str">
        <f t="shared" si="28"/>
        <v>No</v>
      </c>
      <c r="S156" s="68" t="str">
        <f t="shared" si="29"/>
        <v>N/A</v>
      </c>
      <c r="T156" s="65" t="str">
        <f t="shared" si="30"/>
        <v>No</v>
      </c>
      <c r="U156" s="68" t="str">
        <f t="shared" si="31"/>
        <v>N/A</v>
      </c>
      <c r="V156" s="66"/>
    </row>
    <row r="157" spans="1:22" ht="14.5" customHeight="1">
      <c r="A157" s="66" t="s">
        <v>11</v>
      </c>
      <c r="B157" s="66" t="s">
        <v>29</v>
      </c>
      <c r="C157" s="66"/>
      <c r="D157" s="84" t="s">
        <v>1195</v>
      </c>
      <c r="E157" s="74"/>
      <c r="F157" s="4"/>
      <c r="G157" s="4"/>
      <c r="H157" s="4"/>
      <c r="I157" s="4"/>
      <c r="J157" s="4">
        <v>12.95</v>
      </c>
      <c r="K157" s="4"/>
      <c r="L157" s="4"/>
      <c r="M157" s="4"/>
      <c r="N157" s="4" t="str">
        <f t="shared" si="24"/>
        <v>No</v>
      </c>
      <c r="O157" s="15" t="str">
        <f t="shared" si="25"/>
        <v>No</v>
      </c>
      <c r="P157" s="65" t="str">
        <f t="shared" si="26"/>
        <v>No</v>
      </c>
      <c r="Q157" s="68" t="str">
        <f t="shared" si="27"/>
        <v>N/A</v>
      </c>
      <c r="R157" s="65" t="str">
        <f t="shared" si="28"/>
        <v>No</v>
      </c>
      <c r="S157" s="68" t="str">
        <f t="shared" si="29"/>
        <v>N/A</v>
      </c>
      <c r="T157" s="65" t="str">
        <f t="shared" si="30"/>
        <v>No</v>
      </c>
      <c r="U157" s="68" t="str">
        <f t="shared" si="31"/>
        <v>N/A</v>
      </c>
      <c r="V157" s="66"/>
    </row>
    <row r="158" spans="1:22" ht="14.5" customHeight="1">
      <c r="A158" s="66" t="s">
        <v>11</v>
      </c>
      <c r="B158" s="66" t="s">
        <v>29</v>
      </c>
      <c r="C158" s="66"/>
      <c r="D158" s="84" t="s">
        <v>1196</v>
      </c>
      <c r="E158" s="74"/>
      <c r="F158" s="4"/>
      <c r="G158" s="4"/>
      <c r="H158" s="4">
        <v>7.95</v>
      </c>
      <c r="I158" s="4"/>
      <c r="J158" s="4"/>
      <c r="K158" s="4"/>
      <c r="L158" s="4"/>
      <c r="M158" s="4"/>
      <c r="N158" s="4" t="str">
        <f t="shared" si="24"/>
        <v>No</v>
      </c>
      <c r="O158" s="15" t="str">
        <f t="shared" si="25"/>
        <v>No</v>
      </c>
      <c r="P158" s="65" t="str">
        <f t="shared" si="26"/>
        <v>No</v>
      </c>
      <c r="Q158" s="68" t="str">
        <f t="shared" si="27"/>
        <v>N/A</v>
      </c>
      <c r="R158" s="65" t="str">
        <f t="shared" si="28"/>
        <v>No</v>
      </c>
      <c r="S158" s="68" t="str">
        <f t="shared" si="29"/>
        <v>N/A</v>
      </c>
      <c r="T158" s="65" t="str">
        <f t="shared" si="30"/>
        <v>No</v>
      </c>
      <c r="U158" s="68" t="str">
        <f t="shared" si="31"/>
        <v>N/A</v>
      </c>
      <c r="V158" s="66"/>
    </row>
    <row r="159" spans="1:22" ht="14.5" customHeight="1">
      <c r="A159" s="66" t="s">
        <v>11</v>
      </c>
      <c r="B159" s="66" t="s">
        <v>29</v>
      </c>
      <c r="C159" s="66"/>
      <c r="D159" s="84" t="s">
        <v>1197</v>
      </c>
      <c r="E159" s="74"/>
      <c r="F159" s="4"/>
      <c r="G159" s="4"/>
      <c r="H159" s="4">
        <v>4.25</v>
      </c>
      <c r="I159" s="4"/>
      <c r="J159" s="4"/>
      <c r="K159" s="4"/>
      <c r="L159" s="4"/>
      <c r="M159" s="4"/>
      <c r="N159" s="4" t="str">
        <f t="shared" si="24"/>
        <v>No</v>
      </c>
      <c r="O159" s="15" t="str">
        <f t="shared" si="25"/>
        <v>No</v>
      </c>
      <c r="P159" s="65" t="str">
        <f t="shared" si="26"/>
        <v>No</v>
      </c>
      <c r="Q159" s="68" t="str">
        <f t="shared" si="27"/>
        <v>N/A</v>
      </c>
      <c r="R159" s="65" t="str">
        <f t="shared" si="28"/>
        <v>No</v>
      </c>
      <c r="S159" s="68" t="str">
        <f t="shared" si="29"/>
        <v>N/A</v>
      </c>
      <c r="T159" s="65" t="str">
        <f t="shared" si="30"/>
        <v>No</v>
      </c>
      <c r="U159" s="68" t="str">
        <f t="shared" si="31"/>
        <v>N/A</v>
      </c>
      <c r="V159" s="66"/>
    </row>
    <row r="160" spans="1:22" ht="14.5" customHeight="1">
      <c r="A160" s="66" t="s">
        <v>11</v>
      </c>
      <c r="B160" s="66" t="s">
        <v>29</v>
      </c>
      <c r="C160" s="66"/>
      <c r="D160" s="84" t="s">
        <v>1198</v>
      </c>
      <c r="E160" s="74"/>
      <c r="F160" s="4"/>
      <c r="G160" s="4"/>
      <c r="H160" s="4">
        <v>5.5</v>
      </c>
      <c r="I160" s="4">
        <v>5.5</v>
      </c>
      <c r="J160" s="4">
        <v>5.5</v>
      </c>
      <c r="K160" s="4"/>
      <c r="L160" s="4"/>
      <c r="M160" s="4"/>
      <c r="N160" s="4" t="str">
        <f t="shared" si="24"/>
        <v>No</v>
      </c>
      <c r="O160" s="15" t="str">
        <f t="shared" si="25"/>
        <v>No</v>
      </c>
      <c r="P160" s="65" t="str">
        <f t="shared" si="26"/>
        <v>No</v>
      </c>
      <c r="Q160" s="68" t="str">
        <f t="shared" si="27"/>
        <v>N/A</v>
      </c>
      <c r="R160" s="65" t="str">
        <f t="shared" si="28"/>
        <v>No</v>
      </c>
      <c r="S160" s="68" t="str">
        <f t="shared" si="29"/>
        <v>N/A</v>
      </c>
      <c r="T160" s="65" t="str">
        <f t="shared" si="30"/>
        <v>No</v>
      </c>
      <c r="U160" s="68" t="str">
        <f t="shared" si="31"/>
        <v>N/A</v>
      </c>
      <c r="V160" s="66"/>
    </row>
    <row r="161" spans="1:22" ht="14.5" customHeight="1">
      <c r="A161" s="66" t="s">
        <v>11</v>
      </c>
      <c r="B161" s="66" t="s">
        <v>29</v>
      </c>
      <c r="C161" s="66"/>
      <c r="D161" s="84" t="s">
        <v>1531</v>
      </c>
      <c r="E161" s="74"/>
      <c r="F161" s="4"/>
      <c r="G161" s="4" t="s">
        <v>1499</v>
      </c>
      <c r="H161" s="4"/>
      <c r="I161" s="4"/>
      <c r="J161" s="4"/>
      <c r="K161" s="4"/>
      <c r="L161" s="4">
        <v>5.95</v>
      </c>
      <c r="M161" s="4"/>
      <c r="N161" s="4" t="str">
        <f t="shared" si="24"/>
        <v>No</v>
      </c>
      <c r="O161" s="15" t="str">
        <f t="shared" si="25"/>
        <v>No</v>
      </c>
      <c r="P161" s="65" t="str">
        <f t="shared" si="26"/>
        <v>No</v>
      </c>
      <c r="Q161" s="68" t="str">
        <f t="shared" si="27"/>
        <v>N/A</v>
      </c>
      <c r="R161" s="65" t="str">
        <f t="shared" si="28"/>
        <v>No</v>
      </c>
      <c r="S161" s="68" t="str">
        <f t="shared" si="29"/>
        <v>N/A</v>
      </c>
      <c r="T161" s="65" t="str">
        <f t="shared" si="30"/>
        <v>No</v>
      </c>
      <c r="U161" s="68" t="str">
        <f t="shared" si="31"/>
        <v>N/A</v>
      </c>
      <c r="V161" s="66"/>
    </row>
    <row r="162" spans="1:22" ht="14.5" customHeight="1">
      <c r="A162" s="66" t="s">
        <v>11</v>
      </c>
      <c r="B162" s="66" t="s">
        <v>29</v>
      </c>
      <c r="C162" s="66"/>
      <c r="D162" s="84" t="s">
        <v>1200</v>
      </c>
      <c r="E162" s="74"/>
      <c r="F162" s="4"/>
      <c r="G162" s="4" t="s">
        <v>1499</v>
      </c>
      <c r="H162" s="4"/>
      <c r="I162" s="4"/>
      <c r="J162" s="4"/>
      <c r="K162" s="4"/>
      <c r="L162" s="4">
        <v>7.5</v>
      </c>
      <c r="M162" s="4"/>
      <c r="N162" s="4" t="str">
        <f t="shared" si="24"/>
        <v>No</v>
      </c>
      <c r="O162" s="15" t="str">
        <f t="shared" si="25"/>
        <v>No</v>
      </c>
      <c r="P162" s="65" t="str">
        <f t="shared" si="26"/>
        <v>No</v>
      </c>
      <c r="Q162" s="68" t="str">
        <f t="shared" si="27"/>
        <v>N/A</v>
      </c>
      <c r="R162" s="65" t="str">
        <f t="shared" si="28"/>
        <v>No</v>
      </c>
      <c r="S162" s="68" t="str">
        <f t="shared" si="29"/>
        <v>N/A</v>
      </c>
      <c r="T162" s="65" t="str">
        <f t="shared" si="30"/>
        <v>No</v>
      </c>
      <c r="U162" s="68" t="str">
        <f t="shared" si="31"/>
        <v>N/A</v>
      </c>
      <c r="V162" s="66"/>
    </row>
    <row r="163" spans="1:22" ht="14.5" customHeight="1">
      <c r="A163" s="66" t="s">
        <v>11</v>
      </c>
      <c r="B163" s="66" t="s">
        <v>28</v>
      </c>
      <c r="C163" s="66"/>
      <c r="D163" s="84" t="s">
        <v>1208</v>
      </c>
      <c r="E163" s="74"/>
      <c r="F163" s="4"/>
      <c r="G163" s="4">
        <v>8.9499999999999993</v>
      </c>
      <c r="H163" s="4">
        <v>8.9499999999999993</v>
      </c>
      <c r="I163" s="4">
        <v>8.9499999999999993</v>
      </c>
      <c r="J163" s="4">
        <v>9.25</v>
      </c>
      <c r="K163" s="4"/>
      <c r="L163" s="4"/>
      <c r="M163" s="4"/>
      <c r="N163" s="4" t="str">
        <f t="shared" si="24"/>
        <v>No</v>
      </c>
      <c r="O163" s="15" t="str">
        <f t="shared" si="25"/>
        <v>No</v>
      </c>
      <c r="P163" s="65" t="str">
        <f t="shared" si="26"/>
        <v>No</v>
      </c>
      <c r="Q163" s="68" t="str">
        <f t="shared" si="27"/>
        <v>N/A</v>
      </c>
      <c r="R163" s="65" t="str">
        <f t="shared" si="28"/>
        <v>No</v>
      </c>
      <c r="S163" s="68" t="str">
        <f t="shared" si="29"/>
        <v>N/A</v>
      </c>
      <c r="T163" s="65" t="str">
        <f t="shared" si="30"/>
        <v>No</v>
      </c>
      <c r="U163" s="68" t="str">
        <f t="shared" si="31"/>
        <v>N/A</v>
      </c>
      <c r="V163" s="66"/>
    </row>
    <row r="164" spans="1:22" ht="14.5" customHeight="1">
      <c r="A164" s="66" t="s">
        <v>11</v>
      </c>
      <c r="B164" s="66" t="s">
        <v>28</v>
      </c>
      <c r="C164" s="66"/>
      <c r="D164" s="84" t="s">
        <v>1211</v>
      </c>
      <c r="E164" s="74"/>
      <c r="F164" s="4"/>
      <c r="G164" s="4"/>
      <c r="H164" s="4"/>
      <c r="I164" s="4">
        <v>36.5</v>
      </c>
      <c r="J164" s="4">
        <v>36.75</v>
      </c>
      <c r="K164" s="4"/>
      <c r="L164" s="4">
        <v>37.200000000000003</v>
      </c>
      <c r="M164" s="4"/>
      <c r="N164" s="4" t="str">
        <f t="shared" si="24"/>
        <v>No</v>
      </c>
      <c r="O164" s="15" t="str">
        <f t="shared" si="25"/>
        <v>No</v>
      </c>
      <c r="P164" s="65" t="str">
        <f t="shared" si="26"/>
        <v>No</v>
      </c>
      <c r="Q164" s="68" t="str">
        <f t="shared" si="27"/>
        <v>N/A</v>
      </c>
      <c r="R164" s="65" t="str">
        <f t="shared" si="28"/>
        <v>No</v>
      </c>
      <c r="S164" s="68" t="str">
        <f t="shared" si="29"/>
        <v>N/A</v>
      </c>
      <c r="T164" s="65" t="str">
        <f t="shared" si="30"/>
        <v>No</v>
      </c>
      <c r="U164" s="68" t="str">
        <f t="shared" si="31"/>
        <v>N/A</v>
      </c>
      <c r="V164" s="66"/>
    </row>
    <row r="165" spans="1:22" ht="14.5" customHeight="1">
      <c r="A165" s="66" t="s">
        <v>11</v>
      </c>
      <c r="B165" s="66" t="s">
        <v>28</v>
      </c>
      <c r="C165" s="66"/>
      <c r="D165" s="84" t="s">
        <v>1212</v>
      </c>
      <c r="E165" s="74"/>
      <c r="F165" s="4"/>
      <c r="G165" s="4"/>
      <c r="H165" s="4">
        <v>5.75</v>
      </c>
      <c r="I165" s="4">
        <v>5.75</v>
      </c>
      <c r="J165" s="4">
        <v>5.75</v>
      </c>
      <c r="K165" s="4"/>
      <c r="L165" s="4">
        <v>5.95</v>
      </c>
      <c r="M165" s="4"/>
      <c r="N165" s="4" t="str">
        <f t="shared" si="24"/>
        <v>No</v>
      </c>
      <c r="O165" s="15" t="str">
        <f t="shared" si="25"/>
        <v>No</v>
      </c>
      <c r="P165" s="65" t="str">
        <f t="shared" si="26"/>
        <v>No</v>
      </c>
      <c r="Q165" s="68" t="str">
        <f t="shared" si="27"/>
        <v>N/A</v>
      </c>
      <c r="R165" s="65" t="str">
        <f t="shared" si="28"/>
        <v>No</v>
      </c>
      <c r="S165" s="68" t="str">
        <f t="shared" si="29"/>
        <v>N/A</v>
      </c>
      <c r="T165" s="65" t="str">
        <f t="shared" si="30"/>
        <v>No</v>
      </c>
      <c r="U165" s="68" t="str">
        <f t="shared" si="31"/>
        <v>N/A</v>
      </c>
      <c r="V165" s="66"/>
    </row>
    <row r="166" spans="1:22" ht="14.5" customHeight="1">
      <c r="A166" s="66" t="s">
        <v>11</v>
      </c>
      <c r="B166" s="66" t="s">
        <v>28</v>
      </c>
      <c r="C166" s="66"/>
      <c r="D166" s="84" t="s">
        <v>1532</v>
      </c>
      <c r="E166" s="74"/>
      <c r="F166" s="4"/>
      <c r="G166" s="4"/>
      <c r="H166" s="4">
        <v>7.5</v>
      </c>
      <c r="I166" s="4">
        <v>7.5</v>
      </c>
      <c r="J166" s="4">
        <v>7.5</v>
      </c>
      <c r="K166" s="4"/>
      <c r="L166" s="4">
        <v>7.6</v>
      </c>
      <c r="M166" s="4"/>
      <c r="N166" s="4" t="str">
        <f t="shared" si="24"/>
        <v>No</v>
      </c>
      <c r="O166" s="15" t="str">
        <f t="shared" si="25"/>
        <v>No</v>
      </c>
      <c r="P166" s="65" t="str">
        <f t="shared" si="26"/>
        <v>No</v>
      </c>
      <c r="Q166" s="68" t="str">
        <f t="shared" si="27"/>
        <v>N/A</v>
      </c>
      <c r="R166" s="65" t="str">
        <f t="shared" si="28"/>
        <v>No</v>
      </c>
      <c r="S166" s="68" t="str">
        <f t="shared" si="29"/>
        <v>N/A</v>
      </c>
      <c r="T166" s="65" t="str">
        <f t="shared" si="30"/>
        <v>No</v>
      </c>
      <c r="U166" s="68" t="str">
        <f t="shared" si="31"/>
        <v>N/A</v>
      </c>
      <c r="V166" s="66"/>
    </row>
    <row r="167" spans="1:22" ht="14.5" customHeight="1">
      <c r="A167" s="66" t="s">
        <v>11</v>
      </c>
      <c r="B167" s="66" t="s">
        <v>28</v>
      </c>
      <c r="C167" s="66"/>
      <c r="D167" s="84" t="s">
        <v>1533</v>
      </c>
      <c r="E167" s="74"/>
      <c r="F167" s="4"/>
      <c r="G167" s="4">
        <v>4.75</v>
      </c>
      <c r="H167" s="4">
        <v>4.75</v>
      </c>
      <c r="I167" s="4">
        <v>4.75</v>
      </c>
      <c r="J167" s="4">
        <v>4.75</v>
      </c>
      <c r="K167" s="4"/>
      <c r="L167" s="4">
        <v>4.9000000000000004</v>
      </c>
      <c r="M167" s="4"/>
      <c r="N167" s="4" t="str">
        <f t="shared" si="24"/>
        <v>No</v>
      </c>
      <c r="O167" s="15" t="str">
        <f t="shared" si="25"/>
        <v>No</v>
      </c>
      <c r="P167" s="65" t="str">
        <f t="shared" si="26"/>
        <v>No</v>
      </c>
      <c r="Q167" s="68" t="str">
        <f t="shared" si="27"/>
        <v>N/A</v>
      </c>
      <c r="R167" s="65" t="str">
        <f t="shared" si="28"/>
        <v>No</v>
      </c>
      <c r="S167" s="68" t="str">
        <f t="shared" si="29"/>
        <v>N/A</v>
      </c>
      <c r="T167" s="65" t="str">
        <f t="shared" si="30"/>
        <v>No</v>
      </c>
      <c r="U167" s="68" t="str">
        <f t="shared" si="31"/>
        <v>N/A</v>
      </c>
      <c r="V167" s="66"/>
    </row>
    <row r="168" spans="1:22" ht="14.5" customHeight="1">
      <c r="A168" s="66" t="s">
        <v>11</v>
      </c>
      <c r="B168" s="66" t="s">
        <v>28</v>
      </c>
      <c r="C168" s="66"/>
      <c r="D168" s="84" t="s">
        <v>1534</v>
      </c>
      <c r="E168" s="74"/>
      <c r="F168" s="4"/>
      <c r="G168" s="4">
        <v>4.95</v>
      </c>
      <c r="H168" s="4">
        <v>4.95</v>
      </c>
      <c r="I168" s="4"/>
      <c r="J168" s="4">
        <v>4.95</v>
      </c>
      <c r="K168" s="4"/>
      <c r="L168" s="4">
        <v>5.05</v>
      </c>
      <c r="M168" s="4"/>
      <c r="N168" s="4" t="str">
        <f t="shared" si="24"/>
        <v>No</v>
      </c>
      <c r="O168" s="15" t="str">
        <f t="shared" si="25"/>
        <v>No</v>
      </c>
      <c r="P168" s="65" t="str">
        <f t="shared" si="26"/>
        <v>No</v>
      </c>
      <c r="Q168" s="68" t="str">
        <f t="shared" si="27"/>
        <v>N/A</v>
      </c>
      <c r="R168" s="65" t="str">
        <f t="shared" si="28"/>
        <v>No</v>
      </c>
      <c r="S168" s="68" t="str">
        <f t="shared" si="29"/>
        <v>N/A</v>
      </c>
      <c r="T168" s="65" t="str">
        <f t="shared" si="30"/>
        <v>No</v>
      </c>
      <c r="U168" s="68" t="str">
        <f t="shared" si="31"/>
        <v>N/A</v>
      </c>
      <c r="V168" s="66"/>
    </row>
    <row r="169" spans="1:22" ht="14.5" customHeight="1">
      <c r="A169" s="66" t="s">
        <v>11</v>
      </c>
      <c r="B169" s="66" t="s">
        <v>28</v>
      </c>
      <c r="C169" s="66"/>
      <c r="D169" s="84" t="s">
        <v>1216</v>
      </c>
      <c r="E169" s="74"/>
      <c r="F169" s="4"/>
      <c r="G169" s="4">
        <v>4.25</v>
      </c>
      <c r="H169" s="4">
        <v>4.25</v>
      </c>
      <c r="I169" s="4"/>
      <c r="J169" s="4">
        <v>3.95</v>
      </c>
      <c r="K169" s="4"/>
      <c r="L169" s="4">
        <v>4.3499999999999996</v>
      </c>
      <c r="M169" s="4"/>
      <c r="N169" s="4" t="str">
        <f t="shared" si="24"/>
        <v>No</v>
      </c>
      <c r="O169" s="15" t="str">
        <f t="shared" si="25"/>
        <v>No</v>
      </c>
      <c r="P169" s="65" t="str">
        <f t="shared" si="26"/>
        <v>No</v>
      </c>
      <c r="Q169" s="68" t="str">
        <f t="shared" si="27"/>
        <v>N/A</v>
      </c>
      <c r="R169" s="65" t="str">
        <f t="shared" si="28"/>
        <v>No</v>
      </c>
      <c r="S169" s="68" t="str">
        <f t="shared" si="29"/>
        <v>N/A</v>
      </c>
      <c r="T169" s="65" t="str">
        <f t="shared" si="30"/>
        <v>No</v>
      </c>
      <c r="U169" s="68" t="str">
        <f t="shared" si="31"/>
        <v>N/A</v>
      </c>
      <c r="V169" s="66"/>
    </row>
    <row r="170" spans="1:22" ht="14.5" customHeight="1">
      <c r="A170" s="66" t="s">
        <v>11</v>
      </c>
      <c r="B170" s="66" t="s">
        <v>28</v>
      </c>
      <c r="C170" s="66"/>
      <c r="D170" s="84" t="s">
        <v>1535</v>
      </c>
      <c r="E170" s="74"/>
      <c r="F170" s="4"/>
      <c r="G170" s="4"/>
      <c r="H170" s="4"/>
      <c r="I170" s="4"/>
      <c r="J170" s="4">
        <v>5.75</v>
      </c>
      <c r="K170" s="4"/>
      <c r="L170" s="4">
        <v>5.75</v>
      </c>
      <c r="M170" s="4"/>
      <c r="N170" s="4" t="str">
        <f t="shared" si="24"/>
        <v>No</v>
      </c>
      <c r="O170" s="15" t="str">
        <f t="shared" si="25"/>
        <v>No</v>
      </c>
      <c r="P170" s="65" t="str">
        <f t="shared" si="26"/>
        <v>No</v>
      </c>
      <c r="Q170" s="68" t="str">
        <f t="shared" si="27"/>
        <v>N/A</v>
      </c>
      <c r="R170" s="65" t="str">
        <f t="shared" si="28"/>
        <v>No</v>
      </c>
      <c r="S170" s="68" t="str">
        <f t="shared" si="29"/>
        <v>N/A</v>
      </c>
      <c r="T170" s="65" t="str">
        <f t="shared" si="30"/>
        <v>No</v>
      </c>
      <c r="U170" s="68" t="str">
        <f t="shared" si="31"/>
        <v>N/A</v>
      </c>
      <c r="V170" s="66"/>
    </row>
    <row r="171" spans="1:22" ht="14.5" customHeight="1">
      <c r="A171" s="66" t="s">
        <v>11</v>
      </c>
      <c r="B171" s="66" t="s">
        <v>28</v>
      </c>
      <c r="C171" s="66"/>
      <c r="D171" s="84" t="s">
        <v>1536</v>
      </c>
      <c r="E171" s="74"/>
      <c r="F171" s="4"/>
      <c r="G171" s="4">
        <v>5.75</v>
      </c>
      <c r="H171" s="4">
        <v>5.75</v>
      </c>
      <c r="I171" s="4">
        <v>5.75</v>
      </c>
      <c r="J171" s="4">
        <v>5.75</v>
      </c>
      <c r="K171" s="4"/>
      <c r="L171" s="4">
        <v>5.8</v>
      </c>
      <c r="M171" s="4"/>
      <c r="N171" s="4" t="str">
        <f t="shared" si="24"/>
        <v>No</v>
      </c>
      <c r="O171" s="15" t="str">
        <f t="shared" si="25"/>
        <v>No</v>
      </c>
      <c r="P171" s="65" t="str">
        <f t="shared" si="26"/>
        <v>No</v>
      </c>
      <c r="Q171" s="68" t="str">
        <f t="shared" si="27"/>
        <v>N/A</v>
      </c>
      <c r="R171" s="65" t="str">
        <f t="shared" si="28"/>
        <v>No</v>
      </c>
      <c r="S171" s="68" t="str">
        <f t="shared" si="29"/>
        <v>N/A</v>
      </c>
      <c r="T171" s="65" t="str">
        <f t="shared" si="30"/>
        <v>No</v>
      </c>
      <c r="U171" s="68" t="str">
        <f t="shared" si="31"/>
        <v>N/A</v>
      </c>
      <c r="V171" s="66"/>
    </row>
    <row r="172" spans="1:22" ht="14.5" customHeight="1">
      <c r="A172" s="66" t="s">
        <v>11</v>
      </c>
      <c r="B172" s="66" t="s">
        <v>28</v>
      </c>
      <c r="C172" s="66"/>
      <c r="D172" s="84" t="s">
        <v>1537</v>
      </c>
      <c r="E172" s="74"/>
      <c r="F172" s="4"/>
      <c r="G172" s="4" t="s">
        <v>1499</v>
      </c>
      <c r="H172" s="4"/>
      <c r="I172" s="4"/>
      <c r="J172" s="4"/>
      <c r="K172" s="4"/>
      <c r="L172" s="4"/>
      <c r="M172" s="4"/>
      <c r="N172" s="4" t="str">
        <f t="shared" ref="N172:N235" si="32">IF(COUNTA(M172)=1,"Yes","No")</f>
        <v>No</v>
      </c>
      <c r="O172" s="15" t="str">
        <f t="shared" ref="O172:O235" si="33">IF(AND(P172="No",N172="Yes"),"Yes","No")</f>
        <v>No</v>
      </c>
      <c r="P172" s="65" t="str">
        <f t="shared" si="26"/>
        <v>No</v>
      </c>
      <c r="Q172" s="68" t="str">
        <f t="shared" si="27"/>
        <v>N/A</v>
      </c>
      <c r="R172" s="65" t="str">
        <f t="shared" si="28"/>
        <v>No</v>
      </c>
      <c r="S172" s="68" t="str">
        <f t="shared" si="29"/>
        <v>N/A</v>
      </c>
      <c r="T172" s="65" t="str">
        <f t="shared" si="30"/>
        <v>No</v>
      </c>
      <c r="U172" s="68" t="str">
        <f t="shared" si="31"/>
        <v>N/A</v>
      </c>
      <c r="V172" s="66"/>
    </row>
    <row r="173" spans="1:22" ht="14.5" customHeight="1">
      <c r="A173" s="66" t="s">
        <v>11</v>
      </c>
      <c r="B173" s="66" t="s">
        <v>28</v>
      </c>
      <c r="C173" s="66"/>
      <c r="D173" s="84" t="s">
        <v>1220</v>
      </c>
      <c r="E173" s="74"/>
      <c r="F173" s="4"/>
      <c r="G173" s="4" t="s">
        <v>1499</v>
      </c>
      <c r="H173" s="4"/>
      <c r="I173" s="4"/>
      <c r="J173" s="4"/>
      <c r="K173" s="4"/>
      <c r="L173" s="4"/>
      <c r="M173" s="4"/>
      <c r="N173" s="4" t="str">
        <f t="shared" si="32"/>
        <v>No</v>
      </c>
      <c r="O173" s="15" t="str">
        <f t="shared" si="33"/>
        <v>No</v>
      </c>
      <c r="P173" s="65" t="str">
        <f t="shared" si="26"/>
        <v>No</v>
      </c>
      <c r="Q173" s="68" t="str">
        <f t="shared" si="27"/>
        <v>N/A</v>
      </c>
      <c r="R173" s="65" t="str">
        <f t="shared" si="28"/>
        <v>No</v>
      </c>
      <c r="S173" s="68" t="str">
        <f t="shared" si="29"/>
        <v>N/A</v>
      </c>
      <c r="T173" s="65" t="str">
        <f t="shared" si="30"/>
        <v>No</v>
      </c>
      <c r="U173" s="68" t="str">
        <f t="shared" si="31"/>
        <v>N/A</v>
      </c>
      <c r="V173" s="66"/>
    </row>
    <row r="174" spans="1:22" ht="14.5" customHeight="1">
      <c r="A174" s="66" t="s">
        <v>11</v>
      </c>
      <c r="B174" s="66" t="s">
        <v>28</v>
      </c>
      <c r="C174" s="66"/>
      <c r="D174" s="84" t="s">
        <v>1538</v>
      </c>
      <c r="E174" s="74"/>
      <c r="F174" s="4"/>
      <c r="G174" s="4" t="s">
        <v>1499</v>
      </c>
      <c r="H174" s="4"/>
      <c r="I174" s="4"/>
      <c r="J174" s="4"/>
      <c r="K174" s="4"/>
      <c r="L174" s="4"/>
      <c r="M174" s="4"/>
      <c r="N174" s="4" t="str">
        <f t="shared" si="32"/>
        <v>No</v>
      </c>
      <c r="O174" s="15" t="str">
        <f t="shared" si="33"/>
        <v>No</v>
      </c>
      <c r="P174" s="65" t="str">
        <f t="shared" ref="P174:P237" si="34">IF(COUNTA(L174:M174)=2,"Yes","No")</f>
        <v>No</v>
      </c>
      <c r="Q174" s="68" t="str">
        <f t="shared" ref="Q174:Q237" si="35">IF(P174="Yes",M174/L174-1,"N/A")</f>
        <v>N/A</v>
      </c>
      <c r="R174" s="65" t="str">
        <f t="shared" ref="R174:R237" si="36">IF(COUNTA(I174:M174)=5,"Yes","No")</f>
        <v>No</v>
      </c>
      <c r="S174" s="68" t="str">
        <f t="shared" ref="S174:S237" si="37">IF(R174="Yes",M174/I174-1,"N/A")</f>
        <v>N/A</v>
      </c>
      <c r="T174" s="65" t="str">
        <f t="shared" ref="T174:T237" si="38">IF(COUNTA(E174:M174)=9,"Yes","No")</f>
        <v>No</v>
      </c>
      <c r="U174" s="68" t="str">
        <f t="shared" ref="U174:U237" si="39">IF(T174="Yes",M174/E174-1,"N/A")</f>
        <v>N/A</v>
      </c>
      <c r="V174" s="66"/>
    </row>
    <row r="175" spans="1:22" ht="14.5" customHeight="1">
      <c r="A175" s="66" t="s">
        <v>11</v>
      </c>
      <c r="B175" s="66" t="s">
        <v>28</v>
      </c>
      <c r="C175" s="66"/>
      <c r="D175" s="84" t="s">
        <v>1539</v>
      </c>
      <c r="E175" s="74"/>
      <c r="F175" s="4"/>
      <c r="G175" s="4" t="s">
        <v>1499</v>
      </c>
      <c r="H175" s="4"/>
      <c r="I175" s="4"/>
      <c r="J175" s="4"/>
      <c r="K175" s="4"/>
      <c r="L175" s="4"/>
      <c r="M175" s="4"/>
      <c r="N175" s="4" t="str">
        <f t="shared" si="32"/>
        <v>No</v>
      </c>
      <c r="O175" s="15" t="str">
        <f t="shared" si="33"/>
        <v>No</v>
      </c>
      <c r="P175" s="65" t="str">
        <f t="shared" si="34"/>
        <v>No</v>
      </c>
      <c r="Q175" s="68" t="str">
        <f t="shared" si="35"/>
        <v>N/A</v>
      </c>
      <c r="R175" s="65" t="str">
        <f t="shared" si="36"/>
        <v>No</v>
      </c>
      <c r="S175" s="68" t="str">
        <f t="shared" si="37"/>
        <v>N/A</v>
      </c>
      <c r="T175" s="65" t="str">
        <f t="shared" si="38"/>
        <v>No</v>
      </c>
      <c r="U175" s="68" t="str">
        <f t="shared" si="39"/>
        <v>N/A</v>
      </c>
      <c r="V175" s="66"/>
    </row>
    <row r="176" spans="1:22" ht="14.5" customHeight="1">
      <c r="A176" s="66" t="s">
        <v>11</v>
      </c>
      <c r="B176" s="66" t="s">
        <v>28</v>
      </c>
      <c r="C176" s="66"/>
      <c r="D176" s="84" t="s">
        <v>1223</v>
      </c>
      <c r="E176" s="74"/>
      <c r="F176" s="4"/>
      <c r="G176" s="4" t="s">
        <v>1499</v>
      </c>
      <c r="H176" s="4"/>
      <c r="I176" s="4">
        <v>7.25</v>
      </c>
      <c r="J176" s="4">
        <v>7.5</v>
      </c>
      <c r="K176" s="4"/>
      <c r="L176" s="4">
        <v>7.55</v>
      </c>
      <c r="M176" s="4"/>
      <c r="N176" s="4" t="str">
        <f t="shared" si="32"/>
        <v>No</v>
      </c>
      <c r="O176" s="15" t="str">
        <f t="shared" si="33"/>
        <v>No</v>
      </c>
      <c r="P176" s="65" t="str">
        <f t="shared" si="34"/>
        <v>No</v>
      </c>
      <c r="Q176" s="68" t="str">
        <f t="shared" si="35"/>
        <v>N/A</v>
      </c>
      <c r="R176" s="65" t="str">
        <f t="shared" si="36"/>
        <v>No</v>
      </c>
      <c r="S176" s="68" t="str">
        <f t="shared" si="37"/>
        <v>N/A</v>
      </c>
      <c r="T176" s="65" t="str">
        <f t="shared" si="38"/>
        <v>No</v>
      </c>
      <c r="U176" s="68" t="str">
        <f t="shared" si="39"/>
        <v>N/A</v>
      </c>
      <c r="V176" s="66"/>
    </row>
    <row r="177" spans="1:22" ht="14.5" customHeight="1">
      <c r="A177" s="66" t="s">
        <v>11</v>
      </c>
      <c r="B177" s="66" t="s">
        <v>28</v>
      </c>
      <c r="C177" s="66"/>
      <c r="D177" s="84" t="s">
        <v>1224</v>
      </c>
      <c r="E177" s="74"/>
      <c r="F177" s="4"/>
      <c r="G177" s="4"/>
      <c r="H177" s="4"/>
      <c r="I177" s="4"/>
      <c r="J177" s="4">
        <v>10.5</v>
      </c>
      <c r="K177" s="4"/>
      <c r="L177" s="4">
        <v>10.5</v>
      </c>
      <c r="M177" s="4"/>
      <c r="N177" s="4" t="str">
        <f t="shared" si="32"/>
        <v>No</v>
      </c>
      <c r="O177" s="15" t="str">
        <f t="shared" si="33"/>
        <v>No</v>
      </c>
      <c r="P177" s="65" t="str">
        <f t="shared" si="34"/>
        <v>No</v>
      </c>
      <c r="Q177" s="68" t="str">
        <f t="shared" si="35"/>
        <v>N/A</v>
      </c>
      <c r="R177" s="65" t="str">
        <f t="shared" si="36"/>
        <v>No</v>
      </c>
      <c r="S177" s="68" t="str">
        <f t="shared" si="37"/>
        <v>N/A</v>
      </c>
      <c r="T177" s="65" t="str">
        <f t="shared" si="38"/>
        <v>No</v>
      </c>
      <c r="U177" s="68" t="str">
        <f t="shared" si="39"/>
        <v>N/A</v>
      </c>
      <c r="V177" s="66"/>
    </row>
    <row r="178" spans="1:22" ht="14.5" customHeight="1">
      <c r="A178" s="66" t="s">
        <v>11</v>
      </c>
      <c r="B178" s="66" t="s">
        <v>28</v>
      </c>
      <c r="C178" s="66"/>
      <c r="D178" s="84" t="s">
        <v>1225</v>
      </c>
      <c r="E178" s="74"/>
      <c r="F178" s="4"/>
      <c r="G178" s="4"/>
      <c r="H178" s="4"/>
      <c r="I178" s="4"/>
      <c r="J178" s="4">
        <v>9.9499999999999993</v>
      </c>
      <c r="K178" s="4"/>
      <c r="L178" s="8"/>
      <c r="M178" s="8"/>
      <c r="N178" s="8" t="str">
        <f t="shared" si="32"/>
        <v>No</v>
      </c>
      <c r="O178" s="61" t="str">
        <f t="shared" si="33"/>
        <v>No</v>
      </c>
      <c r="P178" s="65" t="str">
        <f t="shared" si="34"/>
        <v>No</v>
      </c>
      <c r="Q178" s="68" t="str">
        <f t="shared" si="35"/>
        <v>N/A</v>
      </c>
      <c r="R178" s="65" t="str">
        <f t="shared" si="36"/>
        <v>No</v>
      </c>
      <c r="S178" s="68" t="str">
        <f t="shared" si="37"/>
        <v>N/A</v>
      </c>
      <c r="T178" s="65" t="str">
        <f t="shared" si="38"/>
        <v>No</v>
      </c>
      <c r="U178" s="68" t="str">
        <f t="shared" si="39"/>
        <v>N/A</v>
      </c>
      <c r="V178" s="66"/>
    </row>
    <row r="179" spans="1:22" ht="14.5" customHeight="1">
      <c r="A179" s="66" t="s">
        <v>11</v>
      </c>
      <c r="B179" s="66" t="s">
        <v>28</v>
      </c>
      <c r="C179" s="66"/>
      <c r="D179" s="84" t="s">
        <v>1226</v>
      </c>
      <c r="E179" s="74"/>
      <c r="F179" s="4"/>
      <c r="G179" s="4"/>
      <c r="H179" s="4">
        <v>8.9499999999999993</v>
      </c>
      <c r="I179" s="4">
        <v>8.9499999999999993</v>
      </c>
      <c r="J179" s="4">
        <v>9.25</v>
      </c>
      <c r="K179" s="4"/>
      <c r="L179" s="4">
        <v>9.3000000000000007</v>
      </c>
      <c r="M179" s="4"/>
      <c r="N179" s="4" t="str">
        <f t="shared" si="32"/>
        <v>No</v>
      </c>
      <c r="O179" s="15" t="str">
        <f t="shared" si="33"/>
        <v>No</v>
      </c>
      <c r="P179" s="65" t="str">
        <f t="shared" si="34"/>
        <v>No</v>
      </c>
      <c r="Q179" s="68" t="str">
        <f t="shared" si="35"/>
        <v>N/A</v>
      </c>
      <c r="R179" s="65" t="str">
        <f t="shared" si="36"/>
        <v>No</v>
      </c>
      <c r="S179" s="68" t="str">
        <f t="shared" si="37"/>
        <v>N/A</v>
      </c>
      <c r="T179" s="65" t="str">
        <f t="shared" si="38"/>
        <v>No</v>
      </c>
      <c r="U179" s="68" t="str">
        <f t="shared" si="39"/>
        <v>N/A</v>
      </c>
      <c r="V179" s="66"/>
    </row>
    <row r="180" spans="1:22" ht="14.5" customHeight="1">
      <c r="A180" s="66" t="s">
        <v>11</v>
      </c>
      <c r="B180" s="66" t="s">
        <v>28</v>
      </c>
      <c r="C180" s="66"/>
      <c r="D180" s="84" t="s">
        <v>1227</v>
      </c>
      <c r="E180" s="74"/>
      <c r="F180" s="4"/>
      <c r="G180" s="4">
        <v>9.5</v>
      </c>
      <c r="H180" s="4">
        <v>9.5</v>
      </c>
      <c r="I180" s="4">
        <v>9.75</v>
      </c>
      <c r="J180" s="4">
        <v>9.25</v>
      </c>
      <c r="K180" s="4"/>
      <c r="L180" s="4">
        <v>9.9499999999999993</v>
      </c>
      <c r="M180" s="4"/>
      <c r="N180" s="4" t="str">
        <f t="shared" si="32"/>
        <v>No</v>
      </c>
      <c r="O180" s="15" t="str">
        <f t="shared" si="33"/>
        <v>No</v>
      </c>
      <c r="P180" s="65" t="str">
        <f t="shared" si="34"/>
        <v>No</v>
      </c>
      <c r="Q180" s="68" t="str">
        <f t="shared" si="35"/>
        <v>N/A</v>
      </c>
      <c r="R180" s="65" t="str">
        <f t="shared" si="36"/>
        <v>No</v>
      </c>
      <c r="S180" s="68" t="str">
        <f t="shared" si="37"/>
        <v>N/A</v>
      </c>
      <c r="T180" s="65" t="str">
        <f t="shared" si="38"/>
        <v>No</v>
      </c>
      <c r="U180" s="68" t="str">
        <f t="shared" si="39"/>
        <v>N/A</v>
      </c>
      <c r="V180" s="66"/>
    </row>
    <row r="181" spans="1:22" ht="14.5" customHeight="1">
      <c r="A181" s="66" t="s">
        <v>11</v>
      </c>
      <c r="B181" s="66" t="s">
        <v>28</v>
      </c>
      <c r="C181" s="66"/>
      <c r="D181" s="84" t="s">
        <v>1228</v>
      </c>
      <c r="E181" s="74"/>
      <c r="F181" s="4"/>
      <c r="G181" s="4"/>
      <c r="H181" s="4">
        <v>8.5</v>
      </c>
      <c r="I181" s="4">
        <v>8.75</v>
      </c>
      <c r="J181" s="4">
        <v>8.75</v>
      </c>
      <c r="K181" s="4"/>
      <c r="L181" s="4">
        <v>8.75</v>
      </c>
      <c r="M181" s="4"/>
      <c r="N181" s="4" t="str">
        <f t="shared" si="32"/>
        <v>No</v>
      </c>
      <c r="O181" s="15" t="str">
        <f t="shared" si="33"/>
        <v>No</v>
      </c>
      <c r="P181" s="65" t="str">
        <f t="shared" si="34"/>
        <v>No</v>
      </c>
      <c r="Q181" s="68" t="str">
        <f t="shared" si="35"/>
        <v>N/A</v>
      </c>
      <c r="R181" s="65" t="str">
        <f t="shared" si="36"/>
        <v>No</v>
      </c>
      <c r="S181" s="68" t="str">
        <f t="shared" si="37"/>
        <v>N/A</v>
      </c>
      <c r="T181" s="65" t="str">
        <f t="shared" si="38"/>
        <v>No</v>
      </c>
      <c r="U181" s="68" t="str">
        <f t="shared" si="39"/>
        <v>N/A</v>
      </c>
      <c r="V181" s="66"/>
    </row>
    <row r="182" spans="1:22" ht="14.5" customHeight="1">
      <c r="A182" s="66" t="s">
        <v>11</v>
      </c>
      <c r="B182" s="66" t="s">
        <v>28</v>
      </c>
      <c r="C182" s="66"/>
      <c r="D182" s="84" t="s">
        <v>1229</v>
      </c>
      <c r="E182" s="74"/>
      <c r="F182" s="4"/>
      <c r="G182" s="4">
        <v>9.25</v>
      </c>
      <c r="H182" s="4">
        <v>9.25</v>
      </c>
      <c r="I182" s="4">
        <v>9.5</v>
      </c>
      <c r="J182" s="4">
        <v>9.5</v>
      </c>
      <c r="K182" s="4"/>
      <c r="L182" s="4">
        <v>9.5500000000000007</v>
      </c>
      <c r="M182" s="4"/>
      <c r="N182" s="4" t="str">
        <f t="shared" si="32"/>
        <v>No</v>
      </c>
      <c r="O182" s="15" t="str">
        <f t="shared" si="33"/>
        <v>No</v>
      </c>
      <c r="P182" s="65" t="str">
        <f t="shared" si="34"/>
        <v>No</v>
      </c>
      <c r="Q182" s="68" t="str">
        <f t="shared" si="35"/>
        <v>N/A</v>
      </c>
      <c r="R182" s="65" t="str">
        <f t="shared" si="36"/>
        <v>No</v>
      </c>
      <c r="S182" s="68" t="str">
        <f t="shared" si="37"/>
        <v>N/A</v>
      </c>
      <c r="T182" s="65" t="str">
        <f t="shared" si="38"/>
        <v>No</v>
      </c>
      <c r="U182" s="68" t="str">
        <f t="shared" si="39"/>
        <v>N/A</v>
      </c>
      <c r="V182" s="66"/>
    </row>
    <row r="183" spans="1:22" ht="14.5" customHeight="1">
      <c r="A183" s="66" t="s">
        <v>11</v>
      </c>
      <c r="B183" s="66" t="s">
        <v>28</v>
      </c>
      <c r="C183" s="66"/>
      <c r="D183" s="84" t="s">
        <v>1540</v>
      </c>
      <c r="E183" s="74"/>
      <c r="F183" s="4"/>
      <c r="G183" s="4" t="s">
        <v>1499</v>
      </c>
      <c r="H183" s="4"/>
      <c r="I183" s="4"/>
      <c r="J183" s="4"/>
      <c r="K183" s="4"/>
      <c r="L183" s="4">
        <v>10.050000000000001</v>
      </c>
      <c r="M183" s="4"/>
      <c r="N183" s="4" t="str">
        <f t="shared" si="32"/>
        <v>No</v>
      </c>
      <c r="O183" s="15" t="str">
        <f t="shared" si="33"/>
        <v>No</v>
      </c>
      <c r="P183" s="65" t="str">
        <f t="shared" si="34"/>
        <v>No</v>
      </c>
      <c r="Q183" s="68" t="str">
        <f t="shared" si="35"/>
        <v>N/A</v>
      </c>
      <c r="R183" s="65" t="str">
        <f t="shared" si="36"/>
        <v>No</v>
      </c>
      <c r="S183" s="68" t="str">
        <f t="shared" si="37"/>
        <v>N/A</v>
      </c>
      <c r="T183" s="65" t="str">
        <f t="shared" si="38"/>
        <v>No</v>
      </c>
      <c r="U183" s="68" t="str">
        <f t="shared" si="39"/>
        <v>N/A</v>
      </c>
      <c r="V183" s="66"/>
    </row>
    <row r="184" spans="1:22" ht="14.5" customHeight="1">
      <c r="A184" s="66" t="s">
        <v>11</v>
      </c>
      <c r="B184" s="66" t="s">
        <v>28</v>
      </c>
      <c r="C184" s="66"/>
      <c r="D184" s="84" t="s">
        <v>1233</v>
      </c>
      <c r="E184" s="74"/>
      <c r="F184" s="4"/>
      <c r="G184" s="4">
        <v>6.25</v>
      </c>
      <c r="H184" s="4">
        <v>6.25</v>
      </c>
      <c r="I184" s="4">
        <v>6.5</v>
      </c>
      <c r="J184" s="4">
        <v>6.5</v>
      </c>
      <c r="K184" s="4"/>
      <c r="L184" s="4">
        <v>6.55</v>
      </c>
      <c r="M184" s="4"/>
      <c r="N184" s="4" t="str">
        <f t="shared" si="32"/>
        <v>No</v>
      </c>
      <c r="O184" s="15" t="str">
        <f t="shared" si="33"/>
        <v>No</v>
      </c>
      <c r="P184" s="65" t="str">
        <f t="shared" si="34"/>
        <v>No</v>
      </c>
      <c r="Q184" s="68" t="str">
        <f t="shared" si="35"/>
        <v>N/A</v>
      </c>
      <c r="R184" s="65" t="str">
        <f t="shared" si="36"/>
        <v>No</v>
      </c>
      <c r="S184" s="68" t="str">
        <f t="shared" si="37"/>
        <v>N/A</v>
      </c>
      <c r="T184" s="65" t="str">
        <f t="shared" si="38"/>
        <v>No</v>
      </c>
      <c r="U184" s="68" t="str">
        <f t="shared" si="39"/>
        <v>N/A</v>
      </c>
      <c r="V184" s="66"/>
    </row>
    <row r="185" spans="1:22" ht="14.5" customHeight="1">
      <c r="A185" s="66" t="s">
        <v>11</v>
      </c>
      <c r="B185" s="66" t="s">
        <v>28</v>
      </c>
      <c r="C185" s="66"/>
      <c r="D185" s="84" t="s">
        <v>1234</v>
      </c>
      <c r="E185" s="74"/>
      <c r="F185" s="4"/>
      <c r="G185" s="4" t="s">
        <v>1499</v>
      </c>
      <c r="H185" s="4"/>
      <c r="I185" s="4"/>
      <c r="J185" s="4"/>
      <c r="K185" s="4"/>
      <c r="L185" s="4"/>
      <c r="M185" s="4"/>
      <c r="N185" s="4" t="str">
        <f t="shared" si="32"/>
        <v>No</v>
      </c>
      <c r="O185" s="15" t="str">
        <f t="shared" si="33"/>
        <v>No</v>
      </c>
      <c r="P185" s="65" t="str">
        <f t="shared" si="34"/>
        <v>No</v>
      </c>
      <c r="Q185" s="68" t="str">
        <f t="shared" si="35"/>
        <v>N/A</v>
      </c>
      <c r="R185" s="65" t="str">
        <f t="shared" si="36"/>
        <v>No</v>
      </c>
      <c r="S185" s="68" t="str">
        <f t="shared" si="37"/>
        <v>N/A</v>
      </c>
      <c r="T185" s="65" t="str">
        <f t="shared" si="38"/>
        <v>No</v>
      </c>
      <c r="U185" s="68" t="str">
        <f t="shared" si="39"/>
        <v>N/A</v>
      </c>
      <c r="V185" s="66"/>
    </row>
    <row r="186" spans="1:22" ht="14.5" customHeight="1">
      <c r="A186" s="66" t="s">
        <v>11</v>
      </c>
      <c r="B186" s="66" t="s">
        <v>28</v>
      </c>
      <c r="C186" s="66"/>
      <c r="D186" s="84" t="s">
        <v>1235</v>
      </c>
      <c r="E186" s="74"/>
      <c r="F186" s="4"/>
      <c r="G186" s="4" t="s">
        <v>1499</v>
      </c>
      <c r="H186" s="4"/>
      <c r="I186" s="4"/>
      <c r="J186" s="4"/>
      <c r="K186" s="4"/>
      <c r="L186" s="4"/>
      <c r="M186" s="4"/>
      <c r="N186" s="4" t="str">
        <f t="shared" si="32"/>
        <v>No</v>
      </c>
      <c r="O186" s="15" t="str">
        <f t="shared" si="33"/>
        <v>No</v>
      </c>
      <c r="P186" s="65" t="str">
        <f t="shared" si="34"/>
        <v>No</v>
      </c>
      <c r="Q186" s="68" t="str">
        <f t="shared" si="35"/>
        <v>N/A</v>
      </c>
      <c r="R186" s="65" t="str">
        <f t="shared" si="36"/>
        <v>No</v>
      </c>
      <c r="S186" s="68" t="str">
        <f t="shared" si="37"/>
        <v>N/A</v>
      </c>
      <c r="T186" s="65" t="str">
        <f t="shared" si="38"/>
        <v>No</v>
      </c>
      <c r="U186" s="68" t="str">
        <f t="shared" si="39"/>
        <v>N/A</v>
      </c>
      <c r="V186" s="66"/>
    </row>
    <row r="187" spans="1:22" ht="14.5" customHeight="1">
      <c r="A187" s="66" t="s">
        <v>11</v>
      </c>
      <c r="B187" s="66" t="s">
        <v>28</v>
      </c>
      <c r="C187" s="66"/>
      <c r="D187" s="84" t="s">
        <v>1541</v>
      </c>
      <c r="E187" s="74"/>
      <c r="F187" s="4"/>
      <c r="G187" s="4" t="s">
        <v>1499</v>
      </c>
      <c r="H187" s="4"/>
      <c r="I187" s="4"/>
      <c r="J187" s="4"/>
      <c r="K187" s="4"/>
      <c r="L187" s="4"/>
      <c r="M187" s="4"/>
      <c r="N187" s="4" t="str">
        <f t="shared" si="32"/>
        <v>No</v>
      </c>
      <c r="O187" s="15" t="str">
        <f t="shared" si="33"/>
        <v>No</v>
      </c>
      <c r="P187" s="65" t="str">
        <f t="shared" si="34"/>
        <v>No</v>
      </c>
      <c r="Q187" s="68" t="str">
        <f t="shared" si="35"/>
        <v>N/A</v>
      </c>
      <c r="R187" s="65" t="str">
        <f t="shared" si="36"/>
        <v>No</v>
      </c>
      <c r="S187" s="68" t="str">
        <f t="shared" si="37"/>
        <v>N/A</v>
      </c>
      <c r="T187" s="65" t="str">
        <f t="shared" si="38"/>
        <v>No</v>
      </c>
      <c r="U187" s="68" t="str">
        <f t="shared" si="39"/>
        <v>N/A</v>
      </c>
      <c r="V187" s="66"/>
    </row>
    <row r="188" spans="1:22" ht="14.5" customHeight="1">
      <c r="A188" s="66" t="s">
        <v>11</v>
      </c>
      <c r="B188" s="66" t="s">
        <v>28</v>
      </c>
      <c r="C188" s="66"/>
      <c r="D188" s="84" t="s">
        <v>1542</v>
      </c>
      <c r="E188" s="74"/>
      <c r="F188" s="4"/>
      <c r="G188" s="4" t="s">
        <v>1499</v>
      </c>
      <c r="H188" s="4"/>
      <c r="I188" s="4"/>
      <c r="J188" s="4"/>
      <c r="K188" s="4"/>
      <c r="L188" s="4"/>
      <c r="M188" s="4"/>
      <c r="N188" s="4" t="str">
        <f t="shared" si="32"/>
        <v>No</v>
      </c>
      <c r="O188" s="15" t="str">
        <f t="shared" si="33"/>
        <v>No</v>
      </c>
      <c r="P188" s="65" t="str">
        <f t="shared" si="34"/>
        <v>No</v>
      </c>
      <c r="Q188" s="68" t="str">
        <f t="shared" si="35"/>
        <v>N/A</v>
      </c>
      <c r="R188" s="65" t="str">
        <f t="shared" si="36"/>
        <v>No</v>
      </c>
      <c r="S188" s="68" t="str">
        <f t="shared" si="37"/>
        <v>N/A</v>
      </c>
      <c r="T188" s="65" t="str">
        <f t="shared" si="38"/>
        <v>No</v>
      </c>
      <c r="U188" s="68" t="str">
        <f t="shared" si="39"/>
        <v>N/A</v>
      </c>
      <c r="V188" s="66"/>
    </row>
    <row r="189" spans="1:22" ht="14.5" customHeight="1">
      <c r="A189" s="66" t="s">
        <v>11</v>
      </c>
      <c r="B189" s="66" t="s">
        <v>28</v>
      </c>
      <c r="C189" s="66"/>
      <c r="D189" s="84" t="s">
        <v>1543</v>
      </c>
      <c r="E189" s="74"/>
      <c r="F189" s="4"/>
      <c r="G189" s="4" t="s">
        <v>1499</v>
      </c>
      <c r="H189" s="4"/>
      <c r="I189" s="4"/>
      <c r="J189" s="4"/>
      <c r="K189" s="4"/>
      <c r="L189" s="4">
        <v>9.3000000000000007</v>
      </c>
      <c r="M189" s="4"/>
      <c r="N189" s="4" t="str">
        <f t="shared" si="32"/>
        <v>No</v>
      </c>
      <c r="O189" s="15" t="str">
        <f t="shared" si="33"/>
        <v>No</v>
      </c>
      <c r="P189" s="65" t="str">
        <f t="shared" si="34"/>
        <v>No</v>
      </c>
      <c r="Q189" s="68" t="str">
        <f t="shared" si="35"/>
        <v>N/A</v>
      </c>
      <c r="R189" s="65" t="str">
        <f t="shared" si="36"/>
        <v>No</v>
      </c>
      <c r="S189" s="68" t="str">
        <f t="shared" si="37"/>
        <v>N/A</v>
      </c>
      <c r="T189" s="65" t="str">
        <f t="shared" si="38"/>
        <v>No</v>
      </c>
      <c r="U189" s="68" t="str">
        <f t="shared" si="39"/>
        <v>N/A</v>
      </c>
      <c r="V189" s="66"/>
    </row>
    <row r="190" spans="1:22" ht="14.5" customHeight="1">
      <c r="A190" s="66" t="s">
        <v>11</v>
      </c>
      <c r="B190" s="66" t="s">
        <v>28</v>
      </c>
      <c r="C190" s="66"/>
      <c r="D190" s="84" t="s">
        <v>1544</v>
      </c>
      <c r="E190" s="74"/>
      <c r="F190" s="4"/>
      <c r="G190" s="4">
        <v>2.95</v>
      </c>
      <c r="H190" s="4">
        <v>2.95</v>
      </c>
      <c r="I190" s="4">
        <v>2.95</v>
      </c>
      <c r="J190" s="4">
        <v>2.95</v>
      </c>
      <c r="K190" s="4"/>
      <c r="L190" s="4">
        <v>2.95</v>
      </c>
      <c r="M190" s="4"/>
      <c r="N190" s="4" t="str">
        <f t="shared" si="32"/>
        <v>No</v>
      </c>
      <c r="O190" s="15" t="str">
        <f t="shared" si="33"/>
        <v>No</v>
      </c>
      <c r="P190" s="65" t="str">
        <f t="shared" si="34"/>
        <v>No</v>
      </c>
      <c r="Q190" s="68" t="str">
        <f t="shared" si="35"/>
        <v>N/A</v>
      </c>
      <c r="R190" s="65" t="str">
        <f t="shared" si="36"/>
        <v>No</v>
      </c>
      <c r="S190" s="68" t="str">
        <f t="shared" si="37"/>
        <v>N/A</v>
      </c>
      <c r="T190" s="65" t="str">
        <f t="shared" si="38"/>
        <v>No</v>
      </c>
      <c r="U190" s="68" t="str">
        <f t="shared" si="39"/>
        <v>N/A</v>
      </c>
      <c r="V190" s="66"/>
    </row>
    <row r="191" spans="1:22" ht="14.5" customHeight="1">
      <c r="A191" s="66" t="s">
        <v>11</v>
      </c>
      <c r="B191" s="66" t="s">
        <v>28</v>
      </c>
      <c r="C191" s="66"/>
      <c r="D191" s="84" t="s">
        <v>1239</v>
      </c>
      <c r="E191" s="74"/>
      <c r="F191" s="4"/>
      <c r="G191" s="4">
        <v>3.2</v>
      </c>
      <c r="H191" s="4">
        <v>3.2</v>
      </c>
      <c r="I191" s="4">
        <v>3.2</v>
      </c>
      <c r="J191" s="4">
        <v>3.2</v>
      </c>
      <c r="K191" s="4"/>
      <c r="L191" s="4">
        <v>3.2</v>
      </c>
      <c r="M191" s="4"/>
      <c r="N191" s="4" t="str">
        <f t="shared" si="32"/>
        <v>No</v>
      </c>
      <c r="O191" s="15" t="str">
        <f t="shared" si="33"/>
        <v>No</v>
      </c>
      <c r="P191" s="65" t="str">
        <f t="shared" si="34"/>
        <v>No</v>
      </c>
      <c r="Q191" s="68" t="str">
        <f t="shared" si="35"/>
        <v>N/A</v>
      </c>
      <c r="R191" s="65" t="str">
        <f t="shared" si="36"/>
        <v>No</v>
      </c>
      <c r="S191" s="68" t="str">
        <f t="shared" si="37"/>
        <v>N/A</v>
      </c>
      <c r="T191" s="65" t="str">
        <f t="shared" si="38"/>
        <v>No</v>
      </c>
      <c r="U191" s="68" t="str">
        <f t="shared" si="39"/>
        <v>N/A</v>
      </c>
      <c r="V191" s="66"/>
    </row>
    <row r="192" spans="1:22" ht="14.5" customHeight="1">
      <c r="A192" s="66" t="s">
        <v>11</v>
      </c>
      <c r="B192" s="66" t="s">
        <v>28</v>
      </c>
      <c r="C192" s="66"/>
      <c r="D192" s="84" t="s">
        <v>1545</v>
      </c>
      <c r="E192" s="74"/>
      <c r="F192" s="4"/>
      <c r="G192" s="4">
        <v>3.2</v>
      </c>
      <c r="H192" s="4">
        <v>3.2</v>
      </c>
      <c r="I192" s="4">
        <v>3.2</v>
      </c>
      <c r="J192" s="4">
        <v>3.2</v>
      </c>
      <c r="K192" s="4"/>
      <c r="L192" s="4">
        <v>3.2</v>
      </c>
      <c r="M192" s="4"/>
      <c r="N192" s="4" t="str">
        <f t="shared" si="32"/>
        <v>No</v>
      </c>
      <c r="O192" s="15" t="str">
        <f t="shared" si="33"/>
        <v>No</v>
      </c>
      <c r="P192" s="65" t="str">
        <f t="shared" si="34"/>
        <v>No</v>
      </c>
      <c r="Q192" s="68" t="str">
        <f t="shared" si="35"/>
        <v>N/A</v>
      </c>
      <c r="R192" s="65" t="str">
        <f t="shared" si="36"/>
        <v>No</v>
      </c>
      <c r="S192" s="68" t="str">
        <f t="shared" si="37"/>
        <v>N/A</v>
      </c>
      <c r="T192" s="65" t="str">
        <f t="shared" si="38"/>
        <v>No</v>
      </c>
      <c r="U192" s="68" t="str">
        <f t="shared" si="39"/>
        <v>N/A</v>
      </c>
      <c r="V192" s="66"/>
    </row>
    <row r="193" spans="1:22" ht="14.5" customHeight="1">
      <c r="A193" s="66" t="s">
        <v>11</v>
      </c>
      <c r="B193" s="66" t="s">
        <v>28</v>
      </c>
      <c r="C193" s="66"/>
      <c r="D193" s="84" t="s">
        <v>1241</v>
      </c>
      <c r="E193" s="74"/>
      <c r="F193" s="4"/>
      <c r="G193" s="4"/>
      <c r="H193" s="4">
        <v>3.2</v>
      </c>
      <c r="I193" s="4">
        <v>3.2</v>
      </c>
      <c r="J193" s="4">
        <v>3.2</v>
      </c>
      <c r="K193" s="4"/>
      <c r="L193" s="4">
        <v>3.2</v>
      </c>
      <c r="M193" s="4"/>
      <c r="N193" s="4" t="str">
        <f t="shared" si="32"/>
        <v>No</v>
      </c>
      <c r="O193" s="15" t="str">
        <f t="shared" si="33"/>
        <v>No</v>
      </c>
      <c r="P193" s="65" t="str">
        <f t="shared" si="34"/>
        <v>No</v>
      </c>
      <c r="Q193" s="68" t="str">
        <f t="shared" si="35"/>
        <v>N/A</v>
      </c>
      <c r="R193" s="65" t="str">
        <f t="shared" si="36"/>
        <v>No</v>
      </c>
      <c r="S193" s="68" t="str">
        <f t="shared" si="37"/>
        <v>N/A</v>
      </c>
      <c r="T193" s="65" t="str">
        <f t="shared" si="38"/>
        <v>No</v>
      </c>
      <c r="U193" s="68" t="str">
        <f t="shared" si="39"/>
        <v>N/A</v>
      </c>
      <c r="V193" s="66"/>
    </row>
    <row r="194" spans="1:22" ht="14.5" customHeight="1">
      <c r="A194" s="66" t="s">
        <v>11</v>
      </c>
      <c r="B194" s="66" t="s">
        <v>28</v>
      </c>
      <c r="C194" s="66"/>
      <c r="D194" s="84" t="s">
        <v>1546</v>
      </c>
      <c r="E194" s="74"/>
      <c r="F194" s="4"/>
      <c r="G194" s="4">
        <v>3.2</v>
      </c>
      <c r="H194" s="4">
        <v>3.2</v>
      </c>
      <c r="I194" s="4">
        <v>3.2</v>
      </c>
      <c r="J194" s="4">
        <v>3.2</v>
      </c>
      <c r="K194" s="4"/>
      <c r="L194" s="4">
        <v>3.2</v>
      </c>
      <c r="M194" s="4"/>
      <c r="N194" s="4" t="str">
        <f t="shared" si="32"/>
        <v>No</v>
      </c>
      <c r="O194" s="15" t="str">
        <f t="shared" si="33"/>
        <v>No</v>
      </c>
      <c r="P194" s="65" t="str">
        <f t="shared" si="34"/>
        <v>No</v>
      </c>
      <c r="Q194" s="68" t="str">
        <f t="shared" si="35"/>
        <v>N/A</v>
      </c>
      <c r="R194" s="65" t="str">
        <f t="shared" si="36"/>
        <v>No</v>
      </c>
      <c r="S194" s="68" t="str">
        <f t="shared" si="37"/>
        <v>N/A</v>
      </c>
      <c r="T194" s="65" t="str">
        <f t="shared" si="38"/>
        <v>No</v>
      </c>
      <c r="U194" s="68" t="str">
        <f t="shared" si="39"/>
        <v>N/A</v>
      </c>
      <c r="V194" s="66"/>
    </row>
    <row r="195" spans="1:22" ht="14.5" customHeight="1">
      <c r="A195" s="66" t="s">
        <v>11</v>
      </c>
      <c r="B195" s="66" t="s">
        <v>28</v>
      </c>
      <c r="C195" s="66"/>
      <c r="D195" s="84" t="s">
        <v>1243</v>
      </c>
      <c r="E195" s="74"/>
      <c r="F195" s="4"/>
      <c r="G195" s="4"/>
      <c r="H195" s="4">
        <v>2.8</v>
      </c>
      <c r="I195" s="4">
        <v>2.8</v>
      </c>
      <c r="J195" s="4">
        <v>2.8</v>
      </c>
      <c r="K195" s="4"/>
      <c r="L195" s="4">
        <v>2.8</v>
      </c>
      <c r="M195" s="4"/>
      <c r="N195" s="4" t="str">
        <f t="shared" si="32"/>
        <v>No</v>
      </c>
      <c r="O195" s="15" t="str">
        <f t="shared" si="33"/>
        <v>No</v>
      </c>
      <c r="P195" s="65" t="str">
        <f t="shared" si="34"/>
        <v>No</v>
      </c>
      <c r="Q195" s="68" t="str">
        <f t="shared" si="35"/>
        <v>N/A</v>
      </c>
      <c r="R195" s="65" t="str">
        <f t="shared" si="36"/>
        <v>No</v>
      </c>
      <c r="S195" s="68" t="str">
        <f t="shared" si="37"/>
        <v>N/A</v>
      </c>
      <c r="T195" s="65" t="str">
        <f t="shared" si="38"/>
        <v>No</v>
      </c>
      <c r="U195" s="68" t="str">
        <f t="shared" si="39"/>
        <v>N/A</v>
      </c>
      <c r="V195" s="66"/>
    </row>
    <row r="196" spans="1:22" ht="14.5" customHeight="1">
      <c r="A196" s="66" t="s">
        <v>11</v>
      </c>
      <c r="B196" s="66" t="s">
        <v>28</v>
      </c>
      <c r="C196" s="66"/>
      <c r="D196" s="84" t="s">
        <v>1547</v>
      </c>
      <c r="E196" s="74"/>
      <c r="F196" s="4"/>
      <c r="G196" s="4"/>
      <c r="H196" s="4">
        <v>3.95</v>
      </c>
      <c r="I196" s="4">
        <v>3.95</v>
      </c>
      <c r="J196" s="4">
        <v>3.95</v>
      </c>
      <c r="K196" s="4"/>
      <c r="L196" s="4">
        <v>3.95</v>
      </c>
      <c r="M196" s="4"/>
      <c r="N196" s="4" t="str">
        <f t="shared" si="32"/>
        <v>No</v>
      </c>
      <c r="O196" s="15" t="str">
        <f t="shared" si="33"/>
        <v>No</v>
      </c>
      <c r="P196" s="65" t="str">
        <f t="shared" si="34"/>
        <v>No</v>
      </c>
      <c r="Q196" s="68" t="str">
        <f t="shared" si="35"/>
        <v>N/A</v>
      </c>
      <c r="R196" s="65" t="str">
        <f t="shared" si="36"/>
        <v>No</v>
      </c>
      <c r="S196" s="68" t="str">
        <f t="shared" si="37"/>
        <v>N/A</v>
      </c>
      <c r="T196" s="65" t="str">
        <f t="shared" si="38"/>
        <v>No</v>
      </c>
      <c r="U196" s="68" t="str">
        <f t="shared" si="39"/>
        <v>N/A</v>
      </c>
      <c r="V196" s="66"/>
    </row>
    <row r="197" spans="1:22" ht="14.5" customHeight="1">
      <c r="A197" s="66" t="s">
        <v>11</v>
      </c>
      <c r="B197" s="66" t="s">
        <v>28</v>
      </c>
      <c r="C197" s="66"/>
      <c r="D197" s="84" t="s">
        <v>1548</v>
      </c>
      <c r="E197" s="74"/>
      <c r="F197" s="4"/>
      <c r="G197" s="4"/>
      <c r="H197" s="4">
        <v>3.2</v>
      </c>
      <c r="I197" s="4">
        <v>3.2</v>
      </c>
      <c r="J197" s="4">
        <v>3.2</v>
      </c>
      <c r="K197" s="4"/>
      <c r="L197" s="4">
        <v>3.2</v>
      </c>
      <c r="M197" s="4"/>
      <c r="N197" s="4" t="str">
        <f t="shared" si="32"/>
        <v>No</v>
      </c>
      <c r="O197" s="15" t="str">
        <f t="shared" si="33"/>
        <v>No</v>
      </c>
      <c r="P197" s="65" t="str">
        <f t="shared" si="34"/>
        <v>No</v>
      </c>
      <c r="Q197" s="68" t="str">
        <f t="shared" si="35"/>
        <v>N/A</v>
      </c>
      <c r="R197" s="65" t="str">
        <f t="shared" si="36"/>
        <v>No</v>
      </c>
      <c r="S197" s="68" t="str">
        <f t="shared" si="37"/>
        <v>N/A</v>
      </c>
      <c r="T197" s="65" t="str">
        <f t="shared" si="38"/>
        <v>No</v>
      </c>
      <c r="U197" s="68" t="str">
        <f t="shared" si="39"/>
        <v>N/A</v>
      </c>
      <c r="V197" s="66"/>
    </row>
    <row r="198" spans="1:22" ht="14.5" customHeight="1">
      <c r="A198" s="66" t="s">
        <v>11</v>
      </c>
      <c r="B198" s="66" t="s">
        <v>28</v>
      </c>
      <c r="C198" s="66"/>
      <c r="D198" s="84" t="s">
        <v>1549</v>
      </c>
      <c r="E198" s="74"/>
      <c r="F198" s="4"/>
      <c r="G198" s="4">
        <v>3.2</v>
      </c>
      <c r="H198" s="4">
        <v>3.2</v>
      </c>
      <c r="I198" s="4">
        <v>3.2</v>
      </c>
      <c r="J198" s="4">
        <v>3.2</v>
      </c>
      <c r="K198" s="4"/>
      <c r="L198" s="4">
        <v>3.2</v>
      </c>
      <c r="M198" s="4"/>
      <c r="N198" s="4" t="str">
        <f t="shared" si="32"/>
        <v>No</v>
      </c>
      <c r="O198" s="15" t="str">
        <f t="shared" si="33"/>
        <v>No</v>
      </c>
      <c r="P198" s="65" t="str">
        <f t="shared" si="34"/>
        <v>No</v>
      </c>
      <c r="Q198" s="68" t="str">
        <f t="shared" si="35"/>
        <v>N/A</v>
      </c>
      <c r="R198" s="65" t="str">
        <f t="shared" si="36"/>
        <v>No</v>
      </c>
      <c r="S198" s="68" t="str">
        <f t="shared" si="37"/>
        <v>N/A</v>
      </c>
      <c r="T198" s="65" t="str">
        <f t="shared" si="38"/>
        <v>No</v>
      </c>
      <c r="U198" s="68" t="str">
        <f t="shared" si="39"/>
        <v>N/A</v>
      </c>
      <c r="V198" s="66"/>
    </row>
    <row r="199" spans="1:22" ht="14.5" customHeight="1">
      <c r="A199" s="66" t="s">
        <v>11</v>
      </c>
      <c r="B199" s="66" t="s">
        <v>28</v>
      </c>
      <c r="C199" s="66"/>
      <c r="D199" s="84" t="s">
        <v>1550</v>
      </c>
      <c r="E199" s="74"/>
      <c r="F199" s="4"/>
      <c r="G199" s="4"/>
      <c r="H199" s="4">
        <v>2.7</v>
      </c>
      <c r="I199" s="4">
        <v>2.7</v>
      </c>
      <c r="J199" s="4">
        <v>2.7</v>
      </c>
      <c r="K199" s="4"/>
      <c r="L199" s="4">
        <v>2.7</v>
      </c>
      <c r="M199" s="4"/>
      <c r="N199" s="4" t="str">
        <f t="shared" si="32"/>
        <v>No</v>
      </c>
      <c r="O199" s="15" t="str">
        <f t="shared" si="33"/>
        <v>No</v>
      </c>
      <c r="P199" s="65" t="str">
        <f t="shared" si="34"/>
        <v>No</v>
      </c>
      <c r="Q199" s="68" t="str">
        <f t="shared" si="35"/>
        <v>N/A</v>
      </c>
      <c r="R199" s="65" t="str">
        <f t="shared" si="36"/>
        <v>No</v>
      </c>
      <c r="S199" s="68" t="str">
        <f t="shared" si="37"/>
        <v>N/A</v>
      </c>
      <c r="T199" s="65" t="str">
        <f t="shared" si="38"/>
        <v>No</v>
      </c>
      <c r="U199" s="68" t="str">
        <f t="shared" si="39"/>
        <v>N/A</v>
      </c>
      <c r="V199" s="66"/>
    </row>
    <row r="200" spans="1:22" ht="14.5" customHeight="1">
      <c r="A200" s="66" t="s">
        <v>11</v>
      </c>
      <c r="B200" s="66" t="s">
        <v>28</v>
      </c>
      <c r="C200" s="66"/>
      <c r="D200" s="84" t="s">
        <v>1551</v>
      </c>
      <c r="E200" s="74"/>
      <c r="F200" s="4"/>
      <c r="G200" s="4"/>
      <c r="H200" s="4"/>
      <c r="I200" s="4"/>
      <c r="J200" s="4">
        <v>3.2</v>
      </c>
      <c r="K200" s="4"/>
      <c r="L200" s="4">
        <v>3.2</v>
      </c>
      <c r="M200" s="4"/>
      <c r="N200" s="4" t="str">
        <f t="shared" si="32"/>
        <v>No</v>
      </c>
      <c r="O200" s="15" t="str">
        <f t="shared" si="33"/>
        <v>No</v>
      </c>
      <c r="P200" s="65" t="str">
        <f t="shared" si="34"/>
        <v>No</v>
      </c>
      <c r="Q200" s="68" t="str">
        <f t="shared" si="35"/>
        <v>N/A</v>
      </c>
      <c r="R200" s="65" t="str">
        <f t="shared" si="36"/>
        <v>No</v>
      </c>
      <c r="S200" s="68" t="str">
        <f t="shared" si="37"/>
        <v>N/A</v>
      </c>
      <c r="T200" s="65" t="str">
        <f t="shared" si="38"/>
        <v>No</v>
      </c>
      <c r="U200" s="68" t="str">
        <f t="shared" si="39"/>
        <v>N/A</v>
      </c>
      <c r="V200" s="66"/>
    </row>
    <row r="201" spans="1:22" ht="14.5" customHeight="1">
      <c r="A201" s="66" t="s">
        <v>11</v>
      </c>
      <c r="B201" s="66" t="s">
        <v>28</v>
      </c>
      <c r="C201" s="66"/>
      <c r="D201" s="84" t="s">
        <v>1249</v>
      </c>
      <c r="E201" s="74"/>
      <c r="F201" s="4"/>
      <c r="G201" s="4"/>
      <c r="H201" s="4">
        <v>8.75</v>
      </c>
      <c r="I201" s="4">
        <v>8.75</v>
      </c>
      <c r="J201" s="4">
        <v>8.9499999999999993</v>
      </c>
      <c r="K201" s="4"/>
      <c r="L201" s="4"/>
      <c r="M201" s="4"/>
      <c r="N201" s="4" t="str">
        <f t="shared" si="32"/>
        <v>No</v>
      </c>
      <c r="O201" s="15" t="str">
        <f t="shared" si="33"/>
        <v>No</v>
      </c>
      <c r="P201" s="65" t="str">
        <f t="shared" si="34"/>
        <v>No</v>
      </c>
      <c r="Q201" s="68" t="str">
        <f t="shared" si="35"/>
        <v>N/A</v>
      </c>
      <c r="R201" s="65" t="str">
        <f t="shared" si="36"/>
        <v>No</v>
      </c>
      <c r="S201" s="68" t="str">
        <f t="shared" si="37"/>
        <v>N/A</v>
      </c>
      <c r="T201" s="65" t="str">
        <f t="shared" si="38"/>
        <v>No</v>
      </c>
      <c r="U201" s="68" t="str">
        <f t="shared" si="39"/>
        <v>N/A</v>
      </c>
      <c r="V201" s="66"/>
    </row>
    <row r="202" spans="1:22" ht="14.5" customHeight="1">
      <c r="A202" s="66" t="s">
        <v>11</v>
      </c>
      <c r="B202" s="66" t="s">
        <v>28</v>
      </c>
      <c r="C202" s="66"/>
      <c r="D202" s="84" t="s">
        <v>1250</v>
      </c>
      <c r="E202" s="74"/>
      <c r="F202" s="4"/>
      <c r="G202" s="4">
        <v>7.75</v>
      </c>
      <c r="H202" s="4">
        <v>7.75</v>
      </c>
      <c r="I202" s="4">
        <v>7.75</v>
      </c>
      <c r="J202" s="4">
        <v>7.75</v>
      </c>
      <c r="K202" s="4"/>
      <c r="L202" s="4">
        <v>7.85</v>
      </c>
      <c r="M202" s="4"/>
      <c r="N202" s="4" t="str">
        <f t="shared" si="32"/>
        <v>No</v>
      </c>
      <c r="O202" s="15" t="str">
        <f t="shared" si="33"/>
        <v>No</v>
      </c>
      <c r="P202" s="65" t="str">
        <f t="shared" si="34"/>
        <v>No</v>
      </c>
      <c r="Q202" s="68" t="str">
        <f t="shared" si="35"/>
        <v>N/A</v>
      </c>
      <c r="R202" s="65" t="str">
        <f t="shared" si="36"/>
        <v>No</v>
      </c>
      <c r="S202" s="68" t="str">
        <f t="shared" si="37"/>
        <v>N/A</v>
      </c>
      <c r="T202" s="65" t="str">
        <f t="shared" si="38"/>
        <v>No</v>
      </c>
      <c r="U202" s="68" t="str">
        <f t="shared" si="39"/>
        <v>N/A</v>
      </c>
      <c r="V202" s="66"/>
    </row>
    <row r="203" spans="1:22" ht="14.5" customHeight="1">
      <c r="A203" s="66" t="s">
        <v>11</v>
      </c>
      <c r="B203" s="66" t="s">
        <v>28</v>
      </c>
      <c r="C203" s="66"/>
      <c r="D203" s="84" t="s">
        <v>1251</v>
      </c>
      <c r="E203" s="74"/>
      <c r="F203" s="4"/>
      <c r="G203" s="4"/>
      <c r="H203" s="4"/>
      <c r="I203" s="4"/>
      <c r="J203" s="4"/>
      <c r="K203" s="4"/>
      <c r="L203" s="4">
        <v>4.55</v>
      </c>
      <c r="M203" s="4"/>
      <c r="N203" s="4" t="str">
        <f t="shared" si="32"/>
        <v>No</v>
      </c>
      <c r="O203" s="15" t="str">
        <f t="shared" si="33"/>
        <v>No</v>
      </c>
      <c r="P203" s="65" t="str">
        <f t="shared" si="34"/>
        <v>No</v>
      </c>
      <c r="Q203" s="68" t="str">
        <f t="shared" si="35"/>
        <v>N/A</v>
      </c>
      <c r="R203" s="65" t="str">
        <f t="shared" si="36"/>
        <v>No</v>
      </c>
      <c r="S203" s="68" t="str">
        <f t="shared" si="37"/>
        <v>N/A</v>
      </c>
      <c r="T203" s="65" t="str">
        <f t="shared" si="38"/>
        <v>No</v>
      </c>
      <c r="U203" s="68" t="str">
        <f t="shared" si="39"/>
        <v>N/A</v>
      </c>
      <c r="V203" s="66"/>
    </row>
    <row r="204" spans="1:22" ht="14.5" customHeight="1">
      <c r="A204" s="66" t="s">
        <v>11</v>
      </c>
      <c r="B204" s="66" t="s">
        <v>28</v>
      </c>
      <c r="C204" s="66"/>
      <c r="D204" s="84" t="s">
        <v>1252</v>
      </c>
      <c r="E204" s="74"/>
      <c r="F204" s="4"/>
      <c r="G204" s="4">
        <v>8.75</v>
      </c>
      <c r="H204" s="4">
        <v>8.75</v>
      </c>
      <c r="I204" s="4">
        <v>8.75</v>
      </c>
      <c r="J204" s="4">
        <v>8.75</v>
      </c>
      <c r="K204" s="4"/>
      <c r="L204" s="4">
        <v>9</v>
      </c>
      <c r="M204" s="4"/>
      <c r="N204" s="4" t="str">
        <f t="shared" si="32"/>
        <v>No</v>
      </c>
      <c r="O204" s="15" t="str">
        <f t="shared" si="33"/>
        <v>No</v>
      </c>
      <c r="P204" s="65" t="str">
        <f t="shared" si="34"/>
        <v>No</v>
      </c>
      <c r="Q204" s="68" t="str">
        <f t="shared" si="35"/>
        <v>N/A</v>
      </c>
      <c r="R204" s="65" t="str">
        <f t="shared" si="36"/>
        <v>No</v>
      </c>
      <c r="S204" s="68" t="str">
        <f t="shared" si="37"/>
        <v>N/A</v>
      </c>
      <c r="T204" s="65" t="str">
        <f t="shared" si="38"/>
        <v>No</v>
      </c>
      <c r="U204" s="68" t="str">
        <f t="shared" si="39"/>
        <v>N/A</v>
      </c>
      <c r="V204" s="66"/>
    </row>
    <row r="205" spans="1:22" ht="14.5" customHeight="1">
      <c r="A205" s="66" t="s">
        <v>11</v>
      </c>
      <c r="B205" s="66" t="s">
        <v>28</v>
      </c>
      <c r="C205" s="66"/>
      <c r="D205" s="84" t="s">
        <v>1253</v>
      </c>
      <c r="E205" s="74"/>
      <c r="F205" s="4"/>
      <c r="G205" s="4" t="s">
        <v>1499</v>
      </c>
      <c r="H205" s="4"/>
      <c r="I205" s="4"/>
      <c r="J205" s="4"/>
      <c r="K205" s="4"/>
      <c r="L205" s="4">
        <v>5.3</v>
      </c>
      <c r="M205" s="4"/>
      <c r="N205" s="4" t="str">
        <f t="shared" si="32"/>
        <v>No</v>
      </c>
      <c r="O205" s="15" t="str">
        <f t="shared" si="33"/>
        <v>No</v>
      </c>
      <c r="P205" s="65" t="str">
        <f t="shared" si="34"/>
        <v>No</v>
      </c>
      <c r="Q205" s="68" t="str">
        <f t="shared" si="35"/>
        <v>N/A</v>
      </c>
      <c r="R205" s="65" t="str">
        <f t="shared" si="36"/>
        <v>No</v>
      </c>
      <c r="S205" s="68" t="str">
        <f t="shared" si="37"/>
        <v>N/A</v>
      </c>
      <c r="T205" s="65" t="str">
        <f t="shared" si="38"/>
        <v>No</v>
      </c>
      <c r="U205" s="68" t="str">
        <f t="shared" si="39"/>
        <v>N/A</v>
      </c>
      <c r="V205" s="66"/>
    </row>
    <row r="206" spans="1:22" ht="14.5" customHeight="1">
      <c r="A206" s="66" t="s">
        <v>11</v>
      </c>
      <c r="B206" s="66" t="s">
        <v>28</v>
      </c>
      <c r="C206" s="66"/>
      <c r="D206" s="84" t="s">
        <v>1254</v>
      </c>
      <c r="E206" s="74"/>
      <c r="F206" s="4"/>
      <c r="G206" s="4" t="s">
        <v>1499</v>
      </c>
      <c r="H206" s="4"/>
      <c r="I206" s="4"/>
      <c r="J206" s="4"/>
      <c r="K206" s="4"/>
      <c r="L206" s="4">
        <v>14.15</v>
      </c>
      <c r="M206" s="4"/>
      <c r="N206" s="4" t="str">
        <f t="shared" si="32"/>
        <v>No</v>
      </c>
      <c r="O206" s="15" t="str">
        <f t="shared" si="33"/>
        <v>No</v>
      </c>
      <c r="P206" s="65" t="str">
        <f t="shared" si="34"/>
        <v>No</v>
      </c>
      <c r="Q206" s="68" t="str">
        <f t="shared" si="35"/>
        <v>N/A</v>
      </c>
      <c r="R206" s="65" t="str">
        <f t="shared" si="36"/>
        <v>No</v>
      </c>
      <c r="S206" s="68" t="str">
        <f t="shared" si="37"/>
        <v>N/A</v>
      </c>
      <c r="T206" s="65" t="str">
        <f t="shared" si="38"/>
        <v>No</v>
      </c>
      <c r="U206" s="68" t="str">
        <f t="shared" si="39"/>
        <v>N/A</v>
      </c>
      <c r="V206" s="66"/>
    </row>
    <row r="207" spans="1:22" ht="14.5" customHeight="1">
      <c r="A207" s="66" t="s">
        <v>11</v>
      </c>
      <c r="B207" s="66" t="s">
        <v>28</v>
      </c>
      <c r="C207" s="66"/>
      <c r="D207" s="84" t="s">
        <v>1255</v>
      </c>
      <c r="E207" s="74"/>
      <c r="F207" s="4"/>
      <c r="G207" s="4">
        <v>5.45</v>
      </c>
      <c r="H207" s="4">
        <v>5.45</v>
      </c>
      <c r="I207" s="4">
        <v>5.45</v>
      </c>
      <c r="J207" s="4">
        <v>5.5</v>
      </c>
      <c r="K207" s="4"/>
      <c r="L207" s="4">
        <v>5.55</v>
      </c>
      <c r="M207" s="4"/>
      <c r="N207" s="4" t="str">
        <f t="shared" si="32"/>
        <v>No</v>
      </c>
      <c r="O207" s="15" t="str">
        <f t="shared" si="33"/>
        <v>No</v>
      </c>
      <c r="P207" s="65" t="str">
        <f t="shared" si="34"/>
        <v>No</v>
      </c>
      <c r="Q207" s="68" t="str">
        <f t="shared" si="35"/>
        <v>N/A</v>
      </c>
      <c r="R207" s="65" t="str">
        <f t="shared" si="36"/>
        <v>No</v>
      </c>
      <c r="S207" s="68" t="str">
        <f t="shared" si="37"/>
        <v>N/A</v>
      </c>
      <c r="T207" s="65" t="str">
        <f t="shared" si="38"/>
        <v>No</v>
      </c>
      <c r="U207" s="68" t="str">
        <f t="shared" si="39"/>
        <v>N/A</v>
      </c>
      <c r="V207" s="66"/>
    </row>
    <row r="208" spans="1:22" ht="14.5" customHeight="1">
      <c r="A208" s="66" t="s">
        <v>11</v>
      </c>
      <c r="B208" s="66" t="s">
        <v>28</v>
      </c>
      <c r="C208" s="66"/>
      <c r="D208" s="84" t="s">
        <v>1256</v>
      </c>
      <c r="E208" s="74"/>
      <c r="F208" s="4"/>
      <c r="G208" s="4" t="s">
        <v>1499</v>
      </c>
      <c r="H208" s="4"/>
      <c r="I208" s="4">
        <v>16.75</v>
      </c>
      <c r="J208" s="4">
        <v>16.75</v>
      </c>
      <c r="K208" s="6"/>
      <c r="L208" s="6">
        <v>16.95</v>
      </c>
      <c r="M208" s="6"/>
      <c r="N208" s="6" t="str">
        <f t="shared" si="32"/>
        <v>No</v>
      </c>
      <c r="O208" s="6" t="str">
        <f t="shared" si="33"/>
        <v>No</v>
      </c>
      <c r="P208" s="65" t="str">
        <f t="shared" si="34"/>
        <v>No</v>
      </c>
      <c r="Q208" s="68" t="str">
        <f t="shared" si="35"/>
        <v>N/A</v>
      </c>
      <c r="R208" s="65" t="str">
        <f t="shared" si="36"/>
        <v>No</v>
      </c>
      <c r="S208" s="68" t="str">
        <f t="shared" si="37"/>
        <v>N/A</v>
      </c>
      <c r="T208" s="65" t="str">
        <f t="shared" si="38"/>
        <v>No</v>
      </c>
      <c r="U208" s="68" t="str">
        <f t="shared" si="39"/>
        <v>N/A</v>
      </c>
      <c r="V208" s="66"/>
    </row>
    <row r="209" spans="1:22" ht="14.5" customHeight="1">
      <c r="A209" s="66" t="s">
        <v>11</v>
      </c>
      <c r="B209" s="66" t="s">
        <v>28</v>
      </c>
      <c r="C209" s="66"/>
      <c r="D209" s="84" t="s">
        <v>1257</v>
      </c>
      <c r="E209" s="74"/>
      <c r="F209" s="4"/>
      <c r="G209" s="4"/>
      <c r="H209" s="4">
        <v>1.4</v>
      </c>
      <c r="I209" s="4">
        <v>1.4</v>
      </c>
      <c r="J209" s="4"/>
      <c r="K209" s="4"/>
      <c r="L209" s="4"/>
      <c r="M209" s="4"/>
      <c r="N209" s="4" t="str">
        <f t="shared" si="32"/>
        <v>No</v>
      </c>
      <c r="O209" s="15" t="str">
        <f t="shared" si="33"/>
        <v>No</v>
      </c>
      <c r="P209" s="65" t="str">
        <f t="shared" si="34"/>
        <v>No</v>
      </c>
      <c r="Q209" s="68" t="str">
        <f t="shared" si="35"/>
        <v>N/A</v>
      </c>
      <c r="R209" s="65" t="str">
        <f t="shared" si="36"/>
        <v>No</v>
      </c>
      <c r="S209" s="68" t="str">
        <f t="shared" si="37"/>
        <v>N/A</v>
      </c>
      <c r="T209" s="65" t="str">
        <f t="shared" si="38"/>
        <v>No</v>
      </c>
      <c r="U209" s="68" t="str">
        <f t="shared" si="39"/>
        <v>N/A</v>
      </c>
      <c r="V209" s="66"/>
    </row>
    <row r="210" spans="1:22" ht="14.5" customHeight="1">
      <c r="A210" s="66" t="s">
        <v>11</v>
      </c>
      <c r="B210" s="66" t="s">
        <v>28</v>
      </c>
      <c r="C210" s="66"/>
      <c r="D210" s="84" t="s">
        <v>1258</v>
      </c>
      <c r="E210" s="74"/>
      <c r="F210" s="4"/>
      <c r="G210" s="4" t="s">
        <v>1499</v>
      </c>
      <c r="H210" s="4"/>
      <c r="I210" s="4"/>
      <c r="J210" s="4"/>
      <c r="K210" s="4"/>
      <c r="L210" s="4"/>
      <c r="M210" s="4"/>
      <c r="N210" s="4" t="str">
        <f t="shared" si="32"/>
        <v>No</v>
      </c>
      <c r="O210" s="15" t="str">
        <f t="shared" si="33"/>
        <v>No</v>
      </c>
      <c r="P210" s="65" t="str">
        <f t="shared" si="34"/>
        <v>No</v>
      </c>
      <c r="Q210" s="68" t="str">
        <f t="shared" si="35"/>
        <v>N/A</v>
      </c>
      <c r="R210" s="65" t="str">
        <f t="shared" si="36"/>
        <v>No</v>
      </c>
      <c r="S210" s="68" t="str">
        <f t="shared" si="37"/>
        <v>N/A</v>
      </c>
      <c r="T210" s="65" t="str">
        <f t="shared" si="38"/>
        <v>No</v>
      </c>
      <c r="U210" s="68" t="str">
        <f t="shared" si="39"/>
        <v>N/A</v>
      </c>
      <c r="V210" s="66"/>
    </row>
    <row r="211" spans="1:22" ht="14.5" customHeight="1">
      <c r="A211" s="66" t="s">
        <v>11</v>
      </c>
      <c r="B211" s="66" t="s">
        <v>28</v>
      </c>
      <c r="C211" s="66"/>
      <c r="D211" s="84" t="s">
        <v>1259</v>
      </c>
      <c r="E211" s="74"/>
      <c r="F211" s="4"/>
      <c r="G211" s="4" t="s">
        <v>1499</v>
      </c>
      <c r="H211" s="4"/>
      <c r="I211" s="4"/>
      <c r="J211" s="4"/>
      <c r="K211" s="4"/>
      <c r="L211" s="4"/>
      <c r="M211" s="4"/>
      <c r="N211" s="4" t="str">
        <f t="shared" si="32"/>
        <v>No</v>
      </c>
      <c r="O211" s="15" t="str">
        <f t="shared" si="33"/>
        <v>No</v>
      </c>
      <c r="P211" s="65" t="str">
        <f t="shared" si="34"/>
        <v>No</v>
      </c>
      <c r="Q211" s="68" t="str">
        <f t="shared" si="35"/>
        <v>N/A</v>
      </c>
      <c r="R211" s="65" t="str">
        <f t="shared" si="36"/>
        <v>No</v>
      </c>
      <c r="S211" s="68" t="str">
        <f t="shared" si="37"/>
        <v>N/A</v>
      </c>
      <c r="T211" s="65" t="str">
        <f t="shared" si="38"/>
        <v>No</v>
      </c>
      <c r="U211" s="68" t="str">
        <f t="shared" si="39"/>
        <v>N/A</v>
      </c>
      <c r="V211" s="66"/>
    </row>
    <row r="212" spans="1:22" ht="14.5" customHeight="1">
      <c r="A212" s="66" t="s">
        <v>11</v>
      </c>
      <c r="B212" s="66" t="s">
        <v>28</v>
      </c>
      <c r="C212" s="66"/>
      <c r="D212" s="84" t="s">
        <v>1260</v>
      </c>
      <c r="E212" s="74"/>
      <c r="F212" s="4"/>
      <c r="G212" s="4">
        <v>11.65</v>
      </c>
      <c r="H212" s="4">
        <v>11.65</v>
      </c>
      <c r="I212" s="4">
        <v>11.65</v>
      </c>
      <c r="J212" s="4">
        <v>12.25</v>
      </c>
      <c r="K212" s="4"/>
      <c r="L212" s="4">
        <v>0.26666666666666666</v>
      </c>
      <c r="M212" s="4"/>
      <c r="N212" s="4" t="str">
        <f t="shared" si="32"/>
        <v>No</v>
      </c>
      <c r="O212" s="15" t="str">
        <f t="shared" si="33"/>
        <v>No</v>
      </c>
      <c r="P212" s="65" t="str">
        <f t="shared" si="34"/>
        <v>No</v>
      </c>
      <c r="Q212" s="68" t="str">
        <f t="shared" si="35"/>
        <v>N/A</v>
      </c>
      <c r="R212" s="65" t="str">
        <f t="shared" si="36"/>
        <v>No</v>
      </c>
      <c r="S212" s="68" t="str">
        <f t="shared" si="37"/>
        <v>N/A</v>
      </c>
      <c r="T212" s="65" t="str">
        <f t="shared" si="38"/>
        <v>No</v>
      </c>
      <c r="U212" s="68" t="str">
        <f t="shared" si="39"/>
        <v>N/A</v>
      </c>
      <c r="V212" s="66"/>
    </row>
    <row r="213" spans="1:22" ht="14.5" customHeight="1">
      <c r="A213" s="66" t="s">
        <v>11</v>
      </c>
      <c r="B213" s="66" t="s">
        <v>28</v>
      </c>
      <c r="C213" s="66"/>
      <c r="D213" s="84" t="s">
        <v>1261</v>
      </c>
      <c r="E213" s="74"/>
      <c r="F213" s="4"/>
      <c r="G213" s="4" t="s">
        <v>1499</v>
      </c>
      <c r="H213" s="4"/>
      <c r="I213" s="4"/>
      <c r="J213" s="4"/>
      <c r="K213" s="4"/>
      <c r="L213" s="4">
        <v>12.45</v>
      </c>
      <c r="M213" s="4"/>
      <c r="N213" s="4" t="str">
        <f t="shared" si="32"/>
        <v>No</v>
      </c>
      <c r="O213" s="15" t="str">
        <f t="shared" si="33"/>
        <v>No</v>
      </c>
      <c r="P213" s="65" t="str">
        <f t="shared" si="34"/>
        <v>No</v>
      </c>
      <c r="Q213" s="68" t="str">
        <f t="shared" si="35"/>
        <v>N/A</v>
      </c>
      <c r="R213" s="65" t="str">
        <f t="shared" si="36"/>
        <v>No</v>
      </c>
      <c r="S213" s="68" t="str">
        <f t="shared" si="37"/>
        <v>N/A</v>
      </c>
      <c r="T213" s="65" t="str">
        <f t="shared" si="38"/>
        <v>No</v>
      </c>
      <c r="U213" s="68" t="str">
        <f t="shared" si="39"/>
        <v>N/A</v>
      </c>
      <c r="V213" s="66"/>
    </row>
    <row r="214" spans="1:22" ht="14.5" customHeight="1">
      <c r="A214" s="66" t="s">
        <v>11</v>
      </c>
      <c r="B214" s="66" t="s">
        <v>28</v>
      </c>
      <c r="C214" s="66"/>
      <c r="D214" s="84" t="s">
        <v>1262</v>
      </c>
      <c r="E214" s="74"/>
      <c r="F214" s="4"/>
      <c r="G214" s="4" t="s">
        <v>1499</v>
      </c>
      <c r="H214" s="4"/>
      <c r="I214" s="4"/>
      <c r="J214" s="4"/>
      <c r="K214" s="4"/>
      <c r="L214" s="4">
        <v>8.4499999999999993</v>
      </c>
      <c r="M214" s="4"/>
      <c r="N214" s="4" t="str">
        <f t="shared" si="32"/>
        <v>No</v>
      </c>
      <c r="O214" s="15" t="str">
        <f t="shared" si="33"/>
        <v>No</v>
      </c>
      <c r="P214" s="65" t="str">
        <f t="shared" si="34"/>
        <v>No</v>
      </c>
      <c r="Q214" s="68" t="str">
        <f t="shared" si="35"/>
        <v>N/A</v>
      </c>
      <c r="R214" s="65" t="str">
        <f t="shared" si="36"/>
        <v>No</v>
      </c>
      <c r="S214" s="68" t="str">
        <f t="shared" si="37"/>
        <v>N/A</v>
      </c>
      <c r="T214" s="65" t="str">
        <f t="shared" si="38"/>
        <v>No</v>
      </c>
      <c r="U214" s="68" t="str">
        <f t="shared" si="39"/>
        <v>N/A</v>
      </c>
      <c r="V214" s="66"/>
    </row>
    <row r="215" spans="1:22" ht="14.5" customHeight="1">
      <c r="A215" s="66" t="s">
        <v>11</v>
      </c>
      <c r="B215" s="66" t="s">
        <v>28</v>
      </c>
      <c r="C215" s="66"/>
      <c r="D215" s="84" t="s">
        <v>1263</v>
      </c>
      <c r="E215" s="74"/>
      <c r="F215" s="4"/>
      <c r="G215" s="4" t="s">
        <v>1499</v>
      </c>
      <c r="H215" s="4"/>
      <c r="I215" s="4"/>
      <c r="J215" s="4"/>
      <c r="K215" s="4"/>
      <c r="L215" s="4">
        <v>11.05</v>
      </c>
      <c r="M215" s="4"/>
      <c r="N215" s="4" t="str">
        <f t="shared" si="32"/>
        <v>No</v>
      </c>
      <c r="O215" s="15" t="str">
        <f t="shared" si="33"/>
        <v>No</v>
      </c>
      <c r="P215" s="65" t="str">
        <f t="shared" si="34"/>
        <v>No</v>
      </c>
      <c r="Q215" s="68" t="str">
        <f t="shared" si="35"/>
        <v>N/A</v>
      </c>
      <c r="R215" s="65" t="str">
        <f t="shared" si="36"/>
        <v>No</v>
      </c>
      <c r="S215" s="68" t="str">
        <f t="shared" si="37"/>
        <v>N/A</v>
      </c>
      <c r="T215" s="65" t="str">
        <f t="shared" si="38"/>
        <v>No</v>
      </c>
      <c r="U215" s="68" t="str">
        <f t="shared" si="39"/>
        <v>N/A</v>
      </c>
      <c r="V215" s="66"/>
    </row>
    <row r="216" spans="1:22" ht="14.5" customHeight="1">
      <c r="A216" s="66" t="s">
        <v>11</v>
      </c>
      <c r="B216" s="66" t="s">
        <v>28</v>
      </c>
      <c r="C216" s="66"/>
      <c r="D216" s="84" t="s">
        <v>1264</v>
      </c>
      <c r="E216" s="74"/>
      <c r="F216" s="4"/>
      <c r="G216" s="4" t="s">
        <v>1499</v>
      </c>
      <c r="H216" s="4"/>
      <c r="I216" s="4"/>
      <c r="J216" s="4"/>
      <c r="K216" s="4"/>
      <c r="L216" s="4">
        <v>7.6</v>
      </c>
      <c r="M216" s="4"/>
      <c r="N216" s="4" t="str">
        <f t="shared" si="32"/>
        <v>No</v>
      </c>
      <c r="O216" s="15" t="str">
        <f t="shared" si="33"/>
        <v>No</v>
      </c>
      <c r="P216" s="65" t="str">
        <f t="shared" si="34"/>
        <v>No</v>
      </c>
      <c r="Q216" s="68" t="str">
        <f t="shared" si="35"/>
        <v>N/A</v>
      </c>
      <c r="R216" s="65" t="str">
        <f t="shared" si="36"/>
        <v>No</v>
      </c>
      <c r="S216" s="68" t="str">
        <f t="shared" si="37"/>
        <v>N/A</v>
      </c>
      <c r="T216" s="65" t="str">
        <f t="shared" si="38"/>
        <v>No</v>
      </c>
      <c r="U216" s="68" t="str">
        <f t="shared" si="39"/>
        <v>N/A</v>
      </c>
      <c r="V216" s="66"/>
    </row>
    <row r="217" spans="1:22" ht="14.5" customHeight="1">
      <c r="A217" s="66" t="s">
        <v>11</v>
      </c>
      <c r="B217" s="66" t="s">
        <v>28</v>
      </c>
      <c r="C217" s="66"/>
      <c r="D217" s="84" t="s">
        <v>1265</v>
      </c>
      <c r="E217" s="74"/>
      <c r="F217" s="4"/>
      <c r="G217" s="4" t="s">
        <v>1499</v>
      </c>
      <c r="H217" s="4"/>
      <c r="I217" s="4"/>
      <c r="J217" s="4"/>
      <c r="K217" s="4"/>
      <c r="L217" s="4"/>
      <c r="M217" s="4"/>
      <c r="N217" s="4" t="str">
        <f t="shared" si="32"/>
        <v>No</v>
      </c>
      <c r="O217" s="15" t="str">
        <f t="shared" si="33"/>
        <v>No</v>
      </c>
      <c r="P217" s="65" t="str">
        <f t="shared" si="34"/>
        <v>No</v>
      </c>
      <c r="Q217" s="68" t="str">
        <f t="shared" si="35"/>
        <v>N/A</v>
      </c>
      <c r="R217" s="65" t="str">
        <f t="shared" si="36"/>
        <v>No</v>
      </c>
      <c r="S217" s="68" t="str">
        <f t="shared" si="37"/>
        <v>N/A</v>
      </c>
      <c r="T217" s="65" t="str">
        <f t="shared" si="38"/>
        <v>No</v>
      </c>
      <c r="U217" s="68" t="str">
        <f t="shared" si="39"/>
        <v>N/A</v>
      </c>
      <c r="V217" s="66"/>
    </row>
    <row r="218" spans="1:22" ht="14.5" customHeight="1">
      <c r="A218" s="66" t="s">
        <v>11</v>
      </c>
      <c r="B218" s="66" t="s">
        <v>28</v>
      </c>
      <c r="C218" s="66"/>
      <c r="D218" s="84" t="s">
        <v>1266</v>
      </c>
      <c r="E218" s="74"/>
      <c r="F218" s="4"/>
      <c r="G218" s="4" t="s">
        <v>1499</v>
      </c>
      <c r="H218" s="4"/>
      <c r="I218" s="4"/>
      <c r="J218" s="4"/>
      <c r="K218" s="4"/>
      <c r="L218" s="4"/>
      <c r="M218" s="4"/>
      <c r="N218" s="4" t="str">
        <f t="shared" si="32"/>
        <v>No</v>
      </c>
      <c r="O218" s="15" t="str">
        <f t="shared" si="33"/>
        <v>No</v>
      </c>
      <c r="P218" s="65" t="str">
        <f t="shared" si="34"/>
        <v>No</v>
      </c>
      <c r="Q218" s="68" t="str">
        <f t="shared" si="35"/>
        <v>N/A</v>
      </c>
      <c r="R218" s="65" t="str">
        <f t="shared" si="36"/>
        <v>No</v>
      </c>
      <c r="S218" s="68" t="str">
        <f t="shared" si="37"/>
        <v>N/A</v>
      </c>
      <c r="T218" s="65" t="str">
        <f t="shared" si="38"/>
        <v>No</v>
      </c>
      <c r="U218" s="68" t="str">
        <f t="shared" si="39"/>
        <v>N/A</v>
      </c>
      <c r="V218" s="66"/>
    </row>
    <row r="219" spans="1:22" ht="14.5" customHeight="1">
      <c r="A219" s="66" t="s">
        <v>11</v>
      </c>
      <c r="B219" s="66" t="s">
        <v>28</v>
      </c>
      <c r="C219" s="66"/>
      <c r="D219" s="84" t="s">
        <v>1267</v>
      </c>
      <c r="E219" s="74"/>
      <c r="F219" s="4"/>
      <c r="G219" s="4" t="s">
        <v>1499</v>
      </c>
      <c r="H219" s="4"/>
      <c r="I219" s="4"/>
      <c r="J219" s="4"/>
      <c r="K219" s="4"/>
      <c r="L219" s="4"/>
      <c r="M219" s="4"/>
      <c r="N219" s="4" t="str">
        <f t="shared" si="32"/>
        <v>No</v>
      </c>
      <c r="O219" s="15" t="str">
        <f t="shared" si="33"/>
        <v>No</v>
      </c>
      <c r="P219" s="65" t="str">
        <f t="shared" si="34"/>
        <v>No</v>
      </c>
      <c r="Q219" s="68" t="str">
        <f t="shared" si="35"/>
        <v>N/A</v>
      </c>
      <c r="R219" s="65" t="str">
        <f t="shared" si="36"/>
        <v>No</v>
      </c>
      <c r="S219" s="68" t="str">
        <f t="shared" si="37"/>
        <v>N/A</v>
      </c>
      <c r="T219" s="65" t="str">
        <f t="shared" si="38"/>
        <v>No</v>
      </c>
      <c r="U219" s="68" t="str">
        <f t="shared" si="39"/>
        <v>N/A</v>
      </c>
      <c r="V219" s="66"/>
    </row>
    <row r="220" spans="1:22" ht="14.5" customHeight="1">
      <c r="A220" s="66" t="s">
        <v>11</v>
      </c>
      <c r="B220" s="66" t="s">
        <v>28</v>
      </c>
      <c r="C220" s="66"/>
      <c r="D220" s="84" t="s">
        <v>538</v>
      </c>
      <c r="E220" s="74"/>
      <c r="F220" s="4"/>
      <c r="G220" s="4">
        <v>3.2</v>
      </c>
      <c r="H220" s="4">
        <v>3.2</v>
      </c>
      <c r="I220" s="4">
        <v>3.2</v>
      </c>
      <c r="J220" s="4">
        <v>3.2</v>
      </c>
      <c r="K220" s="4"/>
      <c r="L220" s="4">
        <v>3.2</v>
      </c>
      <c r="M220" s="4"/>
      <c r="N220" s="4" t="str">
        <f t="shared" si="32"/>
        <v>No</v>
      </c>
      <c r="O220" s="15" t="str">
        <f t="shared" si="33"/>
        <v>No</v>
      </c>
      <c r="P220" s="65" t="str">
        <f t="shared" si="34"/>
        <v>No</v>
      </c>
      <c r="Q220" s="68" t="str">
        <f t="shared" si="35"/>
        <v>N/A</v>
      </c>
      <c r="R220" s="65" t="str">
        <f t="shared" si="36"/>
        <v>No</v>
      </c>
      <c r="S220" s="68" t="str">
        <f t="shared" si="37"/>
        <v>N/A</v>
      </c>
      <c r="T220" s="65" t="str">
        <f t="shared" si="38"/>
        <v>No</v>
      </c>
      <c r="U220" s="68" t="str">
        <f t="shared" si="39"/>
        <v>N/A</v>
      </c>
      <c r="V220" s="66"/>
    </row>
    <row r="221" spans="1:22" ht="14.5" customHeight="1">
      <c r="A221" s="66" t="s">
        <v>11</v>
      </c>
      <c r="B221" s="66" t="s">
        <v>28</v>
      </c>
      <c r="C221" s="66"/>
      <c r="D221" s="84" t="s">
        <v>1552</v>
      </c>
      <c r="E221" s="74"/>
      <c r="F221" s="4"/>
      <c r="G221" s="4"/>
      <c r="H221" s="4">
        <v>4.95</v>
      </c>
      <c r="I221" s="4">
        <v>4.95</v>
      </c>
      <c r="J221" s="4">
        <v>4.95</v>
      </c>
      <c r="K221" s="4"/>
      <c r="L221" s="4"/>
      <c r="M221" s="4"/>
      <c r="N221" s="4" t="str">
        <f t="shared" si="32"/>
        <v>No</v>
      </c>
      <c r="O221" s="15" t="str">
        <f t="shared" si="33"/>
        <v>No</v>
      </c>
      <c r="P221" s="65" t="str">
        <f t="shared" si="34"/>
        <v>No</v>
      </c>
      <c r="Q221" s="68" t="str">
        <f t="shared" si="35"/>
        <v>N/A</v>
      </c>
      <c r="R221" s="65" t="str">
        <f t="shared" si="36"/>
        <v>No</v>
      </c>
      <c r="S221" s="68" t="str">
        <f t="shared" si="37"/>
        <v>N/A</v>
      </c>
      <c r="T221" s="65" t="str">
        <f t="shared" si="38"/>
        <v>No</v>
      </c>
      <c r="U221" s="68" t="str">
        <f t="shared" si="39"/>
        <v>N/A</v>
      </c>
      <c r="V221" s="66"/>
    </row>
    <row r="222" spans="1:22" ht="14.5" customHeight="1">
      <c r="A222" s="66" t="s">
        <v>11</v>
      </c>
      <c r="B222" s="66" t="s">
        <v>28</v>
      </c>
      <c r="C222" s="66"/>
      <c r="D222" s="84" t="s">
        <v>1553</v>
      </c>
      <c r="E222" s="74"/>
      <c r="F222" s="4"/>
      <c r="G222" s="4"/>
      <c r="H222" s="4">
        <v>4.95</v>
      </c>
      <c r="I222" s="4">
        <v>4.95</v>
      </c>
      <c r="J222" s="4">
        <v>4.95</v>
      </c>
      <c r="K222" s="4"/>
      <c r="L222" s="4"/>
      <c r="M222" s="4"/>
      <c r="N222" s="4" t="str">
        <f t="shared" si="32"/>
        <v>No</v>
      </c>
      <c r="O222" s="15" t="str">
        <f t="shared" si="33"/>
        <v>No</v>
      </c>
      <c r="P222" s="65" t="str">
        <f t="shared" si="34"/>
        <v>No</v>
      </c>
      <c r="Q222" s="68" t="str">
        <f t="shared" si="35"/>
        <v>N/A</v>
      </c>
      <c r="R222" s="65" t="str">
        <f t="shared" si="36"/>
        <v>No</v>
      </c>
      <c r="S222" s="68" t="str">
        <f t="shared" si="37"/>
        <v>N/A</v>
      </c>
      <c r="T222" s="65" t="str">
        <f t="shared" si="38"/>
        <v>No</v>
      </c>
      <c r="U222" s="68" t="str">
        <f t="shared" si="39"/>
        <v>N/A</v>
      </c>
      <c r="V222" s="66"/>
    </row>
    <row r="223" spans="1:22" ht="14.5" customHeight="1">
      <c r="A223" s="66" t="s">
        <v>11</v>
      </c>
      <c r="B223" s="66" t="s">
        <v>28</v>
      </c>
      <c r="C223" s="66"/>
      <c r="D223" s="84" t="s">
        <v>1554</v>
      </c>
      <c r="E223" s="74"/>
      <c r="F223" s="4"/>
      <c r="G223" s="4"/>
      <c r="H223" s="4">
        <v>3.75</v>
      </c>
      <c r="I223" s="4">
        <v>3.75</v>
      </c>
      <c r="J223" s="4">
        <v>3.75</v>
      </c>
      <c r="K223" s="4"/>
      <c r="L223" s="4">
        <v>3.75</v>
      </c>
      <c r="M223" s="4"/>
      <c r="N223" s="4" t="str">
        <f t="shared" si="32"/>
        <v>No</v>
      </c>
      <c r="O223" s="15" t="str">
        <f t="shared" si="33"/>
        <v>No</v>
      </c>
      <c r="P223" s="65" t="str">
        <f t="shared" si="34"/>
        <v>No</v>
      </c>
      <c r="Q223" s="68" t="str">
        <f t="shared" si="35"/>
        <v>N/A</v>
      </c>
      <c r="R223" s="65" t="str">
        <f t="shared" si="36"/>
        <v>No</v>
      </c>
      <c r="S223" s="68" t="str">
        <f t="shared" si="37"/>
        <v>N/A</v>
      </c>
      <c r="T223" s="65" t="str">
        <f t="shared" si="38"/>
        <v>No</v>
      </c>
      <c r="U223" s="68" t="str">
        <f t="shared" si="39"/>
        <v>N/A</v>
      </c>
      <c r="V223" s="66"/>
    </row>
    <row r="224" spans="1:22" ht="14.5" customHeight="1">
      <c r="A224" s="66" t="s">
        <v>11</v>
      </c>
      <c r="B224" s="66" t="s">
        <v>28</v>
      </c>
      <c r="C224" s="66"/>
      <c r="D224" s="84" t="s">
        <v>1555</v>
      </c>
      <c r="E224" s="74"/>
      <c r="F224" s="4"/>
      <c r="G224" s="4"/>
      <c r="H224" s="4">
        <v>3.75</v>
      </c>
      <c r="I224" s="4">
        <v>3.75</v>
      </c>
      <c r="J224" s="4">
        <v>3.75</v>
      </c>
      <c r="K224" s="4"/>
      <c r="L224" s="4">
        <v>3.75</v>
      </c>
      <c r="M224" s="4"/>
      <c r="N224" s="4" t="str">
        <f t="shared" si="32"/>
        <v>No</v>
      </c>
      <c r="O224" s="15" t="str">
        <f t="shared" si="33"/>
        <v>No</v>
      </c>
      <c r="P224" s="65" t="str">
        <f t="shared" si="34"/>
        <v>No</v>
      </c>
      <c r="Q224" s="68" t="str">
        <f t="shared" si="35"/>
        <v>N/A</v>
      </c>
      <c r="R224" s="65" t="str">
        <f t="shared" si="36"/>
        <v>No</v>
      </c>
      <c r="S224" s="68" t="str">
        <f t="shared" si="37"/>
        <v>N/A</v>
      </c>
      <c r="T224" s="65" t="str">
        <f t="shared" si="38"/>
        <v>No</v>
      </c>
      <c r="U224" s="68" t="str">
        <f t="shared" si="39"/>
        <v>N/A</v>
      </c>
      <c r="V224" s="66"/>
    </row>
    <row r="225" spans="1:22" ht="14.5" customHeight="1">
      <c r="A225" s="66" t="s">
        <v>11</v>
      </c>
      <c r="B225" s="66" t="s">
        <v>28</v>
      </c>
      <c r="C225" s="66"/>
      <c r="D225" s="84" t="s">
        <v>1273</v>
      </c>
      <c r="E225" s="74"/>
      <c r="F225" s="4"/>
      <c r="G225" s="4"/>
      <c r="H225" s="4">
        <v>5.25</v>
      </c>
      <c r="I225" s="4">
        <v>5.25</v>
      </c>
      <c r="J225" s="4">
        <v>5.25</v>
      </c>
      <c r="K225" s="4"/>
      <c r="L225" s="4"/>
      <c r="M225" s="4"/>
      <c r="N225" s="4" t="str">
        <f t="shared" si="32"/>
        <v>No</v>
      </c>
      <c r="O225" s="15" t="str">
        <f t="shared" si="33"/>
        <v>No</v>
      </c>
      <c r="P225" s="65" t="str">
        <f t="shared" si="34"/>
        <v>No</v>
      </c>
      <c r="Q225" s="68" t="str">
        <f t="shared" si="35"/>
        <v>N/A</v>
      </c>
      <c r="R225" s="65" t="str">
        <f t="shared" si="36"/>
        <v>No</v>
      </c>
      <c r="S225" s="68" t="str">
        <f t="shared" si="37"/>
        <v>N/A</v>
      </c>
      <c r="T225" s="65" t="str">
        <f t="shared" si="38"/>
        <v>No</v>
      </c>
      <c r="U225" s="68" t="str">
        <f t="shared" si="39"/>
        <v>N/A</v>
      </c>
      <c r="V225" s="66"/>
    </row>
    <row r="226" spans="1:22" ht="14.5" customHeight="1">
      <c r="A226" s="66" t="s">
        <v>11</v>
      </c>
      <c r="B226" s="66" t="s">
        <v>28</v>
      </c>
      <c r="C226" s="66"/>
      <c r="D226" s="84" t="s">
        <v>1279</v>
      </c>
      <c r="E226" s="74"/>
      <c r="F226" s="4"/>
      <c r="G226" s="4"/>
      <c r="H226" s="4">
        <v>6.5</v>
      </c>
      <c r="I226" s="4">
        <v>6.5</v>
      </c>
      <c r="J226" s="4">
        <v>6.5</v>
      </c>
      <c r="K226" s="4"/>
      <c r="L226" s="4">
        <v>6.55</v>
      </c>
      <c r="M226" s="4"/>
      <c r="N226" s="4" t="str">
        <f t="shared" si="32"/>
        <v>No</v>
      </c>
      <c r="O226" s="15" t="str">
        <f t="shared" si="33"/>
        <v>No</v>
      </c>
      <c r="P226" s="65" t="str">
        <f t="shared" si="34"/>
        <v>No</v>
      </c>
      <c r="Q226" s="68" t="str">
        <f t="shared" si="35"/>
        <v>N/A</v>
      </c>
      <c r="R226" s="65" t="str">
        <f t="shared" si="36"/>
        <v>No</v>
      </c>
      <c r="S226" s="68" t="str">
        <f t="shared" si="37"/>
        <v>N/A</v>
      </c>
      <c r="T226" s="65" t="str">
        <f t="shared" si="38"/>
        <v>No</v>
      </c>
      <c r="U226" s="68" t="str">
        <f t="shared" si="39"/>
        <v>N/A</v>
      </c>
      <c r="V226" s="66"/>
    </row>
    <row r="227" spans="1:22" ht="14.5" customHeight="1">
      <c r="A227" s="66" t="s">
        <v>11</v>
      </c>
      <c r="B227" s="66" t="s">
        <v>28</v>
      </c>
      <c r="C227" s="66"/>
      <c r="D227" s="84" t="s">
        <v>1280</v>
      </c>
      <c r="E227" s="74"/>
      <c r="F227" s="4"/>
      <c r="G227" s="4"/>
      <c r="H227" s="4">
        <v>6.5</v>
      </c>
      <c r="I227" s="4">
        <v>6.5</v>
      </c>
      <c r="J227" s="4">
        <v>6.5</v>
      </c>
      <c r="K227" s="4"/>
      <c r="L227" s="4">
        <v>6.55</v>
      </c>
      <c r="M227" s="4"/>
      <c r="N227" s="4" t="str">
        <f t="shared" si="32"/>
        <v>No</v>
      </c>
      <c r="O227" s="15" t="str">
        <f t="shared" si="33"/>
        <v>No</v>
      </c>
      <c r="P227" s="65" t="str">
        <f t="shared" si="34"/>
        <v>No</v>
      </c>
      <c r="Q227" s="68" t="str">
        <f t="shared" si="35"/>
        <v>N/A</v>
      </c>
      <c r="R227" s="65" t="str">
        <f t="shared" si="36"/>
        <v>No</v>
      </c>
      <c r="S227" s="68" t="str">
        <f t="shared" si="37"/>
        <v>N/A</v>
      </c>
      <c r="T227" s="65" t="str">
        <f t="shared" si="38"/>
        <v>No</v>
      </c>
      <c r="U227" s="68" t="str">
        <f t="shared" si="39"/>
        <v>N/A</v>
      </c>
      <c r="V227" s="66"/>
    </row>
    <row r="228" spans="1:22" ht="14.5" customHeight="1">
      <c r="A228" s="66" t="s">
        <v>11</v>
      </c>
      <c r="B228" s="66" t="s">
        <v>28</v>
      </c>
      <c r="C228" s="66"/>
      <c r="D228" s="84" t="s">
        <v>1281</v>
      </c>
      <c r="E228" s="74"/>
      <c r="F228" s="4"/>
      <c r="G228" s="4"/>
      <c r="H228" s="4"/>
      <c r="I228" s="4"/>
      <c r="J228" s="4">
        <v>6.5</v>
      </c>
      <c r="K228" s="4"/>
      <c r="L228" s="29">
        <v>4.5</v>
      </c>
      <c r="M228" s="29"/>
      <c r="N228" s="29" t="str">
        <f t="shared" si="32"/>
        <v>No</v>
      </c>
      <c r="O228" s="62" t="str">
        <f t="shared" si="33"/>
        <v>No</v>
      </c>
      <c r="P228" s="65" t="str">
        <f t="shared" si="34"/>
        <v>No</v>
      </c>
      <c r="Q228" s="68" t="str">
        <f t="shared" si="35"/>
        <v>N/A</v>
      </c>
      <c r="R228" s="65" t="str">
        <f t="shared" si="36"/>
        <v>No</v>
      </c>
      <c r="S228" s="68" t="str">
        <f t="shared" si="37"/>
        <v>N/A</v>
      </c>
      <c r="T228" s="65" t="str">
        <f t="shared" si="38"/>
        <v>No</v>
      </c>
      <c r="U228" s="68" t="str">
        <f t="shared" si="39"/>
        <v>N/A</v>
      </c>
      <c r="V228" s="66"/>
    </row>
    <row r="229" spans="1:22" ht="14.5" customHeight="1">
      <c r="A229" s="66" t="s">
        <v>11</v>
      </c>
      <c r="B229" s="66" t="s">
        <v>28</v>
      </c>
      <c r="C229" s="66"/>
      <c r="D229" s="84" t="s">
        <v>1282</v>
      </c>
      <c r="E229" s="74"/>
      <c r="F229" s="4"/>
      <c r="G229" s="4" t="s">
        <v>1499</v>
      </c>
      <c r="H229" s="4"/>
      <c r="I229" s="4" t="s">
        <v>1499</v>
      </c>
      <c r="J229" s="4"/>
      <c r="K229" s="4"/>
      <c r="L229" s="29">
        <v>6.95</v>
      </c>
      <c r="M229" s="29"/>
      <c r="N229" s="29" t="str">
        <f t="shared" si="32"/>
        <v>No</v>
      </c>
      <c r="O229" s="62" t="str">
        <f t="shared" si="33"/>
        <v>No</v>
      </c>
      <c r="P229" s="65" t="str">
        <f t="shared" si="34"/>
        <v>No</v>
      </c>
      <c r="Q229" s="68" t="str">
        <f t="shared" si="35"/>
        <v>N/A</v>
      </c>
      <c r="R229" s="65" t="str">
        <f t="shared" si="36"/>
        <v>No</v>
      </c>
      <c r="S229" s="68" t="str">
        <f t="shared" si="37"/>
        <v>N/A</v>
      </c>
      <c r="T229" s="65" t="str">
        <f t="shared" si="38"/>
        <v>No</v>
      </c>
      <c r="U229" s="68" t="str">
        <f t="shared" si="39"/>
        <v>N/A</v>
      </c>
      <c r="V229" s="66"/>
    </row>
    <row r="230" spans="1:22" ht="14.5" customHeight="1">
      <c r="A230" s="66" t="s">
        <v>11</v>
      </c>
      <c r="B230" s="66" t="s">
        <v>28</v>
      </c>
      <c r="C230" s="66"/>
      <c r="D230" s="84" t="s">
        <v>1556</v>
      </c>
      <c r="E230" s="74"/>
      <c r="F230" s="4"/>
      <c r="G230" s="4" t="s">
        <v>1499</v>
      </c>
      <c r="H230" s="4"/>
      <c r="I230" s="4" t="s">
        <v>1499</v>
      </c>
      <c r="J230" s="4"/>
      <c r="K230" s="4"/>
      <c r="L230" s="29"/>
      <c r="M230" s="29"/>
      <c r="N230" s="29" t="str">
        <f t="shared" si="32"/>
        <v>No</v>
      </c>
      <c r="O230" s="62" t="str">
        <f t="shared" si="33"/>
        <v>No</v>
      </c>
      <c r="P230" s="65" t="str">
        <f t="shared" si="34"/>
        <v>No</v>
      </c>
      <c r="Q230" s="68" t="str">
        <f t="shared" si="35"/>
        <v>N/A</v>
      </c>
      <c r="R230" s="65" t="str">
        <f t="shared" si="36"/>
        <v>No</v>
      </c>
      <c r="S230" s="68" t="str">
        <f t="shared" si="37"/>
        <v>N/A</v>
      </c>
      <c r="T230" s="65" t="str">
        <f t="shared" si="38"/>
        <v>No</v>
      </c>
      <c r="U230" s="68" t="str">
        <f t="shared" si="39"/>
        <v>N/A</v>
      </c>
      <c r="V230" s="66"/>
    </row>
    <row r="231" spans="1:22" ht="14.5" customHeight="1">
      <c r="A231" s="66" t="s">
        <v>11</v>
      </c>
      <c r="B231" s="66" t="s">
        <v>28</v>
      </c>
      <c r="C231" s="66"/>
      <c r="D231" s="84" t="s">
        <v>1285</v>
      </c>
      <c r="E231" s="74"/>
      <c r="F231" s="4"/>
      <c r="G231" s="4" t="s">
        <v>1499</v>
      </c>
      <c r="H231" s="4"/>
      <c r="I231" s="4" t="s">
        <v>1499</v>
      </c>
      <c r="J231" s="4"/>
      <c r="K231" s="4"/>
      <c r="L231" s="29"/>
      <c r="M231" s="29"/>
      <c r="N231" s="29" t="str">
        <f t="shared" si="32"/>
        <v>No</v>
      </c>
      <c r="O231" s="62" t="str">
        <f t="shared" si="33"/>
        <v>No</v>
      </c>
      <c r="P231" s="65" t="str">
        <f t="shared" si="34"/>
        <v>No</v>
      </c>
      <c r="Q231" s="68" t="str">
        <f t="shared" si="35"/>
        <v>N/A</v>
      </c>
      <c r="R231" s="65" t="str">
        <f t="shared" si="36"/>
        <v>No</v>
      </c>
      <c r="S231" s="68" t="str">
        <f t="shared" si="37"/>
        <v>N/A</v>
      </c>
      <c r="T231" s="65" t="str">
        <f t="shared" si="38"/>
        <v>No</v>
      </c>
      <c r="U231" s="68" t="str">
        <f t="shared" si="39"/>
        <v>N/A</v>
      </c>
      <c r="V231" s="66"/>
    </row>
    <row r="232" spans="1:22" ht="14.5" customHeight="1">
      <c r="A232" s="66" t="s">
        <v>11</v>
      </c>
      <c r="B232" s="66" t="s">
        <v>28</v>
      </c>
      <c r="C232" s="66"/>
      <c r="D232" s="84" t="s">
        <v>1557</v>
      </c>
      <c r="E232" s="74"/>
      <c r="F232" s="4"/>
      <c r="G232" s="4" t="s">
        <v>1499</v>
      </c>
      <c r="H232" s="4"/>
      <c r="I232" s="4" t="s">
        <v>1499</v>
      </c>
      <c r="J232" s="4"/>
      <c r="K232" s="4"/>
      <c r="L232" s="29"/>
      <c r="M232" s="29"/>
      <c r="N232" s="29" t="str">
        <f t="shared" si="32"/>
        <v>No</v>
      </c>
      <c r="O232" s="62" t="str">
        <f t="shared" si="33"/>
        <v>No</v>
      </c>
      <c r="P232" s="65" t="str">
        <f t="shared" si="34"/>
        <v>No</v>
      </c>
      <c r="Q232" s="68" t="str">
        <f t="shared" si="35"/>
        <v>N/A</v>
      </c>
      <c r="R232" s="65" t="str">
        <f t="shared" si="36"/>
        <v>No</v>
      </c>
      <c r="S232" s="68" t="str">
        <f t="shared" si="37"/>
        <v>N/A</v>
      </c>
      <c r="T232" s="65" t="str">
        <f t="shared" si="38"/>
        <v>No</v>
      </c>
      <c r="U232" s="68" t="str">
        <f t="shared" si="39"/>
        <v>N/A</v>
      </c>
      <c r="V232" s="66"/>
    </row>
    <row r="233" spans="1:22" ht="14.5" customHeight="1">
      <c r="A233" s="66" t="s">
        <v>11</v>
      </c>
      <c r="B233" s="66" t="s">
        <v>28</v>
      </c>
      <c r="C233" s="66"/>
      <c r="D233" s="84" t="s">
        <v>1288</v>
      </c>
      <c r="E233" s="74"/>
      <c r="F233" s="4"/>
      <c r="G233" s="4">
        <v>5.95</v>
      </c>
      <c r="H233" s="4">
        <v>5.95</v>
      </c>
      <c r="I233" s="4">
        <v>5.95</v>
      </c>
      <c r="J233" s="4">
        <v>6.25</v>
      </c>
      <c r="K233" s="4"/>
      <c r="L233" s="4">
        <v>6.3</v>
      </c>
      <c r="M233" s="4"/>
      <c r="N233" s="4" t="str">
        <f t="shared" si="32"/>
        <v>No</v>
      </c>
      <c r="O233" s="15" t="str">
        <f t="shared" si="33"/>
        <v>No</v>
      </c>
      <c r="P233" s="65" t="str">
        <f t="shared" si="34"/>
        <v>No</v>
      </c>
      <c r="Q233" s="68" t="str">
        <f t="shared" si="35"/>
        <v>N/A</v>
      </c>
      <c r="R233" s="65" t="str">
        <f t="shared" si="36"/>
        <v>No</v>
      </c>
      <c r="S233" s="68" t="str">
        <f t="shared" si="37"/>
        <v>N/A</v>
      </c>
      <c r="T233" s="65" t="str">
        <f t="shared" si="38"/>
        <v>No</v>
      </c>
      <c r="U233" s="68" t="str">
        <f t="shared" si="39"/>
        <v>N/A</v>
      </c>
      <c r="V233" s="66"/>
    </row>
    <row r="234" spans="1:22" ht="14.5" customHeight="1">
      <c r="A234" s="66" t="s">
        <v>11</v>
      </c>
      <c r="B234" s="66" t="s">
        <v>28</v>
      </c>
      <c r="C234" s="66"/>
      <c r="D234" s="84" t="s">
        <v>1289</v>
      </c>
      <c r="E234" s="74"/>
      <c r="F234" s="4"/>
      <c r="G234" s="4">
        <v>9.75</v>
      </c>
      <c r="H234" s="4">
        <v>9.75</v>
      </c>
      <c r="I234" s="4">
        <v>9.75</v>
      </c>
      <c r="J234" s="4">
        <v>9.9499999999999993</v>
      </c>
      <c r="K234" s="4"/>
      <c r="L234" s="4">
        <v>10</v>
      </c>
      <c r="M234" s="4"/>
      <c r="N234" s="4" t="str">
        <f t="shared" si="32"/>
        <v>No</v>
      </c>
      <c r="O234" s="15" t="str">
        <f t="shared" si="33"/>
        <v>No</v>
      </c>
      <c r="P234" s="65" t="str">
        <f t="shared" si="34"/>
        <v>No</v>
      </c>
      <c r="Q234" s="68" t="str">
        <f t="shared" si="35"/>
        <v>N/A</v>
      </c>
      <c r="R234" s="65" t="str">
        <f t="shared" si="36"/>
        <v>No</v>
      </c>
      <c r="S234" s="68" t="str">
        <f t="shared" si="37"/>
        <v>N/A</v>
      </c>
      <c r="T234" s="65" t="str">
        <f t="shared" si="38"/>
        <v>No</v>
      </c>
      <c r="U234" s="68" t="str">
        <f t="shared" si="39"/>
        <v>N/A</v>
      </c>
      <c r="V234" s="66"/>
    </row>
    <row r="235" spans="1:22" ht="14.5" customHeight="1">
      <c r="A235" s="66" t="s">
        <v>11</v>
      </c>
      <c r="B235" s="66" t="s">
        <v>28</v>
      </c>
      <c r="C235" s="66"/>
      <c r="D235" s="84" t="s">
        <v>1558</v>
      </c>
      <c r="E235" s="74"/>
      <c r="F235" s="4"/>
      <c r="G235" s="4"/>
      <c r="H235" s="4">
        <v>48.95</v>
      </c>
      <c r="I235" s="4">
        <v>48.95</v>
      </c>
      <c r="J235" s="4">
        <v>49.25</v>
      </c>
      <c r="K235" s="4"/>
      <c r="L235" s="4">
        <v>49.7</v>
      </c>
      <c r="M235" s="4"/>
      <c r="N235" s="4" t="str">
        <f t="shared" si="32"/>
        <v>No</v>
      </c>
      <c r="O235" s="15" t="str">
        <f t="shared" si="33"/>
        <v>No</v>
      </c>
      <c r="P235" s="65" t="str">
        <f t="shared" si="34"/>
        <v>No</v>
      </c>
      <c r="Q235" s="68" t="str">
        <f t="shared" si="35"/>
        <v>N/A</v>
      </c>
      <c r="R235" s="65" t="str">
        <f t="shared" si="36"/>
        <v>No</v>
      </c>
      <c r="S235" s="68" t="str">
        <f t="shared" si="37"/>
        <v>N/A</v>
      </c>
      <c r="T235" s="65" t="str">
        <f t="shared" si="38"/>
        <v>No</v>
      </c>
      <c r="U235" s="68" t="str">
        <f t="shared" si="39"/>
        <v>N/A</v>
      </c>
      <c r="V235" s="66"/>
    </row>
    <row r="236" spans="1:22" ht="14.5" customHeight="1">
      <c r="A236" s="66" t="s">
        <v>11</v>
      </c>
      <c r="B236" s="66" t="s">
        <v>28</v>
      </c>
      <c r="C236" s="66"/>
      <c r="D236" s="84" t="s">
        <v>1291</v>
      </c>
      <c r="E236" s="74"/>
      <c r="F236" s="4"/>
      <c r="G236" s="4"/>
      <c r="H236" s="4">
        <v>3.95</v>
      </c>
      <c r="I236" s="4">
        <v>31.95</v>
      </c>
      <c r="J236" s="4">
        <v>31.95</v>
      </c>
      <c r="K236" s="4"/>
      <c r="L236" s="4">
        <v>32.200000000000003</v>
      </c>
      <c r="M236" s="4"/>
      <c r="N236" s="4" t="str">
        <f t="shared" ref="N236:N299" si="40">IF(COUNTA(M236)=1,"Yes","No")</f>
        <v>No</v>
      </c>
      <c r="O236" s="15" t="str">
        <f t="shared" ref="O236:O299" si="41">IF(AND(P236="No",N236="Yes"),"Yes","No")</f>
        <v>No</v>
      </c>
      <c r="P236" s="65" t="str">
        <f t="shared" si="34"/>
        <v>No</v>
      </c>
      <c r="Q236" s="68" t="str">
        <f t="shared" si="35"/>
        <v>N/A</v>
      </c>
      <c r="R236" s="65" t="str">
        <f t="shared" si="36"/>
        <v>No</v>
      </c>
      <c r="S236" s="68" t="str">
        <f t="shared" si="37"/>
        <v>N/A</v>
      </c>
      <c r="T236" s="65" t="str">
        <f t="shared" si="38"/>
        <v>No</v>
      </c>
      <c r="U236" s="68" t="str">
        <f t="shared" si="39"/>
        <v>N/A</v>
      </c>
      <c r="V236" s="66"/>
    </row>
    <row r="237" spans="1:22" ht="14.5" customHeight="1">
      <c r="A237" s="66" t="s">
        <v>11</v>
      </c>
      <c r="B237" s="66" t="s">
        <v>28</v>
      </c>
      <c r="C237" s="66"/>
      <c r="D237" s="84" t="s">
        <v>1559</v>
      </c>
      <c r="E237" s="74"/>
      <c r="F237" s="4"/>
      <c r="G237" s="4"/>
      <c r="H237" s="4">
        <v>25.95</v>
      </c>
      <c r="I237" s="4">
        <v>25.95</v>
      </c>
      <c r="J237" s="4">
        <v>26.25</v>
      </c>
      <c r="K237" s="4"/>
      <c r="L237" s="4">
        <v>26.6</v>
      </c>
      <c r="M237" s="4"/>
      <c r="N237" s="4" t="str">
        <f t="shared" si="40"/>
        <v>No</v>
      </c>
      <c r="O237" s="15" t="str">
        <f t="shared" si="41"/>
        <v>No</v>
      </c>
      <c r="P237" s="65" t="str">
        <f t="shared" si="34"/>
        <v>No</v>
      </c>
      <c r="Q237" s="68" t="str">
        <f t="shared" si="35"/>
        <v>N/A</v>
      </c>
      <c r="R237" s="65" t="str">
        <f t="shared" si="36"/>
        <v>No</v>
      </c>
      <c r="S237" s="68" t="str">
        <f t="shared" si="37"/>
        <v>N/A</v>
      </c>
      <c r="T237" s="65" t="str">
        <f t="shared" si="38"/>
        <v>No</v>
      </c>
      <c r="U237" s="68" t="str">
        <f t="shared" si="39"/>
        <v>N/A</v>
      </c>
      <c r="V237" s="66"/>
    </row>
    <row r="238" spans="1:22" ht="14.5" customHeight="1">
      <c r="A238" s="66" t="s">
        <v>11</v>
      </c>
      <c r="B238" s="66" t="s">
        <v>28</v>
      </c>
      <c r="C238" s="66"/>
      <c r="D238" s="84" t="s">
        <v>1293</v>
      </c>
      <c r="E238" s="74"/>
      <c r="F238" s="4"/>
      <c r="G238" s="4"/>
      <c r="H238" s="4">
        <v>59.95</v>
      </c>
      <c r="I238" s="4">
        <v>59.95</v>
      </c>
      <c r="J238" s="4">
        <v>6.25</v>
      </c>
      <c r="K238" s="4"/>
      <c r="L238" s="4">
        <v>61</v>
      </c>
      <c r="M238" s="4"/>
      <c r="N238" s="4" t="str">
        <f t="shared" si="40"/>
        <v>No</v>
      </c>
      <c r="O238" s="15" t="str">
        <f t="shared" si="41"/>
        <v>No</v>
      </c>
      <c r="P238" s="65" t="str">
        <f t="shared" ref="P238:P301" si="42">IF(COUNTA(L238:M238)=2,"Yes","No")</f>
        <v>No</v>
      </c>
      <c r="Q238" s="68" t="str">
        <f t="shared" ref="Q238:Q301" si="43">IF(P238="Yes",M238/L238-1,"N/A")</f>
        <v>N/A</v>
      </c>
      <c r="R238" s="65" t="str">
        <f t="shared" ref="R238:R301" si="44">IF(COUNTA(I238:M238)=5,"Yes","No")</f>
        <v>No</v>
      </c>
      <c r="S238" s="68" t="str">
        <f t="shared" ref="S238:S301" si="45">IF(R238="Yes",M238/I238-1,"N/A")</f>
        <v>N/A</v>
      </c>
      <c r="T238" s="65" t="str">
        <f t="shared" ref="T238:T301" si="46">IF(COUNTA(E238:M238)=9,"Yes","No")</f>
        <v>No</v>
      </c>
      <c r="U238" s="68" t="str">
        <f t="shared" ref="U238:U301" si="47">IF(T238="Yes",M238/E238-1,"N/A")</f>
        <v>N/A</v>
      </c>
      <c r="V238" s="66"/>
    </row>
    <row r="239" spans="1:22" ht="14.5" customHeight="1">
      <c r="A239" s="66" t="s">
        <v>11</v>
      </c>
      <c r="B239" s="66" t="s">
        <v>28</v>
      </c>
      <c r="C239" s="66"/>
      <c r="D239" s="84" t="s">
        <v>1294</v>
      </c>
      <c r="E239" s="74"/>
      <c r="F239" s="4"/>
      <c r="G239" s="4"/>
      <c r="H239" s="4">
        <v>28.95</v>
      </c>
      <c r="I239" s="4">
        <v>28.95</v>
      </c>
      <c r="J239" s="4">
        <v>28.95</v>
      </c>
      <c r="K239" s="4"/>
      <c r="L239" s="4">
        <v>29.3</v>
      </c>
      <c r="M239" s="4"/>
      <c r="N239" s="4" t="str">
        <f t="shared" si="40"/>
        <v>No</v>
      </c>
      <c r="O239" s="15" t="str">
        <f t="shared" si="41"/>
        <v>No</v>
      </c>
      <c r="P239" s="65" t="str">
        <f t="shared" si="42"/>
        <v>No</v>
      </c>
      <c r="Q239" s="68" t="str">
        <f t="shared" si="43"/>
        <v>N/A</v>
      </c>
      <c r="R239" s="65" t="str">
        <f t="shared" si="44"/>
        <v>No</v>
      </c>
      <c r="S239" s="68" t="str">
        <f t="shared" si="45"/>
        <v>N/A</v>
      </c>
      <c r="T239" s="65" t="str">
        <f t="shared" si="46"/>
        <v>No</v>
      </c>
      <c r="U239" s="68" t="str">
        <f t="shared" si="47"/>
        <v>N/A</v>
      </c>
      <c r="V239" s="66"/>
    </row>
    <row r="240" spans="1:22" ht="14.5" customHeight="1">
      <c r="A240" s="66" t="s">
        <v>11</v>
      </c>
      <c r="B240" s="66" t="s">
        <v>28</v>
      </c>
      <c r="C240" s="66"/>
      <c r="D240" s="84" t="s">
        <v>1295</v>
      </c>
      <c r="E240" s="74"/>
      <c r="F240" s="4"/>
      <c r="G240" s="4"/>
      <c r="H240" s="4">
        <v>32.950000000000003</v>
      </c>
      <c r="I240" s="4">
        <v>33.950000000000003</v>
      </c>
      <c r="J240" s="4">
        <v>33.950000000000003</v>
      </c>
      <c r="K240" s="4"/>
      <c r="L240" s="4"/>
      <c r="M240" s="4"/>
      <c r="N240" s="4" t="str">
        <f t="shared" si="40"/>
        <v>No</v>
      </c>
      <c r="O240" s="15" t="str">
        <f t="shared" si="41"/>
        <v>No</v>
      </c>
      <c r="P240" s="65" t="str">
        <f t="shared" si="42"/>
        <v>No</v>
      </c>
      <c r="Q240" s="68" t="str">
        <f t="shared" si="43"/>
        <v>N/A</v>
      </c>
      <c r="R240" s="65" t="str">
        <f t="shared" si="44"/>
        <v>No</v>
      </c>
      <c r="S240" s="68" t="str">
        <f t="shared" si="45"/>
        <v>N/A</v>
      </c>
      <c r="T240" s="65" t="str">
        <f t="shared" si="46"/>
        <v>No</v>
      </c>
      <c r="U240" s="68" t="str">
        <f t="shared" si="47"/>
        <v>N/A</v>
      </c>
      <c r="V240" s="66"/>
    </row>
    <row r="241" spans="1:22" ht="14.5" customHeight="1">
      <c r="A241" s="66" t="s">
        <v>11</v>
      </c>
      <c r="B241" s="66" t="s">
        <v>28</v>
      </c>
      <c r="C241" s="66"/>
      <c r="D241" s="84" t="s">
        <v>1296</v>
      </c>
      <c r="E241" s="74"/>
      <c r="F241" s="4"/>
      <c r="G241" s="4"/>
      <c r="H241" s="4">
        <v>69.95</v>
      </c>
      <c r="I241" s="4">
        <v>69.95</v>
      </c>
      <c r="J241" s="4">
        <v>7.25</v>
      </c>
      <c r="K241" s="4"/>
      <c r="L241" s="4">
        <v>71</v>
      </c>
      <c r="M241" s="4"/>
      <c r="N241" s="4" t="str">
        <f t="shared" si="40"/>
        <v>No</v>
      </c>
      <c r="O241" s="15" t="str">
        <f t="shared" si="41"/>
        <v>No</v>
      </c>
      <c r="P241" s="65" t="str">
        <f t="shared" si="42"/>
        <v>No</v>
      </c>
      <c r="Q241" s="68" t="str">
        <f t="shared" si="43"/>
        <v>N/A</v>
      </c>
      <c r="R241" s="65" t="str">
        <f t="shared" si="44"/>
        <v>No</v>
      </c>
      <c r="S241" s="68" t="str">
        <f t="shared" si="45"/>
        <v>N/A</v>
      </c>
      <c r="T241" s="65" t="str">
        <f t="shared" si="46"/>
        <v>No</v>
      </c>
      <c r="U241" s="68" t="str">
        <f t="shared" si="47"/>
        <v>N/A</v>
      </c>
      <c r="V241" s="66"/>
    </row>
    <row r="242" spans="1:22" ht="14.5" customHeight="1">
      <c r="A242" s="66" t="s">
        <v>11</v>
      </c>
      <c r="B242" s="66" t="s">
        <v>28</v>
      </c>
      <c r="C242" s="66"/>
      <c r="D242" s="84" t="s">
        <v>1297</v>
      </c>
      <c r="E242" s="74"/>
      <c r="F242" s="4"/>
      <c r="G242" s="4"/>
      <c r="H242" s="4">
        <v>35.950000000000003</v>
      </c>
      <c r="I242" s="4">
        <v>36.950000000000003</v>
      </c>
      <c r="J242" s="4">
        <v>36.950000000000003</v>
      </c>
      <c r="K242" s="4"/>
      <c r="L242" s="4">
        <v>37.200000000000003</v>
      </c>
      <c r="M242" s="4"/>
      <c r="N242" s="4" t="str">
        <f t="shared" si="40"/>
        <v>No</v>
      </c>
      <c r="O242" s="15" t="str">
        <f t="shared" si="41"/>
        <v>No</v>
      </c>
      <c r="P242" s="65" t="str">
        <f t="shared" si="42"/>
        <v>No</v>
      </c>
      <c r="Q242" s="68" t="str">
        <f t="shared" si="43"/>
        <v>N/A</v>
      </c>
      <c r="R242" s="65" t="str">
        <f t="shared" si="44"/>
        <v>No</v>
      </c>
      <c r="S242" s="68" t="str">
        <f t="shared" si="45"/>
        <v>N/A</v>
      </c>
      <c r="T242" s="65" t="str">
        <f t="shared" si="46"/>
        <v>No</v>
      </c>
      <c r="U242" s="68" t="str">
        <f t="shared" si="47"/>
        <v>N/A</v>
      </c>
      <c r="V242" s="66"/>
    </row>
    <row r="243" spans="1:22" ht="14.5" customHeight="1">
      <c r="A243" s="66" t="s">
        <v>11</v>
      </c>
      <c r="B243" s="66" t="s">
        <v>28</v>
      </c>
      <c r="C243" s="66"/>
      <c r="D243" s="84" t="s">
        <v>1560</v>
      </c>
      <c r="E243" s="74"/>
      <c r="F243" s="4"/>
      <c r="G243" s="4" t="s">
        <v>1499</v>
      </c>
      <c r="H243" s="4"/>
      <c r="I243" s="4">
        <v>24.5</v>
      </c>
      <c r="J243" s="4">
        <v>24.5</v>
      </c>
      <c r="K243" s="4"/>
      <c r="L243" s="4">
        <v>24.8</v>
      </c>
      <c r="M243" s="4"/>
      <c r="N243" s="4" t="str">
        <f t="shared" si="40"/>
        <v>No</v>
      </c>
      <c r="O243" s="15" t="str">
        <f t="shared" si="41"/>
        <v>No</v>
      </c>
      <c r="P243" s="65" t="str">
        <f t="shared" si="42"/>
        <v>No</v>
      </c>
      <c r="Q243" s="68" t="str">
        <f t="shared" si="43"/>
        <v>N/A</v>
      </c>
      <c r="R243" s="65" t="str">
        <f t="shared" si="44"/>
        <v>No</v>
      </c>
      <c r="S243" s="68" t="str">
        <f t="shared" si="45"/>
        <v>N/A</v>
      </c>
      <c r="T243" s="65" t="str">
        <f t="shared" si="46"/>
        <v>No</v>
      </c>
      <c r="U243" s="68" t="str">
        <f t="shared" si="47"/>
        <v>N/A</v>
      </c>
      <c r="V243" s="66"/>
    </row>
    <row r="244" spans="1:22" ht="14.5" customHeight="1">
      <c r="A244" s="66" t="s">
        <v>11</v>
      </c>
      <c r="B244" s="66" t="s">
        <v>28</v>
      </c>
      <c r="C244" s="66"/>
      <c r="D244" s="84" t="s">
        <v>1561</v>
      </c>
      <c r="E244" s="74"/>
      <c r="F244" s="4"/>
      <c r="G244" s="4" t="s">
        <v>1499</v>
      </c>
      <c r="H244" s="4"/>
      <c r="I244" s="4" t="s">
        <v>1499</v>
      </c>
      <c r="J244" s="4"/>
      <c r="K244" s="4"/>
      <c r="L244" s="4">
        <v>8.9</v>
      </c>
      <c r="M244" s="4"/>
      <c r="N244" s="4" t="str">
        <f t="shared" si="40"/>
        <v>No</v>
      </c>
      <c r="O244" s="15" t="str">
        <f t="shared" si="41"/>
        <v>No</v>
      </c>
      <c r="P244" s="65" t="str">
        <f t="shared" si="42"/>
        <v>No</v>
      </c>
      <c r="Q244" s="68" t="str">
        <f t="shared" si="43"/>
        <v>N/A</v>
      </c>
      <c r="R244" s="65" t="str">
        <f t="shared" si="44"/>
        <v>No</v>
      </c>
      <c r="S244" s="68" t="str">
        <f t="shared" si="45"/>
        <v>N/A</v>
      </c>
      <c r="T244" s="65" t="str">
        <f t="shared" si="46"/>
        <v>No</v>
      </c>
      <c r="U244" s="68" t="str">
        <f t="shared" si="47"/>
        <v>N/A</v>
      </c>
      <c r="V244" s="66"/>
    </row>
    <row r="245" spans="1:22" ht="14.5" customHeight="1">
      <c r="A245" s="66" t="s">
        <v>11</v>
      </c>
      <c r="B245" s="66" t="s">
        <v>28</v>
      </c>
      <c r="C245" s="66"/>
      <c r="D245" s="84" t="s">
        <v>1562</v>
      </c>
      <c r="E245" s="74"/>
      <c r="F245" s="4"/>
      <c r="G245" s="4" t="s">
        <v>1499</v>
      </c>
      <c r="H245" s="4"/>
      <c r="I245" s="4" t="s">
        <v>1499</v>
      </c>
      <c r="J245" s="4"/>
      <c r="K245" s="4"/>
      <c r="L245" s="4">
        <v>6.6</v>
      </c>
      <c r="M245" s="4"/>
      <c r="N245" s="4" t="str">
        <f t="shared" si="40"/>
        <v>No</v>
      </c>
      <c r="O245" s="15" t="str">
        <f t="shared" si="41"/>
        <v>No</v>
      </c>
      <c r="P245" s="65" t="str">
        <f t="shared" si="42"/>
        <v>No</v>
      </c>
      <c r="Q245" s="68" t="str">
        <f t="shared" si="43"/>
        <v>N/A</v>
      </c>
      <c r="R245" s="65" t="str">
        <f t="shared" si="44"/>
        <v>No</v>
      </c>
      <c r="S245" s="68" t="str">
        <f t="shared" si="45"/>
        <v>N/A</v>
      </c>
      <c r="T245" s="65" t="str">
        <f t="shared" si="46"/>
        <v>No</v>
      </c>
      <c r="U245" s="68" t="str">
        <f t="shared" si="47"/>
        <v>N/A</v>
      </c>
      <c r="V245" s="66"/>
    </row>
    <row r="246" spans="1:22" ht="14.5" customHeight="1">
      <c r="A246" s="66" t="s">
        <v>11</v>
      </c>
      <c r="B246" s="66" t="s">
        <v>28</v>
      </c>
      <c r="C246" s="66"/>
      <c r="D246" s="84" t="s">
        <v>1563</v>
      </c>
      <c r="E246" s="74"/>
      <c r="F246" s="4"/>
      <c r="G246" s="4" t="s">
        <v>1499</v>
      </c>
      <c r="H246" s="4"/>
      <c r="I246" s="4">
        <v>32.950000000000003</v>
      </c>
      <c r="J246" s="4">
        <v>32.950000000000003</v>
      </c>
      <c r="K246" s="4"/>
      <c r="L246" s="4">
        <v>33.1</v>
      </c>
      <c r="M246" s="4"/>
      <c r="N246" s="4" t="str">
        <f t="shared" si="40"/>
        <v>No</v>
      </c>
      <c r="O246" s="15" t="str">
        <f t="shared" si="41"/>
        <v>No</v>
      </c>
      <c r="P246" s="65" t="str">
        <f t="shared" si="42"/>
        <v>No</v>
      </c>
      <c r="Q246" s="68" t="str">
        <f t="shared" si="43"/>
        <v>N/A</v>
      </c>
      <c r="R246" s="65" t="str">
        <f t="shared" si="44"/>
        <v>No</v>
      </c>
      <c r="S246" s="68" t="str">
        <f t="shared" si="45"/>
        <v>N/A</v>
      </c>
      <c r="T246" s="65" t="str">
        <f t="shared" si="46"/>
        <v>No</v>
      </c>
      <c r="U246" s="68" t="str">
        <f t="shared" si="47"/>
        <v>N/A</v>
      </c>
      <c r="V246" s="66"/>
    </row>
    <row r="247" spans="1:22" ht="14.5" customHeight="1">
      <c r="A247" s="66" t="s">
        <v>11</v>
      </c>
      <c r="B247" s="66" t="s">
        <v>28</v>
      </c>
      <c r="C247" s="66"/>
      <c r="D247" s="84" t="s">
        <v>1564</v>
      </c>
      <c r="E247" s="74"/>
      <c r="F247" s="4"/>
      <c r="G247" s="4" t="s">
        <v>1499</v>
      </c>
      <c r="H247" s="4"/>
      <c r="I247" s="4" t="s">
        <v>1499</v>
      </c>
      <c r="J247" s="4"/>
      <c r="K247" s="4"/>
      <c r="L247" s="4">
        <v>12</v>
      </c>
      <c r="M247" s="4"/>
      <c r="N247" s="4" t="str">
        <f t="shared" si="40"/>
        <v>No</v>
      </c>
      <c r="O247" s="15" t="str">
        <f t="shared" si="41"/>
        <v>No</v>
      </c>
      <c r="P247" s="65" t="str">
        <f t="shared" si="42"/>
        <v>No</v>
      </c>
      <c r="Q247" s="68" t="str">
        <f t="shared" si="43"/>
        <v>N/A</v>
      </c>
      <c r="R247" s="65" t="str">
        <f t="shared" si="44"/>
        <v>No</v>
      </c>
      <c r="S247" s="68" t="str">
        <f t="shared" si="45"/>
        <v>N/A</v>
      </c>
      <c r="T247" s="65" t="str">
        <f t="shared" si="46"/>
        <v>No</v>
      </c>
      <c r="U247" s="68" t="str">
        <f t="shared" si="47"/>
        <v>N/A</v>
      </c>
      <c r="V247" s="66"/>
    </row>
    <row r="248" spans="1:22" ht="14.5" customHeight="1">
      <c r="A248" s="66" t="s">
        <v>11</v>
      </c>
      <c r="B248" s="66" t="s">
        <v>28</v>
      </c>
      <c r="C248" s="66"/>
      <c r="D248" s="84" t="s">
        <v>1565</v>
      </c>
      <c r="E248" s="74"/>
      <c r="F248" s="4"/>
      <c r="G248" s="4" t="s">
        <v>1499</v>
      </c>
      <c r="H248" s="4"/>
      <c r="I248" s="4" t="s">
        <v>1499</v>
      </c>
      <c r="J248" s="4"/>
      <c r="K248" s="4"/>
      <c r="L248" s="4">
        <v>9</v>
      </c>
      <c r="M248" s="4"/>
      <c r="N248" s="4" t="str">
        <f t="shared" si="40"/>
        <v>No</v>
      </c>
      <c r="O248" s="15" t="str">
        <f t="shared" si="41"/>
        <v>No</v>
      </c>
      <c r="P248" s="65" t="str">
        <f t="shared" si="42"/>
        <v>No</v>
      </c>
      <c r="Q248" s="68" t="str">
        <f t="shared" si="43"/>
        <v>N/A</v>
      </c>
      <c r="R248" s="65" t="str">
        <f t="shared" si="44"/>
        <v>No</v>
      </c>
      <c r="S248" s="68" t="str">
        <f t="shared" si="45"/>
        <v>N/A</v>
      </c>
      <c r="T248" s="65" t="str">
        <f t="shared" si="46"/>
        <v>No</v>
      </c>
      <c r="U248" s="68" t="str">
        <f t="shared" si="47"/>
        <v>N/A</v>
      </c>
      <c r="V248" s="66"/>
    </row>
    <row r="249" spans="1:22" ht="14.5" customHeight="1">
      <c r="A249" s="66" t="s">
        <v>11</v>
      </c>
      <c r="B249" s="66" t="s">
        <v>28</v>
      </c>
      <c r="C249" s="66"/>
      <c r="D249" s="84" t="s">
        <v>1566</v>
      </c>
      <c r="E249" s="74"/>
      <c r="F249" s="4"/>
      <c r="G249" s="4"/>
      <c r="H249" s="4">
        <v>43.95</v>
      </c>
      <c r="I249" s="4">
        <v>43.95</v>
      </c>
      <c r="J249" s="4">
        <v>44.25</v>
      </c>
      <c r="K249" s="4"/>
      <c r="L249" s="4">
        <v>46.7</v>
      </c>
      <c r="M249" s="4"/>
      <c r="N249" s="4" t="str">
        <f t="shared" si="40"/>
        <v>No</v>
      </c>
      <c r="O249" s="15" t="str">
        <f t="shared" si="41"/>
        <v>No</v>
      </c>
      <c r="P249" s="65" t="str">
        <f t="shared" si="42"/>
        <v>No</v>
      </c>
      <c r="Q249" s="68" t="str">
        <f t="shared" si="43"/>
        <v>N/A</v>
      </c>
      <c r="R249" s="65" t="str">
        <f t="shared" si="44"/>
        <v>No</v>
      </c>
      <c r="S249" s="68" t="str">
        <f t="shared" si="45"/>
        <v>N/A</v>
      </c>
      <c r="T249" s="65" t="str">
        <f t="shared" si="46"/>
        <v>No</v>
      </c>
      <c r="U249" s="68" t="str">
        <f t="shared" si="47"/>
        <v>N/A</v>
      </c>
      <c r="V249" s="66"/>
    </row>
    <row r="250" spans="1:22" ht="14.5" customHeight="1">
      <c r="A250" s="66" t="s">
        <v>11</v>
      </c>
      <c r="B250" s="66" t="s">
        <v>28</v>
      </c>
      <c r="C250" s="66"/>
      <c r="D250" s="84" t="s">
        <v>1305</v>
      </c>
      <c r="E250" s="74"/>
      <c r="F250" s="4"/>
      <c r="G250" s="4"/>
      <c r="H250" s="4">
        <v>23.95</v>
      </c>
      <c r="I250" s="4">
        <v>24.95</v>
      </c>
      <c r="J250" s="4">
        <v>24.95</v>
      </c>
      <c r="K250" s="4"/>
      <c r="L250" s="4">
        <v>25.1</v>
      </c>
      <c r="M250" s="4"/>
      <c r="N250" s="4" t="str">
        <f t="shared" si="40"/>
        <v>No</v>
      </c>
      <c r="O250" s="15" t="str">
        <f t="shared" si="41"/>
        <v>No</v>
      </c>
      <c r="P250" s="65" t="str">
        <f t="shared" si="42"/>
        <v>No</v>
      </c>
      <c r="Q250" s="68" t="str">
        <f t="shared" si="43"/>
        <v>N/A</v>
      </c>
      <c r="R250" s="65" t="str">
        <f t="shared" si="44"/>
        <v>No</v>
      </c>
      <c r="S250" s="68" t="str">
        <f t="shared" si="45"/>
        <v>N/A</v>
      </c>
      <c r="T250" s="65" t="str">
        <f t="shared" si="46"/>
        <v>No</v>
      </c>
      <c r="U250" s="68" t="str">
        <f t="shared" si="47"/>
        <v>N/A</v>
      </c>
      <c r="V250" s="66"/>
    </row>
    <row r="251" spans="1:22" ht="14.5" customHeight="1">
      <c r="A251" s="66" t="s">
        <v>11</v>
      </c>
      <c r="B251" s="66" t="s">
        <v>28</v>
      </c>
      <c r="C251" s="66"/>
      <c r="D251" s="84" t="s">
        <v>1306</v>
      </c>
      <c r="E251" s="74"/>
      <c r="F251" s="4"/>
      <c r="G251" s="4" t="s">
        <v>1499</v>
      </c>
      <c r="H251" s="4"/>
      <c r="I251" s="4">
        <v>21.5</v>
      </c>
      <c r="J251" s="4">
        <v>21.7</v>
      </c>
      <c r="K251" s="4"/>
      <c r="L251" s="4">
        <v>21.7</v>
      </c>
      <c r="M251" s="4"/>
      <c r="N251" s="4" t="str">
        <f t="shared" si="40"/>
        <v>No</v>
      </c>
      <c r="O251" s="15" t="str">
        <f t="shared" si="41"/>
        <v>No</v>
      </c>
      <c r="P251" s="65" t="str">
        <f t="shared" si="42"/>
        <v>No</v>
      </c>
      <c r="Q251" s="68" t="str">
        <f t="shared" si="43"/>
        <v>N/A</v>
      </c>
      <c r="R251" s="65" t="str">
        <f t="shared" si="44"/>
        <v>No</v>
      </c>
      <c r="S251" s="68" t="str">
        <f t="shared" si="45"/>
        <v>N/A</v>
      </c>
      <c r="T251" s="65" t="str">
        <f t="shared" si="46"/>
        <v>No</v>
      </c>
      <c r="U251" s="68" t="str">
        <f t="shared" si="47"/>
        <v>N/A</v>
      </c>
      <c r="V251" s="66"/>
    </row>
    <row r="252" spans="1:22" ht="14.5" customHeight="1">
      <c r="A252" s="66" t="s">
        <v>11</v>
      </c>
      <c r="B252" s="66" t="s">
        <v>28</v>
      </c>
      <c r="C252" s="66"/>
      <c r="D252" s="84" t="s">
        <v>1307</v>
      </c>
      <c r="E252" s="74"/>
      <c r="F252" s="4"/>
      <c r="G252" s="4" t="s">
        <v>1499</v>
      </c>
      <c r="H252" s="4"/>
      <c r="I252" s="4" t="s">
        <v>1499</v>
      </c>
      <c r="J252" s="4"/>
      <c r="K252" s="4"/>
      <c r="L252" s="4">
        <v>12</v>
      </c>
      <c r="M252" s="4"/>
      <c r="N252" s="4" t="str">
        <f t="shared" si="40"/>
        <v>No</v>
      </c>
      <c r="O252" s="15" t="str">
        <f t="shared" si="41"/>
        <v>No</v>
      </c>
      <c r="P252" s="65" t="str">
        <f t="shared" si="42"/>
        <v>No</v>
      </c>
      <c r="Q252" s="68" t="str">
        <f t="shared" si="43"/>
        <v>N/A</v>
      </c>
      <c r="R252" s="65" t="str">
        <f t="shared" si="44"/>
        <v>No</v>
      </c>
      <c r="S252" s="68" t="str">
        <f t="shared" si="45"/>
        <v>N/A</v>
      </c>
      <c r="T252" s="65" t="str">
        <f t="shared" si="46"/>
        <v>No</v>
      </c>
      <c r="U252" s="68" t="str">
        <f t="shared" si="47"/>
        <v>N/A</v>
      </c>
      <c r="V252" s="66"/>
    </row>
    <row r="253" spans="1:22" ht="14.5" customHeight="1">
      <c r="A253" s="66" t="s">
        <v>11</v>
      </c>
      <c r="B253" s="66" t="s">
        <v>28</v>
      </c>
      <c r="C253" s="66"/>
      <c r="D253" s="84" t="s">
        <v>1308</v>
      </c>
      <c r="E253" s="74"/>
      <c r="F253" s="4"/>
      <c r="G253" s="4" t="s">
        <v>1499</v>
      </c>
      <c r="H253" s="4"/>
      <c r="I253" s="4" t="s">
        <v>1499</v>
      </c>
      <c r="J253" s="4"/>
      <c r="K253" s="4"/>
      <c r="L253" s="4">
        <v>9</v>
      </c>
      <c r="M253" s="4"/>
      <c r="N253" s="4" t="str">
        <f t="shared" si="40"/>
        <v>No</v>
      </c>
      <c r="O253" s="15" t="str">
        <f t="shared" si="41"/>
        <v>No</v>
      </c>
      <c r="P253" s="65" t="str">
        <f t="shared" si="42"/>
        <v>No</v>
      </c>
      <c r="Q253" s="68" t="str">
        <f t="shared" si="43"/>
        <v>N/A</v>
      </c>
      <c r="R253" s="65" t="str">
        <f t="shared" si="44"/>
        <v>No</v>
      </c>
      <c r="S253" s="68" t="str">
        <f t="shared" si="45"/>
        <v>N/A</v>
      </c>
      <c r="T253" s="65" t="str">
        <f t="shared" si="46"/>
        <v>No</v>
      </c>
      <c r="U253" s="68" t="str">
        <f t="shared" si="47"/>
        <v>N/A</v>
      </c>
      <c r="V253" s="66"/>
    </row>
    <row r="254" spans="1:22" ht="14.5" customHeight="1">
      <c r="A254" s="66" t="s">
        <v>11</v>
      </c>
      <c r="B254" s="66" t="s">
        <v>28</v>
      </c>
      <c r="C254" s="66"/>
      <c r="D254" s="84" t="s">
        <v>1309</v>
      </c>
      <c r="E254" s="74"/>
      <c r="F254" s="4"/>
      <c r="G254" s="4"/>
      <c r="H254" s="4">
        <v>26.5</v>
      </c>
      <c r="I254" s="4">
        <v>27.5</v>
      </c>
      <c r="J254" s="4">
        <v>27.5</v>
      </c>
      <c r="K254" s="4"/>
      <c r="L254" s="4">
        <v>27.7</v>
      </c>
      <c r="M254" s="4"/>
      <c r="N254" s="4" t="str">
        <f t="shared" si="40"/>
        <v>No</v>
      </c>
      <c r="O254" s="15" t="str">
        <f t="shared" si="41"/>
        <v>No</v>
      </c>
      <c r="P254" s="65" t="str">
        <f t="shared" si="42"/>
        <v>No</v>
      </c>
      <c r="Q254" s="68" t="str">
        <f t="shared" si="43"/>
        <v>N/A</v>
      </c>
      <c r="R254" s="65" t="str">
        <f t="shared" si="44"/>
        <v>No</v>
      </c>
      <c r="S254" s="68" t="str">
        <f t="shared" si="45"/>
        <v>N/A</v>
      </c>
      <c r="T254" s="65" t="str">
        <f t="shared" si="46"/>
        <v>No</v>
      </c>
      <c r="U254" s="68" t="str">
        <f t="shared" si="47"/>
        <v>N/A</v>
      </c>
      <c r="V254" s="66"/>
    </row>
    <row r="255" spans="1:22" ht="14.5" customHeight="1">
      <c r="A255" s="66" t="s">
        <v>11</v>
      </c>
      <c r="B255" s="66" t="s">
        <v>28</v>
      </c>
      <c r="C255" s="66"/>
      <c r="D255" s="84" t="s">
        <v>1311</v>
      </c>
      <c r="E255" s="74"/>
      <c r="F255" s="4"/>
      <c r="G255" s="4" t="s">
        <v>1499</v>
      </c>
      <c r="H255" s="4"/>
      <c r="I255" s="4">
        <v>28.95</v>
      </c>
      <c r="J255" s="4">
        <v>29.25</v>
      </c>
      <c r="K255" s="4"/>
      <c r="L255" s="4">
        <v>30.2</v>
      </c>
      <c r="M255" s="4"/>
      <c r="N255" s="4" t="str">
        <f t="shared" si="40"/>
        <v>No</v>
      </c>
      <c r="O255" s="15" t="str">
        <f t="shared" si="41"/>
        <v>No</v>
      </c>
      <c r="P255" s="65" t="str">
        <f t="shared" si="42"/>
        <v>No</v>
      </c>
      <c r="Q255" s="68" t="str">
        <f t="shared" si="43"/>
        <v>N/A</v>
      </c>
      <c r="R255" s="65" t="str">
        <f t="shared" si="44"/>
        <v>No</v>
      </c>
      <c r="S255" s="68" t="str">
        <f t="shared" si="45"/>
        <v>N/A</v>
      </c>
      <c r="T255" s="65" t="str">
        <f t="shared" si="46"/>
        <v>No</v>
      </c>
      <c r="U255" s="68" t="str">
        <f t="shared" si="47"/>
        <v>N/A</v>
      </c>
      <c r="V255" s="66"/>
    </row>
    <row r="256" spans="1:22" ht="14.5" customHeight="1">
      <c r="A256" s="66" t="s">
        <v>11</v>
      </c>
      <c r="B256" s="66" t="s">
        <v>28</v>
      </c>
      <c r="C256" s="66"/>
      <c r="D256" s="84" t="s">
        <v>1312</v>
      </c>
      <c r="E256" s="74"/>
      <c r="F256" s="4"/>
      <c r="G256" s="4" t="s">
        <v>1499</v>
      </c>
      <c r="H256" s="4"/>
      <c r="I256" s="4" t="s">
        <v>1499</v>
      </c>
      <c r="J256" s="4"/>
      <c r="K256" s="4"/>
      <c r="L256" s="4">
        <v>10.8</v>
      </c>
      <c r="M256" s="4"/>
      <c r="N256" s="4" t="str">
        <f t="shared" si="40"/>
        <v>No</v>
      </c>
      <c r="O256" s="15" t="str">
        <f t="shared" si="41"/>
        <v>No</v>
      </c>
      <c r="P256" s="65" t="str">
        <f t="shared" si="42"/>
        <v>No</v>
      </c>
      <c r="Q256" s="68" t="str">
        <f t="shared" si="43"/>
        <v>N/A</v>
      </c>
      <c r="R256" s="65" t="str">
        <f t="shared" si="44"/>
        <v>No</v>
      </c>
      <c r="S256" s="68" t="str">
        <f t="shared" si="45"/>
        <v>N/A</v>
      </c>
      <c r="T256" s="65" t="str">
        <f t="shared" si="46"/>
        <v>No</v>
      </c>
      <c r="U256" s="68" t="str">
        <f t="shared" si="47"/>
        <v>N/A</v>
      </c>
      <c r="V256" s="66"/>
    </row>
    <row r="257" spans="1:22" ht="14.5" customHeight="1">
      <c r="A257" s="66" t="s">
        <v>11</v>
      </c>
      <c r="B257" s="66" t="s">
        <v>28</v>
      </c>
      <c r="C257" s="66"/>
      <c r="D257" s="84" t="s">
        <v>1313</v>
      </c>
      <c r="E257" s="74"/>
      <c r="F257" s="4"/>
      <c r="G257" s="4" t="s">
        <v>1499</v>
      </c>
      <c r="H257" s="4"/>
      <c r="I257" s="4" t="s">
        <v>1499</v>
      </c>
      <c r="J257" s="4"/>
      <c r="K257" s="4"/>
      <c r="L257" s="4">
        <v>8</v>
      </c>
      <c r="M257" s="4"/>
      <c r="N257" s="4" t="str">
        <f t="shared" si="40"/>
        <v>No</v>
      </c>
      <c r="O257" s="15" t="str">
        <f t="shared" si="41"/>
        <v>No</v>
      </c>
      <c r="P257" s="65" t="str">
        <f t="shared" si="42"/>
        <v>No</v>
      </c>
      <c r="Q257" s="68" t="str">
        <f t="shared" si="43"/>
        <v>N/A</v>
      </c>
      <c r="R257" s="65" t="str">
        <f t="shared" si="44"/>
        <v>No</v>
      </c>
      <c r="S257" s="68" t="str">
        <f t="shared" si="45"/>
        <v>N/A</v>
      </c>
      <c r="T257" s="65" t="str">
        <f t="shared" si="46"/>
        <v>No</v>
      </c>
      <c r="U257" s="68" t="str">
        <f t="shared" si="47"/>
        <v>N/A</v>
      </c>
      <c r="V257" s="66"/>
    </row>
    <row r="258" spans="1:22" ht="14.5" customHeight="1">
      <c r="A258" s="66" t="s">
        <v>11</v>
      </c>
      <c r="B258" s="66" t="s">
        <v>28</v>
      </c>
      <c r="C258" s="66"/>
      <c r="D258" s="84" t="s">
        <v>1314</v>
      </c>
      <c r="E258" s="74"/>
      <c r="F258" s="4"/>
      <c r="G258" s="4"/>
      <c r="H258" s="4">
        <v>35.950000000000003</v>
      </c>
      <c r="I258" s="4">
        <v>35.950000000000003</v>
      </c>
      <c r="J258" s="4">
        <v>36.25</v>
      </c>
      <c r="K258" s="4"/>
      <c r="L258" s="4"/>
      <c r="M258" s="4"/>
      <c r="N258" s="4" t="str">
        <f t="shared" si="40"/>
        <v>No</v>
      </c>
      <c r="O258" s="15" t="str">
        <f t="shared" si="41"/>
        <v>No</v>
      </c>
      <c r="P258" s="65" t="str">
        <f t="shared" si="42"/>
        <v>No</v>
      </c>
      <c r="Q258" s="68" t="str">
        <f t="shared" si="43"/>
        <v>N/A</v>
      </c>
      <c r="R258" s="65" t="str">
        <f t="shared" si="44"/>
        <v>No</v>
      </c>
      <c r="S258" s="68" t="str">
        <f t="shared" si="45"/>
        <v>N/A</v>
      </c>
      <c r="T258" s="65" t="str">
        <f t="shared" si="46"/>
        <v>No</v>
      </c>
      <c r="U258" s="68" t="str">
        <f t="shared" si="47"/>
        <v>N/A</v>
      </c>
      <c r="V258" s="66"/>
    </row>
    <row r="259" spans="1:22" ht="14.5" customHeight="1">
      <c r="A259" s="66" t="s">
        <v>11</v>
      </c>
      <c r="B259" s="66" t="s">
        <v>28</v>
      </c>
      <c r="C259" s="66"/>
      <c r="D259" s="84" t="s">
        <v>1315</v>
      </c>
      <c r="E259" s="74"/>
      <c r="F259" s="4"/>
      <c r="G259" s="4"/>
      <c r="H259" s="4">
        <v>32.950000000000003</v>
      </c>
      <c r="I259" s="4">
        <v>33.950000000000003</v>
      </c>
      <c r="J259" s="4">
        <v>34.25</v>
      </c>
      <c r="K259" s="4"/>
      <c r="L259" s="4">
        <v>34.5</v>
      </c>
      <c r="M259" s="4"/>
      <c r="N259" s="4" t="str">
        <f t="shared" si="40"/>
        <v>No</v>
      </c>
      <c r="O259" s="15" t="str">
        <f t="shared" si="41"/>
        <v>No</v>
      </c>
      <c r="P259" s="65" t="str">
        <f t="shared" si="42"/>
        <v>No</v>
      </c>
      <c r="Q259" s="68" t="str">
        <f t="shared" si="43"/>
        <v>N/A</v>
      </c>
      <c r="R259" s="65" t="str">
        <f t="shared" si="44"/>
        <v>No</v>
      </c>
      <c r="S259" s="68" t="str">
        <f t="shared" si="45"/>
        <v>N/A</v>
      </c>
      <c r="T259" s="65" t="str">
        <f t="shared" si="46"/>
        <v>No</v>
      </c>
      <c r="U259" s="68" t="str">
        <f t="shared" si="47"/>
        <v>N/A</v>
      </c>
      <c r="V259" s="66"/>
    </row>
    <row r="260" spans="1:22" ht="14.5" customHeight="1">
      <c r="A260" s="66" t="s">
        <v>11</v>
      </c>
      <c r="B260" s="66" t="s">
        <v>28</v>
      </c>
      <c r="C260" s="66"/>
      <c r="D260" s="84" t="s">
        <v>1316</v>
      </c>
      <c r="E260" s="74"/>
      <c r="F260" s="4"/>
      <c r="G260" s="4" t="s">
        <v>1499</v>
      </c>
      <c r="H260" s="4"/>
      <c r="I260" s="4" t="s">
        <v>1499</v>
      </c>
      <c r="J260" s="4"/>
      <c r="K260" s="4"/>
      <c r="L260" s="4">
        <v>26.25</v>
      </c>
      <c r="M260" s="4"/>
      <c r="N260" s="4" t="str">
        <f t="shared" si="40"/>
        <v>No</v>
      </c>
      <c r="O260" s="15" t="str">
        <f t="shared" si="41"/>
        <v>No</v>
      </c>
      <c r="P260" s="65" t="str">
        <f t="shared" si="42"/>
        <v>No</v>
      </c>
      <c r="Q260" s="68" t="str">
        <f t="shared" si="43"/>
        <v>N/A</v>
      </c>
      <c r="R260" s="65" t="str">
        <f t="shared" si="44"/>
        <v>No</v>
      </c>
      <c r="S260" s="68" t="str">
        <f t="shared" si="45"/>
        <v>N/A</v>
      </c>
      <c r="T260" s="65" t="str">
        <f t="shared" si="46"/>
        <v>No</v>
      </c>
      <c r="U260" s="68" t="str">
        <f t="shared" si="47"/>
        <v>N/A</v>
      </c>
      <c r="V260" s="66"/>
    </row>
    <row r="261" spans="1:22" ht="14.5" customHeight="1">
      <c r="A261" s="66" t="s">
        <v>11</v>
      </c>
      <c r="B261" s="66" t="s">
        <v>28</v>
      </c>
      <c r="C261" s="66"/>
      <c r="D261" s="84" t="s">
        <v>1317</v>
      </c>
      <c r="E261" s="74"/>
      <c r="F261" s="4"/>
      <c r="G261" s="4" t="s">
        <v>1499</v>
      </c>
      <c r="H261" s="4"/>
      <c r="I261" s="4" t="s">
        <v>1499</v>
      </c>
      <c r="J261" s="4"/>
      <c r="K261" s="4"/>
      <c r="L261" s="4">
        <v>8.4</v>
      </c>
      <c r="M261" s="4"/>
      <c r="N261" s="4" t="str">
        <f t="shared" si="40"/>
        <v>No</v>
      </c>
      <c r="O261" s="15" t="str">
        <f t="shared" si="41"/>
        <v>No</v>
      </c>
      <c r="P261" s="65" t="str">
        <f t="shared" si="42"/>
        <v>No</v>
      </c>
      <c r="Q261" s="68" t="str">
        <f t="shared" si="43"/>
        <v>N/A</v>
      </c>
      <c r="R261" s="65" t="str">
        <f t="shared" si="44"/>
        <v>No</v>
      </c>
      <c r="S261" s="68" t="str">
        <f t="shared" si="45"/>
        <v>N/A</v>
      </c>
      <c r="T261" s="65" t="str">
        <f t="shared" si="46"/>
        <v>No</v>
      </c>
      <c r="U261" s="68" t="str">
        <f t="shared" si="47"/>
        <v>N/A</v>
      </c>
      <c r="V261" s="66"/>
    </row>
    <row r="262" spans="1:22" ht="14.5" customHeight="1">
      <c r="A262" s="66" t="s">
        <v>11</v>
      </c>
      <c r="B262" s="66" t="s">
        <v>28</v>
      </c>
      <c r="C262" s="66"/>
      <c r="D262" s="84" t="s">
        <v>1318</v>
      </c>
      <c r="E262" s="74"/>
      <c r="F262" s="4"/>
      <c r="G262" s="4" t="s">
        <v>1499</v>
      </c>
      <c r="H262" s="4"/>
      <c r="I262" s="4" t="s">
        <v>1499</v>
      </c>
      <c r="J262" s="4"/>
      <c r="K262" s="4"/>
      <c r="L262" s="4">
        <v>6.3</v>
      </c>
      <c r="M262" s="4"/>
      <c r="N262" s="4" t="str">
        <f t="shared" si="40"/>
        <v>No</v>
      </c>
      <c r="O262" s="15" t="str">
        <f t="shared" si="41"/>
        <v>No</v>
      </c>
      <c r="P262" s="65" t="str">
        <f t="shared" si="42"/>
        <v>No</v>
      </c>
      <c r="Q262" s="68" t="str">
        <f t="shared" si="43"/>
        <v>N/A</v>
      </c>
      <c r="R262" s="65" t="str">
        <f t="shared" si="44"/>
        <v>No</v>
      </c>
      <c r="S262" s="68" t="str">
        <f t="shared" si="45"/>
        <v>N/A</v>
      </c>
      <c r="T262" s="65" t="str">
        <f t="shared" si="46"/>
        <v>No</v>
      </c>
      <c r="U262" s="68" t="str">
        <f t="shared" si="47"/>
        <v>N/A</v>
      </c>
      <c r="V262" s="66"/>
    </row>
    <row r="263" spans="1:22" ht="14.5" customHeight="1">
      <c r="A263" s="66" t="s">
        <v>11</v>
      </c>
      <c r="B263" s="66" t="s">
        <v>28</v>
      </c>
      <c r="C263" s="66"/>
      <c r="D263" s="84" t="s">
        <v>1567</v>
      </c>
      <c r="E263" s="74"/>
      <c r="F263" s="4"/>
      <c r="G263" s="4">
        <v>3.25</v>
      </c>
      <c r="H263" s="4">
        <v>3.25</v>
      </c>
      <c r="I263" s="4">
        <v>3.25</v>
      </c>
      <c r="J263" s="4">
        <v>3.25</v>
      </c>
      <c r="K263" s="4"/>
      <c r="L263" s="4">
        <v>3.45</v>
      </c>
      <c r="M263" s="4"/>
      <c r="N263" s="4" t="str">
        <f t="shared" si="40"/>
        <v>No</v>
      </c>
      <c r="O263" s="15" t="str">
        <f t="shared" si="41"/>
        <v>No</v>
      </c>
      <c r="P263" s="65" t="str">
        <f t="shared" si="42"/>
        <v>No</v>
      </c>
      <c r="Q263" s="68" t="str">
        <f t="shared" si="43"/>
        <v>N/A</v>
      </c>
      <c r="R263" s="65" t="str">
        <f t="shared" si="44"/>
        <v>No</v>
      </c>
      <c r="S263" s="68" t="str">
        <f t="shared" si="45"/>
        <v>N/A</v>
      </c>
      <c r="T263" s="65" t="str">
        <f t="shared" si="46"/>
        <v>No</v>
      </c>
      <c r="U263" s="68" t="str">
        <f t="shared" si="47"/>
        <v>N/A</v>
      </c>
      <c r="V263" s="66"/>
    </row>
    <row r="264" spans="1:22" ht="14.5" customHeight="1">
      <c r="A264" s="66" t="s">
        <v>11</v>
      </c>
      <c r="B264" s="66" t="s">
        <v>28</v>
      </c>
      <c r="C264" s="66"/>
      <c r="D264" s="84" t="s">
        <v>1568</v>
      </c>
      <c r="E264" s="74"/>
      <c r="F264" s="4"/>
      <c r="G264" s="4">
        <v>3.15</v>
      </c>
      <c r="H264" s="4">
        <v>3.15</v>
      </c>
      <c r="I264" s="4">
        <v>3.15</v>
      </c>
      <c r="J264" s="4">
        <v>3.15</v>
      </c>
      <c r="K264" s="4"/>
      <c r="L264" s="4">
        <v>3.35</v>
      </c>
      <c r="M264" s="4"/>
      <c r="N264" s="4" t="str">
        <f t="shared" si="40"/>
        <v>No</v>
      </c>
      <c r="O264" s="15" t="str">
        <f t="shared" si="41"/>
        <v>No</v>
      </c>
      <c r="P264" s="65" t="str">
        <f t="shared" si="42"/>
        <v>No</v>
      </c>
      <c r="Q264" s="68" t="str">
        <f t="shared" si="43"/>
        <v>N/A</v>
      </c>
      <c r="R264" s="65" t="str">
        <f t="shared" si="44"/>
        <v>No</v>
      </c>
      <c r="S264" s="68" t="str">
        <f t="shared" si="45"/>
        <v>N/A</v>
      </c>
      <c r="T264" s="65" t="str">
        <f t="shared" si="46"/>
        <v>No</v>
      </c>
      <c r="U264" s="68" t="str">
        <f t="shared" si="47"/>
        <v>N/A</v>
      </c>
      <c r="V264" s="66"/>
    </row>
    <row r="265" spans="1:22" ht="14.5" customHeight="1">
      <c r="A265" s="66" t="s">
        <v>11</v>
      </c>
      <c r="B265" s="66" t="s">
        <v>28</v>
      </c>
      <c r="C265" s="66"/>
      <c r="D265" s="84" t="s">
        <v>1321</v>
      </c>
      <c r="E265" s="74"/>
      <c r="F265" s="4"/>
      <c r="G265" s="4"/>
      <c r="H265" s="4">
        <v>3.15</v>
      </c>
      <c r="I265" s="4">
        <v>2.95</v>
      </c>
      <c r="J265" s="4">
        <v>3.15</v>
      </c>
      <c r="K265" s="4"/>
      <c r="L265" s="4">
        <v>3.2</v>
      </c>
      <c r="M265" s="4"/>
      <c r="N265" s="4" t="str">
        <f t="shared" si="40"/>
        <v>No</v>
      </c>
      <c r="O265" s="15" t="str">
        <f t="shared" si="41"/>
        <v>No</v>
      </c>
      <c r="P265" s="65" t="str">
        <f t="shared" si="42"/>
        <v>No</v>
      </c>
      <c r="Q265" s="68" t="str">
        <f t="shared" si="43"/>
        <v>N/A</v>
      </c>
      <c r="R265" s="65" t="str">
        <f t="shared" si="44"/>
        <v>No</v>
      </c>
      <c r="S265" s="68" t="str">
        <f t="shared" si="45"/>
        <v>N/A</v>
      </c>
      <c r="T265" s="65" t="str">
        <f t="shared" si="46"/>
        <v>No</v>
      </c>
      <c r="U265" s="68" t="str">
        <f t="shared" si="47"/>
        <v>N/A</v>
      </c>
      <c r="V265" s="66"/>
    </row>
    <row r="266" spans="1:22" ht="14.5" customHeight="1">
      <c r="A266" s="66" t="s">
        <v>11</v>
      </c>
      <c r="B266" s="66" t="s">
        <v>28</v>
      </c>
      <c r="C266" s="66"/>
      <c r="D266" s="84" t="s">
        <v>1322</v>
      </c>
      <c r="E266" s="74"/>
      <c r="F266" s="4"/>
      <c r="G266" s="4"/>
      <c r="H266" s="4">
        <v>3.15</v>
      </c>
      <c r="I266" s="4">
        <v>2.95</v>
      </c>
      <c r="J266" s="4">
        <v>3.15</v>
      </c>
      <c r="K266" s="4"/>
      <c r="L266" s="4">
        <v>3.2</v>
      </c>
      <c r="M266" s="4"/>
      <c r="N266" s="4" t="str">
        <f t="shared" si="40"/>
        <v>No</v>
      </c>
      <c r="O266" s="15" t="str">
        <f t="shared" si="41"/>
        <v>No</v>
      </c>
      <c r="P266" s="65" t="str">
        <f t="shared" si="42"/>
        <v>No</v>
      </c>
      <c r="Q266" s="68" t="str">
        <f t="shared" si="43"/>
        <v>N/A</v>
      </c>
      <c r="R266" s="65" t="str">
        <f t="shared" si="44"/>
        <v>No</v>
      </c>
      <c r="S266" s="68" t="str">
        <f t="shared" si="45"/>
        <v>N/A</v>
      </c>
      <c r="T266" s="65" t="str">
        <f t="shared" si="46"/>
        <v>No</v>
      </c>
      <c r="U266" s="68" t="str">
        <f t="shared" si="47"/>
        <v>N/A</v>
      </c>
      <c r="V266" s="66"/>
    </row>
    <row r="267" spans="1:22" ht="14.5" customHeight="1">
      <c r="A267" s="66" t="s">
        <v>11</v>
      </c>
      <c r="B267" s="66" t="s">
        <v>28</v>
      </c>
      <c r="C267" s="66"/>
      <c r="D267" s="84" t="s">
        <v>1323</v>
      </c>
      <c r="E267" s="74"/>
      <c r="F267" s="4"/>
      <c r="G267" s="4"/>
      <c r="H267" s="4">
        <v>3.15</v>
      </c>
      <c r="I267" s="4">
        <v>2.95</v>
      </c>
      <c r="J267" s="4">
        <v>3.15</v>
      </c>
      <c r="K267" s="4"/>
      <c r="L267" s="4">
        <v>3.2</v>
      </c>
      <c r="M267" s="4"/>
      <c r="N267" s="4" t="str">
        <f t="shared" si="40"/>
        <v>No</v>
      </c>
      <c r="O267" s="15" t="str">
        <f t="shared" si="41"/>
        <v>No</v>
      </c>
      <c r="P267" s="65" t="str">
        <f t="shared" si="42"/>
        <v>No</v>
      </c>
      <c r="Q267" s="68" t="str">
        <f t="shared" si="43"/>
        <v>N/A</v>
      </c>
      <c r="R267" s="65" t="str">
        <f t="shared" si="44"/>
        <v>No</v>
      </c>
      <c r="S267" s="68" t="str">
        <f t="shared" si="45"/>
        <v>N/A</v>
      </c>
      <c r="T267" s="65" t="str">
        <f t="shared" si="46"/>
        <v>No</v>
      </c>
      <c r="U267" s="68" t="str">
        <f t="shared" si="47"/>
        <v>N/A</v>
      </c>
      <c r="V267" s="66"/>
    </row>
    <row r="268" spans="1:22" ht="14.5" customHeight="1">
      <c r="A268" s="66" t="s">
        <v>11</v>
      </c>
      <c r="B268" s="66" t="s">
        <v>28</v>
      </c>
      <c r="C268" s="66"/>
      <c r="D268" s="84" t="s">
        <v>1324</v>
      </c>
      <c r="E268" s="74"/>
      <c r="F268" s="4"/>
      <c r="G268" s="4"/>
      <c r="H268" s="4">
        <v>3.15</v>
      </c>
      <c r="I268" s="4">
        <v>2.95</v>
      </c>
      <c r="J268" s="4">
        <v>3.15</v>
      </c>
      <c r="K268" s="4"/>
      <c r="L268" s="4">
        <v>3.2</v>
      </c>
      <c r="M268" s="4"/>
      <c r="N268" s="4" t="str">
        <f t="shared" si="40"/>
        <v>No</v>
      </c>
      <c r="O268" s="15" t="str">
        <f t="shared" si="41"/>
        <v>No</v>
      </c>
      <c r="P268" s="65" t="str">
        <f t="shared" si="42"/>
        <v>No</v>
      </c>
      <c r="Q268" s="68" t="str">
        <f t="shared" si="43"/>
        <v>N/A</v>
      </c>
      <c r="R268" s="65" t="str">
        <f t="shared" si="44"/>
        <v>No</v>
      </c>
      <c r="S268" s="68" t="str">
        <f t="shared" si="45"/>
        <v>N/A</v>
      </c>
      <c r="T268" s="65" t="str">
        <f t="shared" si="46"/>
        <v>No</v>
      </c>
      <c r="U268" s="68" t="str">
        <f t="shared" si="47"/>
        <v>N/A</v>
      </c>
      <c r="V268" s="66"/>
    </row>
    <row r="269" spans="1:22" ht="14.5" customHeight="1">
      <c r="A269" s="66" t="s">
        <v>11</v>
      </c>
      <c r="B269" s="66" t="s">
        <v>28</v>
      </c>
      <c r="C269" s="66"/>
      <c r="D269" s="84" t="s">
        <v>1325</v>
      </c>
      <c r="E269" s="74"/>
      <c r="F269" s="4"/>
      <c r="G269" s="4"/>
      <c r="H269" s="4">
        <v>4.1500000000000004</v>
      </c>
      <c r="I269" s="4">
        <v>3.95</v>
      </c>
      <c r="J269" s="4">
        <v>4.1500000000000004</v>
      </c>
      <c r="K269" s="4"/>
      <c r="L269" s="4">
        <v>4.45</v>
      </c>
      <c r="M269" s="4"/>
      <c r="N269" s="4" t="str">
        <f t="shared" si="40"/>
        <v>No</v>
      </c>
      <c r="O269" s="15" t="str">
        <f t="shared" si="41"/>
        <v>No</v>
      </c>
      <c r="P269" s="65" t="str">
        <f t="shared" si="42"/>
        <v>No</v>
      </c>
      <c r="Q269" s="68" t="str">
        <f t="shared" si="43"/>
        <v>N/A</v>
      </c>
      <c r="R269" s="65" t="str">
        <f t="shared" si="44"/>
        <v>No</v>
      </c>
      <c r="S269" s="68" t="str">
        <f t="shared" si="45"/>
        <v>N/A</v>
      </c>
      <c r="T269" s="65" t="str">
        <f t="shared" si="46"/>
        <v>No</v>
      </c>
      <c r="U269" s="68" t="str">
        <f t="shared" si="47"/>
        <v>N/A</v>
      </c>
      <c r="V269" s="66"/>
    </row>
    <row r="270" spans="1:22" ht="14.5" customHeight="1">
      <c r="A270" s="66" t="s">
        <v>11</v>
      </c>
      <c r="B270" s="66" t="s">
        <v>28</v>
      </c>
      <c r="C270" s="66"/>
      <c r="D270" s="84" t="s">
        <v>1326</v>
      </c>
      <c r="E270" s="74"/>
      <c r="F270" s="4"/>
      <c r="G270" s="4"/>
      <c r="H270" s="4">
        <v>4.1500000000000004</v>
      </c>
      <c r="I270" s="4">
        <v>3.95</v>
      </c>
      <c r="J270" s="4">
        <v>4.1500000000000004</v>
      </c>
      <c r="K270" s="4"/>
      <c r="L270" s="4">
        <v>4.45</v>
      </c>
      <c r="M270" s="4"/>
      <c r="N270" s="4" t="str">
        <f t="shared" si="40"/>
        <v>No</v>
      </c>
      <c r="O270" s="15" t="str">
        <f t="shared" si="41"/>
        <v>No</v>
      </c>
      <c r="P270" s="65" t="str">
        <f t="shared" si="42"/>
        <v>No</v>
      </c>
      <c r="Q270" s="68" t="str">
        <f t="shared" si="43"/>
        <v>N/A</v>
      </c>
      <c r="R270" s="65" t="str">
        <f t="shared" si="44"/>
        <v>No</v>
      </c>
      <c r="S270" s="68" t="str">
        <f t="shared" si="45"/>
        <v>N/A</v>
      </c>
      <c r="T270" s="65" t="str">
        <f t="shared" si="46"/>
        <v>No</v>
      </c>
      <c r="U270" s="68" t="str">
        <f t="shared" si="47"/>
        <v>N/A</v>
      </c>
      <c r="V270" s="66"/>
    </row>
    <row r="271" spans="1:22" ht="14.5" customHeight="1">
      <c r="A271" s="66" t="s">
        <v>11</v>
      </c>
      <c r="B271" s="66" t="s">
        <v>28</v>
      </c>
      <c r="C271" s="66"/>
      <c r="D271" s="84" t="s">
        <v>1327</v>
      </c>
      <c r="E271" s="74"/>
      <c r="F271" s="4"/>
      <c r="G271" s="4"/>
      <c r="H271" s="4">
        <v>3.25</v>
      </c>
      <c r="I271" s="4">
        <v>3.25</v>
      </c>
      <c r="J271" s="4">
        <v>3.25</v>
      </c>
      <c r="K271" s="4"/>
      <c r="L271" s="4">
        <v>3.3</v>
      </c>
      <c r="M271" s="4"/>
      <c r="N271" s="4" t="str">
        <f t="shared" si="40"/>
        <v>No</v>
      </c>
      <c r="O271" s="15" t="str">
        <f t="shared" si="41"/>
        <v>No</v>
      </c>
      <c r="P271" s="65" t="str">
        <f t="shared" si="42"/>
        <v>No</v>
      </c>
      <c r="Q271" s="68" t="str">
        <f t="shared" si="43"/>
        <v>N/A</v>
      </c>
      <c r="R271" s="65" t="str">
        <f t="shared" si="44"/>
        <v>No</v>
      </c>
      <c r="S271" s="68" t="str">
        <f t="shared" si="45"/>
        <v>N/A</v>
      </c>
      <c r="T271" s="65" t="str">
        <f t="shared" si="46"/>
        <v>No</v>
      </c>
      <c r="U271" s="68" t="str">
        <f t="shared" si="47"/>
        <v>N/A</v>
      </c>
      <c r="V271" s="66"/>
    </row>
    <row r="272" spans="1:22" ht="14.5" customHeight="1">
      <c r="A272" s="66" t="s">
        <v>11</v>
      </c>
      <c r="B272" s="66" t="s">
        <v>28</v>
      </c>
      <c r="C272" s="66"/>
      <c r="D272" s="84" t="s">
        <v>1330</v>
      </c>
      <c r="E272" s="74"/>
      <c r="F272" s="4"/>
      <c r="G272" s="4" t="s">
        <v>1499</v>
      </c>
      <c r="H272" s="4"/>
      <c r="I272" s="4" t="s">
        <v>1499</v>
      </c>
      <c r="J272" s="4"/>
      <c r="K272" s="4"/>
      <c r="L272" s="4"/>
      <c r="M272" s="4"/>
      <c r="N272" s="4" t="str">
        <f t="shared" si="40"/>
        <v>No</v>
      </c>
      <c r="O272" s="15" t="str">
        <f t="shared" si="41"/>
        <v>No</v>
      </c>
      <c r="P272" s="65" t="str">
        <f t="shared" si="42"/>
        <v>No</v>
      </c>
      <c r="Q272" s="68" t="str">
        <f t="shared" si="43"/>
        <v>N/A</v>
      </c>
      <c r="R272" s="65" t="str">
        <f t="shared" si="44"/>
        <v>No</v>
      </c>
      <c r="S272" s="68" t="str">
        <f t="shared" si="45"/>
        <v>N/A</v>
      </c>
      <c r="T272" s="65" t="str">
        <f t="shared" si="46"/>
        <v>No</v>
      </c>
      <c r="U272" s="68" t="str">
        <f t="shared" si="47"/>
        <v>N/A</v>
      </c>
      <c r="V272" s="66"/>
    </row>
    <row r="273" spans="1:22" ht="14.5" customHeight="1">
      <c r="A273" s="66" t="s">
        <v>11</v>
      </c>
      <c r="B273" s="66" t="s">
        <v>28</v>
      </c>
      <c r="C273" s="66"/>
      <c r="D273" s="84" t="s">
        <v>1331</v>
      </c>
      <c r="E273" s="74"/>
      <c r="F273" s="4"/>
      <c r="G273" s="4" t="s">
        <v>1499</v>
      </c>
      <c r="H273" s="4"/>
      <c r="I273" s="4" t="s">
        <v>1499</v>
      </c>
      <c r="J273" s="4"/>
      <c r="K273" s="4"/>
      <c r="L273" s="4"/>
      <c r="M273" s="4"/>
      <c r="N273" s="4" t="str">
        <f t="shared" si="40"/>
        <v>No</v>
      </c>
      <c r="O273" s="15" t="str">
        <f t="shared" si="41"/>
        <v>No</v>
      </c>
      <c r="P273" s="65" t="str">
        <f t="shared" si="42"/>
        <v>No</v>
      </c>
      <c r="Q273" s="68" t="str">
        <f t="shared" si="43"/>
        <v>N/A</v>
      </c>
      <c r="R273" s="65" t="str">
        <f t="shared" si="44"/>
        <v>No</v>
      </c>
      <c r="S273" s="68" t="str">
        <f t="shared" si="45"/>
        <v>N/A</v>
      </c>
      <c r="T273" s="65" t="str">
        <f t="shared" si="46"/>
        <v>No</v>
      </c>
      <c r="U273" s="68" t="str">
        <f t="shared" si="47"/>
        <v>N/A</v>
      </c>
      <c r="V273" s="66"/>
    </row>
    <row r="274" spans="1:22" ht="14.5" customHeight="1">
      <c r="A274" s="66" t="s">
        <v>11</v>
      </c>
      <c r="B274" s="66" t="s">
        <v>28</v>
      </c>
      <c r="C274" s="66"/>
      <c r="D274" s="84" t="s">
        <v>1332</v>
      </c>
      <c r="E274" s="74"/>
      <c r="F274" s="4"/>
      <c r="G274" s="4" t="s">
        <v>1499</v>
      </c>
      <c r="H274" s="4"/>
      <c r="I274" s="4" t="s">
        <v>1499</v>
      </c>
      <c r="J274" s="4"/>
      <c r="K274" s="4"/>
      <c r="L274" s="4"/>
      <c r="M274" s="4"/>
      <c r="N274" s="4" t="str">
        <f t="shared" si="40"/>
        <v>No</v>
      </c>
      <c r="O274" s="15" t="str">
        <f t="shared" si="41"/>
        <v>No</v>
      </c>
      <c r="P274" s="65" t="str">
        <f t="shared" si="42"/>
        <v>No</v>
      </c>
      <c r="Q274" s="68" t="str">
        <f t="shared" si="43"/>
        <v>N/A</v>
      </c>
      <c r="R274" s="65" t="str">
        <f t="shared" si="44"/>
        <v>No</v>
      </c>
      <c r="S274" s="68" t="str">
        <f t="shared" si="45"/>
        <v>N/A</v>
      </c>
      <c r="T274" s="65" t="str">
        <f t="shared" si="46"/>
        <v>No</v>
      </c>
      <c r="U274" s="68" t="str">
        <f t="shared" si="47"/>
        <v>N/A</v>
      </c>
      <c r="V274" s="66"/>
    </row>
    <row r="275" spans="1:22" ht="14.5" customHeight="1">
      <c r="A275" s="66" t="s">
        <v>11</v>
      </c>
      <c r="B275" s="66" t="s">
        <v>28</v>
      </c>
      <c r="C275" s="66"/>
      <c r="D275" s="84" t="s">
        <v>1333</v>
      </c>
      <c r="E275" s="74"/>
      <c r="F275" s="4"/>
      <c r="G275" s="4">
        <v>43.95</v>
      </c>
      <c r="H275" s="4">
        <v>43.95</v>
      </c>
      <c r="I275" s="4">
        <v>44.95</v>
      </c>
      <c r="J275" s="4">
        <v>44.95</v>
      </c>
      <c r="K275" s="4"/>
      <c r="L275" s="4">
        <v>45.6</v>
      </c>
      <c r="M275" s="4"/>
      <c r="N275" s="4" t="str">
        <f t="shared" si="40"/>
        <v>No</v>
      </c>
      <c r="O275" s="15" t="str">
        <f t="shared" si="41"/>
        <v>No</v>
      </c>
      <c r="P275" s="65" t="str">
        <f t="shared" si="42"/>
        <v>No</v>
      </c>
      <c r="Q275" s="68" t="str">
        <f t="shared" si="43"/>
        <v>N/A</v>
      </c>
      <c r="R275" s="65" t="str">
        <f t="shared" si="44"/>
        <v>No</v>
      </c>
      <c r="S275" s="68" t="str">
        <f t="shared" si="45"/>
        <v>N/A</v>
      </c>
      <c r="T275" s="65" t="str">
        <f t="shared" si="46"/>
        <v>No</v>
      </c>
      <c r="U275" s="68" t="str">
        <f t="shared" si="47"/>
        <v>N/A</v>
      </c>
      <c r="V275" s="66"/>
    </row>
    <row r="276" spans="1:22" ht="14.5" customHeight="1">
      <c r="A276" s="66" t="s">
        <v>11</v>
      </c>
      <c r="B276" s="66" t="s">
        <v>28</v>
      </c>
      <c r="C276" s="66"/>
      <c r="D276" s="84" t="s">
        <v>1334</v>
      </c>
      <c r="E276" s="74"/>
      <c r="F276" s="4"/>
      <c r="G276" s="4"/>
      <c r="H276" s="4">
        <v>58.95</v>
      </c>
      <c r="I276" s="4">
        <v>63.95</v>
      </c>
      <c r="J276" s="4">
        <v>63.95</v>
      </c>
      <c r="K276" s="4"/>
      <c r="L276" s="4">
        <v>67</v>
      </c>
      <c r="M276" s="4"/>
      <c r="N276" s="4" t="str">
        <f t="shared" si="40"/>
        <v>No</v>
      </c>
      <c r="O276" s="15" t="str">
        <f t="shared" si="41"/>
        <v>No</v>
      </c>
      <c r="P276" s="65" t="str">
        <f t="shared" si="42"/>
        <v>No</v>
      </c>
      <c r="Q276" s="68" t="str">
        <f t="shared" si="43"/>
        <v>N/A</v>
      </c>
      <c r="R276" s="65" t="str">
        <f t="shared" si="44"/>
        <v>No</v>
      </c>
      <c r="S276" s="68" t="str">
        <f t="shared" si="45"/>
        <v>N/A</v>
      </c>
      <c r="T276" s="65" t="str">
        <f t="shared" si="46"/>
        <v>No</v>
      </c>
      <c r="U276" s="68" t="str">
        <f t="shared" si="47"/>
        <v>N/A</v>
      </c>
      <c r="V276" s="66"/>
    </row>
    <row r="277" spans="1:22" ht="14.5" customHeight="1">
      <c r="A277" s="66" t="s">
        <v>11</v>
      </c>
      <c r="B277" s="66" t="s">
        <v>28</v>
      </c>
      <c r="C277" s="66"/>
      <c r="D277" s="84" t="s">
        <v>1335</v>
      </c>
      <c r="E277" s="74"/>
      <c r="F277" s="4"/>
      <c r="G277" s="4"/>
      <c r="H277" s="4"/>
      <c r="I277" s="4"/>
      <c r="J277" s="4">
        <v>11.5</v>
      </c>
      <c r="K277" s="4"/>
      <c r="L277" s="4">
        <v>12.5</v>
      </c>
      <c r="M277" s="4"/>
      <c r="N277" s="4" t="str">
        <f t="shared" si="40"/>
        <v>No</v>
      </c>
      <c r="O277" s="15" t="str">
        <f t="shared" si="41"/>
        <v>No</v>
      </c>
      <c r="P277" s="65" t="str">
        <f t="shared" si="42"/>
        <v>No</v>
      </c>
      <c r="Q277" s="68" t="str">
        <f t="shared" si="43"/>
        <v>N/A</v>
      </c>
      <c r="R277" s="65" t="str">
        <f t="shared" si="44"/>
        <v>No</v>
      </c>
      <c r="S277" s="68" t="str">
        <f t="shared" si="45"/>
        <v>N/A</v>
      </c>
      <c r="T277" s="65" t="str">
        <f t="shared" si="46"/>
        <v>No</v>
      </c>
      <c r="U277" s="68" t="str">
        <f t="shared" si="47"/>
        <v>N/A</v>
      </c>
      <c r="V277" s="66"/>
    </row>
    <row r="278" spans="1:22" ht="14.5" customHeight="1">
      <c r="A278" s="66" t="s">
        <v>11</v>
      </c>
      <c r="B278" s="66" t="s">
        <v>28</v>
      </c>
      <c r="C278" s="66"/>
      <c r="D278" s="84" t="s">
        <v>1336</v>
      </c>
      <c r="E278" s="74"/>
      <c r="F278" s="4"/>
      <c r="G278" s="4"/>
      <c r="H278" s="4">
        <v>89.95</v>
      </c>
      <c r="I278" s="4">
        <v>89.95</v>
      </c>
      <c r="J278" s="4">
        <v>92.5</v>
      </c>
      <c r="K278" s="4"/>
      <c r="L278" s="4">
        <v>96</v>
      </c>
      <c r="M278" s="4"/>
      <c r="N278" s="4" t="str">
        <f t="shared" si="40"/>
        <v>No</v>
      </c>
      <c r="O278" s="15" t="str">
        <f t="shared" si="41"/>
        <v>No</v>
      </c>
      <c r="P278" s="65" t="str">
        <f t="shared" si="42"/>
        <v>No</v>
      </c>
      <c r="Q278" s="68" t="str">
        <f t="shared" si="43"/>
        <v>N/A</v>
      </c>
      <c r="R278" s="65" t="str">
        <f t="shared" si="44"/>
        <v>No</v>
      </c>
      <c r="S278" s="68" t="str">
        <f t="shared" si="45"/>
        <v>N/A</v>
      </c>
      <c r="T278" s="65" t="str">
        <f t="shared" si="46"/>
        <v>No</v>
      </c>
      <c r="U278" s="68" t="str">
        <f t="shared" si="47"/>
        <v>N/A</v>
      </c>
      <c r="V278" s="66"/>
    </row>
    <row r="279" spans="1:22" ht="14.5" customHeight="1">
      <c r="A279" s="66" t="s">
        <v>11</v>
      </c>
      <c r="B279" s="66" t="s">
        <v>28</v>
      </c>
      <c r="C279" s="66"/>
      <c r="D279" s="84" t="s">
        <v>1337</v>
      </c>
      <c r="E279" s="74"/>
      <c r="F279" s="4"/>
      <c r="G279" s="4"/>
      <c r="H279" s="4">
        <v>184.95</v>
      </c>
      <c r="I279" s="4">
        <v>184.95</v>
      </c>
      <c r="J279" s="4">
        <v>185.25</v>
      </c>
      <c r="K279" s="4"/>
      <c r="L279" s="4">
        <v>203</v>
      </c>
      <c r="M279" s="4"/>
      <c r="N279" s="4" t="str">
        <f t="shared" si="40"/>
        <v>No</v>
      </c>
      <c r="O279" s="15" t="str">
        <f t="shared" si="41"/>
        <v>No</v>
      </c>
      <c r="P279" s="65" t="str">
        <f t="shared" si="42"/>
        <v>No</v>
      </c>
      <c r="Q279" s="68" t="str">
        <f t="shared" si="43"/>
        <v>N/A</v>
      </c>
      <c r="R279" s="65" t="str">
        <f t="shared" si="44"/>
        <v>No</v>
      </c>
      <c r="S279" s="68" t="str">
        <f t="shared" si="45"/>
        <v>N/A</v>
      </c>
      <c r="T279" s="65" t="str">
        <f t="shared" si="46"/>
        <v>No</v>
      </c>
      <c r="U279" s="68" t="str">
        <f t="shared" si="47"/>
        <v>N/A</v>
      </c>
      <c r="V279" s="66"/>
    </row>
    <row r="280" spans="1:22" ht="14.5" customHeight="1">
      <c r="A280" s="66" t="s">
        <v>11</v>
      </c>
      <c r="B280" s="66" t="s">
        <v>28</v>
      </c>
      <c r="C280" s="66"/>
      <c r="D280" s="84" t="s">
        <v>1338</v>
      </c>
      <c r="E280" s="74"/>
      <c r="F280" s="4"/>
      <c r="G280" s="4" t="s">
        <v>1499</v>
      </c>
      <c r="H280" s="4"/>
      <c r="I280" s="4" t="s">
        <v>1499</v>
      </c>
      <c r="J280" s="4"/>
      <c r="K280" s="4"/>
      <c r="L280" s="4"/>
      <c r="M280" s="4"/>
      <c r="N280" s="4" t="str">
        <f t="shared" si="40"/>
        <v>No</v>
      </c>
      <c r="O280" s="15" t="str">
        <f t="shared" si="41"/>
        <v>No</v>
      </c>
      <c r="P280" s="65" t="str">
        <f t="shared" si="42"/>
        <v>No</v>
      </c>
      <c r="Q280" s="68" t="str">
        <f t="shared" si="43"/>
        <v>N/A</v>
      </c>
      <c r="R280" s="65" t="str">
        <f t="shared" si="44"/>
        <v>No</v>
      </c>
      <c r="S280" s="68" t="str">
        <f t="shared" si="45"/>
        <v>N/A</v>
      </c>
      <c r="T280" s="65" t="str">
        <f t="shared" si="46"/>
        <v>No</v>
      </c>
      <c r="U280" s="68" t="str">
        <f t="shared" si="47"/>
        <v>N/A</v>
      </c>
      <c r="V280" s="66"/>
    </row>
    <row r="281" spans="1:22" ht="14.5" customHeight="1">
      <c r="A281" s="66" t="s">
        <v>11</v>
      </c>
      <c r="B281" s="66" t="s">
        <v>28</v>
      </c>
      <c r="C281" s="66"/>
      <c r="D281" s="84" t="s">
        <v>1339</v>
      </c>
      <c r="E281" s="74"/>
      <c r="F281" s="4"/>
      <c r="G281" s="4"/>
      <c r="H281" s="4">
        <v>45.95</v>
      </c>
      <c r="I281" s="4">
        <v>45.95</v>
      </c>
      <c r="J281" s="4">
        <v>45.95</v>
      </c>
      <c r="K281" s="4"/>
      <c r="L281" s="4">
        <v>46.4</v>
      </c>
      <c r="M281" s="4"/>
      <c r="N281" s="4" t="str">
        <f t="shared" si="40"/>
        <v>No</v>
      </c>
      <c r="O281" s="15" t="str">
        <f t="shared" si="41"/>
        <v>No</v>
      </c>
      <c r="P281" s="65" t="str">
        <f t="shared" si="42"/>
        <v>No</v>
      </c>
      <c r="Q281" s="68" t="str">
        <f t="shared" si="43"/>
        <v>N/A</v>
      </c>
      <c r="R281" s="65" t="str">
        <f t="shared" si="44"/>
        <v>No</v>
      </c>
      <c r="S281" s="68" t="str">
        <f t="shared" si="45"/>
        <v>N/A</v>
      </c>
      <c r="T281" s="65" t="str">
        <f t="shared" si="46"/>
        <v>No</v>
      </c>
      <c r="U281" s="68" t="str">
        <f t="shared" si="47"/>
        <v>N/A</v>
      </c>
      <c r="V281" s="66"/>
    </row>
    <row r="282" spans="1:22" ht="14.5" customHeight="1">
      <c r="A282" s="66" t="s">
        <v>11</v>
      </c>
      <c r="B282" s="66" t="s">
        <v>28</v>
      </c>
      <c r="C282" s="66"/>
      <c r="D282" s="84" t="s">
        <v>1343</v>
      </c>
      <c r="E282" s="74"/>
      <c r="F282" s="4"/>
      <c r="G282" s="4"/>
      <c r="H282" s="4"/>
      <c r="I282" s="4"/>
      <c r="J282" s="4"/>
      <c r="K282" s="4"/>
      <c r="L282" s="4">
        <v>31.4</v>
      </c>
      <c r="M282" s="4"/>
      <c r="N282" s="4" t="str">
        <f t="shared" si="40"/>
        <v>No</v>
      </c>
      <c r="O282" s="15" t="str">
        <f t="shared" si="41"/>
        <v>No</v>
      </c>
      <c r="P282" s="65" t="str">
        <f t="shared" si="42"/>
        <v>No</v>
      </c>
      <c r="Q282" s="68" t="str">
        <f t="shared" si="43"/>
        <v>N/A</v>
      </c>
      <c r="R282" s="65" t="str">
        <f t="shared" si="44"/>
        <v>No</v>
      </c>
      <c r="S282" s="68" t="str">
        <f t="shared" si="45"/>
        <v>N/A</v>
      </c>
      <c r="T282" s="65" t="str">
        <f t="shared" si="46"/>
        <v>No</v>
      </c>
      <c r="U282" s="68" t="str">
        <f t="shared" si="47"/>
        <v>N/A</v>
      </c>
      <c r="V282" s="66"/>
    </row>
    <row r="283" spans="1:22" ht="14.5" customHeight="1">
      <c r="A283" s="66" t="s">
        <v>11</v>
      </c>
      <c r="B283" s="66" t="s">
        <v>28</v>
      </c>
      <c r="C283" s="66"/>
      <c r="D283" s="84" t="s">
        <v>1344</v>
      </c>
      <c r="E283" s="74"/>
      <c r="F283" s="4"/>
      <c r="G283" s="4" t="s">
        <v>1499</v>
      </c>
      <c r="H283" s="4"/>
      <c r="I283" s="4" t="s">
        <v>1499</v>
      </c>
      <c r="J283" s="4"/>
      <c r="K283" s="4"/>
      <c r="L283" s="4">
        <v>7.6</v>
      </c>
      <c r="M283" s="4"/>
      <c r="N283" s="4" t="str">
        <f t="shared" si="40"/>
        <v>No</v>
      </c>
      <c r="O283" s="15" t="str">
        <f t="shared" si="41"/>
        <v>No</v>
      </c>
      <c r="P283" s="65" t="str">
        <f t="shared" si="42"/>
        <v>No</v>
      </c>
      <c r="Q283" s="68" t="str">
        <f t="shared" si="43"/>
        <v>N/A</v>
      </c>
      <c r="R283" s="65" t="str">
        <f t="shared" si="44"/>
        <v>No</v>
      </c>
      <c r="S283" s="68" t="str">
        <f t="shared" si="45"/>
        <v>N/A</v>
      </c>
      <c r="T283" s="65" t="str">
        <f t="shared" si="46"/>
        <v>No</v>
      </c>
      <c r="U283" s="68" t="str">
        <f t="shared" si="47"/>
        <v>N/A</v>
      </c>
      <c r="V283" s="66"/>
    </row>
    <row r="284" spans="1:22" ht="14.5" customHeight="1">
      <c r="A284" s="66" t="s">
        <v>11</v>
      </c>
      <c r="B284" s="66" t="s">
        <v>28</v>
      </c>
      <c r="C284" s="66"/>
      <c r="D284" s="84" t="s">
        <v>1345</v>
      </c>
      <c r="E284" s="74"/>
      <c r="F284" s="4"/>
      <c r="G284" s="4" t="s">
        <v>1499</v>
      </c>
      <c r="H284" s="4"/>
      <c r="I284" s="4" t="s">
        <v>1499</v>
      </c>
      <c r="J284" s="4"/>
      <c r="K284" s="4"/>
      <c r="L284" s="4"/>
      <c r="M284" s="4"/>
      <c r="N284" s="4" t="str">
        <f t="shared" si="40"/>
        <v>No</v>
      </c>
      <c r="O284" s="15" t="str">
        <f t="shared" si="41"/>
        <v>No</v>
      </c>
      <c r="P284" s="65" t="str">
        <f t="shared" si="42"/>
        <v>No</v>
      </c>
      <c r="Q284" s="68" t="str">
        <f t="shared" si="43"/>
        <v>N/A</v>
      </c>
      <c r="R284" s="65" t="str">
        <f t="shared" si="44"/>
        <v>No</v>
      </c>
      <c r="S284" s="68" t="str">
        <f t="shared" si="45"/>
        <v>N/A</v>
      </c>
      <c r="T284" s="65" t="str">
        <f t="shared" si="46"/>
        <v>No</v>
      </c>
      <c r="U284" s="68" t="str">
        <f t="shared" si="47"/>
        <v>N/A</v>
      </c>
      <c r="V284" s="66"/>
    </row>
    <row r="285" spans="1:22" ht="14.5" customHeight="1">
      <c r="A285" s="66" t="s">
        <v>11</v>
      </c>
      <c r="B285" s="66" t="s">
        <v>28</v>
      </c>
      <c r="C285" s="66"/>
      <c r="D285" s="84" t="s">
        <v>1569</v>
      </c>
      <c r="E285" s="74"/>
      <c r="F285" s="4"/>
      <c r="G285" s="4"/>
      <c r="H285" s="4">
        <v>2.6</v>
      </c>
      <c r="I285" s="4">
        <v>2.6</v>
      </c>
      <c r="J285" s="4">
        <v>2.6</v>
      </c>
      <c r="K285" s="4"/>
      <c r="L285" s="4"/>
      <c r="M285" s="4"/>
      <c r="N285" s="4" t="str">
        <f t="shared" si="40"/>
        <v>No</v>
      </c>
      <c r="O285" s="15" t="str">
        <f t="shared" si="41"/>
        <v>No</v>
      </c>
      <c r="P285" s="65" t="str">
        <f t="shared" si="42"/>
        <v>No</v>
      </c>
      <c r="Q285" s="68" t="str">
        <f t="shared" si="43"/>
        <v>N/A</v>
      </c>
      <c r="R285" s="65" t="str">
        <f t="shared" si="44"/>
        <v>No</v>
      </c>
      <c r="S285" s="68" t="str">
        <f t="shared" si="45"/>
        <v>N/A</v>
      </c>
      <c r="T285" s="65" t="str">
        <f t="shared" si="46"/>
        <v>No</v>
      </c>
      <c r="U285" s="68" t="str">
        <f t="shared" si="47"/>
        <v>N/A</v>
      </c>
      <c r="V285" s="66"/>
    </row>
    <row r="286" spans="1:22" ht="14.5" customHeight="1">
      <c r="A286" s="66" t="s">
        <v>11</v>
      </c>
      <c r="B286" s="66" t="s">
        <v>28</v>
      </c>
      <c r="C286" s="66"/>
      <c r="D286" s="84" t="s">
        <v>1570</v>
      </c>
      <c r="E286" s="74"/>
      <c r="F286" s="4"/>
      <c r="G286" s="4"/>
      <c r="H286" s="4">
        <v>2.6</v>
      </c>
      <c r="I286" s="4">
        <v>2.6</v>
      </c>
      <c r="J286" s="4">
        <v>2.6</v>
      </c>
      <c r="K286" s="4"/>
      <c r="L286" s="4">
        <v>2.6</v>
      </c>
      <c r="M286" s="4"/>
      <c r="N286" s="4" t="str">
        <f t="shared" si="40"/>
        <v>No</v>
      </c>
      <c r="O286" s="15" t="str">
        <f t="shared" si="41"/>
        <v>No</v>
      </c>
      <c r="P286" s="65" t="str">
        <f t="shared" si="42"/>
        <v>No</v>
      </c>
      <c r="Q286" s="68" t="str">
        <f t="shared" si="43"/>
        <v>N/A</v>
      </c>
      <c r="R286" s="65" t="str">
        <f t="shared" si="44"/>
        <v>No</v>
      </c>
      <c r="S286" s="68" t="str">
        <f t="shared" si="45"/>
        <v>N/A</v>
      </c>
      <c r="T286" s="65" t="str">
        <f t="shared" si="46"/>
        <v>No</v>
      </c>
      <c r="U286" s="68" t="str">
        <f t="shared" si="47"/>
        <v>N/A</v>
      </c>
      <c r="V286" s="66"/>
    </row>
    <row r="287" spans="1:22" ht="14.5" customHeight="1">
      <c r="A287" s="66" t="s">
        <v>11</v>
      </c>
      <c r="B287" s="66" t="s">
        <v>28</v>
      </c>
      <c r="C287" s="66"/>
      <c r="D287" s="84" t="s">
        <v>1571</v>
      </c>
      <c r="E287" s="74"/>
      <c r="F287" s="4"/>
      <c r="G287" s="4"/>
      <c r="H287" s="4">
        <v>2.6</v>
      </c>
      <c r="I287" s="4">
        <v>2.6</v>
      </c>
      <c r="J287" s="4">
        <v>2.6</v>
      </c>
      <c r="K287" s="4"/>
      <c r="L287" s="4">
        <v>2.6</v>
      </c>
      <c r="M287" s="4"/>
      <c r="N287" s="4" t="str">
        <f t="shared" si="40"/>
        <v>No</v>
      </c>
      <c r="O287" s="15" t="str">
        <f t="shared" si="41"/>
        <v>No</v>
      </c>
      <c r="P287" s="65" t="str">
        <f t="shared" si="42"/>
        <v>No</v>
      </c>
      <c r="Q287" s="68" t="str">
        <f t="shared" si="43"/>
        <v>N/A</v>
      </c>
      <c r="R287" s="65" t="str">
        <f t="shared" si="44"/>
        <v>No</v>
      </c>
      <c r="S287" s="68" t="str">
        <f t="shared" si="45"/>
        <v>N/A</v>
      </c>
      <c r="T287" s="65" t="str">
        <f t="shared" si="46"/>
        <v>No</v>
      </c>
      <c r="U287" s="68" t="str">
        <f t="shared" si="47"/>
        <v>N/A</v>
      </c>
      <c r="V287" s="66"/>
    </row>
    <row r="288" spans="1:22" ht="14.5" customHeight="1">
      <c r="A288" s="66" t="s">
        <v>11</v>
      </c>
      <c r="B288" s="66" t="s">
        <v>28</v>
      </c>
      <c r="C288" s="66"/>
      <c r="D288" s="84" t="s">
        <v>1572</v>
      </c>
      <c r="E288" s="74"/>
      <c r="F288" s="4"/>
      <c r="G288" s="4"/>
      <c r="H288" s="4">
        <v>2.8</v>
      </c>
      <c r="I288" s="4">
        <v>2.8</v>
      </c>
      <c r="J288" s="4">
        <v>2.8</v>
      </c>
      <c r="K288" s="4"/>
      <c r="L288" s="4">
        <v>2.8</v>
      </c>
      <c r="M288" s="4"/>
      <c r="N288" s="4" t="str">
        <f t="shared" si="40"/>
        <v>No</v>
      </c>
      <c r="O288" s="15" t="str">
        <f t="shared" si="41"/>
        <v>No</v>
      </c>
      <c r="P288" s="65" t="str">
        <f t="shared" si="42"/>
        <v>No</v>
      </c>
      <c r="Q288" s="68" t="str">
        <f t="shared" si="43"/>
        <v>N/A</v>
      </c>
      <c r="R288" s="65" t="str">
        <f t="shared" si="44"/>
        <v>No</v>
      </c>
      <c r="S288" s="68" t="str">
        <f t="shared" si="45"/>
        <v>N/A</v>
      </c>
      <c r="T288" s="65" t="str">
        <f t="shared" si="46"/>
        <v>No</v>
      </c>
      <c r="U288" s="68" t="str">
        <f t="shared" si="47"/>
        <v>N/A</v>
      </c>
      <c r="V288" s="66"/>
    </row>
    <row r="289" spans="1:22" ht="14.5" customHeight="1">
      <c r="A289" s="66" t="s">
        <v>11</v>
      </c>
      <c r="B289" s="66" t="s">
        <v>28</v>
      </c>
      <c r="C289" s="66"/>
      <c r="D289" s="84" t="s">
        <v>1573</v>
      </c>
      <c r="E289" s="74"/>
      <c r="F289" s="4"/>
      <c r="G289" s="4">
        <v>2.6</v>
      </c>
      <c r="H289" s="4">
        <v>2.6</v>
      </c>
      <c r="I289" s="4">
        <v>2.6</v>
      </c>
      <c r="J289" s="4">
        <v>2.6</v>
      </c>
      <c r="K289" s="4"/>
      <c r="L289" s="4">
        <v>2.6</v>
      </c>
      <c r="M289" s="4"/>
      <c r="N289" s="4" t="str">
        <f t="shared" si="40"/>
        <v>No</v>
      </c>
      <c r="O289" s="15" t="str">
        <f t="shared" si="41"/>
        <v>No</v>
      </c>
      <c r="P289" s="65" t="str">
        <f t="shared" si="42"/>
        <v>No</v>
      </c>
      <c r="Q289" s="68" t="str">
        <f t="shared" si="43"/>
        <v>N/A</v>
      </c>
      <c r="R289" s="65" t="str">
        <f t="shared" si="44"/>
        <v>No</v>
      </c>
      <c r="S289" s="68" t="str">
        <f t="shared" si="45"/>
        <v>N/A</v>
      </c>
      <c r="T289" s="65" t="str">
        <f t="shared" si="46"/>
        <v>No</v>
      </c>
      <c r="U289" s="68" t="str">
        <f t="shared" si="47"/>
        <v>N/A</v>
      </c>
      <c r="V289" s="66"/>
    </row>
    <row r="290" spans="1:22" ht="14.5" customHeight="1">
      <c r="A290" s="66" t="s">
        <v>11</v>
      </c>
      <c r="B290" s="66" t="s">
        <v>28</v>
      </c>
      <c r="C290" s="66"/>
      <c r="D290" s="84" t="s">
        <v>1574</v>
      </c>
      <c r="E290" s="74"/>
      <c r="F290" s="4"/>
      <c r="G290" s="4"/>
      <c r="H290" s="4">
        <v>2.6</v>
      </c>
      <c r="I290" s="4">
        <v>2.6</v>
      </c>
      <c r="J290" s="4">
        <v>2.6</v>
      </c>
      <c r="K290" s="4"/>
      <c r="L290" s="4">
        <v>2.6</v>
      </c>
      <c r="M290" s="4"/>
      <c r="N290" s="4" t="str">
        <f t="shared" si="40"/>
        <v>No</v>
      </c>
      <c r="O290" s="15" t="str">
        <f t="shared" si="41"/>
        <v>No</v>
      </c>
      <c r="P290" s="65" t="str">
        <f t="shared" si="42"/>
        <v>No</v>
      </c>
      <c r="Q290" s="68" t="str">
        <f t="shared" si="43"/>
        <v>N/A</v>
      </c>
      <c r="R290" s="65" t="str">
        <f t="shared" si="44"/>
        <v>No</v>
      </c>
      <c r="S290" s="68" t="str">
        <f t="shared" si="45"/>
        <v>N/A</v>
      </c>
      <c r="T290" s="65" t="str">
        <f t="shared" si="46"/>
        <v>No</v>
      </c>
      <c r="U290" s="68" t="str">
        <f t="shared" si="47"/>
        <v>N/A</v>
      </c>
      <c r="V290" s="66"/>
    </row>
    <row r="291" spans="1:22" ht="14.5" customHeight="1">
      <c r="A291" s="66" t="s">
        <v>11</v>
      </c>
      <c r="B291" s="66" t="s">
        <v>28</v>
      </c>
      <c r="C291" s="66"/>
      <c r="D291" s="84" t="s">
        <v>1376</v>
      </c>
      <c r="E291" s="74"/>
      <c r="F291" s="4"/>
      <c r="G291" s="4"/>
      <c r="H291" s="4">
        <v>5.25</v>
      </c>
      <c r="I291" s="4">
        <v>5.25</v>
      </c>
      <c r="J291" s="4">
        <v>5.25</v>
      </c>
      <c r="K291" s="4"/>
      <c r="L291" s="4">
        <v>5.35</v>
      </c>
      <c r="M291" s="4"/>
      <c r="N291" s="4" t="str">
        <f t="shared" si="40"/>
        <v>No</v>
      </c>
      <c r="O291" s="15" t="str">
        <f t="shared" si="41"/>
        <v>No</v>
      </c>
      <c r="P291" s="65" t="str">
        <f t="shared" si="42"/>
        <v>No</v>
      </c>
      <c r="Q291" s="68" t="str">
        <f t="shared" si="43"/>
        <v>N/A</v>
      </c>
      <c r="R291" s="65" t="str">
        <f t="shared" si="44"/>
        <v>No</v>
      </c>
      <c r="S291" s="68" t="str">
        <f t="shared" si="45"/>
        <v>N/A</v>
      </c>
      <c r="T291" s="65" t="str">
        <f t="shared" si="46"/>
        <v>No</v>
      </c>
      <c r="U291" s="68" t="str">
        <f t="shared" si="47"/>
        <v>N/A</v>
      </c>
      <c r="V291" s="66"/>
    </row>
    <row r="292" spans="1:22" ht="14.5" customHeight="1">
      <c r="A292" s="66" t="s">
        <v>11</v>
      </c>
      <c r="B292" s="66" t="s">
        <v>28</v>
      </c>
      <c r="C292" s="66"/>
      <c r="D292" s="84" t="s">
        <v>1377</v>
      </c>
      <c r="E292" s="74"/>
      <c r="F292" s="4"/>
      <c r="G292" s="4"/>
      <c r="H292" s="4">
        <v>5.25</v>
      </c>
      <c r="I292" s="4">
        <v>5.25</v>
      </c>
      <c r="J292" s="4">
        <v>5.25</v>
      </c>
      <c r="K292" s="4"/>
      <c r="L292" s="4">
        <v>5.35</v>
      </c>
      <c r="M292" s="4"/>
      <c r="N292" s="4" t="str">
        <f t="shared" si="40"/>
        <v>No</v>
      </c>
      <c r="O292" s="15" t="str">
        <f t="shared" si="41"/>
        <v>No</v>
      </c>
      <c r="P292" s="65" t="str">
        <f t="shared" si="42"/>
        <v>No</v>
      </c>
      <c r="Q292" s="68" t="str">
        <f t="shared" si="43"/>
        <v>N/A</v>
      </c>
      <c r="R292" s="65" t="str">
        <f t="shared" si="44"/>
        <v>No</v>
      </c>
      <c r="S292" s="68" t="str">
        <f t="shared" si="45"/>
        <v>N/A</v>
      </c>
      <c r="T292" s="65" t="str">
        <f t="shared" si="46"/>
        <v>No</v>
      </c>
      <c r="U292" s="68" t="str">
        <f t="shared" si="47"/>
        <v>N/A</v>
      </c>
      <c r="V292" s="66"/>
    </row>
    <row r="293" spans="1:22" ht="14.5" customHeight="1">
      <c r="A293" s="66" t="s">
        <v>11</v>
      </c>
      <c r="B293" s="66" t="s">
        <v>28</v>
      </c>
      <c r="C293" s="66"/>
      <c r="D293" s="84" t="s">
        <v>1378</v>
      </c>
      <c r="E293" s="74"/>
      <c r="F293" s="4"/>
      <c r="G293" s="4"/>
      <c r="H293" s="4">
        <v>59.95</v>
      </c>
      <c r="I293" s="4">
        <v>59.95</v>
      </c>
      <c r="J293" s="4">
        <v>60.25</v>
      </c>
      <c r="K293" s="4"/>
      <c r="L293" s="4">
        <v>61</v>
      </c>
      <c r="M293" s="4"/>
      <c r="N293" s="4" t="str">
        <f t="shared" si="40"/>
        <v>No</v>
      </c>
      <c r="O293" s="15" t="str">
        <f t="shared" si="41"/>
        <v>No</v>
      </c>
      <c r="P293" s="65" t="str">
        <f t="shared" si="42"/>
        <v>No</v>
      </c>
      <c r="Q293" s="68" t="str">
        <f t="shared" si="43"/>
        <v>N/A</v>
      </c>
      <c r="R293" s="65" t="str">
        <f t="shared" si="44"/>
        <v>No</v>
      </c>
      <c r="S293" s="68" t="str">
        <f t="shared" si="45"/>
        <v>N/A</v>
      </c>
      <c r="T293" s="65" t="str">
        <f t="shared" si="46"/>
        <v>No</v>
      </c>
      <c r="U293" s="68" t="str">
        <f t="shared" si="47"/>
        <v>N/A</v>
      </c>
      <c r="V293" s="66"/>
    </row>
    <row r="294" spans="1:22" ht="14.5" customHeight="1">
      <c r="A294" s="66" t="s">
        <v>11</v>
      </c>
      <c r="B294" s="66" t="s">
        <v>28</v>
      </c>
      <c r="C294" s="66"/>
      <c r="D294" s="84" t="s">
        <v>1379</v>
      </c>
      <c r="E294" s="74"/>
      <c r="F294" s="4"/>
      <c r="G294" s="4">
        <v>4.95</v>
      </c>
      <c r="H294" s="4">
        <v>4.95</v>
      </c>
      <c r="I294" s="4">
        <v>41.95</v>
      </c>
      <c r="J294" s="4">
        <v>41.95</v>
      </c>
      <c r="K294" s="4"/>
      <c r="L294" s="4"/>
      <c r="M294" s="4"/>
      <c r="N294" s="4" t="str">
        <f t="shared" si="40"/>
        <v>No</v>
      </c>
      <c r="O294" s="15" t="str">
        <f t="shared" si="41"/>
        <v>No</v>
      </c>
      <c r="P294" s="65" t="str">
        <f t="shared" si="42"/>
        <v>No</v>
      </c>
      <c r="Q294" s="68" t="str">
        <f t="shared" si="43"/>
        <v>N/A</v>
      </c>
      <c r="R294" s="65" t="str">
        <f t="shared" si="44"/>
        <v>No</v>
      </c>
      <c r="S294" s="68" t="str">
        <f t="shared" si="45"/>
        <v>N/A</v>
      </c>
      <c r="T294" s="65" t="str">
        <f t="shared" si="46"/>
        <v>No</v>
      </c>
      <c r="U294" s="68" t="str">
        <f t="shared" si="47"/>
        <v>N/A</v>
      </c>
      <c r="V294" s="66"/>
    </row>
    <row r="295" spans="1:22" ht="14.5" customHeight="1">
      <c r="A295" s="66" t="s">
        <v>11</v>
      </c>
      <c r="B295" s="66" t="s">
        <v>28</v>
      </c>
      <c r="C295" s="66"/>
      <c r="D295" s="84" t="s">
        <v>1380</v>
      </c>
      <c r="E295" s="74"/>
      <c r="F295" s="4"/>
      <c r="G295" s="4"/>
      <c r="H295" s="4">
        <v>65.95</v>
      </c>
      <c r="I295" s="4">
        <v>65.95</v>
      </c>
      <c r="J295" s="4">
        <v>66.25</v>
      </c>
      <c r="K295" s="4"/>
      <c r="L295" s="4">
        <v>70</v>
      </c>
      <c r="M295" s="4"/>
      <c r="N295" s="4" t="str">
        <f t="shared" si="40"/>
        <v>No</v>
      </c>
      <c r="O295" s="15" t="str">
        <f t="shared" si="41"/>
        <v>No</v>
      </c>
      <c r="P295" s="65" t="str">
        <f t="shared" si="42"/>
        <v>No</v>
      </c>
      <c r="Q295" s="68" t="str">
        <f t="shared" si="43"/>
        <v>N/A</v>
      </c>
      <c r="R295" s="65" t="str">
        <f t="shared" si="44"/>
        <v>No</v>
      </c>
      <c r="S295" s="68" t="str">
        <f t="shared" si="45"/>
        <v>N/A</v>
      </c>
      <c r="T295" s="65" t="str">
        <f t="shared" si="46"/>
        <v>No</v>
      </c>
      <c r="U295" s="68" t="str">
        <f t="shared" si="47"/>
        <v>N/A</v>
      </c>
      <c r="V295" s="66"/>
    </row>
    <row r="296" spans="1:22" ht="14.5" customHeight="1">
      <c r="A296" s="66" t="s">
        <v>11</v>
      </c>
      <c r="B296" s="66" t="s">
        <v>28</v>
      </c>
      <c r="C296" s="66"/>
      <c r="D296" s="84" t="s">
        <v>1381</v>
      </c>
      <c r="E296" s="74"/>
      <c r="F296" s="4"/>
      <c r="G296" s="4" t="s">
        <v>1499</v>
      </c>
      <c r="H296" s="4"/>
      <c r="I296" s="4">
        <v>27.95</v>
      </c>
      <c r="J296" s="4">
        <v>27.95</v>
      </c>
      <c r="K296" s="4"/>
      <c r="L296" s="4">
        <v>28.1</v>
      </c>
      <c r="M296" s="4"/>
      <c r="N296" s="4" t="str">
        <f t="shared" si="40"/>
        <v>No</v>
      </c>
      <c r="O296" s="15" t="str">
        <f t="shared" si="41"/>
        <v>No</v>
      </c>
      <c r="P296" s="65" t="str">
        <f t="shared" si="42"/>
        <v>No</v>
      </c>
      <c r="Q296" s="68" t="str">
        <f t="shared" si="43"/>
        <v>N/A</v>
      </c>
      <c r="R296" s="65" t="str">
        <f t="shared" si="44"/>
        <v>No</v>
      </c>
      <c r="S296" s="68" t="str">
        <f t="shared" si="45"/>
        <v>N/A</v>
      </c>
      <c r="T296" s="65" t="str">
        <f t="shared" si="46"/>
        <v>No</v>
      </c>
      <c r="U296" s="68" t="str">
        <f t="shared" si="47"/>
        <v>N/A</v>
      </c>
      <c r="V296" s="66"/>
    </row>
    <row r="297" spans="1:22" ht="14.5" customHeight="1">
      <c r="A297" s="66" t="s">
        <v>11</v>
      </c>
      <c r="B297" s="66" t="s">
        <v>28</v>
      </c>
      <c r="C297" s="66"/>
      <c r="D297" s="84" t="s">
        <v>1382</v>
      </c>
      <c r="E297" s="74"/>
      <c r="F297" s="4"/>
      <c r="G297" s="4" t="s">
        <v>1499</v>
      </c>
      <c r="H297" s="4"/>
      <c r="I297" s="4" t="s">
        <v>1499</v>
      </c>
      <c r="J297" s="4"/>
      <c r="K297" s="4"/>
      <c r="L297" s="4">
        <v>10</v>
      </c>
      <c r="M297" s="4"/>
      <c r="N297" s="4" t="str">
        <f t="shared" si="40"/>
        <v>No</v>
      </c>
      <c r="O297" s="15" t="str">
        <f t="shared" si="41"/>
        <v>No</v>
      </c>
      <c r="P297" s="65" t="str">
        <f t="shared" si="42"/>
        <v>No</v>
      </c>
      <c r="Q297" s="68" t="str">
        <f t="shared" si="43"/>
        <v>N/A</v>
      </c>
      <c r="R297" s="65" t="str">
        <f t="shared" si="44"/>
        <v>No</v>
      </c>
      <c r="S297" s="68" t="str">
        <f t="shared" si="45"/>
        <v>N/A</v>
      </c>
      <c r="T297" s="65" t="str">
        <f t="shared" si="46"/>
        <v>No</v>
      </c>
      <c r="U297" s="68" t="str">
        <f t="shared" si="47"/>
        <v>N/A</v>
      </c>
      <c r="V297" s="66"/>
    </row>
    <row r="298" spans="1:22" ht="14.5" customHeight="1">
      <c r="A298" s="66" t="s">
        <v>11</v>
      </c>
      <c r="B298" s="66" t="s">
        <v>28</v>
      </c>
      <c r="C298" s="66"/>
      <c r="D298" s="84" t="s">
        <v>1383</v>
      </c>
      <c r="E298" s="74"/>
      <c r="F298" s="4"/>
      <c r="G298" s="4" t="s">
        <v>1499</v>
      </c>
      <c r="H298" s="4"/>
      <c r="I298" s="4" t="s">
        <v>1499</v>
      </c>
      <c r="J298" s="4"/>
      <c r="K298" s="4"/>
      <c r="L298" s="4">
        <v>7.8</v>
      </c>
      <c r="M298" s="4"/>
      <c r="N298" s="4" t="str">
        <f t="shared" si="40"/>
        <v>No</v>
      </c>
      <c r="O298" s="15" t="str">
        <f t="shared" si="41"/>
        <v>No</v>
      </c>
      <c r="P298" s="65" t="str">
        <f t="shared" si="42"/>
        <v>No</v>
      </c>
      <c r="Q298" s="68" t="str">
        <f t="shared" si="43"/>
        <v>N/A</v>
      </c>
      <c r="R298" s="65" t="str">
        <f t="shared" si="44"/>
        <v>No</v>
      </c>
      <c r="S298" s="68" t="str">
        <f t="shared" si="45"/>
        <v>N/A</v>
      </c>
      <c r="T298" s="65" t="str">
        <f t="shared" si="46"/>
        <v>No</v>
      </c>
      <c r="U298" s="68" t="str">
        <f t="shared" si="47"/>
        <v>N/A</v>
      </c>
      <c r="V298" s="66"/>
    </row>
    <row r="299" spans="1:22" ht="14.5" customHeight="1">
      <c r="A299" s="66" t="s">
        <v>11</v>
      </c>
      <c r="B299" s="66" t="s">
        <v>28</v>
      </c>
      <c r="C299" s="66"/>
      <c r="D299" s="84" t="s">
        <v>1384</v>
      </c>
      <c r="E299" s="74"/>
      <c r="F299" s="4"/>
      <c r="G299" s="4"/>
      <c r="H299" s="4">
        <v>29.5</v>
      </c>
      <c r="I299" s="4">
        <v>29.5</v>
      </c>
      <c r="J299" s="4">
        <v>29.75</v>
      </c>
      <c r="K299" s="4"/>
      <c r="L299" s="4">
        <v>30</v>
      </c>
      <c r="M299" s="4"/>
      <c r="N299" s="4" t="str">
        <f t="shared" si="40"/>
        <v>No</v>
      </c>
      <c r="O299" s="15" t="str">
        <f t="shared" si="41"/>
        <v>No</v>
      </c>
      <c r="P299" s="65" t="str">
        <f t="shared" si="42"/>
        <v>No</v>
      </c>
      <c r="Q299" s="68" t="str">
        <f t="shared" si="43"/>
        <v>N/A</v>
      </c>
      <c r="R299" s="65" t="str">
        <f t="shared" si="44"/>
        <v>No</v>
      </c>
      <c r="S299" s="68" t="str">
        <f t="shared" si="45"/>
        <v>N/A</v>
      </c>
      <c r="T299" s="65" t="str">
        <f t="shared" si="46"/>
        <v>No</v>
      </c>
      <c r="U299" s="68" t="str">
        <f t="shared" si="47"/>
        <v>N/A</v>
      </c>
      <c r="V299" s="66"/>
    </row>
    <row r="300" spans="1:22" ht="14.5" customHeight="1">
      <c r="A300" s="66" t="s">
        <v>11</v>
      </c>
      <c r="B300" s="66" t="s">
        <v>28</v>
      </c>
      <c r="C300" s="66"/>
      <c r="D300" s="84" t="s">
        <v>1385</v>
      </c>
      <c r="E300" s="74"/>
      <c r="F300" s="4"/>
      <c r="G300" s="4"/>
      <c r="H300" s="4">
        <v>24.95</v>
      </c>
      <c r="I300" s="4">
        <v>25.25</v>
      </c>
      <c r="J300" s="4">
        <v>25.25</v>
      </c>
      <c r="K300" s="4"/>
      <c r="L300" s="4">
        <v>25.4</v>
      </c>
      <c r="M300" s="4"/>
      <c r="N300" s="4" t="str">
        <f t="shared" ref="N300:N302" si="48">IF(COUNTA(M300)=1,"Yes","No")</f>
        <v>No</v>
      </c>
      <c r="O300" s="15" t="str">
        <f t="shared" ref="O300:O311" si="49">IF(AND(P300="No",N300="Yes"),"Yes","No")</f>
        <v>No</v>
      </c>
      <c r="P300" s="65" t="str">
        <f t="shared" si="42"/>
        <v>No</v>
      </c>
      <c r="Q300" s="68" t="str">
        <f t="shared" si="43"/>
        <v>N/A</v>
      </c>
      <c r="R300" s="65" t="str">
        <f t="shared" si="44"/>
        <v>No</v>
      </c>
      <c r="S300" s="68" t="str">
        <f t="shared" si="45"/>
        <v>N/A</v>
      </c>
      <c r="T300" s="65" t="str">
        <f t="shared" si="46"/>
        <v>No</v>
      </c>
      <c r="U300" s="68" t="str">
        <f t="shared" si="47"/>
        <v>N/A</v>
      </c>
      <c r="V300" s="66"/>
    </row>
    <row r="301" spans="1:22" ht="14.5" customHeight="1">
      <c r="A301" s="66" t="s">
        <v>11</v>
      </c>
      <c r="B301" s="66" t="s">
        <v>28</v>
      </c>
      <c r="C301" s="66"/>
      <c r="D301" s="84" t="s">
        <v>1386</v>
      </c>
      <c r="E301" s="74"/>
      <c r="F301" s="4"/>
      <c r="G301" s="4" t="s">
        <v>1499</v>
      </c>
      <c r="H301" s="4"/>
      <c r="I301" s="4" t="s">
        <v>1499</v>
      </c>
      <c r="J301" s="4"/>
      <c r="K301" s="4"/>
      <c r="L301" s="4">
        <v>23.7</v>
      </c>
      <c r="M301" s="4"/>
      <c r="N301" s="4" t="str">
        <f t="shared" si="48"/>
        <v>No</v>
      </c>
      <c r="O301" s="15" t="str">
        <f t="shared" si="49"/>
        <v>No</v>
      </c>
      <c r="P301" s="65" t="str">
        <f t="shared" si="42"/>
        <v>No</v>
      </c>
      <c r="Q301" s="68" t="str">
        <f t="shared" si="43"/>
        <v>N/A</v>
      </c>
      <c r="R301" s="65" t="str">
        <f t="shared" si="44"/>
        <v>No</v>
      </c>
      <c r="S301" s="68" t="str">
        <f t="shared" si="45"/>
        <v>N/A</v>
      </c>
      <c r="T301" s="65" t="str">
        <f t="shared" si="46"/>
        <v>No</v>
      </c>
      <c r="U301" s="68" t="str">
        <f t="shared" si="47"/>
        <v>N/A</v>
      </c>
      <c r="V301" s="66"/>
    </row>
    <row r="302" spans="1:22" ht="14.5" customHeight="1">
      <c r="A302" s="66" t="s">
        <v>11</v>
      </c>
      <c r="B302" s="66" t="s">
        <v>28</v>
      </c>
      <c r="C302" s="66"/>
      <c r="D302" s="84" t="s">
        <v>1387</v>
      </c>
      <c r="E302" s="74"/>
      <c r="F302" s="4"/>
      <c r="G302" s="4" t="s">
        <v>1499</v>
      </c>
      <c r="H302" s="4"/>
      <c r="I302" s="4" t="s">
        <v>1499</v>
      </c>
      <c r="J302" s="4"/>
      <c r="K302" s="4"/>
      <c r="L302" s="4">
        <v>8.9</v>
      </c>
      <c r="M302" s="4"/>
      <c r="N302" s="4" t="str">
        <f t="shared" si="48"/>
        <v>No</v>
      </c>
      <c r="O302" s="15" t="str">
        <f t="shared" ref="O302" si="50">IF(AND(P302="No",N302="Yes"),"Yes","No")</f>
        <v>No</v>
      </c>
      <c r="P302" s="65" t="str">
        <f t="shared" ref="P302:P311" si="51">IF(COUNTA(L302:M302)=2,"Yes","No")</f>
        <v>No</v>
      </c>
      <c r="Q302" s="68" t="str">
        <f t="shared" ref="Q302:Q311" si="52">IF(P302="Yes",M302/L302-1,"N/A")</f>
        <v>N/A</v>
      </c>
      <c r="R302" s="65" t="str">
        <f t="shared" ref="R302:R311" si="53">IF(COUNTA(I302:M302)=5,"Yes","No")</f>
        <v>No</v>
      </c>
      <c r="S302" s="68" t="str">
        <f t="shared" ref="S302:S311" si="54">IF(R302="Yes",M302/I302-1,"N/A")</f>
        <v>N/A</v>
      </c>
      <c r="T302" s="65" t="str">
        <f t="shared" ref="T302:T311" si="55">IF(COUNTA(E302:M302)=9,"Yes","No")</f>
        <v>No</v>
      </c>
      <c r="U302" s="68" t="str">
        <f t="shared" ref="U302:U311" si="56">IF(T302="Yes",M302/E302-1,"N/A")</f>
        <v>N/A</v>
      </c>
      <c r="V302" s="66"/>
    </row>
    <row r="303" spans="1:22" ht="14.5" customHeight="1">
      <c r="A303" s="66" t="s">
        <v>11</v>
      </c>
      <c r="B303" s="66" t="s">
        <v>28</v>
      </c>
      <c r="C303" s="66"/>
      <c r="D303" s="84" t="s">
        <v>1415</v>
      </c>
      <c r="E303" s="74"/>
      <c r="F303" s="4"/>
      <c r="G303" s="4" t="s">
        <v>1499</v>
      </c>
      <c r="H303" s="4"/>
      <c r="I303" s="4" t="s">
        <v>1499</v>
      </c>
      <c r="J303" s="4"/>
      <c r="K303" s="4"/>
      <c r="L303" s="4">
        <v>6.6</v>
      </c>
      <c r="M303" s="4"/>
      <c r="N303" s="4" t="str">
        <f t="shared" ref="N303:N311" si="57">IF(COUNTA(L303)=1,"Yes","No")</f>
        <v>Yes</v>
      </c>
      <c r="O303" s="15" t="str">
        <f t="shared" si="49"/>
        <v>Yes</v>
      </c>
      <c r="P303" s="65" t="str">
        <f t="shared" si="51"/>
        <v>No</v>
      </c>
      <c r="Q303" s="68" t="str">
        <f t="shared" si="52"/>
        <v>N/A</v>
      </c>
      <c r="R303" s="65" t="str">
        <f t="shared" si="53"/>
        <v>No</v>
      </c>
      <c r="S303" s="68" t="str">
        <f t="shared" si="54"/>
        <v>N/A</v>
      </c>
      <c r="T303" s="65" t="str">
        <f t="shared" si="55"/>
        <v>No</v>
      </c>
      <c r="U303" s="68" t="str">
        <f t="shared" si="56"/>
        <v>N/A</v>
      </c>
      <c r="V303" s="66"/>
    </row>
    <row r="304" spans="1:22" ht="14.5" customHeight="1">
      <c r="A304" s="66" t="s">
        <v>11</v>
      </c>
      <c r="B304" s="66" t="s">
        <v>28</v>
      </c>
      <c r="C304" s="66"/>
      <c r="D304" s="84" t="s">
        <v>1416</v>
      </c>
      <c r="E304" s="74"/>
      <c r="F304" s="4"/>
      <c r="G304" s="4"/>
      <c r="H304" s="4">
        <v>49.95</v>
      </c>
      <c r="I304" s="4">
        <v>49.95</v>
      </c>
      <c r="J304" s="4">
        <v>50.25</v>
      </c>
      <c r="K304" s="4"/>
      <c r="L304" s="4">
        <v>50.8</v>
      </c>
      <c r="M304" s="4"/>
      <c r="N304" s="4" t="str">
        <f t="shared" si="57"/>
        <v>Yes</v>
      </c>
      <c r="O304" s="15" t="str">
        <f t="shared" si="49"/>
        <v>Yes</v>
      </c>
      <c r="P304" s="65" t="str">
        <f t="shared" si="51"/>
        <v>No</v>
      </c>
      <c r="Q304" s="68" t="str">
        <f t="shared" si="52"/>
        <v>N/A</v>
      </c>
      <c r="R304" s="65" t="str">
        <f t="shared" si="53"/>
        <v>No</v>
      </c>
      <c r="S304" s="68" t="str">
        <f t="shared" si="54"/>
        <v>N/A</v>
      </c>
      <c r="T304" s="65" t="str">
        <f t="shared" si="55"/>
        <v>No</v>
      </c>
      <c r="U304" s="68" t="str">
        <f t="shared" si="56"/>
        <v>N/A</v>
      </c>
      <c r="V304" s="66"/>
    </row>
    <row r="305" spans="1:22" ht="14.5" customHeight="1">
      <c r="A305" s="66" t="s">
        <v>11</v>
      </c>
      <c r="B305" s="66" t="s">
        <v>28</v>
      </c>
      <c r="C305" s="66"/>
      <c r="D305" s="84" t="s">
        <v>1575</v>
      </c>
      <c r="E305" s="74"/>
      <c r="F305" s="4"/>
      <c r="G305" s="4"/>
      <c r="H305" s="4">
        <v>27.95</v>
      </c>
      <c r="I305" s="4">
        <v>28.95</v>
      </c>
      <c r="J305" s="4">
        <v>28.95</v>
      </c>
      <c r="K305" s="4"/>
      <c r="L305" s="4">
        <v>29.1</v>
      </c>
      <c r="M305" s="4"/>
      <c r="N305" s="4" t="str">
        <f t="shared" si="57"/>
        <v>Yes</v>
      </c>
      <c r="O305" s="15" t="str">
        <f t="shared" si="49"/>
        <v>Yes</v>
      </c>
      <c r="P305" s="65" t="str">
        <f t="shared" si="51"/>
        <v>No</v>
      </c>
      <c r="Q305" s="68" t="str">
        <f t="shared" si="52"/>
        <v>N/A</v>
      </c>
      <c r="R305" s="65" t="str">
        <f t="shared" si="53"/>
        <v>No</v>
      </c>
      <c r="S305" s="68" t="str">
        <f t="shared" si="54"/>
        <v>N/A</v>
      </c>
      <c r="T305" s="65" t="str">
        <f t="shared" si="55"/>
        <v>No</v>
      </c>
      <c r="U305" s="68" t="str">
        <f t="shared" si="56"/>
        <v>N/A</v>
      </c>
      <c r="V305" s="66"/>
    </row>
    <row r="306" spans="1:22" ht="14.5" customHeight="1">
      <c r="A306" s="66" t="s">
        <v>11</v>
      </c>
      <c r="B306" s="66" t="s">
        <v>28</v>
      </c>
      <c r="C306" s="66"/>
      <c r="D306" s="84" t="s">
        <v>1423</v>
      </c>
      <c r="E306" s="74"/>
      <c r="F306" s="4"/>
      <c r="G306" s="4"/>
      <c r="H306" s="4">
        <v>43.95</v>
      </c>
      <c r="I306" s="4">
        <v>43.95</v>
      </c>
      <c r="J306" s="4">
        <v>44.25</v>
      </c>
      <c r="K306" s="4"/>
      <c r="L306" s="4">
        <v>44.8</v>
      </c>
      <c r="M306" s="4"/>
      <c r="N306" s="4" t="str">
        <f t="shared" si="57"/>
        <v>Yes</v>
      </c>
      <c r="O306" s="15" t="str">
        <f t="shared" si="49"/>
        <v>Yes</v>
      </c>
      <c r="P306" s="65" t="str">
        <f t="shared" si="51"/>
        <v>No</v>
      </c>
      <c r="Q306" s="68" t="str">
        <f t="shared" si="52"/>
        <v>N/A</v>
      </c>
      <c r="R306" s="65" t="str">
        <f t="shared" si="53"/>
        <v>No</v>
      </c>
      <c r="S306" s="68" t="str">
        <f t="shared" si="54"/>
        <v>N/A</v>
      </c>
      <c r="T306" s="65" t="str">
        <f t="shared" si="55"/>
        <v>No</v>
      </c>
      <c r="U306" s="68" t="str">
        <f t="shared" si="56"/>
        <v>N/A</v>
      </c>
      <c r="V306" s="66"/>
    </row>
    <row r="307" spans="1:22" ht="14.5" customHeight="1">
      <c r="A307" s="66" t="s">
        <v>11</v>
      </c>
      <c r="B307" s="66" t="s">
        <v>28</v>
      </c>
      <c r="C307" s="66"/>
      <c r="D307" s="84" t="s">
        <v>1576</v>
      </c>
      <c r="E307" s="74"/>
      <c r="F307" s="4"/>
      <c r="G307" s="4"/>
      <c r="H307" s="4">
        <v>3.95</v>
      </c>
      <c r="I307" s="4">
        <v>31.95</v>
      </c>
      <c r="J307" s="4">
        <v>31.95</v>
      </c>
      <c r="K307" s="4"/>
      <c r="L307" s="4">
        <v>32.299999999999997</v>
      </c>
      <c r="M307" s="4"/>
      <c r="N307" s="4" t="str">
        <f t="shared" si="57"/>
        <v>Yes</v>
      </c>
      <c r="O307" s="15" t="str">
        <f t="shared" si="49"/>
        <v>Yes</v>
      </c>
      <c r="P307" s="65" t="str">
        <f t="shared" si="51"/>
        <v>No</v>
      </c>
      <c r="Q307" s="68" t="str">
        <f t="shared" si="52"/>
        <v>N/A</v>
      </c>
      <c r="R307" s="65" t="str">
        <f t="shared" si="53"/>
        <v>No</v>
      </c>
      <c r="S307" s="68" t="str">
        <f t="shared" si="54"/>
        <v>N/A</v>
      </c>
      <c r="T307" s="65" t="str">
        <f t="shared" si="55"/>
        <v>No</v>
      </c>
      <c r="U307" s="68" t="str">
        <f t="shared" si="56"/>
        <v>N/A</v>
      </c>
      <c r="V307" s="66"/>
    </row>
    <row r="308" spans="1:22" ht="14.5" customHeight="1">
      <c r="A308" s="66" t="s">
        <v>11</v>
      </c>
      <c r="B308" s="66" t="s">
        <v>28</v>
      </c>
      <c r="C308" s="66"/>
      <c r="D308" s="84" t="s">
        <v>1427</v>
      </c>
      <c r="E308" s="74"/>
      <c r="F308" s="4"/>
      <c r="G308" s="4" t="s">
        <v>1499</v>
      </c>
      <c r="H308" s="4"/>
      <c r="I308" s="4">
        <v>36.950000000000003</v>
      </c>
      <c r="J308" s="4">
        <v>36.950000000000003</v>
      </c>
      <c r="K308" s="4"/>
      <c r="L308" s="4">
        <v>37.299999999999997</v>
      </c>
      <c r="M308" s="4"/>
      <c r="N308" s="4" t="str">
        <f t="shared" si="57"/>
        <v>Yes</v>
      </c>
      <c r="O308" s="15" t="str">
        <f t="shared" si="49"/>
        <v>Yes</v>
      </c>
      <c r="P308" s="65" t="str">
        <f t="shared" si="51"/>
        <v>No</v>
      </c>
      <c r="Q308" s="68" t="str">
        <f t="shared" si="52"/>
        <v>N/A</v>
      </c>
      <c r="R308" s="65" t="str">
        <f t="shared" si="53"/>
        <v>No</v>
      </c>
      <c r="S308" s="68" t="str">
        <f t="shared" si="54"/>
        <v>N/A</v>
      </c>
      <c r="T308" s="65" t="str">
        <f t="shared" si="55"/>
        <v>No</v>
      </c>
      <c r="U308" s="68" t="str">
        <f t="shared" si="56"/>
        <v>N/A</v>
      </c>
      <c r="V308" s="66"/>
    </row>
    <row r="309" spans="1:22" ht="14.5" customHeight="1">
      <c r="A309" s="66" t="s">
        <v>11</v>
      </c>
      <c r="B309" s="66" t="s">
        <v>28</v>
      </c>
      <c r="C309" s="66"/>
      <c r="D309" s="84" t="s">
        <v>1428</v>
      </c>
      <c r="E309" s="74"/>
      <c r="F309" s="4"/>
      <c r="G309" s="4" t="s">
        <v>1499</v>
      </c>
      <c r="H309" s="4"/>
      <c r="I309" s="4" t="s">
        <v>1499</v>
      </c>
      <c r="J309" s="4"/>
      <c r="K309" s="4"/>
      <c r="L309" s="4">
        <v>13.6</v>
      </c>
      <c r="M309" s="4"/>
      <c r="N309" s="4" t="str">
        <f t="shared" si="57"/>
        <v>Yes</v>
      </c>
      <c r="O309" s="15" t="str">
        <f t="shared" si="49"/>
        <v>Yes</v>
      </c>
      <c r="P309" s="65" t="str">
        <f t="shared" si="51"/>
        <v>No</v>
      </c>
      <c r="Q309" s="68" t="str">
        <f t="shared" si="52"/>
        <v>N/A</v>
      </c>
      <c r="R309" s="65" t="str">
        <f t="shared" si="53"/>
        <v>No</v>
      </c>
      <c r="S309" s="68" t="str">
        <f t="shared" si="54"/>
        <v>N/A</v>
      </c>
      <c r="T309" s="65" t="str">
        <f t="shared" si="55"/>
        <v>No</v>
      </c>
      <c r="U309" s="68" t="str">
        <f t="shared" si="56"/>
        <v>N/A</v>
      </c>
      <c r="V309" s="66"/>
    </row>
    <row r="310" spans="1:22" ht="14.5" customHeight="1">
      <c r="A310" s="66" t="s">
        <v>11</v>
      </c>
      <c r="B310" s="66" t="s">
        <v>28</v>
      </c>
      <c r="C310" s="66"/>
      <c r="D310" s="84" t="s">
        <v>1429</v>
      </c>
      <c r="E310" s="74"/>
      <c r="F310" s="4"/>
      <c r="G310" s="4" t="s">
        <v>1499</v>
      </c>
      <c r="H310" s="4"/>
      <c r="I310" s="4" t="s">
        <v>1499</v>
      </c>
      <c r="J310" s="4"/>
      <c r="K310" s="4"/>
      <c r="L310" s="4">
        <v>10.1</v>
      </c>
      <c r="M310" s="4"/>
      <c r="N310" s="4" t="str">
        <f t="shared" si="57"/>
        <v>Yes</v>
      </c>
      <c r="O310" s="15" t="str">
        <f t="shared" si="49"/>
        <v>Yes</v>
      </c>
      <c r="P310" s="65" t="str">
        <f t="shared" si="51"/>
        <v>No</v>
      </c>
      <c r="Q310" s="68" t="str">
        <f t="shared" si="52"/>
        <v>N/A</v>
      </c>
      <c r="R310" s="65" t="str">
        <f t="shared" si="53"/>
        <v>No</v>
      </c>
      <c r="S310" s="68" t="str">
        <f t="shared" si="54"/>
        <v>N/A</v>
      </c>
      <c r="T310" s="65" t="str">
        <f t="shared" si="55"/>
        <v>No</v>
      </c>
      <c r="U310" s="68" t="str">
        <f t="shared" si="56"/>
        <v>N/A</v>
      </c>
      <c r="V310" s="66"/>
    </row>
    <row r="311" spans="1:22" ht="14.5" customHeight="1">
      <c r="A311" s="66" t="s">
        <v>11</v>
      </c>
      <c r="B311" s="66" t="s">
        <v>28</v>
      </c>
      <c r="C311" s="66"/>
      <c r="D311" s="84" t="s">
        <v>1430</v>
      </c>
      <c r="E311" s="74"/>
      <c r="F311" s="4"/>
      <c r="G311" s="4"/>
      <c r="H311" s="4">
        <v>21.5</v>
      </c>
      <c r="I311" s="4">
        <v>21.5</v>
      </c>
      <c r="J311" s="4">
        <v>21.75</v>
      </c>
      <c r="K311" s="4"/>
      <c r="L311" s="4">
        <v>21.8</v>
      </c>
      <c r="M311" s="4"/>
      <c r="N311" s="4" t="str">
        <f t="shared" si="57"/>
        <v>Yes</v>
      </c>
      <c r="O311" s="15" t="str">
        <f t="shared" si="49"/>
        <v>Yes</v>
      </c>
      <c r="P311" s="65" t="str">
        <f t="shared" si="51"/>
        <v>No</v>
      </c>
      <c r="Q311" s="68" t="str">
        <f t="shared" si="52"/>
        <v>N/A</v>
      </c>
      <c r="R311" s="65" t="str">
        <f t="shared" si="53"/>
        <v>No</v>
      </c>
      <c r="S311" s="68" t="str">
        <f t="shared" si="54"/>
        <v>N/A</v>
      </c>
      <c r="T311" s="65" t="str">
        <f t="shared" si="55"/>
        <v>No</v>
      </c>
      <c r="U311" s="68" t="str">
        <f t="shared" si="56"/>
        <v>N/A</v>
      </c>
      <c r="V311" s="66"/>
    </row>
  </sheetData>
  <mergeCells count="17">
    <mergeCell ref="R41:S41"/>
    <mergeCell ref="T41:U41"/>
    <mergeCell ref="E32:F32"/>
    <mergeCell ref="G32:H32"/>
    <mergeCell ref="I32:J32"/>
    <mergeCell ref="B23:C23"/>
    <mergeCell ref="B27:C27"/>
    <mergeCell ref="B7:C7"/>
    <mergeCell ref="B1:D1"/>
    <mergeCell ref="P41:Q41"/>
    <mergeCell ref="B8:C8"/>
    <mergeCell ref="B9:C9"/>
    <mergeCell ref="B10:C10"/>
    <mergeCell ref="B11:C11"/>
    <mergeCell ref="B12:C12"/>
    <mergeCell ref="B15:C15"/>
    <mergeCell ref="B19:C19"/>
  </mergeCells>
  <conditionalFormatting sqref="L34:L39">
    <cfRule type="cellIs" dxfId="1348" priority="27" operator="between">
      <formula>0.01</formula>
      <formula>0.04</formula>
    </cfRule>
    <cfRule type="cellIs" dxfId="1347" priority="28" operator="between">
      <formula>0</formula>
      <formula>0.01</formula>
    </cfRule>
    <cfRule type="cellIs" dxfId="1346" priority="26" operator="between">
      <formula>0</formula>
      <formula>0.01</formula>
    </cfRule>
    <cfRule type="cellIs" dxfId="1345" priority="29" operator="between">
      <formula>0.01</formula>
      <formula>0.04</formula>
    </cfRule>
    <cfRule type="cellIs" dxfId="1344" priority="30" operator="between">
      <formula>0</formula>
      <formula>0.01</formula>
    </cfRule>
    <cfRule type="cellIs" dxfId="1343" priority="31" operator="between">
      <formula>0.01</formula>
      <formula>0.04</formula>
    </cfRule>
    <cfRule type="cellIs" dxfId="1342" priority="32" operator="between">
      <formula>0</formula>
      <formula>0.01</formula>
    </cfRule>
    <cfRule type="cellIs" dxfId="1341" priority="33" operator="between">
      <formula>0.01</formula>
      <formula>0.04</formula>
    </cfRule>
  </conditionalFormatting>
  <conditionalFormatting sqref="L34:M38">
    <cfRule type="cellIs" dxfId="1340" priority="34" operator="between">
      <formula>0</formula>
      <formula>0.01</formula>
    </cfRule>
    <cfRule type="cellIs" dxfId="1339" priority="35" operator="between">
      <formula>0.01</formula>
      <formula>0.04</formula>
    </cfRule>
  </conditionalFormatting>
  <conditionalFormatting sqref="L34:N39">
    <cfRule type="cellIs" dxfId="1338" priority="13" operator="lessThan">
      <formula>0</formula>
    </cfRule>
    <cfRule type="containsText" dxfId="1337" priority="11" operator="containsText" text="N/A">
      <formula>NOT(ISERROR(SEARCH("N/A",L34)))</formula>
    </cfRule>
    <cfRule type="cellIs" dxfId="1336" priority="12" operator="greaterThan">
      <formula>0.04</formula>
    </cfRule>
  </conditionalFormatting>
  <conditionalFormatting sqref="L39:N39">
    <cfRule type="cellIs" dxfId="1335" priority="16" operator="between">
      <formula>0</formula>
      <formula>0.01</formula>
    </cfRule>
    <cfRule type="cellIs" dxfId="1334" priority="17" operator="between">
      <formula>0.01</formula>
      <formula>0.04</formula>
    </cfRule>
  </conditionalFormatting>
  <conditionalFormatting sqref="M34:M39">
    <cfRule type="cellIs" dxfId="1333" priority="36" operator="between">
      <formula>0</formula>
      <formula>0.01</formula>
    </cfRule>
    <cfRule type="cellIs" dxfId="1332" priority="37" operator="between">
      <formula>0.01</formula>
      <formula>0.04</formula>
    </cfRule>
    <cfRule type="cellIs" dxfId="1331" priority="38" operator="between">
      <formula>0</formula>
      <formula>0.01</formula>
    </cfRule>
    <cfRule type="cellIs" dxfId="1330" priority="39" operator="between">
      <formula>0.01</formula>
      <formula>0.04</formula>
    </cfRule>
    <cfRule type="cellIs" dxfId="1329" priority="40" operator="between">
      <formula>0</formula>
      <formula>0.01</formula>
    </cfRule>
    <cfRule type="cellIs" dxfId="1328" priority="41" operator="between">
      <formula>0.01</formula>
      <formula>0.04</formula>
    </cfRule>
    <cfRule type="cellIs" dxfId="1327" priority="42" operator="between">
      <formula>0</formula>
      <formula>0.01</formula>
    </cfRule>
    <cfRule type="cellIs" dxfId="1326" priority="43" operator="between">
      <formula>0.01</formula>
      <formula>0.04</formula>
    </cfRule>
  </conditionalFormatting>
  <conditionalFormatting sqref="N34:N38">
    <cfRule type="cellIs" dxfId="1325" priority="2" operator="between">
      <formula>0.01</formula>
      <formula>0.04</formula>
    </cfRule>
    <cfRule type="cellIs" dxfId="1324" priority="1" operator="between">
      <formula>0</formula>
      <formula>0.01</formula>
    </cfRule>
  </conditionalFormatting>
  <conditionalFormatting sqref="N34:N39">
    <cfRule type="cellIs" dxfId="1323" priority="24" operator="between">
      <formula>0</formula>
      <formula>0.01</formula>
    </cfRule>
    <cfRule type="cellIs" dxfId="1322" priority="25" operator="between">
      <formula>0.01</formula>
      <formula>0.04</formula>
    </cfRule>
    <cfRule type="cellIs" dxfId="1321" priority="14" operator="between">
      <formula>0</formula>
      <formula>0.01</formula>
    </cfRule>
    <cfRule type="cellIs" dxfId="1320" priority="8" operator="between">
      <formula>0.01</formula>
      <formula>0.04</formula>
    </cfRule>
    <cfRule type="cellIs" dxfId="1319" priority="3" operator="between">
      <formula>0</formula>
      <formula>0.01</formula>
    </cfRule>
    <cfRule type="cellIs" dxfId="1318" priority="4" operator="between">
      <formula>0.01</formula>
      <formula>0.04</formula>
    </cfRule>
    <cfRule type="cellIs" dxfId="1317" priority="5" operator="between">
      <formula>0</formula>
      <formula>0.01</formula>
    </cfRule>
    <cfRule type="cellIs" dxfId="1316" priority="6" operator="between">
      <formula>0.01</formula>
      <formula>0.04</formula>
    </cfRule>
    <cfRule type="cellIs" dxfId="1315" priority="7" operator="between">
      <formula>0</formula>
      <formula>0.01</formula>
    </cfRule>
    <cfRule type="cellIs" dxfId="1314" priority="9" operator="between">
      <formula>0</formula>
      <formula>0.01</formula>
    </cfRule>
    <cfRule type="cellIs" dxfId="1313" priority="22" operator="between">
      <formula>0</formula>
      <formula>0.01</formula>
    </cfRule>
    <cfRule type="cellIs" dxfId="1312" priority="10" operator="between">
      <formula>0.01</formula>
      <formula>0.04</formula>
    </cfRule>
    <cfRule type="cellIs" dxfId="1311" priority="15" operator="between">
      <formula>0.01</formula>
      <formula>0.04</formula>
    </cfRule>
    <cfRule type="cellIs" dxfId="1310" priority="18" operator="between">
      <formula>0</formula>
      <formula>0.01</formula>
    </cfRule>
    <cfRule type="cellIs" dxfId="1309" priority="19" operator="between">
      <formula>0.01</formula>
      <formula>0.04</formula>
    </cfRule>
    <cfRule type="cellIs" dxfId="1308" priority="20" operator="between">
      <formula>0</formula>
      <formula>0.01</formula>
    </cfRule>
    <cfRule type="cellIs" dxfId="1307" priority="21" operator="between">
      <formula>0.01</formula>
      <formula>0.04</formula>
    </cfRule>
    <cfRule type="cellIs" dxfId="1306" priority="23" operator="between">
      <formula>0.01</formula>
      <formula>0.04</formula>
    </cfRule>
  </conditionalFormatting>
  <conditionalFormatting sqref="Q43:Q311">
    <cfRule type="containsText" dxfId="1305" priority="127" operator="containsText" text="N/A">
      <formula>NOT(ISERROR(SEARCH("N/A",Q43)))</formula>
    </cfRule>
    <cfRule type="cellIs" dxfId="1304" priority="128" operator="between">
      <formula>0</formula>
      <formula>0.01</formula>
    </cfRule>
    <cfRule type="cellIs" dxfId="1303" priority="129" operator="between">
      <formula>0.01</formula>
      <formula>0.04</formula>
    </cfRule>
    <cfRule type="cellIs" dxfId="1302" priority="130" operator="greaterThan">
      <formula>0.04</formula>
    </cfRule>
    <cfRule type="cellIs" dxfId="1301" priority="131" operator="lessThan">
      <formula>0</formula>
    </cfRule>
    <cfRule type="cellIs" dxfId="1300" priority="132" operator="between">
      <formula>0</formula>
      <formula>0.01</formula>
    </cfRule>
    <cfRule type="cellIs" dxfId="1299" priority="133" operator="between">
      <formula>0.01</formula>
      <formula>0.04</formula>
    </cfRule>
    <cfRule type="cellIs" dxfId="1298" priority="134" operator="between">
      <formula>0</formula>
      <formula>0.01</formula>
    </cfRule>
    <cfRule type="cellIs" dxfId="1297" priority="135" operator="between">
      <formula>0.01</formula>
      <formula>0.04</formula>
    </cfRule>
    <cfRule type="cellIs" dxfId="1296" priority="136" operator="between">
      <formula>0</formula>
      <formula>0.01</formula>
    </cfRule>
    <cfRule type="cellIs" dxfId="1295" priority="137" operator="between">
      <formula>0.01</formula>
      <formula>0.04</formula>
    </cfRule>
    <cfRule type="cellIs" dxfId="1294" priority="138" operator="between">
      <formula>0</formula>
      <formula>0.01</formula>
    </cfRule>
    <cfRule type="cellIs" dxfId="1293" priority="139" operator="between">
      <formula>0.01</formula>
      <formula>0.04</formula>
    </cfRule>
  </conditionalFormatting>
  <conditionalFormatting sqref="S43:S311">
    <cfRule type="containsText" dxfId="1292" priority="101" operator="containsText" text="N/A">
      <formula>NOT(ISERROR(SEARCH("N/A",S43)))</formula>
    </cfRule>
    <cfRule type="cellIs" dxfId="1291" priority="102" operator="between">
      <formula>0</formula>
      <formula>0.01</formula>
    </cfRule>
    <cfRule type="cellIs" dxfId="1290" priority="103" operator="between">
      <formula>0.01</formula>
      <formula>0.04</formula>
    </cfRule>
    <cfRule type="cellIs" dxfId="1289" priority="104" operator="greaterThan">
      <formula>0.04</formula>
    </cfRule>
    <cfRule type="cellIs" dxfId="1288" priority="105" operator="lessThan">
      <formula>0</formula>
    </cfRule>
    <cfRule type="cellIs" dxfId="1287" priority="106" operator="between">
      <formula>0</formula>
      <formula>0.01</formula>
    </cfRule>
    <cfRule type="cellIs" dxfId="1286" priority="107" operator="between">
      <formula>0.01</formula>
      <formula>0.04</formula>
    </cfRule>
    <cfRule type="cellIs" dxfId="1285" priority="108" operator="between">
      <formula>0</formula>
      <formula>0.01</formula>
    </cfRule>
    <cfRule type="cellIs" dxfId="1284" priority="109" operator="between">
      <formula>0.01</formula>
      <formula>0.04</formula>
    </cfRule>
    <cfRule type="cellIs" dxfId="1283" priority="110" operator="between">
      <formula>0</formula>
      <formula>0.01</formula>
    </cfRule>
    <cfRule type="cellIs" dxfId="1282" priority="111" operator="between">
      <formula>0.01</formula>
      <formula>0.04</formula>
    </cfRule>
    <cfRule type="cellIs" dxfId="1281" priority="112" operator="between">
      <formula>0</formula>
      <formula>0.01</formula>
    </cfRule>
    <cfRule type="cellIs" dxfId="1280" priority="113" operator="between">
      <formula>0.01</formula>
      <formula>0.04</formula>
    </cfRule>
  </conditionalFormatting>
  <conditionalFormatting sqref="S44 S46 S48 S50 S52 S54 S56 S58 S60 S62 S64 S66 S68 S70 S72 S74 S76 S78 S80 S82 S84 S86 S88 S90 S92 S94 S96 S98 S100 S102 S104 S106 S108 S110 S112 S114 S116 S118 S120 S122 S124 S126 S128 S130 S132 S134 S136 S138 S140 S142 S144 S146 S148 S150 S152 S154 S156 S158 S160 S162 S164 S166 S168 S170 S172 S174 S176 S178 S180 S182 S184 S186 S188 S190 S192 S194 S196 S198 S200 S202 S204 S206 S208 S210 S212 S214 S216 S218 S220 S222 S224 S226 S228 S230 S232 S234 S236 S238 S240 S242 S244 S246 S248 S250 S252 S254 S256 S258 S260 S262 S264 S266 S268 S270 S272 S274 S276 S278 S280 S282 S284 S286 S288 S290 S292 S294 S296 S298 S300 S302 S304 S306 S308 S310">
    <cfRule type="cellIs" dxfId="1279" priority="146" operator="between">
      <formula>0.01</formula>
      <formula>0.04</formula>
    </cfRule>
    <cfRule type="containsText" dxfId="1278" priority="153" operator="containsText" text="N/A">
      <formula>NOT(ISERROR(SEARCH("N/A",S44)))</formula>
    </cfRule>
    <cfRule type="cellIs" dxfId="1277" priority="154" operator="between">
      <formula>0</formula>
      <formula>0.01</formula>
    </cfRule>
    <cfRule type="cellIs" dxfId="1276" priority="155" operator="between">
      <formula>0.01</formula>
      <formula>0.04</formula>
    </cfRule>
    <cfRule type="cellIs" dxfId="1275" priority="156" operator="greaterThan">
      <formula>0.04</formula>
    </cfRule>
    <cfRule type="cellIs" dxfId="1274" priority="157" operator="lessThan">
      <formula>0</formula>
    </cfRule>
    <cfRule type="cellIs" dxfId="1273" priority="158" operator="between">
      <formula>0</formula>
      <formula>0.01</formula>
    </cfRule>
    <cfRule type="cellIs" dxfId="1272" priority="159" operator="between">
      <formula>0.01</formula>
      <formula>0.04</formula>
    </cfRule>
    <cfRule type="cellIs" dxfId="1271" priority="160" operator="between">
      <formula>0</formula>
      <formula>0.01</formula>
    </cfRule>
    <cfRule type="cellIs" dxfId="1270" priority="161" operator="between">
      <formula>0.01</formula>
      <formula>0.04</formula>
    </cfRule>
    <cfRule type="cellIs" dxfId="1269" priority="162" operator="between">
      <formula>0</formula>
      <formula>0.01</formula>
    </cfRule>
    <cfRule type="cellIs" dxfId="1268" priority="163" operator="between">
      <formula>0.01</formula>
      <formula>0.04</formula>
    </cfRule>
    <cfRule type="cellIs" dxfId="1267" priority="164" operator="between">
      <formula>0</formula>
      <formula>0.01</formula>
    </cfRule>
    <cfRule type="containsText" dxfId="1266" priority="140" operator="containsText" text="N/A">
      <formula>NOT(ISERROR(SEARCH("N/A",S44)))</formula>
    </cfRule>
    <cfRule type="cellIs" dxfId="1265" priority="141" operator="between">
      <formula>0</formula>
      <formula>0.01</formula>
    </cfRule>
    <cfRule type="cellIs" dxfId="1264" priority="142" operator="between">
      <formula>0.01</formula>
      <formula>0.04</formula>
    </cfRule>
    <cfRule type="cellIs" dxfId="1263" priority="143" operator="greaterThan">
      <formula>0.04</formula>
    </cfRule>
    <cfRule type="cellIs" dxfId="1262" priority="144" operator="lessThan">
      <formula>0</formula>
    </cfRule>
    <cfRule type="cellIs" dxfId="1261" priority="145" operator="between">
      <formula>0</formula>
      <formula>0.01</formula>
    </cfRule>
    <cfRule type="cellIs" dxfId="1260" priority="165" operator="between">
      <formula>0.01</formula>
      <formula>0.04</formula>
    </cfRule>
    <cfRule type="cellIs" dxfId="1259" priority="147" operator="between">
      <formula>0</formula>
      <formula>0.01</formula>
    </cfRule>
    <cfRule type="cellIs" dxfId="1258" priority="148" operator="between">
      <formula>0.01</formula>
      <formula>0.04</formula>
    </cfRule>
    <cfRule type="cellIs" dxfId="1257" priority="149" operator="between">
      <formula>0</formula>
      <formula>0.01</formula>
    </cfRule>
    <cfRule type="cellIs" dxfId="1256" priority="150" operator="between">
      <formula>0.01</formula>
      <formula>0.04</formula>
    </cfRule>
    <cfRule type="cellIs" dxfId="1255" priority="151" operator="between">
      <formula>0</formula>
      <formula>0.01</formula>
    </cfRule>
    <cfRule type="cellIs" dxfId="1254" priority="152" operator="between">
      <formula>0.01</formula>
      <formula>0.04</formula>
    </cfRule>
  </conditionalFormatting>
  <conditionalFormatting sqref="U43:U311">
    <cfRule type="cellIs" dxfId="1253" priority="115" operator="between">
      <formula>0</formula>
      <formula>0.01</formula>
    </cfRule>
    <cfRule type="cellIs" dxfId="1252" priority="116" operator="between">
      <formula>0.01</formula>
      <formula>0.04</formula>
    </cfRule>
    <cfRule type="cellIs" dxfId="1251" priority="117" operator="greaterThan">
      <formula>0.04</formula>
    </cfRule>
    <cfRule type="cellIs" dxfId="1250" priority="118" operator="lessThan">
      <formula>0</formula>
    </cfRule>
    <cfRule type="cellIs" dxfId="1249" priority="119" operator="between">
      <formula>0</formula>
      <formula>0.01</formula>
    </cfRule>
    <cfRule type="cellIs" dxfId="1248" priority="120" operator="between">
      <formula>0.01</formula>
      <formula>0.04</formula>
    </cfRule>
    <cfRule type="cellIs" dxfId="1247" priority="121" operator="between">
      <formula>0</formula>
      <formula>0.01</formula>
    </cfRule>
    <cfRule type="cellIs" dxfId="1246" priority="122" operator="between">
      <formula>0.01</formula>
      <formula>0.04</formula>
    </cfRule>
    <cfRule type="cellIs" dxfId="1245" priority="123" operator="between">
      <formula>0</formula>
      <formula>0.01</formula>
    </cfRule>
    <cfRule type="cellIs" dxfId="1244" priority="124" operator="between">
      <formula>0.01</formula>
      <formula>0.04</formula>
    </cfRule>
    <cfRule type="cellIs" dxfId="1243" priority="125" operator="between">
      <formula>0</formula>
      <formula>0.01</formula>
    </cfRule>
    <cfRule type="cellIs" dxfId="1242" priority="126" operator="between">
      <formula>0.01</formula>
      <formula>0.04</formula>
    </cfRule>
    <cfRule type="containsText" dxfId="1241" priority="114" operator="containsText" text="N/A">
      <formula>NOT(ISERROR(SEARCH("N/A",U43)))</formula>
    </cfRule>
  </conditionalFormatting>
  <dataValidations count="1">
    <dataValidation type="list" allowBlank="1" showInputMessage="1" showErrorMessage="1" sqref="D14" xr:uid="{32F3D5F2-FDF4-4E5A-A139-1623AB830D0A}">
      <formula1>$P$2:$P$3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21A8-A4AF-4735-AA8B-3B106C7840FA}">
  <dimension ref="A1:AF473"/>
  <sheetViews>
    <sheetView zoomScale="55" zoomScaleNormal="55" workbookViewId="0">
      <selection activeCell="A42" sqref="A42:Q74"/>
    </sheetView>
  </sheetViews>
  <sheetFormatPr defaultRowHeight="14.5"/>
  <cols>
    <col min="1" max="1" width="11.453125" bestFit="1" customWidth="1"/>
    <col min="2" max="2" width="17.81640625" customWidth="1"/>
    <col min="3" max="3" width="19.54296875" customWidth="1"/>
    <col min="4" max="4" width="32.1796875" customWidth="1"/>
    <col min="5" max="12" width="11.54296875" customWidth="1"/>
    <col min="13" max="13" width="7.453125" customWidth="1"/>
    <col min="14" max="15" width="10.542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8.81640625" bestFit="1" customWidth="1"/>
    <col min="28" max="28" width="10.54296875" customWidth="1"/>
    <col min="29" max="29" width="8.81640625" bestFit="1" customWidth="1"/>
    <col min="31" max="31" width="8.81640625" bestFit="1" customWidth="1"/>
  </cols>
  <sheetData>
    <row r="1" spans="2:21" ht="21">
      <c r="B1" s="11" t="s">
        <v>1577</v>
      </c>
      <c r="C1" s="11"/>
      <c r="D1" s="11"/>
    </row>
    <row r="2" spans="2:21">
      <c r="U2" s="141" t="s">
        <v>35</v>
      </c>
    </row>
    <row r="3" spans="2:21" ht="18.5">
      <c r="B3" s="1" t="s">
        <v>42</v>
      </c>
      <c r="C3" s="1"/>
      <c r="U3" s="141" t="s">
        <v>43</v>
      </c>
    </row>
    <row r="4" spans="2:21" ht="18.5">
      <c r="B4" s="1"/>
      <c r="C4" s="1"/>
    </row>
    <row r="5" spans="2:21" ht="18.5">
      <c r="B5" s="1" t="s">
        <v>44</v>
      </c>
      <c r="C5" s="1"/>
      <c r="D5" s="2" t="s">
        <v>614</v>
      </c>
    </row>
    <row r="6" spans="2:21" ht="18.5">
      <c r="B6" s="1"/>
      <c r="C6" s="1"/>
    </row>
    <row r="7" spans="2:21" ht="18.5">
      <c r="B7" s="411" t="s">
        <v>46</v>
      </c>
      <c r="C7" s="412"/>
      <c r="D7" s="94"/>
      <c r="E7" s="94"/>
      <c r="F7" s="94"/>
      <c r="G7" s="94"/>
      <c r="H7" s="94"/>
      <c r="I7" s="94"/>
      <c r="J7" s="94"/>
      <c r="K7" s="94"/>
      <c r="L7" s="94"/>
      <c r="M7" s="94"/>
      <c r="N7" s="94"/>
      <c r="O7" s="94"/>
      <c r="P7" s="89"/>
      <c r="Q7" s="90"/>
    </row>
    <row r="8" spans="2:21" ht="18" customHeight="1">
      <c r="B8" s="414" t="s">
        <v>47</v>
      </c>
      <c r="C8" s="415"/>
      <c r="D8" s="245"/>
      <c r="E8" s="245"/>
      <c r="F8" s="245"/>
      <c r="G8" s="245"/>
      <c r="H8" s="245"/>
      <c r="I8" s="245"/>
      <c r="J8" s="245"/>
      <c r="K8" s="245"/>
      <c r="L8" s="245"/>
      <c r="M8" s="245"/>
      <c r="N8" s="245"/>
      <c r="O8" s="245"/>
      <c r="P8" s="254"/>
    </row>
    <row r="9" spans="2:21">
      <c r="B9" s="405" t="s">
        <v>49</v>
      </c>
      <c r="C9" s="406"/>
      <c r="D9" s="47" t="s">
        <v>1578</v>
      </c>
      <c r="E9" s="47"/>
      <c r="F9" s="47"/>
      <c r="G9" s="47"/>
      <c r="H9" s="47"/>
      <c r="I9" s="47"/>
      <c r="J9" s="47"/>
      <c r="K9" s="47"/>
      <c r="L9" s="47"/>
      <c r="M9" s="47"/>
      <c r="N9" s="47"/>
      <c r="O9" s="47"/>
      <c r="P9" s="256"/>
    </row>
    <row r="10" spans="2:21">
      <c r="B10" s="405" t="s">
        <v>51</v>
      </c>
      <c r="C10" s="406"/>
      <c r="D10" s="47" t="s">
        <v>1579</v>
      </c>
      <c r="E10" s="47"/>
      <c r="F10" s="47"/>
      <c r="G10" s="47"/>
      <c r="H10" s="47"/>
      <c r="I10" s="47"/>
      <c r="J10" s="47"/>
      <c r="K10" s="47"/>
      <c r="L10" s="47"/>
      <c r="M10" s="47"/>
      <c r="N10" s="47"/>
      <c r="O10" s="47"/>
      <c r="P10" s="256"/>
    </row>
    <row r="11" spans="2:21" ht="29.5" customHeight="1">
      <c r="B11" s="405" t="s">
        <v>53</v>
      </c>
      <c r="C11" s="406"/>
      <c r="D11" s="438" t="s">
        <v>1580</v>
      </c>
      <c r="E11" s="426"/>
      <c r="F11" s="426"/>
      <c r="G11" s="426"/>
      <c r="H11" s="426"/>
      <c r="I11" s="426"/>
      <c r="J11" s="426"/>
      <c r="K11" s="426"/>
      <c r="L11" s="426"/>
      <c r="M11" s="426"/>
      <c r="N11" s="426"/>
      <c r="O11" s="426"/>
      <c r="P11" s="439"/>
    </row>
    <row r="12" spans="2:21">
      <c r="B12" s="407" t="s">
        <v>55</v>
      </c>
      <c r="C12" s="408"/>
      <c r="D12" s="250" t="s">
        <v>1581</v>
      </c>
      <c r="E12" s="250"/>
      <c r="F12" s="250"/>
      <c r="G12" s="250"/>
      <c r="H12" s="250"/>
      <c r="I12" s="250"/>
      <c r="J12" s="250"/>
      <c r="K12" s="250"/>
      <c r="L12" s="250"/>
      <c r="M12" s="250"/>
      <c r="N12" s="250"/>
      <c r="O12" s="250"/>
      <c r="P12" s="258"/>
    </row>
    <row r="13" spans="2:21">
      <c r="B13" s="112"/>
      <c r="C13" s="112"/>
    </row>
    <row r="14" spans="2:21" s="117" customFormat="1" ht="18.5">
      <c r="B14" s="118" t="s">
        <v>34</v>
      </c>
      <c r="C14" s="119"/>
      <c r="D14" s="269" t="s">
        <v>35</v>
      </c>
      <c r="E14" s="123">
        <v>46113</v>
      </c>
      <c r="F14" s="124" t="s">
        <v>56</v>
      </c>
      <c r="G14" s="127" t="s">
        <v>57</v>
      </c>
    </row>
    <row r="15" spans="2:21">
      <c r="B15" s="414" t="s">
        <v>60</v>
      </c>
      <c r="C15" s="415"/>
      <c r="D15" s="270"/>
      <c r="E15" s="271"/>
      <c r="F15" s="166"/>
      <c r="G15" s="171"/>
      <c r="H15" s="117"/>
      <c r="I15" s="117"/>
      <c r="J15" s="117"/>
      <c r="K15" s="117"/>
      <c r="L15" s="117"/>
      <c r="M15" s="117"/>
      <c r="N15" s="117"/>
      <c r="O15" s="117"/>
      <c r="P15" s="188"/>
      <c r="Q15" s="117"/>
      <c r="R15" s="117"/>
    </row>
    <row r="16" spans="2:21" ht="18.5">
      <c r="B16" s="46" t="s">
        <v>63</v>
      </c>
      <c r="C16" s="189"/>
      <c r="D16" s="38" t="s">
        <v>1582</v>
      </c>
      <c r="E16" s="242">
        <v>6.15</v>
      </c>
      <c r="F16" s="176">
        <f>E16/E17-1</f>
        <v>3.3613445378151363E-2</v>
      </c>
      <c r="G16" s="177">
        <f>E16/E18-1</f>
        <v>5.1282051282051322E-2</v>
      </c>
      <c r="H16" s="117"/>
      <c r="I16" s="117"/>
      <c r="J16" s="117"/>
      <c r="K16" s="117"/>
      <c r="L16" s="117"/>
      <c r="M16" s="117"/>
      <c r="N16" s="117"/>
      <c r="O16" s="117"/>
      <c r="P16" s="188"/>
      <c r="Q16" s="117"/>
      <c r="R16" s="117"/>
    </row>
    <row r="17" spans="2:18" ht="18.5">
      <c r="B17" s="39" t="s">
        <v>66</v>
      </c>
      <c r="C17" s="116"/>
      <c r="D17" t="s">
        <v>1582</v>
      </c>
      <c r="E17" s="230">
        <v>5.95</v>
      </c>
      <c r="F17" s="167"/>
      <c r="G17" s="178"/>
      <c r="H17" s="117"/>
      <c r="I17" s="117"/>
      <c r="J17" s="117"/>
      <c r="K17" s="117"/>
      <c r="L17" s="117"/>
      <c r="M17" s="117"/>
      <c r="N17" s="117"/>
      <c r="O17" s="117"/>
      <c r="P17" s="188"/>
      <c r="Q17" s="117"/>
      <c r="R17" s="117"/>
    </row>
    <row r="18" spans="2:18" ht="18.5">
      <c r="B18" s="39" t="s">
        <v>57</v>
      </c>
      <c r="C18" s="116"/>
      <c r="D18" t="s">
        <v>1582</v>
      </c>
      <c r="E18" s="230">
        <v>5.85</v>
      </c>
      <c r="F18" s="167"/>
      <c r="G18" s="178"/>
      <c r="H18" s="117"/>
      <c r="I18" s="117"/>
      <c r="J18" s="117"/>
      <c r="K18" s="117"/>
      <c r="L18" s="117"/>
      <c r="M18" s="117"/>
      <c r="N18" s="117"/>
      <c r="O18" s="117"/>
      <c r="P18" s="188"/>
      <c r="Q18" s="117"/>
      <c r="R18" s="117"/>
    </row>
    <row r="19" spans="2:18">
      <c r="B19" s="445" t="s">
        <v>70</v>
      </c>
      <c r="C19" s="410"/>
      <c r="D19" s="94"/>
      <c r="E19" s="132"/>
      <c r="F19" s="164"/>
      <c r="G19" s="191"/>
      <c r="H19" s="117"/>
      <c r="I19" s="117"/>
      <c r="J19" s="117"/>
      <c r="K19" s="117"/>
      <c r="L19" s="117"/>
      <c r="M19" s="117"/>
      <c r="N19" s="117"/>
      <c r="O19" s="117"/>
      <c r="P19" s="188"/>
      <c r="Q19" s="117"/>
      <c r="R19" s="117"/>
    </row>
    <row r="20" spans="2:18" ht="18.5">
      <c r="B20" s="39" t="s">
        <v>63</v>
      </c>
      <c r="C20" s="116"/>
      <c r="D20" s="89" t="s">
        <v>1583</v>
      </c>
      <c r="E20" s="230">
        <v>13.35</v>
      </c>
      <c r="F20" s="166">
        <f>E20/E21-1</f>
        <v>4.705882352941182E-2</v>
      </c>
      <c r="G20" s="192">
        <f>E20/E22-1</f>
        <v>0.15584415584415567</v>
      </c>
      <c r="H20" s="117"/>
      <c r="I20" s="117"/>
      <c r="J20" s="117"/>
      <c r="K20" s="117"/>
      <c r="L20" s="117"/>
      <c r="M20" s="117"/>
      <c r="N20" s="117"/>
      <c r="O20" s="117"/>
      <c r="P20" s="188"/>
      <c r="Q20" s="117"/>
      <c r="R20" s="117"/>
    </row>
    <row r="21" spans="2:18" ht="18.5">
      <c r="B21" s="39" t="s">
        <v>66</v>
      </c>
      <c r="C21" s="116"/>
      <c r="D21" t="s">
        <v>1583</v>
      </c>
      <c r="E21" s="230">
        <v>12.75</v>
      </c>
      <c r="F21" s="167"/>
      <c r="G21" s="178"/>
      <c r="H21" s="117"/>
      <c r="I21" s="117"/>
      <c r="J21" s="117"/>
      <c r="K21" s="117"/>
      <c r="L21" s="117"/>
      <c r="M21" s="117"/>
      <c r="N21" s="117"/>
      <c r="O21" s="117"/>
      <c r="P21" s="117"/>
      <c r="Q21" s="117"/>
      <c r="R21" s="117"/>
    </row>
    <row r="22" spans="2:18" ht="18.5">
      <c r="B22" s="39" t="s">
        <v>57</v>
      </c>
      <c r="C22" s="116"/>
      <c r="D22" t="s">
        <v>1583</v>
      </c>
      <c r="E22" s="230">
        <v>11.55</v>
      </c>
      <c r="F22" s="167"/>
      <c r="G22" s="178"/>
      <c r="H22" s="117"/>
      <c r="I22" s="117"/>
      <c r="J22" s="117"/>
      <c r="K22" s="117"/>
      <c r="L22" s="117"/>
      <c r="M22" s="117"/>
      <c r="N22" s="117"/>
      <c r="O22" s="117"/>
      <c r="P22" s="117"/>
      <c r="Q22" s="117"/>
      <c r="R22" s="117"/>
    </row>
    <row r="23" spans="2:18">
      <c r="B23" s="445" t="s">
        <v>74</v>
      </c>
      <c r="C23" s="410"/>
      <c r="D23" s="94"/>
      <c r="E23" s="132"/>
      <c r="F23" s="164"/>
      <c r="G23" s="191"/>
      <c r="H23" s="117"/>
      <c r="I23" s="117"/>
      <c r="J23" s="117"/>
      <c r="K23" s="117"/>
      <c r="L23" s="117"/>
      <c r="M23" s="117"/>
      <c r="N23" s="117"/>
      <c r="O23" s="117"/>
      <c r="P23" s="117"/>
      <c r="Q23" s="117"/>
      <c r="R23" s="117"/>
    </row>
    <row r="24" spans="2:18" ht="18.5">
      <c r="B24" s="39" t="s">
        <v>63</v>
      </c>
      <c r="C24" s="116"/>
      <c r="E24" s="230"/>
      <c r="F24" s="166" t="e">
        <f>E24/E25-1</f>
        <v>#DIV/0!</v>
      </c>
      <c r="G24" s="192" t="e">
        <f>E24/E26-1</f>
        <v>#DIV/0!</v>
      </c>
      <c r="H24" s="117"/>
      <c r="I24" s="117"/>
      <c r="J24" s="117"/>
      <c r="K24" s="117"/>
      <c r="L24" s="117"/>
      <c r="M24" s="117"/>
      <c r="N24" s="117"/>
      <c r="O24" s="117"/>
      <c r="P24" s="117"/>
      <c r="Q24" s="117"/>
      <c r="R24" s="117"/>
    </row>
    <row r="25" spans="2:18" ht="18.5">
      <c r="B25" s="39" t="s">
        <v>66</v>
      </c>
      <c r="C25" s="116"/>
      <c r="E25" s="230"/>
      <c r="F25" s="167"/>
      <c r="G25" s="178"/>
      <c r="H25" s="117"/>
      <c r="I25" s="117"/>
      <c r="J25" s="117"/>
      <c r="K25" s="117"/>
      <c r="L25" s="117"/>
      <c r="M25" s="117"/>
      <c r="N25" s="117"/>
      <c r="O25" s="117"/>
      <c r="P25" s="117"/>
      <c r="Q25" s="117"/>
      <c r="R25" s="117"/>
    </row>
    <row r="26" spans="2:18" ht="18.5">
      <c r="B26" s="39" t="s">
        <v>57</v>
      </c>
      <c r="C26" s="116"/>
      <c r="E26" s="230"/>
      <c r="F26" s="167"/>
      <c r="G26" s="178"/>
      <c r="H26" s="117"/>
      <c r="I26" s="117"/>
      <c r="J26" s="117"/>
      <c r="K26" s="117"/>
      <c r="L26" s="117"/>
      <c r="M26" s="117"/>
      <c r="N26" s="117"/>
      <c r="O26" s="117"/>
      <c r="P26" s="117"/>
      <c r="Q26" s="117"/>
      <c r="R26" s="117"/>
    </row>
    <row r="27" spans="2:18">
      <c r="B27" s="445" t="s">
        <v>76</v>
      </c>
      <c r="C27" s="410"/>
      <c r="D27" s="94"/>
      <c r="E27" s="132"/>
      <c r="F27" s="164"/>
      <c r="G27" s="191"/>
      <c r="H27" s="117"/>
      <c r="I27" s="117"/>
      <c r="J27" s="117"/>
      <c r="K27" s="117"/>
      <c r="L27" s="117"/>
      <c r="M27" s="117"/>
      <c r="N27" s="117"/>
      <c r="O27" s="117"/>
      <c r="P27" s="117"/>
      <c r="Q27" s="117"/>
      <c r="R27" s="117"/>
    </row>
    <row r="28" spans="2:18" ht="18.5">
      <c r="B28" s="39" t="s">
        <v>63</v>
      </c>
      <c r="C28" s="116"/>
      <c r="D28" s="89" t="s">
        <v>1584</v>
      </c>
      <c r="E28" s="230">
        <v>6.55</v>
      </c>
      <c r="F28" s="166">
        <f>E28/E29-1</f>
        <v>1.5503875968992276E-2</v>
      </c>
      <c r="G28" s="192">
        <f>E28/E30-1</f>
        <v>6.5040650406503975E-2</v>
      </c>
      <c r="H28" s="117"/>
      <c r="I28" s="117"/>
      <c r="J28" s="117"/>
      <c r="K28" s="117"/>
      <c r="L28" s="117"/>
      <c r="M28" s="117"/>
      <c r="N28" s="117"/>
      <c r="O28" s="117"/>
      <c r="P28" s="117"/>
      <c r="Q28" s="117"/>
      <c r="R28" s="117"/>
    </row>
    <row r="29" spans="2:18" ht="18.5">
      <c r="B29" s="39" t="s">
        <v>66</v>
      </c>
      <c r="C29" s="116"/>
      <c r="D29" t="s">
        <v>1584</v>
      </c>
      <c r="E29" s="230">
        <v>6.45</v>
      </c>
      <c r="F29" s="167"/>
      <c r="G29" s="178"/>
      <c r="H29" s="117"/>
      <c r="I29" s="117"/>
      <c r="J29" s="117"/>
      <c r="K29" s="117"/>
      <c r="L29" s="117"/>
      <c r="M29" s="117"/>
      <c r="N29" s="117"/>
      <c r="O29" s="117"/>
      <c r="P29" s="117"/>
      <c r="Q29" s="117"/>
      <c r="R29" s="117"/>
    </row>
    <row r="30" spans="2:18" ht="18.5">
      <c r="B30" s="41" t="s">
        <v>57</v>
      </c>
      <c r="C30" s="190"/>
      <c r="D30" s="42" t="s">
        <v>1584</v>
      </c>
      <c r="E30" s="231">
        <v>6.15</v>
      </c>
      <c r="F30" s="179"/>
      <c r="G30" s="180"/>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AVERAGEIFS(E$43:E$506,$B$43:$B$506,$B34,$AD$43:$AD$506,"Yes")</f>
        <v>#DIV/0!</v>
      </c>
      <c r="F34" s="29" t="e">
        <f>AVERAGEIFS(Q$43:Q$510,$B$43:$B$510,$B34,$AD$43:$AD$510,"Yes")</f>
        <v>#DIV/0!</v>
      </c>
      <c r="G34" s="29" t="e">
        <f>AVERAGEIFS(L$43:L$506,$B$43:$B$506,$B34,$AB$43:$AB$506,"Yes")</f>
        <v>#DIV/0!</v>
      </c>
      <c r="H34" s="29" t="e">
        <f>AVERAGEIFS(Q$43:Q$510,$B$43:$B$510,$B34,$AB$43:$AB$510,"Yes")</f>
        <v>#DIV/0!</v>
      </c>
      <c r="I34" s="29" t="e">
        <f>AVERAGEIFS(M$43:M$506,$B$43:$B$506,$B34,$Z$43:$Z$506,"Yes")</f>
        <v>#DIV/0!</v>
      </c>
      <c r="J34" s="29" t="e">
        <f>AVERAGEIFS(Q$43:Q$510,$B$43:$B$510,$B34,$Z$43:$Z$510,"Yes")</f>
        <v>#DIV/0!</v>
      </c>
      <c r="K34" s="29" t="e">
        <f>AVERAGEIFS(N$43:N$506,$B$43:$B$506,$B34,$X$43:$X$506,"Yes")</f>
        <v>#DIV/0!</v>
      </c>
      <c r="L34" s="29" t="e">
        <f>AVERAGEIFS(Q$43:Q$510,$B$43:$B$510,$B34,$X$43:$X$510,"Yes")</f>
        <v>#DIV/0!</v>
      </c>
      <c r="M34" s="29" t="e">
        <f>AVERAGEIFS(O$43:O$510,$B$43:$B$510,$B34,$V$43:$V$510,"Yes")</f>
        <v>#DIV/0!</v>
      </c>
      <c r="N34" s="29" t="e">
        <f>AVERAGEIFS(Q$43:Q$510,$B$43:$B$510,$B34,$V$43:$V$510,"Yes")</f>
        <v>#DIV/0!</v>
      </c>
      <c r="O34" s="29" t="e">
        <f t="shared" ref="O34:P38" si="0">AVERAGEIFS(P$43:P$510,$B$43:$B$510,$B34,$T$43:$T$510,"Yes")</f>
        <v>#DIV/0!</v>
      </c>
      <c r="P34" s="29" t="e">
        <f t="shared" si="0"/>
        <v>#DIV/0!</v>
      </c>
      <c r="Q34" s="29" t="e">
        <f>AVERAGEIFS(Q$43:Q$510,$B$43:$B$510,$B34)</f>
        <v>#DIV/0!</v>
      </c>
      <c r="R34" s="334" t="e">
        <f>F34/E34-1</f>
        <v>#DIV/0!</v>
      </c>
      <c r="S34" s="334" t="e">
        <f t="shared" ref="S34:S39" si="1">H34/G34-1</f>
        <v>#DIV/0!</v>
      </c>
      <c r="T34" s="334" t="e">
        <f t="shared" ref="T34:T39" si="2">J34/I34-1</f>
        <v>#DIV/0!</v>
      </c>
      <c r="U34" s="335" t="e">
        <f t="shared" ref="U34:U39" si="3">L34/K34-1</f>
        <v>#DIV/0!</v>
      </c>
      <c r="V34" s="336" t="e">
        <f t="shared" ref="V34:V39" si="4">N34/M34-1</f>
        <v>#DIV/0!</v>
      </c>
      <c r="W34" s="336" t="e">
        <f t="shared" ref="W34:W39" si="5">P34/O34-1</f>
        <v>#DIV/0!</v>
      </c>
    </row>
    <row r="35" spans="1:32">
      <c r="B35" s="102" t="s">
        <v>27</v>
      </c>
      <c r="C35" s="91"/>
      <c r="E35" s="29">
        <f>AVERAGEIFS(E$43:E$506,$B$43:$B$506,$B35,$AD$43:$AD$506,"Yes")</f>
        <v>6.8366666666666669</v>
      </c>
      <c r="F35" s="29">
        <f>AVERAGEIFS(Q$43:Q$510,$B$43:$B$510,$B35,$AD$43:$AD$510,"Yes")</f>
        <v>9.3166666666666664</v>
      </c>
      <c r="G35" s="29">
        <f>AVERAGEIFS(L$43:L$506,$B$43:$B$506,$B35,$AB$43:$AB$506,"Yes")</f>
        <v>8.2968750000000018</v>
      </c>
      <c r="H35" s="29">
        <f>AVERAGEIFS(Q$43:Q$510,$B$43:$B$510,$B35,$AB$43:$AB$510,"Yes")</f>
        <v>9.35</v>
      </c>
      <c r="I35" s="29">
        <f>AVERAGEIFS(M$43:M$506,$B$43:$B$506,$B35,$Z$43:$Z$506,"Yes")</f>
        <v>8.3468750000000025</v>
      </c>
      <c r="J35" s="29">
        <f>AVERAGEIFS(Q$43:Q$510,$B$43:$B$510,$B35,$Z$43:$Z$510,"Yes")</f>
        <v>9.35</v>
      </c>
      <c r="K35" s="29">
        <f>AVERAGEIFS(N$43:N$506,$B$43:$B$506,$B35,$X$43:$X$506,"Yes")</f>
        <v>9.0437500000000011</v>
      </c>
      <c r="L35" s="29">
        <f>AVERAGEIFS(Q$43:Q$510,$B$43:$B$510,$B35,$X$43:$X$510,"Yes")</f>
        <v>9.35</v>
      </c>
      <c r="M35" s="29">
        <f>AVERAGEIFS(O$43:O$510,$B$43:$B$510,$B35,$V$43:$V$510,"Yes")</f>
        <v>9.0437500000000011</v>
      </c>
      <c r="N35" s="29">
        <f>AVERAGEIFS(Q$43:Q$510,$B$43:$B$510,$B35,$V$43:$V$510,"Yes")</f>
        <v>9.35</v>
      </c>
      <c r="O35" s="29">
        <f t="shared" si="0"/>
        <v>9.0937500000000018</v>
      </c>
      <c r="P35" s="29">
        <f t="shared" si="0"/>
        <v>9.35</v>
      </c>
      <c r="Q35" s="29">
        <f>AVERAGEIFS(Q$43:Q$510,$B$43:$B$510,$B35)</f>
        <v>9.2676470588235276</v>
      </c>
      <c r="R35" s="334">
        <f t="shared" ref="R35:R39" si="6">F35/E35-1</f>
        <v>0.36274987810823989</v>
      </c>
      <c r="S35" s="334">
        <f t="shared" si="1"/>
        <v>0.12693032015065886</v>
      </c>
      <c r="T35" s="334">
        <f t="shared" si="2"/>
        <v>0.12017970797454103</v>
      </c>
      <c r="U35" s="335">
        <f t="shared" si="3"/>
        <v>3.3863165169315756E-2</v>
      </c>
      <c r="V35" s="336">
        <f t="shared" si="4"/>
        <v>3.3863165169315756E-2</v>
      </c>
      <c r="W35" s="336">
        <f t="shared" si="5"/>
        <v>2.8178694158075279E-2</v>
      </c>
    </row>
    <row r="36" spans="1:32">
      <c r="B36" s="102" t="s">
        <v>86</v>
      </c>
      <c r="C36" s="91"/>
      <c r="E36" s="29">
        <f>AVERAGEIFS(E$43:E$506,$B$43:$B$506,$B36,$AD$43:$AD$506,"Yes")</f>
        <v>4.1899999999999995</v>
      </c>
      <c r="F36" s="29">
        <f>AVERAGEIFS(Q$43:Q$510,$B$43:$B$510,$B36,$AD$43:$AD$510,"Yes")</f>
        <v>5.3000000000000007</v>
      </c>
      <c r="G36" s="29">
        <f>AVERAGEIFS(L$43:L$506,$B$43:$B$506,$B36,$AB$43:$AB$506,"Yes")</f>
        <v>5.5166666666666666</v>
      </c>
      <c r="H36" s="29">
        <f>AVERAGEIFS(Q$43:Q$510,$B$43:$B$510,$B36,$AB$43:$AB$510,"Yes")</f>
        <v>5.8500000000000005</v>
      </c>
      <c r="I36" s="29">
        <f>AVERAGEIFS(M$43:M$506,$B$43:$B$506,$B36,$Z$43:$Z$506,"Yes")</f>
        <v>5.5166666666666666</v>
      </c>
      <c r="J36" s="29">
        <f>AVERAGEIFS(Q$43:Q$510,$B$43:$B$510,$B36,$Z$43:$Z$510,"Yes")</f>
        <v>5.8500000000000005</v>
      </c>
      <c r="K36" s="29">
        <f>AVERAGEIFS(N$43:N$506,$B$43:$B$506,$B36,$X$43:$X$506,"Yes")</f>
        <v>5.7166666666666659</v>
      </c>
      <c r="L36" s="29">
        <f>AVERAGEIFS(Q$43:Q$510,$B$43:$B$510,$B36,$X$43:$X$510,"Yes")</f>
        <v>5.8500000000000005</v>
      </c>
      <c r="M36" s="29">
        <f>AVERAGEIFS(O$43:O$510,$B$43:$B$510,$B36,$V$43:$V$510,"Yes")</f>
        <v>5.7166666666666659</v>
      </c>
      <c r="N36" s="29">
        <f>AVERAGEIFS(Q$43:Q$510,$B$43:$B$510,$B36,$V$43:$V$510,"Yes")</f>
        <v>5.8500000000000005</v>
      </c>
      <c r="O36" s="29">
        <f t="shared" si="0"/>
        <v>5.7166666666666659</v>
      </c>
      <c r="P36" s="29">
        <f t="shared" si="0"/>
        <v>5.8500000000000005</v>
      </c>
      <c r="Q36" s="29">
        <f>AVERAGEIFS(Q$43:Q$510,$B$43:$B$510,$B36)</f>
        <v>6.2500000000000009</v>
      </c>
      <c r="R36" s="334">
        <f t="shared" si="6"/>
        <v>0.26491646778042988</v>
      </c>
      <c r="S36" s="334">
        <f t="shared" si="1"/>
        <v>6.0422960725075692E-2</v>
      </c>
      <c r="T36" s="334">
        <f t="shared" si="2"/>
        <v>6.0422960725075692E-2</v>
      </c>
      <c r="U36" s="335">
        <f t="shared" si="3"/>
        <v>2.3323615160349975E-2</v>
      </c>
      <c r="V36" s="336">
        <f t="shared" si="4"/>
        <v>2.3323615160349975E-2</v>
      </c>
      <c r="W36" s="336">
        <f t="shared" si="5"/>
        <v>2.3323615160349975E-2</v>
      </c>
    </row>
    <row r="37" spans="1:32">
      <c r="B37" s="102" t="s">
        <v>29</v>
      </c>
      <c r="C37" s="91"/>
      <c r="E37" s="29" t="e">
        <f>AVERAGEIFS(E$43:E$506,$B$43:$B$506,$B37,$AD$43:$AD$506,"Yes")</f>
        <v>#DIV/0!</v>
      </c>
      <c r="F37" s="29" t="e">
        <f>AVERAGEIFS(Q$43:Q$510,$B$43:$B$510,$B37,$AD$43:$AD$510,"Yes")</f>
        <v>#DIV/0!</v>
      </c>
      <c r="G37" s="29" t="e">
        <f>AVERAGEIFS(L$43:L$506,$B$43:$B$506,$B37,$AB$43:$AB$506,"Yes")</f>
        <v>#DIV/0!</v>
      </c>
      <c r="H37" s="29" t="e">
        <f>AVERAGEIFS(Q$43:Q$510,$B$43:$B$510,$B37,$AB$43:$AB$510,"Yes")</f>
        <v>#DIV/0!</v>
      </c>
      <c r="I37" s="29" t="e">
        <f>AVERAGEIFS(M$43:M$506,$B$43:$B$506,$B37,$Z$43:$Z$506,"Yes")</f>
        <v>#DIV/0!</v>
      </c>
      <c r="J37" s="29" t="e">
        <f>AVERAGEIFS(Q$43:Q$510,$B$43:$B$510,$B37,$Z$43:$Z$510,"Yes")</f>
        <v>#DIV/0!</v>
      </c>
      <c r="K37" s="29" t="e">
        <f>AVERAGEIFS(N$43:N$506,$B$43:$B$506,$B37,$X$43:$X$506,"Yes")</f>
        <v>#DIV/0!</v>
      </c>
      <c r="L37" s="29" t="e">
        <f>AVERAGEIFS(Q$43:Q$510,$B$43:$B$510,$B37,$X$43:$X$510,"Yes")</f>
        <v>#DIV/0!</v>
      </c>
      <c r="M37" s="29" t="e">
        <f>AVERAGEIFS(O$43:O$510,$B$43:$B$510,$B37,$V$43:$V$510,"Yes")</f>
        <v>#DIV/0!</v>
      </c>
      <c r="N37" s="29" t="e">
        <f>AVERAGEIFS(Q$43:Q$510,$B$43:$B$510,$B37,$V$43:$V$510,"Yes")</f>
        <v>#DIV/0!</v>
      </c>
      <c r="O37" s="29" t="e">
        <f t="shared" si="0"/>
        <v>#DIV/0!</v>
      </c>
      <c r="P37" s="29" t="e">
        <f t="shared" si="0"/>
        <v>#DIV/0!</v>
      </c>
      <c r="Q37" s="29" t="e">
        <f>AVERAGEIFS(Q$43:Q$510,$B$43:$B$510,$B37)</f>
        <v>#DIV/0!</v>
      </c>
      <c r="R37" s="334" t="e">
        <f t="shared" si="6"/>
        <v>#DIV/0!</v>
      </c>
      <c r="S37" s="334" t="e">
        <f t="shared" si="1"/>
        <v>#DIV/0!</v>
      </c>
      <c r="T37" s="334" t="e">
        <f t="shared" si="2"/>
        <v>#DIV/0!</v>
      </c>
      <c r="U37" s="335" t="e">
        <f t="shared" si="3"/>
        <v>#DIV/0!</v>
      </c>
      <c r="V37" s="336" t="e">
        <f t="shared" si="4"/>
        <v>#DIV/0!</v>
      </c>
      <c r="W37" s="336" t="e">
        <f t="shared" si="5"/>
        <v>#DIV/0!</v>
      </c>
    </row>
    <row r="38" spans="1:32">
      <c r="B38" s="102" t="s">
        <v>28</v>
      </c>
      <c r="C38" s="91"/>
      <c r="E38" s="29">
        <f>AVERAGEIFS(E$43:E$506,$B$43:$B$506,$B38,$AD$43:$AD$506,"Yes")</f>
        <v>4.625</v>
      </c>
      <c r="F38" s="29">
        <f>AVERAGEIFS(Q$43:Q$510,$B$43:$B$510,$B38,$AD$43:$AD$510,"Yes")</f>
        <v>5.5</v>
      </c>
      <c r="G38" s="29">
        <f>AVERAGEIFS(L$43:L$506,$B$43:$B$506,$B38,$AB$43:$AB$506,"Yes")</f>
        <v>5.15</v>
      </c>
      <c r="H38" s="29">
        <f>AVERAGEIFS(Q$43:Q$510,$B$43:$B$510,$B38,$AB$43:$AB$510,"Yes")</f>
        <v>5.5</v>
      </c>
      <c r="I38" s="29">
        <f>AVERAGEIFS(M$43:M$506,$B$43:$B$506,$B38,$Z$43:$Z$506,"Yes")</f>
        <v>5.15</v>
      </c>
      <c r="J38" s="29">
        <f>AVERAGEIFS(Q$43:Q$510,$B$43:$B$510,$B38,$Z$43:$Z$510,"Yes")</f>
        <v>5.5</v>
      </c>
      <c r="K38" s="29">
        <f>AVERAGEIFS(N$43:N$506,$B$43:$B$506,$B38,$X$43:$X$506,"Yes")</f>
        <v>5.3</v>
      </c>
      <c r="L38" s="29">
        <f>AVERAGEIFS(Q$43:Q$510,$B$43:$B$510,$B38,$X$43:$X$510,"Yes")</f>
        <v>5.5</v>
      </c>
      <c r="M38" s="29">
        <f>AVERAGEIFS(O$43:O$510,$B$43:$B$510,$B38,$V$43:$V$510,"Yes")</f>
        <v>5.3</v>
      </c>
      <c r="N38" s="29">
        <f>AVERAGEIFS(Q$43:Q$510,$B$43:$B$510,$B38,$V$43:$V$510,"Yes")</f>
        <v>5.5</v>
      </c>
      <c r="O38" s="29">
        <f t="shared" si="0"/>
        <v>5.3</v>
      </c>
      <c r="P38" s="29">
        <f t="shared" si="0"/>
        <v>5.5</v>
      </c>
      <c r="Q38" s="29">
        <f>AVERAGEIFS(Q$43:Q$510,$B$43:$B$510,$B38)</f>
        <v>5.63</v>
      </c>
      <c r="R38" s="334">
        <f t="shared" si="6"/>
        <v>0.18918918918918926</v>
      </c>
      <c r="S38" s="334">
        <f t="shared" si="1"/>
        <v>6.7961165048543659E-2</v>
      </c>
      <c r="T38" s="334">
        <f t="shared" si="2"/>
        <v>6.7961165048543659E-2</v>
      </c>
      <c r="U38" s="335">
        <f t="shared" si="3"/>
        <v>3.7735849056603765E-2</v>
      </c>
      <c r="V38" s="336">
        <f t="shared" si="4"/>
        <v>3.7735849056603765E-2</v>
      </c>
      <c r="W38" s="336">
        <f t="shared" si="5"/>
        <v>3.7735849056603765E-2</v>
      </c>
    </row>
    <row r="39" spans="1:32">
      <c r="B39" s="103" t="s">
        <v>26</v>
      </c>
      <c r="C39" s="93"/>
      <c r="D39" s="42"/>
      <c r="E39" s="29">
        <f>AVERAGEIFS(E$43:E$506,$C$43:$C$506,$B39,$AD$43:$AD$506,"Yes")</f>
        <v>4.1899999999999995</v>
      </c>
      <c r="F39" s="29">
        <f>AVERAGEIFS(Q$43:Q$510,$C$43:$C$510,$B39,$AD$43:$AD$510,"Yes")</f>
        <v>5.3000000000000007</v>
      </c>
      <c r="G39" s="29">
        <f>AVERAGEIFS(L$43:L$506,$C$43:$C$506,$B39,$AB$43:$AB$506,"Yes")</f>
        <v>5.5166666666666666</v>
      </c>
      <c r="H39" s="29">
        <f>AVERAGEIFS(Q$43:Q$510,$C$43:$C$510,$B39,$AB$43:$AB$510,"Yes")</f>
        <v>5.8500000000000005</v>
      </c>
      <c r="I39" s="29">
        <f>AVERAGEIFS(M$43:M$506,$C$43:$C$506,$B39,$Z$43:$Z$506,"Yes")</f>
        <v>5.5166666666666666</v>
      </c>
      <c r="J39" s="29">
        <f>AVERAGEIFS(Q$43:Q$510,$C$43:$C$510,$B39,$Z$43:$Z$510,"Yes")</f>
        <v>5.8500000000000005</v>
      </c>
      <c r="K39" s="29">
        <f>AVERAGEIFS(N$43:N$506,$C$43:$C$506,$B39,$X$43:$X$506,"Yes")</f>
        <v>5.7166666666666659</v>
      </c>
      <c r="L39" s="29">
        <f>AVERAGEIFS(Q$43:Q$510,$C$43:$C$510,$B39,$X$43:$X$510,"Yes")</f>
        <v>5.8500000000000005</v>
      </c>
      <c r="M39" s="29">
        <f>AVERAGEIFS(O$43:O$506,$C$43:$C$506,$B39,$V$43:$V$506,"Yes")</f>
        <v>5.7166666666666659</v>
      </c>
      <c r="N39" s="29">
        <f>AVERAGEIFS(Q$43:Q$510,$C$43:$C$510,$B39,$V$43:$V$510,"Yes")</f>
        <v>5.8500000000000005</v>
      </c>
      <c r="O39" s="29">
        <f>AVERAGEIFS(P$43:P$510,$C$43:$C$510,$B39,$T$43:$T$510,"Yes")</f>
        <v>5.7166666666666659</v>
      </c>
      <c r="P39" s="29">
        <f>AVERAGEIFS(Q$43:Q$510,$C$43:$C$510,$B39,$T$43:$T$510,"Yes")</f>
        <v>5.8500000000000005</v>
      </c>
      <c r="Q39" s="29">
        <f>AVERAGEIFS(Q$43:Q$510,$C$43:$C$510,$B39)</f>
        <v>6.2500000000000009</v>
      </c>
      <c r="R39" s="334">
        <f t="shared" si="6"/>
        <v>0.26491646778042988</v>
      </c>
      <c r="S39" s="334">
        <f t="shared" si="1"/>
        <v>6.0422960725075692E-2</v>
      </c>
      <c r="T39" s="334">
        <f t="shared" si="2"/>
        <v>6.0422960725075692E-2</v>
      </c>
      <c r="U39" s="335">
        <f t="shared" si="3"/>
        <v>2.3323615160349975E-2</v>
      </c>
      <c r="V39" s="336">
        <f t="shared" si="4"/>
        <v>2.3323615160349975E-2</v>
      </c>
      <c r="W39" s="336">
        <f t="shared" si="5"/>
        <v>2.3323615160349975E-2</v>
      </c>
    </row>
    <row r="40" spans="1:32">
      <c r="I40" s="38"/>
      <c r="J40" s="38"/>
    </row>
    <row r="41" spans="1:32" ht="14.5" customHeight="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3"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266" t="s">
        <v>95</v>
      </c>
      <c r="U42" s="220" t="s">
        <v>96</v>
      </c>
      <c r="V42" s="266" t="s">
        <v>95</v>
      </c>
      <c r="W42" s="220" t="s">
        <v>96</v>
      </c>
      <c r="X42" s="266" t="s">
        <v>95</v>
      </c>
      <c r="Y42" s="220" t="s">
        <v>96</v>
      </c>
      <c r="Z42" s="266" t="s">
        <v>95</v>
      </c>
      <c r="AA42" s="220" t="s">
        <v>96</v>
      </c>
      <c r="AB42" s="266" t="s">
        <v>95</v>
      </c>
      <c r="AC42" s="220" t="s">
        <v>96</v>
      </c>
      <c r="AD42" s="266" t="s">
        <v>95</v>
      </c>
      <c r="AE42" s="386" t="s">
        <v>96</v>
      </c>
      <c r="AF42" s="66"/>
    </row>
    <row r="43" spans="1:32" ht="14.5" customHeight="1">
      <c r="A43" s="66" t="s">
        <v>12</v>
      </c>
      <c r="B43" s="66" t="s">
        <v>86</v>
      </c>
      <c r="C43" s="66" t="str" cm="1">
        <f t="array" ref="C43">_xlfn.IFNA(_xlfn.IFS(B43="Starter","Starters &amp; Sides",B43="Sides","Starters &amp; Sides"),B43)</f>
        <v>Starters &amp; Sides</v>
      </c>
      <c r="D43" s="84" t="s">
        <v>1582</v>
      </c>
      <c r="E43" s="74">
        <v>5.13</v>
      </c>
      <c r="F43" s="4">
        <v>4.95</v>
      </c>
      <c r="G43" s="4">
        <v>4.95</v>
      </c>
      <c r="H43" s="15">
        <v>5.15</v>
      </c>
      <c r="I43" s="15">
        <v>5.45</v>
      </c>
      <c r="J43" s="4">
        <v>5.45</v>
      </c>
      <c r="K43" s="4">
        <v>5.75</v>
      </c>
      <c r="L43" s="7">
        <v>5.75</v>
      </c>
      <c r="M43" s="7">
        <v>5.75</v>
      </c>
      <c r="N43" s="7">
        <v>5.95</v>
      </c>
      <c r="O43" s="7">
        <v>5.95</v>
      </c>
      <c r="P43" s="15">
        <v>5.95</v>
      </c>
      <c r="Q43" s="337">
        <v>5.95</v>
      </c>
      <c r="R43" s="15" t="str">
        <f>IF(COUNTA(Q43)=1,"Yes","No")</f>
        <v>Yes</v>
      </c>
      <c r="S43" s="15" t="str">
        <f>IF(AND(T43="No",R43="Yes"),"Yes","No")</f>
        <v>No</v>
      </c>
      <c r="T43" s="4" t="str">
        <f>IF(COUNTA(P43:Q43)=2,"Yes","No")</f>
        <v>Yes</v>
      </c>
      <c r="U43" s="4">
        <f>IF(T43="Yes",Q43/P43-1,"N/A")</f>
        <v>0</v>
      </c>
      <c r="V43" s="4" t="str">
        <f>IF(COUNTA(O43:Q43)=3,"Yes","No")</f>
        <v>Yes</v>
      </c>
      <c r="W43" s="223">
        <f>IF(V43="Yes",Q43/O43-1,"N/A")</f>
        <v>0</v>
      </c>
      <c r="X43" s="4" t="str">
        <f>IF(COUNTA(N43:Q43)=4,"Yes","No")</f>
        <v>Yes</v>
      </c>
      <c r="Y43" s="223">
        <f>IF(X43="Yes",Q43/N43-1,"N/A")</f>
        <v>0</v>
      </c>
      <c r="Z43" s="4" t="str">
        <f>IF(COUNTA(M43:Q43)=5,"Yes","No")</f>
        <v>Yes</v>
      </c>
      <c r="AA43" s="223">
        <f>IF(Z43="Yes",Q43/M43-1,"N/A")</f>
        <v>3.4782608695652195E-2</v>
      </c>
      <c r="AB43" s="4" t="str">
        <f>IF(COUNTA(L43:Q43)=6,"Yes","No")</f>
        <v>Yes</v>
      </c>
      <c r="AC43" s="223">
        <f>IF(AB43="Yes",Q43/L43-1,"N/A")</f>
        <v>3.4782608695652195E-2</v>
      </c>
      <c r="AD43" s="4" t="str">
        <f>IF(COUNTA(E43:Q43)=13,"Yes","No")</f>
        <v>Yes</v>
      </c>
      <c r="AE43" s="223">
        <f>IF(AD43="Yes",Q43/E43-1,"N/A")</f>
        <v>0.15984405458089679</v>
      </c>
      <c r="AF43" s="95"/>
    </row>
    <row r="44" spans="1:32" ht="14.5" customHeight="1">
      <c r="A44" s="66" t="s">
        <v>12</v>
      </c>
      <c r="B44" s="66" t="s">
        <v>86</v>
      </c>
      <c r="C44" s="66" t="str" cm="1">
        <f t="array" ref="C44">_xlfn.IFNA(_xlfn.IFS(B44="Starter","Starters &amp; Sides",B44="Sides","Starters &amp; Sides"),B44)</f>
        <v>Starters &amp; Sides</v>
      </c>
      <c r="D44" s="84" t="s">
        <v>1585</v>
      </c>
      <c r="E44" s="74">
        <v>5.13</v>
      </c>
      <c r="F44" s="4">
        <v>4.95</v>
      </c>
      <c r="G44" s="4">
        <v>4.95</v>
      </c>
      <c r="H44" s="15">
        <v>5.15</v>
      </c>
      <c r="I44" s="15">
        <v>5.45</v>
      </c>
      <c r="J44" s="4">
        <v>5.45</v>
      </c>
      <c r="K44" s="4">
        <v>5.75</v>
      </c>
      <c r="L44" s="7">
        <v>5.75</v>
      </c>
      <c r="M44" s="7">
        <v>5.75</v>
      </c>
      <c r="N44" s="7">
        <v>5.95</v>
      </c>
      <c r="O44" s="7">
        <v>5.95</v>
      </c>
      <c r="P44" s="15">
        <v>5.95</v>
      </c>
      <c r="Q44" s="337">
        <v>5.95</v>
      </c>
      <c r="R44" s="15" t="str">
        <f t="shared" ref="R44:R74" si="7">IF(COUNTA(Q44)=1,"Yes","No")</f>
        <v>Yes</v>
      </c>
      <c r="S44" s="15" t="str">
        <f t="shared" ref="S44:S74" si="8">IF(AND(T44="No",R44="Yes"),"Yes","No")</f>
        <v>No</v>
      </c>
      <c r="T44" s="4" t="str">
        <f t="shared" ref="T44:T74" si="9">IF(COUNTA(P44:Q44)=2,"Yes","No")</f>
        <v>Yes</v>
      </c>
      <c r="U44" s="4">
        <f t="shared" ref="U44:U74" si="10">IF(T44="Yes",Q44/P44-1,"N/A")</f>
        <v>0</v>
      </c>
      <c r="V44" s="4" t="str">
        <f t="shared" ref="V44:V74" si="11">IF(COUNTA(O44:Q44)=3,"Yes","No")</f>
        <v>Yes</v>
      </c>
      <c r="W44" s="223">
        <f t="shared" ref="W44:W74" si="12">IF(V44="Yes",Q44/O44-1,"N/A")</f>
        <v>0</v>
      </c>
      <c r="X44" s="4" t="str">
        <f t="shared" ref="X44:X74" si="13">IF(COUNTA(N44:Q44)=4,"Yes","No")</f>
        <v>Yes</v>
      </c>
      <c r="Y44" s="223">
        <f t="shared" ref="Y44:Y74" si="14">IF(X44="Yes",Q44/N44-1,"N/A")</f>
        <v>0</v>
      </c>
      <c r="Z44" s="4" t="str">
        <f t="shared" ref="Z44:Z74" si="15">IF(COUNTA(M44:Q44)=5,"Yes","No")</f>
        <v>Yes</v>
      </c>
      <c r="AA44" s="223">
        <f t="shared" ref="AA44:AA74" si="16">IF(Z44="Yes",Q44/M44-1,"N/A")</f>
        <v>3.4782608695652195E-2</v>
      </c>
      <c r="AB44" s="4" t="str">
        <f t="shared" ref="AB44:AB74" si="17">IF(COUNTA(L44:Q44)=6,"Yes","No")</f>
        <v>Yes</v>
      </c>
      <c r="AC44" s="223">
        <f t="shared" ref="AC44:AC74" si="18">IF(AB44="Yes",Q44/L44-1,"N/A")</f>
        <v>3.4782608695652195E-2</v>
      </c>
      <c r="AD44" s="4" t="str">
        <f t="shared" ref="AD44:AD74" si="19">IF(COUNTA(E44:Q44)=13,"Yes","No")</f>
        <v>Yes</v>
      </c>
      <c r="AE44" s="223">
        <f t="shared" ref="AE44:AE74" si="20">IF(AD44="Yes",Q44/E44-1,"N/A")</f>
        <v>0.15984405458089679</v>
      </c>
      <c r="AF44" s="95"/>
    </row>
    <row r="45" spans="1:32" ht="14.5" customHeight="1">
      <c r="A45" s="66" t="s">
        <v>12</v>
      </c>
      <c r="B45" s="66" t="s">
        <v>86</v>
      </c>
      <c r="C45" s="66" t="str" cm="1">
        <f t="array" ref="C45">_xlfn.IFNA(_xlfn.IFS(B45="Starter","Starters &amp; Sides",B45="Sides","Starters &amp; Sides"),B45)</f>
        <v>Starters &amp; Sides</v>
      </c>
      <c r="D45" s="84" t="s">
        <v>1586</v>
      </c>
      <c r="E45" s="74">
        <v>3.25</v>
      </c>
      <c r="F45" s="4">
        <v>3.45</v>
      </c>
      <c r="G45" s="4">
        <v>3.45</v>
      </c>
      <c r="H45" s="15">
        <v>3.75</v>
      </c>
      <c r="I45" s="15">
        <v>3.95</v>
      </c>
      <c r="J45" s="4">
        <v>3.95</v>
      </c>
      <c r="K45" s="4">
        <v>4.25</v>
      </c>
      <c r="L45" s="7">
        <v>4.25</v>
      </c>
      <c r="M45" s="7">
        <v>4.25</v>
      </c>
      <c r="N45" s="7">
        <v>4.45</v>
      </c>
      <c r="O45" s="7">
        <v>4.45</v>
      </c>
      <c r="P45" s="15">
        <v>4.45</v>
      </c>
      <c r="Q45" s="337">
        <v>4.6500000000000004</v>
      </c>
      <c r="R45" s="15" t="str">
        <f t="shared" si="7"/>
        <v>Yes</v>
      </c>
      <c r="S45" s="15" t="str">
        <f t="shared" si="8"/>
        <v>No</v>
      </c>
      <c r="T45" s="4" t="str">
        <f t="shared" si="9"/>
        <v>Yes</v>
      </c>
      <c r="U45" s="4">
        <f t="shared" si="10"/>
        <v>4.4943820224719211E-2</v>
      </c>
      <c r="V45" s="4" t="str">
        <f t="shared" si="11"/>
        <v>Yes</v>
      </c>
      <c r="W45" s="223">
        <f t="shared" si="12"/>
        <v>4.4943820224719211E-2</v>
      </c>
      <c r="X45" s="4" t="str">
        <f t="shared" si="13"/>
        <v>Yes</v>
      </c>
      <c r="Y45" s="223">
        <f t="shared" si="14"/>
        <v>4.4943820224719211E-2</v>
      </c>
      <c r="Z45" s="4" t="str">
        <f t="shared" si="15"/>
        <v>Yes</v>
      </c>
      <c r="AA45" s="223">
        <f t="shared" si="16"/>
        <v>9.4117647058823639E-2</v>
      </c>
      <c r="AB45" s="4" t="str">
        <f t="shared" si="17"/>
        <v>Yes</v>
      </c>
      <c r="AC45" s="223">
        <f t="shared" si="18"/>
        <v>9.4117647058823639E-2</v>
      </c>
      <c r="AD45" s="4" t="str">
        <f t="shared" si="19"/>
        <v>Yes</v>
      </c>
      <c r="AE45" s="223">
        <f t="shared" si="20"/>
        <v>0.43076923076923079</v>
      </c>
      <c r="AF45" s="95"/>
    </row>
    <row r="46" spans="1:32" ht="14.5" customHeight="1">
      <c r="A46" s="66" t="s">
        <v>12</v>
      </c>
      <c r="B46" s="66" t="s">
        <v>86</v>
      </c>
      <c r="C46" s="66" t="str" cm="1">
        <f t="array" ref="C46">_xlfn.IFNA(_xlfn.IFS(B46="Starter","Starters &amp; Sides",B46="Sides","Starters &amp; Sides"),B46)</f>
        <v>Starters &amp; Sides</v>
      </c>
      <c r="D46" s="84" t="s">
        <v>1587</v>
      </c>
      <c r="E46" s="74">
        <v>3.25</v>
      </c>
      <c r="F46" s="4">
        <v>3.45</v>
      </c>
      <c r="G46" s="4">
        <v>3.45</v>
      </c>
      <c r="H46" s="15">
        <v>3.75</v>
      </c>
      <c r="I46" s="15">
        <v>3.95</v>
      </c>
      <c r="J46" s="4">
        <v>3.95</v>
      </c>
      <c r="K46" s="4">
        <v>4.25</v>
      </c>
      <c r="L46" s="7">
        <v>4.25</v>
      </c>
      <c r="M46" s="7">
        <v>4.25</v>
      </c>
      <c r="N46" s="7">
        <v>4.45</v>
      </c>
      <c r="O46" s="7">
        <v>4.45</v>
      </c>
      <c r="P46" s="15">
        <v>4.45</v>
      </c>
      <c r="Q46" s="337">
        <v>4.6500000000000004</v>
      </c>
      <c r="R46" s="15" t="str">
        <f t="shared" si="7"/>
        <v>Yes</v>
      </c>
      <c r="S46" s="15" t="str">
        <f t="shared" si="8"/>
        <v>No</v>
      </c>
      <c r="T46" s="4" t="str">
        <f t="shared" si="9"/>
        <v>Yes</v>
      </c>
      <c r="U46" s="4">
        <f t="shared" si="10"/>
        <v>4.4943820224719211E-2</v>
      </c>
      <c r="V46" s="4" t="str">
        <f t="shared" si="11"/>
        <v>Yes</v>
      </c>
      <c r="W46" s="223">
        <f t="shared" si="12"/>
        <v>4.4943820224719211E-2</v>
      </c>
      <c r="X46" s="4" t="str">
        <f t="shared" si="13"/>
        <v>Yes</v>
      </c>
      <c r="Y46" s="223">
        <f t="shared" si="14"/>
        <v>4.4943820224719211E-2</v>
      </c>
      <c r="Z46" s="4" t="str">
        <f t="shared" si="15"/>
        <v>Yes</v>
      </c>
      <c r="AA46" s="223">
        <f t="shared" si="16"/>
        <v>9.4117647058823639E-2</v>
      </c>
      <c r="AB46" s="4" t="str">
        <f t="shared" si="17"/>
        <v>Yes</v>
      </c>
      <c r="AC46" s="223">
        <f t="shared" si="18"/>
        <v>9.4117647058823639E-2</v>
      </c>
      <c r="AD46" s="4" t="str">
        <f t="shared" si="19"/>
        <v>Yes</v>
      </c>
      <c r="AE46" s="223">
        <f t="shared" si="20"/>
        <v>0.43076923076923079</v>
      </c>
      <c r="AF46" s="95"/>
    </row>
    <row r="47" spans="1:32" ht="14.5" customHeight="1">
      <c r="A47" s="66" t="s">
        <v>12</v>
      </c>
      <c r="B47" s="66" t="s">
        <v>86</v>
      </c>
      <c r="C47" s="66" t="str" cm="1">
        <f t="array" ref="C47">_xlfn.IFNA(_xlfn.IFS(B47="Starter","Starters &amp; Sides",B47="Sides","Starters &amp; Sides"),B47)</f>
        <v>Starters &amp; Sides</v>
      </c>
      <c r="D47" s="84" t="s">
        <v>1588</v>
      </c>
      <c r="E47" s="74"/>
      <c r="F47" s="4"/>
      <c r="G47" s="4"/>
      <c r="H47" s="15">
        <v>5.95</v>
      </c>
      <c r="I47" s="15"/>
      <c r="J47" s="4">
        <v>6.25</v>
      </c>
      <c r="K47" s="4">
        <v>6.55</v>
      </c>
      <c r="L47" s="7">
        <v>6.55</v>
      </c>
      <c r="M47" s="7">
        <v>6.55</v>
      </c>
      <c r="N47" s="7">
        <v>6.75</v>
      </c>
      <c r="O47" s="7">
        <v>6.75</v>
      </c>
      <c r="P47" s="15">
        <v>6.75</v>
      </c>
      <c r="Q47" s="337">
        <v>6.95</v>
      </c>
      <c r="R47" s="15" t="str">
        <f t="shared" si="7"/>
        <v>Yes</v>
      </c>
      <c r="S47" s="15" t="str">
        <f t="shared" si="8"/>
        <v>No</v>
      </c>
      <c r="T47" s="4" t="str">
        <f t="shared" si="9"/>
        <v>Yes</v>
      </c>
      <c r="U47" s="4">
        <f t="shared" si="10"/>
        <v>2.9629629629629672E-2</v>
      </c>
      <c r="V47" s="4" t="str">
        <f t="shared" si="11"/>
        <v>Yes</v>
      </c>
      <c r="W47" s="223">
        <f t="shared" si="12"/>
        <v>2.9629629629629672E-2</v>
      </c>
      <c r="X47" s="4" t="str">
        <f t="shared" si="13"/>
        <v>Yes</v>
      </c>
      <c r="Y47" s="223">
        <f t="shared" si="14"/>
        <v>2.9629629629629672E-2</v>
      </c>
      <c r="Z47" s="4" t="str">
        <f t="shared" si="15"/>
        <v>Yes</v>
      </c>
      <c r="AA47" s="223">
        <f t="shared" si="16"/>
        <v>6.1068702290076438E-2</v>
      </c>
      <c r="AB47" s="4" t="str">
        <f t="shared" si="17"/>
        <v>Yes</v>
      </c>
      <c r="AC47" s="223">
        <f t="shared" si="18"/>
        <v>6.1068702290076438E-2</v>
      </c>
      <c r="AD47" s="4" t="str">
        <f t="shared" si="19"/>
        <v>No</v>
      </c>
      <c r="AE47" s="223" t="str">
        <f t="shared" si="20"/>
        <v>N/A</v>
      </c>
      <c r="AF47" s="95"/>
    </row>
    <row r="48" spans="1:32" ht="14.5" customHeight="1">
      <c r="A48" s="66" t="s">
        <v>12</v>
      </c>
      <c r="B48" s="66" t="s">
        <v>86</v>
      </c>
      <c r="C48" s="66" t="str" cm="1">
        <f t="array" ref="C48">_xlfn.IFNA(_xlfn.IFS(B48="Starter","Starters &amp; Sides",B48="Sides","Starters &amp; Sides"),B48)</f>
        <v>Starters &amp; Sides</v>
      </c>
      <c r="D48" s="84" t="s">
        <v>1589</v>
      </c>
      <c r="E48" s="74"/>
      <c r="F48" s="4"/>
      <c r="G48" s="4"/>
      <c r="H48" s="15">
        <v>5.95</v>
      </c>
      <c r="I48" s="15">
        <v>6.25</v>
      </c>
      <c r="J48" s="4">
        <v>6.25</v>
      </c>
      <c r="K48" s="4">
        <v>6.55</v>
      </c>
      <c r="L48" s="7">
        <v>6.55</v>
      </c>
      <c r="M48" s="7">
        <v>6.55</v>
      </c>
      <c r="N48" s="7">
        <v>6.75</v>
      </c>
      <c r="O48" s="7">
        <v>6.75</v>
      </c>
      <c r="P48" s="15">
        <v>6.75</v>
      </c>
      <c r="Q48" s="337">
        <v>6.95</v>
      </c>
      <c r="R48" s="15" t="str">
        <f t="shared" si="7"/>
        <v>Yes</v>
      </c>
      <c r="S48" s="15" t="str">
        <f t="shared" si="8"/>
        <v>No</v>
      </c>
      <c r="T48" s="4" t="str">
        <f t="shared" si="9"/>
        <v>Yes</v>
      </c>
      <c r="U48" s="4">
        <f t="shared" si="10"/>
        <v>2.9629629629629672E-2</v>
      </c>
      <c r="V48" s="4" t="str">
        <f t="shared" si="11"/>
        <v>Yes</v>
      </c>
      <c r="W48" s="223">
        <f t="shared" si="12"/>
        <v>2.9629629629629672E-2</v>
      </c>
      <c r="X48" s="4" t="str">
        <f t="shared" si="13"/>
        <v>Yes</v>
      </c>
      <c r="Y48" s="223">
        <f t="shared" si="14"/>
        <v>2.9629629629629672E-2</v>
      </c>
      <c r="Z48" s="4" t="str">
        <f t="shared" si="15"/>
        <v>Yes</v>
      </c>
      <c r="AA48" s="223">
        <f t="shared" si="16"/>
        <v>6.1068702290076438E-2</v>
      </c>
      <c r="AB48" s="4" t="str">
        <f t="shared" si="17"/>
        <v>Yes</v>
      </c>
      <c r="AC48" s="223">
        <f t="shared" si="18"/>
        <v>6.1068702290076438E-2</v>
      </c>
      <c r="AD48" s="4" t="str">
        <f t="shared" si="19"/>
        <v>No</v>
      </c>
      <c r="AE48" s="223" t="str">
        <f t="shared" si="20"/>
        <v>N/A</v>
      </c>
      <c r="AF48" s="95"/>
    </row>
    <row r="49" spans="1:32" ht="14.5" customHeight="1">
      <c r="A49" s="66" t="s">
        <v>12</v>
      </c>
      <c r="B49" s="66" t="s">
        <v>86</v>
      </c>
      <c r="C49" s="66" t="str" cm="1">
        <f t="array" ref="C49">_xlfn.IFNA(_xlfn.IFS(B49="Starter","Starters &amp; Sides",B49="Sides","Starters &amp; Sides"),B49)</f>
        <v>Starters &amp; Sides</v>
      </c>
      <c r="D49" s="84" t="s">
        <v>1590</v>
      </c>
      <c r="E49" s="74"/>
      <c r="F49" s="4"/>
      <c r="G49" s="4"/>
      <c r="H49" s="15"/>
      <c r="I49" s="15"/>
      <c r="J49" s="4"/>
      <c r="K49" s="4"/>
      <c r="L49" s="7"/>
      <c r="M49" s="7"/>
      <c r="N49" s="7"/>
      <c r="O49" s="7"/>
      <c r="P49" s="15"/>
      <c r="Q49" s="337">
        <v>7.45</v>
      </c>
      <c r="R49" s="15" t="str">
        <f>IF(COUNTA(Q49)=1,"Yes","No")</f>
        <v>Yes</v>
      </c>
      <c r="S49" s="15"/>
      <c r="T49" s="4"/>
      <c r="U49" s="4"/>
      <c r="V49" s="4"/>
      <c r="W49" s="223"/>
      <c r="X49" s="4"/>
      <c r="Y49" s="223"/>
      <c r="Z49" s="4"/>
      <c r="AA49" s="223"/>
      <c r="AB49" s="4"/>
      <c r="AC49" s="223"/>
      <c r="AD49" s="4"/>
      <c r="AE49" s="223"/>
      <c r="AF49" s="95"/>
    </row>
    <row r="50" spans="1:32" ht="14.5" customHeight="1">
      <c r="A50" s="66" t="s">
        <v>12</v>
      </c>
      <c r="B50" s="66" t="s">
        <v>86</v>
      </c>
      <c r="C50" s="66" t="str" cm="1">
        <f t="array" ref="C50">_xlfn.IFNA(_xlfn.IFS(B50="Starter","Starters &amp; Sides",B50="Sides","Starters &amp; Sides"),B50)</f>
        <v>Starters &amp; Sides</v>
      </c>
      <c r="D50" s="84" t="s">
        <v>1591</v>
      </c>
      <c r="E50" s="74"/>
      <c r="F50" s="4"/>
      <c r="G50" s="4"/>
      <c r="H50" s="15"/>
      <c r="I50" s="15"/>
      <c r="J50" s="4"/>
      <c r="K50" s="4"/>
      <c r="L50" s="7"/>
      <c r="M50" s="7"/>
      <c r="N50" s="7"/>
      <c r="O50" s="7"/>
      <c r="P50" s="15"/>
      <c r="Q50" s="337">
        <v>7.45</v>
      </c>
      <c r="R50" s="15" t="str">
        <f>IF(COUNTA(Q50)=1,"Yes","No")</f>
        <v>Yes</v>
      </c>
      <c r="S50" s="15"/>
      <c r="T50" s="4"/>
      <c r="U50" s="4"/>
      <c r="V50" s="4"/>
      <c r="W50" s="223"/>
      <c r="X50" s="4"/>
      <c r="Y50" s="223"/>
      <c r="Z50" s="4"/>
      <c r="AA50" s="223"/>
      <c r="AB50" s="4"/>
      <c r="AC50" s="223"/>
      <c r="AD50" s="4"/>
      <c r="AE50" s="223"/>
      <c r="AF50" s="95"/>
    </row>
    <row r="51" spans="1:32" ht="14.5" customHeight="1">
      <c r="A51" s="66" t="s">
        <v>12</v>
      </c>
      <c r="B51" s="66" t="s">
        <v>27</v>
      </c>
      <c r="C51" s="66" t="str" cm="1">
        <f t="array" ref="C51">_xlfn.IFNA(_xlfn.IFS(B51="Starter","Starters &amp; Sides",B51="Sides","Starters &amp; Sides"),B51)</f>
        <v>Mains</v>
      </c>
      <c r="D51" s="84" t="s">
        <v>1583</v>
      </c>
      <c r="E51" s="74">
        <v>9.9499999999999993</v>
      </c>
      <c r="F51" s="4">
        <v>10.15</v>
      </c>
      <c r="G51" s="4">
        <v>10.15</v>
      </c>
      <c r="H51" s="15">
        <v>10.65</v>
      </c>
      <c r="I51" s="15">
        <v>11.15</v>
      </c>
      <c r="J51" s="4">
        <v>11.15</v>
      </c>
      <c r="K51" s="4">
        <v>11.45</v>
      </c>
      <c r="L51" s="7">
        <v>11.45</v>
      </c>
      <c r="M51" s="7">
        <v>11.65</v>
      </c>
      <c r="N51" s="7">
        <v>12.35</v>
      </c>
      <c r="O51" s="7">
        <v>12.35</v>
      </c>
      <c r="P51" s="15">
        <v>12.45</v>
      </c>
      <c r="Q51" s="337">
        <v>12.95</v>
      </c>
      <c r="R51" s="15" t="str">
        <f t="shared" si="7"/>
        <v>Yes</v>
      </c>
      <c r="S51" s="15" t="str">
        <f t="shared" si="8"/>
        <v>No</v>
      </c>
      <c r="T51" s="4" t="str">
        <f t="shared" si="9"/>
        <v>Yes</v>
      </c>
      <c r="U51" s="4">
        <f t="shared" si="10"/>
        <v>4.016064257028118E-2</v>
      </c>
      <c r="V51" s="4" t="str">
        <f t="shared" si="11"/>
        <v>Yes</v>
      </c>
      <c r="W51" s="223">
        <f t="shared" si="12"/>
        <v>4.8582995951417018E-2</v>
      </c>
      <c r="X51" s="4" t="str">
        <f t="shared" si="13"/>
        <v>Yes</v>
      </c>
      <c r="Y51" s="223">
        <f t="shared" si="14"/>
        <v>4.8582995951417018E-2</v>
      </c>
      <c r="Z51" s="4" t="str">
        <f t="shared" si="15"/>
        <v>Yes</v>
      </c>
      <c r="AA51" s="223">
        <f t="shared" si="16"/>
        <v>0.11158798283261784</v>
      </c>
      <c r="AB51" s="4" t="str">
        <f t="shared" si="17"/>
        <v>Yes</v>
      </c>
      <c r="AC51" s="223">
        <f t="shared" si="18"/>
        <v>0.13100436681222716</v>
      </c>
      <c r="AD51" s="4" t="str">
        <f t="shared" si="19"/>
        <v>Yes</v>
      </c>
      <c r="AE51" s="223">
        <f t="shared" si="20"/>
        <v>0.30150753768844218</v>
      </c>
      <c r="AF51" s="95"/>
    </row>
    <row r="52" spans="1:32" ht="14.5" customHeight="1">
      <c r="A52" s="66" t="s">
        <v>12</v>
      </c>
      <c r="B52" s="66" t="s">
        <v>27</v>
      </c>
      <c r="C52" s="66" t="str" cm="1">
        <f t="array" ref="C52">_xlfn.IFNA(_xlfn.IFS(B52="Starter","Starters &amp; Sides",B52="Sides","Starters &amp; Sides"),B52)</f>
        <v>Mains</v>
      </c>
      <c r="D52" s="84" t="s">
        <v>1592</v>
      </c>
      <c r="E52" s="74">
        <v>7.55</v>
      </c>
      <c r="F52" s="4">
        <v>7.65</v>
      </c>
      <c r="G52" s="4">
        <v>7.65</v>
      </c>
      <c r="H52" s="15">
        <v>7.95</v>
      </c>
      <c r="I52" s="15"/>
      <c r="J52" s="4">
        <v>8.4499999999999993</v>
      </c>
      <c r="K52" s="4">
        <v>8.9499999999999993</v>
      </c>
      <c r="L52" s="7">
        <v>8.9499999999999993</v>
      </c>
      <c r="M52" s="7">
        <v>8.9499999999999993</v>
      </c>
      <c r="N52" s="7">
        <v>9.65</v>
      </c>
      <c r="O52" s="7">
        <v>9.65</v>
      </c>
      <c r="P52" s="15">
        <v>9.65</v>
      </c>
      <c r="Q52" s="337">
        <v>9.85</v>
      </c>
      <c r="R52" s="15" t="str">
        <f t="shared" si="7"/>
        <v>Yes</v>
      </c>
      <c r="S52" s="15" t="str">
        <f t="shared" si="8"/>
        <v>No</v>
      </c>
      <c r="T52" s="4" t="str">
        <f t="shared" si="9"/>
        <v>Yes</v>
      </c>
      <c r="U52" s="4">
        <f t="shared" si="10"/>
        <v>2.0725388601036121E-2</v>
      </c>
      <c r="V52" s="4" t="str">
        <f t="shared" si="11"/>
        <v>Yes</v>
      </c>
      <c r="W52" s="223">
        <f t="shared" si="12"/>
        <v>2.0725388601036121E-2</v>
      </c>
      <c r="X52" s="4" t="str">
        <f t="shared" si="13"/>
        <v>Yes</v>
      </c>
      <c r="Y52" s="223">
        <f t="shared" si="14"/>
        <v>2.0725388601036121E-2</v>
      </c>
      <c r="Z52" s="4" t="str">
        <f t="shared" si="15"/>
        <v>Yes</v>
      </c>
      <c r="AA52" s="223">
        <f t="shared" si="16"/>
        <v>0.1005586592178771</v>
      </c>
      <c r="AB52" s="4" t="str">
        <f t="shared" si="17"/>
        <v>Yes</v>
      </c>
      <c r="AC52" s="223">
        <f t="shared" si="18"/>
        <v>0.1005586592178771</v>
      </c>
      <c r="AD52" s="4" t="str">
        <f t="shared" si="19"/>
        <v>No</v>
      </c>
      <c r="AE52" s="223" t="str">
        <f t="shared" si="20"/>
        <v>N/A</v>
      </c>
      <c r="AF52" s="95"/>
    </row>
    <row r="53" spans="1:32" ht="14.5" customHeight="1">
      <c r="A53" s="66" t="s">
        <v>12</v>
      </c>
      <c r="B53" s="66" t="s">
        <v>27</v>
      </c>
      <c r="C53" s="66" t="str" cm="1">
        <f t="array" ref="C53">_xlfn.IFNA(_xlfn.IFS(B53="Starter","Starters &amp; Sides",B53="Sides","Starters &amp; Sides"),B53)</f>
        <v>Mains</v>
      </c>
      <c r="D53" s="84" t="s">
        <v>1593</v>
      </c>
      <c r="E53" s="74">
        <v>10.45</v>
      </c>
      <c r="F53" s="4">
        <v>10.65</v>
      </c>
      <c r="G53" s="4">
        <v>10.65</v>
      </c>
      <c r="H53" s="15">
        <v>11.15</v>
      </c>
      <c r="I53" s="15">
        <v>11.65</v>
      </c>
      <c r="J53" s="4">
        <v>11.65</v>
      </c>
      <c r="K53" s="4">
        <v>11.95</v>
      </c>
      <c r="L53" s="7">
        <v>11.95</v>
      </c>
      <c r="M53" s="7">
        <v>12.15</v>
      </c>
      <c r="N53" s="7">
        <v>12.75</v>
      </c>
      <c r="O53" s="7">
        <v>12.75</v>
      </c>
      <c r="P53" s="15">
        <v>12.95</v>
      </c>
      <c r="Q53" s="337">
        <v>13.45</v>
      </c>
      <c r="R53" s="15" t="str">
        <f t="shared" si="7"/>
        <v>Yes</v>
      </c>
      <c r="S53" s="15" t="str">
        <f t="shared" si="8"/>
        <v>No</v>
      </c>
      <c r="T53" s="4" t="str">
        <f t="shared" si="9"/>
        <v>Yes</v>
      </c>
      <c r="U53" s="4">
        <f t="shared" si="10"/>
        <v>3.8610038610038533E-2</v>
      </c>
      <c r="V53" s="4" t="str">
        <f t="shared" si="11"/>
        <v>Yes</v>
      </c>
      <c r="W53" s="223">
        <f t="shared" si="12"/>
        <v>5.4901960784313752E-2</v>
      </c>
      <c r="X53" s="4" t="str">
        <f t="shared" si="13"/>
        <v>Yes</v>
      </c>
      <c r="Y53" s="223">
        <f t="shared" si="14"/>
        <v>5.4901960784313752E-2</v>
      </c>
      <c r="Z53" s="4" t="str">
        <f t="shared" si="15"/>
        <v>Yes</v>
      </c>
      <c r="AA53" s="223">
        <f t="shared" si="16"/>
        <v>0.10699588477366251</v>
      </c>
      <c r="AB53" s="4" t="str">
        <f t="shared" si="17"/>
        <v>Yes</v>
      </c>
      <c r="AC53" s="223">
        <f t="shared" si="18"/>
        <v>0.12552301255230125</v>
      </c>
      <c r="AD53" s="4" t="str">
        <f t="shared" si="19"/>
        <v>Yes</v>
      </c>
      <c r="AE53" s="223">
        <f t="shared" si="20"/>
        <v>0.2870813397129186</v>
      </c>
      <c r="AF53" s="95"/>
    </row>
    <row r="54" spans="1:32" ht="14.5" customHeight="1">
      <c r="A54" s="66" t="s">
        <v>12</v>
      </c>
      <c r="B54" s="66" t="s">
        <v>27</v>
      </c>
      <c r="C54" s="66" t="str" cm="1">
        <f t="array" ref="C54">_xlfn.IFNA(_xlfn.IFS(B54="Starter","Starters &amp; Sides",B54="Sides","Starters &amp; Sides"),B54)</f>
        <v>Mains</v>
      </c>
      <c r="D54" s="84" t="s">
        <v>1594</v>
      </c>
      <c r="E54" s="74">
        <v>7.05</v>
      </c>
      <c r="F54" s="4">
        <v>7.15</v>
      </c>
      <c r="G54" s="4">
        <v>7.15</v>
      </c>
      <c r="H54" s="15">
        <v>7.45</v>
      </c>
      <c r="I54" s="15">
        <v>7.95</v>
      </c>
      <c r="J54" s="4">
        <v>7.95</v>
      </c>
      <c r="K54" s="4">
        <v>8.25</v>
      </c>
      <c r="L54" s="7">
        <v>8.25</v>
      </c>
      <c r="M54" s="7">
        <v>8.25</v>
      </c>
      <c r="N54" s="7">
        <v>8.9499999999999993</v>
      </c>
      <c r="O54" s="7">
        <v>8.9499999999999993</v>
      </c>
      <c r="P54" s="15">
        <v>8.9499999999999993</v>
      </c>
      <c r="Q54" s="337">
        <v>9.15</v>
      </c>
      <c r="R54" s="15" t="str">
        <f t="shared" si="7"/>
        <v>Yes</v>
      </c>
      <c r="S54" s="15" t="str">
        <f t="shared" si="8"/>
        <v>No</v>
      </c>
      <c r="T54" s="4" t="str">
        <f t="shared" si="9"/>
        <v>Yes</v>
      </c>
      <c r="U54" s="4">
        <f t="shared" si="10"/>
        <v>2.2346368715083997E-2</v>
      </c>
      <c r="V54" s="4" t="str">
        <f t="shared" si="11"/>
        <v>Yes</v>
      </c>
      <c r="W54" s="223">
        <f t="shared" si="12"/>
        <v>2.2346368715083997E-2</v>
      </c>
      <c r="X54" s="4" t="str">
        <f t="shared" si="13"/>
        <v>Yes</v>
      </c>
      <c r="Y54" s="223">
        <f t="shared" si="14"/>
        <v>2.2346368715083997E-2</v>
      </c>
      <c r="Z54" s="4" t="str">
        <f t="shared" si="15"/>
        <v>Yes</v>
      </c>
      <c r="AA54" s="223">
        <f t="shared" si="16"/>
        <v>0.10909090909090913</v>
      </c>
      <c r="AB54" s="4" t="str">
        <f t="shared" si="17"/>
        <v>Yes</v>
      </c>
      <c r="AC54" s="223">
        <f t="shared" si="18"/>
        <v>0.10909090909090913</v>
      </c>
      <c r="AD54" s="4" t="str">
        <f t="shared" si="19"/>
        <v>Yes</v>
      </c>
      <c r="AE54" s="223">
        <f t="shared" si="20"/>
        <v>0.2978723404255319</v>
      </c>
      <c r="AF54" s="95"/>
    </row>
    <row r="55" spans="1:32" ht="14.5" customHeight="1">
      <c r="A55" s="66" t="s">
        <v>12</v>
      </c>
      <c r="B55" s="66" t="s">
        <v>27</v>
      </c>
      <c r="C55" s="66" t="str" cm="1">
        <f t="array" ref="C55">_xlfn.IFNA(_xlfn.IFS(B55="Starter","Starters &amp; Sides",B55="Sides","Starters &amp; Sides"),B55)</f>
        <v>Mains</v>
      </c>
      <c r="D55" s="84" t="s">
        <v>1595</v>
      </c>
      <c r="E55" s="74">
        <v>5</v>
      </c>
      <c r="F55" s="4">
        <v>5</v>
      </c>
      <c r="G55" s="4">
        <v>5</v>
      </c>
      <c r="H55" s="15">
        <v>5</v>
      </c>
      <c r="I55" s="15">
        <v>6</v>
      </c>
      <c r="J55" s="4">
        <v>6</v>
      </c>
      <c r="K55" s="4">
        <v>6.3</v>
      </c>
      <c r="L55" s="7">
        <v>6.3</v>
      </c>
      <c r="M55" s="7">
        <v>6.3</v>
      </c>
      <c r="N55" s="7">
        <v>6.95</v>
      </c>
      <c r="O55" s="7">
        <v>6.95</v>
      </c>
      <c r="P55" s="15">
        <v>6.95</v>
      </c>
      <c r="Q55" s="337">
        <v>7.15</v>
      </c>
      <c r="R55" s="15" t="str">
        <f t="shared" si="7"/>
        <v>Yes</v>
      </c>
      <c r="S55" s="15" t="str">
        <f t="shared" si="8"/>
        <v>No</v>
      </c>
      <c r="T55" s="4" t="str">
        <f t="shared" si="9"/>
        <v>Yes</v>
      </c>
      <c r="U55" s="4">
        <f t="shared" si="10"/>
        <v>2.877697841726623E-2</v>
      </c>
      <c r="V55" s="4" t="str">
        <f t="shared" si="11"/>
        <v>Yes</v>
      </c>
      <c r="W55" s="223">
        <f t="shared" si="12"/>
        <v>2.877697841726623E-2</v>
      </c>
      <c r="X55" s="4" t="str">
        <f t="shared" si="13"/>
        <v>Yes</v>
      </c>
      <c r="Y55" s="223">
        <f t="shared" si="14"/>
        <v>2.877697841726623E-2</v>
      </c>
      <c r="Z55" s="4" t="str">
        <f t="shared" si="15"/>
        <v>Yes</v>
      </c>
      <c r="AA55" s="223">
        <f t="shared" si="16"/>
        <v>0.13492063492063511</v>
      </c>
      <c r="AB55" s="4" t="str">
        <f t="shared" si="17"/>
        <v>Yes</v>
      </c>
      <c r="AC55" s="223">
        <f t="shared" si="18"/>
        <v>0.13492063492063511</v>
      </c>
      <c r="AD55" s="4" t="str">
        <f t="shared" si="19"/>
        <v>Yes</v>
      </c>
      <c r="AE55" s="223">
        <f t="shared" si="20"/>
        <v>0.43000000000000016</v>
      </c>
      <c r="AF55" s="95"/>
    </row>
    <row r="56" spans="1:32" ht="14.5" customHeight="1">
      <c r="A56" s="66" t="s">
        <v>12</v>
      </c>
      <c r="B56" s="66" t="s">
        <v>27</v>
      </c>
      <c r="C56" s="66" t="str" cm="1">
        <f t="array" ref="C56">_xlfn.IFNA(_xlfn.IFS(B56="Starter","Starters &amp; Sides",B56="Sides","Starters &amp; Sides"),B56)</f>
        <v>Mains</v>
      </c>
      <c r="D56" s="84" t="s">
        <v>1596</v>
      </c>
      <c r="E56" s="74">
        <v>6.55</v>
      </c>
      <c r="F56" s="4">
        <v>6.65</v>
      </c>
      <c r="G56" s="4">
        <v>6.65</v>
      </c>
      <c r="H56" s="15">
        <v>6.95</v>
      </c>
      <c r="I56" s="15">
        <v>7.45</v>
      </c>
      <c r="J56" s="4">
        <v>7.45</v>
      </c>
      <c r="K56" s="4">
        <v>7.95</v>
      </c>
      <c r="L56" s="7">
        <v>7.95</v>
      </c>
      <c r="M56" s="7">
        <v>7.95</v>
      </c>
      <c r="N56" s="7">
        <v>8.65</v>
      </c>
      <c r="O56" s="7">
        <v>8.65</v>
      </c>
      <c r="P56" s="15">
        <v>8.75</v>
      </c>
      <c r="Q56" s="337">
        <v>8.9499999999999993</v>
      </c>
      <c r="R56" s="15" t="str">
        <f t="shared" si="7"/>
        <v>Yes</v>
      </c>
      <c r="S56" s="15" t="str">
        <f t="shared" si="8"/>
        <v>No</v>
      </c>
      <c r="T56" s="4" t="str">
        <f t="shared" si="9"/>
        <v>Yes</v>
      </c>
      <c r="U56" s="4">
        <f t="shared" si="10"/>
        <v>2.2857142857142687E-2</v>
      </c>
      <c r="V56" s="4" t="str">
        <f t="shared" si="11"/>
        <v>Yes</v>
      </c>
      <c r="W56" s="223">
        <f t="shared" si="12"/>
        <v>3.4682080924855363E-2</v>
      </c>
      <c r="X56" s="4" t="str">
        <f t="shared" si="13"/>
        <v>Yes</v>
      </c>
      <c r="Y56" s="223">
        <f t="shared" si="14"/>
        <v>3.4682080924855363E-2</v>
      </c>
      <c r="Z56" s="4" t="str">
        <f t="shared" si="15"/>
        <v>Yes</v>
      </c>
      <c r="AA56" s="223">
        <f t="shared" si="16"/>
        <v>0.12578616352201255</v>
      </c>
      <c r="AB56" s="4" t="str">
        <f t="shared" si="17"/>
        <v>Yes</v>
      </c>
      <c r="AC56" s="223">
        <f t="shared" si="18"/>
        <v>0.12578616352201255</v>
      </c>
      <c r="AD56" s="4" t="str">
        <f t="shared" si="19"/>
        <v>Yes</v>
      </c>
      <c r="AE56" s="223">
        <f t="shared" si="20"/>
        <v>0.36641221374045796</v>
      </c>
      <c r="AF56" s="95"/>
    </row>
    <row r="57" spans="1:32" ht="14.5" customHeight="1">
      <c r="A57" s="66" t="s">
        <v>12</v>
      </c>
      <c r="B57" s="66" t="s">
        <v>27</v>
      </c>
      <c r="C57" s="66" t="str" cm="1">
        <f t="array" ref="C57">_xlfn.IFNA(_xlfn.IFS(B57="Starter","Starters &amp; Sides",B57="Sides","Starters &amp; Sides"),B57)</f>
        <v>Mains</v>
      </c>
      <c r="D57" s="84" t="s">
        <v>337</v>
      </c>
      <c r="E57" s="74">
        <v>9.4499999999999993</v>
      </c>
      <c r="F57" s="4">
        <v>9.65</v>
      </c>
      <c r="G57" s="4">
        <v>9.65</v>
      </c>
      <c r="H57" s="15">
        <v>10.15</v>
      </c>
      <c r="I57" s="15">
        <v>10.65</v>
      </c>
      <c r="J57" s="4">
        <v>10.65</v>
      </c>
      <c r="K57" s="4">
        <v>10.95</v>
      </c>
      <c r="L57" s="7">
        <v>10.95</v>
      </c>
      <c r="M57" s="7">
        <v>11.15</v>
      </c>
      <c r="N57" s="7">
        <v>11.85</v>
      </c>
      <c r="O57" s="7">
        <v>11.85</v>
      </c>
      <c r="P57" s="15">
        <v>11.95</v>
      </c>
      <c r="Q57" s="337">
        <v>12.35</v>
      </c>
      <c r="R57" s="15" t="str">
        <f t="shared" si="7"/>
        <v>Yes</v>
      </c>
      <c r="S57" s="15" t="str">
        <f t="shared" si="8"/>
        <v>No</v>
      </c>
      <c r="T57" s="4" t="str">
        <f t="shared" si="9"/>
        <v>Yes</v>
      </c>
      <c r="U57" s="4">
        <f t="shared" si="10"/>
        <v>3.3472803347280422E-2</v>
      </c>
      <c r="V57" s="4" t="str">
        <f t="shared" si="11"/>
        <v>Yes</v>
      </c>
      <c r="W57" s="223">
        <f t="shared" si="12"/>
        <v>4.2194092827004148E-2</v>
      </c>
      <c r="X57" s="4" t="str">
        <f t="shared" si="13"/>
        <v>Yes</v>
      </c>
      <c r="Y57" s="223">
        <f t="shared" si="14"/>
        <v>4.2194092827004148E-2</v>
      </c>
      <c r="Z57" s="4" t="str">
        <f t="shared" si="15"/>
        <v>Yes</v>
      </c>
      <c r="AA57" s="223">
        <f t="shared" si="16"/>
        <v>0.10762331838565009</v>
      </c>
      <c r="AB57" s="4" t="str">
        <f t="shared" si="17"/>
        <v>Yes</v>
      </c>
      <c r="AC57" s="223">
        <f t="shared" si="18"/>
        <v>0.12785388127853881</v>
      </c>
      <c r="AD57" s="4" t="str">
        <f t="shared" si="19"/>
        <v>Yes</v>
      </c>
      <c r="AE57" s="223">
        <f t="shared" si="20"/>
        <v>0.30687830687830697</v>
      </c>
      <c r="AF57" s="95"/>
    </row>
    <row r="58" spans="1:32" ht="14.5" customHeight="1">
      <c r="A58" s="66" t="s">
        <v>12</v>
      </c>
      <c r="B58" s="66" t="s">
        <v>27</v>
      </c>
      <c r="C58" s="66" t="str" cm="1">
        <f t="array" ref="C58">_xlfn.IFNA(_xlfn.IFS(B58="Starter","Starters &amp; Sides",B58="Sides","Starters &amp; Sides"),B58)</f>
        <v>Mains</v>
      </c>
      <c r="D58" s="84" t="s">
        <v>1597</v>
      </c>
      <c r="E58" s="74">
        <v>3.75</v>
      </c>
      <c r="F58" s="4">
        <v>3.75</v>
      </c>
      <c r="G58" s="4">
        <v>3.75</v>
      </c>
      <c r="H58" s="15">
        <v>3.75</v>
      </c>
      <c r="I58" s="15">
        <v>4.8499999999999996</v>
      </c>
      <c r="J58" s="4">
        <v>4.8499999999999996</v>
      </c>
      <c r="K58" s="4">
        <v>5.15</v>
      </c>
      <c r="L58" s="7">
        <v>5.15</v>
      </c>
      <c r="M58" s="7">
        <v>5.15</v>
      </c>
      <c r="N58" s="7">
        <v>5.75</v>
      </c>
      <c r="O58" s="7">
        <v>5.75</v>
      </c>
      <c r="P58" s="15">
        <v>5.75</v>
      </c>
      <c r="Q58" s="337">
        <v>5.95</v>
      </c>
      <c r="R58" s="15" t="str">
        <f t="shared" si="7"/>
        <v>Yes</v>
      </c>
      <c r="S58" s="15" t="str">
        <f t="shared" si="8"/>
        <v>No</v>
      </c>
      <c r="T58" s="4" t="str">
        <f t="shared" si="9"/>
        <v>Yes</v>
      </c>
      <c r="U58" s="4">
        <f t="shared" si="10"/>
        <v>3.4782608695652195E-2</v>
      </c>
      <c r="V58" s="4" t="str">
        <f t="shared" si="11"/>
        <v>Yes</v>
      </c>
      <c r="W58" s="223">
        <f t="shared" si="12"/>
        <v>3.4782608695652195E-2</v>
      </c>
      <c r="X58" s="4" t="str">
        <f t="shared" si="13"/>
        <v>Yes</v>
      </c>
      <c r="Y58" s="223">
        <f t="shared" si="14"/>
        <v>3.4782608695652195E-2</v>
      </c>
      <c r="Z58" s="4" t="str">
        <f t="shared" si="15"/>
        <v>Yes</v>
      </c>
      <c r="AA58" s="223">
        <f t="shared" si="16"/>
        <v>0.15533980582524265</v>
      </c>
      <c r="AB58" s="4" t="str">
        <f t="shared" si="17"/>
        <v>Yes</v>
      </c>
      <c r="AC58" s="223">
        <f t="shared" si="18"/>
        <v>0.15533980582524265</v>
      </c>
      <c r="AD58" s="4" t="str">
        <f t="shared" si="19"/>
        <v>Yes</v>
      </c>
      <c r="AE58" s="223">
        <f t="shared" si="20"/>
        <v>0.58666666666666667</v>
      </c>
      <c r="AF58" s="95"/>
    </row>
    <row r="59" spans="1:32" ht="14.5" customHeight="1">
      <c r="A59" s="66" t="s">
        <v>12</v>
      </c>
      <c r="B59" s="66" t="s">
        <v>27</v>
      </c>
      <c r="C59" s="66" t="str" cm="1">
        <f t="array" ref="C59">_xlfn.IFNA(_xlfn.IFS(B59="Starter","Starters &amp; Sides",B59="Sides","Starters &amp; Sides"),B59)</f>
        <v>Mains</v>
      </c>
      <c r="D59" s="84" t="s">
        <v>1598</v>
      </c>
      <c r="E59" s="74">
        <v>7.75</v>
      </c>
      <c r="F59" s="4">
        <v>7.95</v>
      </c>
      <c r="G59" s="4">
        <v>7.95</v>
      </c>
      <c r="H59" s="15">
        <v>8.4499999999999993</v>
      </c>
      <c r="I59" s="15">
        <v>8.9499999999999993</v>
      </c>
      <c r="J59" s="4">
        <v>8.9499999999999993</v>
      </c>
      <c r="K59" s="4">
        <v>9.25</v>
      </c>
      <c r="L59" s="7">
        <v>9.25</v>
      </c>
      <c r="M59" s="7">
        <v>9.4499999999999993</v>
      </c>
      <c r="N59" s="7">
        <v>10.15</v>
      </c>
      <c r="O59" s="7">
        <v>10.15</v>
      </c>
      <c r="P59" s="15">
        <v>10.25</v>
      </c>
      <c r="Q59" s="337">
        <v>10.65</v>
      </c>
      <c r="R59" s="15" t="str">
        <f t="shared" si="7"/>
        <v>Yes</v>
      </c>
      <c r="S59" s="15" t="str">
        <f t="shared" si="8"/>
        <v>No</v>
      </c>
      <c r="T59" s="4" t="str">
        <f t="shared" si="9"/>
        <v>Yes</v>
      </c>
      <c r="U59" s="4">
        <f t="shared" si="10"/>
        <v>3.9024390243902474E-2</v>
      </c>
      <c r="V59" s="4" t="str">
        <f t="shared" si="11"/>
        <v>Yes</v>
      </c>
      <c r="W59" s="223">
        <f t="shared" si="12"/>
        <v>4.9261083743842304E-2</v>
      </c>
      <c r="X59" s="4" t="str">
        <f t="shared" si="13"/>
        <v>Yes</v>
      </c>
      <c r="Y59" s="223">
        <f t="shared" si="14"/>
        <v>4.9261083743842304E-2</v>
      </c>
      <c r="Z59" s="4" t="str">
        <f t="shared" si="15"/>
        <v>Yes</v>
      </c>
      <c r="AA59" s="223">
        <f t="shared" si="16"/>
        <v>0.1269841269841272</v>
      </c>
      <c r="AB59" s="4" t="str">
        <f t="shared" si="17"/>
        <v>Yes</v>
      </c>
      <c r="AC59" s="223">
        <f t="shared" si="18"/>
        <v>0.15135135135135136</v>
      </c>
      <c r="AD59" s="4" t="str">
        <f t="shared" si="19"/>
        <v>Yes</v>
      </c>
      <c r="AE59" s="223">
        <f t="shared" si="20"/>
        <v>0.37419354838709684</v>
      </c>
      <c r="AF59" s="95"/>
    </row>
    <row r="60" spans="1:32" ht="14.5" customHeight="1">
      <c r="A60" s="66" t="s">
        <v>12</v>
      </c>
      <c r="B60" s="66" t="s">
        <v>27</v>
      </c>
      <c r="C60" s="66" t="str" cm="1">
        <f t="array" ref="C60">_xlfn.IFNA(_xlfn.IFS(B60="Starter","Starters &amp; Sides",B60="Sides","Starters &amp; Sides"),B60)</f>
        <v>Mains</v>
      </c>
      <c r="D60" s="84" t="s">
        <v>1599</v>
      </c>
      <c r="E60" s="74">
        <v>5.55</v>
      </c>
      <c r="F60" s="4">
        <v>5.65</v>
      </c>
      <c r="G60" s="4">
        <v>5.65</v>
      </c>
      <c r="H60" s="15">
        <v>5.95</v>
      </c>
      <c r="I60" s="15">
        <v>6.45</v>
      </c>
      <c r="J60" s="4">
        <v>6.45</v>
      </c>
      <c r="K60" s="4">
        <v>6.65</v>
      </c>
      <c r="L60" s="7">
        <v>6.65</v>
      </c>
      <c r="M60" s="7">
        <v>6.65</v>
      </c>
      <c r="N60" s="7">
        <v>7.35</v>
      </c>
      <c r="O60" s="7">
        <v>7.35</v>
      </c>
      <c r="P60" s="15">
        <v>7.45</v>
      </c>
      <c r="Q60" s="337">
        <v>7.65</v>
      </c>
      <c r="R60" s="15" t="str">
        <f t="shared" si="7"/>
        <v>Yes</v>
      </c>
      <c r="S60" s="15" t="str">
        <f t="shared" si="8"/>
        <v>No</v>
      </c>
      <c r="T60" s="4" t="str">
        <f t="shared" si="9"/>
        <v>Yes</v>
      </c>
      <c r="U60" s="4">
        <f t="shared" si="10"/>
        <v>2.6845637583892579E-2</v>
      </c>
      <c r="V60" s="4" t="str">
        <f t="shared" si="11"/>
        <v>Yes</v>
      </c>
      <c r="W60" s="223">
        <f t="shared" si="12"/>
        <v>4.081632653061229E-2</v>
      </c>
      <c r="X60" s="4" t="str">
        <f t="shared" si="13"/>
        <v>Yes</v>
      </c>
      <c r="Y60" s="223">
        <f t="shared" si="14"/>
        <v>4.081632653061229E-2</v>
      </c>
      <c r="Z60" s="4" t="str">
        <f t="shared" si="15"/>
        <v>Yes</v>
      </c>
      <c r="AA60" s="223">
        <f t="shared" si="16"/>
        <v>0.15037593984962405</v>
      </c>
      <c r="AB60" s="4" t="str">
        <f t="shared" si="17"/>
        <v>Yes</v>
      </c>
      <c r="AC60" s="223">
        <f t="shared" si="18"/>
        <v>0.15037593984962405</v>
      </c>
      <c r="AD60" s="4" t="str">
        <f t="shared" si="19"/>
        <v>Yes</v>
      </c>
      <c r="AE60" s="223">
        <f t="shared" si="20"/>
        <v>0.37837837837837851</v>
      </c>
      <c r="AF60" s="95"/>
    </row>
    <row r="61" spans="1:32" ht="14.5" customHeight="1">
      <c r="A61" s="66" t="s">
        <v>12</v>
      </c>
      <c r="B61" s="66" t="s">
        <v>27</v>
      </c>
      <c r="C61" s="66" t="str" cm="1">
        <f t="array" ref="C61">_xlfn.IFNA(_xlfn.IFS(B61="Starter","Starters &amp; Sides",B61="Sides","Starters &amp; Sides"),B61)</f>
        <v>Mains</v>
      </c>
      <c r="D61" s="84" t="s">
        <v>1600</v>
      </c>
      <c r="E61" s="74">
        <v>7.75</v>
      </c>
      <c r="F61" s="4">
        <v>7.85</v>
      </c>
      <c r="G61" s="4">
        <v>7.85</v>
      </c>
      <c r="H61" s="15">
        <v>8.35</v>
      </c>
      <c r="I61" s="15">
        <v>8.85</v>
      </c>
      <c r="J61" s="4">
        <v>8.85</v>
      </c>
      <c r="K61" s="4">
        <v>9.15</v>
      </c>
      <c r="L61" s="7">
        <v>9.15</v>
      </c>
      <c r="M61" s="7">
        <v>9.15</v>
      </c>
      <c r="N61" s="7">
        <v>9.9499999999999993</v>
      </c>
      <c r="O61" s="7">
        <v>9.9499999999999993</v>
      </c>
      <c r="P61" s="15">
        <v>9.9499999999999993</v>
      </c>
      <c r="Q61" s="337">
        <v>10.15</v>
      </c>
      <c r="R61" s="15" t="str">
        <f t="shared" si="7"/>
        <v>Yes</v>
      </c>
      <c r="S61" s="15" t="str">
        <f t="shared" si="8"/>
        <v>No</v>
      </c>
      <c r="T61" s="4" t="str">
        <f t="shared" si="9"/>
        <v>Yes</v>
      </c>
      <c r="U61" s="4">
        <f t="shared" si="10"/>
        <v>2.0100502512562901E-2</v>
      </c>
      <c r="V61" s="4" t="str">
        <f t="shared" si="11"/>
        <v>Yes</v>
      </c>
      <c r="W61" s="223">
        <f t="shared" si="12"/>
        <v>2.0100502512562901E-2</v>
      </c>
      <c r="X61" s="4" t="str">
        <f t="shared" si="13"/>
        <v>Yes</v>
      </c>
      <c r="Y61" s="223">
        <f t="shared" si="14"/>
        <v>2.0100502512562901E-2</v>
      </c>
      <c r="Z61" s="4" t="str">
        <f t="shared" si="15"/>
        <v>Yes</v>
      </c>
      <c r="AA61" s="223">
        <f t="shared" si="16"/>
        <v>0.1092896174863387</v>
      </c>
      <c r="AB61" s="4" t="str">
        <f t="shared" si="17"/>
        <v>Yes</v>
      </c>
      <c r="AC61" s="223">
        <f t="shared" si="18"/>
        <v>0.1092896174863387</v>
      </c>
      <c r="AD61" s="4" t="str">
        <f t="shared" si="19"/>
        <v>Yes</v>
      </c>
      <c r="AE61" s="223">
        <f t="shared" si="20"/>
        <v>0.30967741935483883</v>
      </c>
      <c r="AF61" s="95"/>
    </row>
    <row r="62" spans="1:32" ht="14.5" customHeight="1">
      <c r="A62" s="66" t="s">
        <v>12</v>
      </c>
      <c r="B62" s="66" t="s">
        <v>27</v>
      </c>
      <c r="C62" s="66" t="str" cm="1">
        <f t="array" ref="C62">_xlfn.IFNA(_xlfn.IFS(B62="Starter","Starters &amp; Sides",B62="Sides","Starters &amp; Sides"),B62)</f>
        <v>Mains</v>
      </c>
      <c r="D62" s="84" t="s">
        <v>1601</v>
      </c>
      <c r="E62" s="74">
        <v>8.25</v>
      </c>
      <c r="F62" s="4">
        <v>8.35</v>
      </c>
      <c r="G62" s="4">
        <v>8.35</v>
      </c>
      <c r="H62" s="15">
        <v>8.85</v>
      </c>
      <c r="I62" s="15">
        <v>9.35</v>
      </c>
      <c r="J62" s="4">
        <v>9.35</v>
      </c>
      <c r="K62" s="4">
        <v>9.9499999999999993</v>
      </c>
      <c r="L62" s="7">
        <v>9.9499999999999993</v>
      </c>
      <c r="M62" s="7">
        <v>9.9499999999999993</v>
      </c>
      <c r="N62" s="7">
        <v>10.75</v>
      </c>
      <c r="O62" s="7">
        <v>10.75</v>
      </c>
      <c r="P62" s="15">
        <v>10.65</v>
      </c>
      <c r="Q62" s="337">
        <v>10.85</v>
      </c>
      <c r="R62" s="15" t="str">
        <f t="shared" si="7"/>
        <v>Yes</v>
      </c>
      <c r="S62" s="15" t="str">
        <f t="shared" si="8"/>
        <v>No</v>
      </c>
      <c r="T62" s="4" t="str">
        <f t="shared" si="9"/>
        <v>Yes</v>
      </c>
      <c r="U62" s="4">
        <f t="shared" si="10"/>
        <v>1.8779342723004522E-2</v>
      </c>
      <c r="V62" s="4" t="str">
        <f t="shared" si="11"/>
        <v>Yes</v>
      </c>
      <c r="W62" s="223">
        <f t="shared" si="12"/>
        <v>9.302325581395321E-3</v>
      </c>
      <c r="X62" s="4" t="str">
        <f t="shared" si="13"/>
        <v>Yes</v>
      </c>
      <c r="Y62" s="223">
        <f t="shared" si="14"/>
        <v>9.302325581395321E-3</v>
      </c>
      <c r="Z62" s="4" t="str">
        <f t="shared" si="15"/>
        <v>Yes</v>
      </c>
      <c r="AA62" s="223">
        <f t="shared" si="16"/>
        <v>9.0452261306532611E-2</v>
      </c>
      <c r="AB62" s="4" t="str">
        <f t="shared" si="17"/>
        <v>Yes</v>
      </c>
      <c r="AC62" s="223">
        <f t="shared" si="18"/>
        <v>9.0452261306532611E-2</v>
      </c>
      <c r="AD62" s="4" t="str">
        <f t="shared" si="19"/>
        <v>Yes</v>
      </c>
      <c r="AE62" s="223">
        <f t="shared" si="20"/>
        <v>0.31515151515151518</v>
      </c>
      <c r="AF62" s="95"/>
    </row>
    <row r="63" spans="1:32" ht="14.5" customHeight="1">
      <c r="A63" s="66" t="s">
        <v>12</v>
      </c>
      <c r="B63" s="66" t="s">
        <v>27</v>
      </c>
      <c r="C63" s="66" t="str" cm="1">
        <f t="array" ref="C63">_xlfn.IFNA(_xlfn.IFS(B63="Starter","Starters &amp; Sides",B63="Sides","Starters &amp; Sides"),B63)</f>
        <v>Mains</v>
      </c>
      <c r="D63" s="84" t="s">
        <v>1602</v>
      </c>
      <c r="E63" s="74">
        <v>7.25</v>
      </c>
      <c r="F63" s="4">
        <v>7.35</v>
      </c>
      <c r="G63" s="4">
        <v>7.35</v>
      </c>
      <c r="H63" s="15">
        <v>7.85</v>
      </c>
      <c r="I63" s="15">
        <v>8.35</v>
      </c>
      <c r="J63" s="4">
        <v>8.35</v>
      </c>
      <c r="K63" s="4">
        <v>8.65</v>
      </c>
      <c r="L63" s="7">
        <v>8.65</v>
      </c>
      <c r="M63" s="7">
        <v>8.65</v>
      </c>
      <c r="N63" s="7">
        <v>9.4499999999999993</v>
      </c>
      <c r="O63" s="7">
        <v>9.4499999999999993</v>
      </c>
      <c r="P63" s="15">
        <v>9.5500000000000007</v>
      </c>
      <c r="Q63" s="337">
        <v>9.75</v>
      </c>
      <c r="R63" s="15" t="str">
        <f t="shared" si="7"/>
        <v>Yes</v>
      </c>
      <c r="S63" s="15" t="str">
        <f t="shared" si="8"/>
        <v>No</v>
      </c>
      <c r="T63" s="4" t="str">
        <f t="shared" si="9"/>
        <v>Yes</v>
      </c>
      <c r="U63" s="4">
        <f t="shared" si="10"/>
        <v>2.0942408376963373E-2</v>
      </c>
      <c r="V63" s="4" t="str">
        <f t="shared" si="11"/>
        <v>Yes</v>
      </c>
      <c r="W63" s="223">
        <f t="shared" si="12"/>
        <v>3.1746031746031855E-2</v>
      </c>
      <c r="X63" s="4" t="str">
        <f t="shared" si="13"/>
        <v>Yes</v>
      </c>
      <c r="Y63" s="223">
        <f t="shared" si="14"/>
        <v>3.1746031746031855E-2</v>
      </c>
      <c r="Z63" s="4" t="str">
        <f t="shared" si="15"/>
        <v>Yes</v>
      </c>
      <c r="AA63" s="223">
        <f t="shared" si="16"/>
        <v>0.12716763005780352</v>
      </c>
      <c r="AB63" s="4" t="str">
        <f t="shared" si="17"/>
        <v>Yes</v>
      </c>
      <c r="AC63" s="223">
        <f t="shared" si="18"/>
        <v>0.12716763005780352</v>
      </c>
      <c r="AD63" s="4" t="str">
        <f t="shared" si="19"/>
        <v>Yes</v>
      </c>
      <c r="AE63" s="223">
        <f t="shared" si="20"/>
        <v>0.34482758620689657</v>
      </c>
      <c r="AF63" s="95"/>
    </row>
    <row r="64" spans="1:32" ht="14.5" customHeight="1">
      <c r="A64" s="66" t="s">
        <v>12</v>
      </c>
      <c r="B64" s="66" t="s">
        <v>27</v>
      </c>
      <c r="C64" s="66" t="str" cm="1">
        <f t="array" ref="C64">_xlfn.IFNA(_xlfn.IFS(B64="Starter","Starters &amp; Sides",B64="Sides","Starters &amp; Sides"),B64)</f>
        <v>Mains</v>
      </c>
      <c r="D64" s="84" t="s">
        <v>1603</v>
      </c>
      <c r="E64" s="74">
        <v>5.55</v>
      </c>
      <c r="F64" s="4">
        <v>5.65</v>
      </c>
      <c r="G64" s="4">
        <v>5.65</v>
      </c>
      <c r="H64" s="15">
        <v>6.15</v>
      </c>
      <c r="I64" s="15">
        <v>6.65</v>
      </c>
      <c r="J64" s="4">
        <v>6.65</v>
      </c>
      <c r="K64" s="4">
        <v>6.95</v>
      </c>
      <c r="L64" s="7">
        <v>6.95</v>
      </c>
      <c r="M64" s="7">
        <v>6.95</v>
      </c>
      <c r="N64" s="7">
        <v>7.75</v>
      </c>
      <c r="O64" s="7">
        <v>7.75</v>
      </c>
      <c r="P64" s="15">
        <v>7.85</v>
      </c>
      <c r="Q64" s="337">
        <v>7.95</v>
      </c>
      <c r="R64" s="15" t="str">
        <f t="shared" si="7"/>
        <v>Yes</v>
      </c>
      <c r="S64" s="15" t="str">
        <f t="shared" si="8"/>
        <v>No</v>
      </c>
      <c r="T64" s="4" t="str">
        <f t="shared" si="9"/>
        <v>Yes</v>
      </c>
      <c r="U64" s="4">
        <f t="shared" si="10"/>
        <v>1.2738853503184711E-2</v>
      </c>
      <c r="V64" s="4" t="str">
        <f t="shared" si="11"/>
        <v>Yes</v>
      </c>
      <c r="W64" s="223">
        <f t="shared" si="12"/>
        <v>2.5806451612903292E-2</v>
      </c>
      <c r="X64" s="4" t="str">
        <f t="shared" si="13"/>
        <v>Yes</v>
      </c>
      <c r="Y64" s="223">
        <f t="shared" si="14"/>
        <v>2.5806451612903292E-2</v>
      </c>
      <c r="Z64" s="4" t="str">
        <f t="shared" si="15"/>
        <v>Yes</v>
      </c>
      <c r="AA64" s="223">
        <f t="shared" si="16"/>
        <v>0.14388489208633093</v>
      </c>
      <c r="AB64" s="4" t="str">
        <f t="shared" si="17"/>
        <v>Yes</v>
      </c>
      <c r="AC64" s="223">
        <f t="shared" si="18"/>
        <v>0.14388489208633093</v>
      </c>
      <c r="AD64" s="4" t="str">
        <f t="shared" si="19"/>
        <v>Yes</v>
      </c>
      <c r="AE64" s="223">
        <f t="shared" si="20"/>
        <v>0.43243243243243246</v>
      </c>
      <c r="AF64" s="95"/>
    </row>
    <row r="65" spans="1:32" ht="14.5" customHeight="1">
      <c r="A65" s="66" t="s">
        <v>12</v>
      </c>
      <c r="B65" s="66" t="s">
        <v>27</v>
      </c>
      <c r="C65" s="66" t="str" cm="1">
        <f t="array" ref="C65">_xlfn.IFNA(_xlfn.IFS(B65="Starter","Starters &amp; Sides",B65="Sides","Starters &amp; Sides"),B65)</f>
        <v>Mains</v>
      </c>
      <c r="D65" s="84" t="s">
        <v>1604</v>
      </c>
      <c r="E65" s="74">
        <v>3.75</v>
      </c>
      <c r="F65" s="4">
        <v>3.75</v>
      </c>
      <c r="G65" s="4">
        <v>3.75</v>
      </c>
      <c r="H65" s="15">
        <v>3.75</v>
      </c>
      <c r="I65" s="15">
        <v>4.8499999999999996</v>
      </c>
      <c r="J65" s="4">
        <v>4.8499999999999996</v>
      </c>
      <c r="K65" s="4">
        <v>5.15</v>
      </c>
      <c r="L65" s="7">
        <v>5.15</v>
      </c>
      <c r="M65" s="7">
        <v>5.15</v>
      </c>
      <c r="N65" s="7">
        <v>5.75</v>
      </c>
      <c r="O65" s="7">
        <v>5.75</v>
      </c>
      <c r="P65" s="15">
        <v>5.75</v>
      </c>
      <c r="Q65" s="337">
        <v>5.95</v>
      </c>
      <c r="R65" s="15" t="str">
        <f t="shared" si="7"/>
        <v>Yes</v>
      </c>
      <c r="S65" s="15" t="str">
        <f t="shared" si="8"/>
        <v>No</v>
      </c>
      <c r="T65" s="4" t="str">
        <f t="shared" si="9"/>
        <v>Yes</v>
      </c>
      <c r="U65" s="4">
        <f t="shared" si="10"/>
        <v>3.4782608695652195E-2</v>
      </c>
      <c r="V65" s="4" t="str">
        <f t="shared" si="11"/>
        <v>Yes</v>
      </c>
      <c r="W65" s="223">
        <f t="shared" si="12"/>
        <v>3.4782608695652195E-2</v>
      </c>
      <c r="X65" s="4" t="str">
        <f t="shared" si="13"/>
        <v>Yes</v>
      </c>
      <c r="Y65" s="223">
        <f t="shared" si="14"/>
        <v>3.4782608695652195E-2</v>
      </c>
      <c r="Z65" s="4" t="str">
        <f t="shared" si="15"/>
        <v>Yes</v>
      </c>
      <c r="AA65" s="223">
        <f t="shared" si="16"/>
        <v>0.15533980582524265</v>
      </c>
      <c r="AB65" s="4" t="str">
        <f t="shared" si="17"/>
        <v>Yes</v>
      </c>
      <c r="AC65" s="223">
        <f t="shared" si="18"/>
        <v>0.15533980582524265</v>
      </c>
      <c r="AD65" s="4" t="str">
        <f t="shared" si="19"/>
        <v>Yes</v>
      </c>
      <c r="AE65" s="223">
        <f t="shared" si="20"/>
        <v>0.58666666666666667</v>
      </c>
      <c r="AF65" s="95"/>
    </row>
    <row r="66" spans="1:32" ht="14.5" customHeight="1">
      <c r="A66" s="66" t="s">
        <v>12</v>
      </c>
      <c r="B66" s="66" t="s">
        <v>27</v>
      </c>
      <c r="C66" s="66" t="str" cm="1">
        <f t="array" ref="C66">_xlfn.IFNA(_xlfn.IFS(B66="Starter","Starters &amp; Sides",B66="Sides","Starters &amp; Sides"),B66)</f>
        <v>Mains</v>
      </c>
      <c r="D66" s="84" t="s">
        <v>1605</v>
      </c>
      <c r="E66" s="74">
        <v>4.5</v>
      </c>
      <c r="F66" s="4">
        <v>4.5</v>
      </c>
      <c r="G66" s="4">
        <v>4.5</v>
      </c>
      <c r="H66" s="15">
        <v>4.5</v>
      </c>
      <c r="I66" s="15">
        <v>5.55</v>
      </c>
      <c r="J66" s="4">
        <v>5.55</v>
      </c>
      <c r="K66" s="4">
        <v>6.05</v>
      </c>
      <c r="L66" s="7">
        <v>6.05</v>
      </c>
      <c r="M66" s="7">
        <v>6.05</v>
      </c>
      <c r="N66" s="7">
        <v>6.65</v>
      </c>
      <c r="O66" s="7">
        <v>6.65</v>
      </c>
      <c r="P66" s="15">
        <v>6.65</v>
      </c>
      <c r="Q66" s="337">
        <v>6.85</v>
      </c>
      <c r="R66" s="15" t="str">
        <f t="shared" si="7"/>
        <v>Yes</v>
      </c>
      <c r="S66" s="15" t="str">
        <f t="shared" si="8"/>
        <v>No</v>
      </c>
      <c r="T66" s="4" t="str">
        <f t="shared" si="9"/>
        <v>Yes</v>
      </c>
      <c r="U66" s="4">
        <f t="shared" si="10"/>
        <v>3.007518796992481E-2</v>
      </c>
      <c r="V66" s="4" t="str">
        <f t="shared" si="11"/>
        <v>Yes</v>
      </c>
      <c r="W66" s="223">
        <f t="shared" si="12"/>
        <v>3.007518796992481E-2</v>
      </c>
      <c r="X66" s="4" t="str">
        <f t="shared" si="13"/>
        <v>Yes</v>
      </c>
      <c r="Y66" s="223">
        <f t="shared" si="14"/>
        <v>3.007518796992481E-2</v>
      </c>
      <c r="Z66" s="4" t="str">
        <f t="shared" si="15"/>
        <v>Yes</v>
      </c>
      <c r="AA66" s="223">
        <f t="shared" si="16"/>
        <v>0.13223140495867769</v>
      </c>
      <c r="AB66" s="4" t="str">
        <f t="shared" si="17"/>
        <v>Yes</v>
      </c>
      <c r="AC66" s="223">
        <f t="shared" si="18"/>
        <v>0.13223140495867769</v>
      </c>
      <c r="AD66" s="4" t="str">
        <f t="shared" si="19"/>
        <v>Yes</v>
      </c>
      <c r="AE66" s="223">
        <f t="shared" si="20"/>
        <v>0.52222222222222214</v>
      </c>
      <c r="AF66" s="95"/>
    </row>
    <row r="67" spans="1:32" ht="14.5" customHeight="1">
      <c r="A67" s="66" t="s">
        <v>12</v>
      </c>
      <c r="B67" s="66" t="s">
        <v>27</v>
      </c>
      <c r="C67" s="66" t="str" cm="1">
        <f t="array" ref="C67">_xlfn.IFNA(_xlfn.IFS(B67="Starter","Starters &amp; Sides",B67="Sides","Starters &amp; Sides"),B67)</f>
        <v>Mains</v>
      </c>
      <c r="D67" s="84" t="s">
        <v>1606</v>
      </c>
      <c r="E67" s="74"/>
      <c r="F67" s="4"/>
      <c r="G67" s="4"/>
      <c r="H67" s="15"/>
      <c r="I67" s="15"/>
      <c r="J67" s="4"/>
      <c r="K67" s="4"/>
      <c r="L67" s="7"/>
      <c r="M67" s="7"/>
      <c r="N67" s="7"/>
      <c r="O67" s="7"/>
      <c r="P67" s="15"/>
      <c r="Q67" s="337">
        <v>7.95</v>
      </c>
      <c r="R67" s="15"/>
      <c r="S67" s="15"/>
      <c r="T67" s="4"/>
      <c r="U67" s="4"/>
      <c r="V67" s="4"/>
      <c r="W67" s="223"/>
      <c r="X67" s="4"/>
      <c r="Y67" s="223"/>
      <c r="Z67" s="4"/>
      <c r="AA67" s="223"/>
      <c r="AB67" s="4"/>
      <c r="AC67" s="223"/>
      <c r="AD67" s="4"/>
      <c r="AE67" s="223"/>
      <c r="AF67" s="95"/>
    </row>
    <row r="68" spans="1:32" ht="14.5" customHeight="1">
      <c r="A68" s="66" t="s">
        <v>12</v>
      </c>
      <c r="B68" s="66" t="s">
        <v>28</v>
      </c>
      <c r="C68" s="66" t="str" cm="1">
        <f t="array" ref="C68">_xlfn.IFNA(_xlfn.IFS(B68="Starter","Starters &amp; Sides",B68="Sides","Starters &amp; Sides"),B68)</f>
        <v>Drinks</v>
      </c>
      <c r="D68" s="84" t="s">
        <v>1584</v>
      </c>
      <c r="E68" s="74">
        <v>5.5</v>
      </c>
      <c r="F68" s="4">
        <v>5.5</v>
      </c>
      <c r="G68" s="4">
        <v>5.5</v>
      </c>
      <c r="H68" s="15">
        <v>5.75</v>
      </c>
      <c r="I68" s="15">
        <v>5.85</v>
      </c>
      <c r="J68" s="4">
        <v>5.85</v>
      </c>
      <c r="K68" s="4">
        <v>5.95</v>
      </c>
      <c r="L68" s="7">
        <v>5.95</v>
      </c>
      <c r="M68" s="7">
        <v>5.95</v>
      </c>
      <c r="N68" s="7">
        <v>6.25</v>
      </c>
      <c r="O68" s="7">
        <v>6.25</v>
      </c>
      <c r="P68" s="15">
        <v>6.25</v>
      </c>
      <c r="Q68" s="337">
        <v>6.45</v>
      </c>
      <c r="R68" s="15" t="str">
        <f t="shared" si="7"/>
        <v>Yes</v>
      </c>
      <c r="S68" s="15" t="str">
        <f t="shared" si="8"/>
        <v>No</v>
      </c>
      <c r="T68" s="4" t="str">
        <f t="shared" si="9"/>
        <v>Yes</v>
      </c>
      <c r="U68" s="4">
        <f t="shared" si="10"/>
        <v>3.2000000000000028E-2</v>
      </c>
      <c r="V68" s="4" t="str">
        <f t="shared" si="11"/>
        <v>Yes</v>
      </c>
      <c r="W68" s="223">
        <f t="shared" si="12"/>
        <v>3.2000000000000028E-2</v>
      </c>
      <c r="X68" s="4" t="str">
        <f t="shared" si="13"/>
        <v>Yes</v>
      </c>
      <c r="Y68" s="223">
        <f t="shared" si="14"/>
        <v>3.2000000000000028E-2</v>
      </c>
      <c r="Z68" s="4" t="str">
        <f t="shared" si="15"/>
        <v>Yes</v>
      </c>
      <c r="AA68" s="223">
        <f t="shared" si="16"/>
        <v>8.4033613445378075E-2</v>
      </c>
      <c r="AB68" s="4" t="str">
        <f t="shared" si="17"/>
        <v>Yes</v>
      </c>
      <c r="AC68" s="223">
        <f t="shared" si="18"/>
        <v>8.4033613445378075E-2</v>
      </c>
      <c r="AD68" s="4" t="str">
        <f t="shared" si="19"/>
        <v>Yes</v>
      </c>
      <c r="AE68" s="223">
        <f t="shared" si="20"/>
        <v>0.17272727272727284</v>
      </c>
      <c r="AF68" s="95"/>
    </row>
    <row r="69" spans="1:32" ht="14.5" customHeight="1">
      <c r="A69" s="66" t="s">
        <v>12</v>
      </c>
      <c r="B69" s="66" t="s">
        <v>28</v>
      </c>
      <c r="C69" s="66" t="str" cm="1">
        <f t="array" ref="C69">_xlfn.IFNA(_xlfn.IFS(B69="Starter","Starters &amp; Sides",B69="Sides","Starters &amp; Sides"),B69)</f>
        <v>Drinks</v>
      </c>
      <c r="D69" s="84" t="s">
        <v>1607</v>
      </c>
      <c r="E69" s="74"/>
      <c r="F69" s="4"/>
      <c r="G69" s="4"/>
      <c r="H69" s="15"/>
      <c r="I69" s="15"/>
      <c r="J69" s="4"/>
      <c r="K69" s="4"/>
      <c r="L69" s="7"/>
      <c r="M69" s="7"/>
      <c r="N69" s="7"/>
      <c r="O69" s="7"/>
      <c r="P69" s="15"/>
      <c r="Q69" s="337">
        <v>4.25</v>
      </c>
      <c r="R69" s="15"/>
      <c r="S69" s="15"/>
      <c r="T69" s="4"/>
      <c r="U69" s="4"/>
      <c r="V69" s="4"/>
      <c r="W69" s="223"/>
      <c r="X69" s="4"/>
      <c r="Y69" s="223"/>
      <c r="Z69" s="4"/>
      <c r="AA69" s="223"/>
      <c r="AB69" s="4"/>
      <c r="AC69" s="223"/>
      <c r="AD69" s="4"/>
      <c r="AE69" s="223"/>
      <c r="AF69" s="95"/>
    </row>
    <row r="70" spans="1:32" ht="14.5" customHeight="1">
      <c r="A70" s="66" t="s">
        <v>12</v>
      </c>
      <c r="B70" s="66" t="s">
        <v>28</v>
      </c>
      <c r="C70" s="66" t="str" cm="1">
        <f t="array" ref="C70">_xlfn.IFNA(_xlfn.IFS(B70="Starter","Starters &amp; Sides",B70="Sides","Starters &amp; Sides"),B70)</f>
        <v>Drinks</v>
      </c>
      <c r="D70" s="84" t="s">
        <v>1608</v>
      </c>
      <c r="E70" s="74"/>
      <c r="F70" s="4"/>
      <c r="G70" s="4"/>
      <c r="H70" s="15"/>
      <c r="I70" s="15"/>
      <c r="J70" s="4"/>
      <c r="K70" s="4"/>
      <c r="L70" s="7"/>
      <c r="M70" s="7"/>
      <c r="N70" s="7"/>
      <c r="O70" s="7"/>
      <c r="P70" s="15"/>
      <c r="Q70" s="337">
        <v>6.45</v>
      </c>
      <c r="R70" s="15"/>
      <c r="S70" s="15"/>
      <c r="T70" s="4"/>
      <c r="U70" s="4"/>
      <c r="V70" s="4"/>
      <c r="W70" s="223"/>
      <c r="X70" s="4"/>
      <c r="Y70" s="223"/>
      <c r="Z70" s="4"/>
      <c r="AA70" s="223"/>
      <c r="AB70" s="4"/>
      <c r="AC70" s="223"/>
      <c r="AD70" s="4"/>
      <c r="AE70" s="223"/>
      <c r="AF70" s="95"/>
    </row>
    <row r="71" spans="1:32" ht="14.5" customHeight="1">
      <c r="A71" s="66" t="s">
        <v>12</v>
      </c>
      <c r="B71" s="66" t="s">
        <v>28</v>
      </c>
      <c r="C71" s="66" t="str" cm="1">
        <f t="array" ref="C71">_xlfn.IFNA(_xlfn.IFS(B71="Starter","Starters &amp; Sides",B71="Sides","Starters &amp; Sides"),B71)</f>
        <v>Drinks</v>
      </c>
      <c r="D71" s="84" t="s">
        <v>1609</v>
      </c>
      <c r="E71" s="74"/>
      <c r="F71" s="4"/>
      <c r="G71" s="4"/>
      <c r="H71" s="15"/>
      <c r="I71" s="15"/>
      <c r="J71" s="4"/>
      <c r="K71" s="4"/>
      <c r="L71" s="7"/>
      <c r="M71" s="7"/>
      <c r="N71" s="7"/>
      <c r="O71" s="7"/>
      <c r="P71" s="15"/>
      <c r="Q71" s="337">
        <v>6.45</v>
      </c>
      <c r="R71" s="15"/>
      <c r="S71" s="15"/>
      <c r="T71" s="4"/>
      <c r="U71" s="4"/>
      <c r="V71" s="4"/>
      <c r="W71" s="223"/>
      <c r="X71" s="4"/>
      <c r="Y71" s="223"/>
      <c r="Z71" s="4"/>
      <c r="AA71" s="223"/>
      <c r="AB71" s="4"/>
      <c r="AC71" s="223"/>
      <c r="AD71" s="4"/>
      <c r="AE71" s="223"/>
      <c r="AF71" s="95"/>
    </row>
    <row r="72" spans="1:32" ht="14.5" customHeight="1">
      <c r="A72" s="66" t="s">
        <v>12</v>
      </c>
      <c r="B72" s="66" t="s">
        <v>28</v>
      </c>
      <c r="C72" s="66" t="str" cm="1">
        <f t="array" ref="C72">_xlfn.IFNA(_xlfn.IFS(B72="Starter","Starters &amp; Sides",B72="Sides","Starters &amp; Sides"),B72)</f>
        <v>Drinks</v>
      </c>
      <c r="D72" s="84" t="s">
        <v>1610</v>
      </c>
      <c r="E72" s="74">
        <v>3.75</v>
      </c>
      <c r="F72" s="4">
        <v>3.85</v>
      </c>
      <c r="G72" s="4">
        <v>3.85</v>
      </c>
      <c r="H72" s="15">
        <v>3.95</v>
      </c>
      <c r="I72" s="15">
        <v>4.25</v>
      </c>
      <c r="J72" s="4">
        <v>4.25</v>
      </c>
      <c r="K72" s="4">
        <v>4.3499999999999996</v>
      </c>
      <c r="L72" s="7">
        <v>4.3499999999999996</v>
      </c>
      <c r="M72" s="7">
        <v>4.3499999999999996</v>
      </c>
      <c r="N72" s="7">
        <v>4.3499999999999996</v>
      </c>
      <c r="O72" s="7">
        <v>4.3499999999999996</v>
      </c>
      <c r="P72" s="15">
        <v>4.3499999999999996</v>
      </c>
      <c r="Q72" s="337">
        <v>4.55</v>
      </c>
      <c r="R72" s="15" t="str">
        <f t="shared" si="7"/>
        <v>Yes</v>
      </c>
      <c r="S72" s="15" t="str">
        <f t="shared" si="8"/>
        <v>No</v>
      </c>
      <c r="T72" s="4" t="str">
        <f t="shared" si="9"/>
        <v>Yes</v>
      </c>
      <c r="U72" s="4">
        <f t="shared" si="10"/>
        <v>4.5977011494252817E-2</v>
      </c>
      <c r="V72" s="4" t="str">
        <f t="shared" si="11"/>
        <v>Yes</v>
      </c>
      <c r="W72" s="223">
        <f t="shared" si="12"/>
        <v>4.5977011494252817E-2</v>
      </c>
      <c r="X72" s="4" t="str">
        <f t="shared" si="13"/>
        <v>Yes</v>
      </c>
      <c r="Y72" s="223">
        <f t="shared" si="14"/>
        <v>4.5977011494252817E-2</v>
      </c>
      <c r="Z72" s="4" t="str">
        <f t="shared" si="15"/>
        <v>Yes</v>
      </c>
      <c r="AA72" s="223">
        <f t="shared" si="16"/>
        <v>4.5977011494252817E-2</v>
      </c>
      <c r="AB72" s="4" t="str">
        <f t="shared" si="17"/>
        <v>Yes</v>
      </c>
      <c r="AC72" s="223">
        <f t="shared" si="18"/>
        <v>4.5977011494252817E-2</v>
      </c>
      <c r="AD72" s="4" t="str">
        <f t="shared" si="19"/>
        <v>Yes</v>
      </c>
      <c r="AE72" s="223">
        <f t="shared" si="20"/>
        <v>0.21333333333333337</v>
      </c>
      <c r="AF72" s="95"/>
    </row>
    <row r="73" spans="1:32" ht="14.5" customHeight="1">
      <c r="A73" s="66" t="s">
        <v>12</v>
      </c>
      <c r="B73" s="66" t="s">
        <v>28</v>
      </c>
      <c r="C73" s="66" t="str" cm="1">
        <f t="array" ref="C73">_xlfn.IFNA(_xlfn.IFS(B73="Starter","Starters &amp; Sides",B73="Sides","Starters &amp; Sides"),B73)</f>
        <v>Drinks</v>
      </c>
      <c r="D73" s="84" t="s">
        <v>1611</v>
      </c>
      <c r="E73" s="74">
        <v>2.65</v>
      </c>
      <c r="F73" s="4">
        <v>2.65</v>
      </c>
      <c r="G73" s="4">
        <v>2.65</v>
      </c>
      <c r="H73" s="15">
        <v>2.65</v>
      </c>
      <c r="I73" s="15">
        <v>2.95</v>
      </c>
      <c r="J73" s="4">
        <v>2.95</v>
      </c>
      <c r="K73" s="4">
        <v>2.95</v>
      </c>
      <c r="L73" s="4">
        <v>2.95</v>
      </c>
      <c r="M73" s="7">
        <v>2.95</v>
      </c>
      <c r="N73" s="7">
        <v>2.95</v>
      </c>
      <c r="O73" s="7">
        <v>2.95</v>
      </c>
      <c r="P73" s="21">
        <v>2.95</v>
      </c>
      <c r="Q73" s="339"/>
      <c r="R73" s="15" t="str">
        <f t="shared" si="7"/>
        <v>No</v>
      </c>
      <c r="S73" s="15" t="str">
        <f t="shared" si="8"/>
        <v>No</v>
      </c>
      <c r="T73" s="7" t="str">
        <f t="shared" si="9"/>
        <v>No</v>
      </c>
      <c r="U73" s="7" t="str">
        <f t="shared" si="10"/>
        <v>N/A</v>
      </c>
      <c r="V73" s="7" t="str">
        <f t="shared" si="11"/>
        <v>No</v>
      </c>
      <c r="W73" s="294" t="str">
        <f t="shared" si="12"/>
        <v>N/A</v>
      </c>
      <c r="X73" s="7" t="str">
        <f t="shared" si="13"/>
        <v>No</v>
      </c>
      <c r="Y73" s="294" t="str">
        <f t="shared" si="14"/>
        <v>N/A</v>
      </c>
      <c r="Z73" s="7" t="str">
        <f t="shared" si="15"/>
        <v>No</v>
      </c>
      <c r="AA73" s="294" t="str">
        <f t="shared" si="16"/>
        <v>N/A</v>
      </c>
      <c r="AB73" s="7" t="str">
        <f t="shared" si="17"/>
        <v>No</v>
      </c>
      <c r="AC73" s="294" t="str">
        <f t="shared" si="18"/>
        <v>N/A</v>
      </c>
      <c r="AD73" s="7" t="str">
        <f t="shared" si="19"/>
        <v>No</v>
      </c>
      <c r="AE73" s="294" t="str">
        <f t="shared" si="20"/>
        <v>N/A</v>
      </c>
      <c r="AF73" s="90"/>
    </row>
    <row r="74" spans="1:32" ht="14.5" customHeight="1">
      <c r="A74" s="66" t="s">
        <v>12</v>
      </c>
      <c r="B74" s="66" t="s">
        <v>28</v>
      </c>
      <c r="C74" s="66" t="str" cm="1">
        <f t="array" ref="C74">_xlfn.IFNA(_xlfn.IFS(B74="Starter","Starters &amp; Sides",B74="Sides","Starters &amp; Sides"),B74)</f>
        <v>Drinks</v>
      </c>
      <c r="D74" s="84" t="s">
        <v>1612</v>
      </c>
      <c r="E74" s="74"/>
      <c r="F74" s="4"/>
      <c r="G74" s="4"/>
      <c r="H74" s="15"/>
      <c r="I74" s="15"/>
      <c r="J74" s="4"/>
      <c r="K74" s="4"/>
      <c r="L74" s="4"/>
      <c r="M74" s="4">
        <v>5.95</v>
      </c>
      <c r="N74" s="4"/>
      <c r="O74" s="4"/>
      <c r="P74" s="4"/>
      <c r="Q74" s="338"/>
      <c r="R74" s="15" t="str">
        <f t="shared" si="7"/>
        <v>No</v>
      </c>
      <c r="S74" s="15" t="str">
        <f t="shared" si="8"/>
        <v>No</v>
      </c>
      <c r="T74" s="4" t="str">
        <f t="shared" si="9"/>
        <v>No</v>
      </c>
      <c r="U74" s="4" t="str">
        <f t="shared" si="10"/>
        <v>N/A</v>
      </c>
      <c r="V74" s="4" t="str">
        <f t="shared" si="11"/>
        <v>No</v>
      </c>
      <c r="W74" s="223" t="str">
        <f t="shared" si="12"/>
        <v>N/A</v>
      </c>
      <c r="X74" s="4" t="str">
        <f t="shared" si="13"/>
        <v>No</v>
      </c>
      <c r="Y74" s="223" t="str">
        <f t="shared" si="14"/>
        <v>N/A</v>
      </c>
      <c r="Z74" s="4" t="str">
        <f t="shared" si="15"/>
        <v>No</v>
      </c>
      <c r="AA74" s="223" t="str">
        <f t="shared" si="16"/>
        <v>N/A</v>
      </c>
      <c r="AB74" s="4" t="str">
        <f t="shared" si="17"/>
        <v>No</v>
      </c>
      <c r="AC74" s="223" t="str">
        <f t="shared" si="18"/>
        <v>N/A</v>
      </c>
      <c r="AD74" s="4" t="str">
        <f t="shared" si="19"/>
        <v>No</v>
      </c>
      <c r="AE74" s="223" t="str">
        <f t="shared" si="20"/>
        <v>N/A</v>
      </c>
      <c r="AF74" s="8"/>
    </row>
    <row r="75" spans="1:32">
      <c r="T75" s="6"/>
      <c r="U75" s="6"/>
      <c r="V75" s="6"/>
      <c r="W75" s="363"/>
      <c r="X75" s="6"/>
      <c r="Y75" s="363"/>
      <c r="Z75" s="6"/>
      <c r="AA75" s="363"/>
      <c r="AB75" s="6"/>
      <c r="AC75" s="363"/>
      <c r="AD75" s="6"/>
      <c r="AE75" s="363"/>
    </row>
    <row r="76" spans="1:32">
      <c r="T76" s="6"/>
      <c r="U76" s="6"/>
      <c r="V76" s="6"/>
      <c r="W76" s="363"/>
      <c r="X76" s="6"/>
      <c r="Y76" s="363"/>
      <c r="Z76" s="6"/>
      <c r="AA76" s="363"/>
      <c r="AB76" s="6"/>
      <c r="AC76" s="363"/>
      <c r="AD76" s="6"/>
      <c r="AE76" s="363"/>
    </row>
    <row r="77" spans="1:32">
      <c r="T77" s="6"/>
      <c r="U77" s="6"/>
      <c r="V77" s="6"/>
      <c r="W77" s="363"/>
      <c r="X77" s="6"/>
      <c r="Y77" s="363"/>
      <c r="Z77" s="6"/>
      <c r="AA77" s="363"/>
      <c r="AB77" s="6"/>
      <c r="AC77" s="363"/>
      <c r="AD77" s="6"/>
      <c r="AE77" s="363"/>
    </row>
    <row r="78" spans="1:32">
      <c r="T78" s="6"/>
      <c r="U78" s="6"/>
      <c r="V78" s="6"/>
      <c r="W78" s="363"/>
      <c r="X78" s="6"/>
      <c r="Y78" s="363"/>
      <c r="Z78" s="6"/>
      <c r="AA78" s="363"/>
      <c r="AB78" s="6"/>
      <c r="AC78" s="363"/>
      <c r="AD78" s="6"/>
      <c r="AE78" s="363"/>
    </row>
    <row r="79" spans="1:32">
      <c r="T79" s="6"/>
      <c r="U79" s="6"/>
      <c r="V79" s="6"/>
      <c r="W79" s="363"/>
      <c r="X79" s="6"/>
      <c r="Y79" s="363"/>
      <c r="Z79" s="6"/>
      <c r="AA79" s="363"/>
      <c r="AB79" s="6"/>
      <c r="AC79" s="363"/>
      <c r="AD79" s="6"/>
      <c r="AE79" s="363"/>
    </row>
    <row r="80" spans="1:32">
      <c r="T80" s="6"/>
      <c r="U80" s="6"/>
      <c r="V80" s="6"/>
      <c r="W80" s="363"/>
      <c r="X80" s="6"/>
      <c r="Y80" s="363"/>
      <c r="Z80" s="6"/>
      <c r="AA80" s="363"/>
      <c r="AB80" s="6"/>
      <c r="AC80" s="363"/>
      <c r="AD80" s="6"/>
      <c r="AE80" s="363"/>
    </row>
    <row r="81" spans="20:31">
      <c r="T81" s="6"/>
      <c r="U81" s="6"/>
      <c r="V81" s="6"/>
      <c r="W81" s="363"/>
      <c r="X81" s="6"/>
      <c r="Y81" s="363"/>
      <c r="Z81" s="6"/>
      <c r="AA81" s="363"/>
      <c r="AB81" s="6"/>
      <c r="AC81" s="363"/>
      <c r="AD81" s="6"/>
      <c r="AE81" s="363"/>
    </row>
    <row r="82" spans="20:31">
      <c r="T82" s="6"/>
      <c r="U82" s="6"/>
      <c r="V82" s="6"/>
      <c r="W82" s="363"/>
      <c r="X82" s="6"/>
      <c r="Y82" s="363"/>
      <c r="Z82" s="6"/>
      <c r="AA82" s="363"/>
      <c r="AB82" s="6"/>
      <c r="AC82" s="363"/>
      <c r="AD82" s="6"/>
      <c r="AE82" s="363"/>
    </row>
    <row r="83" spans="20:31">
      <c r="T83" s="6"/>
      <c r="U83" s="6"/>
      <c r="V83" s="6"/>
      <c r="W83" s="363"/>
      <c r="X83" s="6"/>
      <c r="Y83" s="363"/>
      <c r="Z83" s="6"/>
      <c r="AA83" s="363"/>
      <c r="AB83" s="6"/>
      <c r="AC83" s="363"/>
      <c r="AD83" s="6"/>
      <c r="AE83" s="363"/>
    </row>
    <row r="84" spans="20:31">
      <c r="T84" s="6"/>
      <c r="U84" s="6"/>
      <c r="V84" s="6"/>
      <c r="W84" s="363"/>
      <c r="X84" s="6"/>
      <c r="Y84" s="363"/>
      <c r="Z84" s="6"/>
      <c r="AA84" s="363"/>
      <c r="AB84" s="6"/>
      <c r="AC84" s="363"/>
      <c r="AD84" s="6"/>
      <c r="AE84" s="363"/>
    </row>
    <row r="85" spans="20:31">
      <c r="T85" s="6"/>
      <c r="U85" s="6"/>
      <c r="V85" s="6"/>
      <c r="W85" s="363"/>
      <c r="X85" s="6"/>
      <c r="Y85" s="363"/>
      <c r="Z85" s="6"/>
      <c r="AA85" s="363"/>
      <c r="AB85" s="6"/>
      <c r="AC85" s="363"/>
      <c r="AD85" s="6"/>
      <c r="AE85" s="363"/>
    </row>
    <row r="86" spans="20:31">
      <c r="T86" s="6"/>
      <c r="U86" s="6"/>
      <c r="V86" s="6"/>
      <c r="W86" s="363"/>
      <c r="X86" s="6"/>
      <c r="Y86" s="363"/>
      <c r="Z86" s="6"/>
      <c r="AA86" s="363"/>
      <c r="AB86" s="6"/>
      <c r="AC86" s="363"/>
      <c r="AD86" s="6"/>
      <c r="AE86" s="363"/>
    </row>
    <row r="87" spans="20:31">
      <c r="T87" s="6"/>
      <c r="U87" s="6"/>
      <c r="V87" s="6"/>
      <c r="W87" s="363"/>
      <c r="X87" s="6"/>
      <c r="Y87" s="363"/>
      <c r="Z87" s="6"/>
      <c r="AA87" s="363"/>
      <c r="AB87" s="6"/>
      <c r="AC87" s="363"/>
      <c r="AD87" s="6"/>
      <c r="AE87" s="363"/>
    </row>
    <row r="88" spans="20:31">
      <c r="T88" s="6"/>
      <c r="U88" s="6"/>
      <c r="V88" s="6"/>
      <c r="W88" s="363"/>
      <c r="X88" s="6"/>
      <c r="Y88" s="363"/>
      <c r="Z88" s="6"/>
      <c r="AA88" s="363"/>
      <c r="AB88" s="6"/>
      <c r="AC88" s="363"/>
      <c r="AD88" s="6"/>
      <c r="AE88" s="363"/>
    </row>
    <row r="89" spans="20:31">
      <c r="T89" s="6"/>
      <c r="U89" s="6"/>
      <c r="V89" s="6"/>
      <c r="W89" s="363"/>
      <c r="X89" s="6"/>
      <c r="Y89" s="363"/>
      <c r="Z89" s="6"/>
      <c r="AA89" s="363"/>
      <c r="AB89" s="6"/>
      <c r="AC89" s="363"/>
      <c r="AD89" s="6"/>
      <c r="AE89" s="363"/>
    </row>
    <row r="90" spans="20:31">
      <c r="T90" s="6"/>
      <c r="U90" s="6"/>
      <c r="V90" s="6"/>
      <c r="W90" s="363"/>
      <c r="X90" s="6"/>
      <c r="Y90" s="363"/>
      <c r="Z90" s="6"/>
      <c r="AA90" s="363"/>
      <c r="AB90" s="6"/>
      <c r="AC90" s="363"/>
      <c r="AD90" s="6"/>
      <c r="AE90" s="363"/>
    </row>
    <row r="91" spans="20:31">
      <c r="T91" s="6"/>
      <c r="U91" s="6"/>
      <c r="V91" s="6"/>
      <c r="W91" s="363"/>
      <c r="X91" s="6"/>
      <c r="Y91" s="363"/>
      <c r="Z91" s="6"/>
      <c r="AA91" s="363"/>
      <c r="AB91" s="6"/>
      <c r="AC91" s="363"/>
      <c r="AD91" s="6"/>
      <c r="AE91" s="363"/>
    </row>
    <row r="92" spans="20:31">
      <c r="T92" s="6"/>
      <c r="U92" s="6"/>
      <c r="V92" s="6"/>
      <c r="W92" s="363"/>
      <c r="X92" s="6"/>
      <c r="Y92" s="363"/>
      <c r="Z92" s="6"/>
      <c r="AA92" s="363"/>
      <c r="AB92" s="6"/>
      <c r="AC92" s="363"/>
      <c r="AD92" s="6"/>
      <c r="AE92" s="363"/>
    </row>
    <row r="93" spans="20:31">
      <c r="T93" s="6"/>
      <c r="U93" s="6"/>
      <c r="V93" s="6"/>
      <c r="W93" s="363"/>
      <c r="X93" s="6"/>
      <c r="Y93" s="363"/>
      <c r="Z93" s="6"/>
      <c r="AA93" s="363"/>
      <c r="AB93" s="6"/>
      <c r="AC93" s="363"/>
      <c r="AD93" s="6"/>
      <c r="AE93" s="363"/>
    </row>
    <row r="94" spans="20:31">
      <c r="T94" s="6"/>
      <c r="U94" s="6"/>
      <c r="V94" s="6"/>
      <c r="W94" s="363"/>
      <c r="X94" s="6"/>
      <c r="Y94" s="363"/>
      <c r="Z94" s="6"/>
      <c r="AA94" s="363"/>
      <c r="AB94" s="6"/>
      <c r="AC94" s="363"/>
      <c r="AD94" s="6"/>
      <c r="AE94" s="363"/>
    </row>
    <row r="95" spans="20:31">
      <c r="T95" s="6"/>
      <c r="U95" s="6"/>
      <c r="V95" s="6"/>
      <c r="W95" s="363"/>
      <c r="X95" s="6"/>
      <c r="Y95" s="363"/>
      <c r="Z95" s="6"/>
      <c r="AA95" s="363"/>
      <c r="AB95" s="6"/>
      <c r="AC95" s="363"/>
      <c r="AD95" s="6"/>
      <c r="AE95" s="363"/>
    </row>
    <row r="96" spans="20:31">
      <c r="T96" s="6"/>
      <c r="U96" s="6"/>
      <c r="V96" s="6"/>
      <c r="W96" s="363"/>
      <c r="X96" s="6"/>
      <c r="Y96" s="363"/>
      <c r="Z96" s="6"/>
      <c r="AA96" s="363"/>
      <c r="AB96" s="6"/>
      <c r="AC96" s="363"/>
      <c r="AD96" s="6"/>
      <c r="AE96" s="363"/>
    </row>
    <row r="97" spans="20:31">
      <c r="T97" s="6"/>
      <c r="U97" s="6"/>
      <c r="V97" s="6"/>
      <c r="W97" s="363"/>
      <c r="X97" s="6"/>
      <c r="Y97" s="363"/>
      <c r="Z97" s="6"/>
      <c r="AA97" s="363"/>
      <c r="AB97" s="6"/>
      <c r="AC97" s="363"/>
      <c r="AD97" s="6"/>
      <c r="AE97" s="363"/>
    </row>
    <row r="98" spans="20:31">
      <c r="T98" s="6"/>
      <c r="U98" s="6"/>
      <c r="V98" s="6"/>
      <c r="W98" s="363"/>
      <c r="X98" s="6"/>
      <c r="Y98" s="363"/>
      <c r="Z98" s="6"/>
      <c r="AA98" s="363"/>
      <c r="AB98" s="6"/>
      <c r="AC98" s="363"/>
      <c r="AD98" s="6"/>
      <c r="AE98" s="363"/>
    </row>
    <row r="99" spans="20:31">
      <c r="T99" s="6"/>
      <c r="U99" s="6"/>
      <c r="V99" s="6"/>
      <c r="W99" s="363"/>
      <c r="X99" s="6"/>
      <c r="Y99" s="363"/>
      <c r="Z99" s="6"/>
      <c r="AA99" s="363"/>
      <c r="AB99" s="6"/>
      <c r="AC99" s="363"/>
      <c r="AD99" s="6"/>
      <c r="AE99" s="363"/>
    </row>
    <row r="100" spans="20:31">
      <c r="T100" s="6"/>
      <c r="U100" s="6"/>
      <c r="V100" s="6"/>
      <c r="W100" s="363"/>
      <c r="X100" s="6"/>
      <c r="Y100" s="363"/>
      <c r="Z100" s="6"/>
      <c r="AA100" s="363"/>
      <c r="AB100" s="6"/>
      <c r="AC100" s="363"/>
      <c r="AD100" s="6"/>
      <c r="AE100" s="363"/>
    </row>
    <row r="101" spans="20:31">
      <c r="T101" s="6"/>
      <c r="U101" s="6"/>
      <c r="V101" s="6"/>
      <c r="W101" s="363"/>
      <c r="X101" s="6"/>
      <c r="Y101" s="363"/>
      <c r="Z101" s="6"/>
      <c r="AA101" s="363"/>
      <c r="AB101" s="6"/>
      <c r="AC101" s="363"/>
      <c r="AD101" s="6"/>
      <c r="AE101" s="363"/>
    </row>
    <row r="102" spans="20:31">
      <c r="T102" s="6"/>
      <c r="U102" s="6"/>
      <c r="V102" s="6"/>
      <c r="W102" s="363"/>
      <c r="X102" s="6"/>
      <c r="Y102" s="363"/>
      <c r="Z102" s="6"/>
      <c r="AA102" s="363"/>
      <c r="AB102" s="6"/>
      <c r="AC102" s="363"/>
      <c r="AD102" s="6"/>
      <c r="AE102" s="363"/>
    </row>
    <row r="103" spans="20:31">
      <c r="T103" s="6"/>
      <c r="U103" s="6"/>
      <c r="V103" s="6"/>
      <c r="W103" s="363"/>
      <c r="X103" s="6"/>
      <c r="Y103" s="363"/>
      <c r="Z103" s="6"/>
      <c r="AA103" s="363"/>
      <c r="AB103" s="6"/>
      <c r="AC103" s="363"/>
      <c r="AD103" s="6"/>
      <c r="AE103" s="363"/>
    </row>
    <row r="104" spans="20:31">
      <c r="T104" s="6"/>
      <c r="U104" s="6"/>
      <c r="V104" s="6"/>
      <c r="W104" s="363"/>
      <c r="X104" s="6"/>
      <c r="Y104" s="363"/>
      <c r="Z104" s="6"/>
      <c r="AA104" s="363"/>
      <c r="AB104" s="6"/>
      <c r="AC104" s="363"/>
      <c r="AD104" s="6"/>
      <c r="AE104" s="363"/>
    </row>
    <row r="105" spans="20:31">
      <c r="T105" s="6"/>
      <c r="U105" s="6"/>
      <c r="V105" s="6"/>
      <c r="W105" s="363"/>
      <c r="X105" s="6"/>
      <c r="Y105" s="363"/>
      <c r="Z105" s="6"/>
      <c r="AA105" s="363"/>
      <c r="AB105" s="6"/>
      <c r="AC105" s="363"/>
      <c r="AD105" s="6"/>
      <c r="AE105" s="363"/>
    </row>
    <row r="106" spans="20:31">
      <c r="T106" s="6"/>
      <c r="U106" s="6"/>
      <c r="V106" s="6"/>
      <c r="W106" s="363"/>
      <c r="X106" s="6"/>
      <c r="Y106" s="363"/>
      <c r="Z106" s="6"/>
      <c r="AA106" s="363"/>
      <c r="AB106" s="6"/>
      <c r="AC106" s="363"/>
      <c r="AD106" s="6"/>
      <c r="AE106" s="363"/>
    </row>
    <row r="107" spans="20:31">
      <c r="T107" s="6"/>
      <c r="U107" s="6"/>
      <c r="V107" s="6"/>
      <c r="W107" s="363"/>
      <c r="X107" s="6"/>
      <c r="Y107" s="363"/>
      <c r="Z107" s="6"/>
      <c r="AA107" s="363"/>
      <c r="AB107" s="6"/>
      <c r="AC107" s="363"/>
      <c r="AD107" s="6"/>
      <c r="AE107" s="363"/>
    </row>
    <row r="108" spans="20:31">
      <c r="T108" s="6"/>
      <c r="U108" s="6"/>
      <c r="V108" s="6"/>
      <c r="W108" s="363"/>
      <c r="X108" s="6"/>
      <c r="Y108" s="363"/>
      <c r="Z108" s="6"/>
      <c r="AA108" s="363"/>
      <c r="AB108" s="6"/>
      <c r="AC108" s="363"/>
      <c r="AD108" s="6"/>
      <c r="AE108" s="363"/>
    </row>
    <row r="109" spans="20:31">
      <c r="T109" s="6"/>
      <c r="U109" s="6"/>
      <c r="V109" s="6"/>
      <c r="W109" s="363"/>
      <c r="X109" s="6"/>
      <c r="Y109" s="363"/>
      <c r="Z109" s="6"/>
      <c r="AA109" s="363"/>
      <c r="AB109" s="6"/>
      <c r="AC109" s="363"/>
      <c r="AD109" s="6"/>
      <c r="AE109" s="363"/>
    </row>
    <row r="110" spans="20:31">
      <c r="T110" s="6"/>
      <c r="U110" s="6"/>
      <c r="V110" s="6"/>
      <c r="W110" s="363"/>
      <c r="X110" s="6"/>
      <c r="Y110" s="363"/>
      <c r="Z110" s="6"/>
      <c r="AA110" s="363"/>
      <c r="AB110" s="6"/>
      <c r="AC110" s="363"/>
      <c r="AD110" s="6"/>
      <c r="AE110" s="363"/>
    </row>
    <row r="111" spans="20:31">
      <c r="T111" s="6"/>
      <c r="U111" s="6"/>
      <c r="V111" s="6"/>
      <c r="W111" s="363"/>
      <c r="X111" s="6"/>
      <c r="Y111" s="363"/>
      <c r="Z111" s="6"/>
      <c r="AA111" s="363"/>
      <c r="AB111" s="6"/>
      <c r="AC111" s="363"/>
      <c r="AD111" s="6"/>
      <c r="AE111" s="363"/>
    </row>
    <row r="112" spans="20:31">
      <c r="T112" s="6"/>
      <c r="U112" s="6"/>
      <c r="V112" s="6"/>
      <c r="W112" s="363"/>
      <c r="X112" s="6"/>
      <c r="Y112" s="363"/>
      <c r="Z112" s="6"/>
      <c r="AA112" s="363"/>
      <c r="AB112" s="6"/>
      <c r="AC112" s="363"/>
      <c r="AD112" s="6"/>
      <c r="AE112" s="363"/>
    </row>
    <row r="113" spans="20:31">
      <c r="T113" s="6"/>
      <c r="U113" s="6"/>
      <c r="V113" s="6"/>
      <c r="W113" s="363"/>
      <c r="X113" s="6"/>
      <c r="Y113" s="363"/>
      <c r="Z113" s="6"/>
      <c r="AA113" s="363"/>
      <c r="AB113" s="6"/>
      <c r="AC113" s="363"/>
      <c r="AD113" s="6"/>
      <c r="AE113" s="363"/>
    </row>
    <row r="114" spans="20:31">
      <c r="T114" s="6"/>
      <c r="U114" s="6"/>
      <c r="V114" s="6"/>
      <c r="W114" s="363"/>
      <c r="X114" s="6"/>
      <c r="Y114" s="363"/>
      <c r="Z114" s="6"/>
      <c r="AA114" s="363"/>
      <c r="AB114" s="6"/>
      <c r="AC114" s="363"/>
      <c r="AD114" s="6"/>
      <c r="AE114" s="363"/>
    </row>
    <row r="115" spans="20:31">
      <c r="T115" s="6"/>
      <c r="U115" s="6"/>
      <c r="V115" s="6"/>
      <c r="W115" s="363"/>
      <c r="X115" s="6"/>
      <c r="Y115" s="363"/>
      <c r="Z115" s="6"/>
      <c r="AA115" s="363"/>
      <c r="AB115" s="6"/>
      <c r="AC115" s="363"/>
      <c r="AD115" s="6"/>
      <c r="AE115" s="363"/>
    </row>
    <row r="116" spans="20:31">
      <c r="T116" s="6"/>
      <c r="U116" s="6"/>
      <c r="V116" s="6"/>
      <c r="W116" s="363"/>
      <c r="X116" s="6"/>
      <c r="Y116" s="363"/>
      <c r="Z116" s="6"/>
      <c r="AA116" s="363"/>
      <c r="AB116" s="6"/>
      <c r="AC116" s="363"/>
      <c r="AD116" s="6"/>
      <c r="AE116" s="363"/>
    </row>
    <row r="117" spans="20:31">
      <c r="T117" s="6"/>
      <c r="U117" s="6"/>
      <c r="V117" s="6"/>
      <c r="W117" s="363"/>
      <c r="X117" s="6"/>
      <c r="Y117" s="363"/>
      <c r="Z117" s="6"/>
      <c r="AA117" s="363"/>
      <c r="AB117" s="6"/>
      <c r="AC117" s="363"/>
      <c r="AD117" s="6"/>
      <c r="AE117" s="363"/>
    </row>
    <row r="118" spans="20:31">
      <c r="T118" s="6"/>
      <c r="U118" s="6"/>
      <c r="V118" s="6"/>
      <c r="W118" s="363"/>
      <c r="X118" s="6"/>
      <c r="Y118" s="363"/>
      <c r="Z118" s="6"/>
      <c r="AA118" s="363"/>
      <c r="AB118" s="6"/>
      <c r="AC118" s="363"/>
      <c r="AD118" s="6"/>
      <c r="AE118" s="363"/>
    </row>
    <row r="119" spans="20:31">
      <c r="T119" s="6"/>
      <c r="U119" s="6"/>
      <c r="V119" s="6"/>
      <c r="W119" s="363"/>
      <c r="X119" s="6"/>
      <c r="Y119" s="363"/>
      <c r="Z119" s="6"/>
      <c r="AA119" s="363"/>
      <c r="AB119" s="6"/>
      <c r="AC119" s="363"/>
      <c r="AD119" s="6"/>
      <c r="AE119" s="363"/>
    </row>
    <row r="120" spans="20:31">
      <c r="T120" s="6"/>
      <c r="U120" s="6"/>
      <c r="V120" s="6"/>
      <c r="W120" s="363"/>
      <c r="X120" s="6"/>
      <c r="Y120" s="363"/>
      <c r="Z120" s="6"/>
      <c r="AA120" s="363"/>
      <c r="AB120" s="6"/>
      <c r="AC120" s="363"/>
      <c r="AD120" s="6"/>
      <c r="AE120" s="363"/>
    </row>
    <row r="121" spans="20:31">
      <c r="T121" s="6"/>
      <c r="U121" s="6"/>
      <c r="V121" s="6"/>
      <c r="W121" s="363"/>
      <c r="X121" s="6"/>
      <c r="Y121" s="363"/>
      <c r="Z121" s="6"/>
      <c r="AA121" s="363"/>
      <c r="AB121" s="6"/>
      <c r="AC121" s="363"/>
      <c r="AD121" s="6"/>
      <c r="AE121" s="363"/>
    </row>
    <row r="122" spans="20:31">
      <c r="T122" s="6"/>
      <c r="U122" s="6"/>
      <c r="V122" s="6"/>
      <c r="W122" s="363"/>
      <c r="X122" s="6"/>
      <c r="Y122" s="363"/>
      <c r="Z122" s="6"/>
      <c r="AA122" s="363"/>
      <c r="AB122" s="6"/>
      <c r="AC122" s="363"/>
      <c r="AD122" s="6"/>
      <c r="AE122" s="363"/>
    </row>
    <row r="123" spans="20:31">
      <c r="T123" s="6"/>
      <c r="U123" s="6"/>
      <c r="V123" s="6"/>
      <c r="W123" s="363"/>
      <c r="X123" s="6"/>
      <c r="Y123" s="363"/>
      <c r="Z123" s="6"/>
      <c r="AA123" s="363"/>
      <c r="AB123" s="6"/>
      <c r="AC123" s="363"/>
      <c r="AD123" s="6"/>
      <c r="AE123" s="363"/>
    </row>
    <row r="124" spans="20:31">
      <c r="T124" s="6"/>
      <c r="U124" s="6"/>
      <c r="V124" s="6"/>
      <c r="W124" s="363"/>
      <c r="X124" s="6"/>
      <c r="Y124" s="363"/>
      <c r="Z124" s="6"/>
      <c r="AA124" s="363"/>
      <c r="AB124" s="6"/>
      <c r="AC124" s="363"/>
      <c r="AD124" s="6"/>
      <c r="AE124" s="363"/>
    </row>
    <row r="125" spans="20:31">
      <c r="T125" s="6"/>
      <c r="U125" s="6"/>
      <c r="V125" s="6"/>
      <c r="W125" s="363"/>
      <c r="X125" s="6"/>
      <c r="Y125" s="363"/>
      <c r="Z125" s="6"/>
      <c r="AA125" s="363"/>
      <c r="AB125" s="6"/>
      <c r="AC125" s="363"/>
      <c r="AD125" s="6"/>
      <c r="AE125" s="363"/>
    </row>
    <row r="126" spans="20:31">
      <c r="T126" s="6"/>
      <c r="U126" s="6"/>
      <c r="V126" s="6"/>
      <c r="W126" s="363"/>
      <c r="X126" s="6"/>
      <c r="Y126" s="363"/>
      <c r="Z126" s="6"/>
      <c r="AA126" s="363"/>
      <c r="AB126" s="6"/>
      <c r="AC126" s="363"/>
      <c r="AD126" s="6"/>
      <c r="AE126" s="363"/>
    </row>
    <row r="127" spans="20:31">
      <c r="T127" s="6"/>
      <c r="U127" s="6"/>
      <c r="V127" s="6"/>
      <c r="W127" s="363"/>
      <c r="X127" s="6"/>
      <c r="Y127" s="363"/>
      <c r="Z127" s="6"/>
      <c r="AA127" s="363"/>
      <c r="AB127" s="6"/>
      <c r="AC127" s="363"/>
      <c r="AD127" s="6"/>
      <c r="AE127" s="363"/>
    </row>
    <row r="128" spans="20:31">
      <c r="T128" s="6"/>
      <c r="U128" s="6"/>
      <c r="V128" s="6"/>
      <c r="W128" s="363"/>
      <c r="X128" s="6"/>
      <c r="Y128" s="363"/>
      <c r="Z128" s="6"/>
      <c r="AA128" s="363"/>
      <c r="AB128" s="6"/>
      <c r="AC128" s="363"/>
      <c r="AD128" s="6"/>
      <c r="AE128" s="363"/>
    </row>
    <row r="129" spans="20:31">
      <c r="T129" s="6"/>
      <c r="U129" s="6"/>
      <c r="V129" s="6"/>
      <c r="W129" s="363"/>
      <c r="X129" s="6"/>
      <c r="Y129" s="363"/>
      <c r="Z129" s="6"/>
      <c r="AA129" s="363"/>
      <c r="AB129" s="6"/>
      <c r="AC129" s="363"/>
      <c r="AD129" s="6"/>
      <c r="AE129" s="363"/>
    </row>
    <row r="130" spans="20:31">
      <c r="T130" s="6"/>
      <c r="U130" s="6"/>
      <c r="V130" s="6"/>
      <c r="W130" s="363"/>
      <c r="X130" s="6"/>
      <c r="Y130" s="363"/>
      <c r="Z130" s="6"/>
      <c r="AA130" s="363"/>
      <c r="AB130" s="6"/>
      <c r="AC130" s="363"/>
      <c r="AD130" s="6"/>
      <c r="AE130" s="363"/>
    </row>
    <row r="131" spans="20:31">
      <c r="T131" s="6"/>
      <c r="U131" s="6"/>
      <c r="V131" s="6"/>
      <c r="W131" s="363"/>
      <c r="X131" s="6"/>
      <c r="Y131" s="363"/>
      <c r="Z131" s="6"/>
      <c r="AA131" s="363"/>
      <c r="AB131" s="6"/>
      <c r="AC131" s="363"/>
      <c r="AD131" s="6"/>
      <c r="AE131" s="363"/>
    </row>
    <row r="132" spans="20:31">
      <c r="T132" s="6"/>
      <c r="U132" s="6"/>
      <c r="V132" s="6"/>
      <c r="W132" s="363"/>
      <c r="X132" s="6"/>
      <c r="Y132" s="363"/>
      <c r="Z132" s="6"/>
      <c r="AA132" s="363"/>
      <c r="AB132" s="6"/>
      <c r="AC132" s="363"/>
      <c r="AD132" s="6"/>
      <c r="AE132" s="363"/>
    </row>
    <row r="133" spans="20:31">
      <c r="T133" s="6"/>
      <c r="U133" s="6"/>
      <c r="V133" s="6"/>
      <c r="W133" s="363"/>
      <c r="X133" s="6"/>
      <c r="Y133" s="363"/>
      <c r="Z133" s="6"/>
      <c r="AA133" s="363"/>
      <c r="AB133" s="6"/>
      <c r="AC133" s="363"/>
      <c r="AD133" s="6"/>
      <c r="AE133" s="363"/>
    </row>
    <row r="134" spans="20:31">
      <c r="T134" s="6"/>
      <c r="U134" s="6"/>
      <c r="V134" s="6"/>
      <c r="W134" s="363"/>
      <c r="X134" s="6"/>
      <c r="Y134" s="363"/>
      <c r="Z134" s="6"/>
      <c r="AA134" s="363"/>
      <c r="AB134" s="6"/>
      <c r="AC134" s="363"/>
      <c r="AD134" s="6"/>
      <c r="AE134" s="363"/>
    </row>
    <row r="135" spans="20:31">
      <c r="T135" s="6"/>
      <c r="U135" s="6"/>
      <c r="V135" s="6"/>
      <c r="W135" s="363"/>
      <c r="X135" s="6"/>
      <c r="Y135" s="363"/>
      <c r="Z135" s="6"/>
      <c r="AA135" s="363"/>
      <c r="AB135" s="6"/>
      <c r="AC135" s="363"/>
      <c r="AD135" s="6"/>
      <c r="AE135" s="363"/>
    </row>
    <row r="136" spans="20:31">
      <c r="T136" s="6"/>
      <c r="U136" s="6"/>
      <c r="V136" s="6"/>
      <c r="W136" s="363"/>
      <c r="X136" s="6"/>
      <c r="Y136" s="363"/>
      <c r="Z136" s="6"/>
      <c r="AA136" s="363"/>
      <c r="AB136" s="6"/>
      <c r="AC136" s="363"/>
      <c r="AD136" s="6"/>
      <c r="AE136" s="363"/>
    </row>
    <row r="137" spans="20:31">
      <c r="T137" s="6"/>
      <c r="U137" s="6"/>
      <c r="V137" s="6"/>
      <c r="W137" s="363"/>
      <c r="X137" s="6"/>
      <c r="Y137" s="363"/>
      <c r="Z137" s="6"/>
      <c r="AA137" s="363"/>
      <c r="AB137" s="6"/>
      <c r="AC137" s="363"/>
      <c r="AD137" s="6"/>
      <c r="AE137" s="363"/>
    </row>
    <row r="138" spans="20:31">
      <c r="T138" s="6"/>
      <c r="U138" s="6"/>
      <c r="V138" s="6"/>
      <c r="W138" s="363"/>
      <c r="X138" s="6"/>
      <c r="Y138" s="363"/>
      <c r="Z138" s="6"/>
      <c r="AA138" s="363"/>
      <c r="AB138" s="6"/>
      <c r="AC138" s="363"/>
      <c r="AD138" s="6"/>
      <c r="AE138" s="363"/>
    </row>
    <row r="139" spans="20:31">
      <c r="T139" s="6"/>
      <c r="U139" s="6"/>
      <c r="V139" s="6"/>
      <c r="W139" s="363"/>
      <c r="X139" s="6"/>
      <c r="Y139" s="363"/>
      <c r="Z139" s="6"/>
      <c r="AA139" s="363"/>
      <c r="AB139" s="6"/>
      <c r="AC139" s="363"/>
      <c r="AD139" s="6"/>
      <c r="AE139" s="363"/>
    </row>
    <row r="140" spans="20:31">
      <c r="T140" s="6"/>
      <c r="U140" s="6"/>
      <c r="V140" s="6"/>
      <c r="W140" s="363"/>
      <c r="X140" s="6"/>
      <c r="Y140" s="363"/>
      <c r="Z140" s="6"/>
      <c r="AA140" s="363"/>
      <c r="AB140" s="6"/>
      <c r="AC140" s="363"/>
      <c r="AD140" s="6"/>
      <c r="AE140" s="363"/>
    </row>
    <row r="141" spans="20:31">
      <c r="T141" s="6"/>
      <c r="U141" s="6"/>
      <c r="V141" s="6"/>
      <c r="W141" s="363"/>
      <c r="X141" s="6"/>
      <c r="Y141" s="363"/>
      <c r="Z141" s="6"/>
      <c r="AA141" s="363"/>
      <c r="AB141" s="6"/>
      <c r="AC141" s="363"/>
      <c r="AD141" s="6"/>
      <c r="AE141" s="363"/>
    </row>
    <row r="142" spans="20:31">
      <c r="T142" s="6"/>
      <c r="U142" s="6"/>
      <c r="V142" s="6"/>
      <c r="W142" s="363"/>
      <c r="X142" s="6"/>
      <c r="Y142" s="363"/>
      <c r="Z142" s="6"/>
      <c r="AA142" s="363"/>
      <c r="AB142" s="6"/>
      <c r="AC142" s="363"/>
      <c r="AD142" s="6"/>
      <c r="AE142" s="363"/>
    </row>
    <row r="143" spans="20:31">
      <c r="T143" s="6"/>
      <c r="U143" s="6"/>
      <c r="V143" s="6"/>
      <c r="W143" s="363"/>
      <c r="X143" s="6"/>
      <c r="Y143" s="363"/>
      <c r="Z143" s="6"/>
      <c r="AA143" s="363"/>
      <c r="AB143" s="6"/>
      <c r="AC143" s="363"/>
      <c r="AD143" s="6"/>
      <c r="AE143" s="363"/>
    </row>
    <row r="144" spans="20:31">
      <c r="T144" s="6"/>
      <c r="U144" s="6"/>
      <c r="V144" s="6"/>
      <c r="W144" s="363"/>
      <c r="X144" s="6"/>
      <c r="Y144" s="363"/>
      <c r="Z144" s="6"/>
      <c r="AA144" s="363"/>
      <c r="AB144" s="6"/>
      <c r="AC144" s="363"/>
      <c r="AD144" s="6"/>
      <c r="AE144" s="363"/>
    </row>
    <row r="145" spans="20:31">
      <c r="T145" s="6"/>
      <c r="U145" s="6"/>
      <c r="V145" s="6"/>
      <c r="W145" s="363"/>
      <c r="X145" s="6"/>
      <c r="Y145" s="363"/>
      <c r="Z145" s="6"/>
      <c r="AA145" s="363"/>
      <c r="AB145" s="6"/>
      <c r="AC145" s="363"/>
      <c r="AD145" s="6"/>
      <c r="AE145" s="363"/>
    </row>
    <row r="146" spans="20:31">
      <c r="T146" s="6"/>
      <c r="U146" s="6"/>
      <c r="V146" s="6"/>
      <c r="W146" s="363"/>
      <c r="X146" s="6"/>
      <c r="Y146" s="363"/>
      <c r="Z146" s="6"/>
      <c r="AA146" s="363"/>
      <c r="AB146" s="6"/>
      <c r="AC146" s="363"/>
      <c r="AD146" s="6"/>
      <c r="AE146" s="363"/>
    </row>
    <row r="147" spans="20:31">
      <c r="T147" s="6"/>
      <c r="U147" s="6"/>
      <c r="V147" s="6"/>
      <c r="W147" s="363"/>
      <c r="X147" s="6"/>
      <c r="Y147" s="363"/>
      <c r="Z147" s="6"/>
      <c r="AA147" s="363"/>
      <c r="AB147" s="6"/>
      <c r="AC147" s="363"/>
      <c r="AD147" s="6"/>
      <c r="AE147" s="363"/>
    </row>
    <row r="148" spans="20:31">
      <c r="T148" s="6"/>
      <c r="U148" s="6"/>
      <c r="V148" s="6"/>
      <c r="W148" s="363"/>
      <c r="X148" s="6"/>
      <c r="Y148" s="363"/>
      <c r="Z148" s="6"/>
      <c r="AA148" s="363"/>
      <c r="AB148" s="6"/>
      <c r="AC148" s="363"/>
      <c r="AD148" s="6"/>
      <c r="AE148" s="363"/>
    </row>
    <row r="149" spans="20:31">
      <c r="T149" s="6"/>
      <c r="U149" s="6"/>
      <c r="V149" s="6"/>
      <c r="W149" s="363"/>
      <c r="X149" s="6"/>
      <c r="Y149" s="363"/>
      <c r="Z149" s="6"/>
      <c r="AA149" s="363"/>
      <c r="AB149" s="6"/>
      <c r="AC149" s="363"/>
      <c r="AD149" s="6"/>
      <c r="AE149" s="363"/>
    </row>
    <row r="150" spans="20:31">
      <c r="T150" s="6"/>
      <c r="U150" s="6"/>
      <c r="V150" s="6"/>
      <c r="W150" s="363"/>
      <c r="X150" s="6"/>
      <c r="Y150" s="363"/>
      <c r="Z150" s="6"/>
      <c r="AA150" s="363"/>
      <c r="AB150" s="6"/>
      <c r="AC150" s="363"/>
      <c r="AD150" s="6"/>
      <c r="AE150" s="363"/>
    </row>
    <row r="151" spans="20:31">
      <c r="T151" s="6"/>
      <c r="U151" s="6"/>
      <c r="V151" s="6"/>
      <c r="W151" s="363"/>
      <c r="X151" s="6"/>
      <c r="Y151" s="363"/>
      <c r="Z151" s="6"/>
      <c r="AA151" s="363"/>
      <c r="AB151" s="6"/>
      <c r="AC151" s="363"/>
      <c r="AD151" s="6"/>
      <c r="AE151" s="363"/>
    </row>
    <row r="152" spans="20:31">
      <c r="T152" s="6"/>
      <c r="U152" s="6"/>
      <c r="V152" s="6"/>
      <c r="W152" s="363"/>
      <c r="X152" s="6"/>
      <c r="Y152" s="363"/>
      <c r="Z152" s="6"/>
      <c r="AA152" s="363"/>
      <c r="AB152" s="6"/>
      <c r="AC152" s="363"/>
      <c r="AD152" s="6"/>
      <c r="AE152" s="363"/>
    </row>
    <row r="153" spans="20:31">
      <c r="T153" s="6"/>
      <c r="U153" s="6"/>
      <c r="V153" s="6"/>
      <c r="W153" s="363"/>
      <c r="X153" s="6"/>
      <c r="Y153" s="363"/>
      <c r="Z153" s="6"/>
      <c r="AA153" s="363"/>
      <c r="AB153" s="6"/>
      <c r="AC153" s="363"/>
      <c r="AD153" s="6"/>
      <c r="AE153" s="363"/>
    </row>
    <row r="154" spans="20:31">
      <c r="T154" s="6"/>
      <c r="U154" s="6"/>
      <c r="V154" s="6"/>
      <c r="W154" s="363"/>
      <c r="X154" s="6"/>
      <c r="Y154" s="363"/>
      <c r="Z154" s="6"/>
      <c r="AA154" s="363"/>
      <c r="AB154" s="6"/>
      <c r="AC154" s="363"/>
      <c r="AD154" s="6"/>
      <c r="AE154" s="363"/>
    </row>
    <row r="155" spans="20:31">
      <c r="T155" s="6"/>
      <c r="U155" s="6"/>
      <c r="V155" s="6"/>
      <c r="W155" s="363"/>
      <c r="X155" s="6"/>
      <c r="Y155" s="363"/>
      <c r="Z155" s="6"/>
      <c r="AA155" s="363"/>
      <c r="AB155" s="6"/>
      <c r="AC155" s="363"/>
      <c r="AD155" s="6"/>
      <c r="AE155" s="363"/>
    </row>
    <row r="156" spans="20:31">
      <c r="T156" s="6"/>
      <c r="U156" s="6"/>
      <c r="V156" s="6"/>
      <c r="W156" s="363"/>
      <c r="X156" s="6"/>
      <c r="Y156" s="363"/>
      <c r="Z156" s="6"/>
      <c r="AA156" s="363"/>
      <c r="AB156" s="6"/>
      <c r="AC156" s="363"/>
      <c r="AD156" s="6"/>
      <c r="AE156" s="363"/>
    </row>
    <row r="157" spans="20:31">
      <c r="T157" s="6"/>
      <c r="U157" s="6"/>
      <c r="V157" s="6"/>
      <c r="W157" s="363"/>
      <c r="X157" s="6"/>
      <c r="Y157" s="363"/>
      <c r="Z157" s="6"/>
      <c r="AA157" s="363"/>
      <c r="AB157" s="6"/>
      <c r="AC157" s="363"/>
      <c r="AD157" s="6"/>
      <c r="AE157" s="363"/>
    </row>
    <row r="158" spans="20:31">
      <c r="T158" s="6"/>
      <c r="U158" s="6"/>
      <c r="V158" s="6"/>
      <c r="W158" s="363"/>
      <c r="X158" s="6"/>
      <c r="Y158" s="363"/>
      <c r="Z158" s="6"/>
      <c r="AA158" s="363"/>
      <c r="AB158" s="6"/>
      <c r="AC158" s="363"/>
      <c r="AD158" s="6"/>
      <c r="AE158" s="363"/>
    </row>
    <row r="159" spans="20:31">
      <c r="T159" s="6"/>
      <c r="U159" s="6"/>
      <c r="V159" s="6"/>
      <c r="W159" s="363"/>
      <c r="X159" s="6"/>
      <c r="Y159" s="363"/>
      <c r="Z159" s="6"/>
      <c r="AA159" s="363"/>
      <c r="AB159" s="6"/>
      <c r="AC159" s="363"/>
      <c r="AD159" s="6"/>
      <c r="AE159" s="363"/>
    </row>
    <row r="160" spans="20:31">
      <c r="T160" s="6"/>
      <c r="U160" s="6"/>
      <c r="V160" s="6"/>
      <c r="W160" s="363"/>
      <c r="X160" s="6"/>
      <c r="Y160" s="363"/>
      <c r="Z160" s="6"/>
      <c r="AA160" s="363"/>
      <c r="AB160" s="6"/>
      <c r="AC160" s="363"/>
      <c r="AD160" s="6"/>
      <c r="AE160" s="363"/>
    </row>
    <row r="161" spans="20:31">
      <c r="T161" s="6"/>
      <c r="U161" s="6"/>
      <c r="V161" s="6"/>
      <c r="W161" s="363"/>
      <c r="X161" s="6"/>
      <c r="Y161" s="363"/>
      <c r="Z161" s="6"/>
      <c r="AA161" s="363"/>
      <c r="AB161" s="6"/>
      <c r="AC161" s="363"/>
      <c r="AD161" s="6"/>
      <c r="AE161" s="363"/>
    </row>
    <row r="162" spans="20:31">
      <c r="T162" s="6"/>
      <c r="U162" s="6"/>
      <c r="V162" s="6"/>
      <c r="W162" s="363"/>
      <c r="X162" s="6"/>
      <c r="Y162" s="363"/>
      <c r="Z162" s="6"/>
      <c r="AA162" s="363"/>
      <c r="AB162" s="6"/>
      <c r="AC162" s="363"/>
      <c r="AD162" s="6"/>
      <c r="AE162" s="363"/>
    </row>
    <row r="163" spans="20:31">
      <c r="T163" s="6"/>
      <c r="U163" s="6"/>
      <c r="V163" s="6"/>
      <c r="W163" s="363"/>
      <c r="X163" s="6"/>
      <c r="Y163" s="363"/>
      <c r="Z163" s="6"/>
      <c r="AA163" s="363"/>
      <c r="AB163" s="6"/>
      <c r="AC163" s="363"/>
      <c r="AD163" s="6"/>
      <c r="AE163" s="363"/>
    </row>
    <row r="164" spans="20:31">
      <c r="T164" s="6"/>
      <c r="U164" s="6"/>
      <c r="V164" s="6"/>
      <c r="W164" s="363"/>
      <c r="X164" s="6"/>
      <c r="Y164" s="363"/>
      <c r="Z164" s="6"/>
      <c r="AA164" s="363"/>
      <c r="AB164" s="6"/>
      <c r="AC164" s="363"/>
      <c r="AD164" s="6"/>
      <c r="AE164" s="363"/>
    </row>
    <row r="165" spans="20:31">
      <c r="T165" s="6"/>
      <c r="U165" s="6"/>
      <c r="V165" s="6"/>
      <c r="W165" s="363"/>
      <c r="X165" s="6"/>
      <c r="Y165" s="363"/>
      <c r="Z165" s="6"/>
      <c r="AA165" s="363"/>
      <c r="AB165" s="6"/>
      <c r="AC165" s="363"/>
      <c r="AD165" s="6"/>
      <c r="AE165" s="363"/>
    </row>
    <row r="166" spans="20:31">
      <c r="T166" s="6"/>
      <c r="U166" s="6"/>
      <c r="V166" s="6"/>
      <c r="W166" s="363"/>
      <c r="X166" s="6"/>
      <c r="Y166" s="363"/>
      <c r="Z166" s="6"/>
      <c r="AA166" s="363"/>
      <c r="AB166" s="6"/>
      <c r="AC166" s="363"/>
      <c r="AD166" s="6"/>
      <c r="AE166" s="363"/>
    </row>
    <row r="167" spans="20:31">
      <c r="T167" s="6"/>
      <c r="U167" s="6"/>
      <c r="V167" s="6"/>
      <c r="W167" s="363"/>
      <c r="X167" s="6"/>
      <c r="Y167" s="363"/>
      <c r="Z167" s="6"/>
      <c r="AA167" s="363"/>
      <c r="AB167" s="6"/>
      <c r="AC167" s="363"/>
      <c r="AD167" s="6"/>
      <c r="AE167" s="363"/>
    </row>
    <row r="168" spans="20:31">
      <c r="T168" s="6"/>
      <c r="U168" s="6"/>
      <c r="V168" s="6"/>
      <c r="W168" s="363"/>
      <c r="X168" s="6"/>
      <c r="Y168" s="363"/>
      <c r="Z168" s="6"/>
      <c r="AA168" s="363"/>
      <c r="AB168" s="6"/>
      <c r="AC168" s="363"/>
      <c r="AD168" s="6"/>
      <c r="AE168" s="363"/>
    </row>
    <row r="169" spans="20:31">
      <c r="T169" s="6"/>
      <c r="U169" s="6"/>
      <c r="V169" s="6"/>
      <c r="W169" s="363"/>
      <c r="X169" s="6"/>
      <c r="Y169" s="363"/>
      <c r="Z169" s="6"/>
      <c r="AA169" s="363"/>
      <c r="AB169" s="6"/>
      <c r="AC169" s="363"/>
      <c r="AD169" s="6"/>
      <c r="AE169" s="363"/>
    </row>
    <row r="170" spans="20:31">
      <c r="T170" s="6"/>
      <c r="U170" s="6"/>
      <c r="V170" s="6"/>
      <c r="W170" s="363"/>
      <c r="X170" s="6"/>
      <c r="Y170" s="363"/>
      <c r="Z170" s="6"/>
      <c r="AA170" s="363"/>
      <c r="AB170" s="6"/>
      <c r="AC170" s="363"/>
      <c r="AD170" s="6"/>
      <c r="AE170" s="363"/>
    </row>
    <row r="171" spans="20:31">
      <c r="T171" s="6"/>
      <c r="U171" s="6"/>
      <c r="V171" s="6"/>
      <c r="W171" s="363"/>
      <c r="X171" s="6"/>
      <c r="Y171" s="363"/>
      <c r="Z171" s="6"/>
      <c r="AA171" s="363"/>
      <c r="AB171" s="6"/>
      <c r="AC171" s="363"/>
      <c r="AD171" s="6"/>
      <c r="AE171" s="363"/>
    </row>
    <row r="172" spans="20:31">
      <c r="T172" s="6"/>
      <c r="U172" s="6"/>
      <c r="V172" s="6"/>
      <c r="W172" s="363"/>
      <c r="X172" s="6"/>
      <c r="Y172" s="363"/>
      <c r="Z172" s="6"/>
      <c r="AA172" s="363"/>
      <c r="AB172" s="6"/>
      <c r="AC172" s="363"/>
      <c r="AD172" s="6"/>
      <c r="AE172" s="363"/>
    </row>
    <row r="173" spans="20:31">
      <c r="T173" s="6"/>
      <c r="U173" s="6"/>
      <c r="V173" s="6"/>
      <c r="W173" s="363"/>
      <c r="X173" s="6"/>
      <c r="Y173" s="363"/>
      <c r="Z173" s="6"/>
      <c r="AA173" s="363"/>
      <c r="AB173" s="6"/>
      <c r="AC173" s="363"/>
      <c r="AD173" s="6"/>
      <c r="AE173" s="363"/>
    </row>
    <row r="174" spans="20:31">
      <c r="T174" s="6"/>
      <c r="U174" s="6"/>
      <c r="V174" s="6"/>
      <c r="W174" s="363"/>
      <c r="X174" s="6"/>
      <c r="Y174" s="363"/>
      <c r="Z174" s="6"/>
      <c r="AA174" s="363"/>
      <c r="AB174" s="6"/>
      <c r="AC174" s="363"/>
      <c r="AD174" s="6"/>
      <c r="AE174" s="363"/>
    </row>
    <row r="175" spans="20:31">
      <c r="T175" s="6"/>
      <c r="U175" s="6"/>
      <c r="V175" s="6"/>
      <c r="W175" s="363"/>
      <c r="X175" s="6"/>
      <c r="Y175" s="363"/>
      <c r="Z175" s="6"/>
      <c r="AA175" s="363"/>
      <c r="AB175" s="6"/>
      <c r="AC175" s="363"/>
      <c r="AD175" s="6"/>
      <c r="AE175" s="363"/>
    </row>
    <row r="176" spans="20:31">
      <c r="T176" s="6"/>
      <c r="U176" s="6"/>
      <c r="V176" s="6"/>
      <c r="W176" s="363"/>
      <c r="X176" s="6"/>
      <c r="Y176" s="363"/>
      <c r="Z176" s="6"/>
      <c r="AA176" s="363"/>
      <c r="AB176" s="6"/>
      <c r="AC176" s="363"/>
      <c r="AD176" s="6"/>
      <c r="AE176" s="363"/>
    </row>
    <row r="177" spans="20:31">
      <c r="T177" s="6"/>
      <c r="U177" s="6"/>
      <c r="V177" s="6"/>
      <c r="W177" s="363"/>
      <c r="X177" s="6"/>
      <c r="Y177" s="363"/>
      <c r="Z177" s="6"/>
      <c r="AA177" s="363"/>
      <c r="AB177" s="6"/>
      <c r="AC177" s="363"/>
      <c r="AD177" s="6"/>
      <c r="AE177" s="363"/>
    </row>
    <row r="178" spans="20:31">
      <c r="T178" s="6"/>
      <c r="U178" s="6"/>
      <c r="V178" s="6"/>
      <c r="W178" s="363"/>
      <c r="X178" s="6"/>
      <c r="Y178" s="363"/>
      <c r="Z178" s="6"/>
      <c r="AA178" s="363"/>
      <c r="AB178" s="6"/>
      <c r="AC178" s="363"/>
      <c r="AD178" s="6"/>
      <c r="AE178" s="363"/>
    </row>
    <row r="179" spans="20:31">
      <c r="T179" s="6"/>
      <c r="U179" s="6"/>
      <c r="V179" s="6"/>
      <c r="W179" s="363"/>
      <c r="X179" s="6"/>
      <c r="Y179" s="363"/>
      <c r="Z179" s="6"/>
      <c r="AA179" s="363"/>
      <c r="AB179" s="6"/>
      <c r="AC179" s="363"/>
      <c r="AD179" s="6"/>
      <c r="AE179" s="363"/>
    </row>
    <row r="180" spans="20:31">
      <c r="T180" s="6"/>
      <c r="U180" s="6"/>
      <c r="V180" s="6"/>
      <c r="W180" s="363"/>
      <c r="X180" s="6"/>
      <c r="Y180" s="363"/>
      <c r="Z180" s="6"/>
      <c r="AA180" s="363"/>
      <c r="AB180" s="6"/>
      <c r="AC180" s="363"/>
      <c r="AD180" s="6"/>
      <c r="AE180" s="363"/>
    </row>
    <row r="181" spans="20:31">
      <c r="T181" s="6"/>
      <c r="U181" s="6"/>
      <c r="V181" s="6"/>
      <c r="W181" s="363"/>
      <c r="X181" s="6"/>
      <c r="Y181" s="363"/>
      <c r="Z181" s="6"/>
      <c r="AA181" s="363"/>
      <c r="AB181" s="6"/>
      <c r="AC181" s="363"/>
      <c r="AD181" s="6"/>
      <c r="AE181" s="363"/>
    </row>
    <row r="182" spans="20:31">
      <c r="T182" s="6"/>
      <c r="U182" s="6"/>
      <c r="V182" s="6"/>
      <c r="W182" s="363"/>
      <c r="X182" s="6"/>
      <c r="Y182" s="363"/>
      <c r="Z182" s="6"/>
      <c r="AA182" s="363"/>
      <c r="AB182" s="6"/>
      <c r="AC182" s="363"/>
      <c r="AD182" s="6"/>
      <c r="AE182" s="363"/>
    </row>
    <row r="183" spans="20:31">
      <c r="T183" s="6"/>
      <c r="U183" s="6"/>
      <c r="V183" s="6"/>
      <c r="W183" s="363"/>
      <c r="X183" s="6"/>
      <c r="Y183" s="363"/>
      <c r="Z183" s="6"/>
      <c r="AA183" s="363"/>
      <c r="AB183" s="6"/>
      <c r="AC183" s="363"/>
      <c r="AD183" s="6"/>
      <c r="AE183" s="363"/>
    </row>
    <row r="184" spans="20:31">
      <c r="T184" s="6"/>
      <c r="U184" s="6"/>
      <c r="V184" s="6"/>
      <c r="W184" s="363"/>
      <c r="X184" s="6"/>
      <c r="Y184" s="363"/>
      <c r="Z184" s="6"/>
      <c r="AA184" s="363"/>
      <c r="AB184" s="6"/>
      <c r="AC184" s="363"/>
      <c r="AD184" s="6"/>
      <c r="AE184" s="363"/>
    </row>
    <row r="185" spans="20:31">
      <c r="T185" s="6"/>
      <c r="U185" s="6"/>
      <c r="V185" s="6"/>
      <c r="W185" s="363"/>
      <c r="X185" s="6"/>
      <c r="Y185" s="363"/>
      <c r="Z185" s="6"/>
      <c r="AA185" s="363"/>
      <c r="AB185" s="6"/>
      <c r="AC185" s="363"/>
      <c r="AD185" s="6"/>
      <c r="AE185" s="363"/>
    </row>
    <row r="186" spans="20:31">
      <c r="T186" s="6"/>
      <c r="U186" s="6"/>
      <c r="V186" s="6"/>
      <c r="W186" s="363"/>
      <c r="X186" s="6"/>
      <c r="Y186" s="363"/>
      <c r="Z186" s="6"/>
      <c r="AA186" s="363"/>
      <c r="AB186" s="6"/>
      <c r="AC186" s="363"/>
      <c r="AD186" s="6"/>
      <c r="AE186" s="363"/>
    </row>
    <row r="187" spans="20:31">
      <c r="T187" s="6"/>
      <c r="U187" s="6"/>
      <c r="V187" s="6"/>
      <c r="W187" s="363"/>
      <c r="X187" s="6"/>
      <c r="Y187" s="363"/>
      <c r="Z187" s="6"/>
      <c r="AA187" s="363"/>
      <c r="AB187" s="6"/>
      <c r="AC187" s="363"/>
      <c r="AD187" s="6"/>
      <c r="AE187" s="363"/>
    </row>
    <row r="188" spans="20:31">
      <c r="T188" s="6"/>
      <c r="U188" s="6"/>
      <c r="V188" s="6"/>
      <c r="W188" s="363"/>
      <c r="X188" s="6"/>
      <c r="Y188" s="363"/>
      <c r="Z188" s="6"/>
      <c r="AA188" s="363"/>
      <c r="AB188" s="6"/>
      <c r="AC188" s="363"/>
      <c r="AD188" s="6"/>
      <c r="AE188" s="363"/>
    </row>
    <row r="189" spans="20:31">
      <c r="T189" s="6"/>
      <c r="U189" s="6"/>
      <c r="V189" s="6"/>
      <c r="W189" s="363"/>
      <c r="X189" s="6"/>
      <c r="Y189" s="363"/>
      <c r="Z189" s="6"/>
      <c r="AA189" s="363"/>
      <c r="AB189" s="6"/>
      <c r="AC189" s="363"/>
      <c r="AD189" s="6"/>
      <c r="AE189" s="363"/>
    </row>
    <row r="190" spans="20:31">
      <c r="T190" s="6"/>
      <c r="U190" s="6"/>
      <c r="V190" s="6"/>
      <c r="W190" s="363"/>
      <c r="X190" s="6"/>
      <c r="Y190" s="363"/>
      <c r="Z190" s="6"/>
      <c r="AA190" s="363"/>
      <c r="AB190" s="6"/>
      <c r="AC190" s="363"/>
      <c r="AD190" s="6"/>
      <c r="AE190" s="363"/>
    </row>
    <row r="191" spans="20:31">
      <c r="T191" s="6"/>
      <c r="U191" s="6"/>
      <c r="V191" s="6"/>
      <c r="W191" s="363"/>
      <c r="X191" s="6"/>
      <c r="Y191" s="363"/>
      <c r="Z191" s="6"/>
      <c r="AA191" s="363"/>
      <c r="AB191" s="6"/>
      <c r="AC191" s="363"/>
      <c r="AD191" s="6"/>
      <c r="AE191" s="363"/>
    </row>
    <row r="192" spans="20:31">
      <c r="T192" s="6"/>
      <c r="U192" s="6"/>
      <c r="V192" s="6"/>
      <c r="W192" s="363"/>
      <c r="X192" s="6"/>
      <c r="Y192" s="363"/>
      <c r="Z192" s="6"/>
      <c r="AA192" s="363"/>
      <c r="AB192" s="6"/>
      <c r="AC192" s="363"/>
      <c r="AD192" s="6"/>
      <c r="AE192" s="363"/>
    </row>
    <row r="193" spans="20:31">
      <c r="T193" s="6"/>
      <c r="U193" s="6"/>
      <c r="V193" s="6"/>
      <c r="W193" s="363"/>
      <c r="X193" s="6"/>
      <c r="Y193" s="363"/>
      <c r="Z193" s="6"/>
      <c r="AA193" s="363"/>
      <c r="AB193" s="6"/>
      <c r="AC193" s="363"/>
      <c r="AD193" s="6"/>
      <c r="AE193" s="363"/>
    </row>
    <row r="194" spans="20:31">
      <c r="T194" s="6"/>
      <c r="U194" s="6"/>
      <c r="V194" s="6"/>
      <c r="W194" s="363"/>
      <c r="X194" s="6"/>
      <c r="Y194" s="363"/>
      <c r="Z194" s="6"/>
      <c r="AA194" s="363"/>
      <c r="AB194" s="6"/>
      <c r="AC194" s="363"/>
      <c r="AD194" s="6"/>
      <c r="AE194" s="363"/>
    </row>
    <row r="195" spans="20:31">
      <c r="T195" s="6"/>
      <c r="U195" s="6"/>
      <c r="V195" s="6"/>
      <c r="W195" s="363"/>
      <c r="X195" s="6"/>
      <c r="Y195" s="363"/>
      <c r="Z195" s="6"/>
      <c r="AA195" s="363"/>
      <c r="AB195" s="6"/>
      <c r="AC195" s="363"/>
      <c r="AD195" s="6"/>
      <c r="AE195" s="363"/>
    </row>
    <row r="196" spans="20:31">
      <c r="T196" s="6"/>
      <c r="U196" s="6"/>
      <c r="V196" s="6"/>
      <c r="W196" s="363"/>
      <c r="X196" s="6"/>
      <c r="Y196" s="363"/>
      <c r="Z196" s="6"/>
      <c r="AA196" s="363"/>
      <c r="AB196" s="6"/>
      <c r="AC196" s="363"/>
      <c r="AD196" s="6"/>
      <c r="AE196" s="363"/>
    </row>
    <row r="197" spans="20:31">
      <c r="T197" s="6"/>
      <c r="U197" s="6"/>
      <c r="V197" s="6"/>
      <c r="W197" s="363"/>
      <c r="X197" s="6"/>
      <c r="Y197" s="363"/>
      <c r="Z197" s="6"/>
      <c r="AA197" s="363"/>
      <c r="AB197" s="6"/>
      <c r="AC197" s="363"/>
      <c r="AD197" s="6"/>
      <c r="AE197" s="363"/>
    </row>
    <row r="198" spans="20:31">
      <c r="T198" s="6"/>
      <c r="U198" s="6"/>
      <c r="V198" s="6"/>
      <c r="W198" s="363"/>
      <c r="X198" s="6"/>
      <c r="Y198" s="363"/>
      <c r="Z198" s="6"/>
      <c r="AA198" s="363"/>
      <c r="AB198" s="6"/>
      <c r="AC198" s="363"/>
      <c r="AD198" s="6"/>
      <c r="AE198" s="363"/>
    </row>
    <row r="199" spans="20:31">
      <c r="T199" s="6"/>
      <c r="U199" s="6"/>
      <c r="V199" s="6"/>
      <c r="W199" s="363"/>
      <c r="X199" s="6"/>
      <c r="Y199" s="363"/>
      <c r="Z199" s="6"/>
      <c r="AA199" s="363"/>
      <c r="AB199" s="6"/>
      <c r="AC199" s="363"/>
      <c r="AD199" s="6"/>
      <c r="AE199" s="363"/>
    </row>
    <row r="200" spans="20:31">
      <c r="T200" s="6"/>
      <c r="U200" s="6"/>
      <c r="V200" s="6"/>
      <c r="W200" s="363"/>
      <c r="X200" s="6"/>
      <c r="Y200" s="363"/>
      <c r="Z200" s="6"/>
      <c r="AA200" s="363"/>
      <c r="AB200" s="6"/>
      <c r="AC200" s="363"/>
      <c r="AD200" s="6"/>
      <c r="AE200" s="363"/>
    </row>
    <row r="201" spans="20:31">
      <c r="T201" s="6"/>
      <c r="U201" s="6"/>
      <c r="V201" s="6"/>
      <c r="W201" s="363"/>
      <c r="X201" s="6"/>
      <c r="Y201" s="363"/>
      <c r="Z201" s="6"/>
      <c r="AA201" s="363"/>
      <c r="AB201" s="6"/>
      <c r="AC201" s="363"/>
      <c r="AD201" s="6"/>
      <c r="AE201" s="363"/>
    </row>
    <row r="202" spans="20:31">
      <c r="T202" s="6"/>
      <c r="U202" s="6"/>
      <c r="V202" s="6"/>
      <c r="W202" s="363"/>
      <c r="X202" s="6"/>
      <c r="Y202" s="363"/>
      <c r="Z202" s="6"/>
      <c r="AA202" s="363"/>
      <c r="AB202" s="6"/>
      <c r="AC202" s="363"/>
      <c r="AD202" s="6"/>
      <c r="AE202" s="363"/>
    </row>
    <row r="203" spans="20:31">
      <c r="T203" s="6"/>
      <c r="U203" s="6"/>
      <c r="V203" s="6"/>
      <c r="W203" s="363"/>
      <c r="X203" s="6"/>
      <c r="Y203" s="363"/>
      <c r="Z203" s="6"/>
      <c r="AA203" s="363"/>
      <c r="AB203" s="6"/>
      <c r="AC203" s="363"/>
      <c r="AD203" s="6"/>
      <c r="AE203" s="363"/>
    </row>
    <row r="204" spans="20:31">
      <c r="T204" s="6"/>
      <c r="U204" s="6"/>
      <c r="V204" s="6"/>
      <c r="W204" s="363"/>
      <c r="X204" s="6"/>
      <c r="Y204" s="363"/>
      <c r="Z204" s="6"/>
      <c r="AA204" s="363"/>
      <c r="AB204" s="6"/>
      <c r="AC204" s="363"/>
      <c r="AD204" s="6"/>
      <c r="AE204" s="363"/>
    </row>
    <row r="205" spans="20:31">
      <c r="T205" s="6"/>
      <c r="U205" s="6"/>
      <c r="V205" s="6"/>
      <c r="W205" s="363"/>
      <c r="X205" s="6"/>
      <c r="Y205" s="363"/>
      <c r="Z205" s="6"/>
      <c r="AA205" s="363"/>
      <c r="AB205" s="6"/>
      <c r="AC205" s="363"/>
      <c r="AD205" s="6"/>
      <c r="AE205" s="363"/>
    </row>
    <row r="206" spans="20:31">
      <c r="T206" s="6"/>
      <c r="U206" s="6"/>
      <c r="V206" s="6"/>
      <c r="W206" s="363"/>
      <c r="X206" s="6"/>
      <c r="Y206" s="363"/>
      <c r="Z206" s="6"/>
      <c r="AA206" s="363"/>
      <c r="AB206" s="6"/>
      <c r="AC206" s="363"/>
      <c r="AD206" s="6"/>
      <c r="AE206" s="363"/>
    </row>
    <row r="207" spans="20:31">
      <c r="T207" s="6"/>
      <c r="U207" s="6"/>
      <c r="V207" s="6"/>
      <c r="W207" s="363"/>
      <c r="X207" s="6"/>
      <c r="Y207" s="363"/>
      <c r="Z207" s="6"/>
      <c r="AA207" s="363"/>
      <c r="AB207" s="6"/>
      <c r="AC207" s="363"/>
      <c r="AD207" s="6"/>
      <c r="AE207" s="363"/>
    </row>
    <row r="208" spans="20:31">
      <c r="T208" s="6"/>
      <c r="U208" s="6"/>
      <c r="V208" s="6"/>
      <c r="W208" s="363"/>
      <c r="X208" s="6"/>
      <c r="Y208" s="363"/>
      <c r="Z208" s="6"/>
      <c r="AA208" s="363"/>
      <c r="AB208" s="6"/>
      <c r="AC208" s="363"/>
      <c r="AD208" s="6"/>
      <c r="AE208" s="363"/>
    </row>
    <row r="209" spans="20:31">
      <c r="T209" s="6"/>
      <c r="U209" s="6"/>
      <c r="V209" s="6"/>
      <c r="W209" s="363"/>
      <c r="X209" s="6"/>
      <c r="Y209" s="363"/>
      <c r="Z209" s="6"/>
      <c r="AA209" s="363"/>
      <c r="AB209" s="6"/>
      <c r="AC209" s="363"/>
      <c r="AD209" s="6"/>
      <c r="AE209" s="363"/>
    </row>
    <row r="210" spans="20:31">
      <c r="T210" s="6"/>
      <c r="U210" s="6"/>
      <c r="V210" s="6"/>
      <c r="W210" s="363"/>
      <c r="X210" s="6"/>
      <c r="Y210" s="363"/>
      <c r="Z210" s="6"/>
      <c r="AA210" s="363"/>
      <c r="AB210" s="6"/>
      <c r="AC210" s="363"/>
      <c r="AD210" s="6"/>
      <c r="AE210" s="363"/>
    </row>
    <row r="211" spans="20:31">
      <c r="T211" s="6"/>
      <c r="U211" s="6"/>
      <c r="V211" s="6"/>
      <c r="W211" s="363"/>
      <c r="X211" s="6"/>
      <c r="Y211" s="363"/>
      <c r="Z211" s="6"/>
      <c r="AA211" s="363"/>
      <c r="AB211" s="6"/>
      <c r="AC211" s="363"/>
      <c r="AD211" s="6"/>
      <c r="AE211" s="363"/>
    </row>
    <row r="212" spans="20:31">
      <c r="T212" s="6"/>
      <c r="U212" s="6"/>
      <c r="V212" s="6"/>
      <c r="W212" s="363"/>
      <c r="X212" s="6"/>
      <c r="Y212" s="363"/>
      <c r="Z212" s="6"/>
      <c r="AA212" s="363"/>
      <c r="AB212" s="6"/>
      <c r="AC212" s="363"/>
      <c r="AD212" s="6"/>
      <c r="AE212" s="363"/>
    </row>
    <row r="213" spans="20:31">
      <c r="T213" s="6"/>
      <c r="U213" s="6"/>
      <c r="V213" s="6"/>
      <c r="W213" s="363"/>
      <c r="X213" s="6"/>
      <c r="Y213" s="363"/>
      <c r="Z213" s="6"/>
      <c r="AA213" s="363"/>
      <c r="AB213" s="6"/>
      <c r="AC213" s="363"/>
      <c r="AD213" s="6"/>
      <c r="AE213" s="363"/>
    </row>
    <row r="214" spans="20:31">
      <c r="T214" s="6"/>
      <c r="U214" s="6"/>
      <c r="V214" s="6"/>
      <c r="W214" s="363"/>
      <c r="X214" s="6"/>
      <c r="Y214" s="363"/>
      <c r="Z214" s="6"/>
      <c r="AA214" s="363"/>
      <c r="AB214" s="6"/>
      <c r="AC214" s="363"/>
      <c r="AD214" s="6"/>
      <c r="AE214" s="363"/>
    </row>
    <row r="215" spans="20:31">
      <c r="T215" s="6"/>
      <c r="U215" s="6"/>
      <c r="V215" s="6"/>
      <c r="W215" s="363"/>
      <c r="X215" s="6"/>
      <c r="Y215" s="363"/>
      <c r="Z215" s="6"/>
      <c r="AA215" s="363"/>
      <c r="AB215" s="6"/>
      <c r="AC215" s="363"/>
      <c r="AD215" s="6"/>
      <c r="AE215" s="363"/>
    </row>
    <row r="216" spans="20:31">
      <c r="T216" s="6"/>
      <c r="U216" s="6"/>
      <c r="V216" s="6"/>
      <c r="W216" s="363"/>
      <c r="X216" s="6"/>
      <c r="Y216" s="363"/>
      <c r="Z216" s="6"/>
      <c r="AA216" s="363"/>
      <c r="AB216" s="6"/>
      <c r="AC216" s="363"/>
      <c r="AD216" s="6"/>
      <c r="AE216" s="363"/>
    </row>
    <row r="217" spans="20:31">
      <c r="T217" s="6"/>
      <c r="U217" s="6"/>
      <c r="V217" s="6"/>
      <c r="W217" s="363"/>
      <c r="X217" s="6"/>
      <c r="Y217" s="363"/>
      <c r="Z217" s="6"/>
      <c r="AA217" s="363"/>
      <c r="AB217" s="6"/>
      <c r="AC217" s="363"/>
      <c r="AD217" s="6"/>
      <c r="AE217" s="363"/>
    </row>
    <row r="218" spans="20:31">
      <c r="T218" s="6"/>
      <c r="U218" s="6"/>
      <c r="V218" s="6"/>
      <c r="W218" s="363"/>
      <c r="X218" s="6"/>
      <c r="Y218" s="363"/>
      <c r="Z218" s="6"/>
      <c r="AA218" s="363"/>
      <c r="AB218" s="6"/>
      <c r="AC218" s="363"/>
      <c r="AD218" s="6"/>
      <c r="AE218" s="363"/>
    </row>
    <row r="219" spans="20:31">
      <c r="T219" s="6"/>
      <c r="U219" s="6"/>
      <c r="V219" s="6"/>
      <c r="W219" s="363"/>
      <c r="X219" s="6"/>
      <c r="Y219" s="363"/>
      <c r="Z219" s="6"/>
      <c r="AA219" s="363"/>
      <c r="AB219" s="6"/>
      <c r="AC219" s="363"/>
      <c r="AD219" s="6"/>
      <c r="AE219" s="363"/>
    </row>
    <row r="220" spans="20:31">
      <c r="T220" s="6"/>
      <c r="U220" s="6"/>
      <c r="V220" s="6"/>
      <c r="W220" s="363"/>
      <c r="X220" s="6"/>
      <c r="Y220" s="363"/>
      <c r="Z220" s="6"/>
      <c r="AA220" s="363"/>
      <c r="AB220" s="6"/>
      <c r="AC220" s="363"/>
      <c r="AD220" s="6"/>
      <c r="AE220" s="363"/>
    </row>
    <row r="221" spans="20:31">
      <c r="T221" s="6"/>
      <c r="U221" s="6"/>
      <c r="V221" s="6"/>
      <c r="W221" s="363"/>
      <c r="X221" s="6"/>
      <c r="Y221" s="363"/>
      <c r="Z221" s="6"/>
      <c r="AA221" s="363"/>
      <c r="AB221" s="6"/>
      <c r="AC221" s="363"/>
      <c r="AD221" s="6"/>
      <c r="AE221" s="363"/>
    </row>
    <row r="222" spans="20:31">
      <c r="T222" s="6"/>
      <c r="U222" s="6"/>
      <c r="V222" s="6"/>
      <c r="W222" s="363"/>
      <c r="X222" s="6"/>
      <c r="Y222" s="363"/>
      <c r="Z222" s="6"/>
      <c r="AA222" s="363"/>
      <c r="AB222" s="6"/>
      <c r="AC222" s="363"/>
      <c r="AD222" s="6"/>
      <c r="AE222" s="363"/>
    </row>
    <row r="223" spans="20:31">
      <c r="T223" s="6"/>
      <c r="U223" s="6"/>
      <c r="V223" s="6"/>
      <c r="W223" s="363"/>
      <c r="X223" s="6"/>
      <c r="Y223" s="363"/>
      <c r="Z223" s="6"/>
      <c r="AA223" s="363"/>
      <c r="AB223" s="6"/>
      <c r="AC223" s="363"/>
      <c r="AD223" s="6"/>
      <c r="AE223" s="363"/>
    </row>
    <row r="224" spans="20:31">
      <c r="T224" s="6"/>
      <c r="U224" s="6"/>
      <c r="V224" s="6"/>
      <c r="W224" s="363"/>
      <c r="X224" s="6"/>
      <c r="Y224" s="363"/>
      <c r="Z224" s="6"/>
      <c r="AA224" s="363"/>
      <c r="AB224" s="6"/>
      <c r="AC224" s="363"/>
      <c r="AD224" s="6"/>
      <c r="AE224" s="363"/>
    </row>
    <row r="225" spans="20:31">
      <c r="T225" s="6"/>
      <c r="U225" s="6"/>
      <c r="V225" s="6"/>
      <c r="W225" s="363"/>
      <c r="X225" s="6"/>
      <c r="Y225" s="363"/>
      <c r="Z225" s="6"/>
      <c r="AA225" s="363"/>
      <c r="AB225" s="6"/>
      <c r="AC225" s="363"/>
      <c r="AD225" s="6"/>
      <c r="AE225" s="363"/>
    </row>
    <row r="226" spans="20:31">
      <c r="T226" s="6"/>
      <c r="U226" s="6"/>
      <c r="V226" s="6"/>
      <c r="W226" s="363"/>
      <c r="X226" s="6"/>
      <c r="Y226" s="363"/>
      <c r="Z226" s="6"/>
      <c r="AA226" s="363"/>
      <c r="AB226" s="6"/>
      <c r="AC226" s="363"/>
      <c r="AD226" s="6"/>
      <c r="AE226" s="363"/>
    </row>
    <row r="227" spans="20:31">
      <c r="T227" s="6"/>
      <c r="U227" s="6"/>
      <c r="V227" s="6"/>
      <c r="W227" s="363"/>
      <c r="X227" s="6"/>
      <c r="Y227" s="363"/>
      <c r="Z227" s="6"/>
      <c r="AA227" s="363"/>
      <c r="AB227" s="6"/>
      <c r="AC227" s="363"/>
      <c r="AD227" s="6"/>
      <c r="AE227" s="363"/>
    </row>
    <row r="228" spans="20:31">
      <c r="T228" s="6"/>
      <c r="U228" s="6"/>
      <c r="V228" s="6"/>
      <c r="W228" s="363"/>
      <c r="X228" s="6"/>
      <c r="Y228" s="363"/>
      <c r="Z228" s="6"/>
      <c r="AA228" s="363"/>
      <c r="AB228" s="6"/>
      <c r="AC228" s="363"/>
      <c r="AD228" s="6"/>
      <c r="AE228" s="363"/>
    </row>
    <row r="229" spans="20:31">
      <c r="T229" s="6"/>
      <c r="U229" s="6"/>
      <c r="V229" s="6"/>
      <c r="W229" s="363"/>
      <c r="X229" s="6"/>
      <c r="Y229" s="363"/>
      <c r="Z229" s="6"/>
      <c r="AA229" s="363"/>
      <c r="AB229" s="6"/>
      <c r="AC229" s="363"/>
      <c r="AD229" s="6"/>
      <c r="AE229" s="363"/>
    </row>
    <row r="230" spans="20:31">
      <c r="T230" s="6"/>
      <c r="U230" s="6"/>
      <c r="V230" s="6"/>
      <c r="W230" s="363"/>
      <c r="X230" s="6"/>
      <c r="Y230" s="363"/>
      <c r="Z230" s="6"/>
      <c r="AA230" s="363"/>
      <c r="AB230" s="6"/>
      <c r="AC230" s="363"/>
      <c r="AD230" s="6"/>
      <c r="AE230" s="363"/>
    </row>
    <row r="231" spans="20:31">
      <c r="T231" s="6"/>
      <c r="U231" s="6"/>
      <c r="V231" s="6"/>
      <c r="W231" s="363"/>
      <c r="X231" s="6"/>
      <c r="Y231" s="363"/>
      <c r="Z231" s="6"/>
      <c r="AA231" s="363"/>
      <c r="AB231" s="6"/>
      <c r="AC231" s="363"/>
      <c r="AD231" s="6"/>
      <c r="AE231" s="363"/>
    </row>
    <row r="232" spans="20:31">
      <c r="T232" s="6"/>
      <c r="U232" s="6"/>
      <c r="V232" s="6"/>
      <c r="W232" s="363"/>
      <c r="X232" s="6"/>
      <c r="Y232" s="363"/>
      <c r="Z232" s="6"/>
      <c r="AA232" s="363"/>
      <c r="AB232" s="6"/>
      <c r="AC232" s="363"/>
      <c r="AD232" s="6"/>
      <c r="AE232" s="363"/>
    </row>
    <row r="233" spans="20:31">
      <c r="T233" s="6"/>
      <c r="U233" s="6"/>
      <c r="V233" s="6"/>
      <c r="W233" s="363"/>
      <c r="X233" s="6"/>
      <c r="Y233" s="363"/>
      <c r="Z233" s="6"/>
      <c r="AA233" s="363"/>
      <c r="AB233" s="6"/>
      <c r="AC233" s="363"/>
      <c r="AD233" s="6"/>
      <c r="AE233" s="363"/>
    </row>
    <row r="234" spans="20:31">
      <c r="T234" s="6"/>
      <c r="U234" s="6"/>
      <c r="V234" s="6"/>
      <c r="W234" s="363"/>
      <c r="X234" s="6"/>
      <c r="Y234" s="363"/>
      <c r="Z234" s="6"/>
      <c r="AA234" s="363"/>
      <c r="AB234" s="6"/>
      <c r="AC234" s="363"/>
      <c r="AD234" s="6"/>
      <c r="AE234" s="363"/>
    </row>
    <row r="235" spans="20:31">
      <c r="T235" s="6"/>
      <c r="U235" s="6"/>
      <c r="V235" s="6"/>
      <c r="W235" s="363"/>
      <c r="X235" s="6"/>
      <c r="Y235" s="363"/>
      <c r="Z235" s="6"/>
      <c r="AA235" s="363"/>
      <c r="AB235" s="6"/>
      <c r="AC235" s="363"/>
      <c r="AD235" s="6"/>
      <c r="AE235" s="363"/>
    </row>
    <row r="236" spans="20:31">
      <c r="T236" s="6"/>
      <c r="U236" s="6"/>
      <c r="V236" s="6"/>
      <c r="W236" s="363"/>
      <c r="X236" s="6"/>
      <c r="Y236" s="363"/>
      <c r="Z236" s="6"/>
      <c r="AA236" s="363"/>
      <c r="AB236" s="6"/>
      <c r="AC236" s="363"/>
      <c r="AD236" s="6"/>
      <c r="AE236" s="363"/>
    </row>
    <row r="237" spans="20:31">
      <c r="T237" s="6"/>
      <c r="U237" s="6"/>
      <c r="V237" s="6"/>
      <c r="W237" s="363"/>
      <c r="X237" s="6"/>
      <c r="Y237" s="363"/>
      <c r="Z237" s="6"/>
      <c r="AA237" s="363"/>
      <c r="AB237" s="6"/>
      <c r="AC237" s="363"/>
      <c r="AD237" s="6"/>
      <c r="AE237" s="363"/>
    </row>
    <row r="238" spans="20:31">
      <c r="T238" s="6"/>
      <c r="U238" s="6"/>
      <c r="V238" s="6"/>
      <c r="W238" s="363"/>
      <c r="X238" s="6"/>
      <c r="Y238" s="363"/>
      <c r="Z238" s="6"/>
      <c r="AA238" s="363"/>
      <c r="AB238" s="6"/>
      <c r="AC238" s="363"/>
      <c r="AD238" s="6"/>
      <c r="AE238" s="363"/>
    </row>
    <row r="239" spans="20:31">
      <c r="T239" s="6"/>
      <c r="U239" s="6"/>
      <c r="V239" s="6"/>
      <c r="W239" s="363"/>
      <c r="X239" s="6"/>
      <c r="Y239" s="363"/>
      <c r="Z239" s="6"/>
      <c r="AA239" s="363"/>
      <c r="AB239" s="6"/>
      <c r="AC239" s="363"/>
      <c r="AD239" s="6"/>
      <c r="AE239" s="363"/>
    </row>
    <row r="240" spans="20:31">
      <c r="T240" s="6"/>
      <c r="U240" s="6"/>
      <c r="V240" s="6"/>
      <c r="W240" s="363"/>
      <c r="X240" s="6"/>
      <c r="Y240" s="363"/>
      <c r="Z240" s="6"/>
      <c r="AA240" s="363"/>
      <c r="AB240" s="6"/>
      <c r="AC240" s="363"/>
      <c r="AD240" s="6"/>
      <c r="AE240" s="363"/>
    </row>
    <row r="241" spans="20:31">
      <c r="T241" s="6"/>
      <c r="U241" s="6"/>
      <c r="V241" s="6"/>
      <c r="W241" s="363"/>
      <c r="X241" s="6"/>
      <c r="Y241" s="363"/>
      <c r="Z241" s="6"/>
      <c r="AA241" s="363"/>
      <c r="AB241" s="6"/>
      <c r="AC241" s="363"/>
      <c r="AD241" s="6"/>
      <c r="AE241" s="363"/>
    </row>
    <row r="242" spans="20:31">
      <c r="T242" s="6"/>
      <c r="U242" s="6"/>
      <c r="V242" s="6"/>
      <c r="W242" s="363"/>
      <c r="X242" s="6"/>
      <c r="Y242" s="363"/>
      <c r="Z242" s="6"/>
      <c r="AA242" s="363"/>
      <c r="AB242" s="6"/>
      <c r="AC242" s="363"/>
      <c r="AD242" s="6"/>
      <c r="AE242" s="363"/>
    </row>
    <row r="243" spans="20:31">
      <c r="T243" s="6"/>
      <c r="U243" s="6"/>
      <c r="V243" s="6"/>
      <c r="W243" s="363"/>
      <c r="X243" s="6"/>
      <c r="Y243" s="363"/>
      <c r="Z243" s="6"/>
      <c r="AA243" s="363"/>
      <c r="AB243" s="6"/>
      <c r="AC243" s="363"/>
      <c r="AD243" s="6"/>
      <c r="AE243" s="363"/>
    </row>
    <row r="244" spans="20:31">
      <c r="T244" s="6"/>
      <c r="U244" s="6"/>
      <c r="V244" s="6"/>
      <c r="W244" s="363"/>
      <c r="X244" s="6"/>
      <c r="Y244" s="363"/>
      <c r="Z244" s="6"/>
      <c r="AA244" s="363"/>
      <c r="AB244" s="6"/>
      <c r="AC244" s="363"/>
      <c r="AD244" s="6"/>
      <c r="AE244" s="363"/>
    </row>
    <row r="245" spans="20:31">
      <c r="T245" s="6"/>
      <c r="U245" s="6"/>
      <c r="V245" s="6"/>
      <c r="W245" s="363"/>
      <c r="X245" s="6"/>
      <c r="Y245" s="363"/>
      <c r="Z245" s="6"/>
      <c r="AA245" s="363"/>
      <c r="AB245" s="6"/>
      <c r="AC245" s="363"/>
      <c r="AD245" s="6"/>
      <c r="AE245" s="363"/>
    </row>
    <row r="246" spans="20:31">
      <c r="T246" s="6"/>
      <c r="U246" s="6"/>
      <c r="V246" s="6"/>
      <c r="W246" s="363"/>
      <c r="X246" s="6"/>
      <c r="Y246" s="363"/>
      <c r="Z246" s="6"/>
      <c r="AA246" s="363"/>
      <c r="AB246" s="6"/>
      <c r="AC246" s="363"/>
      <c r="AD246" s="6"/>
      <c r="AE246" s="363"/>
    </row>
    <row r="247" spans="20:31">
      <c r="T247" s="6"/>
      <c r="U247" s="6"/>
      <c r="V247" s="6"/>
      <c r="W247" s="363"/>
      <c r="X247" s="6"/>
      <c r="Y247" s="363"/>
      <c r="Z247" s="6"/>
      <c r="AA247" s="363"/>
      <c r="AB247" s="6"/>
      <c r="AC247" s="363"/>
      <c r="AD247" s="6"/>
      <c r="AE247" s="363"/>
    </row>
    <row r="248" spans="20:31">
      <c r="T248" s="6"/>
      <c r="U248" s="6"/>
      <c r="V248" s="6"/>
      <c r="W248" s="363"/>
      <c r="X248" s="6"/>
      <c r="Y248" s="363"/>
      <c r="Z248" s="6"/>
      <c r="AA248" s="363"/>
      <c r="AB248" s="6"/>
      <c r="AC248" s="363"/>
      <c r="AD248" s="6"/>
      <c r="AE248" s="363"/>
    </row>
    <row r="249" spans="20:31">
      <c r="T249" s="6"/>
      <c r="U249" s="6"/>
      <c r="V249" s="6"/>
      <c r="W249" s="363"/>
      <c r="X249" s="6"/>
      <c r="Y249" s="363"/>
      <c r="Z249" s="6"/>
      <c r="AA249" s="363"/>
      <c r="AB249" s="6"/>
      <c r="AC249" s="363"/>
      <c r="AD249" s="6"/>
      <c r="AE249" s="363"/>
    </row>
    <row r="250" spans="20:31">
      <c r="T250" s="6"/>
      <c r="U250" s="6"/>
      <c r="V250" s="6"/>
      <c r="W250" s="363"/>
      <c r="X250" s="6"/>
      <c r="Y250" s="363"/>
      <c r="Z250" s="6"/>
      <c r="AA250" s="363"/>
      <c r="AB250" s="6"/>
      <c r="AC250" s="363"/>
      <c r="AD250" s="6"/>
      <c r="AE250" s="363"/>
    </row>
    <row r="251" spans="20:31">
      <c r="T251" s="6"/>
      <c r="U251" s="6"/>
      <c r="V251" s="6"/>
      <c r="W251" s="363"/>
      <c r="X251" s="6"/>
      <c r="Y251" s="363"/>
      <c r="Z251" s="6"/>
      <c r="AA251" s="363"/>
      <c r="AB251" s="6"/>
      <c r="AC251" s="363"/>
      <c r="AD251" s="6"/>
      <c r="AE251" s="363"/>
    </row>
    <row r="252" spans="20:31">
      <c r="T252" s="6"/>
      <c r="U252" s="6"/>
      <c r="V252" s="6"/>
      <c r="W252" s="363"/>
      <c r="X252" s="6"/>
      <c r="Y252" s="363"/>
      <c r="Z252" s="6"/>
      <c r="AA252" s="363"/>
      <c r="AB252" s="6"/>
      <c r="AC252" s="363"/>
      <c r="AD252" s="6"/>
      <c r="AE252" s="363"/>
    </row>
    <row r="253" spans="20:31">
      <c r="T253" s="6"/>
      <c r="U253" s="6"/>
      <c r="V253" s="6"/>
      <c r="W253" s="363"/>
      <c r="X253" s="6"/>
      <c r="Y253" s="363"/>
      <c r="Z253" s="6"/>
      <c r="AA253" s="363"/>
      <c r="AB253" s="6"/>
      <c r="AC253" s="363"/>
      <c r="AD253" s="6"/>
      <c r="AE253" s="363"/>
    </row>
    <row r="254" spans="20:31">
      <c r="T254" s="6"/>
      <c r="U254" s="6"/>
      <c r="V254" s="6"/>
      <c r="W254" s="363"/>
      <c r="X254" s="6"/>
      <c r="Y254" s="363"/>
      <c r="Z254" s="6"/>
      <c r="AA254" s="363"/>
      <c r="AB254" s="6"/>
      <c r="AC254" s="363"/>
      <c r="AD254" s="6"/>
      <c r="AE254" s="363"/>
    </row>
    <row r="255" spans="20:31">
      <c r="T255" s="6"/>
      <c r="U255" s="6"/>
      <c r="V255" s="6"/>
      <c r="W255" s="363"/>
      <c r="X255" s="6"/>
      <c r="Y255" s="363"/>
      <c r="Z255" s="6"/>
      <c r="AA255" s="363"/>
      <c r="AB255" s="6"/>
      <c r="AC255" s="363"/>
      <c r="AD255" s="6"/>
      <c r="AE255" s="363"/>
    </row>
    <row r="256" spans="20:31">
      <c r="T256" s="6"/>
      <c r="U256" s="6"/>
      <c r="V256" s="6"/>
      <c r="W256" s="363"/>
      <c r="X256" s="6"/>
      <c r="Y256" s="363"/>
      <c r="Z256" s="6"/>
      <c r="AA256" s="363"/>
      <c r="AB256" s="6"/>
      <c r="AC256" s="363"/>
      <c r="AD256" s="6"/>
      <c r="AE256" s="363"/>
    </row>
    <row r="257" spans="20:31">
      <c r="T257" s="6"/>
      <c r="U257" s="6"/>
      <c r="V257" s="6"/>
      <c r="W257" s="363"/>
      <c r="X257" s="6"/>
      <c r="Y257" s="363"/>
      <c r="Z257" s="6"/>
      <c r="AA257" s="363"/>
      <c r="AB257" s="6"/>
      <c r="AC257" s="363"/>
      <c r="AD257" s="6"/>
      <c r="AE257" s="363"/>
    </row>
    <row r="258" spans="20:31">
      <c r="T258" s="6"/>
      <c r="U258" s="6"/>
      <c r="V258" s="6"/>
      <c r="W258" s="363"/>
      <c r="X258" s="6"/>
      <c r="Y258" s="363"/>
      <c r="Z258" s="6"/>
      <c r="AA258" s="363"/>
      <c r="AB258" s="6"/>
      <c r="AC258" s="363"/>
      <c r="AD258" s="6"/>
      <c r="AE258" s="363"/>
    </row>
    <row r="259" spans="20:31">
      <c r="T259" s="6"/>
      <c r="U259" s="6"/>
      <c r="V259" s="6"/>
      <c r="W259" s="363"/>
      <c r="X259" s="6"/>
      <c r="Y259" s="363"/>
      <c r="Z259" s="6"/>
      <c r="AA259" s="363"/>
      <c r="AB259" s="6"/>
      <c r="AC259" s="363"/>
      <c r="AD259" s="6"/>
      <c r="AE259" s="363"/>
    </row>
    <row r="260" spans="20:31">
      <c r="T260" s="6"/>
      <c r="U260" s="6"/>
      <c r="V260" s="6"/>
      <c r="W260" s="363"/>
      <c r="X260" s="6"/>
      <c r="Y260" s="363"/>
      <c r="Z260" s="6"/>
      <c r="AA260" s="363"/>
      <c r="AB260" s="6"/>
      <c r="AC260" s="363"/>
      <c r="AD260" s="6"/>
      <c r="AE260" s="363"/>
    </row>
    <row r="261" spans="20:31">
      <c r="T261" s="6"/>
      <c r="U261" s="6"/>
      <c r="V261" s="6"/>
      <c r="W261" s="363"/>
      <c r="X261" s="6"/>
      <c r="Y261" s="363"/>
      <c r="Z261" s="6"/>
      <c r="AA261" s="363"/>
      <c r="AB261" s="6"/>
      <c r="AC261" s="363"/>
      <c r="AD261" s="6"/>
      <c r="AE261" s="363"/>
    </row>
    <row r="262" spans="20:31">
      <c r="T262" s="6"/>
      <c r="U262" s="6"/>
      <c r="V262" s="6"/>
      <c r="W262" s="363"/>
      <c r="X262" s="6"/>
      <c r="Y262" s="363"/>
      <c r="Z262" s="6"/>
      <c r="AA262" s="363"/>
      <c r="AB262" s="6"/>
      <c r="AC262" s="363"/>
      <c r="AD262" s="6"/>
      <c r="AE262" s="363"/>
    </row>
    <row r="263" spans="20:31">
      <c r="T263" s="6"/>
      <c r="U263" s="6"/>
      <c r="V263" s="6"/>
      <c r="W263" s="363"/>
      <c r="X263" s="6"/>
      <c r="Y263" s="363"/>
      <c r="Z263" s="6"/>
      <c r="AA263" s="363"/>
      <c r="AB263" s="6"/>
      <c r="AC263" s="363"/>
      <c r="AD263" s="6"/>
      <c r="AE263" s="363"/>
    </row>
    <row r="264" spans="20:31">
      <c r="T264" s="6"/>
      <c r="U264" s="6"/>
      <c r="V264" s="6"/>
      <c r="W264" s="363"/>
      <c r="X264" s="6"/>
      <c r="Y264" s="363"/>
      <c r="Z264" s="6"/>
      <c r="AA264" s="363"/>
      <c r="AB264" s="6"/>
      <c r="AC264" s="363"/>
      <c r="AD264" s="6"/>
      <c r="AE264" s="363"/>
    </row>
    <row r="265" spans="20:31">
      <c r="T265" s="6"/>
      <c r="U265" s="6"/>
      <c r="V265" s="6"/>
      <c r="W265" s="363"/>
      <c r="X265" s="6"/>
      <c r="Y265" s="363"/>
      <c r="Z265" s="6"/>
      <c r="AA265" s="363"/>
      <c r="AB265" s="6"/>
      <c r="AC265" s="363"/>
      <c r="AD265" s="6"/>
      <c r="AE265" s="363"/>
    </row>
    <row r="266" spans="20:31">
      <c r="T266" s="6"/>
      <c r="U266" s="6"/>
      <c r="V266" s="6"/>
      <c r="W266" s="363"/>
      <c r="X266" s="6"/>
      <c r="Y266" s="363"/>
      <c r="Z266" s="6"/>
      <c r="AA266" s="363"/>
      <c r="AB266" s="6"/>
      <c r="AC266" s="363"/>
      <c r="AD266" s="6"/>
      <c r="AE266" s="363"/>
    </row>
    <row r="267" spans="20:31">
      <c r="T267" s="6"/>
      <c r="U267" s="6"/>
      <c r="V267" s="6"/>
      <c r="W267" s="363"/>
      <c r="X267" s="6"/>
      <c r="Y267" s="363"/>
      <c r="Z267" s="6"/>
      <c r="AA267" s="363"/>
      <c r="AB267" s="6"/>
      <c r="AC267" s="363"/>
      <c r="AD267" s="6"/>
      <c r="AE267" s="363"/>
    </row>
    <row r="268" spans="20:31">
      <c r="T268" s="6"/>
      <c r="U268" s="6"/>
      <c r="V268" s="6"/>
      <c r="W268" s="363"/>
      <c r="X268" s="6"/>
      <c r="Y268" s="363"/>
      <c r="Z268" s="6"/>
      <c r="AA268" s="363"/>
      <c r="AB268" s="6"/>
      <c r="AC268" s="363"/>
      <c r="AD268" s="6"/>
      <c r="AE268" s="363"/>
    </row>
    <row r="269" spans="20:31">
      <c r="T269" s="6"/>
      <c r="U269" s="6"/>
      <c r="V269" s="6"/>
      <c r="W269" s="363"/>
      <c r="X269" s="6"/>
      <c r="Y269" s="363"/>
      <c r="Z269" s="6"/>
      <c r="AA269" s="363"/>
      <c r="AB269" s="6"/>
      <c r="AC269" s="363"/>
      <c r="AD269" s="6"/>
      <c r="AE269" s="363"/>
    </row>
    <row r="270" spans="20:31">
      <c r="T270" s="6"/>
      <c r="U270" s="6"/>
      <c r="V270" s="6"/>
      <c r="W270" s="363"/>
      <c r="X270" s="6"/>
      <c r="Y270" s="363"/>
      <c r="Z270" s="6"/>
      <c r="AA270" s="363"/>
      <c r="AB270" s="6"/>
      <c r="AC270" s="363"/>
      <c r="AD270" s="6"/>
      <c r="AE270" s="363"/>
    </row>
    <row r="271" spans="20:31">
      <c r="T271" s="6"/>
      <c r="U271" s="6"/>
      <c r="V271" s="6"/>
      <c r="W271" s="363"/>
      <c r="X271" s="6"/>
      <c r="Y271" s="363"/>
      <c r="Z271" s="6"/>
      <c r="AA271" s="363"/>
      <c r="AB271" s="6"/>
      <c r="AC271" s="363"/>
      <c r="AD271" s="6"/>
      <c r="AE271" s="363"/>
    </row>
    <row r="272" spans="20:31">
      <c r="T272" s="6"/>
      <c r="U272" s="6"/>
      <c r="V272" s="6"/>
      <c r="W272" s="363"/>
      <c r="X272" s="6"/>
      <c r="Y272" s="363"/>
      <c r="Z272" s="6"/>
      <c r="AA272" s="363"/>
      <c r="AB272" s="6"/>
      <c r="AC272" s="363"/>
      <c r="AD272" s="6"/>
      <c r="AE272" s="363"/>
    </row>
    <row r="273" spans="20:31">
      <c r="T273" s="6"/>
      <c r="U273" s="6"/>
      <c r="V273" s="6"/>
      <c r="W273" s="363"/>
      <c r="X273" s="6"/>
      <c r="Y273" s="363"/>
      <c r="Z273" s="6"/>
      <c r="AA273" s="363"/>
      <c r="AB273" s="6"/>
      <c r="AC273" s="363"/>
      <c r="AD273" s="6"/>
      <c r="AE273" s="363"/>
    </row>
    <row r="274" spans="20:31">
      <c r="T274" s="6"/>
      <c r="U274" s="6"/>
      <c r="V274" s="6"/>
      <c r="W274" s="363"/>
      <c r="X274" s="6"/>
      <c r="Y274" s="363"/>
      <c r="Z274" s="6"/>
      <c r="AA274" s="363"/>
      <c r="AB274" s="6"/>
      <c r="AC274" s="363"/>
      <c r="AD274" s="6"/>
      <c r="AE274" s="363"/>
    </row>
    <row r="275" spans="20:31">
      <c r="T275" s="6"/>
      <c r="U275" s="6"/>
      <c r="V275" s="6"/>
      <c r="W275" s="363"/>
      <c r="X275" s="6"/>
      <c r="Y275" s="363"/>
      <c r="Z275" s="6"/>
      <c r="AA275" s="363"/>
      <c r="AB275" s="6"/>
      <c r="AC275" s="363"/>
      <c r="AD275" s="6"/>
      <c r="AE275" s="363"/>
    </row>
    <row r="276" spans="20:31">
      <c r="T276" s="6"/>
      <c r="U276" s="6"/>
      <c r="V276" s="6"/>
      <c r="W276" s="363"/>
      <c r="X276" s="6"/>
      <c r="Y276" s="363"/>
      <c r="Z276" s="6"/>
      <c r="AA276" s="363"/>
      <c r="AB276" s="6"/>
      <c r="AC276" s="363"/>
      <c r="AD276" s="6"/>
      <c r="AE276" s="363"/>
    </row>
    <row r="277" spans="20:31">
      <c r="T277" s="6"/>
      <c r="U277" s="6"/>
      <c r="V277" s="6"/>
      <c r="W277" s="363"/>
      <c r="X277" s="6"/>
      <c r="Y277" s="363"/>
      <c r="Z277" s="6"/>
      <c r="AA277" s="363"/>
      <c r="AB277" s="6"/>
      <c r="AC277" s="363"/>
      <c r="AD277" s="6"/>
      <c r="AE277" s="363"/>
    </row>
    <row r="278" spans="20:31">
      <c r="T278" s="6"/>
      <c r="U278" s="6"/>
      <c r="V278" s="6"/>
      <c r="W278" s="363"/>
      <c r="X278" s="6"/>
      <c r="Y278" s="363"/>
      <c r="Z278" s="6"/>
      <c r="AA278" s="363"/>
      <c r="AB278" s="6"/>
      <c r="AC278" s="363"/>
      <c r="AD278" s="6"/>
      <c r="AE278" s="363"/>
    </row>
    <row r="279" spans="20:31">
      <c r="T279" s="6"/>
      <c r="U279" s="6"/>
      <c r="V279" s="6"/>
      <c r="W279" s="363"/>
      <c r="X279" s="6"/>
      <c r="Y279" s="363"/>
      <c r="Z279" s="6"/>
      <c r="AA279" s="363"/>
      <c r="AB279" s="6"/>
      <c r="AC279" s="363"/>
      <c r="AD279" s="6"/>
      <c r="AE279" s="363"/>
    </row>
    <row r="280" spans="20:31">
      <c r="T280" s="6"/>
      <c r="U280" s="6"/>
      <c r="V280" s="6"/>
      <c r="W280" s="363"/>
      <c r="X280" s="6"/>
      <c r="Y280" s="363"/>
      <c r="Z280" s="6"/>
      <c r="AA280" s="363"/>
      <c r="AB280" s="6"/>
      <c r="AC280" s="363"/>
      <c r="AD280" s="6"/>
      <c r="AE280" s="363"/>
    </row>
    <row r="281" spans="20:31">
      <c r="T281" s="6"/>
      <c r="U281" s="6"/>
      <c r="V281" s="6"/>
      <c r="W281" s="363"/>
      <c r="X281" s="6"/>
      <c r="Y281" s="363"/>
      <c r="Z281" s="6"/>
      <c r="AA281" s="363"/>
      <c r="AB281" s="6"/>
      <c r="AC281" s="363"/>
      <c r="AD281" s="6"/>
      <c r="AE281" s="363"/>
    </row>
    <row r="282" spans="20:31">
      <c r="T282" s="6"/>
      <c r="U282" s="6"/>
      <c r="V282" s="6"/>
      <c r="W282" s="363"/>
      <c r="X282" s="6"/>
      <c r="Y282" s="363"/>
      <c r="Z282" s="6"/>
      <c r="AA282" s="363"/>
      <c r="AB282" s="6"/>
      <c r="AC282" s="363"/>
      <c r="AD282" s="6"/>
      <c r="AE282" s="363"/>
    </row>
    <row r="283" spans="20:31">
      <c r="T283" s="6"/>
      <c r="U283" s="6"/>
      <c r="V283" s="6"/>
      <c r="W283" s="363"/>
      <c r="X283" s="6"/>
      <c r="Y283" s="363"/>
      <c r="Z283" s="6"/>
      <c r="AA283" s="363"/>
      <c r="AB283" s="6"/>
      <c r="AC283" s="363"/>
      <c r="AD283" s="6"/>
      <c r="AE283" s="363"/>
    </row>
    <row r="284" spans="20:31">
      <c r="T284" s="6"/>
      <c r="U284" s="6"/>
      <c r="V284" s="6"/>
      <c r="W284" s="363"/>
      <c r="X284" s="6"/>
      <c r="Y284" s="363"/>
      <c r="Z284" s="6"/>
      <c r="AA284" s="363"/>
      <c r="AB284" s="6"/>
      <c r="AC284" s="363"/>
      <c r="AD284" s="6"/>
      <c r="AE284" s="363"/>
    </row>
    <row r="285" spans="20:31">
      <c r="T285" s="6"/>
      <c r="U285" s="6"/>
      <c r="V285" s="6"/>
      <c r="W285" s="363"/>
      <c r="X285" s="6"/>
      <c r="Y285" s="363"/>
      <c r="Z285" s="6"/>
      <c r="AA285" s="363"/>
      <c r="AB285" s="6"/>
      <c r="AC285" s="363"/>
      <c r="AD285" s="6"/>
      <c r="AE285" s="363"/>
    </row>
    <row r="286" spans="20:31">
      <c r="T286" s="6"/>
      <c r="U286" s="6"/>
      <c r="V286" s="6"/>
      <c r="W286" s="363"/>
      <c r="X286" s="6"/>
      <c r="Y286" s="363"/>
      <c r="Z286" s="6"/>
      <c r="AA286" s="363"/>
      <c r="AB286" s="6"/>
      <c r="AC286" s="363"/>
      <c r="AD286" s="6"/>
      <c r="AE286" s="363"/>
    </row>
    <row r="287" spans="20:31">
      <c r="T287" s="6"/>
      <c r="U287" s="6"/>
      <c r="V287" s="6"/>
      <c r="W287" s="363"/>
      <c r="X287" s="6"/>
      <c r="Y287" s="363"/>
      <c r="Z287" s="6"/>
      <c r="AA287" s="363"/>
      <c r="AB287" s="6"/>
      <c r="AC287" s="363"/>
      <c r="AD287" s="6"/>
      <c r="AE287" s="363"/>
    </row>
    <row r="288" spans="20:31">
      <c r="T288" s="6"/>
      <c r="U288" s="6"/>
      <c r="V288" s="6"/>
      <c r="W288" s="363"/>
      <c r="X288" s="6"/>
      <c r="Y288" s="363"/>
      <c r="Z288" s="6"/>
      <c r="AA288" s="363"/>
      <c r="AB288" s="6"/>
      <c r="AC288" s="363"/>
      <c r="AD288" s="6"/>
      <c r="AE288" s="363"/>
    </row>
    <row r="289" spans="20:31">
      <c r="T289" s="6"/>
      <c r="U289" s="6"/>
      <c r="V289" s="6"/>
      <c r="W289" s="363"/>
      <c r="X289" s="6"/>
      <c r="Y289" s="363"/>
      <c r="Z289" s="6"/>
      <c r="AA289" s="363"/>
      <c r="AB289" s="6"/>
      <c r="AC289" s="363"/>
      <c r="AD289" s="6"/>
      <c r="AE289" s="363"/>
    </row>
    <row r="290" spans="20:31">
      <c r="T290" s="6"/>
      <c r="U290" s="6"/>
      <c r="V290" s="6"/>
      <c r="W290" s="363"/>
      <c r="X290" s="6"/>
      <c r="Y290" s="363"/>
      <c r="Z290" s="6"/>
      <c r="AA290" s="363"/>
      <c r="AB290" s="6"/>
      <c r="AC290" s="363"/>
      <c r="AD290" s="6"/>
      <c r="AE290" s="363"/>
    </row>
    <row r="291" spans="20:31">
      <c r="T291" s="6"/>
      <c r="U291" s="6"/>
      <c r="V291" s="6"/>
      <c r="W291" s="363"/>
      <c r="X291" s="6"/>
      <c r="Y291" s="363"/>
      <c r="Z291" s="6"/>
      <c r="AA291" s="363"/>
      <c r="AB291" s="6"/>
      <c r="AC291" s="363"/>
      <c r="AD291" s="6"/>
      <c r="AE291" s="363"/>
    </row>
    <row r="292" spans="20:31">
      <c r="T292" s="6"/>
      <c r="U292" s="6"/>
      <c r="V292" s="6"/>
      <c r="W292" s="363"/>
      <c r="X292" s="6"/>
      <c r="Y292" s="363"/>
      <c r="Z292" s="6"/>
      <c r="AA292" s="363"/>
      <c r="AB292" s="6"/>
      <c r="AC292" s="363"/>
      <c r="AD292" s="6"/>
      <c r="AE292" s="363"/>
    </row>
    <row r="293" spans="20:31">
      <c r="T293" s="6"/>
      <c r="U293" s="6"/>
      <c r="V293" s="6"/>
      <c r="W293" s="363"/>
      <c r="X293" s="6"/>
      <c r="Y293" s="363"/>
      <c r="Z293" s="6"/>
      <c r="AA293" s="363"/>
      <c r="AB293" s="6"/>
      <c r="AC293" s="363"/>
      <c r="AD293" s="6"/>
      <c r="AE293" s="363"/>
    </row>
    <row r="294" spans="20:31">
      <c r="T294" s="6"/>
      <c r="U294" s="6"/>
      <c r="V294" s="6"/>
      <c r="W294" s="363"/>
      <c r="X294" s="6"/>
      <c r="Y294" s="363"/>
      <c r="Z294" s="6"/>
      <c r="AA294" s="363"/>
      <c r="AB294" s="6"/>
      <c r="AC294" s="363"/>
      <c r="AD294" s="6"/>
      <c r="AE294" s="363"/>
    </row>
    <row r="295" spans="20:31">
      <c r="T295" s="6"/>
      <c r="U295" s="6"/>
      <c r="V295" s="6"/>
      <c r="W295" s="363"/>
      <c r="X295" s="6"/>
      <c r="Y295" s="363"/>
      <c r="Z295" s="6"/>
      <c r="AA295" s="363"/>
      <c r="AB295" s="6"/>
      <c r="AC295" s="363"/>
      <c r="AD295" s="6"/>
      <c r="AE295" s="363"/>
    </row>
    <row r="296" spans="20:31">
      <c r="T296" s="6"/>
      <c r="U296" s="6"/>
      <c r="V296" s="6"/>
      <c r="W296" s="363"/>
      <c r="X296" s="6"/>
      <c r="Y296" s="363"/>
      <c r="Z296" s="6"/>
      <c r="AA296" s="363"/>
      <c r="AB296" s="6"/>
      <c r="AC296" s="363"/>
      <c r="AD296" s="6"/>
      <c r="AE296" s="363"/>
    </row>
    <row r="297" spans="20:31">
      <c r="T297" s="6"/>
      <c r="U297" s="6"/>
      <c r="V297" s="6"/>
      <c r="W297" s="363"/>
      <c r="X297" s="6"/>
      <c r="Y297" s="363"/>
      <c r="Z297" s="6"/>
      <c r="AA297" s="363"/>
      <c r="AB297" s="6"/>
      <c r="AC297" s="363"/>
      <c r="AD297" s="6"/>
      <c r="AE297" s="363"/>
    </row>
    <row r="298" spans="20:31">
      <c r="T298" s="6"/>
      <c r="U298" s="6"/>
      <c r="V298" s="6"/>
      <c r="W298" s="363"/>
      <c r="X298" s="6"/>
      <c r="Y298" s="363"/>
      <c r="Z298" s="6"/>
      <c r="AA298" s="363"/>
      <c r="AB298" s="6"/>
      <c r="AC298" s="363"/>
      <c r="AD298" s="6"/>
      <c r="AE298" s="363"/>
    </row>
    <row r="299" spans="20:31">
      <c r="T299" s="6"/>
      <c r="U299" s="6"/>
      <c r="V299" s="6"/>
      <c r="W299" s="363"/>
      <c r="X299" s="6"/>
      <c r="Y299" s="363"/>
      <c r="Z299" s="6"/>
      <c r="AA299" s="363"/>
      <c r="AB299" s="6"/>
      <c r="AC299" s="363"/>
      <c r="AD299" s="6"/>
      <c r="AE299" s="363"/>
    </row>
    <row r="300" spans="20:31">
      <c r="T300" s="6"/>
      <c r="U300" s="6"/>
      <c r="V300" s="6"/>
      <c r="W300" s="363"/>
      <c r="X300" s="6"/>
      <c r="Y300" s="363"/>
      <c r="Z300" s="6"/>
      <c r="AA300" s="363"/>
      <c r="AB300" s="6"/>
      <c r="AC300" s="363"/>
      <c r="AD300" s="6"/>
      <c r="AE300" s="363"/>
    </row>
    <row r="301" spans="20:31">
      <c r="T301" s="6"/>
      <c r="U301" s="6"/>
      <c r="V301" s="6"/>
      <c r="W301" s="363"/>
      <c r="X301" s="6"/>
      <c r="Y301" s="363"/>
      <c r="Z301" s="6"/>
      <c r="AA301" s="363"/>
      <c r="AB301" s="6"/>
      <c r="AC301" s="363"/>
      <c r="AD301" s="6"/>
      <c r="AE301" s="363"/>
    </row>
    <row r="302" spans="20:31">
      <c r="T302" s="6"/>
      <c r="U302" s="6"/>
      <c r="V302" s="6"/>
      <c r="W302" s="363"/>
      <c r="X302" s="6"/>
      <c r="Y302" s="363"/>
      <c r="Z302" s="6"/>
      <c r="AA302" s="363"/>
      <c r="AB302" s="6"/>
      <c r="AC302" s="363"/>
      <c r="AD302" s="6"/>
      <c r="AE302" s="363"/>
    </row>
    <row r="303" spans="20:31">
      <c r="T303" s="6"/>
      <c r="U303" s="6"/>
      <c r="V303" s="6"/>
      <c r="W303" s="363"/>
      <c r="X303" s="6"/>
      <c r="Y303" s="363"/>
      <c r="Z303" s="6"/>
      <c r="AA303" s="363"/>
      <c r="AB303" s="6"/>
      <c r="AC303" s="363"/>
      <c r="AD303" s="6"/>
      <c r="AE303" s="363"/>
    </row>
    <row r="304" spans="20:31">
      <c r="T304" s="6"/>
      <c r="U304" s="6"/>
      <c r="V304" s="6"/>
      <c r="W304" s="363"/>
      <c r="X304" s="6"/>
      <c r="Y304" s="363"/>
      <c r="Z304" s="6"/>
      <c r="AA304" s="363"/>
      <c r="AB304" s="6"/>
      <c r="AC304" s="363"/>
      <c r="AD304" s="6"/>
      <c r="AE304" s="363"/>
    </row>
    <row r="305" spans="20:31">
      <c r="T305" s="6"/>
      <c r="U305" s="6"/>
      <c r="V305" s="6"/>
      <c r="W305" s="363"/>
      <c r="X305" s="6"/>
      <c r="Y305" s="363"/>
      <c r="Z305" s="6"/>
      <c r="AA305" s="363"/>
      <c r="AB305" s="6"/>
      <c r="AC305" s="363"/>
      <c r="AD305" s="6"/>
      <c r="AE305" s="363"/>
    </row>
    <row r="306" spans="20:31">
      <c r="T306" s="6"/>
      <c r="U306" s="6"/>
      <c r="V306" s="6"/>
      <c r="W306" s="363"/>
      <c r="X306" s="6"/>
      <c r="Y306" s="363"/>
      <c r="Z306" s="6"/>
      <c r="AA306" s="363"/>
      <c r="AB306" s="6"/>
      <c r="AC306" s="363"/>
      <c r="AD306" s="6"/>
      <c r="AE306" s="363"/>
    </row>
    <row r="307" spans="20:31">
      <c r="T307" s="6"/>
      <c r="U307" s="6"/>
      <c r="V307" s="6"/>
      <c r="W307" s="363"/>
      <c r="X307" s="6"/>
      <c r="Y307" s="363"/>
      <c r="Z307" s="6"/>
      <c r="AA307" s="363"/>
      <c r="AB307" s="6"/>
      <c r="AC307" s="363"/>
      <c r="AD307" s="6"/>
      <c r="AE307" s="363"/>
    </row>
    <row r="308" spans="20:31">
      <c r="T308" s="6"/>
      <c r="U308" s="6"/>
      <c r="V308" s="6"/>
      <c r="W308" s="363"/>
      <c r="X308" s="6"/>
      <c r="Y308" s="363"/>
      <c r="Z308" s="6"/>
      <c r="AA308" s="363"/>
      <c r="AB308" s="6"/>
      <c r="AC308" s="363"/>
      <c r="AD308" s="6"/>
      <c r="AE308" s="363"/>
    </row>
    <row r="309" spans="20:31">
      <c r="T309" s="6"/>
      <c r="U309" s="6"/>
      <c r="V309" s="6"/>
      <c r="W309" s="363"/>
      <c r="X309" s="6"/>
      <c r="Y309" s="363"/>
      <c r="Z309" s="6"/>
      <c r="AA309" s="363"/>
      <c r="AB309" s="6"/>
      <c r="AC309" s="363"/>
      <c r="AD309" s="6"/>
      <c r="AE309" s="363"/>
    </row>
    <row r="310" spans="20:31">
      <c r="T310" s="6"/>
      <c r="U310" s="6"/>
      <c r="V310" s="6"/>
      <c r="W310" s="363"/>
      <c r="X310" s="6"/>
      <c r="Y310" s="363"/>
      <c r="Z310" s="6"/>
      <c r="AA310" s="363"/>
      <c r="AB310" s="6"/>
      <c r="AC310" s="363"/>
      <c r="AD310" s="6"/>
      <c r="AE310" s="363"/>
    </row>
    <row r="311" spans="20:31">
      <c r="T311" s="6"/>
      <c r="U311" s="6"/>
      <c r="V311" s="6"/>
      <c r="W311" s="363"/>
      <c r="X311" s="6"/>
      <c r="Y311" s="363"/>
      <c r="Z311" s="6"/>
      <c r="AA311" s="363"/>
      <c r="AB311" s="6"/>
      <c r="AC311" s="363"/>
      <c r="AD311" s="6"/>
      <c r="AE311" s="363"/>
    </row>
    <row r="312" spans="20:31">
      <c r="T312" s="6"/>
      <c r="U312" s="6"/>
      <c r="V312" s="6"/>
      <c r="W312" s="363"/>
      <c r="X312" s="6"/>
      <c r="Y312" s="363"/>
      <c r="Z312" s="6"/>
      <c r="AA312" s="363"/>
      <c r="AB312" s="6"/>
      <c r="AC312" s="363"/>
      <c r="AD312" s="6"/>
      <c r="AE312" s="363"/>
    </row>
    <row r="313" spans="20:31">
      <c r="T313" s="6"/>
      <c r="U313" s="6"/>
      <c r="V313" s="6"/>
      <c r="W313" s="363"/>
      <c r="X313" s="6"/>
      <c r="Y313" s="363"/>
      <c r="Z313" s="6"/>
      <c r="AA313" s="363"/>
      <c r="AB313" s="6"/>
      <c r="AC313" s="363"/>
      <c r="AD313" s="6"/>
      <c r="AE313" s="363"/>
    </row>
    <row r="314" spans="20:31">
      <c r="T314" s="6"/>
      <c r="U314" s="6"/>
      <c r="V314" s="6"/>
      <c r="W314" s="363"/>
      <c r="X314" s="6"/>
      <c r="Y314" s="363"/>
      <c r="Z314" s="6"/>
      <c r="AA314" s="363"/>
      <c r="AB314" s="6"/>
      <c r="AC314" s="363"/>
      <c r="AD314" s="6"/>
      <c r="AE314" s="363"/>
    </row>
    <row r="315" spans="20:31">
      <c r="T315" s="6"/>
      <c r="U315" s="6"/>
      <c r="V315" s="6"/>
      <c r="W315" s="363"/>
      <c r="X315" s="6"/>
      <c r="Y315" s="363"/>
      <c r="Z315" s="6"/>
      <c r="AA315" s="363"/>
      <c r="AB315" s="6"/>
      <c r="AC315" s="363"/>
      <c r="AD315" s="6"/>
      <c r="AE315" s="363"/>
    </row>
    <row r="316" spans="20:31">
      <c r="T316" s="6"/>
      <c r="U316" s="6"/>
      <c r="V316" s="6"/>
      <c r="W316" s="363"/>
      <c r="X316" s="6"/>
      <c r="Y316" s="363"/>
      <c r="Z316" s="6"/>
      <c r="AA316" s="363"/>
      <c r="AB316" s="6"/>
      <c r="AC316" s="363"/>
      <c r="AD316" s="6"/>
      <c r="AE316" s="363"/>
    </row>
    <row r="317" spans="20:31">
      <c r="T317" s="6"/>
      <c r="U317" s="6"/>
      <c r="V317" s="6"/>
      <c r="W317" s="363"/>
      <c r="X317" s="6"/>
      <c r="Y317" s="363"/>
      <c r="Z317" s="6"/>
      <c r="AA317" s="363"/>
      <c r="AB317" s="6"/>
      <c r="AC317" s="363"/>
      <c r="AD317" s="6"/>
      <c r="AE317" s="363"/>
    </row>
    <row r="318" spans="20:31">
      <c r="T318" s="6"/>
      <c r="U318" s="6"/>
      <c r="V318" s="6"/>
      <c r="W318" s="363"/>
      <c r="X318" s="6"/>
      <c r="Y318" s="363"/>
      <c r="Z318" s="6"/>
      <c r="AA318" s="363"/>
      <c r="AB318" s="6"/>
      <c r="AC318" s="363"/>
      <c r="AD318" s="6"/>
      <c r="AE318" s="363"/>
    </row>
    <row r="319" spans="20:31">
      <c r="T319" s="6"/>
      <c r="U319" s="6"/>
      <c r="V319" s="6"/>
      <c r="W319" s="363"/>
      <c r="X319" s="6"/>
      <c r="Y319" s="363"/>
      <c r="Z319" s="6"/>
      <c r="AA319" s="363"/>
      <c r="AB319" s="6"/>
      <c r="AC319" s="363"/>
      <c r="AD319" s="6"/>
      <c r="AE319" s="363"/>
    </row>
    <row r="320" spans="20:31">
      <c r="T320" s="6"/>
      <c r="U320" s="6"/>
      <c r="V320" s="6"/>
      <c r="W320" s="363"/>
      <c r="X320" s="6"/>
      <c r="Y320" s="363"/>
      <c r="Z320" s="6"/>
      <c r="AA320" s="363"/>
      <c r="AB320" s="6"/>
      <c r="AC320" s="363"/>
      <c r="AD320" s="6"/>
      <c r="AE320" s="363"/>
    </row>
    <row r="321" spans="20:31">
      <c r="T321" s="6"/>
      <c r="U321" s="6"/>
      <c r="V321" s="6"/>
      <c r="W321" s="363"/>
      <c r="X321" s="6"/>
      <c r="Y321" s="363"/>
      <c r="Z321" s="6"/>
      <c r="AA321" s="363"/>
      <c r="AB321" s="6"/>
      <c r="AC321" s="363"/>
      <c r="AD321" s="6"/>
      <c r="AE321" s="363"/>
    </row>
    <row r="322" spans="20:31">
      <c r="T322" s="6"/>
      <c r="U322" s="6"/>
      <c r="V322" s="6"/>
      <c r="W322" s="363"/>
      <c r="X322" s="6"/>
      <c r="Y322" s="363"/>
      <c r="Z322" s="6"/>
      <c r="AA322" s="363"/>
      <c r="AB322" s="6"/>
      <c r="AC322" s="363"/>
      <c r="AD322" s="6"/>
      <c r="AE322" s="363"/>
    </row>
    <row r="323" spans="20:31">
      <c r="T323" s="6"/>
      <c r="U323" s="6"/>
      <c r="V323" s="6"/>
      <c r="W323" s="363"/>
      <c r="X323" s="6"/>
      <c r="Y323" s="363"/>
      <c r="Z323" s="6"/>
      <c r="AA323" s="363"/>
      <c r="AB323" s="6"/>
      <c r="AC323" s="363"/>
      <c r="AD323" s="6"/>
      <c r="AE323" s="363"/>
    </row>
    <row r="324" spans="20:31">
      <c r="T324" s="6"/>
      <c r="U324" s="6"/>
      <c r="V324" s="6"/>
      <c r="W324" s="363"/>
      <c r="X324" s="6"/>
      <c r="Y324" s="363"/>
      <c r="Z324" s="6"/>
      <c r="AA324" s="363"/>
      <c r="AB324" s="6"/>
      <c r="AC324" s="363"/>
      <c r="AD324" s="6"/>
      <c r="AE324" s="363"/>
    </row>
    <row r="325" spans="20:31">
      <c r="T325" s="6"/>
      <c r="U325" s="6"/>
      <c r="V325" s="6"/>
      <c r="W325" s="363"/>
      <c r="X325" s="6"/>
      <c r="Y325" s="363"/>
      <c r="Z325" s="6"/>
      <c r="AA325" s="363"/>
      <c r="AB325" s="6"/>
      <c r="AC325" s="363"/>
      <c r="AD325" s="6"/>
      <c r="AE325" s="363"/>
    </row>
    <row r="326" spans="20:31">
      <c r="T326" s="6"/>
      <c r="U326" s="6"/>
      <c r="V326" s="6"/>
      <c r="W326" s="363"/>
      <c r="X326" s="6"/>
      <c r="Y326" s="363"/>
      <c r="Z326" s="6"/>
      <c r="AA326" s="363"/>
      <c r="AB326" s="6"/>
      <c r="AC326" s="363"/>
      <c r="AD326" s="6"/>
      <c r="AE326" s="363"/>
    </row>
    <row r="327" spans="20:31">
      <c r="T327" s="6"/>
      <c r="U327" s="6"/>
      <c r="V327" s="6"/>
      <c r="W327" s="363"/>
      <c r="X327" s="6"/>
      <c r="Y327" s="363"/>
      <c r="Z327" s="6"/>
      <c r="AA327" s="363"/>
      <c r="AB327" s="6"/>
      <c r="AC327" s="363"/>
      <c r="AD327" s="6"/>
      <c r="AE327" s="363"/>
    </row>
    <row r="328" spans="20:31">
      <c r="T328" s="6"/>
      <c r="U328" s="6"/>
      <c r="V328" s="6"/>
      <c r="W328" s="363"/>
      <c r="X328" s="6"/>
      <c r="Y328" s="363"/>
      <c r="Z328" s="6"/>
      <c r="AA328" s="363"/>
      <c r="AB328" s="6"/>
      <c r="AC328" s="363"/>
      <c r="AD328" s="6"/>
      <c r="AE328" s="363"/>
    </row>
    <row r="329" spans="20:31">
      <c r="T329" s="6"/>
      <c r="U329" s="6"/>
      <c r="V329" s="6"/>
      <c r="W329" s="363"/>
      <c r="X329" s="6"/>
      <c r="Y329" s="363"/>
      <c r="Z329" s="6"/>
      <c r="AA329" s="363"/>
      <c r="AB329" s="6"/>
      <c r="AC329" s="363"/>
      <c r="AD329" s="6"/>
      <c r="AE329" s="363"/>
    </row>
    <row r="330" spans="20:31">
      <c r="T330" s="6"/>
      <c r="U330" s="6"/>
      <c r="V330" s="6"/>
      <c r="W330" s="363"/>
      <c r="X330" s="6"/>
      <c r="Y330" s="363"/>
      <c r="Z330" s="6"/>
      <c r="AA330" s="363"/>
      <c r="AB330" s="6"/>
      <c r="AC330" s="363"/>
      <c r="AD330" s="6"/>
      <c r="AE330" s="363"/>
    </row>
    <row r="331" spans="20:31">
      <c r="T331" s="6"/>
      <c r="U331" s="6"/>
      <c r="V331" s="6"/>
      <c r="W331" s="363"/>
      <c r="X331" s="6"/>
      <c r="Y331" s="363"/>
      <c r="Z331" s="6"/>
      <c r="AA331" s="363"/>
      <c r="AB331" s="6"/>
      <c r="AC331" s="363"/>
      <c r="AD331" s="6"/>
      <c r="AE331" s="363"/>
    </row>
    <row r="332" spans="20:31">
      <c r="T332" s="6"/>
      <c r="U332" s="6"/>
      <c r="V332" s="6"/>
      <c r="W332" s="363"/>
      <c r="X332" s="6"/>
      <c r="Y332" s="363"/>
      <c r="Z332" s="6"/>
      <c r="AA332" s="363"/>
      <c r="AB332" s="6"/>
      <c r="AC332" s="363"/>
      <c r="AD332" s="6"/>
      <c r="AE332" s="363"/>
    </row>
    <row r="333" spans="20:31">
      <c r="T333" s="6"/>
      <c r="U333" s="6"/>
      <c r="V333" s="6"/>
      <c r="W333" s="363"/>
      <c r="X333" s="6"/>
      <c r="Y333" s="363"/>
      <c r="Z333" s="6"/>
      <c r="AA333" s="363"/>
      <c r="AB333" s="6"/>
      <c r="AC333" s="363"/>
      <c r="AD333" s="6"/>
      <c r="AE333" s="363"/>
    </row>
    <row r="334" spans="20:31">
      <c r="T334" s="6"/>
      <c r="U334" s="6"/>
      <c r="V334" s="6"/>
      <c r="W334" s="363"/>
      <c r="X334" s="6"/>
      <c r="Y334" s="363"/>
      <c r="Z334" s="6"/>
      <c r="AA334" s="363"/>
      <c r="AB334" s="6"/>
      <c r="AC334" s="363"/>
      <c r="AD334" s="6"/>
      <c r="AE334" s="363"/>
    </row>
    <row r="335" spans="20:31">
      <c r="T335" s="6"/>
      <c r="U335" s="6"/>
      <c r="V335" s="6"/>
      <c r="W335" s="363"/>
      <c r="X335" s="6"/>
      <c r="Y335" s="363"/>
      <c r="Z335" s="6"/>
      <c r="AA335" s="363"/>
      <c r="AB335" s="6"/>
      <c r="AC335" s="363"/>
      <c r="AD335" s="6"/>
      <c r="AE335" s="363"/>
    </row>
    <row r="336" spans="20:31">
      <c r="T336" s="6"/>
      <c r="U336" s="6"/>
      <c r="V336" s="6"/>
      <c r="W336" s="363"/>
      <c r="X336" s="6"/>
      <c r="Y336" s="363"/>
      <c r="Z336" s="6"/>
      <c r="AA336" s="363"/>
      <c r="AB336" s="6"/>
      <c r="AC336" s="363"/>
      <c r="AD336" s="6"/>
      <c r="AE336" s="363"/>
    </row>
    <row r="337" spans="20:31">
      <c r="T337" s="6"/>
      <c r="U337" s="6"/>
      <c r="V337" s="6"/>
      <c r="W337" s="363"/>
      <c r="X337" s="6"/>
      <c r="Y337" s="363"/>
      <c r="Z337" s="6"/>
      <c r="AA337" s="363"/>
      <c r="AB337" s="6"/>
      <c r="AC337" s="363"/>
      <c r="AD337" s="6"/>
      <c r="AE337" s="363"/>
    </row>
    <row r="338" spans="20:31">
      <c r="T338" s="6"/>
      <c r="U338" s="6"/>
      <c r="V338" s="6"/>
      <c r="W338" s="363"/>
      <c r="X338" s="6"/>
      <c r="Y338" s="363"/>
      <c r="Z338" s="6"/>
      <c r="AA338" s="363"/>
      <c r="AB338" s="6"/>
      <c r="AC338" s="363"/>
      <c r="AD338" s="6"/>
      <c r="AE338" s="363"/>
    </row>
    <row r="339" spans="20:31">
      <c r="T339" s="6"/>
      <c r="U339" s="6"/>
      <c r="V339" s="6"/>
      <c r="W339" s="363"/>
      <c r="X339" s="6"/>
      <c r="Y339" s="363"/>
      <c r="Z339" s="6"/>
      <c r="AA339" s="363"/>
      <c r="AB339" s="6"/>
      <c r="AC339" s="363"/>
      <c r="AD339" s="6"/>
      <c r="AE339" s="363"/>
    </row>
    <row r="340" spans="20:31">
      <c r="T340" s="6"/>
      <c r="U340" s="6"/>
      <c r="V340" s="6"/>
      <c r="W340" s="363"/>
      <c r="X340" s="6"/>
      <c r="Y340" s="363"/>
      <c r="Z340" s="6"/>
      <c r="AA340" s="363"/>
      <c r="AB340" s="6"/>
      <c r="AC340" s="363"/>
      <c r="AD340" s="6"/>
      <c r="AE340" s="363"/>
    </row>
    <row r="341" spans="20:31">
      <c r="T341" s="6"/>
      <c r="U341" s="6"/>
      <c r="V341" s="6"/>
      <c r="W341" s="363"/>
      <c r="X341" s="6"/>
      <c r="Y341" s="363"/>
      <c r="Z341" s="6"/>
      <c r="AA341" s="363"/>
      <c r="AB341" s="6"/>
      <c r="AC341" s="363"/>
      <c r="AD341" s="6"/>
      <c r="AE341" s="363"/>
    </row>
    <row r="342" spans="20:31">
      <c r="T342" s="6"/>
      <c r="U342" s="6"/>
      <c r="V342" s="6"/>
      <c r="W342" s="363"/>
      <c r="X342" s="6"/>
      <c r="Y342" s="363"/>
      <c r="Z342" s="6"/>
      <c r="AA342" s="363"/>
      <c r="AB342" s="6"/>
      <c r="AC342" s="363"/>
      <c r="AD342" s="6"/>
      <c r="AE342" s="363"/>
    </row>
    <row r="343" spans="20:31">
      <c r="T343" s="6"/>
      <c r="U343" s="6"/>
      <c r="V343" s="6"/>
      <c r="W343" s="363"/>
      <c r="X343" s="6"/>
      <c r="Y343" s="363"/>
      <c r="Z343" s="6"/>
      <c r="AA343" s="363"/>
      <c r="AB343" s="6"/>
      <c r="AC343" s="363"/>
      <c r="AD343" s="6"/>
      <c r="AE343" s="363"/>
    </row>
    <row r="344" spans="20:31">
      <c r="T344" s="6"/>
      <c r="U344" s="6"/>
      <c r="V344" s="6"/>
      <c r="W344" s="363"/>
      <c r="X344" s="6"/>
      <c r="Y344" s="363"/>
      <c r="Z344" s="6"/>
      <c r="AA344" s="363"/>
      <c r="AB344" s="6"/>
      <c r="AC344" s="363"/>
      <c r="AD344" s="6"/>
      <c r="AE344" s="363"/>
    </row>
    <row r="345" spans="20:31">
      <c r="T345" s="6"/>
      <c r="U345" s="6"/>
      <c r="V345" s="6"/>
      <c r="W345" s="363"/>
      <c r="X345" s="6"/>
      <c r="Y345" s="363"/>
      <c r="Z345" s="6"/>
      <c r="AA345" s="363"/>
      <c r="AB345" s="6"/>
      <c r="AC345" s="363"/>
      <c r="AD345" s="6"/>
      <c r="AE345" s="363"/>
    </row>
    <row r="346" spans="20:31">
      <c r="T346" s="6"/>
      <c r="U346" s="6"/>
      <c r="V346" s="6"/>
      <c r="W346" s="363"/>
      <c r="X346" s="6"/>
      <c r="Y346" s="363"/>
      <c r="Z346" s="6"/>
      <c r="AA346" s="363"/>
      <c r="AB346" s="6"/>
      <c r="AC346" s="363"/>
      <c r="AD346" s="6"/>
      <c r="AE346" s="363"/>
    </row>
    <row r="347" spans="20:31">
      <c r="T347" s="6"/>
      <c r="U347" s="6"/>
      <c r="V347" s="6"/>
      <c r="W347" s="363"/>
      <c r="X347" s="6"/>
      <c r="Y347" s="363"/>
      <c r="Z347" s="6"/>
      <c r="AA347" s="363"/>
      <c r="AB347" s="6"/>
      <c r="AC347" s="363"/>
      <c r="AD347" s="6"/>
      <c r="AE347" s="363"/>
    </row>
    <row r="348" spans="20:31">
      <c r="T348" s="6"/>
      <c r="U348" s="6"/>
      <c r="V348" s="6"/>
      <c r="W348" s="363"/>
      <c r="X348" s="6"/>
      <c r="Y348" s="363"/>
      <c r="Z348" s="6"/>
      <c r="AA348" s="363"/>
      <c r="AB348" s="6"/>
      <c r="AC348" s="363"/>
      <c r="AD348" s="6"/>
      <c r="AE348" s="363"/>
    </row>
    <row r="349" spans="20:31">
      <c r="T349" s="6"/>
      <c r="U349" s="6"/>
      <c r="V349" s="6"/>
      <c r="W349" s="363"/>
      <c r="X349" s="6"/>
      <c r="Y349" s="363"/>
      <c r="Z349" s="6"/>
      <c r="AA349" s="363"/>
      <c r="AB349" s="6"/>
      <c r="AC349" s="363"/>
      <c r="AD349" s="6"/>
      <c r="AE349" s="363"/>
    </row>
    <row r="350" spans="20:31">
      <c r="T350" s="6"/>
      <c r="U350" s="6"/>
      <c r="V350" s="6"/>
      <c r="W350" s="363"/>
      <c r="X350" s="6"/>
      <c r="Y350" s="363"/>
      <c r="Z350" s="6"/>
      <c r="AA350" s="363"/>
      <c r="AB350" s="6"/>
      <c r="AC350" s="363"/>
      <c r="AD350" s="6"/>
      <c r="AE350" s="363"/>
    </row>
    <row r="351" spans="20:31">
      <c r="T351" s="6"/>
      <c r="U351" s="6"/>
      <c r="V351" s="6"/>
      <c r="W351" s="363"/>
      <c r="X351" s="6"/>
      <c r="Y351" s="363"/>
      <c r="Z351" s="6"/>
      <c r="AA351" s="363"/>
      <c r="AB351" s="6"/>
      <c r="AC351" s="363"/>
      <c r="AD351" s="6"/>
      <c r="AE351" s="363"/>
    </row>
    <row r="352" spans="20:31">
      <c r="T352" s="6"/>
      <c r="U352" s="6"/>
      <c r="V352" s="6"/>
      <c r="W352" s="363"/>
      <c r="X352" s="6"/>
      <c r="Y352" s="363"/>
      <c r="Z352" s="6"/>
      <c r="AA352" s="363"/>
      <c r="AB352" s="6"/>
      <c r="AC352" s="363"/>
      <c r="AD352" s="6"/>
      <c r="AE352" s="363"/>
    </row>
    <row r="353" spans="20:31">
      <c r="T353" s="6"/>
      <c r="U353" s="6"/>
      <c r="V353" s="6"/>
      <c r="W353" s="363"/>
      <c r="X353" s="6"/>
      <c r="Y353" s="363"/>
      <c r="Z353" s="6"/>
      <c r="AA353" s="363"/>
      <c r="AB353" s="6"/>
      <c r="AC353" s="363"/>
      <c r="AD353" s="6"/>
      <c r="AE353" s="363"/>
    </row>
    <row r="354" spans="20:31">
      <c r="T354" s="6"/>
      <c r="U354" s="6"/>
      <c r="V354" s="6"/>
      <c r="W354" s="363"/>
      <c r="X354" s="6"/>
      <c r="Y354" s="363"/>
      <c r="Z354" s="6"/>
      <c r="AA354" s="363"/>
      <c r="AB354" s="6"/>
      <c r="AC354" s="363"/>
      <c r="AD354" s="6"/>
      <c r="AE354" s="363"/>
    </row>
    <row r="355" spans="20:31">
      <c r="T355" s="6"/>
      <c r="U355" s="6"/>
      <c r="V355" s="6"/>
      <c r="W355" s="363"/>
      <c r="X355" s="6"/>
      <c r="Y355" s="363"/>
      <c r="Z355" s="6"/>
      <c r="AA355" s="363"/>
      <c r="AB355" s="6"/>
      <c r="AC355" s="363"/>
      <c r="AD355" s="6"/>
      <c r="AE355" s="363"/>
    </row>
    <row r="356" spans="20:31">
      <c r="T356" s="6"/>
      <c r="U356" s="6"/>
      <c r="V356" s="6"/>
      <c r="W356" s="363"/>
      <c r="X356" s="6"/>
      <c r="Y356" s="363"/>
      <c r="Z356" s="6"/>
      <c r="AA356" s="363"/>
      <c r="AB356" s="6"/>
      <c r="AC356" s="363"/>
      <c r="AD356" s="6"/>
      <c r="AE356" s="363"/>
    </row>
    <row r="357" spans="20:31">
      <c r="T357" s="6"/>
      <c r="U357" s="6"/>
      <c r="V357" s="6"/>
      <c r="W357" s="363"/>
      <c r="X357" s="6"/>
      <c r="Y357" s="363"/>
      <c r="Z357" s="6"/>
      <c r="AA357" s="363"/>
      <c r="AB357" s="6"/>
      <c r="AC357" s="363"/>
      <c r="AD357" s="6"/>
      <c r="AE357" s="363"/>
    </row>
    <row r="358" spans="20:31">
      <c r="T358" s="6"/>
      <c r="U358" s="6"/>
      <c r="V358" s="6"/>
      <c r="W358" s="363"/>
      <c r="X358" s="6"/>
      <c r="Y358" s="363"/>
      <c r="Z358" s="6"/>
      <c r="AA358" s="363"/>
      <c r="AB358" s="6"/>
      <c r="AC358" s="363"/>
      <c r="AD358" s="6"/>
      <c r="AE358" s="363"/>
    </row>
    <row r="359" spans="20:31">
      <c r="T359" s="6"/>
      <c r="U359" s="6"/>
      <c r="V359" s="6"/>
      <c r="W359" s="363"/>
      <c r="X359" s="6"/>
      <c r="Y359" s="363"/>
      <c r="Z359" s="6"/>
      <c r="AA359" s="363"/>
      <c r="AB359" s="6"/>
      <c r="AC359" s="363"/>
      <c r="AD359" s="6"/>
      <c r="AE359" s="363"/>
    </row>
    <row r="360" spans="20:31">
      <c r="T360" s="6"/>
      <c r="U360" s="6"/>
      <c r="V360" s="6"/>
      <c r="W360" s="363"/>
      <c r="X360" s="6"/>
      <c r="Y360" s="363"/>
      <c r="Z360" s="6"/>
      <c r="AA360" s="363"/>
      <c r="AB360" s="6"/>
      <c r="AC360" s="363"/>
      <c r="AD360" s="6"/>
      <c r="AE360" s="363"/>
    </row>
    <row r="361" spans="20:31">
      <c r="T361" s="6"/>
      <c r="U361" s="6"/>
      <c r="V361" s="6"/>
      <c r="W361" s="363"/>
      <c r="X361" s="6"/>
      <c r="Y361" s="363"/>
      <c r="Z361" s="6"/>
      <c r="AA361" s="363"/>
      <c r="AB361" s="6"/>
      <c r="AC361" s="363"/>
      <c r="AD361" s="6"/>
      <c r="AE361" s="363"/>
    </row>
    <row r="362" spans="20:31">
      <c r="T362" s="6"/>
      <c r="U362" s="6"/>
      <c r="V362" s="6"/>
      <c r="W362" s="363"/>
      <c r="X362" s="6"/>
      <c r="Y362" s="363"/>
      <c r="Z362" s="6"/>
      <c r="AA362" s="363"/>
      <c r="AB362" s="6"/>
      <c r="AC362" s="363"/>
      <c r="AD362" s="6"/>
      <c r="AE362" s="363"/>
    </row>
    <row r="363" spans="20:31">
      <c r="T363" s="6"/>
      <c r="U363" s="6"/>
      <c r="V363" s="6"/>
      <c r="W363" s="363"/>
      <c r="X363" s="6"/>
      <c r="Y363" s="363"/>
      <c r="Z363" s="6"/>
      <c r="AA363" s="363"/>
      <c r="AB363" s="6"/>
      <c r="AC363" s="363"/>
      <c r="AD363" s="6"/>
      <c r="AE363" s="363"/>
    </row>
    <row r="364" spans="20:31">
      <c r="T364" s="6"/>
      <c r="U364" s="6"/>
      <c r="V364" s="6"/>
      <c r="W364" s="363"/>
      <c r="X364" s="6"/>
      <c r="Y364" s="363"/>
      <c r="Z364" s="6"/>
      <c r="AA364" s="363"/>
      <c r="AB364" s="6"/>
      <c r="AC364" s="363"/>
      <c r="AD364" s="6"/>
      <c r="AE364" s="363"/>
    </row>
    <row r="365" spans="20:31">
      <c r="T365" s="6"/>
      <c r="U365" s="6"/>
      <c r="V365" s="6"/>
      <c r="W365" s="363"/>
      <c r="X365" s="6"/>
      <c r="Y365" s="363"/>
      <c r="Z365" s="6"/>
      <c r="AA365" s="363"/>
      <c r="AB365" s="6"/>
      <c r="AC365" s="363"/>
      <c r="AD365" s="6"/>
      <c r="AE365" s="363"/>
    </row>
    <row r="366" spans="20:31">
      <c r="T366" s="6"/>
      <c r="U366" s="6"/>
      <c r="V366" s="6"/>
      <c r="W366" s="363"/>
      <c r="X366" s="6"/>
      <c r="Y366" s="363"/>
      <c r="Z366" s="6"/>
      <c r="AA366" s="363"/>
      <c r="AB366" s="6"/>
      <c r="AC366" s="363"/>
      <c r="AD366" s="6"/>
      <c r="AE366" s="363"/>
    </row>
    <row r="367" spans="20:31">
      <c r="T367" s="6"/>
      <c r="U367" s="6"/>
      <c r="V367" s="6"/>
      <c r="W367" s="363"/>
      <c r="X367" s="6"/>
      <c r="Y367" s="363"/>
      <c r="Z367" s="6"/>
      <c r="AA367" s="363"/>
      <c r="AB367" s="6"/>
      <c r="AC367" s="363"/>
      <c r="AD367" s="6"/>
      <c r="AE367" s="363"/>
    </row>
    <row r="368" spans="20:31">
      <c r="T368" s="6"/>
      <c r="U368" s="6"/>
      <c r="V368" s="6"/>
      <c r="W368" s="363"/>
      <c r="X368" s="6"/>
      <c r="Y368" s="363"/>
      <c r="Z368" s="6"/>
      <c r="AA368" s="363"/>
      <c r="AB368" s="6"/>
      <c r="AC368" s="363"/>
      <c r="AD368" s="6"/>
      <c r="AE368" s="363"/>
    </row>
    <row r="369" spans="20:31">
      <c r="T369" s="6"/>
      <c r="U369" s="6"/>
      <c r="V369" s="6"/>
      <c r="W369" s="363"/>
      <c r="X369" s="6"/>
      <c r="Y369" s="363"/>
      <c r="Z369" s="6"/>
      <c r="AA369" s="363"/>
      <c r="AB369" s="6"/>
      <c r="AC369" s="363"/>
      <c r="AD369" s="6"/>
      <c r="AE369" s="363"/>
    </row>
    <row r="370" spans="20:31">
      <c r="T370" s="6"/>
      <c r="U370" s="6"/>
      <c r="V370" s="6"/>
      <c r="W370" s="363"/>
      <c r="X370" s="6"/>
      <c r="Y370" s="363"/>
      <c r="Z370" s="6"/>
      <c r="AA370" s="363"/>
      <c r="AB370" s="6"/>
      <c r="AC370" s="363"/>
      <c r="AD370" s="6"/>
      <c r="AE370" s="363"/>
    </row>
    <row r="371" spans="20:31">
      <c r="T371" s="6"/>
      <c r="U371" s="6"/>
      <c r="V371" s="6"/>
      <c r="W371" s="363"/>
      <c r="X371" s="6"/>
      <c r="Y371" s="363"/>
      <c r="Z371" s="6"/>
      <c r="AA371" s="363"/>
      <c r="AB371" s="6"/>
      <c r="AC371" s="363"/>
      <c r="AD371" s="6"/>
      <c r="AE371" s="363"/>
    </row>
    <row r="372" spans="20:31">
      <c r="T372" s="6"/>
      <c r="U372" s="6"/>
      <c r="V372" s="6"/>
      <c r="W372" s="363"/>
      <c r="X372" s="6"/>
      <c r="Y372" s="363"/>
      <c r="Z372" s="6"/>
      <c r="AA372" s="363"/>
      <c r="AB372" s="6"/>
      <c r="AC372" s="363"/>
      <c r="AD372" s="6"/>
      <c r="AE372" s="363"/>
    </row>
    <row r="373" spans="20:31">
      <c r="T373" s="6"/>
      <c r="U373" s="6"/>
      <c r="V373" s="6"/>
      <c r="W373" s="363"/>
      <c r="X373" s="6"/>
      <c r="Y373" s="363"/>
      <c r="Z373" s="6"/>
      <c r="AA373" s="363"/>
      <c r="AB373" s="6"/>
      <c r="AC373" s="363"/>
      <c r="AD373" s="6"/>
      <c r="AE373" s="363"/>
    </row>
    <row r="374" spans="20:31">
      <c r="T374" s="6"/>
      <c r="U374" s="6"/>
      <c r="V374" s="6"/>
      <c r="W374" s="363"/>
      <c r="X374" s="6"/>
      <c r="Y374" s="363"/>
      <c r="Z374" s="6"/>
      <c r="AA374" s="363"/>
      <c r="AB374" s="6"/>
      <c r="AC374" s="363"/>
      <c r="AD374" s="6"/>
      <c r="AE374" s="363"/>
    </row>
    <row r="375" spans="20:31">
      <c r="T375" s="6"/>
      <c r="U375" s="6"/>
      <c r="V375" s="6"/>
      <c r="W375" s="363"/>
      <c r="X375" s="6"/>
      <c r="Y375" s="363"/>
      <c r="Z375" s="6"/>
      <c r="AA375" s="363"/>
      <c r="AB375" s="6"/>
      <c r="AC375" s="363"/>
      <c r="AD375" s="6"/>
      <c r="AE375" s="363"/>
    </row>
    <row r="376" spans="20:31">
      <c r="T376" s="6"/>
      <c r="U376" s="6"/>
      <c r="V376" s="6"/>
      <c r="W376" s="363"/>
      <c r="X376" s="6"/>
      <c r="Y376" s="363"/>
      <c r="Z376" s="6"/>
      <c r="AA376" s="363"/>
      <c r="AB376" s="6"/>
      <c r="AC376" s="363"/>
      <c r="AD376" s="6"/>
      <c r="AE376" s="363"/>
    </row>
    <row r="377" spans="20:31">
      <c r="T377" s="6"/>
      <c r="U377" s="6"/>
      <c r="V377" s="6"/>
      <c r="W377" s="363"/>
      <c r="X377" s="6"/>
      <c r="Y377" s="363"/>
      <c r="Z377" s="6"/>
      <c r="AA377" s="363"/>
      <c r="AB377" s="6"/>
      <c r="AC377" s="363"/>
      <c r="AD377" s="6"/>
      <c r="AE377" s="363"/>
    </row>
    <row r="378" spans="20:31">
      <c r="T378" s="6"/>
      <c r="U378" s="6"/>
      <c r="V378" s="6"/>
      <c r="W378" s="363"/>
      <c r="X378" s="6"/>
      <c r="Y378" s="363"/>
      <c r="Z378" s="6"/>
      <c r="AA378" s="363"/>
      <c r="AB378" s="6"/>
      <c r="AC378" s="363"/>
      <c r="AD378" s="6"/>
      <c r="AE378" s="363"/>
    </row>
    <row r="379" spans="20:31">
      <c r="T379" s="6"/>
      <c r="U379" s="6"/>
      <c r="V379" s="6"/>
      <c r="W379" s="363"/>
      <c r="X379" s="6"/>
      <c r="Y379" s="363"/>
      <c r="Z379" s="6"/>
      <c r="AA379" s="363"/>
      <c r="AB379" s="6"/>
      <c r="AC379" s="363"/>
      <c r="AD379" s="6"/>
      <c r="AE379" s="363"/>
    </row>
    <row r="380" spans="20:31">
      <c r="T380" s="6"/>
      <c r="U380" s="6"/>
      <c r="V380" s="6"/>
      <c r="W380" s="363"/>
      <c r="X380" s="6"/>
      <c r="Y380" s="363"/>
      <c r="Z380" s="6"/>
      <c r="AA380" s="363"/>
      <c r="AB380" s="6"/>
      <c r="AC380" s="363"/>
      <c r="AD380" s="6"/>
      <c r="AE380" s="363"/>
    </row>
    <row r="381" spans="20:31">
      <c r="T381" s="6"/>
      <c r="U381" s="6"/>
      <c r="V381" s="6"/>
      <c r="W381" s="363"/>
      <c r="X381" s="6"/>
      <c r="Y381" s="363"/>
      <c r="Z381" s="6"/>
      <c r="AA381" s="363"/>
      <c r="AB381" s="6"/>
      <c r="AC381" s="363"/>
      <c r="AD381" s="6"/>
      <c r="AE381" s="363"/>
    </row>
    <row r="382" spans="20:31">
      <c r="T382" s="6"/>
      <c r="U382" s="6"/>
      <c r="V382" s="6"/>
      <c r="W382" s="363"/>
      <c r="X382" s="6"/>
      <c r="Y382" s="363"/>
      <c r="Z382" s="6"/>
      <c r="AA382" s="363"/>
      <c r="AB382" s="6"/>
      <c r="AC382" s="363"/>
      <c r="AD382" s="6"/>
      <c r="AE382" s="363"/>
    </row>
    <row r="383" spans="20:31">
      <c r="T383" s="6"/>
      <c r="U383" s="6"/>
      <c r="V383" s="6"/>
      <c r="W383" s="363"/>
      <c r="X383" s="6"/>
      <c r="Y383" s="363"/>
      <c r="Z383" s="6"/>
      <c r="AA383" s="363"/>
      <c r="AB383" s="6"/>
      <c r="AC383" s="363"/>
      <c r="AD383" s="6"/>
      <c r="AE383" s="363"/>
    </row>
    <row r="384" spans="20:31">
      <c r="T384" s="6"/>
      <c r="U384" s="6"/>
      <c r="V384" s="6"/>
      <c r="W384" s="363"/>
      <c r="X384" s="6"/>
      <c r="Y384" s="363"/>
      <c r="Z384" s="6"/>
      <c r="AA384" s="363"/>
      <c r="AB384" s="6"/>
      <c r="AC384" s="363"/>
      <c r="AD384" s="6"/>
      <c r="AE384" s="363"/>
    </row>
    <row r="385" spans="20:31">
      <c r="T385" s="6"/>
      <c r="U385" s="6"/>
      <c r="V385" s="6"/>
      <c r="W385" s="363"/>
      <c r="X385" s="6"/>
      <c r="Y385" s="363"/>
      <c r="Z385" s="6"/>
      <c r="AA385" s="363"/>
      <c r="AB385" s="6"/>
      <c r="AC385" s="363"/>
      <c r="AD385" s="6"/>
      <c r="AE385" s="363"/>
    </row>
    <row r="386" spans="20:31">
      <c r="T386" s="6"/>
      <c r="U386" s="6"/>
      <c r="V386" s="6"/>
      <c r="W386" s="363"/>
      <c r="X386" s="6"/>
      <c r="Y386" s="363"/>
      <c r="Z386" s="6"/>
      <c r="AA386" s="363"/>
      <c r="AB386" s="6"/>
      <c r="AC386" s="363"/>
      <c r="AD386" s="6"/>
      <c r="AE386" s="363"/>
    </row>
    <row r="387" spans="20:31">
      <c r="T387" s="6"/>
      <c r="U387" s="6"/>
      <c r="V387" s="6"/>
      <c r="W387" s="363"/>
      <c r="X387" s="6"/>
      <c r="Y387" s="363"/>
      <c r="Z387" s="6"/>
      <c r="AA387" s="363"/>
      <c r="AB387" s="6"/>
      <c r="AC387" s="363"/>
      <c r="AD387" s="6"/>
      <c r="AE387" s="363"/>
    </row>
    <row r="388" spans="20:31">
      <c r="T388" s="6"/>
      <c r="U388" s="6"/>
      <c r="V388" s="6"/>
      <c r="W388" s="363"/>
      <c r="X388" s="6"/>
      <c r="Y388" s="363"/>
      <c r="Z388" s="6"/>
      <c r="AA388" s="363"/>
      <c r="AB388" s="6"/>
      <c r="AC388" s="363"/>
      <c r="AD388" s="6"/>
      <c r="AE388" s="363"/>
    </row>
    <row r="389" spans="20:31">
      <c r="T389" s="6"/>
      <c r="U389" s="6"/>
      <c r="V389" s="6"/>
      <c r="W389" s="363"/>
      <c r="X389" s="6"/>
      <c r="Y389" s="363"/>
      <c r="Z389" s="6"/>
      <c r="AA389" s="363"/>
      <c r="AB389" s="6"/>
      <c r="AC389" s="363"/>
      <c r="AD389" s="6"/>
      <c r="AE389" s="363"/>
    </row>
    <row r="390" spans="20:31">
      <c r="T390" s="6"/>
      <c r="U390" s="6"/>
      <c r="V390" s="6"/>
      <c r="W390" s="363"/>
      <c r="X390" s="6"/>
      <c r="Y390" s="363"/>
      <c r="Z390" s="6"/>
      <c r="AA390" s="363"/>
      <c r="AB390" s="6"/>
      <c r="AC390" s="363"/>
      <c r="AD390" s="6"/>
      <c r="AE390" s="363"/>
    </row>
    <row r="391" spans="20:31">
      <c r="T391" s="6"/>
      <c r="U391" s="6"/>
      <c r="V391" s="6"/>
      <c r="W391" s="363"/>
      <c r="X391" s="6"/>
      <c r="Y391" s="363"/>
      <c r="Z391" s="6"/>
      <c r="AA391" s="363"/>
      <c r="AB391" s="6"/>
      <c r="AC391" s="363"/>
      <c r="AD391" s="6"/>
      <c r="AE391" s="363"/>
    </row>
    <row r="392" spans="20:31">
      <c r="T392" s="6"/>
      <c r="U392" s="6"/>
      <c r="V392" s="6"/>
      <c r="W392" s="363"/>
      <c r="X392" s="6"/>
      <c r="Y392" s="363"/>
      <c r="Z392" s="6"/>
      <c r="AA392" s="363"/>
      <c r="AB392" s="6"/>
      <c r="AC392" s="363"/>
      <c r="AD392" s="6"/>
      <c r="AE392" s="363"/>
    </row>
    <row r="393" spans="20:31">
      <c r="T393" s="6"/>
      <c r="U393" s="6"/>
      <c r="V393" s="6"/>
      <c r="W393" s="363"/>
      <c r="X393" s="6"/>
      <c r="Y393" s="363"/>
      <c r="Z393" s="6"/>
      <c r="AA393" s="363"/>
      <c r="AB393" s="6"/>
      <c r="AC393" s="363"/>
      <c r="AD393" s="6"/>
      <c r="AE393" s="363"/>
    </row>
    <row r="394" spans="20:31">
      <c r="T394" s="6"/>
      <c r="U394" s="6"/>
      <c r="V394" s="6"/>
      <c r="W394" s="363"/>
      <c r="X394" s="6"/>
      <c r="Y394" s="363"/>
      <c r="Z394" s="6"/>
      <c r="AA394" s="363"/>
      <c r="AB394" s="6"/>
      <c r="AC394" s="363"/>
      <c r="AD394" s="6"/>
      <c r="AE394" s="363"/>
    </row>
    <row r="395" spans="20:31">
      <c r="T395" s="6"/>
      <c r="U395" s="6"/>
      <c r="V395" s="6"/>
      <c r="W395" s="363"/>
      <c r="X395" s="6"/>
      <c r="Y395" s="363"/>
      <c r="Z395" s="6"/>
      <c r="AA395" s="363"/>
      <c r="AB395" s="6"/>
      <c r="AC395" s="363"/>
      <c r="AD395" s="6"/>
      <c r="AE395" s="363"/>
    </row>
    <row r="396" spans="20:31">
      <c r="T396" s="6"/>
      <c r="U396" s="6"/>
      <c r="V396" s="6"/>
      <c r="W396" s="363"/>
      <c r="X396" s="6"/>
      <c r="Y396" s="363"/>
      <c r="Z396" s="6"/>
      <c r="AA396" s="363"/>
      <c r="AB396" s="6"/>
      <c r="AC396" s="363"/>
      <c r="AD396" s="6"/>
      <c r="AE396" s="363"/>
    </row>
    <row r="397" spans="20:31">
      <c r="T397" s="6"/>
      <c r="U397" s="6"/>
      <c r="V397" s="6"/>
      <c r="W397" s="363"/>
      <c r="X397" s="6"/>
      <c r="Y397" s="363"/>
      <c r="Z397" s="6"/>
      <c r="AA397" s="363"/>
      <c r="AB397" s="6"/>
      <c r="AC397" s="363"/>
      <c r="AD397" s="6"/>
      <c r="AE397" s="363"/>
    </row>
    <row r="398" spans="20:31">
      <c r="T398" s="6"/>
      <c r="U398" s="6"/>
      <c r="V398" s="6"/>
      <c r="W398" s="363"/>
      <c r="X398" s="6"/>
      <c r="Y398" s="363"/>
      <c r="Z398" s="6"/>
      <c r="AA398" s="363"/>
      <c r="AB398" s="6"/>
      <c r="AC398" s="363"/>
      <c r="AD398" s="6"/>
      <c r="AE398" s="363"/>
    </row>
    <row r="399" spans="20:31">
      <c r="T399" s="6"/>
      <c r="U399" s="6"/>
      <c r="V399" s="6"/>
      <c r="W399" s="363"/>
      <c r="X399" s="6"/>
      <c r="Y399" s="363"/>
      <c r="Z399" s="6"/>
      <c r="AA399" s="363"/>
      <c r="AB399" s="6"/>
      <c r="AC399" s="363"/>
      <c r="AD399" s="6"/>
      <c r="AE399" s="363"/>
    </row>
    <row r="400" spans="20:31">
      <c r="T400" s="6"/>
      <c r="U400" s="6"/>
      <c r="V400" s="6"/>
      <c r="W400" s="363"/>
      <c r="X400" s="6"/>
      <c r="Y400" s="363"/>
      <c r="Z400" s="6"/>
      <c r="AA400" s="363"/>
      <c r="AB400" s="6"/>
      <c r="AC400" s="363"/>
      <c r="AD400" s="6"/>
      <c r="AE400" s="363"/>
    </row>
    <row r="401" spans="20:31">
      <c r="T401" s="6"/>
      <c r="U401" s="6"/>
      <c r="V401" s="6"/>
      <c r="W401" s="363"/>
      <c r="X401" s="6"/>
      <c r="Y401" s="363"/>
      <c r="Z401" s="6"/>
      <c r="AA401" s="363"/>
      <c r="AB401" s="6"/>
      <c r="AC401" s="363"/>
      <c r="AD401" s="6"/>
      <c r="AE401" s="363"/>
    </row>
    <row r="402" spans="20:31">
      <c r="T402" s="6"/>
      <c r="U402" s="6"/>
      <c r="V402" s="6"/>
      <c r="W402" s="363"/>
      <c r="X402" s="6"/>
      <c r="Y402" s="363"/>
      <c r="Z402" s="6"/>
      <c r="AA402" s="363"/>
      <c r="AB402" s="6"/>
      <c r="AC402" s="363"/>
      <c r="AD402" s="6"/>
      <c r="AE402" s="363"/>
    </row>
    <row r="403" spans="20:31">
      <c r="T403" s="6"/>
      <c r="U403" s="6"/>
      <c r="V403" s="6"/>
      <c r="W403" s="363"/>
      <c r="X403" s="6"/>
      <c r="Y403" s="363"/>
      <c r="Z403" s="6"/>
      <c r="AA403" s="363"/>
      <c r="AB403" s="6"/>
      <c r="AC403" s="363"/>
      <c r="AD403" s="6"/>
      <c r="AE403" s="363"/>
    </row>
    <row r="404" spans="20:31">
      <c r="T404" s="6"/>
      <c r="U404" s="6"/>
      <c r="V404" s="6"/>
      <c r="W404" s="363"/>
      <c r="X404" s="6"/>
      <c r="Y404" s="363"/>
      <c r="Z404" s="6"/>
      <c r="AA404" s="363"/>
      <c r="AB404" s="6"/>
      <c r="AC404" s="363"/>
      <c r="AD404" s="6"/>
      <c r="AE404" s="363"/>
    </row>
    <row r="405" spans="20:31">
      <c r="T405" s="6"/>
      <c r="U405" s="6"/>
      <c r="V405" s="6"/>
      <c r="W405" s="363"/>
      <c r="X405" s="6"/>
      <c r="Y405" s="363"/>
      <c r="Z405" s="6"/>
      <c r="AA405" s="363"/>
      <c r="AB405" s="6"/>
      <c r="AC405" s="363"/>
      <c r="AD405" s="6"/>
      <c r="AE405" s="363"/>
    </row>
    <row r="406" spans="20:31">
      <c r="T406" s="6"/>
      <c r="U406" s="6"/>
      <c r="V406" s="6"/>
      <c r="W406" s="363"/>
      <c r="X406" s="6"/>
      <c r="Y406" s="363"/>
      <c r="Z406" s="6"/>
      <c r="AA406" s="363"/>
      <c r="AB406" s="6"/>
      <c r="AC406" s="363"/>
      <c r="AD406" s="6"/>
      <c r="AE406" s="363"/>
    </row>
    <row r="407" spans="20:31">
      <c r="T407" s="6"/>
      <c r="U407" s="6"/>
      <c r="V407" s="6"/>
      <c r="W407" s="363"/>
      <c r="X407" s="6"/>
      <c r="Y407" s="363"/>
      <c r="Z407" s="6"/>
      <c r="AA407" s="363"/>
      <c r="AB407" s="6"/>
      <c r="AC407" s="363"/>
      <c r="AD407" s="6"/>
      <c r="AE407" s="363"/>
    </row>
    <row r="408" spans="20:31">
      <c r="T408" s="6"/>
      <c r="U408" s="6"/>
      <c r="V408" s="6"/>
      <c r="W408" s="363"/>
      <c r="X408" s="6"/>
      <c r="Y408" s="363"/>
      <c r="Z408" s="6"/>
      <c r="AA408" s="363"/>
      <c r="AB408" s="6"/>
      <c r="AC408" s="363"/>
      <c r="AD408" s="6"/>
      <c r="AE408" s="363"/>
    </row>
    <row r="409" spans="20:31">
      <c r="T409" s="6"/>
      <c r="U409" s="6"/>
      <c r="V409" s="6"/>
      <c r="W409" s="363"/>
      <c r="X409" s="6"/>
      <c r="Y409" s="363"/>
      <c r="Z409" s="6"/>
      <c r="AA409" s="363"/>
      <c r="AB409" s="6"/>
      <c r="AC409" s="363"/>
      <c r="AD409" s="6"/>
      <c r="AE409" s="363"/>
    </row>
    <row r="410" spans="20:31">
      <c r="T410" s="6"/>
      <c r="U410" s="6"/>
      <c r="V410" s="6"/>
      <c r="W410" s="363"/>
      <c r="X410" s="6"/>
      <c r="Y410" s="363"/>
      <c r="Z410" s="6"/>
      <c r="AA410" s="363"/>
      <c r="AB410" s="6"/>
      <c r="AC410" s="363"/>
      <c r="AD410" s="6"/>
      <c r="AE410" s="363"/>
    </row>
    <row r="411" spans="20:31">
      <c r="T411" s="6"/>
      <c r="U411" s="6"/>
      <c r="V411" s="6"/>
      <c r="W411" s="363"/>
      <c r="X411" s="6"/>
      <c r="Y411" s="363"/>
      <c r="Z411" s="6"/>
      <c r="AA411" s="363"/>
      <c r="AB411" s="6"/>
      <c r="AC411" s="363"/>
      <c r="AD411" s="6"/>
      <c r="AE411" s="363"/>
    </row>
    <row r="412" spans="20:31">
      <c r="T412" s="6"/>
      <c r="U412" s="6"/>
      <c r="V412" s="6"/>
      <c r="W412" s="363"/>
      <c r="X412" s="6"/>
      <c r="Y412" s="363"/>
      <c r="Z412" s="6"/>
      <c r="AA412" s="363"/>
      <c r="AB412" s="6"/>
      <c r="AC412" s="363"/>
      <c r="AD412" s="6"/>
      <c r="AE412" s="363"/>
    </row>
    <row r="413" spans="20:31">
      <c r="T413" s="6"/>
      <c r="U413" s="6"/>
      <c r="V413" s="6"/>
      <c r="W413" s="363"/>
      <c r="X413" s="6"/>
      <c r="Y413" s="363"/>
      <c r="Z413" s="6"/>
      <c r="AA413" s="363"/>
      <c r="AB413" s="6"/>
      <c r="AC413" s="363"/>
      <c r="AD413" s="6"/>
      <c r="AE413" s="363"/>
    </row>
    <row r="414" spans="20:31">
      <c r="T414" s="6"/>
      <c r="U414" s="6"/>
      <c r="V414" s="6"/>
      <c r="W414" s="363"/>
      <c r="X414" s="6"/>
      <c r="Y414" s="363"/>
      <c r="Z414" s="6"/>
      <c r="AA414" s="363"/>
      <c r="AB414" s="6"/>
      <c r="AC414" s="363"/>
      <c r="AD414" s="6"/>
      <c r="AE414" s="363"/>
    </row>
    <row r="415" spans="20:31">
      <c r="T415" s="6"/>
      <c r="U415" s="6"/>
      <c r="V415" s="6"/>
      <c r="W415" s="363"/>
      <c r="X415" s="6"/>
      <c r="Y415" s="363"/>
      <c r="Z415" s="6"/>
      <c r="AA415" s="363"/>
      <c r="AB415" s="6"/>
      <c r="AC415" s="363"/>
      <c r="AD415" s="6"/>
      <c r="AE415" s="363"/>
    </row>
    <row r="416" spans="20:31">
      <c r="T416" s="6"/>
      <c r="U416" s="6"/>
      <c r="V416" s="6"/>
      <c r="W416" s="363"/>
      <c r="X416" s="6"/>
      <c r="Y416" s="363"/>
      <c r="Z416" s="6"/>
      <c r="AA416" s="363"/>
      <c r="AB416" s="6"/>
      <c r="AC416" s="363"/>
      <c r="AD416" s="6"/>
      <c r="AE416" s="363"/>
    </row>
    <row r="417" spans="20:31">
      <c r="T417" s="6"/>
      <c r="U417" s="6"/>
      <c r="V417" s="6"/>
      <c r="W417" s="363"/>
      <c r="X417" s="6"/>
      <c r="Y417" s="363"/>
      <c r="Z417" s="6"/>
      <c r="AA417" s="363"/>
      <c r="AB417" s="6"/>
      <c r="AC417" s="363"/>
      <c r="AD417" s="6"/>
      <c r="AE417" s="363"/>
    </row>
    <row r="418" spans="20:31">
      <c r="T418" s="6"/>
      <c r="U418" s="6"/>
      <c r="V418" s="6"/>
      <c r="W418" s="363"/>
      <c r="X418" s="6"/>
      <c r="Y418" s="363"/>
      <c r="Z418" s="6"/>
      <c r="AA418" s="363"/>
      <c r="AB418" s="6"/>
      <c r="AC418" s="363"/>
      <c r="AD418" s="6"/>
      <c r="AE418" s="363"/>
    </row>
    <row r="419" spans="20:31">
      <c r="T419" s="6"/>
      <c r="U419" s="6"/>
      <c r="V419" s="6"/>
      <c r="W419" s="363"/>
      <c r="X419" s="6"/>
      <c r="Y419" s="363"/>
      <c r="Z419" s="6"/>
      <c r="AA419" s="363"/>
      <c r="AB419" s="6"/>
      <c r="AC419" s="363"/>
      <c r="AD419" s="6"/>
      <c r="AE419" s="363"/>
    </row>
    <row r="420" spans="20:31">
      <c r="T420" s="6"/>
      <c r="U420" s="6"/>
      <c r="V420" s="6"/>
      <c r="W420" s="363"/>
      <c r="X420" s="6"/>
      <c r="Y420" s="363"/>
      <c r="Z420" s="6"/>
      <c r="AA420" s="363"/>
      <c r="AB420" s="6"/>
      <c r="AC420" s="363"/>
      <c r="AD420" s="6"/>
      <c r="AE420" s="363"/>
    </row>
    <row r="421" spans="20:31">
      <c r="T421" s="6"/>
      <c r="U421" s="6"/>
      <c r="V421" s="6"/>
      <c r="W421" s="363"/>
      <c r="X421" s="6"/>
      <c r="Y421" s="363"/>
      <c r="Z421" s="6"/>
      <c r="AA421" s="363"/>
      <c r="AB421" s="6"/>
      <c r="AC421" s="363"/>
      <c r="AD421" s="6"/>
      <c r="AE421" s="363"/>
    </row>
    <row r="422" spans="20:31">
      <c r="T422" s="6"/>
      <c r="U422" s="6"/>
      <c r="V422" s="6"/>
      <c r="W422" s="363"/>
      <c r="X422" s="6"/>
      <c r="Y422" s="363"/>
      <c r="Z422" s="6"/>
      <c r="AA422" s="363"/>
      <c r="AB422" s="6"/>
      <c r="AC422" s="363"/>
      <c r="AD422" s="6"/>
      <c r="AE422" s="363"/>
    </row>
    <row r="423" spans="20:31">
      <c r="T423" s="6"/>
      <c r="U423" s="6"/>
      <c r="V423" s="6"/>
      <c r="W423" s="363"/>
      <c r="X423" s="6"/>
      <c r="Y423" s="363"/>
      <c r="Z423" s="6"/>
      <c r="AA423" s="363"/>
      <c r="AB423" s="6"/>
      <c r="AC423" s="363"/>
      <c r="AD423" s="6"/>
      <c r="AE423" s="363"/>
    </row>
    <row r="424" spans="20:31">
      <c r="T424" s="6"/>
      <c r="U424" s="6"/>
      <c r="V424" s="6"/>
      <c r="W424" s="363"/>
      <c r="X424" s="6"/>
      <c r="Y424" s="363"/>
      <c r="Z424" s="6"/>
      <c r="AA424" s="363"/>
      <c r="AB424" s="6"/>
      <c r="AC424" s="363"/>
      <c r="AD424" s="6"/>
      <c r="AE424" s="363"/>
    </row>
    <row r="425" spans="20:31">
      <c r="T425" s="6"/>
      <c r="U425" s="6"/>
      <c r="V425" s="6"/>
      <c r="W425" s="363"/>
      <c r="X425" s="6"/>
      <c r="Y425" s="363"/>
      <c r="Z425" s="6"/>
      <c r="AA425" s="363"/>
      <c r="AB425" s="6"/>
      <c r="AC425" s="363"/>
      <c r="AD425" s="6"/>
      <c r="AE425" s="363"/>
    </row>
    <row r="426" spans="20:31">
      <c r="T426" s="6"/>
      <c r="U426" s="6"/>
      <c r="V426" s="6"/>
      <c r="W426" s="363"/>
      <c r="X426" s="6"/>
      <c r="Y426" s="363"/>
      <c r="Z426" s="6"/>
      <c r="AA426" s="363"/>
      <c r="AB426" s="6"/>
      <c r="AC426" s="363"/>
      <c r="AD426" s="6"/>
      <c r="AE426" s="363"/>
    </row>
    <row r="427" spans="20:31">
      <c r="T427" s="6"/>
      <c r="U427" s="6"/>
      <c r="V427" s="6"/>
      <c r="W427" s="363"/>
      <c r="X427" s="6"/>
      <c r="Y427" s="363"/>
      <c r="Z427" s="6"/>
      <c r="AA427" s="363"/>
      <c r="AB427" s="6"/>
      <c r="AC427" s="363"/>
      <c r="AD427" s="6"/>
      <c r="AE427" s="363"/>
    </row>
    <row r="428" spans="20:31">
      <c r="T428" s="6"/>
      <c r="U428" s="6"/>
      <c r="V428" s="6"/>
      <c r="W428" s="363"/>
      <c r="X428" s="6"/>
      <c r="Y428" s="363"/>
      <c r="Z428" s="6"/>
      <c r="AA428" s="363"/>
      <c r="AB428" s="6"/>
      <c r="AC428" s="363"/>
      <c r="AD428" s="6"/>
      <c r="AE428" s="363"/>
    </row>
    <row r="429" spans="20:31">
      <c r="T429" s="6"/>
      <c r="U429" s="6"/>
      <c r="V429" s="6"/>
      <c r="W429" s="363"/>
      <c r="X429" s="6"/>
      <c r="Y429" s="363"/>
      <c r="Z429" s="6"/>
      <c r="AA429" s="363"/>
      <c r="AB429" s="6"/>
      <c r="AC429" s="363"/>
      <c r="AD429" s="6"/>
      <c r="AE429" s="363"/>
    </row>
    <row r="430" spans="20:31">
      <c r="T430" s="6"/>
      <c r="U430" s="6"/>
      <c r="V430" s="6"/>
      <c r="W430" s="363"/>
      <c r="X430" s="6"/>
      <c r="Y430" s="363"/>
      <c r="Z430" s="6"/>
      <c r="AA430" s="363"/>
      <c r="AB430" s="6"/>
      <c r="AC430" s="363"/>
      <c r="AD430" s="6"/>
      <c r="AE430" s="363"/>
    </row>
    <row r="431" spans="20:31">
      <c r="T431" s="6"/>
      <c r="U431" s="6"/>
      <c r="V431" s="6"/>
      <c r="W431" s="363"/>
      <c r="X431" s="6"/>
      <c r="Y431" s="363"/>
      <c r="Z431" s="6"/>
      <c r="AA431" s="363"/>
      <c r="AB431" s="6"/>
      <c r="AC431" s="363"/>
      <c r="AD431" s="6"/>
      <c r="AE431" s="363"/>
    </row>
    <row r="432" spans="20:31">
      <c r="T432" s="6"/>
      <c r="U432" s="6"/>
      <c r="V432" s="6"/>
      <c r="W432" s="363"/>
      <c r="X432" s="6"/>
      <c r="Y432" s="363"/>
      <c r="Z432" s="6"/>
      <c r="AA432" s="363"/>
      <c r="AB432" s="6"/>
      <c r="AC432" s="363"/>
      <c r="AD432" s="6"/>
      <c r="AE432" s="363"/>
    </row>
    <row r="433" spans="20:31">
      <c r="T433" s="6"/>
      <c r="U433" s="6"/>
      <c r="V433" s="6"/>
      <c r="W433" s="363"/>
      <c r="X433" s="6"/>
      <c r="Y433" s="363"/>
      <c r="Z433" s="6"/>
      <c r="AA433" s="363"/>
      <c r="AB433" s="6"/>
      <c r="AC433" s="363"/>
      <c r="AD433" s="6"/>
      <c r="AE433" s="363"/>
    </row>
    <row r="434" spans="20:31">
      <c r="T434" s="6"/>
      <c r="U434" s="6"/>
      <c r="V434" s="6"/>
      <c r="W434" s="363"/>
      <c r="X434" s="6"/>
      <c r="Y434" s="363"/>
      <c r="Z434" s="6"/>
      <c r="AA434" s="363"/>
      <c r="AB434" s="6"/>
      <c r="AC434" s="363"/>
      <c r="AD434" s="6"/>
      <c r="AE434" s="363"/>
    </row>
    <row r="435" spans="20:31">
      <c r="T435" s="6"/>
      <c r="U435" s="6"/>
      <c r="V435" s="6"/>
      <c r="W435" s="363"/>
      <c r="X435" s="6"/>
      <c r="Y435" s="363"/>
      <c r="Z435" s="6"/>
      <c r="AA435" s="363"/>
      <c r="AB435" s="6"/>
      <c r="AC435" s="363"/>
      <c r="AD435" s="6"/>
      <c r="AE435" s="363"/>
    </row>
    <row r="436" spans="20:31">
      <c r="T436" s="6"/>
      <c r="U436" s="6"/>
      <c r="V436" s="6"/>
      <c r="W436" s="363"/>
      <c r="X436" s="6"/>
      <c r="Y436" s="363"/>
      <c r="Z436" s="6"/>
      <c r="AA436" s="363"/>
      <c r="AB436" s="6"/>
      <c r="AC436" s="363"/>
      <c r="AD436" s="6"/>
      <c r="AE436" s="363"/>
    </row>
    <row r="437" spans="20:31">
      <c r="T437" s="6"/>
      <c r="U437" s="6"/>
      <c r="V437" s="6"/>
      <c r="W437" s="363"/>
      <c r="X437" s="6"/>
      <c r="Y437" s="363"/>
      <c r="Z437" s="6"/>
      <c r="AA437" s="363"/>
      <c r="AB437" s="6"/>
      <c r="AC437" s="363"/>
      <c r="AD437" s="6"/>
      <c r="AE437" s="363"/>
    </row>
    <row r="438" spans="20:31">
      <c r="T438" s="6"/>
      <c r="U438" s="6"/>
      <c r="V438" s="6"/>
      <c r="W438" s="363"/>
      <c r="X438" s="6"/>
      <c r="Y438" s="363"/>
      <c r="Z438" s="6"/>
      <c r="AA438" s="363"/>
      <c r="AB438" s="6"/>
      <c r="AC438" s="363"/>
      <c r="AD438" s="6"/>
      <c r="AE438" s="363"/>
    </row>
    <row r="439" spans="20:31">
      <c r="T439" s="6"/>
      <c r="U439" s="6"/>
      <c r="V439" s="6"/>
      <c r="W439" s="363"/>
      <c r="X439" s="6"/>
      <c r="Y439" s="363"/>
      <c r="Z439" s="6"/>
      <c r="AA439" s="363"/>
      <c r="AB439" s="6"/>
      <c r="AC439" s="363"/>
      <c r="AD439" s="6"/>
      <c r="AE439" s="363"/>
    </row>
    <row r="440" spans="20:31">
      <c r="T440" s="6"/>
      <c r="U440" s="6"/>
      <c r="V440" s="6"/>
      <c r="W440" s="363"/>
      <c r="X440" s="6"/>
      <c r="Y440" s="363"/>
      <c r="Z440" s="6"/>
      <c r="AA440" s="363"/>
      <c r="AB440" s="6"/>
      <c r="AC440" s="363"/>
      <c r="AD440" s="6"/>
      <c r="AE440" s="363"/>
    </row>
    <row r="441" spans="20:31">
      <c r="T441" s="6"/>
      <c r="U441" s="6"/>
      <c r="V441" s="6"/>
      <c r="W441" s="363"/>
      <c r="X441" s="6"/>
      <c r="Y441" s="363"/>
      <c r="Z441" s="6"/>
      <c r="AA441" s="363"/>
      <c r="AB441" s="6"/>
      <c r="AC441" s="363"/>
      <c r="AD441" s="6"/>
      <c r="AE441" s="363"/>
    </row>
    <row r="442" spans="20:31">
      <c r="T442" s="6"/>
      <c r="U442" s="6"/>
      <c r="V442" s="6"/>
      <c r="W442" s="363"/>
      <c r="X442" s="6"/>
      <c r="Y442" s="363"/>
      <c r="Z442" s="6"/>
      <c r="AA442" s="363"/>
      <c r="AB442" s="6"/>
      <c r="AC442" s="363"/>
      <c r="AD442" s="6"/>
      <c r="AE442" s="363"/>
    </row>
    <row r="443" spans="20:31">
      <c r="T443" s="6"/>
      <c r="U443" s="6"/>
      <c r="V443" s="6"/>
      <c r="W443" s="363"/>
      <c r="X443" s="6"/>
      <c r="Y443" s="363"/>
      <c r="Z443" s="6"/>
      <c r="AA443" s="363"/>
      <c r="AB443" s="6"/>
      <c r="AC443" s="363"/>
      <c r="AD443" s="6"/>
      <c r="AE443" s="363"/>
    </row>
    <row r="444" spans="20:31">
      <c r="T444" s="6"/>
      <c r="U444" s="6"/>
      <c r="V444" s="6"/>
      <c r="W444" s="363"/>
      <c r="X444" s="6"/>
      <c r="Y444" s="363"/>
      <c r="Z444" s="6"/>
      <c r="AA444" s="363"/>
      <c r="AB444" s="6"/>
      <c r="AC444" s="363"/>
      <c r="AD444" s="6"/>
      <c r="AE444" s="363"/>
    </row>
    <row r="445" spans="20:31">
      <c r="T445" s="6"/>
      <c r="U445" s="6"/>
      <c r="V445" s="6"/>
      <c r="W445" s="363"/>
      <c r="X445" s="6"/>
      <c r="Y445" s="363"/>
      <c r="Z445" s="6"/>
      <c r="AA445" s="363"/>
      <c r="AB445" s="6"/>
      <c r="AC445" s="363"/>
      <c r="AD445" s="6"/>
      <c r="AE445" s="363"/>
    </row>
    <row r="446" spans="20:31">
      <c r="T446" s="6"/>
      <c r="U446" s="6"/>
      <c r="V446" s="6"/>
      <c r="W446" s="363"/>
      <c r="X446" s="6"/>
      <c r="Y446" s="363"/>
      <c r="Z446" s="6"/>
      <c r="AA446" s="363"/>
      <c r="AB446" s="6"/>
      <c r="AC446" s="363"/>
      <c r="AD446" s="6"/>
      <c r="AE446" s="363"/>
    </row>
    <row r="447" spans="20:31">
      <c r="T447" s="6"/>
      <c r="U447" s="6"/>
      <c r="V447" s="6"/>
      <c r="W447" s="363"/>
      <c r="X447" s="6"/>
      <c r="Y447" s="363"/>
      <c r="Z447" s="6"/>
      <c r="AA447" s="363"/>
      <c r="AB447" s="6"/>
      <c r="AC447" s="363"/>
      <c r="AD447" s="6"/>
      <c r="AE447" s="363"/>
    </row>
    <row r="448" spans="20:31">
      <c r="T448" s="6"/>
      <c r="U448" s="6"/>
      <c r="V448" s="6"/>
      <c r="W448" s="363"/>
      <c r="X448" s="6"/>
      <c r="Y448" s="363"/>
      <c r="Z448" s="6"/>
      <c r="AA448" s="363"/>
      <c r="AB448" s="6"/>
      <c r="AC448" s="363"/>
      <c r="AD448" s="6"/>
      <c r="AE448" s="363"/>
    </row>
    <row r="449" spans="20:31">
      <c r="T449" s="6"/>
      <c r="U449" s="6"/>
      <c r="V449" s="6"/>
      <c r="W449" s="363"/>
      <c r="X449" s="6"/>
      <c r="Y449" s="363"/>
      <c r="Z449" s="6"/>
      <c r="AA449" s="363"/>
      <c r="AB449" s="6"/>
      <c r="AC449" s="363"/>
      <c r="AD449" s="6"/>
      <c r="AE449" s="363"/>
    </row>
    <row r="450" spans="20:31">
      <c r="T450" s="6"/>
      <c r="U450" s="6"/>
      <c r="V450" s="6"/>
      <c r="W450" s="363"/>
      <c r="X450" s="6"/>
      <c r="Y450" s="363"/>
      <c r="Z450" s="6"/>
      <c r="AA450" s="363"/>
      <c r="AB450" s="6"/>
      <c r="AC450" s="363"/>
      <c r="AD450" s="6"/>
      <c r="AE450" s="363"/>
    </row>
    <row r="451" spans="20:31">
      <c r="T451" s="6"/>
      <c r="U451" s="6"/>
      <c r="V451" s="6"/>
      <c r="W451" s="363"/>
      <c r="X451" s="6"/>
      <c r="Y451" s="363"/>
      <c r="Z451" s="6"/>
      <c r="AA451" s="363"/>
      <c r="AB451" s="6"/>
      <c r="AC451" s="363"/>
      <c r="AD451" s="6"/>
      <c r="AE451" s="363"/>
    </row>
    <row r="452" spans="20:31">
      <c r="T452" s="6"/>
      <c r="U452" s="6"/>
      <c r="V452" s="6"/>
      <c r="W452" s="363"/>
      <c r="X452" s="6"/>
      <c r="Y452" s="363"/>
      <c r="Z452" s="6"/>
      <c r="AA452" s="363"/>
      <c r="AB452" s="6"/>
      <c r="AC452" s="363"/>
      <c r="AD452" s="6"/>
      <c r="AE452" s="363"/>
    </row>
    <row r="453" spans="20:31">
      <c r="T453" s="6"/>
      <c r="U453" s="6"/>
      <c r="V453" s="6"/>
      <c r="W453" s="363"/>
      <c r="X453" s="6"/>
      <c r="Y453" s="363"/>
      <c r="Z453" s="6"/>
      <c r="AA453" s="363"/>
      <c r="AB453" s="6"/>
      <c r="AC453" s="363"/>
      <c r="AD453" s="6"/>
      <c r="AE453" s="363"/>
    </row>
    <row r="454" spans="20:31">
      <c r="T454" s="6"/>
      <c r="U454" s="6"/>
      <c r="V454" s="6"/>
      <c r="W454" s="363"/>
      <c r="X454" s="6"/>
      <c r="Y454" s="363"/>
      <c r="Z454" s="6"/>
      <c r="AA454" s="363"/>
      <c r="AB454" s="6"/>
      <c r="AC454" s="363"/>
      <c r="AD454" s="6"/>
      <c r="AE454" s="363"/>
    </row>
    <row r="455" spans="20:31">
      <c r="T455" s="6"/>
      <c r="U455" s="6"/>
      <c r="V455" s="6"/>
      <c r="W455" s="363"/>
      <c r="X455" s="6"/>
      <c r="Y455" s="363"/>
      <c r="Z455" s="6"/>
      <c r="AA455" s="363"/>
      <c r="AB455" s="6"/>
      <c r="AC455" s="363"/>
      <c r="AD455" s="6"/>
      <c r="AE455" s="363"/>
    </row>
    <row r="456" spans="20:31">
      <c r="T456" s="6"/>
      <c r="U456" s="6"/>
      <c r="V456" s="6"/>
      <c r="W456" s="363"/>
      <c r="X456" s="6"/>
      <c r="Y456" s="363"/>
      <c r="Z456" s="6"/>
      <c r="AA456" s="363"/>
      <c r="AB456" s="6"/>
      <c r="AC456" s="363"/>
      <c r="AD456" s="6"/>
      <c r="AE456" s="363"/>
    </row>
    <row r="457" spans="20:31">
      <c r="T457" s="6"/>
      <c r="U457" s="6"/>
      <c r="V457" s="6"/>
      <c r="W457" s="363"/>
      <c r="X457" s="6"/>
      <c r="Y457" s="363"/>
      <c r="Z457" s="6"/>
      <c r="AA457" s="363"/>
      <c r="AB457" s="6"/>
      <c r="AC457" s="363"/>
      <c r="AD457" s="6"/>
      <c r="AE457" s="363"/>
    </row>
    <row r="458" spans="20:31">
      <c r="T458" s="6"/>
      <c r="U458" s="6"/>
      <c r="V458" s="6"/>
      <c r="W458" s="363"/>
      <c r="X458" s="6"/>
      <c r="Y458" s="363"/>
      <c r="Z458" s="6"/>
      <c r="AA458" s="363"/>
      <c r="AB458" s="6"/>
      <c r="AC458" s="363"/>
      <c r="AD458" s="6"/>
      <c r="AE458" s="363"/>
    </row>
    <row r="459" spans="20:31">
      <c r="T459" s="6"/>
      <c r="U459" s="6"/>
      <c r="V459" s="6"/>
      <c r="W459" s="363"/>
      <c r="X459" s="6"/>
      <c r="Y459" s="363"/>
      <c r="Z459" s="6"/>
      <c r="AA459" s="363"/>
      <c r="AB459" s="6"/>
      <c r="AC459" s="363"/>
      <c r="AD459" s="6"/>
      <c r="AE459" s="363"/>
    </row>
    <row r="460" spans="20:31">
      <c r="T460" s="6"/>
      <c r="U460" s="6"/>
      <c r="V460" s="6"/>
      <c r="W460" s="363"/>
      <c r="X460" s="6"/>
      <c r="Y460" s="363"/>
      <c r="Z460" s="6"/>
      <c r="AA460" s="363"/>
      <c r="AB460" s="6"/>
      <c r="AC460" s="363"/>
      <c r="AD460" s="6"/>
      <c r="AE460" s="363"/>
    </row>
    <row r="461" spans="20:31">
      <c r="T461" s="6"/>
      <c r="U461" s="6"/>
      <c r="V461" s="6"/>
      <c r="W461" s="363"/>
      <c r="X461" s="6"/>
      <c r="Y461" s="363"/>
      <c r="Z461" s="6"/>
      <c r="AA461" s="363"/>
      <c r="AB461" s="6"/>
      <c r="AC461" s="363"/>
      <c r="AD461" s="6"/>
      <c r="AE461" s="363"/>
    </row>
    <row r="462" spans="20:31">
      <c r="T462" s="6"/>
      <c r="U462" s="6"/>
      <c r="V462" s="6"/>
      <c r="W462" s="363"/>
      <c r="X462" s="6"/>
      <c r="Y462" s="363"/>
      <c r="Z462" s="6"/>
      <c r="AA462" s="363"/>
      <c r="AB462" s="6"/>
      <c r="AC462" s="363"/>
      <c r="AD462" s="6"/>
      <c r="AE462" s="363"/>
    </row>
    <row r="463" spans="20:31">
      <c r="T463" s="6"/>
      <c r="U463" s="6"/>
      <c r="V463" s="6"/>
      <c r="W463" s="363"/>
      <c r="X463" s="6"/>
      <c r="Y463" s="363"/>
      <c r="Z463" s="6"/>
      <c r="AA463" s="363"/>
      <c r="AB463" s="6"/>
      <c r="AC463" s="363"/>
      <c r="AD463" s="6"/>
      <c r="AE463" s="363"/>
    </row>
    <row r="464" spans="20:31">
      <c r="T464" s="6"/>
      <c r="U464" s="6"/>
      <c r="V464" s="6"/>
      <c r="W464" s="363"/>
      <c r="X464" s="6"/>
      <c r="Y464" s="363"/>
      <c r="Z464" s="6"/>
      <c r="AA464" s="363"/>
      <c r="AB464" s="6"/>
      <c r="AC464" s="363"/>
      <c r="AD464" s="6"/>
      <c r="AE464" s="363"/>
    </row>
    <row r="465" spans="20:31">
      <c r="T465" s="6"/>
      <c r="U465" s="6"/>
      <c r="V465" s="6"/>
      <c r="W465" s="363"/>
      <c r="X465" s="6"/>
      <c r="Y465" s="363"/>
      <c r="Z465" s="6"/>
      <c r="AA465" s="363"/>
      <c r="AB465" s="6"/>
      <c r="AC465" s="363"/>
      <c r="AD465" s="6"/>
      <c r="AE465" s="363"/>
    </row>
    <row r="466" spans="20:31">
      <c r="T466" s="6"/>
      <c r="U466" s="6"/>
      <c r="V466" s="6"/>
      <c r="W466" s="363"/>
      <c r="X466" s="6"/>
      <c r="Y466" s="363"/>
      <c r="Z466" s="6"/>
      <c r="AA466" s="363"/>
      <c r="AB466" s="6"/>
      <c r="AC466" s="363"/>
      <c r="AD466" s="6"/>
      <c r="AE466" s="363"/>
    </row>
    <row r="467" spans="20:31">
      <c r="T467" s="6"/>
      <c r="U467" s="6"/>
      <c r="V467" s="6"/>
      <c r="W467" s="363"/>
      <c r="X467" s="6"/>
      <c r="Y467" s="363"/>
      <c r="Z467" s="6"/>
      <c r="AA467" s="363"/>
      <c r="AB467" s="6"/>
      <c r="AC467" s="363"/>
      <c r="AD467" s="6"/>
      <c r="AE467" s="363"/>
    </row>
    <row r="468" spans="20:31">
      <c r="T468" s="6"/>
      <c r="U468" s="6"/>
      <c r="V468" s="6"/>
      <c r="W468" s="363"/>
      <c r="X468" s="6"/>
      <c r="Y468" s="363"/>
      <c r="Z468" s="6"/>
      <c r="AA468" s="363"/>
      <c r="AB468" s="6"/>
      <c r="AC468" s="363"/>
      <c r="AD468" s="6"/>
      <c r="AE468" s="363"/>
    </row>
    <row r="469" spans="20:31">
      <c r="T469" s="6"/>
      <c r="U469" s="6"/>
      <c r="V469" s="6"/>
      <c r="W469" s="363"/>
      <c r="X469" s="6"/>
      <c r="Y469" s="363"/>
      <c r="Z469" s="6"/>
      <c r="AA469" s="363"/>
      <c r="AB469" s="6"/>
      <c r="AC469" s="363"/>
      <c r="AD469" s="6"/>
      <c r="AE469" s="363"/>
    </row>
    <row r="470" spans="20:31">
      <c r="T470" s="6"/>
      <c r="U470" s="6"/>
      <c r="V470" s="6"/>
      <c r="W470" s="363"/>
      <c r="X470" s="6"/>
      <c r="Y470" s="363"/>
      <c r="Z470" s="6"/>
      <c r="AA470" s="363"/>
      <c r="AB470" s="6"/>
      <c r="AC470" s="363"/>
      <c r="AD470" s="6"/>
      <c r="AE470" s="363"/>
    </row>
    <row r="471" spans="20:31">
      <c r="T471" s="6"/>
      <c r="U471" s="6"/>
      <c r="V471" s="6"/>
      <c r="W471" s="363"/>
      <c r="X471" s="6"/>
      <c r="Y471" s="363"/>
      <c r="Z471" s="6"/>
      <c r="AA471" s="363"/>
      <c r="AB471" s="6"/>
      <c r="AC471" s="363"/>
      <c r="AD471" s="6"/>
      <c r="AE471" s="363"/>
    </row>
    <row r="472" spans="20:31">
      <c r="T472" s="6"/>
      <c r="U472" s="6"/>
      <c r="V472" s="6"/>
      <c r="W472" s="363"/>
      <c r="X472" s="6"/>
      <c r="Y472" s="363"/>
      <c r="Z472" s="6"/>
      <c r="AA472" s="363"/>
      <c r="AB472" s="6"/>
      <c r="AC472" s="363"/>
      <c r="AD472" s="6"/>
      <c r="AE472" s="363"/>
    </row>
    <row r="473" spans="20:31">
      <c r="T473" s="6"/>
      <c r="U473" s="6"/>
      <c r="V473" s="6"/>
      <c r="W473" s="363"/>
      <c r="X473" s="6"/>
      <c r="Y473" s="363"/>
      <c r="Z473" s="6"/>
      <c r="AA473" s="363"/>
      <c r="AB473" s="6"/>
      <c r="AC473" s="363"/>
      <c r="AD473" s="6"/>
      <c r="AE473" s="363"/>
    </row>
  </sheetData>
  <mergeCells count="14">
    <mergeCell ref="X41:Y41"/>
    <mergeCell ref="B7:C7"/>
    <mergeCell ref="B8:C8"/>
    <mergeCell ref="B9:C9"/>
    <mergeCell ref="B10:C10"/>
    <mergeCell ref="B11:C11"/>
    <mergeCell ref="B12:C12"/>
    <mergeCell ref="B15:C15"/>
    <mergeCell ref="B19:C19"/>
    <mergeCell ref="B23:C23"/>
    <mergeCell ref="B27:C27"/>
    <mergeCell ref="D11:P11"/>
    <mergeCell ref="V41:W41"/>
    <mergeCell ref="T41:U41"/>
  </mergeCells>
  <conditionalFormatting sqref="R34:S39">
    <cfRule type="cellIs" dxfId="1240" priority="19" operator="between">
      <formula>0.01</formula>
      <formula>0.04</formula>
    </cfRule>
    <cfRule type="cellIs" dxfId="1239" priority="14" operator="between">
      <formula>0</formula>
      <formula>0.01</formula>
    </cfRule>
    <cfRule type="cellIs" dxfId="1238" priority="15" operator="between">
      <formula>0.01</formula>
      <formula>0.04</formula>
    </cfRule>
    <cfRule type="cellIs" dxfId="1237" priority="16" operator="between">
      <formula>0</formula>
      <formula>0.01</formula>
    </cfRule>
    <cfRule type="cellIs" dxfId="1236" priority="17" operator="between">
      <formula>0.01</formula>
      <formula>0.04</formula>
    </cfRule>
    <cfRule type="cellIs" dxfId="1235" priority="18" operator="between">
      <formula>0</formula>
      <formula>0.01</formula>
    </cfRule>
    <cfRule type="cellIs" dxfId="1234" priority="20" operator="between">
      <formula>0</formula>
      <formula>0.01</formula>
    </cfRule>
    <cfRule type="cellIs" dxfId="1233" priority="21" operator="between">
      <formula>0.01</formula>
      <formula>0.04</formula>
    </cfRule>
  </conditionalFormatting>
  <conditionalFormatting sqref="R34:T39">
    <cfRule type="containsText" dxfId="1232" priority="11" operator="containsText" text="N/A">
      <formula>NOT(ISERROR(SEARCH("N/A",R34)))</formula>
    </cfRule>
    <cfRule type="cellIs" dxfId="1231" priority="12" operator="greaterThan">
      <formula>0.04</formula>
    </cfRule>
    <cfRule type="cellIs" dxfId="1230" priority="13" operator="lessThan">
      <formula>0</formula>
    </cfRule>
    <cfRule type="cellIs" dxfId="1229" priority="22" operator="between">
      <formula>0</formula>
      <formula>0.01</formula>
    </cfRule>
    <cfRule type="cellIs" dxfId="1228" priority="23" operator="between">
      <formula>0.01</formula>
      <formula>0.04</formula>
    </cfRule>
  </conditionalFormatting>
  <conditionalFormatting sqref="R34:V39">
    <cfRule type="colorScale" priority="2">
      <colorScale>
        <cfvo type="min"/>
        <cfvo type="percentile" val="50"/>
        <cfvo type="max"/>
        <color rgb="FF63BE7B"/>
        <color rgb="FFFFEB84"/>
        <color rgb="FFF8696B"/>
      </colorScale>
    </cfRule>
  </conditionalFormatting>
  <conditionalFormatting sqref="T34:T39">
    <cfRule type="cellIs" dxfId="1227" priority="3" operator="between">
      <formula>0</formula>
      <formula>0.01</formula>
    </cfRule>
    <cfRule type="cellIs" dxfId="1226" priority="4" operator="between">
      <formula>0.01</formula>
      <formula>0.04</formula>
    </cfRule>
    <cfRule type="cellIs" dxfId="1225" priority="5" operator="between">
      <formula>0</formula>
      <formula>0.01</formula>
    </cfRule>
    <cfRule type="cellIs" dxfId="1224" priority="6" operator="between">
      <formula>0.01</formula>
      <formula>0.04</formula>
    </cfRule>
    <cfRule type="cellIs" dxfId="1223" priority="7" operator="between">
      <formula>0</formula>
      <formula>0.01</formula>
    </cfRule>
    <cfRule type="cellIs" dxfId="1222" priority="8" operator="between">
      <formula>0.01</formula>
      <formula>0.04</formula>
    </cfRule>
    <cfRule type="cellIs" dxfId="1221" priority="9" operator="between">
      <formula>0</formula>
      <formula>0.01</formula>
    </cfRule>
    <cfRule type="cellIs" dxfId="1220" priority="10"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74 Y43:Y74 AA43:AA74 AC43:AC74 AE43:AE74">
    <cfRule type="containsText" dxfId="1219" priority="55" operator="containsText" text="N/A">
      <formula>NOT(ISERROR(SEARCH("N/A",W43)))</formula>
    </cfRule>
    <cfRule type="cellIs" dxfId="1218" priority="56" operator="between">
      <formula>0</formula>
      <formula>0.01</formula>
    </cfRule>
    <cfRule type="cellIs" dxfId="1217" priority="57" operator="between">
      <formula>0.01</formula>
      <formula>0.04</formula>
    </cfRule>
    <cfRule type="cellIs" dxfId="1216" priority="58" operator="greaterThan">
      <formula>0.04</formula>
    </cfRule>
    <cfRule type="cellIs" dxfId="1215" priority="59" operator="lessThan">
      <formula>0</formula>
    </cfRule>
    <cfRule type="cellIs" dxfId="1214" priority="60" operator="between">
      <formula>0</formula>
      <formula>0.01</formula>
    </cfRule>
    <cfRule type="cellIs" dxfId="1213" priority="61" operator="between">
      <formula>0.01</formula>
      <formula>0.04</formula>
    </cfRule>
    <cfRule type="cellIs" dxfId="1212" priority="62" operator="between">
      <formula>0</formula>
      <formula>0.01</formula>
    </cfRule>
    <cfRule type="cellIs" dxfId="1211" priority="63" operator="between">
      <formula>0.01</formula>
      <formula>0.04</formula>
    </cfRule>
    <cfRule type="cellIs" dxfId="1210" priority="64" operator="between">
      <formula>0</formula>
      <formula>0.01</formula>
    </cfRule>
    <cfRule type="cellIs" dxfId="1209" priority="65" operator="between">
      <formula>0.01</formula>
      <formula>0.04</formula>
    </cfRule>
    <cfRule type="cellIs" dxfId="1208" priority="66" operator="between">
      <formula>0</formula>
      <formula>0.01</formula>
    </cfRule>
    <cfRule type="cellIs" dxfId="1207" priority="67" operator="between">
      <formula>0.01</formula>
      <formula>0.04</formula>
    </cfRule>
  </conditionalFormatting>
  <dataValidations count="1">
    <dataValidation type="list" allowBlank="1" showInputMessage="1" showErrorMessage="1" sqref="D14" xr:uid="{31B49A90-563F-49B8-A337-BFDB7A8D3D76}">
      <formula1>$T$2:$T$3</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049B-3BFD-444D-9D68-5E32FB9BE1E8}">
  <dimension ref="A1:V67"/>
  <sheetViews>
    <sheetView workbookViewId="0"/>
  </sheetViews>
  <sheetFormatPr defaultRowHeight="14.5"/>
  <cols>
    <col min="1" max="1" width="9.1796875" bestFit="1" customWidth="1"/>
    <col min="2" max="2" width="17.81640625" customWidth="1"/>
    <col min="3" max="3" width="19.54296875" customWidth="1"/>
    <col min="4" max="4" width="26.1796875" bestFit="1" customWidth="1"/>
    <col min="5" max="11" width="9.453125" customWidth="1"/>
    <col min="12" max="12" width="9" bestFit="1" customWidth="1"/>
    <col min="13" max="13" width="9.54296875" bestFit="1" customWidth="1"/>
    <col min="14" max="14" width="15" bestFit="1" customWidth="1"/>
    <col min="15" max="15" width="13" bestFit="1" customWidth="1"/>
    <col min="16" max="16" width="17.453125" bestFit="1" customWidth="1"/>
    <col min="17" max="17" width="9" bestFit="1" customWidth="1"/>
    <col min="18" max="18" width="17.453125" bestFit="1" customWidth="1"/>
    <col min="19" max="19" width="9" bestFit="1" customWidth="1"/>
    <col min="20" max="20" width="17.453125" bestFit="1" customWidth="1"/>
    <col min="21" max="21" width="9" bestFit="1" customWidth="1"/>
    <col min="22" max="22" width="10.453125" bestFit="1" customWidth="1"/>
  </cols>
  <sheetData>
    <row r="1" spans="2:16" ht="21">
      <c r="B1" s="11" t="s">
        <v>1577</v>
      </c>
      <c r="C1" s="11"/>
      <c r="D1" s="11"/>
    </row>
    <row r="2" spans="2:16">
      <c r="P2" s="141" t="s">
        <v>35</v>
      </c>
    </row>
    <row r="3" spans="2:16" ht="18.5">
      <c r="B3" s="1" t="s">
        <v>42</v>
      </c>
      <c r="C3" s="1"/>
      <c r="P3" s="141" t="s">
        <v>43</v>
      </c>
    </row>
    <row r="4" spans="2:16" ht="18.5">
      <c r="B4" s="1"/>
      <c r="C4" s="1"/>
    </row>
    <row r="5" spans="2:16" ht="18.5">
      <c r="B5" s="1" t="s">
        <v>44</v>
      </c>
      <c r="C5" s="1"/>
      <c r="D5" s="2" t="s">
        <v>1613</v>
      </c>
    </row>
    <row r="6" spans="2:16" ht="18.5">
      <c r="B6" s="1"/>
      <c r="C6" s="1"/>
    </row>
    <row r="7" spans="2:16" ht="18.5">
      <c r="B7" s="411" t="s">
        <v>46</v>
      </c>
      <c r="C7" s="412"/>
      <c r="D7" s="94"/>
      <c r="E7" s="94"/>
      <c r="F7" s="94"/>
      <c r="G7" s="94"/>
      <c r="H7" s="94"/>
      <c r="I7" s="94"/>
      <c r="J7" s="94"/>
      <c r="K7" s="94"/>
      <c r="L7" s="94"/>
      <c r="M7" s="94"/>
      <c r="N7" s="95"/>
    </row>
    <row r="8" spans="2:16" ht="18" customHeight="1">
      <c r="B8" s="414" t="s">
        <v>47</v>
      </c>
      <c r="C8" s="415"/>
      <c r="D8" s="150"/>
      <c r="E8" s="89"/>
      <c r="F8" s="89"/>
      <c r="G8" s="89"/>
      <c r="H8" s="89"/>
      <c r="I8" s="89"/>
      <c r="J8" s="89"/>
      <c r="K8" s="89"/>
      <c r="L8" s="89"/>
      <c r="M8" s="89"/>
      <c r="N8" s="90"/>
    </row>
    <row r="9" spans="2:16">
      <c r="B9" s="405" t="s">
        <v>49</v>
      </c>
      <c r="C9" s="406"/>
      <c r="D9" s="151"/>
      <c r="N9" s="91"/>
    </row>
    <row r="10" spans="2:16">
      <c r="B10" s="405" t="s">
        <v>51</v>
      </c>
      <c r="C10" s="406"/>
      <c r="D10" s="151"/>
      <c r="N10" s="91"/>
    </row>
    <row r="11" spans="2:16">
      <c r="B11" s="405" t="s">
        <v>53</v>
      </c>
      <c r="C11" s="406"/>
      <c r="D11" s="151"/>
      <c r="N11" s="91"/>
    </row>
    <row r="12" spans="2:16">
      <c r="B12" s="407" t="s">
        <v>55</v>
      </c>
      <c r="C12" s="408"/>
      <c r="D12" s="152"/>
      <c r="E12" s="92"/>
      <c r="F12" s="92"/>
      <c r="G12" s="92"/>
      <c r="H12" s="92"/>
      <c r="I12" s="92"/>
      <c r="J12" s="92"/>
      <c r="K12" s="92"/>
      <c r="L12" s="92"/>
      <c r="M12" s="92"/>
      <c r="N12" s="93"/>
    </row>
    <row r="13" spans="2:16">
      <c r="B13" s="112"/>
      <c r="C13" s="112"/>
    </row>
    <row r="14" spans="2:16" s="117" customFormat="1" ht="18.5">
      <c r="B14" s="118" t="s">
        <v>34</v>
      </c>
      <c r="C14" s="119"/>
      <c r="D14" s="143" t="s">
        <v>35</v>
      </c>
      <c r="E14" s="123">
        <v>45717</v>
      </c>
      <c r="F14" s="124" t="s">
        <v>56</v>
      </c>
      <c r="G14" s="127" t="s">
        <v>57</v>
      </c>
    </row>
    <row r="15" spans="2:16">
      <c r="B15" s="409" t="s">
        <v>60</v>
      </c>
      <c r="C15" s="410"/>
      <c r="D15" s="94"/>
      <c r="E15" s="132"/>
      <c r="F15" s="133"/>
      <c r="G15" s="134"/>
      <c r="H15" s="117"/>
      <c r="I15" s="117"/>
      <c r="J15" s="117"/>
      <c r="K15" s="117"/>
      <c r="L15" s="117"/>
      <c r="M15" s="117"/>
      <c r="N15" s="117"/>
      <c r="O15" s="117"/>
    </row>
    <row r="16" spans="2:16" ht="18.5">
      <c r="B16" s="137" t="s">
        <v>63</v>
      </c>
      <c r="C16" s="138"/>
      <c r="D16" s="89"/>
      <c r="E16" s="144"/>
      <c r="F16" s="139" t="e">
        <f>E16/E17-1</f>
        <v>#DIV/0!</v>
      </c>
      <c r="G16" s="140" t="e">
        <f>E16/E18-1</f>
        <v>#DIV/0!</v>
      </c>
      <c r="H16" s="117"/>
      <c r="I16" s="117"/>
      <c r="J16" s="117"/>
      <c r="K16" s="117"/>
      <c r="L16" s="117"/>
      <c r="M16" s="117"/>
      <c r="N16" s="117"/>
      <c r="O16" s="117"/>
    </row>
    <row r="17" spans="2:15" ht="18.5">
      <c r="B17" s="102" t="s">
        <v>66</v>
      </c>
      <c r="C17" s="116"/>
      <c r="E17" s="145"/>
      <c r="F17" s="55"/>
      <c r="G17" s="129"/>
      <c r="H17" s="117"/>
      <c r="I17" s="117"/>
      <c r="J17" s="117"/>
      <c r="K17" s="117"/>
      <c r="L17" s="117"/>
      <c r="M17" s="117"/>
      <c r="N17" s="117"/>
      <c r="O17" s="117"/>
    </row>
    <row r="18" spans="2:15" ht="18.5">
      <c r="B18" s="102" t="s">
        <v>57</v>
      </c>
      <c r="C18" s="116"/>
      <c r="E18" s="145"/>
      <c r="F18" s="55"/>
      <c r="G18" s="129"/>
      <c r="H18" s="117"/>
      <c r="I18" s="117"/>
      <c r="J18" s="117"/>
      <c r="K18" s="117"/>
      <c r="L18" s="117"/>
      <c r="M18" s="117"/>
      <c r="N18" s="117"/>
      <c r="O18" s="117"/>
    </row>
    <row r="19" spans="2:15">
      <c r="B19" s="409" t="s">
        <v>70</v>
      </c>
      <c r="C19" s="410"/>
      <c r="D19" s="94"/>
      <c r="E19" s="132"/>
      <c r="F19" s="133"/>
      <c r="G19" s="134"/>
      <c r="H19" s="117"/>
      <c r="I19" s="117"/>
      <c r="J19" s="117"/>
      <c r="K19" s="117"/>
      <c r="L19" s="117"/>
      <c r="M19" s="117"/>
      <c r="N19" s="117"/>
      <c r="O19" s="117"/>
    </row>
    <row r="20" spans="2:15" ht="18.5">
      <c r="B20" s="102" t="s">
        <v>63</v>
      </c>
      <c r="C20" s="116"/>
      <c r="E20" s="145"/>
      <c r="F20" s="139" t="e">
        <f>E20/E21-1</f>
        <v>#DIV/0!</v>
      </c>
      <c r="G20" s="140" t="e">
        <f>E20/E22-1</f>
        <v>#DIV/0!</v>
      </c>
      <c r="H20" s="117"/>
      <c r="I20" s="117"/>
      <c r="J20" s="117"/>
      <c r="K20" s="117"/>
      <c r="L20" s="117"/>
      <c r="M20" s="117"/>
      <c r="N20" s="117"/>
      <c r="O20" s="117"/>
    </row>
    <row r="21" spans="2:15" ht="18.5">
      <c r="B21" s="102" t="s">
        <v>66</v>
      </c>
      <c r="C21" s="116"/>
      <c r="E21" s="145"/>
      <c r="F21" s="55"/>
      <c r="G21" s="129"/>
      <c r="H21" s="117"/>
      <c r="I21" s="117"/>
      <c r="J21" s="117"/>
      <c r="K21" s="117"/>
      <c r="L21" s="117"/>
      <c r="M21" s="117"/>
      <c r="N21" s="117"/>
      <c r="O21" s="117"/>
    </row>
    <row r="22" spans="2:15" ht="18.5">
      <c r="B22" s="102" t="s">
        <v>57</v>
      </c>
      <c r="C22" s="116"/>
      <c r="E22" s="145"/>
      <c r="F22" s="55"/>
      <c r="G22" s="129"/>
      <c r="H22" s="117"/>
      <c r="I22" s="117"/>
      <c r="J22" s="117"/>
      <c r="K22" s="117"/>
      <c r="L22" s="117"/>
      <c r="M22" s="117"/>
      <c r="N22" s="117"/>
      <c r="O22" s="117"/>
    </row>
    <row r="23" spans="2:15">
      <c r="B23" s="409" t="s">
        <v>74</v>
      </c>
      <c r="C23" s="410"/>
      <c r="D23" s="94"/>
      <c r="E23" s="132"/>
      <c r="F23" s="133"/>
      <c r="G23" s="134"/>
      <c r="H23" s="117"/>
      <c r="I23" s="117"/>
      <c r="J23" s="117"/>
      <c r="K23" s="117"/>
      <c r="L23" s="117"/>
      <c r="M23" s="117"/>
      <c r="N23" s="117"/>
      <c r="O23" s="117"/>
    </row>
    <row r="24" spans="2:15" ht="18.5">
      <c r="B24" s="102" t="s">
        <v>63</v>
      </c>
      <c r="C24" s="116"/>
      <c r="E24" s="145"/>
      <c r="F24" s="139" t="e">
        <f>E24/E25-1</f>
        <v>#DIV/0!</v>
      </c>
      <c r="G24" s="140" t="e">
        <f>E24/E26-1</f>
        <v>#DIV/0!</v>
      </c>
      <c r="H24" s="117"/>
      <c r="I24" s="117"/>
      <c r="J24" s="117"/>
      <c r="K24" s="117"/>
      <c r="L24" s="117"/>
      <c r="M24" s="117"/>
      <c r="N24" s="117"/>
      <c r="O24" s="117"/>
    </row>
    <row r="25" spans="2:15" ht="18.5">
      <c r="B25" s="102" t="s">
        <v>66</v>
      </c>
      <c r="C25" s="116"/>
      <c r="E25" s="145"/>
      <c r="F25" s="55"/>
      <c r="G25" s="129"/>
      <c r="H25" s="117"/>
      <c r="I25" s="117"/>
      <c r="J25" s="117"/>
      <c r="K25" s="117"/>
      <c r="L25" s="117"/>
      <c r="M25" s="117"/>
      <c r="N25" s="117"/>
      <c r="O25" s="117"/>
    </row>
    <row r="26" spans="2:15" ht="18.5">
      <c r="B26" s="102" t="s">
        <v>57</v>
      </c>
      <c r="C26" s="116"/>
      <c r="E26" s="145"/>
      <c r="F26" s="55"/>
      <c r="G26" s="129"/>
      <c r="H26" s="117"/>
      <c r="I26" s="117"/>
      <c r="J26" s="117"/>
      <c r="K26" s="117"/>
      <c r="L26" s="117"/>
      <c r="M26" s="117"/>
      <c r="N26" s="117"/>
      <c r="O26" s="117"/>
    </row>
    <row r="27" spans="2:15">
      <c r="B27" s="409" t="s">
        <v>76</v>
      </c>
      <c r="C27" s="410"/>
      <c r="D27" s="94"/>
      <c r="E27" s="132"/>
      <c r="F27" s="133"/>
      <c r="G27" s="134"/>
      <c r="H27" s="117"/>
      <c r="I27" s="117"/>
      <c r="J27" s="117"/>
      <c r="K27" s="117"/>
      <c r="L27" s="117"/>
      <c r="M27" s="117"/>
      <c r="N27" s="117"/>
      <c r="O27" s="117"/>
    </row>
    <row r="28" spans="2:15" ht="18.5">
      <c r="B28" s="102" t="s">
        <v>63</v>
      </c>
      <c r="C28" s="116"/>
      <c r="E28" s="145"/>
      <c r="F28" s="139" t="e">
        <f>E28/E29-1</f>
        <v>#DIV/0!</v>
      </c>
      <c r="G28" s="140" t="e">
        <f>E28/E30-1</f>
        <v>#DIV/0!</v>
      </c>
      <c r="H28" s="117"/>
      <c r="I28" s="117"/>
      <c r="J28" s="117"/>
      <c r="K28" s="117"/>
      <c r="L28" s="117"/>
      <c r="M28" s="117"/>
      <c r="N28" s="117"/>
      <c r="O28" s="117"/>
    </row>
    <row r="29" spans="2:15" ht="18.5">
      <c r="B29" s="102" t="s">
        <v>66</v>
      </c>
      <c r="C29" s="116"/>
      <c r="E29" s="145"/>
      <c r="F29" s="55"/>
      <c r="G29" s="129"/>
      <c r="H29" s="117"/>
      <c r="I29" s="117"/>
      <c r="J29" s="117"/>
      <c r="K29" s="117"/>
      <c r="L29" s="117"/>
      <c r="M29" s="117"/>
      <c r="N29" s="117"/>
      <c r="O29" s="117"/>
    </row>
    <row r="30" spans="2:15" ht="18.5">
      <c r="B30" s="103" t="s">
        <v>57</v>
      </c>
      <c r="C30" s="105"/>
      <c r="D30" s="92"/>
      <c r="E30" s="146"/>
      <c r="F30" s="130"/>
      <c r="G30" s="131"/>
      <c r="H30" s="117"/>
      <c r="I30" s="117"/>
      <c r="J30" s="117"/>
      <c r="K30" s="117"/>
      <c r="L30" s="117"/>
      <c r="M30" s="117"/>
      <c r="N30" s="117"/>
      <c r="O30" s="117"/>
    </row>
    <row r="31" spans="2:15">
      <c r="B31" s="112"/>
      <c r="C31" s="112"/>
    </row>
    <row r="32" spans="2:15" ht="18.5">
      <c r="B32" s="1"/>
      <c r="C32" s="1"/>
      <c r="E32" s="444" t="s">
        <v>1495</v>
      </c>
      <c r="F32" s="444"/>
      <c r="G32" s="444" t="s">
        <v>1496</v>
      </c>
      <c r="H32" s="444"/>
      <c r="I32" s="444" t="s">
        <v>1497</v>
      </c>
      <c r="J32" s="444"/>
      <c r="K32" s="30" t="s">
        <v>79</v>
      </c>
    </row>
    <row r="33" spans="1:22">
      <c r="B33" s="100" t="s">
        <v>36</v>
      </c>
      <c r="C33" s="101"/>
      <c r="D33" s="28"/>
      <c r="E33" s="69">
        <v>44593</v>
      </c>
      <c r="F33" s="69">
        <v>45717</v>
      </c>
      <c r="G33" s="69">
        <v>45047</v>
      </c>
      <c r="H33" s="69">
        <v>45717</v>
      </c>
      <c r="I33" s="69">
        <v>45323</v>
      </c>
      <c r="J33" s="69">
        <v>45717</v>
      </c>
      <c r="K33" s="88">
        <v>45717</v>
      </c>
      <c r="L33" s="28" t="s">
        <v>81</v>
      </c>
      <c r="M33" s="28" t="s">
        <v>1498</v>
      </c>
      <c r="N33" s="37" t="s">
        <v>80</v>
      </c>
    </row>
    <row r="34" spans="1:22" s="30" customFormat="1">
      <c r="B34" s="102" t="s">
        <v>37</v>
      </c>
      <c r="C34" s="91"/>
      <c r="D34"/>
      <c r="E34" s="40" t="e">
        <f t="shared" ref="E34:E39" si="0">AVERAGEIFS(E$43:E$67,$B$43:$B$67,$B34,$T$43:$T$67,"Yes")</f>
        <v>#DIV/0!</v>
      </c>
      <c r="F34" s="40" t="e">
        <f t="shared" ref="F34:F39" si="1">AVERAGEIFS(M$43:M$67,$B$43:$B$67,$B34,$T$43:$T$67,"Yes")</f>
        <v>#DIV/0!</v>
      </c>
      <c r="G34" s="40" t="e">
        <f t="shared" ref="G34:G39" si="2">AVERAGEIFS(I$43:I$67,$B$43:$B$67,$B34,$R$43:$R$67,"Yes")</f>
        <v>#DIV/0!</v>
      </c>
      <c r="H34" s="40" t="e">
        <f t="shared" ref="H34:H39" si="3">AVERAGEIFS(M$43:M$67,$B$43:$B$67,$B34,$R$43:$R$67,"Yes")</f>
        <v>#DIV/0!</v>
      </c>
      <c r="I34" s="40" t="e">
        <f t="shared" ref="I34:J39" si="4">AVERAGEIFS(L$43:L$67,$B$43:$B$67,$B34,$P$43:$P$67,"Yes")</f>
        <v>#DIV/0!</v>
      </c>
      <c r="J34" s="40" t="e">
        <f t="shared" si="4"/>
        <v>#DIV/0!</v>
      </c>
      <c r="K34" s="40" t="e">
        <f t="shared" ref="K34:K39" si="5">AVERAGEIFS(M$43:M$67,$B$43:$B$67,$B34)</f>
        <v>#DIV/0!</v>
      </c>
      <c r="L34" s="48" t="e">
        <f>J34/I34-1</f>
        <v>#DIV/0!</v>
      </c>
      <c r="M34" s="48" t="e">
        <f>H34/G34-1</f>
        <v>#DIV/0!</v>
      </c>
      <c r="N34" s="109" t="e">
        <f>F34/E34-1</f>
        <v>#DIV/0!</v>
      </c>
      <c r="O34"/>
    </row>
    <row r="35" spans="1:22">
      <c r="B35" s="102" t="s">
        <v>27</v>
      </c>
      <c r="C35" s="91"/>
      <c r="E35" s="40" t="e">
        <f t="shared" si="0"/>
        <v>#DIV/0!</v>
      </c>
      <c r="F35" s="40" t="e">
        <f t="shared" si="1"/>
        <v>#DIV/0!</v>
      </c>
      <c r="G35" s="40" t="e">
        <f t="shared" si="2"/>
        <v>#DIV/0!</v>
      </c>
      <c r="H35" s="40" t="e">
        <f t="shared" si="3"/>
        <v>#DIV/0!</v>
      </c>
      <c r="I35" s="40" t="e">
        <f t="shared" si="4"/>
        <v>#DIV/0!</v>
      </c>
      <c r="J35" s="40" t="e">
        <f t="shared" si="4"/>
        <v>#DIV/0!</v>
      </c>
      <c r="K35" s="40" t="e">
        <f t="shared" si="5"/>
        <v>#DIV/0!</v>
      </c>
      <c r="L35" s="48" t="e">
        <f>J35/I35-1</f>
        <v>#DIV/0!</v>
      </c>
      <c r="M35" s="48" t="e">
        <f>H35/G35-1</f>
        <v>#DIV/0!</v>
      </c>
      <c r="N35" s="109" t="e">
        <f>F35/E35-1</f>
        <v>#DIV/0!</v>
      </c>
    </row>
    <row r="36" spans="1:22">
      <c r="B36" s="102" t="s">
        <v>86</v>
      </c>
      <c r="C36" s="91"/>
      <c r="E36" s="40" t="e">
        <f t="shared" si="0"/>
        <v>#DIV/0!</v>
      </c>
      <c r="F36" s="40" t="e">
        <f t="shared" si="1"/>
        <v>#DIV/0!</v>
      </c>
      <c r="G36" s="40" t="e">
        <f t="shared" si="2"/>
        <v>#DIV/0!</v>
      </c>
      <c r="H36" s="40" t="e">
        <f t="shared" si="3"/>
        <v>#DIV/0!</v>
      </c>
      <c r="I36" s="40" t="e">
        <f t="shared" si="4"/>
        <v>#DIV/0!</v>
      </c>
      <c r="J36" s="40" t="e">
        <f t="shared" si="4"/>
        <v>#DIV/0!</v>
      </c>
      <c r="K36" s="40" t="e">
        <f t="shared" si="5"/>
        <v>#DIV/0!</v>
      </c>
      <c r="L36" s="48" t="e">
        <f t="shared" ref="L36:L39" si="6">J36/I36-1</f>
        <v>#DIV/0!</v>
      </c>
      <c r="M36" s="48" t="e">
        <f t="shared" ref="M36:M39" si="7">H36/G36-1</f>
        <v>#DIV/0!</v>
      </c>
      <c r="N36" s="109" t="e">
        <f t="shared" ref="N36:N39" si="8">F36/E36-1</f>
        <v>#DIV/0!</v>
      </c>
    </row>
    <row r="37" spans="1:22">
      <c r="B37" s="102" t="s">
        <v>29</v>
      </c>
      <c r="C37" s="91"/>
      <c r="E37" s="40" t="e">
        <f t="shared" si="0"/>
        <v>#DIV/0!</v>
      </c>
      <c r="F37" s="40" t="e">
        <f t="shared" si="1"/>
        <v>#DIV/0!</v>
      </c>
      <c r="G37" s="40" t="e">
        <f t="shared" si="2"/>
        <v>#DIV/0!</v>
      </c>
      <c r="H37" s="40" t="e">
        <f t="shared" si="3"/>
        <v>#DIV/0!</v>
      </c>
      <c r="I37" s="40" t="e">
        <f t="shared" si="4"/>
        <v>#DIV/0!</v>
      </c>
      <c r="J37" s="40" t="e">
        <f t="shared" si="4"/>
        <v>#DIV/0!</v>
      </c>
      <c r="K37" s="40" t="e">
        <f t="shared" si="5"/>
        <v>#DIV/0!</v>
      </c>
      <c r="L37" s="48" t="e">
        <f t="shared" si="6"/>
        <v>#DIV/0!</v>
      </c>
      <c r="M37" s="48" t="e">
        <f t="shared" si="7"/>
        <v>#DIV/0!</v>
      </c>
      <c r="N37" s="109" t="e">
        <f t="shared" si="8"/>
        <v>#DIV/0!</v>
      </c>
    </row>
    <row r="38" spans="1:22">
      <c r="B38" s="102" t="s">
        <v>28</v>
      </c>
      <c r="C38" s="91"/>
      <c r="E38" s="40" t="e">
        <f t="shared" si="0"/>
        <v>#DIV/0!</v>
      </c>
      <c r="F38" s="40" t="e">
        <f t="shared" si="1"/>
        <v>#DIV/0!</v>
      </c>
      <c r="G38" s="40" t="e">
        <f t="shared" si="2"/>
        <v>#DIV/0!</v>
      </c>
      <c r="H38" s="40" t="e">
        <f t="shared" si="3"/>
        <v>#DIV/0!</v>
      </c>
      <c r="I38" s="40" t="e">
        <f t="shared" si="4"/>
        <v>#DIV/0!</v>
      </c>
      <c r="J38" s="40" t="e">
        <f t="shared" si="4"/>
        <v>#DIV/0!</v>
      </c>
      <c r="K38" s="40" t="e">
        <f t="shared" si="5"/>
        <v>#DIV/0!</v>
      </c>
      <c r="L38" s="48" t="e">
        <f t="shared" si="6"/>
        <v>#DIV/0!</v>
      </c>
      <c r="M38" s="48" t="e">
        <f t="shared" si="7"/>
        <v>#DIV/0!</v>
      </c>
      <c r="N38" s="109" t="e">
        <f t="shared" si="8"/>
        <v>#DIV/0!</v>
      </c>
    </row>
    <row r="39" spans="1:22">
      <c r="B39" s="103" t="s">
        <v>26</v>
      </c>
      <c r="C39" s="104"/>
      <c r="D39" s="42"/>
      <c r="E39" s="43" t="e">
        <f t="shared" si="0"/>
        <v>#DIV/0!</v>
      </c>
      <c r="F39" s="43" t="e">
        <f t="shared" si="1"/>
        <v>#DIV/0!</v>
      </c>
      <c r="G39" s="43" t="e">
        <f t="shared" si="2"/>
        <v>#DIV/0!</v>
      </c>
      <c r="H39" s="43" t="e">
        <f t="shared" si="3"/>
        <v>#DIV/0!</v>
      </c>
      <c r="I39" s="43" t="e">
        <f t="shared" si="4"/>
        <v>#DIV/0!</v>
      </c>
      <c r="J39" s="43" t="e">
        <f t="shared" si="4"/>
        <v>#DIV/0!</v>
      </c>
      <c r="K39" s="43" t="e">
        <f t="shared" si="5"/>
        <v>#DIV/0!</v>
      </c>
      <c r="L39" s="51" t="e">
        <f t="shared" si="6"/>
        <v>#DIV/0!</v>
      </c>
      <c r="M39" s="51" t="e">
        <f t="shared" si="7"/>
        <v>#DIV/0!</v>
      </c>
      <c r="N39" s="110" t="e">
        <f t="shared" si="8"/>
        <v>#DIV/0!</v>
      </c>
    </row>
    <row r="40" spans="1:22">
      <c r="Q40" s="2"/>
    </row>
    <row r="41" spans="1:22">
      <c r="P41" s="441" t="s">
        <v>81</v>
      </c>
      <c r="Q41" s="440"/>
      <c r="R41" s="442" t="s">
        <v>1498</v>
      </c>
      <c r="S41" s="443"/>
      <c r="T41" s="441" t="s">
        <v>80</v>
      </c>
      <c r="U41" s="440"/>
    </row>
    <row r="42" spans="1:22" s="30" customFormat="1">
      <c r="A42" s="82" t="s">
        <v>32</v>
      </c>
      <c r="B42" s="82" t="s">
        <v>90</v>
      </c>
      <c r="C42" s="83" t="s">
        <v>91</v>
      </c>
      <c r="D42" s="82" t="s">
        <v>92</v>
      </c>
      <c r="E42" s="3">
        <v>44593</v>
      </c>
      <c r="F42" s="3">
        <v>44774</v>
      </c>
      <c r="G42" s="3">
        <v>44835</v>
      </c>
      <c r="H42" s="3">
        <v>44896</v>
      </c>
      <c r="I42" s="3">
        <v>45047</v>
      </c>
      <c r="J42" s="3">
        <v>45170</v>
      </c>
      <c r="K42" s="3">
        <v>45200</v>
      </c>
      <c r="L42" s="3">
        <v>45323</v>
      </c>
      <c r="M42" s="153">
        <v>45717</v>
      </c>
      <c r="N42" s="3" t="s">
        <v>93</v>
      </c>
      <c r="O42" s="60" t="s">
        <v>94</v>
      </c>
      <c r="P42" s="108" t="s">
        <v>95</v>
      </c>
      <c r="Q42" s="67" t="s">
        <v>96</v>
      </c>
      <c r="R42" s="108" t="s">
        <v>95</v>
      </c>
      <c r="S42" s="67" t="s">
        <v>96</v>
      </c>
      <c r="T42" s="108" t="s">
        <v>95</v>
      </c>
      <c r="U42" s="63" t="s">
        <v>96</v>
      </c>
      <c r="V42" s="59" t="s">
        <v>89</v>
      </c>
    </row>
    <row r="43" spans="1:22" ht="14.5" customHeight="1">
      <c r="A43" s="66" t="s">
        <v>12</v>
      </c>
      <c r="B43" s="66" t="s">
        <v>86</v>
      </c>
      <c r="C43" s="66" t="s">
        <v>26</v>
      </c>
      <c r="D43" s="84" t="s">
        <v>1582</v>
      </c>
      <c r="E43" s="74"/>
      <c r="F43" s="4"/>
      <c r="G43" s="4"/>
      <c r="H43" s="15"/>
      <c r="I43" s="15"/>
      <c r="J43" s="4"/>
      <c r="K43" s="4"/>
      <c r="L43" s="7">
        <v>5.85</v>
      </c>
      <c r="M43" s="7"/>
      <c r="N43" s="7" t="str">
        <f>IF(COUNTA(M43)=1,"Yes","No")</f>
        <v>No</v>
      </c>
      <c r="O43" s="21" t="str">
        <f>IF(AND(P43="No",N43="Yes"),"Yes","No")</f>
        <v>No</v>
      </c>
      <c r="P43" s="65" t="str">
        <f>IF(COUNTA(L43:M43)=2,"Yes","No")</f>
        <v>No</v>
      </c>
      <c r="Q43" s="68" t="str">
        <f>IF(P43="Yes",M43/L43-1,"N/A")</f>
        <v>N/A</v>
      </c>
      <c r="R43" s="65" t="str">
        <f>IF(COUNTA(I43:M43)=5,"Yes","No")</f>
        <v>No</v>
      </c>
      <c r="S43" s="68" t="str">
        <f>IF(R43="Yes",M43/I43-1,"N/A")</f>
        <v>N/A</v>
      </c>
      <c r="T43" s="65" t="str">
        <f>IF(COUNTA(E43:M43)=9,"Yes","No")</f>
        <v>No</v>
      </c>
      <c r="U43" s="68" t="str">
        <f>IF(T43="Yes",M43/E43-1,"N/A")</f>
        <v>N/A</v>
      </c>
      <c r="V43" s="73"/>
    </row>
    <row r="44" spans="1:22" ht="14.5" customHeight="1">
      <c r="A44" s="66" t="s">
        <v>12</v>
      </c>
      <c r="B44" s="66" t="s">
        <v>86</v>
      </c>
      <c r="C44" s="66" t="s">
        <v>26</v>
      </c>
      <c r="D44" s="84" t="s">
        <v>1585</v>
      </c>
      <c r="E44" s="74"/>
      <c r="F44" s="4"/>
      <c r="G44" s="4"/>
      <c r="H44" s="15"/>
      <c r="I44" s="15"/>
      <c r="J44" s="4"/>
      <c r="K44" s="4"/>
      <c r="L44" s="7">
        <v>5.85</v>
      </c>
      <c r="M44" s="7"/>
      <c r="N44" s="7" t="str">
        <f t="shared" ref="N44:N67" si="9">IF(COUNTA(M44)=1,"Yes","No")</f>
        <v>No</v>
      </c>
      <c r="O44" s="21" t="str">
        <f t="shared" ref="O44:O67" si="10">IF(AND(P44="No",N44="Yes"),"Yes","No")</f>
        <v>No</v>
      </c>
      <c r="P44" s="65" t="str">
        <f t="shared" ref="P44:P67" si="11">IF(COUNTA(L44:M44)=2,"Yes","No")</f>
        <v>No</v>
      </c>
      <c r="Q44" s="68" t="str">
        <f t="shared" ref="Q44:Q67" si="12">IF(P44="Yes",M44/L44-1,"N/A")</f>
        <v>N/A</v>
      </c>
      <c r="R44" s="65" t="str">
        <f t="shared" ref="R44:R67" si="13">IF(COUNTA(I44:M44)=5,"Yes","No")</f>
        <v>No</v>
      </c>
      <c r="S44" s="68" t="str">
        <f t="shared" ref="S44:S67" si="14">IF(R44="Yes",M44/I44-1,"N/A")</f>
        <v>N/A</v>
      </c>
      <c r="T44" s="65" t="str">
        <f t="shared" ref="T44:T67" si="15">IF(COUNTA(E44:M44)=9,"Yes","No")</f>
        <v>No</v>
      </c>
      <c r="U44" s="68" t="str">
        <f t="shared" ref="U44:U67" si="16">IF(T44="Yes",M44/E44-1,"N/A")</f>
        <v>N/A</v>
      </c>
      <c r="V44" s="73"/>
    </row>
    <row r="45" spans="1:22" ht="14.5" customHeight="1">
      <c r="A45" s="66" t="s">
        <v>12</v>
      </c>
      <c r="B45" s="66" t="s">
        <v>86</v>
      </c>
      <c r="C45" s="66" t="s">
        <v>26</v>
      </c>
      <c r="D45" s="84" t="s">
        <v>1586</v>
      </c>
      <c r="E45" s="74"/>
      <c r="F45" s="4"/>
      <c r="G45" s="4"/>
      <c r="H45" s="15"/>
      <c r="I45" s="15"/>
      <c r="J45" s="4"/>
      <c r="K45" s="4"/>
      <c r="L45" s="7">
        <v>4.3499999999999996</v>
      </c>
      <c r="M45" s="7"/>
      <c r="N45" s="7" t="str">
        <f t="shared" si="9"/>
        <v>No</v>
      </c>
      <c r="O45" s="21" t="str">
        <f t="shared" si="10"/>
        <v>No</v>
      </c>
      <c r="P45" s="65" t="str">
        <f t="shared" si="11"/>
        <v>No</v>
      </c>
      <c r="Q45" s="68" t="str">
        <f t="shared" si="12"/>
        <v>N/A</v>
      </c>
      <c r="R45" s="65" t="str">
        <f t="shared" si="13"/>
        <v>No</v>
      </c>
      <c r="S45" s="68" t="str">
        <f t="shared" si="14"/>
        <v>N/A</v>
      </c>
      <c r="T45" s="65" t="str">
        <f t="shared" si="15"/>
        <v>No</v>
      </c>
      <c r="U45" s="68" t="str">
        <f t="shared" si="16"/>
        <v>N/A</v>
      </c>
      <c r="V45" s="73"/>
    </row>
    <row r="46" spans="1:22" ht="14.5" customHeight="1">
      <c r="A46" s="66" t="s">
        <v>12</v>
      </c>
      <c r="B46" s="66" t="s">
        <v>86</v>
      </c>
      <c r="C46" s="66" t="s">
        <v>26</v>
      </c>
      <c r="D46" s="84" t="s">
        <v>1587</v>
      </c>
      <c r="E46" s="74"/>
      <c r="F46" s="4"/>
      <c r="G46" s="4"/>
      <c r="H46" s="15"/>
      <c r="I46" s="15"/>
      <c r="J46" s="4"/>
      <c r="K46" s="4"/>
      <c r="L46" s="7">
        <v>4.3499999999999996</v>
      </c>
      <c r="M46" s="7"/>
      <c r="N46" s="7" t="str">
        <f t="shared" si="9"/>
        <v>No</v>
      </c>
      <c r="O46" s="21" t="str">
        <f t="shared" si="10"/>
        <v>No</v>
      </c>
      <c r="P46" s="65" t="str">
        <f t="shared" si="11"/>
        <v>No</v>
      </c>
      <c r="Q46" s="68" t="str">
        <f t="shared" si="12"/>
        <v>N/A</v>
      </c>
      <c r="R46" s="65" t="str">
        <f t="shared" si="13"/>
        <v>No</v>
      </c>
      <c r="S46" s="68" t="str">
        <f t="shared" si="14"/>
        <v>N/A</v>
      </c>
      <c r="T46" s="65" t="str">
        <f t="shared" si="15"/>
        <v>No</v>
      </c>
      <c r="U46" s="68" t="str">
        <f t="shared" si="16"/>
        <v>N/A</v>
      </c>
      <c r="V46" s="73"/>
    </row>
    <row r="47" spans="1:22" ht="14.5" customHeight="1">
      <c r="A47" s="66" t="s">
        <v>12</v>
      </c>
      <c r="B47" s="66" t="s">
        <v>86</v>
      </c>
      <c r="C47" s="66" t="s">
        <v>26</v>
      </c>
      <c r="D47" s="84" t="s">
        <v>1588</v>
      </c>
      <c r="E47" s="74"/>
      <c r="F47" s="4"/>
      <c r="G47" s="4"/>
      <c r="H47" s="15"/>
      <c r="I47" s="15"/>
      <c r="J47" s="4"/>
      <c r="K47" s="4"/>
      <c r="L47" s="7">
        <v>6.65</v>
      </c>
      <c r="M47" s="7"/>
      <c r="N47" s="7" t="str">
        <f t="shared" si="9"/>
        <v>No</v>
      </c>
      <c r="O47" s="21" t="str">
        <f t="shared" si="10"/>
        <v>No</v>
      </c>
      <c r="P47" s="65" t="str">
        <f t="shared" si="11"/>
        <v>No</v>
      </c>
      <c r="Q47" s="68" t="str">
        <f t="shared" si="12"/>
        <v>N/A</v>
      </c>
      <c r="R47" s="65" t="str">
        <f t="shared" si="13"/>
        <v>No</v>
      </c>
      <c r="S47" s="68" t="str">
        <f t="shared" si="14"/>
        <v>N/A</v>
      </c>
      <c r="T47" s="65" t="str">
        <f t="shared" si="15"/>
        <v>No</v>
      </c>
      <c r="U47" s="68" t="str">
        <f t="shared" si="16"/>
        <v>N/A</v>
      </c>
      <c r="V47" s="73"/>
    </row>
    <row r="48" spans="1:22" ht="14.5" customHeight="1">
      <c r="A48" s="66" t="s">
        <v>12</v>
      </c>
      <c r="B48" s="66" t="s">
        <v>86</v>
      </c>
      <c r="C48" s="66" t="s">
        <v>26</v>
      </c>
      <c r="D48" s="84" t="s">
        <v>1589</v>
      </c>
      <c r="E48" s="74"/>
      <c r="F48" s="4"/>
      <c r="G48" s="4"/>
      <c r="H48" s="15"/>
      <c r="I48" s="15"/>
      <c r="J48" s="4"/>
      <c r="K48" s="4"/>
      <c r="L48" s="7">
        <v>6.65</v>
      </c>
      <c r="M48" s="7"/>
      <c r="N48" s="7" t="str">
        <f t="shared" si="9"/>
        <v>No</v>
      </c>
      <c r="O48" s="21" t="str">
        <f t="shared" si="10"/>
        <v>No</v>
      </c>
      <c r="P48" s="65" t="str">
        <f t="shared" si="11"/>
        <v>No</v>
      </c>
      <c r="Q48" s="68" t="str">
        <f t="shared" si="12"/>
        <v>N/A</v>
      </c>
      <c r="R48" s="65" t="str">
        <f t="shared" si="13"/>
        <v>No</v>
      </c>
      <c r="S48" s="68" t="str">
        <f t="shared" si="14"/>
        <v>N/A</v>
      </c>
      <c r="T48" s="65" t="str">
        <f t="shared" si="15"/>
        <v>No</v>
      </c>
      <c r="U48" s="68" t="str">
        <f t="shared" si="16"/>
        <v>N/A</v>
      </c>
      <c r="V48" s="73"/>
    </row>
    <row r="49" spans="1:22" ht="14.5" customHeight="1">
      <c r="A49" s="66" t="s">
        <v>12</v>
      </c>
      <c r="B49" s="66" t="s">
        <v>27</v>
      </c>
      <c r="C49" s="66"/>
      <c r="D49" s="84" t="s">
        <v>1583</v>
      </c>
      <c r="E49" s="74"/>
      <c r="F49" s="4"/>
      <c r="G49" s="4"/>
      <c r="H49" s="15"/>
      <c r="I49" s="15"/>
      <c r="J49" s="4"/>
      <c r="K49" s="4"/>
      <c r="L49" s="7">
        <v>11.85</v>
      </c>
      <c r="M49" s="7"/>
      <c r="N49" s="7" t="str">
        <f t="shared" si="9"/>
        <v>No</v>
      </c>
      <c r="O49" s="21" t="str">
        <f t="shared" si="10"/>
        <v>No</v>
      </c>
      <c r="P49" s="65" t="str">
        <f t="shared" si="11"/>
        <v>No</v>
      </c>
      <c r="Q49" s="68" t="str">
        <f t="shared" si="12"/>
        <v>N/A</v>
      </c>
      <c r="R49" s="65" t="str">
        <f t="shared" si="13"/>
        <v>No</v>
      </c>
      <c r="S49" s="68" t="str">
        <f t="shared" si="14"/>
        <v>N/A</v>
      </c>
      <c r="T49" s="65" t="str">
        <f t="shared" si="15"/>
        <v>No</v>
      </c>
      <c r="U49" s="68" t="str">
        <f t="shared" si="16"/>
        <v>N/A</v>
      </c>
      <c r="V49" s="73"/>
    </row>
    <row r="50" spans="1:22" ht="14.5" customHeight="1">
      <c r="A50" s="66" t="s">
        <v>12</v>
      </c>
      <c r="B50" s="66" t="s">
        <v>27</v>
      </c>
      <c r="C50" s="66"/>
      <c r="D50" s="84" t="s">
        <v>1592</v>
      </c>
      <c r="E50" s="74"/>
      <c r="F50" s="4"/>
      <c r="G50" s="4"/>
      <c r="H50" s="15"/>
      <c r="I50" s="15"/>
      <c r="J50" s="4"/>
      <c r="K50" s="4"/>
      <c r="L50" s="7">
        <v>9.35</v>
      </c>
      <c r="M50" s="7"/>
      <c r="N50" s="7" t="str">
        <f t="shared" si="9"/>
        <v>No</v>
      </c>
      <c r="O50" s="21" t="str">
        <f t="shared" si="10"/>
        <v>No</v>
      </c>
      <c r="P50" s="65" t="str">
        <f t="shared" si="11"/>
        <v>No</v>
      </c>
      <c r="Q50" s="68" t="str">
        <f t="shared" si="12"/>
        <v>N/A</v>
      </c>
      <c r="R50" s="65" t="str">
        <f t="shared" si="13"/>
        <v>No</v>
      </c>
      <c r="S50" s="68" t="str">
        <f t="shared" si="14"/>
        <v>N/A</v>
      </c>
      <c r="T50" s="65" t="str">
        <f t="shared" si="15"/>
        <v>No</v>
      </c>
      <c r="U50" s="68" t="str">
        <f t="shared" si="16"/>
        <v>N/A</v>
      </c>
      <c r="V50" s="73"/>
    </row>
    <row r="51" spans="1:22" ht="14.5" customHeight="1">
      <c r="A51" s="66" t="s">
        <v>12</v>
      </c>
      <c r="B51" s="66" t="s">
        <v>27</v>
      </c>
      <c r="C51" s="66"/>
      <c r="D51" s="84" t="s">
        <v>1593</v>
      </c>
      <c r="E51" s="74"/>
      <c r="F51" s="4"/>
      <c r="G51" s="4"/>
      <c r="H51" s="15"/>
      <c r="I51" s="15"/>
      <c r="J51" s="4"/>
      <c r="K51" s="4"/>
      <c r="L51" s="7">
        <v>12.45</v>
      </c>
      <c r="M51" s="7"/>
      <c r="N51" s="7" t="str">
        <f t="shared" si="9"/>
        <v>No</v>
      </c>
      <c r="O51" s="21" t="str">
        <f t="shared" si="10"/>
        <v>No</v>
      </c>
      <c r="P51" s="65" t="str">
        <f t="shared" si="11"/>
        <v>No</v>
      </c>
      <c r="Q51" s="68" t="str">
        <f t="shared" si="12"/>
        <v>N/A</v>
      </c>
      <c r="R51" s="65" t="str">
        <f t="shared" si="13"/>
        <v>No</v>
      </c>
      <c r="S51" s="68" t="str">
        <f t="shared" si="14"/>
        <v>N/A</v>
      </c>
      <c r="T51" s="65" t="str">
        <f t="shared" si="15"/>
        <v>No</v>
      </c>
      <c r="U51" s="68" t="str">
        <f t="shared" si="16"/>
        <v>N/A</v>
      </c>
      <c r="V51" s="73"/>
    </row>
    <row r="52" spans="1:22" ht="14.5" customHeight="1">
      <c r="A52" s="66" t="s">
        <v>12</v>
      </c>
      <c r="B52" s="66" t="s">
        <v>27</v>
      </c>
      <c r="C52" s="66"/>
      <c r="D52" s="84" t="s">
        <v>1594</v>
      </c>
      <c r="E52" s="74"/>
      <c r="F52" s="4"/>
      <c r="G52" s="4"/>
      <c r="H52" s="15"/>
      <c r="I52" s="15"/>
      <c r="J52" s="4"/>
      <c r="K52" s="4"/>
      <c r="L52" s="7">
        <v>8.65</v>
      </c>
      <c r="M52" s="7"/>
      <c r="N52" s="7" t="str">
        <f t="shared" si="9"/>
        <v>No</v>
      </c>
      <c r="O52" s="21" t="str">
        <f t="shared" si="10"/>
        <v>No</v>
      </c>
      <c r="P52" s="65" t="str">
        <f t="shared" si="11"/>
        <v>No</v>
      </c>
      <c r="Q52" s="68" t="str">
        <f t="shared" si="12"/>
        <v>N/A</v>
      </c>
      <c r="R52" s="65" t="str">
        <f t="shared" si="13"/>
        <v>No</v>
      </c>
      <c r="S52" s="68" t="str">
        <f t="shared" si="14"/>
        <v>N/A</v>
      </c>
      <c r="T52" s="65" t="str">
        <f t="shared" si="15"/>
        <v>No</v>
      </c>
      <c r="U52" s="68" t="str">
        <f t="shared" si="16"/>
        <v>N/A</v>
      </c>
      <c r="V52" s="73"/>
    </row>
    <row r="53" spans="1:22" ht="14.5" customHeight="1">
      <c r="A53" s="66" t="s">
        <v>12</v>
      </c>
      <c r="B53" s="66" t="s">
        <v>27</v>
      </c>
      <c r="C53" s="66"/>
      <c r="D53" s="84" t="s">
        <v>1614</v>
      </c>
      <c r="E53" s="74"/>
      <c r="F53" s="4"/>
      <c r="G53" s="4"/>
      <c r="H53" s="15"/>
      <c r="I53" s="15"/>
      <c r="J53" s="4"/>
      <c r="K53" s="4"/>
      <c r="L53" s="7">
        <v>6.5</v>
      </c>
      <c r="M53" s="7"/>
      <c r="N53" s="7" t="str">
        <f t="shared" si="9"/>
        <v>No</v>
      </c>
      <c r="O53" s="21" t="str">
        <f t="shared" si="10"/>
        <v>No</v>
      </c>
      <c r="P53" s="65" t="str">
        <f t="shared" si="11"/>
        <v>No</v>
      </c>
      <c r="Q53" s="68" t="str">
        <f t="shared" si="12"/>
        <v>N/A</v>
      </c>
      <c r="R53" s="65" t="str">
        <f t="shared" si="13"/>
        <v>No</v>
      </c>
      <c r="S53" s="68" t="str">
        <f t="shared" si="14"/>
        <v>N/A</v>
      </c>
      <c r="T53" s="65" t="str">
        <f t="shared" si="15"/>
        <v>No</v>
      </c>
      <c r="U53" s="68" t="str">
        <f t="shared" si="16"/>
        <v>N/A</v>
      </c>
      <c r="V53" s="73"/>
    </row>
    <row r="54" spans="1:22" ht="14.5" customHeight="1">
      <c r="A54" s="66" t="s">
        <v>12</v>
      </c>
      <c r="B54" s="66" t="s">
        <v>27</v>
      </c>
      <c r="C54" s="66"/>
      <c r="D54" s="84" t="s">
        <v>1596</v>
      </c>
      <c r="E54" s="74"/>
      <c r="F54" s="4"/>
      <c r="G54" s="4"/>
      <c r="H54" s="15"/>
      <c r="I54" s="15"/>
      <c r="J54" s="4"/>
      <c r="K54" s="4"/>
      <c r="L54" s="7">
        <v>8.35</v>
      </c>
      <c r="M54" s="7"/>
      <c r="N54" s="7" t="str">
        <f t="shared" si="9"/>
        <v>No</v>
      </c>
      <c r="O54" s="21" t="str">
        <f t="shared" si="10"/>
        <v>No</v>
      </c>
      <c r="P54" s="65" t="str">
        <f t="shared" si="11"/>
        <v>No</v>
      </c>
      <c r="Q54" s="68" t="str">
        <f t="shared" si="12"/>
        <v>N/A</v>
      </c>
      <c r="R54" s="65" t="str">
        <f t="shared" si="13"/>
        <v>No</v>
      </c>
      <c r="S54" s="68" t="str">
        <f t="shared" si="14"/>
        <v>N/A</v>
      </c>
      <c r="T54" s="65" t="str">
        <f t="shared" si="15"/>
        <v>No</v>
      </c>
      <c r="U54" s="68" t="str">
        <f t="shared" si="16"/>
        <v>N/A</v>
      </c>
      <c r="V54" s="73"/>
    </row>
    <row r="55" spans="1:22" ht="14.5" customHeight="1">
      <c r="A55" s="66" t="s">
        <v>12</v>
      </c>
      <c r="B55" s="66" t="s">
        <v>27</v>
      </c>
      <c r="C55" s="66"/>
      <c r="D55" s="84" t="s">
        <v>337</v>
      </c>
      <c r="E55" s="74"/>
      <c r="F55" s="4"/>
      <c r="G55" s="4"/>
      <c r="H55" s="15"/>
      <c r="I55" s="15"/>
      <c r="J55" s="4"/>
      <c r="K55" s="4"/>
      <c r="L55" s="7">
        <v>11.35</v>
      </c>
      <c r="M55" s="7"/>
      <c r="N55" s="7" t="str">
        <f t="shared" si="9"/>
        <v>No</v>
      </c>
      <c r="O55" s="21" t="str">
        <f t="shared" si="10"/>
        <v>No</v>
      </c>
      <c r="P55" s="65" t="str">
        <f t="shared" si="11"/>
        <v>No</v>
      </c>
      <c r="Q55" s="68" t="str">
        <f t="shared" si="12"/>
        <v>N/A</v>
      </c>
      <c r="R55" s="65" t="str">
        <f t="shared" si="13"/>
        <v>No</v>
      </c>
      <c r="S55" s="68" t="str">
        <f t="shared" si="14"/>
        <v>N/A</v>
      </c>
      <c r="T55" s="65" t="str">
        <f t="shared" si="15"/>
        <v>No</v>
      </c>
      <c r="U55" s="68" t="str">
        <f t="shared" si="16"/>
        <v>N/A</v>
      </c>
      <c r="V55" s="73"/>
    </row>
    <row r="56" spans="1:22" ht="14.5" customHeight="1">
      <c r="A56" s="66" t="s">
        <v>12</v>
      </c>
      <c r="B56" s="66" t="s">
        <v>27</v>
      </c>
      <c r="C56" s="66"/>
      <c r="D56" s="84" t="s">
        <v>1597</v>
      </c>
      <c r="E56" s="74"/>
      <c r="F56" s="4"/>
      <c r="G56" s="4"/>
      <c r="H56" s="15"/>
      <c r="I56" s="15"/>
      <c r="J56" s="4"/>
      <c r="K56" s="4"/>
      <c r="L56" s="7">
        <v>5.54</v>
      </c>
      <c r="M56" s="7"/>
      <c r="N56" s="7" t="str">
        <f t="shared" si="9"/>
        <v>No</v>
      </c>
      <c r="O56" s="21" t="str">
        <f t="shared" si="10"/>
        <v>No</v>
      </c>
      <c r="P56" s="65" t="str">
        <f t="shared" si="11"/>
        <v>No</v>
      </c>
      <c r="Q56" s="68" t="str">
        <f t="shared" si="12"/>
        <v>N/A</v>
      </c>
      <c r="R56" s="65" t="str">
        <f t="shared" si="13"/>
        <v>No</v>
      </c>
      <c r="S56" s="68" t="str">
        <f t="shared" si="14"/>
        <v>N/A</v>
      </c>
      <c r="T56" s="65" t="str">
        <f t="shared" si="15"/>
        <v>No</v>
      </c>
      <c r="U56" s="68" t="str">
        <f t="shared" si="16"/>
        <v>N/A</v>
      </c>
      <c r="V56" s="73"/>
    </row>
    <row r="57" spans="1:22" ht="14.5" customHeight="1">
      <c r="A57" s="66" t="s">
        <v>12</v>
      </c>
      <c r="B57" s="66" t="s">
        <v>27</v>
      </c>
      <c r="C57" s="66"/>
      <c r="D57" s="84" t="s">
        <v>1598</v>
      </c>
      <c r="E57" s="74"/>
      <c r="F57" s="4"/>
      <c r="G57" s="4"/>
      <c r="H57" s="15"/>
      <c r="I57" s="15"/>
      <c r="J57" s="4"/>
      <c r="K57" s="4"/>
      <c r="L57" s="7">
        <v>9.65</v>
      </c>
      <c r="M57" s="7"/>
      <c r="N57" s="7" t="str">
        <f t="shared" si="9"/>
        <v>No</v>
      </c>
      <c r="O57" s="21" t="str">
        <f t="shared" si="10"/>
        <v>No</v>
      </c>
      <c r="P57" s="65" t="str">
        <f t="shared" si="11"/>
        <v>No</v>
      </c>
      <c r="Q57" s="68" t="str">
        <f t="shared" si="12"/>
        <v>N/A</v>
      </c>
      <c r="R57" s="65" t="str">
        <f t="shared" si="13"/>
        <v>No</v>
      </c>
      <c r="S57" s="68" t="str">
        <f t="shared" si="14"/>
        <v>N/A</v>
      </c>
      <c r="T57" s="65" t="str">
        <f t="shared" si="15"/>
        <v>No</v>
      </c>
      <c r="U57" s="68" t="str">
        <f t="shared" si="16"/>
        <v>N/A</v>
      </c>
      <c r="V57" s="73"/>
    </row>
    <row r="58" spans="1:22" ht="14.5" customHeight="1">
      <c r="A58" s="66" t="s">
        <v>12</v>
      </c>
      <c r="B58" s="66" t="s">
        <v>27</v>
      </c>
      <c r="C58" s="66"/>
      <c r="D58" s="84" t="s">
        <v>1599</v>
      </c>
      <c r="E58" s="74"/>
      <c r="F58" s="4"/>
      <c r="G58" s="4"/>
      <c r="H58" s="15"/>
      <c r="I58" s="15"/>
      <c r="J58" s="4"/>
      <c r="K58" s="4"/>
      <c r="L58" s="7">
        <v>7.05</v>
      </c>
      <c r="M58" s="7"/>
      <c r="N58" s="7" t="str">
        <f t="shared" si="9"/>
        <v>No</v>
      </c>
      <c r="O58" s="21" t="str">
        <f t="shared" si="10"/>
        <v>No</v>
      </c>
      <c r="P58" s="65" t="str">
        <f t="shared" si="11"/>
        <v>No</v>
      </c>
      <c r="Q58" s="68" t="str">
        <f t="shared" si="12"/>
        <v>N/A</v>
      </c>
      <c r="R58" s="65" t="str">
        <f t="shared" si="13"/>
        <v>No</v>
      </c>
      <c r="S58" s="68" t="str">
        <f t="shared" si="14"/>
        <v>N/A</v>
      </c>
      <c r="T58" s="65" t="str">
        <f t="shared" si="15"/>
        <v>No</v>
      </c>
      <c r="U58" s="68" t="str">
        <f t="shared" si="16"/>
        <v>N/A</v>
      </c>
      <c r="V58" s="73"/>
    </row>
    <row r="59" spans="1:22" ht="14.5" customHeight="1">
      <c r="A59" s="66" t="s">
        <v>12</v>
      </c>
      <c r="B59" s="66" t="s">
        <v>27</v>
      </c>
      <c r="C59" s="66"/>
      <c r="D59" s="84" t="s">
        <v>1600</v>
      </c>
      <c r="E59" s="74"/>
      <c r="F59" s="4"/>
      <c r="G59" s="4"/>
      <c r="H59" s="15"/>
      <c r="I59" s="15"/>
      <c r="J59" s="4"/>
      <c r="K59" s="4"/>
      <c r="L59" s="7">
        <v>9.5500000000000007</v>
      </c>
      <c r="M59" s="7"/>
      <c r="N59" s="7" t="str">
        <f t="shared" si="9"/>
        <v>No</v>
      </c>
      <c r="O59" s="21" t="str">
        <f t="shared" si="10"/>
        <v>No</v>
      </c>
      <c r="P59" s="65" t="str">
        <f t="shared" si="11"/>
        <v>No</v>
      </c>
      <c r="Q59" s="68" t="str">
        <f t="shared" si="12"/>
        <v>N/A</v>
      </c>
      <c r="R59" s="65" t="str">
        <f t="shared" si="13"/>
        <v>No</v>
      </c>
      <c r="S59" s="68" t="str">
        <f t="shared" si="14"/>
        <v>N/A</v>
      </c>
      <c r="T59" s="65" t="str">
        <f t="shared" si="15"/>
        <v>No</v>
      </c>
      <c r="U59" s="68" t="str">
        <f t="shared" si="16"/>
        <v>N/A</v>
      </c>
      <c r="V59" s="73"/>
    </row>
    <row r="60" spans="1:22" ht="14.5" customHeight="1">
      <c r="A60" s="66" t="s">
        <v>12</v>
      </c>
      <c r="B60" s="66" t="s">
        <v>27</v>
      </c>
      <c r="C60" s="66"/>
      <c r="D60" s="84" t="s">
        <v>1601</v>
      </c>
      <c r="E60" s="74"/>
      <c r="F60" s="4"/>
      <c r="G60" s="4"/>
      <c r="H60" s="15"/>
      <c r="I60" s="15"/>
      <c r="J60" s="4"/>
      <c r="K60" s="4"/>
      <c r="L60" s="7">
        <v>10.25</v>
      </c>
      <c r="M60" s="7"/>
      <c r="N60" s="7" t="str">
        <f t="shared" si="9"/>
        <v>No</v>
      </c>
      <c r="O60" s="21" t="str">
        <f t="shared" si="10"/>
        <v>No</v>
      </c>
      <c r="P60" s="65" t="str">
        <f t="shared" si="11"/>
        <v>No</v>
      </c>
      <c r="Q60" s="68" t="str">
        <f t="shared" si="12"/>
        <v>N/A</v>
      </c>
      <c r="R60" s="65" t="str">
        <f t="shared" si="13"/>
        <v>No</v>
      </c>
      <c r="S60" s="68" t="str">
        <f t="shared" si="14"/>
        <v>N/A</v>
      </c>
      <c r="T60" s="65" t="str">
        <f t="shared" si="15"/>
        <v>No</v>
      </c>
      <c r="U60" s="68" t="str">
        <f t="shared" si="16"/>
        <v>N/A</v>
      </c>
      <c r="V60" s="73"/>
    </row>
    <row r="61" spans="1:22" ht="14.5" customHeight="1">
      <c r="A61" s="66" t="s">
        <v>12</v>
      </c>
      <c r="B61" s="66" t="s">
        <v>27</v>
      </c>
      <c r="C61" s="66"/>
      <c r="D61" s="84" t="s">
        <v>1602</v>
      </c>
      <c r="E61" s="74"/>
      <c r="F61" s="4"/>
      <c r="G61" s="4"/>
      <c r="H61" s="15"/>
      <c r="I61" s="15"/>
      <c r="J61" s="4"/>
      <c r="K61" s="4"/>
      <c r="L61" s="7">
        <v>8.9499999999999993</v>
      </c>
      <c r="M61" s="7"/>
      <c r="N61" s="7" t="str">
        <f t="shared" si="9"/>
        <v>No</v>
      </c>
      <c r="O61" s="21" t="str">
        <f t="shared" si="10"/>
        <v>No</v>
      </c>
      <c r="P61" s="65" t="str">
        <f t="shared" si="11"/>
        <v>No</v>
      </c>
      <c r="Q61" s="68" t="str">
        <f t="shared" si="12"/>
        <v>N/A</v>
      </c>
      <c r="R61" s="65" t="str">
        <f t="shared" si="13"/>
        <v>No</v>
      </c>
      <c r="S61" s="68" t="str">
        <f t="shared" si="14"/>
        <v>N/A</v>
      </c>
      <c r="T61" s="65" t="str">
        <f t="shared" si="15"/>
        <v>No</v>
      </c>
      <c r="U61" s="68" t="str">
        <f t="shared" si="16"/>
        <v>N/A</v>
      </c>
      <c r="V61" s="73"/>
    </row>
    <row r="62" spans="1:22" ht="14.5" customHeight="1">
      <c r="A62" s="66" t="s">
        <v>12</v>
      </c>
      <c r="B62" s="66" t="s">
        <v>27</v>
      </c>
      <c r="C62" s="66"/>
      <c r="D62" s="84" t="s">
        <v>1603</v>
      </c>
      <c r="E62" s="74"/>
      <c r="F62" s="4"/>
      <c r="G62" s="4"/>
      <c r="H62" s="15"/>
      <c r="I62" s="15"/>
      <c r="J62" s="4"/>
      <c r="K62" s="4"/>
      <c r="L62" s="7">
        <v>7.25</v>
      </c>
      <c r="M62" s="7"/>
      <c r="N62" s="7" t="str">
        <f t="shared" si="9"/>
        <v>No</v>
      </c>
      <c r="O62" s="21" t="str">
        <f t="shared" si="10"/>
        <v>No</v>
      </c>
      <c r="P62" s="65" t="str">
        <f t="shared" si="11"/>
        <v>No</v>
      </c>
      <c r="Q62" s="68" t="str">
        <f t="shared" si="12"/>
        <v>N/A</v>
      </c>
      <c r="R62" s="65" t="str">
        <f t="shared" si="13"/>
        <v>No</v>
      </c>
      <c r="S62" s="68" t="str">
        <f t="shared" si="14"/>
        <v>N/A</v>
      </c>
      <c r="T62" s="65" t="str">
        <f t="shared" si="15"/>
        <v>No</v>
      </c>
      <c r="U62" s="68" t="str">
        <f t="shared" si="16"/>
        <v>N/A</v>
      </c>
      <c r="V62" s="73"/>
    </row>
    <row r="63" spans="1:22" ht="14.5" customHeight="1">
      <c r="A63" s="66" t="s">
        <v>12</v>
      </c>
      <c r="B63" s="66" t="s">
        <v>27</v>
      </c>
      <c r="C63" s="66"/>
      <c r="D63" s="84" t="s">
        <v>1604</v>
      </c>
      <c r="E63" s="74"/>
      <c r="F63" s="4"/>
      <c r="G63" s="4"/>
      <c r="H63" s="15"/>
      <c r="I63" s="15"/>
      <c r="J63" s="4"/>
      <c r="K63" s="4"/>
      <c r="L63" s="7">
        <v>5.54</v>
      </c>
      <c r="M63" s="7"/>
      <c r="N63" s="7" t="str">
        <f t="shared" si="9"/>
        <v>No</v>
      </c>
      <c r="O63" s="21" t="str">
        <f t="shared" si="10"/>
        <v>No</v>
      </c>
      <c r="P63" s="65" t="str">
        <f t="shared" si="11"/>
        <v>No</v>
      </c>
      <c r="Q63" s="68" t="str">
        <f t="shared" si="12"/>
        <v>N/A</v>
      </c>
      <c r="R63" s="65" t="str">
        <f t="shared" si="13"/>
        <v>No</v>
      </c>
      <c r="S63" s="68" t="str">
        <f t="shared" si="14"/>
        <v>N/A</v>
      </c>
      <c r="T63" s="65" t="str">
        <f t="shared" si="15"/>
        <v>No</v>
      </c>
      <c r="U63" s="68" t="str">
        <f t="shared" si="16"/>
        <v>N/A</v>
      </c>
      <c r="V63" s="73"/>
    </row>
    <row r="64" spans="1:22" ht="14.5" customHeight="1">
      <c r="A64" s="66" t="s">
        <v>12</v>
      </c>
      <c r="B64" s="66" t="s">
        <v>27</v>
      </c>
      <c r="C64" s="66"/>
      <c r="D64" s="84" t="s">
        <v>1605</v>
      </c>
      <c r="E64" s="74"/>
      <c r="F64" s="4"/>
      <c r="G64" s="4"/>
      <c r="H64" s="15"/>
      <c r="I64" s="15"/>
      <c r="J64" s="4"/>
      <c r="K64" s="4"/>
      <c r="L64" s="7">
        <v>6.35</v>
      </c>
      <c r="M64" s="7"/>
      <c r="N64" s="7" t="str">
        <f t="shared" si="9"/>
        <v>No</v>
      </c>
      <c r="O64" s="21" t="str">
        <f t="shared" si="10"/>
        <v>No</v>
      </c>
      <c r="P64" s="65" t="str">
        <f t="shared" si="11"/>
        <v>No</v>
      </c>
      <c r="Q64" s="68" t="str">
        <f t="shared" si="12"/>
        <v>N/A</v>
      </c>
      <c r="R64" s="65" t="str">
        <f t="shared" si="13"/>
        <v>No</v>
      </c>
      <c r="S64" s="68" t="str">
        <f t="shared" si="14"/>
        <v>N/A</v>
      </c>
      <c r="T64" s="65" t="str">
        <f t="shared" si="15"/>
        <v>No</v>
      </c>
      <c r="U64" s="68" t="str">
        <f t="shared" si="16"/>
        <v>N/A</v>
      </c>
      <c r="V64" s="73"/>
    </row>
    <row r="65" spans="1:22" ht="14.5" customHeight="1">
      <c r="A65" s="66" t="s">
        <v>12</v>
      </c>
      <c r="B65" s="66" t="s">
        <v>28</v>
      </c>
      <c r="C65" s="66"/>
      <c r="D65" s="84" t="s">
        <v>1584</v>
      </c>
      <c r="E65" s="74"/>
      <c r="F65" s="4"/>
      <c r="G65" s="4"/>
      <c r="H65" s="15"/>
      <c r="I65" s="15"/>
      <c r="J65" s="4"/>
      <c r="K65" s="4"/>
      <c r="L65" s="7">
        <v>6.25</v>
      </c>
      <c r="M65" s="7"/>
      <c r="N65" s="7" t="str">
        <f t="shared" si="9"/>
        <v>No</v>
      </c>
      <c r="O65" s="21" t="str">
        <f t="shared" si="10"/>
        <v>No</v>
      </c>
      <c r="P65" s="65" t="str">
        <f t="shared" si="11"/>
        <v>No</v>
      </c>
      <c r="Q65" s="68" t="str">
        <f t="shared" si="12"/>
        <v>N/A</v>
      </c>
      <c r="R65" s="65" t="str">
        <f t="shared" si="13"/>
        <v>No</v>
      </c>
      <c r="S65" s="68" t="str">
        <f t="shared" si="14"/>
        <v>N/A</v>
      </c>
      <c r="T65" s="65" t="str">
        <f t="shared" si="15"/>
        <v>No</v>
      </c>
      <c r="U65" s="68" t="str">
        <f t="shared" si="16"/>
        <v>N/A</v>
      </c>
      <c r="V65" s="73"/>
    </row>
    <row r="66" spans="1:22" ht="14.5" customHeight="1">
      <c r="A66" s="66" t="s">
        <v>12</v>
      </c>
      <c r="B66" s="66" t="s">
        <v>28</v>
      </c>
      <c r="C66" s="66"/>
      <c r="D66" s="84" t="s">
        <v>1610</v>
      </c>
      <c r="E66" s="74"/>
      <c r="F66" s="4"/>
      <c r="G66" s="4"/>
      <c r="H66" s="15"/>
      <c r="I66" s="15"/>
      <c r="J66" s="4"/>
      <c r="K66" s="4"/>
      <c r="L66" s="7">
        <v>4.45</v>
      </c>
      <c r="M66" s="7"/>
      <c r="N66" s="7" t="str">
        <f t="shared" si="9"/>
        <v>No</v>
      </c>
      <c r="O66" s="21" t="str">
        <f t="shared" si="10"/>
        <v>No</v>
      </c>
      <c r="P66" s="65" t="str">
        <f t="shared" si="11"/>
        <v>No</v>
      </c>
      <c r="Q66" s="68" t="str">
        <f t="shared" si="12"/>
        <v>N/A</v>
      </c>
      <c r="R66" s="65" t="str">
        <f t="shared" si="13"/>
        <v>No</v>
      </c>
      <c r="S66" s="68" t="str">
        <f t="shared" si="14"/>
        <v>N/A</v>
      </c>
      <c r="T66" s="65" t="str">
        <f t="shared" si="15"/>
        <v>No</v>
      </c>
      <c r="U66" s="68" t="str">
        <f t="shared" si="16"/>
        <v>N/A</v>
      </c>
      <c r="V66" s="73"/>
    </row>
    <row r="67" spans="1:22" ht="14.5" customHeight="1">
      <c r="A67" s="66" t="s">
        <v>12</v>
      </c>
      <c r="B67" s="66" t="s">
        <v>28</v>
      </c>
      <c r="C67" s="66"/>
      <c r="D67" s="84" t="s">
        <v>1611</v>
      </c>
      <c r="E67" s="74"/>
      <c r="F67" s="4"/>
      <c r="G67" s="4"/>
      <c r="H67" s="15"/>
      <c r="I67" s="15"/>
      <c r="J67" s="4"/>
      <c r="K67" s="4"/>
      <c r="L67" s="113">
        <v>2.95</v>
      </c>
      <c r="M67" s="113"/>
      <c r="N67" s="113" t="str">
        <f t="shared" si="9"/>
        <v>No</v>
      </c>
      <c r="O67" s="114" t="str">
        <f t="shared" si="10"/>
        <v>No</v>
      </c>
      <c r="P67" s="65" t="str">
        <f t="shared" si="11"/>
        <v>No</v>
      </c>
      <c r="Q67" s="68" t="str">
        <f t="shared" si="12"/>
        <v>N/A</v>
      </c>
      <c r="R67" s="65" t="str">
        <f t="shared" si="13"/>
        <v>No</v>
      </c>
      <c r="S67" s="68" t="str">
        <f t="shared" si="14"/>
        <v>N/A</v>
      </c>
      <c r="T67" s="65" t="str">
        <f t="shared" si="15"/>
        <v>No</v>
      </c>
      <c r="U67" s="68" t="str">
        <f t="shared" si="16"/>
        <v>N/A</v>
      </c>
      <c r="V67" s="73"/>
    </row>
  </sheetData>
  <mergeCells count="16">
    <mergeCell ref="P41:Q41"/>
    <mergeCell ref="R41:S41"/>
    <mergeCell ref="T41:U41"/>
    <mergeCell ref="G32:H32"/>
    <mergeCell ref="I32:J32"/>
    <mergeCell ref="B12:C12"/>
    <mergeCell ref="E32:F32"/>
    <mergeCell ref="B15:C15"/>
    <mergeCell ref="B19:C19"/>
    <mergeCell ref="B23:C23"/>
    <mergeCell ref="B27:C27"/>
    <mergeCell ref="B7:C7"/>
    <mergeCell ref="B8:C8"/>
    <mergeCell ref="B9:C9"/>
    <mergeCell ref="B10:C10"/>
    <mergeCell ref="B11:C11"/>
  </mergeCells>
  <conditionalFormatting sqref="L34:L39">
    <cfRule type="cellIs" dxfId="1206" priority="62" operator="between">
      <formula>0.01</formula>
      <formula>0.04</formula>
    </cfRule>
    <cfRule type="cellIs" dxfId="1205" priority="61" operator="between">
      <formula>0</formula>
      <formula>0.01</formula>
    </cfRule>
    <cfRule type="cellIs" dxfId="1204" priority="60" operator="between">
      <formula>0.01</formula>
      <formula>0.04</formula>
    </cfRule>
    <cfRule type="cellIs" dxfId="1203" priority="59" operator="between">
      <formula>0</formula>
      <formula>0.01</formula>
    </cfRule>
    <cfRule type="cellIs" dxfId="1202" priority="58" operator="between">
      <formula>0.01</formula>
      <formula>0.04</formula>
    </cfRule>
    <cfRule type="cellIs" dxfId="1201" priority="57" operator="between">
      <formula>0</formula>
      <formula>0.01</formula>
    </cfRule>
    <cfRule type="cellIs" dxfId="1200" priority="56" operator="between">
      <formula>0.01</formula>
      <formula>0.04</formula>
    </cfRule>
    <cfRule type="cellIs" dxfId="1199" priority="55" operator="between">
      <formula>0</formula>
      <formula>0.01</formula>
    </cfRule>
  </conditionalFormatting>
  <conditionalFormatting sqref="L34:M38">
    <cfRule type="cellIs" dxfId="1198" priority="64" operator="between">
      <formula>0.01</formula>
      <formula>0.04</formula>
    </cfRule>
    <cfRule type="cellIs" dxfId="1197" priority="63" operator="between">
      <formula>0</formula>
      <formula>0.01</formula>
    </cfRule>
  </conditionalFormatting>
  <conditionalFormatting sqref="L34:N39">
    <cfRule type="containsText" dxfId="1196" priority="40" operator="containsText" text="N/A">
      <formula>NOT(ISERROR(SEARCH("N/A",L34)))</formula>
    </cfRule>
    <cfRule type="cellIs" dxfId="1195" priority="42" operator="lessThan">
      <formula>0</formula>
    </cfRule>
    <cfRule type="cellIs" dxfId="1194" priority="41" operator="greaterThan">
      <formula>0.04</formula>
    </cfRule>
  </conditionalFormatting>
  <conditionalFormatting sqref="L39:N39">
    <cfRule type="cellIs" dxfId="1193" priority="44" operator="between">
      <formula>0.01</formula>
      <formula>0.04</formula>
    </cfRule>
    <cfRule type="cellIs" dxfId="1192" priority="43" operator="between">
      <formula>0</formula>
      <formula>0.01</formula>
    </cfRule>
  </conditionalFormatting>
  <conditionalFormatting sqref="M34:M39">
    <cfRule type="cellIs" dxfId="1191" priority="71" operator="between">
      <formula>0</formula>
      <formula>0.01</formula>
    </cfRule>
    <cfRule type="cellIs" dxfId="1190" priority="70" operator="between">
      <formula>0.01</formula>
      <formula>0.04</formula>
    </cfRule>
    <cfRule type="cellIs" dxfId="1189" priority="69" operator="between">
      <formula>0</formula>
      <formula>0.01</formula>
    </cfRule>
    <cfRule type="cellIs" dxfId="1188" priority="68" operator="between">
      <formula>0.01</formula>
      <formula>0.04</formula>
    </cfRule>
    <cfRule type="cellIs" dxfId="1187" priority="67" operator="between">
      <formula>0</formula>
      <formula>0.01</formula>
    </cfRule>
    <cfRule type="cellIs" dxfId="1186" priority="66" operator="between">
      <formula>0.01</formula>
      <formula>0.04</formula>
    </cfRule>
    <cfRule type="cellIs" dxfId="1185" priority="72" operator="between">
      <formula>0.01</formula>
      <formula>0.04</formula>
    </cfRule>
    <cfRule type="cellIs" dxfId="1184" priority="65" operator="between">
      <formula>0</formula>
      <formula>0.01</formula>
    </cfRule>
  </conditionalFormatting>
  <conditionalFormatting sqref="N34:N38">
    <cfRule type="cellIs" dxfId="1183" priority="27" operator="between">
      <formula>0</formula>
      <formula>0.01</formula>
    </cfRule>
    <cfRule type="cellIs" dxfId="1182" priority="28" operator="between">
      <formula>0.01</formula>
      <formula>0.04</formula>
    </cfRule>
  </conditionalFormatting>
  <conditionalFormatting sqref="N34:N39">
    <cfRule type="cellIs" dxfId="1181" priority="52" operator="between">
      <formula>0.01</formula>
      <formula>0.04</formula>
    </cfRule>
    <cfRule type="cellIs" dxfId="1180" priority="53" operator="between">
      <formula>0</formula>
      <formula>0.01</formula>
    </cfRule>
    <cfRule type="cellIs" dxfId="1179" priority="54" operator="between">
      <formula>0.01</formula>
      <formula>0.04</formula>
    </cfRule>
    <cfRule type="cellIs" dxfId="1178" priority="29" operator="between">
      <formula>0</formula>
      <formula>0.01</formula>
    </cfRule>
    <cfRule type="cellIs" dxfId="1177" priority="30" operator="between">
      <formula>0.01</formula>
      <formula>0.04</formula>
    </cfRule>
    <cfRule type="cellIs" dxfId="1176" priority="31" operator="between">
      <formula>0</formula>
      <formula>0.01</formula>
    </cfRule>
    <cfRule type="cellIs" dxfId="1175" priority="32" operator="between">
      <formula>0.01</formula>
      <formula>0.04</formula>
    </cfRule>
    <cfRule type="cellIs" dxfId="1174" priority="33" operator="between">
      <formula>0</formula>
      <formula>0.01</formula>
    </cfRule>
    <cfRule type="cellIs" dxfId="1173" priority="34" operator="between">
      <formula>0.01</formula>
      <formula>0.04</formula>
    </cfRule>
    <cfRule type="cellIs" dxfId="1172" priority="35" operator="between">
      <formula>0</formula>
      <formula>0.01</formula>
    </cfRule>
    <cfRule type="cellIs" dxfId="1171" priority="36" operator="between">
      <formula>0.01</formula>
      <formula>0.04</formula>
    </cfRule>
    <cfRule type="cellIs" dxfId="1170" priority="46" operator="between">
      <formula>0.01</formula>
      <formula>0.04</formula>
    </cfRule>
    <cfRule type="cellIs" dxfId="1169" priority="45" operator="between">
      <formula>0</formula>
      <formula>0.01</formula>
    </cfRule>
    <cfRule type="cellIs" dxfId="1168" priority="47" operator="between">
      <formula>0</formula>
      <formula>0.01</formula>
    </cfRule>
    <cfRule type="cellIs" dxfId="1167" priority="48" operator="between">
      <formula>0.01</formula>
      <formula>0.04</formula>
    </cfRule>
    <cfRule type="cellIs" dxfId="1166" priority="49" operator="between">
      <formula>0</formula>
      <formula>0.01</formula>
    </cfRule>
    <cfRule type="cellIs" dxfId="1165" priority="50" operator="between">
      <formula>0.01</formula>
      <formula>0.04</formula>
    </cfRule>
    <cfRule type="cellIs" dxfId="1164" priority="51" operator="between">
      <formula>0</formula>
      <formula>0.01</formula>
    </cfRule>
  </conditionalFormatting>
  <conditionalFormatting sqref="N39">
    <cfRule type="cellIs" dxfId="1163" priority="39" operator="lessThan">
      <formula>0</formula>
    </cfRule>
    <cfRule type="cellIs" dxfId="1162" priority="38" operator="greaterThan">
      <formula>0.04</formula>
    </cfRule>
    <cfRule type="containsText" dxfId="1161" priority="37" operator="containsText" text="N/A">
      <formula>NOT(ISERROR(SEARCH("N/A",N39)))</formula>
    </cfRule>
  </conditionalFormatting>
  <conditionalFormatting sqref="Q43:Q67 S43:S67">
    <cfRule type="cellIs" dxfId="1160" priority="19" operator="between">
      <formula>0</formula>
      <formula>0.01</formula>
    </cfRule>
    <cfRule type="cellIs" dxfId="1159" priority="26" operator="between">
      <formula>0.01</formula>
      <formula>0.04</formula>
    </cfRule>
    <cfRule type="cellIs" dxfId="1158" priority="25" operator="between">
      <formula>0</formula>
      <formula>0.01</formula>
    </cfRule>
    <cfRule type="cellIs" dxfId="1157" priority="24" operator="between">
      <formula>0.01</formula>
      <formula>0.04</formula>
    </cfRule>
    <cfRule type="cellIs" dxfId="1156" priority="23" operator="between">
      <formula>0</formula>
      <formula>0.01</formula>
    </cfRule>
    <cfRule type="cellIs" dxfId="1155" priority="22" operator="between">
      <formula>0.01</formula>
      <formula>0.04</formula>
    </cfRule>
    <cfRule type="cellIs" dxfId="1154" priority="21" operator="between">
      <formula>0</formula>
      <formula>0.01</formula>
    </cfRule>
    <cfRule type="cellIs" dxfId="1153" priority="20" operator="between">
      <formula>0.01</formula>
      <formula>0.04</formula>
    </cfRule>
    <cfRule type="cellIs" dxfId="1152" priority="18" operator="lessThan">
      <formula>0</formula>
    </cfRule>
    <cfRule type="cellIs" dxfId="1151" priority="17" operator="greaterThan">
      <formula>0.04</formula>
    </cfRule>
    <cfRule type="cellIs" dxfId="1150" priority="16" operator="between">
      <formula>0.01</formula>
      <formula>0.04</formula>
    </cfRule>
    <cfRule type="cellIs" dxfId="1149" priority="15" operator="between">
      <formula>0</formula>
      <formula>0.01</formula>
    </cfRule>
    <cfRule type="containsText" dxfId="1148" priority="14" operator="containsText" text="N/A">
      <formula>NOT(ISERROR(SEARCH("N/A",Q43)))</formula>
    </cfRule>
  </conditionalFormatting>
  <conditionalFormatting sqref="U43:U67">
    <cfRule type="cellIs" dxfId="1147" priority="2" operator="between">
      <formula>0</formula>
      <formula>0.01</formula>
    </cfRule>
    <cfRule type="cellIs" dxfId="1146" priority="3" operator="between">
      <formula>0.01</formula>
      <formula>0.04</formula>
    </cfRule>
    <cfRule type="cellIs" dxfId="1145" priority="10" operator="between">
      <formula>0</formula>
      <formula>0.01</formula>
    </cfRule>
    <cfRule type="cellIs" dxfId="1144" priority="13" operator="between">
      <formula>0.01</formula>
      <formula>0.04</formula>
    </cfRule>
    <cfRule type="containsText" dxfId="1143" priority="1" operator="containsText" text="N/A">
      <formula>NOT(ISERROR(SEARCH("N/A",U43)))</formula>
    </cfRule>
    <cfRule type="cellIs" dxfId="1142" priority="12" operator="between">
      <formula>0</formula>
      <formula>0.01</formula>
    </cfRule>
    <cfRule type="cellIs" dxfId="1141" priority="11" operator="between">
      <formula>0.01</formula>
      <formula>0.04</formula>
    </cfRule>
    <cfRule type="cellIs" dxfId="1140" priority="9" operator="between">
      <formula>0.01</formula>
      <formula>0.04</formula>
    </cfRule>
    <cfRule type="cellIs" dxfId="1139" priority="8" operator="between">
      <formula>0</formula>
      <formula>0.01</formula>
    </cfRule>
    <cfRule type="cellIs" dxfId="1138" priority="7" operator="between">
      <formula>0.01</formula>
      <formula>0.04</formula>
    </cfRule>
    <cfRule type="cellIs" dxfId="1137" priority="6" operator="between">
      <formula>0</formula>
      <formula>0.01</formula>
    </cfRule>
    <cfRule type="cellIs" dxfId="1136" priority="5" operator="lessThan">
      <formula>0</formula>
    </cfRule>
    <cfRule type="cellIs" dxfId="1135" priority="4" operator="greaterThan">
      <formula>0.04</formula>
    </cfRule>
  </conditionalFormatting>
  <dataValidations count="1">
    <dataValidation type="list" allowBlank="1" showInputMessage="1" showErrorMessage="1" sqref="D14" xr:uid="{A99EF404-FCCA-45EF-8853-D559858E00DA}">
      <formula1>$P$2:$P$3</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E3D27-46CE-4D79-A016-C8FE61527DED}">
  <dimension ref="A1:Z429"/>
  <sheetViews>
    <sheetView topLeftCell="A28" zoomScale="55" zoomScaleNormal="55" workbookViewId="0">
      <selection activeCell="J37" sqref="J37"/>
    </sheetView>
  </sheetViews>
  <sheetFormatPr defaultRowHeight="14.5"/>
  <cols>
    <col min="1" max="1" width="10.453125" bestFit="1" customWidth="1"/>
    <col min="2" max="2" width="17.81640625" customWidth="1"/>
    <col min="3" max="3" width="19.54296875" customWidth="1"/>
    <col min="4" max="4" width="51.453125" customWidth="1"/>
    <col min="5" max="10" width="11.54296875" bestFit="1" customWidth="1"/>
    <col min="11" max="12" width="11.54296875" style="10" bestFit="1" customWidth="1"/>
    <col min="13" max="13" width="7.453125" style="10" bestFit="1" customWidth="1"/>
    <col min="14" max="15" width="10.54296875" style="10" customWidth="1"/>
    <col min="16" max="16" width="15" style="10" bestFit="1" customWidth="1"/>
    <col min="17" max="17" width="13" style="10" bestFit="1" customWidth="1"/>
    <col min="18" max="19" width="9" style="10" customWidth="1"/>
    <col min="20" max="20" width="17.453125" style="10" bestFit="1" customWidth="1"/>
    <col min="21" max="21" width="14.54296875" style="10" customWidth="1"/>
    <col min="22" max="22" width="17.453125" style="10" bestFit="1" customWidth="1"/>
    <col min="23" max="23" width="9" style="10" bestFit="1" customWidth="1"/>
    <col min="24" max="24" width="17.453125" style="10" bestFit="1" customWidth="1"/>
    <col min="25" max="25" width="9" style="10" bestFit="1" customWidth="1"/>
    <col min="26" max="26" width="38.453125" style="10" bestFit="1" customWidth="1"/>
  </cols>
  <sheetData>
    <row r="1" spans="2:26" ht="21">
      <c r="B1" s="413" t="s">
        <v>31</v>
      </c>
      <c r="C1" s="413"/>
      <c r="D1" s="413"/>
    </row>
    <row r="2" spans="2:26">
      <c r="F2" s="2"/>
      <c r="G2" s="2"/>
      <c r="H2" s="2"/>
      <c r="I2" s="2"/>
      <c r="J2" s="2"/>
      <c r="T2" s="142" t="s">
        <v>35</v>
      </c>
    </row>
    <row r="3" spans="2:26" ht="18.5">
      <c r="B3" s="1" t="s">
        <v>42</v>
      </c>
      <c r="C3" s="1"/>
      <c r="T3" s="142" t="s">
        <v>43</v>
      </c>
      <c r="W3"/>
    </row>
    <row r="4" spans="2:26" ht="18.5">
      <c r="B4" s="1"/>
      <c r="C4" s="1"/>
      <c r="W4"/>
    </row>
    <row r="5" spans="2:26" ht="18.5">
      <c r="B5" s="1" t="s">
        <v>44</v>
      </c>
      <c r="C5" s="1"/>
      <c r="D5" s="2" t="s">
        <v>1615</v>
      </c>
      <c r="W5"/>
    </row>
    <row r="6" spans="2:26" ht="18.5">
      <c r="B6" s="1"/>
      <c r="C6" s="1"/>
      <c r="W6"/>
    </row>
    <row r="7" spans="2:26" ht="18.5">
      <c r="B7" s="411" t="s">
        <v>46</v>
      </c>
      <c r="C7" s="412"/>
      <c r="D7" s="94"/>
      <c r="E7" s="94"/>
      <c r="F7" s="94"/>
      <c r="G7" s="94"/>
      <c r="H7" s="94"/>
      <c r="I7" s="94"/>
      <c r="J7" s="94"/>
      <c r="K7" s="98"/>
      <c r="L7" s="98"/>
      <c r="M7" s="98"/>
      <c r="N7" s="98"/>
      <c r="O7" s="98"/>
      <c r="P7" s="99"/>
      <c r="W7"/>
    </row>
    <row r="8" spans="2:26" ht="18" customHeight="1">
      <c r="B8" s="414" t="s">
        <v>47</v>
      </c>
      <c r="C8" s="415"/>
      <c r="D8" s="245" t="s">
        <v>1616</v>
      </c>
      <c r="E8" s="245"/>
      <c r="F8" s="245"/>
      <c r="G8" s="245"/>
      <c r="H8" s="245"/>
      <c r="I8" s="245"/>
      <c r="J8" s="245"/>
      <c r="K8" s="260"/>
      <c r="L8" s="260"/>
      <c r="M8" s="260"/>
      <c r="N8" s="260"/>
      <c r="O8" s="260"/>
      <c r="P8" s="261"/>
      <c r="W8"/>
    </row>
    <row r="9" spans="2:26">
      <c r="B9" s="405" t="s">
        <v>49</v>
      </c>
      <c r="C9" s="406"/>
      <c r="D9" s="47" t="s">
        <v>1617</v>
      </c>
      <c r="E9" s="47"/>
      <c r="F9" s="47"/>
      <c r="G9" s="47"/>
      <c r="H9" s="47"/>
      <c r="I9" s="47"/>
      <c r="J9" s="47"/>
      <c r="K9" s="262"/>
      <c r="L9" s="262"/>
      <c r="M9" s="262"/>
      <c r="N9" s="262"/>
      <c r="O9" s="262"/>
      <c r="P9" s="263"/>
      <c r="W9"/>
    </row>
    <row r="10" spans="2:26">
      <c r="B10" s="405" t="s">
        <v>51</v>
      </c>
      <c r="C10" s="406"/>
      <c r="D10" s="47" t="s">
        <v>1618</v>
      </c>
      <c r="E10" s="47"/>
      <c r="F10" s="47"/>
      <c r="G10" s="47"/>
      <c r="H10" s="47"/>
      <c r="I10" s="47"/>
      <c r="J10" s="47"/>
      <c r="K10" s="262"/>
      <c r="L10" s="262"/>
      <c r="M10" s="262"/>
      <c r="N10" s="262"/>
      <c r="O10" s="262"/>
      <c r="P10" s="263"/>
      <c r="W10"/>
    </row>
    <row r="11" spans="2:26">
      <c r="B11" s="405" t="s">
        <v>53</v>
      </c>
      <c r="C11" s="406"/>
      <c r="D11" s="47"/>
      <c r="E11" s="47"/>
      <c r="F11" s="47"/>
      <c r="G11" s="47"/>
      <c r="H11" s="47"/>
      <c r="I11" s="47"/>
      <c r="J11" s="47"/>
      <c r="K11" s="262"/>
      <c r="L11" s="262"/>
      <c r="M11" s="262"/>
      <c r="N11" s="262"/>
      <c r="O11" s="262"/>
      <c r="P11" s="263"/>
      <c r="W11"/>
    </row>
    <row r="12" spans="2:26">
      <c r="B12" s="407" t="s">
        <v>55</v>
      </c>
      <c r="C12" s="408"/>
      <c r="D12" s="250" t="s">
        <v>1619</v>
      </c>
      <c r="E12" s="250"/>
      <c r="F12" s="250"/>
      <c r="G12" s="250"/>
      <c r="H12" s="250"/>
      <c r="I12" s="250"/>
      <c r="J12" s="250"/>
      <c r="K12" s="264"/>
      <c r="L12" s="264"/>
      <c r="M12" s="264"/>
      <c r="N12" s="264"/>
      <c r="O12" s="264"/>
      <c r="P12" s="265"/>
      <c r="W12"/>
    </row>
    <row r="13" spans="2:26">
      <c r="B13" s="112"/>
      <c r="C13" s="112"/>
      <c r="W13"/>
    </row>
    <row r="14" spans="2:26" s="117" customFormat="1" ht="18.5">
      <c r="B14" s="118" t="s">
        <v>34</v>
      </c>
      <c r="C14" s="119"/>
      <c r="D14" s="269" t="s">
        <v>43</v>
      </c>
      <c r="E14" s="123">
        <v>45870</v>
      </c>
      <c r="F14" s="193" t="s">
        <v>56</v>
      </c>
      <c r="G14" s="128" t="s">
        <v>57</v>
      </c>
      <c r="H14" s="125"/>
      <c r="I14" s="125"/>
      <c r="J14" s="125"/>
      <c r="K14" s="125"/>
      <c r="L14" s="125"/>
      <c r="M14" s="125"/>
      <c r="N14" s="125"/>
      <c r="O14" s="125"/>
      <c r="P14" s="125"/>
      <c r="Q14" s="125"/>
      <c r="R14" s="125"/>
      <c r="S14" s="125"/>
      <c r="T14" s="125"/>
      <c r="U14" s="125"/>
      <c r="V14" s="125"/>
      <c r="X14" s="125"/>
      <c r="Y14" s="125"/>
      <c r="Z14" s="125"/>
    </row>
    <row r="15" spans="2:26">
      <c r="B15" s="409" t="s">
        <v>60</v>
      </c>
      <c r="C15" s="410"/>
      <c r="D15" s="94"/>
      <c r="E15" s="135"/>
      <c r="F15" s="164"/>
      <c r="G15" s="134"/>
      <c r="H15" s="125"/>
      <c r="I15" s="125"/>
      <c r="J15" s="125"/>
      <c r="K15" s="125"/>
      <c r="L15" s="125"/>
      <c r="M15" s="125"/>
      <c r="N15" s="125"/>
      <c r="O15" s="125"/>
      <c r="P15" s="125"/>
      <c r="Q15" s="125"/>
      <c r="W15"/>
    </row>
    <row r="16" spans="2:26" ht="18.5">
      <c r="B16" s="137" t="s">
        <v>63</v>
      </c>
      <c r="C16" s="138"/>
      <c r="D16" s="89"/>
      <c r="E16" s="232"/>
      <c r="F16" s="166" t="e">
        <f>E16/E17-1</f>
        <v>#DIV/0!</v>
      </c>
      <c r="G16" s="140" t="e">
        <f>E16/E18-1</f>
        <v>#DIV/0!</v>
      </c>
      <c r="H16" s="125"/>
      <c r="I16" s="125"/>
      <c r="J16" s="125"/>
      <c r="K16" s="125"/>
      <c r="L16" s="125"/>
      <c r="M16" s="125"/>
      <c r="N16" s="125"/>
      <c r="O16" s="125"/>
      <c r="P16" s="125"/>
      <c r="Q16" s="125"/>
      <c r="W16"/>
    </row>
    <row r="17" spans="2:26" ht="18.5">
      <c r="B17" s="102" t="s">
        <v>66</v>
      </c>
      <c r="C17" s="116"/>
      <c r="E17" s="233"/>
      <c r="F17" s="167"/>
      <c r="G17" s="129"/>
      <c r="H17" s="125"/>
      <c r="I17" s="125"/>
      <c r="J17" s="125"/>
      <c r="K17" s="125"/>
      <c r="L17" s="125"/>
      <c r="M17" s="125"/>
      <c r="N17" s="125"/>
      <c r="O17" s="125"/>
      <c r="P17" s="125"/>
      <c r="Q17" s="125"/>
      <c r="W17"/>
    </row>
    <row r="18" spans="2:26" ht="18.5">
      <c r="B18" s="102" t="s">
        <v>57</v>
      </c>
      <c r="C18" s="116"/>
      <c r="E18" s="233"/>
      <c r="F18" s="167"/>
      <c r="G18" s="129"/>
      <c r="H18" s="125"/>
      <c r="I18" s="125"/>
      <c r="J18" s="125"/>
      <c r="K18" s="125"/>
      <c r="L18" s="125"/>
      <c r="M18" s="125"/>
      <c r="N18" s="125"/>
      <c r="O18" s="125"/>
      <c r="P18" s="125"/>
      <c r="Q18" s="125"/>
      <c r="W18"/>
    </row>
    <row r="19" spans="2:26">
      <c r="B19" s="409" t="s">
        <v>70</v>
      </c>
      <c r="C19" s="410"/>
      <c r="D19" s="94"/>
      <c r="E19" s="135"/>
      <c r="F19" s="164"/>
      <c r="G19" s="134"/>
      <c r="H19" s="125"/>
      <c r="I19" s="125"/>
      <c r="J19" s="125"/>
      <c r="K19" s="125"/>
      <c r="L19" s="125"/>
      <c r="M19" s="125"/>
      <c r="N19" s="125"/>
      <c r="O19" s="125"/>
      <c r="P19" s="125"/>
      <c r="Q19" s="125"/>
      <c r="W19"/>
    </row>
    <row r="20" spans="2:26" ht="18.5">
      <c r="B20" s="102" t="s">
        <v>63</v>
      </c>
      <c r="C20" s="116"/>
      <c r="E20" s="241"/>
      <c r="F20" s="166" t="e">
        <f>E20/E21-1</f>
        <v>#DIV/0!</v>
      </c>
      <c r="G20" s="140" t="e">
        <f>E20/E22-1</f>
        <v>#DIV/0!</v>
      </c>
      <c r="H20" s="125"/>
      <c r="I20" s="125"/>
      <c r="J20" s="125"/>
      <c r="K20" s="125"/>
      <c r="L20" s="125"/>
      <c r="M20" s="125"/>
      <c r="N20" s="125"/>
      <c r="O20" s="125"/>
      <c r="P20" s="125"/>
      <c r="Q20" s="125"/>
      <c r="W20"/>
    </row>
    <row r="21" spans="2:26" ht="18.5">
      <c r="B21" s="102" t="s">
        <v>66</v>
      </c>
      <c r="C21" s="116"/>
      <c r="E21" s="233"/>
      <c r="F21" s="167"/>
      <c r="G21" s="129"/>
      <c r="H21" s="125"/>
      <c r="I21" s="125"/>
      <c r="J21" s="125"/>
      <c r="K21" s="125"/>
      <c r="L21" s="125"/>
      <c r="M21" s="125"/>
      <c r="N21" s="125"/>
      <c r="O21" s="125"/>
      <c r="P21" s="125"/>
      <c r="Q21" s="125"/>
      <c r="W21"/>
    </row>
    <row r="22" spans="2:26" ht="18.5">
      <c r="B22" s="102" t="s">
        <v>57</v>
      </c>
      <c r="C22" s="116"/>
      <c r="E22" s="233"/>
      <c r="F22" s="167"/>
      <c r="G22" s="129"/>
      <c r="H22" s="125"/>
      <c r="I22" s="125"/>
      <c r="J22" s="125"/>
      <c r="K22" s="125"/>
      <c r="L22" s="125"/>
      <c r="M22" s="125"/>
      <c r="N22" s="125"/>
      <c r="O22" s="125"/>
      <c r="P22" s="125"/>
      <c r="Q22" s="125"/>
      <c r="W22"/>
    </row>
    <row r="23" spans="2:26">
      <c r="B23" s="409" t="s">
        <v>74</v>
      </c>
      <c r="C23" s="410"/>
      <c r="D23" s="94"/>
      <c r="E23" s="135"/>
      <c r="F23" s="164"/>
      <c r="G23" s="134"/>
      <c r="H23" s="125"/>
      <c r="I23" s="125"/>
      <c r="J23" s="125"/>
      <c r="K23" s="125"/>
      <c r="L23" s="125"/>
      <c r="M23" s="125"/>
      <c r="N23" s="125"/>
      <c r="O23" s="125"/>
      <c r="P23" s="125"/>
      <c r="Q23" s="125"/>
      <c r="W23"/>
    </row>
    <row r="24" spans="2:26" ht="18.5">
      <c r="B24" s="102" t="s">
        <v>63</v>
      </c>
      <c r="C24" s="116"/>
      <c r="E24" s="233"/>
      <c r="F24" s="166" t="e">
        <f>E24/E25-1</f>
        <v>#DIV/0!</v>
      </c>
      <c r="G24" s="140" t="e">
        <f>E24/E26-1</f>
        <v>#DIV/0!</v>
      </c>
      <c r="H24" s="125"/>
      <c r="I24" s="125"/>
      <c r="J24" s="125"/>
      <c r="K24" s="125"/>
      <c r="L24" s="125"/>
      <c r="M24" s="125"/>
      <c r="N24" s="125"/>
      <c r="O24" s="125"/>
      <c r="P24" s="125"/>
      <c r="Q24" s="125"/>
      <c r="W24"/>
    </row>
    <row r="25" spans="2:26" ht="18.5">
      <c r="B25" s="102" t="s">
        <v>66</v>
      </c>
      <c r="C25" s="116"/>
      <c r="E25" s="233"/>
      <c r="F25" s="167"/>
      <c r="G25" s="129"/>
      <c r="H25" s="125"/>
      <c r="I25" s="125"/>
      <c r="J25" s="125"/>
      <c r="K25" s="125"/>
      <c r="L25" s="125"/>
      <c r="M25" s="125"/>
      <c r="N25" s="125"/>
      <c r="O25" s="125"/>
      <c r="P25" s="125"/>
      <c r="Q25" s="125"/>
      <c r="W25"/>
    </row>
    <row r="26" spans="2:26" ht="18.5">
      <c r="B26" s="102" t="s">
        <v>57</v>
      </c>
      <c r="C26" s="116"/>
      <c r="E26" s="233"/>
      <c r="F26" s="167"/>
      <c r="G26" s="129"/>
      <c r="H26" s="125"/>
      <c r="I26" s="125"/>
      <c r="J26" s="125"/>
      <c r="K26" s="125"/>
      <c r="L26" s="125"/>
      <c r="M26" s="125"/>
      <c r="N26" s="125"/>
      <c r="O26" s="125"/>
      <c r="P26" s="125"/>
      <c r="Q26" s="125"/>
      <c r="W26"/>
    </row>
    <row r="27" spans="2:26">
      <c r="B27" s="409" t="s">
        <v>76</v>
      </c>
      <c r="C27" s="410"/>
      <c r="D27" s="94"/>
      <c r="E27" s="135"/>
      <c r="F27" s="164"/>
      <c r="G27" s="134"/>
      <c r="H27" s="125"/>
      <c r="I27" s="125"/>
      <c r="J27" s="125"/>
      <c r="K27" s="125"/>
      <c r="L27" s="125"/>
      <c r="M27" s="125"/>
      <c r="N27" s="125"/>
      <c r="O27" s="125"/>
      <c r="P27" s="125"/>
      <c r="Q27" s="125"/>
      <c r="W27"/>
    </row>
    <row r="28" spans="2:26" ht="18.5">
      <c r="B28" s="102" t="s">
        <v>63</v>
      </c>
      <c r="C28" s="116"/>
      <c r="E28" s="233"/>
      <c r="F28" s="166" t="e">
        <f>E28/E29-1</f>
        <v>#DIV/0!</v>
      </c>
      <c r="G28" s="140" t="e">
        <f>E28/E30-1</f>
        <v>#DIV/0!</v>
      </c>
      <c r="H28" s="125"/>
      <c r="I28" s="125"/>
      <c r="J28" s="125"/>
      <c r="K28" s="125"/>
      <c r="L28" s="125"/>
      <c r="M28" s="125"/>
      <c r="N28" s="125"/>
      <c r="O28" s="125"/>
      <c r="P28" s="125"/>
      <c r="Q28" s="125"/>
      <c r="W28"/>
    </row>
    <row r="29" spans="2:26" ht="18.5">
      <c r="B29" s="102" t="s">
        <v>66</v>
      </c>
      <c r="C29" s="116"/>
      <c r="E29" s="233"/>
      <c r="F29" s="167"/>
      <c r="G29" s="129"/>
      <c r="H29" s="125"/>
      <c r="I29" s="125"/>
      <c r="J29" s="125"/>
      <c r="K29" s="125"/>
      <c r="L29" s="125"/>
      <c r="M29" s="125"/>
      <c r="N29" s="125"/>
      <c r="O29" s="125"/>
      <c r="P29" s="125"/>
      <c r="Q29" s="125"/>
      <c r="W29"/>
    </row>
    <row r="30" spans="2:26" ht="18.5">
      <c r="B30" s="103" t="s">
        <v>57</v>
      </c>
      <c r="C30" s="105"/>
      <c r="D30" s="92"/>
      <c r="E30" s="234"/>
      <c r="F30" s="168"/>
      <c r="G30" s="131"/>
      <c r="H30" s="125"/>
      <c r="I30" s="125"/>
      <c r="J30" s="125"/>
      <c r="K30" s="125"/>
      <c r="L30" s="125"/>
      <c r="M30" s="125"/>
      <c r="N30" s="125"/>
      <c r="O30" s="125"/>
      <c r="P30" s="125"/>
      <c r="Q30" s="125"/>
      <c r="W30"/>
    </row>
    <row r="31" spans="2:26" ht="18.5">
      <c r="B31" s="1"/>
      <c r="C31" s="1"/>
      <c r="W31"/>
    </row>
    <row r="32" spans="2:26" ht="18.5">
      <c r="B32" s="1"/>
      <c r="C32" s="1"/>
      <c r="E32" s="30" t="s">
        <v>78</v>
      </c>
      <c r="F32" s="30" t="s">
        <v>78</v>
      </c>
      <c r="G32" s="30" t="s">
        <v>78</v>
      </c>
      <c r="H32" s="30" t="s">
        <v>78</v>
      </c>
      <c r="I32" s="30" t="s">
        <v>78</v>
      </c>
      <c r="J32" s="30" t="s">
        <v>78</v>
      </c>
      <c r="K32" s="30" t="s">
        <v>78</v>
      </c>
      <c r="L32" s="30" t="s">
        <v>78</v>
      </c>
      <c r="M32" s="30" t="s">
        <v>79</v>
      </c>
      <c r="N32"/>
      <c r="O32"/>
      <c r="P32"/>
      <c r="Q32"/>
      <c r="R32"/>
      <c r="S32"/>
      <c r="W32"/>
      <c r="X32"/>
      <c r="Y32"/>
      <c r="Z32"/>
    </row>
    <row r="33" spans="1:26" s="30" customFormat="1">
      <c r="B33" s="100" t="s">
        <v>36</v>
      </c>
      <c r="C33" s="101"/>
      <c r="D33" s="28"/>
      <c r="E33" s="3">
        <v>44593</v>
      </c>
      <c r="F33" s="3">
        <v>45870</v>
      </c>
      <c r="G33" s="3">
        <v>45323</v>
      </c>
      <c r="H33" s="3">
        <v>45870</v>
      </c>
      <c r="I33" s="3">
        <v>45717</v>
      </c>
      <c r="J33" s="3">
        <v>45870</v>
      </c>
      <c r="K33" s="3">
        <v>45778</v>
      </c>
      <c r="L33" s="88">
        <v>45870</v>
      </c>
      <c r="M33" s="227">
        <v>45870</v>
      </c>
      <c r="N33" s="197" t="s">
        <v>80</v>
      </c>
      <c r="O33" s="197" t="s">
        <v>81</v>
      </c>
      <c r="P33" s="28" t="s">
        <v>82</v>
      </c>
      <c r="Q33" s="197" t="s">
        <v>83</v>
      </c>
      <c r="T33" s="10"/>
      <c r="U33" s="10"/>
    </row>
    <row r="34" spans="1:26">
      <c r="B34" s="102" t="s">
        <v>37</v>
      </c>
      <c r="C34" s="91"/>
      <c r="E34" s="204" t="e">
        <f>AVERAGEIFS(E$43:E$429,$B$43:$B$429,$B34,$X$43:$X$429,"Yes")</f>
        <v>#DIV/0!</v>
      </c>
      <c r="F34" s="204" t="e">
        <f>AVERAGEIFS(O$43:O$429,$B$43:$B$429,$B34,$X$43:$X$429,"Yes")</f>
        <v>#DIV/0!</v>
      </c>
      <c r="G34" s="204" t="e">
        <f>AVERAGEIFS(L$43:L$429,$B$43:$B$429,$B34,$V$43:$V$429,"Yes")</f>
        <v>#DIV/0!</v>
      </c>
      <c r="H34" s="198" t="e">
        <f>AVERAGEIFS(O$43:O$429,$B$43:$B$429,$B34,$V$43:$V$429,"Yes")</f>
        <v>#DIV/0!</v>
      </c>
      <c r="I34" s="204" t="e">
        <f>AVERAGEIFS(M$43:M$429,$B$43:$B$429,$B34,$T$43:$T$429,"Yes")</f>
        <v>#DIV/0!</v>
      </c>
      <c r="J34" s="204" t="e">
        <f>AVERAGEIFS(O$43:O$429,$B$43:$B$429,$B34,$T$43:$T$429,"Yes")</f>
        <v>#DIV/0!</v>
      </c>
      <c r="K34" s="198" t="e">
        <f>AVERAGEIFS(N$43:N$429,$B$43:$B$429,$B34,$R$43:$R$429,"Yes")</f>
        <v>#DIV/0!</v>
      </c>
      <c r="L34" s="224" t="e">
        <f>AVERAGEIFS(O$43:O$429,$B$43:$B$429,$B34,$R$43:$R$429,"Yes")</f>
        <v>#DIV/0!</v>
      </c>
      <c r="M34" s="206" t="e">
        <f>AVERAGEIFS(O$43:O$429,$B$43:$B$429,$B34)</f>
        <v>#DIV/0!</v>
      </c>
      <c r="N34" s="201" t="e">
        <f>F34/E34-1</f>
        <v>#DIV/0!</v>
      </c>
      <c r="O34" s="201" t="e">
        <f>H34/G34-1</f>
        <v>#DIV/0!</v>
      </c>
      <c r="P34" s="200" t="e">
        <f>J34/I34-1</f>
        <v>#DIV/0!</v>
      </c>
      <c r="Q34" s="201" t="e">
        <f>L34/K34-1</f>
        <v>#DIV/0!</v>
      </c>
      <c r="R34"/>
      <c r="S34"/>
      <c r="V34"/>
      <c r="W34"/>
      <c r="X34"/>
      <c r="Y34"/>
      <c r="Z34"/>
    </row>
    <row r="35" spans="1:26">
      <c r="B35" s="102" t="s">
        <v>27</v>
      </c>
      <c r="C35" s="91"/>
      <c r="E35" s="204" t="e">
        <f t="shared" ref="E35:E38" si="0">AVERAGEIFS(E$43:E$429,$B$43:$B$429,$B35,$X$43:$X$429,"Yes")</f>
        <v>#DIV/0!</v>
      </c>
      <c r="F35" s="204" t="e">
        <f t="shared" ref="F35:F38" si="1">AVERAGEIFS(O$43:O$429,$B$43:$B$429,$B35,$X$43:$X$429,"Yes")</f>
        <v>#DIV/0!</v>
      </c>
      <c r="G35" s="204" t="e">
        <f t="shared" ref="G35:G38" si="2">AVERAGEIFS(L$43:L$429,$B$43:$B$429,$B35,$V$43:$V$429,"Yes")</f>
        <v>#DIV/0!</v>
      </c>
      <c r="H35" s="198" t="e">
        <f t="shared" ref="H35:H38" si="3">AVERAGEIFS(O$43:O$429,$B$43:$B$429,$B35,$V$43:$V$429,"Yes")</f>
        <v>#DIV/0!</v>
      </c>
      <c r="I35" s="204" t="e">
        <f t="shared" ref="I35:I38" si="4">AVERAGEIFS(M$43:M$429,$B$43:$B$429,$B35,$T$43:$T$429,"Yes")</f>
        <v>#DIV/0!</v>
      </c>
      <c r="J35" s="204" t="e">
        <f t="shared" ref="J35:J38" si="5">AVERAGEIFS(O$43:O$429,$B$43:$B$429,$B35,$T$43:$T$429,"Yes")</f>
        <v>#DIV/0!</v>
      </c>
      <c r="K35" s="198" t="e">
        <f t="shared" ref="K35:K38" si="6">AVERAGEIFS(N$43:N$429,$B$43:$B$429,$B35,$R$43:$R$429,"Yes")</f>
        <v>#DIV/0!</v>
      </c>
      <c r="L35" s="225" t="e">
        <f t="shared" ref="L35:L38" si="7">AVERAGEIFS(O$43:O$429,$B$43:$B$429,$B35,$R$43:$R$429,"Yes")</f>
        <v>#DIV/0!</v>
      </c>
      <c r="M35" s="204" t="e">
        <f t="shared" ref="M35:M38" si="8">AVERAGEIFS(O$43:O$429,$B$43:$B$429,$B35)</f>
        <v>#DIV/0!</v>
      </c>
      <c r="N35" s="201" t="e">
        <f t="shared" ref="N35:N39" si="9">F35/E35-1</f>
        <v>#DIV/0!</v>
      </c>
      <c r="O35" s="201" t="e">
        <f t="shared" ref="O35:O39" si="10">H35/G35-1</f>
        <v>#DIV/0!</v>
      </c>
      <c r="P35" s="200" t="e">
        <f t="shared" ref="P35:P39" si="11">J35/I35-1</f>
        <v>#DIV/0!</v>
      </c>
      <c r="Q35" s="201" t="e">
        <f t="shared" ref="Q35:Q39" si="12">L35/K35-1</f>
        <v>#DIV/0!</v>
      </c>
      <c r="R35"/>
      <c r="S35"/>
      <c r="V35"/>
      <c r="W35"/>
      <c r="X35"/>
      <c r="Y35"/>
      <c r="Z35"/>
    </row>
    <row r="36" spans="1:26">
      <c r="B36" s="102" t="s">
        <v>86</v>
      </c>
      <c r="C36" s="91"/>
      <c r="E36" s="204" t="e">
        <f t="shared" si="0"/>
        <v>#DIV/0!</v>
      </c>
      <c r="F36" s="204" t="e">
        <f t="shared" si="1"/>
        <v>#DIV/0!</v>
      </c>
      <c r="G36" s="204" t="e">
        <f t="shared" si="2"/>
        <v>#DIV/0!</v>
      </c>
      <c r="H36" s="198" t="e">
        <f t="shared" si="3"/>
        <v>#DIV/0!</v>
      </c>
      <c r="I36" s="204" t="e">
        <f t="shared" si="4"/>
        <v>#DIV/0!</v>
      </c>
      <c r="J36" s="204" t="e">
        <f t="shared" si="5"/>
        <v>#DIV/0!</v>
      </c>
      <c r="K36" s="198" t="e">
        <f t="shared" si="6"/>
        <v>#DIV/0!</v>
      </c>
      <c r="L36" s="225" t="e">
        <f t="shared" si="7"/>
        <v>#DIV/0!</v>
      </c>
      <c r="M36" s="204" t="e">
        <f t="shared" si="8"/>
        <v>#DIV/0!</v>
      </c>
      <c r="N36" s="201" t="e">
        <f t="shared" si="9"/>
        <v>#DIV/0!</v>
      </c>
      <c r="O36" s="201" t="e">
        <f t="shared" si="10"/>
        <v>#DIV/0!</v>
      </c>
      <c r="P36" s="200" t="e">
        <f t="shared" si="11"/>
        <v>#DIV/0!</v>
      </c>
      <c r="Q36" s="201" t="e">
        <f t="shared" si="12"/>
        <v>#DIV/0!</v>
      </c>
      <c r="R36"/>
      <c r="S36"/>
      <c r="V36"/>
      <c r="W36"/>
      <c r="X36"/>
      <c r="Y36"/>
      <c r="Z36"/>
    </row>
    <row r="37" spans="1:26">
      <c r="B37" s="102" t="s">
        <v>29</v>
      </c>
      <c r="C37" s="91"/>
      <c r="E37" s="204" t="e">
        <f t="shared" si="0"/>
        <v>#DIV/0!</v>
      </c>
      <c r="F37" s="204" t="e">
        <f t="shared" si="1"/>
        <v>#DIV/0!</v>
      </c>
      <c r="G37" s="204" t="e">
        <f t="shared" si="2"/>
        <v>#DIV/0!</v>
      </c>
      <c r="H37" s="198" t="e">
        <f t="shared" si="3"/>
        <v>#DIV/0!</v>
      </c>
      <c r="I37" s="204" t="e">
        <f t="shared" si="4"/>
        <v>#DIV/0!</v>
      </c>
      <c r="J37" s="204" t="e">
        <f t="shared" si="5"/>
        <v>#DIV/0!</v>
      </c>
      <c r="K37" s="198" t="e">
        <f t="shared" si="6"/>
        <v>#DIV/0!</v>
      </c>
      <c r="L37" s="225" t="e">
        <f t="shared" si="7"/>
        <v>#DIV/0!</v>
      </c>
      <c r="M37" s="204" t="e">
        <f t="shared" si="8"/>
        <v>#DIV/0!</v>
      </c>
      <c r="N37" s="201" t="e">
        <f t="shared" si="9"/>
        <v>#DIV/0!</v>
      </c>
      <c r="O37" s="201" t="e">
        <f t="shared" si="10"/>
        <v>#DIV/0!</v>
      </c>
      <c r="P37" s="200" t="e">
        <f t="shared" si="11"/>
        <v>#DIV/0!</v>
      </c>
      <c r="Q37" s="201" t="e">
        <f t="shared" si="12"/>
        <v>#DIV/0!</v>
      </c>
      <c r="R37"/>
      <c r="S37"/>
      <c r="V37"/>
      <c r="W37"/>
      <c r="X37"/>
      <c r="Y37"/>
      <c r="Z37"/>
    </row>
    <row r="38" spans="1:26">
      <c r="B38" s="102" t="s">
        <v>28</v>
      </c>
      <c r="C38" s="91"/>
      <c r="E38" s="204" t="e">
        <f t="shared" si="0"/>
        <v>#DIV/0!</v>
      </c>
      <c r="F38" s="204" t="e">
        <f t="shared" si="1"/>
        <v>#DIV/0!</v>
      </c>
      <c r="G38" s="204" t="e">
        <f t="shared" si="2"/>
        <v>#DIV/0!</v>
      </c>
      <c r="H38" s="198" t="e">
        <f t="shared" si="3"/>
        <v>#DIV/0!</v>
      </c>
      <c r="I38" s="204" t="e">
        <f t="shared" si="4"/>
        <v>#DIV/0!</v>
      </c>
      <c r="J38" s="204" t="e">
        <f t="shared" si="5"/>
        <v>#DIV/0!</v>
      </c>
      <c r="K38" s="198" t="e">
        <f t="shared" si="6"/>
        <v>#DIV/0!</v>
      </c>
      <c r="L38" s="225" t="e">
        <f t="shared" si="7"/>
        <v>#DIV/0!</v>
      </c>
      <c r="M38" s="204" t="e">
        <f t="shared" si="8"/>
        <v>#DIV/0!</v>
      </c>
      <c r="N38" s="201" t="e">
        <f t="shared" si="9"/>
        <v>#DIV/0!</v>
      </c>
      <c r="O38" s="201" t="e">
        <f t="shared" si="10"/>
        <v>#DIV/0!</v>
      </c>
      <c r="P38" s="200" t="e">
        <f t="shared" si="11"/>
        <v>#DIV/0!</v>
      </c>
      <c r="Q38" s="201" t="e">
        <f t="shared" si="12"/>
        <v>#DIV/0!</v>
      </c>
      <c r="R38"/>
      <c r="S38"/>
      <c r="V38"/>
      <c r="W38"/>
      <c r="X38"/>
      <c r="Y38"/>
      <c r="Z38"/>
    </row>
    <row r="39" spans="1:26">
      <c r="B39" s="103" t="s">
        <v>26</v>
      </c>
      <c r="C39" s="104"/>
      <c r="D39" s="42"/>
      <c r="E39" s="205" t="e">
        <f>AVERAGEIFS(E$43:E$429,$C$43:$C$429,$B39,$X$43:$X$429,"Yes")</f>
        <v>#DIV/0!</v>
      </c>
      <c r="F39" s="205" t="e">
        <f>AVERAGEIFS(O$43:O$429,$C$43:$C$429,$B39,$X$43:$X$429,"Yes")</f>
        <v>#DIV/0!</v>
      </c>
      <c r="G39" s="205" t="e">
        <f>AVERAGEIFS(L$43:L$429,$C$43:$C$429,$B39,$V$43:$V$429,"Yes")</f>
        <v>#DIV/0!</v>
      </c>
      <c r="H39" s="199" t="e">
        <f>AVERAGEIFS(O$43:O$429,$C$43:$C$429,$B39,$V$43:$V$429,"Yes")</f>
        <v>#DIV/0!</v>
      </c>
      <c r="I39" s="205" t="e">
        <f>AVERAGEIFS(M$43:M$429,$C$43:$C$429,$B39,$T$43:$T$429,"Yes")</f>
        <v>#DIV/0!</v>
      </c>
      <c r="J39" s="205" t="e">
        <f>AVERAGEIFS(O$43:O$429,$C$43:$C$429,$B39,$T$43:$T$429,"Yes")</f>
        <v>#DIV/0!</v>
      </c>
      <c r="K39" s="199" t="e">
        <f>AVERAGEIFS(N$43:N$429,$C$43:$C$429,$B39,$R$43:$R$429,"Yes")</f>
        <v>#DIV/0!</v>
      </c>
      <c r="L39" s="226" t="e">
        <f>AVERAGEIFS(O$43:O$429,$C$43:$C$429,$B39,$R$43:$R$429,"Yes")</f>
        <v>#DIV/0!</v>
      </c>
      <c r="M39" s="205" t="e">
        <f>AVERAGEIFS(O$43:O$429,$C$43:$C$429,$B39)</f>
        <v>#DIV/0!</v>
      </c>
      <c r="N39" s="202" t="e">
        <f t="shared" si="9"/>
        <v>#DIV/0!</v>
      </c>
      <c r="O39" s="202" t="e">
        <f t="shared" si="10"/>
        <v>#DIV/0!</v>
      </c>
      <c r="P39" s="228" t="e">
        <f t="shared" si="11"/>
        <v>#DIV/0!</v>
      </c>
      <c r="Q39" s="202" t="e">
        <f t="shared" si="12"/>
        <v>#DIV/0!</v>
      </c>
      <c r="R39"/>
      <c r="S39"/>
      <c r="V39"/>
      <c r="W39"/>
      <c r="X39"/>
      <c r="Y39"/>
      <c r="Z39"/>
    </row>
    <row r="40" spans="1:26">
      <c r="I40" s="38"/>
      <c r="J40" s="203"/>
    </row>
    <row r="41" spans="1:26" ht="14.5" customHeight="1">
      <c r="K41"/>
      <c r="L41"/>
      <c r="M41"/>
      <c r="N41"/>
      <c r="O41"/>
      <c r="P41"/>
      <c r="Q41"/>
      <c r="R41" s="446" t="s">
        <v>83</v>
      </c>
      <c r="S41" s="446" t="s">
        <v>1620</v>
      </c>
      <c r="T41" s="446" t="s">
        <v>82</v>
      </c>
      <c r="U41" s="446"/>
      <c r="V41" s="446" t="s">
        <v>81</v>
      </c>
      <c r="W41" s="446"/>
      <c r="X41" s="446" t="s">
        <v>80</v>
      </c>
      <c r="Y41" s="446"/>
      <c r="Z41"/>
    </row>
    <row r="42" spans="1:26" s="30" customFormat="1">
      <c r="A42" s="3" t="s">
        <v>32</v>
      </c>
      <c r="B42" s="3" t="s">
        <v>90</v>
      </c>
      <c r="C42" s="3" t="s">
        <v>91</v>
      </c>
      <c r="D42" s="82" t="s">
        <v>92</v>
      </c>
      <c r="E42" s="3">
        <v>44593</v>
      </c>
      <c r="F42" s="3">
        <v>44774</v>
      </c>
      <c r="G42" s="3">
        <v>44835</v>
      </c>
      <c r="H42" s="3">
        <v>44896</v>
      </c>
      <c r="I42" s="3">
        <v>45047</v>
      </c>
      <c r="J42" s="3">
        <v>45170</v>
      </c>
      <c r="K42" s="3">
        <v>45200</v>
      </c>
      <c r="L42" s="3">
        <v>45323</v>
      </c>
      <c r="M42" s="3">
        <v>45717</v>
      </c>
      <c r="N42" s="3">
        <v>45778</v>
      </c>
      <c r="O42" s="243">
        <v>45870</v>
      </c>
      <c r="P42" s="3" t="s">
        <v>93</v>
      </c>
      <c r="Q42" s="60" t="s">
        <v>94</v>
      </c>
      <c r="R42" s="266" t="s">
        <v>95</v>
      </c>
      <c r="S42" s="220" t="s">
        <v>96</v>
      </c>
      <c r="T42" s="108" t="s">
        <v>95</v>
      </c>
      <c r="U42" s="67" t="s">
        <v>96</v>
      </c>
      <c r="V42" s="108" t="s">
        <v>95</v>
      </c>
      <c r="W42" s="67" t="s">
        <v>96</v>
      </c>
      <c r="X42" s="108" t="s">
        <v>95</v>
      </c>
      <c r="Y42" s="63" t="s">
        <v>96</v>
      </c>
      <c r="Z42" s="59" t="s">
        <v>89</v>
      </c>
    </row>
    <row r="43" spans="1:26">
      <c r="A43" s="66" t="s">
        <v>1621</v>
      </c>
      <c r="B43" s="66" t="s">
        <v>37</v>
      </c>
      <c r="C43" s="66" t="str" cm="1">
        <f t="array" ref="C43">_xlfn.IFNA(_xlfn.IFS(B43="Starter","Starters &amp; Sides",B43="Sides","Starters &amp; Sides"),B43)</f>
        <v>Starters &amp; Sides</v>
      </c>
      <c r="D43" s="71" t="s">
        <v>1622</v>
      </c>
      <c r="E43" s="75">
        <v>10.48</v>
      </c>
      <c r="F43" s="12">
        <v>11</v>
      </c>
      <c r="G43" s="12">
        <v>11</v>
      </c>
      <c r="H43" s="12">
        <v>11.125</v>
      </c>
      <c r="I43" s="12"/>
      <c r="J43" s="12"/>
      <c r="K43" s="4"/>
      <c r="L43" s="4"/>
      <c r="M43" s="4"/>
      <c r="N43" s="4"/>
      <c r="O43" s="4"/>
      <c r="P43" s="4" t="str">
        <f>IF(COUNTA(O43)=1,"Yes","No")</f>
        <v>No</v>
      </c>
      <c r="Q43" s="15" t="str">
        <f>IF(AND(R43="No",P43="Yes"),"Yes","No")</f>
        <v>No</v>
      </c>
      <c r="R43" s="114" t="str">
        <f>IF(COUNTA(N43:O43)=2,"Yes","No")</f>
        <v>No</v>
      </c>
      <c r="S43" s="223" t="str">
        <f>IF(R43="Yes",O43/N43-1,"N/A")</f>
        <v>N/A</v>
      </c>
      <c r="T43" s="222" t="str">
        <f>IF(COUNTA(M43:O43)=3,"Yes","No")</f>
        <v>No</v>
      </c>
      <c r="U43" s="68" t="str">
        <f>IF(T43="Yes",O43/M43-1,"N/A")</f>
        <v>N/A</v>
      </c>
      <c r="V43" s="65" t="str">
        <f>IF(COUNTA(L43:O43)=4,"Yes","No")</f>
        <v>No</v>
      </c>
      <c r="W43" s="68" t="str">
        <f>IF(V43="Yes",O43/L43-1,"N/A")</f>
        <v>N/A</v>
      </c>
      <c r="X43" s="65" t="str">
        <f>IF(COUNTA(E43:O43)=11,"Yes","No")</f>
        <v>No</v>
      </c>
      <c r="Y43" s="68" t="str">
        <f>IF(X43="Yes",O43/E43-1,"N/A")</f>
        <v>N/A</v>
      </c>
      <c r="Z43" s="65"/>
    </row>
    <row r="44" spans="1:26">
      <c r="A44" s="66" t="s">
        <v>1621</v>
      </c>
      <c r="B44" s="66" t="s">
        <v>37</v>
      </c>
      <c r="C44" s="66" t="str" cm="1">
        <f t="array" ref="C44">_xlfn.IFNA(_xlfn.IFS(B44="Starter","Starters &amp; Sides",B44="Sides","Starters &amp; Sides"),B44)</f>
        <v>Starters &amp; Sides</v>
      </c>
      <c r="D44" s="71" t="s">
        <v>1623</v>
      </c>
      <c r="E44" s="75">
        <v>10</v>
      </c>
      <c r="F44" s="12">
        <v>10.375</v>
      </c>
      <c r="G44" s="12">
        <v>10.375</v>
      </c>
      <c r="H44" s="12">
        <v>10.5</v>
      </c>
      <c r="I44" s="12">
        <v>10.75</v>
      </c>
      <c r="J44" s="12">
        <v>12.125</v>
      </c>
      <c r="K44" s="4">
        <v>12.6</v>
      </c>
      <c r="L44" s="4">
        <f>AVERAGE(8,15.85)</f>
        <v>11.925000000000001</v>
      </c>
      <c r="M44" s="4">
        <v>8.99</v>
      </c>
      <c r="N44" s="4">
        <v>8.99</v>
      </c>
      <c r="O44" s="4"/>
      <c r="P44" s="4" t="str">
        <f t="shared" ref="P44:P107" si="13">IF(COUNTA(O44)=1,"Yes","No")</f>
        <v>No</v>
      </c>
      <c r="Q44" s="15" t="str">
        <f t="shared" ref="Q44:Q107" si="14">IF(AND(R44="No",P44="Yes"),"Yes","No")</f>
        <v>No</v>
      </c>
      <c r="R44" s="268" t="str">
        <f t="shared" ref="R44:R107" si="15">IF(COUNTA(N44:O44)=2,"Yes","No")</f>
        <v>No</v>
      </c>
      <c r="S44" s="223" t="str">
        <f t="shared" ref="S44:S107" si="16">IF(R44="Yes",O44/N44-1,"N/A")</f>
        <v>N/A</v>
      </c>
      <c r="T44" s="222" t="str">
        <f t="shared" ref="T44:T107" si="17">IF(COUNTA(M44:O44)=3,"Yes","No")</f>
        <v>No</v>
      </c>
      <c r="U44" s="68" t="str">
        <f t="shared" ref="U44:U107" si="18">IF(T44="Yes",O44/M44-1,"N/A")</f>
        <v>N/A</v>
      </c>
      <c r="V44" s="65" t="str">
        <f t="shared" ref="V44:V107" si="19">IF(COUNTA(L44:O44)=4,"Yes","No")</f>
        <v>No</v>
      </c>
      <c r="W44" s="68" t="str">
        <f t="shared" ref="W44:W107" si="20">IF(V44="Yes",O44/L44-1,"N/A")</f>
        <v>N/A</v>
      </c>
      <c r="X44" s="65" t="str">
        <f t="shared" ref="X44:X107" si="21">IF(COUNTA(E44:O44)=11,"Yes","No")</f>
        <v>No</v>
      </c>
      <c r="Y44" s="68" t="str">
        <f t="shared" ref="Y44:Y107" si="22">IF(X44="Yes",O44/E44-1,"N/A")</f>
        <v>N/A</v>
      </c>
      <c r="Z44" s="65" t="s">
        <v>1624</v>
      </c>
    </row>
    <row r="45" spans="1:26">
      <c r="A45" s="66" t="s">
        <v>1621</v>
      </c>
      <c r="B45" s="66" t="s">
        <v>37</v>
      </c>
      <c r="C45" s="66" t="str" cm="1">
        <f t="array" ref="C45">_xlfn.IFNA(_xlfn.IFS(B45="Starter","Starters &amp; Sides",B45="Sides","Starters &amp; Sides"),B45)</f>
        <v>Starters &amp; Sides</v>
      </c>
      <c r="D45" s="71" t="s">
        <v>1625</v>
      </c>
      <c r="E45" s="75"/>
      <c r="F45" s="12"/>
      <c r="G45" s="12"/>
      <c r="H45" s="12"/>
      <c r="I45" s="12"/>
      <c r="J45" s="12"/>
      <c r="K45" s="4">
        <v>8.75</v>
      </c>
      <c r="L45" s="4">
        <v>8</v>
      </c>
      <c r="M45" s="4">
        <v>7.99</v>
      </c>
      <c r="N45" s="4">
        <v>7.99</v>
      </c>
      <c r="O45" s="4"/>
      <c r="P45" s="4" t="str">
        <f t="shared" si="13"/>
        <v>No</v>
      </c>
      <c r="Q45" s="15" t="str">
        <f t="shared" si="14"/>
        <v>No</v>
      </c>
      <c r="R45" s="268" t="str">
        <f t="shared" si="15"/>
        <v>No</v>
      </c>
      <c r="S45" s="223" t="str">
        <f t="shared" si="16"/>
        <v>N/A</v>
      </c>
      <c r="T45" s="222" t="str">
        <f t="shared" si="17"/>
        <v>No</v>
      </c>
      <c r="U45" s="68" t="str">
        <f t="shared" si="18"/>
        <v>N/A</v>
      </c>
      <c r="V45" s="65" t="str">
        <f t="shared" si="19"/>
        <v>No</v>
      </c>
      <c r="W45" s="68" t="str">
        <f t="shared" si="20"/>
        <v>N/A</v>
      </c>
      <c r="X45" s="65" t="str">
        <f t="shared" si="21"/>
        <v>No</v>
      </c>
      <c r="Y45" s="68" t="str">
        <f t="shared" si="22"/>
        <v>N/A</v>
      </c>
      <c r="Z45" s="65" t="s">
        <v>1626</v>
      </c>
    </row>
    <row r="46" spans="1:26">
      <c r="A46" s="66" t="s">
        <v>1621</v>
      </c>
      <c r="B46" s="66" t="s">
        <v>37</v>
      </c>
      <c r="C46" s="66" t="str" cm="1">
        <f t="array" ref="C46">_xlfn.IFNA(_xlfn.IFS(B46="Starter","Starters &amp; Sides",B46="Sides","Starters &amp; Sides"),B46)</f>
        <v>Starters &amp; Sides</v>
      </c>
      <c r="D46" s="71" t="s">
        <v>1627</v>
      </c>
      <c r="E46" s="75">
        <v>7.95</v>
      </c>
      <c r="F46" s="12">
        <v>8.5</v>
      </c>
      <c r="G46" s="12">
        <v>8.5</v>
      </c>
      <c r="H46" s="12">
        <v>8.5</v>
      </c>
      <c r="I46" s="12">
        <v>8.5</v>
      </c>
      <c r="J46" s="12">
        <v>9.5</v>
      </c>
      <c r="K46" s="4">
        <v>9.9</v>
      </c>
      <c r="L46" s="4">
        <v>9.9499999999999993</v>
      </c>
      <c r="M46" s="4">
        <v>10.49</v>
      </c>
      <c r="N46" s="4">
        <v>10.49</v>
      </c>
      <c r="O46" s="4"/>
      <c r="P46" s="4" t="str">
        <f t="shared" si="13"/>
        <v>No</v>
      </c>
      <c r="Q46" s="15" t="str">
        <f t="shared" si="14"/>
        <v>No</v>
      </c>
      <c r="R46" s="268" t="str">
        <f t="shared" si="15"/>
        <v>No</v>
      </c>
      <c r="S46" s="223" t="str">
        <f t="shared" si="16"/>
        <v>N/A</v>
      </c>
      <c r="T46" s="222" t="str">
        <f t="shared" si="17"/>
        <v>No</v>
      </c>
      <c r="U46" s="68" t="str">
        <f t="shared" si="18"/>
        <v>N/A</v>
      </c>
      <c r="V46" s="65" t="str">
        <f t="shared" si="19"/>
        <v>No</v>
      </c>
      <c r="W46" s="68" t="str">
        <f t="shared" si="20"/>
        <v>N/A</v>
      </c>
      <c r="X46" s="65" t="str">
        <f t="shared" si="21"/>
        <v>No</v>
      </c>
      <c r="Y46" s="68" t="str">
        <f t="shared" si="22"/>
        <v>N/A</v>
      </c>
      <c r="Z46" s="65"/>
    </row>
    <row r="47" spans="1:26">
      <c r="A47" s="66" t="s">
        <v>1621</v>
      </c>
      <c r="B47" s="66" t="s">
        <v>37</v>
      </c>
      <c r="C47" s="66" t="str" cm="1">
        <f t="array" ref="C47">_xlfn.IFNA(_xlfn.IFS(B47="Starter","Starters &amp; Sides",B47="Sides","Starters &amp; Sides"),B47)</f>
        <v>Starters &amp; Sides</v>
      </c>
      <c r="D47" s="71" t="s">
        <v>1628</v>
      </c>
      <c r="E47" s="75">
        <v>7.75</v>
      </c>
      <c r="F47" s="12">
        <v>8.5</v>
      </c>
      <c r="G47" s="12">
        <v>8.5</v>
      </c>
      <c r="H47" s="12">
        <v>8.5</v>
      </c>
      <c r="I47" s="12">
        <v>8.9</v>
      </c>
      <c r="J47" s="12">
        <v>9.4</v>
      </c>
      <c r="K47" s="4">
        <v>9.8000000000000007</v>
      </c>
      <c r="L47" s="4">
        <v>9.9499999999999993</v>
      </c>
      <c r="M47" s="4"/>
      <c r="N47" s="4"/>
      <c r="O47" s="4"/>
      <c r="P47" s="4" t="str">
        <f t="shared" si="13"/>
        <v>No</v>
      </c>
      <c r="Q47" s="15" t="str">
        <f t="shared" si="14"/>
        <v>No</v>
      </c>
      <c r="R47" s="268" t="str">
        <f t="shared" si="15"/>
        <v>No</v>
      </c>
      <c r="S47" s="223" t="str">
        <f t="shared" si="16"/>
        <v>N/A</v>
      </c>
      <c r="T47" s="222" t="str">
        <f t="shared" si="17"/>
        <v>No</v>
      </c>
      <c r="U47" s="68" t="str">
        <f t="shared" si="18"/>
        <v>N/A</v>
      </c>
      <c r="V47" s="65" t="str">
        <f t="shared" si="19"/>
        <v>No</v>
      </c>
      <c r="W47" s="68" t="str">
        <f t="shared" si="20"/>
        <v>N/A</v>
      </c>
      <c r="X47" s="65" t="str">
        <f t="shared" si="21"/>
        <v>No</v>
      </c>
      <c r="Y47" s="68" t="str">
        <f t="shared" si="22"/>
        <v>N/A</v>
      </c>
      <c r="Z47" s="65"/>
    </row>
    <row r="48" spans="1:26">
      <c r="A48" s="66" t="s">
        <v>1621</v>
      </c>
      <c r="B48" s="66" t="s">
        <v>37</v>
      </c>
      <c r="C48" s="66" t="str" cm="1">
        <f t="array" ref="C48">_xlfn.IFNA(_xlfn.IFS(B48="Starter","Starters &amp; Sides",B48="Sides","Starters &amp; Sides"),B48)</f>
        <v>Starters &amp; Sides</v>
      </c>
      <c r="D48" s="71" t="s">
        <v>1629</v>
      </c>
      <c r="E48" s="75"/>
      <c r="F48" s="12"/>
      <c r="G48" s="12"/>
      <c r="H48" s="12">
        <v>8.5</v>
      </c>
      <c r="I48" s="12">
        <v>8.9</v>
      </c>
      <c r="J48" s="12">
        <v>9.5</v>
      </c>
      <c r="K48" s="4">
        <v>9.8000000000000007</v>
      </c>
      <c r="L48" s="4">
        <v>9.9499999999999993</v>
      </c>
      <c r="M48" s="4">
        <v>9.99</v>
      </c>
      <c r="N48" s="4">
        <v>9.99</v>
      </c>
      <c r="O48" s="4"/>
      <c r="P48" s="4" t="str">
        <f t="shared" si="13"/>
        <v>No</v>
      </c>
      <c r="Q48" s="15" t="str">
        <f t="shared" si="14"/>
        <v>No</v>
      </c>
      <c r="R48" s="268" t="str">
        <f t="shared" si="15"/>
        <v>No</v>
      </c>
      <c r="S48" s="223" t="str">
        <f t="shared" si="16"/>
        <v>N/A</v>
      </c>
      <c r="T48" s="222" t="str">
        <f t="shared" si="17"/>
        <v>No</v>
      </c>
      <c r="U48" s="68" t="str">
        <f t="shared" si="18"/>
        <v>N/A</v>
      </c>
      <c r="V48" s="65" t="str">
        <f t="shared" si="19"/>
        <v>No</v>
      </c>
      <c r="W48" s="68" t="str">
        <f t="shared" si="20"/>
        <v>N/A</v>
      </c>
      <c r="X48" s="65" t="str">
        <f t="shared" si="21"/>
        <v>No</v>
      </c>
      <c r="Y48" s="68" t="str">
        <f t="shared" si="22"/>
        <v>N/A</v>
      </c>
      <c r="Z48" s="65"/>
    </row>
    <row r="49" spans="1:26">
      <c r="A49" s="66" t="s">
        <v>1621</v>
      </c>
      <c r="B49" s="66" t="s">
        <v>37</v>
      </c>
      <c r="C49" s="66" t="str" cm="1">
        <f t="array" ref="C49">_xlfn.IFNA(_xlfn.IFS(B49="Starter","Starters &amp; Sides",B49="Sides","Starters &amp; Sides"),B49)</f>
        <v>Starters &amp; Sides</v>
      </c>
      <c r="D49" s="71" t="s">
        <v>1630</v>
      </c>
      <c r="E49" s="75"/>
      <c r="F49" s="12"/>
      <c r="G49" s="12"/>
      <c r="H49" s="12">
        <v>9</v>
      </c>
      <c r="I49" s="12">
        <v>9</v>
      </c>
      <c r="J49" s="12">
        <v>10.5</v>
      </c>
      <c r="K49" s="4">
        <v>12</v>
      </c>
      <c r="L49" s="4"/>
      <c r="M49" s="4"/>
      <c r="N49" s="4"/>
      <c r="O49" s="4"/>
      <c r="P49" s="4" t="str">
        <f t="shared" si="13"/>
        <v>No</v>
      </c>
      <c r="Q49" s="15" t="str">
        <f t="shared" si="14"/>
        <v>No</v>
      </c>
      <c r="R49" s="268" t="str">
        <f t="shared" si="15"/>
        <v>No</v>
      </c>
      <c r="S49" s="223" t="str">
        <f t="shared" si="16"/>
        <v>N/A</v>
      </c>
      <c r="T49" s="222" t="str">
        <f t="shared" si="17"/>
        <v>No</v>
      </c>
      <c r="U49" s="68" t="str">
        <f t="shared" si="18"/>
        <v>N/A</v>
      </c>
      <c r="V49" s="65" t="str">
        <f t="shared" si="19"/>
        <v>No</v>
      </c>
      <c r="W49" s="68" t="str">
        <f t="shared" si="20"/>
        <v>N/A</v>
      </c>
      <c r="X49" s="65" t="str">
        <f t="shared" si="21"/>
        <v>No</v>
      </c>
      <c r="Y49" s="68" t="str">
        <f t="shared" si="22"/>
        <v>N/A</v>
      </c>
      <c r="Z49" s="65"/>
    </row>
    <row r="50" spans="1:26">
      <c r="A50" s="66" t="s">
        <v>1621</v>
      </c>
      <c r="B50" s="66" t="s">
        <v>37</v>
      </c>
      <c r="C50" s="66" t="str" cm="1">
        <f t="array" ref="C50">_xlfn.IFNA(_xlfn.IFS(B50="Starter","Starters &amp; Sides",B50="Sides","Starters &amp; Sides"),B50)</f>
        <v>Starters &amp; Sides</v>
      </c>
      <c r="D50" s="71" t="s">
        <v>1631</v>
      </c>
      <c r="E50" s="75"/>
      <c r="F50" s="12"/>
      <c r="G50" s="12"/>
      <c r="H50" s="12">
        <v>7</v>
      </c>
      <c r="I50" s="12">
        <v>7.3</v>
      </c>
      <c r="J50" s="12">
        <v>8</v>
      </c>
      <c r="K50" s="4"/>
      <c r="L50" s="4"/>
      <c r="M50" s="4"/>
      <c r="N50" s="4"/>
      <c r="O50" s="4"/>
      <c r="P50" s="4" t="str">
        <f t="shared" si="13"/>
        <v>No</v>
      </c>
      <c r="Q50" s="15" t="str">
        <f t="shared" si="14"/>
        <v>No</v>
      </c>
      <c r="R50" s="268" t="str">
        <f t="shared" si="15"/>
        <v>No</v>
      </c>
      <c r="S50" s="223" t="str">
        <f t="shared" si="16"/>
        <v>N/A</v>
      </c>
      <c r="T50" s="222" t="str">
        <f t="shared" si="17"/>
        <v>No</v>
      </c>
      <c r="U50" s="68" t="str">
        <f t="shared" si="18"/>
        <v>N/A</v>
      </c>
      <c r="V50" s="65" t="str">
        <f t="shared" si="19"/>
        <v>No</v>
      </c>
      <c r="W50" s="68" t="str">
        <f t="shared" si="20"/>
        <v>N/A</v>
      </c>
      <c r="X50" s="65" t="str">
        <f t="shared" si="21"/>
        <v>No</v>
      </c>
      <c r="Y50" s="68" t="str">
        <f t="shared" si="22"/>
        <v>N/A</v>
      </c>
      <c r="Z50" s="65" t="s">
        <v>1632</v>
      </c>
    </row>
    <row r="51" spans="1:26">
      <c r="A51" s="66" t="s">
        <v>1621</v>
      </c>
      <c r="B51" s="66" t="s">
        <v>37</v>
      </c>
      <c r="C51" s="66" t="str" cm="1">
        <f t="array" ref="C51">_xlfn.IFNA(_xlfn.IFS(B51="Starter","Starters &amp; Sides",B51="Sides","Starters &amp; Sides"),B51)</f>
        <v>Starters &amp; Sides</v>
      </c>
      <c r="D51" s="71" t="s">
        <v>1633</v>
      </c>
      <c r="E51" s="75">
        <v>6.95</v>
      </c>
      <c r="F51" s="12">
        <v>7.5</v>
      </c>
      <c r="G51" s="12">
        <v>7.5</v>
      </c>
      <c r="H51" s="12">
        <v>7.5</v>
      </c>
      <c r="I51" s="12">
        <v>7.85</v>
      </c>
      <c r="J51" s="12">
        <v>9</v>
      </c>
      <c r="K51" s="4">
        <v>9.4</v>
      </c>
      <c r="L51" s="4">
        <v>9.5</v>
      </c>
      <c r="M51" s="4">
        <v>8.99</v>
      </c>
      <c r="N51" s="4">
        <v>8.99</v>
      </c>
      <c r="O51" s="4"/>
      <c r="P51" s="4" t="str">
        <f t="shared" si="13"/>
        <v>No</v>
      </c>
      <c r="Q51" s="15" t="str">
        <f t="shared" si="14"/>
        <v>No</v>
      </c>
      <c r="R51" s="268" t="str">
        <f t="shared" si="15"/>
        <v>No</v>
      </c>
      <c r="S51" s="223" t="str">
        <f t="shared" si="16"/>
        <v>N/A</v>
      </c>
      <c r="T51" s="222" t="str">
        <f t="shared" si="17"/>
        <v>No</v>
      </c>
      <c r="U51" s="68" t="str">
        <f t="shared" si="18"/>
        <v>N/A</v>
      </c>
      <c r="V51" s="65" t="str">
        <f t="shared" si="19"/>
        <v>No</v>
      </c>
      <c r="W51" s="68" t="str">
        <f t="shared" si="20"/>
        <v>N/A</v>
      </c>
      <c r="X51" s="65" t="str">
        <f t="shared" si="21"/>
        <v>No</v>
      </c>
      <c r="Y51" s="68" t="str">
        <f t="shared" si="22"/>
        <v>N/A</v>
      </c>
      <c r="Z51" s="65"/>
    </row>
    <row r="52" spans="1:26">
      <c r="A52" s="66" t="s">
        <v>1621</v>
      </c>
      <c r="B52" s="66" t="s">
        <v>37</v>
      </c>
      <c r="C52" s="66" t="str" cm="1">
        <f t="array" ref="C52">_xlfn.IFNA(_xlfn.IFS(B52="Starter","Starters &amp; Sides",B52="Sides","Starters &amp; Sides"),B52)</f>
        <v>Starters &amp; Sides</v>
      </c>
      <c r="D52" s="71" t="s">
        <v>1634</v>
      </c>
      <c r="E52" s="75"/>
      <c r="F52" s="12"/>
      <c r="G52" s="12"/>
      <c r="H52" s="12"/>
      <c r="I52" s="12">
        <v>9</v>
      </c>
      <c r="J52" s="12">
        <v>10.5</v>
      </c>
      <c r="K52" s="4">
        <v>12</v>
      </c>
      <c r="L52" s="4"/>
      <c r="M52" s="4"/>
      <c r="N52" s="4"/>
      <c r="O52" s="4"/>
      <c r="P52" s="4" t="str">
        <f t="shared" si="13"/>
        <v>No</v>
      </c>
      <c r="Q52" s="15" t="str">
        <f t="shared" si="14"/>
        <v>No</v>
      </c>
      <c r="R52" s="268" t="str">
        <f t="shared" si="15"/>
        <v>No</v>
      </c>
      <c r="S52" s="223" t="str">
        <f t="shared" si="16"/>
        <v>N/A</v>
      </c>
      <c r="T52" s="222" t="str">
        <f t="shared" si="17"/>
        <v>No</v>
      </c>
      <c r="U52" s="68" t="str">
        <f t="shared" si="18"/>
        <v>N/A</v>
      </c>
      <c r="V52" s="65" t="str">
        <f t="shared" si="19"/>
        <v>No</v>
      </c>
      <c r="W52" s="68" t="str">
        <f t="shared" si="20"/>
        <v>N/A</v>
      </c>
      <c r="X52" s="65" t="str">
        <f t="shared" si="21"/>
        <v>No</v>
      </c>
      <c r="Y52" s="68" t="str">
        <f t="shared" si="22"/>
        <v>N/A</v>
      </c>
      <c r="Z52" s="65"/>
    </row>
    <row r="53" spans="1:26">
      <c r="A53" s="66" t="s">
        <v>1621</v>
      </c>
      <c r="B53" s="66" t="s">
        <v>37</v>
      </c>
      <c r="C53" s="66" t="str" cm="1">
        <f t="array" ref="C53">_xlfn.IFNA(_xlfn.IFS(B53="Starter","Starters &amp; Sides",B53="Sides","Starters &amp; Sides"),B53)</f>
        <v>Starters &amp; Sides</v>
      </c>
      <c r="D53" s="71" t="s">
        <v>1635</v>
      </c>
      <c r="E53" s="75"/>
      <c r="F53" s="12"/>
      <c r="G53" s="12"/>
      <c r="H53" s="12"/>
      <c r="I53" s="12">
        <v>7.8</v>
      </c>
      <c r="J53" s="12">
        <v>8.6</v>
      </c>
      <c r="K53" s="4">
        <v>8.9</v>
      </c>
      <c r="L53" s="4"/>
      <c r="M53" s="4"/>
      <c r="N53" s="4"/>
      <c r="O53" s="4"/>
      <c r="P53" s="4" t="str">
        <f t="shared" si="13"/>
        <v>No</v>
      </c>
      <c r="Q53" s="15" t="str">
        <f t="shared" si="14"/>
        <v>No</v>
      </c>
      <c r="R53" s="268" t="str">
        <f t="shared" si="15"/>
        <v>No</v>
      </c>
      <c r="S53" s="223" t="str">
        <f t="shared" si="16"/>
        <v>N/A</v>
      </c>
      <c r="T53" s="222" t="str">
        <f t="shared" si="17"/>
        <v>No</v>
      </c>
      <c r="U53" s="68" t="str">
        <f t="shared" si="18"/>
        <v>N/A</v>
      </c>
      <c r="V53" s="65" t="str">
        <f t="shared" si="19"/>
        <v>No</v>
      </c>
      <c r="W53" s="68" t="str">
        <f t="shared" si="20"/>
        <v>N/A</v>
      </c>
      <c r="X53" s="65" t="str">
        <f t="shared" si="21"/>
        <v>No</v>
      </c>
      <c r="Y53" s="68" t="str">
        <f t="shared" si="22"/>
        <v>N/A</v>
      </c>
      <c r="Z53" s="65"/>
    </row>
    <row r="54" spans="1:26">
      <c r="A54" s="66" t="s">
        <v>1621</v>
      </c>
      <c r="B54" s="66" t="s">
        <v>37</v>
      </c>
      <c r="C54" s="66" t="str" cm="1">
        <f t="array" ref="C54">_xlfn.IFNA(_xlfn.IFS(B54="Starter","Starters &amp; Sides",B54="Sides","Starters &amp; Sides"),B54)</f>
        <v>Starters &amp; Sides</v>
      </c>
      <c r="D54" s="71" t="s">
        <v>1636</v>
      </c>
      <c r="E54" s="75"/>
      <c r="F54" s="12"/>
      <c r="G54" s="12"/>
      <c r="H54" s="12"/>
      <c r="I54" s="12">
        <v>8.5</v>
      </c>
      <c r="J54" s="12">
        <v>9.5</v>
      </c>
      <c r="K54" s="4">
        <v>9.9</v>
      </c>
      <c r="L54" s="4">
        <v>9.9499999999999993</v>
      </c>
      <c r="M54" s="4">
        <v>10.49</v>
      </c>
      <c r="N54" s="4">
        <v>10.49</v>
      </c>
      <c r="O54" s="4"/>
      <c r="P54" s="4" t="str">
        <f t="shared" si="13"/>
        <v>No</v>
      </c>
      <c r="Q54" s="15" t="str">
        <f t="shared" si="14"/>
        <v>No</v>
      </c>
      <c r="R54" s="268" t="str">
        <f t="shared" si="15"/>
        <v>No</v>
      </c>
      <c r="S54" s="223" t="str">
        <f t="shared" si="16"/>
        <v>N/A</v>
      </c>
      <c r="T54" s="222" t="str">
        <f t="shared" si="17"/>
        <v>No</v>
      </c>
      <c r="U54" s="68" t="str">
        <f t="shared" si="18"/>
        <v>N/A</v>
      </c>
      <c r="V54" s="65" t="str">
        <f t="shared" si="19"/>
        <v>No</v>
      </c>
      <c r="W54" s="68" t="str">
        <f t="shared" si="20"/>
        <v>N/A</v>
      </c>
      <c r="X54" s="65" t="str">
        <f t="shared" si="21"/>
        <v>No</v>
      </c>
      <c r="Y54" s="68" t="str">
        <f t="shared" si="22"/>
        <v>N/A</v>
      </c>
      <c r="Z54" s="65"/>
    </row>
    <row r="55" spans="1:26">
      <c r="A55" s="66" t="s">
        <v>1621</v>
      </c>
      <c r="B55" s="66" t="s">
        <v>37</v>
      </c>
      <c r="C55" s="66" t="str" cm="1">
        <f t="array" ref="C55">_xlfn.IFNA(_xlfn.IFS(B55="Starter","Starters &amp; Sides",B55="Sides","Starters &amp; Sides"),B55)</f>
        <v>Starters &amp; Sides</v>
      </c>
      <c r="D55" s="71" t="s">
        <v>1637</v>
      </c>
      <c r="E55" s="75"/>
      <c r="F55" s="12"/>
      <c r="G55" s="12"/>
      <c r="H55" s="12"/>
      <c r="I55" s="12">
        <v>8.9</v>
      </c>
      <c r="J55" s="12">
        <v>9.4</v>
      </c>
      <c r="K55" s="4">
        <v>9.8000000000000007</v>
      </c>
      <c r="L55" s="4">
        <v>7</v>
      </c>
      <c r="M55" s="4">
        <v>8.49</v>
      </c>
      <c r="N55" s="4">
        <v>8.49</v>
      </c>
      <c r="O55" s="4"/>
      <c r="P55" s="4" t="str">
        <f t="shared" si="13"/>
        <v>No</v>
      </c>
      <c r="Q55" s="15" t="str">
        <f t="shared" si="14"/>
        <v>No</v>
      </c>
      <c r="R55" s="268" t="str">
        <f t="shared" si="15"/>
        <v>No</v>
      </c>
      <c r="S55" s="223" t="str">
        <f t="shared" si="16"/>
        <v>N/A</v>
      </c>
      <c r="T55" s="222" t="str">
        <f t="shared" si="17"/>
        <v>No</v>
      </c>
      <c r="U55" s="68" t="str">
        <f t="shared" si="18"/>
        <v>N/A</v>
      </c>
      <c r="V55" s="65" t="str">
        <f t="shared" si="19"/>
        <v>No</v>
      </c>
      <c r="W55" s="68" t="str">
        <f t="shared" si="20"/>
        <v>N/A</v>
      </c>
      <c r="X55" s="65" t="str">
        <f t="shared" si="21"/>
        <v>No</v>
      </c>
      <c r="Y55" s="68" t="str">
        <f t="shared" si="22"/>
        <v>N/A</v>
      </c>
      <c r="Z55" s="65" t="s">
        <v>1638</v>
      </c>
    </row>
    <row r="56" spans="1:26">
      <c r="A56" s="66" t="s">
        <v>1621</v>
      </c>
      <c r="B56" s="66" t="s">
        <v>37</v>
      </c>
      <c r="C56" s="66" t="str" cm="1">
        <f t="array" ref="C56">_xlfn.IFNA(_xlfn.IFS(B56="Starter","Starters &amp; Sides",B56="Sides","Starters &amp; Sides"),B56)</f>
        <v>Starters &amp; Sides</v>
      </c>
      <c r="D56" s="71" t="s">
        <v>1639</v>
      </c>
      <c r="E56" s="75"/>
      <c r="F56" s="12"/>
      <c r="G56" s="12"/>
      <c r="H56" s="12"/>
      <c r="I56" s="12">
        <v>10.75</v>
      </c>
      <c r="J56" s="12">
        <v>12.125</v>
      </c>
      <c r="K56" s="4">
        <f>J56</f>
        <v>12.125</v>
      </c>
      <c r="L56" s="4">
        <v>11.925000000000001</v>
      </c>
      <c r="M56" s="4"/>
      <c r="N56" s="4">
        <f>(8.99+15.49)/2</f>
        <v>12.24</v>
      </c>
      <c r="O56" s="4"/>
      <c r="P56" s="4" t="str">
        <f t="shared" si="13"/>
        <v>No</v>
      </c>
      <c r="Q56" s="15" t="str">
        <f t="shared" si="14"/>
        <v>No</v>
      </c>
      <c r="R56" s="268" t="str">
        <f t="shared" si="15"/>
        <v>No</v>
      </c>
      <c r="S56" s="223" t="str">
        <f t="shared" si="16"/>
        <v>N/A</v>
      </c>
      <c r="T56" s="222" t="str">
        <f t="shared" si="17"/>
        <v>No</v>
      </c>
      <c r="U56" s="68" t="str">
        <f t="shared" si="18"/>
        <v>N/A</v>
      </c>
      <c r="V56" s="65" t="str">
        <f t="shared" si="19"/>
        <v>No</v>
      </c>
      <c r="W56" s="68" t="str">
        <f t="shared" si="20"/>
        <v>N/A</v>
      </c>
      <c r="X56" s="65" t="str">
        <f t="shared" si="21"/>
        <v>No</v>
      </c>
      <c r="Y56" s="68" t="str">
        <f t="shared" si="22"/>
        <v>N/A</v>
      </c>
      <c r="Z56" s="65"/>
    </row>
    <row r="57" spans="1:26">
      <c r="A57" s="66" t="s">
        <v>1621</v>
      </c>
      <c r="B57" s="66" t="s">
        <v>37</v>
      </c>
      <c r="C57" s="66" t="str" cm="1">
        <f t="array" ref="C57">_xlfn.IFNA(_xlfn.IFS(B57="Starter","Starters &amp; Sides",B57="Sides","Starters &amp; Sides"),B57)</f>
        <v>Starters &amp; Sides</v>
      </c>
      <c r="D57" s="71" t="s">
        <v>1640</v>
      </c>
      <c r="E57" s="75"/>
      <c r="F57" s="12"/>
      <c r="G57" s="12"/>
      <c r="H57" s="12"/>
      <c r="I57" s="12">
        <v>18.850000000000001</v>
      </c>
      <c r="J57" s="12">
        <v>20.350000000000001</v>
      </c>
      <c r="K57" s="4">
        <v>21.2</v>
      </c>
      <c r="L57" s="4">
        <v>19.5</v>
      </c>
      <c r="M57" s="4"/>
      <c r="N57" s="4"/>
      <c r="O57" s="4"/>
      <c r="P57" s="4" t="str">
        <f t="shared" si="13"/>
        <v>No</v>
      </c>
      <c r="Q57" s="15" t="str">
        <f t="shared" si="14"/>
        <v>No</v>
      </c>
      <c r="R57" s="268" t="str">
        <f t="shared" si="15"/>
        <v>No</v>
      </c>
      <c r="S57" s="223" t="str">
        <f t="shared" si="16"/>
        <v>N/A</v>
      </c>
      <c r="T57" s="222" t="str">
        <f t="shared" si="17"/>
        <v>No</v>
      </c>
      <c r="U57" s="68" t="str">
        <f t="shared" si="18"/>
        <v>N/A</v>
      </c>
      <c r="V57" s="65" t="str">
        <f t="shared" si="19"/>
        <v>No</v>
      </c>
      <c r="W57" s="68" t="str">
        <f t="shared" si="20"/>
        <v>N/A</v>
      </c>
      <c r="X57" s="65" t="str">
        <f t="shared" si="21"/>
        <v>No</v>
      </c>
      <c r="Y57" s="68" t="str">
        <f t="shared" si="22"/>
        <v>N/A</v>
      </c>
      <c r="Z57" s="65" t="s">
        <v>1638</v>
      </c>
    </row>
    <row r="58" spans="1:26">
      <c r="A58" s="66" t="s">
        <v>1621</v>
      </c>
      <c r="B58" s="66" t="s">
        <v>37</v>
      </c>
      <c r="C58" s="66" t="str" cm="1">
        <f t="array" ref="C58">_xlfn.IFNA(_xlfn.IFS(B58="Starter","Starters &amp; Sides",B58="Sides","Starters &amp; Sides"),B58)</f>
        <v>Starters &amp; Sides</v>
      </c>
      <c r="D58" s="71" t="s">
        <v>1641</v>
      </c>
      <c r="E58" s="75"/>
      <c r="F58" s="12"/>
      <c r="G58" s="12"/>
      <c r="H58" s="12"/>
      <c r="I58" s="12">
        <v>7.55</v>
      </c>
      <c r="J58" s="12">
        <v>8.75</v>
      </c>
      <c r="K58" s="4">
        <v>9.1</v>
      </c>
      <c r="L58" s="4">
        <v>9.75</v>
      </c>
      <c r="M58" s="4"/>
      <c r="N58" s="4"/>
      <c r="O58" s="4"/>
      <c r="P58" s="4" t="str">
        <f t="shared" si="13"/>
        <v>No</v>
      </c>
      <c r="Q58" s="15" t="str">
        <f t="shared" si="14"/>
        <v>No</v>
      </c>
      <c r="R58" s="268" t="str">
        <f t="shared" si="15"/>
        <v>No</v>
      </c>
      <c r="S58" s="223" t="str">
        <f t="shared" si="16"/>
        <v>N/A</v>
      </c>
      <c r="T58" s="222" t="str">
        <f t="shared" si="17"/>
        <v>No</v>
      </c>
      <c r="U58" s="68" t="str">
        <f t="shared" si="18"/>
        <v>N/A</v>
      </c>
      <c r="V58" s="65" t="str">
        <f t="shared" si="19"/>
        <v>No</v>
      </c>
      <c r="W58" s="68" t="str">
        <f t="shared" si="20"/>
        <v>N/A</v>
      </c>
      <c r="X58" s="65" t="str">
        <f t="shared" si="21"/>
        <v>No</v>
      </c>
      <c r="Y58" s="68" t="str">
        <f t="shared" si="22"/>
        <v>N/A</v>
      </c>
      <c r="Z58" s="65" t="s">
        <v>1642</v>
      </c>
    </row>
    <row r="59" spans="1:26">
      <c r="A59" s="66" t="s">
        <v>1621</v>
      </c>
      <c r="B59" s="66" t="s">
        <v>37</v>
      </c>
      <c r="C59" s="66" t="str" cm="1">
        <f t="array" ref="C59">_xlfn.IFNA(_xlfn.IFS(B59="Starter","Starters &amp; Sides",B59="Sides","Starters &amp; Sides"),B59)</f>
        <v>Starters &amp; Sides</v>
      </c>
      <c r="D59" s="71" t="s">
        <v>1643</v>
      </c>
      <c r="E59" s="75"/>
      <c r="F59" s="12"/>
      <c r="G59" s="12"/>
      <c r="H59" s="12"/>
      <c r="I59" s="12"/>
      <c r="J59" s="12">
        <v>23.5</v>
      </c>
      <c r="K59" s="4">
        <v>24.5</v>
      </c>
      <c r="L59" s="4">
        <v>22</v>
      </c>
      <c r="M59" s="4">
        <v>29.95</v>
      </c>
      <c r="N59" s="4">
        <v>29.95</v>
      </c>
      <c r="O59" s="4"/>
      <c r="P59" s="4" t="str">
        <f t="shared" si="13"/>
        <v>No</v>
      </c>
      <c r="Q59" s="15" t="str">
        <f t="shared" si="14"/>
        <v>No</v>
      </c>
      <c r="R59" s="268" t="str">
        <f t="shared" si="15"/>
        <v>No</v>
      </c>
      <c r="S59" s="223" t="str">
        <f t="shared" si="16"/>
        <v>N/A</v>
      </c>
      <c r="T59" s="222" t="str">
        <f t="shared" si="17"/>
        <v>No</v>
      </c>
      <c r="U59" s="68" t="str">
        <f t="shared" si="18"/>
        <v>N/A</v>
      </c>
      <c r="V59" s="65" t="str">
        <f t="shared" si="19"/>
        <v>No</v>
      </c>
      <c r="W59" s="68" t="str">
        <f t="shared" si="20"/>
        <v>N/A</v>
      </c>
      <c r="X59" s="65" t="str">
        <f t="shared" si="21"/>
        <v>No</v>
      </c>
      <c r="Y59" s="68" t="str">
        <f t="shared" si="22"/>
        <v>N/A</v>
      </c>
      <c r="Z59" s="65" t="s">
        <v>1638</v>
      </c>
    </row>
    <row r="60" spans="1:26">
      <c r="A60" s="66" t="s">
        <v>1621</v>
      </c>
      <c r="B60" s="66" t="s">
        <v>27</v>
      </c>
      <c r="C60" s="66" t="str" cm="1">
        <f t="array" ref="C60">_xlfn.IFNA(_xlfn.IFS(B60="Starter","Starters &amp; Sides",B60="Sides","Starters &amp; Sides"),B60)</f>
        <v>Mains</v>
      </c>
      <c r="D60" s="71" t="s">
        <v>1644</v>
      </c>
      <c r="E60" s="75"/>
      <c r="F60" s="12"/>
      <c r="G60" s="12"/>
      <c r="H60" s="12"/>
      <c r="I60" s="12"/>
      <c r="J60" s="12">
        <v>16</v>
      </c>
      <c r="K60" s="4">
        <v>16.600000000000001</v>
      </c>
      <c r="L60" s="4">
        <v>17.399999999999999</v>
      </c>
      <c r="M60" s="4">
        <v>19.989999999999998</v>
      </c>
      <c r="N60" s="4">
        <v>19.989999999999998</v>
      </c>
      <c r="O60" s="4"/>
      <c r="P60" s="4" t="str">
        <f t="shared" si="13"/>
        <v>No</v>
      </c>
      <c r="Q60" s="15" t="str">
        <f t="shared" si="14"/>
        <v>No</v>
      </c>
      <c r="R60" s="268" t="str">
        <f t="shared" si="15"/>
        <v>No</v>
      </c>
      <c r="S60" s="223" t="str">
        <f t="shared" si="16"/>
        <v>N/A</v>
      </c>
      <c r="T60" s="222" t="str">
        <f t="shared" si="17"/>
        <v>No</v>
      </c>
      <c r="U60" s="68" t="str">
        <f t="shared" si="18"/>
        <v>N/A</v>
      </c>
      <c r="V60" s="65" t="str">
        <f t="shared" si="19"/>
        <v>No</v>
      </c>
      <c r="W60" s="68" t="str">
        <f t="shared" si="20"/>
        <v>N/A</v>
      </c>
      <c r="X60" s="65" t="str">
        <f t="shared" si="21"/>
        <v>No</v>
      </c>
      <c r="Y60" s="68" t="str">
        <f t="shared" si="22"/>
        <v>N/A</v>
      </c>
      <c r="Z60" s="65"/>
    </row>
    <row r="61" spans="1:26">
      <c r="A61" s="66" t="s">
        <v>1621</v>
      </c>
      <c r="B61" s="66" t="s">
        <v>37</v>
      </c>
      <c r="C61" s="66" t="str" cm="1">
        <f t="array" ref="C61">_xlfn.IFNA(_xlfn.IFS(B61="Starter","Starters &amp; Sides",B61="Sides","Starters &amp; Sides"),B61)</f>
        <v>Starters &amp; Sides</v>
      </c>
      <c r="D61" s="71" t="s">
        <v>275</v>
      </c>
      <c r="E61" s="75"/>
      <c r="F61" s="12"/>
      <c r="G61" s="12"/>
      <c r="H61" s="12"/>
      <c r="I61" s="12"/>
      <c r="J61" s="12"/>
      <c r="K61" s="4"/>
      <c r="L61" s="4">
        <v>9.25</v>
      </c>
      <c r="M61" s="4">
        <v>9.99</v>
      </c>
      <c r="N61" s="4">
        <v>9.99</v>
      </c>
      <c r="O61" s="4"/>
      <c r="P61" s="4" t="str">
        <f t="shared" si="13"/>
        <v>No</v>
      </c>
      <c r="Q61" s="15" t="str">
        <f t="shared" si="14"/>
        <v>No</v>
      </c>
      <c r="R61" s="268" t="str">
        <f t="shared" si="15"/>
        <v>No</v>
      </c>
      <c r="S61" s="223" t="str">
        <f t="shared" si="16"/>
        <v>N/A</v>
      </c>
      <c r="T61" s="222" t="str">
        <f t="shared" si="17"/>
        <v>No</v>
      </c>
      <c r="U61" s="68" t="str">
        <f t="shared" si="18"/>
        <v>N/A</v>
      </c>
      <c r="V61" s="65" t="str">
        <f t="shared" si="19"/>
        <v>No</v>
      </c>
      <c r="W61" s="68" t="str">
        <f t="shared" si="20"/>
        <v>N/A</v>
      </c>
      <c r="X61" s="65" t="str">
        <f t="shared" si="21"/>
        <v>No</v>
      </c>
      <c r="Y61" s="68" t="str">
        <f t="shared" si="22"/>
        <v>N/A</v>
      </c>
      <c r="Z61" s="65"/>
    </row>
    <row r="62" spans="1:26">
      <c r="A62" s="66" t="s">
        <v>1621</v>
      </c>
      <c r="B62" s="66" t="s">
        <v>37</v>
      </c>
      <c r="C62" s="66" t="str" cm="1">
        <f t="array" ref="C62">_xlfn.IFNA(_xlfn.IFS(B62="Starter","Starters &amp; Sides",B62="Sides","Starters &amp; Sides"),B62)</f>
        <v>Starters &amp; Sides</v>
      </c>
      <c r="D62" s="71" t="s">
        <v>1645</v>
      </c>
      <c r="E62" s="75"/>
      <c r="F62" s="12"/>
      <c r="G62" s="12"/>
      <c r="H62" s="12"/>
      <c r="I62" s="12"/>
      <c r="J62" s="12"/>
      <c r="K62" s="4"/>
      <c r="L62" s="4"/>
      <c r="M62" s="4">
        <v>9.49</v>
      </c>
      <c r="N62" s="4">
        <v>9.49</v>
      </c>
      <c r="O62" s="4"/>
      <c r="P62" s="4" t="str">
        <f t="shared" si="13"/>
        <v>No</v>
      </c>
      <c r="Q62" s="15" t="str">
        <f t="shared" si="14"/>
        <v>No</v>
      </c>
      <c r="R62" s="268" t="str">
        <f t="shared" si="15"/>
        <v>No</v>
      </c>
      <c r="S62" s="223" t="str">
        <f t="shared" si="16"/>
        <v>N/A</v>
      </c>
      <c r="T62" s="222" t="str">
        <f t="shared" si="17"/>
        <v>No</v>
      </c>
      <c r="U62" s="68" t="str">
        <f t="shared" si="18"/>
        <v>N/A</v>
      </c>
      <c r="V62" s="65" t="str">
        <f t="shared" si="19"/>
        <v>No</v>
      </c>
      <c r="W62" s="68" t="str">
        <f t="shared" si="20"/>
        <v>N/A</v>
      </c>
      <c r="X62" s="65" t="str">
        <f t="shared" si="21"/>
        <v>No</v>
      </c>
      <c r="Y62" s="68" t="str">
        <f t="shared" si="22"/>
        <v>N/A</v>
      </c>
      <c r="Z62" s="65"/>
    </row>
    <row r="63" spans="1:26">
      <c r="A63" s="66" t="s">
        <v>1621</v>
      </c>
      <c r="B63" s="66" t="s">
        <v>37</v>
      </c>
      <c r="C63" s="66" t="str" cm="1">
        <f t="array" ref="C63">_xlfn.IFNA(_xlfn.IFS(B63="Starter","Starters &amp; Sides",B63="Sides","Starters &amp; Sides"),B63)</f>
        <v>Starters &amp; Sides</v>
      </c>
      <c r="D63" s="71" t="s">
        <v>1646</v>
      </c>
      <c r="E63" s="75"/>
      <c r="F63" s="12"/>
      <c r="G63" s="12"/>
      <c r="H63" s="12"/>
      <c r="I63" s="12"/>
      <c r="J63" s="12"/>
      <c r="K63" s="4"/>
      <c r="L63" s="4"/>
      <c r="M63" s="4">
        <v>7.99</v>
      </c>
      <c r="N63" s="4">
        <v>7.99</v>
      </c>
      <c r="O63" s="4"/>
      <c r="P63" s="4" t="str">
        <f t="shared" si="13"/>
        <v>No</v>
      </c>
      <c r="Q63" s="15" t="str">
        <f t="shared" si="14"/>
        <v>No</v>
      </c>
      <c r="R63" s="268" t="str">
        <f t="shared" si="15"/>
        <v>No</v>
      </c>
      <c r="S63" s="223" t="str">
        <f t="shared" si="16"/>
        <v>N/A</v>
      </c>
      <c r="T63" s="222" t="str">
        <f t="shared" si="17"/>
        <v>No</v>
      </c>
      <c r="U63" s="68" t="str">
        <f t="shared" si="18"/>
        <v>N/A</v>
      </c>
      <c r="V63" s="65" t="str">
        <f t="shared" si="19"/>
        <v>No</v>
      </c>
      <c r="W63" s="68" t="str">
        <f t="shared" si="20"/>
        <v>N/A</v>
      </c>
      <c r="X63" s="65" t="str">
        <f t="shared" si="21"/>
        <v>No</v>
      </c>
      <c r="Y63" s="68" t="str">
        <f t="shared" si="22"/>
        <v>N/A</v>
      </c>
      <c r="Z63" s="65"/>
    </row>
    <row r="64" spans="1:26">
      <c r="A64" s="66" t="s">
        <v>1621</v>
      </c>
      <c r="B64" s="66" t="s">
        <v>37</v>
      </c>
      <c r="C64" s="66" t="str" cm="1">
        <f t="array" ref="C64">_xlfn.IFNA(_xlfn.IFS(B64="Starter","Starters &amp; Sides",B64="Sides","Starters &amp; Sides"),B64)</f>
        <v>Starters &amp; Sides</v>
      </c>
      <c r="D64" s="71" t="s">
        <v>1647</v>
      </c>
      <c r="E64" s="75"/>
      <c r="F64" s="12"/>
      <c r="G64" s="12"/>
      <c r="H64" s="12"/>
      <c r="I64" s="12"/>
      <c r="J64" s="12"/>
      <c r="K64" s="4"/>
      <c r="L64" s="4"/>
      <c r="M64" s="4">
        <v>6.49</v>
      </c>
      <c r="N64" s="4">
        <v>6.49</v>
      </c>
      <c r="O64" s="4"/>
      <c r="P64" s="4" t="str">
        <f t="shared" si="13"/>
        <v>No</v>
      </c>
      <c r="Q64" s="15" t="str">
        <f t="shared" si="14"/>
        <v>No</v>
      </c>
      <c r="R64" s="268" t="str">
        <f t="shared" si="15"/>
        <v>No</v>
      </c>
      <c r="S64" s="223" t="str">
        <f t="shared" si="16"/>
        <v>N/A</v>
      </c>
      <c r="T64" s="222" t="str">
        <f t="shared" si="17"/>
        <v>No</v>
      </c>
      <c r="U64" s="68" t="str">
        <f t="shared" si="18"/>
        <v>N/A</v>
      </c>
      <c r="V64" s="65" t="str">
        <f t="shared" si="19"/>
        <v>No</v>
      </c>
      <c r="W64" s="68" t="str">
        <f t="shared" si="20"/>
        <v>N/A</v>
      </c>
      <c r="X64" s="65" t="str">
        <f t="shared" si="21"/>
        <v>No</v>
      </c>
      <c r="Y64" s="68" t="str">
        <f t="shared" si="22"/>
        <v>N/A</v>
      </c>
      <c r="Z64" s="65"/>
    </row>
    <row r="65" spans="1:26">
      <c r="A65" s="66" t="s">
        <v>1621</v>
      </c>
      <c r="B65" s="66" t="s">
        <v>37</v>
      </c>
      <c r="C65" s="66" t="str" cm="1">
        <f t="array" ref="C65">_xlfn.IFNA(_xlfn.IFS(B65="Starter","Starters &amp; Sides",B65="Sides","Starters &amp; Sides"),B65)</f>
        <v>Starters &amp; Sides</v>
      </c>
      <c r="D65" s="71" t="s">
        <v>1648</v>
      </c>
      <c r="E65" s="75"/>
      <c r="F65" s="12"/>
      <c r="G65" s="12"/>
      <c r="H65" s="12"/>
      <c r="I65" s="12"/>
      <c r="J65" s="12"/>
      <c r="K65" s="4"/>
      <c r="L65" s="4"/>
      <c r="M65" s="4">
        <v>10.49</v>
      </c>
      <c r="N65" s="4">
        <v>10.49</v>
      </c>
      <c r="O65" s="4"/>
      <c r="P65" s="4" t="str">
        <f t="shared" si="13"/>
        <v>No</v>
      </c>
      <c r="Q65" s="15" t="str">
        <f t="shared" si="14"/>
        <v>No</v>
      </c>
      <c r="R65" s="268" t="str">
        <f t="shared" si="15"/>
        <v>No</v>
      </c>
      <c r="S65" s="223" t="str">
        <f t="shared" si="16"/>
        <v>N/A</v>
      </c>
      <c r="T65" s="222" t="str">
        <f t="shared" si="17"/>
        <v>No</v>
      </c>
      <c r="U65" s="68" t="str">
        <f t="shared" si="18"/>
        <v>N/A</v>
      </c>
      <c r="V65" s="65" t="str">
        <f t="shared" si="19"/>
        <v>No</v>
      </c>
      <c r="W65" s="68" t="str">
        <f t="shared" si="20"/>
        <v>N/A</v>
      </c>
      <c r="X65" s="65" t="str">
        <f t="shared" si="21"/>
        <v>No</v>
      </c>
      <c r="Y65" s="68" t="str">
        <f t="shared" si="22"/>
        <v>N/A</v>
      </c>
      <c r="Z65" s="65"/>
    </row>
    <row r="66" spans="1:26">
      <c r="A66" s="66" t="s">
        <v>1621</v>
      </c>
      <c r="B66" s="66" t="s">
        <v>37</v>
      </c>
      <c r="C66" s="66" t="str" cm="1">
        <f t="array" ref="C66">_xlfn.IFNA(_xlfn.IFS(B66="Starter","Starters &amp; Sides",B66="Sides","Starters &amp; Sides"),B66)</f>
        <v>Starters &amp; Sides</v>
      </c>
      <c r="D66" s="71" t="s">
        <v>1649</v>
      </c>
      <c r="E66" s="75"/>
      <c r="F66" s="12"/>
      <c r="G66" s="12"/>
      <c r="H66" s="12"/>
      <c r="I66" s="12"/>
      <c r="J66" s="12"/>
      <c r="K66" s="4"/>
      <c r="L66" s="4">
        <v>9.9499999999999993</v>
      </c>
      <c r="M66" s="4">
        <v>10.49</v>
      </c>
      <c r="N66" s="4">
        <v>10.49</v>
      </c>
      <c r="O66" s="4"/>
      <c r="P66" s="4" t="str">
        <f t="shared" si="13"/>
        <v>No</v>
      </c>
      <c r="Q66" s="15" t="str">
        <f t="shared" si="14"/>
        <v>No</v>
      </c>
      <c r="R66" s="268" t="str">
        <f t="shared" si="15"/>
        <v>No</v>
      </c>
      <c r="S66" s="223" t="str">
        <f t="shared" si="16"/>
        <v>N/A</v>
      </c>
      <c r="T66" s="222" t="str">
        <f t="shared" si="17"/>
        <v>No</v>
      </c>
      <c r="U66" s="68" t="str">
        <f t="shared" si="18"/>
        <v>N/A</v>
      </c>
      <c r="V66" s="65" t="str">
        <f t="shared" si="19"/>
        <v>No</v>
      </c>
      <c r="W66" s="68" t="str">
        <f t="shared" si="20"/>
        <v>N/A</v>
      </c>
      <c r="X66" s="65" t="str">
        <f t="shared" si="21"/>
        <v>No</v>
      </c>
      <c r="Y66" s="68" t="str">
        <f t="shared" si="22"/>
        <v>N/A</v>
      </c>
      <c r="Z66" s="65"/>
    </row>
    <row r="67" spans="1:26">
      <c r="A67" s="66" t="s">
        <v>1621</v>
      </c>
      <c r="B67" s="66" t="s">
        <v>39</v>
      </c>
      <c r="C67" s="66" t="str" cm="1">
        <f t="array" ref="C67">_xlfn.IFNA(_xlfn.IFS(B67="Starter","Starters &amp; Sides",B67="Sides","Starters &amp; Sides"),B67)</f>
        <v>Starters &amp; Sides</v>
      </c>
      <c r="D67" s="71" t="s">
        <v>1650</v>
      </c>
      <c r="E67" s="75">
        <v>4.95</v>
      </c>
      <c r="F67" s="12">
        <v>5</v>
      </c>
      <c r="G67" s="12">
        <v>5</v>
      </c>
      <c r="H67" s="12">
        <v>5</v>
      </c>
      <c r="I67" s="12">
        <v>5.25</v>
      </c>
      <c r="J67" s="12">
        <v>6</v>
      </c>
      <c r="K67" s="4">
        <v>6.2</v>
      </c>
      <c r="L67" s="4">
        <v>6.3</v>
      </c>
      <c r="M67" s="4"/>
      <c r="N67" s="4"/>
      <c r="O67" s="4"/>
      <c r="P67" s="4" t="str">
        <f t="shared" si="13"/>
        <v>No</v>
      </c>
      <c r="Q67" s="15" t="str">
        <f t="shared" si="14"/>
        <v>No</v>
      </c>
      <c r="R67" s="268" t="str">
        <f t="shared" si="15"/>
        <v>No</v>
      </c>
      <c r="S67" s="223" t="str">
        <f t="shared" si="16"/>
        <v>N/A</v>
      </c>
      <c r="T67" s="222" t="str">
        <f t="shared" si="17"/>
        <v>No</v>
      </c>
      <c r="U67" s="68" t="str">
        <f t="shared" si="18"/>
        <v>N/A</v>
      </c>
      <c r="V67" s="65" t="str">
        <f t="shared" si="19"/>
        <v>No</v>
      </c>
      <c r="W67" s="68" t="str">
        <f t="shared" si="20"/>
        <v>N/A</v>
      </c>
      <c r="X67" s="65" t="str">
        <f t="shared" si="21"/>
        <v>No</v>
      </c>
      <c r="Y67" s="68" t="str">
        <f t="shared" si="22"/>
        <v>N/A</v>
      </c>
      <c r="Z67" s="65"/>
    </row>
    <row r="68" spans="1:26">
      <c r="A68" s="66" t="s">
        <v>1621</v>
      </c>
      <c r="B68" s="66" t="s">
        <v>39</v>
      </c>
      <c r="C68" s="66" t="str" cm="1">
        <f t="array" ref="C68">_xlfn.IFNA(_xlfn.IFS(B68="Starter","Starters &amp; Sides",B68="Sides","Starters &amp; Sides"),B68)</f>
        <v>Starters &amp; Sides</v>
      </c>
      <c r="D68" s="71" t="s">
        <v>1651</v>
      </c>
      <c r="E68" s="75">
        <v>2</v>
      </c>
      <c r="F68" s="12">
        <v>2</v>
      </c>
      <c r="G68" s="12">
        <v>2</v>
      </c>
      <c r="H68" s="12">
        <v>2.25</v>
      </c>
      <c r="I68" s="12">
        <v>2.25</v>
      </c>
      <c r="J68" s="12">
        <v>2.75</v>
      </c>
      <c r="K68" s="4"/>
      <c r="L68" s="4">
        <v>2.9</v>
      </c>
      <c r="M68" s="4"/>
      <c r="N68" s="4"/>
      <c r="O68" s="4"/>
      <c r="P68" s="4" t="str">
        <f t="shared" si="13"/>
        <v>No</v>
      </c>
      <c r="Q68" s="15" t="str">
        <f t="shared" si="14"/>
        <v>No</v>
      </c>
      <c r="R68" s="268" t="str">
        <f t="shared" si="15"/>
        <v>No</v>
      </c>
      <c r="S68" s="223" t="str">
        <f t="shared" si="16"/>
        <v>N/A</v>
      </c>
      <c r="T68" s="222" t="str">
        <f t="shared" si="17"/>
        <v>No</v>
      </c>
      <c r="U68" s="68" t="str">
        <f t="shared" si="18"/>
        <v>N/A</v>
      </c>
      <c r="V68" s="65" t="str">
        <f t="shared" si="19"/>
        <v>No</v>
      </c>
      <c r="W68" s="68" t="str">
        <f t="shared" si="20"/>
        <v>N/A</v>
      </c>
      <c r="X68" s="65" t="str">
        <f t="shared" si="21"/>
        <v>No</v>
      </c>
      <c r="Y68" s="68" t="str">
        <f t="shared" si="22"/>
        <v>N/A</v>
      </c>
      <c r="Z68" s="65"/>
    </row>
    <row r="69" spans="1:26">
      <c r="A69" s="66" t="s">
        <v>1621</v>
      </c>
      <c r="B69" s="66" t="s">
        <v>39</v>
      </c>
      <c r="C69" s="66" t="str" cm="1">
        <f t="array" ref="C69">_xlfn.IFNA(_xlfn.IFS(B69="Starter","Starters &amp; Sides",B69="Sides","Starters &amp; Sides"),B69)</f>
        <v>Starters &amp; Sides</v>
      </c>
      <c r="D69" s="71" t="s">
        <v>1652</v>
      </c>
      <c r="E69" s="75"/>
      <c r="F69" s="12"/>
      <c r="G69" s="12"/>
      <c r="H69" s="12"/>
      <c r="I69" s="12">
        <v>4.75</v>
      </c>
      <c r="J69" s="12">
        <v>6</v>
      </c>
      <c r="K69" s="4">
        <v>6.2</v>
      </c>
      <c r="L69" s="4">
        <v>6.2</v>
      </c>
      <c r="M69" s="4">
        <v>6.99</v>
      </c>
      <c r="N69" s="4">
        <v>6.99</v>
      </c>
      <c r="O69" s="4"/>
      <c r="P69" s="4" t="str">
        <f t="shared" si="13"/>
        <v>No</v>
      </c>
      <c r="Q69" s="15" t="str">
        <f t="shared" si="14"/>
        <v>No</v>
      </c>
      <c r="R69" s="268" t="str">
        <f t="shared" si="15"/>
        <v>No</v>
      </c>
      <c r="S69" s="223" t="str">
        <f t="shared" si="16"/>
        <v>N/A</v>
      </c>
      <c r="T69" s="222" t="str">
        <f t="shared" si="17"/>
        <v>No</v>
      </c>
      <c r="U69" s="68" t="str">
        <f t="shared" si="18"/>
        <v>N/A</v>
      </c>
      <c r="V69" s="65" t="str">
        <f t="shared" si="19"/>
        <v>No</v>
      </c>
      <c r="W69" s="68" t="str">
        <f t="shared" si="20"/>
        <v>N/A</v>
      </c>
      <c r="X69" s="65" t="str">
        <f t="shared" si="21"/>
        <v>No</v>
      </c>
      <c r="Y69" s="68" t="str">
        <f t="shared" si="22"/>
        <v>N/A</v>
      </c>
      <c r="Z69" s="65"/>
    </row>
    <row r="70" spans="1:26">
      <c r="A70" s="66" t="s">
        <v>1621</v>
      </c>
      <c r="B70" s="66" t="s">
        <v>39</v>
      </c>
      <c r="C70" s="66" t="str" cm="1">
        <f t="array" ref="C70">_xlfn.IFNA(_xlfn.IFS(B70="Starter","Starters &amp; Sides",B70="Sides","Starters &amp; Sides"),B70)</f>
        <v>Starters &amp; Sides</v>
      </c>
      <c r="D70" s="71" t="s">
        <v>1653</v>
      </c>
      <c r="E70" s="75">
        <v>3.25</v>
      </c>
      <c r="F70" s="12">
        <v>3.25</v>
      </c>
      <c r="G70" s="12">
        <v>3.25</v>
      </c>
      <c r="H70" s="12">
        <v>3.25</v>
      </c>
      <c r="I70" s="12"/>
      <c r="J70" s="12"/>
      <c r="K70" s="4"/>
      <c r="L70" s="4"/>
      <c r="M70" s="4"/>
      <c r="N70" s="4"/>
      <c r="O70" s="4"/>
      <c r="P70" s="4" t="str">
        <f t="shared" si="13"/>
        <v>No</v>
      </c>
      <c r="Q70" s="15" t="str">
        <f t="shared" si="14"/>
        <v>No</v>
      </c>
      <c r="R70" s="268" t="str">
        <f t="shared" si="15"/>
        <v>No</v>
      </c>
      <c r="S70" s="223" t="str">
        <f t="shared" si="16"/>
        <v>N/A</v>
      </c>
      <c r="T70" s="222" t="str">
        <f t="shared" si="17"/>
        <v>No</v>
      </c>
      <c r="U70" s="68" t="str">
        <f t="shared" si="18"/>
        <v>N/A</v>
      </c>
      <c r="V70" s="65" t="str">
        <f t="shared" si="19"/>
        <v>No</v>
      </c>
      <c r="W70" s="68" t="str">
        <f t="shared" si="20"/>
        <v>N/A</v>
      </c>
      <c r="X70" s="65" t="str">
        <f t="shared" si="21"/>
        <v>No</v>
      </c>
      <c r="Y70" s="68" t="str">
        <f t="shared" si="22"/>
        <v>N/A</v>
      </c>
      <c r="Z70" s="65"/>
    </row>
    <row r="71" spans="1:26">
      <c r="A71" s="66" t="s">
        <v>1621</v>
      </c>
      <c r="B71" s="66" t="s">
        <v>39</v>
      </c>
      <c r="C71" s="66" t="str" cm="1">
        <f t="array" ref="C71">_xlfn.IFNA(_xlfn.IFS(B71="Starter","Starters &amp; Sides",B71="Sides","Starters &amp; Sides"),B71)</f>
        <v>Starters &amp; Sides</v>
      </c>
      <c r="D71" s="71" t="s">
        <v>1654</v>
      </c>
      <c r="E71" s="75">
        <v>4.75</v>
      </c>
      <c r="F71" s="12">
        <v>5.25</v>
      </c>
      <c r="G71" s="12">
        <v>5.25</v>
      </c>
      <c r="H71" s="12">
        <v>5.25</v>
      </c>
      <c r="I71" s="12">
        <v>5.25</v>
      </c>
      <c r="J71" s="12">
        <v>6</v>
      </c>
      <c r="K71" s="4">
        <v>6.2</v>
      </c>
      <c r="L71" s="4">
        <v>6.2</v>
      </c>
      <c r="M71" s="4">
        <v>5</v>
      </c>
      <c r="N71" s="4">
        <v>5</v>
      </c>
      <c r="O71" s="4"/>
      <c r="P71" s="4" t="str">
        <f t="shared" si="13"/>
        <v>No</v>
      </c>
      <c r="Q71" s="15" t="str">
        <f t="shared" si="14"/>
        <v>No</v>
      </c>
      <c r="R71" s="268" t="str">
        <f t="shared" si="15"/>
        <v>No</v>
      </c>
      <c r="S71" s="223" t="str">
        <f t="shared" si="16"/>
        <v>N/A</v>
      </c>
      <c r="T71" s="222" t="str">
        <f t="shared" si="17"/>
        <v>No</v>
      </c>
      <c r="U71" s="68" t="str">
        <f t="shared" si="18"/>
        <v>N/A</v>
      </c>
      <c r="V71" s="65" t="str">
        <f t="shared" si="19"/>
        <v>No</v>
      </c>
      <c r="W71" s="68" t="str">
        <f t="shared" si="20"/>
        <v>N/A</v>
      </c>
      <c r="X71" s="65" t="str">
        <f t="shared" si="21"/>
        <v>No</v>
      </c>
      <c r="Y71" s="68" t="str">
        <f t="shared" si="22"/>
        <v>N/A</v>
      </c>
      <c r="Z71" s="65"/>
    </row>
    <row r="72" spans="1:26">
      <c r="A72" s="66" t="s">
        <v>1621</v>
      </c>
      <c r="B72" s="66" t="s">
        <v>39</v>
      </c>
      <c r="C72" s="66" t="str" cm="1">
        <f t="array" ref="C72">_xlfn.IFNA(_xlfn.IFS(B72="Starter","Starters &amp; Sides",B72="Sides","Starters &amp; Sides"),B72)</f>
        <v>Starters &amp; Sides</v>
      </c>
      <c r="D72" s="71" t="s">
        <v>1655</v>
      </c>
      <c r="E72" s="75">
        <v>4.95</v>
      </c>
      <c r="F72" s="12">
        <v>5.5</v>
      </c>
      <c r="G72" s="12">
        <v>5.5</v>
      </c>
      <c r="H72" s="12">
        <v>5.5</v>
      </c>
      <c r="I72" s="12">
        <v>5.75</v>
      </c>
      <c r="J72" s="12"/>
      <c r="K72" s="4"/>
      <c r="L72" s="4"/>
      <c r="M72" s="4">
        <v>5.8</v>
      </c>
      <c r="N72" s="4">
        <v>5.8</v>
      </c>
      <c r="O72" s="4"/>
      <c r="P72" s="4" t="str">
        <f t="shared" si="13"/>
        <v>No</v>
      </c>
      <c r="Q72" s="15" t="str">
        <f t="shared" si="14"/>
        <v>No</v>
      </c>
      <c r="R72" s="268" t="str">
        <f t="shared" si="15"/>
        <v>No</v>
      </c>
      <c r="S72" s="223" t="str">
        <f t="shared" si="16"/>
        <v>N/A</v>
      </c>
      <c r="T72" s="222" t="str">
        <f t="shared" si="17"/>
        <v>No</v>
      </c>
      <c r="U72" s="68" t="str">
        <f t="shared" si="18"/>
        <v>N/A</v>
      </c>
      <c r="V72" s="65" t="str">
        <f t="shared" si="19"/>
        <v>No</v>
      </c>
      <c r="W72" s="68" t="str">
        <f t="shared" si="20"/>
        <v>N/A</v>
      </c>
      <c r="X72" s="65" t="str">
        <f t="shared" si="21"/>
        <v>No</v>
      </c>
      <c r="Y72" s="68" t="str">
        <f t="shared" si="22"/>
        <v>N/A</v>
      </c>
      <c r="Z72" s="65" t="s">
        <v>1632</v>
      </c>
    </row>
    <row r="73" spans="1:26">
      <c r="A73" s="66" t="s">
        <v>1621</v>
      </c>
      <c r="B73" s="66" t="s">
        <v>39</v>
      </c>
      <c r="C73" s="66" t="str" cm="1">
        <f t="array" ref="C73">_xlfn.IFNA(_xlfn.IFS(B73="Starter","Starters &amp; Sides",B73="Sides","Starters &amp; Sides"),B73)</f>
        <v>Starters &amp; Sides</v>
      </c>
      <c r="D73" s="71" t="s">
        <v>1656</v>
      </c>
      <c r="E73" s="75">
        <v>0.5</v>
      </c>
      <c r="F73" s="12">
        <v>0.5</v>
      </c>
      <c r="G73" s="12">
        <v>0.5</v>
      </c>
      <c r="H73" s="12">
        <v>0.5</v>
      </c>
      <c r="I73" s="12"/>
      <c r="J73" s="12"/>
      <c r="K73" s="4"/>
      <c r="L73" s="4"/>
      <c r="M73" s="4">
        <v>6</v>
      </c>
      <c r="N73" s="4">
        <v>6</v>
      </c>
      <c r="O73" s="4"/>
      <c r="P73" s="4" t="str">
        <f t="shared" si="13"/>
        <v>No</v>
      </c>
      <c r="Q73" s="15" t="str">
        <f t="shared" si="14"/>
        <v>No</v>
      </c>
      <c r="R73" s="268" t="str">
        <f t="shared" si="15"/>
        <v>No</v>
      </c>
      <c r="S73" s="223" t="str">
        <f t="shared" si="16"/>
        <v>N/A</v>
      </c>
      <c r="T73" s="222" t="str">
        <f t="shared" si="17"/>
        <v>No</v>
      </c>
      <c r="U73" s="68" t="str">
        <f t="shared" si="18"/>
        <v>N/A</v>
      </c>
      <c r="V73" s="65" t="str">
        <f t="shared" si="19"/>
        <v>No</v>
      </c>
      <c r="W73" s="68" t="str">
        <f t="shared" si="20"/>
        <v>N/A</v>
      </c>
      <c r="X73" s="65" t="str">
        <f t="shared" si="21"/>
        <v>No</v>
      </c>
      <c r="Y73" s="68" t="str">
        <f t="shared" si="22"/>
        <v>N/A</v>
      </c>
      <c r="Z73" s="65"/>
    </row>
    <row r="74" spans="1:26">
      <c r="A74" s="66" t="s">
        <v>1621</v>
      </c>
      <c r="B74" s="66" t="s">
        <v>39</v>
      </c>
      <c r="C74" s="66" t="str" cm="1">
        <f t="array" ref="C74">_xlfn.IFNA(_xlfn.IFS(B74="Starter","Starters &amp; Sides",B74="Sides","Starters &amp; Sides"),B74)</f>
        <v>Starters &amp; Sides</v>
      </c>
      <c r="D74" s="71" t="s">
        <v>1657</v>
      </c>
      <c r="E74" s="75"/>
      <c r="F74" s="12"/>
      <c r="G74" s="12"/>
      <c r="H74" s="12"/>
      <c r="I74" s="12">
        <v>4.5</v>
      </c>
      <c r="J74" s="12">
        <v>5</v>
      </c>
      <c r="K74" s="4">
        <v>5.2</v>
      </c>
      <c r="L74" s="4"/>
      <c r="M74" s="4"/>
      <c r="N74" s="4"/>
      <c r="O74" s="4"/>
      <c r="P74" s="4" t="str">
        <f t="shared" si="13"/>
        <v>No</v>
      </c>
      <c r="Q74" s="15" t="str">
        <f t="shared" si="14"/>
        <v>No</v>
      </c>
      <c r="R74" s="268" t="str">
        <f t="shared" si="15"/>
        <v>No</v>
      </c>
      <c r="S74" s="223" t="str">
        <f t="shared" si="16"/>
        <v>N/A</v>
      </c>
      <c r="T74" s="222" t="str">
        <f t="shared" si="17"/>
        <v>No</v>
      </c>
      <c r="U74" s="68" t="str">
        <f t="shared" si="18"/>
        <v>N/A</v>
      </c>
      <c r="V74" s="65" t="str">
        <f t="shared" si="19"/>
        <v>No</v>
      </c>
      <c r="W74" s="68" t="str">
        <f t="shared" si="20"/>
        <v>N/A</v>
      </c>
      <c r="X74" s="65" t="str">
        <f t="shared" si="21"/>
        <v>No</v>
      </c>
      <c r="Y74" s="68" t="str">
        <f t="shared" si="22"/>
        <v>N/A</v>
      </c>
      <c r="Z74" s="65"/>
    </row>
    <row r="75" spans="1:26">
      <c r="A75" s="66" t="s">
        <v>1621</v>
      </c>
      <c r="B75" s="66" t="s">
        <v>39</v>
      </c>
      <c r="C75" s="66" t="str" cm="1">
        <f t="array" ref="C75">_xlfn.IFNA(_xlfn.IFS(B75="Starter","Starters &amp; Sides",B75="Sides","Starters &amp; Sides"),B75)</f>
        <v>Starters &amp; Sides</v>
      </c>
      <c r="D75" s="71" t="s">
        <v>1658</v>
      </c>
      <c r="E75" s="75"/>
      <c r="F75" s="12"/>
      <c r="G75" s="12"/>
      <c r="H75" s="12"/>
      <c r="I75" s="12">
        <v>4.5</v>
      </c>
      <c r="J75" s="12">
        <v>5</v>
      </c>
      <c r="K75" s="4">
        <v>5.2</v>
      </c>
      <c r="L75" s="4"/>
      <c r="M75" s="4"/>
      <c r="N75" s="4"/>
      <c r="O75" s="4"/>
      <c r="P75" s="4" t="str">
        <f t="shared" si="13"/>
        <v>No</v>
      </c>
      <c r="Q75" s="15" t="str">
        <f t="shared" si="14"/>
        <v>No</v>
      </c>
      <c r="R75" s="268" t="str">
        <f t="shared" si="15"/>
        <v>No</v>
      </c>
      <c r="S75" s="223" t="str">
        <f t="shared" si="16"/>
        <v>N/A</v>
      </c>
      <c r="T75" s="222" t="str">
        <f t="shared" si="17"/>
        <v>No</v>
      </c>
      <c r="U75" s="68" t="str">
        <f t="shared" si="18"/>
        <v>N/A</v>
      </c>
      <c r="V75" s="65" t="str">
        <f t="shared" si="19"/>
        <v>No</v>
      </c>
      <c r="W75" s="68" t="str">
        <f t="shared" si="20"/>
        <v>N/A</v>
      </c>
      <c r="X75" s="65" t="str">
        <f t="shared" si="21"/>
        <v>No</v>
      </c>
      <c r="Y75" s="68" t="str">
        <f t="shared" si="22"/>
        <v>N/A</v>
      </c>
      <c r="Z75" s="65"/>
    </row>
    <row r="76" spans="1:26">
      <c r="A76" s="66" t="s">
        <v>1621</v>
      </c>
      <c r="B76" s="66" t="s">
        <v>39</v>
      </c>
      <c r="C76" s="66" t="str" cm="1">
        <f t="array" ref="C76">_xlfn.IFNA(_xlfn.IFS(B76="Starter","Starters &amp; Sides",B76="Sides","Starters &amp; Sides"),B76)</f>
        <v>Starters &amp; Sides</v>
      </c>
      <c r="D76" s="71" t="s">
        <v>1659</v>
      </c>
      <c r="E76" s="75">
        <v>4</v>
      </c>
      <c r="F76" s="12">
        <v>4.5</v>
      </c>
      <c r="G76" s="12">
        <v>4.5</v>
      </c>
      <c r="H76" s="12">
        <v>4.5</v>
      </c>
      <c r="I76" s="12">
        <v>4.5</v>
      </c>
      <c r="J76" s="12">
        <v>4.75</v>
      </c>
      <c r="K76" s="4">
        <v>4.9000000000000004</v>
      </c>
      <c r="L76" s="4">
        <v>4.95</v>
      </c>
      <c r="M76" s="4">
        <v>5.49</v>
      </c>
      <c r="N76" s="4">
        <v>5.49</v>
      </c>
      <c r="O76" s="4"/>
      <c r="P76" s="4" t="str">
        <f t="shared" si="13"/>
        <v>No</v>
      </c>
      <c r="Q76" s="15" t="str">
        <f t="shared" si="14"/>
        <v>No</v>
      </c>
      <c r="R76" s="268" t="str">
        <f t="shared" si="15"/>
        <v>No</v>
      </c>
      <c r="S76" s="223" t="str">
        <f t="shared" si="16"/>
        <v>N/A</v>
      </c>
      <c r="T76" s="222" t="str">
        <f t="shared" si="17"/>
        <v>No</v>
      </c>
      <c r="U76" s="68" t="str">
        <f t="shared" si="18"/>
        <v>N/A</v>
      </c>
      <c r="V76" s="65" t="str">
        <f t="shared" si="19"/>
        <v>No</v>
      </c>
      <c r="W76" s="68" t="str">
        <f t="shared" si="20"/>
        <v>N/A</v>
      </c>
      <c r="X76" s="65" t="str">
        <f t="shared" si="21"/>
        <v>No</v>
      </c>
      <c r="Y76" s="68" t="str">
        <f t="shared" si="22"/>
        <v>N/A</v>
      </c>
      <c r="Z76" s="65"/>
    </row>
    <row r="77" spans="1:26">
      <c r="A77" s="66" t="s">
        <v>1621</v>
      </c>
      <c r="B77" s="66" t="s">
        <v>39</v>
      </c>
      <c r="C77" s="66" t="str" cm="1">
        <f t="array" ref="C77">_xlfn.IFNA(_xlfn.IFS(B77="Starter","Starters &amp; Sides",B77="Sides","Starters &amp; Sides"),B77)</f>
        <v>Starters &amp; Sides</v>
      </c>
      <c r="D77" s="71" t="s">
        <v>1660</v>
      </c>
      <c r="E77" s="75"/>
      <c r="F77" s="12"/>
      <c r="G77" s="12"/>
      <c r="H77" s="12"/>
      <c r="I77" s="12"/>
      <c r="J77" s="12"/>
      <c r="K77" s="4"/>
      <c r="L77" s="4"/>
      <c r="M77" s="4">
        <v>6.99</v>
      </c>
      <c r="N77" s="4">
        <v>6.99</v>
      </c>
      <c r="O77" s="4"/>
      <c r="P77" s="4" t="str">
        <f t="shared" si="13"/>
        <v>No</v>
      </c>
      <c r="Q77" s="15" t="str">
        <f t="shared" si="14"/>
        <v>No</v>
      </c>
      <c r="R77" s="268" t="str">
        <f t="shared" si="15"/>
        <v>No</v>
      </c>
      <c r="S77" s="223" t="str">
        <f t="shared" si="16"/>
        <v>N/A</v>
      </c>
      <c r="T77" s="222" t="str">
        <f t="shared" si="17"/>
        <v>No</v>
      </c>
      <c r="U77" s="68" t="str">
        <f t="shared" si="18"/>
        <v>N/A</v>
      </c>
      <c r="V77" s="65" t="str">
        <f t="shared" si="19"/>
        <v>No</v>
      </c>
      <c r="W77" s="68" t="str">
        <f t="shared" si="20"/>
        <v>N/A</v>
      </c>
      <c r="X77" s="65" t="str">
        <f t="shared" si="21"/>
        <v>No</v>
      </c>
      <c r="Y77" s="68" t="str">
        <f t="shared" si="22"/>
        <v>N/A</v>
      </c>
      <c r="Z77" s="65"/>
    </row>
    <row r="78" spans="1:26">
      <c r="A78" s="66" t="s">
        <v>1621</v>
      </c>
      <c r="B78" s="66" t="s">
        <v>39</v>
      </c>
      <c r="C78" s="66" t="str" cm="1">
        <f t="array" ref="C78">_xlfn.IFNA(_xlfn.IFS(B78="Starter","Starters &amp; Sides",B78="Sides","Starters &amp; Sides"),B78)</f>
        <v>Starters &amp; Sides</v>
      </c>
      <c r="D78" s="71" t="s">
        <v>1661</v>
      </c>
      <c r="E78" s="75"/>
      <c r="F78" s="12"/>
      <c r="G78" s="12"/>
      <c r="H78" s="12"/>
      <c r="I78" s="12"/>
      <c r="J78" s="12"/>
      <c r="K78" s="4"/>
      <c r="L78" s="4"/>
      <c r="M78" s="4">
        <v>6.99</v>
      </c>
      <c r="N78" s="4">
        <v>6.99</v>
      </c>
      <c r="O78" s="4"/>
      <c r="P78" s="4" t="str">
        <f t="shared" si="13"/>
        <v>No</v>
      </c>
      <c r="Q78" s="15" t="str">
        <f t="shared" si="14"/>
        <v>No</v>
      </c>
      <c r="R78" s="268" t="str">
        <f t="shared" si="15"/>
        <v>No</v>
      </c>
      <c r="S78" s="223" t="str">
        <f t="shared" si="16"/>
        <v>N/A</v>
      </c>
      <c r="T78" s="222" t="str">
        <f t="shared" si="17"/>
        <v>No</v>
      </c>
      <c r="U78" s="68" t="str">
        <f t="shared" si="18"/>
        <v>N/A</v>
      </c>
      <c r="V78" s="65" t="str">
        <f t="shared" si="19"/>
        <v>No</v>
      </c>
      <c r="W78" s="68" t="str">
        <f t="shared" si="20"/>
        <v>N/A</v>
      </c>
      <c r="X78" s="65" t="str">
        <f t="shared" si="21"/>
        <v>No</v>
      </c>
      <c r="Y78" s="68" t="str">
        <f t="shared" si="22"/>
        <v>N/A</v>
      </c>
      <c r="Z78" s="65"/>
    </row>
    <row r="79" spans="1:26">
      <c r="A79" s="66" t="s">
        <v>1621</v>
      </c>
      <c r="B79" s="66" t="s">
        <v>39</v>
      </c>
      <c r="C79" s="66" t="str" cm="1">
        <f t="array" ref="C79">_xlfn.IFNA(_xlfn.IFS(B79="Starter","Starters &amp; Sides",B79="Sides","Starters &amp; Sides"),B79)</f>
        <v>Starters &amp; Sides</v>
      </c>
      <c r="D79" s="71" t="s">
        <v>1662</v>
      </c>
      <c r="E79" s="75"/>
      <c r="F79" s="12"/>
      <c r="G79" s="12"/>
      <c r="H79" s="12"/>
      <c r="I79" s="12"/>
      <c r="J79" s="12"/>
      <c r="K79" s="4"/>
      <c r="L79" s="4"/>
      <c r="M79" s="4">
        <v>6</v>
      </c>
      <c r="N79" s="4">
        <v>6</v>
      </c>
      <c r="O79" s="4"/>
      <c r="P79" s="4" t="str">
        <f t="shared" si="13"/>
        <v>No</v>
      </c>
      <c r="Q79" s="15" t="str">
        <f t="shared" si="14"/>
        <v>No</v>
      </c>
      <c r="R79" s="268" t="str">
        <f t="shared" si="15"/>
        <v>No</v>
      </c>
      <c r="S79" s="223" t="str">
        <f t="shared" si="16"/>
        <v>N/A</v>
      </c>
      <c r="T79" s="222" t="str">
        <f t="shared" si="17"/>
        <v>No</v>
      </c>
      <c r="U79" s="68" t="str">
        <f t="shared" si="18"/>
        <v>N/A</v>
      </c>
      <c r="V79" s="65" t="str">
        <f t="shared" si="19"/>
        <v>No</v>
      </c>
      <c r="W79" s="68" t="str">
        <f t="shared" si="20"/>
        <v>N/A</v>
      </c>
      <c r="X79" s="65" t="str">
        <f t="shared" si="21"/>
        <v>No</v>
      </c>
      <c r="Y79" s="68" t="str">
        <f t="shared" si="22"/>
        <v>N/A</v>
      </c>
      <c r="Z79" s="65"/>
    </row>
    <row r="80" spans="1:26">
      <c r="A80" s="66" t="s">
        <v>1621</v>
      </c>
      <c r="B80" s="66" t="s">
        <v>39</v>
      </c>
      <c r="C80" s="66" t="str" cm="1">
        <f t="array" ref="C80">_xlfn.IFNA(_xlfn.IFS(B80="Starter","Starters &amp; Sides",B80="Sides","Starters &amp; Sides"),B80)</f>
        <v>Starters &amp; Sides</v>
      </c>
      <c r="D80" s="71" t="s">
        <v>1663</v>
      </c>
      <c r="E80" s="75"/>
      <c r="F80" s="12"/>
      <c r="G80" s="12"/>
      <c r="H80" s="12"/>
      <c r="I80" s="12"/>
      <c r="J80" s="12"/>
      <c r="K80" s="4"/>
      <c r="L80" s="4"/>
      <c r="M80" s="4">
        <v>6.4</v>
      </c>
      <c r="N80" s="4">
        <v>6.4</v>
      </c>
      <c r="O80" s="4"/>
      <c r="P80" s="4" t="str">
        <f t="shared" si="13"/>
        <v>No</v>
      </c>
      <c r="Q80" s="15" t="str">
        <f t="shared" si="14"/>
        <v>No</v>
      </c>
      <c r="R80" s="268" t="str">
        <f t="shared" si="15"/>
        <v>No</v>
      </c>
      <c r="S80" s="223" t="str">
        <f t="shared" si="16"/>
        <v>N/A</v>
      </c>
      <c r="T80" s="222" t="str">
        <f t="shared" si="17"/>
        <v>No</v>
      </c>
      <c r="U80" s="68" t="str">
        <f t="shared" si="18"/>
        <v>N/A</v>
      </c>
      <c r="V80" s="65" t="str">
        <f t="shared" si="19"/>
        <v>No</v>
      </c>
      <c r="W80" s="68" t="str">
        <f t="shared" si="20"/>
        <v>N/A</v>
      </c>
      <c r="X80" s="65" t="str">
        <f t="shared" si="21"/>
        <v>No</v>
      </c>
      <c r="Y80" s="68" t="str">
        <f t="shared" si="22"/>
        <v>N/A</v>
      </c>
      <c r="Z80" s="65"/>
    </row>
    <row r="81" spans="1:26">
      <c r="A81" s="66" t="s">
        <v>1621</v>
      </c>
      <c r="B81" s="66" t="s">
        <v>39</v>
      </c>
      <c r="C81" s="66" t="str" cm="1">
        <f t="array" ref="C81">_xlfn.IFNA(_xlfn.IFS(B81="Starter","Starters &amp; Sides",B81="Sides","Starters &amp; Sides"),B81)</f>
        <v>Starters &amp; Sides</v>
      </c>
      <c r="D81" s="71" t="s">
        <v>1664</v>
      </c>
      <c r="E81" s="75"/>
      <c r="F81" s="12"/>
      <c r="G81" s="12"/>
      <c r="H81" s="12"/>
      <c r="I81" s="12"/>
      <c r="J81" s="12"/>
      <c r="K81" s="4"/>
      <c r="L81" s="4"/>
      <c r="M81" s="4">
        <v>4.95</v>
      </c>
      <c r="N81" s="4">
        <v>4.95</v>
      </c>
      <c r="O81" s="4"/>
      <c r="P81" s="4" t="str">
        <f t="shared" si="13"/>
        <v>No</v>
      </c>
      <c r="Q81" s="15" t="str">
        <f t="shared" si="14"/>
        <v>No</v>
      </c>
      <c r="R81" s="268" t="str">
        <f t="shared" si="15"/>
        <v>No</v>
      </c>
      <c r="S81" s="223" t="str">
        <f t="shared" si="16"/>
        <v>N/A</v>
      </c>
      <c r="T81" s="222" t="str">
        <f t="shared" si="17"/>
        <v>No</v>
      </c>
      <c r="U81" s="68" t="str">
        <f t="shared" si="18"/>
        <v>N/A</v>
      </c>
      <c r="V81" s="65" t="str">
        <f t="shared" si="19"/>
        <v>No</v>
      </c>
      <c r="W81" s="68" t="str">
        <f t="shared" si="20"/>
        <v>N/A</v>
      </c>
      <c r="X81" s="65" t="str">
        <f t="shared" si="21"/>
        <v>No</v>
      </c>
      <c r="Y81" s="68" t="str">
        <f t="shared" si="22"/>
        <v>N/A</v>
      </c>
      <c r="Z81" s="65"/>
    </row>
    <row r="82" spans="1:26">
      <c r="A82" s="66" t="s">
        <v>1621</v>
      </c>
      <c r="B82" s="66" t="s">
        <v>39</v>
      </c>
      <c r="C82" s="66" t="str" cm="1">
        <f t="array" ref="C82">_xlfn.IFNA(_xlfn.IFS(B82="Starter","Starters &amp; Sides",B82="Sides","Starters &amp; Sides"),B82)</f>
        <v>Starters &amp; Sides</v>
      </c>
      <c r="D82" s="71" t="s">
        <v>1665</v>
      </c>
      <c r="E82" s="75">
        <v>4</v>
      </c>
      <c r="F82" s="12">
        <v>4.25</v>
      </c>
      <c r="G82" s="12">
        <v>4.25</v>
      </c>
      <c r="H82" s="12">
        <v>4.25</v>
      </c>
      <c r="I82" s="12">
        <v>4.55</v>
      </c>
      <c r="J82" s="12">
        <v>4.55</v>
      </c>
      <c r="K82" s="4">
        <v>4.7</v>
      </c>
      <c r="L82" s="4">
        <v>4.8</v>
      </c>
      <c r="M82" s="4">
        <v>5.3</v>
      </c>
      <c r="N82" s="4">
        <v>5.3</v>
      </c>
      <c r="O82" s="4"/>
      <c r="P82" s="4" t="str">
        <f t="shared" si="13"/>
        <v>No</v>
      </c>
      <c r="Q82" s="15" t="str">
        <f t="shared" si="14"/>
        <v>No</v>
      </c>
      <c r="R82" s="268" t="str">
        <f t="shared" si="15"/>
        <v>No</v>
      </c>
      <c r="S82" s="223" t="str">
        <f t="shared" si="16"/>
        <v>N/A</v>
      </c>
      <c r="T82" s="222" t="str">
        <f t="shared" si="17"/>
        <v>No</v>
      </c>
      <c r="U82" s="68" t="str">
        <f t="shared" si="18"/>
        <v>N/A</v>
      </c>
      <c r="V82" s="65" t="str">
        <f t="shared" si="19"/>
        <v>No</v>
      </c>
      <c r="W82" s="68" t="str">
        <f t="shared" si="20"/>
        <v>N/A</v>
      </c>
      <c r="X82" s="65" t="str">
        <f t="shared" si="21"/>
        <v>No</v>
      </c>
      <c r="Y82" s="68" t="str">
        <f t="shared" si="22"/>
        <v>N/A</v>
      </c>
      <c r="Z82" s="65"/>
    </row>
    <row r="83" spans="1:26">
      <c r="A83" s="66" t="s">
        <v>1621</v>
      </c>
      <c r="B83" s="66" t="s">
        <v>39</v>
      </c>
      <c r="C83" s="66" t="str" cm="1">
        <f t="array" ref="C83">_xlfn.IFNA(_xlfn.IFS(B83="Starter","Starters &amp; Sides",B83="Sides","Starters &amp; Sides"),B83)</f>
        <v>Starters &amp; Sides</v>
      </c>
      <c r="D83" s="71" t="s">
        <v>1666</v>
      </c>
      <c r="E83" s="75">
        <v>3.5</v>
      </c>
      <c r="F83" s="12">
        <v>3.5</v>
      </c>
      <c r="G83" s="12">
        <v>3.5</v>
      </c>
      <c r="H83" s="12">
        <v>3.5</v>
      </c>
      <c r="I83" s="12">
        <v>4.95</v>
      </c>
      <c r="J83" s="12">
        <v>3.5</v>
      </c>
      <c r="K83" s="4">
        <v>3.5</v>
      </c>
      <c r="L83" s="4"/>
      <c r="M83" s="4"/>
      <c r="N83" s="4"/>
      <c r="O83" s="4"/>
      <c r="P83" s="4" t="str">
        <f t="shared" si="13"/>
        <v>No</v>
      </c>
      <c r="Q83" s="15" t="str">
        <f t="shared" si="14"/>
        <v>No</v>
      </c>
      <c r="R83" s="268" t="str">
        <f t="shared" si="15"/>
        <v>No</v>
      </c>
      <c r="S83" s="223" t="str">
        <f t="shared" si="16"/>
        <v>N/A</v>
      </c>
      <c r="T83" s="222" t="str">
        <f t="shared" si="17"/>
        <v>No</v>
      </c>
      <c r="U83" s="68" t="str">
        <f t="shared" si="18"/>
        <v>N/A</v>
      </c>
      <c r="V83" s="65" t="str">
        <f t="shared" si="19"/>
        <v>No</v>
      </c>
      <c r="W83" s="68" t="str">
        <f t="shared" si="20"/>
        <v>N/A</v>
      </c>
      <c r="X83" s="65" t="str">
        <f t="shared" si="21"/>
        <v>No</v>
      </c>
      <c r="Y83" s="68" t="str">
        <f t="shared" si="22"/>
        <v>N/A</v>
      </c>
      <c r="Z83" s="65"/>
    </row>
    <row r="84" spans="1:26">
      <c r="A84" s="66" t="s">
        <v>1621</v>
      </c>
      <c r="B84" s="66" t="s">
        <v>39</v>
      </c>
      <c r="C84" s="66" t="str" cm="1">
        <f t="array" ref="C84">_xlfn.IFNA(_xlfn.IFS(B84="Starter","Starters &amp; Sides",B84="Sides","Starters &amp; Sides"),B84)</f>
        <v>Starters &amp; Sides</v>
      </c>
      <c r="D84" s="71" t="s">
        <v>1667</v>
      </c>
      <c r="E84" s="75">
        <v>3</v>
      </c>
      <c r="F84" s="12">
        <v>3</v>
      </c>
      <c r="G84" s="12">
        <v>3</v>
      </c>
      <c r="H84" s="12">
        <v>3</v>
      </c>
      <c r="I84" s="12">
        <v>3</v>
      </c>
      <c r="J84" s="12"/>
      <c r="K84" s="4"/>
      <c r="L84" s="4"/>
      <c r="M84" s="4"/>
      <c r="N84" s="4"/>
      <c r="O84" s="4"/>
      <c r="P84" s="4" t="str">
        <f t="shared" si="13"/>
        <v>No</v>
      </c>
      <c r="Q84" s="15" t="str">
        <f t="shared" si="14"/>
        <v>No</v>
      </c>
      <c r="R84" s="268" t="str">
        <f t="shared" si="15"/>
        <v>No</v>
      </c>
      <c r="S84" s="223" t="str">
        <f t="shared" si="16"/>
        <v>N/A</v>
      </c>
      <c r="T84" s="222" t="str">
        <f t="shared" si="17"/>
        <v>No</v>
      </c>
      <c r="U84" s="68" t="str">
        <f t="shared" si="18"/>
        <v>N/A</v>
      </c>
      <c r="V84" s="65" t="str">
        <f t="shared" si="19"/>
        <v>No</v>
      </c>
      <c r="W84" s="68" t="str">
        <f t="shared" si="20"/>
        <v>N/A</v>
      </c>
      <c r="X84" s="65" t="str">
        <f t="shared" si="21"/>
        <v>No</v>
      </c>
      <c r="Y84" s="68" t="str">
        <f t="shared" si="22"/>
        <v>N/A</v>
      </c>
      <c r="Z84" s="65"/>
    </row>
    <row r="85" spans="1:26">
      <c r="A85" s="66" t="s">
        <v>1621</v>
      </c>
      <c r="B85" s="66" t="s">
        <v>39</v>
      </c>
      <c r="C85" s="66" t="str" cm="1">
        <f t="array" ref="C85">_xlfn.IFNA(_xlfn.IFS(B85="Starter","Starters &amp; Sides",B85="Sides","Starters &amp; Sides"),B85)</f>
        <v>Starters &amp; Sides</v>
      </c>
      <c r="D85" s="71" t="s">
        <v>1668</v>
      </c>
      <c r="E85" s="75">
        <v>3</v>
      </c>
      <c r="F85" s="12">
        <v>3</v>
      </c>
      <c r="G85" s="12">
        <v>3</v>
      </c>
      <c r="H85" s="12">
        <v>3</v>
      </c>
      <c r="I85" s="12"/>
      <c r="J85" s="12"/>
      <c r="K85" s="4"/>
      <c r="L85" s="4"/>
      <c r="M85" s="4"/>
      <c r="N85" s="4"/>
      <c r="O85" s="4"/>
      <c r="P85" s="4" t="str">
        <f t="shared" si="13"/>
        <v>No</v>
      </c>
      <c r="Q85" s="15" t="str">
        <f t="shared" si="14"/>
        <v>No</v>
      </c>
      <c r="R85" s="268" t="str">
        <f t="shared" si="15"/>
        <v>No</v>
      </c>
      <c r="S85" s="223" t="str">
        <f t="shared" si="16"/>
        <v>N/A</v>
      </c>
      <c r="T85" s="222" t="str">
        <f t="shared" si="17"/>
        <v>No</v>
      </c>
      <c r="U85" s="68" t="str">
        <f t="shared" si="18"/>
        <v>N/A</v>
      </c>
      <c r="V85" s="65" t="str">
        <f t="shared" si="19"/>
        <v>No</v>
      </c>
      <c r="W85" s="68" t="str">
        <f t="shared" si="20"/>
        <v>N/A</v>
      </c>
      <c r="X85" s="65" t="str">
        <f t="shared" si="21"/>
        <v>No</v>
      </c>
      <c r="Y85" s="68" t="str">
        <f t="shared" si="22"/>
        <v>N/A</v>
      </c>
      <c r="Z85" s="65"/>
    </row>
    <row r="86" spans="1:26">
      <c r="A86" s="66" t="s">
        <v>1621</v>
      </c>
      <c r="B86" s="66" t="s">
        <v>39</v>
      </c>
      <c r="C86" s="66" t="str" cm="1">
        <f t="array" ref="C86">_xlfn.IFNA(_xlfn.IFS(B86="Starter","Starters &amp; Sides",B86="Sides","Starters &amp; Sides"),B86)</f>
        <v>Starters &amp; Sides</v>
      </c>
      <c r="D86" s="71" t="s">
        <v>1669</v>
      </c>
      <c r="E86" s="75">
        <v>2.5</v>
      </c>
      <c r="F86" s="12">
        <v>2.5</v>
      </c>
      <c r="G86" s="12">
        <v>2.5</v>
      </c>
      <c r="H86" s="12">
        <v>2.5</v>
      </c>
      <c r="I86" s="12"/>
      <c r="J86" s="12"/>
      <c r="K86" s="4"/>
      <c r="L86" s="4"/>
      <c r="M86" s="4"/>
      <c r="N86" s="4"/>
      <c r="O86" s="4"/>
      <c r="P86" s="4" t="str">
        <f t="shared" si="13"/>
        <v>No</v>
      </c>
      <c r="Q86" s="15" t="str">
        <f t="shared" si="14"/>
        <v>No</v>
      </c>
      <c r="R86" s="268" t="str">
        <f t="shared" si="15"/>
        <v>No</v>
      </c>
      <c r="S86" s="223" t="str">
        <f t="shared" si="16"/>
        <v>N/A</v>
      </c>
      <c r="T86" s="222" t="str">
        <f t="shared" si="17"/>
        <v>No</v>
      </c>
      <c r="U86" s="68" t="str">
        <f t="shared" si="18"/>
        <v>N/A</v>
      </c>
      <c r="V86" s="65" t="str">
        <f t="shared" si="19"/>
        <v>No</v>
      </c>
      <c r="W86" s="68" t="str">
        <f t="shared" si="20"/>
        <v>N/A</v>
      </c>
      <c r="X86" s="65" t="str">
        <f t="shared" si="21"/>
        <v>No</v>
      </c>
      <c r="Y86" s="68" t="str">
        <f t="shared" si="22"/>
        <v>N/A</v>
      </c>
      <c r="Z86" s="65"/>
    </row>
    <row r="87" spans="1:26">
      <c r="A87" s="66" t="s">
        <v>1621</v>
      </c>
      <c r="B87" s="66" t="s">
        <v>39</v>
      </c>
      <c r="C87" s="66" t="str" cm="1">
        <f t="array" ref="C87">_xlfn.IFNA(_xlfn.IFS(B87="Starter","Starters &amp; Sides",B87="Sides","Starters &amp; Sides"),B87)</f>
        <v>Starters &amp; Sides</v>
      </c>
      <c r="D87" s="71" t="s">
        <v>1670</v>
      </c>
      <c r="E87" s="75">
        <v>4.95</v>
      </c>
      <c r="F87" s="12">
        <v>5</v>
      </c>
      <c r="G87" s="12">
        <v>5</v>
      </c>
      <c r="H87" s="12">
        <v>5</v>
      </c>
      <c r="I87" s="12"/>
      <c r="J87" s="12"/>
      <c r="K87" s="4"/>
      <c r="L87" s="4"/>
      <c r="M87" s="4"/>
      <c r="N87" s="4"/>
      <c r="O87" s="4"/>
      <c r="P87" s="4" t="str">
        <f t="shared" si="13"/>
        <v>No</v>
      </c>
      <c r="Q87" s="15" t="str">
        <f t="shared" si="14"/>
        <v>No</v>
      </c>
      <c r="R87" s="268" t="str">
        <f t="shared" si="15"/>
        <v>No</v>
      </c>
      <c r="S87" s="223" t="str">
        <f t="shared" si="16"/>
        <v>N/A</v>
      </c>
      <c r="T87" s="222" t="str">
        <f t="shared" si="17"/>
        <v>No</v>
      </c>
      <c r="U87" s="68" t="str">
        <f t="shared" si="18"/>
        <v>N/A</v>
      </c>
      <c r="V87" s="65" t="str">
        <f t="shared" si="19"/>
        <v>No</v>
      </c>
      <c r="W87" s="68" t="str">
        <f t="shared" si="20"/>
        <v>N/A</v>
      </c>
      <c r="X87" s="65" t="str">
        <f t="shared" si="21"/>
        <v>No</v>
      </c>
      <c r="Y87" s="68" t="str">
        <f t="shared" si="22"/>
        <v>N/A</v>
      </c>
      <c r="Z87" s="65"/>
    </row>
    <row r="88" spans="1:26">
      <c r="A88" s="66" t="s">
        <v>1621</v>
      </c>
      <c r="B88" s="66" t="s">
        <v>39</v>
      </c>
      <c r="C88" s="66" t="str" cm="1">
        <f t="array" ref="C88">_xlfn.IFNA(_xlfn.IFS(B88="Starter","Starters &amp; Sides",B88="Sides","Starters &amp; Sides"),B88)</f>
        <v>Starters &amp; Sides</v>
      </c>
      <c r="D88" s="71" t="s">
        <v>1671</v>
      </c>
      <c r="E88" s="75"/>
      <c r="F88" s="12"/>
      <c r="G88" s="12"/>
      <c r="H88" s="12"/>
      <c r="I88" s="12">
        <v>5.25</v>
      </c>
      <c r="J88" s="12">
        <v>6</v>
      </c>
      <c r="K88" s="4">
        <v>6.2</v>
      </c>
      <c r="L88" s="4">
        <v>7.85</v>
      </c>
      <c r="M88" s="4">
        <v>6.99</v>
      </c>
      <c r="N88" s="4">
        <v>6.99</v>
      </c>
      <c r="O88" s="4"/>
      <c r="P88" s="4" t="str">
        <f t="shared" si="13"/>
        <v>No</v>
      </c>
      <c r="Q88" s="15" t="str">
        <f t="shared" si="14"/>
        <v>No</v>
      </c>
      <c r="R88" s="268" t="str">
        <f t="shared" si="15"/>
        <v>No</v>
      </c>
      <c r="S88" s="223" t="str">
        <f t="shared" si="16"/>
        <v>N/A</v>
      </c>
      <c r="T88" s="222" t="str">
        <f t="shared" si="17"/>
        <v>No</v>
      </c>
      <c r="U88" s="68" t="str">
        <f t="shared" si="18"/>
        <v>N/A</v>
      </c>
      <c r="V88" s="65" t="str">
        <f t="shared" si="19"/>
        <v>No</v>
      </c>
      <c r="W88" s="68" t="str">
        <f t="shared" si="20"/>
        <v>N/A</v>
      </c>
      <c r="X88" s="65" t="str">
        <f t="shared" si="21"/>
        <v>No</v>
      </c>
      <c r="Y88" s="68" t="str">
        <f t="shared" si="22"/>
        <v>N/A</v>
      </c>
      <c r="Z88" s="65"/>
    </row>
    <row r="89" spans="1:26">
      <c r="A89" s="66" t="s">
        <v>1621</v>
      </c>
      <c r="B89" s="66" t="s">
        <v>39</v>
      </c>
      <c r="C89" s="66" t="str" cm="1">
        <f t="array" ref="C89">_xlfn.IFNA(_xlfn.IFS(B89="Starter","Starters &amp; Sides",B89="Sides","Starters &amp; Sides"),B89)</f>
        <v>Starters &amp; Sides</v>
      </c>
      <c r="D89" s="71" t="s">
        <v>1672</v>
      </c>
      <c r="E89" s="75">
        <v>2</v>
      </c>
      <c r="F89" s="12">
        <v>2.25</v>
      </c>
      <c r="G89" s="12"/>
      <c r="H89" s="12"/>
      <c r="I89" s="12"/>
      <c r="J89" s="12"/>
      <c r="K89" s="4"/>
      <c r="L89" s="4"/>
      <c r="M89" s="4">
        <v>4.95</v>
      </c>
      <c r="N89" s="4">
        <v>4.95</v>
      </c>
      <c r="O89" s="4"/>
      <c r="P89" s="4" t="str">
        <f t="shared" si="13"/>
        <v>No</v>
      </c>
      <c r="Q89" s="15" t="str">
        <f t="shared" si="14"/>
        <v>No</v>
      </c>
      <c r="R89" s="268" t="str">
        <f t="shared" si="15"/>
        <v>No</v>
      </c>
      <c r="S89" s="223" t="str">
        <f t="shared" si="16"/>
        <v>N/A</v>
      </c>
      <c r="T89" s="222" t="str">
        <f t="shared" si="17"/>
        <v>No</v>
      </c>
      <c r="U89" s="68" t="str">
        <f t="shared" si="18"/>
        <v>N/A</v>
      </c>
      <c r="V89" s="65" t="str">
        <f t="shared" si="19"/>
        <v>No</v>
      </c>
      <c r="W89" s="68" t="str">
        <f t="shared" si="20"/>
        <v>N/A</v>
      </c>
      <c r="X89" s="65" t="str">
        <f t="shared" si="21"/>
        <v>No</v>
      </c>
      <c r="Y89" s="68" t="str">
        <f t="shared" si="22"/>
        <v>N/A</v>
      </c>
      <c r="Z89" s="65"/>
    </row>
    <row r="90" spans="1:26">
      <c r="A90" s="66" t="s">
        <v>1621</v>
      </c>
      <c r="B90" s="66" t="s">
        <v>39</v>
      </c>
      <c r="C90" s="66" t="str" cm="1">
        <f t="array" ref="C90">_xlfn.IFNA(_xlfn.IFS(B90="Starter","Starters &amp; Sides",B90="Sides","Starters &amp; Sides"),B90)</f>
        <v>Starters &amp; Sides</v>
      </c>
      <c r="D90" s="71" t="s">
        <v>342</v>
      </c>
      <c r="E90" s="75">
        <v>1.5</v>
      </c>
      <c r="F90" s="12">
        <v>1.5</v>
      </c>
      <c r="G90" s="12">
        <v>1.5</v>
      </c>
      <c r="H90" s="12">
        <v>2</v>
      </c>
      <c r="I90" s="12">
        <v>2</v>
      </c>
      <c r="J90" s="12">
        <v>2.75</v>
      </c>
      <c r="K90" s="4"/>
      <c r="L90" s="4">
        <v>2.9</v>
      </c>
      <c r="M90" s="4"/>
      <c r="N90" s="4"/>
      <c r="O90" s="4"/>
      <c r="P90" s="4" t="str">
        <f t="shared" si="13"/>
        <v>No</v>
      </c>
      <c r="Q90" s="15" t="str">
        <f t="shared" si="14"/>
        <v>No</v>
      </c>
      <c r="R90" s="268" t="str">
        <f t="shared" si="15"/>
        <v>No</v>
      </c>
      <c r="S90" s="223" t="str">
        <f t="shared" si="16"/>
        <v>N/A</v>
      </c>
      <c r="T90" s="222" t="str">
        <f t="shared" si="17"/>
        <v>No</v>
      </c>
      <c r="U90" s="68" t="str">
        <f t="shared" si="18"/>
        <v>N/A</v>
      </c>
      <c r="V90" s="65" t="str">
        <f t="shared" si="19"/>
        <v>No</v>
      </c>
      <c r="W90" s="68" t="str">
        <f t="shared" si="20"/>
        <v>N/A</v>
      </c>
      <c r="X90" s="65" t="str">
        <f t="shared" si="21"/>
        <v>No</v>
      </c>
      <c r="Y90" s="68" t="str">
        <f t="shared" si="22"/>
        <v>N/A</v>
      </c>
      <c r="Z90" s="65"/>
    </row>
    <row r="91" spans="1:26">
      <c r="A91" s="66" t="s">
        <v>1621</v>
      </c>
      <c r="B91" s="66" t="s">
        <v>39</v>
      </c>
      <c r="C91" s="66" t="str" cm="1">
        <f t="array" ref="C91">_xlfn.IFNA(_xlfn.IFS(B91="Starter","Starters &amp; Sides",B91="Sides","Starters &amp; Sides"),B91)</f>
        <v>Starters &amp; Sides</v>
      </c>
      <c r="D91" s="71" t="s">
        <v>1673</v>
      </c>
      <c r="E91" s="75">
        <v>2</v>
      </c>
      <c r="F91" s="12">
        <v>2</v>
      </c>
      <c r="G91" s="12">
        <v>2</v>
      </c>
      <c r="H91" s="12">
        <v>2.25</v>
      </c>
      <c r="I91" s="12"/>
      <c r="J91" s="12"/>
      <c r="K91" s="4"/>
      <c r="L91" s="4"/>
      <c r="M91" s="4"/>
      <c r="N91" s="4"/>
      <c r="O91" s="4"/>
      <c r="P91" s="4" t="str">
        <f t="shared" si="13"/>
        <v>No</v>
      </c>
      <c r="Q91" s="15" t="str">
        <f t="shared" si="14"/>
        <v>No</v>
      </c>
      <c r="R91" s="268" t="str">
        <f t="shared" si="15"/>
        <v>No</v>
      </c>
      <c r="S91" s="223" t="str">
        <f t="shared" si="16"/>
        <v>N/A</v>
      </c>
      <c r="T91" s="222" t="str">
        <f t="shared" si="17"/>
        <v>No</v>
      </c>
      <c r="U91" s="68" t="str">
        <f t="shared" si="18"/>
        <v>N/A</v>
      </c>
      <c r="V91" s="65" t="str">
        <f t="shared" si="19"/>
        <v>No</v>
      </c>
      <c r="W91" s="68" t="str">
        <f t="shared" si="20"/>
        <v>N/A</v>
      </c>
      <c r="X91" s="65" t="str">
        <f t="shared" si="21"/>
        <v>No</v>
      </c>
      <c r="Y91" s="68" t="str">
        <f t="shared" si="22"/>
        <v>N/A</v>
      </c>
      <c r="Z91" s="65"/>
    </row>
    <row r="92" spans="1:26">
      <c r="A92" s="66" t="s">
        <v>1621</v>
      </c>
      <c r="B92" s="66" t="s">
        <v>39</v>
      </c>
      <c r="C92" s="66" t="str" cm="1">
        <f t="array" ref="C92">_xlfn.IFNA(_xlfn.IFS(B92="Starter","Starters &amp; Sides",B92="Sides","Starters &amp; Sides"),B92)</f>
        <v>Starters &amp; Sides</v>
      </c>
      <c r="D92" s="71" t="s">
        <v>1674</v>
      </c>
      <c r="E92" s="75">
        <v>4</v>
      </c>
      <c r="F92" s="12">
        <v>4.25</v>
      </c>
      <c r="G92" s="12">
        <v>4.25</v>
      </c>
      <c r="H92" s="12"/>
      <c r="I92" s="12"/>
      <c r="J92" s="12"/>
      <c r="K92" s="4"/>
      <c r="L92" s="4"/>
      <c r="M92" s="4"/>
      <c r="N92" s="4"/>
      <c r="O92" s="4"/>
      <c r="P92" s="4" t="str">
        <f t="shared" si="13"/>
        <v>No</v>
      </c>
      <c r="Q92" s="15" t="str">
        <f t="shared" si="14"/>
        <v>No</v>
      </c>
      <c r="R92" s="268" t="str">
        <f t="shared" si="15"/>
        <v>No</v>
      </c>
      <c r="S92" s="223" t="str">
        <f t="shared" si="16"/>
        <v>N/A</v>
      </c>
      <c r="T92" s="222" t="str">
        <f t="shared" si="17"/>
        <v>No</v>
      </c>
      <c r="U92" s="68" t="str">
        <f t="shared" si="18"/>
        <v>N/A</v>
      </c>
      <c r="V92" s="65" t="str">
        <f t="shared" si="19"/>
        <v>No</v>
      </c>
      <c r="W92" s="68" t="str">
        <f t="shared" si="20"/>
        <v>N/A</v>
      </c>
      <c r="X92" s="65" t="str">
        <f t="shared" si="21"/>
        <v>No</v>
      </c>
      <c r="Y92" s="68" t="str">
        <f t="shared" si="22"/>
        <v>N/A</v>
      </c>
      <c r="Z92" s="65"/>
    </row>
    <row r="93" spans="1:26">
      <c r="A93" s="66" t="s">
        <v>1621</v>
      </c>
      <c r="B93" s="66" t="s">
        <v>39</v>
      </c>
      <c r="C93" s="66" t="str" cm="1">
        <f t="array" ref="C93">_xlfn.IFNA(_xlfn.IFS(B93="Starter","Starters &amp; Sides",B93="Sides","Starters &amp; Sides"),B93)</f>
        <v>Starters &amp; Sides</v>
      </c>
      <c r="D93" s="71" t="s">
        <v>1675</v>
      </c>
      <c r="E93" s="75">
        <v>4</v>
      </c>
      <c r="F93" s="12">
        <v>4.25</v>
      </c>
      <c r="G93" s="12"/>
      <c r="H93" s="12"/>
      <c r="I93" s="12"/>
      <c r="J93" s="12"/>
      <c r="K93" s="4"/>
      <c r="L93" s="4"/>
      <c r="M93" s="4"/>
      <c r="N93" s="4"/>
      <c r="O93" s="4"/>
      <c r="P93" s="4" t="str">
        <f t="shared" si="13"/>
        <v>No</v>
      </c>
      <c r="Q93" s="15" t="str">
        <f t="shared" si="14"/>
        <v>No</v>
      </c>
      <c r="R93" s="268" t="str">
        <f t="shared" si="15"/>
        <v>No</v>
      </c>
      <c r="S93" s="223" t="str">
        <f t="shared" si="16"/>
        <v>N/A</v>
      </c>
      <c r="T93" s="222" t="str">
        <f t="shared" si="17"/>
        <v>No</v>
      </c>
      <c r="U93" s="68" t="str">
        <f t="shared" si="18"/>
        <v>N/A</v>
      </c>
      <c r="V93" s="65" t="str">
        <f t="shared" si="19"/>
        <v>No</v>
      </c>
      <c r="W93" s="68" t="str">
        <f t="shared" si="20"/>
        <v>N/A</v>
      </c>
      <c r="X93" s="65" t="str">
        <f t="shared" si="21"/>
        <v>No</v>
      </c>
      <c r="Y93" s="68" t="str">
        <f t="shared" si="22"/>
        <v>N/A</v>
      </c>
      <c r="Z93" s="65"/>
    </row>
    <row r="94" spans="1:26">
      <c r="A94" s="66" t="s">
        <v>1621</v>
      </c>
      <c r="B94" s="66" t="s">
        <v>39</v>
      </c>
      <c r="C94" s="66" t="str" cm="1">
        <f t="array" ref="C94">_xlfn.IFNA(_xlfn.IFS(B94="Starter","Starters &amp; Sides",B94="Sides","Starters &amp; Sides"),B94)</f>
        <v>Starters &amp; Sides</v>
      </c>
      <c r="D94" s="71" t="s">
        <v>1676</v>
      </c>
      <c r="E94" s="75"/>
      <c r="F94" s="12"/>
      <c r="G94" s="12"/>
      <c r="H94" s="12"/>
      <c r="I94" s="12">
        <v>8.25</v>
      </c>
      <c r="J94" s="12">
        <v>9</v>
      </c>
      <c r="K94" s="4">
        <v>9.4</v>
      </c>
      <c r="L94" s="4"/>
      <c r="M94" s="4"/>
      <c r="N94" s="4"/>
      <c r="O94" s="4"/>
      <c r="P94" s="4" t="str">
        <f t="shared" si="13"/>
        <v>No</v>
      </c>
      <c r="Q94" s="15" t="str">
        <f t="shared" si="14"/>
        <v>No</v>
      </c>
      <c r="R94" s="268" t="str">
        <f t="shared" si="15"/>
        <v>No</v>
      </c>
      <c r="S94" s="223" t="str">
        <f t="shared" si="16"/>
        <v>N/A</v>
      </c>
      <c r="T94" s="222" t="str">
        <f t="shared" si="17"/>
        <v>No</v>
      </c>
      <c r="U94" s="68" t="str">
        <f t="shared" si="18"/>
        <v>N/A</v>
      </c>
      <c r="V94" s="65" t="str">
        <f t="shared" si="19"/>
        <v>No</v>
      </c>
      <c r="W94" s="68" t="str">
        <f t="shared" si="20"/>
        <v>N/A</v>
      </c>
      <c r="X94" s="65" t="str">
        <f t="shared" si="21"/>
        <v>No</v>
      </c>
      <c r="Y94" s="68" t="str">
        <f t="shared" si="22"/>
        <v>N/A</v>
      </c>
      <c r="Z94" s="65"/>
    </row>
    <row r="95" spans="1:26">
      <c r="A95" s="66" t="s">
        <v>1621</v>
      </c>
      <c r="B95" s="66" t="s">
        <v>39</v>
      </c>
      <c r="C95" s="66" t="str" cm="1">
        <f t="array" ref="C95">_xlfn.IFNA(_xlfn.IFS(B95="Starter","Starters &amp; Sides",B95="Sides","Starters &amp; Sides"),B95)</f>
        <v>Starters &amp; Sides</v>
      </c>
      <c r="D95" s="71" t="s">
        <v>1677</v>
      </c>
      <c r="E95" s="75"/>
      <c r="F95" s="12"/>
      <c r="G95" s="12"/>
      <c r="H95" s="12"/>
      <c r="I95" s="12">
        <v>2.25</v>
      </c>
      <c r="J95" s="12">
        <v>2.5</v>
      </c>
      <c r="K95" s="4"/>
      <c r="L95" s="4"/>
      <c r="M95" s="4"/>
      <c r="N95" s="4"/>
      <c r="O95" s="4"/>
      <c r="P95" s="4" t="str">
        <f t="shared" si="13"/>
        <v>No</v>
      </c>
      <c r="Q95" s="15" t="str">
        <f t="shared" si="14"/>
        <v>No</v>
      </c>
      <c r="R95" s="268" t="str">
        <f t="shared" si="15"/>
        <v>No</v>
      </c>
      <c r="S95" s="223" t="str">
        <f t="shared" si="16"/>
        <v>N/A</v>
      </c>
      <c r="T95" s="222" t="str">
        <f t="shared" si="17"/>
        <v>No</v>
      </c>
      <c r="U95" s="68" t="str">
        <f t="shared" si="18"/>
        <v>N/A</v>
      </c>
      <c r="V95" s="65" t="str">
        <f t="shared" si="19"/>
        <v>No</v>
      </c>
      <c r="W95" s="68" t="str">
        <f t="shared" si="20"/>
        <v>N/A</v>
      </c>
      <c r="X95" s="65" t="str">
        <f t="shared" si="21"/>
        <v>No</v>
      </c>
      <c r="Y95" s="68" t="str">
        <f t="shared" si="22"/>
        <v>N/A</v>
      </c>
      <c r="Z95" s="65"/>
    </row>
    <row r="96" spans="1:26">
      <c r="A96" s="66" t="s">
        <v>1621</v>
      </c>
      <c r="B96" s="66" t="s">
        <v>39</v>
      </c>
      <c r="C96" s="66" t="str" cm="1">
        <f t="array" ref="C96">_xlfn.IFNA(_xlfn.IFS(B96="Starter","Starters &amp; Sides",B96="Sides","Starters &amp; Sides"),B96)</f>
        <v>Starters &amp; Sides</v>
      </c>
      <c r="D96" s="71" t="s">
        <v>1678</v>
      </c>
      <c r="E96" s="75"/>
      <c r="F96" s="12"/>
      <c r="G96" s="12"/>
      <c r="H96" s="12"/>
      <c r="I96" s="12">
        <v>2.25</v>
      </c>
      <c r="J96" s="12">
        <v>2.75</v>
      </c>
      <c r="K96" s="4">
        <v>2.6</v>
      </c>
      <c r="L96" s="4">
        <v>2.9</v>
      </c>
      <c r="M96" s="4"/>
      <c r="N96" s="4"/>
      <c r="O96" s="4"/>
      <c r="P96" s="4" t="str">
        <f t="shared" si="13"/>
        <v>No</v>
      </c>
      <c r="Q96" s="15" t="str">
        <f t="shared" si="14"/>
        <v>No</v>
      </c>
      <c r="R96" s="268" t="str">
        <f t="shared" si="15"/>
        <v>No</v>
      </c>
      <c r="S96" s="223" t="str">
        <f t="shared" si="16"/>
        <v>N/A</v>
      </c>
      <c r="T96" s="222" t="str">
        <f t="shared" si="17"/>
        <v>No</v>
      </c>
      <c r="U96" s="68" t="str">
        <f t="shared" si="18"/>
        <v>N/A</v>
      </c>
      <c r="V96" s="65" t="str">
        <f t="shared" si="19"/>
        <v>No</v>
      </c>
      <c r="W96" s="68" t="str">
        <f t="shared" si="20"/>
        <v>N/A</v>
      </c>
      <c r="X96" s="65" t="str">
        <f t="shared" si="21"/>
        <v>No</v>
      </c>
      <c r="Y96" s="68" t="str">
        <f t="shared" si="22"/>
        <v>N/A</v>
      </c>
      <c r="Z96" s="65"/>
    </row>
    <row r="97" spans="1:26">
      <c r="A97" s="66" t="s">
        <v>1621</v>
      </c>
      <c r="B97" s="66" t="s">
        <v>39</v>
      </c>
      <c r="C97" s="66" t="str" cm="1">
        <f t="array" ref="C97">_xlfn.IFNA(_xlfn.IFS(B97="Starter","Starters &amp; Sides",B97="Sides","Starters &amp; Sides"),B97)</f>
        <v>Starters &amp; Sides</v>
      </c>
      <c r="D97" s="71" t="s">
        <v>391</v>
      </c>
      <c r="E97" s="75"/>
      <c r="F97" s="12"/>
      <c r="G97" s="12"/>
      <c r="H97" s="12"/>
      <c r="I97" s="12"/>
      <c r="J97" s="12">
        <v>6</v>
      </c>
      <c r="K97" s="4">
        <v>6.2</v>
      </c>
      <c r="L97" s="4">
        <v>6.3</v>
      </c>
      <c r="M97" s="4"/>
      <c r="N97" s="4">
        <v>6.49</v>
      </c>
      <c r="O97" s="4"/>
      <c r="P97" s="4" t="str">
        <f t="shared" si="13"/>
        <v>No</v>
      </c>
      <c r="Q97" s="15" t="str">
        <f t="shared" si="14"/>
        <v>No</v>
      </c>
      <c r="R97" s="268" t="str">
        <f t="shared" si="15"/>
        <v>No</v>
      </c>
      <c r="S97" s="223" t="str">
        <f t="shared" si="16"/>
        <v>N/A</v>
      </c>
      <c r="T97" s="222" t="str">
        <f t="shared" si="17"/>
        <v>No</v>
      </c>
      <c r="U97" s="68" t="str">
        <f t="shared" si="18"/>
        <v>N/A</v>
      </c>
      <c r="V97" s="65" t="str">
        <f t="shared" si="19"/>
        <v>No</v>
      </c>
      <c r="W97" s="68" t="str">
        <f t="shared" si="20"/>
        <v>N/A</v>
      </c>
      <c r="X97" s="65" t="str">
        <f t="shared" si="21"/>
        <v>No</v>
      </c>
      <c r="Y97" s="68" t="str">
        <f t="shared" si="22"/>
        <v>N/A</v>
      </c>
      <c r="Z97" s="65"/>
    </row>
    <row r="98" spans="1:26">
      <c r="A98" s="66" t="s">
        <v>1621</v>
      </c>
      <c r="B98" s="66" t="s">
        <v>27</v>
      </c>
      <c r="C98" s="66" t="str" cm="1">
        <f t="array" ref="C98">_xlfn.IFNA(_xlfn.IFS(B98="Starter","Starters &amp; Sides",B98="Sides","Starters &amp; Sides"),B98)</f>
        <v>Mains</v>
      </c>
      <c r="D98" s="71" t="s">
        <v>1679</v>
      </c>
      <c r="E98" s="75">
        <v>22.75</v>
      </c>
      <c r="F98" s="12">
        <v>23.5</v>
      </c>
      <c r="G98" s="12">
        <v>23.5</v>
      </c>
      <c r="H98" s="12">
        <v>23.5</v>
      </c>
      <c r="I98" s="12"/>
      <c r="J98" s="12"/>
      <c r="K98" s="4"/>
      <c r="L98" s="4"/>
      <c r="M98" s="4"/>
      <c r="N98" s="4"/>
      <c r="O98" s="4"/>
      <c r="P98" s="4" t="str">
        <f t="shared" si="13"/>
        <v>No</v>
      </c>
      <c r="Q98" s="15" t="str">
        <f t="shared" si="14"/>
        <v>No</v>
      </c>
      <c r="R98" s="268" t="str">
        <f t="shared" si="15"/>
        <v>No</v>
      </c>
      <c r="S98" s="223" t="str">
        <f t="shared" si="16"/>
        <v>N/A</v>
      </c>
      <c r="T98" s="222" t="str">
        <f t="shared" si="17"/>
        <v>No</v>
      </c>
      <c r="U98" s="68" t="str">
        <f t="shared" si="18"/>
        <v>N/A</v>
      </c>
      <c r="V98" s="65" t="str">
        <f t="shared" si="19"/>
        <v>No</v>
      </c>
      <c r="W98" s="68" t="str">
        <f t="shared" si="20"/>
        <v>N/A</v>
      </c>
      <c r="X98" s="65" t="str">
        <f t="shared" si="21"/>
        <v>No</v>
      </c>
      <c r="Y98" s="68" t="str">
        <f t="shared" si="22"/>
        <v>N/A</v>
      </c>
      <c r="Z98" s="65" t="s">
        <v>1680</v>
      </c>
    </row>
    <row r="99" spans="1:26">
      <c r="A99" s="66" t="s">
        <v>1621</v>
      </c>
      <c r="B99" s="66" t="s">
        <v>27</v>
      </c>
      <c r="C99" s="66" t="str" cm="1">
        <f t="array" ref="C99">_xlfn.IFNA(_xlfn.IFS(B99="Starter","Starters &amp; Sides",B99="Sides","Starters &amp; Sides"),B99)</f>
        <v>Mains</v>
      </c>
      <c r="D99" s="71" t="s">
        <v>1681</v>
      </c>
      <c r="E99" s="75"/>
      <c r="F99" s="12"/>
      <c r="G99" s="12"/>
      <c r="H99" s="12"/>
      <c r="I99" s="12"/>
      <c r="J99" s="12"/>
      <c r="K99" s="4"/>
      <c r="L99" s="4"/>
      <c r="M99" s="4">
        <v>18.649999999999999</v>
      </c>
      <c r="N99" s="4">
        <v>18.649999999999999</v>
      </c>
      <c r="O99" s="4"/>
      <c r="P99" s="4" t="str">
        <f t="shared" si="13"/>
        <v>No</v>
      </c>
      <c r="Q99" s="15" t="str">
        <f t="shared" si="14"/>
        <v>No</v>
      </c>
      <c r="R99" s="268" t="str">
        <f t="shared" si="15"/>
        <v>No</v>
      </c>
      <c r="S99" s="223" t="str">
        <f t="shared" si="16"/>
        <v>N/A</v>
      </c>
      <c r="T99" s="222" t="str">
        <f t="shared" si="17"/>
        <v>No</v>
      </c>
      <c r="U99" s="68" t="str">
        <f t="shared" si="18"/>
        <v>N/A</v>
      </c>
      <c r="V99" s="65" t="str">
        <f t="shared" si="19"/>
        <v>No</v>
      </c>
      <c r="W99" s="68" t="str">
        <f t="shared" si="20"/>
        <v>N/A</v>
      </c>
      <c r="X99" s="65" t="str">
        <f t="shared" si="21"/>
        <v>No</v>
      </c>
      <c r="Y99" s="68" t="str">
        <f t="shared" si="22"/>
        <v>N/A</v>
      </c>
      <c r="Z99" s="65"/>
    </row>
    <row r="100" spans="1:26">
      <c r="A100" s="66" t="s">
        <v>1621</v>
      </c>
      <c r="B100" s="66" t="s">
        <v>27</v>
      </c>
      <c r="C100" s="66" t="str" cm="1">
        <f t="array" ref="C100">_xlfn.IFNA(_xlfn.IFS(B100="Starter","Starters &amp; Sides",B100="Sides","Starters &amp; Sides"),B100)</f>
        <v>Mains</v>
      </c>
      <c r="D100" s="71" t="s">
        <v>1682</v>
      </c>
      <c r="E100" s="75">
        <v>10.25</v>
      </c>
      <c r="F100" s="12">
        <v>10.875</v>
      </c>
      <c r="G100" s="12"/>
      <c r="H100" s="12"/>
      <c r="I100" s="12"/>
      <c r="J100" s="12">
        <v>12.875</v>
      </c>
      <c r="K100" s="4"/>
      <c r="L100" s="4">
        <v>9</v>
      </c>
      <c r="M100" s="4">
        <f>(8.99+15.49)/2</f>
        <v>12.24</v>
      </c>
      <c r="N100" s="4">
        <f>(8.99+15.49)/2</f>
        <v>12.24</v>
      </c>
      <c r="O100" s="4"/>
      <c r="P100" s="4" t="str">
        <f t="shared" si="13"/>
        <v>No</v>
      </c>
      <c r="Q100" s="15" t="str">
        <f t="shared" si="14"/>
        <v>No</v>
      </c>
      <c r="R100" s="268" t="str">
        <f t="shared" si="15"/>
        <v>No</v>
      </c>
      <c r="S100" s="223" t="str">
        <f t="shared" si="16"/>
        <v>N/A</v>
      </c>
      <c r="T100" s="222" t="str">
        <f t="shared" si="17"/>
        <v>No</v>
      </c>
      <c r="U100" s="68" t="str">
        <f t="shared" si="18"/>
        <v>N/A</v>
      </c>
      <c r="V100" s="65" t="str">
        <f t="shared" si="19"/>
        <v>No</v>
      </c>
      <c r="W100" s="68" t="str">
        <f t="shared" si="20"/>
        <v>N/A</v>
      </c>
      <c r="X100" s="65" t="str">
        <f t="shared" si="21"/>
        <v>No</v>
      </c>
      <c r="Y100" s="68" t="str">
        <f t="shared" si="22"/>
        <v>N/A</v>
      </c>
      <c r="Z100" s="65" t="s">
        <v>1683</v>
      </c>
    </row>
    <row r="101" spans="1:26">
      <c r="A101" s="66" t="s">
        <v>1621</v>
      </c>
      <c r="B101" s="66" t="s">
        <v>27</v>
      </c>
      <c r="C101" s="66" t="str" cm="1">
        <f t="array" ref="C101">_xlfn.IFNA(_xlfn.IFS(B101="Starter","Starters &amp; Sides",B101="Sides","Starters &amp; Sides"),B101)</f>
        <v>Mains</v>
      </c>
      <c r="D101" s="71" t="s">
        <v>1684</v>
      </c>
      <c r="E101" s="75">
        <v>8.25</v>
      </c>
      <c r="F101" s="12">
        <v>9</v>
      </c>
      <c r="G101" s="12"/>
      <c r="H101" s="12"/>
      <c r="I101" s="12"/>
      <c r="J101" s="12"/>
      <c r="K101" s="4"/>
      <c r="L101" s="4"/>
      <c r="M101" s="4"/>
      <c r="N101" s="4"/>
      <c r="O101" s="4"/>
      <c r="P101" s="4" t="str">
        <f t="shared" si="13"/>
        <v>No</v>
      </c>
      <c r="Q101" s="15" t="str">
        <f t="shared" si="14"/>
        <v>No</v>
      </c>
      <c r="R101" s="268" t="str">
        <f t="shared" si="15"/>
        <v>No</v>
      </c>
      <c r="S101" s="223" t="str">
        <f t="shared" si="16"/>
        <v>N/A</v>
      </c>
      <c r="T101" s="222" t="str">
        <f t="shared" si="17"/>
        <v>No</v>
      </c>
      <c r="U101" s="68" t="str">
        <f t="shared" si="18"/>
        <v>N/A</v>
      </c>
      <c r="V101" s="65" t="str">
        <f t="shared" si="19"/>
        <v>No</v>
      </c>
      <c r="W101" s="68" t="str">
        <f t="shared" si="20"/>
        <v>N/A</v>
      </c>
      <c r="X101" s="65" t="str">
        <f t="shared" si="21"/>
        <v>No</v>
      </c>
      <c r="Y101" s="68" t="str">
        <f t="shared" si="22"/>
        <v>N/A</v>
      </c>
      <c r="Z101" s="65"/>
    </row>
    <row r="102" spans="1:26">
      <c r="A102" s="66" t="s">
        <v>1621</v>
      </c>
      <c r="B102" s="66" t="s">
        <v>27</v>
      </c>
      <c r="C102" s="66" t="str" cm="1">
        <f t="array" ref="C102">_xlfn.IFNA(_xlfn.IFS(B102="Starter","Starters &amp; Sides",B102="Sides","Starters &amp; Sides"),B102)</f>
        <v>Mains</v>
      </c>
      <c r="D102" s="71" t="s">
        <v>1685</v>
      </c>
      <c r="E102" s="75">
        <v>15.25</v>
      </c>
      <c r="F102" s="12">
        <v>16</v>
      </c>
      <c r="G102" s="12"/>
      <c r="H102" s="12"/>
      <c r="I102" s="12"/>
      <c r="J102" s="12"/>
      <c r="K102" s="4"/>
      <c r="L102" s="4"/>
      <c r="M102" s="4"/>
      <c r="N102" s="4"/>
      <c r="O102" s="4"/>
      <c r="P102" s="4" t="str">
        <f t="shared" si="13"/>
        <v>No</v>
      </c>
      <c r="Q102" s="15" t="str">
        <f t="shared" si="14"/>
        <v>No</v>
      </c>
      <c r="R102" s="268" t="str">
        <f t="shared" si="15"/>
        <v>No</v>
      </c>
      <c r="S102" s="223" t="str">
        <f t="shared" si="16"/>
        <v>N/A</v>
      </c>
      <c r="T102" s="222" t="str">
        <f t="shared" si="17"/>
        <v>No</v>
      </c>
      <c r="U102" s="68" t="str">
        <f t="shared" si="18"/>
        <v>N/A</v>
      </c>
      <c r="V102" s="65" t="str">
        <f t="shared" si="19"/>
        <v>No</v>
      </c>
      <c r="W102" s="68" t="str">
        <f t="shared" si="20"/>
        <v>N/A</v>
      </c>
      <c r="X102" s="65" t="str">
        <f t="shared" si="21"/>
        <v>No</v>
      </c>
      <c r="Y102" s="68" t="str">
        <f t="shared" si="22"/>
        <v>N/A</v>
      </c>
      <c r="Z102" s="65"/>
    </row>
    <row r="103" spans="1:26">
      <c r="A103" s="66" t="s">
        <v>1621</v>
      </c>
      <c r="B103" s="66" t="s">
        <v>27</v>
      </c>
      <c r="C103" s="66" t="str" cm="1">
        <f t="array" ref="C103">_xlfn.IFNA(_xlfn.IFS(B103="Starter","Starters &amp; Sides",B103="Sides","Starters &amp; Sides"),B103)</f>
        <v>Mains</v>
      </c>
      <c r="D103" s="71" t="s">
        <v>1686</v>
      </c>
      <c r="E103" s="75">
        <v>24.75</v>
      </c>
      <c r="F103" s="12">
        <v>25.5</v>
      </c>
      <c r="G103" s="12">
        <v>25.5</v>
      </c>
      <c r="H103" s="12">
        <v>25.5</v>
      </c>
      <c r="I103" s="12"/>
      <c r="J103" s="12"/>
      <c r="K103" s="4"/>
      <c r="L103" s="4"/>
      <c r="M103" s="4"/>
      <c r="N103" s="4"/>
      <c r="O103" s="4"/>
      <c r="P103" s="4" t="str">
        <f t="shared" si="13"/>
        <v>No</v>
      </c>
      <c r="Q103" s="15" t="str">
        <f t="shared" si="14"/>
        <v>No</v>
      </c>
      <c r="R103" s="268" t="str">
        <f t="shared" si="15"/>
        <v>No</v>
      </c>
      <c r="S103" s="223" t="str">
        <f t="shared" si="16"/>
        <v>N/A</v>
      </c>
      <c r="T103" s="222" t="str">
        <f t="shared" si="17"/>
        <v>No</v>
      </c>
      <c r="U103" s="68" t="str">
        <f t="shared" si="18"/>
        <v>N/A</v>
      </c>
      <c r="V103" s="65" t="str">
        <f t="shared" si="19"/>
        <v>No</v>
      </c>
      <c r="W103" s="68" t="str">
        <f t="shared" si="20"/>
        <v>N/A</v>
      </c>
      <c r="X103" s="65" t="str">
        <f t="shared" si="21"/>
        <v>No</v>
      </c>
      <c r="Y103" s="68" t="str">
        <f t="shared" si="22"/>
        <v>N/A</v>
      </c>
      <c r="Z103" s="65"/>
    </row>
    <row r="104" spans="1:26">
      <c r="A104" s="66" t="s">
        <v>1621</v>
      </c>
      <c r="B104" s="66" t="s">
        <v>27</v>
      </c>
      <c r="C104" s="66" t="str" cm="1">
        <f t="array" ref="C104">_xlfn.IFNA(_xlfn.IFS(B104="Starter","Starters &amp; Sides",B104="Sides","Starters &amp; Sides"),B104)</f>
        <v>Mains</v>
      </c>
      <c r="D104" s="71" t="s">
        <v>1687</v>
      </c>
      <c r="E104" s="75">
        <v>28.25</v>
      </c>
      <c r="F104" s="12">
        <v>29</v>
      </c>
      <c r="G104" s="12">
        <v>29</v>
      </c>
      <c r="H104" s="12">
        <v>29</v>
      </c>
      <c r="I104" s="12"/>
      <c r="J104" s="12"/>
      <c r="K104" s="4"/>
      <c r="L104" s="4"/>
      <c r="M104" s="4"/>
      <c r="N104" s="4"/>
      <c r="O104" s="4"/>
      <c r="P104" s="4" t="str">
        <f t="shared" si="13"/>
        <v>No</v>
      </c>
      <c r="Q104" s="15" t="str">
        <f t="shared" si="14"/>
        <v>No</v>
      </c>
      <c r="R104" s="268" t="str">
        <f t="shared" si="15"/>
        <v>No</v>
      </c>
      <c r="S104" s="223" t="str">
        <f t="shared" si="16"/>
        <v>N/A</v>
      </c>
      <c r="T104" s="222" t="str">
        <f t="shared" si="17"/>
        <v>No</v>
      </c>
      <c r="U104" s="68" t="str">
        <f t="shared" si="18"/>
        <v>N/A</v>
      </c>
      <c r="V104" s="65" t="str">
        <f t="shared" si="19"/>
        <v>No</v>
      </c>
      <c r="W104" s="68" t="str">
        <f t="shared" si="20"/>
        <v>N/A</v>
      </c>
      <c r="X104" s="65" t="str">
        <f t="shared" si="21"/>
        <v>No</v>
      </c>
      <c r="Y104" s="68" t="str">
        <f t="shared" si="22"/>
        <v>N/A</v>
      </c>
      <c r="Z104" s="65"/>
    </row>
    <row r="105" spans="1:26">
      <c r="A105" s="66" t="s">
        <v>1621</v>
      </c>
      <c r="B105" s="66" t="s">
        <v>27</v>
      </c>
      <c r="C105" s="66" t="str" cm="1">
        <f t="array" ref="C105">_xlfn.IFNA(_xlfn.IFS(B105="Starter","Starters &amp; Sides",B105="Sides","Starters &amp; Sides"),B105)</f>
        <v>Mains</v>
      </c>
      <c r="D105" s="71" t="s">
        <v>1688</v>
      </c>
      <c r="E105" s="75">
        <v>13.75</v>
      </c>
      <c r="F105" s="12">
        <v>14.75</v>
      </c>
      <c r="G105" s="12">
        <v>15</v>
      </c>
      <c r="H105" s="12">
        <v>15</v>
      </c>
      <c r="I105" s="12"/>
      <c r="J105" s="12"/>
      <c r="K105" s="4"/>
      <c r="L105" s="4"/>
      <c r="M105" s="4"/>
      <c r="N105" s="4"/>
      <c r="O105" s="4"/>
      <c r="P105" s="4" t="str">
        <f t="shared" si="13"/>
        <v>No</v>
      </c>
      <c r="Q105" s="15" t="str">
        <f t="shared" si="14"/>
        <v>No</v>
      </c>
      <c r="R105" s="268" t="str">
        <f t="shared" si="15"/>
        <v>No</v>
      </c>
      <c r="S105" s="223" t="str">
        <f t="shared" si="16"/>
        <v>N/A</v>
      </c>
      <c r="T105" s="222" t="str">
        <f t="shared" si="17"/>
        <v>No</v>
      </c>
      <c r="U105" s="68" t="str">
        <f t="shared" si="18"/>
        <v>N/A</v>
      </c>
      <c r="V105" s="65" t="str">
        <f t="shared" si="19"/>
        <v>No</v>
      </c>
      <c r="W105" s="68" t="str">
        <f t="shared" si="20"/>
        <v>N/A</v>
      </c>
      <c r="X105" s="65" t="str">
        <f t="shared" si="21"/>
        <v>No</v>
      </c>
      <c r="Y105" s="68" t="str">
        <f t="shared" si="22"/>
        <v>N/A</v>
      </c>
      <c r="Z105" s="65"/>
    </row>
    <row r="106" spans="1:26">
      <c r="A106" s="66" t="s">
        <v>1621</v>
      </c>
      <c r="B106" s="66" t="s">
        <v>27</v>
      </c>
      <c r="C106" s="66" t="str" cm="1">
        <f t="array" ref="C106">_xlfn.IFNA(_xlfn.IFS(B106="Starter","Starters &amp; Sides",B106="Sides","Starters &amp; Sides"),B106)</f>
        <v>Mains</v>
      </c>
      <c r="D106" s="71" t="s">
        <v>1689</v>
      </c>
      <c r="E106" s="75">
        <v>14.5</v>
      </c>
      <c r="F106" s="12">
        <v>15.25</v>
      </c>
      <c r="G106" s="12">
        <v>15.5</v>
      </c>
      <c r="H106" s="12">
        <v>15.5</v>
      </c>
      <c r="I106" s="12"/>
      <c r="J106" s="12"/>
      <c r="K106" s="4"/>
      <c r="L106" s="4"/>
      <c r="M106" s="4"/>
      <c r="N106" s="4"/>
      <c r="O106" s="4"/>
      <c r="P106" s="4" t="str">
        <f t="shared" si="13"/>
        <v>No</v>
      </c>
      <c r="Q106" s="15" t="str">
        <f t="shared" si="14"/>
        <v>No</v>
      </c>
      <c r="R106" s="268" t="str">
        <f t="shared" si="15"/>
        <v>No</v>
      </c>
      <c r="S106" s="223" t="str">
        <f t="shared" si="16"/>
        <v>N/A</v>
      </c>
      <c r="T106" s="222" t="str">
        <f t="shared" si="17"/>
        <v>No</v>
      </c>
      <c r="U106" s="68" t="str">
        <f t="shared" si="18"/>
        <v>N/A</v>
      </c>
      <c r="V106" s="65" t="str">
        <f t="shared" si="19"/>
        <v>No</v>
      </c>
      <c r="W106" s="68" t="str">
        <f t="shared" si="20"/>
        <v>N/A</v>
      </c>
      <c r="X106" s="65" t="str">
        <f t="shared" si="21"/>
        <v>No</v>
      </c>
      <c r="Y106" s="68" t="str">
        <f t="shared" si="22"/>
        <v>N/A</v>
      </c>
      <c r="Z106" s="65"/>
    </row>
    <row r="107" spans="1:26">
      <c r="A107" s="66" t="s">
        <v>1621</v>
      </c>
      <c r="B107" s="66" t="s">
        <v>27</v>
      </c>
      <c r="C107" s="66" t="str" cm="1">
        <f t="array" ref="C107">_xlfn.IFNA(_xlfn.IFS(B107="Starter","Starters &amp; Sides",B107="Sides","Starters &amp; Sides"),B107)</f>
        <v>Mains</v>
      </c>
      <c r="D107" s="71" t="s">
        <v>1690</v>
      </c>
      <c r="E107" s="75">
        <v>19.5</v>
      </c>
      <c r="F107" s="12">
        <v>20.5</v>
      </c>
      <c r="G107" s="12">
        <v>20.5</v>
      </c>
      <c r="H107" s="12">
        <v>20.5</v>
      </c>
      <c r="I107" s="12">
        <v>20.5</v>
      </c>
      <c r="J107" s="12">
        <v>22.5</v>
      </c>
      <c r="K107" s="4">
        <v>23.4</v>
      </c>
      <c r="L107" s="4">
        <v>24.5</v>
      </c>
      <c r="M107" s="4"/>
      <c r="N107" s="4"/>
      <c r="O107" s="4"/>
      <c r="P107" s="4" t="str">
        <f t="shared" si="13"/>
        <v>No</v>
      </c>
      <c r="Q107" s="15" t="str">
        <f t="shared" si="14"/>
        <v>No</v>
      </c>
      <c r="R107" s="268" t="str">
        <f t="shared" si="15"/>
        <v>No</v>
      </c>
      <c r="S107" s="223" t="str">
        <f t="shared" si="16"/>
        <v>N/A</v>
      </c>
      <c r="T107" s="222" t="str">
        <f t="shared" si="17"/>
        <v>No</v>
      </c>
      <c r="U107" s="68" t="str">
        <f t="shared" si="18"/>
        <v>N/A</v>
      </c>
      <c r="V107" s="65" t="str">
        <f t="shared" si="19"/>
        <v>No</v>
      </c>
      <c r="W107" s="68" t="str">
        <f t="shared" si="20"/>
        <v>N/A</v>
      </c>
      <c r="X107" s="65" t="str">
        <f t="shared" si="21"/>
        <v>No</v>
      </c>
      <c r="Y107" s="68" t="str">
        <f t="shared" si="22"/>
        <v>N/A</v>
      </c>
      <c r="Z107" s="65"/>
    </row>
    <row r="108" spans="1:26">
      <c r="A108" s="66" t="s">
        <v>1621</v>
      </c>
      <c r="B108" s="66" t="s">
        <v>27</v>
      </c>
      <c r="C108" s="66" t="str" cm="1">
        <f t="array" ref="C108">_xlfn.IFNA(_xlfn.IFS(B108="Starter","Starters &amp; Sides",B108="Sides","Starters &amp; Sides"),B108)</f>
        <v>Mains</v>
      </c>
      <c r="D108" s="71" t="s">
        <v>1691</v>
      </c>
      <c r="E108" s="75">
        <v>13</v>
      </c>
      <c r="F108" s="12">
        <v>14.25</v>
      </c>
      <c r="G108" s="12">
        <v>14.5</v>
      </c>
      <c r="H108" s="12">
        <v>14.75</v>
      </c>
      <c r="I108" s="12">
        <v>15.35</v>
      </c>
      <c r="J108" s="12"/>
      <c r="K108" s="4">
        <v>17.2</v>
      </c>
      <c r="L108" s="4">
        <v>18.5</v>
      </c>
      <c r="M108" s="4">
        <v>19.989999999999998</v>
      </c>
      <c r="N108" s="4">
        <v>19.989999999999998</v>
      </c>
      <c r="O108" s="4"/>
      <c r="P108" s="4" t="str">
        <f t="shared" ref="P108:P171" si="23">IF(COUNTA(O108)=1,"Yes","No")</f>
        <v>No</v>
      </c>
      <c r="Q108" s="15" t="str">
        <f t="shared" ref="Q108:Q171" si="24">IF(AND(R108="No",P108="Yes"),"Yes","No")</f>
        <v>No</v>
      </c>
      <c r="R108" s="268" t="str">
        <f t="shared" ref="R108:R171" si="25">IF(COUNTA(N108:O108)=2,"Yes","No")</f>
        <v>No</v>
      </c>
      <c r="S108" s="223" t="str">
        <f t="shared" ref="S108:S171" si="26">IF(R108="Yes",O108/N108-1,"N/A")</f>
        <v>N/A</v>
      </c>
      <c r="T108" s="222" t="str">
        <f t="shared" ref="T108:T171" si="27">IF(COUNTA(M108:O108)=3,"Yes","No")</f>
        <v>No</v>
      </c>
      <c r="U108" s="68" t="str">
        <f t="shared" ref="U108:U171" si="28">IF(T108="Yes",O108/M108-1,"N/A")</f>
        <v>N/A</v>
      </c>
      <c r="V108" s="65" t="str">
        <f t="shared" ref="V108:V171" si="29">IF(COUNTA(L108:O108)=4,"Yes","No")</f>
        <v>No</v>
      </c>
      <c r="W108" s="68" t="str">
        <f t="shared" ref="W108:W171" si="30">IF(V108="Yes",O108/L108-1,"N/A")</f>
        <v>N/A</v>
      </c>
      <c r="X108" s="65" t="str">
        <f t="shared" ref="X108:X171" si="31">IF(COUNTA(E108:O108)=11,"Yes","No")</f>
        <v>No</v>
      </c>
      <c r="Y108" s="68" t="str">
        <f t="shared" ref="Y108:Y171" si="32">IF(X108="Yes",O108/E108-1,"N/A")</f>
        <v>N/A</v>
      </c>
      <c r="Z108" s="65" t="s">
        <v>1692</v>
      </c>
    </row>
    <row r="109" spans="1:26">
      <c r="A109" s="66" t="s">
        <v>1621</v>
      </c>
      <c r="B109" s="66" t="s">
        <v>27</v>
      </c>
      <c r="C109" s="66" t="str" cm="1">
        <f t="array" ref="C109">_xlfn.IFNA(_xlfn.IFS(B109="Starter","Starters &amp; Sides",B109="Sides","Starters &amp; Sides"),B109)</f>
        <v>Mains</v>
      </c>
      <c r="D109" s="71" t="s">
        <v>1693</v>
      </c>
      <c r="E109" s="75">
        <v>12.5</v>
      </c>
      <c r="F109" s="12">
        <v>13.5</v>
      </c>
      <c r="G109" s="12">
        <v>13.75</v>
      </c>
      <c r="H109" s="12">
        <v>13.75</v>
      </c>
      <c r="I109" s="12">
        <v>13.75</v>
      </c>
      <c r="J109" s="12">
        <v>15.5</v>
      </c>
      <c r="K109" s="4">
        <v>16.100000000000001</v>
      </c>
      <c r="L109" s="4"/>
      <c r="M109" s="4"/>
      <c r="N109" s="4"/>
      <c r="O109" s="4"/>
      <c r="P109" s="4" t="str">
        <f t="shared" si="23"/>
        <v>No</v>
      </c>
      <c r="Q109" s="15" t="str">
        <f t="shared" si="24"/>
        <v>No</v>
      </c>
      <c r="R109" s="268" t="str">
        <f t="shared" si="25"/>
        <v>No</v>
      </c>
      <c r="S109" s="223" t="str">
        <f t="shared" si="26"/>
        <v>N/A</v>
      </c>
      <c r="T109" s="222" t="str">
        <f t="shared" si="27"/>
        <v>No</v>
      </c>
      <c r="U109" s="68" t="str">
        <f t="shared" si="28"/>
        <v>N/A</v>
      </c>
      <c r="V109" s="65" t="str">
        <f t="shared" si="29"/>
        <v>No</v>
      </c>
      <c r="W109" s="68" t="str">
        <f t="shared" si="30"/>
        <v>N/A</v>
      </c>
      <c r="X109" s="65" t="str">
        <f t="shared" si="31"/>
        <v>No</v>
      </c>
      <c r="Y109" s="68" t="str">
        <f t="shared" si="32"/>
        <v>N/A</v>
      </c>
      <c r="Z109" s="65" t="s">
        <v>1694</v>
      </c>
    </row>
    <row r="110" spans="1:26">
      <c r="A110" s="66" t="s">
        <v>1621</v>
      </c>
      <c r="B110" s="66" t="s">
        <v>27</v>
      </c>
      <c r="C110" s="66" t="str" cm="1">
        <f t="array" ref="C110">_xlfn.IFNA(_xlfn.IFS(B110="Starter","Starters &amp; Sides",B110="Sides","Starters &amp; Sides"),B110)</f>
        <v>Mains</v>
      </c>
      <c r="D110" s="71" t="s">
        <v>1695</v>
      </c>
      <c r="E110" s="75">
        <v>14</v>
      </c>
      <c r="F110" s="12">
        <v>14.75</v>
      </c>
      <c r="G110" s="12">
        <v>15</v>
      </c>
      <c r="H110" s="12">
        <v>15</v>
      </c>
      <c r="I110" s="12">
        <v>15.5</v>
      </c>
      <c r="J110" s="12">
        <v>16.95</v>
      </c>
      <c r="K110" s="4">
        <v>17.600000000000001</v>
      </c>
      <c r="L110" s="4">
        <v>18.600000000000001</v>
      </c>
      <c r="M110" s="4">
        <v>20.99</v>
      </c>
      <c r="N110" s="4">
        <v>20.99</v>
      </c>
      <c r="O110" s="4"/>
      <c r="P110" s="4" t="str">
        <f t="shared" si="23"/>
        <v>No</v>
      </c>
      <c r="Q110" s="15" t="str">
        <f t="shared" si="24"/>
        <v>No</v>
      </c>
      <c r="R110" s="268" t="str">
        <f t="shared" si="25"/>
        <v>No</v>
      </c>
      <c r="S110" s="223" t="str">
        <f t="shared" si="26"/>
        <v>N/A</v>
      </c>
      <c r="T110" s="222" t="str">
        <f t="shared" si="27"/>
        <v>No</v>
      </c>
      <c r="U110" s="68" t="str">
        <f t="shared" si="28"/>
        <v>N/A</v>
      </c>
      <c r="V110" s="65" t="str">
        <f t="shared" si="29"/>
        <v>No</v>
      </c>
      <c r="W110" s="68" t="str">
        <f t="shared" si="30"/>
        <v>N/A</v>
      </c>
      <c r="X110" s="65" t="str">
        <f t="shared" si="31"/>
        <v>No</v>
      </c>
      <c r="Y110" s="68" t="str">
        <f t="shared" si="32"/>
        <v>N/A</v>
      </c>
      <c r="Z110" s="65"/>
    </row>
    <row r="111" spans="1:26">
      <c r="A111" s="66" t="s">
        <v>1621</v>
      </c>
      <c r="B111" s="66" t="s">
        <v>27</v>
      </c>
      <c r="C111" s="66" t="str" cm="1">
        <f t="array" ref="C111">_xlfn.IFNA(_xlfn.IFS(B111="Starter","Starters &amp; Sides",B111="Sides","Starters &amp; Sides"),B111)</f>
        <v>Mains</v>
      </c>
      <c r="D111" s="71" t="s">
        <v>1696</v>
      </c>
      <c r="E111" s="75">
        <v>10.25</v>
      </c>
      <c r="F111" s="12">
        <v>10.875</v>
      </c>
      <c r="G111" s="12"/>
      <c r="H111" s="12">
        <v>11</v>
      </c>
      <c r="I111" s="12">
        <v>11.425000000000001</v>
      </c>
      <c r="J111" s="12">
        <v>12.875</v>
      </c>
      <c r="K111" s="4"/>
      <c r="L111" s="4">
        <v>12.5</v>
      </c>
      <c r="M111" s="4">
        <f>(15.49+8.99)/2</f>
        <v>12.24</v>
      </c>
      <c r="N111" s="4">
        <f>(8.99+15.49)/2</f>
        <v>12.24</v>
      </c>
      <c r="O111" s="4"/>
      <c r="P111" s="4" t="str">
        <f t="shared" si="23"/>
        <v>No</v>
      </c>
      <c r="Q111" s="15" t="str">
        <f t="shared" si="24"/>
        <v>No</v>
      </c>
      <c r="R111" s="268" t="str">
        <f t="shared" si="25"/>
        <v>No</v>
      </c>
      <c r="S111" s="223" t="str">
        <f t="shared" si="26"/>
        <v>N/A</v>
      </c>
      <c r="T111" s="222" t="str">
        <f t="shared" si="27"/>
        <v>No</v>
      </c>
      <c r="U111" s="68" t="str">
        <f t="shared" si="28"/>
        <v>N/A</v>
      </c>
      <c r="V111" s="65" t="str">
        <f t="shared" si="29"/>
        <v>No</v>
      </c>
      <c r="W111" s="68" t="str">
        <f t="shared" si="30"/>
        <v>N/A</v>
      </c>
      <c r="X111" s="65" t="str">
        <f t="shared" si="31"/>
        <v>No</v>
      </c>
      <c r="Y111" s="68" t="str">
        <f t="shared" si="32"/>
        <v>N/A</v>
      </c>
      <c r="Z111" s="65"/>
    </row>
    <row r="112" spans="1:26">
      <c r="A112" s="66" t="s">
        <v>1621</v>
      </c>
      <c r="B112" s="66" t="s">
        <v>27</v>
      </c>
      <c r="C112" s="66" t="str" cm="1">
        <f t="array" ref="C112">_xlfn.IFNA(_xlfn.IFS(B112="Starter","Starters &amp; Sides",B112="Sides","Starters &amp; Sides"),B112)</f>
        <v>Mains</v>
      </c>
      <c r="D112" s="71" t="s">
        <v>1697</v>
      </c>
      <c r="E112" s="75">
        <v>10.25</v>
      </c>
      <c r="F112" s="12">
        <v>10.875</v>
      </c>
      <c r="G112" s="12"/>
      <c r="H112" s="12">
        <v>11</v>
      </c>
      <c r="I112" s="12">
        <v>11.425000000000001</v>
      </c>
      <c r="J112" s="12">
        <v>12.875</v>
      </c>
      <c r="K112" s="4"/>
      <c r="L112" s="4">
        <v>12.5</v>
      </c>
      <c r="M112" s="4">
        <f>(8.99+15.49)/2</f>
        <v>12.24</v>
      </c>
      <c r="N112" s="4">
        <f>(8.99+15.49)/2</f>
        <v>12.24</v>
      </c>
      <c r="O112" s="4"/>
      <c r="P112" s="4" t="str">
        <f t="shared" si="23"/>
        <v>No</v>
      </c>
      <c r="Q112" s="15" t="str">
        <f t="shared" si="24"/>
        <v>No</v>
      </c>
      <c r="R112" s="268" t="str">
        <f t="shared" si="25"/>
        <v>No</v>
      </c>
      <c r="S112" s="223" t="str">
        <f t="shared" si="26"/>
        <v>N/A</v>
      </c>
      <c r="T112" s="222" t="str">
        <f t="shared" si="27"/>
        <v>No</v>
      </c>
      <c r="U112" s="68" t="str">
        <f t="shared" si="28"/>
        <v>N/A</v>
      </c>
      <c r="V112" s="65" t="str">
        <f t="shared" si="29"/>
        <v>No</v>
      </c>
      <c r="W112" s="68" t="str">
        <f t="shared" si="30"/>
        <v>N/A</v>
      </c>
      <c r="X112" s="65" t="str">
        <f t="shared" si="31"/>
        <v>No</v>
      </c>
      <c r="Y112" s="68" t="str">
        <f t="shared" si="32"/>
        <v>N/A</v>
      </c>
      <c r="Z112" s="65"/>
    </row>
    <row r="113" spans="1:26">
      <c r="A113" s="66" t="s">
        <v>1621</v>
      </c>
      <c r="B113" s="66" t="s">
        <v>27</v>
      </c>
      <c r="C113" s="66" t="str" cm="1">
        <f t="array" ref="C113">_xlfn.IFNA(_xlfn.IFS(B113="Starter","Starters &amp; Sides",B113="Sides","Starters &amp; Sides"),B113)</f>
        <v>Mains</v>
      </c>
      <c r="D113" s="71" t="s">
        <v>1698</v>
      </c>
      <c r="E113" s="75"/>
      <c r="F113" s="12"/>
      <c r="G113" s="12"/>
      <c r="H113" s="12"/>
      <c r="I113" s="12"/>
      <c r="J113" s="12"/>
      <c r="K113" s="4"/>
      <c r="L113" s="4"/>
      <c r="M113" s="4">
        <f>(15.49+8.99)/2</f>
        <v>12.24</v>
      </c>
      <c r="N113" s="4">
        <f>(8.99+15.49)/2</f>
        <v>12.24</v>
      </c>
      <c r="O113" s="4"/>
      <c r="P113" s="4" t="str">
        <f t="shared" si="23"/>
        <v>No</v>
      </c>
      <c r="Q113" s="15" t="str">
        <f t="shared" si="24"/>
        <v>No</v>
      </c>
      <c r="R113" s="268" t="str">
        <f t="shared" si="25"/>
        <v>No</v>
      </c>
      <c r="S113" s="223" t="str">
        <f t="shared" si="26"/>
        <v>N/A</v>
      </c>
      <c r="T113" s="222" t="str">
        <f t="shared" si="27"/>
        <v>No</v>
      </c>
      <c r="U113" s="68" t="str">
        <f t="shared" si="28"/>
        <v>N/A</v>
      </c>
      <c r="V113" s="65" t="str">
        <f t="shared" si="29"/>
        <v>No</v>
      </c>
      <c r="W113" s="68" t="str">
        <f t="shared" si="30"/>
        <v>N/A</v>
      </c>
      <c r="X113" s="65" t="str">
        <f t="shared" si="31"/>
        <v>No</v>
      </c>
      <c r="Y113" s="68" t="str">
        <f t="shared" si="32"/>
        <v>N/A</v>
      </c>
      <c r="Z113" s="65"/>
    </row>
    <row r="114" spans="1:26">
      <c r="A114" s="66" t="s">
        <v>1621</v>
      </c>
      <c r="B114" s="66" t="s">
        <v>27</v>
      </c>
      <c r="C114" s="66" t="str" cm="1">
        <f t="array" ref="C114">_xlfn.IFNA(_xlfn.IFS(B114="Starter","Starters &amp; Sides",B114="Sides","Starters &amp; Sides"),B114)</f>
        <v>Mains</v>
      </c>
      <c r="D114" s="71" t="s">
        <v>1699</v>
      </c>
      <c r="E114" s="75">
        <v>12.5</v>
      </c>
      <c r="F114" s="12">
        <v>14.25</v>
      </c>
      <c r="G114" s="12">
        <v>14.5</v>
      </c>
      <c r="H114" s="12">
        <v>14.5</v>
      </c>
      <c r="I114" s="12">
        <v>15.25</v>
      </c>
      <c r="J114" s="12"/>
      <c r="K114" s="4"/>
      <c r="L114" s="4"/>
      <c r="M114" s="4"/>
      <c r="N114" s="4"/>
      <c r="O114" s="4"/>
      <c r="P114" s="4" t="str">
        <f t="shared" si="23"/>
        <v>No</v>
      </c>
      <c r="Q114" s="15" t="str">
        <f t="shared" si="24"/>
        <v>No</v>
      </c>
      <c r="R114" s="268" t="str">
        <f t="shared" si="25"/>
        <v>No</v>
      </c>
      <c r="S114" s="223" t="str">
        <f t="shared" si="26"/>
        <v>N/A</v>
      </c>
      <c r="T114" s="222" t="str">
        <f t="shared" si="27"/>
        <v>No</v>
      </c>
      <c r="U114" s="68" t="str">
        <f t="shared" si="28"/>
        <v>N/A</v>
      </c>
      <c r="V114" s="65" t="str">
        <f t="shared" si="29"/>
        <v>No</v>
      </c>
      <c r="W114" s="68" t="str">
        <f t="shared" si="30"/>
        <v>N/A</v>
      </c>
      <c r="X114" s="65" t="str">
        <f t="shared" si="31"/>
        <v>No</v>
      </c>
      <c r="Y114" s="68" t="str">
        <f t="shared" si="32"/>
        <v>N/A</v>
      </c>
      <c r="Z114" s="65"/>
    </row>
    <row r="115" spans="1:26">
      <c r="A115" s="66" t="s">
        <v>1621</v>
      </c>
      <c r="B115" s="66" t="s">
        <v>27</v>
      </c>
      <c r="C115" s="66" t="str" cm="1">
        <f t="array" ref="C115">_xlfn.IFNA(_xlfn.IFS(B115="Starter","Starters &amp; Sides",B115="Sides","Starters &amp; Sides"),B115)</f>
        <v>Mains</v>
      </c>
      <c r="D115" s="71" t="s">
        <v>1700</v>
      </c>
      <c r="E115" s="75">
        <v>14.5</v>
      </c>
      <c r="F115" s="12">
        <v>15.25</v>
      </c>
      <c r="G115" s="12"/>
      <c r="H115" s="12"/>
      <c r="I115" s="12">
        <v>15.1</v>
      </c>
      <c r="J115" s="12">
        <v>16.5</v>
      </c>
      <c r="K115" s="4">
        <v>17.2</v>
      </c>
      <c r="L115" s="4">
        <v>18</v>
      </c>
      <c r="M115" s="4">
        <v>20.49</v>
      </c>
      <c r="N115" s="4">
        <v>20.49</v>
      </c>
      <c r="O115" s="4"/>
      <c r="P115" s="4" t="str">
        <f t="shared" si="23"/>
        <v>No</v>
      </c>
      <c r="Q115" s="15" t="str">
        <f t="shared" si="24"/>
        <v>No</v>
      </c>
      <c r="R115" s="268" t="str">
        <f t="shared" si="25"/>
        <v>No</v>
      </c>
      <c r="S115" s="223" t="str">
        <f t="shared" si="26"/>
        <v>N/A</v>
      </c>
      <c r="T115" s="222" t="str">
        <f t="shared" si="27"/>
        <v>No</v>
      </c>
      <c r="U115" s="68" t="str">
        <f t="shared" si="28"/>
        <v>N/A</v>
      </c>
      <c r="V115" s="65" t="str">
        <f t="shared" si="29"/>
        <v>No</v>
      </c>
      <c r="W115" s="68" t="str">
        <f t="shared" si="30"/>
        <v>N/A</v>
      </c>
      <c r="X115" s="65" t="str">
        <f t="shared" si="31"/>
        <v>No</v>
      </c>
      <c r="Y115" s="68" t="str">
        <f t="shared" si="32"/>
        <v>N/A</v>
      </c>
      <c r="Z115" s="65"/>
    </row>
    <row r="116" spans="1:26">
      <c r="A116" s="66" t="s">
        <v>1621</v>
      </c>
      <c r="B116" s="66" t="s">
        <v>27</v>
      </c>
      <c r="C116" s="66" t="str" cm="1">
        <f t="array" ref="C116">_xlfn.IFNA(_xlfn.IFS(B116="Starter","Starters &amp; Sides",B116="Sides","Starters &amp; Sides"),B116)</f>
        <v>Mains</v>
      </c>
      <c r="D116" s="71" t="s">
        <v>1701</v>
      </c>
      <c r="E116" s="75"/>
      <c r="F116" s="12"/>
      <c r="G116" s="12"/>
      <c r="H116" s="12"/>
      <c r="I116" s="12"/>
      <c r="J116" s="12"/>
      <c r="K116" s="4"/>
      <c r="L116" s="4"/>
      <c r="M116" s="4">
        <v>16.989999999999998</v>
      </c>
      <c r="N116" s="4">
        <v>16.989999999999998</v>
      </c>
      <c r="O116" s="4"/>
      <c r="P116" s="4" t="str">
        <f t="shared" si="23"/>
        <v>No</v>
      </c>
      <c r="Q116" s="15" t="str">
        <f t="shared" si="24"/>
        <v>No</v>
      </c>
      <c r="R116" s="268" t="str">
        <f t="shared" si="25"/>
        <v>No</v>
      </c>
      <c r="S116" s="223" t="str">
        <f t="shared" si="26"/>
        <v>N/A</v>
      </c>
      <c r="T116" s="222" t="str">
        <f t="shared" si="27"/>
        <v>No</v>
      </c>
      <c r="U116" s="68" t="str">
        <f t="shared" si="28"/>
        <v>N/A</v>
      </c>
      <c r="V116" s="65" t="str">
        <f t="shared" si="29"/>
        <v>No</v>
      </c>
      <c r="W116" s="68" t="str">
        <f t="shared" si="30"/>
        <v>N/A</v>
      </c>
      <c r="X116" s="65" t="str">
        <f t="shared" si="31"/>
        <v>No</v>
      </c>
      <c r="Y116" s="68" t="str">
        <f t="shared" si="32"/>
        <v>N/A</v>
      </c>
      <c r="Z116" s="65"/>
    </row>
    <row r="117" spans="1:26">
      <c r="A117" s="66" t="s">
        <v>1621</v>
      </c>
      <c r="B117" s="66" t="s">
        <v>27</v>
      </c>
      <c r="C117" s="66" t="str" cm="1">
        <f t="array" ref="C117">_xlfn.IFNA(_xlfn.IFS(B117="Starter","Starters &amp; Sides",B117="Sides","Starters &amp; Sides"),B117)</f>
        <v>Mains</v>
      </c>
      <c r="D117" s="71" t="s">
        <v>1702</v>
      </c>
      <c r="E117" s="75">
        <v>15.25</v>
      </c>
      <c r="F117" s="12">
        <v>15.75</v>
      </c>
      <c r="G117" s="12"/>
      <c r="H117" s="12"/>
      <c r="I117" s="12">
        <v>16</v>
      </c>
      <c r="J117" s="12"/>
      <c r="K117" s="4">
        <v>19.7</v>
      </c>
      <c r="L117" s="4"/>
      <c r="M117" s="4">
        <v>21.99</v>
      </c>
      <c r="N117" s="4">
        <v>21.99</v>
      </c>
      <c r="O117" s="4"/>
      <c r="P117" s="4" t="str">
        <f t="shared" si="23"/>
        <v>No</v>
      </c>
      <c r="Q117" s="15" t="str">
        <f t="shared" si="24"/>
        <v>No</v>
      </c>
      <c r="R117" s="268" t="str">
        <f t="shared" si="25"/>
        <v>No</v>
      </c>
      <c r="S117" s="223" t="str">
        <f t="shared" si="26"/>
        <v>N/A</v>
      </c>
      <c r="T117" s="222" t="str">
        <f t="shared" si="27"/>
        <v>No</v>
      </c>
      <c r="U117" s="68" t="str">
        <f t="shared" si="28"/>
        <v>N/A</v>
      </c>
      <c r="V117" s="65" t="str">
        <f t="shared" si="29"/>
        <v>No</v>
      </c>
      <c r="W117" s="68" t="str">
        <f t="shared" si="30"/>
        <v>N/A</v>
      </c>
      <c r="X117" s="65" t="str">
        <f t="shared" si="31"/>
        <v>No</v>
      </c>
      <c r="Y117" s="68" t="str">
        <f t="shared" si="32"/>
        <v>N/A</v>
      </c>
      <c r="Z117" s="65"/>
    </row>
    <row r="118" spans="1:26">
      <c r="A118" s="66" t="s">
        <v>1621</v>
      </c>
      <c r="B118" s="66" t="s">
        <v>27</v>
      </c>
      <c r="C118" s="66" t="str" cm="1">
        <f t="array" ref="C118">_xlfn.IFNA(_xlfn.IFS(B118="Starter","Starters &amp; Sides",B118="Sides","Starters &amp; Sides"),B118)</f>
        <v>Mains</v>
      </c>
      <c r="D118" s="71" t="s">
        <v>1703</v>
      </c>
      <c r="E118" s="75"/>
      <c r="F118" s="12"/>
      <c r="G118" s="12"/>
      <c r="H118" s="12"/>
      <c r="I118" s="12"/>
      <c r="J118" s="12"/>
      <c r="K118" s="4"/>
      <c r="L118" s="4"/>
      <c r="M118" s="4">
        <v>15.99</v>
      </c>
      <c r="N118" s="4">
        <v>15.99</v>
      </c>
      <c r="O118" s="4"/>
      <c r="P118" s="4" t="str">
        <f t="shared" si="23"/>
        <v>No</v>
      </c>
      <c r="Q118" s="15" t="str">
        <f t="shared" si="24"/>
        <v>No</v>
      </c>
      <c r="R118" s="268" t="str">
        <f t="shared" si="25"/>
        <v>No</v>
      </c>
      <c r="S118" s="223" t="str">
        <f t="shared" si="26"/>
        <v>N/A</v>
      </c>
      <c r="T118" s="222" t="str">
        <f t="shared" si="27"/>
        <v>No</v>
      </c>
      <c r="U118" s="68" t="str">
        <f t="shared" si="28"/>
        <v>N/A</v>
      </c>
      <c r="V118" s="65" t="str">
        <f t="shared" si="29"/>
        <v>No</v>
      </c>
      <c r="W118" s="68" t="str">
        <f t="shared" si="30"/>
        <v>N/A</v>
      </c>
      <c r="X118" s="65" t="str">
        <f t="shared" si="31"/>
        <v>No</v>
      </c>
      <c r="Y118" s="68" t="str">
        <f t="shared" si="32"/>
        <v>N/A</v>
      </c>
      <c r="Z118" s="65"/>
    </row>
    <row r="119" spans="1:26">
      <c r="A119" s="66" t="s">
        <v>1621</v>
      </c>
      <c r="B119" s="66" t="s">
        <v>27</v>
      </c>
      <c r="C119" s="66" t="str" cm="1">
        <f t="array" ref="C119">_xlfn.IFNA(_xlfn.IFS(B119="Starter","Starters &amp; Sides",B119="Sides","Starters &amp; Sides"),B119)</f>
        <v>Mains</v>
      </c>
      <c r="D119" s="71" t="s">
        <v>1636</v>
      </c>
      <c r="E119" s="75"/>
      <c r="F119" s="12"/>
      <c r="G119" s="12"/>
      <c r="H119" s="12"/>
      <c r="I119" s="12">
        <v>16</v>
      </c>
      <c r="J119" s="12"/>
      <c r="K119" s="4">
        <v>19.7</v>
      </c>
      <c r="L119" s="4">
        <v>19.95</v>
      </c>
      <c r="M119" s="4">
        <v>21.99</v>
      </c>
      <c r="N119" s="4">
        <v>21.99</v>
      </c>
      <c r="O119" s="4"/>
      <c r="P119" s="4" t="str">
        <f t="shared" si="23"/>
        <v>No</v>
      </c>
      <c r="Q119" s="15" t="str">
        <f t="shared" si="24"/>
        <v>No</v>
      </c>
      <c r="R119" s="268" t="str">
        <f t="shared" si="25"/>
        <v>No</v>
      </c>
      <c r="S119" s="223" t="str">
        <f t="shared" si="26"/>
        <v>N/A</v>
      </c>
      <c r="T119" s="222" t="str">
        <f t="shared" si="27"/>
        <v>No</v>
      </c>
      <c r="U119" s="68" t="str">
        <f t="shared" si="28"/>
        <v>N/A</v>
      </c>
      <c r="V119" s="65" t="str">
        <f t="shared" si="29"/>
        <v>No</v>
      </c>
      <c r="W119" s="68" t="str">
        <f t="shared" si="30"/>
        <v>N/A</v>
      </c>
      <c r="X119" s="65" t="str">
        <f t="shared" si="31"/>
        <v>No</v>
      </c>
      <c r="Y119" s="68" t="str">
        <f t="shared" si="32"/>
        <v>N/A</v>
      </c>
      <c r="Z119" s="65"/>
    </row>
    <row r="120" spans="1:26">
      <c r="A120" s="66" t="s">
        <v>1621</v>
      </c>
      <c r="B120" s="66" t="s">
        <v>27</v>
      </c>
      <c r="C120" s="66" t="str" cm="1">
        <f t="array" ref="C120">_xlfn.IFNA(_xlfn.IFS(B120="Starter","Starters &amp; Sides",B120="Sides","Starters &amp; Sides"),B120)</f>
        <v>Mains</v>
      </c>
      <c r="D120" s="71" t="s">
        <v>1704</v>
      </c>
      <c r="E120" s="75"/>
      <c r="F120" s="12"/>
      <c r="G120" s="12"/>
      <c r="H120" s="12"/>
      <c r="I120" s="12"/>
      <c r="J120" s="12"/>
      <c r="K120" s="4"/>
      <c r="L120" s="4"/>
      <c r="M120" s="4">
        <v>21.99</v>
      </c>
      <c r="N120" s="4"/>
      <c r="O120" s="4"/>
      <c r="P120" s="4" t="str">
        <f t="shared" si="23"/>
        <v>No</v>
      </c>
      <c r="Q120" s="15" t="str">
        <f t="shared" si="24"/>
        <v>No</v>
      </c>
      <c r="R120" s="268" t="str">
        <f t="shared" si="25"/>
        <v>No</v>
      </c>
      <c r="S120" s="223" t="str">
        <f t="shared" si="26"/>
        <v>N/A</v>
      </c>
      <c r="T120" s="222" t="str">
        <f t="shared" si="27"/>
        <v>No</v>
      </c>
      <c r="U120" s="68" t="str">
        <f t="shared" si="28"/>
        <v>N/A</v>
      </c>
      <c r="V120" s="65" t="str">
        <f t="shared" si="29"/>
        <v>No</v>
      </c>
      <c r="W120" s="68" t="str">
        <f t="shared" si="30"/>
        <v>N/A</v>
      </c>
      <c r="X120" s="65" t="str">
        <f t="shared" si="31"/>
        <v>No</v>
      </c>
      <c r="Y120" s="68" t="str">
        <f t="shared" si="32"/>
        <v>N/A</v>
      </c>
      <c r="Z120" s="65"/>
    </row>
    <row r="121" spans="1:26">
      <c r="A121" s="66" t="s">
        <v>1621</v>
      </c>
      <c r="B121" s="66" t="s">
        <v>27</v>
      </c>
      <c r="C121" s="66" t="str" cm="1">
        <f t="array" ref="C121">_xlfn.IFNA(_xlfn.IFS(B121="Starter","Starters &amp; Sides",B121="Sides","Starters &amp; Sides"),B121)</f>
        <v>Mains</v>
      </c>
      <c r="D121" s="71" t="s">
        <v>1705</v>
      </c>
      <c r="E121" s="75"/>
      <c r="F121" s="12"/>
      <c r="G121" s="12"/>
      <c r="H121" s="12"/>
      <c r="I121" s="12">
        <v>15.85</v>
      </c>
      <c r="J121" s="12">
        <v>17.95</v>
      </c>
      <c r="K121" s="4">
        <v>18.7</v>
      </c>
      <c r="L121" s="4"/>
      <c r="M121" s="4">
        <v>21.99</v>
      </c>
      <c r="N121" s="4">
        <v>21.99</v>
      </c>
      <c r="O121" s="4"/>
      <c r="P121" s="4" t="str">
        <f t="shared" si="23"/>
        <v>No</v>
      </c>
      <c r="Q121" s="15" t="str">
        <f t="shared" si="24"/>
        <v>No</v>
      </c>
      <c r="R121" s="268" t="str">
        <f t="shared" si="25"/>
        <v>No</v>
      </c>
      <c r="S121" s="223" t="str">
        <f t="shared" si="26"/>
        <v>N/A</v>
      </c>
      <c r="T121" s="222" t="str">
        <f t="shared" si="27"/>
        <v>No</v>
      </c>
      <c r="U121" s="68" t="str">
        <f t="shared" si="28"/>
        <v>N/A</v>
      </c>
      <c r="V121" s="65" t="str">
        <f t="shared" si="29"/>
        <v>No</v>
      </c>
      <c r="W121" s="68" t="str">
        <f t="shared" si="30"/>
        <v>N/A</v>
      </c>
      <c r="X121" s="65" t="str">
        <f t="shared" si="31"/>
        <v>No</v>
      </c>
      <c r="Y121" s="68" t="str">
        <f t="shared" si="32"/>
        <v>N/A</v>
      </c>
      <c r="Z121" s="65"/>
    </row>
    <row r="122" spans="1:26">
      <c r="A122" s="66" t="s">
        <v>1621</v>
      </c>
      <c r="B122" s="66" t="s">
        <v>27</v>
      </c>
      <c r="C122" s="66" t="str" cm="1">
        <f t="array" ref="C122">_xlfn.IFNA(_xlfn.IFS(B122="Starter","Starters &amp; Sides",B122="Sides","Starters &amp; Sides"),B122)</f>
        <v>Mains</v>
      </c>
      <c r="D122" s="71" t="s">
        <v>1706</v>
      </c>
      <c r="E122" s="75"/>
      <c r="F122" s="12"/>
      <c r="G122" s="12"/>
      <c r="H122" s="12"/>
      <c r="I122" s="12">
        <v>15.85</v>
      </c>
      <c r="J122" s="12">
        <v>17.95</v>
      </c>
      <c r="K122" s="4">
        <v>18.7</v>
      </c>
      <c r="L122" s="4"/>
      <c r="M122" s="4">
        <v>21.99</v>
      </c>
      <c r="N122" s="4">
        <v>21.99</v>
      </c>
      <c r="O122" s="4"/>
      <c r="P122" s="4" t="str">
        <f t="shared" si="23"/>
        <v>No</v>
      </c>
      <c r="Q122" s="15" t="str">
        <f t="shared" si="24"/>
        <v>No</v>
      </c>
      <c r="R122" s="268" t="str">
        <f t="shared" si="25"/>
        <v>No</v>
      </c>
      <c r="S122" s="223" t="str">
        <f t="shared" si="26"/>
        <v>N/A</v>
      </c>
      <c r="T122" s="222" t="str">
        <f t="shared" si="27"/>
        <v>No</v>
      </c>
      <c r="U122" s="68" t="str">
        <f t="shared" si="28"/>
        <v>N/A</v>
      </c>
      <c r="V122" s="65" t="str">
        <f t="shared" si="29"/>
        <v>No</v>
      </c>
      <c r="W122" s="68" t="str">
        <f t="shared" si="30"/>
        <v>N/A</v>
      </c>
      <c r="X122" s="65" t="str">
        <f t="shared" si="31"/>
        <v>No</v>
      </c>
      <c r="Y122" s="68" t="str">
        <f t="shared" si="32"/>
        <v>N/A</v>
      </c>
      <c r="Z122" s="65"/>
    </row>
    <row r="123" spans="1:26">
      <c r="A123" s="66" t="s">
        <v>1621</v>
      </c>
      <c r="B123" s="66" t="s">
        <v>27</v>
      </c>
      <c r="C123" s="66" t="str" cm="1">
        <f t="array" ref="C123">_xlfn.IFNA(_xlfn.IFS(B123="Starter","Starters &amp; Sides",B123="Sides","Starters &amp; Sides"),B123)</f>
        <v>Mains</v>
      </c>
      <c r="D123" s="71" t="s">
        <v>1707</v>
      </c>
      <c r="E123" s="75"/>
      <c r="F123" s="12"/>
      <c r="G123" s="12"/>
      <c r="H123" s="12"/>
      <c r="I123" s="12">
        <v>9.25</v>
      </c>
      <c r="J123" s="12">
        <v>10.5</v>
      </c>
      <c r="K123" s="4">
        <v>10.8</v>
      </c>
      <c r="L123" s="4"/>
      <c r="M123" s="4"/>
      <c r="N123" s="4"/>
      <c r="O123" s="4"/>
      <c r="P123" s="4" t="str">
        <f t="shared" si="23"/>
        <v>No</v>
      </c>
      <c r="Q123" s="15" t="str">
        <f t="shared" si="24"/>
        <v>No</v>
      </c>
      <c r="R123" s="268" t="str">
        <f t="shared" si="25"/>
        <v>No</v>
      </c>
      <c r="S123" s="223" t="str">
        <f t="shared" si="26"/>
        <v>N/A</v>
      </c>
      <c r="T123" s="222" t="str">
        <f t="shared" si="27"/>
        <v>No</v>
      </c>
      <c r="U123" s="68" t="str">
        <f t="shared" si="28"/>
        <v>N/A</v>
      </c>
      <c r="V123" s="65" t="str">
        <f t="shared" si="29"/>
        <v>No</v>
      </c>
      <c r="W123" s="68" t="str">
        <f t="shared" si="30"/>
        <v>N/A</v>
      </c>
      <c r="X123" s="65" t="str">
        <f t="shared" si="31"/>
        <v>No</v>
      </c>
      <c r="Y123" s="68" t="str">
        <f t="shared" si="32"/>
        <v>N/A</v>
      </c>
      <c r="Z123" s="65"/>
    </row>
    <row r="124" spans="1:26">
      <c r="A124" s="66" t="s">
        <v>1621</v>
      </c>
      <c r="B124" s="66" t="s">
        <v>27</v>
      </c>
      <c r="C124" s="66" t="str" cm="1">
        <f t="array" ref="C124">_xlfn.IFNA(_xlfn.IFS(B124="Starter","Starters &amp; Sides",B124="Sides","Starters &amp; Sides"),B124)</f>
        <v>Mains</v>
      </c>
      <c r="D124" s="71" t="s">
        <v>1708</v>
      </c>
      <c r="E124" s="75"/>
      <c r="F124" s="12"/>
      <c r="G124" s="12"/>
      <c r="H124" s="12"/>
      <c r="I124" s="12">
        <v>14.75</v>
      </c>
      <c r="J124" s="12">
        <v>17</v>
      </c>
      <c r="K124" s="4">
        <v>17.7</v>
      </c>
      <c r="L124" s="4"/>
      <c r="M124" s="4"/>
      <c r="N124" s="4"/>
      <c r="O124" s="4"/>
      <c r="P124" s="4" t="str">
        <f t="shared" si="23"/>
        <v>No</v>
      </c>
      <c r="Q124" s="15" t="str">
        <f t="shared" si="24"/>
        <v>No</v>
      </c>
      <c r="R124" s="268" t="str">
        <f t="shared" si="25"/>
        <v>No</v>
      </c>
      <c r="S124" s="223" t="str">
        <f t="shared" si="26"/>
        <v>N/A</v>
      </c>
      <c r="T124" s="222" t="str">
        <f t="shared" si="27"/>
        <v>No</v>
      </c>
      <c r="U124" s="68" t="str">
        <f t="shared" si="28"/>
        <v>N/A</v>
      </c>
      <c r="V124" s="65" t="str">
        <f t="shared" si="29"/>
        <v>No</v>
      </c>
      <c r="W124" s="68" t="str">
        <f t="shared" si="30"/>
        <v>N/A</v>
      </c>
      <c r="X124" s="65" t="str">
        <f t="shared" si="31"/>
        <v>No</v>
      </c>
      <c r="Y124" s="68" t="str">
        <f t="shared" si="32"/>
        <v>N/A</v>
      </c>
      <c r="Z124" s="65"/>
    </row>
    <row r="125" spans="1:26">
      <c r="A125" s="66" t="s">
        <v>1621</v>
      </c>
      <c r="B125" s="66" t="s">
        <v>27</v>
      </c>
      <c r="C125" s="66" t="str" cm="1">
        <f t="array" ref="C125">_xlfn.IFNA(_xlfn.IFS(B125="Starter","Starters &amp; Sides",B125="Sides","Starters &amp; Sides"),B125)</f>
        <v>Mains</v>
      </c>
      <c r="D125" s="71" t="s">
        <v>1709</v>
      </c>
      <c r="E125" s="75"/>
      <c r="F125" s="12"/>
      <c r="G125" s="12"/>
      <c r="H125" s="12"/>
      <c r="I125" s="12">
        <v>19.25</v>
      </c>
      <c r="J125" s="12">
        <v>21.5</v>
      </c>
      <c r="K125" s="4">
        <v>20.399999999999999</v>
      </c>
      <c r="L125" s="4">
        <v>23.6</v>
      </c>
      <c r="M125" s="4">
        <v>26.49</v>
      </c>
      <c r="N125" s="4">
        <v>26.49</v>
      </c>
      <c r="O125" s="4"/>
      <c r="P125" s="4" t="str">
        <f t="shared" si="23"/>
        <v>No</v>
      </c>
      <c r="Q125" s="15" t="str">
        <f t="shared" si="24"/>
        <v>No</v>
      </c>
      <c r="R125" s="268" t="str">
        <f t="shared" si="25"/>
        <v>No</v>
      </c>
      <c r="S125" s="223" t="str">
        <f t="shared" si="26"/>
        <v>N/A</v>
      </c>
      <c r="T125" s="222" t="str">
        <f t="shared" si="27"/>
        <v>No</v>
      </c>
      <c r="U125" s="68" t="str">
        <f t="shared" si="28"/>
        <v>N/A</v>
      </c>
      <c r="V125" s="65" t="str">
        <f t="shared" si="29"/>
        <v>No</v>
      </c>
      <c r="W125" s="68" t="str">
        <f t="shared" si="30"/>
        <v>N/A</v>
      </c>
      <c r="X125" s="65" t="str">
        <f t="shared" si="31"/>
        <v>No</v>
      </c>
      <c r="Y125" s="68" t="str">
        <f t="shared" si="32"/>
        <v>N/A</v>
      </c>
      <c r="Z125" s="65"/>
    </row>
    <row r="126" spans="1:26">
      <c r="A126" s="66" t="s">
        <v>1621</v>
      </c>
      <c r="B126" s="66" t="s">
        <v>27</v>
      </c>
      <c r="C126" s="66" t="str" cm="1">
        <f t="array" ref="C126">_xlfn.IFNA(_xlfn.IFS(B126="Starter","Starters &amp; Sides",B126="Sides","Starters &amp; Sides"),B126)</f>
        <v>Mains</v>
      </c>
      <c r="D126" s="71" t="s">
        <v>1710</v>
      </c>
      <c r="E126" s="75"/>
      <c r="F126" s="12"/>
      <c r="G126" s="12"/>
      <c r="H126" s="12"/>
      <c r="I126" s="12">
        <v>11.425000000000001</v>
      </c>
      <c r="J126" s="12">
        <v>12.875</v>
      </c>
      <c r="K126" s="4"/>
      <c r="L126" s="4">
        <v>12.5</v>
      </c>
      <c r="M126" s="4"/>
      <c r="N126" s="4"/>
      <c r="O126" s="4"/>
      <c r="P126" s="4" t="str">
        <f t="shared" si="23"/>
        <v>No</v>
      </c>
      <c r="Q126" s="15" t="str">
        <f t="shared" si="24"/>
        <v>No</v>
      </c>
      <c r="R126" s="268" t="str">
        <f t="shared" si="25"/>
        <v>No</v>
      </c>
      <c r="S126" s="223" t="str">
        <f t="shared" si="26"/>
        <v>N/A</v>
      </c>
      <c r="T126" s="222" t="str">
        <f t="shared" si="27"/>
        <v>No</v>
      </c>
      <c r="U126" s="68" t="str">
        <f t="shared" si="28"/>
        <v>N/A</v>
      </c>
      <c r="V126" s="65" t="str">
        <f t="shared" si="29"/>
        <v>No</v>
      </c>
      <c r="W126" s="68" t="str">
        <f t="shared" si="30"/>
        <v>N/A</v>
      </c>
      <c r="X126" s="65" t="str">
        <f t="shared" si="31"/>
        <v>No</v>
      </c>
      <c r="Y126" s="68" t="str">
        <f t="shared" si="32"/>
        <v>N/A</v>
      </c>
      <c r="Z126" s="65"/>
    </row>
    <row r="127" spans="1:26">
      <c r="A127" s="66" t="s">
        <v>1621</v>
      </c>
      <c r="B127" s="66" t="s">
        <v>27</v>
      </c>
      <c r="C127" s="66" t="str" cm="1">
        <f t="array" ref="C127">_xlfn.IFNA(_xlfn.IFS(B127="Starter","Starters &amp; Sides",B127="Sides","Starters &amp; Sides"),B127)</f>
        <v>Mains</v>
      </c>
      <c r="D127" s="71" t="s">
        <v>1711</v>
      </c>
      <c r="E127" s="75"/>
      <c r="F127" s="12"/>
      <c r="G127" s="12"/>
      <c r="H127" s="12"/>
      <c r="I127" s="12">
        <v>23.5</v>
      </c>
      <c r="J127" s="12">
        <v>25.5</v>
      </c>
      <c r="K127" s="4">
        <v>25.5</v>
      </c>
      <c r="L127" s="4">
        <v>27.7</v>
      </c>
      <c r="M127" s="4">
        <v>29.99</v>
      </c>
      <c r="N127" s="4">
        <v>29.99</v>
      </c>
      <c r="O127" s="4"/>
      <c r="P127" s="4" t="str">
        <f t="shared" si="23"/>
        <v>No</v>
      </c>
      <c r="Q127" s="15" t="str">
        <f t="shared" si="24"/>
        <v>No</v>
      </c>
      <c r="R127" s="268" t="str">
        <f t="shared" si="25"/>
        <v>No</v>
      </c>
      <c r="S127" s="223" t="str">
        <f t="shared" si="26"/>
        <v>N/A</v>
      </c>
      <c r="T127" s="222" t="str">
        <f t="shared" si="27"/>
        <v>No</v>
      </c>
      <c r="U127" s="68" t="str">
        <f t="shared" si="28"/>
        <v>N/A</v>
      </c>
      <c r="V127" s="65" t="str">
        <f t="shared" si="29"/>
        <v>No</v>
      </c>
      <c r="W127" s="68" t="str">
        <f t="shared" si="30"/>
        <v>N/A</v>
      </c>
      <c r="X127" s="65" t="str">
        <f t="shared" si="31"/>
        <v>No</v>
      </c>
      <c r="Y127" s="68" t="str">
        <f t="shared" si="32"/>
        <v>N/A</v>
      </c>
      <c r="Z127" s="65"/>
    </row>
    <row r="128" spans="1:26">
      <c r="A128" s="66" t="s">
        <v>1621</v>
      </c>
      <c r="B128" s="66" t="s">
        <v>27</v>
      </c>
      <c r="C128" s="66" t="str" cm="1">
        <f t="array" ref="C128">_xlfn.IFNA(_xlfn.IFS(B128="Starter","Starters &amp; Sides",B128="Sides","Starters &amp; Sides"),B128)</f>
        <v>Mains</v>
      </c>
      <c r="D128" s="71" t="s">
        <v>1712</v>
      </c>
      <c r="E128" s="75"/>
      <c r="F128" s="12"/>
      <c r="G128" s="12"/>
      <c r="H128" s="12"/>
      <c r="I128" s="12">
        <v>18.5</v>
      </c>
      <c r="J128" s="12">
        <v>20.25</v>
      </c>
      <c r="K128" s="4">
        <v>21.1</v>
      </c>
      <c r="L128" s="4">
        <v>22.1</v>
      </c>
      <c r="M128" s="4">
        <f>(21.99+26.99)/2</f>
        <v>24.49</v>
      </c>
      <c r="N128" s="4">
        <f>(21.99+26.99)/2</f>
        <v>24.49</v>
      </c>
      <c r="O128" s="4"/>
      <c r="P128" s="4" t="str">
        <f t="shared" si="23"/>
        <v>No</v>
      </c>
      <c r="Q128" s="15" t="str">
        <f t="shared" si="24"/>
        <v>No</v>
      </c>
      <c r="R128" s="268" t="str">
        <f t="shared" si="25"/>
        <v>No</v>
      </c>
      <c r="S128" s="223" t="str">
        <f t="shared" si="26"/>
        <v>N/A</v>
      </c>
      <c r="T128" s="222" t="str">
        <f t="shared" si="27"/>
        <v>No</v>
      </c>
      <c r="U128" s="68" t="str">
        <f t="shared" si="28"/>
        <v>N/A</v>
      </c>
      <c r="V128" s="65" t="str">
        <f t="shared" si="29"/>
        <v>No</v>
      </c>
      <c r="W128" s="68" t="str">
        <f t="shared" si="30"/>
        <v>N/A</v>
      </c>
      <c r="X128" s="65" t="str">
        <f t="shared" si="31"/>
        <v>No</v>
      </c>
      <c r="Y128" s="68" t="str">
        <f t="shared" si="32"/>
        <v>N/A</v>
      </c>
      <c r="Z128" s="65"/>
    </row>
    <row r="129" spans="1:26">
      <c r="A129" s="66" t="s">
        <v>1621</v>
      </c>
      <c r="B129" s="66" t="s">
        <v>27</v>
      </c>
      <c r="C129" s="66" t="str" cm="1">
        <f t="array" ref="C129">_xlfn.IFNA(_xlfn.IFS(B129="Starter","Starters &amp; Sides",B129="Sides","Starters &amp; Sides"),B129)</f>
        <v>Mains</v>
      </c>
      <c r="D129" s="71" t="s">
        <v>1713</v>
      </c>
      <c r="E129" s="75"/>
      <c r="F129" s="12"/>
      <c r="G129" s="12"/>
      <c r="H129" s="12"/>
      <c r="I129" s="12">
        <v>22</v>
      </c>
      <c r="J129" s="12">
        <v>23.75</v>
      </c>
      <c r="K129" s="4">
        <v>24.700000000000003</v>
      </c>
      <c r="L129" s="4">
        <v>25.5</v>
      </c>
      <c r="M129" s="4">
        <f>(25.99+30.99)/2</f>
        <v>28.49</v>
      </c>
      <c r="N129" s="4">
        <f>(25.99+30.99)/2</f>
        <v>28.49</v>
      </c>
      <c r="O129" s="4"/>
      <c r="P129" s="4" t="str">
        <f t="shared" si="23"/>
        <v>No</v>
      </c>
      <c r="Q129" s="15" t="str">
        <f t="shared" si="24"/>
        <v>No</v>
      </c>
      <c r="R129" s="268" t="str">
        <f t="shared" si="25"/>
        <v>No</v>
      </c>
      <c r="S129" s="223" t="str">
        <f t="shared" si="26"/>
        <v>N/A</v>
      </c>
      <c r="T129" s="222" t="str">
        <f t="shared" si="27"/>
        <v>No</v>
      </c>
      <c r="U129" s="68" t="str">
        <f t="shared" si="28"/>
        <v>N/A</v>
      </c>
      <c r="V129" s="65" t="str">
        <f t="shared" si="29"/>
        <v>No</v>
      </c>
      <c r="W129" s="68" t="str">
        <f t="shared" si="30"/>
        <v>N/A</v>
      </c>
      <c r="X129" s="65" t="str">
        <f t="shared" si="31"/>
        <v>No</v>
      </c>
      <c r="Y129" s="68" t="str">
        <f t="shared" si="32"/>
        <v>N/A</v>
      </c>
      <c r="Z129" s="65"/>
    </row>
    <row r="130" spans="1:26">
      <c r="A130" s="66" t="s">
        <v>1621</v>
      </c>
      <c r="B130" s="66" t="s">
        <v>27</v>
      </c>
      <c r="C130" s="66" t="str" cm="1">
        <f t="array" ref="C130">_xlfn.IFNA(_xlfn.IFS(B130="Starter","Starters &amp; Sides",B130="Sides","Starters &amp; Sides"),B130)</f>
        <v>Mains</v>
      </c>
      <c r="D130" s="71" t="s">
        <v>1714</v>
      </c>
      <c r="E130" s="75"/>
      <c r="F130" s="12"/>
      <c r="G130" s="12"/>
      <c r="H130" s="12"/>
      <c r="I130" s="12"/>
      <c r="J130" s="12"/>
      <c r="K130" s="4"/>
      <c r="L130" s="4"/>
      <c r="M130" s="4">
        <v>25.99</v>
      </c>
      <c r="N130" s="4">
        <v>25.99</v>
      </c>
      <c r="O130" s="4"/>
      <c r="P130" s="4" t="str">
        <f t="shared" si="23"/>
        <v>No</v>
      </c>
      <c r="Q130" s="15" t="str">
        <f t="shared" si="24"/>
        <v>No</v>
      </c>
      <c r="R130" s="268" t="str">
        <f t="shared" si="25"/>
        <v>No</v>
      </c>
      <c r="S130" s="223" t="str">
        <f t="shared" si="26"/>
        <v>N/A</v>
      </c>
      <c r="T130" s="222" t="str">
        <f t="shared" si="27"/>
        <v>No</v>
      </c>
      <c r="U130" s="68" t="str">
        <f t="shared" si="28"/>
        <v>N/A</v>
      </c>
      <c r="V130" s="65" t="str">
        <f t="shared" si="29"/>
        <v>No</v>
      </c>
      <c r="W130" s="68" t="str">
        <f t="shared" si="30"/>
        <v>N/A</v>
      </c>
      <c r="X130" s="65" t="str">
        <f t="shared" si="31"/>
        <v>No</v>
      </c>
      <c r="Y130" s="68" t="str">
        <f t="shared" si="32"/>
        <v>N/A</v>
      </c>
      <c r="Z130" s="65"/>
    </row>
    <row r="131" spans="1:26">
      <c r="A131" s="66" t="s">
        <v>1621</v>
      </c>
      <c r="B131" s="66" t="s">
        <v>27</v>
      </c>
      <c r="C131" s="66" t="str" cm="1">
        <f t="array" ref="C131">_xlfn.IFNA(_xlfn.IFS(B131="Starter","Starters &amp; Sides",B131="Sides","Starters &amp; Sides"),B131)</f>
        <v>Mains</v>
      </c>
      <c r="D131" s="71" t="s">
        <v>1715</v>
      </c>
      <c r="E131" s="75"/>
      <c r="F131" s="12"/>
      <c r="G131" s="12"/>
      <c r="H131" s="12"/>
      <c r="I131" s="12">
        <v>16.5</v>
      </c>
      <c r="J131" s="12">
        <v>17.75</v>
      </c>
      <c r="K131" s="4">
        <v>18.5</v>
      </c>
      <c r="L131" s="4"/>
      <c r="M131" s="4"/>
      <c r="N131" s="4"/>
      <c r="O131" s="4"/>
      <c r="P131" s="4" t="str">
        <f t="shared" si="23"/>
        <v>No</v>
      </c>
      <c r="Q131" s="15" t="str">
        <f t="shared" si="24"/>
        <v>No</v>
      </c>
      <c r="R131" s="268" t="str">
        <f t="shared" si="25"/>
        <v>No</v>
      </c>
      <c r="S131" s="223" t="str">
        <f t="shared" si="26"/>
        <v>N/A</v>
      </c>
      <c r="T131" s="222" t="str">
        <f t="shared" si="27"/>
        <v>No</v>
      </c>
      <c r="U131" s="68" t="str">
        <f t="shared" si="28"/>
        <v>N/A</v>
      </c>
      <c r="V131" s="65" t="str">
        <f t="shared" si="29"/>
        <v>No</v>
      </c>
      <c r="W131" s="68" t="str">
        <f t="shared" si="30"/>
        <v>N/A</v>
      </c>
      <c r="X131" s="65" t="str">
        <f t="shared" si="31"/>
        <v>No</v>
      </c>
      <c r="Y131" s="68" t="str">
        <f t="shared" si="32"/>
        <v>N/A</v>
      </c>
      <c r="Z131" s="65"/>
    </row>
    <row r="132" spans="1:26">
      <c r="A132" s="66" t="s">
        <v>1621</v>
      </c>
      <c r="B132" s="66" t="s">
        <v>27</v>
      </c>
      <c r="C132" s="66" t="str" cm="1">
        <f t="array" ref="C132">_xlfn.IFNA(_xlfn.IFS(B132="Starter","Starters &amp; Sides",B132="Sides","Starters &amp; Sides"),B132)</f>
        <v>Mains</v>
      </c>
      <c r="D132" s="71" t="s">
        <v>1716</v>
      </c>
      <c r="E132" s="75"/>
      <c r="F132" s="12"/>
      <c r="G132" s="12"/>
      <c r="H132" s="12"/>
      <c r="I132" s="12">
        <v>29</v>
      </c>
      <c r="J132" s="12">
        <v>32.5</v>
      </c>
      <c r="K132" s="4">
        <v>33.799999999999997</v>
      </c>
      <c r="L132" s="4">
        <v>35.299999999999997</v>
      </c>
      <c r="M132" s="4">
        <v>39.99</v>
      </c>
      <c r="N132" s="4">
        <v>39.99</v>
      </c>
      <c r="O132" s="4"/>
      <c r="P132" s="4" t="str">
        <f t="shared" si="23"/>
        <v>No</v>
      </c>
      <c r="Q132" s="15" t="str">
        <f t="shared" si="24"/>
        <v>No</v>
      </c>
      <c r="R132" s="268" t="str">
        <f t="shared" si="25"/>
        <v>No</v>
      </c>
      <c r="S132" s="223" t="str">
        <f t="shared" si="26"/>
        <v>N/A</v>
      </c>
      <c r="T132" s="222" t="str">
        <f t="shared" si="27"/>
        <v>No</v>
      </c>
      <c r="U132" s="68" t="str">
        <f t="shared" si="28"/>
        <v>N/A</v>
      </c>
      <c r="V132" s="65" t="str">
        <f t="shared" si="29"/>
        <v>No</v>
      </c>
      <c r="W132" s="68" t="str">
        <f t="shared" si="30"/>
        <v>N/A</v>
      </c>
      <c r="X132" s="65" t="str">
        <f t="shared" si="31"/>
        <v>No</v>
      </c>
      <c r="Y132" s="68" t="str">
        <f t="shared" si="32"/>
        <v>N/A</v>
      </c>
      <c r="Z132" s="65"/>
    </row>
    <row r="133" spans="1:26">
      <c r="A133" s="66" t="s">
        <v>1621</v>
      </c>
      <c r="B133" s="66" t="s">
        <v>27</v>
      </c>
      <c r="C133" s="66" t="str" cm="1">
        <f t="array" ref="C133">_xlfn.IFNA(_xlfn.IFS(B133="Starter","Starters &amp; Sides",B133="Sides","Starters &amp; Sides"),B133)</f>
        <v>Mains</v>
      </c>
      <c r="D133" s="71" t="s">
        <v>1717</v>
      </c>
      <c r="E133" s="75"/>
      <c r="F133" s="12"/>
      <c r="G133" s="12"/>
      <c r="H133" s="12"/>
      <c r="I133" s="12">
        <v>16</v>
      </c>
      <c r="J133" s="12">
        <v>20.25</v>
      </c>
      <c r="K133" s="4">
        <v>21.1</v>
      </c>
      <c r="L133" s="4"/>
      <c r="M133" s="4"/>
      <c r="N133" s="4"/>
      <c r="O133" s="4"/>
      <c r="P133" s="4" t="str">
        <f t="shared" si="23"/>
        <v>No</v>
      </c>
      <c r="Q133" s="15" t="str">
        <f t="shared" si="24"/>
        <v>No</v>
      </c>
      <c r="R133" s="268" t="str">
        <f t="shared" si="25"/>
        <v>No</v>
      </c>
      <c r="S133" s="223" t="str">
        <f t="shared" si="26"/>
        <v>N/A</v>
      </c>
      <c r="T133" s="222" t="str">
        <f t="shared" si="27"/>
        <v>No</v>
      </c>
      <c r="U133" s="68" t="str">
        <f t="shared" si="28"/>
        <v>N/A</v>
      </c>
      <c r="V133" s="65" t="str">
        <f t="shared" si="29"/>
        <v>No</v>
      </c>
      <c r="W133" s="68" t="str">
        <f t="shared" si="30"/>
        <v>N/A</v>
      </c>
      <c r="X133" s="65" t="str">
        <f t="shared" si="31"/>
        <v>No</v>
      </c>
      <c r="Y133" s="68" t="str">
        <f t="shared" si="32"/>
        <v>N/A</v>
      </c>
      <c r="Z133" s="65"/>
    </row>
    <row r="134" spans="1:26">
      <c r="A134" s="66" t="s">
        <v>1621</v>
      </c>
      <c r="B134" s="66" t="s">
        <v>27</v>
      </c>
      <c r="C134" s="66" t="str" cm="1">
        <f t="array" ref="C134">_xlfn.IFNA(_xlfn.IFS(B134="Starter","Starters &amp; Sides",B134="Sides","Starters &amp; Sides"),B134)</f>
        <v>Mains</v>
      </c>
      <c r="D134" s="71" t="s">
        <v>1718</v>
      </c>
      <c r="E134" s="75"/>
      <c r="F134" s="12"/>
      <c r="G134" s="12"/>
      <c r="H134" s="12"/>
      <c r="I134" s="12">
        <v>15.4</v>
      </c>
      <c r="J134" s="12">
        <v>16.95</v>
      </c>
      <c r="K134" s="4">
        <v>17.600000000000001</v>
      </c>
      <c r="L134" s="4">
        <v>18.600000000000001</v>
      </c>
      <c r="M134" s="4"/>
      <c r="N134" s="4"/>
      <c r="O134" s="4"/>
      <c r="P134" s="4" t="str">
        <f t="shared" si="23"/>
        <v>No</v>
      </c>
      <c r="Q134" s="15" t="str">
        <f t="shared" si="24"/>
        <v>No</v>
      </c>
      <c r="R134" s="268" t="str">
        <f t="shared" si="25"/>
        <v>No</v>
      </c>
      <c r="S134" s="223" t="str">
        <f t="shared" si="26"/>
        <v>N/A</v>
      </c>
      <c r="T134" s="222" t="str">
        <f t="shared" si="27"/>
        <v>No</v>
      </c>
      <c r="U134" s="68" t="str">
        <f t="shared" si="28"/>
        <v>N/A</v>
      </c>
      <c r="V134" s="65" t="str">
        <f t="shared" si="29"/>
        <v>No</v>
      </c>
      <c r="W134" s="68" t="str">
        <f t="shared" si="30"/>
        <v>N/A</v>
      </c>
      <c r="X134" s="65" t="str">
        <f t="shared" si="31"/>
        <v>No</v>
      </c>
      <c r="Y134" s="68" t="str">
        <f t="shared" si="32"/>
        <v>N/A</v>
      </c>
      <c r="Z134" s="65"/>
    </row>
    <row r="135" spans="1:26">
      <c r="A135" s="66" t="s">
        <v>1621</v>
      </c>
      <c r="B135" s="66" t="s">
        <v>27</v>
      </c>
      <c r="C135" s="66" t="str" cm="1">
        <f t="array" ref="C135">_xlfn.IFNA(_xlfn.IFS(B135="Starter","Starters &amp; Sides",B135="Sides","Starters &amp; Sides"),B135)</f>
        <v>Mains</v>
      </c>
      <c r="D135" s="71" t="s">
        <v>1719</v>
      </c>
      <c r="E135" s="75"/>
      <c r="F135" s="12"/>
      <c r="G135" s="12"/>
      <c r="H135" s="12"/>
      <c r="I135" s="12">
        <v>19.25</v>
      </c>
      <c r="J135" s="12">
        <v>21.5</v>
      </c>
      <c r="K135" s="4">
        <v>22.4</v>
      </c>
      <c r="L135" s="4"/>
      <c r="M135" s="4"/>
      <c r="N135" s="4"/>
      <c r="O135" s="4"/>
      <c r="P135" s="4" t="str">
        <f t="shared" si="23"/>
        <v>No</v>
      </c>
      <c r="Q135" s="15" t="str">
        <f t="shared" si="24"/>
        <v>No</v>
      </c>
      <c r="R135" s="268" t="str">
        <f t="shared" si="25"/>
        <v>No</v>
      </c>
      <c r="S135" s="223" t="str">
        <f t="shared" si="26"/>
        <v>N/A</v>
      </c>
      <c r="T135" s="222" t="str">
        <f t="shared" si="27"/>
        <v>No</v>
      </c>
      <c r="U135" s="68" t="str">
        <f t="shared" si="28"/>
        <v>N/A</v>
      </c>
      <c r="V135" s="65" t="str">
        <f t="shared" si="29"/>
        <v>No</v>
      </c>
      <c r="W135" s="68" t="str">
        <f t="shared" si="30"/>
        <v>N/A</v>
      </c>
      <c r="X135" s="65" t="str">
        <f t="shared" si="31"/>
        <v>No</v>
      </c>
      <c r="Y135" s="68" t="str">
        <f t="shared" si="32"/>
        <v>N/A</v>
      </c>
      <c r="Z135" s="65"/>
    </row>
    <row r="136" spans="1:26">
      <c r="A136" s="66" t="s">
        <v>1621</v>
      </c>
      <c r="B136" s="66" t="s">
        <v>27</v>
      </c>
      <c r="C136" s="66" t="str" cm="1">
        <f t="array" ref="C136">_xlfn.IFNA(_xlfn.IFS(B136="Starter","Starters &amp; Sides",B136="Sides","Starters &amp; Sides"),B136)</f>
        <v>Mains</v>
      </c>
      <c r="D136" s="71" t="s">
        <v>1720</v>
      </c>
      <c r="E136" s="75"/>
      <c r="F136" s="12"/>
      <c r="G136" s="12"/>
      <c r="H136" s="12"/>
      <c r="I136" s="12">
        <v>15.5</v>
      </c>
      <c r="J136" s="12">
        <v>17.75</v>
      </c>
      <c r="K136" s="4">
        <v>18.5</v>
      </c>
      <c r="L136" s="4"/>
      <c r="M136" s="4"/>
      <c r="N136" s="4"/>
      <c r="O136" s="4"/>
      <c r="P136" s="4" t="str">
        <f t="shared" si="23"/>
        <v>No</v>
      </c>
      <c r="Q136" s="15" t="str">
        <f t="shared" si="24"/>
        <v>No</v>
      </c>
      <c r="R136" s="268" t="str">
        <f t="shared" si="25"/>
        <v>No</v>
      </c>
      <c r="S136" s="223" t="str">
        <f t="shared" si="26"/>
        <v>N/A</v>
      </c>
      <c r="T136" s="222" t="str">
        <f t="shared" si="27"/>
        <v>No</v>
      </c>
      <c r="U136" s="68" t="str">
        <f t="shared" si="28"/>
        <v>N/A</v>
      </c>
      <c r="V136" s="65" t="str">
        <f t="shared" si="29"/>
        <v>No</v>
      </c>
      <c r="W136" s="68" t="str">
        <f t="shared" si="30"/>
        <v>N/A</v>
      </c>
      <c r="X136" s="65" t="str">
        <f t="shared" si="31"/>
        <v>No</v>
      </c>
      <c r="Y136" s="68" t="str">
        <f t="shared" si="32"/>
        <v>N/A</v>
      </c>
      <c r="Z136" s="65"/>
    </row>
    <row r="137" spans="1:26">
      <c r="A137" s="66" t="s">
        <v>1621</v>
      </c>
      <c r="B137" s="66" t="s">
        <v>27</v>
      </c>
      <c r="C137" s="66" t="str" cm="1">
        <f t="array" ref="C137">_xlfn.IFNA(_xlfn.IFS(B137="Starter","Starters &amp; Sides",B137="Sides","Starters &amp; Sides"),B137)</f>
        <v>Mains</v>
      </c>
      <c r="D137" s="71" t="s">
        <v>1721</v>
      </c>
      <c r="E137" s="75"/>
      <c r="F137" s="12"/>
      <c r="G137" s="12"/>
      <c r="H137" s="12"/>
      <c r="I137" s="12"/>
      <c r="J137" s="12">
        <v>16.95</v>
      </c>
      <c r="K137" s="4">
        <v>18.2</v>
      </c>
      <c r="L137" s="4"/>
      <c r="M137" s="4">
        <v>20.99</v>
      </c>
      <c r="N137" s="4">
        <v>20.99</v>
      </c>
      <c r="O137" s="4"/>
      <c r="P137" s="4" t="str">
        <f t="shared" si="23"/>
        <v>No</v>
      </c>
      <c r="Q137" s="15" t="str">
        <f t="shared" si="24"/>
        <v>No</v>
      </c>
      <c r="R137" s="268" t="str">
        <f t="shared" si="25"/>
        <v>No</v>
      </c>
      <c r="S137" s="223" t="str">
        <f t="shared" si="26"/>
        <v>N/A</v>
      </c>
      <c r="T137" s="222" t="str">
        <f t="shared" si="27"/>
        <v>No</v>
      </c>
      <c r="U137" s="68" t="str">
        <f t="shared" si="28"/>
        <v>N/A</v>
      </c>
      <c r="V137" s="65" t="str">
        <f t="shared" si="29"/>
        <v>No</v>
      </c>
      <c r="W137" s="68" t="str">
        <f t="shared" si="30"/>
        <v>N/A</v>
      </c>
      <c r="X137" s="65" t="str">
        <f t="shared" si="31"/>
        <v>No</v>
      </c>
      <c r="Y137" s="68" t="str">
        <f t="shared" si="32"/>
        <v>N/A</v>
      </c>
      <c r="Z137" s="65"/>
    </row>
    <row r="138" spans="1:26">
      <c r="A138" s="66" t="s">
        <v>1621</v>
      </c>
      <c r="B138" s="66" t="s">
        <v>27</v>
      </c>
      <c r="C138" s="66" t="str" cm="1">
        <f t="array" ref="C138">_xlfn.IFNA(_xlfn.IFS(B138="Starter","Starters &amp; Sides",B138="Sides","Starters &amp; Sides"),B138)</f>
        <v>Mains</v>
      </c>
      <c r="D138" s="71" t="s">
        <v>1722</v>
      </c>
      <c r="E138" s="75"/>
      <c r="F138" s="12"/>
      <c r="G138" s="12"/>
      <c r="H138" s="12"/>
      <c r="I138" s="12"/>
      <c r="J138" s="12"/>
      <c r="K138" s="4"/>
      <c r="L138" s="4"/>
      <c r="M138" s="4">
        <v>19.989999999999998</v>
      </c>
      <c r="N138" s="4">
        <v>19.989999999999998</v>
      </c>
      <c r="O138" s="4"/>
      <c r="P138" s="4" t="str">
        <f t="shared" si="23"/>
        <v>No</v>
      </c>
      <c r="Q138" s="15" t="str">
        <f t="shared" si="24"/>
        <v>No</v>
      </c>
      <c r="R138" s="268" t="str">
        <f t="shared" si="25"/>
        <v>No</v>
      </c>
      <c r="S138" s="223" t="str">
        <f t="shared" si="26"/>
        <v>N/A</v>
      </c>
      <c r="T138" s="222" t="str">
        <f t="shared" si="27"/>
        <v>No</v>
      </c>
      <c r="U138" s="68" t="str">
        <f t="shared" si="28"/>
        <v>N/A</v>
      </c>
      <c r="V138" s="65" t="str">
        <f t="shared" si="29"/>
        <v>No</v>
      </c>
      <c r="W138" s="68" t="str">
        <f t="shared" si="30"/>
        <v>N/A</v>
      </c>
      <c r="X138" s="65" t="str">
        <f t="shared" si="31"/>
        <v>No</v>
      </c>
      <c r="Y138" s="68" t="str">
        <f t="shared" si="32"/>
        <v>N/A</v>
      </c>
      <c r="Z138" s="65"/>
    </row>
    <row r="139" spans="1:26">
      <c r="A139" s="66" t="s">
        <v>1621</v>
      </c>
      <c r="B139" s="66" t="s">
        <v>28</v>
      </c>
      <c r="C139" s="66" t="str" cm="1">
        <f t="array" ref="C139">_xlfn.IFNA(_xlfn.IFS(B139="Starter","Starters &amp; Sides",B139="Sides","Starters &amp; Sides"),B139)</f>
        <v>Drinks</v>
      </c>
      <c r="D139" s="71" t="s">
        <v>1723</v>
      </c>
      <c r="E139" s="75">
        <v>5.25</v>
      </c>
      <c r="F139" s="12">
        <v>5.25</v>
      </c>
      <c r="G139" s="12">
        <v>5.25</v>
      </c>
      <c r="H139" s="12">
        <v>5.25</v>
      </c>
      <c r="I139" s="12">
        <v>5.25</v>
      </c>
      <c r="J139" s="12"/>
      <c r="K139" s="4"/>
      <c r="L139" s="4"/>
      <c r="M139" s="4"/>
      <c r="N139" s="4"/>
      <c r="O139" s="4"/>
      <c r="P139" s="4" t="str">
        <f t="shared" si="23"/>
        <v>No</v>
      </c>
      <c r="Q139" s="15" t="str">
        <f t="shared" si="24"/>
        <v>No</v>
      </c>
      <c r="R139" s="268" t="str">
        <f t="shared" si="25"/>
        <v>No</v>
      </c>
      <c r="S139" s="223" t="str">
        <f t="shared" si="26"/>
        <v>N/A</v>
      </c>
      <c r="T139" s="222" t="str">
        <f t="shared" si="27"/>
        <v>No</v>
      </c>
      <c r="U139" s="68" t="str">
        <f t="shared" si="28"/>
        <v>N/A</v>
      </c>
      <c r="V139" s="65" t="str">
        <f t="shared" si="29"/>
        <v>No</v>
      </c>
      <c r="W139" s="68" t="str">
        <f t="shared" si="30"/>
        <v>N/A</v>
      </c>
      <c r="X139" s="65" t="str">
        <f t="shared" si="31"/>
        <v>No</v>
      </c>
      <c r="Y139" s="68" t="str">
        <f t="shared" si="32"/>
        <v>N/A</v>
      </c>
      <c r="Z139" s="65"/>
    </row>
    <row r="140" spans="1:26">
      <c r="A140" s="66" t="s">
        <v>1621</v>
      </c>
      <c r="B140" s="66" t="s">
        <v>28</v>
      </c>
      <c r="C140" s="66" t="str" cm="1">
        <f t="array" ref="C140">_xlfn.IFNA(_xlfn.IFS(B140="Starter","Starters &amp; Sides",B140="Sides","Starters &amp; Sides"),B140)</f>
        <v>Drinks</v>
      </c>
      <c r="D140" s="71" t="s">
        <v>1724</v>
      </c>
      <c r="E140" s="75">
        <v>5.75</v>
      </c>
      <c r="F140" s="12">
        <v>5.75</v>
      </c>
      <c r="G140" s="12">
        <v>5.75</v>
      </c>
      <c r="H140" s="12">
        <v>5.75</v>
      </c>
      <c r="I140" s="12">
        <v>5.75</v>
      </c>
      <c r="J140" s="12"/>
      <c r="K140" s="4"/>
      <c r="L140" s="4"/>
      <c r="M140" s="4"/>
      <c r="N140" s="4"/>
      <c r="O140" s="4"/>
      <c r="P140" s="4" t="str">
        <f t="shared" si="23"/>
        <v>No</v>
      </c>
      <c r="Q140" s="15" t="str">
        <f t="shared" si="24"/>
        <v>No</v>
      </c>
      <c r="R140" s="268" t="str">
        <f t="shared" si="25"/>
        <v>No</v>
      </c>
      <c r="S140" s="223" t="str">
        <f t="shared" si="26"/>
        <v>N/A</v>
      </c>
      <c r="T140" s="222" t="str">
        <f t="shared" si="27"/>
        <v>No</v>
      </c>
      <c r="U140" s="68" t="str">
        <f t="shared" si="28"/>
        <v>N/A</v>
      </c>
      <c r="V140" s="65" t="str">
        <f t="shared" si="29"/>
        <v>No</v>
      </c>
      <c r="W140" s="68" t="str">
        <f t="shared" si="30"/>
        <v>N/A</v>
      </c>
      <c r="X140" s="65" t="str">
        <f t="shared" si="31"/>
        <v>No</v>
      </c>
      <c r="Y140" s="68" t="str">
        <f t="shared" si="32"/>
        <v>N/A</v>
      </c>
      <c r="Z140" s="65"/>
    </row>
    <row r="141" spans="1:26">
      <c r="A141" s="66" t="s">
        <v>1621</v>
      </c>
      <c r="B141" s="66" t="s">
        <v>28</v>
      </c>
      <c r="C141" s="66" t="str" cm="1">
        <f t="array" ref="C141">_xlfn.IFNA(_xlfn.IFS(B141="Starter","Starters &amp; Sides",B141="Sides","Starters &amp; Sides"),B141)</f>
        <v>Drinks</v>
      </c>
      <c r="D141" s="71" t="s">
        <v>1725</v>
      </c>
      <c r="E141" s="75"/>
      <c r="F141" s="12"/>
      <c r="G141" s="12"/>
      <c r="H141" s="12"/>
      <c r="I141" s="12">
        <v>5.75</v>
      </c>
      <c r="J141" s="12">
        <v>7</v>
      </c>
      <c r="K141" s="4">
        <v>7</v>
      </c>
      <c r="L141" s="4"/>
      <c r="M141" s="4"/>
      <c r="N141" s="4"/>
      <c r="O141" s="4"/>
      <c r="P141" s="4" t="str">
        <f t="shared" si="23"/>
        <v>No</v>
      </c>
      <c r="Q141" s="15" t="str">
        <f t="shared" si="24"/>
        <v>No</v>
      </c>
      <c r="R141" s="268" t="str">
        <f t="shared" si="25"/>
        <v>No</v>
      </c>
      <c r="S141" s="223" t="str">
        <f t="shared" si="26"/>
        <v>N/A</v>
      </c>
      <c r="T141" s="222" t="str">
        <f t="shared" si="27"/>
        <v>No</v>
      </c>
      <c r="U141" s="68" t="str">
        <f t="shared" si="28"/>
        <v>N/A</v>
      </c>
      <c r="V141" s="65" t="str">
        <f t="shared" si="29"/>
        <v>No</v>
      </c>
      <c r="W141" s="68" t="str">
        <f t="shared" si="30"/>
        <v>N/A</v>
      </c>
      <c r="X141" s="65" t="str">
        <f t="shared" si="31"/>
        <v>No</v>
      </c>
      <c r="Y141" s="68" t="str">
        <f t="shared" si="32"/>
        <v>N/A</v>
      </c>
      <c r="Z141" s="65"/>
    </row>
    <row r="142" spans="1:26">
      <c r="A142" s="66" t="s">
        <v>1621</v>
      </c>
      <c r="B142" s="66" t="s">
        <v>28</v>
      </c>
      <c r="C142" s="66" t="str" cm="1">
        <f t="array" ref="C142">_xlfn.IFNA(_xlfn.IFS(B142="Starter","Starters &amp; Sides",B142="Sides","Starters &amp; Sides"),B142)</f>
        <v>Drinks</v>
      </c>
      <c r="D142" s="71" t="s">
        <v>1726</v>
      </c>
      <c r="E142" s="75"/>
      <c r="F142" s="12"/>
      <c r="G142" s="12"/>
      <c r="H142" s="12"/>
      <c r="I142" s="12"/>
      <c r="J142" s="12"/>
      <c r="K142" s="4"/>
      <c r="L142" s="4"/>
      <c r="M142" s="4"/>
      <c r="N142" s="4">
        <v>6.5</v>
      </c>
      <c r="O142" s="4"/>
      <c r="P142" s="4" t="str">
        <f t="shared" si="23"/>
        <v>No</v>
      </c>
      <c r="Q142" s="15" t="str">
        <f t="shared" si="24"/>
        <v>No</v>
      </c>
      <c r="R142" s="268" t="str">
        <f t="shared" si="25"/>
        <v>No</v>
      </c>
      <c r="S142" s="223" t="str">
        <f t="shared" si="26"/>
        <v>N/A</v>
      </c>
      <c r="T142" s="222" t="str">
        <f t="shared" si="27"/>
        <v>No</v>
      </c>
      <c r="U142" s="68" t="str">
        <f t="shared" si="28"/>
        <v>N/A</v>
      </c>
      <c r="V142" s="65" t="str">
        <f t="shared" si="29"/>
        <v>No</v>
      </c>
      <c r="W142" s="68" t="str">
        <f t="shared" si="30"/>
        <v>N/A</v>
      </c>
      <c r="X142" s="65" t="str">
        <f t="shared" si="31"/>
        <v>No</v>
      </c>
      <c r="Y142" s="68" t="str">
        <f t="shared" si="32"/>
        <v>N/A</v>
      </c>
      <c r="Z142" s="65"/>
    </row>
    <row r="143" spans="1:26">
      <c r="A143" s="66" t="s">
        <v>1621</v>
      </c>
      <c r="B143" s="66" t="s">
        <v>28</v>
      </c>
      <c r="C143" s="66" t="str" cm="1">
        <f t="array" ref="C143">_xlfn.IFNA(_xlfn.IFS(B143="Starter","Starters &amp; Sides",B143="Sides","Starters &amp; Sides"),B143)</f>
        <v>Drinks</v>
      </c>
      <c r="D143" s="71" t="s">
        <v>1727</v>
      </c>
      <c r="E143" s="75"/>
      <c r="F143" s="12"/>
      <c r="G143" s="12"/>
      <c r="H143" s="12"/>
      <c r="I143" s="12"/>
      <c r="J143" s="12"/>
      <c r="K143" s="4"/>
      <c r="L143" s="4"/>
      <c r="M143" s="4"/>
      <c r="N143" s="4">
        <v>6.5</v>
      </c>
      <c r="O143" s="4"/>
      <c r="P143" s="4" t="str">
        <f t="shared" si="23"/>
        <v>No</v>
      </c>
      <c r="Q143" s="15" t="str">
        <f t="shared" si="24"/>
        <v>No</v>
      </c>
      <c r="R143" s="268" t="str">
        <f t="shared" si="25"/>
        <v>No</v>
      </c>
      <c r="S143" s="223" t="str">
        <f t="shared" si="26"/>
        <v>N/A</v>
      </c>
      <c r="T143" s="222" t="str">
        <f t="shared" si="27"/>
        <v>No</v>
      </c>
      <c r="U143" s="68" t="str">
        <f t="shared" si="28"/>
        <v>N/A</v>
      </c>
      <c r="V143" s="65" t="str">
        <f t="shared" si="29"/>
        <v>No</v>
      </c>
      <c r="W143" s="68" t="str">
        <f t="shared" si="30"/>
        <v>N/A</v>
      </c>
      <c r="X143" s="65" t="str">
        <f t="shared" si="31"/>
        <v>No</v>
      </c>
      <c r="Y143" s="68" t="str">
        <f t="shared" si="32"/>
        <v>N/A</v>
      </c>
      <c r="Z143" s="65"/>
    </row>
    <row r="144" spans="1:26">
      <c r="A144" s="66" t="s">
        <v>1621</v>
      </c>
      <c r="B144" s="66" t="s">
        <v>28</v>
      </c>
      <c r="C144" s="66" t="str" cm="1">
        <f t="array" ref="C144">_xlfn.IFNA(_xlfn.IFS(B144="Starter","Starters &amp; Sides",B144="Sides","Starters &amp; Sides"),B144)</f>
        <v>Drinks</v>
      </c>
      <c r="D144" s="71" t="s">
        <v>1728</v>
      </c>
      <c r="E144" s="75"/>
      <c r="F144" s="12"/>
      <c r="G144" s="12"/>
      <c r="H144" s="12"/>
      <c r="I144" s="12"/>
      <c r="J144" s="12"/>
      <c r="K144" s="4"/>
      <c r="L144" s="4"/>
      <c r="M144" s="4"/>
      <c r="N144" s="4">
        <v>6.5</v>
      </c>
      <c r="O144" s="4"/>
      <c r="P144" s="4" t="str">
        <f t="shared" si="23"/>
        <v>No</v>
      </c>
      <c r="Q144" s="15" t="str">
        <f t="shared" si="24"/>
        <v>No</v>
      </c>
      <c r="R144" s="268" t="str">
        <f t="shared" si="25"/>
        <v>No</v>
      </c>
      <c r="S144" s="223" t="str">
        <f t="shared" si="26"/>
        <v>N/A</v>
      </c>
      <c r="T144" s="222" t="str">
        <f t="shared" si="27"/>
        <v>No</v>
      </c>
      <c r="U144" s="68" t="str">
        <f t="shared" si="28"/>
        <v>N/A</v>
      </c>
      <c r="V144" s="65" t="str">
        <f t="shared" si="29"/>
        <v>No</v>
      </c>
      <c r="W144" s="68" t="str">
        <f t="shared" si="30"/>
        <v>N/A</v>
      </c>
      <c r="X144" s="65" t="str">
        <f t="shared" si="31"/>
        <v>No</v>
      </c>
      <c r="Y144" s="68" t="str">
        <f t="shared" si="32"/>
        <v>N/A</v>
      </c>
      <c r="Z144" s="65"/>
    </row>
    <row r="145" spans="1:26">
      <c r="A145" s="66" t="s">
        <v>1621</v>
      </c>
      <c r="B145" s="66" t="s">
        <v>28</v>
      </c>
      <c r="C145" s="66" t="str" cm="1">
        <f t="array" ref="C145">_xlfn.IFNA(_xlfn.IFS(B145="Starter","Starters &amp; Sides",B145="Sides","Starters &amp; Sides"),B145)</f>
        <v>Drinks</v>
      </c>
      <c r="D145" s="71" t="s">
        <v>1729</v>
      </c>
      <c r="E145" s="75"/>
      <c r="F145" s="12"/>
      <c r="G145" s="12"/>
      <c r="H145" s="12"/>
      <c r="I145" s="12"/>
      <c r="J145" s="12"/>
      <c r="K145" s="4"/>
      <c r="L145" s="4"/>
      <c r="M145" s="4"/>
      <c r="N145" s="4">
        <v>7</v>
      </c>
      <c r="O145" s="4"/>
      <c r="P145" s="4" t="str">
        <f t="shared" si="23"/>
        <v>No</v>
      </c>
      <c r="Q145" s="15" t="str">
        <f t="shared" si="24"/>
        <v>No</v>
      </c>
      <c r="R145" s="268" t="str">
        <f t="shared" si="25"/>
        <v>No</v>
      </c>
      <c r="S145" s="223" t="str">
        <f t="shared" si="26"/>
        <v>N/A</v>
      </c>
      <c r="T145" s="222" t="str">
        <f t="shared" si="27"/>
        <v>No</v>
      </c>
      <c r="U145" s="68" t="str">
        <f t="shared" si="28"/>
        <v>N/A</v>
      </c>
      <c r="V145" s="65" t="str">
        <f t="shared" si="29"/>
        <v>No</v>
      </c>
      <c r="W145" s="68" t="str">
        <f t="shared" si="30"/>
        <v>N/A</v>
      </c>
      <c r="X145" s="65" t="str">
        <f t="shared" si="31"/>
        <v>No</v>
      </c>
      <c r="Y145" s="68" t="str">
        <f t="shared" si="32"/>
        <v>N/A</v>
      </c>
      <c r="Z145" s="65"/>
    </row>
    <row r="146" spans="1:26">
      <c r="A146" s="66" t="s">
        <v>1621</v>
      </c>
      <c r="B146" s="66" t="s">
        <v>28</v>
      </c>
      <c r="C146" s="66" t="str" cm="1">
        <f t="array" ref="C146">_xlfn.IFNA(_xlfn.IFS(B146="Starter","Starters &amp; Sides",B146="Sides","Starters &amp; Sides"),B146)</f>
        <v>Drinks</v>
      </c>
      <c r="D146" s="71" t="s">
        <v>1730</v>
      </c>
      <c r="E146" s="75">
        <v>5.25</v>
      </c>
      <c r="F146" s="12">
        <v>5.25</v>
      </c>
      <c r="G146" s="12">
        <v>5.25</v>
      </c>
      <c r="H146" s="12">
        <v>5.25</v>
      </c>
      <c r="I146" s="12"/>
      <c r="J146" s="12"/>
      <c r="K146" s="4"/>
      <c r="L146" s="4"/>
      <c r="M146" s="4"/>
      <c r="N146" s="4"/>
      <c r="O146" s="4"/>
      <c r="P146" s="4" t="str">
        <f t="shared" si="23"/>
        <v>No</v>
      </c>
      <c r="Q146" s="15" t="str">
        <f t="shared" si="24"/>
        <v>No</v>
      </c>
      <c r="R146" s="268" t="str">
        <f t="shared" si="25"/>
        <v>No</v>
      </c>
      <c r="S146" s="223" t="str">
        <f t="shared" si="26"/>
        <v>N/A</v>
      </c>
      <c r="T146" s="222" t="str">
        <f t="shared" si="27"/>
        <v>No</v>
      </c>
      <c r="U146" s="68" t="str">
        <f t="shared" si="28"/>
        <v>N/A</v>
      </c>
      <c r="V146" s="65" t="str">
        <f t="shared" si="29"/>
        <v>No</v>
      </c>
      <c r="W146" s="68" t="str">
        <f t="shared" si="30"/>
        <v>N/A</v>
      </c>
      <c r="X146" s="65" t="str">
        <f t="shared" si="31"/>
        <v>No</v>
      </c>
      <c r="Y146" s="68" t="str">
        <f t="shared" si="32"/>
        <v>N/A</v>
      </c>
      <c r="Z146" s="65"/>
    </row>
    <row r="147" spans="1:26">
      <c r="A147" s="66" t="s">
        <v>1621</v>
      </c>
      <c r="B147" s="66" t="s">
        <v>28</v>
      </c>
      <c r="C147" s="66" t="str" cm="1">
        <f t="array" ref="C147">_xlfn.IFNA(_xlfn.IFS(B147="Starter","Starters &amp; Sides",B147="Sides","Starters &amp; Sides"),B147)</f>
        <v>Drinks</v>
      </c>
      <c r="D147" s="71" t="s">
        <v>470</v>
      </c>
      <c r="E147" s="75">
        <v>5.25</v>
      </c>
      <c r="F147" s="12">
        <v>5.25</v>
      </c>
      <c r="G147" s="12">
        <v>5.25</v>
      </c>
      <c r="H147" s="12">
        <v>5.25</v>
      </c>
      <c r="I147" s="12">
        <v>5.25</v>
      </c>
      <c r="J147" s="12"/>
      <c r="K147" s="4"/>
      <c r="L147" s="4"/>
      <c r="M147" s="4"/>
      <c r="N147" s="4">
        <v>6.5</v>
      </c>
      <c r="O147" s="4"/>
      <c r="P147" s="4" t="str">
        <f t="shared" si="23"/>
        <v>No</v>
      </c>
      <c r="Q147" s="15" t="str">
        <f t="shared" si="24"/>
        <v>No</v>
      </c>
      <c r="R147" s="268" t="str">
        <f t="shared" si="25"/>
        <v>No</v>
      </c>
      <c r="S147" s="223" t="str">
        <f t="shared" si="26"/>
        <v>N/A</v>
      </c>
      <c r="T147" s="222" t="str">
        <f t="shared" si="27"/>
        <v>No</v>
      </c>
      <c r="U147" s="68" t="str">
        <f t="shared" si="28"/>
        <v>N/A</v>
      </c>
      <c r="V147" s="65" t="str">
        <f t="shared" si="29"/>
        <v>No</v>
      </c>
      <c r="W147" s="68" t="str">
        <f t="shared" si="30"/>
        <v>N/A</v>
      </c>
      <c r="X147" s="65" t="str">
        <f t="shared" si="31"/>
        <v>No</v>
      </c>
      <c r="Y147" s="68" t="str">
        <f t="shared" si="32"/>
        <v>N/A</v>
      </c>
      <c r="Z147" s="65"/>
    </row>
    <row r="148" spans="1:26">
      <c r="A148" s="66" t="s">
        <v>1621</v>
      </c>
      <c r="B148" s="66" t="s">
        <v>28</v>
      </c>
      <c r="C148" s="66" t="str" cm="1">
        <f t="array" ref="C148">_xlfn.IFNA(_xlfn.IFS(B148="Starter","Starters &amp; Sides",B148="Sides","Starters &amp; Sides"),B148)</f>
        <v>Drinks</v>
      </c>
      <c r="D148" s="71" t="s">
        <v>1731</v>
      </c>
      <c r="E148" s="75"/>
      <c r="F148" s="12"/>
      <c r="G148" s="12"/>
      <c r="H148" s="12"/>
      <c r="I148" s="12"/>
      <c r="J148" s="12"/>
      <c r="K148" s="4"/>
      <c r="L148" s="4"/>
      <c r="M148" s="4"/>
      <c r="N148" s="4">
        <v>6.5</v>
      </c>
      <c r="O148" s="4"/>
      <c r="P148" s="4" t="str">
        <f t="shared" si="23"/>
        <v>No</v>
      </c>
      <c r="Q148" s="15" t="str">
        <f t="shared" si="24"/>
        <v>No</v>
      </c>
      <c r="R148" s="268" t="str">
        <f t="shared" si="25"/>
        <v>No</v>
      </c>
      <c r="S148" s="223" t="str">
        <f t="shared" si="26"/>
        <v>N/A</v>
      </c>
      <c r="T148" s="222" t="str">
        <f t="shared" si="27"/>
        <v>No</v>
      </c>
      <c r="U148" s="68" t="str">
        <f t="shared" si="28"/>
        <v>N/A</v>
      </c>
      <c r="V148" s="65" t="str">
        <f t="shared" si="29"/>
        <v>No</v>
      </c>
      <c r="W148" s="68" t="str">
        <f t="shared" si="30"/>
        <v>N/A</v>
      </c>
      <c r="X148" s="65" t="str">
        <f t="shared" si="31"/>
        <v>No</v>
      </c>
      <c r="Y148" s="68" t="str">
        <f t="shared" si="32"/>
        <v>N/A</v>
      </c>
      <c r="Z148" s="65"/>
    </row>
    <row r="149" spans="1:26">
      <c r="A149" s="66" t="s">
        <v>1621</v>
      </c>
      <c r="B149" s="66" t="s">
        <v>28</v>
      </c>
      <c r="C149" s="66" t="str" cm="1">
        <f t="array" ref="C149">_xlfn.IFNA(_xlfn.IFS(B149="Starter","Starters &amp; Sides",B149="Sides","Starters &amp; Sides"),B149)</f>
        <v>Drinks</v>
      </c>
      <c r="D149" s="71" t="s">
        <v>1732</v>
      </c>
      <c r="E149" s="75"/>
      <c r="F149" s="12"/>
      <c r="G149" s="12"/>
      <c r="H149" s="12"/>
      <c r="I149" s="12"/>
      <c r="J149" s="12"/>
      <c r="K149" s="4"/>
      <c r="L149" s="4"/>
      <c r="M149" s="4"/>
      <c r="N149" s="4">
        <v>6.5</v>
      </c>
      <c r="O149" s="4"/>
      <c r="P149" s="4" t="str">
        <f t="shared" si="23"/>
        <v>No</v>
      </c>
      <c r="Q149" s="15" t="str">
        <f t="shared" si="24"/>
        <v>No</v>
      </c>
      <c r="R149" s="268" t="str">
        <f t="shared" si="25"/>
        <v>No</v>
      </c>
      <c r="S149" s="223" t="str">
        <f t="shared" si="26"/>
        <v>N/A</v>
      </c>
      <c r="T149" s="222" t="str">
        <f t="shared" si="27"/>
        <v>No</v>
      </c>
      <c r="U149" s="68" t="str">
        <f t="shared" si="28"/>
        <v>N/A</v>
      </c>
      <c r="V149" s="65" t="str">
        <f t="shared" si="29"/>
        <v>No</v>
      </c>
      <c r="W149" s="68" t="str">
        <f t="shared" si="30"/>
        <v>N/A</v>
      </c>
      <c r="X149" s="65" t="str">
        <f t="shared" si="31"/>
        <v>No</v>
      </c>
      <c r="Y149" s="68" t="str">
        <f t="shared" si="32"/>
        <v>N/A</v>
      </c>
      <c r="Z149" s="65"/>
    </row>
    <row r="150" spans="1:26">
      <c r="A150" s="66" t="s">
        <v>1621</v>
      </c>
      <c r="B150" s="66" t="s">
        <v>28</v>
      </c>
      <c r="C150" s="66" t="str" cm="1">
        <f t="array" ref="C150">_xlfn.IFNA(_xlfn.IFS(B150="Starter","Starters &amp; Sides",B150="Sides","Starters &amp; Sides"),B150)</f>
        <v>Drinks</v>
      </c>
      <c r="D150" s="71" t="s">
        <v>1733</v>
      </c>
      <c r="E150" s="75">
        <v>7</v>
      </c>
      <c r="F150" s="12">
        <v>7</v>
      </c>
      <c r="G150" s="12">
        <v>7</v>
      </c>
      <c r="H150" s="12">
        <v>7</v>
      </c>
      <c r="I150" s="12"/>
      <c r="J150" s="12"/>
      <c r="K150" s="4"/>
      <c r="L150" s="4"/>
      <c r="M150" s="4"/>
      <c r="N150" s="4"/>
      <c r="O150" s="4"/>
      <c r="P150" s="4" t="str">
        <f t="shared" si="23"/>
        <v>No</v>
      </c>
      <c r="Q150" s="15" t="str">
        <f t="shared" si="24"/>
        <v>No</v>
      </c>
      <c r="R150" s="268" t="str">
        <f t="shared" si="25"/>
        <v>No</v>
      </c>
      <c r="S150" s="223" t="str">
        <f t="shared" si="26"/>
        <v>N/A</v>
      </c>
      <c r="T150" s="222" t="str">
        <f t="shared" si="27"/>
        <v>No</v>
      </c>
      <c r="U150" s="68" t="str">
        <f t="shared" si="28"/>
        <v>N/A</v>
      </c>
      <c r="V150" s="65" t="str">
        <f t="shared" si="29"/>
        <v>No</v>
      </c>
      <c r="W150" s="68" t="str">
        <f t="shared" si="30"/>
        <v>N/A</v>
      </c>
      <c r="X150" s="65" t="str">
        <f t="shared" si="31"/>
        <v>No</v>
      </c>
      <c r="Y150" s="68" t="str">
        <f t="shared" si="32"/>
        <v>N/A</v>
      </c>
      <c r="Z150" s="65"/>
    </row>
    <row r="151" spans="1:26">
      <c r="A151" s="66" t="s">
        <v>1621</v>
      </c>
      <c r="B151" s="66" t="s">
        <v>28</v>
      </c>
      <c r="C151" s="66" t="str" cm="1">
        <f t="array" ref="C151">_xlfn.IFNA(_xlfn.IFS(B151="Starter","Starters &amp; Sides",B151="Sides","Starters &amp; Sides"),B151)</f>
        <v>Drinks</v>
      </c>
      <c r="D151" s="71" t="s">
        <v>1734</v>
      </c>
      <c r="E151" s="75"/>
      <c r="F151" s="12"/>
      <c r="G151" s="12"/>
      <c r="H151" s="12"/>
      <c r="I151" s="12">
        <v>5.75</v>
      </c>
      <c r="J151" s="12">
        <v>7</v>
      </c>
      <c r="K151" s="4">
        <v>7</v>
      </c>
      <c r="L151" s="4">
        <v>7</v>
      </c>
      <c r="M151" s="4">
        <v>7</v>
      </c>
      <c r="N151" s="4">
        <v>7</v>
      </c>
      <c r="O151" s="4"/>
      <c r="P151" s="4" t="str">
        <f t="shared" si="23"/>
        <v>No</v>
      </c>
      <c r="Q151" s="15" t="str">
        <f t="shared" si="24"/>
        <v>No</v>
      </c>
      <c r="R151" s="268" t="str">
        <f t="shared" si="25"/>
        <v>No</v>
      </c>
      <c r="S151" s="223" t="str">
        <f t="shared" si="26"/>
        <v>N/A</v>
      </c>
      <c r="T151" s="222" t="str">
        <f t="shared" si="27"/>
        <v>No</v>
      </c>
      <c r="U151" s="68" t="str">
        <f t="shared" si="28"/>
        <v>N/A</v>
      </c>
      <c r="V151" s="65" t="str">
        <f t="shared" si="29"/>
        <v>No</v>
      </c>
      <c r="W151" s="68" t="str">
        <f t="shared" si="30"/>
        <v>N/A</v>
      </c>
      <c r="X151" s="65" t="str">
        <f t="shared" si="31"/>
        <v>No</v>
      </c>
      <c r="Y151" s="68" t="str">
        <f t="shared" si="32"/>
        <v>N/A</v>
      </c>
      <c r="Z151" s="65"/>
    </row>
    <row r="152" spans="1:26">
      <c r="A152" s="66" t="s">
        <v>1621</v>
      </c>
      <c r="B152" s="66" t="s">
        <v>28</v>
      </c>
      <c r="C152" s="66" t="str" cm="1">
        <f t="array" ref="C152">_xlfn.IFNA(_xlfn.IFS(B152="Starter","Starters &amp; Sides",B152="Sides","Starters &amp; Sides"),B152)</f>
        <v>Drinks</v>
      </c>
      <c r="D152" s="71" t="s">
        <v>1735</v>
      </c>
      <c r="E152" s="75"/>
      <c r="F152" s="12"/>
      <c r="G152" s="12"/>
      <c r="H152" s="12"/>
      <c r="I152" s="12">
        <v>7</v>
      </c>
      <c r="J152" s="12">
        <v>8.25</v>
      </c>
      <c r="K152" s="4">
        <v>8.25</v>
      </c>
      <c r="L152" s="4"/>
      <c r="M152" s="4"/>
      <c r="N152" s="4"/>
      <c r="O152" s="4"/>
      <c r="P152" s="4" t="str">
        <f t="shared" si="23"/>
        <v>No</v>
      </c>
      <c r="Q152" s="15" t="str">
        <f t="shared" si="24"/>
        <v>No</v>
      </c>
      <c r="R152" s="268" t="str">
        <f t="shared" si="25"/>
        <v>No</v>
      </c>
      <c r="S152" s="223" t="str">
        <f t="shared" si="26"/>
        <v>N/A</v>
      </c>
      <c r="T152" s="222" t="str">
        <f t="shared" si="27"/>
        <v>No</v>
      </c>
      <c r="U152" s="68" t="str">
        <f t="shared" si="28"/>
        <v>N/A</v>
      </c>
      <c r="V152" s="65" t="str">
        <f t="shared" si="29"/>
        <v>No</v>
      </c>
      <c r="W152" s="68" t="str">
        <f t="shared" si="30"/>
        <v>N/A</v>
      </c>
      <c r="X152" s="65" t="str">
        <f t="shared" si="31"/>
        <v>No</v>
      </c>
      <c r="Y152" s="68" t="str">
        <f t="shared" si="32"/>
        <v>N/A</v>
      </c>
      <c r="Z152" s="65"/>
    </row>
    <row r="153" spans="1:26">
      <c r="A153" s="66" t="s">
        <v>1621</v>
      </c>
      <c r="B153" s="66" t="s">
        <v>28</v>
      </c>
      <c r="C153" s="66" t="str" cm="1">
        <f t="array" ref="C153">_xlfn.IFNA(_xlfn.IFS(B153="Starter","Starters &amp; Sides",B153="Sides","Starters &amp; Sides"),B153)</f>
        <v>Drinks</v>
      </c>
      <c r="D153" s="71" t="s">
        <v>1736</v>
      </c>
      <c r="E153" s="75">
        <v>4.75</v>
      </c>
      <c r="F153" s="12">
        <v>4.75</v>
      </c>
      <c r="G153" s="12">
        <v>4.75</v>
      </c>
      <c r="H153" s="12">
        <v>4.75</v>
      </c>
      <c r="I153" s="12">
        <v>4.75</v>
      </c>
      <c r="J153" s="12"/>
      <c r="K153" s="4">
        <v>6</v>
      </c>
      <c r="L153" s="4"/>
      <c r="M153" s="4"/>
      <c r="N153" s="4"/>
      <c r="O153" s="4"/>
      <c r="P153" s="4" t="str">
        <f t="shared" si="23"/>
        <v>No</v>
      </c>
      <c r="Q153" s="15" t="str">
        <f t="shared" si="24"/>
        <v>No</v>
      </c>
      <c r="R153" s="268" t="str">
        <f t="shared" si="25"/>
        <v>No</v>
      </c>
      <c r="S153" s="223" t="str">
        <f t="shared" si="26"/>
        <v>N/A</v>
      </c>
      <c r="T153" s="222" t="str">
        <f t="shared" si="27"/>
        <v>No</v>
      </c>
      <c r="U153" s="68" t="str">
        <f t="shared" si="28"/>
        <v>N/A</v>
      </c>
      <c r="V153" s="65" t="str">
        <f t="shared" si="29"/>
        <v>No</v>
      </c>
      <c r="W153" s="68" t="str">
        <f t="shared" si="30"/>
        <v>N/A</v>
      </c>
      <c r="X153" s="65" t="str">
        <f t="shared" si="31"/>
        <v>No</v>
      </c>
      <c r="Y153" s="68" t="str">
        <f t="shared" si="32"/>
        <v>N/A</v>
      </c>
      <c r="Z153" s="65"/>
    </row>
    <row r="154" spans="1:26">
      <c r="A154" s="66" t="s">
        <v>1621</v>
      </c>
      <c r="B154" s="66" t="s">
        <v>28</v>
      </c>
      <c r="C154" s="66" t="str" cm="1">
        <f t="array" ref="C154">_xlfn.IFNA(_xlfn.IFS(B154="Starter","Starters &amp; Sides",B154="Sides","Starters &amp; Sides"),B154)</f>
        <v>Drinks</v>
      </c>
      <c r="D154" s="71" t="s">
        <v>1737</v>
      </c>
      <c r="E154" s="75">
        <v>4.75</v>
      </c>
      <c r="F154" s="12">
        <v>4.75</v>
      </c>
      <c r="G154" s="12">
        <v>4.75</v>
      </c>
      <c r="H154" s="12">
        <v>4.75</v>
      </c>
      <c r="I154" s="12">
        <v>4.75</v>
      </c>
      <c r="J154" s="12">
        <v>6</v>
      </c>
      <c r="K154" s="4">
        <v>6</v>
      </c>
      <c r="L154" s="4"/>
      <c r="M154" s="4"/>
      <c r="N154" s="4"/>
      <c r="O154" s="4"/>
      <c r="P154" s="4" t="str">
        <f t="shared" si="23"/>
        <v>No</v>
      </c>
      <c r="Q154" s="15" t="str">
        <f t="shared" si="24"/>
        <v>No</v>
      </c>
      <c r="R154" s="268" t="str">
        <f t="shared" si="25"/>
        <v>No</v>
      </c>
      <c r="S154" s="223" t="str">
        <f t="shared" si="26"/>
        <v>N/A</v>
      </c>
      <c r="T154" s="222" t="str">
        <f t="shared" si="27"/>
        <v>No</v>
      </c>
      <c r="U154" s="68" t="str">
        <f t="shared" si="28"/>
        <v>N/A</v>
      </c>
      <c r="V154" s="65" t="str">
        <f t="shared" si="29"/>
        <v>No</v>
      </c>
      <c r="W154" s="68" t="str">
        <f t="shared" si="30"/>
        <v>N/A</v>
      </c>
      <c r="X154" s="65" t="str">
        <f t="shared" si="31"/>
        <v>No</v>
      </c>
      <c r="Y154" s="68" t="str">
        <f t="shared" si="32"/>
        <v>N/A</v>
      </c>
      <c r="Z154" s="65"/>
    </row>
    <row r="155" spans="1:26">
      <c r="A155" s="66" t="s">
        <v>1621</v>
      </c>
      <c r="B155" s="66" t="s">
        <v>28</v>
      </c>
      <c r="C155" s="66" t="str" cm="1">
        <f t="array" ref="C155">_xlfn.IFNA(_xlfn.IFS(B155="Starter","Starters &amp; Sides",B155="Sides","Starters &amp; Sides"),B155)</f>
        <v>Drinks</v>
      </c>
      <c r="D155" s="71" t="s">
        <v>1738</v>
      </c>
      <c r="E155" s="75">
        <v>4.75</v>
      </c>
      <c r="F155" s="12">
        <v>4.75</v>
      </c>
      <c r="G155" s="12">
        <v>4.75</v>
      </c>
      <c r="H155" s="12">
        <v>4.75</v>
      </c>
      <c r="I155" s="12">
        <v>4.75</v>
      </c>
      <c r="J155" s="12"/>
      <c r="K155" s="4">
        <v>6</v>
      </c>
      <c r="L155" s="4"/>
      <c r="M155" s="4"/>
      <c r="N155" s="4"/>
      <c r="O155" s="4"/>
      <c r="P155" s="4" t="str">
        <f t="shared" si="23"/>
        <v>No</v>
      </c>
      <c r="Q155" s="15" t="str">
        <f t="shared" si="24"/>
        <v>No</v>
      </c>
      <c r="R155" s="268" t="str">
        <f t="shared" si="25"/>
        <v>No</v>
      </c>
      <c r="S155" s="223" t="str">
        <f t="shared" si="26"/>
        <v>N/A</v>
      </c>
      <c r="T155" s="222" t="str">
        <f t="shared" si="27"/>
        <v>No</v>
      </c>
      <c r="U155" s="68" t="str">
        <f t="shared" si="28"/>
        <v>N/A</v>
      </c>
      <c r="V155" s="65" t="str">
        <f t="shared" si="29"/>
        <v>No</v>
      </c>
      <c r="W155" s="68" t="str">
        <f t="shared" si="30"/>
        <v>N/A</v>
      </c>
      <c r="X155" s="65" t="str">
        <f t="shared" si="31"/>
        <v>No</v>
      </c>
      <c r="Y155" s="68" t="str">
        <f t="shared" si="32"/>
        <v>N/A</v>
      </c>
      <c r="Z155" s="65"/>
    </row>
    <row r="156" spans="1:26">
      <c r="A156" s="66" t="s">
        <v>1621</v>
      </c>
      <c r="B156" s="66" t="s">
        <v>28</v>
      </c>
      <c r="C156" s="66" t="str" cm="1">
        <f t="array" ref="C156">_xlfn.IFNA(_xlfn.IFS(B156="Starter","Starters &amp; Sides",B156="Sides","Starters &amp; Sides"),B156)</f>
        <v>Drinks</v>
      </c>
      <c r="D156" s="71" t="s">
        <v>1739</v>
      </c>
      <c r="E156" s="75">
        <v>7</v>
      </c>
      <c r="F156" s="12">
        <v>7</v>
      </c>
      <c r="G156" s="12">
        <v>7</v>
      </c>
      <c r="H156" s="12">
        <v>7</v>
      </c>
      <c r="I156" s="12">
        <v>7.25</v>
      </c>
      <c r="J156" s="12"/>
      <c r="K156" s="4"/>
      <c r="L156" s="4"/>
      <c r="M156" s="4"/>
      <c r="N156" s="4"/>
      <c r="O156" s="4"/>
      <c r="P156" s="4" t="str">
        <f t="shared" si="23"/>
        <v>No</v>
      </c>
      <c r="Q156" s="15" t="str">
        <f t="shared" si="24"/>
        <v>No</v>
      </c>
      <c r="R156" s="268" t="str">
        <f t="shared" si="25"/>
        <v>No</v>
      </c>
      <c r="S156" s="223" t="str">
        <f t="shared" si="26"/>
        <v>N/A</v>
      </c>
      <c r="T156" s="222" t="str">
        <f t="shared" si="27"/>
        <v>No</v>
      </c>
      <c r="U156" s="68" t="str">
        <f t="shared" si="28"/>
        <v>N/A</v>
      </c>
      <c r="V156" s="65" t="str">
        <f t="shared" si="29"/>
        <v>No</v>
      </c>
      <c r="W156" s="68" t="str">
        <f t="shared" si="30"/>
        <v>N/A</v>
      </c>
      <c r="X156" s="65" t="str">
        <f t="shared" si="31"/>
        <v>No</v>
      </c>
      <c r="Y156" s="68" t="str">
        <f t="shared" si="32"/>
        <v>N/A</v>
      </c>
      <c r="Z156" s="65"/>
    </row>
    <row r="157" spans="1:26">
      <c r="A157" s="66" t="s">
        <v>1621</v>
      </c>
      <c r="B157" s="66" t="s">
        <v>28</v>
      </c>
      <c r="C157" s="66" t="str" cm="1">
        <f t="array" ref="C157">_xlfn.IFNA(_xlfn.IFS(B157="Starter","Starters &amp; Sides",B157="Sides","Starters &amp; Sides"),B157)</f>
        <v>Drinks</v>
      </c>
      <c r="D157" s="71" t="s">
        <v>1740</v>
      </c>
      <c r="E157" s="75"/>
      <c r="F157" s="12"/>
      <c r="G157" s="12"/>
      <c r="H157" s="12"/>
      <c r="I157" s="12">
        <v>5.25</v>
      </c>
      <c r="J157" s="12">
        <v>6.5</v>
      </c>
      <c r="K157" s="4">
        <v>6.5</v>
      </c>
      <c r="L157" s="4">
        <v>6.5</v>
      </c>
      <c r="M157" s="4">
        <v>6.5</v>
      </c>
      <c r="N157" s="4"/>
      <c r="O157" s="4"/>
      <c r="P157" s="4" t="str">
        <f t="shared" si="23"/>
        <v>No</v>
      </c>
      <c r="Q157" s="15" t="str">
        <f t="shared" si="24"/>
        <v>No</v>
      </c>
      <c r="R157" s="268" t="str">
        <f t="shared" si="25"/>
        <v>No</v>
      </c>
      <c r="S157" s="223" t="str">
        <f t="shared" si="26"/>
        <v>N/A</v>
      </c>
      <c r="T157" s="222" t="str">
        <f t="shared" si="27"/>
        <v>No</v>
      </c>
      <c r="U157" s="68" t="str">
        <f t="shared" si="28"/>
        <v>N/A</v>
      </c>
      <c r="V157" s="65" t="str">
        <f t="shared" si="29"/>
        <v>No</v>
      </c>
      <c r="W157" s="68" t="str">
        <f t="shared" si="30"/>
        <v>N/A</v>
      </c>
      <c r="X157" s="65" t="str">
        <f t="shared" si="31"/>
        <v>No</v>
      </c>
      <c r="Y157" s="68" t="str">
        <f t="shared" si="32"/>
        <v>N/A</v>
      </c>
      <c r="Z157" s="65"/>
    </row>
    <row r="158" spans="1:26">
      <c r="A158" s="66" t="s">
        <v>1621</v>
      </c>
      <c r="B158" s="66" t="s">
        <v>28</v>
      </c>
      <c r="C158" s="66" t="str" cm="1">
        <f t="array" ref="C158">_xlfn.IFNA(_xlfn.IFS(B158="Starter","Starters &amp; Sides",B158="Sides","Starters &amp; Sides"),B158)</f>
        <v>Drinks</v>
      </c>
      <c r="D158" s="71" t="s">
        <v>1741</v>
      </c>
      <c r="E158" s="75"/>
      <c r="F158" s="12"/>
      <c r="G158" s="12"/>
      <c r="H158" s="12"/>
      <c r="I158" s="12">
        <v>5.75</v>
      </c>
      <c r="J158" s="12">
        <v>7</v>
      </c>
      <c r="K158" s="4">
        <v>7</v>
      </c>
      <c r="L158" s="4">
        <v>7</v>
      </c>
      <c r="M158" s="4">
        <v>7</v>
      </c>
      <c r="N158" s="4"/>
      <c r="O158" s="4"/>
      <c r="P158" s="4" t="str">
        <f t="shared" si="23"/>
        <v>No</v>
      </c>
      <c r="Q158" s="15" t="str">
        <f t="shared" si="24"/>
        <v>No</v>
      </c>
      <c r="R158" s="268" t="str">
        <f t="shared" si="25"/>
        <v>No</v>
      </c>
      <c r="S158" s="223" t="str">
        <f t="shared" si="26"/>
        <v>N/A</v>
      </c>
      <c r="T158" s="222" t="str">
        <f t="shared" si="27"/>
        <v>No</v>
      </c>
      <c r="U158" s="68" t="str">
        <f t="shared" si="28"/>
        <v>N/A</v>
      </c>
      <c r="V158" s="65" t="str">
        <f t="shared" si="29"/>
        <v>No</v>
      </c>
      <c r="W158" s="68" t="str">
        <f t="shared" si="30"/>
        <v>N/A</v>
      </c>
      <c r="X158" s="65" t="str">
        <f t="shared" si="31"/>
        <v>No</v>
      </c>
      <c r="Y158" s="68" t="str">
        <f t="shared" si="32"/>
        <v>N/A</v>
      </c>
      <c r="Z158" s="65"/>
    </row>
    <row r="159" spans="1:26">
      <c r="A159" s="66" t="s">
        <v>1621</v>
      </c>
      <c r="B159" s="66" t="s">
        <v>28</v>
      </c>
      <c r="C159" s="66" t="str" cm="1">
        <f t="array" ref="C159">_xlfn.IFNA(_xlfn.IFS(B159="Starter","Starters &amp; Sides",B159="Sides","Starters &amp; Sides"),B159)</f>
        <v>Drinks</v>
      </c>
      <c r="D159" s="71" t="s">
        <v>1742</v>
      </c>
      <c r="E159" s="75"/>
      <c r="F159" s="12"/>
      <c r="G159" s="12"/>
      <c r="H159" s="12"/>
      <c r="I159" s="12">
        <v>5.25</v>
      </c>
      <c r="J159" s="12">
        <v>6.5</v>
      </c>
      <c r="K159" s="4">
        <v>6.5</v>
      </c>
      <c r="L159" s="4">
        <v>6.5</v>
      </c>
      <c r="M159" s="4">
        <v>6.5</v>
      </c>
      <c r="N159" s="4"/>
      <c r="O159" s="4"/>
      <c r="P159" s="4" t="str">
        <f t="shared" si="23"/>
        <v>No</v>
      </c>
      <c r="Q159" s="15" t="str">
        <f t="shared" si="24"/>
        <v>No</v>
      </c>
      <c r="R159" s="268" t="str">
        <f t="shared" si="25"/>
        <v>No</v>
      </c>
      <c r="S159" s="223" t="str">
        <f t="shared" si="26"/>
        <v>N/A</v>
      </c>
      <c r="T159" s="222" t="str">
        <f t="shared" si="27"/>
        <v>No</v>
      </c>
      <c r="U159" s="68" t="str">
        <f t="shared" si="28"/>
        <v>N/A</v>
      </c>
      <c r="V159" s="65" t="str">
        <f t="shared" si="29"/>
        <v>No</v>
      </c>
      <c r="W159" s="68" t="str">
        <f t="shared" si="30"/>
        <v>N/A</v>
      </c>
      <c r="X159" s="65" t="str">
        <f t="shared" si="31"/>
        <v>No</v>
      </c>
      <c r="Y159" s="68" t="str">
        <f t="shared" si="32"/>
        <v>N/A</v>
      </c>
      <c r="Z159" s="65"/>
    </row>
    <row r="160" spans="1:26">
      <c r="A160" s="66" t="s">
        <v>1621</v>
      </c>
      <c r="B160" s="66" t="s">
        <v>28</v>
      </c>
      <c r="C160" s="66" t="str" cm="1">
        <f t="array" ref="C160">_xlfn.IFNA(_xlfn.IFS(B160="Starter","Starters &amp; Sides",B160="Sides","Starters &amp; Sides"),B160)</f>
        <v>Drinks</v>
      </c>
      <c r="D160" s="71" t="s">
        <v>1743</v>
      </c>
      <c r="E160" s="75"/>
      <c r="F160" s="12"/>
      <c r="G160" s="12"/>
      <c r="H160" s="12"/>
      <c r="I160" s="12">
        <v>5.25</v>
      </c>
      <c r="J160" s="12">
        <v>6.5</v>
      </c>
      <c r="K160" s="4">
        <v>6.5</v>
      </c>
      <c r="L160" s="4">
        <v>6.5</v>
      </c>
      <c r="M160" s="4"/>
      <c r="N160" s="4"/>
      <c r="O160" s="4"/>
      <c r="P160" s="4" t="str">
        <f t="shared" si="23"/>
        <v>No</v>
      </c>
      <c r="Q160" s="15" t="str">
        <f t="shared" si="24"/>
        <v>No</v>
      </c>
      <c r="R160" s="268" t="str">
        <f t="shared" si="25"/>
        <v>No</v>
      </c>
      <c r="S160" s="223" t="str">
        <f t="shared" si="26"/>
        <v>N/A</v>
      </c>
      <c r="T160" s="222" t="str">
        <f t="shared" si="27"/>
        <v>No</v>
      </c>
      <c r="U160" s="68" t="str">
        <f t="shared" si="28"/>
        <v>N/A</v>
      </c>
      <c r="V160" s="65" t="str">
        <f t="shared" si="29"/>
        <v>No</v>
      </c>
      <c r="W160" s="68" t="str">
        <f t="shared" si="30"/>
        <v>N/A</v>
      </c>
      <c r="X160" s="65" t="str">
        <f t="shared" si="31"/>
        <v>No</v>
      </c>
      <c r="Y160" s="68" t="str">
        <f t="shared" si="32"/>
        <v>N/A</v>
      </c>
      <c r="Z160" s="65"/>
    </row>
    <row r="161" spans="1:26">
      <c r="A161" s="66" t="s">
        <v>1621</v>
      </c>
      <c r="B161" s="66" t="s">
        <v>28</v>
      </c>
      <c r="C161" s="66" t="str" cm="1">
        <f t="array" ref="C161">_xlfn.IFNA(_xlfn.IFS(B161="Starter","Starters &amp; Sides",B161="Sides","Starters &amp; Sides"),B161)</f>
        <v>Drinks</v>
      </c>
      <c r="D161" s="71" t="s">
        <v>1744</v>
      </c>
      <c r="E161" s="75"/>
      <c r="F161" s="12"/>
      <c r="G161" s="12"/>
      <c r="H161" s="12"/>
      <c r="I161" s="12">
        <v>5.25</v>
      </c>
      <c r="J161" s="12">
        <v>6.5</v>
      </c>
      <c r="K161" s="4">
        <v>6.5</v>
      </c>
      <c r="L161" s="4">
        <v>6.5</v>
      </c>
      <c r="M161" s="4"/>
      <c r="N161" s="4"/>
      <c r="O161" s="4"/>
      <c r="P161" s="4" t="str">
        <f t="shared" si="23"/>
        <v>No</v>
      </c>
      <c r="Q161" s="15" t="str">
        <f t="shared" si="24"/>
        <v>No</v>
      </c>
      <c r="R161" s="268" t="str">
        <f t="shared" si="25"/>
        <v>No</v>
      </c>
      <c r="S161" s="223" t="str">
        <f t="shared" si="26"/>
        <v>N/A</v>
      </c>
      <c r="T161" s="222" t="str">
        <f t="shared" si="27"/>
        <v>No</v>
      </c>
      <c r="U161" s="68" t="str">
        <f t="shared" si="28"/>
        <v>N/A</v>
      </c>
      <c r="V161" s="65" t="str">
        <f t="shared" si="29"/>
        <v>No</v>
      </c>
      <c r="W161" s="68" t="str">
        <f t="shared" si="30"/>
        <v>N/A</v>
      </c>
      <c r="X161" s="65" t="str">
        <f t="shared" si="31"/>
        <v>No</v>
      </c>
      <c r="Y161" s="68" t="str">
        <f t="shared" si="32"/>
        <v>N/A</v>
      </c>
      <c r="Z161" s="65"/>
    </row>
    <row r="162" spans="1:26">
      <c r="A162" s="66" t="s">
        <v>1621</v>
      </c>
      <c r="B162" s="66" t="s">
        <v>28</v>
      </c>
      <c r="C162" s="66" t="str" cm="1">
        <f t="array" ref="C162">_xlfn.IFNA(_xlfn.IFS(B162="Starter","Starters &amp; Sides",B162="Sides","Starters &amp; Sides"),B162)</f>
        <v>Drinks</v>
      </c>
      <c r="D162" s="71" t="s">
        <v>1745</v>
      </c>
      <c r="E162" s="75"/>
      <c r="F162" s="12"/>
      <c r="G162" s="12"/>
      <c r="H162" s="12"/>
      <c r="I162" s="12">
        <v>7</v>
      </c>
      <c r="J162" s="12">
        <v>8.25</v>
      </c>
      <c r="K162" s="4">
        <v>8.25</v>
      </c>
      <c r="L162" s="4">
        <v>8.25</v>
      </c>
      <c r="M162" s="4">
        <v>8.25</v>
      </c>
      <c r="N162" s="4"/>
      <c r="O162" s="4"/>
      <c r="P162" s="4" t="str">
        <f t="shared" si="23"/>
        <v>No</v>
      </c>
      <c r="Q162" s="15" t="str">
        <f t="shared" si="24"/>
        <v>No</v>
      </c>
      <c r="R162" s="268" t="str">
        <f t="shared" si="25"/>
        <v>No</v>
      </c>
      <c r="S162" s="223" t="str">
        <f t="shared" si="26"/>
        <v>N/A</v>
      </c>
      <c r="T162" s="222" t="str">
        <f t="shared" si="27"/>
        <v>No</v>
      </c>
      <c r="U162" s="68" t="str">
        <f t="shared" si="28"/>
        <v>N/A</v>
      </c>
      <c r="V162" s="65" t="str">
        <f t="shared" si="29"/>
        <v>No</v>
      </c>
      <c r="W162" s="68" t="str">
        <f t="shared" si="30"/>
        <v>N/A</v>
      </c>
      <c r="X162" s="65" t="str">
        <f t="shared" si="31"/>
        <v>No</v>
      </c>
      <c r="Y162" s="68" t="str">
        <f t="shared" si="32"/>
        <v>N/A</v>
      </c>
      <c r="Z162" s="65"/>
    </row>
    <row r="163" spans="1:26">
      <c r="A163" s="66" t="s">
        <v>1621</v>
      </c>
      <c r="B163" s="66" t="s">
        <v>28</v>
      </c>
      <c r="C163" s="66" t="str" cm="1">
        <f t="array" ref="C163">_xlfn.IFNA(_xlfn.IFS(B163="Starter","Starters &amp; Sides",B163="Sides","Starters &amp; Sides"),B163)</f>
        <v>Drinks</v>
      </c>
      <c r="D163" s="71" t="s">
        <v>1746</v>
      </c>
      <c r="E163" s="75">
        <v>2.4</v>
      </c>
      <c r="F163" s="12">
        <v>2.25</v>
      </c>
      <c r="G163" s="12">
        <v>2.25</v>
      </c>
      <c r="H163" s="12"/>
      <c r="I163" s="12"/>
      <c r="J163" s="12"/>
      <c r="K163" s="4"/>
      <c r="L163" s="4"/>
      <c r="M163" s="4"/>
      <c r="N163" s="4"/>
      <c r="O163" s="4"/>
      <c r="P163" s="4" t="str">
        <f t="shared" si="23"/>
        <v>No</v>
      </c>
      <c r="Q163" s="15" t="str">
        <f t="shared" si="24"/>
        <v>No</v>
      </c>
      <c r="R163" s="268" t="str">
        <f t="shared" si="25"/>
        <v>No</v>
      </c>
      <c r="S163" s="223" t="str">
        <f t="shared" si="26"/>
        <v>N/A</v>
      </c>
      <c r="T163" s="222" t="str">
        <f t="shared" si="27"/>
        <v>No</v>
      </c>
      <c r="U163" s="68" t="str">
        <f t="shared" si="28"/>
        <v>N/A</v>
      </c>
      <c r="V163" s="65" t="str">
        <f t="shared" si="29"/>
        <v>No</v>
      </c>
      <c r="W163" s="68" t="str">
        <f t="shared" si="30"/>
        <v>N/A</v>
      </c>
      <c r="X163" s="65" t="str">
        <f t="shared" si="31"/>
        <v>No</v>
      </c>
      <c r="Y163" s="68" t="str">
        <f t="shared" si="32"/>
        <v>N/A</v>
      </c>
      <c r="Z163" s="65"/>
    </row>
    <row r="164" spans="1:26">
      <c r="A164" s="66" t="s">
        <v>1621</v>
      </c>
      <c r="B164" s="66" t="s">
        <v>28</v>
      </c>
      <c r="C164" s="66" t="str" cm="1">
        <f t="array" ref="C164">_xlfn.IFNA(_xlfn.IFS(B164="Starter","Starters &amp; Sides",B164="Sides","Starters &amp; Sides"),B164)</f>
        <v>Drinks</v>
      </c>
      <c r="D164" s="71" t="s">
        <v>1747</v>
      </c>
      <c r="E164" s="75">
        <v>2.4</v>
      </c>
      <c r="F164" s="12">
        <v>2.25</v>
      </c>
      <c r="G164" s="12">
        <v>2.25</v>
      </c>
      <c r="H164" s="12"/>
      <c r="I164" s="12"/>
      <c r="J164" s="12"/>
      <c r="K164" s="4"/>
      <c r="L164" s="4"/>
      <c r="M164" s="4"/>
      <c r="N164" s="4"/>
      <c r="O164" s="4"/>
      <c r="P164" s="4" t="str">
        <f t="shared" si="23"/>
        <v>No</v>
      </c>
      <c r="Q164" s="15" t="str">
        <f t="shared" si="24"/>
        <v>No</v>
      </c>
      <c r="R164" s="268" t="str">
        <f t="shared" si="25"/>
        <v>No</v>
      </c>
      <c r="S164" s="223" t="str">
        <f t="shared" si="26"/>
        <v>N/A</v>
      </c>
      <c r="T164" s="222" t="str">
        <f t="shared" si="27"/>
        <v>No</v>
      </c>
      <c r="U164" s="68" t="str">
        <f t="shared" si="28"/>
        <v>N/A</v>
      </c>
      <c r="V164" s="65" t="str">
        <f t="shared" si="29"/>
        <v>No</v>
      </c>
      <c r="W164" s="68" t="str">
        <f t="shared" si="30"/>
        <v>N/A</v>
      </c>
      <c r="X164" s="65" t="str">
        <f t="shared" si="31"/>
        <v>No</v>
      </c>
      <c r="Y164" s="68" t="str">
        <f t="shared" si="32"/>
        <v>N/A</v>
      </c>
      <c r="Z164" s="65"/>
    </row>
    <row r="165" spans="1:26">
      <c r="A165" s="66" t="s">
        <v>1621</v>
      </c>
      <c r="B165" s="66" t="s">
        <v>28</v>
      </c>
      <c r="C165" s="66" t="str" cm="1">
        <f t="array" ref="C165">_xlfn.IFNA(_xlfn.IFS(B165="Starter","Starters &amp; Sides",B165="Sides","Starters &amp; Sides"),B165)</f>
        <v>Drinks</v>
      </c>
      <c r="D165" s="71" t="s">
        <v>1748</v>
      </c>
      <c r="E165" s="75">
        <v>2.4</v>
      </c>
      <c r="F165" s="12">
        <v>2.25</v>
      </c>
      <c r="G165" s="12">
        <v>2.25</v>
      </c>
      <c r="H165" s="12"/>
      <c r="I165" s="12"/>
      <c r="J165" s="12"/>
      <c r="K165" s="4"/>
      <c r="L165" s="4"/>
      <c r="M165" s="4"/>
      <c r="N165" s="4"/>
      <c r="O165" s="4"/>
      <c r="P165" s="4" t="str">
        <f t="shared" si="23"/>
        <v>No</v>
      </c>
      <c r="Q165" s="15" t="str">
        <f t="shared" si="24"/>
        <v>No</v>
      </c>
      <c r="R165" s="268" t="str">
        <f t="shared" si="25"/>
        <v>No</v>
      </c>
      <c r="S165" s="223" t="str">
        <f t="shared" si="26"/>
        <v>N/A</v>
      </c>
      <c r="T165" s="222" t="str">
        <f t="shared" si="27"/>
        <v>No</v>
      </c>
      <c r="U165" s="68" t="str">
        <f t="shared" si="28"/>
        <v>N/A</v>
      </c>
      <c r="V165" s="65" t="str">
        <f t="shared" si="29"/>
        <v>No</v>
      </c>
      <c r="W165" s="68" t="str">
        <f t="shared" si="30"/>
        <v>N/A</v>
      </c>
      <c r="X165" s="65" t="str">
        <f t="shared" si="31"/>
        <v>No</v>
      </c>
      <c r="Y165" s="68" t="str">
        <f t="shared" si="32"/>
        <v>N/A</v>
      </c>
      <c r="Z165" s="65"/>
    </row>
    <row r="166" spans="1:26">
      <c r="A166" s="66" t="s">
        <v>1621</v>
      </c>
      <c r="B166" s="66" t="s">
        <v>28</v>
      </c>
      <c r="C166" s="66" t="str" cm="1">
        <f t="array" ref="C166">_xlfn.IFNA(_xlfn.IFS(B166="Starter","Starters &amp; Sides",B166="Sides","Starters &amp; Sides"),B166)</f>
        <v>Drinks</v>
      </c>
      <c r="D166" s="71" t="s">
        <v>1749</v>
      </c>
      <c r="E166" s="75">
        <v>2.4</v>
      </c>
      <c r="F166" s="12">
        <v>2.25</v>
      </c>
      <c r="G166" s="12">
        <v>2.25</v>
      </c>
      <c r="H166" s="12"/>
      <c r="I166" s="12"/>
      <c r="J166" s="12"/>
      <c r="K166" s="4"/>
      <c r="L166" s="4"/>
      <c r="M166" s="4"/>
      <c r="N166" s="4"/>
      <c r="O166" s="4"/>
      <c r="P166" s="4" t="str">
        <f t="shared" si="23"/>
        <v>No</v>
      </c>
      <c r="Q166" s="15" t="str">
        <f t="shared" si="24"/>
        <v>No</v>
      </c>
      <c r="R166" s="268" t="str">
        <f t="shared" si="25"/>
        <v>No</v>
      </c>
      <c r="S166" s="223" t="str">
        <f t="shared" si="26"/>
        <v>N/A</v>
      </c>
      <c r="T166" s="222" t="str">
        <f t="shared" si="27"/>
        <v>No</v>
      </c>
      <c r="U166" s="68" t="str">
        <f t="shared" si="28"/>
        <v>N/A</v>
      </c>
      <c r="V166" s="65" t="str">
        <f t="shared" si="29"/>
        <v>No</v>
      </c>
      <c r="W166" s="68" t="str">
        <f t="shared" si="30"/>
        <v>N/A</v>
      </c>
      <c r="X166" s="65" t="str">
        <f t="shared" si="31"/>
        <v>No</v>
      </c>
      <c r="Y166" s="68" t="str">
        <f t="shared" si="32"/>
        <v>N/A</v>
      </c>
      <c r="Z166" s="65"/>
    </row>
    <row r="167" spans="1:26">
      <c r="A167" s="66" t="s">
        <v>1621</v>
      </c>
      <c r="B167" s="66" t="s">
        <v>28</v>
      </c>
      <c r="C167" s="66" t="str" cm="1">
        <f t="array" ref="C167">_xlfn.IFNA(_xlfn.IFS(B167="Starter","Starters &amp; Sides",B167="Sides","Starters &amp; Sides"),B167)</f>
        <v>Drinks</v>
      </c>
      <c r="D167" s="71" t="s">
        <v>1750</v>
      </c>
      <c r="E167" s="75">
        <v>2.4</v>
      </c>
      <c r="F167" s="12">
        <v>2.25</v>
      </c>
      <c r="G167" s="12">
        <v>2.25</v>
      </c>
      <c r="H167" s="12"/>
      <c r="I167" s="12"/>
      <c r="J167" s="12"/>
      <c r="K167" s="4"/>
      <c r="L167" s="4"/>
      <c r="M167" s="4"/>
      <c r="N167" s="4"/>
      <c r="O167" s="4"/>
      <c r="P167" s="4" t="str">
        <f t="shared" si="23"/>
        <v>No</v>
      </c>
      <c r="Q167" s="15" t="str">
        <f t="shared" si="24"/>
        <v>No</v>
      </c>
      <c r="R167" s="268" t="str">
        <f t="shared" si="25"/>
        <v>No</v>
      </c>
      <c r="S167" s="223" t="str">
        <f t="shared" si="26"/>
        <v>N/A</v>
      </c>
      <c r="T167" s="222" t="str">
        <f t="shared" si="27"/>
        <v>No</v>
      </c>
      <c r="U167" s="68" t="str">
        <f t="shared" si="28"/>
        <v>N/A</v>
      </c>
      <c r="V167" s="65" t="str">
        <f t="shared" si="29"/>
        <v>No</v>
      </c>
      <c r="W167" s="68" t="str">
        <f t="shared" si="30"/>
        <v>N/A</v>
      </c>
      <c r="X167" s="65" t="str">
        <f t="shared" si="31"/>
        <v>No</v>
      </c>
      <c r="Y167" s="68" t="str">
        <f t="shared" si="32"/>
        <v>N/A</v>
      </c>
      <c r="Z167" s="65"/>
    </row>
    <row r="168" spans="1:26">
      <c r="A168" s="66" t="s">
        <v>1621</v>
      </c>
      <c r="B168" s="66" t="s">
        <v>28</v>
      </c>
      <c r="C168" s="66" t="str" cm="1">
        <f t="array" ref="C168">_xlfn.IFNA(_xlfn.IFS(B168="Starter","Starters &amp; Sides",B168="Sides","Starters &amp; Sides"),B168)</f>
        <v>Drinks</v>
      </c>
      <c r="D168" s="71" t="s">
        <v>1751</v>
      </c>
      <c r="E168" s="75"/>
      <c r="F168" s="12"/>
      <c r="G168" s="12"/>
      <c r="H168" s="12"/>
      <c r="I168" s="12">
        <v>5.75</v>
      </c>
      <c r="J168" s="12">
        <v>7</v>
      </c>
      <c r="K168" s="4">
        <v>7</v>
      </c>
      <c r="L168" s="4">
        <v>7</v>
      </c>
      <c r="M168" s="4">
        <v>7</v>
      </c>
      <c r="N168" s="4">
        <v>7</v>
      </c>
      <c r="O168" s="4"/>
      <c r="P168" s="4" t="str">
        <f t="shared" si="23"/>
        <v>No</v>
      </c>
      <c r="Q168" s="15" t="str">
        <f t="shared" si="24"/>
        <v>No</v>
      </c>
      <c r="R168" s="268" t="str">
        <f t="shared" si="25"/>
        <v>No</v>
      </c>
      <c r="S168" s="223" t="str">
        <f t="shared" si="26"/>
        <v>N/A</v>
      </c>
      <c r="T168" s="222" t="str">
        <f t="shared" si="27"/>
        <v>No</v>
      </c>
      <c r="U168" s="68" t="str">
        <f t="shared" si="28"/>
        <v>N/A</v>
      </c>
      <c r="V168" s="65" t="str">
        <f t="shared" si="29"/>
        <v>No</v>
      </c>
      <c r="W168" s="68" t="str">
        <f t="shared" si="30"/>
        <v>N/A</v>
      </c>
      <c r="X168" s="65" t="str">
        <f t="shared" si="31"/>
        <v>No</v>
      </c>
      <c r="Y168" s="68" t="str">
        <f t="shared" si="32"/>
        <v>N/A</v>
      </c>
      <c r="Z168" s="65"/>
    </row>
    <row r="169" spans="1:26">
      <c r="A169" s="66" t="s">
        <v>1621</v>
      </c>
      <c r="B169" s="66" t="s">
        <v>28</v>
      </c>
      <c r="C169" s="66" t="str" cm="1">
        <f t="array" ref="C169">_xlfn.IFNA(_xlfn.IFS(B169="Starter","Starters &amp; Sides",B169="Sides","Starters &amp; Sides"),B169)</f>
        <v>Drinks</v>
      </c>
      <c r="D169" s="71" t="s">
        <v>1752</v>
      </c>
      <c r="E169" s="75">
        <v>6.5</v>
      </c>
      <c r="F169" s="12">
        <v>6.5</v>
      </c>
      <c r="G169" s="12">
        <v>6.5</v>
      </c>
      <c r="H169" s="12">
        <v>6.5</v>
      </c>
      <c r="I169" s="12"/>
      <c r="J169" s="12"/>
      <c r="K169" s="4"/>
      <c r="L169" s="4"/>
      <c r="M169" s="4"/>
      <c r="N169" s="4"/>
      <c r="O169" s="4"/>
      <c r="P169" s="4" t="str">
        <f t="shared" si="23"/>
        <v>No</v>
      </c>
      <c r="Q169" s="15" t="str">
        <f t="shared" si="24"/>
        <v>No</v>
      </c>
      <c r="R169" s="268" t="str">
        <f t="shared" si="25"/>
        <v>No</v>
      </c>
      <c r="S169" s="223" t="str">
        <f t="shared" si="26"/>
        <v>N/A</v>
      </c>
      <c r="T169" s="222" t="str">
        <f t="shared" si="27"/>
        <v>No</v>
      </c>
      <c r="U169" s="68" t="str">
        <f t="shared" si="28"/>
        <v>N/A</v>
      </c>
      <c r="V169" s="65" t="str">
        <f t="shared" si="29"/>
        <v>No</v>
      </c>
      <c r="W169" s="68" t="str">
        <f t="shared" si="30"/>
        <v>N/A</v>
      </c>
      <c r="X169" s="65" t="str">
        <f t="shared" si="31"/>
        <v>No</v>
      </c>
      <c r="Y169" s="68" t="str">
        <f t="shared" si="32"/>
        <v>N/A</v>
      </c>
      <c r="Z169" s="65"/>
    </row>
    <row r="170" spans="1:26">
      <c r="A170" s="66" t="s">
        <v>1621</v>
      </c>
      <c r="B170" s="66" t="s">
        <v>28</v>
      </c>
      <c r="C170" s="66" t="str" cm="1">
        <f t="array" ref="C170">_xlfn.IFNA(_xlfn.IFS(B170="Starter","Starters &amp; Sides",B170="Sides","Starters &amp; Sides"),B170)</f>
        <v>Drinks</v>
      </c>
      <c r="D170" s="71" t="s">
        <v>1753</v>
      </c>
      <c r="E170" s="75">
        <v>5.25</v>
      </c>
      <c r="F170" s="12">
        <v>5.25</v>
      </c>
      <c r="G170" s="12">
        <v>5.25</v>
      </c>
      <c r="H170" s="12">
        <v>5.25</v>
      </c>
      <c r="I170" s="12"/>
      <c r="J170" s="12"/>
      <c r="K170" s="4"/>
      <c r="L170" s="4"/>
      <c r="M170" s="4"/>
      <c r="N170" s="4"/>
      <c r="O170" s="4"/>
      <c r="P170" s="4" t="str">
        <f t="shared" si="23"/>
        <v>No</v>
      </c>
      <c r="Q170" s="15" t="str">
        <f t="shared" si="24"/>
        <v>No</v>
      </c>
      <c r="R170" s="268" t="str">
        <f t="shared" si="25"/>
        <v>No</v>
      </c>
      <c r="S170" s="223" t="str">
        <f t="shared" si="26"/>
        <v>N/A</v>
      </c>
      <c r="T170" s="222" t="str">
        <f t="shared" si="27"/>
        <v>No</v>
      </c>
      <c r="U170" s="68" t="str">
        <f t="shared" si="28"/>
        <v>N/A</v>
      </c>
      <c r="V170" s="65" t="str">
        <f t="shared" si="29"/>
        <v>No</v>
      </c>
      <c r="W170" s="68" t="str">
        <f t="shared" si="30"/>
        <v>N/A</v>
      </c>
      <c r="X170" s="65" t="str">
        <f t="shared" si="31"/>
        <v>No</v>
      </c>
      <c r="Y170" s="68" t="str">
        <f t="shared" si="32"/>
        <v>N/A</v>
      </c>
      <c r="Z170" s="65"/>
    </row>
    <row r="171" spans="1:26">
      <c r="A171" s="66" t="s">
        <v>1621</v>
      </c>
      <c r="B171" s="66" t="s">
        <v>28</v>
      </c>
      <c r="C171" s="66" t="str" cm="1">
        <f t="array" ref="C171">_xlfn.IFNA(_xlfn.IFS(B171="Starter","Starters &amp; Sides",B171="Sides","Starters &amp; Sides"),B171)</f>
        <v>Drinks</v>
      </c>
      <c r="D171" s="71" t="s">
        <v>1754</v>
      </c>
      <c r="E171" s="75">
        <v>6.5</v>
      </c>
      <c r="F171" s="12">
        <v>6.5</v>
      </c>
      <c r="G171" s="12">
        <v>6.5</v>
      </c>
      <c r="H171" s="12">
        <v>6.5</v>
      </c>
      <c r="I171" s="12">
        <v>6.5</v>
      </c>
      <c r="J171" s="12"/>
      <c r="K171" s="4">
        <v>7.75</v>
      </c>
      <c r="L171" s="4"/>
      <c r="M171" s="4"/>
      <c r="N171" s="4"/>
      <c r="O171" s="4"/>
      <c r="P171" s="4" t="str">
        <f t="shared" si="23"/>
        <v>No</v>
      </c>
      <c r="Q171" s="15" t="str">
        <f t="shared" si="24"/>
        <v>No</v>
      </c>
      <c r="R171" s="268" t="str">
        <f t="shared" si="25"/>
        <v>No</v>
      </c>
      <c r="S171" s="223" t="str">
        <f t="shared" si="26"/>
        <v>N/A</v>
      </c>
      <c r="T171" s="222" t="str">
        <f t="shared" si="27"/>
        <v>No</v>
      </c>
      <c r="U171" s="68" t="str">
        <f t="shared" si="28"/>
        <v>N/A</v>
      </c>
      <c r="V171" s="65" t="str">
        <f t="shared" si="29"/>
        <v>No</v>
      </c>
      <c r="W171" s="68" t="str">
        <f t="shared" si="30"/>
        <v>N/A</v>
      </c>
      <c r="X171" s="65" t="str">
        <f t="shared" si="31"/>
        <v>No</v>
      </c>
      <c r="Y171" s="68" t="str">
        <f t="shared" si="32"/>
        <v>N/A</v>
      </c>
      <c r="Z171" s="65"/>
    </row>
    <row r="172" spans="1:26">
      <c r="A172" s="66" t="s">
        <v>1621</v>
      </c>
      <c r="B172" s="66" t="s">
        <v>28</v>
      </c>
      <c r="C172" s="66" t="str" cm="1">
        <f t="array" ref="C172">_xlfn.IFNA(_xlfn.IFS(B172="Starter","Starters &amp; Sides",B172="Sides","Starters &amp; Sides"),B172)</f>
        <v>Drinks</v>
      </c>
      <c r="D172" s="71" t="s">
        <v>1755</v>
      </c>
      <c r="E172" s="75"/>
      <c r="F172" s="12"/>
      <c r="G172" s="12"/>
      <c r="H172" s="12"/>
      <c r="I172" s="12">
        <v>5.25</v>
      </c>
      <c r="J172" s="12">
        <v>6.5</v>
      </c>
      <c r="K172" s="4">
        <v>6.5</v>
      </c>
      <c r="L172" s="4"/>
      <c r="M172" s="4"/>
      <c r="N172" s="4"/>
      <c r="O172" s="4"/>
      <c r="P172" s="4" t="str">
        <f t="shared" ref="P172:P177" si="33">IF(COUNTA(N172)=1,"Yes","No")</f>
        <v>No</v>
      </c>
      <c r="Q172" s="15" t="str">
        <f t="shared" ref="Q172:Q177" si="34">IF(AND(T172="No",P172="Yes"),"Yes","No")</f>
        <v>No</v>
      </c>
      <c r="R172" s="268" t="str">
        <f t="shared" ref="R172:R235" si="35">IF(COUNTA(N172:O172)=2,"Yes","No")</f>
        <v>No</v>
      </c>
      <c r="S172" s="223" t="str">
        <f t="shared" ref="S172:S235" si="36">IF(R172="Yes",O172/N172-1,"N/A")</f>
        <v>N/A</v>
      </c>
      <c r="T172" s="222" t="str">
        <f t="shared" ref="T172:T235" si="37">IF(COUNTA(M172:O172)=3,"Yes","No")</f>
        <v>No</v>
      </c>
      <c r="U172" s="68" t="str">
        <f t="shared" ref="U172:U177" si="38">IF(T172="Yes",N172/L172-1,"N/A")</f>
        <v>N/A</v>
      </c>
      <c r="V172" s="65" t="str">
        <f t="shared" ref="V172:V235" si="39">IF(COUNTA(L172:O172)=4,"Yes","No")</f>
        <v>No</v>
      </c>
      <c r="W172" s="68" t="str">
        <f t="shared" ref="W172:W177" si="40">IF(V172="Yes",N172/I172-1,"N/A")</f>
        <v>N/A</v>
      </c>
      <c r="X172" s="65" t="str">
        <f t="shared" ref="X172:X235" si="41">IF(COUNTA(E172:O172)=11,"Yes","No")</f>
        <v>No</v>
      </c>
      <c r="Y172" s="68" t="str">
        <f t="shared" ref="Y172:Y177" si="42">IF(X172="Yes",N172/E172-1,"N/A")</f>
        <v>N/A</v>
      </c>
      <c r="Z172" s="65"/>
    </row>
    <row r="173" spans="1:26">
      <c r="A173" s="66" t="s">
        <v>1621</v>
      </c>
      <c r="B173" s="66" t="s">
        <v>28</v>
      </c>
      <c r="C173" s="66" t="str" cm="1">
        <f t="array" ref="C173">_xlfn.IFNA(_xlfn.IFS(B173="Starter","Starters &amp; Sides",B173="Sides","Starters &amp; Sides"),B173)</f>
        <v>Drinks</v>
      </c>
      <c r="D173" s="71" t="s">
        <v>1756</v>
      </c>
      <c r="E173" s="75">
        <v>5.25</v>
      </c>
      <c r="F173" s="12">
        <v>5.25</v>
      </c>
      <c r="G173" s="12">
        <v>5.25</v>
      </c>
      <c r="H173" s="12">
        <v>5.25</v>
      </c>
      <c r="I173" s="12"/>
      <c r="J173" s="12">
        <v>6.5</v>
      </c>
      <c r="K173" s="4"/>
      <c r="L173" s="4"/>
      <c r="M173" s="4"/>
      <c r="N173" s="4"/>
      <c r="O173" s="4"/>
      <c r="P173" s="4" t="str">
        <f t="shared" si="33"/>
        <v>No</v>
      </c>
      <c r="Q173" s="15" t="str">
        <f t="shared" si="34"/>
        <v>No</v>
      </c>
      <c r="R173" s="268" t="str">
        <f t="shared" si="35"/>
        <v>No</v>
      </c>
      <c r="S173" s="223" t="str">
        <f t="shared" si="36"/>
        <v>N/A</v>
      </c>
      <c r="T173" s="222" t="str">
        <f t="shared" si="37"/>
        <v>No</v>
      </c>
      <c r="U173" s="68" t="str">
        <f t="shared" si="38"/>
        <v>N/A</v>
      </c>
      <c r="V173" s="65" t="str">
        <f t="shared" si="39"/>
        <v>No</v>
      </c>
      <c r="W173" s="68" t="str">
        <f t="shared" si="40"/>
        <v>N/A</v>
      </c>
      <c r="X173" s="65" t="str">
        <f t="shared" si="41"/>
        <v>No</v>
      </c>
      <c r="Y173" s="68" t="str">
        <f t="shared" si="42"/>
        <v>N/A</v>
      </c>
      <c r="Z173" s="65"/>
    </row>
    <row r="174" spans="1:26">
      <c r="A174" s="66" t="s">
        <v>1621</v>
      </c>
      <c r="B174" s="66" t="s">
        <v>28</v>
      </c>
      <c r="C174" s="66" t="str" cm="1">
        <f t="array" ref="C174">_xlfn.IFNA(_xlfn.IFS(B174="Starter","Starters &amp; Sides",B174="Sides","Starters &amp; Sides"),B174)</f>
        <v>Drinks</v>
      </c>
      <c r="D174" s="71" t="s">
        <v>1757</v>
      </c>
      <c r="E174" s="75"/>
      <c r="F174" s="12"/>
      <c r="G174" s="12"/>
      <c r="H174" s="12"/>
      <c r="I174" s="12">
        <v>5.25</v>
      </c>
      <c r="J174" s="12">
        <v>6.5</v>
      </c>
      <c r="K174" s="4">
        <v>6.5</v>
      </c>
      <c r="L174" s="4"/>
      <c r="M174" s="4"/>
      <c r="N174" s="4"/>
      <c r="O174" s="4"/>
      <c r="P174" s="4" t="str">
        <f t="shared" si="33"/>
        <v>No</v>
      </c>
      <c r="Q174" s="15" t="str">
        <f t="shared" si="34"/>
        <v>No</v>
      </c>
      <c r="R174" s="268" t="str">
        <f t="shared" si="35"/>
        <v>No</v>
      </c>
      <c r="S174" s="223" t="str">
        <f t="shared" si="36"/>
        <v>N/A</v>
      </c>
      <c r="T174" s="222" t="str">
        <f t="shared" si="37"/>
        <v>No</v>
      </c>
      <c r="U174" s="68" t="str">
        <f t="shared" si="38"/>
        <v>N/A</v>
      </c>
      <c r="V174" s="65" t="str">
        <f t="shared" si="39"/>
        <v>No</v>
      </c>
      <c r="W174" s="68" t="str">
        <f t="shared" si="40"/>
        <v>N/A</v>
      </c>
      <c r="X174" s="65" t="str">
        <f t="shared" si="41"/>
        <v>No</v>
      </c>
      <c r="Y174" s="68" t="str">
        <f t="shared" si="42"/>
        <v>N/A</v>
      </c>
      <c r="Z174" s="65"/>
    </row>
    <row r="175" spans="1:26">
      <c r="A175" s="66" t="s">
        <v>1621</v>
      </c>
      <c r="B175" s="66" t="s">
        <v>28</v>
      </c>
      <c r="C175" s="66" t="str" cm="1">
        <f t="array" ref="C175">_xlfn.IFNA(_xlfn.IFS(B175="Starter","Starters &amp; Sides",B175="Sides","Starters &amp; Sides"),B175)</f>
        <v>Drinks</v>
      </c>
      <c r="D175" s="71" t="s">
        <v>1758</v>
      </c>
      <c r="E175" s="75"/>
      <c r="F175" s="12"/>
      <c r="G175" s="12"/>
      <c r="H175" s="12"/>
      <c r="I175" s="12">
        <v>5.75</v>
      </c>
      <c r="J175" s="12">
        <v>7</v>
      </c>
      <c r="K175" s="4">
        <v>7</v>
      </c>
      <c r="L175" s="4">
        <v>7</v>
      </c>
      <c r="M175" s="4">
        <v>7</v>
      </c>
      <c r="N175" s="4">
        <v>7</v>
      </c>
      <c r="O175" s="4"/>
      <c r="P175" s="4" t="str">
        <f t="shared" si="33"/>
        <v>Yes</v>
      </c>
      <c r="Q175" s="15" t="str">
        <f t="shared" si="34"/>
        <v>Yes</v>
      </c>
      <c r="R175" s="268" t="str">
        <f t="shared" si="35"/>
        <v>No</v>
      </c>
      <c r="S175" s="223" t="str">
        <f t="shared" si="36"/>
        <v>N/A</v>
      </c>
      <c r="T175" s="222" t="str">
        <f t="shared" si="37"/>
        <v>No</v>
      </c>
      <c r="U175" s="68" t="str">
        <f t="shared" si="38"/>
        <v>N/A</v>
      </c>
      <c r="V175" s="65" t="str">
        <f t="shared" si="39"/>
        <v>No</v>
      </c>
      <c r="W175" s="68" t="str">
        <f t="shared" si="40"/>
        <v>N/A</v>
      </c>
      <c r="X175" s="65" t="str">
        <f t="shared" si="41"/>
        <v>No</v>
      </c>
      <c r="Y175" s="68" t="str">
        <f t="shared" si="42"/>
        <v>N/A</v>
      </c>
      <c r="Z175" s="65"/>
    </row>
    <row r="176" spans="1:26">
      <c r="A176" s="66" t="s">
        <v>1621</v>
      </c>
      <c r="B176" s="66" t="s">
        <v>28</v>
      </c>
      <c r="C176" s="66" t="str" cm="1">
        <f t="array" ref="C176">_xlfn.IFNA(_xlfn.IFS(B176="Starter","Starters &amp; Sides",B176="Sides","Starters &amp; Sides"),B176)</f>
        <v>Drinks</v>
      </c>
      <c r="D176" s="71" t="s">
        <v>1759</v>
      </c>
      <c r="E176" s="75"/>
      <c r="F176" s="12"/>
      <c r="G176" s="12"/>
      <c r="H176" s="12"/>
      <c r="I176" s="12">
        <v>5.75</v>
      </c>
      <c r="J176" s="12">
        <v>7</v>
      </c>
      <c r="K176" s="4">
        <v>7</v>
      </c>
      <c r="L176" s="4">
        <v>7</v>
      </c>
      <c r="M176" s="4">
        <v>7</v>
      </c>
      <c r="N176" s="4">
        <v>7</v>
      </c>
      <c r="O176" s="4"/>
      <c r="P176" s="4" t="str">
        <f t="shared" si="33"/>
        <v>Yes</v>
      </c>
      <c r="Q176" s="15" t="str">
        <f t="shared" si="34"/>
        <v>Yes</v>
      </c>
      <c r="R176" s="268" t="str">
        <f t="shared" si="35"/>
        <v>No</v>
      </c>
      <c r="S176" s="223" t="str">
        <f t="shared" si="36"/>
        <v>N/A</v>
      </c>
      <c r="T176" s="222" t="str">
        <f t="shared" si="37"/>
        <v>No</v>
      </c>
      <c r="U176" s="68" t="str">
        <f t="shared" si="38"/>
        <v>N/A</v>
      </c>
      <c r="V176" s="65" t="str">
        <f t="shared" si="39"/>
        <v>No</v>
      </c>
      <c r="W176" s="68" t="str">
        <f t="shared" si="40"/>
        <v>N/A</v>
      </c>
      <c r="X176" s="65" t="str">
        <f t="shared" si="41"/>
        <v>No</v>
      </c>
      <c r="Y176" s="68" t="str">
        <f t="shared" si="42"/>
        <v>N/A</v>
      </c>
      <c r="Z176" s="65"/>
    </row>
    <row r="177" spans="1:26">
      <c r="A177" s="66" t="s">
        <v>1621</v>
      </c>
      <c r="B177" s="66" t="s">
        <v>28</v>
      </c>
      <c r="C177" s="66" t="str" cm="1">
        <f t="array" ref="C177">_xlfn.IFNA(_xlfn.IFS(B177="Starter","Starters &amp; Sides",B177="Sides","Starters &amp; Sides"),B177)</f>
        <v>Drinks</v>
      </c>
      <c r="D177" s="71" t="s">
        <v>1760</v>
      </c>
      <c r="E177" s="75">
        <v>6</v>
      </c>
      <c r="F177" s="12">
        <v>6</v>
      </c>
      <c r="G177" s="12">
        <v>6</v>
      </c>
      <c r="H177" s="12">
        <v>6</v>
      </c>
      <c r="I177" s="12">
        <v>6</v>
      </c>
      <c r="J177" s="12"/>
      <c r="K177" s="4"/>
      <c r="L177" s="4"/>
      <c r="M177" s="4"/>
      <c r="N177" s="4"/>
      <c r="O177" s="4"/>
      <c r="P177" s="4" t="str">
        <f t="shared" si="33"/>
        <v>No</v>
      </c>
      <c r="Q177" s="15" t="str">
        <f t="shared" si="34"/>
        <v>No</v>
      </c>
      <c r="R177" s="268" t="str">
        <f t="shared" si="35"/>
        <v>No</v>
      </c>
      <c r="S177" s="223" t="str">
        <f t="shared" si="36"/>
        <v>N/A</v>
      </c>
      <c r="T177" s="222" t="str">
        <f t="shared" si="37"/>
        <v>No</v>
      </c>
      <c r="U177" s="68" t="str">
        <f t="shared" si="38"/>
        <v>N/A</v>
      </c>
      <c r="V177" s="65" t="str">
        <f t="shared" si="39"/>
        <v>No</v>
      </c>
      <c r="W177" s="68" t="str">
        <f t="shared" si="40"/>
        <v>N/A</v>
      </c>
      <c r="X177" s="65" t="str">
        <f t="shared" si="41"/>
        <v>No</v>
      </c>
      <c r="Y177" s="68" t="str">
        <f t="shared" si="42"/>
        <v>N/A</v>
      </c>
      <c r="Z177" s="65"/>
    </row>
    <row r="178" spans="1:26">
      <c r="A178" s="66" t="s">
        <v>1621</v>
      </c>
      <c r="B178" s="66" t="s">
        <v>28</v>
      </c>
      <c r="C178" s="66" t="str" cm="1">
        <f t="array" ref="C178">_xlfn.IFNA(_xlfn.IFS(B178="Starter","Starters &amp; Sides",B178="Sides","Starters &amp; Sides"),B178)</f>
        <v>Drinks</v>
      </c>
      <c r="D178" s="71" t="s">
        <v>1761</v>
      </c>
      <c r="E178" s="75">
        <v>4.5</v>
      </c>
      <c r="F178" s="12">
        <v>4.5</v>
      </c>
      <c r="G178" s="12">
        <v>4.5</v>
      </c>
      <c r="H178" s="12">
        <v>4.5</v>
      </c>
      <c r="I178" s="12"/>
      <c r="J178" s="12"/>
      <c r="K178" s="4"/>
      <c r="L178" s="4"/>
      <c r="M178" s="4"/>
      <c r="N178" s="4"/>
      <c r="O178" s="4"/>
      <c r="P178" s="4" t="str">
        <f t="shared" ref="P178:P248" si="43">IF(COUNTA(N178)=1,"Yes","No")</f>
        <v>No</v>
      </c>
      <c r="Q178" s="15" t="str">
        <f t="shared" ref="Q178:Q248" si="44">IF(AND(T178="No",P178="Yes"),"Yes","No")</f>
        <v>No</v>
      </c>
      <c r="R178" s="268" t="str">
        <f t="shared" si="35"/>
        <v>No</v>
      </c>
      <c r="S178" s="223" t="str">
        <f t="shared" si="36"/>
        <v>N/A</v>
      </c>
      <c r="T178" s="222" t="str">
        <f t="shared" si="37"/>
        <v>No</v>
      </c>
      <c r="U178" s="68" t="str">
        <f t="shared" ref="U178:U248" si="45">IF(T178="Yes",N178/L178-1,"N/A")</f>
        <v>N/A</v>
      </c>
      <c r="V178" s="65" t="str">
        <f t="shared" si="39"/>
        <v>No</v>
      </c>
      <c r="W178" s="68" t="str">
        <f t="shared" ref="W178:W248" si="46">IF(V178="Yes",N178/I178-1,"N/A")</f>
        <v>N/A</v>
      </c>
      <c r="X178" s="65" t="str">
        <f t="shared" si="41"/>
        <v>No</v>
      </c>
      <c r="Y178" s="68" t="str">
        <f t="shared" ref="Y178:Y248" si="47">IF(X178="Yes",N178/E178-1,"N/A")</f>
        <v>N/A</v>
      </c>
      <c r="Z178" s="65"/>
    </row>
    <row r="179" spans="1:26">
      <c r="A179" s="66" t="s">
        <v>1621</v>
      </c>
      <c r="B179" s="66" t="s">
        <v>28</v>
      </c>
      <c r="C179" s="66" t="str" cm="1">
        <f t="array" ref="C179">_xlfn.IFNA(_xlfn.IFS(B179="Starter","Starters &amp; Sides",B179="Sides","Starters &amp; Sides"),B179)</f>
        <v>Drinks</v>
      </c>
      <c r="D179" s="71" t="s">
        <v>1762</v>
      </c>
      <c r="E179" s="75">
        <v>4.5</v>
      </c>
      <c r="F179" s="12">
        <v>4.5</v>
      </c>
      <c r="G179" s="12">
        <v>4.5</v>
      </c>
      <c r="H179" s="12">
        <v>4.5</v>
      </c>
      <c r="I179" s="12"/>
      <c r="J179" s="12"/>
      <c r="K179" s="4"/>
      <c r="L179" s="4"/>
      <c r="M179" s="4"/>
      <c r="N179" s="4"/>
      <c r="O179" s="4"/>
      <c r="P179" s="4" t="str">
        <f t="shared" si="43"/>
        <v>No</v>
      </c>
      <c r="Q179" s="15" t="str">
        <f t="shared" si="44"/>
        <v>No</v>
      </c>
      <c r="R179" s="268" t="str">
        <f t="shared" si="35"/>
        <v>No</v>
      </c>
      <c r="S179" s="223" t="str">
        <f t="shared" si="36"/>
        <v>N/A</v>
      </c>
      <c r="T179" s="222" t="str">
        <f t="shared" si="37"/>
        <v>No</v>
      </c>
      <c r="U179" s="68" t="str">
        <f t="shared" si="45"/>
        <v>N/A</v>
      </c>
      <c r="V179" s="65" t="str">
        <f t="shared" si="39"/>
        <v>No</v>
      </c>
      <c r="W179" s="68" t="str">
        <f t="shared" si="46"/>
        <v>N/A</v>
      </c>
      <c r="X179" s="65" t="str">
        <f t="shared" si="41"/>
        <v>No</v>
      </c>
      <c r="Y179" s="68" t="str">
        <f t="shared" si="47"/>
        <v>N/A</v>
      </c>
      <c r="Z179" s="65"/>
    </row>
    <row r="180" spans="1:26">
      <c r="A180" s="66" t="s">
        <v>1621</v>
      </c>
      <c r="B180" s="66" t="s">
        <v>28</v>
      </c>
      <c r="C180" s="66" t="str" cm="1">
        <f t="array" ref="C180">_xlfn.IFNA(_xlfn.IFS(B180="Starter","Starters &amp; Sides",B180="Sides","Starters &amp; Sides"),B180)</f>
        <v>Drinks</v>
      </c>
      <c r="D180" s="71" t="s">
        <v>1763</v>
      </c>
      <c r="E180" s="75">
        <v>7</v>
      </c>
      <c r="F180" s="12">
        <v>7</v>
      </c>
      <c r="G180" s="12">
        <v>7</v>
      </c>
      <c r="H180" s="12">
        <v>7</v>
      </c>
      <c r="I180" s="12">
        <v>7</v>
      </c>
      <c r="J180" s="12">
        <v>7.25</v>
      </c>
      <c r="K180" s="4"/>
      <c r="L180" s="4"/>
      <c r="M180" s="4"/>
      <c r="N180" s="4"/>
      <c r="O180" s="4"/>
      <c r="P180" s="4" t="str">
        <f t="shared" si="43"/>
        <v>No</v>
      </c>
      <c r="Q180" s="15" t="str">
        <f t="shared" si="44"/>
        <v>No</v>
      </c>
      <c r="R180" s="268" t="str">
        <f t="shared" si="35"/>
        <v>No</v>
      </c>
      <c r="S180" s="223" t="str">
        <f t="shared" si="36"/>
        <v>N/A</v>
      </c>
      <c r="T180" s="222" t="str">
        <f t="shared" si="37"/>
        <v>No</v>
      </c>
      <c r="U180" s="68" t="str">
        <f t="shared" si="45"/>
        <v>N/A</v>
      </c>
      <c r="V180" s="65" t="str">
        <f t="shared" si="39"/>
        <v>No</v>
      </c>
      <c r="W180" s="68" t="str">
        <f t="shared" si="46"/>
        <v>N/A</v>
      </c>
      <c r="X180" s="65" t="str">
        <f t="shared" si="41"/>
        <v>No</v>
      </c>
      <c r="Y180" s="68" t="str">
        <f t="shared" si="47"/>
        <v>N/A</v>
      </c>
      <c r="Z180" s="65"/>
    </row>
    <row r="181" spans="1:26">
      <c r="A181" s="66" t="s">
        <v>1621</v>
      </c>
      <c r="B181" s="66" t="s">
        <v>28</v>
      </c>
      <c r="C181" s="66" t="str" cm="1">
        <f t="array" ref="C181">_xlfn.IFNA(_xlfn.IFS(B181="Starter","Starters &amp; Sides",B181="Sides","Starters &amp; Sides"),B181)</f>
        <v>Drinks</v>
      </c>
      <c r="D181" s="71" t="s">
        <v>1764</v>
      </c>
      <c r="E181" s="75"/>
      <c r="F181" s="12"/>
      <c r="G181" s="12"/>
      <c r="H181" s="12"/>
      <c r="I181" s="12">
        <v>6</v>
      </c>
      <c r="J181" s="12"/>
      <c r="K181" s="4"/>
      <c r="L181" s="4">
        <v>7.25</v>
      </c>
      <c r="M181" s="4">
        <v>7.25</v>
      </c>
      <c r="N181" s="4">
        <v>7.25</v>
      </c>
      <c r="O181" s="4"/>
      <c r="P181" s="4" t="str">
        <f t="shared" si="43"/>
        <v>Yes</v>
      </c>
      <c r="Q181" s="15" t="str">
        <f t="shared" si="44"/>
        <v>Yes</v>
      </c>
      <c r="R181" s="268" t="str">
        <f t="shared" si="35"/>
        <v>No</v>
      </c>
      <c r="S181" s="223" t="str">
        <f t="shared" si="36"/>
        <v>N/A</v>
      </c>
      <c r="T181" s="222" t="str">
        <f t="shared" si="37"/>
        <v>No</v>
      </c>
      <c r="U181" s="68" t="str">
        <f t="shared" si="45"/>
        <v>N/A</v>
      </c>
      <c r="V181" s="65" t="str">
        <f t="shared" si="39"/>
        <v>No</v>
      </c>
      <c r="W181" s="68" t="str">
        <f t="shared" si="46"/>
        <v>N/A</v>
      </c>
      <c r="X181" s="65" t="str">
        <f t="shared" si="41"/>
        <v>No</v>
      </c>
      <c r="Y181" s="68" t="str">
        <f t="shared" si="47"/>
        <v>N/A</v>
      </c>
      <c r="Z181" s="65"/>
    </row>
    <row r="182" spans="1:26">
      <c r="A182" s="66" t="s">
        <v>1621</v>
      </c>
      <c r="B182" s="66" t="s">
        <v>28</v>
      </c>
      <c r="C182" s="66" t="str" cm="1">
        <f t="array" ref="C182">_xlfn.IFNA(_xlfn.IFS(B182="Starter","Starters &amp; Sides",B182="Sides","Starters &amp; Sides"),B182)</f>
        <v>Drinks</v>
      </c>
      <c r="D182" s="71" t="s">
        <v>1765</v>
      </c>
      <c r="E182" s="75">
        <v>5.75</v>
      </c>
      <c r="F182" s="12">
        <v>5.75</v>
      </c>
      <c r="G182" s="12">
        <v>5.75</v>
      </c>
      <c r="H182" s="12">
        <v>5.75</v>
      </c>
      <c r="I182" s="12"/>
      <c r="J182" s="12"/>
      <c r="K182" s="4"/>
      <c r="L182" s="4"/>
      <c r="M182" s="4"/>
      <c r="N182" s="4"/>
      <c r="O182" s="4"/>
      <c r="P182" s="4" t="str">
        <f t="shared" si="43"/>
        <v>No</v>
      </c>
      <c r="Q182" s="15" t="str">
        <f t="shared" si="44"/>
        <v>No</v>
      </c>
      <c r="R182" s="268" t="str">
        <f t="shared" si="35"/>
        <v>No</v>
      </c>
      <c r="S182" s="223" t="str">
        <f t="shared" si="36"/>
        <v>N/A</v>
      </c>
      <c r="T182" s="222" t="str">
        <f t="shared" si="37"/>
        <v>No</v>
      </c>
      <c r="U182" s="68" t="str">
        <f t="shared" si="45"/>
        <v>N/A</v>
      </c>
      <c r="V182" s="65" t="str">
        <f t="shared" si="39"/>
        <v>No</v>
      </c>
      <c r="W182" s="68" t="str">
        <f t="shared" si="46"/>
        <v>N/A</v>
      </c>
      <c r="X182" s="65" t="str">
        <f t="shared" si="41"/>
        <v>No</v>
      </c>
      <c r="Y182" s="68" t="str">
        <f t="shared" si="47"/>
        <v>N/A</v>
      </c>
      <c r="Z182" s="65"/>
    </row>
    <row r="183" spans="1:26">
      <c r="A183" s="66" t="s">
        <v>1621</v>
      </c>
      <c r="B183" s="66" t="s">
        <v>28</v>
      </c>
      <c r="C183" s="66" t="str" cm="1">
        <f t="array" ref="C183">_xlfn.IFNA(_xlfn.IFS(B183="Starter","Starters &amp; Sides",B183="Sides","Starters &amp; Sides"),B183)</f>
        <v>Drinks</v>
      </c>
      <c r="D183" s="71" t="s">
        <v>1766</v>
      </c>
      <c r="E183" s="75"/>
      <c r="F183" s="12"/>
      <c r="G183" s="12"/>
      <c r="H183" s="12"/>
      <c r="I183" s="12">
        <v>7</v>
      </c>
      <c r="J183" s="12">
        <v>8.25</v>
      </c>
      <c r="K183" s="4">
        <v>8.25</v>
      </c>
      <c r="L183" s="4"/>
      <c r="M183" s="4"/>
      <c r="N183" s="4"/>
      <c r="O183" s="4"/>
      <c r="P183" s="4" t="str">
        <f t="shared" si="43"/>
        <v>No</v>
      </c>
      <c r="Q183" s="15" t="str">
        <f t="shared" si="44"/>
        <v>No</v>
      </c>
      <c r="R183" s="268" t="str">
        <f t="shared" si="35"/>
        <v>No</v>
      </c>
      <c r="S183" s="223" t="str">
        <f t="shared" si="36"/>
        <v>N/A</v>
      </c>
      <c r="T183" s="222" t="str">
        <f t="shared" si="37"/>
        <v>No</v>
      </c>
      <c r="U183" s="68" t="str">
        <f t="shared" si="45"/>
        <v>N/A</v>
      </c>
      <c r="V183" s="65" t="str">
        <f t="shared" si="39"/>
        <v>No</v>
      </c>
      <c r="W183" s="68" t="str">
        <f t="shared" si="46"/>
        <v>N/A</v>
      </c>
      <c r="X183" s="65" t="str">
        <f t="shared" si="41"/>
        <v>No</v>
      </c>
      <c r="Y183" s="68" t="str">
        <f t="shared" si="47"/>
        <v>N/A</v>
      </c>
      <c r="Z183" s="65"/>
    </row>
    <row r="184" spans="1:26">
      <c r="A184" s="66" t="s">
        <v>1621</v>
      </c>
      <c r="B184" s="66" t="s">
        <v>28</v>
      </c>
      <c r="C184" s="66" t="str" cm="1">
        <f t="array" ref="C184">_xlfn.IFNA(_xlfn.IFS(B184="Starter","Starters &amp; Sides",B184="Sides","Starters &amp; Sides"),B184)</f>
        <v>Drinks</v>
      </c>
      <c r="D184" s="71" t="s">
        <v>1767</v>
      </c>
      <c r="E184" s="75">
        <v>6.5</v>
      </c>
      <c r="F184" s="12">
        <v>6.5</v>
      </c>
      <c r="G184" s="12">
        <v>6.5</v>
      </c>
      <c r="H184" s="12">
        <v>6.5</v>
      </c>
      <c r="I184" s="12"/>
      <c r="J184" s="12"/>
      <c r="K184" s="4"/>
      <c r="L184" s="4"/>
      <c r="M184" s="4"/>
      <c r="N184" s="4"/>
      <c r="O184" s="4"/>
      <c r="P184" s="4" t="str">
        <f t="shared" si="43"/>
        <v>No</v>
      </c>
      <c r="Q184" s="15" t="str">
        <f t="shared" si="44"/>
        <v>No</v>
      </c>
      <c r="R184" s="268" t="str">
        <f t="shared" si="35"/>
        <v>No</v>
      </c>
      <c r="S184" s="223" t="str">
        <f t="shared" si="36"/>
        <v>N/A</v>
      </c>
      <c r="T184" s="222" t="str">
        <f t="shared" si="37"/>
        <v>No</v>
      </c>
      <c r="U184" s="68" t="str">
        <f t="shared" si="45"/>
        <v>N/A</v>
      </c>
      <c r="V184" s="65" t="str">
        <f t="shared" si="39"/>
        <v>No</v>
      </c>
      <c r="W184" s="68" t="str">
        <f t="shared" si="46"/>
        <v>N/A</v>
      </c>
      <c r="X184" s="65" t="str">
        <f t="shared" si="41"/>
        <v>No</v>
      </c>
      <c r="Y184" s="68" t="str">
        <f t="shared" si="47"/>
        <v>N/A</v>
      </c>
      <c r="Z184" s="65"/>
    </row>
    <row r="185" spans="1:26">
      <c r="A185" s="66" t="s">
        <v>1621</v>
      </c>
      <c r="B185" s="66" t="s">
        <v>28</v>
      </c>
      <c r="C185" s="66" t="str" cm="1">
        <f t="array" ref="C185">_xlfn.IFNA(_xlfn.IFS(B185="Starter","Starters &amp; Sides",B185="Sides","Starters &amp; Sides"),B185)</f>
        <v>Drinks</v>
      </c>
      <c r="D185" s="71" t="s">
        <v>1768</v>
      </c>
      <c r="E185" s="75">
        <v>5.25</v>
      </c>
      <c r="F185" s="12">
        <v>5.25</v>
      </c>
      <c r="G185" s="12">
        <v>5.25</v>
      </c>
      <c r="H185" s="12">
        <v>5.25</v>
      </c>
      <c r="I185" s="12">
        <v>5.25</v>
      </c>
      <c r="J185" s="12">
        <v>6.5</v>
      </c>
      <c r="K185" s="4">
        <v>6.5</v>
      </c>
      <c r="L185" s="4"/>
      <c r="M185" s="4">
        <v>6.5</v>
      </c>
      <c r="N185" s="4"/>
      <c r="O185" s="4"/>
      <c r="P185" s="4" t="str">
        <f t="shared" si="43"/>
        <v>No</v>
      </c>
      <c r="Q185" s="15" t="str">
        <f t="shared" si="44"/>
        <v>No</v>
      </c>
      <c r="R185" s="268" t="str">
        <f t="shared" si="35"/>
        <v>No</v>
      </c>
      <c r="S185" s="223" t="str">
        <f t="shared" si="36"/>
        <v>N/A</v>
      </c>
      <c r="T185" s="222" t="str">
        <f t="shared" si="37"/>
        <v>No</v>
      </c>
      <c r="U185" s="68" t="str">
        <f t="shared" si="45"/>
        <v>N/A</v>
      </c>
      <c r="V185" s="65" t="str">
        <f t="shared" si="39"/>
        <v>No</v>
      </c>
      <c r="W185" s="68" t="str">
        <f t="shared" si="46"/>
        <v>N/A</v>
      </c>
      <c r="X185" s="65" t="str">
        <f t="shared" si="41"/>
        <v>No</v>
      </c>
      <c r="Y185" s="68" t="str">
        <f t="shared" si="47"/>
        <v>N/A</v>
      </c>
      <c r="Z185" s="65"/>
    </row>
    <row r="186" spans="1:26">
      <c r="A186" s="66" t="s">
        <v>1621</v>
      </c>
      <c r="B186" s="66" t="s">
        <v>28</v>
      </c>
      <c r="C186" s="66" t="str" cm="1">
        <f t="array" ref="C186">_xlfn.IFNA(_xlfn.IFS(B186="Starter","Starters &amp; Sides",B186="Sides","Starters &amp; Sides"),B186)</f>
        <v>Drinks</v>
      </c>
      <c r="D186" s="71" t="s">
        <v>1769</v>
      </c>
      <c r="E186" s="75">
        <v>5.25</v>
      </c>
      <c r="F186" s="12">
        <v>5.25</v>
      </c>
      <c r="G186" s="12">
        <v>5.25</v>
      </c>
      <c r="H186" s="12">
        <v>5.25</v>
      </c>
      <c r="I186" s="12"/>
      <c r="J186" s="12"/>
      <c r="K186" s="4"/>
      <c r="L186" s="4">
        <v>6.5</v>
      </c>
      <c r="M186" s="4">
        <v>6.5</v>
      </c>
      <c r="N186" s="4"/>
      <c r="O186" s="4"/>
      <c r="P186" s="4" t="str">
        <f t="shared" si="43"/>
        <v>No</v>
      </c>
      <c r="Q186" s="15" t="str">
        <f t="shared" si="44"/>
        <v>No</v>
      </c>
      <c r="R186" s="268" t="str">
        <f t="shared" si="35"/>
        <v>No</v>
      </c>
      <c r="S186" s="223" t="str">
        <f t="shared" si="36"/>
        <v>N/A</v>
      </c>
      <c r="T186" s="222" t="str">
        <f t="shared" si="37"/>
        <v>No</v>
      </c>
      <c r="U186" s="68" t="str">
        <f t="shared" si="45"/>
        <v>N/A</v>
      </c>
      <c r="V186" s="65" t="str">
        <f t="shared" si="39"/>
        <v>No</v>
      </c>
      <c r="W186" s="68" t="str">
        <f t="shared" si="46"/>
        <v>N/A</v>
      </c>
      <c r="X186" s="65" t="str">
        <f t="shared" si="41"/>
        <v>No</v>
      </c>
      <c r="Y186" s="68" t="str">
        <f t="shared" si="47"/>
        <v>N/A</v>
      </c>
      <c r="Z186" s="65"/>
    </row>
    <row r="187" spans="1:26">
      <c r="A187" s="66" t="s">
        <v>1621</v>
      </c>
      <c r="B187" s="66" t="s">
        <v>28</v>
      </c>
      <c r="C187" s="66" t="str" cm="1">
        <f t="array" ref="C187">_xlfn.IFNA(_xlfn.IFS(B187="Starter","Starters &amp; Sides",B187="Sides","Starters &amp; Sides"),B187)</f>
        <v>Drinks</v>
      </c>
      <c r="D187" s="71" t="s">
        <v>1770</v>
      </c>
      <c r="E187" s="75"/>
      <c r="F187" s="12"/>
      <c r="G187" s="12"/>
      <c r="H187" s="12"/>
      <c r="I187" s="12"/>
      <c r="J187" s="12"/>
      <c r="K187" s="4"/>
      <c r="L187" s="4"/>
      <c r="M187" s="4">
        <v>6.5</v>
      </c>
      <c r="N187" s="4">
        <v>6.5</v>
      </c>
      <c r="O187" s="4"/>
      <c r="P187" s="4" t="str">
        <f t="shared" si="43"/>
        <v>Yes</v>
      </c>
      <c r="Q187" s="15" t="str">
        <f t="shared" si="44"/>
        <v>Yes</v>
      </c>
      <c r="R187" s="268" t="str">
        <f t="shared" si="35"/>
        <v>No</v>
      </c>
      <c r="S187" s="223" t="str">
        <f t="shared" si="36"/>
        <v>N/A</v>
      </c>
      <c r="T187" s="222" t="str">
        <f t="shared" si="37"/>
        <v>No</v>
      </c>
      <c r="U187" s="68" t="str">
        <f t="shared" si="45"/>
        <v>N/A</v>
      </c>
      <c r="V187" s="65" t="str">
        <f t="shared" si="39"/>
        <v>No</v>
      </c>
      <c r="W187" s="68" t="str">
        <f t="shared" si="46"/>
        <v>N/A</v>
      </c>
      <c r="X187" s="65" t="str">
        <f t="shared" si="41"/>
        <v>No</v>
      </c>
      <c r="Y187" s="68" t="str">
        <f t="shared" si="47"/>
        <v>N/A</v>
      </c>
      <c r="Z187" s="65"/>
    </row>
    <row r="188" spans="1:26">
      <c r="A188" s="66" t="s">
        <v>1621</v>
      </c>
      <c r="B188" s="66" t="s">
        <v>28</v>
      </c>
      <c r="C188" s="66" t="str" cm="1">
        <f t="array" ref="C188">_xlfn.IFNA(_xlfn.IFS(B188="Starter","Starters &amp; Sides",B188="Sides","Starters &amp; Sides"),B188)</f>
        <v>Drinks</v>
      </c>
      <c r="D188" s="71" t="s">
        <v>1771</v>
      </c>
      <c r="E188" s="75">
        <v>5.25</v>
      </c>
      <c r="F188" s="12">
        <v>5.25</v>
      </c>
      <c r="G188" s="12"/>
      <c r="H188" s="12"/>
      <c r="I188" s="12"/>
      <c r="J188" s="12"/>
      <c r="K188" s="4"/>
      <c r="L188" s="4">
        <v>6.5</v>
      </c>
      <c r="M188" s="4"/>
      <c r="N188" s="4"/>
      <c r="O188" s="4"/>
      <c r="P188" s="4" t="str">
        <f t="shared" si="43"/>
        <v>No</v>
      </c>
      <c r="Q188" s="15" t="str">
        <f t="shared" si="44"/>
        <v>No</v>
      </c>
      <c r="R188" s="268" t="str">
        <f t="shared" si="35"/>
        <v>No</v>
      </c>
      <c r="S188" s="223" t="str">
        <f t="shared" si="36"/>
        <v>N/A</v>
      </c>
      <c r="T188" s="222" t="str">
        <f t="shared" si="37"/>
        <v>No</v>
      </c>
      <c r="U188" s="68" t="str">
        <f t="shared" si="45"/>
        <v>N/A</v>
      </c>
      <c r="V188" s="65" t="str">
        <f t="shared" si="39"/>
        <v>No</v>
      </c>
      <c r="W188" s="68" t="str">
        <f t="shared" si="46"/>
        <v>N/A</v>
      </c>
      <c r="X188" s="65" t="str">
        <f t="shared" si="41"/>
        <v>No</v>
      </c>
      <c r="Y188" s="68" t="str">
        <f t="shared" si="47"/>
        <v>N/A</v>
      </c>
      <c r="Z188" s="65"/>
    </row>
    <row r="189" spans="1:26">
      <c r="A189" s="66" t="s">
        <v>1621</v>
      </c>
      <c r="B189" s="66" t="s">
        <v>28</v>
      </c>
      <c r="C189" s="66" t="str" cm="1">
        <f t="array" ref="C189">_xlfn.IFNA(_xlfn.IFS(B189="Starter","Starters &amp; Sides",B189="Sides","Starters &amp; Sides"),B189)</f>
        <v>Drinks</v>
      </c>
      <c r="D189" s="71" t="s">
        <v>1772</v>
      </c>
      <c r="E189" s="75"/>
      <c r="F189" s="12"/>
      <c r="G189" s="12"/>
      <c r="H189" s="12"/>
      <c r="I189" s="12">
        <v>5.25</v>
      </c>
      <c r="J189" s="12">
        <v>6.5</v>
      </c>
      <c r="K189" s="4"/>
      <c r="L189" s="4">
        <v>6.5</v>
      </c>
      <c r="M189" s="4">
        <v>6.5</v>
      </c>
      <c r="N189" s="4">
        <v>6.5</v>
      </c>
      <c r="O189" s="4"/>
      <c r="P189" s="4" t="str">
        <f t="shared" si="43"/>
        <v>Yes</v>
      </c>
      <c r="Q189" s="15" t="str">
        <f t="shared" si="44"/>
        <v>Yes</v>
      </c>
      <c r="R189" s="268" t="str">
        <f t="shared" si="35"/>
        <v>No</v>
      </c>
      <c r="S189" s="223" t="str">
        <f t="shared" si="36"/>
        <v>N/A</v>
      </c>
      <c r="T189" s="222" t="str">
        <f t="shared" si="37"/>
        <v>No</v>
      </c>
      <c r="U189" s="68" t="str">
        <f t="shared" si="45"/>
        <v>N/A</v>
      </c>
      <c r="V189" s="65" t="str">
        <f t="shared" si="39"/>
        <v>No</v>
      </c>
      <c r="W189" s="68" t="str">
        <f t="shared" si="46"/>
        <v>N/A</v>
      </c>
      <c r="X189" s="65" t="str">
        <f t="shared" si="41"/>
        <v>No</v>
      </c>
      <c r="Y189" s="68" t="str">
        <f t="shared" si="47"/>
        <v>N/A</v>
      </c>
      <c r="Z189" s="65"/>
    </row>
    <row r="190" spans="1:26">
      <c r="A190" s="66" t="s">
        <v>1621</v>
      </c>
      <c r="B190" s="66" t="s">
        <v>28</v>
      </c>
      <c r="C190" s="66" t="str" cm="1">
        <f t="array" ref="C190">_xlfn.IFNA(_xlfn.IFS(B190="Starter","Starters &amp; Sides",B190="Sides","Starters &amp; Sides"),B190)</f>
        <v>Drinks</v>
      </c>
      <c r="D190" s="71" t="s">
        <v>1773</v>
      </c>
      <c r="E190" s="75">
        <v>5.25</v>
      </c>
      <c r="F190" s="12">
        <v>5.25</v>
      </c>
      <c r="G190" s="12">
        <v>5.25</v>
      </c>
      <c r="H190" s="12">
        <v>5.25</v>
      </c>
      <c r="I190" s="12">
        <v>5.25</v>
      </c>
      <c r="J190" s="12"/>
      <c r="K190" s="4"/>
      <c r="L190" s="4"/>
      <c r="M190" s="4"/>
      <c r="N190" s="4"/>
      <c r="O190" s="4"/>
      <c r="P190" s="4" t="str">
        <f t="shared" si="43"/>
        <v>No</v>
      </c>
      <c r="Q190" s="15" t="str">
        <f t="shared" si="44"/>
        <v>No</v>
      </c>
      <c r="R190" s="268" t="str">
        <f t="shared" si="35"/>
        <v>No</v>
      </c>
      <c r="S190" s="223" t="str">
        <f t="shared" si="36"/>
        <v>N/A</v>
      </c>
      <c r="T190" s="222" t="str">
        <f t="shared" si="37"/>
        <v>No</v>
      </c>
      <c r="U190" s="68" t="str">
        <f t="shared" si="45"/>
        <v>N/A</v>
      </c>
      <c r="V190" s="65" t="str">
        <f t="shared" si="39"/>
        <v>No</v>
      </c>
      <c r="W190" s="68" t="str">
        <f t="shared" si="46"/>
        <v>N/A</v>
      </c>
      <c r="X190" s="65" t="str">
        <f t="shared" si="41"/>
        <v>No</v>
      </c>
      <c r="Y190" s="68" t="str">
        <f t="shared" si="47"/>
        <v>N/A</v>
      </c>
      <c r="Z190" s="65"/>
    </row>
    <row r="191" spans="1:26">
      <c r="A191" s="66" t="s">
        <v>1621</v>
      </c>
      <c r="B191" s="66" t="s">
        <v>28</v>
      </c>
      <c r="C191" s="66" t="str" cm="1">
        <f t="array" ref="C191">_xlfn.IFNA(_xlfn.IFS(B191="Starter","Starters &amp; Sides",B191="Sides","Starters &amp; Sides"),B191)</f>
        <v>Drinks</v>
      </c>
      <c r="D191" s="71" t="s">
        <v>1774</v>
      </c>
      <c r="E191" s="75">
        <v>7</v>
      </c>
      <c r="F191" s="12">
        <v>7</v>
      </c>
      <c r="G191" s="12">
        <v>7</v>
      </c>
      <c r="H191" s="12">
        <v>7</v>
      </c>
      <c r="I191" s="12">
        <v>7</v>
      </c>
      <c r="J191" s="12"/>
      <c r="K191" s="4"/>
      <c r="L191" s="4"/>
      <c r="M191" s="4"/>
      <c r="N191" s="4"/>
      <c r="O191" s="4"/>
      <c r="P191" s="4" t="str">
        <f t="shared" si="43"/>
        <v>No</v>
      </c>
      <c r="Q191" s="15" t="str">
        <f t="shared" si="44"/>
        <v>No</v>
      </c>
      <c r="R191" s="268" t="str">
        <f t="shared" si="35"/>
        <v>No</v>
      </c>
      <c r="S191" s="223" t="str">
        <f t="shared" si="36"/>
        <v>N/A</v>
      </c>
      <c r="T191" s="222" t="str">
        <f t="shared" si="37"/>
        <v>No</v>
      </c>
      <c r="U191" s="68" t="str">
        <f t="shared" si="45"/>
        <v>N/A</v>
      </c>
      <c r="V191" s="65" t="str">
        <f t="shared" si="39"/>
        <v>No</v>
      </c>
      <c r="W191" s="68" t="str">
        <f t="shared" si="46"/>
        <v>N/A</v>
      </c>
      <c r="X191" s="65" t="str">
        <f t="shared" si="41"/>
        <v>No</v>
      </c>
      <c r="Y191" s="68" t="str">
        <f t="shared" si="47"/>
        <v>N/A</v>
      </c>
      <c r="Z191" s="65"/>
    </row>
    <row r="192" spans="1:26">
      <c r="A192" s="66" t="s">
        <v>1621</v>
      </c>
      <c r="B192" s="66" t="s">
        <v>28</v>
      </c>
      <c r="C192" s="66" t="str" cm="1">
        <f t="array" ref="C192">_xlfn.IFNA(_xlfn.IFS(B192="Starter","Starters &amp; Sides",B192="Sides","Starters &amp; Sides"),B192)</f>
        <v>Drinks</v>
      </c>
      <c r="D192" s="71" t="s">
        <v>1775</v>
      </c>
      <c r="E192" s="75">
        <v>5.75</v>
      </c>
      <c r="F192" s="12">
        <v>5.75</v>
      </c>
      <c r="G192" s="12">
        <v>5.75</v>
      </c>
      <c r="H192" s="12">
        <v>5.75</v>
      </c>
      <c r="I192" s="12"/>
      <c r="J192" s="12"/>
      <c r="K192" s="4"/>
      <c r="L192" s="4"/>
      <c r="M192" s="4"/>
      <c r="N192" s="4"/>
      <c r="O192" s="4"/>
      <c r="P192" s="4" t="str">
        <f t="shared" si="43"/>
        <v>No</v>
      </c>
      <c r="Q192" s="15" t="str">
        <f t="shared" si="44"/>
        <v>No</v>
      </c>
      <c r="R192" s="268" t="str">
        <f t="shared" si="35"/>
        <v>No</v>
      </c>
      <c r="S192" s="223" t="str">
        <f t="shared" si="36"/>
        <v>N/A</v>
      </c>
      <c r="T192" s="222" t="str">
        <f t="shared" si="37"/>
        <v>No</v>
      </c>
      <c r="U192" s="68" t="str">
        <f t="shared" si="45"/>
        <v>N/A</v>
      </c>
      <c r="V192" s="65" t="str">
        <f t="shared" si="39"/>
        <v>No</v>
      </c>
      <c r="W192" s="68" t="str">
        <f t="shared" si="46"/>
        <v>N/A</v>
      </c>
      <c r="X192" s="65" t="str">
        <f t="shared" si="41"/>
        <v>No</v>
      </c>
      <c r="Y192" s="68" t="str">
        <f t="shared" si="47"/>
        <v>N/A</v>
      </c>
      <c r="Z192" s="65"/>
    </row>
    <row r="193" spans="1:26">
      <c r="A193" s="66" t="s">
        <v>1621</v>
      </c>
      <c r="B193" s="66" t="s">
        <v>28</v>
      </c>
      <c r="C193" s="66" t="str" cm="1">
        <f t="array" ref="C193">_xlfn.IFNA(_xlfn.IFS(B193="Starter","Starters &amp; Sides",B193="Sides","Starters &amp; Sides"),B193)</f>
        <v>Drinks</v>
      </c>
      <c r="D193" s="71" t="s">
        <v>1776</v>
      </c>
      <c r="E193" s="75">
        <v>6.5</v>
      </c>
      <c r="F193" s="12">
        <v>6.5</v>
      </c>
      <c r="G193" s="12">
        <v>6.5</v>
      </c>
      <c r="H193" s="12">
        <v>6.5</v>
      </c>
      <c r="I193" s="12">
        <v>6.5</v>
      </c>
      <c r="J193" s="12"/>
      <c r="K193" s="4"/>
      <c r="L193" s="4"/>
      <c r="M193" s="4"/>
      <c r="N193" s="4"/>
      <c r="O193" s="4"/>
      <c r="P193" s="4" t="str">
        <f t="shared" si="43"/>
        <v>No</v>
      </c>
      <c r="Q193" s="15" t="str">
        <f t="shared" si="44"/>
        <v>No</v>
      </c>
      <c r="R193" s="268" t="str">
        <f t="shared" si="35"/>
        <v>No</v>
      </c>
      <c r="S193" s="223" t="str">
        <f t="shared" si="36"/>
        <v>N/A</v>
      </c>
      <c r="T193" s="222" t="str">
        <f t="shared" si="37"/>
        <v>No</v>
      </c>
      <c r="U193" s="68" t="str">
        <f t="shared" si="45"/>
        <v>N/A</v>
      </c>
      <c r="V193" s="65" t="str">
        <f t="shared" si="39"/>
        <v>No</v>
      </c>
      <c r="W193" s="68" t="str">
        <f t="shared" si="46"/>
        <v>N/A</v>
      </c>
      <c r="X193" s="65" t="str">
        <f t="shared" si="41"/>
        <v>No</v>
      </c>
      <c r="Y193" s="68" t="str">
        <f t="shared" si="47"/>
        <v>N/A</v>
      </c>
      <c r="Z193" s="65"/>
    </row>
    <row r="194" spans="1:26">
      <c r="A194" s="66" t="s">
        <v>1621</v>
      </c>
      <c r="B194" s="66" t="s">
        <v>28</v>
      </c>
      <c r="C194" s="66" t="str" cm="1">
        <f t="array" ref="C194">_xlfn.IFNA(_xlfn.IFS(B194="Starter","Starters &amp; Sides",B194="Sides","Starters &amp; Sides"),B194)</f>
        <v>Drinks</v>
      </c>
      <c r="D194" s="71" t="s">
        <v>1777</v>
      </c>
      <c r="E194" s="75"/>
      <c r="F194" s="12"/>
      <c r="G194" s="12"/>
      <c r="H194" s="12"/>
      <c r="I194" s="12">
        <v>7</v>
      </c>
      <c r="J194" s="12">
        <v>8.25</v>
      </c>
      <c r="K194" s="4">
        <v>8.25</v>
      </c>
      <c r="L194" s="4"/>
      <c r="M194" s="4"/>
      <c r="N194" s="4"/>
      <c r="O194" s="4"/>
      <c r="P194" s="4" t="str">
        <f t="shared" si="43"/>
        <v>No</v>
      </c>
      <c r="Q194" s="15" t="str">
        <f t="shared" si="44"/>
        <v>No</v>
      </c>
      <c r="R194" s="268" t="str">
        <f t="shared" si="35"/>
        <v>No</v>
      </c>
      <c r="S194" s="223" t="str">
        <f t="shared" si="36"/>
        <v>N/A</v>
      </c>
      <c r="T194" s="222" t="str">
        <f t="shared" si="37"/>
        <v>No</v>
      </c>
      <c r="U194" s="68" t="str">
        <f t="shared" si="45"/>
        <v>N/A</v>
      </c>
      <c r="V194" s="65" t="str">
        <f t="shared" si="39"/>
        <v>No</v>
      </c>
      <c r="W194" s="68" t="str">
        <f t="shared" si="46"/>
        <v>N/A</v>
      </c>
      <c r="X194" s="65" t="str">
        <f t="shared" si="41"/>
        <v>No</v>
      </c>
      <c r="Y194" s="68" t="str">
        <f t="shared" si="47"/>
        <v>N/A</v>
      </c>
      <c r="Z194" s="65"/>
    </row>
    <row r="195" spans="1:26">
      <c r="A195" s="66" t="s">
        <v>1621</v>
      </c>
      <c r="B195" s="66" t="s">
        <v>28</v>
      </c>
      <c r="C195" s="66" t="str" cm="1">
        <f t="array" ref="C195">_xlfn.IFNA(_xlfn.IFS(B195="Starter","Starters &amp; Sides",B195="Sides","Starters &amp; Sides"),B195)</f>
        <v>Drinks</v>
      </c>
      <c r="D195" s="71" t="s">
        <v>1778</v>
      </c>
      <c r="E195" s="75">
        <v>5.25</v>
      </c>
      <c r="F195" s="12">
        <v>5.25</v>
      </c>
      <c r="G195" s="12">
        <v>5.25</v>
      </c>
      <c r="H195" s="12">
        <v>5.25</v>
      </c>
      <c r="I195" s="12">
        <v>5.25</v>
      </c>
      <c r="J195" s="12"/>
      <c r="K195" s="4"/>
      <c r="L195" s="4"/>
      <c r="M195" s="4"/>
      <c r="N195" s="4"/>
      <c r="O195" s="4"/>
      <c r="P195" s="4" t="str">
        <f t="shared" si="43"/>
        <v>No</v>
      </c>
      <c r="Q195" s="15" t="str">
        <f t="shared" si="44"/>
        <v>No</v>
      </c>
      <c r="R195" s="268" t="str">
        <f t="shared" si="35"/>
        <v>No</v>
      </c>
      <c r="S195" s="223" t="str">
        <f t="shared" si="36"/>
        <v>N/A</v>
      </c>
      <c r="T195" s="222" t="str">
        <f t="shared" si="37"/>
        <v>No</v>
      </c>
      <c r="U195" s="68" t="str">
        <f t="shared" si="45"/>
        <v>N/A</v>
      </c>
      <c r="V195" s="65" t="str">
        <f t="shared" si="39"/>
        <v>No</v>
      </c>
      <c r="W195" s="68" t="str">
        <f t="shared" si="46"/>
        <v>N/A</v>
      </c>
      <c r="X195" s="65" t="str">
        <f t="shared" si="41"/>
        <v>No</v>
      </c>
      <c r="Y195" s="68" t="str">
        <f t="shared" si="47"/>
        <v>N/A</v>
      </c>
      <c r="Z195" s="65"/>
    </row>
    <row r="196" spans="1:26">
      <c r="A196" s="66" t="s">
        <v>1621</v>
      </c>
      <c r="B196" s="66" t="s">
        <v>28</v>
      </c>
      <c r="C196" s="66" t="str" cm="1">
        <f t="array" ref="C196">_xlfn.IFNA(_xlfn.IFS(B196="Starter","Starters &amp; Sides",B196="Sides","Starters &amp; Sides"),B196)</f>
        <v>Drinks</v>
      </c>
      <c r="D196" s="71" t="s">
        <v>1779</v>
      </c>
      <c r="E196" s="75"/>
      <c r="F196" s="12"/>
      <c r="G196" s="12"/>
      <c r="H196" s="12"/>
      <c r="I196" s="12">
        <v>6.5</v>
      </c>
      <c r="J196" s="12">
        <v>7.75</v>
      </c>
      <c r="K196" s="4">
        <v>7.75</v>
      </c>
      <c r="L196" s="4"/>
      <c r="M196" s="4"/>
      <c r="N196" s="4"/>
      <c r="O196" s="4"/>
      <c r="P196" s="4" t="str">
        <f t="shared" si="43"/>
        <v>No</v>
      </c>
      <c r="Q196" s="15" t="str">
        <f t="shared" si="44"/>
        <v>No</v>
      </c>
      <c r="R196" s="268" t="str">
        <f t="shared" si="35"/>
        <v>No</v>
      </c>
      <c r="S196" s="223" t="str">
        <f t="shared" si="36"/>
        <v>N/A</v>
      </c>
      <c r="T196" s="222" t="str">
        <f t="shared" si="37"/>
        <v>No</v>
      </c>
      <c r="U196" s="68" t="str">
        <f t="shared" si="45"/>
        <v>N/A</v>
      </c>
      <c r="V196" s="65" t="str">
        <f t="shared" si="39"/>
        <v>No</v>
      </c>
      <c r="W196" s="68" t="str">
        <f t="shared" si="46"/>
        <v>N/A</v>
      </c>
      <c r="X196" s="65" t="str">
        <f t="shared" si="41"/>
        <v>No</v>
      </c>
      <c r="Y196" s="68" t="str">
        <f t="shared" si="47"/>
        <v>N/A</v>
      </c>
      <c r="Z196" s="65"/>
    </row>
    <row r="197" spans="1:26">
      <c r="A197" s="66" t="s">
        <v>1621</v>
      </c>
      <c r="B197" s="66" t="s">
        <v>28</v>
      </c>
      <c r="C197" s="66" t="str" cm="1">
        <f t="array" ref="C197">_xlfn.IFNA(_xlfn.IFS(B197="Starter","Starters &amp; Sides",B197="Sides","Starters &amp; Sides"),B197)</f>
        <v>Drinks</v>
      </c>
      <c r="D197" s="71" t="s">
        <v>1780</v>
      </c>
      <c r="E197" s="75"/>
      <c r="F197" s="12"/>
      <c r="G197" s="12"/>
      <c r="H197" s="12"/>
      <c r="I197" s="12">
        <v>9.75</v>
      </c>
      <c r="J197" s="12">
        <v>10.5</v>
      </c>
      <c r="K197" s="4">
        <v>10.5</v>
      </c>
      <c r="L197" s="4">
        <v>10.5</v>
      </c>
      <c r="M197" s="4">
        <v>10.5</v>
      </c>
      <c r="N197" s="4"/>
      <c r="O197" s="4"/>
      <c r="P197" s="4" t="str">
        <f t="shared" si="43"/>
        <v>No</v>
      </c>
      <c r="Q197" s="15" t="str">
        <f t="shared" si="44"/>
        <v>No</v>
      </c>
      <c r="R197" s="268" t="str">
        <f t="shared" si="35"/>
        <v>No</v>
      </c>
      <c r="S197" s="223" t="str">
        <f t="shared" si="36"/>
        <v>N/A</v>
      </c>
      <c r="T197" s="222" t="str">
        <f t="shared" si="37"/>
        <v>No</v>
      </c>
      <c r="U197" s="68" t="str">
        <f t="shared" si="45"/>
        <v>N/A</v>
      </c>
      <c r="V197" s="65" t="str">
        <f t="shared" si="39"/>
        <v>No</v>
      </c>
      <c r="W197" s="68" t="str">
        <f t="shared" si="46"/>
        <v>N/A</v>
      </c>
      <c r="X197" s="65" t="str">
        <f t="shared" si="41"/>
        <v>No</v>
      </c>
      <c r="Y197" s="68" t="str">
        <f t="shared" si="47"/>
        <v>N/A</v>
      </c>
      <c r="Z197" s="65"/>
    </row>
    <row r="198" spans="1:26">
      <c r="A198" s="66" t="s">
        <v>1621</v>
      </c>
      <c r="B198" s="66" t="s">
        <v>28</v>
      </c>
      <c r="C198" s="66" t="str" cm="1">
        <f t="array" ref="C198">_xlfn.IFNA(_xlfn.IFS(B198="Starter","Starters &amp; Sides",B198="Sides","Starters &amp; Sides"),B198)</f>
        <v>Drinks</v>
      </c>
      <c r="D198" s="71" t="s">
        <v>1781</v>
      </c>
      <c r="E198" s="75"/>
      <c r="F198" s="12"/>
      <c r="G198" s="12"/>
      <c r="H198" s="12"/>
      <c r="I198" s="12">
        <v>5.52</v>
      </c>
      <c r="J198" s="12">
        <v>7</v>
      </c>
      <c r="K198" s="4">
        <v>6.5</v>
      </c>
      <c r="L198" s="4">
        <v>6.5</v>
      </c>
      <c r="M198" s="4">
        <v>6.5</v>
      </c>
      <c r="N198" s="4"/>
      <c r="O198" s="4"/>
      <c r="P198" s="4" t="str">
        <f t="shared" si="43"/>
        <v>No</v>
      </c>
      <c r="Q198" s="15" t="str">
        <f t="shared" si="44"/>
        <v>No</v>
      </c>
      <c r="R198" s="268" t="str">
        <f t="shared" si="35"/>
        <v>No</v>
      </c>
      <c r="S198" s="223" t="str">
        <f t="shared" si="36"/>
        <v>N/A</v>
      </c>
      <c r="T198" s="222" t="str">
        <f t="shared" si="37"/>
        <v>No</v>
      </c>
      <c r="U198" s="68" t="str">
        <f t="shared" si="45"/>
        <v>N/A</v>
      </c>
      <c r="V198" s="65" t="str">
        <f t="shared" si="39"/>
        <v>No</v>
      </c>
      <c r="W198" s="68" t="str">
        <f t="shared" si="46"/>
        <v>N/A</v>
      </c>
      <c r="X198" s="65" t="str">
        <f t="shared" si="41"/>
        <v>No</v>
      </c>
      <c r="Y198" s="68" t="str">
        <f t="shared" si="47"/>
        <v>N/A</v>
      </c>
      <c r="Z198" s="65"/>
    </row>
    <row r="199" spans="1:26">
      <c r="A199" s="66" t="s">
        <v>1621</v>
      </c>
      <c r="B199" s="66" t="s">
        <v>28</v>
      </c>
      <c r="C199" s="66" t="str" cm="1">
        <f t="array" ref="C199">_xlfn.IFNA(_xlfn.IFS(B199="Starter","Starters &amp; Sides",B199="Sides","Starters &amp; Sides"),B199)</f>
        <v>Drinks</v>
      </c>
      <c r="D199" s="71" t="s">
        <v>1782</v>
      </c>
      <c r="E199" s="75"/>
      <c r="F199" s="12"/>
      <c r="G199" s="12"/>
      <c r="H199" s="12"/>
      <c r="I199" s="12">
        <v>5.25</v>
      </c>
      <c r="J199" s="12">
        <v>6.5</v>
      </c>
      <c r="K199" s="4">
        <v>6.5</v>
      </c>
      <c r="L199" s="4"/>
      <c r="M199" s="4"/>
      <c r="N199" s="4"/>
      <c r="O199" s="4"/>
      <c r="P199" s="4" t="str">
        <f t="shared" si="43"/>
        <v>No</v>
      </c>
      <c r="Q199" s="15" t="str">
        <f t="shared" si="44"/>
        <v>No</v>
      </c>
      <c r="R199" s="268" t="str">
        <f t="shared" si="35"/>
        <v>No</v>
      </c>
      <c r="S199" s="223" t="str">
        <f t="shared" si="36"/>
        <v>N/A</v>
      </c>
      <c r="T199" s="222" t="str">
        <f t="shared" si="37"/>
        <v>No</v>
      </c>
      <c r="U199" s="68" t="str">
        <f t="shared" si="45"/>
        <v>N/A</v>
      </c>
      <c r="V199" s="65" t="str">
        <f t="shared" si="39"/>
        <v>No</v>
      </c>
      <c r="W199" s="68" t="str">
        <f t="shared" si="46"/>
        <v>N/A</v>
      </c>
      <c r="X199" s="65" t="str">
        <f t="shared" si="41"/>
        <v>No</v>
      </c>
      <c r="Y199" s="68" t="str">
        <f t="shared" si="47"/>
        <v>N/A</v>
      </c>
      <c r="Z199" s="65"/>
    </row>
    <row r="200" spans="1:26">
      <c r="A200" s="66" t="s">
        <v>1621</v>
      </c>
      <c r="B200" s="66" t="s">
        <v>28</v>
      </c>
      <c r="C200" s="66" t="str" cm="1">
        <f t="array" ref="C200">_xlfn.IFNA(_xlfn.IFS(B200="Starter","Starters &amp; Sides",B200="Sides","Starters &amp; Sides"),B200)</f>
        <v>Drinks</v>
      </c>
      <c r="D200" s="71" t="s">
        <v>1783</v>
      </c>
      <c r="E200" s="75"/>
      <c r="F200" s="12"/>
      <c r="G200" s="12"/>
      <c r="H200" s="12"/>
      <c r="I200" s="12">
        <v>5.25</v>
      </c>
      <c r="J200" s="12">
        <v>6.5</v>
      </c>
      <c r="K200" s="4">
        <v>6.5</v>
      </c>
      <c r="L200" s="4">
        <v>6.5</v>
      </c>
      <c r="M200" s="4">
        <v>6.5</v>
      </c>
      <c r="N200" s="4"/>
      <c r="O200" s="4"/>
      <c r="P200" s="4" t="str">
        <f t="shared" si="43"/>
        <v>No</v>
      </c>
      <c r="Q200" s="15" t="str">
        <f t="shared" si="44"/>
        <v>No</v>
      </c>
      <c r="R200" s="268" t="str">
        <f t="shared" si="35"/>
        <v>No</v>
      </c>
      <c r="S200" s="223" t="str">
        <f t="shared" si="36"/>
        <v>N/A</v>
      </c>
      <c r="T200" s="222" t="str">
        <f t="shared" si="37"/>
        <v>No</v>
      </c>
      <c r="U200" s="68" t="str">
        <f t="shared" si="45"/>
        <v>N/A</v>
      </c>
      <c r="V200" s="65" t="str">
        <f t="shared" si="39"/>
        <v>No</v>
      </c>
      <c r="W200" s="68" t="str">
        <f t="shared" si="46"/>
        <v>N/A</v>
      </c>
      <c r="X200" s="65" t="str">
        <f t="shared" si="41"/>
        <v>No</v>
      </c>
      <c r="Y200" s="68" t="str">
        <f t="shared" si="47"/>
        <v>N/A</v>
      </c>
      <c r="Z200" s="65"/>
    </row>
    <row r="201" spans="1:26">
      <c r="A201" s="66" t="s">
        <v>1621</v>
      </c>
      <c r="B201" s="66" t="s">
        <v>28</v>
      </c>
      <c r="C201" s="66" t="str" cm="1">
        <f t="array" ref="C201">_xlfn.IFNA(_xlfn.IFS(B201="Starter","Starters &amp; Sides",B201="Sides","Starters &amp; Sides"),B201)</f>
        <v>Drinks</v>
      </c>
      <c r="D201" s="71" t="s">
        <v>1784</v>
      </c>
      <c r="E201" s="75">
        <v>5.75</v>
      </c>
      <c r="F201" s="12">
        <v>5.75</v>
      </c>
      <c r="G201" s="12">
        <v>5.75</v>
      </c>
      <c r="H201" s="12">
        <v>5.75</v>
      </c>
      <c r="I201" s="12">
        <v>5.75</v>
      </c>
      <c r="J201" s="12">
        <v>6.5</v>
      </c>
      <c r="K201" s="4">
        <v>7</v>
      </c>
      <c r="L201" s="4"/>
      <c r="M201" s="4"/>
      <c r="N201" s="4"/>
      <c r="O201" s="4"/>
      <c r="P201" s="4" t="str">
        <f t="shared" si="43"/>
        <v>No</v>
      </c>
      <c r="Q201" s="15" t="str">
        <f t="shared" si="44"/>
        <v>No</v>
      </c>
      <c r="R201" s="268" t="str">
        <f t="shared" si="35"/>
        <v>No</v>
      </c>
      <c r="S201" s="223" t="str">
        <f t="shared" si="36"/>
        <v>N/A</v>
      </c>
      <c r="T201" s="222" t="str">
        <f t="shared" si="37"/>
        <v>No</v>
      </c>
      <c r="U201" s="68" t="str">
        <f t="shared" si="45"/>
        <v>N/A</v>
      </c>
      <c r="V201" s="65" t="str">
        <f t="shared" si="39"/>
        <v>No</v>
      </c>
      <c r="W201" s="68" t="str">
        <f t="shared" si="46"/>
        <v>N/A</v>
      </c>
      <c r="X201" s="65" t="str">
        <f t="shared" si="41"/>
        <v>No</v>
      </c>
      <c r="Y201" s="68" t="str">
        <f t="shared" si="47"/>
        <v>N/A</v>
      </c>
      <c r="Z201" s="65"/>
    </row>
    <row r="202" spans="1:26">
      <c r="A202" s="66" t="s">
        <v>1621</v>
      </c>
      <c r="B202" s="66" t="s">
        <v>28</v>
      </c>
      <c r="C202" s="66" t="str" cm="1">
        <f t="array" ref="C202">_xlfn.IFNA(_xlfn.IFS(B202="Starter","Starters &amp; Sides",B202="Sides","Starters &amp; Sides"),B202)</f>
        <v>Drinks</v>
      </c>
      <c r="D202" s="71" t="s">
        <v>1785</v>
      </c>
      <c r="E202" s="75"/>
      <c r="F202" s="12"/>
      <c r="G202" s="12"/>
      <c r="H202" s="12"/>
      <c r="I202" s="12">
        <v>5.75</v>
      </c>
      <c r="J202" s="12">
        <v>7</v>
      </c>
      <c r="K202" s="4">
        <v>7</v>
      </c>
      <c r="L202" s="4">
        <v>7</v>
      </c>
      <c r="M202" s="4">
        <v>7</v>
      </c>
      <c r="N202" s="4">
        <v>7</v>
      </c>
      <c r="O202" s="4"/>
      <c r="P202" s="4" t="str">
        <f t="shared" si="43"/>
        <v>Yes</v>
      </c>
      <c r="Q202" s="15" t="str">
        <f t="shared" si="44"/>
        <v>Yes</v>
      </c>
      <c r="R202" s="268" t="str">
        <f t="shared" si="35"/>
        <v>No</v>
      </c>
      <c r="S202" s="223" t="str">
        <f t="shared" si="36"/>
        <v>N/A</v>
      </c>
      <c r="T202" s="222" t="str">
        <f t="shared" si="37"/>
        <v>No</v>
      </c>
      <c r="U202" s="68" t="str">
        <f t="shared" si="45"/>
        <v>N/A</v>
      </c>
      <c r="V202" s="65" t="str">
        <f t="shared" si="39"/>
        <v>No</v>
      </c>
      <c r="W202" s="68" t="str">
        <f t="shared" si="46"/>
        <v>N/A</v>
      </c>
      <c r="X202" s="65" t="str">
        <f t="shared" si="41"/>
        <v>No</v>
      </c>
      <c r="Y202" s="68" t="str">
        <f t="shared" si="47"/>
        <v>N/A</v>
      </c>
      <c r="Z202" s="65"/>
    </row>
    <row r="203" spans="1:26">
      <c r="A203" s="66" t="s">
        <v>1621</v>
      </c>
      <c r="B203" s="66" t="s">
        <v>28</v>
      </c>
      <c r="C203" s="66" t="str" cm="1">
        <f t="array" ref="C203">_xlfn.IFNA(_xlfn.IFS(B203="Starter","Starters &amp; Sides",B203="Sides","Starters &amp; Sides"),B203)</f>
        <v>Drinks</v>
      </c>
      <c r="D203" s="71" t="s">
        <v>1786</v>
      </c>
      <c r="E203" s="75"/>
      <c r="F203" s="12"/>
      <c r="G203" s="12"/>
      <c r="H203" s="12"/>
      <c r="I203" s="12"/>
      <c r="J203" s="12"/>
      <c r="K203" s="4"/>
      <c r="L203" s="4"/>
      <c r="M203" s="4">
        <v>6.5</v>
      </c>
      <c r="N203" s="4">
        <v>6.5</v>
      </c>
      <c r="O203" s="4"/>
      <c r="P203" s="4" t="str">
        <f t="shared" si="43"/>
        <v>Yes</v>
      </c>
      <c r="Q203" s="15" t="str">
        <f t="shared" si="44"/>
        <v>Yes</v>
      </c>
      <c r="R203" s="268" t="str">
        <f t="shared" si="35"/>
        <v>No</v>
      </c>
      <c r="S203" s="223" t="str">
        <f t="shared" si="36"/>
        <v>N/A</v>
      </c>
      <c r="T203" s="222" t="str">
        <f t="shared" si="37"/>
        <v>No</v>
      </c>
      <c r="U203" s="68" t="str">
        <f t="shared" si="45"/>
        <v>N/A</v>
      </c>
      <c r="V203" s="65" t="str">
        <f t="shared" si="39"/>
        <v>No</v>
      </c>
      <c r="W203" s="68" t="str">
        <f t="shared" si="46"/>
        <v>N/A</v>
      </c>
      <c r="X203" s="65" t="str">
        <f t="shared" si="41"/>
        <v>No</v>
      </c>
      <c r="Y203" s="68" t="str">
        <f t="shared" si="47"/>
        <v>N/A</v>
      </c>
      <c r="Z203" s="65"/>
    </row>
    <row r="204" spans="1:26">
      <c r="A204" s="66" t="s">
        <v>1621</v>
      </c>
      <c r="B204" s="66" t="s">
        <v>28</v>
      </c>
      <c r="C204" s="66" t="str" cm="1">
        <f t="array" ref="C204">_xlfn.IFNA(_xlfn.IFS(B204="Starter","Starters &amp; Sides",B204="Sides","Starters &amp; Sides"),B204)</f>
        <v>Drinks</v>
      </c>
      <c r="D204" s="71" t="s">
        <v>1787</v>
      </c>
      <c r="E204" s="75"/>
      <c r="F204" s="12"/>
      <c r="G204" s="12"/>
      <c r="H204" s="12"/>
      <c r="I204" s="12">
        <v>5.25</v>
      </c>
      <c r="J204" s="12">
        <v>6.5</v>
      </c>
      <c r="K204" s="4">
        <v>6.5</v>
      </c>
      <c r="L204" s="4">
        <v>6.5</v>
      </c>
      <c r="M204" s="4">
        <v>6.5</v>
      </c>
      <c r="N204" s="4"/>
      <c r="O204" s="4"/>
      <c r="P204" s="4" t="str">
        <f t="shared" si="43"/>
        <v>No</v>
      </c>
      <c r="Q204" s="15" t="str">
        <f t="shared" si="44"/>
        <v>No</v>
      </c>
      <c r="R204" s="268" t="str">
        <f t="shared" si="35"/>
        <v>No</v>
      </c>
      <c r="S204" s="223" t="str">
        <f t="shared" si="36"/>
        <v>N/A</v>
      </c>
      <c r="T204" s="222" t="str">
        <f t="shared" si="37"/>
        <v>No</v>
      </c>
      <c r="U204" s="68" t="str">
        <f t="shared" si="45"/>
        <v>N/A</v>
      </c>
      <c r="V204" s="65" t="str">
        <f t="shared" si="39"/>
        <v>No</v>
      </c>
      <c r="W204" s="68" t="str">
        <f t="shared" si="46"/>
        <v>N/A</v>
      </c>
      <c r="X204" s="65" t="str">
        <f t="shared" si="41"/>
        <v>No</v>
      </c>
      <c r="Y204" s="68" t="str">
        <f t="shared" si="47"/>
        <v>N/A</v>
      </c>
      <c r="Z204" s="65"/>
    </row>
    <row r="205" spans="1:26">
      <c r="A205" s="66" t="s">
        <v>1621</v>
      </c>
      <c r="B205" s="66" t="s">
        <v>28</v>
      </c>
      <c r="C205" s="66" t="str" cm="1">
        <f t="array" ref="C205">_xlfn.IFNA(_xlfn.IFS(B205="Starter","Starters &amp; Sides",B205="Sides","Starters &amp; Sides"),B205)</f>
        <v>Drinks</v>
      </c>
      <c r="D205" s="71" t="s">
        <v>1788</v>
      </c>
      <c r="E205" s="75"/>
      <c r="F205" s="12"/>
      <c r="G205" s="12"/>
      <c r="H205" s="12"/>
      <c r="I205" s="12">
        <v>5.25</v>
      </c>
      <c r="J205" s="12"/>
      <c r="K205" s="4"/>
      <c r="L205" s="4"/>
      <c r="M205" s="4"/>
      <c r="N205" s="4"/>
      <c r="O205" s="4"/>
      <c r="P205" s="4" t="str">
        <f t="shared" si="43"/>
        <v>No</v>
      </c>
      <c r="Q205" s="15" t="str">
        <f t="shared" si="44"/>
        <v>No</v>
      </c>
      <c r="R205" s="268" t="str">
        <f t="shared" si="35"/>
        <v>No</v>
      </c>
      <c r="S205" s="223" t="str">
        <f t="shared" si="36"/>
        <v>N/A</v>
      </c>
      <c r="T205" s="222" t="str">
        <f t="shared" si="37"/>
        <v>No</v>
      </c>
      <c r="U205" s="68" t="str">
        <f t="shared" si="45"/>
        <v>N/A</v>
      </c>
      <c r="V205" s="65" t="str">
        <f t="shared" si="39"/>
        <v>No</v>
      </c>
      <c r="W205" s="68" t="str">
        <f t="shared" si="46"/>
        <v>N/A</v>
      </c>
      <c r="X205" s="65" t="str">
        <f t="shared" si="41"/>
        <v>No</v>
      </c>
      <c r="Y205" s="68" t="str">
        <f t="shared" si="47"/>
        <v>N/A</v>
      </c>
      <c r="Z205" s="65"/>
    </row>
    <row r="206" spans="1:26">
      <c r="A206" s="66" t="s">
        <v>1621</v>
      </c>
      <c r="B206" s="66" t="s">
        <v>28</v>
      </c>
      <c r="C206" s="66" t="str" cm="1">
        <f t="array" ref="C206">_xlfn.IFNA(_xlfn.IFS(B206="Starter","Starters &amp; Sides",B206="Sides","Starters &amp; Sides"),B206)</f>
        <v>Drinks</v>
      </c>
      <c r="D206" s="71" t="s">
        <v>1789</v>
      </c>
      <c r="E206" s="75"/>
      <c r="F206" s="12"/>
      <c r="G206" s="12"/>
      <c r="H206" s="12"/>
      <c r="I206" s="12">
        <v>3.55</v>
      </c>
      <c r="J206" s="12">
        <v>3.85</v>
      </c>
      <c r="K206" s="4">
        <v>3.95</v>
      </c>
      <c r="L206" s="4">
        <v>3.95</v>
      </c>
      <c r="M206" s="4">
        <v>3.95</v>
      </c>
      <c r="N206" s="4">
        <v>3.95</v>
      </c>
      <c r="O206" s="4"/>
      <c r="P206" s="4" t="str">
        <f t="shared" si="43"/>
        <v>Yes</v>
      </c>
      <c r="Q206" s="15" t="str">
        <f t="shared" si="44"/>
        <v>Yes</v>
      </c>
      <c r="R206" s="268" t="str">
        <f t="shared" si="35"/>
        <v>No</v>
      </c>
      <c r="S206" s="223" t="str">
        <f t="shared" si="36"/>
        <v>N/A</v>
      </c>
      <c r="T206" s="222" t="str">
        <f t="shared" si="37"/>
        <v>No</v>
      </c>
      <c r="U206" s="68" t="str">
        <f t="shared" si="45"/>
        <v>N/A</v>
      </c>
      <c r="V206" s="65" t="str">
        <f t="shared" si="39"/>
        <v>No</v>
      </c>
      <c r="W206" s="68" t="str">
        <f t="shared" si="46"/>
        <v>N/A</v>
      </c>
      <c r="X206" s="65" t="str">
        <f t="shared" si="41"/>
        <v>No</v>
      </c>
      <c r="Y206" s="68" t="str">
        <f t="shared" si="47"/>
        <v>N/A</v>
      </c>
      <c r="Z206" s="65"/>
    </row>
    <row r="207" spans="1:26">
      <c r="A207" s="66" t="s">
        <v>1621</v>
      </c>
      <c r="B207" s="66" t="s">
        <v>28</v>
      </c>
      <c r="C207" s="66" t="str" cm="1">
        <f t="array" ref="C207">_xlfn.IFNA(_xlfn.IFS(B207="Starter","Starters &amp; Sides",B207="Sides","Starters &amp; Sides"),B207)</f>
        <v>Drinks</v>
      </c>
      <c r="D207" s="71" t="s">
        <v>1790</v>
      </c>
      <c r="E207" s="75"/>
      <c r="F207" s="12"/>
      <c r="G207" s="12"/>
      <c r="H207" s="12"/>
      <c r="I207" s="12">
        <v>3.55</v>
      </c>
      <c r="J207" s="12">
        <v>3.85</v>
      </c>
      <c r="K207" s="4">
        <v>3.95</v>
      </c>
      <c r="L207" s="4">
        <v>3.95</v>
      </c>
      <c r="M207" s="4">
        <v>3.95</v>
      </c>
      <c r="N207" s="4"/>
      <c r="O207" s="4"/>
      <c r="P207" s="4" t="str">
        <f t="shared" si="43"/>
        <v>No</v>
      </c>
      <c r="Q207" s="15" t="str">
        <f t="shared" si="44"/>
        <v>No</v>
      </c>
      <c r="R207" s="268" t="str">
        <f t="shared" si="35"/>
        <v>No</v>
      </c>
      <c r="S207" s="223" t="str">
        <f t="shared" si="36"/>
        <v>N/A</v>
      </c>
      <c r="T207" s="222" t="str">
        <f t="shared" si="37"/>
        <v>No</v>
      </c>
      <c r="U207" s="68" t="str">
        <f t="shared" si="45"/>
        <v>N/A</v>
      </c>
      <c r="V207" s="65" t="str">
        <f t="shared" si="39"/>
        <v>No</v>
      </c>
      <c r="W207" s="68" t="str">
        <f t="shared" si="46"/>
        <v>N/A</v>
      </c>
      <c r="X207" s="65" t="str">
        <f t="shared" si="41"/>
        <v>No</v>
      </c>
      <c r="Y207" s="68" t="str">
        <f t="shared" si="47"/>
        <v>N/A</v>
      </c>
      <c r="Z207" s="65"/>
    </row>
    <row r="208" spans="1:26">
      <c r="A208" s="66" t="s">
        <v>1621</v>
      </c>
      <c r="B208" s="66" t="s">
        <v>28</v>
      </c>
      <c r="C208" s="66" t="str" cm="1">
        <f t="array" ref="C208">_xlfn.IFNA(_xlfn.IFS(B208="Starter","Starters &amp; Sides",B208="Sides","Starters &amp; Sides"),B208)</f>
        <v>Drinks</v>
      </c>
      <c r="D208" s="71" t="s">
        <v>1791</v>
      </c>
      <c r="E208" s="75"/>
      <c r="F208" s="12"/>
      <c r="G208" s="12"/>
      <c r="H208" s="12"/>
      <c r="I208" s="12">
        <v>3.55</v>
      </c>
      <c r="J208" s="12">
        <v>3.85</v>
      </c>
      <c r="K208" s="4">
        <v>3.95</v>
      </c>
      <c r="L208" s="4">
        <v>3.95</v>
      </c>
      <c r="M208" s="4">
        <v>3.95</v>
      </c>
      <c r="N208" s="4"/>
      <c r="O208" s="4"/>
      <c r="P208" s="4" t="str">
        <f t="shared" si="43"/>
        <v>No</v>
      </c>
      <c r="Q208" s="15" t="str">
        <f t="shared" si="44"/>
        <v>No</v>
      </c>
      <c r="R208" s="268" t="str">
        <f t="shared" si="35"/>
        <v>No</v>
      </c>
      <c r="S208" s="223" t="str">
        <f t="shared" si="36"/>
        <v>N/A</v>
      </c>
      <c r="T208" s="222" t="str">
        <f t="shared" si="37"/>
        <v>No</v>
      </c>
      <c r="U208" s="68" t="str">
        <f t="shared" si="45"/>
        <v>N/A</v>
      </c>
      <c r="V208" s="65" t="str">
        <f t="shared" si="39"/>
        <v>No</v>
      </c>
      <c r="W208" s="68" t="str">
        <f t="shared" si="46"/>
        <v>N/A</v>
      </c>
      <c r="X208" s="65" t="str">
        <f t="shared" si="41"/>
        <v>No</v>
      </c>
      <c r="Y208" s="68" t="str">
        <f t="shared" si="47"/>
        <v>N/A</v>
      </c>
      <c r="Z208" s="65"/>
    </row>
    <row r="209" spans="1:26">
      <c r="A209" s="66" t="s">
        <v>1621</v>
      </c>
      <c r="B209" s="66" t="s">
        <v>28</v>
      </c>
      <c r="C209" s="66" t="str" cm="1">
        <f t="array" ref="C209">_xlfn.IFNA(_xlfn.IFS(B209="Starter","Starters &amp; Sides",B209="Sides","Starters &amp; Sides"),B209)</f>
        <v>Drinks</v>
      </c>
      <c r="D209" s="71" t="s">
        <v>1792</v>
      </c>
      <c r="E209" s="75"/>
      <c r="F209" s="12"/>
      <c r="G209" s="12"/>
      <c r="H209" s="12"/>
      <c r="I209" s="12">
        <v>3.65</v>
      </c>
      <c r="J209" s="12"/>
      <c r="K209" s="4"/>
      <c r="L209" s="4"/>
      <c r="M209" s="4"/>
      <c r="N209" s="4">
        <v>3.6</v>
      </c>
      <c r="O209" s="4"/>
      <c r="P209" s="4" t="str">
        <f t="shared" si="43"/>
        <v>Yes</v>
      </c>
      <c r="Q209" s="15" t="str">
        <f t="shared" si="44"/>
        <v>Yes</v>
      </c>
      <c r="R209" s="268" t="str">
        <f t="shared" si="35"/>
        <v>No</v>
      </c>
      <c r="S209" s="223" t="str">
        <f t="shared" si="36"/>
        <v>N/A</v>
      </c>
      <c r="T209" s="222" t="str">
        <f t="shared" si="37"/>
        <v>No</v>
      </c>
      <c r="U209" s="68" t="str">
        <f t="shared" si="45"/>
        <v>N/A</v>
      </c>
      <c r="V209" s="65" t="str">
        <f t="shared" si="39"/>
        <v>No</v>
      </c>
      <c r="W209" s="68" t="str">
        <f t="shared" si="46"/>
        <v>N/A</v>
      </c>
      <c r="X209" s="65" t="str">
        <f t="shared" si="41"/>
        <v>No</v>
      </c>
      <c r="Y209" s="68" t="str">
        <f t="shared" si="47"/>
        <v>N/A</v>
      </c>
      <c r="Z209" s="65"/>
    </row>
    <row r="210" spans="1:26">
      <c r="A210" s="66" t="s">
        <v>1621</v>
      </c>
      <c r="B210" s="66" t="s">
        <v>28</v>
      </c>
      <c r="C210" s="66" t="str" cm="1">
        <f t="array" ref="C210">_xlfn.IFNA(_xlfn.IFS(B210="Starter","Starters &amp; Sides",B210="Sides","Starters &amp; Sides"),B210)</f>
        <v>Drinks</v>
      </c>
      <c r="D210" s="71" t="s">
        <v>1793</v>
      </c>
      <c r="E210" s="75"/>
      <c r="F210" s="12"/>
      <c r="G210" s="12"/>
      <c r="H210" s="12"/>
      <c r="I210" s="12">
        <v>3.3</v>
      </c>
      <c r="J210" s="12">
        <v>4.4000000000000004</v>
      </c>
      <c r="K210" s="4">
        <v>4.4000000000000004</v>
      </c>
      <c r="L210" s="4">
        <v>4.4000000000000004</v>
      </c>
      <c r="M210" s="4">
        <v>4.4000000000000004</v>
      </c>
      <c r="N210" s="4">
        <v>4.4000000000000004</v>
      </c>
      <c r="O210" s="4"/>
      <c r="P210" s="4" t="str">
        <f t="shared" si="43"/>
        <v>Yes</v>
      </c>
      <c r="Q210" s="15" t="str">
        <f t="shared" si="44"/>
        <v>Yes</v>
      </c>
      <c r="R210" s="268" t="str">
        <f t="shared" si="35"/>
        <v>No</v>
      </c>
      <c r="S210" s="223" t="str">
        <f t="shared" si="36"/>
        <v>N/A</v>
      </c>
      <c r="T210" s="222" t="str">
        <f t="shared" si="37"/>
        <v>No</v>
      </c>
      <c r="U210" s="68" t="str">
        <f t="shared" si="45"/>
        <v>N/A</v>
      </c>
      <c r="V210" s="65" t="str">
        <f t="shared" si="39"/>
        <v>No</v>
      </c>
      <c r="W210" s="68" t="str">
        <f t="shared" si="46"/>
        <v>N/A</v>
      </c>
      <c r="X210" s="65" t="str">
        <f t="shared" si="41"/>
        <v>No</v>
      </c>
      <c r="Y210" s="68" t="str">
        <f t="shared" si="47"/>
        <v>N/A</v>
      </c>
      <c r="Z210" s="65"/>
    </row>
    <row r="211" spans="1:26">
      <c r="A211" s="66" t="s">
        <v>1621</v>
      </c>
      <c r="B211" s="66" t="s">
        <v>28</v>
      </c>
      <c r="C211" s="66" t="str" cm="1">
        <f t="array" ref="C211">_xlfn.IFNA(_xlfn.IFS(B211="Starter","Starters &amp; Sides",B211="Sides","Starters &amp; Sides"),B211)</f>
        <v>Drinks</v>
      </c>
      <c r="D211" s="71" t="s">
        <v>1794</v>
      </c>
      <c r="E211" s="75"/>
      <c r="F211" s="12"/>
      <c r="G211" s="12"/>
      <c r="H211" s="12"/>
      <c r="I211" s="12">
        <v>3.2</v>
      </c>
      <c r="J211" s="12">
        <v>4.3</v>
      </c>
      <c r="K211" s="4">
        <f>J211</f>
        <v>4.3</v>
      </c>
      <c r="L211" s="4">
        <v>4.3</v>
      </c>
      <c r="M211" s="4">
        <v>4.3</v>
      </c>
      <c r="N211" s="4"/>
      <c r="O211" s="4"/>
      <c r="P211" s="4" t="str">
        <f t="shared" si="43"/>
        <v>No</v>
      </c>
      <c r="Q211" s="15" t="str">
        <f t="shared" si="44"/>
        <v>No</v>
      </c>
      <c r="R211" s="268" t="str">
        <f t="shared" si="35"/>
        <v>No</v>
      </c>
      <c r="S211" s="223" t="str">
        <f t="shared" si="36"/>
        <v>N/A</v>
      </c>
      <c r="T211" s="222" t="str">
        <f t="shared" si="37"/>
        <v>No</v>
      </c>
      <c r="U211" s="68" t="str">
        <f t="shared" si="45"/>
        <v>N/A</v>
      </c>
      <c r="V211" s="65" t="str">
        <f t="shared" si="39"/>
        <v>No</v>
      </c>
      <c r="W211" s="68" t="str">
        <f t="shared" si="46"/>
        <v>N/A</v>
      </c>
      <c r="X211" s="65" t="str">
        <f t="shared" si="41"/>
        <v>No</v>
      </c>
      <c r="Y211" s="68" t="str">
        <f t="shared" si="47"/>
        <v>N/A</v>
      </c>
      <c r="Z211" s="65"/>
    </row>
    <row r="212" spans="1:26">
      <c r="A212" s="66" t="s">
        <v>1621</v>
      </c>
      <c r="B212" s="66" t="s">
        <v>28</v>
      </c>
      <c r="C212" s="66" t="str" cm="1">
        <f t="array" ref="C212">_xlfn.IFNA(_xlfn.IFS(B212="Starter","Starters &amp; Sides",B212="Sides","Starters &amp; Sides"),B212)</f>
        <v>Drinks</v>
      </c>
      <c r="D212" s="71" t="s">
        <v>1795</v>
      </c>
      <c r="E212" s="75"/>
      <c r="F212" s="12"/>
      <c r="G212" s="12"/>
      <c r="H212" s="12"/>
      <c r="I212" s="12">
        <v>3.2</v>
      </c>
      <c r="J212" s="12">
        <v>4.3</v>
      </c>
      <c r="K212" s="4">
        <v>4.3</v>
      </c>
      <c r="L212" s="4">
        <v>4.3</v>
      </c>
      <c r="M212" s="4">
        <v>4.3</v>
      </c>
      <c r="N212" s="4">
        <v>4.3</v>
      </c>
      <c r="O212" s="4"/>
      <c r="P212" s="4" t="str">
        <f t="shared" si="43"/>
        <v>Yes</v>
      </c>
      <c r="Q212" s="15" t="str">
        <f t="shared" si="44"/>
        <v>Yes</v>
      </c>
      <c r="R212" s="268" t="str">
        <f t="shared" si="35"/>
        <v>No</v>
      </c>
      <c r="S212" s="223" t="str">
        <f t="shared" si="36"/>
        <v>N/A</v>
      </c>
      <c r="T212" s="222" t="str">
        <f t="shared" si="37"/>
        <v>No</v>
      </c>
      <c r="U212" s="68" t="str">
        <f t="shared" si="45"/>
        <v>N/A</v>
      </c>
      <c r="V212" s="65" t="str">
        <f t="shared" si="39"/>
        <v>No</v>
      </c>
      <c r="W212" s="68" t="str">
        <f t="shared" si="46"/>
        <v>N/A</v>
      </c>
      <c r="X212" s="65" t="str">
        <f t="shared" si="41"/>
        <v>No</v>
      </c>
      <c r="Y212" s="68" t="str">
        <f t="shared" si="47"/>
        <v>N/A</v>
      </c>
      <c r="Z212" s="65"/>
    </row>
    <row r="213" spans="1:26">
      <c r="A213" s="66" t="s">
        <v>1621</v>
      </c>
      <c r="B213" s="66" t="s">
        <v>28</v>
      </c>
      <c r="C213" s="66" t="str" cm="1">
        <f t="array" ref="C213">_xlfn.IFNA(_xlfn.IFS(B213="Starter","Starters &amp; Sides",B213="Sides","Starters &amp; Sides"),B213)</f>
        <v>Drinks</v>
      </c>
      <c r="D213" s="71" t="s">
        <v>1796</v>
      </c>
      <c r="E213" s="75"/>
      <c r="F213" s="12"/>
      <c r="G213" s="12"/>
      <c r="H213" s="12"/>
      <c r="I213" s="12">
        <v>3.2</v>
      </c>
      <c r="J213" s="12">
        <v>4.3</v>
      </c>
      <c r="K213" s="4">
        <v>4.3</v>
      </c>
      <c r="L213" s="4">
        <v>4.3</v>
      </c>
      <c r="M213" s="4">
        <v>4.3</v>
      </c>
      <c r="N213" s="4">
        <v>3.6</v>
      </c>
      <c r="O213" s="4"/>
      <c r="P213" s="4" t="str">
        <f t="shared" si="43"/>
        <v>Yes</v>
      </c>
      <c r="Q213" s="15" t="str">
        <f t="shared" si="44"/>
        <v>Yes</v>
      </c>
      <c r="R213" s="268" t="str">
        <f t="shared" si="35"/>
        <v>No</v>
      </c>
      <c r="S213" s="223" t="str">
        <f t="shared" si="36"/>
        <v>N/A</v>
      </c>
      <c r="T213" s="222" t="str">
        <f t="shared" si="37"/>
        <v>No</v>
      </c>
      <c r="U213" s="68" t="str">
        <f t="shared" si="45"/>
        <v>N/A</v>
      </c>
      <c r="V213" s="65" t="str">
        <f t="shared" si="39"/>
        <v>No</v>
      </c>
      <c r="W213" s="68" t="str">
        <f t="shared" si="46"/>
        <v>N/A</v>
      </c>
      <c r="X213" s="65" t="str">
        <f t="shared" si="41"/>
        <v>No</v>
      </c>
      <c r="Y213" s="68" t="str">
        <f t="shared" si="47"/>
        <v>N/A</v>
      </c>
      <c r="Z213" s="65"/>
    </row>
    <row r="214" spans="1:26">
      <c r="A214" s="66" t="s">
        <v>1621</v>
      </c>
      <c r="B214" s="66" t="s">
        <v>28</v>
      </c>
      <c r="C214" s="66" t="str" cm="1">
        <f t="array" ref="C214">_xlfn.IFNA(_xlfn.IFS(B214="Starter","Starters &amp; Sides",B214="Sides","Starters &amp; Sides"),B214)</f>
        <v>Drinks</v>
      </c>
      <c r="D214" s="71" t="s">
        <v>1797</v>
      </c>
      <c r="E214" s="75"/>
      <c r="F214" s="12"/>
      <c r="G214" s="12"/>
      <c r="H214" s="12"/>
      <c r="I214" s="12">
        <v>3.2</v>
      </c>
      <c r="J214" s="12">
        <v>4.5</v>
      </c>
      <c r="K214" s="4">
        <v>4.3</v>
      </c>
      <c r="L214" s="4">
        <v>4.3</v>
      </c>
      <c r="M214" s="4">
        <v>4.3</v>
      </c>
      <c r="N214" s="4">
        <v>4.3</v>
      </c>
      <c r="O214" s="4"/>
      <c r="P214" s="4" t="str">
        <f t="shared" si="43"/>
        <v>Yes</v>
      </c>
      <c r="Q214" s="15" t="str">
        <f t="shared" si="44"/>
        <v>Yes</v>
      </c>
      <c r="R214" s="268" t="str">
        <f t="shared" si="35"/>
        <v>No</v>
      </c>
      <c r="S214" s="223" t="str">
        <f t="shared" si="36"/>
        <v>N/A</v>
      </c>
      <c r="T214" s="222" t="str">
        <f t="shared" si="37"/>
        <v>No</v>
      </c>
      <c r="U214" s="68" t="str">
        <f t="shared" si="45"/>
        <v>N/A</v>
      </c>
      <c r="V214" s="65" t="str">
        <f t="shared" si="39"/>
        <v>No</v>
      </c>
      <c r="W214" s="68" t="str">
        <f t="shared" si="46"/>
        <v>N/A</v>
      </c>
      <c r="X214" s="65" t="str">
        <f t="shared" si="41"/>
        <v>No</v>
      </c>
      <c r="Y214" s="68" t="str">
        <f t="shared" si="47"/>
        <v>N/A</v>
      </c>
      <c r="Z214" s="65"/>
    </row>
    <row r="215" spans="1:26">
      <c r="A215" s="66" t="s">
        <v>1621</v>
      </c>
      <c r="B215" s="66" t="s">
        <v>28</v>
      </c>
      <c r="C215" s="66" t="str" cm="1">
        <f t="array" ref="C215">_xlfn.IFNA(_xlfn.IFS(B215="Starter","Starters &amp; Sides",B215="Sides","Starters &amp; Sides"),B215)</f>
        <v>Drinks</v>
      </c>
      <c r="D215" s="71" t="s">
        <v>1798</v>
      </c>
      <c r="E215" s="75"/>
      <c r="F215" s="12"/>
      <c r="G215" s="12"/>
      <c r="H215" s="12"/>
      <c r="I215" s="12">
        <v>3.5</v>
      </c>
      <c r="J215" s="12">
        <v>4.5</v>
      </c>
      <c r="K215" s="4">
        <v>4.5</v>
      </c>
      <c r="L215" s="4">
        <v>4.5</v>
      </c>
      <c r="M215" s="4">
        <v>4.5</v>
      </c>
      <c r="N215" s="4">
        <v>4.5</v>
      </c>
      <c r="O215" s="4"/>
      <c r="P215" s="4" t="str">
        <f t="shared" si="43"/>
        <v>Yes</v>
      </c>
      <c r="Q215" s="15" t="str">
        <f t="shared" si="44"/>
        <v>Yes</v>
      </c>
      <c r="R215" s="268" t="str">
        <f t="shared" si="35"/>
        <v>No</v>
      </c>
      <c r="S215" s="223" t="str">
        <f t="shared" si="36"/>
        <v>N/A</v>
      </c>
      <c r="T215" s="222" t="str">
        <f t="shared" si="37"/>
        <v>No</v>
      </c>
      <c r="U215" s="68" t="str">
        <f t="shared" si="45"/>
        <v>N/A</v>
      </c>
      <c r="V215" s="65" t="str">
        <f t="shared" si="39"/>
        <v>No</v>
      </c>
      <c r="W215" s="68" t="str">
        <f t="shared" si="46"/>
        <v>N/A</v>
      </c>
      <c r="X215" s="65" t="str">
        <f t="shared" si="41"/>
        <v>No</v>
      </c>
      <c r="Y215" s="68" t="str">
        <f t="shared" si="47"/>
        <v>N/A</v>
      </c>
      <c r="Z215" s="65"/>
    </row>
    <row r="216" spans="1:26">
      <c r="A216" s="66" t="s">
        <v>1621</v>
      </c>
      <c r="B216" s="66" t="s">
        <v>28</v>
      </c>
      <c r="C216" s="66" t="str" cm="1">
        <f t="array" ref="C216">_xlfn.IFNA(_xlfn.IFS(B216="Starter","Starters &amp; Sides",B216="Sides","Starters &amp; Sides"),B216)</f>
        <v>Drinks</v>
      </c>
      <c r="D216" s="71" t="s">
        <v>1799</v>
      </c>
      <c r="E216" s="75"/>
      <c r="F216" s="12"/>
      <c r="G216" s="12"/>
      <c r="H216" s="12"/>
      <c r="I216" s="12">
        <v>3</v>
      </c>
      <c r="J216" s="12">
        <v>4</v>
      </c>
      <c r="K216" s="4">
        <v>4</v>
      </c>
      <c r="L216" s="4">
        <v>4</v>
      </c>
      <c r="M216" s="4">
        <v>4</v>
      </c>
      <c r="N216" s="4">
        <v>3.6</v>
      </c>
      <c r="O216" s="4"/>
      <c r="P216" s="4" t="str">
        <f t="shared" si="43"/>
        <v>Yes</v>
      </c>
      <c r="Q216" s="15" t="str">
        <f t="shared" si="44"/>
        <v>Yes</v>
      </c>
      <c r="R216" s="268" t="str">
        <f t="shared" si="35"/>
        <v>No</v>
      </c>
      <c r="S216" s="223" t="str">
        <f t="shared" si="36"/>
        <v>N/A</v>
      </c>
      <c r="T216" s="222" t="str">
        <f t="shared" si="37"/>
        <v>No</v>
      </c>
      <c r="U216" s="68" t="str">
        <f t="shared" si="45"/>
        <v>N/A</v>
      </c>
      <c r="V216" s="65" t="str">
        <f t="shared" si="39"/>
        <v>No</v>
      </c>
      <c r="W216" s="68" t="str">
        <f t="shared" si="46"/>
        <v>N/A</v>
      </c>
      <c r="X216" s="65" t="str">
        <f t="shared" si="41"/>
        <v>No</v>
      </c>
      <c r="Y216" s="68" t="str">
        <f t="shared" si="47"/>
        <v>N/A</v>
      </c>
      <c r="Z216" s="65"/>
    </row>
    <row r="217" spans="1:26">
      <c r="A217" s="66" t="s">
        <v>1621</v>
      </c>
      <c r="B217" s="66" t="s">
        <v>28</v>
      </c>
      <c r="C217" s="66" t="str" cm="1">
        <f t="array" ref="C217">_xlfn.IFNA(_xlfn.IFS(B217="Starter","Starters &amp; Sides",B217="Sides","Starters &amp; Sides"),B217)</f>
        <v>Drinks</v>
      </c>
      <c r="D217" s="71" t="s">
        <v>1800</v>
      </c>
      <c r="E217" s="75"/>
      <c r="F217" s="12"/>
      <c r="G217" s="12"/>
      <c r="H217" s="12"/>
      <c r="I217" s="12">
        <v>3</v>
      </c>
      <c r="J217" s="12"/>
      <c r="K217" s="4"/>
      <c r="L217" s="4"/>
      <c r="M217" s="4"/>
      <c r="N217" s="4"/>
      <c r="O217" s="4"/>
      <c r="P217" s="4" t="str">
        <f t="shared" si="43"/>
        <v>No</v>
      </c>
      <c r="Q217" s="15" t="str">
        <f t="shared" si="44"/>
        <v>No</v>
      </c>
      <c r="R217" s="268" t="str">
        <f t="shared" si="35"/>
        <v>No</v>
      </c>
      <c r="S217" s="223" t="str">
        <f t="shared" si="36"/>
        <v>N/A</v>
      </c>
      <c r="T217" s="222" t="str">
        <f t="shared" si="37"/>
        <v>No</v>
      </c>
      <c r="U217" s="68" t="str">
        <f t="shared" si="45"/>
        <v>N/A</v>
      </c>
      <c r="V217" s="65" t="str">
        <f t="shared" si="39"/>
        <v>No</v>
      </c>
      <c r="W217" s="68" t="str">
        <f t="shared" si="46"/>
        <v>N/A</v>
      </c>
      <c r="X217" s="65" t="str">
        <f t="shared" si="41"/>
        <v>No</v>
      </c>
      <c r="Y217" s="68" t="str">
        <f t="shared" si="47"/>
        <v>N/A</v>
      </c>
      <c r="Z217" s="65"/>
    </row>
    <row r="218" spans="1:26">
      <c r="A218" s="66" t="s">
        <v>1621</v>
      </c>
      <c r="B218" s="66" t="s">
        <v>28</v>
      </c>
      <c r="C218" s="66" t="str" cm="1">
        <f t="array" ref="C218">_xlfn.IFNA(_xlfn.IFS(B218="Starter","Starters &amp; Sides",B218="Sides","Starters &amp; Sides"),B218)</f>
        <v>Drinks</v>
      </c>
      <c r="D218" s="71" t="s">
        <v>1801</v>
      </c>
      <c r="E218" s="75"/>
      <c r="F218" s="12"/>
      <c r="G218" s="12"/>
      <c r="H218" s="12"/>
      <c r="I218" s="12">
        <v>3</v>
      </c>
      <c r="J218" s="12"/>
      <c r="K218" s="4"/>
      <c r="L218" s="4"/>
      <c r="M218" s="4"/>
      <c r="N218" s="4"/>
      <c r="O218" s="4"/>
      <c r="P218" s="4" t="str">
        <f t="shared" si="43"/>
        <v>No</v>
      </c>
      <c r="Q218" s="15" t="str">
        <f t="shared" si="44"/>
        <v>No</v>
      </c>
      <c r="R218" s="268" t="str">
        <f t="shared" si="35"/>
        <v>No</v>
      </c>
      <c r="S218" s="223" t="str">
        <f t="shared" si="36"/>
        <v>N/A</v>
      </c>
      <c r="T218" s="222" t="str">
        <f t="shared" si="37"/>
        <v>No</v>
      </c>
      <c r="U218" s="68" t="str">
        <f t="shared" si="45"/>
        <v>N/A</v>
      </c>
      <c r="V218" s="65" t="str">
        <f t="shared" si="39"/>
        <v>No</v>
      </c>
      <c r="W218" s="68" t="str">
        <f t="shared" si="46"/>
        <v>N/A</v>
      </c>
      <c r="X218" s="65" t="str">
        <f t="shared" si="41"/>
        <v>No</v>
      </c>
      <c r="Y218" s="68" t="str">
        <f t="shared" si="47"/>
        <v>N/A</v>
      </c>
      <c r="Z218" s="65"/>
    </row>
    <row r="219" spans="1:26">
      <c r="A219" s="66" t="s">
        <v>1621</v>
      </c>
      <c r="B219" s="66" t="s">
        <v>28</v>
      </c>
      <c r="C219" s="66" t="str" cm="1">
        <f t="array" ref="C219">_xlfn.IFNA(_xlfn.IFS(B219="Starter","Starters &amp; Sides",B219="Sides","Starters &amp; Sides"),B219)</f>
        <v>Drinks</v>
      </c>
      <c r="D219" s="71" t="s">
        <v>1802</v>
      </c>
      <c r="E219" s="75"/>
      <c r="F219" s="12"/>
      <c r="G219" s="12"/>
      <c r="H219" s="12"/>
      <c r="I219" s="12">
        <v>2.75</v>
      </c>
      <c r="J219" s="12">
        <v>4</v>
      </c>
      <c r="K219" s="4">
        <v>4</v>
      </c>
      <c r="L219" s="4">
        <v>4</v>
      </c>
      <c r="M219" s="4">
        <v>4</v>
      </c>
      <c r="N219" s="4">
        <v>4</v>
      </c>
      <c r="O219" s="4"/>
      <c r="P219" s="4" t="str">
        <f t="shared" si="43"/>
        <v>Yes</v>
      </c>
      <c r="Q219" s="15" t="str">
        <f t="shared" si="44"/>
        <v>Yes</v>
      </c>
      <c r="R219" s="268" t="str">
        <f t="shared" si="35"/>
        <v>No</v>
      </c>
      <c r="S219" s="223" t="str">
        <f t="shared" si="36"/>
        <v>N/A</v>
      </c>
      <c r="T219" s="222" t="str">
        <f t="shared" si="37"/>
        <v>No</v>
      </c>
      <c r="U219" s="68" t="str">
        <f t="shared" si="45"/>
        <v>N/A</v>
      </c>
      <c r="V219" s="65" t="str">
        <f t="shared" si="39"/>
        <v>No</v>
      </c>
      <c r="W219" s="68" t="str">
        <f t="shared" si="46"/>
        <v>N/A</v>
      </c>
      <c r="X219" s="65" t="str">
        <f t="shared" si="41"/>
        <v>No</v>
      </c>
      <c r="Y219" s="68" t="str">
        <f t="shared" si="47"/>
        <v>N/A</v>
      </c>
      <c r="Z219" s="65"/>
    </row>
    <row r="220" spans="1:26">
      <c r="A220" s="66" t="s">
        <v>1621</v>
      </c>
      <c r="B220" s="66" t="s">
        <v>28</v>
      </c>
      <c r="C220" s="66" t="str" cm="1">
        <f t="array" ref="C220">_xlfn.IFNA(_xlfn.IFS(B220="Starter","Starters &amp; Sides",B220="Sides","Starters &amp; Sides"),B220)</f>
        <v>Drinks</v>
      </c>
      <c r="D220" s="71" t="s">
        <v>1803</v>
      </c>
      <c r="E220" s="75"/>
      <c r="F220" s="12"/>
      <c r="G220" s="12"/>
      <c r="H220" s="12"/>
      <c r="I220" s="12">
        <v>3.2</v>
      </c>
      <c r="J220" s="12">
        <v>4.05</v>
      </c>
      <c r="K220" s="4">
        <v>4.05</v>
      </c>
      <c r="L220" s="4">
        <v>4.05</v>
      </c>
      <c r="M220" s="4">
        <v>4.05</v>
      </c>
      <c r="N220" s="4">
        <v>4.05</v>
      </c>
      <c r="O220" s="4"/>
      <c r="P220" s="4" t="str">
        <f t="shared" si="43"/>
        <v>Yes</v>
      </c>
      <c r="Q220" s="15" t="str">
        <f t="shared" si="44"/>
        <v>Yes</v>
      </c>
      <c r="R220" s="268" t="str">
        <f t="shared" si="35"/>
        <v>No</v>
      </c>
      <c r="S220" s="223" t="str">
        <f t="shared" si="36"/>
        <v>N/A</v>
      </c>
      <c r="T220" s="222" t="str">
        <f t="shared" si="37"/>
        <v>No</v>
      </c>
      <c r="U220" s="68" t="str">
        <f t="shared" si="45"/>
        <v>N/A</v>
      </c>
      <c r="V220" s="65" t="str">
        <f t="shared" si="39"/>
        <v>No</v>
      </c>
      <c r="W220" s="68" t="str">
        <f t="shared" si="46"/>
        <v>N/A</v>
      </c>
      <c r="X220" s="65" t="str">
        <f t="shared" si="41"/>
        <v>No</v>
      </c>
      <c r="Y220" s="68" t="str">
        <f t="shared" si="47"/>
        <v>N/A</v>
      </c>
      <c r="Z220" s="65"/>
    </row>
    <row r="221" spans="1:26">
      <c r="A221" s="66" t="s">
        <v>1621</v>
      </c>
      <c r="B221" s="66" t="s">
        <v>28</v>
      </c>
      <c r="C221" s="66" t="str" cm="1">
        <f t="array" ref="C221">_xlfn.IFNA(_xlfn.IFS(B221="Starter","Starters &amp; Sides",B221="Sides","Starters &amp; Sides"),B221)</f>
        <v>Drinks</v>
      </c>
      <c r="D221" s="71" t="s">
        <v>1804</v>
      </c>
      <c r="E221" s="75"/>
      <c r="F221" s="12"/>
      <c r="G221" s="12"/>
      <c r="H221" s="12"/>
      <c r="I221" s="12">
        <v>3.2</v>
      </c>
      <c r="J221" s="12">
        <v>4.05</v>
      </c>
      <c r="K221" s="4">
        <v>4.05</v>
      </c>
      <c r="L221" s="4">
        <v>4.05</v>
      </c>
      <c r="M221" s="4">
        <v>4.05</v>
      </c>
      <c r="N221" s="4">
        <v>4.05</v>
      </c>
      <c r="O221" s="4"/>
      <c r="P221" s="4" t="str">
        <f t="shared" si="43"/>
        <v>Yes</v>
      </c>
      <c r="Q221" s="15" t="str">
        <f t="shared" si="44"/>
        <v>Yes</v>
      </c>
      <c r="R221" s="268" t="str">
        <f t="shared" si="35"/>
        <v>No</v>
      </c>
      <c r="S221" s="223" t="str">
        <f t="shared" si="36"/>
        <v>N/A</v>
      </c>
      <c r="T221" s="222" t="str">
        <f t="shared" si="37"/>
        <v>No</v>
      </c>
      <c r="U221" s="68" t="str">
        <f t="shared" si="45"/>
        <v>N/A</v>
      </c>
      <c r="V221" s="65" t="str">
        <f t="shared" si="39"/>
        <v>No</v>
      </c>
      <c r="W221" s="68" t="str">
        <f t="shared" si="46"/>
        <v>N/A</v>
      </c>
      <c r="X221" s="65" t="str">
        <f t="shared" si="41"/>
        <v>No</v>
      </c>
      <c r="Y221" s="68" t="str">
        <f t="shared" si="47"/>
        <v>N/A</v>
      </c>
      <c r="Z221" s="65"/>
    </row>
    <row r="222" spans="1:26">
      <c r="A222" s="66" t="s">
        <v>1621</v>
      </c>
      <c r="B222" s="66" t="s">
        <v>28</v>
      </c>
      <c r="C222" s="66" t="str" cm="1">
        <f t="array" ref="C222">_xlfn.IFNA(_xlfn.IFS(B222="Starter","Starters &amp; Sides",B222="Sides","Starters &amp; Sides"),B222)</f>
        <v>Drinks</v>
      </c>
      <c r="D222" s="71" t="s">
        <v>1805</v>
      </c>
      <c r="E222" s="75"/>
      <c r="F222" s="12"/>
      <c r="G222" s="12"/>
      <c r="H222" s="12"/>
      <c r="I222" s="12">
        <v>3</v>
      </c>
      <c r="J222" s="12"/>
      <c r="K222" s="4"/>
      <c r="L222" s="4"/>
      <c r="M222" s="4"/>
      <c r="N222" s="4"/>
      <c r="O222" s="4"/>
      <c r="P222" s="4" t="str">
        <f t="shared" si="43"/>
        <v>No</v>
      </c>
      <c r="Q222" s="15" t="str">
        <f t="shared" si="44"/>
        <v>No</v>
      </c>
      <c r="R222" s="268" t="str">
        <f t="shared" si="35"/>
        <v>No</v>
      </c>
      <c r="S222" s="223" t="str">
        <f t="shared" si="36"/>
        <v>N/A</v>
      </c>
      <c r="T222" s="222" t="str">
        <f t="shared" si="37"/>
        <v>No</v>
      </c>
      <c r="U222" s="68" t="str">
        <f t="shared" si="45"/>
        <v>N/A</v>
      </c>
      <c r="V222" s="65" t="str">
        <f t="shared" si="39"/>
        <v>No</v>
      </c>
      <c r="W222" s="68" t="str">
        <f t="shared" si="46"/>
        <v>N/A</v>
      </c>
      <c r="X222" s="65" t="str">
        <f t="shared" si="41"/>
        <v>No</v>
      </c>
      <c r="Y222" s="68" t="str">
        <f t="shared" si="47"/>
        <v>N/A</v>
      </c>
      <c r="Z222" s="65"/>
    </row>
    <row r="223" spans="1:26">
      <c r="A223" s="66" t="s">
        <v>1621</v>
      </c>
      <c r="B223" s="66" t="s">
        <v>28</v>
      </c>
      <c r="C223" s="66" t="str" cm="1">
        <f t="array" ref="C223">_xlfn.IFNA(_xlfn.IFS(B223="Starter","Starters &amp; Sides",B223="Sides","Starters &amp; Sides"),B223)</f>
        <v>Drinks</v>
      </c>
      <c r="D223" s="71" t="s">
        <v>1806</v>
      </c>
      <c r="E223" s="75"/>
      <c r="F223" s="12"/>
      <c r="G223" s="12"/>
      <c r="H223" s="12"/>
      <c r="I223" s="12">
        <v>3</v>
      </c>
      <c r="J223" s="12"/>
      <c r="K223" s="4"/>
      <c r="L223" s="4"/>
      <c r="M223" s="4"/>
      <c r="N223" s="4"/>
      <c r="O223" s="4"/>
      <c r="P223" s="4" t="str">
        <f t="shared" si="43"/>
        <v>No</v>
      </c>
      <c r="Q223" s="15" t="str">
        <f t="shared" si="44"/>
        <v>No</v>
      </c>
      <c r="R223" s="268" t="str">
        <f t="shared" si="35"/>
        <v>No</v>
      </c>
      <c r="S223" s="223" t="str">
        <f t="shared" si="36"/>
        <v>N/A</v>
      </c>
      <c r="T223" s="222" t="str">
        <f t="shared" si="37"/>
        <v>No</v>
      </c>
      <c r="U223" s="68" t="str">
        <f t="shared" si="45"/>
        <v>N/A</v>
      </c>
      <c r="V223" s="65" t="str">
        <f t="shared" si="39"/>
        <v>No</v>
      </c>
      <c r="W223" s="68" t="str">
        <f t="shared" si="46"/>
        <v>N/A</v>
      </c>
      <c r="X223" s="65" t="str">
        <f t="shared" si="41"/>
        <v>No</v>
      </c>
      <c r="Y223" s="68" t="str">
        <f t="shared" si="47"/>
        <v>N/A</v>
      </c>
      <c r="Z223" s="65"/>
    </row>
    <row r="224" spans="1:26">
      <c r="A224" s="66" t="s">
        <v>1621</v>
      </c>
      <c r="B224" s="66" t="s">
        <v>28</v>
      </c>
      <c r="C224" s="66" t="str" cm="1">
        <f t="array" ref="C224">_xlfn.IFNA(_xlfn.IFS(B224="Starter","Starters &amp; Sides",B224="Sides","Starters &amp; Sides"),B224)</f>
        <v>Drinks</v>
      </c>
      <c r="D224" s="71" t="s">
        <v>1807</v>
      </c>
      <c r="E224" s="75"/>
      <c r="F224" s="12"/>
      <c r="G224" s="12"/>
      <c r="H224" s="12"/>
      <c r="I224" s="12">
        <v>5.5</v>
      </c>
      <c r="J224" s="12">
        <v>7.5</v>
      </c>
      <c r="K224" s="4">
        <v>7.5</v>
      </c>
      <c r="L224" s="4"/>
      <c r="M224" s="4"/>
      <c r="N224" s="4"/>
      <c r="O224" s="4"/>
      <c r="P224" s="4" t="str">
        <f t="shared" si="43"/>
        <v>No</v>
      </c>
      <c r="Q224" s="15" t="str">
        <f t="shared" si="44"/>
        <v>No</v>
      </c>
      <c r="R224" s="268" t="str">
        <f t="shared" si="35"/>
        <v>No</v>
      </c>
      <c r="S224" s="223" t="str">
        <f t="shared" si="36"/>
        <v>N/A</v>
      </c>
      <c r="T224" s="222" t="str">
        <f t="shared" si="37"/>
        <v>No</v>
      </c>
      <c r="U224" s="68" t="str">
        <f t="shared" si="45"/>
        <v>N/A</v>
      </c>
      <c r="V224" s="65" t="str">
        <f t="shared" si="39"/>
        <v>No</v>
      </c>
      <c r="W224" s="68" t="str">
        <f t="shared" si="46"/>
        <v>N/A</v>
      </c>
      <c r="X224" s="65" t="str">
        <f t="shared" si="41"/>
        <v>No</v>
      </c>
      <c r="Y224" s="68" t="str">
        <f t="shared" si="47"/>
        <v>N/A</v>
      </c>
      <c r="Z224" s="65"/>
    </row>
    <row r="225" spans="1:26">
      <c r="A225" s="66" t="s">
        <v>1621</v>
      </c>
      <c r="B225" s="66" t="s">
        <v>28</v>
      </c>
      <c r="C225" s="66" t="str" cm="1">
        <f t="array" ref="C225">_xlfn.IFNA(_xlfn.IFS(B225="Starter","Starters &amp; Sides",B225="Sides","Starters &amp; Sides"),B225)</f>
        <v>Drinks</v>
      </c>
      <c r="D225" s="71" t="s">
        <v>1808</v>
      </c>
      <c r="E225" s="75"/>
      <c r="F225" s="12"/>
      <c r="G225" s="12"/>
      <c r="H225" s="12"/>
      <c r="I225" s="12">
        <v>5.5</v>
      </c>
      <c r="J225" s="12">
        <v>7.5</v>
      </c>
      <c r="K225" s="4">
        <f>J225</f>
        <v>7.5</v>
      </c>
      <c r="L225" s="4">
        <v>7.5</v>
      </c>
      <c r="M225" s="4">
        <v>7.5</v>
      </c>
      <c r="N225" s="4">
        <v>8</v>
      </c>
      <c r="O225" s="4"/>
      <c r="P225" s="4" t="str">
        <f t="shared" si="43"/>
        <v>Yes</v>
      </c>
      <c r="Q225" s="15" t="str">
        <f t="shared" si="44"/>
        <v>Yes</v>
      </c>
      <c r="R225" s="268" t="str">
        <f t="shared" si="35"/>
        <v>No</v>
      </c>
      <c r="S225" s="223" t="str">
        <f t="shared" si="36"/>
        <v>N/A</v>
      </c>
      <c r="T225" s="222" t="str">
        <f t="shared" si="37"/>
        <v>No</v>
      </c>
      <c r="U225" s="68" t="str">
        <f t="shared" si="45"/>
        <v>N/A</v>
      </c>
      <c r="V225" s="65" t="str">
        <f t="shared" si="39"/>
        <v>No</v>
      </c>
      <c r="W225" s="68" t="str">
        <f t="shared" si="46"/>
        <v>N/A</v>
      </c>
      <c r="X225" s="65" t="str">
        <f t="shared" si="41"/>
        <v>No</v>
      </c>
      <c r="Y225" s="68" t="str">
        <f t="shared" si="47"/>
        <v>N/A</v>
      </c>
      <c r="Z225" s="65"/>
    </row>
    <row r="226" spans="1:26">
      <c r="A226" s="66" t="s">
        <v>1621</v>
      </c>
      <c r="B226" s="66" t="s">
        <v>28</v>
      </c>
      <c r="C226" s="66" t="str" cm="1">
        <f t="array" ref="C226">_xlfn.IFNA(_xlfn.IFS(B226="Starter","Starters &amp; Sides",B226="Sides","Starters &amp; Sides"),B226)</f>
        <v>Drinks</v>
      </c>
      <c r="D226" s="71" t="s">
        <v>1809</v>
      </c>
      <c r="E226" s="75"/>
      <c r="F226" s="12"/>
      <c r="G226" s="12"/>
      <c r="H226" s="12"/>
      <c r="I226" s="12">
        <v>5.5</v>
      </c>
      <c r="J226" s="12">
        <v>7.5</v>
      </c>
      <c r="K226" s="4">
        <v>7.5</v>
      </c>
      <c r="L226" s="4">
        <v>7.5</v>
      </c>
      <c r="M226" s="4">
        <v>7.5</v>
      </c>
      <c r="N226" s="4">
        <v>8</v>
      </c>
      <c r="O226" s="4"/>
      <c r="P226" s="4" t="str">
        <f t="shared" si="43"/>
        <v>Yes</v>
      </c>
      <c r="Q226" s="15" t="str">
        <f t="shared" si="44"/>
        <v>Yes</v>
      </c>
      <c r="R226" s="268" t="str">
        <f t="shared" si="35"/>
        <v>No</v>
      </c>
      <c r="S226" s="223" t="str">
        <f t="shared" si="36"/>
        <v>N/A</v>
      </c>
      <c r="T226" s="222" t="str">
        <f t="shared" si="37"/>
        <v>No</v>
      </c>
      <c r="U226" s="68" t="str">
        <f t="shared" si="45"/>
        <v>N/A</v>
      </c>
      <c r="V226" s="65" t="str">
        <f t="shared" si="39"/>
        <v>No</v>
      </c>
      <c r="W226" s="68" t="str">
        <f t="shared" si="46"/>
        <v>N/A</v>
      </c>
      <c r="X226" s="65" t="str">
        <f t="shared" si="41"/>
        <v>No</v>
      </c>
      <c r="Y226" s="68" t="str">
        <f t="shared" si="47"/>
        <v>N/A</v>
      </c>
      <c r="Z226" s="65"/>
    </row>
    <row r="227" spans="1:26">
      <c r="A227" s="66" t="s">
        <v>1621</v>
      </c>
      <c r="B227" s="66" t="s">
        <v>28</v>
      </c>
      <c r="C227" s="66" t="str" cm="1">
        <f t="array" ref="C227">_xlfn.IFNA(_xlfn.IFS(B227="Starter","Starters &amp; Sides",B227="Sides","Starters &amp; Sides"),B227)</f>
        <v>Drinks</v>
      </c>
      <c r="D227" s="71" t="s">
        <v>1810</v>
      </c>
      <c r="E227" s="75"/>
      <c r="F227" s="12"/>
      <c r="G227" s="12"/>
      <c r="H227" s="12"/>
      <c r="I227" s="12">
        <v>5.5</v>
      </c>
      <c r="J227" s="12">
        <v>7.5</v>
      </c>
      <c r="K227" s="4">
        <v>7.5</v>
      </c>
      <c r="L227" s="4"/>
      <c r="M227" s="4"/>
      <c r="N227" s="4"/>
      <c r="O227" s="4"/>
      <c r="P227" s="4" t="str">
        <f t="shared" si="43"/>
        <v>No</v>
      </c>
      <c r="Q227" s="15" t="str">
        <f t="shared" si="44"/>
        <v>No</v>
      </c>
      <c r="R227" s="268" t="str">
        <f t="shared" si="35"/>
        <v>No</v>
      </c>
      <c r="S227" s="223" t="str">
        <f t="shared" si="36"/>
        <v>N/A</v>
      </c>
      <c r="T227" s="222" t="str">
        <f t="shared" si="37"/>
        <v>No</v>
      </c>
      <c r="U227" s="68" t="str">
        <f t="shared" si="45"/>
        <v>N/A</v>
      </c>
      <c r="V227" s="65" t="str">
        <f t="shared" si="39"/>
        <v>No</v>
      </c>
      <c r="W227" s="68" t="str">
        <f t="shared" si="46"/>
        <v>N/A</v>
      </c>
      <c r="X227" s="65" t="str">
        <f t="shared" si="41"/>
        <v>No</v>
      </c>
      <c r="Y227" s="68" t="str">
        <f t="shared" si="47"/>
        <v>N/A</v>
      </c>
      <c r="Z227" s="65"/>
    </row>
    <row r="228" spans="1:26">
      <c r="A228" s="66" t="s">
        <v>1621</v>
      </c>
      <c r="B228" s="66" t="s">
        <v>28</v>
      </c>
      <c r="C228" s="66" t="str" cm="1">
        <f t="array" ref="C228">_xlfn.IFNA(_xlfn.IFS(B228="Starter","Starters &amp; Sides",B228="Sides","Starters &amp; Sides"),B228)</f>
        <v>Drinks</v>
      </c>
      <c r="D228" s="71" t="s">
        <v>1811</v>
      </c>
      <c r="E228" s="75"/>
      <c r="F228" s="12"/>
      <c r="G228" s="12"/>
      <c r="H228" s="12"/>
      <c r="I228" s="12">
        <v>5.5</v>
      </c>
      <c r="J228" s="12">
        <v>7.5</v>
      </c>
      <c r="K228" s="4">
        <v>7.5</v>
      </c>
      <c r="L228" s="4">
        <v>7.5</v>
      </c>
      <c r="M228" s="4">
        <v>7.5</v>
      </c>
      <c r="N228" s="4">
        <v>8</v>
      </c>
      <c r="O228" s="4"/>
      <c r="P228" s="4" t="str">
        <f t="shared" si="43"/>
        <v>Yes</v>
      </c>
      <c r="Q228" s="15" t="str">
        <f t="shared" si="44"/>
        <v>Yes</v>
      </c>
      <c r="R228" s="268" t="str">
        <f t="shared" si="35"/>
        <v>No</v>
      </c>
      <c r="S228" s="223" t="str">
        <f t="shared" si="36"/>
        <v>N/A</v>
      </c>
      <c r="T228" s="222" t="str">
        <f t="shared" si="37"/>
        <v>No</v>
      </c>
      <c r="U228" s="68" t="str">
        <f t="shared" si="45"/>
        <v>N/A</v>
      </c>
      <c r="V228" s="65" t="str">
        <f t="shared" si="39"/>
        <v>No</v>
      </c>
      <c r="W228" s="68" t="str">
        <f t="shared" si="46"/>
        <v>N/A</v>
      </c>
      <c r="X228" s="65" t="str">
        <f t="shared" si="41"/>
        <v>No</v>
      </c>
      <c r="Y228" s="68" t="str">
        <f t="shared" si="47"/>
        <v>N/A</v>
      </c>
      <c r="Z228" s="65"/>
    </row>
    <row r="229" spans="1:26">
      <c r="A229" s="66" t="s">
        <v>1621</v>
      </c>
      <c r="B229" s="66" t="s">
        <v>28</v>
      </c>
      <c r="C229" s="66" t="str" cm="1">
        <f t="array" ref="C229">_xlfn.IFNA(_xlfn.IFS(B229="Starter","Starters &amp; Sides",B229="Sides","Starters &amp; Sides"),B229)</f>
        <v>Drinks</v>
      </c>
      <c r="D229" s="71" t="s">
        <v>1812</v>
      </c>
      <c r="E229" s="75"/>
      <c r="F229" s="12"/>
      <c r="G229" s="12"/>
      <c r="H229" s="12"/>
      <c r="I229" s="12">
        <v>3.5</v>
      </c>
      <c r="J229" s="12">
        <v>3.5</v>
      </c>
      <c r="K229" s="4">
        <v>3.5</v>
      </c>
      <c r="L229" s="4"/>
      <c r="M229" s="4">
        <v>3</v>
      </c>
      <c r="N229" s="4">
        <v>3</v>
      </c>
      <c r="O229" s="4"/>
      <c r="P229" s="4" t="str">
        <f t="shared" si="43"/>
        <v>Yes</v>
      </c>
      <c r="Q229" s="15" t="str">
        <f t="shared" si="44"/>
        <v>Yes</v>
      </c>
      <c r="R229" s="268" t="str">
        <f t="shared" si="35"/>
        <v>No</v>
      </c>
      <c r="S229" s="223" t="str">
        <f t="shared" si="36"/>
        <v>N/A</v>
      </c>
      <c r="T229" s="222" t="str">
        <f t="shared" si="37"/>
        <v>No</v>
      </c>
      <c r="U229" s="68" t="str">
        <f t="shared" si="45"/>
        <v>N/A</v>
      </c>
      <c r="V229" s="65" t="str">
        <f t="shared" si="39"/>
        <v>No</v>
      </c>
      <c r="W229" s="68" t="str">
        <f t="shared" si="46"/>
        <v>N/A</v>
      </c>
      <c r="X229" s="65" t="str">
        <f t="shared" si="41"/>
        <v>No</v>
      </c>
      <c r="Y229" s="68" t="str">
        <f t="shared" si="47"/>
        <v>N/A</v>
      </c>
      <c r="Z229" s="65"/>
    </row>
    <row r="230" spans="1:26">
      <c r="A230" s="66" t="s">
        <v>1621</v>
      </c>
      <c r="B230" s="66" t="s">
        <v>28</v>
      </c>
      <c r="C230" s="66" t="str" cm="1">
        <f t="array" ref="C230">_xlfn.IFNA(_xlfn.IFS(B230="Starter","Starters &amp; Sides",B230="Sides","Starters &amp; Sides"),B230)</f>
        <v>Drinks</v>
      </c>
      <c r="D230" s="71" t="s">
        <v>1813</v>
      </c>
      <c r="E230" s="75"/>
      <c r="F230" s="12"/>
      <c r="G230" s="12"/>
      <c r="H230" s="12"/>
      <c r="I230" s="12"/>
      <c r="J230" s="12"/>
      <c r="K230" s="4"/>
      <c r="L230" s="4"/>
      <c r="M230" s="4"/>
      <c r="N230" s="4">
        <v>6</v>
      </c>
      <c r="O230" s="4"/>
      <c r="P230" s="4" t="str">
        <f t="shared" si="43"/>
        <v>Yes</v>
      </c>
      <c r="Q230" s="15" t="str">
        <f t="shared" si="44"/>
        <v>Yes</v>
      </c>
      <c r="R230" s="268" t="str">
        <f t="shared" si="35"/>
        <v>No</v>
      </c>
      <c r="S230" s="223" t="str">
        <f t="shared" si="36"/>
        <v>N/A</v>
      </c>
      <c r="T230" s="222" t="str">
        <f t="shared" si="37"/>
        <v>No</v>
      </c>
      <c r="U230" s="68" t="str">
        <f t="shared" si="45"/>
        <v>N/A</v>
      </c>
      <c r="V230" s="65" t="str">
        <f t="shared" si="39"/>
        <v>No</v>
      </c>
      <c r="W230" s="68" t="str">
        <f t="shared" si="46"/>
        <v>N/A</v>
      </c>
      <c r="X230" s="65" t="str">
        <f t="shared" si="41"/>
        <v>No</v>
      </c>
      <c r="Y230" s="68" t="str">
        <f t="shared" si="47"/>
        <v>N/A</v>
      </c>
      <c r="Z230" s="65"/>
    </row>
    <row r="231" spans="1:26">
      <c r="A231" s="66" t="s">
        <v>1621</v>
      </c>
      <c r="B231" s="66" t="s">
        <v>28</v>
      </c>
      <c r="C231" s="66" t="str" cm="1">
        <f t="array" ref="C231">_xlfn.IFNA(_xlfn.IFS(B231="Starter","Starters &amp; Sides",B231="Sides","Starters &amp; Sides"),B231)</f>
        <v>Drinks</v>
      </c>
      <c r="D231" s="71" t="s">
        <v>1814</v>
      </c>
      <c r="E231" s="75"/>
      <c r="F231" s="12"/>
      <c r="G231" s="12"/>
      <c r="H231" s="12"/>
      <c r="I231" s="12">
        <v>4.75</v>
      </c>
      <c r="J231" s="12">
        <v>6.2</v>
      </c>
      <c r="K231" s="4">
        <v>6.2</v>
      </c>
      <c r="L231" s="4">
        <v>6.2</v>
      </c>
      <c r="M231" s="4">
        <v>6.2</v>
      </c>
      <c r="N231" s="4">
        <v>6.2</v>
      </c>
      <c r="O231" s="4"/>
      <c r="P231" s="4" t="str">
        <f t="shared" si="43"/>
        <v>Yes</v>
      </c>
      <c r="Q231" s="15" t="str">
        <f t="shared" si="44"/>
        <v>Yes</v>
      </c>
      <c r="R231" s="268" t="str">
        <f t="shared" si="35"/>
        <v>No</v>
      </c>
      <c r="S231" s="223" t="str">
        <f t="shared" si="36"/>
        <v>N/A</v>
      </c>
      <c r="T231" s="222" t="str">
        <f t="shared" si="37"/>
        <v>No</v>
      </c>
      <c r="U231" s="68" t="str">
        <f t="shared" si="45"/>
        <v>N/A</v>
      </c>
      <c r="V231" s="65" t="str">
        <f t="shared" si="39"/>
        <v>No</v>
      </c>
      <c r="W231" s="68" t="str">
        <f t="shared" si="46"/>
        <v>N/A</v>
      </c>
      <c r="X231" s="65" t="str">
        <f t="shared" si="41"/>
        <v>No</v>
      </c>
      <c r="Y231" s="68" t="str">
        <f t="shared" si="47"/>
        <v>N/A</v>
      </c>
      <c r="Z231" s="65"/>
    </row>
    <row r="232" spans="1:26">
      <c r="A232" s="66" t="s">
        <v>1621</v>
      </c>
      <c r="B232" s="66" t="s">
        <v>28</v>
      </c>
      <c r="C232" s="66" t="str" cm="1">
        <f t="array" ref="C232">_xlfn.IFNA(_xlfn.IFS(B232="Starter","Starters &amp; Sides",B232="Sides","Starters &amp; Sides"),B232)</f>
        <v>Drinks</v>
      </c>
      <c r="D232" s="71" t="s">
        <v>1815</v>
      </c>
      <c r="E232" s="75"/>
      <c r="F232" s="12"/>
      <c r="G232" s="12"/>
      <c r="H232" s="12"/>
      <c r="I232" s="12"/>
      <c r="J232" s="12"/>
      <c r="K232" s="4"/>
      <c r="L232" s="4"/>
      <c r="M232" s="4"/>
      <c r="N232" s="4">
        <v>6.25</v>
      </c>
      <c r="O232" s="4"/>
      <c r="P232" s="4" t="str">
        <f t="shared" si="43"/>
        <v>Yes</v>
      </c>
      <c r="Q232" s="15" t="str">
        <f t="shared" si="44"/>
        <v>Yes</v>
      </c>
      <c r="R232" s="268" t="str">
        <f t="shared" si="35"/>
        <v>No</v>
      </c>
      <c r="S232" s="223" t="str">
        <f t="shared" si="36"/>
        <v>N/A</v>
      </c>
      <c r="T232" s="222" t="str">
        <f t="shared" si="37"/>
        <v>No</v>
      </c>
      <c r="U232" s="68" t="str">
        <f t="shared" si="45"/>
        <v>N/A</v>
      </c>
      <c r="V232" s="65" t="str">
        <f t="shared" si="39"/>
        <v>No</v>
      </c>
      <c r="W232" s="68" t="str">
        <f t="shared" si="46"/>
        <v>N/A</v>
      </c>
      <c r="X232" s="65" t="str">
        <f t="shared" si="41"/>
        <v>No</v>
      </c>
      <c r="Y232" s="68" t="str">
        <f t="shared" si="47"/>
        <v>N/A</v>
      </c>
      <c r="Z232" s="65"/>
    </row>
    <row r="233" spans="1:26">
      <c r="A233" s="66" t="s">
        <v>1621</v>
      </c>
      <c r="B233" s="66" t="s">
        <v>28</v>
      </c>
      <c r="C233" s="66" t="str" cm="1">
        <f t="array" ref="C233">_xlfn.IFNA(_xlfn.IFS(B233="Starter","Starters &amp; Sides",B233="Sides","Starters &amp; Sides"),B233)</f>
        <v>Drinks</v>
      </c>
      <c r="D233" s="71" t="s">
        <v>1816</v>
      </c>
      <c r="E233" s="75"/>
      <c r="F233" s="12"/>
      <c r="G233" s="12"/>
      <c r="H233" s="12"/>
      <c r="I233" s="12"/>
      <c r="J233" s="12"/>
      <c r="K233" s="4"/>
      <c r="L233" s="4"/>
      <c r="M233" s="4"/>
      <c r="N233" s="4">
        <v>6</v>
      </c>
      <c r="O233" s="4"/>
      <c r="P233" s="4" t="str">
        <f t="shared" si="43"/>
        <v>Yes</v>
      </c>
      <c r="Q233" s="15" t="str">
        <f t="shared" si="44"/>
        <v>Yes</v>
      </c>
      <c r="R233" s="268" t="str">
        <f t="shared" si="35"/>
        <v>No</v>
      </c>
      <c r="S233" s="223" t="str">
        <f t="shared" si="36"/>
        <v>N/A</v>
      </c>
      <c r="T233" s="222" t="str">
        <f t="shared" si="37"/>
        <v>No</v>
      </c>
      <c r="U233" s="68" t="str">
        <f t="shared" si="45"/>
        <v>N/A</v>
      </c>
      <c r="V233" s="65" t="str">
        <f t="shared" si="39"/>
        <v>No</v>
      </c>
      <c r="W233" s="68" t="str">
        <f t="shared" si="46"/>
        <v>N/A</v>
      </c>
      <c r="X233" s="65" t="str">
        <f t="shared" si="41"/>
        <v>No</v>
      </c>
      <c r="Y233" s="68" t="str">
        <f t="shared" si="47"/>
        <v>N/A</v>
      </c>
      <c r="Z233" s="65"/>
    </row>
    <row r="234" spans="1:26">
      <c r="A234" s="66" t="s">
        <v>1621</v>
      </c>
      <c r="B234" s="66" t="s">
        <v>28</v>
      </c>
      <c r="C234" s="66" t="str" cm="1">
        <f t="array" ref="C234">_xlfn.IFNA(_xlfn.IFS(B234="Starter","Starters &amp; Sides",B234="Sides","Starters &amp; Sides"),B234)</f>
        <v>Drinks</v>
      </c>
      <c r="D234" s="71" t="s">
        <v>1817</v>
      </c>
      <c r="E234" s="75"/>
      <c r="F234" s="12"/>
      <c r="G234" s="12"/>
      <c r="H234" s="12"/>
      <c r="I234" s="12"/>
      <c r="J234" s="12"/>
      <c r="K234" s="4"/>
      <c r="L234" s="4"/>
      <c r="M234" s="4"/>
      <c r="N234" s="4">
        <v>6</v>
      </c>
      <c r="O234" s="4"/>
      <c r="P234" s="4" t="str">
        <f t="shared" si="43"/>
        <v>Yes</v>
      </c>
      <c r="Q234" s="15" t="str">
        <f t="shared" si="44"/>
        <v>Yes</v>
      </c>
      <c r="R234" s="268" t="str">
        <f t="shared" si="35"/>
        <v>No</v>
      </c>
      <c r="S234" s="223" t="str">
        <f t="shared" si="36"/>
        <v>N/A</v>
      </c>
      <c r="T234" s="222" t="str">
        <f t="shared" si="37"/>
        <v>No</v>
      </c>
      <c r="U234" s="68" t="str">
        <f t="shared" si="45"/>
        <v>N/A</v>
      </c>
      <c r="V234" s="65" t="str">
        <f t="shared" si="39"/>
        <v>No</v>
      </c>
      <c r="W234" s="68" t="str">
        <f t="shared" si="46"/>
        <v>N/A</v>
      </c>
      <c r="X234" s="65" t="str">
        <f t="shared" si="41"/>
        <v>No</v>
      </c>
      <c r="Y234" s="68" t="str">
        <f t="shared" si="47"/>
        <v>N/A</v>
      </c>
      <c r="Z234" s="65"/>
    </row>
    <row r="235" spans="1:26">
      <c r="A235" s="66" t="s">
        <v>1621</v>
      </c>
      <c r="B235" s="66" t="s">
        <v>28</v>
      </c>
      <c r="C235" s="66" t="str" cm="1">
        <f t="array" ref="C235">_xlfn.IFNA(_xlfn.IFS(B235="Starter","Starters &amp; Sides",B235="Sides","Starters &amp; Sides"),B235)</f>
        <v>Drinks</v>
      </c>
      <c r="D235" s="71" t="s">
        <v>1818</v>
      </c>
      <c r="E235" s="75"/>
      <c r="F235" s="12"/>
      <c r="G235" s="12"/>
      <c r="H235" s="12"/>
      <c r="I235" s="12"/>
      <c r="J235" s="12"/>
      <c r="K235" s="4"/>
      <c r="L235" s="4"/>
      <c r="M235" s="4"/>
      <c r="N235" s="4">
        <v>6.25</v>
      </c>
      <c r="O235" s="4"/>
      <c r="P235" s="4" t="str">
        <f t="shared" si="43"/>
        <v>Yes</v>
      </c>
      <c r="Q235" s="15" t="str">
        <f t="shared" si="44"/>
        <v>Yes</v>
      </c>
      <c r="R235" s="268" t="str">
        <f t="shared" si="35"/>
        <v>No</v>
      </c>
      <c r="S235" s="223" t="str">
        <f t="shared" si="36"/>
        <v>N/A</v>
      </c>
      <c r="T235" s="222" t="str">
        <f t="shared" si="37"/>
        <v>No</v>
      </c>
      <c r="U235" s="68" t="str">
        <f t="shared" si="45"/>
        <v>N/A</v>
      </c>
      <c r="V235" s="65" t="str">
        <f t="shared" si="39"/>
        <v>No</v>
      </c>
      <c r="W235" s="68" t="str">
        <f t="shared" si="46"/>
        <v>N/A</v>
      </c>
      <c r="X235" s="65" t="str">
        <f t="shared" si="41"/>
        <v>No</v>
      </c>
      <c r="Y235" s="68" t="str">
        <f t="shared" si="47"/>
        <v>N/A</v>
      </c>
      <c r="Z235" s="65"/>
    </row>
    <row r="236" spans="1:26">
      <c r="A236" s="66" t="s">
        <v>1621</v>
      </c>
      <c r="B236" s="66" t="s">
        <v>28</v>
      </c>
      <c r="C236" s="66" t="str" cm="1">
        <f t="array" ref="C236">_xlfn.IFNA(_xlfn.IFS(B236="Starter","Starters &amp; Sides",B236="Sides","Starters &amp; Sides"),B236)</f>
        <v>Drinks</v>
      </c>
      <c r="D236" s="71" t="s">
        <v>1819</v>
      </c>
      <c r="E236" s="75"/>
      <c r="F236" s="12"/>
      <c r="G236" s="12"/>
      <c r="H236" s="12"/>
      <c r="I236" s="12"/>
      <c r="J236" s="12"/>
      <c r="K236" s="4"/>
      <c r="L236" s="4"/>
      <c r="M236" s="4"/>
      <c r="N236" s="4">
        <v>6</v>
      </c>
      <c r="O236" s="4"/>
      <c r="P236" s="4" t="str">
        <f t="shared" si="43"/>
        <v>Yes</v>
      </c>
      <c r="Q236" s="15" t="str">
        <f t="shared" si="44"/>
        <v>Yes</v>
      </c>
      <c r="R236" s="268" t="str">
        <f t="shared" ref="R236:R299" si="48">IF(COUNTA(N236:O236)=2,"Yes","No")</f>
        <v>No</v>
      </c>
      <c r="S236" s="223" t="str">
        <f t="shared" ref="S236:S299" si="49">IF(R236="Yes",O236/N236-1,"N/A")</f>
        <v>N/A</v>
      </c>
      <c r="T236" s="222" t="str">
        <f t="shared" ref="T236:T299" si="50">IF(COUNTA(M236:O236)=3,"Yes","No")</f>
        <v>No</v>
      </c>
      <c r="U236" s="68" t="str">
        <f t="shared" si="45"/>
        <v>N/A</v>
      </c>
      <c r="V236" s="65" t="str">
        <f t="shared" ref="V236:V299" si="51">IF(COUNTA(L236:O236)=4,"Yes","No")</f>
        <v>No</v>
      </c>
      <c r="W236" s="68" t="str">
        <f t="shared" si="46"/>
        <v>N/A</v>
      </c>
      <c r="X236" s="65" t="str">
        <f t="shared" ref="X236:X299" si="52">IF(COUNTA(E236:O236)=11,"Yes","No")</f>
        <v>No</v>
      </c>
      <c r="Y236" s="68" t="str">
        <f t="shared" si="47"/>
        <v>N/A</v>
      </c>
      <c r="Z236" s="65"/>
    </row>
    <row r="237" spans="1:26">
      <c r="A237" s="66" t="s">
        <v>1621</v>
      </c>
      <c r="B237" s="66" t="s">
        <v>28</v>
      </c>
      <c r="C237" s="66" t="str" cm="1">
        <f t="array" ref="C237">_xlfn.IFNA(_xlfn.IFS(B237="Starter","Starters &amp; Sides",B237="Sides","Starters &amp; Sides"),B237)</f>
        <v>Drinks</v>
      </c>
      <c r="D237" s="71" t="s">
        <v>1820</v>
      </c>
      <c r="E237" s="75"/>
      <c r="F237" s="12"/>
      <c r="G237" s="12"/>
      <c r="H237" s="12"/>
      <c r="I237" s="12"/>
      <c r="J237" s="12"/>
      <c r="K237" s="4"/>
      <c r="L237" s="4"/>
      <c r="M237" s="4"/>
      <c r="N237" s="4">
        <v>5.25</v>
      </c>
      <c r="O237" s="4"/>
      <c r="P237" s="4" t="str">
        <f t="shared" si="43"/>
        <v>Yes</v>
      </c>
      <c r="Q237" s="15" t="str">
        <f t="shared" si="44"/>
        <v>Yes</v>
      </c>
      <c r="R237" s="268" t="str">
        <f t="shared" si="48"/>
        <v>No</v>
      </c>
      <c r="S237" s="223" t="str">
        <f t="shared" si="49"/>
        <v>N/A</v>
      </c>
      <c r="T237" s="222" t="str">
        <f t="shared" si="50"/>
        <v>No</v>
      </c>
      <c r="U237" s="68" t="str">
        <f t="shared" si="45"/>
        <v>N/A</v>
      </c>
      <c r="V237" s="65" t="str">
        <f t="shared" si="51"/>
        <v>No</v>
      </c>
      <c r="W237" s="68" t="str">
        <f t="shared" si="46"/>
        <v>N/A</v>
      </c>
      <c r="X237" s="65" t="str">
        <f t="shared" si="52"/>
        <v>No</v>
      </c>
      <c r="Y237" s="68" t="str">
        <f t="shared" si="47"/>
        <v>N/A</v>
      </c>
      <c r="Z237" s="65"/>
    </row>
    <row r="238" spans="1:26">
      <c r="A238" s="66" t="s">
        <v>1621</v>
      </c>
      <c r="B238" s="66" t="s">
        <v>28</v>
      </c>
      <c r="C238" s="66" t="str" cm="1">
        <f t="array" ref="C238">_xlfn.IFNA(_xlfn.IFS(B238="Starter","Starters &amp; Sides",B238="Sides","Starters &amp; Sides"),B238)</f>
        <v>Drinks</v>
      </c>
      <c r="D238" s="71" t="s">
        <v>1821</v>
      </c>
      <c r="E238" s="75"/>
      <c r="F238" s="12"/>
      <c r="G238" s="12"/>
      <c r="H238" s="12"/>
      <c r="I238" s="12">
        <v>4.75</v>
      </c>
      <c r="J238" s="12">
        <v>6.2</v>
      </c>
      <c r="K238" s="4">
        <v>6.2</v>
      </c>
      <c r="L238" s="4">
        <v>6.2</v>
      </c>
      <c r="M238" s="4">
        <v>6.2</v>
      </c>
      <c r="N238" s="4"/>
      <c r="O238" s="4"/>
      <c r="P238" s="4" t="str">
        <f t="shared" si="43"/>
        <v>No</v>
      </c>
      <c r="Q238" s="15" t="str">
        <f t="shared" si="44"/>
        <v>No</v>
      </c>
      <c r="R238" s="268" t="str">
        <f t="shared" si="48"/>
        <v>No</v>
      </c>
      <c r="S238" s="223" t="str">
        <f t="shared" si="49"/>
        <v>N/A</v>
      </c>
      <c r="T238" s="222" t="str">
        <f t="shared" si="50"/>
        <v>No</v>
      </c>
      <c r="U238" s="68" t="str">
        <f t="shared" si="45"/>
        <v>N/A</v>
      </c>
      <c r="V238" s="65" t="str">
        <f t="shared" si="51"/>
        <v>No</v>
      </c>
      <c r="W238" s="68" t="str">
        <f t="shared" si="46"/>
        <v>N/A</v>
      </c>
      <c r="X238" s="65" t="str">
        <f t="shared" si="52"/>
        <v>No</v>
      </c>
      <c r="Y238" s="68" t="str">
        <f t="shared" si="47"/>
        <v>N/A</v>
      </c>
      <c r="Z238" s="65"/>
    </row>
    <row r="239" spans="1:26">
      <c r="A239" s="66" t="s">
        <v>1621</v>
      </c>
      <c r="B239" s="66" t="s">
        <v>28</v>
      </c>
      <c r="C239" s="66" t="str" cm="1">
        <f t="array" ref="C239">_xlfn.IFNA(_xlfn.IFS(B239="Starter","Starters &amp; Sides",B239="Sides","Starters &amp; Sides"),B239)</f>
        <v>Drinks</v>
      </c>
      <c r="D239" s="71" t="s">
        <v>1822</v>
      </c>
      <c r="E239" s="75"/>
      <c r="F239" s="12"/>
      <c r="G239" s="12"/>
      <c r="H239" s="12"/>
      <c r="I239" s="12">
        <v>4.75</v>
      </c>
      <c r="J239" s="12">
        <v>6.2</v>
      </c>
      <c r="K239" s="4">
        <v>6.2</v>
      </c>
      <c r="L239" s="4">
        <v>6.2</v>
      </c>
      <c r="M239" s="4">
        <v>6.2</v>
      </c>
      <c r="N239" s="4">
        <v>6.2</v>
      </c>
      <c r="O239" s="4"/>
      <c r="P239" s="4" t="str">
        <f t="shared" si="43"/>
        <v>Yes</v>
      </c>
      <c r="Q239" s="15" t="str">
        <f t="shared" si="44"/>
        <v>Yes</v>
      </c>
      <c r="R239" s="268" t="str">
        <f t="shared" si="48"/>
        <v>No</v>
      </c>
      <c r="S239" s="223" t="str">
        <f t="shared" si="49"/>
        <v>N/A</v>
      </c>
      <c r="T239" s="222" t="str">
        <f t="shared" si="50"/>
        <v>No</v>
      </c>
      <c r="U239" s="68" t="str">
        <f t="shared" si="45"/>
        <v>N/A</v>
      </c>
      <c r="V239" s="65" t="str">
        <f t="shared" si="51"/>
        <v>No</v>
      </c>
      <c r="W239" s="68" t="str">
        <f t="shared" si="46"/>
        <v>N/A</v>
      </c>
      <c r="X239" s="65" t="str">
        <f t="shared" si="52"/>
        <v>No</v>
      </c>
      <c r="Y239" s="68" t="str">
        <f t="shared" si="47"/>
        <v>N/A</v>
      </c>
      <c r="Z239" s="65"/>
    </row>
    <row r="240" spans="1:26">
      <c r="A240" s="66" t="s">
        <v>1621</v>
      </c>
      <c r="B240" s="66" t="s">
        <v>28</v>
      </c>
      <c r="C240" s="66" t="str" cm="1">
        <f t="array" ref="C240">_xlfn.IFNA(_xlfn.IFS(B240="Starter","Starters &amp; Sides",B240="Sides","Starters &amp; Sides"),B240)</f>
        <v>Drinks</v>
      </c>
      <c r="D240" s="71" t="s">
        <v>1823</v>
      </c>
      <c r="E240" s="75"/>
      <c r="F240" s="12"/>
      <c r="G240" s="12"/>
      <c r="H240" s="12"/>
      <c r="I240" s="12">
        <v>4.75</v>
      </c>
      <c r="J240" s="12"/>
      <c r="K240" s="4"/>
      <c r="L240" s="4"/>
      <c r="M240" s="4"/>
      <c r="N240" s="4"/>
      <c r="O240" s="4"/>
      <c r="P240" s="4" t="str">
        <f t="shared" si="43"/>
        <v>No</v>
      </c>
      <c r="Q240" s="15" t="str">
        <f t="shared" si="44"/>
        <v>No</v>
      </c>
      <c r="R240" s="268" t="str">
        <f t="shared" si="48"/>
        <v>No</v>
      </c>
      <c r="S240" s="223" t="str">
        <f t="shared" si="49"/>
        <v>N/A</v>
      </c>
      <c r="T240" s="222" t="str">
        <f t="shared" si="50"/>
        <v>No</v>
      </c>
      <c r="U240" s="68" t="str">
        <f t="shared" si="45"/>
        <v>N/A</v>
      </c>
      <c r="V240" s="65" t="str">
        <f t="shared" si="51"/>
        <v>No</v>
      </c>
      <c r="W240" s="68" t="str">
        <f t="shared" si="46"/>
        <v>N/A</v>
      </c>
      <c r="X240" s="65" t="str">
        <f t="shared" si="52"/>
        <v>No</v>
      </c>
      <c r="Y240" s="68" t="str">
        <f t="shared" si="47"/>
        <v>N/A</v>
      </c>
      <c r="Z240" s="65"/>
    </row>
    <row r="241" spans="1:26">
      <c r="A241" s="66" t="s">
        <v>1621</v>
      </c>
      <c r="B241" s="66" t="s">
        <v>28</v>
      </c>
      <c r="C241" s="66" t="str" cm="1">
        <f t="array" ref="C241">_xlfn.IFNA(_xlfn.IFS(B241="Starter","Starters &amp; Sides",B241="Sides","Starters &amp; Sides"),B241)</f>
        <v>Drinks</v>
      </c>
      <c r="D241" s="71" t="s">
        <v>1824</v>
      </c>
      <c r="E241" s="75"/>
      <c r="F241" s="12"/>
      <c r="G241" s="12"/>
      <c r="H241" s="12"/>
      <c r="I241" s="12">
        <v>4.2</v>
      </c>
      <c r="J241" s="12">
        <v>5.56</v>
      </c>
      <c r="K241" s="4">
        <v>5.65</v>
      </c>
      <c r="L241" s="4">
        <v>5.65</v>
      </c>
      <c r="M241" s="4">
        <v>5.65</v>
      </c>
      <c r="N241" s="4">
        <v>5.65</v>
      </c>
      <c r="O241" s="4"/>
      <c r="P241" s="4" t="str">
        <f t="shared" si="43"/>
        <v>Yes</v>
      </c>
      <c r="Q241" s="15" t="str">
        <f t="shared" si="44"/>
        <v>Yes</v>
      </c>
      <c r="R241" s="268" t="str">
        <f t="shared" si="48"/>
        <v>No</v>
      </c>
      <c r="S241" s="223" t="str">
        <f t="shared" si="49"/>
        <v>N/A</v>
      </c>
      <c r="T241" s="222" t="str">
        <f t="shared" si="50"/>
        <v>No</v>
      </c>
      <c r="U241" s="68" t="str">
        <f t="shared" si="45"/>
        <v>N/A</v>
      </c>
      <c r="V241" s="65" t="str">
        <f t="shared" si="51"/>
        <v>No</v>
      </c>
      <c r="W241" s="68" t="str">
        <f t="shared" si="46"/>
        <v>N/A</v>
      </c>
      <c r="X241" s="65" t="str">
        <f t="shared" si="52"/>
        <v>No</v>
      </c>
      <c r="Y241" s="68" t="str">
        <f t="shared" si="47"/>
        <v>N/A</v>
      </c>
      <c r="Z241" s="65"/>
    </row>
    <row r="242" spans="1:26">
      <c r="A242" s="66" t="s">
        <v>1621</v>
      </c>
      <c r="B242" s="66" t="s">
        <v>28</v>
      </c>
      <c r="C242" s="66" t="str" cm="1">
        <f t="array" ref="C242">_xlfn.IFNA(_xlfn.IFS(B242="Starter","Starters &amp; Sides",B242="Sides","Starters &amp; Sides"),B242)</f>
        <v>Drinks</v>
      </c>
      <c r="D242" s="71" t="s">
        <v>1825</v>
      </c>
      <c r="E242" s="75"/>
      <c r="F242" s="12"/>
      <c r="G242" s="12"/>
      <c r="H242" s="12"/>
      <c r="I242" s="12">
        <v>4.75</v>
      </c>
      <c r="J242" s="12">
        <v>6.2</v>
      </c>
      <c r="K242" s="4">
        <v>6.2</v>
      </c>
      <c r="L242" s="4">
        <v>6.2</v>
      </c>
      <c r="M242" s="4">
        <v>6.2</v>
      </c>
      <c r="N242" s="4"/>
      <c r="O242" s="4"/>
      <c r="P242" s="4" t="str">
        <f t="shared" si="43"/>
        <v>No</v>
      </c>
      <c r="Q242" s="15" t="str">
        <f t="shared" si="44"/>
        <v>No</v>
      </c>
      <c r="R242" s="268" t="str">
        <f t="shared" si="48"/>
        <v>No</v>
      </c>
      <c r="S242" s="223" t="str">
        <f t="shared" si="49"/>
        <v>N/A</v>
      </c>
      <c r="T242" s="222" t="str">
        <f t="shared" si="50"/>
        <v>No</v>
      </c>
      <c r="U242" s="68" t="str">
        <f t="shared" si="45"/>
        <v>N/A</v>
      </c>
      <c r="V242" s="65" t="str">
        <f t="shared" si="51"/>
        <v>No</v>
      </c>
      <c r="W242" s="68" t="str">
        <f t="shared" si="46"/>
        <v>N/A</v>
      </c>
      <c r="X242" s="65" t="str">
        <f t="shared" si="52"/>
        <v>No</v>
      </c>
      <c r="Y242" s="68" t="str">
        <f t="shared" si="47"/>
        <v>N/A</v>
      </c>
      <c r="Z242" s="65"/>
    </row>
    <row r="243" spans="1:26">
      <c r="A243" s="66" t="s">
        <v>1621</v>
      </c>
      <c r="B243" s="66" t="s">
        <v>28</v>
      </c>
      <c r="C243" s="66" t="str" cm="1">
        <f t="array" ref="C243">_xlfn.IFNA(_xlfn.IFS(B243="Starter","Starters &amp; Sides",B243="Sides","Starters &amp; Sides"),B243)</f>
        <v>Drinks</v>
      </c>
      <c r="D243" s="71" t="s">
        <v>1826</v>
      </c>
      <c r="E243" s="75"/>
      <c r="F243" s="12"/>
      <c r="G243" s="12"/>
      <c r="H243" s="12"/>
      <c r="I243" s="12">
        <v>5</v>
      </c>
      <c r="J243" s="12"/>
      <c r="K243" s="4"/>
      <c r="L243" s="4"/>
      <c r="M243" s="4"/>
      <c r="N243" s="4"/>
      <c r="O243" s="4"/>
      <c r="P243" s="4" t="str">
        <f t="shared" si="43"/>
        <v>No</v>
      </c>
      <c r="Q243" s="15" t="str">
        <f t="shared" si="44"/>
        <v>No</v>
      </c>
      <c r="R243" s="268" t="str">
        <f t="shared" si="48"/>
        <v>No</v>
      </c>
      <c r="S243" s="223" t="str">
        <f t="shared" si="49"/>
        <v>N/A</v>
      </c>
      <c r="T243" s="222" t="str">
        <f t="shared" si="50"/>
        <v>No</v>
      </c>
      <c r="U243" s="68" t="str">
        <f t="shared" si="45"/>
        <v>N/A</v>
      </c>
      <c r="V243" s="65" t="str">
        <f t="shared" si="51"/>
        <v>No</v>
      </c>
      <c r="W243" s="68" t="str">
        <f t="shared" si="46"/>
        <v>N/A</v>
      </c>
      <c r="X243" s="65" t="str">
        <f t="shared" si="52"/>
        <v>No</v>
      </c>
      <c r="Y243" s="68" t="str">
        <f t="shared" si="47"/>
        <v>N/A</v>
      </c>
      <c r="Z243" s="65"/>
    </row>
    <row r="244" spans="1:26">
      <c r="A244" s="66" t="s">
        <v>1621</v>
      </c>
      <c r="B244" s="66" t="s">
        <v>28</v>
      </c>
      <c r="C244" s="66" t="str" cm="1">
        <f t="array" ref="C244">_xlfn.IFNA(_xlfn.IFS(B244="Starter","Starters &amp; Sides",B244="Sides","Starters &amp; Sides"),B244)</f>
        <v>Drinks</v>
      </c>
      <c r="D244" s="71" t="s">
        <v>1827</v>
      </c>
      <c r="E244" s="75"/>
      <c r="F244" s="12"/>
      <c r="G244" s="12"/>
      <c r="H244" s="12"/>
      <c r="I244" s="12">
        <v>5.25</v>
      </c>
      <c r="J244" s="12">
        <v>6.95</v>
      </c>
      <c r="K244" s="4">
        <v>6.95</v>
      </c>
      <c r="L244" s="4">
        <v>6.95</v>
      </c>
      <c r="M244" s="4">
        <v>6.95</v>
      </c>
      <c r="N244" s="4"/>
      <c r="O244" s="4"/>
      <c r="P244" s="4" t="str">
        <f t="shared" si="43"/>
        <v>No</v>
      </c>
      <c r="Q244" s="15" t="str">
        <f t="shared" si="44"/>
        <v>No</v>
      </c>
      <c r="R244" s="268" t="str">
        <f t="shared" si="48"/>
        <v>No</v>
      </c>
      <c r="S244" s="223" t="str">
        <f t="shared" si="49"/>
        <v>N/A</v>
      </c>
      <c r="T244" s="222" t="str">
        <f t="shared" si="50"/>
        <v>No</v>
      </c>
      <c r="U244" s="68" t="str">
        <f t="shared" si="45"/>
        <v>N/A</v>
      </c>
      <c r="V244" s="65" t="str">
        <f t="shared" si="51"/>
        <v>No</v>
      </c>
      <c r="W244" s="68" t="str">
        <f t="shared" si="46"/>
        <v>N/A</v>
      </c>
      <c r="X244" s="65" t="str">
        <f t="shared" si="52"/>
        <v>No</v>
      </c>
      <c r="Y244" s="68" t="str">
        <f t="shared" si="47"/>
        <v>N/A</v>
      </c>
      <c r="Z244" s="65"/>
    </row>
    <row r="245" spans="1:26">
      <c r="A245" s="66" t="s">
        <v>1621</v>
      </c>
      <c r="B245" s="66" t="s">
        <v>28</v>
      </c>
      <c r="C245" s="66" t="str" cm="1">
        <f t="array" ref="C245">_xlfn.IFNA(_xlfn.IFS(B245="Starter","Starters &amp; Sides",B245="Sides","Starters &amp; Sides"),B245)</f>
        <v>Drinks</v>
      </c>
      <c r="D245" s="71" t="s">
        <v>1828</v>
      </c>
      <c r="E245" s="75"/>
      <c r="F245" s="12"/>
      <c r="G245" s="12"/>
      <c r="H245" s="12"/>
      <c r="I245" s="12">
        <v>5.25</v>
      </c>
      <c r="J245" s="12">
        <v>6.95</v>
      </c>
      <c r="K245" s="4">
        <v>6.95</v>
      </c>
      <c r="L245" s="4">
        <v>6.95</v>
      </c>
      <c r="M245" s="4">
        <v>6.95</v>
      </c>
      <c r="N245" s="4"/>
      <c r="O245" s="4"/>
      <c r="P245" s="4" t="str">
        <f t="shared" si="43"/>
        <v>No</v>
      </c>
      <c r="Q245" s="15" t="str">
        <f t="shared" si="44"/>
        <v>No</v>
      </c>
      <c r="R245" s="268" t="str">
        <f t="shared" si="48"/>
        <v>No</v>
      </c>
      <c r="S245" s="223" t="str">
        <f t="shared" si="49"/>
        <v>N/A</v>
      </c>
      <c r="T245" s="222" t="str">
        <f t="shared" si="50"/>
        <v>No</v>
      </c>
      <c r="U245" s="68" t="str">
        <f t="shared" si="45"/>
        <v>N/A</v>
      </c>
      <c r="V245" s="65" t="str">
        <f t="shared" si="51"/>
        <v>No</v>
      </c>
      <c r="W245" s="68" t="str">
        <f t="shared" si="46"/>
        <v>N/A</v>
      </c>
      <c r="X245" s="65" t="str">
        <f t="shared" si="52"/>
        <v>No</v>
      </c>
      <c r="Y245" s="68" t="str">
        <f t="shared" si="47"/>
        <v>N/A</v>
      </c>
      <c r="Z245" s="65"/>
    </row>
    <row r="246" spans="1:26">
      <c r="A246" s="66" t="s">
        <v>1621</v>
      </c>
      <c r="B246" s="66" t="s">
        <v>28</v>
      </c>
      <c r="C246" s="66" t="str" cm="1">
        <f t="array" ref="C246">_xlfn.IFNA(_xlfn.IFS(B246="Starter","Starters &amp; Sides",B246="Sides","Starters &amp; Sides"),B246)</f>
        <v>Drinks</v>
      </c>
      <c r="D246" s="71" t="s">
        <v>1829</v>
      </c>
      <c r="E246" s="75"/>
      <c r="F246" s="12"/>
      <c r="G246" s="12"/>
      <c r="H246" s="12"/>
      <c r="I246" s="12">
        <v>5.25</v>
      </c>
      <c r="J246" s="12">
        <v>6.95</v>
      </c>
      <c r="K246" s="4">
        <v>6.95</v>
      </c>
      <c r="L246" s="4">
        <v>6.95</v>
      </c>
      <c r="M246" s="4">
        <v>6.95</v>
      </c>
      <c r="N246" s="4"/>
      <c r="O246" s="4"/>
      <c r="P246" s="4" t="str">
        <f t="shared" si="43"/>
        <v>No</v>
      </c>
      <c r="Q246" s="15" t="str">
        <f t="shared" si="44"/>
        <v>No</v>
      </c>
      <c r="R246" s="268" t="str">
        <f t="shared" si="48"/>
        <v>No</v>
      </c>
      <c r="S246" s="223" t="str">
        <f t="shared" si="49"/>
        <v>N/A</v>
      </c>
      <c r="T246" s="222" t="str">
        <f t="shared" si="50"/>
        <v>No</v>
      </c>
      <c r="U246" s="68" t="str">
        <f t="shared" si="45"/>
        <v>N/A</v>
      </c>
      <c r="V246" s="65" t="str">
        <f t="shared" si="51"/>
        <v>No</v>
      </c>
      <c r="W246" s="68" t="str">
        <f t="shared" si="46"/>
        <v>N/A</v>
      </c>
      <c r="X246" s="65" t="str">
        <f t="shared" si="52"/>
        <v>No</v>
      </c>
      <c r="Y246" s="68" t="str">
        <f t="shared" si="47"/>
        <v>N/A</v>
      </c>
      <c r="Z246" s="65"/>
    </row>
    <row r="247" spans="1:26">
      <c r="A247" s="66" t="s">
        <v>1621</v>
      </c>
      <c r="B247" s="66" t="s">
        <v>28</v>
      </c>
      <c r="C247" s="66" t="str" cm="1">
        <f t="array" ref="C247">_xlfn.IFNA(_xlfn.IFS(B247="Starter","Starters &amp; Sides",B247="Sides","Starters &amp; Sides"),B247)</f>
        <v>Drinks</v>
      </c>
      <c r="D247" s="71" t="s">
        <v>1830</v>
      </c>
      <c r="E247" s="75"/>
      <c r="F247" s="12"/>
      <c r="G247" s="12"/>
      <c r="H247" s="12"/>
      <c r="I247" s="12">
        <v>5.25</v>
      </c>
      <c r="J247" s="12">
        <v>6.95</v>
      </c>
      <c r="K247" s="4">
        <v>6.95</v>
      </c>
      <c r="L247" s="4">
        <v>6.95</v>
      </c>
      <c r="M247" s="4"/>
      <c r="N247" s="4"/>
      <c r="O247" s="4"/>
      <c r="P247" s="4" t="str">
        <f t="shared" si="43"/>
        <v>No</v>
      </c>
      <c r="Q247" s="15" t="str">
        <f t="shared" si="44"/>
        <v>No</v>
      </c>
      <c r="R247" s="268" t="str">
        <f t="shared" si="48"/>
        <v>No</v>
      </c>
      <c r="S247" s="223" t="str">
        <f t="shared" si="49"/>
        <v>N/A</v>
      </c>
      <c r="T247" s="222" t="str">
        <f t="shared" si="50"/>
        <v>No</v>
      </c>
      <c r="U247" s="68" t="str">
        <f t="shared" si="45"/>
        <v>N/A</v>
      </c>
      <c r="V247" s="65" t="str">
        <f t="shared" si="51"/>
        <v>No</v>
      </c>
      <c r="W247" s="68" t="str">
        <f t="shared" si="46"/>
        <v>N/A</v>
      </c>
      <c r="X247" s="65" t="str">
        <f t="shared" si="52"/>
        <v>No</v>
      </c>
      <c r="Y247" s="68" t="str">
        <f t="shared" si="47"/>
        <v>N/A</v>
      </c>
      <c r="Z247" s="65"/>
    </row>
    <row r="248" spans="1:26">
      <c r="A248" s="66" t="s">
        <v>1621</v>
      </c>
      <c r="B248" s="66" t="s">
        <v>28</v>
      </c>
      <c r="C248" s="66" t="str" cm="1">
        <f t="array" ref="C248">_xlfn.IFNA(_xlfn.IFS(B248="Starter","Starters &amp; Sides",B248="Sides","Starters &amp; Sides"),B248)</f>
        <v>Drinks</v>
      </c>
      <c r="D248" s="71" t="s">
        <v>1831</v>
      </c>
      <c r="E248" s="75"/>
      <c r="F248" s="12"/>
      <c r="G248" s="12"/>
      <c r="H248" s="12"/>
      <c r="I248" s="12">
        <v>5.25</v>
      </c>
      <c r="J248" s="12">
        <v>6.95</v>
      </c>
      <c r="K248" s="4">
        <v>6.5</v>
      </c>
      <c r="L248" s="4">
        <v>6.5</v>
      </c>
      <c r="M248" s="4">
        <v>6.5</v>
      </c>
      <c r="N248" s="4"/>
      <c r="O248" s="4"/>
      <c r="P248" s="4" t="str">
        <f t="shared" si="43"/>
        <v>No</v>
      </c>
      <c r="Q248" s="15" t="str">
        <f t="shared" si="44"/>
        <v>No</v>
      </c>
      <c r="R248" s="268" t="str">
        <f t="shared" si="48"/>
        <v>No</v>
      </c>
      <c r="S248" s="223" t="str">
        <f t="shared" si="49"/>
        <v>N/A</v>
      </c>
      <c r="T248" s="222" t="str">
        <f t="shared" si="50"/>
        <v>No</v>
      </c>
      <c r="U248" s="68" t="str">
        <f t="shared" si="45"/>
        <v>N/A</v>
      </c>
      <c r="V248" s="65" t="str">
        <f t="shared" si="51"/>
        <v>No</v>
      </c>
      <c r="W248" s="68" t="str">
        <f t="shared" si="46"/>
        <v>N/A</v>
      </c>
      <c r="X248" s="65" t="str">
        <f t="shared" si="52"/>
        <v>No</v>
      </c>
      <c r="Y248" s="68" t="str">
        <f t="shared" si="47"/>
        <v>N/A</v>
      </c>
      <c r="Z248" s="65"/>
    </row>
    <row r="249" spans="1:26">
      <c r="A249" s="66" t="s">
        <v>1621</v>
      </c>
      <c r="B249" s="66" t="s">
        <v>28</v>
      </c>
      <c r="C249" s="66" t="str" cm="1">
        <f t="array" ref="C249">_xlfn.IFNA(_xlfn.IFS(B249="Starter","Starters &amp; Sides",B249="Sides","Starters &amp; Sides"),B249)</f>
        <v>Drinks</v>
      </c>
      <c r="D249" s="71" t="s">
        <v>1832</v>
      </c>
      <c r="E249" s="75"/>
      <c r="F249" s="12"/>
      <c r="G249" s="12"/>
      <c r="H249" s="12"/>
      <c r="I249" s="12">
        <v>4.7</v>
      </c>
      <c r="J249" s="12">
        <v>5.25</v>
      </c>
      <c r="K249" s="4">
        <v>5.25</v>
      </c>
      <c r="L249" s="4"/>
      <c r="M249" s="4"/>
      <c r="N249" s="4"/>
      <c r="O249" s="4"/>
      <c r="P249" s="4" t="str">
        <f t="shared" ref="P249:P307" si="53">IF(COUNTA(N249)=1,"Yes","No")</f>
        <v>No</v>
      </c>
      <c r="Q249" s="15" t="str">
        <f t="shared" ref="Q249:Q313" si="54">IF(AND(T249="No",P249="Yes"),"Yes","No")</f>
        <v>No</v>
      </c>
      <c r="R249" s="268" t="str">
        <f t="shared" si="48"/>
        <v>No</v>
      </c>
      <c r="S249" s="223" t="str">
        <f t="shared" si="49"/>
        <v>N/A</v>
      </c>
      <c r="T249" s="222" t="str">
        <f t="shared" si="50"/>
        <v>No</v>
      </c>
      <c r="U249" s="68" t="str">
        <f t="shared" ref="U249:U313" si="55">IF(T249="Yes",N249/L249-1,"N/A")</f>
        <v>N/A</v>
      </c>
      <c r="V249" s="65" t="str">
        <f t="shared" si="51"/>
        <v>No</v>
      </c>
      <c r="W249" s="68" t="str">
        <f t="shared" ref="W249:W313" si="56">IF(V249="Yes",N249/I249-1,"N/A")</f>
        <v>N/A</v>
      </c>
      <c r="X249" s="65" t="str">
        <f t="shared" si="52"/>
        <v>No</v>
      </c>
      <c r="Y249" s="68" t="str">
        <f t="shared" ref="Y249:Y313" si="57">IF(X249="Yes",N249/E249-1,"N/A")</f>
        <v>N/A</v>
      </c>
      <c r="Z249" s="65"/>
    </row>
    <row r="250" spans="1:26">
      <c r="A250" s="66" t="s">
        <v>1621</v>
      </c>
      <c r="B250" s="66" t="s">
        <v>28</v>
      </c>
      <c r="C250" s="66" t="str" cm="1">
        <f t="array" ref="C250">_xlfn.IFNA(_xlfn.IFS(B250="Starter","Starters &amp; Sides",B250="Sides","Starters &amp; Sides"),B250)</f>
        <v>Drinks</v>
      </c>
      <c r="D250" s="71" t="s">
        <v>1833</v>
      </c>
      <c r="E250" s="75"/>
      <c r="F250" s="12"/>
      <c r="G250" s="12"/>
      <c r="H250" s="12"/>
      <c r="I250" s="12">
        <v>4.7</v>
      </c>
      <c r="J250" s="12">
        <v>5.25</v>
      </c>
      <c r="K250" s="4">
        <v>5.25</v>
      </c>
      <c r="L250" s="4"/>
      <c r="M250" s="4"/>
      <c r="N250" s="4"/>
      <c r="O250" s="4"/>
      <c r="P250" s="4" t="str">
        <f t="shared" si="53"/>
        <v>No</v>
      </c>
      <c r="Q250" s="15" t="str">
        <f t="shared" si="54"/>
        <v>No</v>
      </c>
      <c r="R250" s="268" t="str">
        <f t="shared" si="48"/>
        <v>No</v>
      </c>
      <c r="S250" s="223" t="str">
        <f t="shared" si="49"/>
        <v>N/A</v>
      </c>
      <c r="T250" s="222" t="str">
        <f t="shared" si="50"/>
        <v>No</v>
      </c>
      <c r="U250" s="68" t="str">
        <f t="shared" si="55"/>
        <v>N/A</v>
      </c>
      <c r="V250" s="65" t="str">
        <f t="shared" si="51"/>
        <v>No</v>
      </c>
      <c r="W250" s="68" t="str">
        <f t="shared" si="56"/>
        <v>N/A</v>
      </c>
      <c r="X250" s="65" t="str">
        <f t="shared" si="52"/>
        <v>No</v>
      </c>
      <c r="Y250" s="68" t="str">
        <f t="shared" si="57"/>
        <v>N/A</v>
      </c>
      <c r="Z250" s="65"/>
    </row>
    <row r="251" spans="1:26">
      <c r="A251" s="66" t="s">
        <v>1621</v>
      </c>
      <c r="B251" s="66" t="s">
        <v>28</v>
      </c>
      <c r="C251" s="66" t="str" cm="1">
        <f t="array" ref="C251">_xlfn.IFNA(_xlfn.IFS(B251="Starter","Starters &amp; Sides",B251="Sides","Starters &amp; Sides"),B251)</f>
        <v>Drinks</v>
      </c>
      <c r="D251" s="71" t="s">
        <v>1834</v>
      </c>
      <c r="E251" s="75"/>
      <c r="F251" s="12"/>
      <c r="G251" s="12"/>
      <c r="H251" s="12"/>
      <c r="I251" s="12"/>
      <c r="J251" s="12"/>
      <c r="K251" s="4"/>
      <c r="L251" s="4"/>
      <c r="M251" s="4"/>
      <c r="N251" s="4">
        <v>41</v>
      </c>
      <c r="O251" s="4"/>
      <c r="P251" s="4" t="str">
        <f t="shared" si="53"/>
        <v>Yes</v>
      </c>
      <c r="Q251" s="15" t="str">
        <f t="shared" si="54"/>
        <v>Yes</v>
      </c>
      <c r="R251" s="268" t="str">
        <f t="shared" si="48"/>
        <v>No</v>
      </c>
      <c r="S251" s="223" t="str">
        <f t="shared" si="49"/>
        <v>N/A</v>
      </c>
      <c r="T251" s="222" t="str">
        <f t="shared" si="50"/>
        <v>No</v>
      </c>
      <c r="U251" s="68" t="str">
        <f t="shared" si="55"/>
        <v>N/A</v>
      </c>
      <c r="V251" s="65" t="str">
        <f t="shared" si="51"/>
        <v>No</v>
      </c>
      <c r="W251" s="68" t="str">
        <f t="shared" si="56"/>
        <v>N/A</v>
      </c>
      <c r="X251" s="65" t="str">
        <f t="shared" si="52"/>
        <v>No</v>
      </c>
      <c r="Y251" s="68" t="str">
        <f t="shared" si="57"/>
        <v>N/A</v>
      </c>
      <c r="Z251" s="65"/>
    </row>
    <row r="252" spans="1:26">
      <c r="A252" s="66" t="s">
        <v>1621</v>
      </c>
      <c r="B252" s="66" t="s">
        <v>28</v>
      </c>
      <c r="C252" s="66" t="str" cm="1">
        <f t="array" ref="C252">_xlfn.IFNA(_xlfn.IFS(B252="Starter","Starters &amp; Sides",B252="Sides","Starters &amp; Sides"),B252)</f>
        <v>Drinks</v>
      </c>
      <c r="D252" s="71" t="s">
        <v>1835</v>
      </c>
      <c r="E252" s="75"/>
      <c r="F252" s="12"/>
      <c r="G252" s="12"/>
      <c r="H252" s="12"/>
      <c r="I252" s="12">
        <v>15</v>
      </c>
      <c r="J252" s="12">
        <v>19.25</v>
      </c>
      <c r="K252" s="4">
        <v>19.25</v>
      </c>
      <c r="L252" s="4">
        <f>AVERAGE(L253:L254)</f>
        <v>19.25</v>
      </c>
      <c r="M252" s="4">
        <f>AVERAGE(M253:M254)</f>
        <v>19.25</v>
      </c>
      <c r="N252" s="4">
        <f>AVERAGE(N253:N254)</f>
        <v>19.25</v>
      </c>
      <c r="O252" s="4"/>
      <c r="P252" s="4" t="str">
        <f t="shared" si="53"/>
        <v>Yes</v>
      </c>
      <c r="Q252" s="15" t="str">
        <f t="shared" si="54"/>
        <v>Yes</v>
      </c>
      <c r="R252" s="268" t="str">
        <f t="shared" si="48"/>
        <v>No</v>
      </c>
      <c r="S252" s="223" t="str">
        <f t="shared" si="49"/>
        <v>N/A</v>
      </c>
      <c r="T252" s="222" t="str">
        <f t="shared" si="50"/>
        <v>No</v>
      </c>
      <c r="U252" s="68" t="str">
        <f t="shared" si="55"/>
        <v>N/A</v>
      </c>
      <c r="V252" s="65" t="str">
        <f t="shared" si="51"/>
        <v>No</v>
      </c>
      <c r="W252" s="68" t="str">
        <f t="shared" si="56"/>
        <v>N/A</v>
      </c>
      <c r="X252" s="65" t="str">
        <f t="shared" si="52"/>
        <v>No</v>
      </c>
      <c r="Y252" s="68" t="str">
        <f t="shared" si="57"/>
        <v>N/A</v>
      </c>
      <c r="Z252" s="65"/>
    </row>
    <row r="253" spans="1:26">
      <c r="A253" s="66" t="s">
        <v>1621</v>
      </c>
      <c r="B253" s="66" t="s">
        <v>28</v>
      </c>
      <c r="C253" s="66" t="str" cm="1">
        <f t="array" ref="C253">_xlfn.IFNA(_xlfn.IFS(B253="Starter","Starters &amp; Sides",B253="Sides","Starters &amp; Sides"),B253)</f>
        <v>Drinks</v>
      </c>
      <c r="D253" s="71" t="s">
        <v>1836</v>
      </c>
      <c r="E253" s="75"/>
      <c r="F253" s="12"/>
      <c r="G253" s="12"/>
      <c r="H253" s="12"/>
      <c r="I253" s="12"/>
      <c r="J253" s="12">
        <v>10</v>
      </c>
      <c r="K253" s="4">
        <v>10</v>
      </c>
      <c r="L253" s="4">
        <v>10</v>
      </c>
      <c r="M253" s="4">
        <v>10</v>
      </c>
      <c r="N253" s="4">
        <v>10</v>
      </c>
      <c r="O253" s="4"/>
      <c r="P253" s="4" t="str">
        <f t="shared" si="53"/>
        <v>Yes</v>
      </c>
      <c r="Q253" s="15" t="str">
        <f t="shared" si="54"/>
        <v>Yes</v>
      </c>
      <c r="R253" s="268" t="str">
        <f t="shared" si="48"/>
        <v>No</v>
      </c>
      <c r="S253" s="223" t="str">
        <f t="shared" si="49"/>
        <v>N/A</v>
      </c>
      <c r="T253" s="222" t="str">
        <f t="shared" si="50"/>
        <v>No</v>
      </c>
      <c r="U253" s="68" t="str">
        <f t="shared" si="55"/>
        <v>N/A</v>
      </c>
      <c r="V253" s="65" t="str">
        <f t="shared" si="51"/>
        <v>No</v>
      </c>
      <c r="W253" s="68" t="str">
        <f t="shared" si="56"/>
        <v>N/A</v>
      </c>
      <c r="X253" s="65" t="str">
        <f t="shared" si="52"/>
        <v>No</v>
      </c>
      <c r="Y253" s="68" t="str">
        <f t="shared" si="57"/>
        <v>N/A</v>
      </c>
      <c r="Z253" s="65"/>
    </row>
    <row r="254" spans="1:26">
      <c r="A254" s="66" t="s">
        <v>1621</v>
      </c>
      <c r="B254" s="66" t="s">
        <v>28</v>
      </c>
      <c r="C254" s="66" t="str" cm="1">
        <f t="array" ref="C254">_xlfn.IFNA(_xlfn.IFS(B254="Starter","Starters &amp; Sides",B254="Sides","Starters &amp; Sides"),B254)</f>
        <v>Drinks</v>
      </c>
      <c r="D254" s="71" t="s">
        <v>1837</v>
      </c>
      <c r="E254" s="75"/>
      <c r="F254" s="12"/>
      <c r="G254" s="12"/>
      <c r="H254" s="12"/>
      <c r="I254" s="12"/>
      <c r="J254" s="12">
        <v>28.5</v>
      </c>
      <c r="K254" s="4">
        <v>28.5</v>
      </c>
      <c r="L254" s="4">
        <v>28.5</v>
      </c>
      <c r="M254" s="4">
        <v>28.5</v>
      </c>
      <c r="N254" s="4">
        <v>28.5</v>
      </c>
      <c r="O254" s="4"/>
      <c r="P254" s="4" t="str">
        <f t="shared" si="53"/>
        <v>Yes</v>
      </c>
      <c r="Q254" s="15" t="str">
        <f t="shared" si="54"/>
        <v>Yes</v>
      </c>
      <c r="R254" s="268" t="str">
        <f t="shared" si="48"/>
        <v>No</v>
      </c>
      <c r="S254" s="223" t="str">
        <f t="shared" si="49"/>
        <v>N/A</v>
      </c>
      <c r="T254" s="222" t="str">
        <f t="shared" si="50"/>
        <v>No</v>
      </c>
      <c r="U254" s="68" t="str">
        <f t="shared" si="55"/>
        <v>N/A</v>
      </c>
      <c r="V254" s="65" t="str">
        <f t="shared" si="51"/>
        <v>No</v>
      </c>
      <c r="W254" s="68" t="str">
        <f t="shared" si="56"/>
        <v>N/A</v>
      </c>
      <c r="X254" s="65" t="str">
        <f t="shared" si="52"/>
        <v>No</v>
      </c>
      <c r="Y254" s="68" t="str">
        <f t="shared" si="57"/>
        <v>N/A</v>
      </c>
      <c r="Z254" s="65"/>
    </row>
    <row r="255" spans="1:26">
      <c r="A255" s="66" t="s">
        <v>1621</v>
      </c>
      <c r="B255" s="66" t="s">
        <v>28</v>
      </c>
      <c r="C255" s="66" t="str" cm="1">
        <f t="array" ref="C255">_xlfn.IFNA(_xlfn.IFS(B255="Starter","Starters &amp; Sides",B255="Sides","Starters &amp; Sides"),B255)</f>
        <v>Drinks</v>
      </c>
      <c r="D255" s="71" t="s">
        <v>1838</v>
      </c>
      <c r="E255" s="75"/>
      <c r="F255" s="12"/>
      <c r="G255" s="12"/>
      <c r="H255" s="12"/>
      <c r="I255" s="12">
        <v>31</v>
      </c>
      <c r="J255" s="12"/>
      <c r="K255" s="4"/>
      <c r="L255" s="4"/>
      <c r="M255" s="4"/>
      <c r="N255" s="4"/>
      <c r="O255" s="4"/>
      <c r="P255" s="4" t="str">
        <f t="shared" si="53"/>
        <v>No</v>
      </c>
      <c r="Q255" s="15" t="str">
        <f t="shared" si="54"/>
        <v>No</v>
      </c>
      <c r="R255" s="268" t="str">
        <f t="shared" si="48"/>
        <v>No</v>
      </c>
      <c r="S255" s="223" t="str">
        <f t="shared" si="49"/>
        <v>N/A</v>
      </c>
      <c r="T255" s="222" t="str">
        <f t="shared" si="50"/>
        <v>No</v>
      </c>
      <c r="U255" s="68" t="str">
        <f t="shared" si="55"/>
        <v>N/A</v>
      </c>
      <c r="V255" s="65" t="str">
        <f t="shared" si="51"/>
        <v>No</v>
      </c>
      <c r="W255" s="68" t="str">
        <f t="shared" si="56"/>
        <v>N/A</v>
      </c>
      <c r="X255" s="65" t="str">
        <f t="shared" si="52"/>
        <v>No</v>
      </c>
      <c r="Y255" s="68" t="str">
        <f t="shared" si="57"/>
        <v>N/A</v>
      </c>
      <c r="Z255" s="65"/>
    </row>
    <row r="256" spans="1:26">
      <c r="A256" s="66" t="s">
        <v>1621</v>
      </c>
      <c r="B256" s="66" t="s">
        <v>28</v>
      </c>
      <c r="C256" s="66" t="str" cm="1">
        <f t="array" ref="C256">_xlfn.IFNA(_xlfn.IFS(B256="Starter","Starters &amp; Sides",B256="Sides","Starters &amp; Sides"),B256)</f>
        <v>Drinks</v>
      </c>
      <c r="D256" s="71" t="s">
        <v>1839</v>
      </c>
      <c r="E256" s="75"/>
      <c r="F256" s="12"/>
      <c r="G256" s="12"/>
      <c r="H256" s="12"/>
      <c r="I256" s="12">
        <v>25</v>
      </c>
      <c r="J256" s="12"/>
      <c r="K256" s="4"/>
      <c r="L256" s="4"/>
      <c r="M256" s="4"/>
      <c r="N256" s="4"/>
      <c r="O256" s="4"/>
      <c r="P256" s="4" t="str">
        <f t="shared" si="53"/>
        <v>No</v>
      </c>
      <c r="Q256" s="15" t="str">
        <f t="shared" si="54"/>
        <v>No</v>
      </c>
      <c r="R256" s="268" t="str">
        <f t="shared" si="48"/>
        <v>No</v>
      </c>
      <c r="S256" s="223" t="str">
        <f t="shared" si="49"/>
        <v>N/A</v>
      </c>
      <c r="T256" s="222" t="str">
        <f t="shared" si="50"/>
        <v>No</v>
      </c>
      <c r="U256" s="68" t="str">
        <f t="shared" si="55"/>
        <v>N/A</v>
      </c>
      <c r="V256" s="65" t="str">
        <f t="shared" si="51"/>
        <v>No</v>
      </c>
      <c r="W256" s="68" t="str">
        <f t="shared" si="56"/>
        <v>N/A</v>
      </c>
      <c r="X256" s="65" t="str">
        <f t="shared" si="52"/>
        <v>No</v>
      </c>
      <c r="Y256" s="68" t="str">
        <f t="shared" si="57"/>
        <v>N/A</v>
      </c>
      <c r="Z256" s="65"/>
    </row>
    <row r="257" spans="1:26">
      <c r="A257" s="66" t="s">
        <v>1621</v>
      </c>
      <c r="B257" s="66" t="s">
        <v>28</v>
      </c>
      <c r="C257" s="66" t="str" cm="1">
        <f t="array" ref="C257">_xlfn.IFNA(_xlfn.IFS(B257="Starter","Starters &amp; Sides",B257="Sides","Starters &amp; Sides"),B257)</f>
        <v>Drinks</v>
      </c>
      <c r="D257" s="71" t="s">
        <v>1840</v>
      </c>
      <c r="E257" s="75"/>
      <c r="F257" s="12"/>
      <c r="G257" s="12"/>
      <c r="H257" s="12"/>
      <c r="I257" s="12">
        <v>50</v>
      </c>
      <c r="J257" s="12"/>
      <c r="K257" s="4"/>
      <c r="L257" s="4"/>
      <c r="M257" s="4">
        <v>41</v>
      </c>
      <c r="N257" s="4"/>
      <c r="O257" s="4"/>
      <c r="P257" s="4" t="str">
        <f t="shared" si="53"/>
        <v>No</v>
      </c>
      <c r="Q257" s="15" t="str">
        <f t="shared" si="54"/>
        <v>No</v>
      </c>
      <c r="R257" s="268" t="str">
        <f t="shared" si="48"/>
        <v>No</v>
      </c>
      <c r="S257" s="223" t="str">
        <f t="shared" si="49"/>
        <v>N/A</v>
      </c>
      <c r="T257" s="222" t="str">
        <f t="shared" si="50"/>
        <v>No</v>
      </c>
      <c r="U257" s="68" t="str">
        <f t="shared" si="55"/>
        <v>N/A</v>
      </c>
      <c r="V257" s="65" t="str">
        <f t="shared" si="51"/>
        <v>No</v>
      </c>
      <c r="W257" s="68" t="str">
        <f t="shared" si="56"/>
        <v>N/A</v>
      </c>
      <c r="X257" s="65" t="str">
        <f t="shared" si="52"/>
        <v>No</v>
      </c>
      <c r="Y257" s="68" t="str">
        <f t="shared" si="57"/>
        <v>N/A</v>
      </c>
      <c r="Z257" s="65"/>
    </row>
    <row r="258" spans="1:26">
      <c r="A258" s="66" t="s">
        <v>1621</v>
      </c>
      <c r="B258" s="66" t="s">
        <v>28</v>
      </c>
      <c r="C258" s="66" t="str" cm="1">
        <f t="array" ref="C258">_xlfn.IFNA(_xlfn.IFS(B258="Starter","Starters &amp; Sides",B258="Sides","Starters &amp; Sides"),B258)</f>
        <v>Drinks</v>
      </c>
      <c r="D258" s="71" t="s">
        <v>1841</v>
      </c>
      <c r="E258" s="75"/>
      <c r="F258" s="12"/>
      <c r="G258" s="12"/>
      <c r="H258" s="12"/>
      <c r="I258" s="12">
        <v>9.0625</v>
      </c>
      <c r="J258" s="12">
        <v>12.375</v>
      </c>
      <c r="K258" s="4">
        <f>J258</f>
        <v>12.375</v>
      </c>
      <c r="L258" s="4">
        <f>AVERAGE(6.5,8.75,10.75,23.5)</f>
        <v>12.375</v>
      </c>
      <c r="M258" s="4">
        <f>AVERAGE(6.5,8.75,10.75,23.5)</f>
        <v>12.375</v>
      </c>
      <c r="N258" s="4">
        <f>AVERAGE(6.5,8.75,10.75,23.5)</f>
        <v>12.375</v>
      </c>
      <c r="O258" s="4"/>
      <c r="P258" s="4" t="str">
        <f t="shared" si="53"/>
        <v>Yes</v>
      </c>
      <c r="Q258" s="15" t="str">
        <f t="shared" si="54"/>
        <v>Yes</v>
      </c>
      <c r="R258" s="268" t="str">
        <f t="shared" si="48"/>
        <v>No</v>
      </c>
      <c r="S258" s="223" t="str">
        <f t="shared" si="49"/>
        <v>N/A</v>
      </c>
      <c r="T258" s="222" t="str">
        <f t="shared" si="50"/>
        <v>No</v>
      </c>
      <c r="U258" s="68" t="str">
        <f t="shared" si="55"/>
        <v>N/A</v>
      </c>
      <c r="V258" s="65" t="str">
        <f t="shared" si="51"/>
        <v>No</v>
      </c>
      <c r="W258" s="68" t="str">
        <f t="shared" si="56"/>
        <v>N/A</v>
      </c>
      <c r="X258" s="65" t="str">
        <f t="shared" si="52"/>
        <v>No</v>
      </c>
      <c r="Y258" s="68" t="str">
        <f t="shared" si="57"/>
        <v>N/A</v>
      </c>
      <c r="Z258" s="65"/>
    </row>
    <row r="259" spans="1:26">
      <c r="A259" s="66" t="s">
        <v>1621</v>
      </c>
      <c r="B259" s="66" t="s">
        <v>28</v>
      </c>
      <c r="C259" s="66" t="str" cm="1">
        <f t="array" ref="C259">_xlfn.IFNA(_xlfn.IFS(B259="Starter","Starters &amp; Sides",B259="Sides","Starters &amp; Sides"),B259)</f>
        <v>Drinks</v>
      </c>
      <c r="D259" s="71" t="s">
        <v>1842</v>
      </c>
      <c r="E259" s="75"/>
      <c r="F259" s="12"/>
      <c r="G259" s="12"/>
      <c r="H259" s="12"/>
      <c r="I259" s="12"/>
      <c r="J259" s="12">
        <v>6.5</v>
      </c>
      <c r="K259" s="4">
        <v>6.5</v>
      </c>
      <c r="L259" s="4">
        <v>6.5</v>
      </c>
      <c r="M259" s="4">
        <v>6.5</v>
      </c>
      <c r="N259" s="4">
        <v>6.5</v>
      </c>
      <c r="O259" s="4"/>
      <c r="P259" s="4" t="str">
        <f t="shared" si="53"/>
        <v>Yes</v>
      </c>
      <c r="Q259" s="15" t="str">
        <f t="shared" si="54"/>
        <v>Yes</v>
      </c>
      <c r="R259" s="268" t="str">
        <f t="shared" si="48"/>
        <v>No</v>
      </c>
      <c r="S259" s="223" t="str">
        <f t="shared" si="49"/>
        <v>N/A</v>
      </c>
      <c r="T259" s="222" t="str">
        <f t="shared" si="50"/>
        <v>No</v>
      </c>
      <c r="U259" s="68" t="str">
        <f t="shared" si="55"/>
        <v>N/A</v>
      </c>
      <c r="V259" s="65" t="str">
        <f t="shared" si="51"/>
        <v>No</v>
      </c>
      <c r="W259" s="68" t="str">
        <f t="shared" si="56"/>
        <v>N/A</v>
      </c>
      <c r="X259" s="65" t="str">
        <f t="shared" si="52"/>
        <v>No</v>
      </c>
      <c r="Y259" s="68" t="str">
        <f t="shared" si="57"/>
        <v>N/A</v>
      </c>
      <c r="Z259" s="65"/>
    </row>
    <row r="260" spans="1:26">
      <c r="A260" s="66" t="s">
        <v>1621</v>
      </c>
      <c r="B260" s="66" t="s">
        <v>28</v>
      </c>
      <c r="C260" s="66" t="str" cm="1">
        <f t="array" ref="C260">_xlfn.IFNA(_xlfn.IFS(B260="Starter","Starters &amp; Sides",B260="Sides","Starters &amp; Sides"),B260)</f>
        <v>Drinks</v>
      </c>
      <c r="D260" s="71" t="s">
        <v>1843</v>
      </c>
      <c r="E260" s="75"/>
      <c r="F260" s="12"/>
      <c r="G260" s="12"/>
      <c r="H260" s="12"/>
      <c r="I260" s="12"/>
      <c r="J260" s="12">
        <v>8.75</v>
      </c>
      <c r="K260" s="4">
        <v>8.75</v>
      </c>
      <c r="L260" s="4">
        <v>8.75</v>
      </c>
      <c r="M260" s="4">
        <v>8.75</v>
      </c>
      <c r="N260" s="4">
        <v>8.75</v>
      </c>
      <c r="O260" s="4"/>
      <c r="P260" s="4" t="str">
        <f t="shared" si="53"/>
        <v>Yes</v>
      </c>
      <c r="Q260" s="15" t="str">
        <f t="shared" si="54"/>
        <v>Yes</v>
      </c>
      <c r="R260" s="268" t="str">
        <f t="shared" si="48"/>
        <v>No</v>
      </c>
      <c r="S260" s="223" t="str">
        <f t="shared" si="49"/>
        <v>N/A</v>
      </c>
      <c r="T260" s="222" t="str">
        <f t="shared" si="50"/>
        <v>No</v>
      </c>
      <c r="U260" s="68" t="str">
        <f t="shared" si="55"/>
        <v>N/A</v>
      </c>
      <c r="V260" s="65" t="str">
        <f t="shared" si="51"/>
        <v>No</v>
      </c>
      <c r="W260" s="68" t="str">
        <f t="shared" si="56"/>
        <v>N/A</v>
      </c>
      <c r="X260" s="65" t="str">
        <f t="shared" si="52"/>
        <v>No</v>
      </c>
      <c r="Y260" s="68" t="str">
        <f t="shared" si="57"/>
        <v>N/A</v>
      </c>
      <c r="Z260" s="65"/>
    </row>
    <row r="261" spans="1:26">
      <c r="A261" s="66" t="s">
        <v>1621</v>
      </c>
      <c r="B261" s="66" t="s">
        <v>28</v>
      </c>
      <c r="C261" s="66" t="str" cm="1">
        <f t="array" ref="C261">_xlfn.IFNA(_xlfn.IFS(B261="Starter","Starters &amp; Sides",B261="Sides","Starters &amp; Sides"),B261)</f>
        <v>Drinks</v>
      </c>
      <c r="D261" s="71" t="s">
        <v>1844</v>
      </c>
      <c r="E261" s="75"/>
      <c r="F261" s="12"/>
      <c r="G261" s="12"/>
      <c r="H261" s="12"/>
      <c r="I261" s="12"/>
      <c r="J261" s="12">
        <v>10.75</v>
      </c>
      <c r="K261" s="4">
        <v>10.75</v>
      </c>
      <c r="L261" s="4">
        <v>10.75</v>
      </c>
      <c r="M261" s="4">
        <v>10.75</v>
      </c>
      <c r="N261" s="4">
        <v>10.75</v>
      </c>
      <c r="O261" s="4"/>
      <c r="P261" s="4" t="str">
        <f t="shared" si="53"/>
        <v>Yes</v>
      </c>
      <c r="Q261" s="15" t="str">
        <f t="shared" si="54"/>
        <v>Yes</v>
      </c>
      <c r="R261" s="268" t="str">
        <f t="shared" si="48"/>
        <v>No</v>
      </c>
      <c r="S261" s="223" t="str">
        <f t="shared" si="49"/>
        <v>N/A</v>
      </c>
      <c r="T261" s="222" t="str">
        <f t="shared" si="50"/>
        <v>No</v>
      </c>
      <c r="U261" s="68" t="str">
        <f t="shared" si="55"/>
        <v>N/A</v>
      </c>
      <c r="V261" s="65" t="str">
        <f t="shared" si="51"/>
        <v>No</v>
      </c>
      <c r="W261" s="68" t="str">
        <f t="shared" si="56"/>
        <v>N/A</v>
      </c>
      <c r="X261" s="65" t="str">
        <f t="shared" si="52"/>
        <v>No</v>
      </c>
      <c r="Y261" s="68" t="str">
        <f t="shared" si="57"/>
        <v>N/A</v>
      </c>
      <c r="Z261" s="65"/>
    </row>
    <row r="262" spans="1:26">
      <c r="A262" s="66" t="s">
        <v>1621</v>
      </c>
      <c r="B262" s="66" t="s">
        <v>28</v>
      </c>
      <c r="C262" s="66" t="str" cm="1">
        <f t="array" ref="C262">_xlfn.IFNA(_xlfn.IFS(B262="Starter","Starters &amp; Sides",B262="Sides","Starters &amp; Sides"),B262)</f>
        <v>Drinks</v>
      </c>
      <c r="D262" s="71" t="s">
        <v>1845</v>
      </c>
      <c r="E262" s="75"/>
      <c r="F262" s="12"/>
      <c r="G262" s="12"/>
      <c r="H262" s="12"/>
      <c r="I262" s="12"/>
      <c r="J262" s="12">
        <v>23.5</v>
      </c>
      <c r="K262" s="4">
        <v>23.5</v>
      </c>
      <c r="L262" s="4">
        <v>23.5</v>
      </c>
      <c r="M262" s="4">
        <v>23.5</v>
      </c>
      <c r="N262" s="4">
        <v>23.5</v>
      </c>
      <c r="O262" s="4"/>
      <c r="P262" s="4" t="str">
        <f t="shared" si="53"/>
        <v>Yes</v>
      </c>
      <c r="Q262" s="15" t="str">
        <f t="shared" si="54"/>
        <v>Yes</v>
      </c>
      <c r="R262" s="268" t="str">
        <f t="shared" si="48"/>
        <v>No</v>
      </c>
      <c r="S262" s="223" t="str">
        <f t="shared" si="49"/>
        <v>N/A</v>
      </c>
      <c r="T262" s="222" t="str">
        <f t="shared" si="50"/>
        <v>No</v>
      </c>
      <c r="U262" s="68" t="str">
        <f t="shared" si="55"/>
        <v>N/A</v>
      </c>
      <c r="V262" s="65" t="str">
        <f t="shared" si="51"/>
        <v>No</v>
      </c>
      <c r="W262" s="68" t="str">
        <f t="shared" si="56"/>
        <v>N/A</v>
      </c>
      <c r="X262" s="65" t="str">
        <f t="shared" si="52"/>
        <v>No</v>
      </c>
      <c r="Y262" s="68" t="str">
        <f t="shared" si="57"/>
        <v>N/A</v>
      </c>
      <c r="Z262" s="65"/>
    </row>
    <row r="263" spans="1:26">
      <c r="A263" s="66" t="s">
        <v>1621</v>
      </c>
      <c r="B263" s="66" t="s">
        <v>28</v>
      </c>
      <c r="C263" s="66" t="str" cm="1">
        <f t="array" ref="C263">_xlfn.IFNA(_xlfn.IFS(B263="Starter","Starters &amp; Sides",B263="Sides","Starters &amp; Sides"),B263)</f>
        <v>Drinks</v>
      </c>
      <c r="D263" s="71" t="s">
        <v>1846</v>
      </c>
      <c r="E263" s="75"/>
      <c r="F263" s="12"/>
      <c r="G263" s="12"/>
      <c r="H263" s="12"/>
      <c r="I263" s="12"/>
      <c r="J263" s="12"/>
      <c r="K263" s="4"/>
      <c r="L263" s="4"/>
      <c r="M263" s="4">
        <v>12.8125</v>
      </c>
      <c r="N263" s="4">
        <f>AVERAGE(6.75,9,11,24.5)</f>
        <v>12.8125</v>
      </c>
      <c r="O263" s="4"/>
      <c r="P263" s="4" t="str">
        <f t="shared" si="53"/>
        <v>Yes</v>
      </c>
      <c r="Q263" s="15" t="str">
        <f t="shared" si="54"/>
        <v>Yes</v>
      </c>
      <c r="R263" s="268" t="str">
        <f t="shared" si="48"/>
        <v>No</v>
      </c>
      <c r="S263" s="223" t="str">
        <f t="shared" si="49"/>
        <v>N/A</v>
      </c>
      <c r="T263" s="222" t="str">
        <f t="shared" si="50"/>
        <v>No</v>
      </c>
      <c r="U263" s="68" t="str">
        <f t="shared" si="55"/>
        <v>N/A</v>
      </c>
      <c r="V263" s="65" t="str">
        <f t="shared" si="51"/>
        <v>No</v>
      </c>
      <c r="W263" s="68" t="str">
        <f t="shared" si="56"/>
        <v>N/A</v>
      </c>
      <c r="X263" s="65" t="str">
        <f t="shared" si="52"/>
        <v>No</v>
      </c>
      <c r="Y263" s="68" t="str">
        <f t="shared" si="57"/>
        <v>N/A</v>
      </c>
      <c r="Z263" s="65"/>
    </row>
    <row r="264" spans="1:26">
      <c r="A264" s="66" t="s">
        <v>1621</v>
      </c>
      <c r="B264" s="66" t="s">
        <v>28</v>
      </c>
      <c r="C264" s="66" t="str" cm="1">
        <f t="array" ref="C264">_xlfn.IFNA(_xlfn.IFS(B264="Starter","Starters &amp; Sides",B264="Sides","Starters &amp; Sides"),B264)</f>
        <v>Drinks</v>
      </c>
      <c r="D264" s="71" t="s">
        <v>1847</v>
      </c>
      <c r="E264" s="75"/>
      <c r="F264" s="12"/>
      <c r="G264" s="12"/>
      <c r="H264" s="12"/>
      <c r="I264" s="12"/>
      <c r="J264" s="12"/>
      <c r="K264" s="4"/>
      <c r="L264" s="4"/>
      <c r="M264" s="4">
        <v>6.75</v>
      </c>
      <c r="N264" s="4">
        <v>6.75</v>
      </c>
      <c r="O264" s="4"/>
      <c r="P264" s="4" t="str">
        <f t="shared" si="53"/>
        <v>Yes</v>
      </c>
      <c r="Q264" s="15" t="str">
        <f t="shared" si="54"/>
        <v>Yes</v>
      </c>
      <c r="R264" s="268" t="str">
        <f t="shared" si="48"/>
        <v>No</v>
      </c>
      <c r="S264" s="223" t="str">
        <f t="shared" si="49"/>
        <v>N/A</v>
      </c>
      <c r="T264" s="222" t="str">
        <f t="shared" si="50"/>
        <v>No</v>
      </c>
      <c r="U264" s="68" t="str">
        <f t="shared" si="55"/>
        <v>N/A</v>
      </c>
      <c r="V264" s="65" t="str">
        <f t="shared" si="51"/>
        <v>No</v>
      </c>
      <c r="W264" s="68" t="str">
        <f t="shared" si="56"/>
        <v>N/A</v>
      </c>
      <c r="X264" s="65" t="str">
        <f t="shared" si="52"/>
        <v>No</v>
      </c>
      <c r="Y264" s="68" t="str">
        <f t="shared" si="57"/>
        <v>N/A</v>
      </c>
      <c r="Z264" s="65"/>
    </row>
    <row r="265" spans="1:26">
      <c r="A265" s="66" t="s">
        <v>1621</v>
      </c>
      <c r="B265" s="66" t="s">
        <v>28</v>
      </c>
      <c r="C265" s="66" t="str" cm="1">
        <f t="array" ref="C265">_xlfn.IFNA(_xlfn.IFS(B265="Starter","Starters &amp; Sides",B265="Sides","Starters &amp; Sides"),B265)</f>
        <v>Drinks</v>
      </c>
      <c r="D265" s="71" t="s">
        <v>1848</v>
      </c>
      <c r="E265" s="75"/>
      <c r="F265" s="12"/>
      <c r="G265" s="12"/>
      <c r="H265" s="12"/>
      <c r="I265" s="12"/>
      <c r="J265" s="12"/>
      <c r="K265" s="4"/>
      <c r="L265" s="4"/>
      <c r="M265" s="4">
        <v>9</v>
      </c>
      <c r="N265" s="4">
        <v>9</v>
      </c>
      <c r="O265" s="4"/>
      <c r="P265" s="4" t="str">
        <f t="shared" si="53"/>
        <v>Yes</v>
      </c>
      <c r="Q265" s="15" t="str">
        <f t="shared" si="54"/>
        <v>Yes</v>
      </c>
      <c r="R265" s="268" t="str">
        <f t="shared" si="48"/>
        <v>No</v>
      </c>
      <c r="S265" s="223" t="str">
        <f t="shared" si="49"/>
        <v>N/A</v>
      </c>
      <c r="T265" s="222" t="str">
        <f t="shared" si="50"/>
        <v>No</v>
      </c>
      <c r="U265" s="68" t="str">
        <f t="shared" si="55"/>
        <v>N/A</v>
      </c>
      <c r="V265" s="65" t="str">
        <f t="shared" si="51"/>
        <v>No</v>
      </c>
      <c r="W265" s="68" t="str">
        <f t="shared" si="56"/>
        <v>N/A</v>
      </c>
      <c r="X265" s="65" t="str">
        <f t="shared" si="52"/>
        <v>No</v>
      </c>
      <c r="Y265" s="68" t="str">
        <f t="shared" si="57"/>
        <v>N/A</v>
      </c>
      <c r="Z265" s="65"/>
    </row>
    <row r="266" spans="1:26">
      <c r="A266" s="66" t="s">
        <v>1621</v>
      </c>
      <c r="B266" s="66" t="s">
        <v>28</v>
      </c>
      <c r="C266" s="66" t="str" cm="1">
        <f t="array" ref="C266">_xlfn.IFNA(_xlfn.IFS(B266="Starter","Starters &amp; Sides",B266="Sides","Starters &amp; Sides"),B266)</f>
        <v>Drinks</v>
      </c>
      <c r="D266" s="71" t="s">
        <v>1849</v>
      </c>
      <c r="E266" s="75"/>
      <c r="F266" s="12"/>
      <c r="G266" s="12"/>
      <c r="H266" s="12"/>
      <c r="I266" s="12"/>
      <c r="J266" s="12"/>
      <c r="K266" s="4"/>
      <c r="L266" s="4"/>
      <c r="M266" s="4">
        <v>11</v>
      </c>
      <c r="N266" s="4">
        <v>11</v>
      </c>
      <c r="O266" s="4"/>
      <c r="P266" s="4" t="str">
        <f t="shared" si="53"/>
        <v>Yes</v>
      </c>
      <c r="Q266" s="15" t="str">
        <f t="shared" si="54"/>
        <v>Yes</v>
      </c>
      <c r="R266" s="268" t="str">
        <f t="shared" si="48"/>
        <v>No</v>
      </c>
      <c r="S266" s="223" t="str">
        <f t="shared" si="49"/>
        <v>N/A</v>
      </c>
      <c r="T266" s="222" t="str">
        <f t="shared" si="50"/>
        <v>No</v>
      </c>
      <c r="U266" s="68" t="str">
        <f t="shared" si="55"/>
        <v>N/A</v>
      </c>
      <c r="V266" s="65" t="str">
        <f t="shared" si="51"/>
        <v>No</v>
      </c>
      <c r="W266" s="68" t="str">
        <f t="shared" si="56"/>
        <v>N/A</v>
      </c>
      <c r="X266" s="65" t="str">
        <f t="shared" si="52"/>
        <v>No</v>
      </c>
      <c r="Y266" s="68" t="str">
        <f t="shared" si="57"/>
        <v>N/A</v>
      </c>
      <c r="Z266" s="65"/>
    </row>
    <row r="267" spans="1:26">
      <c r="A267" s="66" t="s">
        <v>1621</v>
      </c>
      <c r="B267" s="66" t="s">
        <v>28</v>
      </c>
      <c r="C267" s="66" t="str" cm="1">
        <f t="array" ref="C267">_xlfn.IFNA(_xlfn.IFS(B267="Starter","Starters &amp; Sides",B267="Sides","Starters &amp; Sides"),B267)</f>
        <v>Drinks</v>
      </c>
      <c r="D267" s="71" t="s">
        <v>1850</v>
      </c>
      <c r="E267" s="75"/>
      <c r="F267" s="12"/>
      <c r="G267" s="12"/>
      <c r="H267" s="12"/>
      <c r="I267" s="12"/>
      <c r="J267" s="12"/>
      <c r="K267" s="4"/>
      <c r="L267" s="4"/>
      <c r="M267" s="4">
        <v>24.5</v>
      </c>
      <c r="N267" s="4">
        <v>24.5</v>
      </c>
      <c r="O267" s="4"/>
      <c r="P267" s="4" t="str">
        <f t="shared" si="53"/>
        <v>Yes</v>
      </c>
      <c r="Q267" s="15" t="str">
        <f t="shared" si="54"/>
        <v>Yes</v>
      </c>
      <c r="R267" s="268" t="str">
        <f t="shared" si="48"/>
        <v>No</v>
      </c>
      <c r="S267" s="223" t="str">
        <f t="shared" si="49"/>
        <v>N/A</v>
      </c>
      <c r="T267" s="222" t="str">
        <f t="shared" si="50"/>
        <v>No</v>
      </c>
      <c r="U267" s="68" t="str">
        <f t="shared" si="55"/>
        <v>N/A</v>
      </c>
      <c r="V267" s="65" t="str">
        <f t="shared" si="51"/>
        <v>No</v>
      </c>
      <c r="W267" s="68" t="str">
        <f t="shared" si="56"/>
        <v>N/A</v>
      </c>
      <c r="X267" s="65" t="str">
        <f t="shared" si="52"/>
        <v>No</v>
      </c>
      <c r="Y267" s="68" t="str">
        <f t="shared" si="57"/>
        <v>N/A</v>
      </c>
      <c r="Z267" s="65"/>
    </row>
    <row r="268" spans="1:26">
      <c r="A268" s="66" t="s">
        <v>1621</v>
      </c>
      <c r="B268" s="66" t="s">
        <v>28</v>
      </c>
      <c r="C268" s="66" t="str" cm="1">
        <f t="array" ref="C268">_xlfn.IFNA(_xlfn.IFS(B268="Starter","Starters &amp; Sides",B268="Sides","Starters &amp; Sides"),B268)</f>
        <v>Drinks</v>
      </c>
      <c r="D268" s="71" t="s">
        <v>1851</v>
      </c>
      <c r="E268" s="75"/>
      <c r="F268" s="12"/>
      <c r="G268" s="12"/>
      <c r="H268" s="12"/>
      <c r="I268" s="12">
        <v>11.3125</v>
      </c>
      <c r="J268" s="12">
        <v>14</v>
      </c>
      <c r="K268" s="4">
        <v>14</v>
      </c>
      <c r="L268" s="4">
        <f>AVERAGE(L269:L272)</f>
        <v>14</v>
      </c>
      <c r="M268" s="4">
        <v>14</v>
      </c>
      <c r="N268" s="4">
        <f>AVERAGE(7.5,9.25,10.75,28.5)</f>
        <v>14</v>
      </c>
      <c r="O268" s="4"/>
      <c r="P268" s="4" t="str">
        <f t="shared" si="53"/>
        <v>Yes</v>
      </c>
      <c r="Q268" s="15" t="str">
        <f t="shared" si="54"/>
        <v>Yes</v>
      </c>
      <c r="R268" s="268" t="str">
        <f t="shared" si="48"/>
        <v>No</v>
      </c>
      <c r="S268" s="223" t="str">
        <f t="shared" si="49"/>
        <v>N/A</v>
      </c>
      <c r="T268" s="222" t="str">
        <f t="shared" si="50"/>
        <v>No</v>
      </c>
      <c r="U268" s="68" t="str">
        <f t="shared" si="55"/>
        <v>N/A</v>
      </c>
      <c r="V268" s="65" t="str">
        <f t="shared" si="51"/>
        <v>No</v>
      </c>
      <c r="W268" s="68" t="str">
        <f t="shared" si="56"/>
        <v>N/A</v>
      </c>
      <c r="X268" s="65" t="str">
        <f t="shared" si="52"/>
        <v>No</v>
      </c>
      <c r="Y268" s="68" t="str">
        <f t="shared" si="57"/>
        <v>N/A</v>
      </c>
      <c r="Z268" s="65"/>
    </row>
    <row r="269" spans="1:26">
      <c r="A269" s="66" t="s">
        <v>1621</v>
      </c>
      <c r="B269" s="66" t="s">
        <v>28</v>
      </c>
      <c r="C269" s="66" t="str" cm="1">
        <f t="array" ref="C269">_xlfn.IFNA(_xlfn.IFS(B269="Starter","Starters &amp; Sides",B269="Sides","Starters &amp; Sides"),B269)</f>
        <v>Drinks</v>
      </c>
      <c r="D269" s="71" t="s">
        <v>1852</v>
      </c>
      <c r="E269" s="75"/>
      <c r="F269" s="12"/>
      <c r="G269" s="12"/>
      <c r="H269" s="12"/>
      <c r="I269" s="12"/>
      <c r="J269" s="12">
        <v>7.5</v>
      </c>
      <c r="K269" s="4">
        <v>7.5</v>
      </c>
      <c r="L269" s="4">
        <v>7.5</v>
      </c>
      <c r="M269" s="4">
        <v>7.5</v>
      </c>
      <c r="N269" s="4">
        <v>7.5</v>
      </c>
      <c r="O269" s="4"/>
      <c r="P269" s="4" t="str">
        <f t="shared" si="53"/>
        <v>Yes</v>
      </c>
      <c r="Q269" s="15" t="str">
        <f t="shared" si="54"/>
        <v>Yes</v>
      </c>
      <c r="R269" s="268" t="str">
        <f t="shared" si="48"/>
        <v>No</v>
      </c>
      <c r="S269" s="223" t="str">
        <f t="shared" si="49"/>
        <v>N/A</v>
      </c>
      <c r="T269" s="222" t="str">
        <f t="shared" si="50"/>
        <v>No</v>
      </c>
      <c r="U269" s="68" t="str">
        <f t="shared" si="55"/>
        <v>N/A</v>
      </c>
      <c r="V269" s="65" t="str">
        <f t="shared" si="51"/>
        <v>No</v>
      </c>
      <c r="W269" s="68" t="str">
        <f t="shared" si="56"/>
        <v>N/A</v>
      </c>
      <c r="X269" s="65" t="str">
        <f t="shared" si="52"/>
        <v>No</v>
      </c>
      <c r="Y269" s="68" t="str">
        <f t="shared" si="57"/>
        <v>N/A</v>
      </c>
      <c r="Z269" s="65"/>
    </row>
    <row r="270" spans="1:26">
      <c r="A270" s="66" t="s">
        <v>1621</v>
      </c>
      <c r="B270" s="66" t="s">
        <v>28</v>
      </c>
      <c r="C270" s="66" t="str" cm="1">
        <f t="array" ref="C270">_xlfn.IFNA(_xlfn.IFS(B270="Starter","Starters &amp; Sides",B270="Sides","Starters &amp; Sides"),B270)</f>
        <v>Drinks</v>
      </c>
      <c r="D270" s="71" t="s">
        <v>1853</v>
      </c>
      <c r="E270" s="75"/>
      <c r="F270" s="12"/>
      <c r="G270" s="12"/>
      <c r="H270" s="12"/>
      <c r="I270" s="12"/>
      <c r="J270" s="12">
        <v>9.25</v>
      </c>
      <c r="K270" s="4">
        <v>9.25</v>
      </c>
      <c r="L270" s="4">
        <v>9.25</v>
      </c>
      <c r="M270" s="4">
        <v>9.25</v>
      </c>
      <c r="N270" s="4">
        <v>9.25</v>
      </c>
      <c r="O270" s="4"/>
      <c r="P270" s="4" t="str">
        <f t="shared" si="53"/>
        <v>Yes</v>
      </c>
      <c r="Q270" s="15" t="str">
        <f t="shared" si="54"/>
        <v>Yes</v>
      </c>
      <c r="R270" s="268" t="str">
        <f t="shared" si="48"/>
        <v>No</v>
      </c>
      <c r="S270" s="223" t="str">
        <f t="shared" si="49"/>
        <v>N/A</v>
      </c>
      <c r="T270" s="222" t="str">
        <f t="shared" si="50"/>
        <v>No</v>
      </c>
      <c r="U270" s="68" t="str">
        <f t="shared" si="55"/>
        <v>N/A</v>
      </c>
      <c r="V270" s="65" t="str">
        <f t="shared" si="51"/>
        <v>No</v>
      </c>
      <c r="W270" s="68" t="str">
        <f t="shared" si="56"/>
        <v>N/A</v>
      </c>
      <c r="X270" s="65" t="str">
        <f t="shared" si="52"/>
        <v>No</v>
      </c>
      <c r="Y270" s="68" t="str">
        <f t="shared" si="57"/>
        <v>N/A</v>
      </c>
      <c r="Z270" s="65"/>
    </row>
    <row r="271" spans="1:26">
      <c r="A271" s="66" t="s">
        <v>1621</v>
      </c>
      <c r="B271" s="66" t="s">
        <v>28</v>
      </c>
      <c r="C271" s="66" t="str" cm="1">
        <f t="array" ref="C271">_xlfn.IFNA(_xlfn.IFS(B271="Starter","Starters &amp; Sides",B271="Sides","Starters &amp; Sides"),B271)</f>
        <v>Drinks</v>
      </c>
      <c r="D271" s="71" t="s">
        <v>1854</v>
      </c>
      <c r="E271" s="75"/>
      <c r="F271" s="12"/>
      <c r="G271" s="12"/>
      <c r="H271" s="12"/>
      <c r="I271" s="12"/>
      <c r="J271" s="12">
        <v>10.75</v>
      </c>
      <c r="K271" s="4">
        <v>10.75</v>
      </c>
      <c r="L271" s="4">
        <v>10.75</v>
      </c>
      <c r="M271" s="4">
        <v>10.75</v>
      </c>
      <c r="N271" s="4">
        <v>10.75</v>
      </c>
      <c r="O271" s="4"/>
      <c r="P271" s="4" t="str">
        <f t="shared" si="53"/>
        <v>Yes</v>
      </c>
      <c r="Q271" s="15" t="str">
        <f t="shared" si="54"/>
        <v>Yes</v>
      </c>
      <c r="R271" s="268" t="str">
        <f t="shared" si="48"/>
        <v>No</v>
      </c>
      <c r="S271" s="223" t="str">
        <f t="shared" si="49"/>
        <v>N/A</v>
      </c>
      <c r="T271" s="222" t="str">
        <f t="shared" si="50"/>
        <v>No</v>
      </c>
      <c r="U271" s="68" t="str">
        <f t="shared" si="55"/>
        <v>N/A</v>
      </c>
      <c r="V271" s="65" t="str">
        <f t="shared" si="51"/>
        <v>No</v>
      </c>
      <c r="W271" s="68" t="str">
        <f t="shared" si="56"/>
        <v>N/A</v>
      </c>
      <c r="X271" s="65" t="str">
        <f t="shared" si="52"/>
        <v>No</v>
      </c>
      <c r="Y271" s="68" t="str">
        <f t="shared" si="57"/>
        <v>N/A</v>
      </c>
      <c r="Z271" s="65"/>
    </row>
    <row r="272" spans="1:26">
      <c r="A272" s="66" t="s">
        <v>1621</v>
      </c>
      <c r="B272" s="66" t="s">
        <v>28</v>
      </c>
      <c r="C272" s="66" t="str" cm="1">
        <f t="array" ref="C272">_xlfn.IFNA(_xlfn.IFS(B272="Starter","Starters &amp; Sides",B272="Sides","Starters &amp; Sides"),B272)</f>
        <v>Drinks</v>
      </c>
      <c r="D272" s="71" t="s">
        <v>1855</v>
      </c>
      <c r="E272" s="75"/>
      <c r="F272" s="12"/>
      <c r="G272" s="12"/>
      <c r="H272" s="12"/>
      <c r="I272" s="12"/>
      <c r="J272" s="12">
        <v>28.5</v>
      </c>
      <c r="K272" s="4">
        <v>28.5</v>
      </c>
      <c r="L272" s="4">
        <v>28.5</v>
      </c>
      <c r="M272" s="4">
        <v>28.5</v>
      </c>
      <c r="N272" s="4">
        <v>28.5</v>
      </c>
      <c r="O272" s="4"/>
      <c r="P272" s="4" t="str">
        <f t="shared" si="53"/>
        <v>Yes</v>
      </c>
      <c r="Q272" s="15" t="str">
        <f t="shared" si="54"/>
        <v>Yes</v>
      </c>
      <c r="R272" s="268" t="str">
        <f t="shared" si="48"/>
        <v>No</v>
      </c>
      <c r="S272" s="223" t="str">
        <f t="shared" si="49"/>
        <v>N/A</v>
      </c>
      <c r="T272" s="222" t="str">
        <f t="shared" si="50"/>
        <v>No</v>
      </c>
      <c r="U272" s="68" t="str">
        <f t="shared" si="55"/>
        <v>N/A</v>
      </c>
      <c r="V272" s="65" t="str">
        <f t="shared" si="51"/>
        <v>No</v>
      </c>
      <c r="W272" s="68" t="str">
        <f t="shared" si="56"/>
        <v>N/A</v>
      </c>
      <c r="X272" s="65" t="str">
        <f t="shared" si="52"/>
        <v>No</v>
      </c>
      <c r="Y272" s="68" t="str">
        <f t="shared" si="57"/>
        <v>N/A</v>
      </c>
      <c r="Z272" s="65"/>
    </row>
    <row r="273" spans="1:26">
      <c r="A273" s="66" t="s">
        <v>1621</v>
      </c>
      <c r="B273" s="66" t="s">
        <v>28</v>
      </c>
      <c r="C273" s="66" t="str" cm="1">
        <f t="array" ref="C273">_xlfn.IFNA(_xlfn.IFS(B273="Starter","Starters &amp; Sides",B273="Sides","Starters &amp; Sides"),B273)</f>
        <v>Drinks</v>
      </c>
      <c r="D273" s="71" t="s">
        <v>1856</v>
      </c>
      <c r="E273" s="75"/>
      <c r="F273" s="12"/>
      <c r="G273" s="12"/>
      <c r="H273" s="12"/>
      <c r="I273" s="12">
        <v>9.5625</v>
      </c>
      <c r="J273" s="12">
        <v>12.8125</v>
      </c>
      <c r="K273" s="4">
        <f>J273</f>
        <v>12.8125</v>
      </c>
      <c r="L273" s="4">
        <f>AVERAGE(L274:L277)</f>
        <v>12.8125</v>
      </c>
      <c r="M273" s="4"/>
      <c r="N273" s="4"/>
      <c r="O273" s="4"/>
      <c r="P273" s="4" t="str">
        <f t="shared" si="53"/>
        <v>No</v>
      </c>
      <c r="Q273" s="15" t="str">
        <f t="shared" si="54"/>
        <v>No</v>
      </c>
      <c r="R273" s="268" t="str">
        <f t="shared" si="48"/>
        <v>No</v>
      </c>
      <c r="S273" s="223" t="str">
        <f t="shared" si="49"/>
        <v>N/A</v>
      </c>
      <c r="T273" s="222" t="str">
        <f t="shared" si="50"/>
        <v>No</v>
      </c>
      <c r="U273" s="68" t="str">
        <f t="shared" si="55"/>
        <v>N/A</v>
      </c>
      <c r="V273" s="65" t="str">
        <f t="shared" si="51"/>
        <v>No</v>
      </c>
      <c r="W273" s="68" t="str">
        <f t="shared" si="56"/>
        <v>N/A</v>
      </c>
      <c r="X273" s="65" t="str">
        <f t="shared" si="52"/>
        <v>No</v>
      </c>
      <c r="Y273" s="68" t="str">
        <f t="shared" si="57"/>
        <v>N/A</v>
      </c>
      <c r="Z273" s="65"/>
    </row>
    <row r="274" spans="1:26">
      <c r="A274" s="66" t="s">
        <v>1621</v>
      </c>
      <c r="B274" s="66" t="s">
        <v>28</v>
      </c>
      <c r="C274" s="66" t="str" cm="1">
        <f t="array" ref="C274">_xlfn.IFNA(_xlfn.IFS(B274="Starter","Starters &amp; Sides",B274="Sides","Starters &amp; Sides"),B274)</f>
        <v>Drinks</v>
      </c>
      <c r="D274" s="71" t="s">
        <v>1857</v>
      </c>
      <c r="E274" s="75"/>
      <c r="F274" s="12"/>
      <c r="G274" s="12"/>
      <c r="H274" s="12"/>
      <c r="I274" s="12"/>
      <c r="J274" s="12">
        <v>6.75</v>
      </c>
      <c r="K274" s="4">
        <v>6.75</v>
      </c>
      <c r="L274" s="4">
        <v>6.75</v>
      </c>
      <c r="M274" s="4"/>
      <c r="N274" s="4"/>
      <c r="O274" s="4"/>
      <c r="P274" s="4" t="str">
        <f t="shared" si="53"/>
        <v>No</v>
      </c>
      <c r="Q274" s="15" t="str">
        <f t="shared" si="54"/>
        <v>No</v>
      </c>
      <c r="R274" s="268" t="str">
        <f t="shared" si="48"/>
        <v>No</v>
      </c>
      <c r="S274" s="223" t="str">
        <f t="shared" si="49"/>
        <v>N/A</v>
      </c>
      <c r="T274" s="222" t="str">
        <f t="shared" si="50"/>
        <v>No</v>
      </c>
      <c r="U274" s="68" t="str">
        <f t="shared" si="55"/>
        <v>N/A</v>
      </c>
      <c r="V274" s="65" t="str">
        <f t="shared" si="51"/>
        <v>No</v>
      </c>
      <c r="W274" s="68" t="str">
        <f t="shared" si="56"/>
        <v>N/A</v>
      </c>
      <c r="X274" s="65" t="str">
        <f t="shared" si="52"/>
        <v>No</v>
      </c>
      <c r="Y274" s="68" t="str">
        <f t="shared" si="57"/>
        <v>N/A</v>
      </c>
      <c r="Z274" s="65"/>
    </row>
    <row r="275" spans="1:26">
      <c r="A275" s="66" t="s">
        <v>1621</v>
      </c>
      <c r="B275" s="66" t="s">
        <v>28</v>
      </c>
      <c r="C275" s="66" t="str" cm="1">
        <f t="array" ref="C275">_xlfn.IFNA(_xlfn.IFS(B275="Starter","Starters &amp; Sides",B275="Sides","Starters &amp; Sides"),B275)</f>
        <v>Drinks</v>
      </c>
      <c r="D275" s="71" t="s">
        <v>1858</v>
      </c>
      <c r="E275" s="75"/>
      <c r="F275" s="12"/>
      <c r="G275" s="12"/>
      <c r="H275" s="12"/>
      <c r="I275" s="12"/>
      <c r="J275" s="12">
        <v>9</v>
      </c>
      <c r="K275" s="4">
        <v>9</v>
      </c>
      <c r="L275" s="4">
        <v>9</v>
      </c>
      <c r="M275" s="4"/>
      <c r="N275" s="4"/>
      <c r="O275" s="4"/>
      <c r="P275" s="4" t="str">
        <f t="shared" si="53"/>
        <v>No</v>
      </c>
      <c r="Q275" s="15" t="str">
        <f t="shared" si="54"/>
        <v>No</v>
      </c>
      <c r="R275" s="268" t="str">
        <f t="shared" si="48"/>
        <v>No</v>
      </c>
      <c r="S275" s="223" t="str">
        <f t="shared" si="49"/>
        <v>N/A</v>
      </c>
      <c r="T275" s="222" t="str">
        <f t="shared" si="50"/>
        <v>No</v>
      </c>
      <c r="U275" s="68" t="str">
        <f t="shared" si="55"/>
        <v>N/A</v>
      </c>
      <c r="V275" s="65" t="str">
        <f t="shared" si="51"/>
        <v>No</v>
      </c>
      <c r="W275" s="68" t="str">
        <f t="shared" si="56"/>
        <v>N/A</v>
      </c>
      <c r="X275" s="65" t="str">
        <f t="shared" si="52"/>
        <v>No</v>
      </c>
      <c r="Y275" s="68" t="str">
        <f t="shared" si="57"/>
        <v>N/A</v>
      </c>
      <c r="Z275" s="65"/>
    </row>
    <row r="276" spans="1:26">
      <c r="A276" s="66" t="s">
        <v>1621</v>
      </c>
      <c r="B276" s="66" t="s">
        <v>28</v>
      </c>
      <c r="C276" s="66" t="str" cm="1">
        <f t="array" ref="C276">_xlfn.IFNA(_xlfn.IFS(B276="Starter","Starters &amp; Sides",B276="Sides","Starters &amp; Sides"),B276)</f>
        <v>Drinks</v>
      </c>
      <c r="D276" s="71" t="s">
        <v>1859</v>
      </c>
      <c r="E276" s="75"/>
      <c r="F276" s="12"/>
      <c r="G276" s="12"/>
      <c r="H276" s="12"/>
      <c r="I276" s="12"/>
      <c r="J276" s="12">
        <v>11</v>
      </c>
      <c r="K276" s="4">
        <v>11</v>
      </c>
      <c r="L276" s="4">
        <v>11</v>
      </c>
      <c r="M276" s="4"/>
      <c r="N276" s="4"/>
      <c r="O276" s="4"/>
      <c r="P276" s="4" t="str">
        <f t="shared" si="53"/>
        <v>No</v>
      </c>
      <c r="Q276" s="15" t="str">
        <f t="shared" si="54"/>
        <v>No</v>
      </c>
      <c r="R276" s="268" t="str">
        <f t="shared" si="48"/>
        <v>No</v>
      </c>
      <c r="S276" s="223" t="str">
        <f t="shared" si="49"/>
        <v>N/A</v>
      </c>
      <c r="T276" s="222" t="str">
        <f t="shared" si="50"/>
        <v>No</v>
      </c>
      <c r="U276" s="68" t="str">
        <f t="shared" si="55"/>
        <v>N/A</v>
      </c>
      <c r="V276" s="65" t="str">
        <f t="shared" si="51"/>
        <v>No</v>
      </c>
      <c r="W276" s="68" t="str">
        <f t="shared" si="56"/>
        <v>N/A</v>
      </c>
      <c r="X276" s="65" t="str">
        <f t="shared" si="52"/>
        <v>No</v>
      </c>
      <c r="Y276" s="68" t="str">
        <f t="shared" si="57"/>
        <v>N/A</v>
      </c>
      <c r="Z276" s="65"/>
    </row>
    <row r="277" spans="1:26">
      <c r="A277" s="66" t="s">
        <v>1621</v>
      </c>
      <c r="B277" s="66" t="s">
        <v>28</v>
      </c>
      <c r="C277" s="66" t="str" cm="1">
        <f t="array" ref="C277">_xlfn.IFNA(_xlfn.IFS(B277="Starter","Starters &amp; Sides",B277="Sides","Starters &amp; Sides"),B277)</f>
        <v>Drinks</v>
      </c>
      <c r="D277" s="71" t="s">
        <v>1860</v>
      </c>
      <c r="E277" s="75"/>
      <c r="F277" s="12"/>
      <c r="G277" s="12"/>
      <c r="H277" s="12"/>
      <c r="I277" s="12"/>
      <c r="J277" s="12">
        <v>24.5</v>
      </c>
      <c r="K277" s="4">
        <v>24.5</v>
      </c>
      <c r="L277" s="4">
        <v>24.5</v>
      </c>
      <c r="M277" s="4"/>
      <c r="N277" s="4"/>
      <c r="O277" s="4"/>
      <c r="P277" s="4" t="str">
        <f t="shared" si="53"/>
        <v>No</v>
      </c>
      <c r="Q277" s="15" t="str">
        <f t="shared" si="54"/>
        <v>No</v>
      </c>
      <c r="R277" s="268" t="str">
        <f t="shared" si="48"/>
        <v>No</v>
      </c>
      <c r="S277" s="223" t="str">
        <f t="shared" si="49"/>
        <v>N/A</v>
      </c>
      <c r="T277" s="222" t="str">
        <f t="shared" si="50"/>
        <v>No</v>
      </c>
      <c r="U277" s="68" t="str">
        <f t="shared" si="55"/>
        <v>N/A</v>
      </c>
      <c r="V277" s="65" t="str">
        <f t="shared" si="51"/>
        <v>No</v>
      </c>
      <c r="W277" s="68" t="str">
        <f t="shared" si="56"/>
        <v>N/A</v>
      </c>
      <c r="X277" s="65" t="str">
        <f t="shared" si="52"/>
        <v>No</v>
      </c>
      <c r="Y277" s="68" t="str">
        <f t="shared" si="57"/>
        <v>N/A</v>
      </c>
      <c r="Z277" s="65"/>
    </row>
    <row r="278" spans="1:26">
      <c r="A278" s="66" t="s">
        <v>1621</v>
      </c>
      <c r="B278" s="66" t="s">
        <v>28</v>
      </c>
      <c r="C278" s="66" t="str" cm="1">
        <f t="array" ref="C278">_xlfn.IFNA(_xlfn.IFS(B278="Starter","Starters &amp; Sides",B278="Sides","Starters &amp; Sides"),B278)</f>
        <v>Drinks</v>
      </c>
      <c r="D278" s="71" t="s">
        <v>1861</v>
      </c>
      <c r="E278" s="75"/>
      <c r="F278" s="12"/>
      <c r="G278" s="12"/>
      <c r="H278" s="12"/>
      <c r="I278" s="12">
        <v>9.0625</v>
      </c>
      <c r="J278" s="12">
        <v>12.375</v>
      </c>
      <c r="K278" s="4">
        <v>12.375</v>
      </c>
      <c r="L278" s="4">
        <f>AVERAGE(L279:L282)</f>
        <v>12.375</v>
      </c>
      <c r="M278" s="4">
        <f>AVERAGE(M279:M282)</f>
        <v>12.375</v>
      </c>
      <c r="N278" s="4">
        <f>AVERAGE(N279:N282)</f>
        <v>12.375</v>
      </c>
      <c r="O278" s="4"/>
      <c r="P278" s="4" t="str">
        <f t="shared" si="53"/>
        <v>Yes</v>
      </c>
      <c r="Q278" s="15" t="str">
        <f t="shared" si="54"/>
        <v>Yes</v>
      </c>
      <c r="R278" s="268" t="str">
        <f t="shared" si="48"/>
        <v>No</v>
      </c>
      <c r="S278" s="223" t="str">
        <f t="shared" si="49"/>
        <v>N/A</v>
      </c>
      <c r="T278" s="222" t="str">
        <f t="shared" si="50"/>
        <v>No</v>
      </c>
      <c r="U278" s="68" t="str">
        <f t="shared" si="55"/>
        <v>N/A</v>
      </c>
      <c r="V278" s="65" t="str">
        <f t="shared" si="51"/>
        <v>No</v>
      </c>
      <c r="W278" s="68" t="str">
        <f t="shared" si="56"/>
        <v>N/A</v>
      </c>
      <c r="X278" s="65" t="str">
        <f t="shared" si="52"/>
        <v>No</v>
      </c>
      <c r="Y278" s="68" t="str">
        <f t="shared" si="57"/>
        <v>N/A</v>
      </c>
      <c r="Z278" s="65"/>
    </row>
    <row r="279" spans="1:26">
      <c r="A279" s="66" t="s">
        <v>1621</v>
      </c>
      <c r="B279" s="66" t="s">
        <v>28</v>
      </c>
      <c r="C279" s="66" t="str" cm="1">
        <f t="array" ref="C279">_xlfn.IFNA(_xlfn.IFS(B279="Starter","Starters &amp; Sides",B279="Sides","Starters &amp; Sides"),B279)</f>
        <v>Drinks</v>
      </c>
      <c r="D279" s="71" t="s">
        <v>1862</v>
      </c>
      <c r="E279" s="75"/>
      <c r="F279" s="12"/>
      <c r="G279" s="12"/>
      <c r="H279" s="12"/>
      <c r="I279" s="12"/>
      <c r="J279" s="12">
        <v>6.5</v>
      </c>
      <c r="K279" s="4">
        <v>6.5</v>
      </c>
      <c r="L279" s="4">
        <v>6.5</v>
      </c>
      <c r="M279" s="4">
        <v>6.5</v>
      </c>
      <c r="N279" s="4">
        <v>6.5</v>
      </c>
      <c r="O279" s="4"/>
      <c r="P279" s="4" t="str">
        <f t="shared" si="53"/>
        <v>Yes</v>
      </c>
      <c r="Q279" s="15" t="str">
        <f t="shared" si="54"/>
        <v>Yes</v>
      </c>
      <c r="R279" s="268" t="str">
        <f t="shared" si="48"/>
        <v>No</v>
      </c>
      <c r="S279" s="223" t="str">
        <f t="shared" si="49"/>
        <v>N/A</v>
      </c>
      <c r="T279" s="222" t="str">
        <f t="shared" si="50"/>
        <v>No</v>
      </c>
      <c r="U279" s="68" t="str">
        <f t="shared" si="55"/>
        <v>N/A</v>
      </c>
      <c r="V279" s="65" t="str">
        <f t="shared" si="51"/>
        <v>No</v>
      </c>
      <c r="W279" s="68" t="str">
        <f t="shared" si="56"/>
        <v>N/A</v>
      </c>
      <c r="X279" s="65" t="str">
        <f t="shared" si="52"/>
        <v>No</v>
      </c>
      <c r="Y279" s="68" t="str">
        <f t="shared" si="57"/>
        <v>N/A</v>
      </c>
      <c r="Z279" s="65"/>
    </row>
    <row r="280" spans="1:26">
      <c r="A280" s="66" t="s">
        <v>1621</v>
      </c>
      <c r="B280" s="66" t="s">
        <v>28</v>
      </c>
      <c r="C280" s="66" t="str" cm="1">
        <f t="array" ref="C280">_xlfn.IFNA(_xlfn.IFS(B280="Starter","Starters &amp; Sides",B280="Sides","Starters &amp; Sides"),B280)</f>
        <v>Drinks</v>
      </c>
      <c r="D280" s="71" t="s">
        <v>1863</v>
      </c>
      <c r="E280" s="75"/>
      <c r="F280" s="12"/>
      <c r="G280" s="12"/>
      <c r="H280" s="12"/>
      <c r="I280" s="12"/>
      <c r="J280" s="12">
        <v>8.75</v>
      </c>
      <c r="K280" s="4">
        <v>8.75</v>
      </c>
      <c r="L280" s="4">
        <v>8.75</v>
      </c>
      <c r="M280" s="4">
        <v>8.75</v>
      </c>
      <c r="N280" s="4">
        <v>8.75</v>
      </c>
      <c r="O280" s="4"/>
      <c r="P280" s="4" t="str">
        <f t="shared" si="53"/>
        <v>Yes</v>
      </c>
      <c r="Q280" s="15" t="str">
        <f t="shared" si="54"/>
        <v>Yes</v>
      </c>
      <c r="R280" s="268" t="str">
        <f t="shared" si="48"/>
        <v>No</v>
      </c>
      <c r="S280" s="223" t="str">
        <f t="shared" si="49"/>
        <v>N/A</v>
      </c>
      <c r="T280" s="222" t="str">
        <f t="shared" si="50"/>
        <v>No</v>
      </c>
      <c r="U280" s="68" t="str">
        <f t="shared" si="55"/>
        <v>N/A</v>
      </c>
      <c r="V280" s="65" t="str">
        <f t="shared" si="51"/>
        <v>No</v>
      </c>
      <c r="W280" s="68" t="str">
        <f t="shared" si="56"/>
        <v>N/A</v>
      </c>
      <c r="X280" s="65" t="str">
        <f t="shared" si="52"/>
        <v>No</v>
      </c>
      <c r="Y280" s="68" t="str">
        <f t="shared" si="57"/>
        <v>N/A</v>
      </c>
      <c r="Z280" s="65"/>
    </row>
    <row r="281" spans="1:26">
      <c r="A281" s="66" t="s">
        <v>1621</v>
      </c>
      <c r="B281" s="66" t="s">
        <v>28</v>
      </c>
      <c r="C281" s="66" t="str" cm="1">
        <f t="array" ref="C281">_xlfn.IFNA(_xlfn.IFS(B281="Starter","Starters &amp; Sides",B281="Sides","Starters &amp; Sides"),B281)</f>
        <v>Drinks</v>
      </c>
      <c r="D281" s="71" t="s">
        <v>1864</v>
      </c>
      <c r="E281" s="75"/>
      <c r="F281" s="12"/>
      <c r="G281" s="12"/>
      <c r="H281" s="12"/>
      <c r="I281" s="12"/>
      <c r="J281" s="12">
        <v>10.75</v>
      </c>
      <c r="K281" s="4">
        <v>10.75</v>
      </c>
      <c r="L281" s="4">
        <v>10.75</v>
      </c>
      <c r="M281" s="4">
        <v>10.75</v>
      </c>
      <c r="N281" s="4">
        <v>10.75</v>
      </c>
      <c r="O281" s="4"/>
      <c r="P281" s="4" t="str">
        <f t="shared" si="53"/>
        <v>Yes</v>
      </c>
      <c r="Q281" s="15" t="str">
        <f t="shared" si="54"/>
        <v>Yes</v>
      </c>
      <c r="R281" s="268" t="str">
        <f t="shared" si="48"/>
        <v>No</v>
      </c>
      <c r="S281" s="223" t="str">
        <f t="shared" si="49"/>
        <v>N/A</v>
      </c>
      <c r="T281" s="222" t="str">
        <f t="shared" si="50"/>
        <v>No</v>
      </c>
      <c r="U281" s="68" t="str">
        <f t="shared" si="55"/>
        <v>N/A</v>
      </c>
      <c r="V281" s="65" t="str">
        <f t="shared" si="51"/>
        <v>No</v>
      </c>
      <c r="W281" s="68" t="str">
        <f t="shared" si="56"/>
        <v>N/A</v>
      </c>
      <c r="X281" s="65" t="str">
        <f t="shared" si="52"/>
        <v>No</v>
      </c>
      <c r="Y281" s="68" t="str">
        <f t="shared" si="57"/>
        <v>N/A</v>
      </c>
      <c r="Z281" s="65"/>
    </row>
    <row r="282" spans="1:26">
      <c r="A282" s="66" t="s">
        <v>1621</v>
      </c>
      <c r="B282" s="66" t="s">
        <v>28</v>
      </c>
      <c r="C282" s="66" t="str" cm="1">
        <f t="array" ref="C282">_xlfn.IFNA(_xlfn.IFS(B282="Starter","Starters &amp; Sides",B282="Sides","Starters &amp; Sides"),B282)</f>
        <v>Drinks</v>
      </c>
      <c r="D282" s="71" t="s">
        <v>1865</v>
      </c>
      <c r="E282" s="75"/>
      <c r="F282" s="12"/>
      <c r="G282" s="12"/>
      <c r="H282" s="12"/>
      <c r="I282" s="12"/>
      <c r="J282" s="12">
        <v>23.5</v>
      </c>
      <c r="K282" s="4">
        <v>23.5</v>
      </c>
      <c r="L282" s="4">
        <v>23.5</v>
      </c>
      <c r="M282" s="4">
        <v>23.5</v>
      </c>
      <c r="N282" s="4">
        <v>23.5</v>
      </c>
      <c r="O282" s="4"/>
      <c r="P282" s="4" t="str">
        <f t="shared" si="53"/>
        <v>Yes</v>
      </c>
      <c r="Q282" s="15" t="str">
        <f t="shared" si="54"/>
        <v>Yes</v>
      </c>
      <c r="R282" s="268" t="str">
        <f t="shared" si="48"/>
        <v>No</v>
      </c>
      <c r="S282" s="223" t="str">
        <f t="shared" si="49"/>
        <v>N/A</v>
      </c>
      <c r="T282" s="222" t="str">
        <f t="shared" si="50"/>
        <v>No</v>
      </c>
      <c r="U282" s="68" t="str">
        <f t="shared" si="55"/>
        <v>N/A</v>
      </c>
      <c r="V282" s="65" t="str">
        <f t="shared" si="51"/>
        <v>No</v>
      </c>
      <c r="W282" s="68" t="str">
        <f t="shared" si="56"/>
        <v>N/A</v>
      </c>
      <c r="X282" s="65" t="str">
        <f t="shared" si="52"/>
        <v>No</v>
      </c>
      <c r="Y282" s="68" t="str">
        <f t="shared" si="57"/>
        <v>N/A</v>
      </c>
      <c r="Z282" s="65"/>
    </row>
    <row r="283" spans="1:26">
      <c r="A283" s="66" t="s">
        <v>1621</v>
      </c>
      <c r="B283" s="66" t="s">
        <v>28</v>
      </c>
      <c r="C283" s="66" t="str" cm="1">
        <f t="array" ref="C283">_xlfn.IFNA(_xlfn.IFS(B283="Starter","Starters &amp; Sides",B283="Sides","Starters &amp; Sides"),B283)</f>
        <v>Drinks</v>
      </c>
      <c r="D283" s="71" t="s">
        <v>1866</v>
      </c>
      <c r="E283" s="75"/>
      <c r="F283" s="12"/>
      <c r="G283" s="12"/>
      <c r="H283" s="12"/>
      <c r="I283" s="12">
        <v>10</v>
      </c>
      <c r="J283" s="12">
        <v>13.25</v>
      </c>
      <c r="K283" s="4">
        <v>13.25</v>
      </c>
      <c r="L283" s="4">
        <f>AVERAGE(L284:L287)</f>
        <v>13.25</v>
      </c>
      <c r="M283" s="4">
        <f>AVERAGE(M284:M287)</f>
        <v>13.25</v>
      </c>
      <c r="N283" s="4">
        <f>AVERAGE(N284:N287)</f>
        <v>13.25</v>
      </c>
      <c r="O283" s="4"/>
      <c r="P283" s="4" t="str">
        <f t="shared" si="53"/>
        <v>Yes</v>
      </c>
      <c r="Q283" s="15" t="str">
        <f t="shared" si="54"/>
        <v>Yes</v>
      </c>
      <c r="R283" s="268" t="str">
        <f t="shared" si="48"/>
        <v>No</v>
      </c>
      <c r="S283" s="223" t="str">
        <f t="shared" si="49"/>
        <v>N/A</v>
      </c>
      <c r="T283" s="222" t="str">
        <f t="shared" si="50"/>
        <v>No</v>
      </c>
      <c r="U283" s="68" t="str">
        <f t="shared" si="55"/>
        <v>N/A</v>
      </c>
      <c r="V283" s="65" t="str">
        <f t="shared" si="51"/>
        <v>No</v>
      </c>
      <c r="W283" s="68" t="str">
        <f t="shared" si="56"/>
        <v>N/A</v>
      </c>
      <c r="X283" s="65" t="str">
        <f t="shared" si="52"/>
        <v>No</v>
      </c>
      <c r="Y283" s="68" t="str">
        <f t="shared" si="57"/>
        <v>N/A</v>
      </c>
      <c r="Z283" s="65"/>
    </row>
    <row r="284" spans="1:26">
      <c r="A284" s="66" t="s">
        <v>1621</v>
      </c>
      <c r="B284" s="66" t="s">
        <v>28</v>
      </c>
      <c r="C284" s="66" t="str" cm="1">
        <f t="array" ref="C284">_xlfn.IFNA(_xlfn.IFS(B284="Starter","Starters &amp; Sides",B284="Sides","Starters &amp; Sides"),B284)</f>
        <v>Drinks</v>
      </c>
      <c r="D284" s="71" t="s">
        <v>1867</v>
      </c>
      <c r="E284" s="75"/>
      <c r="F284" s="12"/>
      <c r="G284" s="12"/>
      <c r="H284" s="12"/>
      <c r="I284" s="12"/>
      <c r="J284" s="12">
        <v>7</v>
      </c>
      <c r="K284" s="4">
        <v>7</v>
      </c>
      <c r="L284" s="4">
        <v>7</v>
      </c>
      <c r="M284" s="4">
        <v>7</v>
      </c>
      <c r="N284" s="4">
        <v>7</v>
      </c>
      <c r="O284" s="4"/>
      <c r="P284" s="4" t="str">
        <f t="shared" si="53"/>
        <v>Yes</v>
      </c>
      <c r="Q284" s="15" t="str">
        <f t="shared" si="54"/>
        <v>Yes</v>
      </c>
      <c r="R284" s="268" t="str">
        <f t="shared" si="48"/>
        <v>No</v>
      </c>
      <c r="S284" s="223" t="str">
        <f t="shared" si="49"/>
        <v>N/A</v>
      </c>
      <c r="T284" s="222" t="str">
        <f t="shared" si="50"/>
        <v>No</v>
      </c>
      <c r="U284" s="68" t="str">
        <f t="shared" si="55"/>
        <v>N/A</v>
      </c>
      <c r="V284" s="65" t="str">
        <f t="shared" si="51"/>
        <v>No</v>
      </c>
      <c r="W284" s="68" t="str">
        <f t="shared" si="56"/>
        <v>N/A</v>
      </c>
      <c r="X284" s="65" t="str">
        <f t="shared" si="52"/>
        <v>No</v>
      </c>
      <c r="Y284" s="68" t="str">
        <f t="shared" si="57"/>
        <v>N/A</v>
      </c>
      <c r="Z284" s="65"/>
    </row>
    <row r="285" spans="1:26">
      <c r="A285" s="66" t="s">
        <v>1621</v>
      </c>
      <c r="B285" s="66" t="s">
        <v>28</v>
      </c>
      <c r="C285" s="66" t="str" cm="1">
        <f t="array" ref="C285">_xlfn.IFNA(_xlfn.IFS(B285="Starter","Starters &amp; Sides",B285="Sides","Starters &amp; Sides"),B285)</f>
        <v>Drinks</v>
      </c>
      <c r="D285" s="71" t="s">
        <v>1868</v>
      </c>
      <c r="E285" s="75"/>
      <c r="F285" s="12"/>
      <c r="G285" s="12"/>
      <c r="H285" s="12"/>
      <c r="I285" s="12"/>
      <c r="J285" s="12">
        <v>9.25</v>
      </c>
      <c r="K285" s="4">
        <v>9.25</v>
      </c>
      <c r="L285" s="4">
        <v>9.25</v>
      </c>
      <c r="M285" s="4">
        <v>9.25</v>
      </c>
      <c r="N285" s="4">
        <v>9.25</v>
      </c>
      <c r="O285" s="4"/>
      <c r="P285" s="4" t="str">
        <f t="shared" si="53"/>
        <v>Yes</v>
      </c>
      <c r="Q285" s="15" t="str">
        <f t="shared" si="54"/>
        <v>Yes</v>
      </c>
      <c r="R285" s="268" t="str">
        <f t="shared" si="48"/>
        <v>No</v>
      </c>
      <c r="S285" s="223" t="str">
        <f t="shared" si="49"/>
        <v>N/A</v>
      </c>
      <c r="T285" s="222" t="str">
        <f t="shared" si="50"/>
        <v>No</v>
      </c>
      <c r="U285" s="68" t="str">
        <f t="shared" si="55"/>
        <v>N/A</v>
      </c>
      <c r="V285" s="65" t="str">
        <f t="shared" si="51"/>
        <v>No</v>
      </c>
      <c r="W285" s="68" t="str">
        <f t="shared" si="56"/>
        <v>N/A</v>
      </c>
      <c r="X285" s="65" t="str">
        <f t="shared" si="52"/>
        <v>No</v>
      </c>
      <c r="Y285" s="68" t="str">
        <f t="shared" si="57"/>
        <v>N/A</v>
      </c>
      <c r="Z285" s="65"/>
    </row>
    <row r="286" spans="1:26">
      <c r="A286" s="66" t="s">
        <v>1621</v>
      </c>
      <c r="B286" s="66" t="s">
        <v>28</v>
      </c>
      <c r="C286" s="66" t="str" cm="1">
        <f t="array" ref="C286">_xlfn.IFNA(_xlfn.IFS(B286="Starter","Starters &amp; Sides",B286="Sides","Starters &amp; Sides"),B286)</f>
        <v>Drinks</v>
      </c>
      <c r="D286" s="71" t="s">
        <v>1869</v>
      </c>
      <c r="E286" s="75"/>
      <c r="F286" s="12"/>
      <c r="G286" s="12"/>
      <c r="H286" s="12"/>
      <c r="I286" s="12"/>
      <c r="J286" s="12">
        <v>11.25</v>
      </c>
      <c r="K286" s="4">
        <v>11.25</v>
      </c>
      <c r="L286" s="4">
        <v>11.25</v>
      </c>
      <c r="M286" s="4">
        <v>11.25</v>
      </c>
      <c r="N286" s="4">
        <v>11.25</v>
      </c>
      <c r="O286" s="4"/>
      <c r="P286" s="4" t="str">
        <f t="shared" si="53"/>
        <v>Yes</v>
      </c>
      <c r="Q286" s="15" t="str">
        <f t="shared" si="54"/>
        <v>Yes</v>
      </c>
      <c r="R286" s="268" t="str">
        <f t="shared" si="48"/>
        <v>No</v>
      </c>
      <c r="S286" s="223" t="str">
        <f t="shared" si="49"/>
        <v>N/A</v>
      </c>
      <c r="T286" s="222" t="str">
        <f t="shared" si="50"/>
        <v>No</v>
      </c>
      <c r="U286" s="68" t="str">
        <f t="shared" si="55"/>
        <v>N/A</v>
      </c>
      <c r="V286" s="65" t="str">
        <f t="shared" si="51"/>
        <v>No</v>
      </c>
      <c r="W286" s="68" t="str">
        <f t="shared" si="56"/>
        <v>N/A</v>
      </c>
      <c r="X286" s="65" t="str">
        <f t="shared" si="52"/>
        <v>No</v>
      </c>
      <c r="Y286" s="68" t="str">
        <f t="shared" si="57"/>
        <v>N/A</v>
      </c>
      <c r="Z286" s="65"/>
    </row>
    <row r="287" spans="1:26">
      <c r="A287" s="66" t="s">
        <v>1621</v>
      </c>
      <c r="B287" s="66" t="s">
        <v>28</v>
      </c>
      <c r="C287" s="66" t="str" cm="1">
        <f t="array" ref="C287">_xlfn.IFNA(_xlfn.IFS(B287="Starter","Starters &amp; Sides",B287="Sides","Starters &amp; Sides"),B287)</f>
        <v>Drinks</v>
      </c>
      <c r="D287" s="71" t="s">
        <v>1870</v>
      </c>
      <c r="E287" s="75"/>
      <c r="F287" s="12"/>
      <c r="G287" s="12"/>
      <c r="H287" s="12"/>
      <c r="I287" s="12"/>
      <c r="J287" s="12">
        <v>25.5</v>
      </c>
      <c r="K287" s="4">
        <v>25.5</v>
      </c>
      <c r="L287" s="4">
        <v>25.5</v>
      </c>
      <c r="M287" s="4">
        <v>25.5</v>
      </c>
      <c r="N287" s="4">
        <v>25.5</v>
      </c>
      <c r="O287" s="4"/>
      <c r="P287" s="4" t="str">
        <f t="shared" si="53"/>
        <v>Yes</v>
      </c>
      <c r="Q287" s="15" t="str">
        <f t="shared" si="54"/>
        <v>Yes</v>
      </c>
      <c r="R287" s="268" t="str">
        <f t="shared" si="48"/>
        <v>No</v>
      </c>
      <c r="S287" s="223" t="str">
        <f t="shared" si="49"/>
        <v>N/A</v>
      </c>
      <c r="T287" s="222" t="str">
        <f t="shared" si="50"/>
        <v>No</v>
      </c>
      <c r="U287" s="68" t="str">
        <f t="shared" si="55"/>
        <v>N/A</v>
      </c>
      <c r="V287" s="65" t="str">
        <f t="shared" si="51"/>
        <v>No</v>
      </c>
      <c r="W287" s="68" t="str">
        <f t="shared" si="56"/>
        <v>N/A</v>
      </c>
      <c r="X287" s="65" t="str">
        <f t="shared" si="52"/>
        <v>No</v>
      </c>
      <c r="Y287" s="68" t="str">
        <f t="shared" si="57"/>
        <v>N/A</v>
      </c>
      <c r="Z287" s="65"/>
    </row>
    <row r="288" spans="1:26">
      <c r="A288" s="66" t="s">
        <v>1621</v>
      </c>
      <c r="B288" s="66" t="s">
        <v>28</v>
      </c>
      <c r="C288" s="66" t="str" cm="1">
        <f t="array" ref="C288">_xlfn.IFNA(_xlfn.IFS(B288="Starter","Starters &amp; Sides",B288="Sides","Starters &amp; Sides"),B288)</f>
        <v>Drinks</v>
      </c>
      <c r="D288" s="71" t="s">
        <v>1871</v>
      </c>
      <c r="E288" s="75"/>
      <c r="F288" s="12"/>
      <c r="G288" s="12"/>
      <c r="H288" s="12"/>
      <c r="I288" s="12">
        <v>9.0625</v>
      </c>
      <c r="J288" s="12">
        <v>12.375</v>
      </c>
      <c r="K288" s="4">
        <v>12.375</v>
      </c>
      <c r="L288" s="4">
        <f>AVERAGE(L289:L292)</f>
        <v>12.375</v>
      </c>
      <c r="M288" s="4">
        <f>AVERAGE(M289:M292)</f>
        <v>12.375</v>
      </c>
      <c r="N288" s="4">
        <f>AVERAGE(N289:N292)</f>
        <v>12.375</v>
      </c>
      <c r="O288" s="4"/>
      <c r="P288" s="4" t="str">
        <f t="shared" si="53"/>
        <v>Yes</v>
      </c>
      <c r="Q288" s="15" t="str">
        <f t="shared" si="54"/>
        <v>Yes</v>
      </c>
      <c r="R288" s="268" t="str">
        <f t="shared" si="48"/>
        <v>No</v>
      </c>
      <c r="S288" s="223" t="str">
        <f t="shared" si="49"/>
        <v>N/A</v>
      </c>
      <c r="T288" s="222" t="str">
        <f t="shared" si="50"/>
        <v>No</v>
      </c>
      <c r="U288" s="68" t="str">
        <f t="shared" si="55"/>
        <v>N/A</v>
      </c>
      <c r="V288" s="65" t="str">
        <f t="shared" si="51"/>
        <v>No</v>
      </c>
      <c r="W288" s="68" t="str">
        <f t="shared" si="56"/>
        <v>N/A</v>
      </c>
      <c r="X288" s="65" t="str">
        <f t="shared" si="52"/>
        <v>No</v>
      </c>
      <c r="Y288" s="68" t="str">
        <f t="shared" si="57"/>
        <v>N/A</v>
      </c>
      <c r="Z288" s="65"/>
    </row>
    <row r="289" spans="1:26">
      <c r="A289" s="66" t="s">
        <v>1621</v>
      </c>
      <c r="B289" s="66" t="s">
        <v>28</v>
      </c>
      <c r="C289" s="66" t="str" cm="1">
        <f t="array" ref="C289">_xlfn.IFNA(_xlfn.IFS(B289="Starter","Starters &amp; Sides",B289="Sides","Starters &amp; Sides"),B289)</f>
        <v>Drinks</v>
      </c>
      <c r="D289" s="71" t="s">
        <v>1872</v>
      </c>
      <c r="E289" s="75"/>
      <c r="F289" s="12"/>
      <c r="G289" s="12"/>
      <c r="H289" s="12"/>
      <c r="I289" s="12"/>
      <c r="J289" s="12">
        <v>6.5</v>
      </c>
      <c r="K289" s="4">
        <v>6.5</v>
      </c>
      <c r="L289" s="4">
        <v>6.5</v>
      </c>
      <c r="M289" s="4">
        <v>6.5</v>
      </c>
      <c r="N289" s="4">
        <v>6.5</v>
      </c>
      <c r="O289" s="4"/>
      <c r="P289" s="4" t="str">
        <f t="shared" si="53"/>
        <v>Yes</v>
      </c>
      <c r="Q289" s="15" t="str">
        <f t="shared" si="54"/>
        <v>Yes</v>
      </c>
      <c r="R289" s="268" t="str">
        <f t="shared" si="48"/>
        <v>No</v>
      </c>
      <c r="S289" s="223" t="str">
        <f t="shared" si="49"/>
        <v>N/A</v>
      </c>
      <c r="T289" s="222" t="str">
        <f t="shared" si="50"/>
        <v>No</v>
      </c>
      <c r="U289" s="68" t="str">
        <f t="shared" si="55"/>
        <v>N/A</v>
      </c>
      <c r="V289" s="65" t="str">
        <f t="shared" si="51"/>
        <v>No</v>
      </c>
      <c r="W289" s="68" t="str">
        <f t="shared" si="56"/>
        <v>N/A</v>
      </c>
      <c r="X289" s="65" t="str">
        <f t="shared" si="52"/>
        <v>No</v>
      </c>
      <c r="Y289" s="68" t="str">
        <f t="shared" si="57"/>
        <v>N/A</v>
      </c>
      <c r="Z289" s="65"/>
    </row>
    <row r="290" spans="1:26">
      <c r="A290" s="66" t="s">
        <v>1621</v>
      </c>
      <c r="B290" s="66" t="s">
        <v>28</v>
      </c>
      <c r="C290" s="66" t="str" cm="1">
        <f t="array" ref="C290">_xlfn.IFNA(_xlfn.IFS(B290="Starter","Starters &amp; Sides",B290="Sides","Starters &amp; Sides"),B290)</f>
        <v>Drinks</v>
      </c>
      <c r="D290" s="71" t="s">
        <v>1873</v>
      </c>
      <c r="E290" s="75"/>
      <c r="F290" s="12"/>
      <c r="G290" s="12"/>
      <c r="H290" s="12"/>
      <c r="I290" s="12"/>
      <c r="J290" s="12">
        <v>8.75</v>
      </c>
      <c r="K290" s="4">
        <v>8.75</v>
      </c>
      <c r="L290" s="4">
        <v>8.75</v>
      </c>
      <c r="M290" s="4">
        <v>8.75</v>
      </c>
      <c r="N290" s="4">
        <v>8.75</v>
      </c>
      <c r="O290" s="4"/>
      <c r="P290" s="4" t="str">
        <f t="shared" si="53"/>
        <v>Yes</v>
      </c>
      <c r="Q290" s="15" t="str">
        <f t="shared" si="54"/>
        <v>Yes</v>
      </c>
      <c r="R290" s="268" t="str">
        <f t="shared" si="48"/>
        <v>No</v>
      </c>
      <c r="S290" s="223" t="str">
        <f t="shared" si="49"/>
        <v>N/A</v>
      </c>
      <c r="T290" s="222" t="str">
        <f t="shared" si="50"/>
        <v>No</v>
      </c>
      <c r="U290" s="68" t="str">
        <f t="shared" si="55"/>
        <v>N/A</v>
      </c>
      <c r="V290" s="65" t="str">
        <f t="shared" si="51"/>
        <v>No</v>
      </c>
      <c r="W290" s="68" t="str">
        <f t="shared" si="56"/>
        <v>N/A</v>
      </c>
      <c r="X290" s="65" t="str">
        <f t="shared" si="52"/>
        <v>No</v>
      </c>
      <c r="Y290" s="68" t="str">
        <f t="shared" si="57"/>
        <v>N/A</v>
      </c>
      <c r="Z290" s="65"/>
    </row>
    <row r="291" spans="1:26">
      <c r="A291" s="66" t="s">
        <v>1621</v>
      </c>
      <c r="B291" s="66" t="s">
        <v>28</v>
      </c>
      <c r="C291" s="66" t="str" cm="1">
        <f t="array" ref="C291">_xlfn.IFNA(_xlfn.IFS(B291="Starter","Starters &amp; Sides",B291="Sides","Starters &amp; Sides"),B291)</f>
        <v>Drinks</v>
      </c>
      <c r="D291" s="71" t="s">
        <v>1874</v>
      </c>
      <c r="E291" s="75"/>
      <c r="F291" s="12"/>
      <c r="G291" s="12"/>
      <c r="H291" s="12"/>
      <c r="I291" s="12"/>
      <c r="J291" s="12">
        <v>10.75</v>
      </c>
      <c r="K291" s="4">
        <v>10.75</v>
      </c>
      <c r="L291" s="4">
        <v>10.75</v>
      </c>
      <c r="M291" s="4">
        <v>10.75</v>
      </c>
      <c r="N291" s="4">
        <v>10.75</v>
      </c>
      <c r="O291" s="4"/>
      <c r="P291" s="4" t="str">
        <f t="shared" si="53"/>
        <v>Yes</v>
      </c>
      <c r="Q291" s="15" t="str">
        <f t="shared" si="54"/>
        <v>Yes</v>
      </c>
      <c r="R291" s="268" t="str">
        <f t="shared" si="48"/>
        <v>No</v>
      </c>
      <c r="S291" s="223" t="str">
        <f t="shared" si="49"/>
        <v>N/A</v>
      </c>
      <c r="T291" s="222" t="str">
        <f t="shared" si="50"/>
        <v>No</v>
      </c>
      <c r="U291" s="68" t="str">
        <f t="shared" si="55"/>
        <v>N/A</v>
      </c>
      <c r="V291" s="65" t="str">
        <f t="shared" si="51"/>
        <v>No</v>
      </c>
      <c r="W291" s="68" t="str">
        <f t="shared" si="56"/>
        <v>N/A</v>
      </c>
      <c r="X291" s="65" t="str">
        <f t="shared" si="52"/>
        <v>No</v>
      </c>
      <c r="Y291" s="68" t="str">
        <f t="shared" si="57"/>
        <v>N/A</v>
      </c>
      <c r="Z291" s="65"/>
    </row>
    <row r="292" spans="1:26">
      <c r="A292" s="66" t="s">
        <v>1621</v>
      </c>
      <c r="B292" s="66" t="s">
        <v>28</v>
      </c>
      <c r="C292" s="66" t="str" cm="1">
        <f t="array" ref="C292">_xlfn.IFNA(_xlfn.IFS(B292="Starter","Starters &amp; Sides",B292="Sides","Starters &amp; Sides"),B292)</f>
        <v>Drinks</v>
      </c>
      <c r="D292" s="71" t="s">
        <v>1875</v>
      </c>
      <c r="E292" s="75"/>
      <c r="F292" s="12"/>
      <c r="G292" s="12"/>
      <c r="H292" s="12"/>
      <c r="I292" s="12"/>
      <c r="J292" s="12">
        <v>23.5</v>
      </c>
      <c r="K292" s="4">
        <v>23.5</v>
      </c>
      <c r="L292" s="4">
        <v>23.5</v>
      </c>
      <c r="M292" s="4">
        <v>23.5</v>
      </c>
      <c r="N292" s="4">
        <v>23.5</v>
      </c>
      <c r="O292" s="4"/>
      <c r="P292" s="4" t="str">
        <f t="shared" si="53"/>
        <v>Yes</v>
      </c>
      <c r="Q292" s="15" t="str">
        <f t="shared" si="54"/>
        <v>Yes</v>
      </c>
      <c r="R292" s="268" t="str">
        <f t="shared" si="48"/>
        <v>No</v>
      </c>
      <c r="S292" s="223" t="str">
        <f t="shared" si="49"/>
        <v>N/A</v>
      </c>
      <c r="T292" s="222" t="str">
        <f t="shared" si="50"/>
        <v>No</v>
      </c>
      <c r="U292" s="68" t="str">
        <f t="shared" si="55"/>
        <v>N/A</v>
      </c>
      <c r="V292" s="65" t="str">
        <f t="shared" si="51"/>
        <v>No</v>
      </c>
      <c r="W292" s="68" t="str">
        <f t="shared" si="56"/>
        <v>N/A</v>
      </c>
      <c r="X292" s="65" t="str">
        <f t="shared" si="52"/>
        <v>No</v>
      </c>
      <c r="Y292" s="68" t="str">
        <f t="shared" si="57"/>
        <v>N/A</v>
      </c>
      <c r="Z292" s="65"/>
    </row>
    <row r="293" spans="1:26">
      <c r="A293" s="66" t="s">
        <v>1621</v>
      </c>
      <c r="B293" s="66" t="s">
        <v>28</v>
      </c>
      <c r="C293" s="66" t="str" cm="1">
        <f t="array" ref="C293">_xlfn.IFNA(_xlfn.IFS(B293="Starter","Starters &amp; Sides",B293="Sides","Starters &amp; Sides"),B293)</f>
        <v>Drinks</v>
      </c>
      <c r="D293" s="71" t="s">
        <v>1876</v>
      </c>
      <c r="E293" s="75"/>
      <c r="F293" s="12"/>
      <c r="G293" s="12"/>
      <c r="H293" s="12"/>
      <c r="I293" s="12">
        <v>10.125</v>
      </c>
      <c r="J293" s="12">
        <v>13.25</v>
      </c>
      <c r="K293" s="4">
        <v>13.25</v>
      </c>
      <c r="L293" s="4"/>
      <c r="M293" s="4">
        <f>AVERAGE(M294:M297)</f>
        <v>13.25</v>
      </c>
      <c r="N293" s="4">
        <f>AVERAGE(N294:N297)</f>
        <v>13.25</v>
      </c>
      <c r="O293" s="4"/>
      <c r="P293" s="4" t="str">
        <f t="shared" si="53"/>
        <v>Yes</v>
      </c>
      <c r="Q293" s="15" t="str">
        <f t="shared" si="54"/>
        <v>Yes</v>
      </c>
      <c r="R293" s="268" t="str">
        <f t="shared" si="48"/>
        <v>No</v>
      </c>
      <c r="S293" s="223" t="str">
        <f t="shared" si="49"/>
        <v>N/A</v>
      </c>
      <c r="T293" s="222" t="str">
        <f t="shared" si="50"/>
        <v>No</v>
      </c>
      <c r="U293" s="68" t="str">
        <f t="shared" si="55"/>
        <v>N/A</v>
      </c>
      <c r="V293" s="65" t="str">
        <f t="shared" si="51"/>
        <v>No</v>
      </c>
      <c r="W293" s="68" t="str">
        <f t="shared" si="56"/>
        <v>N/A</v>
      </c>
      <c r="X293" s="65" t="str">
        <f t="shared" si="52"/>
        <v>No</v>
      </c>
      <c r="Y293" s="68" t="str">
        <f t="shared" si="57"/>
        <v>N/A</v>
      </c>
      <c r="Z293" s="65"/>
    </row>
    <row r="294" spans="1:26">
      <c r="A294" s="66" t="s">
        <v>1621</v>
      </c>
      <c r="B294" s="66" t="s">
        <v>28</v>
      </c>
      <c r="C294" s="66" t="str" cm="1">
        <f t="array" ref="C294">_xlfn.IFNA(_xlfn.IFS(B294="Starter","Starters &amp; Sides",B294="Sides","Starters &amp; Sides"),B294)</f>
        <v>Drinks</v>
      </c>
      <c r="D294" s="71" t="s">
        <v>1877</v>
      </c>
      <c r="E294" s="75"/>
      <c r="F294" s="12"/>
      <c r="G294" s="12"/>
      <c r="H294" s="12"/>
      <c r="I294" s="12"/>
      <c r="J294" s="12"/>
      <c r="K294" s="4"/>
      <c r="L294" s="4"/>
      <c r="M294" s="4">
        <v>7</v>
      </c>
      <c r="N294" s="4">
        <v>7</v>
      </c>
      <c r="O294" s="4"/>
      <c r="P294" s="4" t="str">
        <f t="shared" si="53"/>
        <v>Yes</v>
      </c>
      <c r="Q294" s="15" t="str">
        <f t="shared" si="54"/>
        <v>Yes</v>
      </c>
      <c r="R294" s="268" t="str">
        <f t="shared" si="48"/>
        <v>No</v>
      </c>
      <c r="S294" s="223" t="str">
        <f t="shared" si="49"/>
        <v>N/A</v>
      </c>
      <c r="T294" s="222" t="str">
        <f t="shared" si="50"/>
        <v>No</v>
      </c>
      <c r="U294" s="68" t="str">
        <f t="shared" si="55"/>
        <v>N/A</v>
      </c>
      <c r="V294" s="65" t="str">
        <f t="shared" si="51"/>
        <v>No</v>
      </c>
      <c r="W294" s="68" t="str">
        <f t="shared" si="56"/>
        <v>N/A</v>
      </c>
      <c r="X294" s="65" t="str">
        <f t="shared" si="52"/>
        <v>No</v>
      </c>
      <c r="Y294" s="68" t="str">
        <f t="shared" si="57"/>
        <v>N/A</v>
      </c>
      <c r="Z294" s="65"/>
    </row>
    <row r="295" spans="1:26">
      <c r="A295" s="66" t="s">
        <v>1621</v>
      </c>
      <c r="B295" s="66" t="s">
        <v>28</v>
      </c>
      <c r="C295" s="66" t="str" cm="1">
        <f t="array" ref="C295">_xlfn.IFNA(_xlfn.IFS(B295="Starter","Starters &amp; Sides",B295="Sides","Starters &amp; Sides"),B295)</f>
        <v>Drinks</v>
      </c>
      <c r="D295" s="71" t="s">
        <v>1878</v>
      </c>
      <c r="E295" s="75"/>
      <c r="F295" s="12"/>
      <c r="G295" s="12"/>
      <c r="H295" s="12"/>
      <c r="I295" s="12"/>
      <c r="J295" s="12"/>
      <c r="K295" s="4"/>
      <c r="L295" s="4"/>
      <c r="M295" s="4">
        <v>9.25</v>
      </c>
      <c r="N295" s="4">
        <v>9.25</v>
      </c>
      <c r="O295" s="4"/>
      <c r="P295" s="4" t="str">
        <f t="shared" si="53"/>
        <v>Yes</v>
      </c>
      <c r="Q295" s="15" t="str">
        <f t="shared" si="54"/>
        <v>Yes</v>
      </c>
      <c r="R295" s="268" t="str">
        <f t="shared" si="48"/>
        <v>No</v>
      </c>
      <c r="S295" s="223" t="str">
        <f t="shared" si="49"/>
        <v>N/A</v>
      </c>
      <c r="T295" s="222" t="str">
        <f t="shared" si="50"/>
        <v>No</v>
      </c>
      <c r="U295" s="68" t="str">
        <f t="shared" si="55"/>
        <v>N/A</v>
      </c>
      <c r="V295" s="65" t="str">
        <f t="shared" si="51"/>
        <v>No</v>
      </c>
      <c r="W295" s="68" t="str">
        <f t="shared" si="56"/>
        <v>N/A</v>
      </c>
      <c r="X295" s="65" t="str">
        <f t="shared" si="52"/>
        <v>No</v>
      </c>
      <c r="Y295" s="68" t="str">
        <f t="shared" si="57"/>
        <v>N/A</v>
      </c>
      <c r="Z295" s="65"/>
    </row>
    <row r="296" spans="1:26">
      <c r="A296" s="66" t="s">
        <v>1621</v>
      </c>
      <c r="B296" s="66" t="s">
        <v>28</v>
      </c>
      <c r="C296" s="66" t="str" cm="1">
        <f t="array" ref="C296">_xlfn.IFNA(_xlfn.IFS(B296="Starter","Starters &amp; Sides",B296="Sides","Starters &amp; Sides"),B296)</f>
        <v>Drinks</v>
      </c>
      <c r="D296" s="71" t="s">
        <v>1879</v>
      </c>
      <c r="E296" s="75"/>
      <c r="F296" s="12"/>
      <c r="G296" s="12"/>
      <c r="H296" s="12"/>
      <c r="I296" s="12"/>
      <c r="J296" s="12"/>
      <c r="K296" s="4"/>
      <c r="L296" s="4"/>
      <c r="M296" s="4">
        <v>11.25</v>
      </c>
      <c r="N296" s="4">
        <v>11.25</v>
      </c>
      <c r="O296" s="4"/>
      <c r="P296" s="4" t="str">
        <f t="shared" si="53"/>
        <v>Yes</v>
      </c>
      <c r="Q296" s="15" t="str">
        <f t="shared" si="54"/>
        <v>Yes</v>
      </c>
      <c r="R296" s="268" t="str">
        <f t="shared" si="48"/>
        <v>No</v>
      </c>
      <c r="S296" s="223" t="str">
        <f t="shared" si="49"/>
        <v>N/A</v>
      </c>
      <c r="T296" s="222" t="str">
        <f t="shared" si="50"/>
        <v>No</v>
      </c>
      <c r="U296" s="68" t="str">
        <f t="shared" si="55"/>
        <v>N/A</v>
      </c>
      <c r="V296" s="65" t="str">
        <f t="shared" si="51"/>
        <v>No</v>
      </c>
      <c r="W296" s="68" t="str">
        <f t="shared" si="56"/>
        <v>N/A</v>
      </c>
      <c r="X296" s="65" t="str">
        <f t="shared" si="52"/>
        <v>No</v>
      </c>
      <c r="Y296" s="68" t="str">
        <f t="shared" si="57"/>
        <v>N/A</v>
      </c>
      <c r="Z296" s="65"/>
    </row>
    <row r="297" spans="1:26">
      <c r="A297" s="66" t="s">
        <v>1621</v>
      </c>
      <c r="B297" s="66" t="s">
        <v>28</v>
      </c>
      <c r="C297" s="66" t="str" cm="1">
        <f t="array" ref="C297">_xlfn.IFNA(_xlfn.IFS(B297="Starter","Starters &amp; Sides",B297="Sides","Starters &amp; Sides"),B297)</f>
        <v>Drinks</v>
      </c>
      <c r="D297" s="71" t="s">
        <v>1880</v>
      </c>
      <c r="E297" s="75"/>
      <c r="F297" s="12"/>
      <c r="G297" s="12"/>
      <c r="H297" s="12"/>
      <c r="I297" s="12"/>
      <c r="J297" s="12"/>
      <c r="K297" s="4"/>
      <c r="L297" s="4"/>
      <c r="M297" s="4">
        <v>25.5</v>
      </c>
      <c r="N297" s="4">
        <v>25.5</v>
      </c>
      <c r="O297" s="4"/>
      <c r="P297" s="4" t="str">
        <f t="shared" si="53"/>
        <v>Yes</v>
      </c>
      <c r="Q297" s="15" t="str">
        <f t="shared" si="54"/>
        <v>Yes</v>
      </c>
      <c r="R297" s="268" t="str">
        <f t="shared" si="48"/>
        <v>No</v>
      </c>
      <c r="S297" s="223" t="str">
        <f t="shared" si="49"/>
        <v>N/A</v>
      </c>
      <c r="T297" s="222" t="str">
        <f t="shared" si="50"/>
        <v>No</v>
      </c>
      <c r="U297" s="68" t="str">
        <f t="shared" si="55"/>
        <v>N/A</v>
      </c>
      <c r="V297" s="65" t="str">
        <f t="shared" si="51"/>
        <v>No</v>
      </c>
      <c r="W297" s="68" t="str">
        <f t="shared" si="56"/>
        <v>N/A</v>
      </c>
      <c r="X297" s="65" t="str">
        <f t="shared" si="52"/>
        <v>No</v>
      </c>
      <c r="Y297" s="68" t="str">
        <f t="shared" si="57"/>
        <v>N/A</v>
      </c>
      <c r="Z297" s="65"/>
    </row>
    <row r="298" spans="1:26">
      <c r="A298" s="66" t="s">
        <v>1621</v>
      </c>
      <c r="B298" s="66" t="s">
        <v>28</v>
      </c>
      <c r="C298" s="66" t="str" cm="1">
        <f t="array" ref="C298">_xlfn.IFNA(_xlfn.IFS(B298="Starter","Starters &amp; Sides",B298="Sides","Starters &amp; Sides"),B298)</f>
        <v>Drinks</v>
      </c>
      <c r="D298" s="71" t="s">
        <v>1881</v>
      </c>
      <c r="E298" s="75"/>
      <c r="F298" s="12"/>
      <c r="G298" s="12"/>
      <c r="H298" s="12"/>
      <c r="I298" s="12">
        <v>11.25</v>
      </c>
      <c r="J298" s="12">
        <v>12.8125</v>
      </c>
      <c r="K298" s="4">
        <v>12.8125</v>
      </c>
      <c r="L298" s="4">
        <f>AVERAGE(L299:L302)</f>
        <v>12.8125</v>
      </c>
      <c r="M298" s="4">
        <f>AVERAGE(M299:M302)</f>
        <v>12.8125</v>
      </c>
      <c r="N298" s="4">
        <f>AVERAGE(N299:N302)</f>
        <v>12.8125</v>
      </c>
      <c r="O298" s="4"/>
      <c r="P298" s="4" t="str">
        <f t="shared" si="53"/>
        <v>Yes</v>
      </c>
      <c r="Q298" s="15" t="str">
        <f t="shared" si="54"/>
        <v>Yes</v>
      </c>
      <c r="R298" s="268" t="str">
        <f t="shared" si="48"/>
        <v>No</v>
      </c>
      <c r="S298" s="223" t="str">
        <f t="shared" si="49"/>
        <v>N/A</v>
      </c>
      <c r="T298" s="222" t="str">
        <f t="shared" si="50"/>
        <v>No</v>
      </c>
      <c r="U298" s="68" t="str">
        <f t="shared" si="55"/>
        <v>N/A</v>
      </c>
      <c r="V298" s="65" t="str">
        <f t="shared" si="51"/>
        <v>No</v>
      </c>
      <c r="W298" s="68" t="str">
        <f t="shared" si="56"/>
        <v>N/A</v>
      </c>
      <c r="X298" s="65" t="str">
        <f t="shared" si="52"/>
        <v>No</v>
      </c>
      <c r="Y298" s="68" t="str">
        <f t="shared" si="57"/>
        <v>N/A</v>
      </c>
      <c r="Z298" s="65"/>
    </row>
    <row r="299" spans="1:26">
      <c r="A299" s="66" t="s">
        <v>1621</v>
      </c>
      <c r="B299" s="66" t="s">
        <v>28</v>
      </c>
      <c r="C299" s="66" t="str" cm="1">
        <f t="array" ref="C299">_xlfn.IFNA(_xlfn.IFS(B299="Starter","Starters &amp; Sides",B299="Sides","Starters &amp; Sides"),B299)</f>
        <v>Drinks</v>
      </c>
      <c r="D299" s="71" t="s">
        <v>1882</v>
      </c>
      <c r="E299" s="75"/>
      <c r="F299" s="12"/>
      <c r="G299" s="12"/>
      <c r="H299" s="12"/>
      <c r="I299" s="12"/>
      <c r="J299" s="12">
        <v>6.75</v>
      </c>
      <c r="K299" s="4">
        <v>6.75</v>
      </c>
      <c r="L299" s="4">
        <v>6.75</v>
      </c>
      <c r="M299" s="4">
        <v>6.75</v>
      </c>
      <c r="N299" s="4">
        <v>6.75</v>
      </c>
      <c r="O299" s="4"/>
      <c r="P299" s="4" t="str">
        <f t="shared" si="53"/>
        <v>Yes</v>
      </c>
      <c r="Q299" s="15" t="str">
        <f t="shared" si="54"/>
        <v>Yes</v>
      </c>
      <c r="R299" s="268" t="str">
        <f t="shared" si="48"/>
        <v>No</v>
      </c>
      <c r="S299" s="223" t="str">
        <f t="shared" si="49"/>
        <v>N/A</v>
      </c>
      <c r="T299" s="222" t="str">
        <f t="shared" si="50"/>
        <v>No</v>
      </c>
      <c r="U299" s="68" t="str">
        <f t="shared" si="55"/>
        <v>N/A</v>
      </c>
      <c r="V299" s="65" t="str">
        <f t="shared" si="51"/>
        <v>No</v>
      </c>
      <c r="W299" s="68" t="str">
        <f t="shared" si="56"/>
        <v>N/A</v>
      </c>
      <c r="X299" s="65" t="str">
        <f t="shared" si="52"/>
        <v>No</v>
      </c>
      <c r="Y299" s="68" t="str">
        <f t="shared" si="57"/>
        <v>N/A</v>
      </c>
      <c r="Z299" s="65"/>
    </row>
    <row r="300" spans="1:26">
      <c r="A300" s="66" t="s">
        <v>1621</v>
      </c>
      <c r="B300" s="66" t="s">
        <v>28</v>
      </c>
      <c r="C300" s="66" t="str" cm="1">
        <f t="array" ref="C300">_xlfn.IFNA(_xlfn.IFS(B300="Starter","Starters &amp; Sides",B300="Sides","Starters &amp; Sides"),B300)</f>
        <v>Drinks</v>
      </c>
      <c r="D300" s="71" t="s">
        <v>1883</v>
      </c>
      <c r="E300" s="75"/>
      <c r="F300" s="12"/>
      <c r="G300" s="12"/>
      <c r="H300" s="12"/>
      <c r="I300" s="12"/>
      <c r="J300" s="12">
        <v>9</v>
      </c>
      <c r="K300" s="4">
        <v>9</v>
      </c>
      <c r="L300" s="4">
        <v>9</v>
      </c>
      <c r="M300" s="4">
        <v>9</v>
      </c>
      <c r="N300" s="4">
        <v>9</v>
      </c>
      <c r="O300" s="4"/>
      <c r="P300" s="4" t="str">
        <f t="shared" si="53"/>
        <v>Yes</v>
      </c>
      <c r="Q300" s="15" t="str">
        <f t="shared" si="54"/>
        <v>Yes</v>
      </c>
      <c r="R300" s="268" t="str">
        <f t="shared" ref="R300:R363" si="58">IF(COUNTA(N300:O300)=2,"Yes","No")</f>
        <v>No</v>
      </c>
      <c r="S300" s="223" t="str">
        <f t="shared" ref="S300:S363" si="59">IF(R300="Yes",O300/N300-1,"N/A")</f>
        <v>N/A</v>
      </c>
      <c r="T300" s="222" t="str">
        <f t="shared" ref="T300:T363" si="60">IF(COUNTA(M300:O300)=3,"Yes","No")</f>
        <v>No</v>
      </c>
      <c r="U300" s="68" t="str">
        <f t="shared" si="55"/>
        <v>N/A</v>
      </c>
      <c r="V300" s="65" t="str">
        <f t="shared" ref="V300:V363" si="61">IF(COUNTA(L300:O300)=4,"Yes","No")</f>
        <v>No</v>
      </c>
      <c r="W300" s="68" t="str">
        <f t="shared" si="56"/>
        <v>N/A</v>
      </c>
      <c r="X300" s="65" t="str">
        <f t="shared" ref="X300:X363" si="62">IF(COUNTA(E300:O300)=11,"Yes","No")</f>
        <v>No</v>
      </c>
      <c r="Y300" s="68" t="str">
        <f t="shared" si="57"/>
        <v>N/A</v>
      </c>
      <c r="Z300" s="65"/>
    </row>
    <row r="301" spans="1:26">
      <c r="A301" s="66" t="s">
        <v>1621</v>
      </c>
      <c r="B301" s="66" t="s">
        <v>28</v>
      </c>
      <c r="C301" s="66" t="str" cm="1">
        <f t="array" ref="C301">_xlfn.IFNA(_xlfn.IFS(B301="Starter","Starters &amp; Sides",B301="Sides","Starters &amp; Sides"),B301)</f>
        <v>Drinks</v>
      </c>
      <c r="D301" s="71" t="s">
        <v>1884</v>
      </c>
      <c r="E301" s="75"/>
      <c r="F301" s="12"/>
      <c r="G301" s="12"/>
      <c r="H301" s="12"/>
      <c r="I301" s="12"/>
      <c r="J301" s="12">
        <v>11</v>
      </c>
      <c r="K301" s="4">
        <v>11</v>
      </c>
      <c r="L301" s="4">
        <v>11</v>
      </c>
      <c r="M301" s="4">
        <v>11</v>
      </c>
      <c r="N301" s="4">
        <v>11</v>
      </c>
      <c r="O301" s="4"/>
      <c r="P301" s="4" t="str">
        <f t="shared" si="53"/>
        <v>Yes</v>
      </c>
      <c r="Q301" s="15" t="str">
        <f t="shared" si="54"/>
        <v>Yes</v>
      </c>
      <c r="R301" s="268" t="str">
        <f t="shared" si="58"/>
        <v>No</v>
      </c>
      <c r="S301" s="223" t="str">
        <f t="shared" si="59"/>
        <v>N/A</v>
      </c>
      <c r="T301" s="222" t="str">
        <f t="shared" si="60"/>
        <v>No</v>
      </c>
      <c r="U301" s="68" t="str">
        <f t="shared" si="55"/>
        <v>N/A</v>
      </c>
      <c r="V301" s="65" t="str">
        <f t="shared" si="61"/>
        <v>No</v>
      </c>
      <c r="W301" s="68" t="str">
        <f t="shared" si="56"/>
        <v>N/A</v>
      </c>
      <c r="X301" s="65" t="str">
        <f t="shared" si="62"/>
        <v>No</v>
      </c>
      <c r="Y301" s="68" t="str">
        <f t="shared" si="57"/>
        <v>N/A</v>
      </c>
      <c r="Z301" s="65"/>
    </row>
    <row r="302" spans="1:26">
      <c r="A302" s="66" t="s">
        <v>1621</v>
      </c>
      <c r="B302" s="66" t="s">
        <v>28</v>
      </c>
      <c r="C302" s="66" t="str" cm="1">
        <f t="array" ref="C302">_xlfn.IFNA(_xlfn.IFS(B302="Starter","Starters &amp; Sides",B302="Sides","Starters &amp; Sides"),B302)</f>
        <v>Drinks</v>
      </c>
      <c r="D302" s="71" t="s">
        <v>1885</v>
      </c>
      <c r="E302" s="75"/>
      <c r="F302" s="12"/>
      <c r="G302" s="12"/>
      <c r="H302" s="12"/>
      <c r="I302" s="12"/>
      <c r="J302" s="12">
        <v>24.5</v>
      </c>
      <c r="K302" s="4">
        <v>24.5</v>
      </c>
      <c r="L302" s="4">
        <v>24.5</v>
      </c>
      <c r="M302" s="4">
        <v>24.5</v>
      </c>
      <c r="N302" s="4">
        <v>24.5</v>
      </c>
      <c r="O302" s="4"/>
      <c r="P302" s="4" t="str">
        <f t="shared" si="53"/>
        <v>Yes</v>
      </c>
      <c r="Q302" s="15" t="str">
        <f t="shared" si="54"/>
        <v>Yes</v>
      </c>
      <c r="R302" s="268" t="str">
        <f t="shared" si="58"/>
        <v>No</v>
      </c>
      <c r="S302" s="223" t="str">
        <f t="shared" si="59"/>
        <v>N/A</v>
      </c>
      <c r="T302" s="222" t="str">
        <f t="shared" si="60"/>
        <v>No</v>
      </c>
      <c r="U302" s="68" t="str">
        <f t="shared" si="55"/>
        <v>N/A</v>
      </c>
      <c r="V302" s="65" t="str">
        <f t="shared" si="61"/>
        <v>No</v>
      </c>
      <c r="W302" s="68" t="str">
        <f t="shared" si="56"/>
        <v>N/A</v>
      </c>
      <c r="X302" s="65" t="str">
        <f t="shared" si="62"/>
        <v>No</v>
      </c>
      <c r="Y302" s="68" t="str">
        <f t="shared" si="57"/>
        <v>N/A</v>
      </c>
      <c r="Z302" s="65"/>
    </row>
    <row r="303" spans="1:26">
      <c r="A303" s="66" t="s">
        <v>1621</v>
      </c>
      <c r="B303" s="66" t="s">
        <v>28</v>
      </c>
      <c r="C303" s="66" t="str" cm="1">
        <f t="array" ref="C303">_xlfn.IFNA(_xlfn.IFS(B303="Starter","Starters &amp; Sides",B303="Sides","Starters &amp; Sides"),B303)</f>
        <v>Drinks</v>
      </c>
      <c r="D303" s="71" t="s">
        <v>1886</v>
      </c>
      <c r="E303" s="75"/>
      <c r="F303" s="12"/>
      <c r="G303" s="12"/>
      <c r="H303" s="12"/>
      <c r="I303" s="12">
        <v>2</v>
      </c>
      <c r="J303" s="12">
        <v>3</v>
      </c>
      <c r="K303" s="4">
        <v>3</v>
      </c>
      <c r="L303" s="4"/>
      <c r="M303" s="4"/>
      <c r="N303" s="4"/>
      <c r="O303" s="4"/>
      <c r="P303" s="4" t="str">
        <f t="shared" si="53"/>
        <v>No</v>
      </c>
      <c r="Q303" s="15" t="str">
        <f t="shared" si="54"/>
        <v>No</v>
      </c>
      <c r="R303" s="268" t="str">
        <f t="shared" si="58"/>
        <v>No</v>
      </c>
      <c r="S303" s="223" t="str">
        <f t="shared" si="59"/>
        <v>N/A</v>
      </c>
      <c r="T303" s="222" t="str">
        <f t="shared" si="60"/>
        <v>No</v>
      </c>
      <c r="U303" s="68" t="str">
        <f t="shared" si="55"/>
        <v>N/A</v>
      </c>
      <c r="V303" s="65" t="str">
        <f t="shared" si="61"/>
        <v>No</v>
      </c>
      <c r="W303" s="68" t="str">
        <f t="shared" si="56"/>
        <v>N/A</v>
      </c>
      <c r="X303" s="65" t="str">
        <f t="shared" si="62"/>
        <v>No</v>
      </c>
      <c r="Y303" s="68" t="str">
        <f t="shared" si="57"/>
        <v>N/A</v>
      </c>
      <c r="Z303" s="65"/>
    </row>
    <row r="304" spans="1:26">
      <c r="A304" s="66" t="s">
        <v>1621</v>
      </c>
      <c r="B304" s="66" t="s">
        <v>28</v>
      </c>
      <c r="C304" s="66" t="str" cm="1">
        <f t="array" ref="C304">_xlfn.IFNA(_xlfn.IFS(B304="Starter","Starters &amp; Sides",B304="Sides","Starters &amp; Sides"),B304)</f>
        <v>Drinks</v>
      </c>
      <c r="D304" s="71" t="s">
        <v>1887</v>
      </c>
      <c r="E304" s="75"/>
      <c r="F304" s="12"/>
      <c r="G304" s="12"/>
      <c r="H304" s="12"/>
      <c r="I304" s="12">
        <v>2</v>
      </c>
      <c r="J304" s="12">
        <v>3</v>
      </c>
      <c r="K304" s="4">
        <v>3</v>
      </c>
      <c r="L304" s="4"/>
      <c r="M304" s="4"/>
      <c r="N304" s="4"/>
      <c r="O304" s="4"/>
      <c r="P304" s="4" t="str">
        <f t="shared" si="53"/>
        <v>No</v>
      </c>
      <c r="Q304" s="15" t="str">
        <f t="shared" si="54"/>
        <v>No</v>
      </c>
      <c r="R304" s="268" t="str">
        <f t="shared" si="58"/>
        <v>No</v>
      </c>
      <c r="S304" s="223" t="str">
        <f t="shared" si="59"/>
        <v>N/A</v>
      </c>
      <c r="T304" s="222" t="str">
        <f t="shared" si="60"/>
        <v>No</v>
      </c>
      <c r="U304" s="68" t="str">
        <f t="shared" si="55"/>
        <v>N/A</v>
      </c>
      <c r="V304" s="65" t="str">
        <f t="shared" si="61"/>
        <v>No</v>
      </c>
      <c r="W304" s="68" t="str">
        <f t="shared" si="56"/>
        <v>N/A</v>
      </c>
      <c r="X304" s="65" t="str">
        <f t="shared" si="62"/>
        <v>No</v>
      </c>
      <c r="Y304" s="68" t="str">
        <f t="shared" si="57"/>
        <v>N/A</v>
      </c>
      <c r="Z304" s="65"/>
    </row>
    <row r="305" spans="1:26">
      <c r="A305" s="66" t="s">
        <v>1621</v>
      </c>
      <c r="B305" s="66" t="s">
        <v>28</v>
      </c>
      <c r="C305" s="66" t="str" cm="1">
        <f t="array" ref="C305">_xlfn.IFNA(_xlfn.IFS(B305="Starter","Starters &amp; Sides",B305="Sides","Starters &amp; Sides"),B305)</f>
        <v>Drinks</v>
      </c>
      <c r="D305" s="71" t="s">
        <v>1888</v>
      </c>
      <c r="E305" s="75"/>
      <c r="F305" s="12"/>
      <c r="G305" s="12"/>
      <c r="H305" s="12"/>
      <c r="I305" s="12">
        <v>2</v>
      </c>
      <c r="J305" s="12">
        <v>3</v>
      </c>
      <c r="K305" s="4">
        <v>3</v>
      </c>
      <c r="L305" s="4"/>
      <c r="M305" s="4"/>
      <c r="N305" s="4"/>
      <c r="O305" s="4"/>
      <c r="P305" s="4" t="str">
        <f t="shared" si="53"/>
        <v>No</v>
      </c>
      <c r="Q305" s="15" t="str">
        <f t="shared" si="54"/>
        <v>No</v>
      </c>
      <c r="R305" s="268" t="str">
        <f t="shared" si="58"/>
        <v>No</v>
      </c>
      <c r="S305" s="223" t="str">
        <f t="shared" si="59"/>
        <v>N/A</v>
      </c>
      <c r="T305" s="222" t="str">
        <f t="shared" si="60"/>
        <v>No</v>
      </c>
      <c r="U305" s="68" t="str">
        <f t="shared" si="55"/>
        <v>N/A</v>
      </c>
      <c r="V305" s="65" t="str">
        <f t="shared" si="61"/>
        <v>No</v>
      </c>
      <c r="W305" s="68" t="str">
        <f t="shared" si="56"/>
        <v>N/A</v>
      </c>
      <c r="X305" s="65" t="str">
        <f t="shared" si="62"/>
        <v>No</v>
      </c>
      <c r="Y305" s="68" t="str">
        <f t="shared" si="57"/>
        <v>N/A</v>
      </c>
      <c r="Z305" s="65"/>
    </row>
    <row r="306" spans="1:26">
      <c r="A306" s="66" t="s">
        <v>1621</v>
      </c>
      <c r="B306" s="66" t="s">
        <v>28</v>
      </c>
      <c r="C306" s="66" t="str" cm="1">
        <f t="array" ref="C306">_xlfn.IFNA(_xlfn.IFS(B306="Starter","Starters &amp; Sides",B306="Sides","Starters &amp; Sides"),B306)</f>
        <v>Drinks</v>
      </c>
      <c r="D306" s="71" t="s">
        <v>1889</v>
      </c>
      <c r="E306" s="75"/>
      <c r="F306" s="12"/>
      <c r="G306" s="12"/>
      <c r="H306" s="12"/>
      <c r="I306" s="12">
        <v>2</v>
      </c>
      <c r="J306" s="12">
        <v>3</v>
      </c>
      <c r="K306" s="4">
        <v>3</v>
      </c>
      <c r="L306" s="4"/>
      <c r="M306" s="4"/>
      <c r="N306" s="4"/>
      <c r="O306" s="4"/>
      <c r="P306" s="4" t="str">
        <f t="shared" si="53"/>
        <v>No</v>
      </c>
      <c r="Q306" s="15" t="str">
        <f t="shared" si="54"/>
        <v>No</v>
      </c>
      <c r="R306" s="268" t="str">
        <f t="shared" si="58"/>
        <v>No</v>
      </c>
      <c r="S306" s="223" t="str">
        <f t="shared" si="59"/>
        <v>N/A</v>
      </c>
      <c r="T306" s="222" t="str">
        <f t="shared" si="60"/>
        <v>No</v>
      </c>
      <c r="U306" s="68" t="str">
        <f t="shared" si="55"/>
        <v>N/A</v>
      </c>
      <c r="V306" s="65" t="str">
        <f t="shared" si="61"/>
        <v>No</v>
      </c>
      <c r="W306" s="68" t="str">
        <f t="shared" si="56"/>
        <v>N/A</v>
      </c>
      <c r="X306" s="65" t="str">
        <f t="shared" si="62"/>
        <v>No</v>
      </c>
      <c r="Y306" s="68" t="str">
        <f t="shared" si="57"/>
        <v>N/A</v>
      </c>
      <c r="Z306" s="65"/>
    </row>
    <row r="307" spans="1:26">
      <c r="A307" s="66" t="s">
        <v>1621</v>
      </c>
      <c r="B307" s="66" t="s">
        <v>28</v>
      </c>
      <c r="C307" s="66" t="str" cm="1">
        <f t="array" ref="C307">_xlfn.IFNA(_xlfn.IFS(B307="Starter","Starters &amp; Sides",B307="Sides","Starters &amp; Sides"),B307)</f>
        <v>Drinks</v>
      </c>
      <c r="D307" s="71" t="s">
        <v>1890</v>
      </c>
      <c r="E307" s="75"/>
      <c r="F307" s="12"/>
      <c r="G307" s="12"/>
      <c r="H307" s="12"/>
      <c r="I307" s="12">
        <v>2</v>
      </c>
      <c r="J307" s="12">
        <v>3</v>
      </c>
      <c r="K307" s="4">
        <v>3</v>
      </c>
      <c r="L307" s="4"/>
      <c r="M307" s="4"/>
      <c r="N307" s="4"/>
      <c r="O307" s="4"/>
      <c r="P307" s="4" t="str">
        <f t="shared" si="53"/>
        <v>No</v>
      </c>
      <c r="Q307" s="15" t="str">
        <f t="shared" si="54"/>
        <v>No</v>
      </c>
      <c r="R307" s="268" t="str">
        <f t="shared" si="58"/>
        <v>No</v>
      </c>
      <c r="S307" s="223" t="str">
        <f t="shared" si="59"/>
        <v>N/A</v>
      </c>
      <c r="T307" s="222" t="str">
        <f t="shared" si="60"/>
        <v>No</v>
      </c>
      <c r="U307" s="68" t="str">
        <f t="shared" si="55"/>
        <v>N/A</v>
      </c>
      <c r="V307" s="65" t="str">
        <f t="shared" si="61"/>
        <v>No</v>
      </c>
      <c r="W307" s="68" t="str">
        <f t="shared" si="56"/>
        <v>N/A</v>
      </c>
      <c r="X307" s="65" t="str">
        <f t="shared" si="62"/>
        <v>No</v>
      </c>
      <c r="Y307" s="68" t="str">
        <f t="shared" si="57"/>
        <v>N/A</v>
      </c>
      <c r="Z307" s="65"/>
    </row>
    <row r="308" spans="1:26">
      <c r="A308" s="66" t="s">
        <v>1621</v>
      </c>
      <c r="B308" s="66" t="s">
        <v>28</v>
      </c>
      <c r="C308" s="66" t="str" cm="1">
        <f t="array" ref="C308">_xlfn.IFNA(_xlfn.IFS(B308="Starter","Starters &amp; Sides",B308="Sides","Starters &amp; Sides"),B308)</f>
        <v>Drinks</v>
      </c>
      <c r="D308" s="71" t="s">
        <v>1891</v>
      </c>
      <c r="E308" s="75"/>
      <c r="F308" s="12"/>
      <c r="G308" s="12"/>
      <c r="H308" s="12"/>
      <c r="I308" s="12">
        <v>2</v>
      </c>
      <c r="J308" s="12">
        <v>3</v>
      </c>
      <c r="K308" s="4">
        <v>3</v>
      </c>
      <c r="L308" s="4"/>
      <c r="M308" s="4"/>
      <c r="N308" s="4"/>
      <c r="O308" s="4"/>
      <c r="P308" s="4" t="str">
        <f t="shared" ref="P308:P371" si="63">IF(COUNTA(M308)=1,"Yes","No")</f>
        <v>No</v>
      </c>
      <c r="Q308" s="15" t="str">
        <f t="shared" si="54"/>
        <v>No</v>
      </c>
      <c r="R308" s="268" t="str">
        <f t="shared" si="58"/>
        <v>No</v>
      </c>
      <c r="S308" s="223" t="str">
        <f t="shared" si="59"/>
        <v>N/A</v>
      </c>
      <c r="T308" s="222" t="str">
        <f t="shared" si="60"/>
        <v>No</v>
      </c>
      <c r="U308" s="68" t="str">
        <f t="shared" si="55"/>
        <v>N/A</v>
      </c>
      <c r="V308" s="65" t="str">
        <f t="shared" si="61"/>
        <v>No</v>
      </c>
      <c r="W308" s="68" t="str">
        <f t="shared" si="56"/>
        <v>N/A</v>
      </c>
      <c r="X308" s="65" t="str">
        <f t="shared" si="62"/>
        <v>No</v>
      </c>
      <c r="Y308" s="68" t="str">
        <f t="shared" si="57"/>
        <v>N/A</v>
      </c>
      <c r="Z308" s="65"/>
    </row>
    <row r="309" spans="1:26">
      <c r="A309" s="66" t="s">
        <v>1621</v>
      </c>
      <c r="B309" s="66" t="s">
        <v>28</v>
      </c>
      <c r="C309" s="66" t="str" cm="1">
        <f t="array" ref="C309">_xlfn.IFNA(_xlfn.IFS(B309="Starter","Starters &amp; Sides",B309="Sides","Starters &amp; Sides"),B309)</f>
        <v>Drinks</v>
      </c>
      <c r="D309" s="71" t="s">
        <v>1892</v>
      </c>
      <c r="E309" s="75"/>
      <c r="F309" s="12"/>
      <c r="G309" s="12"/>
      <c r="H309" s="12"/>
      <c r="I309" s="12">
        <v>1.75</v>
      </c>
      <c r="J309" s="12">
        <v>2.75</v>
      </c>
      <c r="K309" s="4">
        <v>2.75</v>
      </c>
      <c r="L309" s="4"/>
      <c r="M309" s="4">
        <v>2.75</v>
      </c>
      <c r="N309" s="4">
        <v>3</v>
      </c>
      <c r="O309" s="4"/>
      <c r="P309" s="4" t="str">
        <f t="shared" si="63"/>
        <v>Yes</v>
      </c>
      <c r="Q309" s="15" t="str">
        <f t="shared" si="54"/>
        <v>Yes</v>
      </c>
      <c r="R309" s="268" t="str">
        <f t="shared" si="58"/>
        <v>No</v>
      </c>
      <c r="S309" s="223" t="str">
        <f t="shared" si="59"/>
        <v>N/A</v>
      </c>
      <c r="T309" s="222" t="str">
        <f t="shared" si="60"/>
        <v>No</v>
      </c>
      <c r="U309" s="68" t="str">
        <f t="shared" si="55"/>
        <v>N/A</v>
      </c>
      <c r="V309" s="65" t="str">
        <f t="shared" si="61"/>
        <v>No</v>
      </c>
      <c r="W309" s="68" t="str">
        <f t="shared" si="56"/>
        <v>N/A</v>
      </c>
      <c r="X309" s="65" t="str">
        <f t="shared" si="62"/>
        <v>No</v>
      </c>
      <c r="Y309" s="68" t="str">
        <f t="shared" si="57"/>
        <v>N/A</v>
      </c>
      <c r="Z309" s="65"/>
    </row>
    <row r="310" spans="1:26">
      <c r="A310" s="66" t="s">
        <v>1621</v>
      </c>
      <c r="B310" s="66" t="s">
        <v>28</v>
      </c>
      <c r="C310" s="66" t="str" cm="1">
        <f t="array" ref="C310">_xlfn.IFNA(_xlfn.IFS(B310="Starter","Starters &amp; Sides",B310="Sides","Starters &amp; Sides"),B310)</f>
        <v>Drinks</v>
      </c>
      <c r="D310" s="71" t="s">
        <v>1893</v>
      </c>
      <c r="E310" s="75"/>
      <c r="F310" s="12"/>
      <c r="G310" s="12"/>
      <c r="H310" s="12"/>
      <c r="I310" s="12">
        <v>1.75</v>
      </c>
      <c r="J310" s="12">
        <v>2.75</v>
      </c>
      <c r="K310" s="4">
        <v>2.75</v>
      </c>
      <c r="L310" s="4"/>
      <c r="M310" s="4"/>
      <c r="N310" s="4"/>
      <c r="O310" s="4"/>
      <c r="P310" s="4" t="str">
        <f t="shared" si="63"/>
        <v>No</v>
      </c>
      <c r="Q310" s="15" t="str">
        <f t="shared" si="54"/>
        <v>No</v>
      </c>
      <c r="R310" s="268" t="str">
        <f t="shared" si="58"/>
        <v>No</v>
      </c>
      <c r="S310" s="223" t="str">
        <f t="shared" si="59"/>
        <v>N/A</v>
      </c>
      <c r="T310" s="222" t="str">
        <f t="shared" si="60"/>
        <v>No</v>
      </c>
      <c r="U310" s="68" t="str">
        <f t="shared" si="55"/>
        <v>N/A</v>
      </c>
      <c r="V310" s="65" t="str">
        <f t="shared" si="61"/>
        <v>No</v>
      </c>
      <c r="W310" s="68" t="str">
        <f t="shared" si="56"/>
        <v>N/A</v>
      </c>
      <c r="X310" s="65" t="str">
        <f t="shared" si="62"/>
        <v>No</v>
      </c>
      <c r="Y310" s="68" t="str">
        <f t="shared" si="57"/>
        <v>N/A</v>
      </c>
      <c r="Z310" s="65"/>
    </row>
    <row r="311" spans="1:26">
      <c r="A311" s="66" t="s">
        <v>1621</v>
      </c>
      <c r="B311" s="66" t="s">
        <v>28</v>
      </c>
      <c r="C311" s="66" t="str" cm="1">
        <f t="array" ref="C311">_xlfn.IFNA(_xlfn.IFS(B311="Starter","Starters &amp; Sides",B311="Sides","Starters &amp; Sides"),B311)</f>
        <v>Drinks</v>
      </c>
      <c r="D311" s="71" t="s">
        <v>1894</v>
      </c>
      <c r="E311" s="75"/>
      <c r="F311" s="12"/>
      <c r="G311" s="12"/>
      <c r="H311" s="12"/>
      <c r="I311" s="12">
        <v>1.75</v>
      </c>
      <c r="J311" s="12">
        <v>2.75</v>
      </c>
      <c r="K311" s="4">
        <v>2.75</v>
      </c>
      <c r="L311" s="4"/>
      <c r="M311" s="4"/>
      <c r="N311" s="4">
        <v>3.95</v>
      </c>
      <c r="O311" s="4"/>
      <c r="P311" s="4" t="str">
        <f t="shared" si="63"/>
        <v>No</v>
      </c>
      <c r="Q311" s="15" t="str">
        <f t="shared" si="54"/>
        <v>No</v>
      </c>
      <c r="R311" s="268" t="str">
        <f t="shared" si="58"/>
        <v>No</v>
      </c>
      <c r="S311" s="223" t="str">
        <f t="shared" si="59"/>
        <v>N/A</v>
      </c>
      <c r="T311" s="222" t="str">
        <f t="shared" si="60"/>
        <v>No</v>
      </c>
      <c r="U311" s="68" t="str">
        <f t="shared" si="55"/>
        <v>N/A</v>
      </c>
      <c r="V311" s="65" t="str">
        <f t="shared" si="61"/>
        <v>No</v>
      </c>
      <c r="W311" s="68" t="str">
        <f t="shared" si="56"/>
        <v>N/A</v>
      </c>
      <c r="X311" s="65" t="str">
        <f t="shared" si="62"/>
        <v>No</v>
      </c>
      <c r="Y311" s="68" t="str">
        <f t="shared" si="57"/>
        <v>N/A</v>
      </c>
      <c r="Z311" s="65"/>
    </row>
    <row r="312" spans="1:26">
      <c r="A312" s="66" t="s">
        <v>1621</v>
      </c>
      <c r="B312" s="66" t="s">
        <v>28</v>
      </c>
      <c r="C312" s="66" t="str" cm="1">
        <f t="array" ref="C312">_xlfn.IFNA(_xlfn.IFS(B312="Starter","Starters &amp; Sides",B312="Sides","Starters &amp; Sides"),B312)</f>
        <v>Drinks</v>
      </c>
      <c r="D312" s="71" t="s">
        <v>1895</v>
      </c>
      <c r="E312" s="75"/>
      <c r="F312" s="12"/>
      <c r="G312" s="12"/>
      <c r="H312" s="12"/>
      <c r="I312" s="12">
        <v>1.75</v>
      </c>
      <c r="J312" s="12">
        <v>2.75</v>
      </c>
      <c r="K312" s="4">
        <v>2.75</v>
      </c>
      <c r="L312" s="4"/>
      <c r="M312" s="4"/>
      <c r="N312" s="4"/>
      <c r="O312" s="4"/>
      <c r="P312" s="4" t="str">
        <f t="shared" si="63"/>
        <v>No</v>
      </c>
      <c r="Q312" s="15" t="str">
        <f t="shared" si="54"/>
        <v>No</v>
      </c>
      <c r="R312" s="268" t="str">
        <f t="shared" si="58"/>
        <v>No</v>
      </c>
      <c r="S312" s="223" t="str">
        <f t="shared" si="59"/>
        <v>N/A</v>
      </c>
      <c r="T312" s="222" t="str">
        <f t="shared" si="60"/>
        <v>No</v>
      </c>
      <c r="U312" s="68" t="str">
        <f t="shared" si="55"/>
        <v>N/A</v>
      </c>
      <c r="V312" s="65" t="str">
        <f t="shared" si="61"/>
        <v>No</v>
      </c>
      <c r="W312" s="68" t="str">
        <f t="shared" si="56"/>
        <v>N/A</v>
      </c>
      <c r="X312" s="65" t="str">
        <f t="shared" si="62"/>
        <v>No</v>
      </c>
      <c r="Y312" s="68" t="str">
        <f t="shared" si="57"/>
        <v>N/A</v>
      </c>
      <c r="Z312" s="65"/>
    </row>
    <row r="313" spans="1:26">
      <c r="A313" s="66" t="s">
        <v>1621</v>
      </c>
      <c r="B313" s="66" t="s">
        <v>28</v>
      </c>
      <c r="C313" s="66" t="str" cm="1">
        <f t="array" ref="C313">_xlfn.IFNA(_xlfn.IFS(B313="Starter","Starters &amp; Sides",B313="Sides","Starters &amp; Sides"),B313)</f>
        <v>Drinks</v>
      </c>
      <c r="D313" s="71" t="s">
        <v>1896</v>
      </c>
      <c r="E313" s="75"/>
      <c r="F313" s="12"/>
      <c r="G313" s="12"/>
      <c r="H313" s="12"/>
      <c r="I313" s="12">
        <v>8.75</v>
      </c>
      <c r="J313" s="12"/>
      <c r="K313" s="4">
        <v>19.5</v>
      </c>
      <c r="L313" s="4"/>
      <c r="M313" s="4"/>
      <c r="N313" s="4">
        <v>8</v>
      </c>
      <c r="O313" s="4"/>
      <c r="P313" s="4" t="str">
        <f t="shared" si="63"/>
        <v>No</v>
      </c>
      <c r="Q313" s="15" t="str">
        <f t="shared" si="54"/>
        <v>No</v>
      </c>
      <c r="R313" s="268" t="str">
        <f t="shared" si="58"/>
        <v>No</v>
      </c>
      <c r="S313" s="223" t="str">
        <f t="shared" si="59"/>
        <v>N/A</v>
      </c>
      <c r="T313" s="222" t="str">
        <f t="shared" si="60"/>
        <v>No</v>
      </c>
      <c r="U313" s="68" t="str">
        <f t="shared" si="55"/>
        <v>N/A</v>
      </c>
      <c r="V313" s="65" t="str">
        <f t="shared" si="61"/>
        <v>No</v>
      </c>
      <c r="W313" s="68" t="str">
        <f t="shared" si="56"/>
        <v>N/A</v>
      </c>
      <c r="X313" s="65" t="str">
        <f t="shared" si="62"/>
        <v>No</v>
      </c>
      <c r="Y313" s="68" t="str">
        <f t="shared" si="57"/>
        <v>N/A</v>
      </c>
      <c r="Z313" s="65"/>
    </row>
    <row r="314" spans="1:26">
      <c r="A314" s="66" t="s">
        <v>1621</v>
      </c>
      <c r="B314" s="66" t="s">
        <v>28</v>
      </c>
      <c r="C314" s="66" t="str" cm="1">
        <f t="array" ref="C314">_xlfn.IFNA(_xlfn.IFS(B314="Starter","Starters &amp; Sides",B314="Sides","Starters &amp; Sides"),B314)</f>
        <v>Drinks</v>
      </c>
      <c r="D314" s="71" t="s">
        <v>1897</v>
      </c>
      <c r="E314" s="75"/>
      <c r="F314" s="12"/>
      <c r="G314" s="12"/>
      <c r="H314" s="12"/>
      <c r="I314" s="12">
        <v>8.75</v>
      </c>
      <c r="J314" s="12"/>
      <c r="K314" s="4">
        <v>19.5</v>
      </c>
      <c r="L314" s="4"/>
      <c r="M314" s="4"/>
      <c r="N314" s="4"/>
      <c r="O314" s="4"/>
      <c r="P314" s="4" t="str">
        <f t="shared" si="63"/>
        <v>No</v>
      </c>
      <c r="Q314" s="15" t="str">
        <f t="shared" ref="Q314:Q378" si="64">IF(AND(T314="No",P314="Yes"),"Yes","No")</f>
        <v>No</v>
      </c>
      <c r="R314" s="268" t="str">
        <f t="shared" si="58"/>
        <v>No</v>
      </c>
      <c r="S314" s="223" t="str">
        <f t="shared" si="59"/>
        <v>N/A</v>
      </c>
      <c r="T314" s="222" t="str">
        <f t="shared" si="60"/>
        <v>No</v>
      </c>
      <c r="U314" s="68" t="str">
        <f t="shared" ref="U314:U356" si="65">IF(T314="Yes",N314/L314-1,"N/A")</f>
        <v>N/A</v>
      </c>
      <c r="V314" s="65" t="str">
        <f t="shared" si="61"/>
        <v>No</v>
      </c>
      <c r="W314" s="68" t="str">
        <f t="shared" ref="W314:W356" si="66">IF(V314="Yes",N314/I314-1,"N/A")</f>
        <v>N/A</v>
      </c>
      <c r="X314" s="65" t="str">
        <f t="shared" si="62"/>
        <v>No</v>
      </c>
      <c r="Y314" s="68" t="str">
        <f t="shared" ref="Y314:Y356" si="67">IF(X314="Yes",N314/E314-1,"N/A")</f>
        <v>N/A</v>
      </c>
      <c r="Z314" s="65"/>
    </row>
    <row r="315" spans="1:26">
      <c r="A315" s="66" t="s">
        <v>1621</v>
      </c>
      <c r="B315" s="66" t="s">
        <v>28</v>
      </c>
      <c r="C315" s="66" t="str" cm="1">
        <f t="array" ref="C315">_xlfn.IFNA(_xlfn.IFS(B315="Starter","Starters &amp; Sides",B315="Sides","Starters &amp; Sides"),B315)</f>
        <v>Drinks</v>
      </c>
      <c r="D315" s="71" t="s">
        <v>460</v>
      </c>
      <c r="E315" s="75"/>
      <c r="F315" s="12"/>
      <c r="G315" s="12"/>
      <c r="H315" s="12"/>
      <c r="I315" s="12">
        <v>8.75</v>
      </c>
      <c r="J315" s="12"/>
      <c r="K315" s="4">
        <v>19.5</v>
      </c>
      <c r="L315" s="4"/>
      <c r="M315" s="4"/>
      <c r="N315" s="4"/>
      <c r="O315" s="4"/>
      <c r="P315" s="4" t="str">
        <f t="shared" si="63"/>
        <v>No</v>
      </c>
      <c r="Q315" s="15" t="str">
        <f t="shared" si="64"/>
        <v>No</v>
      </c>
      <c r="R315" s="268" t="str">
        <f t="shared" si="58"/>
        <v>No</v>
      </c>
      <c r="S315" s="223" t="str">
        <f t="shared" si="59"/>
        <v>N/A</v>
      </c>
      <c r="T315" s="222" t="str">
        <f t="shared" si="60"/>
        <v>No</v>
      </c>
      <c r="U315" s="68" t="str">
        <f t="shared" si="65"/>
        <v>N/A</v>
      </c>
      <c r="V315" s="65" t="str">
        <f t="shared" si="61"/>
        <v>No</v>
      </c>
      <c r="W315" s="68" t="str">
        <f t="shared" si="66"/>
        <v>N/A</v>
      </c>
      <c r="X315" s="65" t="str">
        <f t="shared" si="62"/>
        <v>No</v>
      </c>
      <c r="Y315" s="68" t="str">
        <f t="shared" si="67"/>
        <v>N/A</v>
      </c>
      <c r="Z315" s="65"/>
    </row>
    <row r="316" spans="1:26">
      <c r="A316" s="66" t="s">
        <v>1621</v>
      </c>
      <c r="B316" s="66" t="s">
        <v>28</v>
      </c>
      <c r="C316" s="66" t="str" cm="1">
        <f t="array" ref="C316">_xlfn.IFNA(_xlfn.IFS(B316="Starter","Starters &amp; Sides",B316="Sides","Starters &amp; Sides"),B316)</f>
        <v>Drinks</v>
      </c>
      <c r="D316" s="71" t="s">
        <v>1898</v>
      </c>
      <c r="E316" s="75"/>
      <c r="F316" s="12"/>
      <c r="G316" s="12"/>
      <c r="H316" s="12"/>
      <c r="I316" s="12"/>
      <c r="J316" s="12"/>
      <c r="K316" s="4"/>
      <c r="L316" s="4"/>
      <c r="M316" s="4"/>
      <c r="N316" s="4">
        <v>16</v>
      </c>
      <c r="O316" s="4"/>
      <c r="P316" s="4" t="str">
        <f t="shared" si="63"/>
        <v>No</v>
      </c>
      <c r="Q316" s="15" t="str">
        <f t="shared" si="64"/>
        <v>No</v>
      </c>
      <c r="R316" s="268" t="str">
        <f t="shared" si="58"/>
        <v>No</v>
      </c>
      <c r="S316" s="223" t="str">
        <f t="shared" si="59"/>
        <v>N/A</v>
      </c>
      <c r="T316" s="222" t="str">
        <f t="shared" si="60"/>
        <v>No</v>
      </c>
      <c r="U316" s="68" t="str">
        <f t="shared" si="65"/>
        <v>N/A</v>
      </c>
      <c r="V316" s="65" t="str">
        <f t="shared" si="61"/>
        <v>No</v>
      </c>
      <c r="W316" s="68" t="str">
        <f t="shared" si="66"/>
        <v>N/A</v>
      </c>
      <c r="X316" s="65" t="str">
        <f t="shared" si="62"/>
        <v>No</v>
      </c>
      <c r="Y316" s="68" t="str">
        <f t="shared" si="67"/>
        <v>N/A</v>
      </c>
      <c r="Z316" s="65"/>
    </row>
    <row r="317" spans="1:26">
      <c r="A317" s="66" t="s">
        <v>1621</v>
      </c>
      <c r="B317" s="66" t="s">
        <v>28</v>
      </c>
      <c r="C317" s="66" t="str" cm="1">
        <f t="array" ref="C317">_xlfn.IFNA(_xlfn.IFS(B317="Starter","Starters &amp; Sides",B317="Sides","Starters &amp; Sides"),B317)</f>
        <v>Drinks</v>
      </c>
      <c r="D317" s="71" t="s">
        <v>1899</v>
      </c>
      <c r="E317" s="75"/>
      <c r="F317" s="12"/>
      <c r="G317" s="12"/>
      <c r="H317" s="12"/>
      <c r="I317" s="12">
        <v>8.75</v>
      </c>
      <c r="J317" s="12"/>
      <c r="K317" s="4">
        <v>19.5</v>
      </c>
      <c r="L317" s="4"/>
      <c r="M317" s="4"/>
      <c r="N317" s="4"/>
      <c r="O317" s="4"/>
      <c r="P317" s="4" t="str">
        <f t="shared" si="63"/>
        <v>No</v>
      </c>
      <c r="Q317" s="15" t="str">
        <f t="shared" si="64"/>
        <v>No</v>
      </c>
      <c r="R317" s="268" t="str">
        <f t="shared" si="58"/>
        <v>No</v>
      </c>
      <c r="S317" s="223" t="str">
        <f t="shared" si="59"/>
        <v>N/A</v>
      </c>
      <c r="T317" s="222" t="str">
        <f t="shared" si="60"/>
        <v>No</v>
      </c>
      <c r="U317" s="68" t="str">
        <f t="shared" si="65"/>
        <v>N/A</v>
      </c>
      <c r="V317" s="65" t="str">
        <f t="shared" si="61"/>
        <v>No</v>
      </c>
      <c r="W317" s="68" t="str">
        <f t="shared" si="66"/>
        <v>N/A</v>
      </c>
      <c r="X317" s="65" t="str">
        <f t="shared" si="62"/>
        <v>No</v>
      </c>
      <c r="Y317" s="68" t="str">
        <f t="shared" si="67"/>
        <v>N/A</v>
      </c>
      <c r="Z317" s="65"/>
    </row>
    <row r="318" spans="1:26">
      <c r="A318" s="66" t="s">
        <v>1621</v>
      </c>
      <c r="B318" s="66" t="s">
        <v>28</v>
      </c>
      <c r="C318" s="66" t="str" cm="1">
        <f t="array" ref="C318">_xlfn.IFNA(_xlfn.IFS(B318="Starter","Starters &amp; Sides",B318="Sides","Starters &amp; Sides"),B318)</f>
        <v>Drinks</v>
      </c>
      <c r="D318" s="71" t="s">
        <v>182</v>
      </c>
      <c r="E318" s="75"/>
      <c r="F318" s="12"/>
      <c r="G318" s="12"/>
      <c r="H318" s="12"/>
      <c r="I318" s="12">
        <v>8.75</v>
      </c>
      <c r="J318" s="12"/>
      <c r="K318" s="4">
        <v>19.5</v>
      </c>
      <c r="L318" s="4"/>
      <c r="M318" s="4"/>
      <c r="N318" s="4"/>
      <c r="O318" s="4"/>
      <c r="P318" s="4" t="str">
        <f t="shared" si="63"/>
        <v>No</v>
      </c>
      <c r="Q318" s="15" t="str">
        <f t="shared" si="64"/>
        <v>No</v>
      </c>
      <c r="R318" s="268" t="str">
        <f t="shared" si="58"/>
        <v>No</v>
      </c>
      <c r="S318" s="223" t="str">
        <f t="shared" si="59"/>
        <v>N/A</v>
      </c>
      <c r="T318" s="222" t="str">
        <f t="shared" si="60"/>
        <v>No</v>
      </c>
      <c r="U318" s="68" t="str">
        <f t="shared" si="65"/>
        <v>N/A</v>
      </c>
      <c r="V318" s="65" t="str">
        <f t="shared" si="61"/>
        <v>No</v>
      </c>
      <c r="W318" s="68" t="str">
        <f t="shared" si="66"/>
        <v>N/A</v>
      </c>
      <c r="X318" s="65" t="str">
        <f t="shared" si="62"/>
        <v>No</v>
      </c>
      <c r="Y318" s="68" t="str">
        <f t="shared" si="67"/>
        <v>N/A</v>
      </c>
      <c r="Z318" s="65"/>
    </row>
    <row r="319" spans="1:26">
      <c r="A319" s="66" t="s">
        <v>1621</v>
      </c>
      <c r="B319" s="66" t="s">
        <v>28</v>
      </c>
      <c r="C319" s="66" t="str" cm="1">
        <f t="array" ref="C319">_xlfn.IFNA(_xlfn.IFS(B319="Starter","Starters &amp; Sides",B319="Sides","Starters &amp; Sides"),B319)</f>
        <v>Drinks</v>
      </c>
      <c r="D319" s="71" t="s">
        <v>1900</v>
      </c>
      <c r="E319" s="75"/>
      <c r="F319" s="12"/>
      <c r="G319" s="12"/>
      <c r="H319" s="12"/>
      <c r="I319" s="12">
        <v>8.75</v>
      </c>
      <c r="J319" s="12"/>
      <c r="K319" s="4">
        <v>19.5</v>
      </c>
      <c r="L319" s="4"/>
      <c r="M319" s="4"/>
      <c r="N319" s="4"/>
      <c r="O319" s="4"/>
      <c r="P319" s="4" t="str">
        <f t="shared" si="63"/>
        <v>No</v>
      </c>
      <c r="Q319" s="15" t="str">
        <f t="shared" si="64"/>
        <v>No</v>
      </c>
      <c r="R319" s="268" t="str">
        <f t="shared" si="58"/>
        <v>No</v>
      </c>
      <c r="S319" s="223" t="str">
        <f t="shared" si="59"/>
        <v>N/A</v>
      </c>
      <c r="T319" s="222" t="str">
        <f t="shared" si="60"/>
        <v>No</v>
      </c>
      <c r="U319" s="68" t="str">
        <f t="shared" si="65"/>
        <v>N/A</v>
      </c>
      <c r="V319" s="65" t="str">
        <f t="shared" si="61"/>
        <v>No</v>
      </c>
      <c r="W319" s="68" t="str">
        <f t="shared" si="66"/>
        <v>N/A</v>
      </c>
      <c r="X319" s="65" t="str">
        <f t="shared" si="62"/>
        <v>No</v>
      </c>
      <c r="Y319" s="68" t="str">
        <f t="shared" si="67"/>
        <v>N/A</v>
      </c>
      <c r="Z319" s="65"/>
    </row>
    <row r="320" spans="1:26">
      <c r="A320" s="66" t="s">
        <v>1621</v>
      </c>
      <c r="B320" s="66" t="s">
        <v>28</v>
      </c>
      <c r="C320" s="66" t="str" cm="1">
        <f t="array" ref="C320">_xlfn.IFNA(_xlfn.IFS(B320="Starter","Starters &amp; Sides",B320="Sides","Starters &amp; Sides"),B320)</f>
        <v>Drinks</v>
      </c>
      <c r="D320" s="71" t="s">
        <v>1901</v>
      </c>
      <c r="E320" s="75"/>
      <c r="F320" s="12"/>
      <c r="G320" s="12"/>
      <c r="H320" s="12"/>
      <c r="I320" s="12">
        <v>8.75</v>
      </c>
      <c r="J320" s="12"/>
      <c r="K320" s="4">
        <v>19.5</v>
      </c>
      <c r="L320" s="4"/>
      <c r="M320" s="4"/>
      <c r="N320" s="4"/>
      <c r="O320" s="4"/>
      <c r="P320" s="4" t="str">
        <f t="shared" si="63"/>
        <v>No</v>
      </c>
      <c r="Q320" s="15" t="str">
        <f t="shared" si="64"/>
        <v>No</v>
      </c>
      <c r="R320" s="268" t="str">
        <f t="shared" si="58"/>
        <v>No</v>
      </c>
      <c r="S320" s="223" t="str">
        <f t="shared" si="59"/>
        <v>N/A</v>
      </c>
      <c r="T320" s="222" t="str">
        <f t="shared" si="60"/>
        <v>No</v>
      </c>
      <c r="U320" s="68" t="str">
        <f t="shared" si="65"/>
        <v>N/A</v>
      </c>
      <c r="V320" s="65" t="str">
        <f t="shared" si="61"/>
        <v>No</v>
      </c>
      <c r="W320" s="68" t="str">
        <f t="shared" si="66"/>
        <v>N/A</v>
      </c>
      <c r="X320" s="65" t="str">
        <f t="shared" si="62"/>
        <v>No</v>
      </c>
      <c r="Y320" s="68" t="str">
        <f t="shared" si="67"/>
        <v>N/A</v>
      </c>
      <c r="Z320" s="65"/>
    </row>
    <row r="321" spans="1:26">
      <c r="A321" s="66" t="s">
        <v>1621</v>
      </c>
      <c r="B321" s="66" t="s">
        <v>28</v>
      </c>
      <c r="C321" s="66" t="str" cm="1">
        <f t="array" ref="C321">_xlfn.IFNA(_xlfn.IFS(B321="Starter","Starters &amp; Sides",B321="Sides","Starters &amp; Sides"),B321)</f>
        <v>Drinks</v>
      </c>
      <c r="D321" s="71" t="s">
        <v>1902</v>
      </c>
      <c r="E321" s="75"/>
      <c r="F321" s="12"/>
      <c r="G321" s="12"/>
      <c r="H321" s="12"/>
      <c r="I321" s="12">
        <v>8.75</v>
      </c>
      <c r="J321" s="12"/>
      <c r="K321" s="4">
        <v>19.5</v>
      </c>
      <c r="L321" s="4"/>
      <c r="M321" s="4"/>
      <c r="N321" s="4"/>
      <c r="O321" s="4"/>
      <c r="P321" s="4" t="str">
        <f t="shared" si="63"/>
        <v>No</v>
      </c>
      <c r="Q321" s="15" t="str">
        <f t="shared" si="64"/>
        <v>No</v>
      </c>
      <c r="R321" s="268" t="str">
        <f t="shared" si="58"/>
        <v>No</v>
      </c>
      <c r="S321" s="223" t="str">
        <f t="shared" si="59"/>
        <v>N/A</v>
      </c>
      <c r="T321" s="222" t="str">
        <f t="shared" si="60"/>
        <v>No</v>
      </c>
      <c r="U321" s="68" t="str">
        <f t="shared" si="65"/>
        <v>N/A</v>
      </c>
      <c r="V321" s="65" t="str">
        <f t="shared" si="61"/>
        <v>No</v>
      </c>
      <c r="W321" s="68" t="str">
        <f t="shared" si="66"/>
        <v>N/A</v>
      </c>
      <c r="X321" s="65" t="str">
        <f t="shared" si="62"/>
        <v>No</v>
      </c>
      <c r="Y321" s="68" t="str">
        <f t="shared" si="67"/>
        <v>N/A</v>
      </c>
      <c r="Z321" s="65"/>
    </row>
    <row r="322" spans="1:26">
      <c r="A322" s="66" t="s">
        <v>1621</v>
      </c>
      <c r="B322" s="66" t="s">
        <v>28</v>
      </c>
      <c r="C322" s="66" t="str" cm="1">
        <f t="array" ref="C322">_xlfn.IFNA(_xlfn.IFS(B322="Starter","Starters &amp; Sides",B322="Sides","Starters &amp; Sides"),B322)</f>
        <v>Drinks</v>
      </c>
      <c r="D322" s="71" t="s">
        <v>177</v>
      </c>
      <c r="E322" s="75"/>
      <c r="F322" s="12"/>
      <c r="G322" s="12"/>
      <c r="H322" s="12"/>
      <c r="I322" s="12">
        <v>9.25</v>
      </c>
      <c r="J322" s="12"/>
      <c r="K322" s="4">
        <v>16</v>
      </c>
      <c r="L322" s="4"/>
      <c r="M322" s="4"/>
      <c r="N322" s="4"/>
      <c r="O322" s="4"/>
      <c r="P322" s="4" t="str">
        <f t="shared" si="63"/>
        <v>No</v>
      </c>
      <c r="Q322" s="15" t="str">
        <f t="shared" si="64"/>
        <v>No</v>
      </c>
      <c r="R322" s="268" t="str">
        <f t="shared" si="58"/>
        <v>No</v>
      </c>
      <c r="S322" s="223" t="str">
        <f t="shared" si="59"/>
        <v>N/A</v>
      </c>
      <c r="T322" s="222" t="str">
        <f t="shared" si="60"/>
        <v>No</v>
      </c>
      <c r="U322" s="68" t="str">
        <f t="shared" si="65"/>
        <v>N/A</v>
      </c>
      <c r="V322" s="65" t="str">
        <f t="shared" si="61"/>
        <v>No</v>
      </c>
      <c r="W322" s="68" t="str">
        <f t="shared" si="66"/>
        <v>N/A</v>
      </c>
      <c r="X322" s="65" t="str">
        <f t="shared" si="62"/>
        <v>No</v>
      </c>
      <c r="Y322" s="68" t="str">
        <f t="shared" si="67"/>
        <v>N/A</v>
      </c>
      <c r="Z322" s="65"/>
    </row>
    <row r="323" spans="1:26">
      <c r="A323" s="66" t="s">
        <v>1621</v>
      </c>
      <c r="B323" s="66" t="s">
        <v>28</v>
      </c>
      <c r="C323" s="66" t="str" cm="1">
        <f t="array" ref="C323">_xlfn.IFNA(_xlfn.IFS(B323="Starter","Starters &amp; Sides",B323="Sides","Starters &amp; Sides"),B323)</f>
        <v>Drinks</v>
      </c>
      <c r="D323" s="71" t="s">
        <v>1903</v>
      </c>
      <c r="E323" s="75"/>
      <c r="F323" s="12"/>
      <c r="G323" s="12"/>
      <c r="H323" s="12"/>
      <c r="I323" s="12">
        <v>8.75</v>
      </c>
      <c r="J323" s="12"/>
      <c r="K323" s="4">
        <v>16</v>
      </c>
      <c r="L323" s="4"/>
      <c r="M323" s="4"/>
      <c r="N323" s="4">
        <v>8</v>
      </c>
      <c r="O323" s="4"/>
      <c r="P323" s="4" t="str">
        <f t="shared" si="63"/>
        <v>No</v>
      </c>
      <c r="Q323" s="15" t="str">
        <f t="shared" si="64"/>
        <v>No</v>
      </c>
      <c r="R323" s="268" t="str">
        <f t="shared" si="58"/>
        <v>No</v>
      </c>
      <c r="S323" s="223" t="str">
        <f t="shared" si="59"/>
        <v>N/A</v>
      </c>
      <c r="T323" s="222" t="str">
        <f t="shared" si="60"/>
        <v>No</v>
      </c>
      <c r="U323" s="68" t="str">
        <f t="shared" si="65"/>
        <v>N/A</v>
      </c>
      <c r="V323" s="65" t="str">
        <f t="shared" si="61"/>
        <v>No</v>
      </c>
      <c r="W323" s="68" t="str">
        <f t="shared" si="66"/>
        <v>N/A</v>
      </c>
      <c r="X323" s="65" t="str">
        <f t="shared" si="62"/>
        <v>No</v>
      </c>
      <c r="Y323" s="68" t="str">
        <f t="shared" si="67"/>
        <v>N/A</v>
      </c>
      <c r="Z323" s="65"/>
    </row>
    <row r="324" spans="1:26">
      <c r="A324" s="66" t="s">
        <v>1621</v>
      </c>
      <c r="B324" s="66" t="s">
        <v>28</v>
      </c>
      <c r="C324" s="66" t="str" cm="1">
        <f t="array" ref="C324">_xlfn.IFNA(_xlfn.IFS(B324="Starter","Starters &amp; Sides",B324="Sides","Starters &amp; Sides"),B324)</f>
        <v>Drinks</v>
      </c>
      <c r="D324" s="71" t="s">
        <v>1904</v>
      </c>
      <c r="E324" s="75"/>
      <c r="F324" s="12"/>
      <c r="G324" s="12"/>
      <c r="H324" s="12"/>
      <c r="I324" s="12">
        <v>8.75</v>
      </c>
      <c r="J324" s="12"/>
      <c r="K324" s="4">
        <v>19.5</v>
      </c>
      <c r="L324" s="4"/>
      <c r="M324" s="4"/>
      <c r="N324" s="4">
        <v>16</v>
      </c>
      <c r="O324" s="4"/>
      <c r="P324" s="4" t="str">
        <f t="shared" si="63"/>
        <v>No</v>
      </c>
      <c r="Q324" s="15" t="str">
        <f t="shared" si="64"/>
        <v>No</v>
      </c>
      <c r="R324" s="268" t="str">
        <f t="shared" si="58"/>
        <v>No</v>
      </c>
      <c r="S324" s="223" t="str">
        <f t="shared" si="59"/>
        <v>N/A</v>
      </c>
      <c r="T324" s="222" t="str">
        <f t="shared" si="60"/>
        <v>No</v>
      </c>
      <c r="U324" s="68" t="str">
        <f t="shared" si="65"/>
        <v>N/A</v>
      </c>
      <c r="V324" s="65" t="str">
        <f t="shared" si="61"/>
        <v>No</v>
      </c>
      <c r="W324" s="68" t="str">
        <f t="shared" si="66"/>
        <v>N/A</v>
      </c>
      <c r="X324" s="65" t="str">
        <f t="shared" si="62"/>
        <v>No</v>
      </c>
      <c r="Y324" s="68" t="str">
        <f t="shared" si="67"/>
        <v>N/A</v>
      </c>
      <c r="Z324" s="65"/>
    </row>
    <row r="325" spans="1:26">
      <c r="A325" s="66" t="s">
        <v>1621</v>
      </c>
      <c r="B325" s="66" t="s">
        <v>28</v>
      </c>
      <c r="C325" s="66" t="str" cm="1">
        <f t="array" ref="C325">_xlfn.IFNA(_xlfn.IFS(B325="Starter","Starters &amp; Sides",B325="Sides","Starters &amp; Sides"),B325)</f>
        <v>Drinks</v>
      </c>
      <c r="D325" s="71" t="s">
        <v>1905</v>
      </c>
      <c r="E325" s="75"/>
      <c r="F325" s="12"/>
      <c r="G325" s="12"/>
      <c r="H325" s="12"/>
      <c r="I325" s="12">
        <v>9.25</v>
      </c>
      <c r="J325" s="12"/>
      <c r="K325" s="4">
        <v>16</v>
      </c>
      <c r="L325" s="4"/>
      <c r="M325" s="4"/>
      <c r="N325" s="4"/>
      <c r="O325" s="4"/>
      <c r="P325" s="4" t="str">
        <f t="shared" si="63"/>
        <v>No</v>
      </c>
      <c r="Q325" s="15" t="str">
        <f t="shared" si="64"/>
        <v>No</v>
      </c>
      <c r="R325" s="268" t="str">
        <f t="shared" si="58"/>
        <v>No</v>
      </c>
      <c r="S325" s="223" t="str">
        <f t="shared" si="59"/>
        <v>N/A</v>
      </c>
      <c r="T325" s="222" t="str">
        <f t="shared" si="60"/>
        <v>No</v>
      </c>
      <c r="U325" s="68" t="str">
        <f t="shared" si="65"/>
        <v>N/A</v>
      </c>
      <c r="V325" s="65" t="str">
        <f t="shared" si="61"/>
        <v>No</v>
      </c>
      <c r="W325" s="68" t="str">
        <f t="shared" si="66"/>
        <v>N/A</v>
      </c>
      <c r="X325" s="65" t="str">
        <f t="shared" si="62"/>
        <v>No</v>
      </c>
      <c r="Y325" s="68" t="str">
        <f t="shared" si="67"/>
        <v>N/A</v>
      </c>
      <c r="Z325" s="65"/>
    </row>
    <row r="326" spans="1:26">
      <c r="A326" s="66" t="s">
        <v>1621</v>
      </c>
      <c r="B326" s="66" t="s">
        <v>28</v>
      </c>
      <c r="C326" s="66" t="str" cm="1">
        <f t="array" ref="C326">_xlfn.IFNA(_xlfn.IFS(B326="Starter","Starters &amp; Sides",B326="Sides","Starters &amp; Sides"),B326)</f>
        <v>Drinks</v>
      </c>
      <c r="D326" s="71" t="s">
        <v>1906</v>
      </c>
      <c r="E326" s="75"/>
      <c r="F326" s="12"/>
      <c r="G326" s="12"/>
      <c r="H326" s="12"/>
      <c r="I326" s="12">
        <v>8.75</v>
      </c>
      <c r="J326" s="12"/>
      <c r="K326" s="4">
        <v>16</v>
      </c>
      <c r="L326" s="4"/>
      <c r="M326" s="4"/>
      <c r="N326" s="4"/>
      <c r="O326" s="4"/>
      <c r="P326" s="4" t="str">
        <f t="shared" si="63"/>
        <v>No</v>
      </c>
      <c r="Q326" s="15" t="str">
        <f t="shared" si="64"/>
        <v>No</v>
      </c>
      <c r="R326" s="268" t="str">
        <f t="shared" si="58"/>
        <v>No</v>
      </c>
      <c r="S326" s="223" t="str">
        <f t="shared" si="59"/>
        <v>N/A</v>
      </c>
      <c r="T326" s="222" t="str">
        <f t="shared" si="60"/>
        <v>No</v>
      </c>
      <c r="U326" s="68" t="str">
        <f t="shared" si="65"/>
        <v>N/A</v>
      </c>
      <c r="V326" s="65" t="str">
        <f t="shared" si="61"/>
        <v>No</v>
      </c>
      <c r="W326" s="68" t="str">
        <f t="shared" si="66"/>
        <v>N/A</v>
      </c>
      <c r="X326" s="65" t="str">
        <f t="shared" si="62"/>
        <v>No</v>
      </c>
      <c r="Y326" s="68" t="str">
        <f t="shared" si="67"/>
        <v>N/A</v>
      </c>
      <c r="Z326" s="65"/>
    </row>
    <row r="327" spans="1:26">
      <c r="A327" s="66" t="s">
        <v>1621</v>
      </c>
      <c r="B327" s="66" t="s">
        <v>28</v>
      </c>
      <c r="C327" s="66" t="str" cm="1">
        <f t="array" ref="C327">_xlfn.IFNA(_xlfn.IFS(B327="Starter","Starters &amp; Sides",B327="Sides","Starters &amp; Sides"),B327)</f>
        <v>Drinks</v>
      </c>
      <c r="D327" s="71" t="s">
        <v>1907</v>
      </c>
      <c r="E327" s="75"/>
      <c r="F327" s="12"/>
      <c r="G327" s="12"/>
      <c r="H327" s="12"/>
      <c r="I327" s="12">
        <v>9</v>
      </c>
      <c r="J327" s="12"/>
      <c r="K327" s="4">
        <v>19.5</v>
      </c>
      <c r="L327" s="4"/>
      <c r="M327" s="4"/>
      <c r="N327" s="4"/>
      <c r="O327" s="4"/>
      <c r="P327" s="4" t="str">
        <f t="shared" si="63"/>
        <v>No</v>
      </c>
      <c r="Q327" s="15" t="str">
        <f t="shared" si="64"/>
        <v>No</v>
      </c>
      <c r="R327" s="268" t="str">
        <f t="shared" si="58"/>
        <v>No</v>
      </c>
      <c r="S327" s="223" t="str">
        <f t="shared" si="59"/>
        <v>N/A</v>
      </c>
      <c r="T327" s="222" t="str">
        <f t="shared" si="60"/>
        <v>No</v>
      </c>
      <c r="U327" s="68" t="str">
        <f t="shared" si="65"/>
        <v>N/A</v>
      </c>
      <c r="V327" s="65" t="str">
        <f t="shared" si="61"/>
        <v>No</v>
      </c>
      <c r="W327" s="68" t="str">
        <f t="shared" si="66"/>
        <v>N/A</v>
      </c>
      <c r="X327" s="65" t="str">
        <f t="shared" si="62"/>
        <v>No</v>
      </c>
      <c r="Y327" s="68" t="str">
        <f t="shared" si="67"/>
        <v>N/A</v>
      </c>
      <c r="Z327" s="65"/>
    </row>
    <row r="328" spans="1:26">
      <c r="A328" s="66" t="s">
        <v>1621</v>
      </c>
      <c r="B328" s="66" t="s">
        <v>28</v>
      </c>
      <c r="C328" s="66" t="str" cm="1">
        <f t="array" ref="C328">_xlfn.IFNA(_xlfn.IFS(B328="Starter","Starters &amp; Sides",B328="Sides","Starters &amp; Sides"),B328)</f>
        <v>Drinks</v>
      </c>
      <c r="D328" s="71" t="s">
        <v>1908</v>
      </c>
      <c r="E328" s="75"/>
      <c r="F328" s="12"/>
      <c r="G328" s="12"/>
      <c r="H328" s="12"/>
      <c r="I328" s="12">
        <v>9</v>
      </c>
      <c r="J328" s="12"/>
      <c r="K328" s="4">
        <v>19.5</v>
      </c>
      <c r="L328" s="4"/>
      <c r="M328" s="4"/>
      <c r="N328" s="4"/>
      <c r="O328" s="4"/>
      <c r="P328" s="4" t="str">
        <f t="shared" si="63"/>
        <v>No</v>
      </c>
      <c r="Q328" s="15" t="str">
        <f t="shared" si="64"/>
        <v>No</v>
      </c>
      <c r="R328" s="268" t="str">
        <f t="shared" si="58"/>
        <v>No</v>
      </c>
      <c r="S328" s="223" t="str">
        <f t="shared" si="59"/>
        <v>N/A</v>
      </c>
      <c r="T328" s="222" t="str">
        <f t="shared" si="60"/>
        <v>No</v>
      </c>
      <c r="U328" s="68" t="str">
        <f t="shared" si="65"/>
        <v>N/A</v>
      </c>
      <c r="V328" s="65" t="str">
        <f t="shared" si="61"/>
        <v>No</v>
      </c>
      <c r="W328" s="68" t="str">
        <f t="shared" si="66"/>
        <v>N/A</v>
      </c>
      <c r="X328" s="65" t="str">
        <f t="shared" si="62"/>
        <v>No</v>
      </c>
      <c r="Y328" s="68" t="str">
        <f t="shared" si="67"/>
        <v>N/A</v>
      </c>
      <c r="Z328" s="65"/>
    </row>
    <row r="329" spans="1:26">
      <c r="A329" s="66" t="s">
        <v>1621</v>
      </c>
      <c r="B329" s="66" t="s">
        <v>28</v>
      </c>
      <c r="C329" s="66" t="str" cm="1">
        <f t="array" ref="C329">_xlfn.IFNA(_xlfn.IFS(B329="Starter","Starters &amp; Sides",B329="Sides","Starters &amp; Sides"),B329)</f>
        <v>Drinks</v>
      </c>
      <c r="D329" s="71" t="s">
        <v>1909</v>
      </c>
      <c r="E329" s="75"/>
      <c r="F329" s="12"/>
      <c r="G329" s="12"/>
      <c r="H329" s="12"/>
      <c r="I329" s="12">
        <v>9.25</v>
      </c>
      <c r="J329" s="12"/>
      <c r="K329" s="4">
        <v>19.5</v>
      </c>
      <c r="L329" s="4"/>
      <c r="M329" s="4"/>
      <c r="N329" s="4">
        <v>8</v>
      </c>
      <c r="O329" s="4"/>
      <c r="P329" s="4" t="str">
        <f t="shared" si="63"/>
        <v>No</v>
      </c>
      <c r="Q329" s="15" t="str">
        <f t="shared" si="64"/>
        <v>No</v>
      </c>
      <c r="R329" s="268" t="str">
        <f t="shared" si="58"/>
        <v>No</v>
      </c>
      <c r="S329" s="223" t="str">
        <f t="shared" si="59"/>
        <v>N/A</v>
      </c>
      <c r="T329" s="222" t="str">
        <f t="shared" si="60"/>
        <v>No</v>
      </c>
      <c r="U329" s="68" t="str">
        <f t="shared" si="65"/>
        <v>N/A</v>
      </c>
      <c r="V329" s="65" t="str">
        <f t="shared" si="61"/>
        <v>No</v>
      </c>
      <c r="W329" s="68" t="str">
        <f t="shared" si="66"/>
        <v>N/A</v>
      </c>
      <c r="X329" s="65" t="str">
        <f t="shared" si="62"/>
        <v>No</v>
      </c>
      <c r="Y329" s="68" t="str">
        <f t="shared" si="67"/>
        <v>N/A</v>
      </c>
      <c r="Z329" s="65"/>
    </row>
    <row r="330" spans="1:26">
      <c r="A330" s="66" t="s">
        <v>1621</v>
      </c>
      <c r="B330" s="66" t="s">
        <v>28</v>
      </c>
      <c r="C330" s="66" t="str" cm="1">
        <f t="array" ref="C330">_xlfn.IFNA(_xlfn.IFS(B330="Starter","Starters &amp; Sides",B330="Sides","Starters &amp; Sides"),B330)</f>
        <v>Drinks</v>
      </c>
      <c r="D330" s="71" t="s">
        <v>1910</v>
      </c>
      <c r="E330" s="75"/>
      <c r="F330" s="12"/>
      <c r="G330" s="12"/>
      <c r="H330" s="12"/>
      <c r="I330" s="12">
        <v>8.5</v>
      </c>
      <c r="J330" s="12"/>
      <c r="K330" s="4"/>
      <c r="L330" s="4"/>
      <c r="M330" s="4"/>
      <c r="N330" s="4">
        <v>8</v>
      </c>
      <c r="O330" s="4"/>
      <c r="P330" s="4" t="str">
        <f t="shared" si="63"/>
        <v>No</v>
      </c>
      <c r="Q330" s="15" t="str">
        <f t="shared" si="64"/>
        <v>No</v>
      </c>
      <c r="R330" s="268" t="str">
        <f t="shared" si="58"/>
        <v>No</v>
      </c>
      <c r="S330" s="223" t="str">
        <f t="shared" si="59"/>
        <v>N/A</v>
      </c>
      <c r="T330" s="222" t="str">
        <f t="shared" si="60"/>
        <v>No</v>
      </c>
      <c r="U330" s="68" t="str">
        <f t="shared" si="65"/>
        <v>N/A</v>
      </c>
      <c r="V330" s="65" t="str">
        <f t="shared" si="61"/>
        <v>No</v>
      </c>
      <c r="W330" s="68" t="str">
        <f t="shared" si="66"/>
        <v>N/A</v>
      </c>
      <c r="X330" s="65" t="str">
        <f t="shared" si="62"/>
        <v>No</v>
      </c>
      <c r="Y330" s="68" t="str">
        <f t="shared" si="67"/>
        <v>N/A</v>
      </c>
      <c r="Z330" s="65"/>
    </row>
    <row r="331" spans="1:26">
      <c r="A331" s="66" t="s">
        <v>1621</v>
      </c>
      <c r="B331" s="66" t="s">
        <v>28</v>
      </c>
      <c r="C331" s="66" t="str" cm="1">
        <f t="array" ref="C331">_xlfn.IFNA(_xlfn.IFS(B331="Starter","Starters &amp; Sides",B331="Sides","Starters &amp; Sides"),B331)</f>
        <v>Drinks</v>
      </c>
      <c r="D331" s="71" t="s">
        <v>1911</v>
      </c>
      <c r="E331" s="75"/>
      <c r="F331" s="12"/>
      <c r="G331" s="12"/>
      <c r="H331" s="12"/>
      <c r="I331" s="12">
        <v>9</v>
      </c>
      <c r="J331" s="12"/>
      <c r="K331" s="4"/>
      <c r="L331" s="4"/>
      <c r="M331" s="4"/>
      <c r="N331" s="4"/>
      <c r="O331" s="4"/>
      <c r="P331" s="4" t="str">
        <f t="shared" si="63"/>
        <v>No</v>
      </c>
      <c r="Q331" s="15" t="str">
        <f t="shared" si="64"/>
        <v>No</v>
      </c>
      <c r="R331" s="268" t="str">
        <f t="shared" si="58"/>
        <v>No</v>
      </c>
      <c r="S331" s="223" t="str">
        <f t="shared" si="59"/>
        <v>N/A</v>
      </c>
      <c r="T331" s="222" t="str">
        <f t="shared" si="60"/>
        <v>No</v>
      </c>
      <c r="U331" s="68" t="str">
        <f t="shared" si="65"/>
        <v>N/A</v>
      </c>
      <c r="V331" s="65" t="str">
        <f t="shared" si="61"/>
        <v>No</v>
      </c>
      <c r="W331" s="68" t="str">
        <f t="shared" si="66"/>
        <v>N/A</v>
      </c>
      <c r="X331" s="65" t="str">
        <f t="shared" si="62"/>
        <v>No</v>
      </c>
      <c r="Y331" s="68" t="str">
        <f t="shared" si="67"/>
        <v>N/A</v>
      </c>
      <c r="Z331" s="65"/>
    </row>
    <row r="332" spans="1:26">
      <c r="A332" s="66" t="s">
        <v>1621</v>
      </c>
      <c r="B332" s="66" t="s">
        <v>28</v>
      </c>
      <c r="C332" s="66" t="str" cm="1">
        <f t="array" ref="C332">_xlfn.IFNA(_xlfn.IFS(B332="Starter","Starters &amp; Sides",B332="Sides","Starters &amp; Sides"),B332)</f>
        <v>Drinks</v>
      </c>
      <c r="D332" s="71" t="s">
        <v>1912</v>
      </c>
      <c r="E332" s="75"/>
      <c r="F332" s="12"/>
      <c r="G332" s="12"/>
      <c r="H332" s="12"/>
      <c r="I332" s="12">
        <v>9</v>
      </c>
      <c r="J332" s="12"/>
      <c r="K332" s="4"/>
      <c r="L332" s="4"/>
      <c r="M332" s="4"/>
      <c r="N332" s="4"/>
      <c r="O332" s="4"/>
      <c r="P332" s="4" t="str">
        <f t="shared" si="63"/>
        <v>No</v>
      </c>
      <c r="Q332" s="15" t="str">
        <f t="shared" si="64"/>
        <v>No</v>
      </c>
      <c r="R332" s="268" t="str">
        <f t="shared" si="58"/>
        <v>No</v>
      </c>
      <c r="S332" s="223" t="str">
        <f t="shared" si="59"/>
        <v>N/A</v>
      </c>
      <c r="T332" s="222" t="str">
        <f t="shared" si="60"/>
        <v>No</v>
      </c>
      <c r="U332" s="68" t="str">
        <f t="shared" si="65"/>
        <v>N/A</v>
      </c>
      <c r="V332" s="65" t="str">
        <f t="shared" si="61"/>
        <v>No</v>
      </c>
      <c r="W332" s="68" t="str">
        <f t="shared" si="66"/>
        <v>N/A</v>
      </c>
      <c r="X332" s="65" t="str">
        <f t="shared" si="62"/>
        <v>No</v>
      </c>
      <c r="Y332" s="68" t="str">
        <f t="shared" si="67"/>
        <v>N/A</v>
      </c>
      <c r="Z332" s="65"/>
    </row>
    <row r="333" spans="1:26">
      <c r="A333" s="66" t="s">
        <v>1621</v>
      </c>
      <c r="B333" s="66" t="s">
        <v>28</v>
      </c>
      <c r="C333" s="66" t="str" cm="1">
        <f t="array" ref="C333">_xlfn.IFNA(_xlfn.IFS(B333="Starter","Starters &amp; Sides",B333="Sides","Starters &amp; Sides"),B333)</f>
        <v>Drinks</v>
      </c>
      <c r="D333" s="71" t="s">
        <v>1913</v>
      </c>
      <c r="E333" s="75"/>
      <c r="F333" s="12"/>
      <c r="G333" s="12"/>
      <c r="H333" s="12"/>
      <c r="I333" s="12">
        <v>9.25</v>
      </c>
      <c r="J333" s="12"/>
      <c r="K333" s="4"/>
      <c r="L333" s="4"/>
      <c r="M333" s="4"/>
      <c r="N333" s="4"/>
      <c r="O333" s="4"/>
      <c r="P333" s="4" t="str">
        <f t="shared" si="63"/>
        <v>No</v>
      </c>
      <c r="Q333" s="15" t="str">
        <f t="shared" si="64"/>
        <v>No</v>
      </c>
      <c r="R333" s="268" t="str">
        <f t="shared" si="58"/>
        <v>No</v>
      </c>
      <c r="S333" s="223" t="str">
        <f t="shared" si="59"/>
        <v>N/A</v>
      </c>
      <c r="T333" s="222" t="str">
        <f t="shared" si="60"/>
        <v>No</v>
      </c>
      <c r="U333" s="68" t="str">
        <f t="shared" si="65"/>
        <v>N/A</v>
      </c>
      <c r="V333" s="65" t="str">
        <f t="shared" si="61"/>
        <v>No</v>
      </c>
      <c r="W333" s="68" t="str">
        <f t="shared" si="66"/>
        <v>N/A</v>
      </c>
      <c r="X333" s="65" t="str">
        <f t="shared" si="62"/>
        <v>No</v>
      </c>
      <c r="Y333" s="68" t="str">
        <f t="shared" si="67"/>
        <v>N/A</v>
      </c>
      <c r="Z333" s="65"/>
    </row>
    <row r="334" spans="1:26">
      <c r="A334" s="66" t="s">
        <v>1621</v>
      </c>
      <c r="B334" s="66" t="s">
        <v>28</v>
      </c>
      <c r="C334" s="66" t="str" cm="1">
        <f t="array" ref="C334">_xlfn.IFNA(_xlfn.IFS(B334="Starter","Starters &amp; Sides",B334="Sides","Starters &amp; Sides"),B334)</f>
        <v>Drinks</v>
      </c>
      <c r="D334" s="71" t="s">
        <v>1914</v>
      </c>
      <c r="E334" s="75"/>
      <c r="F334" s="12"/>
      <c r="G334" s="12"/>
      <c r="H334" s="12"/>
      <c r="I334" s="12">
        <v>9.25</v>
      </c>
      <c r="J334" s="12"/>
      <c r="K334" s="4"/>
      <c r="L334" s="4"/>
      <c r="M334" s="4"/>
      <c r="N334" s="4"/>
      <c r="O334" s="4"/>
      <c r="P334" s="4" t="str">
        <f t="shared" si="63"/>
        <v>No</v>
      </c>
      <c r="Q334" s="15" t="str">
        <f t="shared" si="64"/>
        <v>No</v>
      </c>
      <c r="R334" s="268" t="str">
        <f t="shared" si="58"/>
        <v>No</v>
      </c>
      <c r="S334" s="223" t="str">
        <f t="shared" si="59"/>
        <v>N/A</v>
      </c>
      <c r="T334" s="222" t="str">
        <f t="shared" si="60"/>
        <v>No</v>
      </c>
      <c r="U334" s="68" t="str">
        <f t="shared" si="65"/>
        <v>N/A</v>
      </c>
      <c r="V334" s="65" t="str">
        <f t="shared" si="61"/>
        <v>No</v>
      </c>
      <c r="W334" s="68" t="str">
        <f t="shared" si="66"/>
        <v>N/A</v>
      </c>
      <c r="X334" s="65" t="str">
        <f t="shared" si="62"/>
        <v>No</v>
      </c>
      <c r="Y334" s="68" t="str">
        <f t="shared" si="67"/>
        <v>N/A</v>
      </c>
      <c r="Z334" s="65"/>
    </row>
    <row r="335" spans="1:26">
      <c r="A335" s="66" t="s">
        <v>1621</v>
      </c>
      <c r="B335" s="66" t="s">
        <v>28</v>
      </c>
      <c r="C335" s="66" t="str" cm="1">
        <f t="array" ref="C335">_xlfn.IFNA(_xlfn.IFS(B335="Starter","Starters &amp; Sides",B335="Sides","Starters &amp; Sides"),B335)</f>
        <v>Drinks</v>
      </c>
      <c r="D335" s="71" t="s">
        <v>1915</v>
      </c>
      <c r="E335" s="75"/>
      <c r="F335" s="12"/>
      <c r="G335" s="12"/>
      <c r="H335" s="12"/>
      <c r="I335" s="12">
        <v>9</v>
      </c>
      <c r="J335" s="12"/>
      <c r="K335" s="4"/>
      <c r="L335" s="4"/>
      <c r="M335" s="4"/>
      <c r="N335" s="4">
        <v>16</v>
      </c>
      <c r="O335" s="4"/>
      <c r="P335" s="4" t="str">
        <f t="shared" si="63"/>
        <v>No</v>
      </c>
      <c r="Q335" s="15" t="str">
        <f t="shared" si="64"/>
        <v>No</v>
      </c>
      <c r="R335" s="268" t="str">
        <f t="shared" si="58"/>
        <v>No</v>
      </c>
      <c r="S335" s="223" t="str">
        <f t="shared" si="59"/>
        <v>N/A</v>
      </c>
      <c r="T335" s="222" t="str">
        <f t="shared" si="60"/>
        <v>No</v>
      </c>
      <c r="U335" s="68" t="str">
        <f t="shared" si="65"/>
        <v>N/A</v>
      </c>
      <c r="V335" s="65" t="str">
        <f t="shared" si="61"/>
        <v>No</v>
      </c>
      <c r="W335" s="68" t="str">
        <f t="shared" si="66"/>
        <v>N/A</v>
      </c>
      <c r="X335" s="65" t="str">
        <f t="shared" si="62"/>
        <v>No</v>
      </c>
      <c r="Y335" s="68" t="str">
        <f t="shared" si="67"/>
        <v>N/A</v>
      </c>
      <c r="Z335" s="65"/>
    </row>
    <row r="336" spans="1:26">
      <c r="A336" s="66" t="s">
        <v>1621</v>
      </c>
      <c r="B336" s="66" t="s">
        <v>28</v>
      </c>
      <c r="C336" s="66" t="str" cm="1">
        <f t="array" ref="C336">_xlfn.IFNA(_xlfn.IFS(B336="Starter","Starters &amp; Sides",B336="Sides","Starters &amp; Sides"),B336)</f>
        <v>Drinks</v>
      </c>
      <c r="D336" s="71" t="s">
        <v>1916</v>
      </c>
      <c r="E336" s="75"/>
      <c r="F336" s="12"/>
      <c r="G336" s="12"/>
      <c r="H336" s="12"/>
      <c r="I336" s="12">
        <v>9.5</v>
      </c>
      <c r="J336" s="12"/>
      <c r="K336" s="4"/>
      <c r="L336" s="4"/>
      <c r="M336" s="4"/>
      <c r="N336" s="4"/>
      <c r="O336" s="4"/>
      <c r="P336" s="4" t="str">
        <f t="shared" si="63"/>
        <v>No</v>
      </c>
      <c r="Q336" s="15" t="str">
        <f t="shared" si="64"/>
        <v>No</v>
      </c>
      <c r="R336" s="268" t="str">
        <f t="shared" si="58"/>
        <v>No</v>
      </c>
      <c r="S336" s="223" t="str">
        <f t="shared" si="59"/>
        <v>N/A</v>
      </c>
      <c r="T336" s="222" t="str">
        <f t="shared" si="60"/>
        <v>No</v>
      </c>
      <c r="U336" s="68" t="str">
        <f t="shared" si="65"/>
        <v>N/A</v>
      </c>
      <c r="V336" s="65" t="str">
        <f t="shared" si="61"/>
        <v>No</v>
      </c>
      <c r="W336" s="68" t="str">
        <f t="shared" si="66"/>
        <v>N/A</v>
      </c>
      <c r="X336" s="65" t="str">
        <f t="shared" si="62"/>
        <v>No</v>
      </c>
      <c r="Y336" s="68" t="str">
        <f t="shared" si="67"/>
        <v>N/A</v>
      </c>
      <c r="Z336" s="65"/>
    </row>
    <row r="337" spans="1:26">
      <c r="A337" s="66" t="s">
        <v>1621</v>
      </c>
      <c r="B337" s="66" t="s">
        <v>28</v>
      </c>
      <c r="C337" s="66" t="str" cm="1">
        <f t="array" ref="C337">_xlfn.IFNA(_xlfn.IFS(B337="Starter","Starters &amp; Sides",B337="Sides","Starters &amp; Sides"),B337)</f>
        <v>Drinks</v>
      </c>
      <c r="D337" s="71" t="s">
        <v>1917</v>
      </c>
      <c r="E337" s="75"/>
      <c r="F337" s="12"/>
      <c r="G337" s="12"/>
      <c r="H337" s="12"/>
      <c r="I337" s="12">
        <v>9.25</v>
      </c>
      <c r="J337" s="12"/>
      <c r="K337" s="4"/>
      <c r="L337" s="4"/>
      <c r="M337" s="4"/>
      <c r="N337" s="4"/>
      <c r="O337" s="4"/>
      <c r="P337" s="4" t="str">
        <f t="shared" si="63"/>
        <v>No</v>
      </c>
      <c r="Q337" s="15" t="str">
        <f t="shared" si="64"/>
        <v>No</v>
      </c>
      <c r="R337" s="268" t="str">
        <f t="shared" si="58"/>
        <v>No</v>
      </c>
      <c r="S337" s="223" t="str">
        <f t="shared" si="59"/>
        <v>N/A</v>
      </c>
      <c r="T337" s="222" t="str">
        <f t="shared" si="60"/>
        <v>No</v>
      </c>
      <c r="U337" s="68" t="str">
        <f t="shared" si="65"/>
        <v>N/A</v>
      </c>
      <c r="V337" s="65" t="str">
        <f t="shared" si="61"/>
        <v>No</v>
      </c>
      <c r="W337" s="68" t="str">
        <f t="shared" si="66"/>
        <v>N/A</v>
      </c>
      <c r="X337" s="65" t="str">
        <f t="shared" si="62"/>
        <v>No</v>
      </c>
      <c r="Y337" s="68" t="str">
        <f t="shared" si="67"/>
        <v>N/A</v>
      </c>
      <c r="Z337" s="65"/>
    </row>
    <row r="338" spans="1:26">
      <c r="A338" s="66" t="s">
        <v>1621</v>
      </c>
      <c r="B338" s="66" t="s">
        <v>28</v>
      </c>
      <c r="C338" s="66" t="str" cm="1">
        <f t="array" ref="C338">_xlfn.IFNA(_xlfn.IFS(B338="Starter","Starters &amp; Sides",B338="Sides","Starters &amp; Sides"),B338)</f>
        <v>Drinks</v>
      </c>
      <c r="D338" s="71" t="s">
        <v>1918</v>
      </c>
      <c r="E338" s="75"/>
      <c r="F338" s="12"/>
      <c r="G338" s="12"/>
      <c r="H338" s="12"/>
      <c r="I338" s="12">
        <v>8.75</v>
      </c>
      <c r="J338" s="12"/>
      <c r="K338" s="4"/>
      <c r="L338" s="4"/>
      <c r="M338" s="4"/>
      <c r="N338" s="4"/>
      <c r="O338" s="4"/>
      <c r="P338" s="4" t="str">
        <f t="shared" si="63"/>
        <v>No</v>
      </c>
      <c r="Q338" s="15" t="str">
        <f t="shared" si="64"/>
        <v>No</v>
      </c>
      <c r="R338" s="268" t="str">
        <f t="shared" si="58"/>
        <v>No</v>
      </c>
      <c r="S338" s="223" t="str">
        <f t="shared" si="59"/>
        <v>N/A</v>
      </c>
      <c r="T338" s="222" t="str">
        <f t="shared" si="60"/>
        <v>No</v>
      </c>
      <c r="U338" s="68" t="str">
        <f t="shared" si="65"/>
        <v>N/A</v>
      </c>
      <c r="V338" s="65" t="str">
        <f t="shared" si="61"/>
        <v>No</v>
      </c>
      <c r="W338" s="68" t="str">
        <f t="shared" si="66"/>
        <v>N/A</v>
      </c>
      <c r="X338" s="65" t="str">
        <f t="shared" si="62"/>
        <v>No</v>
      </c>
      <c r="Y338" s="68" t="str">
        <f t="shared" si="67"/>
        <v>N/A</v>
      </c>
      <c r="Z338" s="65"/>
    </row>
    <row r="339" spans="1:26">
      <c r="A339" s="66" t="s">
        <v>1621</v>
      </c>
      <c r="B339" s="66" t="s">
        <v>28</v>
      </c>
      <c r="C339" s="66" t="str" cm="1">
        <f t="array" ref="C339">_xlfn.IFNA(_xlfn.IFS(B339="Starter","Starters &amp; Sides",B339="Sides","Starters &amp; Sides"),B339)</f>
        <v>Drinks</v>
      </c>
      <c r="D339" s="71" t="s">
        <v>453</v>
      </c>
      <c r="E339" s="75"/>
      <c r="F339" s="12"/>
      <c r="G339" s="12"/>
      <c r="H339" s="12"/>
      <c r="I339" s="12">
        <v>9</v>
      </c>
      <c r="J339" s="12"/>
      <c r="K339" s="4"/>
      <c r="L339" s="4"/>
      <c r="M339" s="4"/>
      <c r="N339" s="4"/>
      <c r="O339" s="4"/>
      <c r="P339" s="4" t="str">
        <f t="shared" si="63"/>
        <v>No</v>
      </c>
      <c r="Q339" s="15" t="str">
        <f t="shared" si="64"/>
        <v>No</v>
      </c>
      <c r="R339" s="268" t="str">
        <f t="shared" si="58"/>
        <v>No</v>
      </c>
      <c r="S339" s="223" t="str">
        <f t="shared" si="59"/>
        <v>N/A</v>
      </c>
      <c r="T339" s="222" t="str">
        <f t="shared" si="60"/>
        <v>No</v>
      </c>
      <c r="U339" s="68" t="str">
        <f t="shared" si="65"/>
        <v>N/A</v>
      </c>
      <c r="V339" s="65" t="str">
        <f t="shared" si="61"/>
        <v>No</v>
      </c>
      <c r="W339" s="68" t="str">
        <f t="shared" si="66"/>
        <v>N/A</v>
      </c>
      <c r="X339" s="65" t="str">
        <f t="shared" si="62"/>
        <v>No</v>
      </c>
      <c r="Y339" s="68" t="str">
        <f t="shared" si="67"/>
        <v>N/A</v>
      </c>
      <c r="Z339" s="65"/>
    </row>
    <row r="340" spans="1:26">
      <c r="A340" s="66" t="s">
        <v>1621</v>
      </c>
      <c r="B340" s="66" t="s">
        <v>28</v>
      </c>
      <c r="C340" s="66" t="str" cm="1">
        <f t="array" ref="C340">_xlfn.IFNA(_xlfn.IFS(B340="Starter","Starters &amp; Sides",B340="Sides","Starters &amp; Sides"),B340)</f>
        <v>Drinks</v>
      </c>
      <c r="D340" s="71" t="s">
        <v>280</v>
      </c>
      <c r="E340" s="75"/>
      <c r="F340" s="12"/>
      <c r="G340" s="12"/>
      <c r="H340" s="12"/>
      <c r="I340" s="12">
        <v>9.25</v>
      </c>
      <c r="J340" s="12"/>
      <c r="K340" s="4">
        <v>16</v>
      </c>
      <c r="L340" s="4"/>
      <c r="M340" s="4"/>
      <c r="N340" s="4"/>
      <c r="O340" s="4"/>
      <c r="P340" s="4" t="str">
        <f t="shared" si="63"/>
        <v>No</v>
      </c>
      <c r="Q340" s="15" t="str">
        <f t="shared" si="64"/>
        <v>No</v>
      </c>
      <c r="R340" s="268" t="str">
        <f t="shared" si="58"/>
        <v>No</v>
      </c>
      <c r="S340" s="223" t="str">
        <f t="shared" si="59"/>
        <v>N/A</v>
      </c>
      <c r="T340" s="222" t="str">
        <f t="shared" si="60"/>
        <v>No</v>
      </c>
      <c r="U340" s="68" t="str">
        <f t="shared" si="65"/>
        <v>N/A</v>
      </c>
      <c r="V340" s="65" t="str">
        <f t="shared" si="61"/>
        <v>No</v>
      </c>
      <c r="W340" s="68" t="str">
        <f t="shared" si="66"/>
        <v>N/A</v>
      </c>
      <c r="X340" s="65" t="str">
        <f t="shared" si="62"/>
        <v>No</v>
      </c>
      <c r="Y340" s="68" t="str">
        <f t="shared" si="67"/>
        <v>N/A</v>
      </c>
      <c r="Z340" s="65"/>
    </row>
    <row r="341" spans="1:26">
      <c r="A341" s="66" t="s">
        <v>1621</v>
      </c>
      <c r="B341" s="66" t="s">
        <v>28</v>
      </c>
      <c r="C341" s="66" t="str" cm="1">
        <f t="array" ref="C341">_xlfn.IFNA(_xlfn.IFS(B341="Starter","Starters &amp; Sides",B341="Sides","Starters &amp; Sides"),B341)</f>
        <v>Drinks</v>
      </c>
      <c r="D341" s="71" t="s">
        <v>1919</v>
      </c>
      <c r="E341" s="75"/>
      <c r="F341" s="12"/>
      <c r="G341" s="12"/>
      <c r="H341" s="12"/>
      <c r="I341" s="12">
        <v>9.25</v>
      </c>
      <c r="J341" s="12"/>
      <c r="K341" s="4">
        <v>19.5</v>
      </c>
      <c r="L341" s="4"/>
      <c r="M341" s="4"/>
      <c r="N341" s="4">
        <v>16</v>
      </c>
      <c r="O341" s="4"/>
      <c r="P341" s="4" t="str">
        <f t="shared" si="63"/>
        <v>No</v>
      </c>
      <c r="Q341" s="15" t="str">
        <f t="shared" si="64"/>
        <v>No</v>
      </c>
      <c r="R341" s="268" t="str">
        <f t="shared" si="58"/>
        <v>No</v>
      </c>
      <c r="S341" s="223" t="str">
        <f t="shared" si="59"/>
        <v>N/A</v>
      </c>
      <c r="T341" s="222" t="str">
        <f t="shared" si="60"/>
        <v>No</v>
      </c>
      <c r="U341" s="68" t="str">
        <f t="shared" si="65"/>
        <v>N/A</v>
      </c>
      <c r="V341" s="65" t="str">
        <f t="shared" si="61"/>
        <v>No</v>
      </c>
      <c r="W341" s="68" t="str">
        <f t="shared" si="66"/>
        <v>N/A</v>
      </c>
      <c r="X341" s="65" t="str">
        <f t="shared" si="62"/>
        <v>No</v>
      </c>
      <c r="Y341" s="68" t="str">
        <f t="shared" si="67"/>
        <v>N/A</v>
      </c>
      <c r="Z341" s="65"/>
    </row>
    <row r="342" spans="1:26">
      <c r="A342" s="66" t="s">
        <v>1621</v>
      </c>
      <c r="B342" s="66" t="s">
        <v>28</v>
      </c>
      <c r="C342" s="66" t="str" cm="1">
        <f t="array" ref="C342">_xlfn.IFNA(_xlfn.IFS(B342="Starter","Starters &amp; Sides",B342="Sides","Starters &amp; Sides"),B342)</f>
        <v>Drinks</v>
      </c>
      <c r="D342" s="71" t="s">
        <v>1920</v>
      </c>
      <c r="E342" s="75"/>
      <c r="F342" s="12"/>
      <c r="G342" s="12"/>
      <c r="H342" s="12"/>
      <c r="I342" s="12">
        <v>9.5</v>
      </c>
      <c r="J342" s="12"/>
      <c r="K342" s="4">
        <v>19.5</v>
      </c>
      <c r="L342" s="4"/>
      <c r="M342" s="4"/>
      <c r="N342" s="4"/>
      <c r="O342" s="4"/>
      <c r="P342" s="4" t="str">
        <f t="shared" si="63"/>
        <v>No</v>
      </c>
      <c r="Q342" s="15" t="str">
        <f t="shared" si="64"/>
        <v>No</v>
      </c>
      <c r="R342" s="268" t="str">
        <f t="shared" si="58"/>
        <v>No</v>
      </c>
      <c r="S342" s="223" t="str">
        <f t="shared" si="59"/>
        <v>N/A</v>
      </c>
      <c r="T342" s="222" t="str">
        <f t="shared" si="60"/>
        <v>No</v>
      </c>
      <c r="U342" s="68" t="str">
        <f t="shared" si="65"/>
        <v>N/A</v>
      </c>
      <c r="V342" s="65" t="str">
        <f t="shared" si="61"/>
        <v>No</v>
      </c>
      <c r="W342" s="68" t="str">
        <f t="shared" si="66"/>
        <v>N/A</v>
      </c>
      <c r="X342" s="65" t="str">
        <f t="shared" si="62"/>
        <v>No</v>
      </c>
      <c r="Y342" s="68" t="str">
        <f t="shared" si="67"/>
        <v>N/A</v>
      </c>
      <c r="Z342" s="65"/>
    </row>
    <row r="343" spans="1:26">
      <c r="A343" s="66" t="s">
        <v>1621</v>
      </c>
      <c r="B343" s="66" t="s">
        <v>28</v>
      </c>
      <c r="C343" s="66" t="str" cm="1">
        <f t="array" ref="C343">_xlfn.IFNA(_xlfn.IFS(B343="Starter","Starters &amp; Sides",B343="Sides","Starters &amp; Sides"),B343)</f>
        <v>Drinks</v>
      </c>
      <c r="D343" s="71" t="s">
        <v>1921</v>
      </c>
      <c r="E343" s="75"/>
      <c r="F343" s="12"/>
      <c r="G343" s="12"/>
      <c r="H343" s="12"/>
      <c r="I343" s="12">
        <v>8.75</v>
      </c>
      <c r="J343" s="12"/>
      <c r="K343" s="4">
        <v>19.5</v>
      </c>
      <c r="L343" s="4"/>
      <c r="M343" s="4"/>
      <c r="N343" s="4">
        <v>8</v>
      </c>
      <c r="O343" s="4"/>
      <c r="P343" s="4" t="str">
        <f t="shared" si="63"/>
        <v>No</v>
      </c>
      <c r="Q343" s="15" t="str">
        <f t="shared" si="64"/>
        <v>No</v>
      </c>
      <c r="R343" s="268" t="str">
        <f t="shared" si="58"/>
        <v>No</v>
      </c>
      <c r="S343" s="223" t="str">
        <f t="shared" si="59"/>
        <v>N/A</v>
      </c>
      <c r="T343" s="222" t="str">
        <f t="shared" si="60"/>
        <v>No</v>
      </c>
      <c r="U343" s="68" t="str">
        <f t="shared" si="65"/>
        <v>N/A</v>
      </c>
      <c r="V343" s="65" t="str">
        <f t="shared" si="61"/>
        <v>No</v>
      </c>
      <c r="W343" s="68" t="str">
        <f t="shared" si="66"/>
        <v>N/A</v>
      </c>
      <c r="X343" s="65" t="str">
        <f t="shared" si="62"/>
        <v>No</v>
      </c>
      <c r="Y343" s="68" t="str">
        <f t="shared" si="67"/>
        <v>N/A</v>
      </c>
      <c r="Z343" s="65"/>
    </row>
    <row r="344" spans="1:26">
      <c r="A344" s="66" t="s">
        <v>1621</v>
      </c>
      <c r="B344" s="66" t="s">
        <v>28</v>
      </c>
      <c r="C344" s="66" t="str" cm="1">
        <f t="array" ref="C344">_xlfn.IFNA(_xlfn.IFS(B344="Starter","Starters &amp; Sides",B344="Sides","Starters &amp; Sides"),B344)</f>
        <v>Drinks</v>
      </c>
      <c r="D344" s="71" t="s">
        <v>1922</v>
      </c>
      <c r="E344" s="75"/>
      <c r="F344" s="12"/>
      <c r="G344" s="12"/>
      <c r="H344" s="12"/>
      <c r="I344" s="12">
        <v>8.75</v>
      </c>
      <c r="J344" s="12"/>
      <c r="K344" s="4">
        <v>19.5</v>
      </c>
      <c r="L344" s="4"/>
      <c r="M344" s="4"/>
      <c r="N344" s="4"/>
      <c r="O344" s="4"/>
      <c r="P344" s="4" t="str">
        <f t="shared" si="63"/>
        <v>No</v>
      </c>
      <c r="Q344" s="15" t="str">
        <f t="shared" si="64"/>
        <v>No</v>
      </c>
      <c r="R344" s="268" t="str">
        <f t="shared" si="58"/>
        <v>No</v>
      </c>
      <c r="S344" s="223" t="str">
        <f t="shared" si="59"/>
        <v>N/A</v>
      </c>
      <c r="T344" s="222" t="str">
        <f t="shared" si="60"/>
        <v>No</v>
      </c>
      <c r="U344" s="68" t="str">
        <f t="shared" si="65"/>
        <v>N/A</v>
      </c>
      <c r="V344" s="65" t="str">
        <f t="shared" si="61"/>
        <v>No</v>
      </c>
      <c r="W344" s="68" t="str">
        <f t="shared" si="66"/>
        <v>N/A</v>
      </c>
      <c r="X344" s="65" t="str">
        <f t="shared" si="62"/>
        <v>No</v>
      </c>
      <c r="Y344" s="68" t="str">
        <f t="shared" si="67"/>
        <v>N/A</v>
      </c>
      <c r="Z344" s="65"/>
    </row>
    <row r="345" spans="1:26">
      <c r="A345" s="66" t="s">
        <v>1621</v>
      </c>
      <c r="B345" s="66" t="s">
        <v>28</v>
      </c>
      <c r="C345" s="66" t="str" cm="1">
        <f t="array" ref="C345">_xlfn.IFNA(_xlfn.IFS(B345="Starter","Starters &amp; Sides",B345="Sides","Starters &amp; Sides"),B345)</f>
        <v>Drinks</v>
      </c>
      <c r="D345" s="71" t="s">
        <v>77</v>
      </c>
      <c r="E345" s="75"/>
      <c r="F345" s="12"/>
      <c r="G345" s="12"/>
      <c r="H345" s="12"/>
      <c r="I345" s="12">
        <v>8.75</v>
      </c>
      <c r="J345" s="12"/>
      <c r="K345" s="4"/>
      <c r="L345" s="4"/>
      <c r="M345" s="4"/>
      <c r="N345" s="4"/>
      <c r="O345" s="4"/>
      <c r="P345" s="4" t="str">
        <f t="shared" si="63"/>
        <v>No</v>
      </c>
      <c r="Q345" s="15" t="str">
        <f t="shared" si="64"/>
        <v>No</v>
      </c>
      <c r="R345" s="268" t="str">
        <f t="shared" si="58"/>
        <v>No</v>
      </c>
      <c r="S345" s="223" t="str">
        <f t="shared" si="59"/>
        <v>N/A</v>
      </c>
      <c r="T345" s="222" t="str">
        <f t="shared" si="60"/>
        <v>No</v>
      </c>
      <c r="U345" s="68" t="str">
        <f t="shared" si="65"/>
        <v>N/A</v>
      </c>
      <c r="V345" s="65" t="str">
        <f t="shared" si="61"/>
        <v>No</v>
      </c>
      <c r="W345" s="68" t="str">
        <f t="shared" si="66"/>
        <v>N/A</v>
      </c>
      <c r="X345" s="65" t="str">
        <f t="shared" si="62"/>
        <v>No</v>
      </c>
      <c r="Y345" s="68" t="str">
        <f t="shared" si="67"/>
        <v>N/A</v>
      </c>
      <c r="Z345" s="65" t="s">
        <v>1923</v>
      </c>
    </row>
    <row r="346" spans="1:26">
      <c r="A346" s="66" t="s">
        <v>1621</v>
      </c>
      <c r="B346" s="66" t="s">
        <v>28</v>
      </c>
      <c r="C346" s="66" t="str" cm="1">
        <f t="array" ref="C346">_xlfn.IFNA(_xlfn.IFS(B346="Starter","Starters &amp; Sides",B346="Sides","Starters &amp; Sides"),B346)</f>
        <v>Drinks</v>
      </c>
      <c r="D346" s="71" t="s">
        <v>1924</v>
      </c>
      <c r="E346" s="75"/>
      <c r="F346" s="12"/>
      <c r="G346" s="12"/>
      <c r="H346" s="12"/>
      <c r="I346" s="12">
        <v>9</v>
      </c>
      <c r="J346" s="12"/>
      <c r="K346" s="4"/>
      <c r="L346" s="4"/>
      <c r="M346" s="4"/>
      <c r="N346" s="4"/>
      <c r="O346" s="4"/>
      <c r="P346" s="4" t="str">
        <f t="shared" si="63"/>
        <v>No</v>
      </c>
      <c r="Q346" s="15" t="str">
        <f t="shared" si="64"/>
        <v>No</v>
      </c>
      <c r="R346" s="268" t="str">
        <f t="shared" si="58"/>
        <v>No</v>
      </c>
      <c r="S346" s="223" t="str">
        <f t="shared" si="59"/>
        <v>N/A</v>
      </c>
      <c r="T346" s="222" t="str">
        <f t="shared" si="60"/>
        <v>No</v>
      </c>
      <c r="U346" s="68" t="str">
        <f t="shared" si="65"/>
        <v>N/A</v>
      </c>
      <c r="V346" s="65" t="str">
        <f t="shared" si="61"/>
        <v>No</v>
      </c>
      <c r="W346" s="68" t="str">
        <f t="shared" si="66"/>
        <v>N/A</v>
      </c>
      <c r="X346" s="65" t="str">
        <f t="shared" si="62"/>
        <v>No</v>
      </c>
      <c r="Y346" s="68" t="str">
        <f t="shared" si="67"/>
        <v>N/A</v>
      </c>
      <c r="Z346" s="65" t="s">
        <v>1923</v>
      </c>
    </row>
    <row r="347" spans="1:26">
      <c r="A347" s="66" t="s">
        <v>1621</v>
      </c>
      <c r="B347" s="66" t="s">
        <v>28</v>
      </c>
      <c r="C347" s="66" t="str" cm="1">
        <f t="array" ref="C347">_xlfn.IFNA(_xlfn.IFS(B347="Starter","Starters &amp; Sides",B347="Sides","Starters &amp; Sides"),B347)</f>
        <v>Drinks</v>
      </c>
      <c r="D347" s="71" t="s">
        <v>1925</v>
      </c>
      <c r="E347" s="75"/>
      <c r="F347" s="12"/>
      <c r="G347" s="12"/>
      <c r="H347" s="12"/>
      <c r="I347" s="12">
        <v>5</v>
      </c>
      <c r="J347" s="12"/>
      <c r="K347" s="4"/>
      <c r="L347" s="4"/>
      <c r="M347" s="4"/>
      <c r="N347" s="4">
        <v>4.5</v>
      </c>
      <c r="O347" s="4"/>
      <c r="P347" s="4" t="str">
        <f t="shared" si="63"/>
        <v>No</v>
      </c>
      <c r="Q347" s="15" t="str">
        <f t="shared" si="64"/>
        <v>No</v>
      </c>
      <c r="R347" s="268" t="str">
        <f t="shared" si="58"/>
        <v>No</v>
      </c>
      <c r="S347" s="223" t="str">
        <f t="shared" si="59"/>
        <v>N/A</v>
      </c>
      <c r="T347" s="222" t="str">
        <f t="shared" si="60"/>
        <v>No</v>
      </c>
      <c r="U347" s="68" t="str">
        <f t="shared" si="65"/>
        <v>N/A</v>
      </c>
      <c r="V347" s="65" t="str">
        <f t="shared" si="61"/>
        <v>No</v>
      </c>
      <c r="W347" s="68" t="str">
        <f t="shared" si="66"/>
        <v>N/A</v>
      </c>
      <c r="X347" s="65" t="str">
        <f t="shared" si="62"/>
        <v>No</v>
      </c>
      <c r="Y347" s="68" t="str">
        <f t="shared" si="67"/>
        <v>N/A</v>
      </c>
      <c r="Z347" s="65" t="s">
        <v>1923</v>
      </c>
    </row>
    <row r="348" spans="1:26">
      <c r="A348" s="66" t="s">
        <v>1621</v>
      </c>
      <c r="B348" s="66" t="s">
        <v>28</v>
      </c>
      <c r="C348" s="66" t="str" cm="1">
        <f t="array" ref="C348">_xlfn.IFNA(_xlfn.IFS(B348="Starter","Starters &amp; Sides",B348="Sides","Starters &amp; Sides"),B348)</f>
        <v>Drinks</v>
      </c>
      <c r="D348" s="71" t="s">
        <v>1926</v>
      </c>
      <c r="E348" s="75"/>
      <c r="F348" s="12"/>
      <c r="G348" s="12"/>
      <c r="H348" s="12"/>
      <c r="I348" s="12">
        <v>5</v>
      </c>
      <c r="J348" s="12"/>
      <c r="K348" s="4"/>
      <c r="L348" s="4"/>
      <c r="M348" s="4"/>
      <c r="N348" s="4">
        <v>4.5</v>
      </c>
      <c r="O348" s="4"/>
      <c r="P348" s="4" t="str">
        <f t="shared" si="63"/>
        <v>No</v>
      </c>
      <c r="Q348" s="15" t="str">
        <f t="shared" si="64"/>
        <v>No</v>
      </c>
      <c r="R348" s="268" t="str">
        <f t="shared" si="58"/>
        <v>No</v>
      </c>
      <c r="S348" s="223" t="str">
        <f t="shared" si="59"/>
        <v>N/A</v>
      </c>
      <c r="T348" s="222" t="str">
        <f t="shared" si="60"/>
        <v>No</v>
      </c>
      <c r="U348" s="68" t="str">
        <f t="shared" si="65"/>
        <v>N/A</v>
      </c>
      <c r="V348" s="65" t="str">
        <f t="shared" si="61"/>
        <v>No</v>
      </c>
      <c r="W348" s="68" t="str">
        <f t="shared" si="66"/>
        <v>N/A</v>
      </c>
      <c r="X348" s="65" t="str">
        <f t="shared" si="62"/>
        <v>No</v>
      </c>
      <c r="Y348" s="68" t="str">
        <f t="shared" si="67"/>
        <v>N/A</v>
      </c>
      <c r="Z348" s="65" t="s">
        <v>1923</v>
      </c>
    </row>
    <row r="349" spans="1:26">
      <c r="A349" s="66" t="s">
        <v>1621</v>
      </c>
      <c r="B349" s="66" t="s">
        <v>28</v>
      </c>
      <c r="C349" s="66" t="str" cm="1">
        <f t="array" ref="C349">_xlfn.IFNA(_xlfn.IFS(B349="Starter","Starters &amp; Sides",B349="Sides","Starters &amp; Sides"),B349)</f>
        <v>Drinks</v>
      </c>
      <c r="D349" s="71" t="s">
        <v>1927</v>
      </c>
      <c r="E349" s="75"/>
      <c r="F349" s="12"/>
      <c r="G349" s="12"/>
      <c r="H349" s="12"/>
      <c r="I349" s="12">
        <v>5</v>
      </c>
      <c r="J349" s="12"/>
      <c r="K349" s="4"/>
      <c r="L349" s="4"/>
      <c r="M349" s="4"/>
      <c r="N349" s="4">
        <v>4.5</v>
      </c>
      <c r="O349" s="4"/>
      <c r="P349" s="4" t="str">
        <f t="shared" si="63"/>
        <v>No</v>
      </c>
      <c r="Q349" s="15" t="str">
        <f t="shared" si="64"/>
        <v>No</v>
      </c>
      <c r="R349" s="268" t="str">
        <f t="shared" si="58"/>
        <v>No</v>
      </c>
      <c r="S349" s="223" t="str">
        <f t="shared" si="59"/>
        <v>N/A</v>
      </c>
      <c r="T349" s="222" t="str">
        <f t="shared" si="60"/>
        <v>No</v>
      </c>
      <c r="U349" s="68" t="str">
        <f t="shared" si="65"/>
        <v>N/A</v>
      </c>
      <c r="V349" s="65" t="str">
        <f t="shared" si="61"/>
        <v>No</v>
      </c>
      <c r="W349" s="68" t="str">
        <f t="shared" si="66"/>
        <v>N/A</v>
      </c>
      <c r="X349" s="65" t="str">
        <f t="shared" si="62"/>
        <v>No</v>
      </c>
      <c r="Y349" s="68" t="str">
        <f t="shared" si="67"/>
        <v>N/A</v>
      </c>
      <c r="Z349" s="65" t="s">
        <v>1923</v>
      </c>
    </row>
    <row r="350" spans="1:26">
      <c r="A350" s="66" t="s">
        <v>1621</v>
      </c>
      <c r="B350" s="66" t="s">
        <v>28</v>
      </c>
      <c r="C350" s="66" t="str" cm="1">
        <f t="array" ref="C350">_xlfn.IFNA(_xlfn.IFS(B350="Starter","Starters &amp; Sides",B350="Sides","Starters &amp; Sides"),B350)</f>
        <v>Drinks</v>
      </c>
      <c r="D350" s="71" t="s">
        <v>1928</v>
      </c>
      <c r="E350" s="75"/>
      <c r="F350" s="12"/>
      <c r="G350" s="12"/>
      <c r="H350" s="12"/>
      <c r="I350" s="12">
        <v>5</v>
      </c>
      <c r="J350" s="12"/>
      <c r="K350" s="4"/>
      <c r="L350" s="4"/>
      <c r="M350" s="4"/>
      <c r="N350" s="4">
        <v>4.5</v>
      </c>
      <c r="O350" s="4"/>
      <c r="P350" s="4" t="str">
        <f t="shared" si="63"/>
        <v>No</v>
      </c>
      <c r="Q350" s="15" t="str">
        <f t="shared" si="64"/>
        <v>No</v>
      </c>
      <c r="R350" s="268" t="str">
        <f t="shared" si="58"/>
        <v>No</v>
      </c>
      <c r="S350" s="223" t="str">
        <f t="shared" si="59"/>
        <v>N/A</v>
      </c>
      <c r="T350" s="222" t="str">
        <f t="shared" si="60"/>
        <v>No</v>
      </c>
      <c r="U350" s="68" t="str">
        <f t="shared" si="65"/>
        <v>N/A</v>
      </c>
      <c r="V350" s="65" t="str">
        <f t="shared" si="61"/>
        <v>No</v>
      </c>
      <c r="W350" s="68" t="str">
        <f t="shared" si="66"/>
        <v>N/A</v>
      </c>
      <c r="X350" s="65" t="str">
        <f t="shared" si="62"/>
        <v>No</v>
      </c>
      <c r="Y350" s="68" t="str">
        <f t="shared" si="67"/>
        <v>N/A</v>
      </c>
      <c r="Z350" s="65" t="s">
        <v>1923</v>
      </c>
    </row>
    <row r="351" spans="1:26">
      <c r="A351" s="66" t="s">
        <v>1621</v>
      </c>
      <c r="B351" s="66" t="s">
        <v>28</v>
      </c>
      <c r="C351" s="66" t="str" cm="1">
        <f t="array" ref="C351">_xlfn.IFNA(_xlfn.IFS(B351="Starter","Starters &amp; Sides",B351="Sides","Starters &amp; Sides"),B351)</f>
        <v>Drinks</v>
      </c>
      <c r="D351" s="71" t="s">
        <v>1929</v>
      </c>
      <c r="E351" s="75"/>
      <c r="F351" s="12"/>
      <c r="G351" s="12"/>
      <c r="H351" s="12"/>
      <c r="I351" s="12">
        <v>5</v>
      </c>
      <c r="J351" s="12"/>
      <c r="K351" s="4"/>
      <c r="L351" s="4"/>
      <c r="M351" s="4"/>
      <c r="N351" s="4">
        <v>4.5</v>
      </c>
      <c r="O351" s="4"/>
      <c r="P351" s="4" t="str">
        <f t="shared" si="63"/>
        <v>No</v>
      </c>
      <c r="Q351" s="15" t="str">
        <f t="shared" si="64"/>
        <v>No</v>
      </c>
      <c r="R351" s="268" t="str">
        <f t="shared" si="58"/>
        <v>No</v>
      </c>
      <c r="S351" s="223" t="str">
        <f t="shared" si="59"/>
        <v>N/A</v>
      </c>
      <c r="T351" s="222" t="str">
        <f t="shared" si="60"/>
        <v>No</v>
      </c>
      <c r="U351" s="68" t="str">
        <f t="shared" si="65"/>
        <v>N/A</v>
      </c>
      <c r="V351" s="65" t="str">
        <f t="shared" si="61"/>
        <v>No</v>
      </c>
      <c r="W351" s="68" t="str">
        <f t="shared" si="66"/>
        <v>N/A</v>
      </c>
      <c r="X351" s="65" t="str">
        <f t="shared" si="62"/>
        <v>No</v>
      </c>
      <c r="Y351" s="68" t="str">
        <f t="shared" si="67"/>
        <v>N/A</v>
      </c>
      <c r="Z351" s="65" t="s">
        <v>1923</v>
      </c>
    </row>
    <row r="352" spans="1:26">
      <c r="A352" s="66" t="s">
        <v>1621</v>
      </c>
      <c r="B352" s="66" t="s">
        <v>28</v>
      </c>
      <c r="C352" s="66" t="str" cm="1">
        <f t="array" ref="C352">_xlfn.IFNA(_xlfn.IFS(B352="Starter","Starters &amp; Sides",B352="Sides","Starters &amp; Sides"),B352)</f>
        <v>Drinks</v>
      </c>
      <c r="D352" s="71" t="s">
        <v>1930</v>
      </c>
      <c r="E352" s="75"/>
      <c r="F352" s="12"/>
      <c r="G352" s="12"/>
      <c r="H352" s="12"/>
      <c r="I352" s="12">
        <v>5</v>
      </c>
      <c r="J352" s="12"/>
      <c r="K352" s="4"/>
      <c r="L352" s="4"/>
      <c r="M352" s="4"/>
      <c r="N352" s="4">
        <v>4.5</v>
      </c>
      <c r="O352" s="4"/>
      <c r="P352" s="4" t="str">
        <f t="shared" si="63"/>
        <v>No</v>
      </c>
      <c r="Q352" s="15" t="str">
        <f t="shared" si="64"/>
        <v>No</v>
      </c>
      <c r="R352" s="268" t="str">
        <f t="shared" si="58"/>
        <v>No</v>
      </c>
      <c r="S352" s="223" t="str">
        <f t="shared" si="59"/>
        <v>N/A</v>
      </c>
      <c r="T352" s="222" t="str">
        <f t="shared" si="60"/>
        <v>No</v>
      </c>
      <c r="U352" s="68" t="str">
        <f t="shared" si="65"/>
        <v>N/A</v>
      </c>
      <c r="V352" s="65" t="str">
        <f t="shared" si="61"/>
        <v>No</v>
      </c>
      <c r="W352" s="68" t="str">
        <f t="shared" si="66"/>
        <v>N/A</v>
      </c>
      <c r="X352" s="65" t="str">
        <f t="shared" si="62"/>
        <v>No</v>
      </c>
      <c r="Y352" s="68" t="str">
        <f t="shared" si="67"/>
        <v>N/A</v>
      </c>
      <c r="Z352" s="65" t="s">
        <v>1923</v>
      </c>
    </row>
    <row r="353" spans="1:26">
      <c r="A353" s="66" t="s">
        <v>1621</v>
      </c>
      <c r="B353" s="66" t="s">
        <v>28</v>
      </c>
      <c r="C353" s="66" t="str" cm="1">
        <f t="array" ref="C353">_xlfn.IFNA(_xlfn.IFS(B353="Starter","Starters &amp; Sides",B353="Sides","Starters &amp; Sides"),B353)</f>
        <v>Drinks</v>
      </c>
      <c r="D353" s="71" t="s">
        <v>1931</v>
      </c>
      <c r="E353" s="75"/>
      <c r="F353" s="12"/>
      <c r="G353" s="12"/>
      <c r="H353" s="12"/>
      <c r="I353" s="12">
        <v>6</v>
      </c>
      <c r="J353" s="12"/>
      <c r="K353" s="4"/>
      <c r="L353" s="4"/>
      <c r="M353" s="4"/>
      <c r="N353" s="4"/>
      <c r="O353" s="4"/>
      <c r="P353" s="4" t="str">
        <f t="shared" si="63"/>
        <v>No</v>
      </c>
      <c r="Q353" s="15" t="str">
        <f t="shared" si="64"/>
        <v>No</v>
      </c>
      <c r="R353" s="268" t="str">
        <f t="shared" si="58"/>
        <v>No</v>
      </c>
      <c r="S353" s="223" t="str">
        <f t="shared" si="59"/>
        <v>N/A</v>
      </c>
      <c r="T353" s="222" t="str">
        <f t="shared" si="60"/>
        <v>No</v>
      </c>
      <c r="U353" s="68" t="str">
        <f t="shared" si="65"/>
        <v>N/A</v>
      </c>
      <c r="V353" s="65" t="str">
        <f t="shared" si="61"/>
        <v>No</v>
      </c>
      <c r="W353" s="68" t="str">
        <f t="shared" si="66"/>
        <v>N/A</v>
      </c>
      <c r="X353" s="65" t="str">
        <f t="shared" si="62"/>
        <v>No</v>
      </c>
      <c r="Y353" s="68" t="str">
        <f t="shared" si="67"/>
        <v>N/A</v>
      </c>
      <c r="Z353" s="65" t="s">
        <v>1923</v>
      </c>
    </row>
    <row r="354" spans="1:26">
      <c r="A354" s="66" t="s">
        <v>1621</v>
      </c>
      <c r="B354" s="66" t="s">
        <v>28</v>
      </c>
      <c r="C354" s="66" t="str" cm="1">
        <f t="array" ref="C354">_xlfn.IFNA(_xlfn.IFS(B354="Starter","Starters &amp; Sides",B354="Sides","Starters &amp; Sides"),B354)</f>
        <v>Drinks</v>
      </c>
      <c r="D354" s="71" t="s">
        <v>1932</v>
      </c>
      <c r="E354" s="75"/>
      <c r="F354" s="12"/>
      <c r="G354" s="12"/>
      <c r="H354" s="12"/>
      <c r="I354" s="12">
        <v>6</v>
      </c>
      <c r="J354" s="12"/>
      <c r="K354" s="4"/>
      <c r="L354" s="4"/>
      <c r="M354" s="4"/>
      <c r="N354" s="4"/>
      <c r="O354" s="4"/>
      <c r="P354" s="4" t="str">
        <f t="shared" si="63"/>
        <v>No</v>
      </c>
      <c r="Q354" s="15" t="str">
        <f t="shared" si="64"/>
        <v>No</v>
      </c>
      <c r="R354" s="268" t="str">
        <f t="shared" si="58"/>
        <v>No</v>
      </c>
      <c r="S354" s="223" t="str">
        <f t="shared" si="59"/>
        <v>N/A</v>
      </c>
      <c r="T354" s="222" t="str">
        <f t="shared" si="60"/>
        <v>No</v>
      </c>
      <c r="U354" s="68" t="str">
        <f t="shared" si="65"/>
        <v>N/A</v>
      </c>
      <c r="V354" s="65" t="str">
        <f t="shared" si="61"/>
        <v>No</v>
      </c>
      <c r="W354" s="68" t="str">
        <f t="shared" si="66"/>
        <v>N/A</v>
      </c>
      <c r="X354" s="65" t="str">
        <f t="shared" si="62"/>
        <v>No</v>
      </c>
      <c r="Y354" s="68" t="str">
        <f t="shared" si="67"/>
        <v>N/A</v>
      </c>
      <c r="Z354" s="65" t="s">
        <v>1923</v>
      </c>
    </row>
    <row r="355" spans="1:26">
      <c r="A355" s="66" t="s">
        <v>1621</v>
      </c>
      <c r="B355" s="66" t="s">
        <v>28</v>
      </c>
      <c r="C355" s="66" t="str" cm="1">
        <f t="array" ref="C355">_xlfn.IFNA(_xlfn.IFS(B355="Starter","Starters &amp; Sides",B355="Sides","Starters &amp; Sides"),B355)</f>
        <v>Drinks</v>
      </c>
      <c r="D355" s="71" t="s">
        <v>1933</v>
      </c>
      <c r="E355" s="75"/>
      <c r="F355" s="12"/>
      <c r="G355" s="12"/>
      <c r="H355" s="12"/>
      <c r="I355" s="12"/>
      <c r="J355" s="12">
        <v>15</v>
      </c>
      <c r="K355" s="4">
        <v>16</v>
      </c>
      <c r="L355" s="4">
        <v>16</v>
      </c>
      <c r="M355" s="4">
        <v>16</v>
      </c>
      <c r="N355" s="4"/>
      <c r="O355" s="4"/>
      <c r="P355" s="4" t="str">
        <f t="shared" si="63"/>
        <v>Yes</v>
      </c>
      <c r="Q355" s="15" t="str">
        <f t="shared" si="64"/>
        <v>Yes</v>
      </c>
      <c r="R355" s="268" t="str">
        <f t="shared" si="58"/>
        <v>No</v>
      </c>
      <c r="S355" s="223" t="str">
        <f t="shared" si="59"/>
        <v>N/A</v>
      </c>
      <c r="T355" s="222" t="str">
        <f t="shared" si="60"/>
        <v>No</v>
      </c>
      <c r="U355" s="68" t="str">
        <f t="shared" si="65"/>
        <v>N/A</v>
      </c>
      <c r="V355" s="65" t="str">
        <f t="shared" si="61"/>
        <v>No</v>
      </c>
      <c r="W355" s="68" t="str">
        <f t="shared" si="66"/>
        <v>N/A</v>
      </c>
      <c r="X355" s="65" t="str">
        <f t="shared" si="62"/>
        <v>No</v>
      </c>
      <c r="Y355" s="68" t="str">
        <f t="shared" si="67"/>
        <v>N/A</v>
      </c>
      <c r="Z355" s="65"/>
    </row>
    <row r="356" spans="1:26">
      <c r="A356" s="66" t="s">
        <v>1621</v>
      </c>
      <c r="B356" s="66" t="s">
        <v>28</v>
      </c>
      <c r="C356" s="66" t="str" cm="1">
        <f t="array" ref="C356">_xlfn.IFNA(_xlfn.IFS(B356="Starter","Starters &amp; Sides",B356="Sides","Starters &amp; Sides"),B356)</f>
        <v>Drinks</v>
      </c>
      <c r="D356" s="71" t="s">
        <v>1934</v>
      </c>
      <c r="E356" s="75"/>
      <c r="F356" s="12"/>
      <c r="G356" s="12"/>
      <c r="H356" s="12"/>
      <c r="I356" s="12"/>
      <c r="J356" s="12">
        <v>15</v>
      </c>
      <c r="K356" s="4">
        <v>16</v>
      </c>
      <c r="L356" s="4">
        <v>16</v>
      </c>
      <c r="M356" s="4">
        <v>16</v>
      </c>
      <c r="N356" s="4">
        <v>16</v>
      </c>
      <c r="O356" s="4"/>
      <c r="P356" s="4" t="str">
        <f t="shared" si="63"/>
        <v>Yes</v>
      </c>
      <c r="Q356" s="15" t="str">
        <f t="shared" si="64"/>
        <v>Yes</v>
      </c>
      <c r="R356" s="268" t="str">
        <f t="shared" si="58"/>
        <v>No</v>
      </c>
      <c r="S356" s="223" t="str">
        <f t="shared" si="59"/>
        <v>N/A</v>
      </c>
      <c r="T356" s="222" t="str">
        <f t="shared" si="60"/>
        <v>No</v>
      </c>
      <c r="U356" s="68" t="str">
        <f t="shared" si="65"/>
        <v>N/A</v>
      </c>
      <c r="V356" s="65" t="str">
        <f t="shared" si="61"/>
        <v>No</v>
      </c>
      <c r="W356" s="68" t="str">
        <f t="shared" si="66"/>
        <v>N/A</v>
      </c>
      <c r="X356" s="65" t="str">
        <f t="shared" si="62"/>
        <v>No</v>
      </c>
      <c r="Y356" s="68" t="str">
        <f t="shared" si="67"/>
        <v>N/A</v>
      </c>
      <c r="Z356" s="65"/>
    </row>
    <row r="357" spans="1:26">
      <c r="A357" s="66" t="s">
        <v>1621</v>
      </c>
      <c r="B357" s="66" t="s">
        <v>28</v>
      </c>
      <c r="C357" s="66" t="str" cm="1">
        <f t="array" ref="C357">_xlfn.IFNA(_xlfn.IFS(B357="Starter","Starters &amp; Sides",B357="Sides","Starters &amp; Sides"),B357)</f>
        <v>Drinks</v>
      </c>
      <c r="D357" s="71" t="s">
        <v>1935</v>
      </c>
      <c r="E357" s="75"/>
      <c r="F357" s="12"/>
      <c r="G357" s="12"/>
      <c r="H357" s="12"/>
      <c r="I357" s="12"/>
      <c r="J357" s="12">
        <v>15</v>
      </c>
      <c r="K357" s="4">
        <v>16</v>
      </c>
      <c r="L357" s="4">
        <v>16</v>
      </c>
      <c r="M357" s="4"/>
      <c r="N357" s="4">
        <v>16</v>
      </c>
      <c r="O357" s="4"/>
      <c r="P357" s="4" t="str">
        <f t="shared" si="63"/>
        <v>No</v>
      </c>
      <c r="Q357" s="15" t="str">
        <f t="shared" si="64"/>
        <v>No</v>
      </c>
      <c r="R357" s="268" t="str">
        <f t="shared" si="58"/>
        <v>No</v>
      </c>
      <c r="S357" s="223" t="str">
        <f t="shared" si="59"/>
        <v>N/A</v>
      </c>
      <c r="T357" s="222" t="str">
        <f t="shared" si="60"/>
        <v>No</v>
      </c>
      <c r="U357" s="68" t="str">
        <f t="shared" ref="U357:U420" si="68">IF(T357="Yes",M357/L357-1,"N/A")</f>
        <v>N/A</v>
      </c>
      <c r="V357" s="65" t="str">
        <f t="shared" si="61"/>
        <v>No</v>
      </c>
      <c r="W357" s="68" t="str">
        <f t="shared" ref="W357:W420" si="69">IF(V357="Yes",M357/I357-1,"N/A")</f>
        <v>N/A</v>
      </c>
      <c r="X357" s="65" t="str">
        <f t="shared" si="62"/>
        <v>No</v>
      </c>
      <c r="Y357" s="68" t="str">
        <f t="shared" ref="Y357:Y420" si="70">IF(X357="Yes",M357/E357-1,"N/A")</f>
        <v>N/A</v>
      </c>
      <c r="Z357" s="65"/>
    </row>
    <row r="358" spans="1:26">
      <c r="A358" s="66" t="s">
        <v>1621</v>
      </c>
      <c r="B358" s="66" t="s">
        <v>28</v>
      </c>
      <c r="C358" s="66" t="str" cm="1">
        <f t="array" ref="C358">_xlfn.IFNA(_xlfn.IFS(B358="Starter","Starters &amp; Sides",B358="Sides","Starters &amp; Sides"),B358)</f>
        <v>Drinks</v>
      </c>
      <c r="D358" s="71" t="s">
        <v>1936</v>
      </c>
      <c r="E358" s="75"/>
      <c r="F358" s="12"/>
      <c r="G358" s="12"/>
      <c r="H358" s="12"/>
      <c r="I358" s="12"/>
      <c r="J358" s="12">
        <v>15</v>
      </c>
      <c r="K358" s="4">
        <v>16</v>
      </c>
      <c r="L358" s="4">
        <v>16</v>
      </c>
      <c r="M358" s="4">
        <v>16</v>
      </c>
      <c r="N358" s="4">
        <v>9</v>
      </c>
      <c r="O358" s="4"/>
      <c r="P358" s="4" t="str">
        <f t="shared" si="63"/>
        <v>Yes</v>
      </c>
      <c r="Q358" s="15" t="str">
        <f t="shared" si="64"/>
        <v>Yes</v>
      </c>
      <c r="R358" s="268" t="str">
        <f t="shared" si="58"/>
        <v>No</v>
      </c>
      <c r="S358" s="223" t="str">
        <f t="shared" si="59"/>
        <v>N/A</v>
      </c>
      <c r="T358" s="222" t="str">
        <f t="shared" si="60"/>
        <v>No</v>
      </c>
      <c r="U358" s="68" t="str">
        <f t="shared" si="68"/>
        <v>N/A</v>
      </c>
      <c r="V358" s="65" t="str">
        <f t="shared" si="61"/>
        <v>No</v>
      </c>
      <c r="W358" s="68" t="str">
        <f t="shared" si="69"/>
        <v>N/A</v>
      </c>
      <c r="X358" s="65" t="str">
        <f t="shared" si="62"/>
        <v>No</v>
      </c>
      <c r="Y358" s="68" t="str">
        <f t="shared" si="70"/>
        <v>N/A</v>
      </c>
      <c r="Z358" s="65"/>
    </row>
    <row r="359" spans="1:26">
      <c r="A359" s="66" t="s">
        <v>1621</v>
      </c>
      <c r="B359" s="66" t="s">
        <v>28</v>
      </c>
      <c r="C359" s="66" t="str" cm="1">
        <f t="array" ref="C359">_xlfn.IFNA(_xlfn.IFS(B359="Starter","Starters &amp; Sides",B359="Sides","Starters &amp; Sides"),B359)</f>
        <v>Drinks</v>
      </c>
      <c r="D359" s="71" t="s">
        <v>1937</v>
      </c>
      <c r="E359" s="75"/>
      <c r="F359" s="12"/>
      <c r="G359" s="12"/>
      <c r="H359" s="12"/>
      <c r="I359" s="12"/>
      <c r="J359" s="12">
        <v>15</v>
      </c>
      <c r="K359" s="4">
        <v>16</v>
      </c>
      <c r="L359" s="4">
        <v>16</v>
      </c>
      <c r="M359" s="4">
        <v>16</v>
      </c>
      <c r="N359" s="4">
        <v>16</v>
      </c>
      <c r="O359" s="4"/>
      <c r="P359" s="4" t="str">
        <f t="shared" si="63"/>
        <v>Yes</v>
      </c>
      <c r="Q359" s="15" t="str">
        <f t="shared" si="64"/>
        <v>Yes</v>
      </c>
      <c r="R359" s="268" t="str">
        <f t="shared" si="58"/>
        <v>No</v>
      </c>
      <c r="S359" s="223" t="str">
        <f t="shared" si="59"/>
        <v>N/A</v>
      </c>
      <c r="T359" s="222" t="str">
        <f t="shared" si="60"/>
        <v>No</v>
      </c>
      <c r="U359" s="68" t="str">
        <f t="shared" si="68"/>
        <v>N/A</v>
      </c>
      <c r="V359" s="65" t="str">
        <f t="shared" si="61"/>
        <v>No</v>
      </c>
      <c r="W359" s="68" t="str">
        <f t="shared" si="69"/>
        <v>N/A</v>
      </c>
      <c r="X359" s="65" t="str">
        <f t="shared" si="62"/>
        <v>No</v>
      </c>
      <c r="Y359" s="68" t="str">
        <f t="shared" si="70"/>
        <v>N/A</v>
      </c>
      <c r="Z359" s="65"/>
    </row>
    <row r="360" spans="1:26">
      <c r="A360" s="66" t="s">
        <v>1621</v>
      </c>
      <c r="B360" s="66" t="s">
        <v>28</v>
      </c>
      <c r="C360" s="66" t="str" cm="1">
        <f t="array" ref="C360">_xlfn.IFNA(_xlfn.IFS(B360="Starter","Starters &amp; Sides",B360="Sides","Starters &amp; Sides"),B360)</f>
        <v>Drinks</v>
      </c>
      <c r="D360" s="71" t="s">
        <v>1938</v>
      </c>
      <c r="E360" s="75"/>
      <c r="F360" s="12"/>
      <c r="G360" s="12"/>
      <c r="H360" s="12"/>
      <c r="I360" s="12"/>
      <c r="J360" s="12">
        <v>15</v>
      </c>
      <c r="K360" s="4">
        <v>16</v>
      </c>
      <c r="L360" s="4"/>
      <c r="M360" s="4"/>
      <c r="N360" s="4"/>
      <c r="O360" s="4"/>
      <c r="P360" s="4" t="str">
        <f t="shared" si="63"/>
        <v>No</v>
      </c>
      <c r="Q360" s="15" t="str">
        <f t="shared" si="64"/>
        <v>No</v>
      </c>
      <c r="R360" s="268" t="str">
        <f t="shared" si="58"/>
        <v>No</v>
      </c>
      <c r="S360" s="223" t="str">
        <f t="shared" si="59"/>
        <v>N/A</v>
      </c>
      <c r="T360" s="222" t="str">
        <f t="shared" si="60"/>
        <v>No</v>
      </c>
      <c r="U360" s="68" t="str">
        <f t="shared" si="68"/>
        <v>N/A</v>
      </c>
      <c r="V360" s="65" t="str">
        <f t="shared" si="61"/>
        <v>No</v>
      </c>
      <c r="W360" s="68" t="str">
        <f t="shared" si="69"/>
        <v>N/A</v>
      </c>
      <c r="X360" s="65" t="str">
        <f t="shared" si="62"/>
        <v>No</v>
      </c>
      <c r="Y360" s="68" t="str">
        <f t="shared" si="70"/>
        <v>N/A</v>
      </c>
      <c r="Z360" s="65"/>
    </row>
    <row r="361" spans="1:26">
      <c r="A361" s="66" t="s">
        <v>1621</v>
      </c>
      <c r="B361" s="66" t="s">
        <v>28</v>
      </c>
      <c r="C361" s="66" t="str" cm="1">
        <f t="array" ref="C361">_xlfn.IFNA(_xlfn.IFS(B361="Starter","Starters &amp; Sides",B361="Sides","Starters &amp; Sides"),B361)</f>
        <v>Drinks</v>
      </c>
      <c r="D361" s="71" t="s">
        <v>1939</v>
      </c>
      <c r="E361" s="75"/>
      <c r="F361" s="12"/>
      <c r="G361" s="12"/>
      <c r="H361" s="12"/>
      <c r="I361" s="12"/>
      <c r="J361" s="12">
        <v>15</v>
      </c>
      <c r="K361" s="4">
        <v>16</v>
      </c>
      <c r="L361" s="4">
        <v>16</v>
      </c>
      <c r="M361" s="4">
        <v>16</v>
      </c>
      <c r="N361" s="4">
        <v>9</v>
      </c>
      <c r="O361" s="4"/>
      <c r="P361" s="4" t="str">
        <f t="shared" si="63"/>
        <v>Yes</v>
      </c>
      <c r="Q361" s="15" t="str">
        <f t="shared" si="64"/>
        <v>Yes</v>
      </c>
      <c r="R361" s="268" t="str">
        <f t="shared" si="58"/>
        <v>No</v>
      </c>
      <c r="S361" s="223" t="str">
        <f t="shared" si="59"/>
        <v>N/A</v>
      </c>
      <c r="T361" s="222" t="str">
        <f t="shared" si="60"/>
        <v>No</v>
      </c>
      <c r="U361" s="68" t="str">
        <f t="shared" si="68"/>
        <v>N/A</v>
      </c>
      <c r="V361" s="65" t="str">
        <f t="shared" si="61"/>
        <v>No</v>
      </c>
      <c r="W361" s="68" t="str">
        <f t="shared" si="69"/>
        <v>N/A</v>
      </c>
      <c r="X361" s="65" t="str">
        <f t="shared" si="62"/>
        <v>No</v>
      </c>
      <c r="Y361" s="68" t="str">
        <f t="shared" si="70"/>
        <v>N/A</v>
      </c>
      <c r="Z361" s="65"/>
    </row>
    <row r="362" spans="1:26">
      <c r="A362" s="66" t="s">
        <v>1621</v>
      </c>
      <c r="B362" s="66" t="s">
        <v>28</v>
      </c>
      <c r="C362" s="66" t="str" cm="1">
        <f t="array" ref="C362">_xlfn.IFNA(_xlfn.IFS(B362="Starter","Starters &amp; Sides",B362="Sides","Starters &amp; Sides"),B362)</f>
        <v>Drinks</v>
      </c>
      <c r="D362" s="71" t="s">
        <v>1940</v>
      </c>
      <c r="E362" s="75"/>
      <c r="F362" s="12"/>
      <c r="G362" s="12"/>
      <c r="H362" s="12"/>
      <c r="I362" s="12"/>
      <c r="J362" s="12">
        <v>15</v>
      </c>
      <c r="K362" s="4">
        <v>16</v>
      </c>
      <c r="L362" s="4">
        <v>16</v>
      </c>
      <c r="M362" s="4">
        <v>16</v>
      </c>
      <c r="N362" s="4">
        <v>16</v>
      </c>
      <c r="O362" s="4"/>
      <c r="P362" s="4" t="str">
        <f t="shared" si="63"/>
        <v>Yes</v>
      </c>
      <c r="Q362" s="15" t="str">
        <f t="shared" si="64"/>
        <v>Yes</v>
      </c>
      <c r="R362" s="268" t="str">
        <f t="shared" si="58"/>
        <v>No</v>
      </c>
      <c r="S362" s="223" t="str">
        <f t="shared" si="59"/>
        <v>N/A</v>
      </c>
      <c r="T362" s="222" t="str">
        <f t="shared" si="60"/>
        <v>No</v>
      </c>
      <c r="U362" s="68" t="str">
        <f t="shared" si="68"/>
        <v>N/A</v>
      </c>
      <c r="V362" s="65" t="str">
        <f t="shared" si="61"/>
        <v>No</v>
      </c>
      <c r="W362" s="68" t="str">
        <f t="shared" si="69"/>
        <v>N/A</v>
      </c>
      <c r="X362" s="65" t="str">
        <f t="shared" si="62"/>
        <v>No</v>
      </c>
      <c r="Y362" s="68" t="str">
        <f t="shared" si="70"/>
        <v>N/A</v>
      </c>
      <c r="Z362" s="65"/>
    </row>
    <row r="363" spans="1:26">
      <c r="A363" s="66" t="s">
        <v>1621</v>
      </c>
      <c r="B363" s="66" t="s">
        <v>28</v>
      </c>
      <c r="C363" s="66" t="str" cm="1">
        <f t="array" ref="C363">_xlfn.IFNA(_xlfn.IFS(B363="Starter","Starters &amp; Sides",B363="Sides","Starters &amp; Sides"),B363)</f>
        <v>Drinks</v>
      </c>
      <c r="D363" s="71" t="s">
        <v>1941</v>
      </c>
      <c r="E363" s="75"/>
      <c r="F363" s="12"/>
      <c r="G363" s="12"/>
      <c r="H363" s="12"/>
      <c r="I363" s="12"/>
      <c r="J363" s="12">
        <v>15</v>
      </c>
      <c r="K363" s="4">
        <v>16</v>
      </c>
      <c r="L363" s="4">
        <v>16</v>
      </c>
      <c r="M363" s="4">
        <v>16</v>
      </c>
      <c r="N363" s="4"/>
      <c r="O363" s="4"/>
      <c r="P363" s="4" t="str">
        <f t="shared" si="63"/>
        <v>Yes</v>
      </c>
      <c r="Q363" s="15" t="str">
        <f t="shared" si="64"/>
        <v>Yes</v>
      </c>
      <c r="R363" s="268" t="str">
        <f t="shared" si="58"/>
        <v>No</v>
      </c>
      <c r="S363" s="223" t="str">
        <f t="shared" si="59"/>
        <v>N/A</v>
      </c>
      <c r="T363" s="222" t="str">
        <f t="shared" si="60"/>
        <v>No</v>
      </c>
      <c r="U363" s="68" t="str">
        <f t="shared" si="68"/>
        <v>N/A</v>
      </c>
      <c r="V363" s="65" t="str">
        <f t="shared" si="61"/>
        <v>No</v>
      </c>
      <c r="W363" s="68" t="str">
        <f t="shared" si="69"/>
        <v>N/A</v>
      </c>
      <c r="X363" s="65" t="str">
        <f t="shared" si="62"/>
        <v>No</v>
      </c>
      <c r="Y363" s="68" t="str">
        <f t="shared" si="70"/>
        <v>N/A</v>
      </c>
      <c r="Z363" s="65"/>
    </row>
    <row r="364" spans="1:26">
      <c r="A364" s="66" t="s">
        <v>1621</v>
      </c>
      <c r="B364" s="66" t="s">
        <v>28</v>
      </c>
      <c r="C364" s="66" t="str" cm="1">
        <f t="array" ref="C364">_xlfn.IFNA(_xlfn.IFS(B364="Starter","Starters &amp; Sides",B364="Sides","Starters &amp; Sides"),B364)</f>
        <v>Drinks</v>
      </c>
      <c r="D364" s="71" t="s">
        <v>1942</v>
      </c>
      <c r="E364" s="75"/>
      <c r="F364" s="12"/>
      <c r="G364" s="12"/>
      <c r="H364" s="12"/>
      <c r="I364" s="12"/>
      <c r="J364" s="12">
        <v>16</v>
      </c>
      <c r="K364" s="4">
        <v>16</v>
      </c>
      <c r="L364" s="4"/>
      <c r="M364" s="4"/>
      <c r="N364" s="4"/>
      <c r="O364" s="4"/>
      <c r="P364" s="4" t="str">
        <f t="shared" si="63"/>
        <v>No</v>
      </c>
      <c r="Q364" s="15" t="str">
        <f t="shared" si="64"/>
        <v>No</v>
      </c>
      <c r="R364" s="268" t="str">
        <f t="shared" ref="R364:R427" si="71">IF(COUNTA(N364:O364)=2,"Yes","No")</f>
        <v>No</v>
      </c>
      <c r="S364" s="223" t="str">
        <f t="shared" ref="S364:S427" si="72">IF(R364="Yes",O364/N364-1,"N/A")</f>
        <v>N/A</v>
      </c>
      <c r="T364" s="222" t="str">
        <f t="shared" ref="T364:T427" si="73">IF(COUNTA(M364:O364)=3,"Yes","No")</f>
        <v>No</v>
      </c>
      <c r="U364" s="68" t="str">
        <f t="shared" si="68"/>
        <v>N/A</v>
      </c>
      <c r="V364" s="65" t="str">
        <f t="shared" ref="V364:V427" si="74">IF(COUNTA(L364:O364)=4,"Yes","No")</f>
        <v>No</v>
      </c>
      <c r="W364" s="68" t="str">
        <f t="shared" si="69"/>
        <v>N/A</v>
      </c>
      <c r="X364" s="65" t="str">
        <f t="shared" ref="X364:X427" si="75">IF(COUNTA(E364:O364)=11,"Yes","No")</f>
        <v>No</v>
      </c>
      <c r="Y364" s="68" t="str">
        <f t="shared" si="70"/>
        <v>N/A</v>
      </c>
      <c r="Z364" s="65"/>
    </row>
    <row r="365" spans="1:26">
      <c r="A365" s="66" t="s">
        <v>1621</v>
      </c>
      <c r="B365" s="66" t="s">
        <v>28</v>
      </c>
      <c r="C365" s="66" t="str" cm="1">
        <f t="array" ref="C365">_xlfn.IFNA(_xlfn.IFS(B365="Starter","Starters &amp; Sides",B365="Sides","Starters &amp; Sides"),B365)</f>
        <v>Drinks</v>
      </c>
      <c r="D365" s="71" t="s">
        <v>1943</v>
      </c>
      <c r="E365" s="75"/>
      <c r="F365" s="12"/>
      <c r="G365" s="12"/>
      <c r="H365" s="12"/>
      <c r="I365" s="12"/>
      <c r="J365" s="12">
        <v>15</v>
      </c>
      <c r="K365" s="4">
        <v>16</v>
      </c>
      <c r="L365" s="4"/>
      <c r="M365" s="4"/>
      <c r="N365" s="4"/>
      <c r="O365" s="4"/>
      <c r="P365" s="4" t="str">
        <f t="shared" si="63"/>
        <v>No</v>
      </c>
      <c r="Q365" s="15" t="str">
        <f t="shared" si="64"/>
        <v>No</v>
      </c>
      <c r="R365" s="268" t="str">
        <f t="shared" si="71"/>
        <v>No</v>
      </c>
      <c r="S365" s="223" t="str">
        <f t="shared" si="72"/>
        <v>N/A</v>
      </c>
      <c r="T365" s="222" t="str">
        <f t="shared" si="73"/>
        <v>No</v>
      </c>
      <c r="U365" s="68" t="str">
        <f t="shared" si="68"/>
        <v>N/A</v>
      </c>
      <c r="V365" s="65" t="str">
        <f t="shared" si="74"/>
        <v>No</v>
      </c>
      <c r="W365" s="68" t="str">
        <f t="shared" si="69"/>
        <v>N/A</v>
      </c>
      <c r="X365" s="65" t="str">
        <f t="shared" si="75"/>
        <v>No</v>
      </c>
      <c r="Y365" s="68" t="str">
        <f t="shared" si="70"/>
        <v>N/A</v>
      </c>
      <c r="Z365" s="65"/>
    </row>
    <row r="366" spans="1:26">
      <c r="A366" s="66" t="s">
        <v>1621</v>
      </c>
      <c r="B366" s="66" t="s">
        <v>28</v>
      </c>
      <c r="C366" s="66" t="str" cm="1">
        <f t="array" ref="C366">_xlfn.IFNA(_xlfn.IFS(B366="Starter","Starters &amp; Sides",B366="Sides","Starters &amp; Sides"),B366)</f>
        <v>Drinks</v>
      </c>
      <c r="D366" s="71" t="s">
        <v>1944</v>
      </c>
      <c r="E366" s="75"/>
      <c r="F366" s="12"/>
      <c r="G366" s="12"/>
      <c r="H366" s="12"/>
      <c r="I366" s="12"/>
      <c r="J366" s="12">
        <v>16</v>
      </c>
      <c r="K366" s="4">
        <v>16</v>
      </c>
      <c r="L366" s="4"/>
      <c r="M366" s="4"/>
      <c r="N366" s="4"/>
      <c r="O366" s="4"/>
      <c r="P366" s="4" t="str">
        <f t="shared" si="63"/>
        <v>No</v>
      </c>
      <c r="Q366" s="15" t="str">
        <f t="shared" si="64"/>
        <v>No</v>
      </c>
      <c r="R366" s="268" t="str">
        <f t="shared" si="71"/>
        <v>No</v>
      </c>
      <c r="S366" s="223" t="str">
        <f t="shared" si="72"/>
        <v>N/A</v>
      </c>
      <c r="T366" s="222" t="str">
        <f t="shared" si="73"/>
        <v>No</v>
      </c>
      <c r="U366" s="68" t="str">
        <f t="shared" si="68"/>
        <v>N/A</v>
      </c>
      <c r="V366" s="65" t="str">
        <f t="shared" si="74"/>
        <v>No</v>
      </c>
      <c r="W366" s="68" t="str">
        <f t="shared" si="69"/>
        <v>N/A</v>
      </c>
      <c r="X366" s="65" t="str">
        <f t="shared" si="75"/>
        <v>No</v>
      </c>
      <c r="Y366" s="68" t="str">
        <f t="shared" si="70"/>
        <v>N/A</v>
      </c>
      <c r="Z366" s="65"/>
    </row>
    <row r="367" spans="1:26">
      <c r="A367" s="66" t="s">
        <v>1621</v>
      </c>
      <c r="B367" s="66" t="s">
        <v>28</v>
      </c>
      <c r="C367" s="66" t="str" cm="1">
        <f t="array" ref="C367">_xlfn.IFNA(_xlfn.IFS(B367="Starter","Starters &amp; Sides",B367="Sides","Starters &amp; Sides"),B367)</f>
        <v>Drinks</v>
      </c>
      <c r="D367" s="71" t="s">
        <v>1945</v>
      </c>
      <c r="E367" s="75"/>
      <c r="F367" s="12"/>
      <c r="G367" s="12"/>
      <c r="H367" s="12"/>
      <c r="I367" s="12"/>
      <c r="J367" s="12">
        <v>15</v>
      </c>
      <c r="K367" s="4">
        <v>16</v>
      </c>
      <c r="L367" s="4">
        <v>16</v>
      </c>
      <c r="M367" s="4">
        <v>16</v>
      </c>
      <c r="N367" s="4"/>
      <c r="O367" s="4"/>
      <c r="P367" s="4" t="str">
        <f t="shared" si="63"/>
        <v>Yes</v>
      </c>
      <c r="Q367" s="15" t="str">
        <f t="shared" si="64"/>
        <v>Yes</v>
      </c>
      <c r="R367" s="268" t="str">
        <f t="shared" si="71"/>
        <v>No</v>
      </c>
      <c r="S367" s="223" t="str">
        <f t="shared" si="72"/>
        <v>N/A</v>
      </c>
      <c r="T367" s="222" t="str">
        <f t="shared" si="73"/>
        <v>No</v>
      </c>
      <c r="U367" s="68" t="str">
        <f t="shared" si="68"/>
        <v>N/A</v>
      </c>
      <c r="V367" s="65" t="str">
        <f t="shared" si="74"/>
        <v>No</v>
      </c>
      <c r="W367" s="68" t="str">
        <f t="shared" si="69"/>
        <v>N/A</v>
      </c>
      <c r="X367" s="65" t="str">
        <f t="shared" si="75"/>
        <v>No</v>
      </c>
      <c r="Y367" s="68" t="str">
        <f t="shared" si="70"/>
        <v>N/A</v>
      </c>
      <c r="Z367" s="65"/>
    </row>
    <row r="368" spans="1:26">
      <c r="A368" s="66" t="s">
        <v>1621</v>
      </c>
      <c r="B368" s="66" t="s">
        <v>28</v>
      </c>
      <c r="C368" s="66" t="str" cm="1">
        <f t="array" ref="C368">_xlfn.IFNA(_xlfn.IFS(B368="Starter","Starters &amp; Sides",B368="Sides","Starters &amp; Sides"),B368)</f>
        <v>Drinks</v>
      </c>
      <c r="D368" s="71" t="s">
        <v>1946</v>
      </c>
      <c r="E368" s="75"/>
      <c r="F368" s="12"/>
      <c r="G368" s="12"/>
      <c r="H368" s="12"/>
      <c r="I368" s="12"/>
      <c r="J368" s="12">
        <v>16</v>
      </c>
      <c r="K368" s="4">
        <v>16</v>
      </c>
      <c r="L368" s="4">
        <v>16</v>
      </c>
      <c r="M368" s="4">
        <v>16</v>
      </c>
      <c r="N368" s="4">
        <v>16</v>
      </c>
      <c r="O368" s="4"/>
      <c r="P368" s="4" t="str">
        <f t="shared" si="63"/>
        <v>Yes</v>
      </c>
      <c r="Q368" s="15" t="str">
        <f t="shared" si="64"/>
        <v>Yes</v>
      </c>
      <c r="R368" s="268" t="str">
        <f t="shared" si="71"/>
        <v>No</v>
      </c>
      <c r="S368" s="223" t="str">
        <f t="shared" si="72"/>
        <v>N/A</v>
      </c>
      <c r="T368" s="222" t="str">
        <f t="shared" si="73"/>
        <v>No</v>
      </c>
      <c r="U368" s="68" t="str">
        <f t="shared" si="68"/>
        <v>N/A</v>
      </c>
      <c r="V368" s="65" t="str">
        <f t="shared" si="74"/>
        <v>No</v>
      </c>
      <c r="W368" s="68" t="str">
        <f t="shared" si="69"/>
        <v>N/A</v>
      </c>
      <c r="X368" s="65" t="str">
        <f t="shared" si="75"/>
        <v>No</v>
      </c>
      <c r="Y368" s="68" t="str">
        <f t="shared" si="70"/>
        <v>N/A</v>
      </c>
      <c r="Z368" s="65"/>
    </row>
    <row r="369" spans="1:26">
      <c r="A369" s="66" t="s">
        <v>1621</v>
      </c>
      <c r="B369" s="66" t="s">
        <v>28</v>
      </c>
      <c r="C369" s="66" t="str" cm="1">
        <f t="array" ref="C369">_xlfn.IFNA(_xlfn.IFS(B369="Starter","Starters &amp; Sides",B369="Sides","Starters &amp; Sides"),B369)</f>
        <v>Drinks</v>
      </c>
      <c r="D369" s="71" t="s">
        <v>1947</v>
      </c>
      <c r="E369" s="75"/>
      <c r="F369" s="12"/>
      <c r="G369" s="12"/>
      <c r="H369" s="12"/>
      <c r="I369" s="12"/>
      <c r="J369" s="12">
        <v>15</v>
      </c>
      <c r="K369" s="4">
        <v>16</v>
      </c>
      <c r="L369" s="4"/>
      <c r="M369" s="4"/>
      <c r="N369" s="4"/>
      <c r="O369" s="4"/>
      <c r="P369" s="4" t="str">
        <f t="shared" si="63"/>
        <v>No</v>
      </c>
      <c r="Q369" s="15" t="str">
        <f t="shared" si="64"/>
        <v>No</v>
      </c>
      <c r="R369" s="268" t="str">
        <f t="shared" si="71"/>
        <v>No</v>
      </c>
      <c r="S369" s="223" t="str">
        <f t="shared" si="72"/>
        <v>N/A</v>
      </c>
      <c r="T369" s="222" t="str">
        <f t="shared" si="73"/>
        <v>No</v>
      </c>
      <c r="U369" s="68" t="str">
        <f t="shared" si="68"/>
        <v>N/A</v>
      </c>
      <c r="V369" s="65" t="str">
        <f t="shared" si="74"/>
        <v>No</v>
      </c>
      <c r="W369" s="68" t="str">
        <f t="shared" si="69"/>
        <v>N/A</v>
      </c>
      <c r="X369" s="65" t="str">
        <f t="shared" si="75"/>
        <v>No</v>
      </c>
      <c r="Y369" s="68" t="str">
        <f t="shared" si="70"/>
        <v>N/A</v>
      </c>
      <c r="Z369" s="65"/>
    </row>
    <row r="370" spans="1:26">
      <c r="A370" s="66" t="s">
        <v>1621</v>
      </c>
      <c r="B370" s="66" t="s">
        <v>28</v>
      </c>
      <c r="C370" s="66" t="str" cm="1">
        <f t="array" ref="C370">_xlfn.IFNA(_xlfn.IFS(B370="Starter","Starters &amp; Sides",B370="Sides","Starters &amp; Sides"),B370)</f>
        <v>Drinks</v>
      </c>
      <c r="D370" s="71" t="s">
        <v>1948</v>
      </c>
      <c r="E370" s="75"/>
      <c r="F370" s="12"/>
      <c r="G370" s="12"/>
      <c r="H370" s="12"/>
      <c r="I370" s="12"/>
      <c r="J370" s="12">
        <v>15</v>
      </c>
      <c r="K370" s="4">
        <v>16</v>
      </c>
      <c r="L370" s="4"/>
      <c r="M370" s="4"/>
      <c r="N370" s="4"/>
      <c r="O370" s="4"/>
      <c r="P370" s="4" t="str">
        <f t="shared" si="63"/>
        <v>No</v>
      </c>
      <c r="Q370" s="15" t="str">
        <f t="shared" si="64"/>
        <v>No</v>
      </c>
      <c r="R370" s="268" t="str">
        <f t="shared" si="71"/>
        <v>No</v>
      </c>
      <c r="S370" s="223" t="str">
        <f t="shared" si="72"/>
        <v>N/A</v>
      </c>
      <c r="T370" s="222" t="str">
        <f t="shared" si="73"/>
        <v>No</v>
      </c>
      <c r="U370" s="68" t="str">
        <f t="shared" si="68"/>
        <v>N/A</v>
      </c>
      <c r="V370" s="65" t="str">
        <f t="shared" si="74"/>
        <v>No</v>
      </c>
      <c r="W370" s="68" t="str">
        <f t="shared" si="69"/>
        <v>N/A</v>
      </c>
      <c r="X370" s="65" t="str">
        <f t="shared" si="75"/>
        <v>No</v>
      </c>
      <c r="Y370" s="68" t="str">
        <f t="shared" si="70"/>
        <v>N/A</v>
      </c>
      <c r="Z370" s="65"/>
    </row>
    <row r="371" spans="1:26">
      <c r="A371" s="66" t="s">
        <v>1621</v>
      </c>
      <c r="B371" s="66" t="s">
        <v>28</v>
      </c>
      <c r="C371" s="66" t="str" cm="1">
        <f t="array" ref="C371">_xlfn.IFNA(_xlfn.IFS(B371="Starter","Starters &amp; Sides",B371="Sides","Starters &amp; Sides"),B371)</f>
        <v>Drinks</v>
      </c>
      <c r="D371" s="71" t="s">
        <v>1949</v>
      </c>
      <c r="E371" s="75"/>
      <c r="F371" s="12"/>
      <c r="G371" s="12"/>
      <c r="H371" s="12"/>
      <c r="I371" s="12"/>
      <c r="J371" s="12">
        <v>16</v>
      </c>
      <c r="K371" s="4">
        <v>16</v>
      </c>
      <c r="L371" s="4"/>
      <c r="M371" s="4"/>
      <c r="N371" s="4"/>
      <c r="O371" s="4"/>
      <c r="P371" s="4" t="str">
        <f t="shared" si="63"/>
        <v>No</v>
      </c>
      <c r="Q371" s="15" t="str">
        <f t="shared" si="64"/>
        <v>No</v>
      </c>
      <c r="R371" s="268" t="str">
        <f t="shared" si="71"/>
        <v>No</v>
      </c>
      <c r="S371" s="223" t="str">
        <f t="shared" si="72"/>
        <v>N/A</v>
      </c>
      <c r="T371" s="222" t="str">
        <f t="shared" si="73"/>
        <v>No</v>
      </c>
      <c r="U371" s="68" t="str">
        <f t="shared" si="68"/>
        <v>N/A</v>
      </c>
      <c r="V371" s="65" t="str">
        <f t="shared" si="74"/>
        <v>No</v>
      </c>
      <c r="W371" s="68" t="str">
        <f t="shared" si="69"/>
        <v>N/A</v>
      </c>
      <c r="X371" s="65" t="str">
        <f t="shared" si="75"/>
        <v>No</v>
      </c>
      <c r="Y371" s="68" t="str">
        <f t="shared" si="70"/>
        <v>N/A</v>
      </c>
      <c r="Z371" s="65"/>
    </row>
    <row r="372" spans="1:26">
      <c r="A372" s="66" t="s">
        <v>1621</v>
      </c>
      <c r="B372" s="66" t="s">
        <v>28</v>
      </c>
      <c r="C372" s="66" t="str" cm="1">
        <f t="array" ref="C372">_xlfn.IFNA(_xlfn.IFS(B372="Starter","Starters &amp; Sides",B372="Sides","Starters &amp; Sides"),B372)</f>
        <v>Drinks</v>
      </c>
      <c r="D372" s="71" t="s">
        <v>1950</v>
      </c>
      <c r="E372" s="75"/>
      <c r="F372" s="12"/>
      <c r="G372" s="12"/>
      <c r="H372" s="12"/>
      <c r="I372" s="12"/>
      <c r="J372" s="12">
        <v>16</v>
      </c>
      <c r="K372" s="4">
        <v>16</v>
      </c>
      <c r="L372" s="4"/>
      <c r="M372" s="4">
        <v>16</v>
      </c>
      <c r="N372" s="4"/>
      <c r="O372" s="4"/>
      <c r="P372" s="4" t="str">
        <f t="shared" ref="P372:P429" si="76">IF(COUNTA(M372)=1,"Yes","No")</f>
        <v>Yes</v>
      </c>
      <c r="Q372" s="15" t="str">
        <f t="shared" si="64"/>
        <v>Yes</v>
      </c>
      <c r="R372" s="268" t="str">
        <f t="shared" si="71"/>
        <v>No</v>
      </c>
      <c r="S372" s="223" t="str">
        <f t="shared" si="72"/>
        <v>N/A</v>
      </c>
      <c r="T372" s="222" t="str">
        <f t="shared" si="73"/>
        <v>No</v>
      </c>
      <c r="U372" s="68" t="str">
        <f t="shared" si="68"/>
        <v>N/A</v>
      </c>
      <c r="V372" s="65" t="str">
        <f t="shared" si="74"/>
        <v>No</v>
      </c>
      <c r="W372" s="68" t="str">
        <f t="shared" si="69"/>
        <v>N/A</v>
      </c>
      <c r="X372" s="65" t="str">
        <f t="shared" si="75"/>
        <v>No</v>
      </c>
      <c r="Y372" s="68" t="str">
        <f t="shared" si="70"/>
        <v>N/A</v>
      </c>
      <c r="Z372" s="65"/>
    </row>
    <row r="373" spans="1:26">
      <c r="A373" s="66" t="s">
        <v>1621</v>
      </c>
      <c r="B373" s="66" t="s">
        <v>28</v>
      </c>
      <c r="C373" s="66" t="str" cm="1">
        <f t="array" ref="C373">_xlfn.IFNA(_xlfn.IFS(B373="Starter","Starters &amp; Sides",B373="Sides","Starters &amp; Sides"),B373)</f>
        <v>Drinks</v>
      </c>
      <c r="D373" s="71" t="s">
        <v>1951</v>
      </c>
      <c r="E373" s="75"/>
      <c r="F373" s="12"/>
      <c r="G373" s="12"/>
      <c r="H373" s="12"/>
      <c r="I373" s="12"/>
      <c r="J373" s="12">
        <v>15</v>
      </c>
      <c r="K373" s="4">
        <v>16</v>
      </c>
      <c r="L373" s="4">
        <v>16</v>
      </c>
      <c r="M373" s="4">
        <v>16</v>
      </c>
      <c r="N373" s="4">
        <v>16</v>
      </c>
      <c r="O373" s="4"/>
      <c r="P373" s="4" t="str">
        <f t="shared" si="76"/>
        <v>Yes</v>
      </c>
      <c r="Q373" s="15" t="str">
        <f t="shared" si="64"/>
        <v>Yes</v>
      </c>
      <c r="R373" s="268" t="str">
        <f t="shared" si="71"/>
        <v>No</v>
      </c>
      <c r="S373" s="223" t="str">
        <f t="shared" si="72"/>
        <v>N/A</v>
      </c>
      <c r="T373" s="222" t="str">
        <f t="shared" si="73"/>
        <v>No</v>
      </c>
      <c r="U373" s="68" t="str">
        <f t="shared" si="68"/>
        <v>N/A</v>
      </c>
      <c r="V373" s="65" t="str">
        <f t="shared" si="74"/>
        <v>No</v>
      </c>
      <c r="W373" s="68" t="str">
        <f t="shared" si="69"/>
        <v>N/A</v>
      </c>
      <c r="X373" s="65" t="str">
        <f t="shared" si="75"/>
        <v>No</v>
      </c>
      <c r="Y373" s="68" t="str">
        <f t="shared" si="70"/>
        <v>N/A</v>
      </c>
      <c r="Z373" s="65"/>
    </row>
    <row r="374" spans="1:26">
      <c r="A374" s="66" t="s">
        <v>1621</v>
      </c>
      <c r="B374" s="66" t="s">
        <v>28</v>
      </c>
      <c r="C374" s="66" t="str" cm="1">
        <f t="array" ref="C374">_xlfn.IFNA(_xlfn.IFS(B374="Starter","Starters &amp; Sides",B374="Sides","Starters &amp; Sides"),B374)</f>
        <v>Drinks</v>
      </c>
      <c r="D374" s="71" t="s">
        <v>1952</v>
      </c>
      <c r="E374" s="75"/>
      <c r="F374" s="12"/>
      <c r="G374" s="12"/>
      <c r="H374" s="12"/>
      <c r="I374" s="12"/>
      <c r="J374" s="12">
        <v>15</v>
      </c>
      <c r="K374" s="4">
        <v>16</v>
      </c>
      <c r="L374" s="4">
        <v>16</v>
      </c>
      <c r="M374" s="4">
        <v>16</v>
      </c>
      <c r="N374" s="4">
        <v>16</v>
      </c>
      <c r="O374" s="4"/>
      <c r="P374" s="4" t="str">
        <f t="shared" si="76"/>
        <v>Yes</v>
      </c>
      <c r="Q374" s="15" t="str">
        <f t="shared" si="64"/>
        <v>Yes</v>
      </c>
      <c r="R374" s="268" t="str">
        <f t="shared" si="71"/>
        <v>No</v>
      </c>
      <c r="S374" s="223" t="str">
        <f t="shared" si="72"/>
        <v>N/A</v>
      </c>
      <c r="T374" s="222" t="str">
        <f t="shared" si="73"/>
        <v>No</v>
      </c>
      <c r="U374" s="68" t="str">
        <f t="shared" si="68"/>
        <v>N/A</v>
      </c>
      <c r="V374" s="65" t="str">
        <f t="shared" si="74"/>
        <v>No</v>
      </c>
      <c r="W374" s="68" t="str">
        <f t="shared" si="69"/>
        <v>N/A</v>
      </c>
      <c r="X374" s="65" t="str">
        <f t="shared" si="75"/>
        <v>No</v>
      </c>
      <c r="Y374" s="68" t="str">
        <f t="shared" si="70"/>
        <v>N/A</v>
      </c>
      <c r="Z374" s="65"/>
    </row>
    <row r="375" spans="1:26">
      <c r="A375" s="66" t="s">
        <v>1621</v>
      </c>
      <c r="B375" s="66" t="s">
        <v>28</v>
      </c>
      <c r="C375" s="66" t="str" cm="1">
        <f t="array" ref="C375">_xlfn.IFNA(_xlfn.IFS(B375="Starter","Starters &amp; Sides",B375="Sides","Starters &amp; Sides"),B375)</f>
        <v>Drinks</v>
      </c>
      <c r="D375" s="71" t="s">
        <v>1953</v>
      </c>
      <c r="E375" s="75"/>
      <c r="F375" s="12"/>
      <c r="G375" s="12"/>
      <c r="H375" s="12"/>
      <c r="I375" s="12"/>
      <c r="J375" s="12">
        <v>15</v>
      </c>
      <c r="K375" s="4">
        <v>16</v>
      </c>
      <c r="L375" s="4">
        <v>16</v>
      </c>
      <c r="M375" s="4">
        <v>16</v>
      </c>
      <c r="N375" s="4"/>
      <c r="O375" s="4"/>
      <c r="P375" s="4" t="str">
        <f t="shared" si="76"/>
        <v>Yes</v>
      </c>
      <c r="Q375" s="15" t="str">
        <f t="shared" si="64"/>
        <v>Yes</v>
      </c>
      <c r="R375" s="268" t="str">
        <f t="shared" si="71"/>
        <v>No</v>
      </c>
      <c r="S375" s="223" t="str">
        <f t="shared" si="72"/>
        <v>N/A</v>
      </c>
      <c r="T375" s="222" t="str">
        <f t="shared" si="73"/>
        <v>No</v>
      </c>
      <c r="U375" s="68" t="str">
        <f t="shared" si="68"/>
        <v>N/A</v>
      </c>
      <c r="V375" s="65" t="str">
        <f t="shared" si="74"/>
        <v>No</v>
      </c>
      <c r="W375" s="68" t="str">
        <f t="shared" si="69"/>
        <v>N/A</v>
      </c>
      <c r="X375" s="65" t="str">
        <f t="shared" si="75"/>
        <v>No</v>
      </c>
      <c r="Y375" s="68" t="str">
        <f t="shared" si="70"/>
        <v>N/A</v>
      </c>
      <c r="Z375" s="65"/>
    </row>
    <row r="376" spans="1:26">
      <c r="A376" s="66" t="s">
        <v>1621</v>
      </c>
      <c r="B376" s="66" t="s">
        <v>28</v>
      </c>
      <c r="C376" s="66" t="str" cm="1">
        <f t="array" ref="C376">_xlfn.IFNA(_xlfn.IFS(B376="Starter","Starters &amp; Sides",B376="Sides","Starters &amp; Sides"),B376)</f>
        <v>Drinks</v>
      </c>
      <c r="D376" s="71" t="s">
        <v>1954</v>
      </c>
      <c r="E376" s="75"/>
      <c r="F376" s="12"/>
      <c r="G376" s="12"/>
      <c r="H376" s="12"/>
      <c r="I376" s="12"/>
      <c r="J376" s="12">
        <v>16</v>
      </c>
      <c r="K376" s="4">
        <v>16</v>
      </c>
      <c r="L376" s="4">
        <v>16</v>
      </c>
      <c r="M376" s="4">
        <v>16</v>
      </c>
      <c r="N376" s="4">
        <v>16</v>
      </c>
      <c r="O376" s="4"/>
      <c r="P376" s="4" t="str">
        <f t="shared" si="76"/>
        <v>Yes</v>
      </c>
      <c r="Q376" s="15" t="str">
        <f t="shared" si="64"/>
        <v>Yes</v>
      </c>
      <c r="R376" s="268" t="str">
        <f t="shared" si="71"/>
        <v>No</v>
      </c>
      <c r="S376" s="223" t="str">
        <f t="shared" si="72"/>
        <v>N/A</v>
      </c>
      <c r="T376" s="222" t="str">
        <f t="shared" si="73"/>
        <v>No</v>
      </c>
      <c r="U376" s="68" t="str">
        <f t="shared" si="68"/>
        <v>N/A</v>
      </c>
      <c r="V376" s="65" t="str">
        <f t="shared" si="74"/>
        <v>No</v>
      </c>
      <c r="W376" s="68" t="str">
        <f t="shared" si="69"/>
        <v>N/A</v>
      </c>
      <c r="X376" s="65" t="str">
        <f t="shared" si="75"/>
        <v>No</v>
      </c>
      <c r="Y376" s="68" t="str">
        <f t="shared" si="70"/>
        <v>N/A</v>
      </c>
      <c r="Z376" s="65"/>
    </row>
    <row r="377" spans="1:26">
      <c r="A377" s="66" t="s">
        <v>1621</v>
      </c>
      <c r="B377" s="66" t="s">
        <v>28</v>
      </c>
      <c r="C377" s="66" t="str" cm="1">
        <f t="array" ref="C377">_xlfn.IFNA(_xlfn.IFS(B377="Starter","Starters &amp; Sides",B377="Sides","Starters &amp; Sides"),B377)</f>
        <v>Drinks</v>
      </c>
      <c r="D377" s="71" t="s">
        <v>1955</v>
      </c>
      <c r="E377" s="75"/>
      <c r="F377" s="12"/>
      <c r="G377" s="12"/>
      <c r="H377" s="12"/>
      <c r="I377" s="12"/>
      <c r="J377" s="12">
        <v>15</v>
      </c>
      <c r="K377" s="4">
        <v>16</v>
      </c>
      <c r="L377" s="4"/>
      <c r="M377" s="4"/>
      <c r="N377" s="4"/>
      <c r="O377" s="4"/>
      <c r="P377" s="4" t="str">
        <f t="shared" si="76"/>
        <v>No</v>
      </c>
      <c r="Q377" s="15" t="str">
        <f t="shared" si="64"/>
        <v>No</v>
      </c>
      <c r="R377" s="268" t="str">
        <f t="shared" si="71"/>
        <v>No</v>
      </c>
      <c r="S377" s="223" t="str">
        <f t="shared" si="72"/>
        <v>N/A</v>
      </c>
      <c r="T377" s="222" t="str">
        <f t="shared" si="73"/>
        <v>No</v>
      </c>
      <c r="U377" s="68" t="str">
        <f t="shared" si="68"/>
        <v>N/A</v>
      </c>
      <c r="V377" s="65" t="str">
        <f t="shared" si="74"/>
        <v>No</v>
      </c>
      <c r="W377" s="68" t="str">
        <f t="shared" si="69"/>
        <v>N/A</v>
      </c>
      <c r="X377" s="65" t="str">
        <f t="shared" si="75"/>
        <v>No</v>
      </c>
      <c r="Y377" s="68" t="str">
        <f t="shared" si="70"/>
        <v>N/A</v>
      </c>
      <c r="Z377" s="65"/>
    </row>
    <row r="378" spans="1:26">
      <c r="A378" s="66" t="s">
        <v>1621</v>
      </c>
      <c r="B378" s="66" t="s">
        <v>28</v>
      </c>
      <c r="C378" s="66" t="str" cm="1">
        <f t="array" ref="C378">_xlfn.IFNA(_xlfn.IFS(B378="Starter","Starters &amp; Sides",B378="Sides","Starters &amp; Sides"),B378)</f>
        <v>Drinks</v>
      </c>
      <c r="D378" s="71" t="s">
        <v>1956</v>
      </c>
      <c r="E378" s="75"/>
      <c r="F378" s="12"/>
      <c r="G378" s="12"/>
      <c r="H378" s="12"/>
      <c r="I378" s="12"/>
      <c r="J378" s="12">
        <v>15</v>
      </c>
      <c r="K378" s="4">
        <v>16</v>
      </c>
      <c r="L378" s="4"/>
      <c r="M378" s="4"/>
      <c r="N378" s="4"/>
      <c r="O378" s="4"/>
      <c r="P378" s="4" t="str">
        <f t="shared" si="76"/>
        <v>No</v>
      </c>
      <c r="Q378" s="15" t="str">
        <f t="shared" si="64"/>
        <v>No</v>
      </c>
      <c r="R378" s="268" t="str">
        <f t="shared" si="71"/>
        <v>No</v>
      </c>
      <c r="S378" s="223" t="str">
        <f t="shared" si="72"/>
        <v>N/A</v>
      </c>
      <c r="T378" s="222" t="str">
        <f t="shared" si="73"/>
        <v>No</v>
      </c>
      <c r="U378" s="68" t="str">
        <f t="shared" si="68"/>
        <v>N/A</v>
      </c>
      <c r="V378" s="65" t="str">
        <f t="shared" si="74"/>
        <v>No</v>
      </c>
      <c r="W378" s="68" t="str">
        <f t="shared" si="69"/>
        <v>N/A</v>
      </c>
      <c r="X378" s="65" t="str">
        <f t="shared" si="75"/>
        <v>No</v>
      </c>
      <c r="Y378" s="68" t="str">
        <f t="shared" si="70"/>
        <v>N/A</v>
      </c>
      <c r="Z378" s="65"/>
    </row>
    <row r="379" spans="1:26">
      <c r="A379" s="66" t="s">
        <v>1621</v>
      </c>
      <c r="B379" s="66" t="s">
        <v>28</v>
      </c>
      <c r="C379" s="66" t="str" cm="1">
        <f t="array" ref="C379">_xlfn.IFNA(_xlfn.IFS(B379="Starter","Starters &amp; Sides",B379="Sides","Starters &amp; Sides"),B379)</f>
        <v>Drinks</v>
      </c>
      <c r="D379" s="71" t="s">
        <v>1957</v>
      </c>
      <c r="E379" s="75"/>
      <c r="F379" s="12"/>
      <c r="G379" s="12"/>
      <c r="H379" s="12"/>
      <c r="I379" s="12"/>
      <c r="J379" s="12">
        <v>15</v>
      </c>
      <c r="K379" s="4">
        <v>16</v>
      </c>
      <c r="L379" s="4"/>
      <c r="M379" s="4"/>
      <c r="N379" s="4"/>
      <c r="O379" s="4"/>
      <c r="P379" s="4" t="str">
        <f t="shared" si="76"/>
        <v>No</v>
      </c>
      <c r="Q379" s="15" t="str">
        <f t="shared" ref="Q379:Q429" si="77">IF(AND(T379="No",P379="Yes"),"Yes","No")</f>
        <v>No</v>
      </c>
      <c r="R379" s="268" t="str">
        <f t="shared" si="71"/>
        <v>No</v>
      </c>
      <c r="S379" s="223" t="str">
        <f t="shared" si="72"/>
        <v>N/A</v>
      </c>
      <c r="T379" s="222" t="str">
        <f t="shared" si="73"/>
        <v>No</v>
      </c>
      <c r="U379" s="68" t="str">
        <f t="shared" si="68"/>
        <v>N/A</v>
      </c>
      <c r="V379" s="65" t="str">
        <f t="shared" si="74"/>
        <v>No</v>
      </c>
      <c r="W379" s="68" t="str">
        <f t="shared" si="69"/>
        <v>N/A</v>
      </c>
      <c r="X379" s="65" t="str">
        <f t="shared" si="75"/>
        <v>No</v>
      </c>
      <c r="Y379" s="68" t="str">
        <f t="shared" si="70"/>
        <v>N/A</v>
      </c>
      <c r="Z379" s="65"/>
    </row>
    <row r="380" spans="1:26">
      <c r="A380" s="66" t="s">
        <v>1621</v>
      </c>
      <c r="B380" s="66" t="s">
        <v>28</v>
      </c>
      <c r="C380" s="66" t="str" cm="1">
        <f t="array" ref="C380">_xlfn.IFNA(_xlfn.IFS(B380="Starter","Starters &amp; Sides",B380="Sides","Starters &amp; Sides"),B380)</f>
        <v>Drinks</v>
      </c>
      <c r="D380" s="71" t="s">
        <v>1958</v>
      </c>
      <c r="E380" s="75"/>
      <c r="F380" s="12"/>
      <c r="G380" s="12"/>
      <c r="H380" s="12"/>
      <c r="I380" s="12"/>
      <c r="J380" s="12">
        <v>16</v>
      </c>
      <c r="K380" s="4">
        <v>16</v>
      </c>
      <c r="L380" s="4"/>
      <c r="M380" s="4"/>
      <c r="N380" s="4"/>
      <c r="O380" s="4"/>
      <c r="P380" s="4" t="str">
        <f t="shared" si="76"/>
        <v>No</v>
      </c>
      <c r="Q380" s="15" t="str">
        <f t="shared" si="77"/>
        <v>No</v>
      </c>
      <c r="R380" s="268" t="str">
        <f t="shared" si="71"/>
        <v>No</v>
      </c>
      <c r="S380" s="223" t="str">
        <f t="shared" si="72"/>
        <v>N/A</v>
      </c>
      <c r="T380" s="222" t="str">
        <f t="shared" si="73"/>
        <v>No</v>
      </c>
      <c r="U380" s="68" t="str">
        <f t="shared" si="68"/>
        <v>N/A</v>
      </c>
      <c r="V380" s="65" t="str">
        <f t="shared" si="74"/>
        <v>No</v>
      </c>
      <c r="W380" s="68" t="str">
        <f t="shared" si="69"/>
        <v>N/A</v>
      </c>
      <c r="X380" s="65" t="str">
        <f t="shared" si="75"/>
        <v>No</v>
      </c>
      <c r="Y380" s="68" t="str">
        <f t="shared" si="70"/>
        <v>N/A</v>
      </c>
      <c r="Z380" s="65"/>
    </row>
    <row r="381" spans="1:26">
      <c r="A381" s="66" t="s">
        <v>1621</v>
      </c>
      <c r="B381" s="66" t="s">
        <v>28</v>
      </c>
      <c r="C381" s="66" t="str" cm="1">
        <f t="array" ref="C381">_xlfn.IFNA(_xlfn.IFS(B381="Starter","Starters &amp; Sides",B381="Sides","Starters &amp; Sides"),B381)</f>
        <v>Drinks</v>
      </c>
      <c r="D381" s="71" t="s">
        <v>1959</v>
      </c>
      <c r="E381" s="75"/>
      <c r="F381" s="12"/>
      <c r="G381" s="12"/>
      <c r="H381" s="12"/>
      <c r="I381" s="12"/>
      <c r="J381" s="12">
        <v>16</v>
      </c>
      <c r="K381" s="4">
        <v>16</v>
      </c>
      <c r="L381" s="4"/>
      <c r="M381" s="4"/>
      <c r="N381" s="4"/>
      <c r="O381" s="4"/>
      <c r="P381" s="4" t="str">
        <f t="shared" si="76"/>
        <v>No</v>
      </c>
      <c r="Q381" s="15" t="str">
        <f t="shared" si="77"/>
        <v>No</v>
      </c>
      <c r="R381" s="268" t="str">
        <f t="shared" si="71"/>
        <v>No</v>
      </c>
      <c r="S381" s="223" t="str">
        <f t="shared" si="72"/>
        <v>N/A</v>
      </c>
      <c r="T381" s="222" t="str">
        <f t="shared" si="73"/>
        <v>No</v>
      </c>
      <c r="U381" s="68" t="str">
        <f t="shared" si="68"/>
        <v>N/A</v>
      </c>
      <c r="V381" s="65" t="str">
        <f t="shared" si="74"/>
        <v>No</v>
      </c>
      <c r="W381" s="68" t="str">
        <f t="shared" si="69"/>
        <v>N/A</v>
      </c>
      <c r="X381" s="65" t="str">
        <f t="shared" si="75"/>
        <v>No</v>
      </c>
      <c r="Y381" s="68" t="str">
        <f t="shared" si="70"/>
        <v>N/A</v>
      </c>
      <c r="Z381" s="65"/>
    </row>
    <row r="382" spans="1:26">
      <c r="A382" s="66" t="s">
        <v>1621</v>
      </c>
      <c r="B382" s="66" t="s">
        <v>28</v>
      </c>
      <c r="C382" s="66" t="str" cm="1">
        <f t="array" ref="C382">_xlfn.IFNA(_xlfn.IFS(B382="Starter","Starters &amp; Sides",B382="Sides","Starters &amp; Sides"),B382)</f>
        <v>Drinks</v>
      </c>
      <c r="D382" s="71" t="s">
        <v>1960</v>
      </c>
      <c r="E382" s="75"/>
      <c r="F382" s="12"/>
      <c r="G382" s="12"/>
      <c r="H382" s="12"/>
      <c r="I382" s="12"/>
      <c r="J382" s="12">
        <v>15</v>
      </c>
      <c r="K382" s="4">
        <v>16</v>
      </c>
      <c r="L382" s="4">
        <v>16</v>
      </c>
      <c r="M382" s="4">
        <v>16</v>
      </c>
      <c r="N382" s="4"/>
      <c r="O382" s="4"/>
      <c r="P382" s="4" t="str">
        <f t="shared" si="76"/>
        <v>Yes</v>
      </c>
      <c r="Q382" s="15" t="str">
        <f t="shared" si="77"/>
        <v>Yes</v>
      </c>
      <c r="R382" s="268" t="str">
        <f t="shared" si="71"/>
        <v>No</v>
      </c>
      <c r="S382" s="223" t="str">
        <f t="shared" si="72"/>
        <v>N/A</v>
      </c>
      <c r="T382" s="222" t="str">
        <f t="shared" si="73"/>
        <v>No</v>
      </c>
      <c r="U382" s="68" t="str">
        <f t="shared" si="68"/>
        <v>N/A</v>
      </c>
      <c r="V382" s="65" t="str">
        <f t="shared" si="74"/>
        <v>No</v>
      </c>
      <c r="W382" s="68" t="str">
        <f t="shared" si="69"/>
        <v>N/A</v>
      </c>
      <c r="X382" s="65" t="str">
        <f t="shared" si="75"/>
        <v>No</v>
      </c>
      <c r="Y382" s="68" t="str">
        <f t="shared" si="70"/>
        <v>N/A</v>
      </c>
      <c r="Z382" s="65"/>
    </row>
    <row r="383" spans="1:26">
      <c r="A383" s="66" t="s">
        <v>1621</v>
      </c>
      <c r="B383" s="66" t="s">
        <v>28</v>
      </c>
      <c r="C383" s="66" t="str" cm="1">
        <f t="array" ref="C383">_xlfn.IFNA(_xlfn.IFS(B383="Starter","Starters &amp; Sides",B383="Sides","Starters &amp; Sides"),B383)</f>
        <v>Drinks</v>
      </c>
      <c r="D383" s="71" t="s">
        <v>1961</v>
      </c>
      <c r="E383" s="75"/>
      <c r="F383" s="12"/>
      <c r="G383" s="12"/>
      <c r="H383" s="12"/>
      <c r="I383" s="12"/>
      <c r="J383" s="12">
        <v>16</v>
      </c>
      <c r="K383" s="4">
        <v>16</v>
      </c>
      <c r="L383" s="4"/>
      <c r="M383" s="4"/>
      <c r="N383" s="4"/>
      <c r="O383" s="4"/>
      <c r="P383" s="4" t="str">
        <f t="shared" si="76"/>
        <v>No</v>
      </c>
      <c r="Q383" s="15" t="str">
        <f t="shared" si="77"/>
        <v>No</v>
      </c>
      <c r="R383" s="268" t="str">
        <f t="shared" si="71"/>
        <v>No</v>
      </c>
      <c r="S383" s="223" t="str">
        <f t="shared" si="72"/>
        <v>N/A</v>
      </c>
      <c r="T383" s="222" t="str">
        <f t="shared" si="73"/>
        <v>No</v>
      </c>
      <c r="U383" s="68" t="str">
        <f t="shared" si="68"/>
        <v>N/A</v>
      </c>
      <c r="V383" s="65" t="str">
        <f t="shared" si="74"/>
        <v>No</v>
      </c>
      <c r="W383" s="68" t="str">
        <f t="shared" si="69"/>
        <v>N/A</v>
      </c>
      <c r="X383" s="65" t="str">
        <f t="shared" si="75"/>
        <v>No</v>
      </c>
      <c r="Y383" s="68" t="str">
        <f t="shared" si="70"/>
        <v>N/A</v>
      </c>
      <c r="Z383" s="65"/>
    </row>
    <row r="384" spans="1:26">
      <c r="A384" s="66" t="s">
        <v>1621</v>
      </c>
      <c r="B384" s="66" t="s">
        <v>28</v>
      </c>
      <c r="C384" s="66" t="str" cm="1">
        <f t="array" ref="C384">_xlfn.IFNA(_xlfn.IFS(B384="Starter","Starters &amp; Sides",B384="Sides","Starters &amp; Sides"),B384)</f>
        <v>Drinks</v>
      </c>
      <c r="D384" s="71" t="s">
        <v>1962</v>
      </c>
      <c r="E384" s="75"/>
      <c r="F384" s="12"/>
      <c r="G384" s="12"/>
      <c r="H384" s="12"/>
      <c r="I384" s="12"/>
      <c r="J384" s="12">
        <v>15</v>
      </c>
      <c r="K384" s="4">
        <v>16</v>
      </c>
      <c r="L384" s="4">
        <v>16</v>
      </c>
      <c r="M384" s="4">
        <v>16</v>
      </c>
      <c r="N384" s="4"/>
      <c r="O384" s="4"/>
      <c r="P384" s="4" t="str">
        <f t="shared" si="76"/>
        <v>Yes</v>
      </c>
      <c r="Q384" s="15" t="str">
        <f t="shared" si="77"/>
        <v>Yes</v>
      </c>
      <c r="R384" s="268" t="str">
        <f t="shared" si="71"/>
        <v>No</v>
      </c>
      <c r="S384" s="223" t="str">
        <f t="shared" si="72"/>
        <v>N/A</v>
      </c>
      <c r="T384" s="222" t="str">
        <f t="shared" si="73"/>
        <v>No</v>
      </c>
      <c r="U384" s="68" t="str">
        <f t="shared" si="68"/>
        <v>N/A</v>
      </c>
      <c r="V384" s="65" t="str">
        <f t="shared" si="74"/>
        <v>No</v>
      </c>
      <c r="W384" s="68" t="str">
        <f t="shared" si="69"/>
        <v>N/A</v>
      </c>
      <c r="X384" s="65" t="str">
        <f t="shared" si="75"/>
        <v>No</v>
      </c>
      <c r="Y384" s="68" t="str">
        <f t="shared" si="70"/>
        <v>N/A</v>
      </c>
      <c r="Z384" s="65"/>
    </row>
    <row r="385" spans="1:26">
      <c r="A385" s="66" t="s">
        <v>1621</v>
      </c>
      <c r="B385" s="66" t="s">
        <v>28</v>
      </c>
      <c r="C385" s="66" t="str" cm="1">
        <f t="array" ref="C385">_xlfn.IFNA(_xlfn.IFS(B385="Starter","Starters &amp; Sides",B385="Sides","Starters &amp; Sides"),B385)</f>
        <v>Drinks</v>
      </c>
      <c r="D385" s="71" t="s">
        <v>1963</v>
      </c>
      <c r="E385" s="75"/>
      <c r="F385" s="12"/>
      <c r="G385" s="12"/>
      <c r="H385" s="12"/>
      <c r="I385" s="12"/>
      <c r="J385" s="12">
        <v>15</v>
      </c>
      <c r="K385" s="4">
        <v>16</v>
      </c>
      <c r="L385" s="4"/>
      <c r="M385" s="4"/>
      <c r="N385" s="4"/>
      <c r="O385" s="4"/>
      <c r="P385" s="4" t="str">
        <f t="shared" si="76"/>
        <v>No</v>
      </c>
      <c r="Q385" s="15" t="str">
        <f t="shared" si="77"/>
        <v>No</v>
      </c>
      <c r="R385" s="268" t="str">
        <f t="shared" si="71"/>
        <v>No</v>
      </c>
      <c r="S385" s="223" t="str">
        <f t="shared" si="72"/>
        <v>N/A</v>
      </c>
      <c r="T385" s="222" t="str">
        <f t="shared" si="73"/>
        <v>No</v>
      </c>
      <c r="U385" s="68" t="str">
        <f t="shared" si="68"/>
        <v>N/A</v>
      </c>
      <c r="V385" s="65" t="str">
        <f t="shared" si="74"/>
        <v>No</v>
      </c>
      <c r="W385" s="68" t="str">
        <f t="shared" si="69"/>
        <v>N/A</v>
      </c>
      <c r="X385" s="65" t="str">
        <f t="shared" si="75"/>
        <v>No</v>
      </c>
      <c r="Y385" s="68" t="str">
        <f t="shared" si="70"/>
        <v>N/A</v>
      </c>
      <c r="Z385" s="65"/>
    </row>
    <row r="386" spans="1:26">
      <c r="A386" s="66" t="s">
        <v>1621</v>
      </c>
      <c r="B386" s="66" t="s">
        <v>28</v>
      </c>
      <c r="C386" s="66" t="str" cm="1">
        <f t="array" ref="C386">_xlfn.IFNA(_xlfn.IFS(B386="Starter","Starters &amp; Sides",B386="Sides","Starters &amp; Sides"),B386)</f>
        <v>Drinks</v>
      </c>
      <c r="D386" s="71" t="s">
        <v>1964</v>
      </c>
      <c r="E386" s="75"/>
      <c r="F386" s="12"/>
      <c r="G386" s="12"/>
      <c r="H386" s="12"/>
      <c r="I386" s="12"/>
      <c r="J386" s="12">
        <v>16</v>
      </c>
      <c r="K386" s="4">
        <v>16</v>
      </c>
      <c r="L386" s="4"/>
      <c r="M386" s="4"/>
      <c r="N386" s="4"/>
      <c r="O386" s="4"/>
      <c r="P386" s="4" t="str">
        <f t="shared" si="76"/>
        <v>No</v>
      </c>
      <c r="Q386" s="15" t="str">
        <f t="shared" si="77"/>
        <v>No</v>
      </c>
      <c r="R386" s="268" t="str">
        <f t="shared" si="71"/>
        <v>No</v>
      </c>
      <c r="S386" s="223" t="str">
        <f t="shared" si="72"/>
        <v>N/A</v>
      </c>
      <c r="T386" s="222" t="str">
        <f t="shared" si="73"/>
        <v>No</v>
      </c>
      <c r="U386" s="68" t="str">
        <f t="shared" si="68"/>
        <v>N/A</v>
      </c>
      <c r="V386" s="65" t="str">
        <f t="shared" si="74"/>
        <v>No</v>
      </c>
      <c r="W386" s="68" t="str">
        <f t="shared" si="69"/>
        <v>N/A</v>
      </c>
      <c r="X386" s="65" t="str">
        <f t="shared" si="75"/>
        <v>No</v>
      </c>
      <c r="Y386" s="68" t="str">
        <f t="shared" si="70"/>
        <v>N/A</v>
      </c>
      <c r="Z386" s="65"/>
    </row>
    <row r="387" spans="1:26">
      <c r="A387" s="66" t="s">
        <v>1621</v>
      </c>
      <c r="B387" s="66" t="s">
        <v>28</v>
      </c>
      <c r="C387" s="66" t="str" cm="1">
        <f t="array" ref="C387">_xlfn.IFNA(_xlfn.IFS(B387="Starter","Starters &amp; Sides",B387="Sides","Starters &amp; Sides"),B387)</f>
        <v>Drinks</v>
      </c>
      <c r="D387" s="71" t="s">
        <v>1965</v>
      </c>
      <c r="E387" s="75"/>
      <c r="F387" s="12"/>
      <c r="G387" s="12"/>
      <c r="H387" s="12"/>
      <c r="I387" s="12"/>
      <c r="J387" s="12">
        <v>15</v>
      </c>
      <c r="K387" s="4">
        <v>16</v>
      </c>
      <c r="L387" s="4">
        <v>16</v>
      </c>
      <c r="M387" s="4">
        <v>16</v>
      </c>
      <c r="N387" s="4">
        <v>9</v>
      </c>
      <c r="O387" s="4"/>
      <c r="P387" s="4" t="str">
        <f t="shared" si="76"/>
        <v>Yes</v>
      </c>
      <c r="Q387" s="15" t="str">
        <f t="shared" si="77"/>
        <v>Yes</v>
      </c>
      <c r="R387" s="268" t="str">
        <f t="shared" si="71"/>
        <v>No</v>
      </c>
      <c r="S387" s="223" t="str">
        <f t="shared" si="72"/>
        <v>N/A</v>
      </c>
      <c r="T387" s="222" t="str">
        <f t="shared" si="73"/>
        <v>No</v>
      </c>
      <c r="U387" s="68" t="str">
        <f t="shared" si="68"/>
        <v>N/A</v>
      </c>
      <c r="V387" s="65" t="str">
        <f t="shared" si="74"/>
        <v>No</v>
      </c>
      <c r="W387" s="68" t="str">
        <f t="shared" si="69"/>
        <v>N/A</v>
      </c>
      <c r="X387" s="65" t="str">
        <f t="shared" si="75"/>
        <v>No</v>
      </c>
      <c r="Y387" s="68" t="str">
        <f t="shared" si="70"/>
        <v>N/A</v>
      </c>
      <c r="Z387" s="65"/>
    </row>
    <row r="388" spans="1:26">
      <c r="A388" s="66" t="s">
        <v>1621</v>
      </c>
      <c r="B388" s="66" t="s">
        <v>28</v>
      </c>
      <c r="C388" s="66" t="str" cm="1">
        <f t="array" ref="C388">_xlfn.IFNA(_xlfn.IFS(B388="Starter","Starters &amp; Sides",B388="Sides","Starters &amp; Sides"),B388)</f>
        <v>Drinks</v>
      </c>
      <c r="D388" s="71" t="s">
        <v>1966</v>
      </c>
      <c r="E388" s="75"/>
      <c r="F388" s="12"/>
      <c r="G388" s="12"/>
      <c r="H388" s="12"/>
      <c r="I388" s="12"/>
      <c r="J388" s="12"/>
      <c r="K388" s="4"/>
      <c r="L388" s="4"/>
      <c r="M388" s="4">
        <v>16</v>
      </c>
      <c r="N388" s="4">
        <v>16</v>
      </c>
      <c r="O388" s="4"/>
      <c r="P388" s="4" t="str">
        <f t="shared" si="76"/>
        <v>Yes</v>
      </c>
      <c r="Q388" s="15" t="str">
        <f t="shared" si="77"/>
        <v>Yes</v>
      </c>
      <c r="R388" s="268" t="str">
        <f t="shared" si="71"/>
        <v>No</v>
      </c>
      <c r="S388" s="223" t="str">
        <f t="shared" si="72"/>
        <v>N/A</v>
      </c>
      <c r="T388" s="222" t="str">
        <f t="shared" si="73"/>
        <v>No</v>
      </c>
      <c r="U388" s="68" t="str">
        <f t="shared" si="68"/>
        <v>N/A</v>
      </c>
      <c r="V388" s="65" t="str">
        <f t="shared" si="74"/>
        <v>No</v>
      </c>
      <c r="W388" s="68" t="str">
        <f t="shared" si="69"/>
        <v>N/A</v>
      </c>
      <c r="X388" s="65" t="str">
        <f t="shared" si="75"/>
        <v>No</v>
      </c>
      <c r="Y388" s="68" t="str">
        <f t="shared" si="70"/>
        <v>N/A</v>
      </c>
      <c r="Z388" s="65"/>
    </row>
    <row r="389" spans="1:26">
      <c r="A389" s="66" t="s">
        <v>1621</v>
      </c>
      <c r="B389" s="66" t="s">
        <v>28</v>
      </c>
      <c r="C389" s="66" t="str" cm="1">
        <f t="array" ref="C389">_xlfn.IFNA(_xlfn.IFS(B389="Starter","Starters &amp; Sides",B389="Sides","Starters &amp; Sides"),B389)</f>
        <v>Drinks</v>
      </c>
      <c r="D389" s="71" t="s">
        <v>1967</v>
      </c>
      <c r="E389" s="75"/>
      <c r="F389" s="12"/>
      <c r="G389" s="12"/>
      <c r="H389" s="12"/>
      <c r="I389" s="12"/>
      <c r="J389" s="12"/>
      <c r="K389" s="4"/>
      <c r="L389" s="4"/>
      <c r="M389" s="4">
        <v>16</v>
      </c>
      <c r="N389" s="4"/>
      <c r="O389" s="4"/>
      <c r="P389" s="4" t="str">
        <f t="shared" si="76"/>
        <v>Yes</v>
      </c>
      <c r="Q389" s="15" t="str">
        <f t="shared" si="77"/>
        <v>Yes</v>
      </c>
      <c r="R389" s="268" t="str">
        <f t="shared" si="71"/>
        <v>No</v>
      </c>
      <c r="S389" s="223" t="str">
        <f t="shared" si="72"/>
        <v>N/A</v>
      </c>
      <c r="T389" s="222" t="str">
        <f t="shared" si="73"/>
        <v>No</v>
      </c>
      <c r="U389" s="68" t="str">
        <f t="shared" si="68"/>
        <v>N/A</v>
      </c>
      <c r="V389" s="65" t="str">
        <f t="shared" si="74"/>
        <v>No</v>
      </c>
      <c r="W389" s="68" t="str">
        <f t="shared" si="69"/>
        <v>N/A</v>
      </c>
      <c r="X389" s="65" t="str">
        <f t="shared" si="75"/>
        <v>No</v>
      </c>
      <c r="Y389" s="68" t="str">
        <f t="shared" si="70"/>
        <v>N/A</v>
      </c>
      <c r="Z389" s="65"/>
    </row>
    <row r="390" spans="1:26">
      <c r="A390" s="66" t="s">
        <v>1621</v>
      </c>
      <c r="B390" s="66" t="s">
        <v>28</v>
      </c>
      <c r="C390" s="66" t="str" cm="1">
        <f t="array" ref="C390">_xlfn.IFNA(_xlfn.IFS(B390="Starter","Starters &amp; Sides",B390="Sides","Starters &amp; Sides"),B390)</f>
        <v>Drinks</v>
      </c>
      <c r="D390" s="71" t="s">
        <v>1968</v>
      </c>
      <c r="E390" s="75"/>
      <c r="F390" s="12"/>
      <c r="G390" s="12"/>
      <c r="H390" s="12"/>
      <c r="I390" s="12"/>
      <c r="J390" s="12"/>
      <c r="K390" s="4"/>
      <c r="L390" s="4"/>
      <c r="M390" s="4">
        <v>16</v>
      </c>
      <c r="N390" s="4"/>
      <c r="O390" s="4"/>
      <c r="P390" s="4" t="str">
        <f t="shared" si="76"/>
        <v>Yes</v>
      </c>
      <c r="Q390" s="15" t="str">
        <f t="shared" si="77"/>
        <v>Yes</v>
      </c>
      <c r="R390" s="268" t="str">
        <f t="shared" si="71"/>
        <v>No</v>
      </c>
      <c r="S390" s="223" t="str">
        <f t="shared" si="72"/>
        <v>N/A</v>
      </c>
      <c r="T390" s="222" t="str">
        <f t="shared" si="73"/>
        <v>No</v>
      </c>
      <c r="U390" s="68" t="str">
        <f t="shared" si="68"/>
        <v>N/A</v>
      </c>
      <c r="V390" s="65" t="str">
        <f t="shared" si="74"/>
        <v>No</v>
      </c>
      <c r="W390" s="68" t="str">
        <f t="shared" si="69"/>
        <v>N/A</v>
      </c>
      <c r="X390" s="65" t="str">
        <f t="shared" si="75"/>
        <v>No</v>
      </c>
      <c r="Y390" s="68" t="str">
        <f t="shared" si="70"/>
        <v>N/A</v>
      </c>
      <c r="Z390" s="65"/>
    </row>
    <row r="391" spans="1:26">
      <c r="A391" s="66" t="s">
        <v>1621</v>
      </c>
      <c r="B391" s="66" t="s">
        <v>28</v>
      </c>
      <c r="C391" s="66" t="str" cm="1">
        <f t="array" ref="C391">_xlfn.IFNA(_xlfn.IFS(B391="Starter","Starters &amp; Sides",B391="Sides","Starters &amp; Sides"),B391)</f>
        <v>Drinks</v>
      </c>
      <c r="D391" s="71" t="s">
        <v>1969</v>
      </c>
      <c r="E391" s="75"/>
      <c r="F391" s="12"/>
      <c r="G391" s="12"/>
      <c r="H391" s="12"/>
      <c r="I391" s="12"/>
      <c r="J391" s="12"/>
      <c r="K391" s="4"/>
      <c r="L391" s="4"/>
      <c r="M391" s="4">
        <v>16</v>
      </c>
      <c r="N391" s="4">
        <v>16</v>
      </c>
      <c r="O391" s="4"/>
      <c r="P391" s="4" t="str">
        <f t="shared" si="76"/>
        <v>Yes</v>
      </c>
      <c r="Q391" s="15" t="str">
        <f t="shared" si="77"/>
        <v>Yes</v>
      </c>
      <c r="R391" s="268" t="str">
        <f t="shared" si="71"/>
        <v>No</v>
      </c>
      <c r="S391" s="223" t="str">
        <f t="shared" si="72"/>
        <v>N/A</v>
      </c>
      <c r="T391" s="222" t="str">
        <f t="shared" si="73"/>
        <v>No</v>
      </c>
      <c r="U391" s="68" t="str">
        <f t="shared" si="68"/>
        <v>N/A</v>
      </c>
      <c r="V391" s="65" t="str">
        <f t="shared" si="74"/>
        <v>No</v>
      </c>
      <c r="W391" s="68" t="str">
        <f t="shared" si="69"/>
        <v>N/A</v>
      </c>
      <c r="X391" s="65" t="str">
        <f t="shared" si="75"/>
        <v>No</v>
      </c>
      <c r="Y391" s="68" t="str">
        <f t="shared" si="70"/>
        <v>N/A</v>
      </c>
      <c r="Z391" s="65"/>
    </row>
    <row r="392" spans="1:26">
      <c r="A392" s="66" t="s">
        <v>1621</v>
      </c>
      <c r="B392" s="66" t="s">
        <v>28</v>
      </c>
      <c r="C392" s="66" t="str" cm="1">
        <f t="array" ref="C392">_xlfn.IFNA(_xlfn.IFS(B392="Starter","Starters &amp; Sides",B392="Sides","Starters &amp; Sides"),B392)</f>
        <v>Drinks</v>
      </c>
      <c r="D392" s="71" t="s">
        <v>1970</v>
      </c>
      <c r="E392" s="75"/>
      <c r="F392" s="12"/>
      <c r="G392" s="12"/>
      <c r="H392" s="12"/>
      <c r="I392" s="12"/>
      <c r="J392" s="12"/>
      <c r="K392" s="4"/>
      <c r="L392" s="4"/>
      <c r="M392" s="4">
        <v>16</v>
      </c>
      <c r="N392" s="4">
        <v>16</v>
      </c>
      <c r="O392" s="4"/>
      <c r="P392" s="4" t="str">
        <f t="shared" si="76"/>
        <v>Yes</v>
      </c>
      <c r="Q392" s="15" t="str">
        <f t="shared" si="77"/>
        <v>Yes</v>
      </c>
      <c r="R392" s="268" t="str">
        <f t="shared" si="71"/>
        <v>No</v>
      </c>
      <c r="S392" s="223" t="str">
        <f t="shared" si="72"/>
        <v>N/A</v>
      </c>
      <c r="T392" s="222" t="str">
        <f t="shared" si="73"/>
        <v>No</v>
      </c>
      <c r="U392" s="68" t="str">
        <f t="shared" si="68"/>
        <v>N/A</v>
      </c>
      <c r="V392" s="65" t="str">
        <f t="shared" si="74"/>
        <v>No</v>
      </c>
      <c r="W392" s="68" t="str">
        <f t="shared" si="69"/>
        <v>N/A</v>
      </c>
      <c r="X392" s="65" t="str">
        <f t="shared" si="75"/>
        <v>No</v>
      </c>
      <c r="Y392" s="68" t="str">
        <f t="shared" si="70"/>
        <v>N/A</v>
      </c>
      <c r="Z392" s="65"/>
    </row>
    <row r="393" spans="1:26">
      <c r="A393" s="66" t="s">
        <v>1621</v>
      </c>
      <c r="B393" s="66" t="s">
        <v>28</v>
      </c>
      <c r="C393" s="66" t="str" cm="1">
        <f t="array" ref="C393">_xlfn.IFNA(_xlfn.IFS(B393="Starter","Starters &amp; Sides",B393="Sides","Starters &amp; Sides"),B393)</f>
        <v>Drinks</v>
      </c>
      <c r="D393" s="71" t="s">
        <v>1971</v>
      </c>
      <c r="E393" s="75"/>
      <c r="F393" s="12"/>
      <c r="G393" s="12"/>
      <c r="H393" s="12"/>
      <c r="I393" s="12"/>
      <c r="J393" s="12">
        <v>10</v>
      </c>
      <c r="K393" s="4">
        <v>10</v>
      </c>
      <c r="L393" s="4"/>
      <c r="M393" s="4"/>
      <c r="N393" s="4"/>
      <c r="O393" s="4"/>
      <c r="P393" s="4" t="str">
        <f t="shared" si="76"/>
        <v>No</v>
      </c>
      <c r="Q393" s="15" t="str">
        <f t="shared" si="77"/>
        <v>No</v>
      </c>
      <c r="R393" s="268" t="str">
        <f t="shared" si="71"/>
        <v>No</v>
      </c>
      <c r="S393" s="223" t="str">
        <f t="shared" si="72"/>
        <v>N/A</v>
      </c>
      <c r="T393" s="222" t="str">
        <f t="shared" si="73"/>
        <v>No</v>
      </c>
      <c r="U393" s="68" t="str">
        <f t="shared" si="68"/>
        <v>N/A</v>
      </c>
      <c r="V393" s="65" t="str">
        <f t="shared" si="74"/>
        <v>No</v>
      </c>
      <c r="W393" s="68" t="str">
        <f t="shared" si="69"/>
        <v>N/A</v>
      </c>
      <c r="X393" s="65" t="str">
        <f t="shared" si="75"/>
        <v>No</v>
      </c>
      <c r="Y393" s="68" t="str">
        <f t="shared" si="70"/>
        <v>N/A</v>
      </c>
      <c r="Z393" s="65"/>
    </row>
    <row r="394" spans="1:26">
      <c r="A394" s="66" t="s">
        <v>1621</v>
      </c>
      <c r="B394" s="66" t="s">
        <v>28</v>
      </c>
      <c r="C394" s="66" t="str" cm="1">
        <f t="array" ref="C394">_xlfn.IFNA(_xlfn.IFS(B394="Starter","Starters &amp; Sides",B394="Sides","Starters &amp; Sides"),B394)</f>
        <v>Drinks</v>
      </c>
      <c r="D394" s="71" t="s">
        <v>1972</v>
      </c>
      <c r="E394" s="75"/>
      <c r="F394" s="12"/>
      <c r="G394" s="12"/>
      <c r="H394" s="12"/>
      <c r="I394" s="12"/>
      <c r="J394" s="12">
        <v>10</v>
      </c>
      <c r="K394" s="4">
        <v>10</v>
      </c>
      <c r="L394" s="4"/>
      <c r="M394" s="4"/>
      <c r="N394" s="4"/>
      <c r="O394" s="4"/>
      <c r="P394" s="4" t="str">
        <f t="shared" si="76"/>
        <v>No</v>
      </c>
      <c r="Q394" s="15" t="str">
        <f t="shared" si="77"/>
        <v>No</v>
      </c>
      <c r="R394" s="268" t="str">
        <f t="shared" si="71"/>
        <v>No</v>
      </c>
      <c r="S394" s="223" t="str">
        <f t="shared" si="72"/>
        <v>N/A</v>
      </c>
      <c r="T394" s="222" t="str">
        <f t="shared" si="73"/>
        <v>No</v>
      </c>
      <c r="U394" s="68" t="str">
        <f t="shared" si="68"/>
        <v>N/A</v>
      </c>
      <c r="V394" s="65" t="str">
        <f t="shared" si="74"/>
        <v>No</v>
      </c>
      <c r="W394" s="68" t="str">
        <f t="shared" si="69"/>
        <v>N/A</v>
      </c>
      <c r="X394" s="65" t="str">
        <f t="shared" si="75"/>
        <v>No</v>
      </c>
      <c r="Y394" s="68" t="str">
        <f t="shared" si="70"/>
        <v>N/A</v>
      </c>
      <c r="Z394" s="65"/>
    </row>
    <row r="395" spans="1:26">
      <c r="A395" s="66" t="s">
        <v>1621</v>
      </c>
      <c r="B395" s="66" t="s">
        <v>28</v>
      </c>
      <c r="C395" s="66" t="str" cm="1">
        <f t="array" ref="C395">_xlfn.IFNA(_xlfn.IFS(B395="Starter","Starters &amp; Sides",B395="Sides","Starters &amp; Sides"),B395)</f>
        <v>Drinks</v>
      </c>
      <c r="D395" s="71" t="s">
        <v>1973</v>
      </c>
      <c r="E395" s="75"/>
      <c r="F395" s="12"/>
      <c r="G395" s="12"/>
      <c r="H395" s="12"/>
      <c r="I395" s="12"/>
      <c r="J395" s="12">
        <v>9</v>
      </c>
      <c r="K395" s="4">
        <v>9</v>
      </c>
      <c r="L395" s="4">
        <v>9</v>
      </c>
      <c r="M395" s="4">
        <v>9</v>
      </c>
      <c r="N395" s="4"/>
      <c r="O395" s="4"/>
      <c r="P395" s="4" t="str">
        <f t="shared" si="76"/>
        <v>Yes</v>
      </c>
      <c r="Q395" s="15" t="str">
        <f t="shared" si="77"/>
        <v>Yes</v>
      </c>
      <c r="R395" s="268" t="str">
        <f t="shared" si="71"/>
        <v>No</v>
      </c>
      <c r="S395" s="223" t="str">
        <f t="shared" si="72"/>
        <v>N/A</v>
      </c>
      <c r="T395" s="222" t="str">
        <f t="shared" si="73"/>
        <v>No</v>
      </c>
      <c r="U395" s="68" t="str">
        <f t="shared" si="68"/>
        <v>N/A</v>
      </c>
      <c r="V395" s="65" t="str">
        <f t="shared" si="74"/>
        <v>No</v>
      </c>
      <c r="W395" s="68" t="str">
        <f t="shared" si="69"/>
        <v>N/A</v>
      </c>
      <c r="X395" s="65" t="str">
        <f t="shared" si="75"/>
        <v>No</v>
      </c>
      <c r="Y395" s="68" t="str">
        <f t="shared" si="70"/>
        <v>N/A</v>
      </c>
      <c r="Z395" s="65"/>
    </row>
    <row r="396" spans="1:26">
      <c r="A396" s="66" t="s">
        <v>1621</v>
      </c>
      <c r="B396" s="66" t="s">
        <v>28</v>
      </c>
      <c r="C396" s="66" t="str" cm="1">
        <f t="array" ref="C396">_xlfn.IFNA(_xlfn.IFS(B396="Starter","Starters &amp; Sides",B396="Sides","Starters &amp; Sides"),B396)</f>
        <v>Drinks</v>
      </c>
      <c r="D396" s="71" t="s">
        <v>1974</v>
      </c>
      <c r="E396" s="75"/>
      <c r="F396" s="12"/>
      <c r="G396" s="12"/>
      <c r="H396" s="12"/>
      <c r="I396" s="12"/>
      <c r="J396" s="12">
        <v>9</v>
      </c>
      <c r="K396" s="4">
        <v>9</v>
      </c>
      <c r="L396" s="4">
        <v>9</v>
      </c>
      <c r="M396" s="4">
        <v>9</v>
      </c>
      <c r="N396" s="4"/>
      <c r="O396" s="4"/>
      <c r="P396" s="4" t="str">
        <f t="shared" si="76"/>
        <v>Yes</v>
      </c>
      <c r="Q396" s="15" t="str">
        <f t="shared" si="77"/>
        <v>Yes</v>
      </c>
      <c r="R396" s="268" t="str">
        <f t="shared" si="71"/>
        <v>No</v>
      </c>
      <c r="S396" s="223" t="str">
        <f t="shared" si="72"/>
        <v>N/A</v>
      </c>
      <c r="T396" s="222" t="str">
        <f t="shared" si="73"/>
        <v>No</v>
      </c>
      <c r="U396" s="68" t="str">
        <f t="shared" si="68"/>
        <v>N/A</v>
      </c>
      <c r="V396" s="65" t="str">
        <f t="shared" si="74"/>
        <v>No</v>
      </c>
      <c r="W396" s="68" t="str">
        <f t="shared" si="69"/>
        <v>N/A</v>
      </c>
      <c r="X396" s="65" t="str">
        <f t="shared" si="75"/>
        <v>No</v>
      </c>
      <c r="Y396" s="68" t="str">
        <f t="shared" si="70"/>
        <v>N/A</v>
      </c>
      <c r="Z396" s="65"/>
    </row>
    <row r="397" spans="1:26">
      <c r="A397" s="66" t="s">
        <v>1621</v>
      </c>
      <c r="B397" s="66" t="s">
        <v>28</v>
      </c>
      <c r="C397" s="66" t="str" cm="1">
        <f t="array" ref="C397">_xlfn.IFNA(_xlfn.IFS(B397="Starter","Starters &amp; Sides",B397="Sides","Starters &amp; Sides"),B397)</f>
        <v>Drinks</v>
      </c>
      <c r="D397" s="71" t="s">
        <v>1975</v>
      </c>
      <c r="E397" s="75"/>
      <c r="F397" s="12"/>
      <c r="G397" s="12"/>
      <c r="H397" s="12"/>
      <c r="I397" s="12"/>
      <c r="J397" s="12">
        <v>9</v>
      </c>
      <c r="K397" s="4">
        <v>9</v>
      </c>
      <c r="L397" s="4">
        <v>9</v>
      </c>
      <c r="M397" s="4">
        <v>9</v>
      </c>
      <c r="N397" s="4"/>
      <c r="O397" s="4"/>
      <c r="P397" s="4" t="str">
        <f t="shared" si="76"/>
        <v>Yes</v>
      </c>
      <c r="Q397" s="15" t="str">
        <f t="shared" si="77"/>
        <v>Yes</v>
      </c>
      <c r="R397" s="268" t="str">
        <f t="shared" si="71"/>
        <v>No</v>
      </c>
      <c r="S397" s="223" t="str">
        <f t="shared" si="72"/>
        <v>N/A</v>
      </c>
      <c r="T397" s="222" t="str">
        <f t="shared" si="73"/>
        <v>No</v>
      </c>
      <c r="U397" s="68" t="str">
        <f t="shared" si="68"/>
        <v>N/A</v>
      </c>
      <c r="V397" s="65" t="str">
        <f t="shared" si="74"/>
        <v>No</v>
      </c>
      <c r="W397" s="68" t="str">
        <f t="shared" si="69"/>
        <v>N/A</v>
      </c>
      <c r="X397" s="65" t="str">
        <f t="shared" si="75"/>
        <v>No</v>
      </c>
      <c r="Y397" s="68" t="str">
        <f t="shared" si="70"/>
        <v>N/A</v>
      </c>
      <c r="Z397" s="65"/>
    </row>
    <row r="398" spans="1:26">
      <c r="A398" s="66" t="s">
        <v>1621</v>
      </c>
      <c r="B398" s="66" t="s">
        <v>28</v>
      </c>
      <c r="C398" s="66" t="str" cm="1">
        <f t="array" ref="C398">_xlfn.IFNA(_xlfn.IFS(B398="Starter","Starters &amp; Sides",B398="Sides","Starters &amp; Sides"),B398)</f>
        <v>Drinks</v>
      </c>
      <c r="D398" s="71" t="s">
        <v>1976</v>
      </c>
      <c r="E398" s="75"/>
      <c r="F398" s="12"/>
      <c r="G398" s="12"/>
      <c r="H398" s="12"/>
      <c r="I398" s="12"/>
      <c r="J398" s="12">
        <v>9</v>
      </c>
      <c r="K398" s="4">
        <v>9</v>
      </c>
      <c r="L398" s="4">
        <v>9</v>
      </c>
      <c r="M398" s="4">
        <v>9</v>
      </c>
      <c r="N398" s="4"/>
      <c r="O398" s="4"/>
      <c r="P398" s="4" t="str">
        <f t="shared" si="76"/>
        <v>Yes</v>
      </c>
      <c r="Q398" s="15" t="str">
        <f t="shared" si="77"/>
        <v>Yes</v>
      </c>
      <c r="R398" s="268" t="str">
        <f t="shared" si="71"/>
        <v>No</v>
      </c>
      <c r="S398" s="223" t="str">
        <f t="shared" si="72"/>
        <v>N/A</v>
      </c>
      <c r="T398" s="222" t="str">
        <f t="shared" si="73"/>
        <v>No</v>
      </c>
      <c r="U398" s="68" t="str">
        <f t="shared" si="68"/>
        <v>N/A</v>
      </c>
      <c r="V398" s="65" t="str">
        <f t="shared" si="74"/>
        <v>No</v>
      </c>
      <c r="W398" s="68" t="str">
        <f t="shared" si="69"/>
        <v>N/A</v>
      </c>
      <c r="X398" s="65" t="str">
        <f t="shared" si="75"/>
        <v>No</v>
      </c>
      <c r="Y398" s="68" t="str">
        <f t="shared" si="70"/>
        <v>N/A</v>
      </c>
      <c r="Z398" s="65"/>
    </row>
    <row r="399" spans="1:26">
      <c r="A399" s="66" t="s">
        <v>1621</v>
      </c>
      <c r="B399" s="66" t="s">
        <v>28</v>
      </c>
      <c r="C399" s="66" t="str" cm="1">
        <f t="array" ref="C399">_xlfn.IFNA(_xlfn.IFS(B399="Starter","Starters &amp; Sides",B399="Sides","Starters &amp; Sides"),B399)</f>
        <v>Drinks</v>
      </c>
      <c r="D399" s="71" t="s">
        <v>1977</v>
      </c>
      <c r="E399" s="75"/>
      <c r="F399" s="12"/>
      <c r="G399" s="12"/>
      <c r="H399" s="12"/>
      <c r="I399" s="12"/>
      <c r="J399" s="12">
        <v>9</v>
      </c>
      <c r="K399" s="4">
        <v>9</v>
      </c>
      <c r="L399" s="4">
        <v>9</v>
      </c>
      <c r="M399" s="4">
        <v>9</v>
      </c>
      <c r="N399" s="4"/>
      <c r="O399" s="4"/>
      <c r="P399" s="4" t="str">
        <f t="shared" si="76"/>
        <v>Yes</v>
      </c>
      <c r="Q399" s="15" t="str">
        <f t="shared" si="77"/>
        <v>Yes</v>
      </c>
      <c r="R399" s="268" t="str">
        <f t="shared" si="71"/>
        <v>No</v>
      </c>
      <c r="S399" s="223" t="str">
        <f t="shared" si="72"/>
        <v>N/A</v>
      </c>
      <c r="T399" s="222" t="str">
        <f t="shared" si="73"/>
        <v>No</v>
      </c>
      <c r="U399" s="68" t="str">
        <f t="shared" si="68"/>
        <v>N/A</v>
      </c>
      <c r="V399" s="65" t="str">
        <f t="shared" si="74"/>
        <v>No</v>
      </c>
      <c r="W399" s="68" t="str">
        <f t="shared" si="69"/>
        <v>N/A</v>
      </c>
      <c r="X399" s="65" t="str">
        <f t="shared" si="75"/>
        <v>No</v>
      </c>
      <c r="Y399" s="68" t="str">
        <f t="shared" si="70"/>
        <v>N/A</v>
      </c>
      <c r="Z399" s="65"/>
    </row>
    <row r="400" spans="1:26">
      <c r="A400" s="66" t="s">
        <v>1621</v>
      </c>
      <c r="B400" s="66" t="s">
        <v>28</v>
      </c>
      <c r="C400" s="66" t="str" cm="1">
        <f t="array" ref="C400">_xlfn.IFNA(_xlfn.IFS(B400="Starter","Starters &amp; Sides",B400="Sides","Starters &amp; Sides"),B400)</f>
        <v>Drinks</v>
      </c>
      <c r="D400" s="71" t="s">
        <v>1978</v>
      </c>
      <c r="E400" s="75"/>
      <c r="F400" s="12"/>
      <c r="G400" s="12"/>
      <c r="H400" s="12"/>
      <c r="I400" s="12"/>
      <c r="J400" s="12">
        <v>9</v>
      </c>
      <c r="K400" s="4">
        <v>9</v>
      </c>
      <c r="L400" s="4">
        <v>9</v>
      </c>
      <c r="M400" s="4">
        <v>9</v>
      </c>
      <c r="N400" s="4"/>
      <c r="O400" s="4"/>
      <c r="P400" s="4" t="str">
        <f t="shared" si="76"/>
        <v>Yes</v>
      </c>
      <c r="Q400" s="15" t="str">
        <f t="shared" si="77"/>
        <v>Yes</v>
      </c>
      <c r="R400" s="268" t="str">
        <f t="shared" si="71"/>
        <v>No</v>
      </c>
      <c r="S400" s="223" t="str">
        <f t="shared" si="72"/>
        <v>N/A</v>
      </c>
      <c r="T400" s="222" t="str">
        <f t="shared" si="73"/>
        <v>No</v>
      </c>
      <c r="U400" s="68" t="str">
        <f t="shared" si="68"/>
        <v>N/A</v>
      </c>
      <c r="V400" s="65" t="str">
        <f t="shared" si="74"/>
        <v>No</v>
      </c>
      <c r="W400" s="68" t="str">
        <f t="shared" si="69"/>
        <v>N/A</v>
      </c>
      <c r="X400" s="65" t="str">
        <f t="shared" si="75"/>
        <v>No</v>
      </c>
      <c r="Y400" s="68" t="str">
        <f t="shared" si="70"/>
        <v>N/A</v>
      </c>
      <c r="Z400" s="65"/>
    </row>
    <row r="401" spans="1:26">
      <c r="A401" s="66" t="s">
        <v>1621</v>
      </c>
      <c r="B401" s="66" t="s">
        <v>28</v>
      </c>
      <c r="C401" s="66" t="str" cm="1">
        <f t="array" ref="C401">_xlfn.IFNA(_xlfn.IFS(B401="Starter","Starters &amp; Sides",B401="Sides","Starters &amp; Sides"),B401)</f>
        <v>Drinks</v>
      </c>
      <c r="D401" s="71" t="s">
        <v>1979</v>
      </c>
      <c r="E401" s="75"/>
      <c r="F401" s="12"/>
      <c r="G401" s="12"/>
      <c r="H401" s="12"/>
      <c r="I401" s="12"/>
      <c r="J401" s="12">
        <v>5.5</v>
      </c>
      <c r="K401" s="4">
        <v>5.5</v>
      </c>
      <c r="L401" s="4">
        <v>5.5</v>
      </c>
      <c r="M401" s="4">
        <v>5.5</v>
      </c>
      <c r="N401" s="4">
        <v>5.5</v>
      </c>
      <c r="O401" s="4"/>
      <c r="P401" s="4" t="str">
        <f t="shared" si="76"/>
        <v>Yes</v>
      </c>
      <c r="Q401" s="15" t="str">
        <f t="shared" si="77"/>
        <v>Yes</v>
      </c>
      <c r="R401" s="268" t="str">
        <f t="shared" si="71"/>
        <v>No</v>
      </c>
      <c r="S401" s="223" t="str">
        <f t="shared" si="72"/>
        <v>N/A</v>
      </c>
      <c r="T401" s="222" t="str">
        <f t="shared" si="73"/>
        <v>No</v>
      </c>
      <c r="U401" s="68" t="str">
        <f t="shared" si="68"/>
        <v>N/A</v>
      </c>
      <c r="V401" s="65" t="str">
        <f t="shared" si="74"/>
        <v>No</v>
      </c>
      <c r="W401" s="68" t="str">
        <f t="shared" si="69"/>
        <v>N/A</v>
      </c>
      <c r="X401" s="65" t="str">
        <f t="shared" si="75"/>
        <v>No</v>
      </c>
      <c r="Y401" s="68" t="str">
        <f t="shared" si="70"/>
        <v>N/A</v>
      </c>
      <c r="Z401" s="65"/>
    </row>
    <row r="402" spans="1:26">
      <c r="A402" s="66" t="s">
        <v>1621</v>
      </c>
      <c r="B402" s="66" t="s">
        <v>28</v>
      </c>
      <c r="C402" s="66" t="str" cm="1">
        <f t="array" ref="C402">_xlfn.IFNA(_xlfn.IFS(B402="Starter","Starters &amp; Sides",B402="Sides","Starters &amp; Sides"),B402)</f>
        <v>Drinks</v>
      </c>
      <c r="D402" s="71" t="s">
        <v>1980</v>
      </c>
      <c r="E402" s="75"/>
      <c r="F402" s="12"/>
      <c r="G402" s="12"/>
      <c r="H402" s="12"/>
      <c r="I402" s="12"/>
      <c r="J402" s="12">
        <v>5.5</v>
      </c>
      <c r="K402" s="4">
        <v>5.5</v>
      </c>
      <c r="L402" s="4">
        <v>5.5</v>
      </c>
      <c r="M402" s="4">
        <v>5.5</v>
      </c>
      <c r="N402" s="4">
        <v>5.5</v>
      </c>
      <c r="O402" s="4"/>
      <c r="P402" s="4" t="str">
        <f t="shared" si="76"/>
        <v>Yes</v>
      </c>
      <c r="Q402" s="15" t="str">
        <f t="shared" si="77"/>
        <v>Yes</v>
      </c>
      <c r="R402" s="268" t="str">
        <f t="shared" si="71"/>
        <v>No</v>
      </c>
      <c r="S402" s="223" t="str">
        <f t="shared" si="72"/>
        <v>N/A</v>
      </c>
      <c r="T402" s="222" t="str">
        <f t="shared" si="73"/>
        <v>No</v>
      </c>
      <c r="U402" s="68" t="str">
        <f t="shared" si="68"/>
        <v>N/A</v>
      </c>
      <c r="V402" s="65" t="str">
        <f t="shared" si="74"/>
        <v>No</v>
      </c>
      <c r="W402" s="68" t="str">
        <f t="shared" si="69"/>
        <v>N/A</v>
      </c>
      <c r="X402" s="65" t="str">
        <f t="shared" si="75"/>
        <v>No</v>
      </c>
      <c r="Y402" s="68" t="str">
        <f t="shared" si="70"/>
        <v>N/A</v>
      </c>
      <c r="Z402" s="65"/>
    </row>
    <row r="403" spans="1:26">
      <c r="A403" s="66" t="s">
        <v>1621</v>
      </c>
      <c r="B403" s="66" t="s">
        <v>28</v>
      </c>
      <c r="C403" s="66" t="str" cm="1">
        <f t="array" ref="C403">_xlfn.IFNA(_xlfn.IFS(B403="Starter","Starters &amp; Sides",B403="Sides","Starters &amp; Sides"),B403)</f>
        <v>Drinks</v>
      </c>
      <c r="D403" s="71" t="s">
        <v>1981</v>
      </c>
      <c r="E403" s="75"/>
      <c r="F403" s="12"/>
      <c r="G403" s="12"/>
      <c r="H403" s="12"/>
      <c r="I403" s="12"/>
      <c r="J403" s="12">
        <v>5.5</v>
      </c>
      <c r="K403" s="4">
        <v>5.5</v>
      </c>
      <c r="L403" s="4">
        <v>5.5</v>
      </c>
      <c r="M403" s="4">
        <v>5.5</v>
      </c>
      <c r="N403" s="4">
        <v>5.5</v>
      </c>
      <c r="O403" s="4"/>
      <c r="P403" s="4" t="str">
        <f t="shared" si="76"/>
        <v>Yes</v>
      </c>
      <c r="Q403" s="15" t="str">
        <f t="shared" si="77"/>
        <v>Yes</v>
      </c>
      <c r="R403" s="268" t="str">
        <f t="shared" si="71"/>
        <v>No</v>
      </c>
      <c r="S403" s="223" t="str">
        <f t="shared" si="72"/>
        <v>N/A</v>
      </c>
      <c r="T403" s="222" t="str">
        <f t="shared" si="73"/>
        <v>No</v>
      </c>
      <c r="U403" s="68" t="str">
        <f t="shared" si="68"/>
        <v>N/A</v>
      </c>
      <c r="V403" s="65" t="str">
        <f t="shared" si="74"/>
        <v>No</v>
      </c>
      <c r="W403" s="68" t="str">
        <f t="shared" si="69"/>
        <v>N/A</v>
      </c>
      <c r="X403" s="65" t="str">
        <f t="shared" si="75"/>
        <v>No</v>
      </c>
      <c r="Y403" s="68" t="str">
        <f t="shared" si="70"/>
        <v>N/A</v>
      </c>
      <c r="Z403" s="65"/>
    </row>
    <row r="404" spans="1:26">
      <c r="A404" s="66" t="s">
        <v>1621</v>
      </c>
      <c r="B404" s="66" t="s">
        <v>28</v>
      </c>
      <c r="C404" s="66" t="str" cm="1">
        <f t="array" ref="C404">_xlfn.IFNA(_xlfn.IFS(B404="Starter","Starters &amp; Sides",B404="Sides","Starters &amp; Sides"),B404)</f>
        <v>Drinks</v>
      </c>
      <c r="D404" s="71" t="s">
        <v>1982</v>
      </c>
      <c r="E404" s="75"/>
      <c r="F404" s="12"/>
      <c r="G404" s="12"/>
      <c r="H404" s="12"/>
      <c r="I404" s="12"/>
      <c r="J404" s="12"/>
      <c r="K404" s="4"/>
      <c r="L404" s="4"/>
      <c r="M404" s="4">
        <v>5.5</v>
      </c>
      <c r="N404" s="4">
        <v>5.5</v>
      </c>
      <c r="O404" s="4"/>
      <c r="P404" s="4" t="str">
        <f t="shared" si="76"/>
        <v>Yes</v>
      </c>
      <c r="Q404" s="15" t="str">
        <f t="shared" si="77"/>
        <v>Yes</v>
      </c>
      <c r="R404" s="268" t="str">
        <f t="shared" si="71"/>
        <v>No</v>
      </c>
      <c r="S404" s="223" t="str">
        <f t="shared" si="72"/>
        <v>N/A</v>
      </c>
      <c r="T404" s="222" t="str">
        <f t="shared" si="73"/>
        <v>No</v>
      </c>
      <c r="U404" s="68" t="str">
        <f t="shared" si="68"/>
        <v>N/A</v>
      </c>
      <c r="V404" s="65" t="str">
        <f t="shared" si="74"/>
        <v>No</v>
      </c>
      <c r="W404" s="68" t="str">
        <f t="shared" si="69"/>
        <v>N/A</v>
      </c>
      <c r="X404" s="65" t="str">
        <f t="shared" si="75"/>
        <v>No</v>
      </c>
      <c r="Y404" s="68" t="str">
        <f t="shared" si="70"/>
        <v>N/A</v>
      </c>
      <c r="Z404" s="65"/>
    </row>
    <row r="405" spans="1:26">
      <c r="A405" s="66" t="s">
        <v>1621</v>
      </c>
      <c r="B405" s="66" t="s">
        <v>28</v>
      </c>
      <c r="C405" s="66" t="str" cm="1">
        <f t="array" ref="C405">_xlfn.IFNA(_xlfn.IFS(B405="Starter","Starters &amp; Sides",B405="Sides","Starters &amp; Sides"),B405)</f>
        <v>Drinks</v>
      </c>
      <c r="D405" s="71" t="s">
        <v>1983</v>
      </c>
      <c r="E405" s="75"/>
      <c r="F405" s="12"/>
      <c r="G405" s="12"/>
      <c r="H405" s="12"/>
      <c r="I405" s="12"/>
      <c r="J405" s="12">
        <v>5.5</v>
      </c>
      <c r="K405" s="4">
        <v>5.5</v>
      </c>
      <c r="L405" s="4">
        <v>5.5</v>
      </c>
      <c r="M405" s="4">
        <v>5.5</v>
      </c>
      <c r="N405" s="4">
        <v>5.5</v>
      </c>
      <c r="O405" s="4"/>
      <c r="P405" s="4" t="str">
        <f t="shared" si="76"/>
        <v>Yes</v>
      </c>
      <c r="Q405" s="15" t="str">
        <f t="shared" si="77"/>
        <v>Yes</v>
      </c>
      <c r="R405" s="268" t="str">
        <f t="shared" si="71"/>
        <v>No</v>
      </c>
      <c r="S405" s="223" t="str">
        <f t="shared" si="72"/>
        <v>N/A</v>
      </c>
      <c r="T405" s="222" t="str">
        <f t="shared" si="73"/>
        <v>No</v>
      </c>
      <c r="U405" s="68" t="str">
        <f t="shared" si="68"/>
        <v>N/A</v>
      </c>
      <c r="V405" s="65" t="str">
        <f t="shared" si="74"/>
        <v>No</v>
      </c>
      <c r="W405" s="68" t="str">
        <f t="shared" si="69"/>
        <v>N/A</v>
      </c>
      <c r="X405" s="65" t="str">
        <f t="shared" si="75"/>
        <v>No</v>
      </c>
      <c r="Y405" s="68" t="str">
        <f t="shared" si="70"/>
        <v>N/A</v>
      </c>
      <c r="Z405" s="65"/>
    </row>
    <row r="406" spans="1:26">
      <c r="A406" s="66" t="s">
        <v>1621</v>
      </c>
      <c r="B406" s="66" t="s">
        <v>28</v>
      </c>
      <c r="C406" s="66" t="str" cm="1">
        <f t="array" ref="C406">_xlfn.IFNA(_xlfn.IFS(B406="Starter","Starters &amp; Sides",B406="Sides","Starters &amp; Sides"),B406)</f>
        <v>Drinks</v>
      </c>
      <c r="D406" s="71" t="s">
        <v>1984</v>
      </c>
      <c r="E406" s="75"/>
      <c r="F406" s="12"/>
      <c r="G406" s="12"/>
      <c r="H406" s="12"/>
      <c r="I406" s="12"/>
      <c r="J406" s="12">
        <v>5.5</v>
      </c>
      <c r="K406" s="4">
        <v>5.5</v>
      </c>
      <c r="L406" s="4">
        <v>5.5</v>
      </c>
      <c r="M406" s="4">
        <v>5.5</v>
      </c>
      <c r="N406" s="4">
        <v>5.5</v>
      </c>
      <c r="O406" s="4"/>
      <c r="P406" s="4" t="str">
        <f t="shared" si="76"/>
        <v>Yes</v>
      </c>
      <c r="Q406" s="15" t="str">
        <f t="shared" si="77"/>
        <v>Yes</v>
      </c>
      <c r="R406" s="268" t="str">
        <f t="shared" si="71"/>
        <v>No</v>
      </c>
      <c r="S406" s="223" t="str">
        <f t="shared" si="72"/>
        <v>N/A</v>
      </c>
      <c r="T406" s="222" t="str">
        <f t="shared" si="73"/>
        <v>No</v>
      </c>
      <c r="U406" s="68" t="str">
        <f t="shared" si="68"/>
        <v>N/A</v>
      </c>
      <c r="V406" s="65" t="str">
        <f t="shared" si="74"/>
        <v>No</v>
      </c>
      <c r="W406" s="68" t="str">
        <f t="shared" si="69"/>
        <v>N/A</v>
      </c>
      <c r="X406" s="65" t="str">
        <f t="shared" si="75"/>
        <v>No</v>
      </c>
      <c r="Y406" s="68" t="str">
        <f t="shared" si="70"/>
        <v>N/A</v>
      </c>
      <c r="Z406" s="65"/>
    </row>
    <row r="407" spans="1:26">
      <c r="A407" s="66" t="s">
        <v>1621</v>
      </c>
      <c r="B407" s="66" t="s">
        <v>28</v>
      </c>
      <c r="C407" s="66" t="str" cm="1">
        <f t="array" ref="C407">_xlfn.IFNA(_xlfn.IFS(B407="Starter","Starters &amp; Sides",B407="Sides","Starters &amp; Sides"),B407)</f>
        <v>Drinks</v>
      </c>
      <c r="D407" s="71" t="s">
        <v>1985</v>
      </c>
      <c r="E407" s="75"/>
      <c r="F407" s="12"/>
      <c r="G407" s="12"/>
      <c r="H407" s="12"/>
      <c r="I407" s="12"/>
      <c r="J407" s="12">
        <v>2.7</v>
      </c>
      <c r="K407" s="4">
        <v>2.7</v>
      </c>
      <c r="L407" s="4">
        <v>2.7</v>
      </c>
      <c r="M407" s="4">
        <v>2.7</v>
      </c>
      <c r="N407" s="4"/>
      <c r="O407" s="4"/>
      <c r="P407" s="4" t="str">
        <f t="shared" si="76"/>
        <v>Yes</v>
      </c>
      <c r="Q407" s="15" t="str">
        <f t="shared" si="77"/>
        <v>Yes</v>
      </c>
      <c r="R407" s="268" t="str">
        <f t="shared" si="71"/>
        <v>No</v>
      </c>
      <c r="S407" s="223" t="str">
        <f t="shared" si="72"/>
        <v>N/A</v>
      </c>
      <c r="T407" s="222" t="str">
        <f t="shared" si="73"/>
        <v>No</v>
      </c>
      <c r="U407" s="68" t="str">
        <f t="shared" si="68"/>
        <v>N/A</v>
      </c>
      <c r="V407" s="65" t="str">
        <f t="shared" si="74"/>
        <v>No</v>
      </c>
      <c r="W407" s="68" t="str">
        <f t="shared" si="69"/>
        <v>N/A</v>
      </c>
      <c r="X407" s="65" t="str">
        <f t="shared" si="75"/>
        <v>No</v>
      </c>
      <c r="Y407" s="68" t="str">
        <f t="shared" si="70"/>
        <v>N/A</v>
      </c>
      <c r="Z407" s="65"/>
    </row>
    <row r="408" spans="1:26">
      <c r="A408" s="66" t="s">
        <v>1621</v>
      </c>
      <c r="B408" s="66" t="s">
        <v>28</v>
      </c>
      <c r="C408" s="66" t="str" cm="1">
        <f t="array" ref="C408">_xlfn.IFNA(_xlfn.IFS(B408="Starter","Starters &amp; Sides",B408="Sides","Starters &amp; Sides"),B408)</f>
        <v>Drinks</v>
      </c>
      <c r="D408" s="71" t="s">
        <v>524</v>
      </c>
      <c r="E408" s="75"/>
      <c r="F408" s="12"/>
      <c r="G408" s="12"/>
      <c r="H408" s="12"/>
      <c r="I408" s="12"/>
      <c r="J408" s="12">
        <v>3</v>
      </c>
      <c r="K408" s="4">
        <v>3</v>
      </c>
      <c r="L408" s="4">
        <v>3</v>
      </c>
      <c r="M408" s="4">
        <v>3</v>
      </c>
      <c r="N408" s="4"/>
      <c r="O408" s="4"/>
      <c r="P408" s="4" t="str">
        <f t="shared" si="76"/>
        <v>Yes</v>
      </c>
      <c r="Q408" s="15" t="str">
        <f t="shared" si="77"/>
        <v>Yes</v>
      </c>
      <c r="R408" s="268" t="str">
        <f t="shared" si="71"/>
        <v>No</v>
      </c>
      <c r="S408" s="223" t="str">
        <f t="shared" si="72"/>
        <v>N/A</v>
      </c>
      <c r="T408" s="222" t="str">
        <f t="shared" si="73"/>
        <v>No</v>
      </c>
      <c r="U408" s="68" t="str">
        <f t="shared" si="68"/>
        <v>N/A</v>
      </c>
      <c r="V408" s="65" t="str">
        <f t="shared" si="74"/>
        <v>No</v>
      </c>
      <c r="W408" s="68" t="str">
        <f t="shared" si="69"/>
        <v>N/A</v>
      </c>
      <c r="X408" s="65" t="str">
        <f t="shared" si="75"/>
        <v>No</v>
      </c>
      <c r="Y408" s="68" t="str">
        <f t="shared" si="70"/>
        <v>N/A</v>
      </c>
      <c r="Z408" s="65"/>
    </row>
    <row r="409" spans="1:26">
      <c r="A409" s="66" t="s">
        <v>1621</v>
      </c>
      <c r="B409" s="66" t="s">
        <v>28</v>
      </c>
      <c r="C409" s="66" t="str" cm="1">
        <f t="array" ref="C409">_xlfn.IFNA(_xlfn.IFS(B409="Starter","Starters &amp; Sides",B409="Sides","Starters &amp; Sides"),B409)</f>
        <v>Drinks</v>
      </c>
      <c r="D409" s="71" t="s">
        <v>528</v>
      </c>
      <c r="E409" s="75"/>
      <c r="F409" s="12"/>
      <c r="G409" s="12"/>
      <c r="H409" s="12"/>
      <c r="I409" s="12"/>
      <c r="J409" s="12">
        <v>3.5</v>
      </c>
      <c r="K409" s="4">
        <v>3.5</v>
      </c>
      <c r="L409" s="4">
        <v>3.5</v>
      </c>
      <c r="M409" s="4">
        <v>3.5</v>
      </c>
      <c r="N409" s="4"/>
      <c r="O409" s="4"/>
      <c r="P409" s="4" t="str">
        <f t="shared" si="76"/>
        <v>Yes</v>
      </c>
      <c r="Q409" s="15" t="str">
        <f t="shared" si="77"/>
        <v>Yes</v>
      </c>
      <c r="R409" s="268" t="str">
        <f t="shared" si="71"/>
        <v>No</v>
      </c>
      <c r="S409" s="223" t="str">
        <f t="shared" si="72"/>
        <v>N/A</v>
      </c>
      <c r="T409" s="222" t="str">
        <f t="shared" si="73"/>
        <v>No</v>
      </c>
      <c r="U409" s="68" t="str">
        <f t="shared" si="68"/>
        <v>N/A</v>
      </c>
      <c r="V409" s="65" t="str">
        <f t="shared" si="74"/>
        <v>No</v>
      </c>
      <c r="W409" s="68" t="str">
        <f t="shared" si="69"/>
        <v>N/A</v>
      </c>
      <c r="X409" s="65" t="str">
        <f t="shared" si="75"/>
        <v>No</v>
      </c>
      <c r="Y409" s="68" t="str">
        <f t="shared" si="70"/>
        <v>N/A</v>
      </c>
      <c r="Z409" s="65"/>
    </row>
    <row r="410" spans="1:26">
      <c r="A410" s="66" t="s">
        <v>1621</v>
      </c>
      <c r="B410" s="66" t="s">
        <v>28</v>
      </c>
      <c r="C410" s="66" t="str" cm="1">
        <f t="array" ref="C410">_xlfn.IFNA(_xlfn.IFS(B410="Starter","Starters &amp; Sides",B410="Sides","Starters &amp; Sides"),B410)</f>
        <v>Drinks</v>
      </c>
      <c r="D410" s="71" t="s">
        <v>540</v>
      </c>
      <c r="E410" s="75"/>
      <c r="F410" s="12"/>
      <c r="G410" s="12"/>
      <c r="H410" s="12"/>
      <c r="I410" s="12"/>
      <c r="J410" s="12">
        <v>3.5</v>
      </c>
      <c r="K410" s="4">
        <v>3.5</v>
      </c>
      <c r="L410" s="4">
        <v>3.5</v>
      </c>
      <c r="M410" s="4">
        <v>3.5</v>
      </c>
      <c r="N410" s="4"/>
      <c r="O410" s="4"/>
      <c r="P410" s="4" t="str">
        <f t="shared" si="76"/>
        <v>Yes</v>
      </c>
      <c r="Q410" s="15" t="str">
        <f t="shared" si="77"/>
        <v>Yes</v>
      </c>
      <c r="R410" s="268" t="str">
        <f t="shared" si="71"/>
        <v>No</v>
      </c>
      <c r="S410" s="223" t="str">
        <f t="shared" si="72"/>
        <v>N/A</v>
      </c>
      <c r="T410" s="222" t="str">
        <f t="shared" si="73"/>
        <v>No</v>
      </c>
      <c r="U410" s="68" t="str">
        <f t="shared" si="68"/>
        <v>N/A</v>
      </c>
      <c r="V410" s="65" t="str">
        <f t="shared" si="74"/>
        <v>No</v>
      </c>
      <c r="W410" s="68" t="str">
        <f t="shared" si="69"/>
        <v>N/A</v>
      </c>
      <c r="X410" s="65" t="str">
        <f t="shared" si="75"/>
        <v>No</v>
      </c>
      <c r="Y410" s="68" t="str">
        <f t="shared" si="70"/>
        <v>N/A</v>
      </c>
      <c r="Z410" s="65"/>
    </row>
    <row r="411" spans="1:26">
      <c r="A411" s="66" t="s">
        <v>1621</v>
      </c>
      <c r="B411" s="66" t="s">
        <v>28</v>
      </c>
      <c r="C411" s="66" t="str" cm="1">
        <f t="array" ref="C411">_xlfn.IFNA(_xlfn.IFS(B411="Starter","Starters &amp; Sides",B411="Sides","Starters &amp; Sides"),B411)</f>
        <v>Drinks</v>
      </c>
      <c r="D411" s="71" t="s">
        <v>863</v>
      </c>
      <c r="E411" s="75"/>
      <c r="F411" s="12"/>
      <c r="G411" s="12"/>
      <c r="H411" s="12"/>
      <c r="I411" s="12"/>
      <c r="J411" s="12">
        <v>3.5</v>
      </c>
      <c r="K411" s="4">
        <v>3.5</v>
      </c>
      <c r="L411" s="4">
        <v>3.5</v>
      </c>
      <c r="M411" s="4">
        <v>3.5</v>
      </c>
      <c r="N411" s="4"/>
      <c r="O411" s="4"/>
      <c r="P411" s="4" t="str">
        <f t="shared" si="76"/>
        <v>Yes</v>
      </c>
      <c r="Q411" s="15" t="str">
        <f t="shared" si="77"/>
        <v>Yes</v>
      </c>
      <c r="R411" s="268" t="str">
        <f t="shared" si="71"/>
        <v>No</v>
      </c>
      <c r="S411" s="223" t="str">
        <f t="shared" si="72"/>
        <v>N/A</v>
      </c>
      <c r="T411" s="222" t="str">
        <f t="shared" si="73"/>
        <v>No</v>
      </c>
      <c r="U411" s="68" t="str">
        <f t="shared" si="68"/>
        <v>N/A</v>
      </c>
      <c r="V411" s="65" t="str">
        <f t="shared" si="74"/>
        <v>No</v>
      </c>
      <c r="W411" s="68" t="str">
        <f t="shared" si="69"/>
        <v>N/A</v>
      </c>
      <c r="X411" s="65" t="str">
        <f t="shared" si="75"/>
        <v>No</v>
      </c>
      <c r="Y411" s="68" t="str">
        <f t="shared" si="70"/>
        <v>N/A</v>
      </c>
      <c r="Z411" s="65"/>
    </row>
    <row r="412" spans="1:26">
      <c r="A412" s="66" t="s">
        <v>1621</v>
      </c>
      <c r="B412" s="66" t="s">
        <v>28</v>
      </c>
      <c r="C412" s="66" t="str" cm="1">
        <f t="array" ref="C412">_xlfn.IFNA(_xlfn.IFS(B412="Starter","Starters &amp; Sides",B412="Sides","Starters &amp; Sides"),B412)</f>
        <v>Drinks</v>
      </c>
      <c r="D412" s="71" t="s">
        <v>538</v>
      </c>
      <c r="E412" s="75"/>
      <c r="F412" s="12"/>
      <c r="G412" s="12"/>
      <c r="H412" s="12"/>
      <c r="I412" s="12"/>
      <c r="J412" s="12">
        <v>3.5</v>
      </c>
      <c r="K412" s="4">
        <v>3.5</v>
      </c>
      <c r="L412" s="4">
        <v>3.5</v>
      </c>
      <c r="M412" s="4">
        <v>3.5</v>
      </c>
      <c r="N412" s="4"/>
      <c r="O412" s="4"/>
      <c r="P412" s="4" t="str">
        <f t="shared" si="76"/>
        <v>Yes</v>
      </c>
      <c r="Q412" s="15" t="str">
        <f t="shared" si="77"/>
        <v>Yes</v>
      </c>
      <c r="R412" s="268" t="str">
        <f t="shared" si="71"/>
        <v>No</v>
      </c>
      <c r="S412" s="223" t="str">
        <f t="shared" si="72"/>
        <v>N/A</v>
      </c>
      <c r="T412" s="222" t="str">
        <f t="shared" si="73"/>
        <v>No</v>
      </c>
      <c r="U412" s="68" t="str">
        <f t="shared" si="68"/>
        <v>N/A</v>
      </c>
      <c r="V412" s="65" t="str">
        <f t="shared" si="74"/>
        <v>No</v>
      </c>
      <c r="W412" s="68" t="str">
        <f t="shared" si="69"/>
        <v>N/A</v>
      </c>
      <c r="X412" s="65" t="str">
        <f t="shared" si="75"/>
        <v>No</v>
      </c>
      <c r="Y412" s="68" t="str">
        <f t="shared" si="70"/>
        <v>N/A</v>
      </c>
      <c r="Z412" s="65"/>
    </row>
    <row r="413" spans="1:26">
      <c r="A413" s="66" t="s">
        <v>1621</v>
      </c>
      <c r="B413" s="66" t="s">
        <v>28</v>
      </c>
      <c r="C413" s="66" t="str" cm="1">
        <f t="array" ref="C413">_xlfn.IFNA(_xlfn.IFS(B413="Starter","Starters &amp; Sides",B413="Sides","Starters &amp; Sides"),B413)</f>
        <v>Drinks</v>
      </c>
      <c r="D413" s="71" t="s">
        <v>1986</v>
      </c>
      <c r="E413" s="75"/>
      <c r="F413" s="12"/>
      <c r="G413" s="12"/>
      <c r="H413" s="12"/>
      <c r="I413" s="12"/>
      <c r="J413" s="12">
        <v>2.75</v>
      </c>
      <c r="K413" s="4"/>
      <c r="L413" s="4">
        <v>2.75</v>
      </c>
      <c r="M413" s="4">
        <v>2.75</v>
      </c>
      <c r="N413" s="4"/>
      <c r="O413" s="4"/>
      <c r="P413" s="4" t="str">
        <f t="shared" si="76"/>
        <v>Yes</v>
      </c>
      <c r="Q413" s="15" t="str">
        <f t="shared" si="77"/>
        <v>Yes</v>
      </c>
      <c r="R413" s="268" t="str">
        <f t="shared" si="71"/>
        <v>No</v>
      </c>
      <c r="S413" s="223" t="str">
        <f t="shared" si="72"/>
        <v>N/A</v>
      </c>
      <c r="T413" s="222" t="str">
        <f t="shared" si="73"/>
        <v>No</v>
      </c>
      <c r="U413" s="68" t="str">
        <f t="shared" si="68"/>
        <v>N/A</v>
      </c>
      <c r="V413" s="65" t="str">
        <f t="shared" si="74"/>
        <v>No</v>
      </c>
      <c r="W413" s="68" t="str">
        <f t="shared" si="69"/>
        <v>N/A</v>
      </c>
      <c r="X413" s="65" t="str">
        <f t="shared" si="75"/>
        <v>No</v>
      </c>
      <c r="Y413" s="68" t="str">
        <f t="shared" si="70"/>
        <v>N/A</v>
      </c>
      <c r="Z413" s="65"/>
    </row>
    <row r="414" spans="1:26">
      <c r="A414" s="66" t="s">
        <v>1621</v>
      </c>
      <c r="B414" s="66" t="s">
        <v>28</v>
      </c>
      <c r="C414" s="66" t="str" cm="1">
        <f t="array" ref="C414">_xlfn.IFNA(_xlfn.IFS(B414="Starter","Starters &amp; Sides",B414="Sides","Starters &amp; Sides"),B414)</f>
        <v>Drinks</v>
      </c>
      <c r="D414" s="71" t="s">
        <v>515</v>
      </c>
      <c r="E414" s="75"/>
      <c r="F414" s="12"/>
      <c r="G414" s="12"/>
      <c r="H414" s="12"/>
      <c r="I414" s="12"/>
      <c r="J414" s="12">
        <v>6.5</v>
      </c>
      <c r="K414" s="4"/>
      <c r="L414" s="4"/>
      <c r="M414" s="4"/>
      <c r="N414" s="4">
        <v>6.3</v>
      </c>
      <c r="O414" s="4"/>
      <c r="P414" s="4" t="str">
        <f t="shared" si="76"/>
        <v>No</v>
      </c>
      <c r="Q414" s="15" t="str">
        <f t="shared" si="77"/>
        <v>No</v>
      </c>
      <c r="R414" s="268" t="str">
        <f t="shared" si="71"/>
        <v>No</v>
      </c>
      <c r="S414" s="223" t="str">
        <f t="shared" si="72"/>
        <v>N/A</v>
      </c>
      <c r="T414" s="222" t="str">
        <f t="shared" si="73"/>
        <v>No</v>
      </c>
      <c r="U414" s="68" t="str">
        <f t="shared" si="68"/>
        <v>N/A</v>
      </c>
      <c r="V414" s="65" t="str">
        <f t="shared" si="74"/>
        <v>No</v>
      </c>
      <c r="W414" s="68" t="str">
        <f t="shared" si="69"/>
        <v>N/A</v>
      </c>
      <c r="X414" s="65" t="str">
        <f t="shared" si="75"/>
        <v>No</v>
      </c>
      <c r="Y414" s="68" t="str">
        <f t="shared" si="70"/>
        <v>N/A</v>
      </c>
      <c r="Z414" s="65"/>
    </row>
    <row r="415" spans="1:26">
      <c r="A415" s="66" t="s">
        <v>1621</v>
      </c>
      <c r="B415" s="66" t="s">
        <v>28</v>
      </c>
      <c r="C415" s="66" t="str" cm="1">
        <f t="array" ref="C415">_xlfn.IFNA(_xlfn.IFS(B415="Starter","Starters &amp; Sides",B415="Sides","Starters &amp; Sides"),B415)</f>
        <v>Drinks</v>
      </c>
      <c r="D415" s="71" t="s">
        <v>1987</v>
      </c>
      <c r="E415" s="75"/>
      <c r="F415" s="12"/>
      <c r="G415" s="12"/>
      <c r="H415" s="12"/>
      <c r="I415" s="12"/>
      <c r="J415" s="12">
        <v>6.25</v>
      </c>
      <c r="K415" s="4"/>
      <c r="L415" s="4"/>
      <c r="M415" s="4"/>
      <c r="N415" s="4"/>
      <c r="O415" s="4"/>
      <c r="P415" s="4" t="str">
        <f t="shared" si="76"/>
        <v>No</v>
      </c>
      <c r="Q415" s="15" t="str">
        <f t="shared" si="77"/>
        <v>No</v>
      </c>
      <c r="R415" s="268" t="str">
        <f t="shared" si="71"/>
        <v>No</v>
      </c>
      <c r="S415" s="223" t="str">
        <f t="shared" si="72"/>
        <v>N/A</v>
      </c>
      <c r="T415" s="222" t="str">
        <f t="shared" si="73"/>
        <v>No</v>
      </c>
      <c r="U415" s="68" t="str">
        <f t="shared" si="68"/>
        <v>N/A</v>
      </c>
      <c r="V415" s="65" t="str">
        <f t="shared" si="74"/>
        <v>No</v>
      </c>
      <c r="W415" s="68" t="str">
        <f t="shared" si="69"/>
        <v>N/A</v>
      </c>
      <c r="X415" s="65" t="str">
        <f t="shared" si="75"/>
        <v>No</v>
      </c>
      <c r="Y415" s="68" t="str">
        <f t="shared" si="70"/>
        <v>N/A</v>
      </c>
      <c r="Z415" s="65"/>
    </row>
    <row r="416" spans="1:26">
      <c r="A416" s="66" t="s">
        <v>1621</v>
      </c>
      <c r="B416" s="66" t="s">
        <v>28</v>
      </c>
      <c r="C416" s="66" t="str" cm="1">
        <f t="array" ref="C416">_xlfn.IFNA(_xlfn.IFS(B416="Starter","Starters &amp; Sides",B416="Sides","Starters &amp; Sides"),B416)</f>
        <v>Drinks</v>
      </c>
      <c r="D416" s="71" t="s">
        <v>1988</v>
      </c>
      <c r="E416" s="75"/>
      <c r="F416" s="12"/>
      <c r="G416" s="12"/>
      <c r="H416" s="12"/>
      <c r="I416" s="12"/>
      <c r="J416" s="12">
        <v>6.25</v>
      </c>
      <c r="K416" s="4"/>
      <c r="L416" s="4"/>
      <c r="M416" s="4"/>
      <c r="N416" s="4"/>
      <c r="O416" s="4"/>
      <c r="P416" s="4" t="str">
        <f t="shared" si="76"/>
        <v>No</v>
      </c>
      <c r="Q416" s="15" t="str">
        <f t="shared" si="77"/>
        <v>No</v>
      </c>
      <c r="R416" s="268" t="str">
        <f t="shared" si="71"/>
        <v>No</v>
      </c>
      <c r="S416" s="223" t="str">
        <f t="shared" si="72"/>
        <v>N/A</v>
      </c>
      <c r="T416" s="222" t="str">
        <f t="shared" si="73"/>
        <v>No</v>
      </c>
      <c r="U416" s="68" t="str">
        <f t="shared" si="68"/>
        <v>N/A</v>
      </c>
      <c r="V416" s="65" t="str">
        <f t="shared" si="74"/>
        <v>No</v>
      </c>
      <c r="W416" s="68" t="str">
        <f t="shared" si="69"/>
        <v>N/A</v>
      </c>
      <c r="X416" s="65" t="str">
        <f t="shared" si="75"/>
        <v>No</v>
      </c>
      <c r="Y416" s="68" t="str">
        <f t="shared" si="70"/>
        <v>N/A</v>
      </c>
      <c r="Z416" s="65"/>
    </row>
    <row r="417" spans="1:26">
      <c r="A417" s="66" t="s">
        <v>1621</v>
      </c>
      <c r="B417" s="66" t="s">
        <v>28</v>
      </c>
      <c r="C417" s="66" t="str" cm="1">
        <f t="array" ref="C417">_xlfn.IFNA(_xlfn.IFS(B417="Starter","Starters &amp; Sides",B417="Sides","Starters &amp; Sides"),B417)</f>
        <v>Drinks</v>
      </c>
      <c r="D417" s="71" t="s">
        <v>1989</v>
      </c>
      <c r="E417" s="75"/>
      <c r="F417" s="12"/>
      <c r="G417" s="12"/>
      <c r="H417" s="12"/>
      <c r="I417" s="12"/>
      <c r="J417" s="12">
        <v>41</v>
      </c>
      <c r="K417" s="4">
        <v>41</v>
      </c>
      <c r="L417" s="4">
        <v>41</v>
      </c>
      <c r="M417" s="4"/>
      <c r="N417" s="4"/>
      <c r="O417" s="4"/>
      <c r="P417" s="4" t="str">
        <f t="shared" si="76"/>
        <v>No</v>
      </c>
      <c r="Q417" s="15" t="str">
        <f t="shared" si="77"/>
        <v>No</v>
      </c>
      <c r="R417" s="268" t="str">
        <f t="shared" si="71"/>
        <v>No</v>
      </c>
      <c r="S417" s="223" t="str">
        <f t="shared" si="72"/>
        <v>N/A</v>
      </c>
      <c r="T417" s="222" t="str">
        <f t="shared" si="73"/>
        <v>No</v>
      </c>
      <c r="U417" s="68" t="str">
        <f t="shared" si="68"/>
        <v>N/A</v>
      </c>
      <c r="V417" s="65" t="str">
        <f t="shared" si="74"/>
        <v>No</v>
      </c>
      <c r="W417" s="68" t="str">
        <f t="shared" si="69"/>
        <v>N/A</v>
      </c>
      <c r="X417" s="65" t="str">
        <f t="shared" si="75"/>
        <v>No</v>
      </c>
      <c r="Y417" s="68" t="str">
        <f t="shared" si="70"/>
        <v>N/A</v>
      </c>
      <c r="Z417" s="65"/>
    </row>
    <row r="418" spans="1:26">
      <c r="A418" s="66" t="s">
        <v>1621</v>
      </c>
      <c r="B418" s="66" t="s">
        <v>29</v>
      </c>
      <c r="C418" s="66" t="str" cm="1">
        <f t="array" ref="C418">_xlfn.IFNA(_xlfn.IFS(B418="Starter","Starters &amp; Sides",B418="Sides","Starters &amp; Sides"),B418)</f>
        <v>Desserts</v>
      </c>
      <c r="D418" s="71" t="s">
        <v>1990</v>
      </c>
      <c r="E418" s="75">
        <v>8.25</v>
      </c>
      <c r="F418" s="12">
        <v>8.75</v>
      </c>
      <c r="G418" s="12">
        <v>8.75</v>
      </c>
      <c r="H418" s="12">
        <v>8.75</v>
      </c>
      <c r="I418" s="12">
        <v>9</v>
      </c>
      <c r="J418" s="12">
        <v>9.9499999999999993</v>
      </c>
      <c r="K418" s="4">
        <v>10</v>
      </c>
      <c r="L418" s="4">
        <v>10.25</v>
      </c>
      <c r="M418" s="4">
        <v>11.49</v>
      </c>
      <c r="N418" s="4">
        <v>11.49</v>
      </c>
      <c r="O418" s="4"/>
      <c r="P418" s="4" t="str">
        <f t="shared" si="76"/>
        <v>Yes</v>
      </c>
      <c r="Q418" s="15" t="str">
        <f t="shared" si="77"/>
        <v>Yes</v>
      </c>
      <c r="R418" s="268" t="str">
        <f t="shared" si="71"/>
        <v>No</v>
      </c>
      <c r="S418" s="223" t="str">
        <f t="shared" si="72"/>
        <v>N/A</v>
      </c>
      <c r="T418" s="222" t="str">
        <f t="shared" si="73"/>
        <v>No</v>
      </c>
      <c r="U418" s="68" t="str">
        <f t="shared" si="68"/>
        <v>N/A</v>
      </c>
      <c r="V418" s="65" t="str">
        <f t="shared" si="74"/>
        <v>No</v>
      </c>
      <c r="W418" s="68" t="str">
        <f t="shared" si="69"/>
        <v>N/A</v>
      </c>
      <c r="X418" s="65" t="str">
        <f t="shared" si="75"/>
        <v>No</v>
      </c>
      <c r="Y418" s="68" t="str">
        <f t="shared" si="70"/>
        <v>N/A</v>
      </c>
      <c r="Z418" s="65"/>
    </row>
    <row r="419" spans="1:26">
      <c r="A419" s="66" t="s">
        <v>1621</v>
      </c>
      <c r="B419" s="66" t="s">
        <v>29</v>
      </c>
      <c r="C419" s="66" t="str" cm="1">
        <f t="array" ref="C419">_xlfn.IFNA(_xlfn.IFS(B419="Starter","Starters &amp; Sides",B419="Sides","Starters &amp; Sides"),B419)</f>
        <v>Desserts</v>
      </c>
      <c r="D419" s="71" t="s">
        <v>1991</v>
      </c>
      <c r="E419" s="75">
        <v>6.25</v>
      </c>
      <c r="F419" s="12">
        <v>6.75</v>
      </c>
      <c r="G419" s="12">
        <v>6.75</v>
      </c>
      <c r="H419" s="12">
        <v>7</v>
      </c>
      <c r="I419" s="12">
        <v>7.3</v>
      </c>
      <c r="J419" s="12">
        <v>7.95</v>
      </c>
      <c r="K419" s="4">
        <v>8</v>
      </c>
      <c r="L419" s="4">
        <v>8.25</v>
      </c>
      <c r="M419" s="4">
        <v>8.75</v>
      </c>
      <c r="N419" s="4">
        <v>8.75</v>
      </c>
      <c r="O419" s="4"/>
      <c r="P419" s="4" t="str">
        <f t="shared" si="76"/>
        <v>Yes</v>
      </c>
      <c r="Q419" s="15" t="str">
        <f t="shared" si="77"/>
        <v>Yes</v>
      </c>
      <c r="R419" s="268" t="str">
        <f t="shared" si="71"/>
        <v>No</v>
      </c>
      <c r="S419" s="223" t="str">
        <f t="shared" si="72"/>
        <v>N/A</v>
      </c>
      <c r="T419" s="222" t="str">
        <f t="shared" si="73"/>
        <v>No</v>
      </c>
      <c r="U419" s="68" t="str">
        <f t="shared" si="68"/>
        <v>N/A</v>
      </c>
      <c r="V419" s="65" t="str">
        <f t="shared" si="74"/>
        <v>No</v>
      </c>
      <c r="W419" s="68" t="str">
        <f t="shared" si="69"/>
        <v>N/A</v>
      </c>
      <c r="X419" s="65" t="str">
        <f t="shared" si="75"/>
        <v>No</v>
      </c>
      <c r="Y419" s="68" t="str">
        <f t="shared" si="70"/>
        <v>N/A</v>
      </c>
      <c r="Z419" s="65"/>
    </row>
    <row r="420" spans="1:26">
      <c r="A420" s="66" t="s">
        <v>1621</v>
      </c>
      <c r="B420" s="66" t="s">
        <v>29</v>
      </c>
      <c r="C420" s="66" t="str" cm="1">
        <f t="array" ref="C420">_xlfn.IFNA(_xlfn.IFS(B420="Starter","Starters &amp; Sides",B420="Sides","Starters &amp; Sides"),B420)</f>
        <v>Desserts</v>
      </c>
      <c r="D420" s="71" t="s">
        <v>1992</v>
      </c>
      <c r="E420" s="75">
        <v>6.25</v>
      </c>
      <c r="F420" s="12">
        <v>6.75</v>
      </c>
      <c r="G420" s="12">
        <v>6.75</v>
      </c>
      <c r="H420" s="12">
        <v>6.5</v>
      </c>
      <c r="I420" s="12">
        <v>7</v>
      </c>
      <c r="J420" s="12">
        <v>7.75</v>
      </c>
      <c r="K420" s="4">
        <v>7.8</v>
      </c>
      <c r="L420" s="4">
        <v>7.8</v>
      </c>
      <c r="M420" s="4">
        <v>8.3000000000000007</v>
      </c>
      <c r="N420" s="4">
        <v>8.3000000000000007</v>
      </c>
      <c r="O420" s="4"/>
      <c r="P420" s="4" t="str">
        <f t="shared" si="76"/>
        <v>Yes</v>
      </c>
      <c r="Q420" s="15" t="str">
        <f t="shared" si="77"/>
        <v>Yes</v>
      </c>
      <c r="R420" s="268" t="str">
        <f t="shared" si="71"/>
        <v>No</v>
      </c>
      <c r="S420" s="223" t="str">
        <f t="shared" si="72"/>
        <v>N/A</v>
      </c>
      <c r="T420" s="222" t="str">
        <f t="shared" si="73"/>
        <v>No</v>
      </c>
      <c r="U420" s="68" t="str">
        <f t="shared" si="68"/>
        <v>N/A</v>
      </c>
      <c r="V420" s="65" t="str">
        <f t="shared" si="74"/>
        <v>No</v>
      </c>
      <c r="W420" s="68" t="str">
        <f t="shared" si="69"/>
        <v>N/A</v>
      </c>
      <c r="X420" s="65" t="str">
        <f t="shared" si="75"/>
        <v>No</v>
      </c>
      <c r="Y420" s="68" t="str">
        <f t="shared" si="70"/>
        <v>N/A</v>
      </c>
      <c r="Z420" s="65"/>
    </row>
    <row r="421" spans="1:26">
      <c r="A421" s="66" t="s">
        <v>1621</v>
      </c>
      <c r="B421" s="66" t="s">
        <v>29</v>
      </c>
      <c r="C421" s="66" t="str" cm="1">
        <f t="array" ref="C421">_xlfn.IFNA(_xlfn.IFS(B421="Starter","Starters &amp; Sides",B421="Sides","Starters &amp; Sides"),B421)</f>
        <v>Desserts</v>
      </c>
      <c r="D421" s="71" t="s">
        <v>1993</v>
      </c>
      <c r="E421" s="75"/>
      <c r="F421" s="12"/>
      <c r="G421" s="12"/>
      <c r="H421" s="12">
        <v>7</v>
      </c>
      <c r="I421" s="12">
        <v>7.3</v>
      </c>
      <c r="J421" s="12">
        <v>7.95</v>
      </c>
      <c r="K421" s="4">
        <v>8</v>
      </c>
      <c r="L421" s="4"/>
      <c r="M421" s="4"/>
      <c r="N421" s="4"/>
      <c r="O421" s="4"/>
      <c r="P421" s="4" t="str">
        <f t="shared" si="76"/>
        <v>No</v>
      </c>
      <c r="Q421" s="15" t="str">
        <f t="shared" si="77"/>
        <v>No</v>
      </c>
      <c r="R421" s="268" t="str">
        <f t="shared" si="71"/>
        <v>No</v>
      </c>
      <c r="S421" s="223" t="str">
        <f t="shared" si="72"/>
        <v>N/A</v>
      </c>
      <c r="T421" s="222" t="str">
        <f t="shared" si="73"/>
        <v>No</v>
      </c>
      <c r="U421" s="68" t="str">
        <f t="shared" ref="U421:U429" si="78">IF(T421="Yes",M421/L421-1,"N/A")</f>
        <v>N/A</v>
      </c>
      <c r="V421" s="65" t="str">
        <f t="shared" si="74"/>
        <v>No</v>
      </c>
      <c r="W421" s="68" t="str">
        <f t="shared" ref="W421:W429" si="79">IF(V421="Yes",M421/I421-1,"N/A")</f>
        <v>N/A</v>
      </c>
      <c r="X421" s="65" t="str">
        <f t="shared" si="75"/>
        <v>No</v>
      </c>
      <c r="Y421" s="68" t="str">
        <f t="shared" ref="Y421:Y429" si="80">IF(X421="Yes",M421/E421-1,"N/A")</f>
        <v>N/A</v>
      </c>
      <c r="Z421" s="65"/>
    </row>
    <row r="422" spans="1:26">
      <c r="A422" s="66" t="s">
        <v>1621</v>
      </c>
      <c r="B422" s="66" t="s">
        <v>29</v>
      </c>
      <c r="C422" s="66" t="str" cm="1">
        <f t="array" ref="C422">_xlfn.IFNA(_xlfn.IFS(B422="Starter","Starters &amp; Sides",B422="Sides","Starters &amp; Sides"),B422)</f>
        <v>Desserts</v>
      </c>
      <c r="D422" s="71" t="s">
        <v>1994</v>
      </c>
      <c r="E422" s="75"/>
      <c r="F422" s="12"/>
      <c r="G422" s="12"/>
      <c r="H422" s="12">
        <v>8.75</v>
      </c>
      <c r="I422" s="12">
        <v>9</v>
      </c>
      <c r="J422" s="12"/>
      <c r="K422" s="4"/>
      <c r="L422" s="4"/>
      <c r="M422" s="4"/>
      <c r="N422" s="4"/>
      <c r="O422" s="4"/>
      <c r="P422" s="4" t="str">
        <f t="shared" si="76"/>
        <v>No</v>
      </c>
      <c r="Q422" s="15" t="str">
        <f t="shared" si="77"/>
        <v>No</v>
      </c>
      <c r="R422" s="268" t="str">
        <f t="shared" si="71"/>
        <v>No</v>
      </c>
      <c r="S422" s="223" t="str">
        <f t="shared" si="72"/>
        <v>N/A</v>
      </c>
      <c r="T422" s="222" t="str">
        <f t="shared" si="73"/>
        <v>No</v>
      </c>
      <c r="U422" s="68" t="str">
        <f t="shared" si="78"/>
        <v>N/A</v>
      </c>
      <c r="V422" s="65" t="str">
        <f t="shared" si="74"/>
        <v>No</v>
      </c>
      <c r="W422" s="68" t="str">
        <f t="shared" si="79"/>
        <v>N/A</v>
      </c>
      <c r="X422" s="65" t="str">
        <f t="shared" si="75"/>
        <v>No</v>
      </c>
      <c r="Y422" s="68" t="str">
        <f t="shared" si="80"/>
        <v>N/A</v>
      </c>
      <c r="Z422" s="65"/>
    </row>
    <row r="423" spans="1:26">
      <c r="A423" s="66" t="s">
        <v>1621</v>
      </c>
      <c r="B423" s="66" t="s">
        <v>29</v>
      </c>
      <c r="C423" s="66" t="str" cm="1">
        <f t="array" ref="C423">_xlfn.IFNA(_xlfn.IFS(B423="Starter","Starters &amp; Sides",B423="Sides","Starters &amp; Sides"),B423)</f>
        <v>Desserts</v>
      </c>
      <c r="D423" s="71" t="s">
        <v>1995</v>
      </c>
      <c r="E423" s="75"/>
      <c r="F423" s="12"/>
      <c r="G423" s="12"/>
      <c r="H423" s="12"/>
      <c r="I423" s="12">
        <v>7.3</v>
      </c>
      <c r="J423" s="12">
        <v>7.95</v>
      </c>
      <c r="K423" s="4">
        <v>8</v>
      </c>
      <c r="L423" s="4">
        <v>8.25</v>
      </c>
      <c r="M423" s="4">
        <v>8.75</v>
      </c>
      <c r="N423" s="4">
        <v>8.75</v>
      </c>
      <c r="O423" s="4"/>
      <c r="P423" s="4" t="str">
        <f t="shared" si="76"/>
        <v>Yes</v>
      </c>
      <c r="Q423" s="15" t="str">
        <f t="shared" si="77"/>
        <v>Yes</v>
      </c>
      <c r="R423" s="268" t="str">
        <f t="shared" si="71"/>
        <v>No</v>
      </c>
      <c r="S423" s="223" t="str">
        <f t="shared" si="72"/>
        <v>N/A</v>
      </c>
      <c r="T423" s="222" t="str">
        <f t="shared" si="73"/>
        <v>No</v>
      </c>
      <c r="U423" s="68" t="str">
        <f t="shared" si="78"/>
        <v>N/A</v>
      </c>
      <c r="V423" s="65" t="str">
        <f t="shared" si="74"/>
        <v>No</v>
      </c>
      <c r="W423" s="68" t="str">
        <f t="shared" si="79"/>
        <v>N/A</v>
      </c>
      <c r="X423" s="65" t="str">
        <f t="shared" si="75"/>
        <v>No</v>
      </c>
      <c r="Y423" s="68" t="str">
        <f t="shared" si="80"/>
        <v>N/A</v>
      </c>
      <c r="Z423" s="65"/>
    </row>
    <row r="424" spans="1:26">
      <c r="A424" s="66" t="s">
        <v>1621</v>
      </c>
      <c r="B424" s="66" t="s">
        <v>29</v>
      </c>
      <c r="C424" s="66" t="str" cm="1">
        <f t="array" ref="C424">_xlfn.IFNA(_xlfn.IFS(B424="Starter","Starters &amp; Sides",B424="Sides","Starters &amp; Sides"),B424)</f>
        <v>Desserts</v>
      </c>
      <c r="D424" s="71" t="s">
        <v>1996</v>
      </c>
      <c r="E424" s="75">
        <v>6.25</v>
      </c>
      <c r="F424" s="12">
        <v>6.75</v>
      </c>
      <c r="G424" s="12">
        <v>6.75</v>
      </c>
      <c r="H424" s="12">
        <v>7</v>
      </c>
      <c r="I424" s="12">
        <v>7.3</v>
      </c>
      <c r="J424" s="12">
        <v>7.95</v>
      </c>
      <c r="K424" s="4">
        <v>8</v>
      </c>
      <c r="L424" s="4">
        <v>8.25</v>
      </c>
      <c r="M424" s="4">
        <v>8.75</v>
      </c>
      <c r="N424" s="4">
        <v>8.75</v>
      </c>
      <c r="O424" s="4"/>
      <c r="P424" s="4" t="str">
        <f t="shared" si="76"/>
        <v>Yes</v>
      </c>
      <c r="Q424" s="15" t="str">
        <f t="shared" si="77"/>
        <v>Yes</v>
      </c>
      <c r="R424" s="268" t="str">
        <f t="shared" si="71"/>
        <v>No</v>
      </c>
      <c r="S424" s="223" t="str">
        <f t="shared" si="72"/>
        <v>N/A</v>
      </c>
      <c r="T424" s="222" t="str">
        <f t="shared" si="73"/>
        <v>No</v>
      </c>
      <c r="U424" s="68" t="str">
        <f t="shared" si="78"/>
        <v>N/A</v>
      </c>
      <c r="V424" s="65" t="str">
        <f t="shared" si="74"/>
        <v>No</v>
      </c>
      <c r="W424" s="68" t="str">
        <f t="shared" si="79"/>
        <v>N/A</v>
      </c>
      <c r="X424" s="65" t="str">
        <f t="shared" si="75"/>
        <v>No</v>
      </c>
      <c r="Y424" s="68" t="str">
        <f t="shared" si="80"/>
        <v>N/A</v>
      </c>
      <c r="Z424" s="65"/>
    </row>
    <row r="425" spans="1:26">
      <c r="A425" s="66" t="s">
        <v>1621</v>
      </c>
      <c r="B425" s="66" t="s">
        <v>29</v>
      </c>
      <c r="C425" s="66" t="str" cm="1">
        <f t="array" ref="C425">_xlfn.IFNA(_xlfn.IFS(B425="Starter","Starters &amp; Sides",B425="Sides","Starters &amp; Sides"),B425)</f>
        <v>Desserts</v>
      </c>
      <c r="D425" s="71" t="s">
        <v>1997</v>
      </c>
      <c r="E425" s="75"/>
      <c r="F425" s="12"/>
      <c r="G425" s="12"/>
      <c r="H425" s="12"/>
      <c r="I425" s="12"/>
      <c r="J425" s="12"/>
      <c r="K425" s="4"/>
      <c r="L425" s="4"/>
      <c r="M425" s="4">
        <v>8.6999999999999993</v>
      </c>
      <c r="N425" s="4">
        <v>8.6999999999999993</v>
      </c>
      <c r="O425" s="4"/>
      <c r="P425" s="4" t="str">
        <f t="shared" si="76"/>
        <v>Yes</v>
      </c>
      <c r="Q425" s="15" t="str">
        <f t="shared" si="77"/>
        <v>Yes</v>
      </c>
      <c r="R425" s="268" t="str">
        <f t="shared" si="71"/>
        <v>No</v>
      </c>
      <c r="S425" s="223" t="str">
        <f t="shared" si="72"/>
        <v>N/A</v>
      </c>
      <c r="T425" s="222" t="str">
        <f t="shared" si="73"/>
        <v>No</v>
      </c>
      <c r="U425" s="68" t="str">
        <f t="shared" si="78"/>
        <v>N/A</v>
      </c>
      <c r="V425" s="65" t="str">
        <f t="shared" si="74"/>
        <v>No</v>
      </c>
      <c r="W425" s="68" t="str">
        <f t="shared" si="79"/>
        <v>N/A</v>
      </c>
      <c r="X425" s="65" t="str">
        <f t="shared" si="75"/>
        <v>No</v>
      </c>
      <c r="Y425" s="68" t="str">
        <f t="shared" si="80"/>
        <v>N/A</v>
      </c>
      <c r="Z425" s="65"/>
    </row>
    <row r="426" spans="1:26">
      <c r="A426" s="66" t="s">
        <v>1621</v>
      </c>
      <c r="B426" s="66" t="s">
        <v>29</v>
      </c>
      <c r="C426" s="66" t="str" cm="1">
        <f t="array" ref="C426">_xlfn.IFNA(_xlfn.IFS(B426="Starter","Starters &amp; Sides",B426="Sides","Starters &amp; Sides"),B426)</f>
        <v>Desserts</v>
      </c>
      <c r="D426" s="71" t="s">
        <v>1998</v>
      </c>
      <c r="E426" s="75"/>
      <c r="F426" s="12"/>
      <c r="G426" s="12"/>
      <c r="H426" s="12"/>
      <c r="I426" s="12"/>
      <c r="J426" s="12"/>
      <c r="K426" s="4"/>
      <c r="L426" s="4"/>
      <c r="M426" s="4">
        <v>13.5</v>
      </c>
      <c r="N426" s="4">
        <v>13.5</v>
      </c>
      <c r="O426" s="4"/>
      <c r="P426" s="4" t="str">
        <f t="shared" si="76"/>
        <v>Yes</v>
      </c>
      <c r="Q426" s="15" t="str">
        <f t="shared" si="77"/>
        <v>Yes</v>
      </c>
      <c r="R426" s="268" t="str">
        <f t="shared" si="71"/>
        <v>No</v>
      </c>
      <c r="S426" s="223" t="str">
        <f t="shared" si="72"/>
        <v>N/A</v>
      </c>
      <c r="T426" s="222" t="str">
        <f t="shared" si="73"/>
        <v>No</v>
      </c>
      <c r="U426" s="68" t="str">
        <f t="shared" si="78"/>
        <v>N/A</v>
      </c>
      <c r="V426" s="65" t="str">
        <f t="shared" si="74"/>
        <v>No</v>
      </c>
      <c r="W426" s="68" t="str">
        <f t="shared" si="79"/>
        <v>N/A</v>
      </c>
      <c r="X426" s="65" t="str">
        <f t="shared" si="75"/>
        <v>No</v>
      </c>
      <c r="Y426" s="68" t="str">
        <f t="shared" si="80"/>
        <v>N/A</v>
      </c>
      <c r="Z426" s="65"/>
    </row>
    <row r="427" spans="1:26">
      <c r="A427" s="66" t="s">
        <v>1621</v>
      </c>
      <c r="B427" s="66" t="s">
        <v>29</v>
      </c>
      <c r="C427" s="66" t="str" cm="1">
        <f t="array" ref="C427">_xlfn.IFNA(_xlfn.IFS(B427="Starter","Starters &amp; Sides",B427="Sides","Starters &amp; Sides"),B427)</f>
        <v>Desserts</v>
      </c>
      <c r="D427" s="71" t="s">
        <v>1999</v>
      </c>
      <c r="E427" s="75"/>
      <c r="F427" s="12"/>
      <c r="G427" s="12"/>
      <c r="H427" s="12"/>
      <c r="I427" s="12"/>
      <c r="J427" s="12"/>
      <c r="K427" s="4"/>
      <c r="L427" s="4"/>
      <c r="M427" s="4">
        <v>13.5</v>
      </c>
      <c r="N427" s="4">
        <v>13.5</v>
      </c>
      <c r="O427" s="4"/>
      <c r="P427" s="4" t="str">
        <f t="shared" si="76"/>
        <v>Yes</v>
      </c>
      <c r="Q427" s="15" t="str">
        <f t="shared" si="77"/>
        <v>Yes</v>
      </c>
      <c r="R427" s="268" t="str">
        <f t="shared" si="71"/>
        <v>No</v>
      </c>
      <c r="S427" s="223" t="str">
        <f t="shared" si="72"/>
        <v>N/A</v>
      </c>
      <c r="T427" s="222" t="str">
        <f t="shared" si="73"/>
        <v>No</v>
      </c>
      <c r="U427" s="68" t="str">
        <f t="shared" si="78"/>
        <v>N/A</v>
      </c>
      <c r="V427" s="65" t="str">
        <f t="shared" si="74"/>
        <v>No</v>
      </c>
      <c r="W427" s="68" t="str">
        <f t="shared" si="79"/>
        <v>N/A</v>
      </c>
      <c r="X427" s="65" t="str">
        <f t="shared" si="75"/>
        <v>No</v>
      </c>
      <c r="Y427" s="68" t="str">
        <f t="shared" si="80"/>
        <v>N/A</v>
      </c>
      <c r="Z427" s="65"/>
    </row>
    <row r="428" spans="1:26">
      <c r="A428" s="66" t="s">
        <v>1621</v>
      </c>
      <c r="B428" s="66" t="s">
        <v>29</v>
      </c>
      <c r="C428" s="66" t="str" cm="1">
        <f t="array" ref="C428">_xlfn.IFNA(_xlfn.IFS(B428="Starter","Starters &amp; Sides",B428="Sides","Starters &amp; Sides"),B428)</f>
        <v>Desserts</v>
      </c>
      <c r="D428" s="71" t="s">
        <v>2000</v>
      </c>
      <c r="E428" s="75"/>
      <c r="F428" s="12"/>
      <c r="G428" s="12"/>
      <c r="H428" s="12"/>
      <c r="I428" s="12"/>
      <c r="J428" s="12"/>
      <c r="K428" s="4"/>
      <c r="L428" s="4"/>
      <c r="M428" s="4">
        <v>8.6999999999999993</v>
      </c>
      <c r="N428" s="4">
        <v>8.6999999999999993</v>
      </c>
      <c r="O428" s="4"/>
      <c r="P428" s="4" t="str">
        <f t="shared" si="76"/>
        <v>Yes</v>
      </c>
      <c r="Q428" s="15" t="str">
        <f t="shared" si="77"/>
        <v>Yes</v>
      </c>
      <c r="R428" s="268" t="str">
        <f t="shared" ref="R428:R429" si="81">IF(COUNTA(N428:O428)=2,"Yes","No")</f>
        <v>No</v>
      </c>
      <c r="S428" s="223" t="str">
        <f t="shared" ref="S428:S429" si="82">IF(R428="Yes",O428/N428-1,"N/A")</f>
        <v>N/A</v>
      </c>
      <c r="T428" s="222" t="str">
        <f t="shared" ref="T428:T429" si="83">IF(COUNTA(M428:O428)=3,"Yes","No")</f>
        <v>No</v>
      </c>
      <c r="U428" s="68" t="str">
        <f t="shared" si="78"/>
        <v>N/A</v>
      </c>
      <c r="V428" s="65" t="str">
        <f t="shared" ref="V428:V429" si="84">IF(COUNTA(L428:O428)=4,"Yes","No")</f>
        <v>No</v>
      </c>
      <c r="W428" s="68" t="str">
        <f t="shared" si="79"/>
        <v>N/A</v>
      </c>
      <c r="X428" s="65" t="str">
        <f t="shared" ref="X428:X429" si="85">IF(COUNTA(E428:O428)=11,"Yes","No")</f>
        <v>No</v>
      </c>
      <c r="Y428" s="68" t="str">
        <f t="shared" si="80"/>
        <v>N/A</v>
      </c>
      <c r="Z428" s="65"/>
    </row>
    <row r="429" spans="1:26">
      <c r="A429" s="66" t="s">
        <v>1621</v>
      </c>
      <c r="B429" s="66" t="s">
        <v>29</v>
      </c>
      <c r="C429" s="66" t="str" cm="1">
        <f t="array" ref="C429">_xlfn.IFNA(_xlfn.IFS(B429="Starter","Starters &amp; Sides",B429="Sides","Starters &amp; Sides"),B429)</f>
        <v>Desserts</v>
      </c>
      <c r="D429" s="71" t="s">
        <v>2001</v>
      </c>
      <c r="E429" s="75"/>
      <c r="F429" s="12"/>
      <c r="G429" s="12"/>
      <c r="H429" s="12"/>
      <c r="I429" s="12">
        <v>16</v>
      </c>
      <c r="J429" s="12">
        <v>16.95</v>
      </c>
      <c r="K429" s="4">
        <v>17</v>
      </c>
      <c r="L429" s="4"/>
      <c r="M429" s="4"/>
      <c r="N429" s="4"/>
      <c r="O429" s="4"/>
      <c r="P429" s="4" t="str">
        <f t="shared" si="76"/>
        <v>No</v>
      </c>
      <c r="Q429" s="15" t="str">
        <f t="shared" si="77"/>
        <v>No</v>
      </c>
      <c r="R429" s="268" t="str">
        <f t="shared" si="81"/>
        <v>No</v>
      </c>
      <c r="S429" s="223" t="str">
        <f t="shared" si="82"/>
        <v>N/A</v>
      </c>
      <c r="T429" s="222" t="str">
        <f t="shared" si="83"/>
        <v>No</v>
      </c>
      <c r="U429" s="68" t="str">
        <f t="shared" si="78"/>
        <v>N/A</v>
      </c>
      <c r="V429" s="65" t="str">
        <f t="shared" si="84"/>
        <v>No</v>
      </c>
      <c r="W429" s="68" t="str">
        <f t="shared" si="79"/>
        <v>N/A</v>
      </c>
      <c r="X429" s="65" t="str">
        <f t="shared" si="85"/>
        <v>No</v>
      </c>
      <c r="Y429" s="68" t="str">
        <f t="shared" si="80"/>
        <v>N/A</v>
      </c>
      <c r="Z429" s="65"/>
    </row>
  </sheetData>
  <mergeCells count="15">
    <mergeCell ref="R41:S41"/>
    <mergeCell ref="X41:Y41"/>
    <mergeCell ref="B1:D1"/>
    <mergeCell ref="T41:U41"/>
    <mergeCell ref="V41:W41"/>
    <mergeCell ref="B15:C15"/>
    <mergeCell ref="B19:C19"/>
    <mergeCell ref="B23:C23"/>
    <mergeCell ref="B27:C27"/>
    <mergeCell ref="B7:C7"/>
    <mergeCell ref="B8:C8"/>
    <mergeCell ref="B9:C9"/>
    <mergeCell ref="B10:C10"/>
    <mergeCell ref="B11:C11"/>
    <mergeCell ref="B12:C12"/>
  </mergeCells>
  <conditionalFormatting sqref="N34:O39">
    <cfRule type="cellIs" dxfId="1134" priority="6" operator="between">
      <formula>0</formula>
      <formula>0.01</formula>
    </cfRule>
    <cfRule type="cellIs" dxfId="1133" priority="7" operator="between">
      <formula>0.01</formula>
      <formula>0.04</formula>
    </cfRule>
    <cfRule type="cellIs" dxfId="1132" priority="8" operator="between">
      <formula>0</formula>
      <formula>0.01</formula>
    </cfRule>
    <cfRule type="cellIs" dxfId="1131" priority="9" operator="between">
      <formula>0.01</formula>
      <formula>0.04</formula>
    </cfRule>
    <cfRule type="cellIs" dxfId="1130" priority="10" operator="between">
      <formula>0</formula>
      <formula>0.01</formula>
    </cfRule>
    <cfRule type="cellIs" dxfId="1129" priority="11" operator="between">
      <formula>0.01</formula>
      <formula>0.04</formula>
    </cfRule>
    <cfRule type="cellIs" dxfId="1128" priority="12" operator="between">
      <formula>0</formula>
      <formula>0.01</formula>
    </cfRule>
    <cfRule type="cellIs" dxfId="1127" priority="13" operator="between">
      <formula>0.01</formula>
      <formula>0.04</formula>
    </cfRule>
  </conditionalFormatting>
  <conditionalFormatting sqref="N34:P39">
    <cfRule type="containsText" dxfId="1126" priority="1" operator="containsText" text="N/A">
      <formula>NOT(ISERROR(SEARCH("N/A",N34)))</formula>
    </cfRule>
    <cfRule type="cellIs" dxfId="1125" priority="2" operator="greaterThan">
      <formula>0.04</formula>
    </cfRule>
    <cfRule type="cellIs" dxfId="1124" priority="3" operator="lessThan">
      <formula>0</formula>
    </cfRule>
    <cfRule type="cellIs" dxfId="1123" priority="14" operator="between">
      <formula>0</formula>
      <formula>0.01</formula>
    </cfRule>
    <cfRule type="cellIs" dxfId="1122" priority="15" operator="between">
      <formula>0.01</formula>
      <formula>0.04</formula>
    </cfRule>
  </conditionalFormatting>
  <conditionalFormatting sqref="N39:P39">
    <cfRule type="cellIs" dxfId="1121" priority="4" operator="between">
      <formula>0</formula>
      <formula>0.01</formula>
    </cfRule>
    <cfRule type="cellIs" dxfId="1120" priority="5" operator="between">
      <formula>0.01</formula>
      <formula>0.04</formula>
    </cfRule>
  </conditionalFormatting>
  <conditionalFormatting sqref="P34:P39">
    <cfRule type="cellIs" dxfId="1119" priority="16" operator="between">
      <formula>0</formula>
      <formula>0.01</formula>
    </cfRule>
    <cfRule type="cellIs" dxfId="1118" priority="17" operator="between">
      <formula>0.01</formula>
      <formula>0.04</formula>
    </cfRule>
    <cfRule type="cellIs" dxfId="1117" priority="18" operator="between">
      <formula>0</formula>
      <formula>0.01</formula>
    </cfRule>
    <cfRule type="cellIs" dxfId="1116" priority="19" operator="between">
      <formula>0.01</formula>
      <formula>0.04</formula>
    </cfRule>
    <cfRule type="cellIs" dxfId="1115" priority="20" operator="between">
      <formula>0</formula>
      <formula>0.01</formula>
    </cfRule>
    <cfRule type="cellIs" dxfId="1114" priority="21" operator="between">
      <formula>0.01</formula>
      <formula>0.04</formula>
    </cfRule>
    <cfRule type="cellIs" dxfId="1113" priority="22" operator="between">
      <formula>0</formula>
      <formula>0.01</formula>
    </cfRule>
    <cfRule type="cellIs" dxfId="1112" priority="23" operator="between">
      <formula>0.01</formula>
      <formula>0.04</formula>
    </cfRule>
  </conditionalFormatting>
  <conditionalFormatting sqref="S43:S429 U43:U429 W43:W429 Y43:Y429">
    <cfRule type="containsText" dxfId="1111" priority="24" operator="containsText" text="N/A">
      <formula>NOT(ISERROR(SEARCH("N/A",S43)))</formula>
    </cfRule>
    <cfRule type="cellIs" dxfId="1110" priority="25" operator="between">
      <formula>0</formula>
      <formula>0.01</formula>
    </cfRule>
    <cfRule type="cellIs" dxfId="1109" priority="26" operator="between">
      <formula>0.01</formula>
      <formula>0.04</formula>
    </cfRule>
    <cfRule type="cellIs" dxfId="1108" priority="27" operator="greaterThan">
      <formula>0.04</formula>
    </cfRule>
    <cfRule type="cellIs" dxfId="1107" priority="28" operator="lessThan">
      <formula>0</formula>
    </cfRule>
    <cfRule type="cellIs" dxfId="1106" priority="29" operator="between">
      <formula>0</formula>
      <formula>0.01</formula>
    </cfRule>
    <cfRule type="cellIs" dxfId="1105" priority="30" operator="between">
      <formula>0.01</formula>
      <formula>0.04</formula>
    </cfRule>
    <cfRule type="cellIs" dxfId="1104" priority="31" operator="between">
      <formula>0</formula>
      <formula>0.01</formula>
    </cfRule>
    <cfRule type="cellIs" dxfId="1103" priority="32" operator="between">
      <formula>0.01</formula>
      <formula>0.04</formula>
    </cfRule>
    <cfRule type="cellIs" dxfId="1102" priority="33" operator="between">
      <formula>0</formula>
      <formula>0.01</formula>
    </cfRule>
    <cfRule type="cellIs" dxfId="1101" priority="34" operator="between">
      <formula>0.01</formula>
      <formula>0.04</formula>
    </cfRule>
    <cfRule type="cellIs" dxfId="1100" priority="35" operator="between">
      <formula>0</formula>
      <formula>0.01</formula>
    </cfRule>
    <cfRule type="cellIs" dxfId="1099" priority="36" operator="between">
      <formula>0.01</formula>
      <formula>0.04</formula>
    </cfRule>
  </conditionalFormatting>
  <dataValidations count="1">
    <dataValidation type="list" allowBlank="1" showInputMessage="1" showErrorMessage="1" sqref="D14" xr:uid="{633699D3-E92A-443A-B93E-8B2860588362}">
      <formula1>$T$2:$T$3</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BDAB-E6B9-41CD-8E29-284ACF411C2D}">
  <sheetPr filterMode="1"/>
  <dimension ref="A1:AF469"/>
  <sheetViews>
    <sheetView zoomScale="55" zoomScaleNormal="55" workbookViewId="0">
      <selection activeCell="D250" sqref="D250"/>
    </sheetView>
  </sheetViews>
  <sheetFormatPr defaultRowHeight="14.5"/>
  <cols>
    <col min="1" max="1" width="6" bestFit="1" customWidth="1"/>
    <col min="2" max="2" width="17.81640625" customWidth="1"/>
    <col min="3" max="3" width="19.54296875" customWidth="1"/>
    <col min="4" max="4" width="38.54296875" bestFit="1" customWidth="1"/>
    <col min="5" max="12" width="11.54296875" customWidth="1"/>
    <col min="13" max="13" width="7.453125" customWidth="1"/>
    <col min="14" max="14" width="9" customWidth="1"/>
    <col min="15" max="15" width="10.542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7.1796875" bestFit="1" customWidth="1"/>
    <col min="28" max="28" width="10.54296875" customWidth="1"/>
    <col min="29" max="29" width="17.1796875" bestFit="1" customWidth="1"/>
    <col min="31" max="31" width="8.81640625" bestFit="1" customWidth="1"/>
  </cols>
  <sheetData>
    <row r="1" spans="2:21" ht="21">
      <c r="B1" s="413" t="s">
        <v>13</v>
      </c>
      <c r="C1" s="413"/>
      <c r="D1" s="413"/>
    </row>
    <row r="2" spans="2:21">
      <c r="U2" s="141" t="s">
        <v>35</v>
      </c>
    </row>
    <row r="3" spans="2:21" ht="18.5">
      <c r="B3" s="1" t="s">
        <v>42</v>
      </c>
      <c r="C3" s="1"/>
      <c r="U3" s="141" t="s">
        <v>43</v>
      </c>
    </row>
    <row r="4" spans="2:21" ht="18.5">
      <c r="B4" s="1"/>
      <c r="C4" s="1"/>
    </row>
    <row r="5" spans="2:21" ht="18.5">
      <c r="B5" s="1" t="s">
        <v>44</v>
      </c>
      <c r="C5" s="1"/>
      <c r="D5" s="2" t="s">
        <v>2002</v>
      </c>
    </row>
    <row r="6" spans="2:21" ht="18.5">
      <c r="B6" s="1"/>
      <c r="C6" s="1"/>
    </row>
    <row r="7" spans="2:21" ht="18.5">
      <c r="B7" s="411" t="s">
        <v>46</v>
      </c>
      <c r="C7" s="412"/>
      <c r="D7" s="94"/>
      <c r="E7" s="94"/>
      <c r="F7" s="94"/>
      <c r="G7" s="94"/>
      <c r="H7" s="94"/>
      <c r="I7" s="94"/>
      <c r="J7" s="94"/>
      <c r="K7" s="94"/>
      <c r="L7" s="94"/>
      <c r="M7" s="94"/>
      <c r="N7" s="94"/>
      <c r="O7" s="94"/>
      <c r="P7" s="89"/>
      <c r="Q7" s="90"/>
    </row>
    <row r="8" spans="2:21" ht="18" customHeight="1">
      <c r="B8" s="414" t="s">
        <v>47</v>
      </c>
      <c r="C8" s="415"/>
      <c r="D8" s="245" t="s">
        <v>2003</v>
      </c>
      <c r="E8" s="245"/>
      <c r="F8" s="245"/>
      <c r="G8" s="245"/>
      <c r="H8" s="245"/>
      <c r="I8" s="245"/>
      <c r="J8" s="245"/>
      <c r="K8" s="245"/>
      <c r="L8" s="245"/>
      <c r="M8" s="245"/>
      <c r="N8" s="245"/>
      <c r="O8" s="245"/>
      <c r="P8" s="254"/>
    </row>
    <row r="9" spans="2:21" ht="18" customHeight="1">
      <c r="B9" s="359" t="s">
        <v>47</v>
      </c>
      <c r="C9" s="360"/>
      <c r="D9" s="255"/>
      <c r="E9" s="47"/>
      <c r="F9" s="47"/>
      <c r="G9" s="47"/>
      <c r="H9" s="47"/>
      <c r="I9" s="47"/>
      <c r="J9" s="47"/>
      <c r="K9" s="47"/>
      <c r="L9" s="47"/>
      <c r="M9" s="47"/>
      <c r="N9" s="47"/>
      <c r="O9" s="47"/>
      <c r="P9" s="256"/>
    </row>
    <row r="10" spans="2:21">
      <c r="B10" s="405" t="s">
        <v>49</v>
      </c>
      <c r="C10" s="406"/>
      <c r="D10" s="47" t="s">
        <v>2004</v>
      </c>
      <c r="E10" s="47"/>
      <c r="F10" s="47"/>
      <c r="G10" s="47"/>
      <c r="H10" s="47"/>
      <c r="I10" s="47"/>
      <c r="J10" s="47"/>
      <c r="K10" s="47"/>
      <c r="L10" s="47"/>
      <c r="M10" s="47"/>
      <c r="N10" s="47"/>
      <c r="O10" s="47"/>
      <c r="P10" s="256"/>
    </row>
    <row r="11" spans="2:21">
      <c r="B11" s="405" t="s">
        <v>51</v>
      </c>
      <c r="C11" s="406"/>
      <c r="D11" s="47" t="s">
        <v>2005</v>
      </c>
      <c r="E11" s="47"/>
      <c r="F11" s="47"/>
      <c r="G11" s="47"/>
      <c r="H11" s="47"/>
      <c r="I11" s="47"/>
      <c r="J11" s="47"/>
      <c r="K11" s="47"/>
      <c r="L11" s="47"/>
      <c r="M11" s="47"/>
      <c r="N11" s="47"/>
      <c r="O11" s="47"/>
      <c r="P11" s="256"/>
    </row>
    <row r="12" spans="2:21">
      <c r="B12" s="447" t="s">
        <v>53</v>
      </c>
      <c r="C12" s="448"/>
      <c r="D12" s="278" t="s">
        <v>2006</v>
      </c>
      <c r="E12" s="278"/>
      <c r="F12" s="278"/>
      <c r="G12" s="278"/>
      <c r="H12" s="278"/>
      <c r="I12" s="278"/>
      <c r="J12" s="278"/>
      <c r="K12" s="278"/>
      <c r="L12" s="278"/>
      <c r="M12" s="278"/>
      <c r="N12" s="278"/>
      <c r="O12" s="278"/>
      <c r="P12" s="404"/>
    </row>
    <row r="13" spans="2:21">
      <c r="B13" s="112"/>
      <c r="C13" s="112"/>
    </row>
    <row r="14" spans="2:21" s="117" customFormat="1" ht="18.5">
      <c r="B14" s="118" t="s">
        <v>34</v>
      </c>
      <c r="C14" s="119"/>
      <c r="D14" s="269" t="s">
        <v>43</v>
      </c>
      <c r="E14" s="123">
        <v>46113</v>
      </c>
      <c r="F14" s="124" t="s">
        <v>56</v>
      </c>
      <c r="G14" s="127" t="s">
        <v>57</v>
      </c>
    </row>
    <row r="15" spans="2:21">
      <c r="B15" s="409" t="s">
        <v>60</v>
      </c>
      <c r="C15" s="410"/>
      <c r="D15" s="89" t="s">
        <v>2007</v>
      </c>
      <c r="E15" s="132"/>
      <c r="F15" s="133"/>
      <c r="G15" s="134"/>
      <c r="H15" s="117"/>
      <c r="I15" s="117"/>
      <c r="J15" s="117"/>
      <c r="K15" s="117"/>
      <c r="L15" s="117"/>
      <c r="M15" s="117"/>
      <c r="N15" s="117"/>
      <c r="O15" s="117"/>
      <c r="P15" s="188"/>
      <c r="Q15" s="117"/>
      <c r="R15" s="117"/>
    </row>
    <row r="16" spans="2:21" ht="18.5">
      <c r="B16" s="137" t="s">
        <v>63</v>
      </c>
      <c r="C16" s="138"/>
      <c r="D16" s="89">
        <v>6.5</v>
      </c>
      <c r="E16" s="229">
        <v>6.5</v>
      </c>
      <c r="F16" s="139"/>
      <c r="G16" s="140"/>
      <c r="H16" s="117"/>
      <c r="I16" s="117"/>
      <c r="J16" s="117"/>
      <c r="K16" s="117"/>
      <c r="L16" s="117"/>
      <c r="M16" s="117"/>
      <c r="N16" s="117"/>
      <c r="O16" s="117"/>
      <c r="P16" s="188"/>
      <c r="Q16" s="117"/>
      <c r="R16" s="117"/>
    </row>
    <row r="17" spans="2:18" ht="18.5">
      <c r="B17" s="102" t="s">
        <v>66</v>
      </c>
      <c r="C17" s="116"/>
      <c r="D17" s="89">
        <v>6.5</v>
      </c>
      <c r="E17" s="230"/>
      <c r="F17" s="55"/>
      <c r="G17" s="129"/>
      <c r="H17" s="117"/>
      <c r="I17" s="117"/>
      <c r="J17" s="117"/>
      <c r="K17" s="117"/>
      <c r="L17" s="117"/>
      <c r="M17" s="117"/>
      <c r="N17" s="117"/>
      <c r="O17" s="117"/>
      <c r="P17" s="188"/>
      <c r="Q17" s="117"/>
      <c r="R17" s="117"/>
    </row>
    <row r="18" spans="2:18" ht="18.5">
      <c r="B18" s="102" t="s">
        <v>57</v>
      </c>
      <c r="C18" s="116"/>
      <c r="D18" s="89">
        <v>6.5</v>
      </c>
      <c r="E18" s="230"/>
      <c r="F18" s="55"/>
      <c r="G18" s="129"/>
      <c r="H18" s="117"/>
      <c r="I18" s="117"/>
      <c r="J18" s="117"/>
      <c r="K18" s="117"/>
      <c r="L18" s="117"/>
      <c r="M18" s="117"/>
      <c r="N18" s="117"/>
      <c r="O18" s="117"/>
      <c r="P18" s="188"/>
      <c r="Q18" s="117"/>
      <c r="R18" s="117"/>
    </row>
    <row r="19" spans="2:18">
      <c r="B19" s="409" t="s">
        <v>70</v>
      </c>
      <c r="C19" s="410"/>
      <c r="D19" s="94"/>
      <c r="E19" s="132"/>
      <c r="F19" s="133"/>
      <c r="G19" s="134"/>
      <c r="H19" s="117"/>
      <c r="I19" s="117"/>
      <c r="J19" s="117"/>
      <c r="K19" s="117"/>
      <c r="L19" s="117"/>
      <c r="M19" s="117"/>
      <c r="N19" s="117"/>
      <c r="O19" s="117"/>
      <c r="P19" s="188"/>
      <c r="Q19" s="117"/>
      <c r="R19" s="117"/>
    </row>
    <row r="20" spans="2:18" ht="18.5">
      <c r="B20" s="102" t="s">
        <v>63</v>
      </c>
      <c r="C20" s="116"/>
      <c r="E20" s="230"/>
      <c r="F20" s="139"/>
      <c r="G20" s="140"/>
      <c r="H20" s="117"/>
      <c r="I20" s="117"/>
      <c r="J20" s="117"/>
      <c r="K20" s="117"/>
      <c r="L20" s="117"/>
      <c r="M20" s="117"/>
      <c r="N20" s="117"/>
      <c r="O20" s="117"/>
      <c r="P20" s="188"/>
      <c r="Q20" s="117"/>
      <c r="R20" s="117"/>
    </row>
    <row r="21" spans="2:18" ht="18.5">
      <c r="B21" s="102" t="s">
        <v>66</v>
      </c>
      <c r="C21" s="116"/>
      <c r="E21" s="230"/>
      <c r="F21" s="55"/>
      <c r="G21" s="129"/>
      <c r="H21" s="117"/>
      <c r="I21" s="117"/>
      <c r="J21" s="117"/>
      <c r="K21" s="117"/>
      <c r="L21" s="117"/>
      <c r="M21" s="117"/>
      <c r="N21" s="117"/>
      <c r="O21" s="117"/>
      <c r="P21" s="117"/>
      <c r="Q21" s="117"/>
      <c r="R21" s="117"/>
    </row>
    <row r="22" spans="2:18" ht="18.5">
      <c r="B22" s="102" t="s">
        <v>57</v>
      </c>
      <c r="C22" s="116"/>
      <c r="E22" s="230"/>
      <c r="F22" s="55"/>
      <c r="G22" s="129"/>
      <c r="H22" s="117"/>
      <c r="I22" s="117"/>
      <c r="J22" s="117"/>
      <c r="K22" s="117"/>
      <c r="L22" s="117"/>
      <c r="M22" s="117"/>
      <c r="N22" s="117"/>
      <c r="O22" s="117"/>
      <c r="P22" s="117"/>
      <c r="Q22" s="117"/>
      <c r="R22" s="117"/>
    </row>
    <row r="23" spans="2:18">
      <c r="B23" s="409" t="s">
        <v>74</v>
      </c>
      <c r="C23" s="410"/>
      <c r="D23" s="94"/>
      <c r="E23" s="132"/>
      <c r="F23" s="133"/>
      <c r="G23" s="134"/>
      <c r="H23" s="117"/>
      <c r="I23" s="117"/>
      <c r="J23" s="117"/>
      <c r="K23" s="117"/>
      <c r="L23" s="117"/>
      <c r="M23" s="117"/>
      <c r="N23" s="117"/>
      <c r="O23" s="117"/>
      <c r="P23" s="117"/>
      <c r="Q23" s="117"/>
      <c r="R23" s="117"/>
    </row>
    <row r="24" spans="2:18" ht="18.5">
      <c r="B24" s="102" t="s">
        <v>63</v>
      </c>
      <c r="C24" s="116"/>
      <c r="E24" s="230"/>
      <c r="F24" s="139"/>
      <c r="G24" s="140"/>
      <c r="H24" s="117"/>
      <c r="I24" s="117"/>
      <c r="J24" s="117"/>
      <c r="K24" s="117"/>
      <c r="L24" s="117"/>
      <c r="M24" s="117"/>
      <c r="N24" s="117"/>
      <c r="O24" s="117"/>
      <c r="P24" s="117"/>
      <c r="Q24" s="117"/>
      <c r="R24" s="117"/>
    </row>
    <row r="25" spans="2:18" ht="18.5">
      <c r="B25" s="102" t="s">
        <v>66</v>
      </c>
      <c r="C25" s="116"/>
      <c r="E25" s="230"/>
      <c r="F25" s="55"/>
      <c r="G25" s="129"/>
      <c r="H25" s="117"/>
      <c r="I25" s="117"/>
      <c r="J25" s="117"/>
      <c r="K25" s="117"/>
      <c r="L25" s="117"/>
      <c r="M25" s="117"/>
      <c r="N25" s="117"/>
      <c r="O25" s="117"/>
      <c r="P25" s="117"/>
      <c r="Q25" s="117"/>
      <c r="R25" s="117"/>
    </row>
    <row r="26" spans="2:18" ht="18.5">
      <c r="B26" s="102" t="s">
        <v>57</v>
      </c>
      <c r="C26" s="116"/>
      <c r="E26" s="230"/>
      <c r="F26" s="55"/>
      <c r="G26" s="129"/>
      <c r="H26" s="117"/>
      <c r="I26" s="117"/>
      <c r="J26" s="117"/>
      <c r="K26" s="117"/>
      <c r="L26" s="117"/>
      <c r="M26" s="117"/>
      <c r="N26" s="117"/>
      <c r="O26" s="117"/>
      <c r="P26" s="117"/>
      <c r="Q26" s="117"/>
      <c r="R26" s="117"/>
    </row>
    <row r="27" spans="2:18">
      <c r="B27" s="409" t="s">
        <v>76</v>
      </c>
      <c r="C27" s="410"/>
      <c r="D27" s="94"/>
      <c r="E27" s="132"/>
      <c r="F27" s="133"/>
      <c r="G27" s="134"/>
      <c r="H27" s="117"/>
      <c r="I27" s="117"/>
      <c r="J27" s="117"/>
      <c r="K27" s="117"/>
      <c r="L27" s="117"/>
      <c r="M27" s="117"/>
      <c r="N27" s="117"/>
      <c r="O27" s="117"/>
      <c r="P27" s="117"/>
      <c r="Q27" s="117"/>
      <c r="R27" s="117"/>
    </row>
    <row r="28" spans="2:18" ht="18.5">
      <c r="B28" s="102" t="s">
        <v>63</v>
      </c>
      <c r="C28" s="116"/>
      <c r="E28" s="230"/>
      <c r="F28" s="139"/>
      <c r="G28" s="140"/>
      <c r="H28" s="117"/>
      <c r="I28" s="117"/>
      <c r="J28" s="117"/>
      <c r="K28" s="117"/>
      <c r="L28" s="117"/>
      <c r="M28" s="117"/>
      <c r="N28" s="117"/>
      <c r="O28" s="117"/>
      <c r="P28" s="117"/>
      <c r="Q28" s="117"/>
      <c r="R28" s="117"/>
    </row>
    <row r="29" spans="2:18" ht="18.5">
      <c r="B29" s="102" t="s">
        <v>66</v>
      </c>
      <c r="C29" s="116"/>
      <c r="E29" s="230"/>
      <c r="F29" s="55"/>
      <c r="G29" s="129"/>
      <c r="H29" s="117"/>
      <c r="I29" s="117"/>
      <c r="J29" s="117"/>
      <c r="K29" s="117"/>
      <c r="L29" s="117"/>
      <c r="M29" s="117"/>
      <c r="N29" s="117"/>
      <c r="O29" s="117"/>
      <c r="P29" s="117"/>
      <c r="Q29" s="117"/>
      <c r="R29" s="117"/>
    </row>
    <row r="30" spans="2:18" ht="18.5">
      <c r="B30" s="103" t="s">
        <v>57</v>
      </c>
      <c r="C30" s="105"/>
      <c r="D30" s="92"/>
      <c r="E30" s="240"/>
      <c r="F30" s="130"/>
      <c r="G30" s="131"/>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AVERAGEIFS(E$43:E$500,$B$43:$B$500,$B34,$AD$43:$AD$500,"Yes")</f>
        <v>#DIV/0!</v>
      </c>
      <c r="F34" s="29" t="e">
        <f>AVERAGEIFS(Q$43:Q$506,$B$43:$B$506,$B34,$AD$43:$AD$506,"Yes")</f>
        <v>#DIV/0!</v>
      </c>
      <c r="G34" s="29" t="e">
        <f>AVERAGEIFS(L$43:L$500,$B$43:$B$500,$B34,$AB$43:$AB$500,"Yes")</f>
        <v>#DIV/0!</v>
      </c>
      <c r="H34" s="29" t="e">
        <f>AVERAGEIFS(Q$43:Q$506,$B$43:$B$506,$B34,$AB$43:$AB$506,"Yes")</f>
        <v>#DIV/0!</v>
      </c>
      <c r="I34" s="29" t="e">
        <f>AVERAGEIFS(M$43:M$500,$B$43:$B$500,$B34,$Z$43:$Z$500,"Yes")</f>
        <v>#DIV/0!</v>
      </c>
      <c r="J34" s="29" t="e">
        <f>AVERAGEIFS(Q$43:Q$506,$B$43:$B$506,$B34,$Z$43:$Z$506,"Yes")</f>
        <v>#DIV/0!</v>
      </c>
      <c r="K34" s="29" t="e">
        <f>AVERAGEIFS(N$43:N$500,$B$43:$B$500,$B34,$X$43:$X$500,"Yes")</f>
        <v>#DIV/0!</v>
      </c>
      <c r="L34" s="29" t="e">
        <f>AVERAGEIFS(Q$43:Q$506,$B$43:$B$506,$B34,$X$43:$X$506,"Yes")</f>
        <v>#DIV/0!</v>
      </c>
      <c r="M34" s="29">
        <f>AVERAGEIFS(O$43:O$506,$B$43:$B$506,$B34,$V$43:$V$506,"Yes")</f>
        <v>8.5</v>
      </c>
      <c r="N34" s="29">
        <f>AVERAGEIFS(Q$43:Q$506,$B$43:$B$506,$B34,$V$43:$V$506,"Yes")</f>
        <v>8.5</v>
      </c>
      <c r="O34" s="29">
        <f t="shared" ref="O34:P38" si="0">AVERAGEIFS(P$43:P$506,$B$43:$B$506,$B34,$T$43:$T$506,"Yes")</f>
        <v>7.6875</v>
      </c>
      <c r="P34" s="29">
        <f t="shared" si="0"/>
        <v>7.6875</v>
      </c>
      <c r="Q34" s="29">
        <f>AVERAGEIFS(Q$43:Q$506,$B$43:$B$506,$B34)</f>
        <v>7.6875</v>
      </c>
      <c r="R34" s="334" t="e">
        <f>F34/E34-1</f>
        <v>#DIV/0!</v>
      </c>
      <c r="S34" s="334" t="e">
        <f t="shared" ref="S34:S39" si="1">H34/G34-1</f>
        <v>#DIV/0!</v>
      </c>
      <c r="T34" s="334" t="e">
        <f t="shared" ref="T34:T39" si="2">J34/I34-1</f>
        <v>#DIV/0!</v>
      </c>
      <c r="U34" s="335" t="e">
        <f t="shared" ref="U34:U39" si="3">L34/K34-1</f>
        <v>#DIV/0!</v>
      </c>
      <c r="V34" s="336">
        <f t="shared" ref="V34:V39" si="4">N34/M34-1</f>
        <v>0</v>
      </c>
      <c r="W34" s="336">
        <f t="shared" ref="W34:W39" si="5">P34/O34-1</f>
        <v>0</v>
      </c>
    </row>
    <row r="35" spans="1:32">
      <c r="B35" s="102" t="s">
        <v>27</v>
      </c>
      <c r="C35" s="91"/>
      <c r="E35" s="29">
        <f>AVERAGEIFS(E$43:E$500,$B$43:$B$500,$B35,$AD$43:$AD$500,"Yes")</f>
        <v>8.91</v>
      </c>
      <c r="F35" s="29">
        <f>AVERAGEIFS(Q$43:Q$506,$B$43:$B$506,$B35,$AD$43:$AD$506,"Yes")</f>
        <v>11.9</v>
      </c>
      <c r="G35" s="29">
        <f>AVERAGEIFS(L$43:L$500,$B$43:$B$500,$B35,$AB$43:$AB$500,"Yes")</f>
        <v>10.5</v>
      </c>
      <c r="H35" s="29">
        <f>AVERAGEIFS(Q$43:Q$506,$B$43:$B$506,$B35,$AB$43:$AB$506,"Yes")</f>
        <v>12</v>
      </c>
      <c r="I35" s="29">
        <f>AVERAGEIFS(M$43:M$500,$B$43:$B$500,$B35,$Z$43:$Z$500,"Yes")</f>
        <v>12.617647058823529</v>
      </c>
      <c r="J35" s="29">
        <f>AVERAGEIFS(Q$43:Q$506,$B$43:$B$506,$B35,$Z$43:$Z$506,"Yes")</f>
        <v>13.117647058823529</v>
      </c>
      <c r="K35" s="29">
        <f>AVERAGEIFS(N$43:N$500,$B$43:$B$500,$B35,$X$43:$X$500,"Yes")</f>
        <v>13.171739130434782</v>
      </c>
      <c r="L35" s="29">
        <f>AVERAGEIFS(Q$43:Q$506,$B$43:$B$506,$B35,$X$43:$X$506,"Yes")</f>
        <v>13.171739130434782</v>
      </c>
      <c r="M35" s="29">
        <f>AVERAGEIFS(O$43:O$506,$B$43:$B$506,$B35,$V$43:$V$506,"Yes")</f>
        <v>13.405555555555555</v>
      </c>
      <c r="N35" s="29">
        <f>AVERAGEIFS(Q$43:Q$506,$B$43:$B$506,$B35,$V$43:$V$506,"Yes")</f>
        <v>13.405555555555555</v>
      </c>
      <c r="O35" s="29">
        <f t="shared" si="0"/>
        <v>13.387037037037036</v>
      </c>
      <c r="P35" s="29">
        <f t="shared" si="0"/>
        <v>13.405555555555555</v>
      </c>
      <c r="Q35" s="29">
        <f>AVERAGEIFS(Q$43:Q$506,$B$43:$B$506,$B35)</f>
        <v>13.61896551724138</v>
      </c>
      <c r="R35" s="334">
        <f t="shared" ref="R35:R39" si="6">F35/E35-1</f>
        <v>0.33557800224466883</v>
      </c>
      <c r="S35" s="334">
        <f t="shared" si="1"/>
        <v>0.14285714285714279</v>
      </c>
      <c r="T35" s="334">
        <f t="shared" si="2"/>
        <v>3.9627039627039728E-2</v>
      </c>
      <c r="U35" s="335">
        <f t="shared" si="3"/>
        <v>0</v>
      </c>
      <c r="V35" s="336">
        <f t="shared" si="4"/>
        <v>0</v>
      </c>
      <c r="W35" s="336">
        <f t="shared" si="5"/>
        <v>1.3833171946326939E-3</v>
      </c>
    </row>
    <row r="36" spans="1:32">
      <c r="B36" s="102" t="s">
        <v>86</v>
      </c>
      <c r="C36" s="91"/>
      <c r="E36" s="29">
        <f>AVERAGEIFS(E$43:E$500,$B$43:$B$500,$B36,$AD$43:$AD$500,"Yes")</f>
        <v>3.3000000000000003</v>
      </c>
      <c r="F36" s="29">
        <f>AVERAGEIFS(Q$43:Q$506,$B$43:$B$506,$B36,$AD$43:$AD$506,"Yes")</f>
        <v>4.5</v>
      </c>
      <c r="G36" s="29">
        <f>AVERAGEIFS(L$43:L$500,$B$43:$B$500,$B36,$AB$43:$AB$500,"Yes")</f>
        <v>4.0299999999999994</v>
      </c>
      <c r="H36" s="29">
        <f>AVERAGEIFS(Q$43:Q$506,$B$43:$B$506,$B36,$AB$43:$AB$506,"Yes")</f>
        <v>4.6500000000000004</v>
      </c>
      <c r="I36" s="29">
        <f>AVERAGEIFS(M$43:M$500,$B$43:$B$500,$B36,$Z$43:$Z$500,"Yes")</f>
        <v>5.25</v>
      </c>
      <c r="J36" s="29">
        <f>AVERAGEIFS(Q$43:Q$506,$B$43:$B$506,$B36,$Z$43:$Z$506,"Yes")</f>
        <v>5.75</v>
      </c>
      <c r="K36" s="29">
        <f>AVERAGEIFS(N$43:N$500,$B$43:$B$500,$B36,$X$43:$X$500,"Yes")</f>
        <v>5.75</v>
      </c>
      <c r="L36" s="29">
        <f>AVERAGEIFS(Q$43:Q$506,$B$43:$B$506,$B36,$X$43:$X$506,"Yes")</f>
        <v>5.75</v>
      </c>
      <c r="M36" s="29">
        <f>AVERAGEIFS(O$43:O$506,$B$43:$B$506,$B36,$V$43:$V$506,"Yes")</f>
        <v>5.020833333333333</v>
      </c>
      <c r="N36" s="29">
        <f>AVERAGEIFS(Q$43:Q$506,$B$43:$B$506,$B36,$V$43:$V$506,"Yes")</f>
        <v>5.020833333333333</v>
      </c>
      <c r="O36" s="29">
        <f t="shared" si="0"/>
        <v>5.020833333333333</v>
      </c>
      <c r="P36" s="29">
        <f t="shared" si="0"/>
        <v>5.020833333333333</v>
      </c>
      <c r="Q36" s="29">
        <f>AVERAGEIFS(Q$43:Q$506,$B$43:$B$506,$B36)</f>
        <v>5.020833333333333</v>
      </c>
      <c r="R36" s="334">
        <f t="shared" si="6"/>
        <v>0.36363636363636354</v>
      </c>
      <c r="S36" s="334">
        <f t="shared" si="1"/>
        <v>0.15384615384615419</v>
      </c>
      <c r="T36" s="334">
        <f t="shared" si="2"/>
        <v>9.5238095238095344E-2</v>
      </c>
      <c r="U36" s="335">
        <f t="shared" si="3"/>
        <v>0</v>
      </c>
      <c r="V36" s="336">
        <f t="shared" si="4"/>
        <v>0</v>
      </c>
      <c r="W36" s="336">
        <f t="shared" si="5"/>
        <v>0</v>
      </c>
    </row>
    <row r="37" spans="1:32">
      <c r="B37" s="102" t="s">
        <v>29</v>
      </c>
      <c r="C37" s="91"/>
      <c r="E37" s="29" t="e">
        <f>AVERAGEIFS(E$43:E$500,$B$43:$B$500,$B37,$AD$43:$AD$500,"Yes")</f>
        <v>#DIV/0!</v>
      </c>
      <c r="F37" s="29" t="e">
        <f>AVERAGEIFS(Q$43:Q$506,$B$43:$B$506,$B37,$AD$43:$AD$506,"Yes")</f>
        <v>#DIV/0!</v>
      </c>
      <c r="G37" s="29">
        <f>AVERAGEIFS(L$43:L$500,$B$43:$B$500,$B37,$AB$43:$AB$500,"Yes")</f>
        <v>2.1</v>
      </c>
      <c r="H37" s="29">
        <f>AVERAGEIFS(Q$43:Q$506,$B$43:$B$506,$B37,$AB$43:$AB$506,"Yes")</f>
        <v>3.5</v>
      </c>
      <c r="I37" s="29">
        <f>AVERAGEIFS(M$43:M$500,$B$43:$B$500,$B37,$Z$43:$Z$500,"Yes")</f>
        <v>3</v>
      </c>
      <c r="J37" s="29">
        <f>AVERAGEIFS(Q$43:Q$506,$B$43:$B$506,$B37,$Z$43:$Z$506,"Yes")</f>
        <v>3.5</v>
      </c>
      <c r="K37" s="29">
        <f>AVERAGEIFS(N$43:N$500,$B$43:$B$500,$B37,$X$43:$X$500,"Yes")</f>
        <v>3.5</v>
      </c>
      <c r="L37" s="29">
        <f>AVERAGEIFS(Q$43:Q$506,$B$43:$B$506,$B37,$X$43:$X$506,"Yes")</f>
        <v>3.5</v>
      </c>
      <c r="M37" s="29">
        <f>AVERAGEIFS(O$43:O$506,$B$43:$B$506,$B37,$V$43:$V$506,"Yes")</f>
        <v>4</v>
      </c>
      <c r="N37" s="29">
        <f>AVERAGEIFS(Q$43:Q$506,$B$43:$B$506,$B37,$V$43:$V$506,"Yes")</f>
        <v>4</v>
      </c>
      <c r="O37" s="29">
        <f t="shared" si="0"/>
        <v>4</v>
      </c>
      <c r="P37" s="29">
        <f t="shared" si="0"/>
        <v>4</v>
      </c>
      <c r="Q37" s="29">
        <f>AVERAGEIFS(Q$43:Q$506,$B$43:$B$506,$B37)</f>
        <v>4</v>
      </c>
      <c r="R37" s="334" t="e">
        <f t="shared" si="6"/>
        <v>#DIV/0!</v>
      </c>
      <c r="S37" s="334">
        <f t="shared" si="1"/>
        <v>0.66666666666666652</v>
      </c>
      <c r="T37" s="334">
        <f t="shared" si="2"/>
        <v>0.16666666666666674</v>
      </c>
      <c r="U37" s="335">
        <f t="shared" si="3"/>
        <v>0</v>
      </c>
      <c r="V37" s="336">
        <f t="shared" si="4"/>
        <v>0</v>
      </c>
      <c r="W37" s="336">
        <f t="shared" si="5"/>
        <v>0</v>
      </c>
    </row>
    <row r="38" spans="1:32">
      <c r="B38" s="102" t="s">
        <v>28</v>
      </c>
      <c r="C38" s="91"/>
      <c r="E38" s="29">
        <f>AVERAGEIFS(E$43:E$500,$B$43:$B$500,$B38,$AD$43:$AD$500,"Yes")</f>
        <v>3.5650000000000004</v>
      </c>
      <c r="F38" s="29">
        <f>AVERAGEIFS(Q$43:Q$506,$B$43:$B$506,$B38,$AD$43:$AD$506,"Yes")</f>
        <v>4.5950000000000006</v>
      </c>
      <c r="G38" s="29">
        <f>AVERAGEIFS(L$43:L$500,$B$43:$B$500,$B38,$AB$43:$AB$500,"Yes")</f>
        <v>3.6843750000000002</v>
      </c>
      <c r="H38" s="29">
        <f>AVERAGEIFS(Q$43:Q$506,$B$43:$B$506,$B38,$AB$43:$AB$506,"Yes")</f>
        <v>4.1843750000000011</v>
      </c>
      <c r="I38" s="29">
        <f>AVERAGEIFS(M$43:M$500,$B$43:$B$500,$B38,$Z$43:$Z$500,"Yes")</f>
        <v>3.5727272727272732</v>
      </c>
      <c r="J38" s="29">
        <f>AVERAGEIFS(Q$43:Q$506,$B$43:$B$506,$B38,$Z$43:$Z$506,"Yes")</f>
        <v>4.0636363636363635</v>
      </c>
      <c r="K38" s="29">
        <f>AVERAGEIFS(N$43:N$500,$B$43:$B$500,$B38,$X$43:$X$500,"Yes")</f>
        <v>5.859375</v>
      </c>
      <c r="L38" s="29">
        <f>AVERAGEIFS(Q$43:Q$506,$B$43:$B$506,$B38,$X$43:$X$506,"Yes")</f>
        <v>5.859375</v>
      </c>
      <c r="M38" s="29">
        <f>AVERAGEIFS(O$43:O$506,$B$43:$B$506,$B38,$V$43:$V$506,"Yes")</f>
        <v>5.7839622641509427</v>
      </c>
      <c r="N38" s="29">
        <f>AVERAGEIFS(Q$43:Q$506,$B$43:$B$506,$B38,$V$43:$V$506,"Yes")</f>
        <v>5.7839622641509427</v>
      </c>
      <c r="O38" s="29">
        <f t="shared" si="0"/>
        <v>5.7839622641509427</v>
      </c>
      <c r="P38" s="29">
        <f t="shared" si="0"/>
        <v>5.7839622641509427</v>
      </c>
      <c r="Q38" s="29">
        <f>AVERAGEIFS(Q$43:Q$506,$B$43:$B$506,$B38)</f>
        <v>5.7839622641509427</v>
      </c>
      <c r="R38" s="334">
        <f t="shared" si="6"/>
        <v>0.2889200561009817</v>
      </c>
      <c r="S38" s="334">
        <f t="shared" si="1"/>
        <v>0.13570822731128107</v>
      </c>
      <c r="T38" s="334">
        <f t="shared" si="2"/>
        <v>0.13740458015267154</v>
      </c>
      <c r="U38" s="335">
        <f t="shared" si="3"/>
        <v>0</v>
      </c>
      <c r="V38" s="336">
        <f t="shared" si="4"/>
        <v>0</v>
      </c>
      <c r="W38" s="336">
        <f t="shared" si="5"/>
        <v>0</v>
      </c>
    </row>
    <row r="39" spans="1:32">
      <c r="B39" s="103" t="s">
        <v>26</v>
      </c>
      <c r="C39" s="93"/>
      <c r="D39" s="42"/>
      <c r="E39" s="29">
        <f>AVERAGEIFS(E$43:E$500,$C$43:$C$500,$B39,$AD$43:$AD$500,"Yes")</f>
        <v>3.3000000000000003</v>
      </c>
      <c r="F39" s="29">
        <f>AVERAGEIFS(Q$43:Q$506,$C$43:$C$506,$B39,$AD$43:$AD$506,"Yes")</f>
        <v>4.5</v>
      </c>
      <c r="G39" s="29">
        <f>AVERAGEIFS(L$43:L$500,$C$43:$C$500,$B39,$AB$43:$AB$500,"Yes")</f>
        <v>4.0299999999999994</v>
      </c>
      <c r="H39" s="29">
        <f>AVERAGEIFS(Q$43:Q$506,$C$43:$C$506,$B39,$AB$43:$AB$506,"Yes")</f>
        <v>4.6500000000000004</v>
      </c>
      <c r="I39" s="29">
        <f>AVERAGEIFS(M$43:M$500,$C$43:$C$500,$B39,$Z$43:$Z$500,"Yes")</f>
        <v>5.25</v>
      </c>
      <c r="J39" s="29">
        <f>AVERAGEIFS(Q$43:Q$506,$C$43:$C$506,$B39,$Z$43:$Z$506,"Yes")</f>
        <v>5.75</v>
      </c>
      <c r="K39" s="29">
        <f>AVERAGEIFS(N$43:N$500,$C$43:$C$500,$B39,$X$43:$X$500,"Yes")</f>
        <v>5.75</v>
      </c>
      <c r="L39" s="29">
        <f>AVERAGEIFS(Q$43:Q$506,$C$43:$C$506,$B39,$X$43:$X$506,"Yes")</f>
        <v>5.75</v>
      </c>
      <c r="M39" s="29">
        <f>AVERAGEIFS(O$43:O$500,$C$43:$C$500,$B39,$V$43:$V$500,"Yes")</f>
        <v>5.7166666666666668</v>
      </c>
      <c r="N39" s="29">
        <f>AVERAGEIFS(Q$43:Q$506,$C$43:$C$506,$B39,$V$43:$V$506,"Yes")</f>
        <v>5.7166666666666668</v>
      </c>
      <c r="O39" s="29">
        <f>AVERAGEIFS(P$43:P$506,$C$43:$C$506,$B39,$T$43:$T$506,"Yes")</f>
        <v>5.6875</v>
      </c>
      <c r="P39" s="29">
        <f>AVERAGEIFS(Q$43:Q$506,$C$43:$C$506,$B39,$T$43:$T$506,"Yes")</f>
        <v>5.6875</v>
      </c>
      <c r="Q39" s="29">
        <f>AVERAGEIFS(Q$43:Q$506,$C$43:$C$506,$B39)</f>
        <v>5.6875</v>
      </c>
      <c r="R39" s="334">
        <f t="shared" si="6"/>
        <v>0.36363636363636354</v>
      </c>
      <c r="S39" s="334">
        <f t="shared" si="1"/>
        <v>0.15384615384615419</v>
      </c>
      <c r="T39" s="334">
        <f t="shared" si="2"/>
        <v>9.5238095238095344E-2</v>
      </c>
      <c r="U39" s="335">
        <f t="shared" si="3"/>
        <v>0</v>
      </c>
      <c r="V39" s="336">
        <f t="shared" si="4"/>
        <v>0</v>
      </c>
      <c r="W39" s="336">
        <f t="shared" si="5"/>
        <v>0</v>
      </c>
    </row>
    <row r="40" spans="1:32">
      <c r="B40" s="2"/>
      <c r="C40" s="2"/>
      <c r="I40" s="38"/>
      <c r="J40" s="38"/>
    </row>
    <row r="41" spans="1:32" ht="14.5" customHeight="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3"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266" t="s">
        <v>95</v>
      </c>
      <c r="U42" s="220" t="s">
        <v>96</v>
      </c>
      <c r="V42" s="266" t="s">
        <v>95</v>
      </c>
      <c r="W42" s="220" t="s">
        <v>96</v>
      </c>
      <c r="X42" s="266" t="s">
        <v>95</v>
      </c>
      <c r="Y42" s="220" t="s">
        <v>96</v>
      </c>
      <c r="Z42" s="266" t="s">
        <v>95</v>
      </c>
      <c r="AA42" s="220" t="s">
        <v>96</v>
      </c>
      <c r="AB42" s="266" t="s">
        <v>95</v>
      </c>
      <c r="AC42" s="220" t="s">
        <v>96</v>
      </c>
      <c r="AD42" s="266" t="s">
        <v>95</v>
      </c>
      <c r="AE42" s="386" t="s">
        <v>96</v>
      </c>
      <c r="AF42" s="66"/>
    </row>
    <row r="43" spans="1:32" ht="14.5" customHeight="1">
      <c r="A43" s="66" t="s">
        <v>13</v>
      </c>
      <c r="B43" s="66" t="s">
        <v>37</v>
      </c>
      <c r="C43" s="66" t="str" cm="1">
        <f t="array" ref="C43">_xlfn.IFNA(_xlfn.IFS(B43="Starter","Starters &amp; Sides",B43="Sides","Starters &amp; Sides"),B43)</f>
        <v>Starters &amp; Sides</v>
      </c>
      <c r="D43" s="84" t="s">
        <v>631</v>
      </c>
      <c r="E43" s="74"/>
      <c r="F43" s="4"/>
      <c r="G43" s="4"/>
      <c r="H43" s="4"/>
      <c r="I43" s="4">
        <v>5.25</v>
      </c>
      <c r="J43" s="15">
        <v>5.25</v>
      </c>
      <c r="K43" s="4">
        <v>5.25</v>
      </c>
      <c r="L43" s="4"/>
      <c r="M43" s="4"/>
      <c r="N43" s="4"/>
      <c r="O43" s="4"/>
      <c r="P43" s="15"/>
      <c r="Q43" s="337"/>
      <c r="R43" s="15" t="str">
        <f>IF(COUNTA(Q43)=1,"Yes","No")</f>
        <v>No</v>
      </c>
      <c r="S43" s="15" t="str">
        <f>IF(AND(T43="No",R43="Yes"),"Yes","No")</f>
        <v>No</v>
      </c>
      <c r="T43" s="4" t="str">
        <f>IF(COUNTA(P43:Q43)=2,"Yes","No")</f>
        <v>No</v>
      </c>
      <c r="U43" s="4" t="str">
        <f>IF(T43="Yes",Q43/P43-1,"N/A")</f>
        <v>N/A</v>
      </c>
      <c r="V43" s="4" t="str">
        <f>IF(COUNTA(O43:Q43)=3,"Yes","No")</f>
        <v>No</v>
      </c>
      <c r="W43" s="223" t="str">
        <f>IF(V43="Yes",Q43/O43-1,"N/A")</f>
        <v>N/A</v>
      </c>
      <c r="X43" s="4" t="str">
        <f>IF(COUNTA(N43:Q43)=4,"Yes","No")</f>
        <v>No</v>
      </c>
      <c r="Y43" s="223" t="str">
        <f>IF(X43="Yes",Q43/N43-1,"N/A")</f>
        <v>N/A</v>
      </c>
      <c r="Z43" s="4" t="str">
        <f>IF(COUNTA(M43:Q43)=5,"Yes","No")</f>
        <v>No</v>
      </c>
      <c r="AA43" s="223" t="str">
        <f>IF(Z43="Yes",Q43/M43-1,"N/A")</f>
        <v>N/A</v>
      </c>
      <c r="AB43" s="4" t="str">
        <f>IF(COUNTA(L43:Q43)=6,"Yes","No")</f>
        <v>No</v>
      </c>
      <c r="AC43" s="223" t="str">
        <f>IF(AB43="Yes",Q43/L43-1,"N/A")</f>
        <v>N/A</v>
      </c>
      <c r="AD43" s="4" t="str">
        <f>IF(COUNTA(E43:Q43)=13,"Yes","No")</f>
        <v>No</v>
      </c>
      <c r="AE43" s="223" t="str">
        <f>IF(AD43="Yes",Q43/E43-1,"N/A")</f>
        <v>N/A</v>
      </c>
      <c r="AF43" s="95"/>
    </row>
    <row r="44" spans="1:32" ht="14.5" customHeight="1">
      <c r="A44" s="66" t="s">
        <v>13</v>
      </c>
      <c r="B44" s="66" t="s">
        <v>37</v>
      </c>
      <c r="C44" s="66" t="str" cm="1">
        <f t="array" ref="C44">_xlfn.IFNA(_xlfn.IFS(B44="Starter","Starters &amp; Sides",B44="Sides","Starters &amp; Sides"),B44)</f>
        <v>Starters &amp; Sides</v>
      </c>
      <c r="D44" s="84" t="s">
        <v>2008</v>
      </c>
      <c r="E44" s="74"/>
      <c r="F44" s="4"/>
      <c r="G44" s="4"/>
      <c r="H44" s="4"/>
      <c r="I44" s="4">
        <v>4.75</v>
      </c>
      <c r="J44" s="15">
        <v>4.75</v>
      </c>
      <c r="K44" s="4">
        <v>4.75</v>
      </c>
      <c r="L44" s="4"/>
      <c r="M44" s="4"/>
      <c r="N44" s="4"/>
      <c r="O44" s="4"/>
      <c r="P44" s="15">
        <v>5.25</v>
      </c>
      <c r="Q44" s="337">
        <v>5.25</v>
      </c>
      <c r="R44" s="15" t="str">
        <f t="shared" ref="R44:R109" si="7">IF(COUNTA(Q44)=1,"Yes","No")</f>
        <v>Yes</v>
      </c>
      <c r="S44" s="15" t="str">
        <f t="shared" ref="S44:S109" si="8">IF(AND(T44="No",R44="Yes"),"Yes","No")</f>
        <v>No</v>
      </c>
      <c r="T44" s="4" t="str">
        <f t="shared" ref="T44:T109" si="9">IF(COUNTA(P44:Q44)=2,"Yes","No")</f>
        <v>Yes</v>
      </c>
      <c r="U44" s="4">
        <f t="shared" ref="U44:U109" si="10">IF(T44="Yes",Q44/P44-1,"N/A")</f>
        <v>0</v>
      </c>
      <c r="V44" s="4" t="str">
        <f t="shared" ref="V44:V109" si="11">IF(COUNTA(O44:Q44)=3,"Yes","No")</f>
        <v>No</v>
      </c>
      <c r="W44" s="223" t="str">
        <f t="shared" ref="W44:W109" si="12">IF(V44="Yes",Q44/O44-1,"N/A")</f>
        <v>N/A</v>
      </c>
      <c r="X44" s="4" t="str">
        <f t="shared" ref="X44:X109" si="13">IF(COUNTA(N44:Q44)=4,"Yes","No")</f>
        <v>No</v>
      </c>
      <c r="Y44" s="223" t="str">
        <f t="shared" ref="Y44:Y109" si="14">IF(X44="Yes",Q44/N44-1,"N/A")</f>
        <v>N/A</v>
      </c>
      <c r="Z44" s="4" t="str">
        <f t="shared" ref="Z44:Z109" si="15">IF(COUNTA(M44:Q44)=5,"Yes","No")</f>
        <v>No</v>
      </c>
      <c r="AA44" s="223" t="str">
        <f t="shared" ref="AA44:AA109" si="16">IF(Z44="Yes",Q44/M44-1,"N/A")</f>
        <v>N/A</v>
      </c>
      <c r="AB44" s="4" t="str">
        <f t="shared" ref="AB44:AB109" si="17">IF(COUNTA(L44:Q44)=6,"Yes","No")</f>
        <v>No</v>
      </c>
      <c r="AC44" s="223" t="str">
        <f t="shared" ref="AC44:AC109" si="18">IF(AB44="Yes",Q44/L44-1,"N/A")</f>
        <v>N/A</v>
      </c>
      <c r="AD44" s="4" t="str">
        <f t="shared" ref="AD44:AD109" si="19">IF(COUNTA(E44:Q44)=13,"Yes","No")</f>
        <v>No</v>
      </c>
      <c r="AE44" s="223" t="str">
        <f t="shared" ref="AE44:AE109" si="20">IF(AD44="Yes",Q44/E44-1,"N/A")</f>
        <v>N/A</v>
      </c>
      <c r="AF44" s="95"/>
    </row>
    <row r="45" spans="1:32" ht="14.5" customHeight="1">
      <c r="A45" s="66" t="s">
        <v>13</v>
      </c>
      <c r="B45" s="66" t="s">
        <v>37</v>
      </c>
      <c r="C45" s="66" t="str" cm="1">
        <f t="array" ref="C45">_xlfn.IFNA(_xlfn.IFS(B45="Starter","Starters &amp; Sides",B45="Sides","Starters &amp; Sides"),B45)</f>
        <v>Starters &amp; Sides</v>
      </c>
      <c r="D45" s="84" t="s">
        <v>2009</v>
      </c>
      <c r="E45" s="74"/>
      <c r="F45" s="4"/>
      <c r="G45" s="4"/>
      <c r="H45" s="4"/>
      <c r="I45" s="4"/>
      <c r="J45" s="15"/>
      <c r="K45" s="4"/>
      <c r="L45" s="4"/>
      <c r="M45" s="4"/>
      <c r="N45" s="4"/>
      <c r="O45" s="4">
        <v>9.5</v>
      </c>
      <c r="P45" s="15">
        <v>9.5</v>
      </c>
      <c r="Q45" s="337">
        <v>9.5</v>
      </c>
      <c r="R45" s="15" t="str">
        <f t="shared" si="7"/>
        <v>Yes</v>
      </c>
      <c r="S45" s="15" t="str">
        <f t="shared" si="8"/>
        <v>No</v>
      </c>
      <c r="T45" s="4" t="str">
        <f t="shared" si="9"/>
        <v>Yes</v>
      </c>
      <c r="U45" s="4">
        <f t="shared" si="10"/>
        <v>0</v>
      </c>
      <c r="V45" s="4" t="str">
        <f t="shared" si="11"/>
        <v>Yes</v>
      </c>
      <c r="W45" s="223">
        <f t="shared" si="12"/>
        <v>0</v>
      </c>
      <c r="X45" s="4" t="str">
        <f t="shared" si="13"/>
        <v>No</v>
      </c>
      <c r="Y45" s="223" t="str">
        <f t="shared" si="14"/>
        <v>N/A</v>
      </c>
      <c r="Z45" s="4" t="str">
        <f t="shared" si="15"/>
        <v>No</v>
      </c>
      <c r="AA45" s="223" t="str">
        <f t="shared" si="16"/>
        <v>N/A</v>
      </c>
      <c r="AB45" s="4" t="str">
        <f t="shared" si="17"/>
        <v>No</v>
      </c>
      <c r="AC45" s="223" t="str">
        <f t="shared" si="18"/>
        <v>N/A</v>
      </c>
      <c r="AD45" s="4" t="str">
        <f t="shared" si="19"/>
        <v>No</v>
      </c>
      <c r="AE45" s="223" t="str">
        <f t="shared" si="20"/>
        <v>N/A</v>
      </c>
      <c r="AF45" s="95"/>
    </row>
    <row r="46" spans="1:32" ht="14.5" customHeight="1">
      <c r="A46" s="66" t="s">
        <v>13</v>
      </c>
      <c r="B46" s="66" t="s">
        <v>37</v>
      </c>
      <c r="C46" s="66" t="str" cm="1">
        <f t="array" ref="C46">_xlfn.IFNA(_xlfn.IFS(B46="Starter","Starters &amp; Sides",B46="Sides","Starters &amp; Sides"),B46)</f>
        <v>Starters &amp; Sides</v>
      </c>
      <c r="D46" s="84" t="s">
        <v>2010</v>
      </c>
      <c r="E46" s="74"/>
      <c r="F46" s="4"/>
      <c r="G46" s="4"/>
      <c r="H46" s="4"/>
      <c r="I46" s="4"/>
      <c r="J46" s="15"/>
      <c r="K46" s="4"/>
      <c r="L46" s="4"/>
      <c r="M46" s="4"/>
      <c r="N46" s="4"/>
      <c r="O46" s="4">
        <v>9.5</v>
      </c>
      <c r="P46" s="15">
        <v>9.5</v>
      </c>
      <c r="Q46" s="337">
        <v>9.5</v>
      </c>
      <c r="R46" s="15" t="str">
        <f t="shared" si="7"/>
        <v>Yes</v>
      </c>
      <c r="S46" s="15" t="str">
        <f t="shared" si="8"/>
        <v>No</v>
      </c>
      <c r="T46" s="4" t="str">
        <f t="shared" si="9"/>
        <v>Yes</v>
      </c>
      <c r="U46" s="4">
        <f t="shared" si="10"/>
        <v>0</v>
      </c>
      <c r="V46" s="4" t="str">
        <f t="shared" si="11"/>
        <v>Yes</v>
      </c>
      <c r="W46" s="223">
        <f t="shared" si="12"/>
        <v>0</v>
      </c>
      <c r="X46" s="4" t="str">
        <f t="shared" si="13"/>
        <v>No</v>
      </c>
      <c r="Y46" s="223" t="str">
        <f t="shared" si="14"/>
        <v>N/A</v>
      </c>
      <c r="Z46" s="4" t="str">
        <f t="shared" si="15"/>
        <v>No</v>
      </c>
      <c r="AA46" s="223" t="str">
        <f t="shared" si="16"/>
        <v>N/A</v>
      </c>
      <c r="AB46" s="4" t="str">
        <f t="shared" si="17"/>
        <v>No</v>
      </c>
      <c r="AC46" s="223" t="str">
        <f t="shared" si="18"/>
        <v>N/A</v>
      </c>
      <c r="AD46" s="4" t="str">
        <f t="shared" si="19"/>
        <v>No</v>
      </c>
      <c r="AE46" s="223" t="str">
        <f t="shared" si="20"/>
        <v>N/A</v>
      </c>
      <c r="AF46" s="95"/>
    </row>
    <row r="47" spans="1:32" ht="14.5" customHeight="1">
      <c r="A47" s="66" t="s">
        <v>13</v>
      </c>
      <c r="B47" s="66" t="s">
        <v>37</v>
      </c>
      <c r="C47" s="66" t="str" cm="1">
        <f t="array" ref="C47">_xlfn.IFNA(_xlfn.IFS(B47="Starter","Starters &amp; Sides",B47="Sides","Starters &amp; Sides"),B47)</f>
        <v>Starters &amp; Sides</v>
      </c>
      <c r="D47" s="84" t="s">
        <v>2011</v>
      </c>
      <c r="E47" s="74">
        <v>3.95</v>
      </c>
      <c r="F47" s="4">
        <v>5.2</v>
      </c>
      <c r="G47" s="4">
        <v>5.2</v>
      </c>
      <c r="H47" s="4">
        <v>5.2</v>
      </c>
      <c r="I47" s="4">
        <v>5.5</v>
      </c>
      <c r="J47" s="15">
        <v>5.5</v>
      </c>
      <c r="K47" s="4">
        <v>5.5</v>
      </c>
      <c r="L47" s="4"/>
      <c r="M47" s="4"/>
      <c r="N47" s="4"/>
      <c r="O47" s="4">
        <v>6.5</v>
      </c>
      <c r="P47" s="15">
        <v>6.5</v>
      </c>
      <c r="Q47" s="337">
        <v>6.5</v>
      </c>
      <c r="R47" s="15" t="str">
        <f t="shared" si="7"/>
        <v>Yes</v>
      </c>
      <c r="S47" s="15" t="str">
        <f t="shared" si="8"/>
        <v>No</v>
      </c>
      <c r="T47" s="4" t="str">
        <f t="shared" si="9"/>
        <v>Yes</v>
      </c>
      <c r="U47" s="4">
        <f t="shared" si="10"/>
        <v>0</v>
      </c>
      <c r="V47" s="4" t="str">
        <f t="shared" si="11"/>
        <v>Yes</v>
      </c>
      <c r="W47" s="223">
        <f t="shared" si="12"/>
        <v>0</v>
      </c>
      <c r="X47" s="4" t="str">
        <f t="shared" si="13"/>
        <v>No</v>
      </c>
      <c r="Y47" s="223" t="str">
        <f t="shared" si="14"/>
        <v>N/A</v>
      </c>
      <c r="Z47" s="4" t="str">
        <f t="shared" si="15"/>
        <v>No</v>
      </c>
      <c r="AA47" s="223" t="str">
        <f t="shared" si="16"/>
        <v>N/A</v>
      </c>
      <c r="AB47" s="4" t="str">
        <f t="shared" si="17"/>
        <v>No</v>
      </c>
      <c r="AC47" s="223" t="str">
        <f t="shared" si="18"/>
        <v>N/A</v>
      </c>
      <c r="AD47" s="4" t="str">
        <f t="shared" si="19"/>
        <v>No</v>
      </c>
      <c r="AE47" s="223" t="str">
        <f t="shared" si="20"/>
        <v>N/A</v>
      </c>
      <c r="AF47" s="95"/>
    </row>
    <row r="48" spans="1:32" ht="14.5" hidden="1" customHeight="1">
      <c r="A48" s="66" t="s">
        <v>13</v>
      </c>
      <c r="B48" s="66" t="s">
        <v>27</v>
      </c>
      <c r="C48" s="66" t="str" cm="1">
        <f t="array" ref="C48">_xlfn.IFNA(_xlfn.IFS(B48="Starter","Starters &amp; Sides",B48="Sides","Starters &amp; Sides"),B48)</f>
        <v>Mains</v>
      </c>
      <c r="D48" s="84" t="s">
        <v>2012</v>
      </c>
      <c r="E48" s="74">
        <v>8.9499999999999993</v>
      </c>
      <c r="F48" s="4">
        <v>9.6</v>
      </c>
      <c r="G48" s="4">
        <v>9.6</v>
      </c>
      <c r="H48" s="4">
        <v>9.6</v>
      </c>
      <c r="I48" s="4">
        <v>9.75</v>
      </c>
      <c r="J48" s="15">
        <v>9.75</v>
      </c>
      <c r="K48" s="4">
        <v>9.75</v>
      </c>
      <c r="L48" s="4">
        <v>10.5</v>
      </c>
      <c r="M48" s="4"/>
      <c r="N48" s="4">
        <v>11.5</v>
      </c>
      <c r="O48" s="4">
        <v>11.5</v>
      </c>
      <c r="P48" s="15">
        <v>11.5</v>
      </c>
      <c r="Q48" s="337">
        <v>11.5</v>
      </c>
      <c r="R48" s="15" t="str">
        <f t="shared" si="7"/>
        <v>Yes</v>
      </c>
      <c r="S48" s="15" t="str">
        <f t="shared" si="8"/>
        <v>No</v>
      </c>
      <c r="T48" s="4" t="str">
        <f t="shared" si="9"/>
        <v>Yes</v>
      </c>
      <c r="U48" s="4">
        <f t="shared" si="10"/>
        <v>0</v>
      </c>
      <c r="V48" s="4" t="str">
        <f t="shared" si="11"/>
        <v>Yes</v>
      </c>
      <c r="W48" s="223">
        <f t="shared" si="12"/>
        <v>0</v>
      </c>
      <c r="X48" s="4" t="str">
        <f t="shared" si="13"/>
        <v>Yes</v>
      </c>
      <c r="Y48" s="223">
        <f t="shared" si="14"/>
        <v>0</v>
      </c>
      <c r="Z48" s="4" t="str">
        <f t="shared" si="15"/>
        <v>No</v>
      </c>
      <c r="AA48" s="223" t="str">
        <f t="shared" si="16"/>
        <v>N/A</v>
      </c>
      <c r="AB48" s="4" t="str">
        <f t="shared" si="17"/>
        <v>No</v>
      </c>
      <c r="AC48" s="223" t="str">
        <f t="shared" si="18"/>
        <v>N/A</v>
      </c>
      <c r="AD48" s="4" t="str">
        <f t="shared" si="19"/>
        <v>No</v>
      </c>
      <c r="AE48" s="223" t="str">
        <f t="shared" si="20"/>
        <v>N/A</v>
      </c>
      <c r="AF48" s="95"/>
    </row>
    <row r="49" spans="1:32" ht="14.5" hidden="1" customHeight="1">
      <c r="A49" s="66" t="s">
        <v>13</v>
      </c>
      <c r="B49" s="66" t="s">
        <v>27</v>
      </c>
      <c r="C49" s="66" t="str" cm="1">
        <f t="array" ref="C49">_xlfn.IFNA(_xlfn.IFS(B49="Starter","Starters &amp; Sides",B49="Sides","Starters &amp; Sides"),B49)</f>
        <v>Mains</v>
      </c>
      <c r="D49" s="84" t="s">
        <v>2013</v>
      </c>
      <c r="E49" s="74"/>
      <c r="F49" s="4"/>
      <c r="G49" s="4"/>
      <c r="H49" s="4"/>
      <c r="I49" s="4"/>
      <c r="J49" s="15"/>
      <c r="K49" s="4"/>
      <c r="L49" s="4"/>
      <c r="M49" s="4"/>
      <c r="N49" s="4">
        <v>15</v>
      </c>
      <c r="O49" s="4">
        <v>15</v>
      </c>
      <c r="P49" s="15">
        <v>15</v>
      </c>
      <c r="Q49" s="337">
        <v>15</v>
      </c>
      <c r="R49" s="15" t="str">
        <f t="shared" si="7"/>
        <v>Yes</v>
      </c>
      <c r="S49" s="15" t="str">
        <f t="shared" si="8"/>
        <v>No</v>
      </c>
      <c r="T49" s="4" t="str">
        <f t="shared" si="9"/>
        <v>Yes</v>
      </c>
      <c r="U49" s="4">
        <f t="shared" si="10"/>
        <v>0</v>
      </c>
      <c r="V49" s="4" t="str">
        <f t="shared" si="11"/>
        <v>Yes</v>
      </c>
      <c r="W49" s="223">
        <f t="shared" si="12"/>
        <v>0</v>
      </c>
      <c r="X49" s="4" t="str">
        <f t="shared" si="13"/>
        <v>Yes</v>
      </c>
      <c r="Y49" s="223">
        <f t="shared" si="14"/>
        <v>0</v>
      </c>
      <c r="Z49" s="4" t="str">
        <f t="shared" si="15"/>
        <v>No</v>
      </c>
      <c r="AA49" s="223" t="str">
        <f t="shared" si="16"/>
        <v>N/A</v>
      </c>
      <c r="AB49" s="4" t="str">
        <f t="shared" si="17"/>
        <v>No</v>
      </c>
      <c r="AC49" s="223" t="str">
        <f t="shared" si="18"/>
        <v>N/A</v>
      </c>
      <c r="AD49" s="4" t="str">
        <f t="shared" si="19"/>
        <v>No</v>
      </c>
      <c r="AE49" s="223" t="str">
        <f t="shared" si="20"/>
        <v>N/A</v>
      </c>
      <c r="AF49" s="95"/>
    </row>
    <row r="50" spans="1:32" ht="14.5" hidden="1" customHeight="1">
      <c r="A50" s="66" t="s">
        <v>13</v>
      </c>
      <c r="B50" s="66" t="s">
        <v>27</v>
      </c>
      <c r="C50" s="66" t="str" cm="1">
        <f t="array" ref="C50">_xlfn.IFNA(_xlfn.IFS(B50="Starter","Starters &amp; Sides",B50="Sides","Starters &amp; Sides"),B50)</f>
        <v>Mains</v>
      </c>
      <c r="D50" s="84" t="s">
        <v>2014</v>
      </c>
      <c r="E50" s="74">
        <v>9.4499999999999993</v>
      </c>
      <c r="F50" s="4">
        <v>10.25</v>
      </c>
      <c r="G50" s="4">
        <v>10.25</v>
      </c>
      <c r="H50" s="4">
        <v>10.25</v>
      </c>
      <c r="I50" s="4">
        <v>10.5</v>
      </c>
      <c r="J50" s="15">
        <v>10.5</v>
      </c>
      <c r="K50" s="4">
        <v>10.5</v>
      </c>
      <c r="L50" s="4">
        <v>11.5</v>
      </c>
      <c r="M50" s="4">
        <v>13</v>
      </c>
      <c r="N50" s="4">
        <v>13.5</v>
      </c>
      <c r="O50" s="4">
        <v>13.5</v>
      </c>
      <c r="P50" s="15">
        <v>13.5</v>
      </c>
      <c r="Q50" s="337">
        <v>13.5</v>
      </c>
      <c r="R50" s="15" t="str">
        <f t="shared" si="7"/>
        <v>Yes</v>
      </c>
      <c r="S50" s="15" t="str">
        <f t="shared" si="8"/>
        <v>No</v>
      </c>
      <c r="T50" s="4" t="str">
        <f t="shared" si="9"/>
        <v>Yes</v>
      </c>
      <c r="U50" s="4">
        <f t="shared" si="10"/>
        <v>0</v>
      </c>
      <c r="V50" s="4" t="str">
        <f t="shared" si="11"/>
        <v>Yes</v>
      </c>
      <c r="W50" s="223">
        <f t="shared" si="12"/>
        <v>0</v>
      </c>
      <c r="X50" s="4" t="str">
        <f t="shared" si="13"/>
        <v>Yes</v>
      </c>
      <c r="Y50" s="223">
        <f t="shared" si="14"/>
        <v>0</v>
      </c>
      <c r="Z50" s="4" t="str">
        <f t="shared" si="15"/>
        <v>Yes</v>
      </c>
      <c r="AA50" s="223">
        <f t="shared" si="16"/>
        <v>3.8461538461538547E-2</v>
      </c>
      <c r="AB50" s="4" t="str">
        <f t="shared" si="17"/>
        <v>Yes</v>
      </c>
      <c r="AC50" s="223">
        <f t="shared" si="18"/>
        <v>0.17391304347826098</v>
      </c>
      <c r="AD50" s="4" t="str">
        <f t="shared" si="19"/>
        <v>Yes</v>
      </c>
      <c r="AE50" s="223">
        <f t="shared" si="20"/>
        <v>0.4285714285714286</v>
      </c>
      <c r="AF50" s="95"/>
    </row>
    <row r="51" spans="1:32" ht="14.5" hidden="1" customHeight="1">
      <c r="A51" s="66" t="s">
        <v>13</v>
      </c>
      <c r="B51" s="66" t="s">
        <v>27</v>
      </c>
      <c r="C51" s="66" t="str" cm="1">
        <f t="array" ref="C51">_xlfn.IFNA(_xlfn.IFS(B51="Starter","Starters &amp; Sides",B51="Sides","Starters &amp; Sides"),B51)</f>
        <v>Mains</v>
      </c>
      <c r="D51" s="84" t="s">
        <v>2015</v>
      </c>
      <c r="E51" s="74">
        <v>7.35</v>
      </c>
      <c r="F51" s="4">
        <v>7.85</v>
      </c>
      <c r="G51" s="4">
        <v>7.85</v>
      </c>
      <c r="H51" s="4">
        <v>7.85</v>
      </c>
      <c r="I51" s="4">
        <v>8</v>
      </c>
      <c r="J51" s="15">
        <v>8</v>
      </c>
      <c r="K51" s="4">
        <v>8</v>
      </c>
      <c r="L51" s="4">
        <v>8.5</v>
      </c>
      <c r="M51" s="4">
        <v>10</v>
      </c>
      <c r="N51" s="4">
        <v>10.5</v>
      </c>
      <c r="O51" s="4">
        <v>10.5</v>
      </c>
      <c r="P51" s="15">
        <v>10.5</v>
      </c>
      <c r="Q51" s="337">
        <v>10.5</v>
      </c>
      <c r="R51" s="15" t="str">
        <f t="shared" si="7"/>
        <v>Yes</v>
      </c>
      <c r="S51" s="15" t="str">
        <f t="shared" si="8"/>
        <v>No</v>
      </c>
      <c r="T51" s="4" t="str">
        <f t="shared" si="9"/>
        <v>Yes</v>
      </c>
      <c r="U51" s="4">
        <f t="shared" si="10"/>
        <v>0</v>
      </c>
      <c r="V51" s="4" t="str">
        <f t="shared" si="11"/>
        <v>Yes</v>
      </c>
      <c r="W51" s="223">
        <f t="shared" si="12"/>
        <v>0</v>
      </c>
      <c r="X51" s="4" t="str">
        <f t="shared" si="13"/>
        <v>Yes</v>
      </c>
      <c r="Y51" s="223">
        <f t="shared" si="14"/>
        <v>0</v>
      </c>
      <c r="Z51" s="4" t="str">
        <f t="shared" si="15"/>
        <v>Yes</v>
      </c>
      <c r="AA51" s="223">
        <f t="shared" si="16"/>
        <v>5.0000000000000044E-2</v>
      </c>
      <c r="AB51" s="4" t="str">
        <f t="shared" si="17"/>
        <v>Yes</v>
      </c>
      <c r="AC51" s="223">
        <f t="shared" si="18"/>
        <v>0.23529411764705888</v>
      </c>
      <c r="AD51" s="4" t="str">
        <f t="shared" si="19"/>
        <v>Yes</v>
      </c>
      <c r="AE51" s="223">
        <f t="shared" si="20"/>
        <v>0.4285714285714286</v>
      </c>
      <c r="AF51" s="95"/>
    </row>
    <row r="52" spans="1:32" ht="14.5" hidden="1" customHeight="1">
      <c r="A52" s="66" t="s">
        <v>13</v>
      </c>
      <c r="B52" s="66" t="s">
        <v>27</v>
      </c>
      <c r="C52" s="66" t="str" cm="1">
        <f t="array" ref="C52">_xlfn.IFNA(_xlfn.IFS(B52="Starter","Starters &amp; Sides",B52="Sides","Starters &amp; Sides"),B52)</f>
        <v>Mains</v>
      </c>
      <c r="D52" s="84" t="s">
        <v>2016</v>
      </c>
      <c r="E52" s="74"/>
      <c r="F52" s="4"/>
      <c r="G52" s="4"/>
      <c r="H52" s="4"/>
      <c r="I52" s="4"/>
      <c r="J52" s="15"/>
      <c r="K52" s="4"/>
      <c r="L52" s="4"/>
      <c r="M52" s="4">
        <v>13.5</v>
      </c>
      <c r="N52" s="4">
        <v>14</v>
      </c>
      <c r="O52" s="4">
        <v>14</v>
      </c>
      <c r="P52" s="15">
        <v>14</v>
      </c>
      <c r="Q52" s="337">
        <v>14</v>
      </c>
      <c r="R52" s="15" t="str">
        <f t="shared" si="7"/>
        <v>Yes</v>
      </c>
      <c r="S52" s="15" t="str">
        <f t="shared" si="8"/>
        <v>No</v>
      </c>
      <c r="T52" s="4" t="str">
        <f t="shared" si="9"/>
        <v>Yes</v>
      </c>
      <c r="U52" s="4">
        <f t="shared" si="10"/>
        <v>0</v>
      </c>
      <c r="V52" s="4" t="str">
        <f t="shared" si="11"/>
        <v>Yes</v>
      </c>
      <c r="W52" s="223">
        <f t="shared" si="12"/>
        <v>0</v>
      </c>
      <c r="X52" s="4" t="str">
        <f t="shared" si="13"/>
        <v>Yes</v>
      </c>
      <c r="Y52" s="223">
        <f t="shared" si="14"/>
        <v>0</v>
      </c>
      <c r="Z52" s="4" t="str">
        <f t="shared" si="15"/>
        <v>Yes</v>
      </c>
      <c r="AA52" s="223">
        <f t="shared" si="16"/>
        <v>3.7037037037036979E-2</v>
      </c>
      <c r="AB52" s="4" t="str">
        <f t="shared" si="17"/>
        <v>No</v>
      </c>
      <c r="AC52" s="223" t="str">
        <f t="shared" si="18"/>
        <v>N/A</v>
      </c>
      <c r="AD52" s="4" t="str">
        <f t="shared" si="19"/>
        <v>No</v>
      </c>
      <c r="AE52" s="223" t="str">
        <f t="shared" si="20"/>
        <v>N/A</v>
      </c>
      <c r="AF52" s="95"/>
    </row>
    <row r="53" spans="1:32" ht="14.5" hidden="1" customHeight="1">
      <c r="A53" s="66" t="s">
        <v>13</v>
      </c>
      <c r="B53" s="66" t="s">
        <v>27</v>
      </c>
      <c r="C53" s="66" t="str" cm="1">
        <f t="array" ref="C53">_xlfn.IFNA(_xlfn.IFS(B53="Starter","Starters &amp; Sides",B53="Sides","Starters &amp; Sides"),B53)</f>
        <v>Mains</v>
      </c>
      <c r="D53" s="84" t="s">
        <v>2017</v>
      </c>
      <c r="E53" s="74">
        <v>8.5500000000000007</v>
      </c>
      <c r="F53" s="4">
        <v>9.1</v>
      </c>
      <c r="G53" s="4">
        <v>9.1</v>
      </c>
      <c r="H53" s="4">
        <v>9.1</v>
      </c>
      <c r="I53" s="4">
        <v>9.25</v>
      </c>
      <c r="J53" s="15">
        <v>9.25</v>
      </c>
      <c r="K53" s="4">
        <v>9.25</v>
      </c>
      <c r="L53" s="4">
        <v>10</v>
      </c>
      <c r="M53" s="4">
        <v>11</v>
      </c>
      <c r="N53" s="4">
        <v>11.5</v>
      </c>
      <c r="O53" s="4">
        <v>11.5</v>
      </c>
      <c r="P53" s="15">
        <v>11.5</v>
      </c>
      <c r="Q53" s="337">
        <v>11.5</v>
      </c>
      <c r="R53" s="15" t="str">
        <f t="shared" si="7"/>
        <v>Yes</v>
      </c>
      <c r="S53" s="15" t="str">
        <f t="shared" si="8"/>
        <v>No</v>
      </c>
      <c r="T53" s="4" t="str">
        <f t="shared" si="9"/>
        <v>Yes</v>
      </c>
      <c r="U53" s="4">
        <f t="shared" si="10"/>
        <v>0</v>
      </c>
      <c r="V53" s="4" t="str">
        <f t="shared" si="11"/>
        <v>Yes</v>
      </c>
      <c r="W53" s="223">
        <f t="shared" si="12"/>
        <v>0</v>
      </c>
      <c r="X53" s="4" t="str">
        <f t="shared" si="13"/>
        <v>Yes</v>
      </c>
      <c r="Y53" s="223">
        <f t="shared" si="14"/>
        <v>0</v>
      </c>
      <c r="Z53" s="4" t="str">
        <f t="shared" si="15"/>
        <v>Yes</v>
      </c>
      <c r="AA53" s="223">
        <f t="shared" si="16"/>
        <v>4.5454545454545414E-2</v>
      </c>
      <c r="AB53" s="4" t="str">
        <f t="shared" si="17"/>
        <v>Yes</v>
      </c>
      <c r="AC53" s="223">
        <f t="shared" si="18"/>
        <v>0.14999999999999991</v>
      </c>
      <c r="AD53" s="4" t="str">
        <f t="shared" si="19"/>
        <v>Yes</v>
      </c>
      <c r="AE53" s="223">
        <f t="shared" si="20"/>
        <v>0.34502923976608169</v>
      </c>
      <c r="AF53" s="95"/>
    </row>
    <row r="54" spans="1:32" ht="14.5" hidden="1" customHeight="1">
      <c r="A54" s="66" t="s">
        <v>13</v>
      </c>
      <c r="B54" s="66" t="s">
        <v>27</v>
      </c>
      <c r="C54" s="66" t="str" cm="1">
        <f t="array" ref="C54">_xlfn.IFNA(_xlfn.IFS(B54="Starter","Starters &amp; Sides",B54="Sides","Starters &amp; Sides"),B54)</f>
        <v>Mains</v>
      </c>
      <c r="D54" s="84" t="s">
        <v>2018</v>
      </c>
      <c r="E54" s="74"/>
      <c r="F54" s="4"/>
      <c r="G54" s="4"/>
      <c r="H54" s="4"/>
      <c r="I54" s="4"/>
      <c r="J54" s="15"/>
      <c r="K54" s="4"/>
      <c r="L54" s="4"/>
      <c r="M54" s="4">
        <v>14.5</v>
      </c>
      <c r="N54" s="4">
        <v>15</v>
      </c>
      <c r="O54" s="4">
        <v>15</v>
      </c>
      <c r="P54" s="15">
        <v>15</v>
      </c>
      <c r="Q54" s="337">
        <v>15</v>
      </c>
      <c r="R54" s="15" t="str">
        <f t="shared" si="7"/>
        <v>Yes</v>
      </c>
      <c r="S54" s="15" t="str">
        <f t="shared" si="8"/>
        <v>No</v>
      </c>
      <c r="T54" s="4" t="str">
        <f t="shared" si="9"/>
        <v>Yes</v>
      </c>
      <c r="U54" s="4">
        <f t="shared" si="10"/>
        <v>0</v>
      </c>
      <c r="V54" s="4" t="str">
        <f t="shared" si="11"/>
        <v>Yes</v>
      </c>
      <c r="W54" s="223">
        <f t="shared" si="12"/>
        <v>0</v>
      </c>
      <c r="X54" s="4" t="str">
        <f t="shared" si="13"/>
        <v>Yes</v>
      </c>
      <c r="Y54" s="223">
        <f t="shared" si="14"/>
        <v>0</v>
      </c>
      <c r="Z54" s="4" t="str">
        <f t="shared" si="15"/>
        <v>Yes</v>
      </c>
      <c r="AA54" s="223">
        <f t="shared" si="16"/>
        <v>3.4482758620689724E-2</v>
      </c>
      <c r="AB54" s="4" t="str">
        <f t="shared" si="17"/>
        <v>No</v>
      </c>
      <c r="AC54" s="223" t="str">
        <f t="shared" si="18"/>
        <v>N/A</v>
      </c>
      <c r="AD54" s="4" t="str">
        <f t="shared" si="19"/>
        <v>No</v>
      </c>
      <c r="AE54" s="223" t="str">
        <f t="shared" si="20"/>
        <v>N/A</v>
      </c>
      <c r="AF54" s="95"/>
    </row>
    <row r="55" spans="1:32" ht="14.5" hidden="1" customHeight="1">
      <c r="A55" s="66" t="s">
        <v>13</v>
      </c>
      <c r="B55" s="66" t="s">
        <v>27</v>
      </c>
      <c r="C55" s="66" t="str" cm="1">
        <f t="array" ref="C55">_xlfn.IFNA(_xlfn.IFS(B55="Starter","Starters &amp; Sides",B55="Sides","Starters &amp; Sides"),B55)</f>
        <v>Mains</v>
      </c>
      <c r="D55" s="84" t="s">
        <v>2019</v>
      </c>
      <c r="E55" s="74"/>
      <c r="F55" s="4"/>
      <c r="G55" s="4"/>
      <c r="H55" s="4"/>
      <c r="I55" s="4"/>
      <c r="J55" s="15"/>
      <c r="K55" s="4"/>
      <c r="L55" s="4"/>
      <c r="M55" s="4"/>
      <c r="N55" s="4"/>
      <c r="O55" s="4"/>
      <c r="P55" s="15"/>
      <c r="Q55" s="337">
        <v>16.5</v>
      </c>
      <c r="R55" s="15"/>
      <c r="S55" s="15"/>
      <c r="T55" s="4"/>
      <c r="U55" s="4"/>
      <c r="V55" s="4"/>
      <c r="W55" s="223"/>
      <c r="X55" s="4"/>
      <c r="Y55" s="223"/>
      <c r="Z55" s="4"/>
      <c r="AA55" s="223"/>
      <c r="AB55" s="4"/>
      <c r="AC55" s="223"/>
      <c r="AD55" s="4"/>
      <c r="AE55" s="223"/>
      <c r="AF55" s="95"/>
    </row>
    <row r="56" spans="1:32" ht="14.5" hidden="1" customHeight="1">
      <c r="A56" s="66" t="s">
        <v>13</v>
      </c>
      <c r="B56" s="66" t="s">
        <v>27</v>
      </c>
      <c r="C56" s="66" t="str" cm="1">
        <f t="array" ref="C56">_xlfn.IFNA(_xlfn.IFS(B56="Starter","Starters &amp; Sides",B56="Sides","Starters &amp; Sides"),B56)</f>
        <v>Mains</v>
      </c>
      <c r="D56" s="84" t="s">
        <v>2020</v>
      </c>
      <c r="E56" s="74"/>
      <c r="F56" s="4"/>
      <c r="G56" s="4"/>
      <c r="H56" s="4"/>
      <c r="I56" s="4"/>
      <c r="J56" s="15"/>
      <c r="K56" s="4"/>
      <c r="L56" s="4"/>
      <c r="M56" s="4"/>
      <c r="N56" s="4"/>
      <c r="O56" s="4"/>
      <c r="P56" s="15"/>
      <c r="Q56" s="337">
        <v>16.5</v>
      </c>
      <c r="R56" s="15"/>
      <c r="S56" s="15"/>
      <c r="T56" s="4"/>
      <c r="U56" s="4"/>
      <c r="V56" s="4"/>
      <c r="W56" s="223"/>
      <c r="X56" s="4"/>
      <c r="Y56" s="223"/>
      <c r="Z56" s="4"/>
      <c r="AA56" s="223"/>
      <c r="AB56" s="4"/>
      <c r="AC56" s="223"/>
      <c r="AD56" s="4"/>
      <c r="AE56" s="223"/>
      <c r="AF56" s="95"/>
    </row>
    <row r="57" spans="1:32" ht="14.5" hidden="1" customHeight="1">
      <c r="A57" s="66" t="s">
        <v>13</v>
      </c>
      <c r="B57" s="66" t="s">
        <v>27</v>
      </c>
      <c r="C57" s="66" t="str" cm="1">
        <f t="array" ref="C57">_xlfn.IFNA(_xlfn.IFS(B57="Starter","Starters &amp; Sides",B57="Sides","Starters &amp; Sides"),B57)</f>
        <v>Mains</v>
      </c>
      <c r="D57" s="84" t="s">
        <v>2021</v>
      </c>
      <c r="E57" s="74"/>
      <c r="F57" s="4"/>
      <c r="G57" s="4"/>
      <c r="H57" s="4"/>
      <c r="I57" s="4"/>
      <c r="J57" s="15"/>
      <c r="K57" s="4"/>
      <c r="L57" s="4"/>
      <c r="M57" s="4">
        <v>12.5</v>
      </c>
      <c r="N57" s="4"/>
      <c r="O57" s="4">
        <v>13</v>
      </c>
      <c r="P57" s="15">
        <v>13</v>
      </c>
      <c r="Q57" s="337">
        <v>13</v>
      </c>
      <c r="R57" s="15" t="str">
        <f t="shared" si="7"/>
        <v>Yes</v>
      </c>
      <c r="S57" s="15" t="str">
        <f t="shared" si="8"/>
        <v>No</v>
      </c>
      <c r="T57" s="4" t="str">
        <f t="shared" si="9"/>
        <v>Yes</v>
      </c>
      <c r="U57" s="4">
        <f t="shared" si="10"/>
        <v>0</v>
      </c>
      <c r="V57" s="4" t="str">
        <f t="shared" si="11"/>
        <v>Yes</v>
      </c>
      <c r="W57" s="223">
        <f t="shared" si="12"/>
        <v>0</v>
      </c>
      <c r="X57" s="4" t="str">
        <f t="shared" si="13"/>
        <v>No</v>
      </c>
      <c r="Y57" s="223" t="str">
        <f t="shared" si="14"/>
        <v>N/A</v>
      </c>
      <c r="Z57" s="4" t="str">
        <f t="shared" si="15"/>
        <v>No</v>
      </c>
      <c r="AA57" s="223" t="str">
        <f t="shared" si="16"/>
        <v>N/A</v>
      </c>
      <c r="AB57" s="4" t="str">
        <f t="shared" si="17"/>
        <v>No</v>
      </c>
      <c r="AC57" s="223" t="str">
        <f t="shared" si="18"/>
        <v>N/A</v>
      </c>
      <c r="AD57" s="4" t="str">
        <f t="shared" si="19"/>
        <v>No</v>
      </c>
      <c r="AE57" s="223" t="str">
        <f t="shared" si="20"/>
        <v>N/A</v>
      </c>
      <c r="AF57" s="95"/>
    </row>
    <row r="58" spans="1:32" ht="14.5" hidden="1" customHeight="1">
      <c r="A58" s="66" t="s">
        <v>13</v>
      </c>
      <c r="B58" s="66" t="s">
        <v>27</v>
      </c>
      <c r="C58" s="66" t="str" cm="1">
        <f t="array" ref="C58">_xlfn.IFNA(_xlfn.IFS(B58="Starter","Starters &amp; Sides",B58="Sides","Starters &amp; Sides"),B58)</f>
        <v>Mains</v>
      </c>
      <c r="D58" s="84" t="s">
        <v>2022</v>
      </c>
      <c r="E58" s="74"/>
      <c r="F58" s="4"/>
      <c r="G58" s="4"/>
      <c r="H58" s="4"/>
      <c r="I58" s="4"/>
      <c r="J58" s="15"/>
      <c r="K58" s="4"/>
      <c r="L58" s="4"/>
      <c r="M58" s="4">
        <v>16</v>
      </c>
      <c r="N58" s="4"/>
      <c r="O58" s="4">
        <v>16.5</v>
      </c>
      <c r="P58" s="15">
        <v>16</v>
      </c>
      <c r="Q58" s="337">
        <v>16.5</v>
      </c>
      <c r="R58" s="15" t="str">
        <f t="shared" si="7"/>
        <v>Yes</v>
      </c>
      <c r="S58" s="15" t="str">
        <f t="shared" si="8"/>
        <v>No</v>
      </c>
      <c r="T58" s="4" t="str">
        <f t="shared" si="9"/>
        <v>Yes</v>
      </c>
      <c r="U58" s="4">
        <f t="shared" si="10"/>
        <v>3.125E-2</v>
      </c>
      <c r="V58" s="4" t="str">
        <f t="shared" si="11"/>
        <v>Yes</v>
      </c>
      <c r="W58" s="223">
        <f t="shared" si="12"/>
        <v>0</v>
      </c>
      <c r="X58" s="4" t="str">
        <f t="shared" si="13"/>
        <v>No</v>
      </c>
      <c r="Y58" s="223" t="str">
        <f t="shared" si="14"/>
        <v>N/A</v>
      </c>
      <c r="Z58" s="4" t="str">
        <f t="shared" si="15"/>
        <v>No</v>
      </c>
      <c r="AA58" s="223" t="str">
        <f t="shared" si="16"/>
        <v>N/A</v>
      </c>
      <c r="AB58" s="4" t="str">
        <f t="shared" si="17"/>
        <v>No</v>
      </c>
      <c r="AC58" s="223" t="str">
        <f t="shared" si="18"/>
        <v>N/A</v>
      </c>
      <c r="AD58" s="4" t="str">
        <f t="shared" si="19"/>
        <v>No</v>
      </c>
      <c r="AE58" s="223" t="str">
        <f t="shared" si="20"/>
        <v>N/A</v>
      </c>
      <c r="AF58" s="95"/>
    </row>
    <row r="59" spans="1:32" ht="14.5" hidden="1" customHeight="1">
      <c r="A59" s="66" t="s">
        <v>13</v>
      </c>
      <c r="B59" s="66" t="s">
        <v>27</v>
      </c>
      <c r="C59" s="66" t="str" cm="1">
        <f t="array" ref="C59">_xlfn.IFNA(_xlfn.IFS(B59="Starter","Starters &amp; Sides",B59="Sides","Starters &amp; Sides"),B59)</f>
        <v>Mains</v>
      </c>
      <c r="D59" s="84" t="s">
        <v>2023</v>
      </c>
      <c r="E59" s="74">
        <v>8.9499999999999993</v>
      </c>
      <c r="F59" s="4">
        <v>9.6</v>
      </c>
      <c r="G59" s="4">
        <v>9.6</v>
      </c>
      <c r="H59" s="4">
        <v>9.6</v>
      </c>
      <c r="I59" s="4">
        <v>9.75</v>
      </c>
      <c r="J59" s="15">
        <v>9.75</v>
      </c>
      <c r="K59" s="4">
        <v>9.75</v>
      </c>
      <c r="L59" s="4">
        <v>10.5</v>
      </c>
      <c r="M59" s="4">
        <v>11</v>
      </c>
      <c r="N59" s="4">
        <v>11.5</v>
      </c>
      <c r="O59" s="4">
        <v>11.5</v>
      </c>
      <c r="P59" s="15">
        <v>11.5</v>
      </c>
      <c r="Q59" s="337">
        <v>11.5</v>
      </c>
      <c r="R59" s="15" t="str">
        <f t="shared" si="7"/>
        <v>Yes</v>
      </c>
      <c r="S59" s="15" t="str">
        <f t="shared" si="8"/>
        <v>No</v>
      </c>
      <c r="T59" s="4" t="str">
        <f t="shared" si="9"/>
        <v>Yes</v>
      </c>
      <c r="U59" s="4">
        <f t="shared" si="10"/>
        <v>0</v>
      </c>
      <c r="V59" s="4" t="str">
        <f t="shared" si="11"/>
        <v>Yes</v>
      </c>
      <c r="W59" s="223">
        <f t="shared" si="12"/>
        <v>0</v>
      </c>
      <c r="X59" s="4" t="str">
        <f t="shared" si="13"/>
        <v>Yes</v>
      </c>
      <c r="Y59" s="223">
        <f t="shared" si="14"/>
        <v>0</v>
      </c>
      <c r="Z59" s="4" t="str">
        <f t="shared" si="15"/>
        <v>Yes</v>
      </c>
      <c r="AA59" s="223">
        <f t="shared" si="16"/>
        <v>4.5454545454545414E-2</v>
      </c>
      <c r="AB59" s="4" t="str">
        <f t="shared" si="17"/>
        <v>Yes</v>
      </c>
      <c r="AC59" s="223">
        <f t="shared" si="18"/>
        <v>9.5238095238095344E-2</v>
      </c>
      <c r="AD59" s="4" t="str">
        <f t="shared" si="19"/>
        <v>Yes</v>
      </c>
      <c r="AE59" s="223">
        <f t="shared" si="20"/>
        <v>0.28491620111731852</v>
      </c>
      <c r="AF59" s="95"/>
    </row>
    <row r="60" spans="1:32" ht="14.5" hidden="1" customHeight="1">
      <c r="A60" s="66" t="s">
        <v>13</v>
      </c>
      <c r="B60" s="66" t="s">
        <v>27</v>
      </c>
      <c r="C60" s="66" t="str" cm="1">
        <f t="array" ref="C60">_xlfn.IFNA(_xlfn.IFS(B60="Starter","Starters &amp; Sides",B60="Sides","Starters &amp; Sides"),B60)</f>
        <v>Mains</v>
      </c>
      <c r="D60" s="84" t="s">
        <v>2024</v>
      </c>
      <c r="E60" s="74">
        <v>7.6</v>
      </c>
      <c r="F60" s="4">
        <v>8.25</v>
      </c>
      <c r="G60" s="4">
        <v>8.25</v>
      </c>
      <c r="H60" s="4">
        <v>8.25</v>
      </c>
      <c r="I60" s="4">
        <v>8.25</v>
      </c>
      <c r="J60" s="15">
        <v>8.25</v>
      </c>
      <c r="K60" s="4">
        <v>8.25</v>
      </c>
      <c r="L60" s="4">
        <v>9.5</v>
      </c>
      <c r="M60" s="4"/>
      <c r="N60" s="4"/>
      <c r="O60" s="4"/>
      <c r="P60" s="15"/>
      <c r="Q60" s="337"/>
      <c r="R60" s="15" t="str">
        <f t="shared" si="7"/>
        <v>No</v>
      </c>
      <c r="S60" s="15" t="str">
        <f t="shared" si="8"/>
        <v>No</v>
      </c>
      <c r="T60" s="4" t="str">
        <f t="shared" si="9"/>
        <v>No</v>
      </c>
      <c r="U60" s="4" t="str">
        <f t="shared" si="10"/>
        <v>N/A</v>
      </c>
      <c r="V60" s="4" t="str">
        <f t="shared" si="11"/>
        <v>No</v>
      </c>
      <c r="W60" s="223" t="str">
        <f t="shared" si="12"/>
        <v>N/A</v>
      </c>
      <c r="X60" s="4" t="str">
        <f t="shared" si="13"/>
        <v>No</v>
      </c>
      <c r="Y60" s="223" t="str">
        <f t="shared" si="14"/>
        <v>N/A</v>
      </c>
      <c r="Z60" s="4" t="str">
        <f t="shared" si="15"/>
        <v>No</v>
      </c>
      <c r="AA60" s="223" t="str">
        <f t="shared" si="16"/>
        <v>N/A</v>
      </c>
      <c r="AB60" s="4" t="str">
        <f t="shared" si="17"/>
        <v>No</v>
      </c>
      <c r="AC60" s="223" t="str">
        <f t="shared" si="18"/>
        <v>N/A</v>
      </c>
      <c r="AD60" s="4" t="str">
        <f t="shared" si="19"/>
        <v>No</v>
      </c>
      <c r="AE60" s="223" t="str">
        <f t="shared" si="20"/>
        <v>N/A</v>
      </c>
      <c r="AF60" s="95"/>
    </row>
    <row r="61" spans="1:32" ht="14.5" hidden="1" customHeight="1">
      <c r="A61" s="66" t="s">
        <v>13</v>
      </c>
      <c r="B61" s="66" t="s">
        <v>27</v>
      </c>
      <c r="C61" s="66" t="str" cm="1">
        <f t="array" ref="C61">_xlfn.IFNA(_xlfn.IFS(B61="Starter","Starters &amp; Sides",B61="Sides","Starters &amp; Sides"),B61)</f>
        <v>Mains</v>
      </c>
      <c r="D61" s="84" t="s">
        <v>2025</v>
      </c>
      <c r="E61" s="74"/>
      <c r="F61" s="4"/>
      <c r="G61" s="4"/>
      <c r="H61" s="4"/>
      <c r="I61" s="4"/>
      <c r="J61" s="15"/>
      <c r="K61" s="4"/>
      <c r="L61" s="4"/>
      <c r="M61" s="4">
        <v>12</v>
      </c>
      <c r="N61" s="4">
        <v>12.5</v>
      </c>
      <c r="O61" s="4">
        <v>12.5</v>
      </c>
      <c r="P61" s="15">
        <v>12.5</v>
      </c>
      <c r="Q61" s="337">
        <v>12.5</v>
      </c>
      <c r="R61" s="15" t="str">
        <f t="shared" si="7"/>
        <v>Yes</v>
      </c>
      <c r="S61" s="15" t="str">
        <f t="shared" si="8"/>
        <v>No</v>
      </c>
      <c r="T61" s="4" t="str">
        <f t="shared" si="9"/>
        <v>Yes</v>
      </c>
      <c r="U61" s="4">
        <f t="shared" si="10"/>
        <v>0</v>
      </c>
      <c r="V61" s="4" t="str">
        <f t="shared" si="11"/>
        <v>Yes</v>
      </c>
      <c r="W61" s="223">
        <f t="shared" si="12"/>
        <v>0</v>
      </c>
      <c r="X61" s="4" t="str">
        <f t="shared" si="13"/>
        <v>Yes</v>
      </c>
      <c r="Y61" s="223">
        <f t="shared" si="14"/>
        <v>0</v>
      </c>
      <c r="Z61" s="4" t="str">
        <f t="shared" si="15"/>
        <v>Yes</v>
      </c>
      <c r="AA61" s="223">
        <f t="shared" si="16"/>
        <v>4.1666666666666741E-2</v>
      </c>
      <c r="AB61" s="4" t="str">
        <f t="shared" si="17"/>
        <v>No</v>
      </c>
      <c r="AC61" s="223" t="str">
        <f t="shared" si="18"/>
        <v>N/A</v>
      </c>
      <c r="AD61" s="4" t="str">
        <f t="shared" si="19"/>
        <v>No</v>
      </c>
      <c r="AE61" s="223" t="str">
        <f t="shared" si="20"/>
        <v>N/A</v>
      </c>
      <c r="AF61" s="95"/>
    </row>
    <row r="62" spans="1:32" ht="14.5" hidden="1" customHeight="1">
      <c r="A62" s="66" t="s">
        <v>13</v>
      </c>
      <c r="B62" s="66" t="s">
        <v>27</v>
      </c>
      <c r="C62" s="66" t="str" cm="1">
        <f t="array" ref="C62">_xlfn.IFNA(_xlfn.IFS(B62="Starter","Starters &amp; Sides",B62="Sides","Starters &amp; Sides"),B62)</f>
        <v>Mains</v>
      </c>
      <c r="D62" s="84" t="s">
        <v>2026</v>
      </c>
      <c r="E62" s="74">
        <v>12.25</v>
      </c>
      <c r="F62" s="4">
        <v>12.8</v>
      </c>
      <c r="G62" s="4">
        <v>12.8</v>
      </c>
      <c r="H62" s="4"/>
      <c r="I62" s="4"/>
      <c r="J62" s="15"/>
      <c r="K62" s="4"/>
      <c r="L62" s="4"/>
      <c r="M62" s="4"/>
      <c r="N62" s="4"/>
      <c r="O62" s="4"/>
      <c r="P62" s="15"/>
      <c r="Q62" s="337"/>
      <c r="R62" s="15" t="str">
        <f t="shared" si="7"/>
        <v>No</v>
      </c>
      <c r="S62" s="15" t="str">
        <f t="shared" si="8"/>
        <v>No</v>
      </c>
      <c r="T62" s="4" t="str">
        <f t="shared" si="9"/>
        <v>No</v>
      </c>
      <c r="U62" s="4" t="str">
        <f t="shared" si="10"/>
        <v>N/A</v>
      </c>
      <c r="V62" s="4" t="str">
        <f t="shared" si="11"/>
        <v>No</v>
      </c>
      <c r="W62" s="223" t="str">
        <f t="shared" si="12"/>
        <v>N/A</v>
      </c>
      <c r="X62" s="4" t="str">
        <f t="shared" si="13"/>
        <v>No</v>
      </c>
      <c r="Y62" s="223" t="str">
        <f t="shared" si="14"/>
        <v>N/A</v>
      </c>
      <c r="Z62" s="4" t="str">
        <f t="shared" si="15"/>
        <v>No</v>
      </c>
      <c r="AA62" s="223" t="str">
        <f t="shared" si="16"/>
        <v>N/A</v>
      </c>
      <c r="AB62" s="4" t="str">
        <f t="shared" si="17"/>
        <v>No</v>
      </c>
      <c r="AC62" s="223" t="str">
        <f t="shared" si="18"/>
        <v>N/A</v>
      </c>
      <c r="AD62" s="4" t="str">
        <f t="shared" si="19"/>
        <v>No</v>
      </c>
      <c r="AE62" s="223" t="str">
        <f t="shared" si="20"/>
        <v>N/A</v>
      </c>
      <c r="AF62" s="95"/>
    </row>
    <row r="63" spans="1:32" ht="14.5" hidden="1" customHeight="1">
      <c r="A63" s="66" t="s">
        <v>13</v>
      </c>
      <c r="B63" s="66" t="s">
        <v>27</v>
      </c>
      <c r="C63" s="66" t="str" cm="1">
        <f t="array" ref="C63">_xlfn.IFNA(_xlfn.IFS(B63="Starter","Starters &amp; Sides",B63="Sides","Starters &amp; Sides"),B63)</f>
        <v>Mains</v>
      </c>
      <c r="D63" s="84" t="s">
        <v>2027</v>
      </c>
      <c r="E63" s="74">
        <v>10.25</v>
      </c>
      <c r="F63" s="4">
        <v>10.85</v>
      </c>
      <c r="G63" s="4">
        <v>10.85</v>
      </c>
      <c r="H63" s="4">
        <v>10.85</v>
      </c>
      <c r="I63" s="4">
        <v>11</v>
      </c>
      <c r="J63" s="15">
        <v>11</v>
      </c>
      <c r="K63" s="4">
        <v>11</v>
      </c>
      <c r="L63" s="4">
        <v>12.5</v>
      </c>
      <c r="M63" s="4"/>
      <c r="N63" s="4"/>
      <c r="O63" s="4"/>
      <c r="P63" s="15"/>
      <c r="Q63" s="337"/>
      <c r="R63" s="15" t="str">
        <f t="shared" si="7"/>
        <v>No</v>
      </c>
      <c r="S63" s="15" t="str">
        <f t="shared" si="8"/>
        <v>No</v>
      </c>
      <c r="T63" s="4" t="str">
        <f t="shared" si="9"/>
        <v>No</v>
      </c>
      <c r="U63" s="4" t="str">
        <f t="shared" si="10"/>
        <v>N/A</v>
      </c>
      <c r="V63" s="4" t="str">
        <f t="shared" si="11"/>
        <v>No</v>
      </c>
      <c r="W63" s="223" t="str">
        <f t="shared" si="12"/>
        <v>N/A</v>
      </c>
      <c r="X63" s="4" t="str">
        <f t="shared" si="13"/>
        <v>No</v>
      </c>
      <c r="Y63" s="223" t="str">
        <f t="shared" si="14"/>
        <v>N/A</v>
      </c>
      <c r="Z63" s="4" t="str">
        <f t="shared" si="15"/>
        <v>No</v>
      </c>
      <c r="AA63" s="223" t="str">
        <f t="shared" si="16"/>
        <v>N/A</v>
      </c>
      <c r="AB63" s="4" t="str">
        <f t="shared" si="17"/>
        <v>No</v>
      </c>
      <c r="AC63" s="223" t="str">
        <f t="shared" si="18"/>
        <v>N/A</v>
      </c>
      <c r="AD63" s="4" t="str">
        <f t="shared" si="19"/>
        <v>No</v>
      </c>
      <c r="AE63" s="223" t="str">
        <f t="shared" si="20"/>
        <v>N/A</v>
      </c>
      <c r="AF63" s="95"/>
    </row>
    <row r="64" spans="1:32" ht="14.5" hidden="1" customHeight="1">
      <c r="A64" s="66" t="s">
        <v>13</v>
      </c>
      <c r="B64" s="66" t="s">
        <v>27</v>
      </c>
      <c r="C64" s="66" t="str" cm="1">
        <f t="array" ref="C64">_xlfn.IFNA(_xlfn.IFS(B64="Starter","Starters &amp; Sides",B64="Sides","Starters &amp; Sides"),B64)</f>
        <v>Mains</v>
      </c>
      <c r="D64" s="84" t="s">
        <v>2028</v>
      </c>
      <c r="E64" s="74">
        <v>10.15</v>
      </c>
      <c r="F64" s="4">
        <v>10.75</v>
      </c>
      <c r="G64" s="4">
        <v>10.75</v>
      </c>
      <c r="H64" s="4">
        <v>10.75</v>
      </c>
      <c r="I64" s="4">
        <v>10.75</v>
      </c>
      <c r="J64" s="15">
        <v>10.75</v>
      </c>
      <c r="K64" s="4">
        <v>10.75</v>
      </c>
      <c r="L64" s="4">
        <v>11.5</v>
      </c>
      <c r="M64" s="4"/>
      <c r="N64" s="4"/>
      <c r="O64" s="4"/>
      <c r="P64" s="15"/>
      <c r="Q64" s="337"/>
      <c r="R64" s="15" t="str">
        <f t="shared" si="7"/>
        <v>No</v>
      </c>
      <c r="S64" s="15" t="str">
        <f t="shared" si="8"/>
        <v>No</v>
      </c>
      <c r="T64" s="4" t="str">
        <f t="shared" si="9"/>
        <v>No</v>
      </c>
      <c r="U64" s="4" t="str">
        <f t="shared" si="10"/>
        <v>N/A</v>
      </c>
      <c r="V64" s="4" t="str">
        <f t="shared" si="11"/>
        <v>No</v>
      </c>
      <c r="W64" s="223" t="str">
        <f t="shared" si="12"/>
        <v>N/A</v>
      </c>
      <c r="X64" s="4" t="str">
        <f t="shared" si="13"/>
        <v>No</v>
      </c>
      <c r="Y64" s="223" t="str">
        <f t="shared" si="14"/>
        <v>N/A</v>
      </c>
      <c r="Z64" s="4" t="str">
        <f t="shared" si="15"/>
        <v>No</v>
      </c>
      <c r="AA64" s="223" t="str">
        <f t="shared" si="16"/>
        <v>N/A</v>
      </c>
      <c r="AB64" s="4" t="str">
        <f t="shared" si="17"/>
        <v>No</v>
      </c>
      <c r="AC64" s="223" t="str">
        <f t="shared" si="18"/>
        <v>N/A</v>
      </c>
      <c r="AD64" s="4" t="str">
        <f t="shared" si="19"/>
        <v>No</v>
      </c>
      <c r="AE64" s="223" t="str">
        <f t="shared" si="20"/>
        <v>N/A</v>
      </c>
      <c r="AF64" s="95"/>
    </row>
    <row r="65" spans="1:32" ht="14.5" hidden="1" customHeight="1">
      <c r="A65" s="66" t="s">
        <v>13</v>
      </c>
      <c r="B65" s="66" t="s">
        <v>27</v>
      </c>
      <c r="C65" s="66" t="str" cm="1">
        <f t="array" ref="C65">_xlfn.IFNA(_xlfn.IFS(B65="Starter","Starters &amp; Sides",B65="Sides","Starters &amp; Sides"),B65)</f>
        <v>Mains</v>
      </c>
      <c r="D65" s="84" t="s">
        <v>2029</v>
      </c>
      <c r="E65" s="74">
        <v>11.95</v>
      </c>
      <c r="F65" s="4">
        <v>12.6</v>
      </c>
      <c r="G65" s="4">
        <v>12.6</v>
      </c>
      <c r="H65" s="4">
        <v>12.6</v>
      </c>
      <c r="I65" s="4"/>
      <c r="J65" s="15"/>
      <c r="K65" s="4"/>
      <c r="L65" s="4"/>
      <c r="M65" s="4"/>
      <c r="N65" s="4"/>
      <c r="O65" s="4"/>
      <c r="P65" s="15"/>
      <c r="Q65" s="337"/>
      <c r="R65" s="15" t="str">
        <f t="shared" si="7"/>
        <v>No</v>
      </c>
      <c r="S65" s="15" t="str">
        <f t="shared" si="8"/>
        <v>No</v>
      </c>
      <c r="T65" s="4" t="str">
        <f t="shared" si="9"/>
        <v>No</v>
      </c>
      <c r="U65" s="4" t="str">
        <f t="shared" si="10"/>
        <v>N/A</v>
      </c>
      <c r="V65" s="4" t="str">
        <f t="shared" si="11"/>
        <v>No</v>
      </c>
      <c r="W65" s="223" t="str">
        <f t="shared" si="12"/>
        <v>N/A</v>
      </c>
      <c r="X65" s="4" t="str">
        <f t="shared" si="13"/>
        <v>No</v>
      </c>
      <c r="Y65" s="223" t="str">
        <f t="shared" si="14"/>
        <v>N/A</v>
      </c>
      <c r="Z65" s="4" t="str">
        <f t="shared" si="15"/>
        <v>No</v>
      </c>
      <c r="AA65" s="223" t="str">
        <f t="shared" si="16"/>
        <v>N/A</v>
      </c>
      <c r="AB65" s="4" t="str">
        <f t="shared" si="17"/>
        <v>No</v>
      </c>
      <c r="AC65" s="223" t="str">
        <f t="shared" si="18"/>
        <v>N/A</v>
      </c>
      <c r="AD65" s="4" t="str">
        <f t="shared" si="19"/>
        <v>No</v>
      </c>
      <c r="AE65" s="223" t="str">
        <f t="shared" si="20"/>
        <v>N/A</v>
      </c>
      <c r="AF65" s="95"/>
    </row>
    <row r="66" spans="1:32" ht="14.5" hidden="1" customHeight="1">
      <c r="A66" s="66" t="s">
        <v>13</v>
      </c>
      <c r="B66" s="66" t="s">
        <v>27</v>
      </c>
      <c r="C66" s="66" t="str" cm="1">
        <f t="array" ref="C66">_xlfn.IFNA(_xlfn.IFS(B66="Starter","Starters &amp; Sides",B66="Sides","Starters &amp; Sides"),B66)</f>
        <v>Mains</v>
      </c>
      <c r="D66" s="84" t="s">
        <v>2030</v>
      </c>
      <c r="E66" s="74">
        <v>9.9499999999999993</v>
      </c>
      <c r="F66" s="4">
        <v>10.5</v>
      </c>
      <c r="G66" s="4">
        <v>10.5</v>
      </c>
      <c r="H66" s="4">
        <v>10.5</v>
      </c>
      <c r="I66" s="4">
        <v>10.75</v>
      </c>
      <c r="J66" s="15">
        <v>10.75</v>
      </c>
      <c r="K66" s="4">
        <v>10.75</v>
      </c>
      <c r="L66" s="4">
        <v>11.5</v>
      </c>
      <c r="M66" s="4"/>
      <c r="N66" s="4">
        <v>13</v>
      </c>
      <c r="O66" s="4">
        <v>13</v>
      </c>
      <c r="P66" s="15">
        <v>13</v>
      </c>
      <c r="Q66" s="337">
        <v>13</v>
      </c>
      <c r="R66" s="15" t="str">
        <f t="shared" si="7"/>
        <v>Yes</v>
      </c>
      <c r="S66" s="15" t="str">
        <f t="shared" si="8"/>
        <v>No</v>
      </c>
      <c r="T66" s="4" t="str">
        <f t="shared" si="9"/>
        <v>Yes</v>
      </c>
      <c r="U66" s="4">
        <f t="shared" si="10"/>
        <v>0</v>
      </c>
      <c r="V66" s="4" t="str">
        <f t="shared" si="11"/>
        <v>Yes</v>
      </c>
      <c r="W66" s="223">
        <f t="shared" si="12"/>
        <v>0</v>
      </c>
      <c r="X66" s="4" t="str">
        <f t="shared" si="13"/>
        <v>Yes</v>
      </c>
      <c r="Y66" s="223">
        <f t="shared" si="14"/>
        <v>0</v>
      </c>
      <c r="Z66" s="4" t="str">
        <f t="shared" si="15"/>
        <v>No</v>
      </c>
      <c r="AA66" s="223" t="str">
        <f t="shared" si="16"/>
        <v>N/A</v>
      </c>
      <c r="AB66" s="4" t="str">
        <f t="shared" si="17"/>
        <v>No</v>
      </c>
      <c r="AC66" s="223" t="str">
        <f t="shared" si="18"/>
        <v>N/A</v>
      </c>
      <c r="AD66" s="4" t="str">
        <f t="shared" si="19"/>
        <v>No</v>
      </c>
      <c r="AE66" s="223" t="str">
        <f t="shared" si="20"/>
        <v>N/A</v>
      </c>
      <c r="AF66" s="95"/>
    </row>
    <row r="67" spans="1:32" ht="14.5" hidden="1" customHeight="1">
      <c r="A67" s="66" t="s">
        <v>13</v>
      </c>
      <c r="B67" s="66" t="s">
        <v>27</v>
      </c>
      <c r="C67" s="66" t="str" cm="1">
        <f t="array" ref="C67">_xlfn.IFNA(_xlfn.IFS(B67="Starter","Starters &amp; Sides",B67="Sides","Starters &amp; Sides"),B67)</f>
        <v>Mains</v>
      </c>
      <c r="D67" s="84" t="s">
        <v>2031</v>
      </c>
      <c r="E67" s="74"/>
      <c r="F67" s="4"/>
      <c r="G67" s="4"/>
      <c r="H67" s="4"/>
      <c r="I67" s="4"/>
      <c r="J67" s="15"/>
      <c r="K67" s="4"/>
      <c r="L67" s="4"/>
      <c r="M67" s="4"/>
      <c r="N67" s="4">
        <v>16.5</v>
      </c>
      <c r="O67" s="4">
        <v>16.5</v>
      </c>
      <c r="P67" s="15">
        <v>16.5</v>
      </c>
      <c r="Q67" s="337">
        <v>16.5</v>
      </c>
      <c r="R67" s="15" t="str">
        <f t="shared" si="7"/>
        <v>Yes</v>
      </c>
      <c r="S67" s="15" t="str">
        <f t="shared" si="8"/>
        <v>No</v>
      </c>
      <c r="T67" s="4" t="str">
        <f t="shared" si="9"/>
        <v>Yes</v>
      </c>
      <c r="U67" s="4">
        <f t="shared" si="10"/>
        <v>0</v>
      </c>
      <c r="V67" s="4" t="str">
        <f t="shared" si="11"/>
        <v>Yes</v>
      </c>
      <c r="W67" s="223">
        <f t="shared" si="12"/>
        <v>0</v>
      </c>
      <c r="X67" s="4" t="str">
        <f t="shared" si="13"/>
        <v>Yes</v>
      </c>
      <c r="Y67" s="223">
        <f t="shared" si="14"/>
        <v>0</v>
      </c>
      <c r="Z67" s="4" t="str">
        <f t="shared" si="15"/>
        <v>No</v>
      </c>
      <c r="AA67" s="223" t="str">
        <f t="shared" si="16"/>
        <v>N/A</v>
      </c>
      <c r="AB67" s="4" t="str">
        <f t="shared" si="17"/>
        <v>No</v>
      </c>
      <c r="AC67" s="223" t="str">
        <f t="shared" si="18"/>
        <v>N/A</v>
      </c>
      <c r="AD67" s="4" t="str">
        <f t="shared" si="19"/>
        <v>No</v>
      </c>
      <c r="AE67" s="223" t="str">
        <f t="shared" si="20"/>
        <v>N/A</v>
      </c>
      <c r="AF67" s="95"/>
    </row>
    <row r="68" spans="1:32" ht="14.5" hidden="1" customHeight="1">
      <c r="A68" s="66" t="s">
        <v>13</v>
      </c>
      <c r="B68" s="66" t="s">
        <v>27</v>
      </c>
      <c r="C68" s="66" t="str" cm="1">
        <f t="array" ref="C68">_xlfn.IFNA(_xlfn.IFS(B68="Starter","Starters &amp; Sides",B68="Sides","Starters &amp; Sides"),B68)</f>
        <v>Mains</v>
      </c>
      <c r="D68" s="84" t="s">
        <v>2032</v>
      </c>
      <c r="E68" s="74">
        <v>3.95</v>
      </c>
      <c r="F68" s="4">
        <v>5.2</v>
      </c>
      <c r="G68" s="4">
        <v>5.2</v>
      </c>
      <c r="H68" s="4"/>
      <c r="I68" s="4"/>
      <c r="J68" s="15"/>
      <c r="K68" s="4"/>
      <c r="L68" s="4"/>
      <c r="M68" s="4"/>
      <c r="N68" s="4"/>
      <c r="O68" s="4"/>
      <c r="P68" s="15"/>
      <c r="Q68" s="337"/>
      <c r="R68" s="15" t="str">
        <f t="shared" si="7"/>
        <v>No</v>
      </c>
      <c r="S68" s="15" t="str">
        <f t="shared" si="8"/>
        <v>No</v>
      </c>
      <c r="T68" s="4" t="str">
        <f t="shared" si="9"/>
        <v>No</v>
      </c>
      <c r="U68" s="4" t="str">
        <f t="shared" si="10"/>
        <v>N/A</v>
      </c>
      <c r="V68" s="4" t="str">
        <f t="shared" si="11"/>
        <v>No</v>
      </c>
      <c r="W68" s="223" t="str">
        <f t="shared" si="12"/>
        <v>N/A</v>
      </c>
      <c r="X68" s="4" t="str">
        <f t="shared" si="13"/>
        <v>No</v>
      </c>
      <c r="Y68" s="223" t="str">
        <f t="shared" si="14"/>
        <v>N/A</v>
      </c>
      <c r="Z68" s="4" t="str">
        <f t="shared" si="15"/>
        <v>No</v>
      </c>
      <c r="AA68" s="223" t="str">
        <f t="shared" si="16"/>
        <v>N/A</v>
      </c>
      <c r="AB68" s="4" t="str">
        <f t="shared" si="17"/>
        <v>No</v>
      </c>
      <c r="AC68" s="223" t="str">
        <f t="shared" si="18"/>
        <v>N/A</v>
      </c>
      <c r="AD68" s="4" t="str">
        <f t="shared" si="19"/>
        <v>No</v>
      </c>
      <c r="AE68" s="223" t="str">
        <f t="shared" si="20"/>
        <v>N/A</v>
      </c>
      <c r="AF68" s="95"/>
    </row>
    <row r="69" spans="1:32" ht="14.5" hidden="1" customHeight="1">
      <c r="A69" s="66" t="s">
        <v>13</v>
      </c>
      <c r="B69" s="66" t="s">
        <v>27</v>
      </c>
      <c r="C69" s="66" t="str" cm="1">
        <f t="array" ref="C69">_xlfn.IFNA(_xlfn.IFS(B69="Starter","Starters &amp; Sides",B69="Sides","Starters &amp; Sides"),B69)</f>
        <v>Mains</v>
      </c>
      <c r="D69" s="84" t="s">
        <v>2033</v>
      </c>
      <c r="E69" s="74">
        <v>10.25</v>
      </c>
      <c r="F69" s="4">
        <v>10.75</v>
      </c>
      <c r="G69" s="4">
        <v>10.75</v>
      </c>
      <c r="H69" s="4">
        <v>10.75</v>
      </c>
      <c r="I69" s="4"/>
      <c r="J69" s="15"/>
      <c r="K69" s="4"/>
      <c r="L69" s="4"/>
      <c r="M69" s="4">
        <v>12</v>
      </c>
      <c r="N69" s="4">
        <v>12.5</v>
      </c>
      <c r="O69" s="4">
        <v>12.5</v>
      </c>
      <c r="P69" s="15">
        <v>12.5</v>
      </c>
      <c r="Q69" s="337">
        <v>12.5</v>
      </c>
      <c r="R69" s="15" t="str">
        <f t="shared" si="7"/>
        <v>Yes</v>
      </c>
      <c r="S69" s="15" t="str">
        <f t="shared" si="8"/>
        <v>No</v>
      </c>
      <c r="T69" s="4" t="str">
        <f t="shared" si="9"/>
        <v>Yes</v>
      </c>
      <c r="U69" s="4">
        <f t="shared" si="10"/>
        <v>0</v>
      </c>
      <c r="V69" s="4" t="str">
        <f t="shared" si="11"/>
        <v>Yes</v>
      </c>
      <c r="W69" s="223">
        <f t="shared" si="12"/>
        <v>0</v>
      </c>
      <c r="X69" s="4" t="str">
        <f t="shared" si="13"/>
        <v>Yes</v>
      </c>
      <c r="Y69" s="223">
        <f t="shared" si="14"/>
        <v>0</v>
      </c>
      <c r="Z69" s="4" t="str">
        <f t="shared" si="15"/>
        <v>Yes</v>
      </c>
      <c r="AA69" s="223">
        <f t="shared" si="16"/>
        <v>4.1666666666666741E-2</v>
      </c>
      <c r="AB69" s="4" t="str">
        <f t="shared" si="17"/>
        <v>No</v>
      </c>
      <c r="AC69" s="223" t="str">
        <f t="shared" si="18"/>
        <v>N/A</v>
      </c>
      <c r="AD69" s="4" t="str">
        <f t="shared" si="19"/>
        <v>No</v>
      </c>
      <c r="AE69" s="223" t="str">
        <f t="shared" si="20"/>
        <v>N/A</v>
      </c>
      <c r="AF69" s="95"/>
    </row>
    <row r="70" spans="1:32" ht="14.5" hidden="1" customHeight="1">
      <c r="A70" s="66" t="s">
        <v>13</v>
      </c>
      <c r="B70" s="66" t="s">
        <v>27</v>
      </c>
      <c r="C70" s="66" t="str" cm="1">
        <f t="array" ref="C70">_xlfn.IFNA(_xlfn.IFS(B70="Starter","Starters &amp; Sides",B70="Sides","Starters &amp; Sides"),B70)</f>
        <v>Mains</v>
      </c>
      <c r="D70" s="84" t="s">
        <v>2034</v>
      </c>
      <c r="E70" s="74">
        <v>12.29</v>
      </c>
      <c r="F70" s="4">
        <v>12.8</v>
      </c>
      <c r="G70" s="4">
        <v>12.8</v>
      </c>
      <c r="H70" s="4">
        <v>12.8</v>
      </c>
      <c r="I70" s="4">
        <v>12.75</v>
      </c>
      <c r="J70" s="15">
        <v>12.75</v>
      </c>
      <c r="K70" s="4">
        <v>12.75</v>
      </c>
      <c r="L70" s="4">
        <v>13</v>
      </c>
      <c r="M70" s="4"/>
      <c r="N70" s="4"/>
      <c r="O70" s="4"/>
      <c r="P70" s="15"/>
      <c r="Q70" s="337"/>
      <c r="R70" s="15" t="str">
        <f t="shared" si="7"/>
        <v>No</v>
      </c>
      <c r="S70" s="15" t="str">
        <f t="shared" si="8"/>
        <v>No</v>
      </c>
      <c r="T70" s="4" t="str">
        <f t="shared" si="9"/>
        <v>No</v>
      </c>
      <c r="U70" s="4" t="str">
        <f t="shared" si="10"/>
        <v>N/A</v>
      </c>
      <c r="V70" s="4" t="str">
        <f t="shared" si="11"/>
        <v>No</v>
      </c>
      <c r="W70" s="223" t="str">
        <f t="shared" si="12"/>
        <v>N/A</v>
      </c>
      <c r="X70" s="4" t="str">
        <f t="shared" si="13"/>
        <v>No</v>
      </c>
      <c r="Y70" s="223" t="str">
        <f t="shared" si="14"/>
        <v>N/A</v>
      </c>
      <c r="Z70" s="4" t="str">
        <f t="shared" si="15"/>
        <v>No</v>
      </c>
      <c r="AA70" s="223" t="str">
        <f t="shared" si="16"/>
        <v>N/A</v>
      </c>
      <c r="AB70" s="4" t="str">
        <f t="shared" si="17"/>
        <v>No</v>
      </c>
      <c r="AC70" s="223" t="str">
        <f t="shared" si="18"/>
        <v>N/A</v>
      </c>
      <c r="AD70" s="4" t="str">
        <f t="shared" si="19"/>
        <v>No</v>
      </c>
      <c r="AE70" s="223" t="str">
        <f t="shared" si="20"/>
        <v>N/A</v>
      </c>
      <c r="AF70" s="95"/>
    </row>
    <row r="71" spans="1:32" ht="14.5" hidden="1" customHeight="1">
      <c r="A71" s="66" t="s">
        <v>13</v>
      </c>
      <c r="B71" s="66" t="s">
        <v>27</v>
      </c>
      <c r="C71" s="66" t="str" cm="1">
        <f t="array" ref="C71">_xlfn.IFNA(_xlfn.IFS(B71="Starter","Starters &amp; Sides",B71="Sides","Starters &amp; Sides"),B71)</f>
        <v>Mains</v>
      </c>
      <c r="D71" s="84" t="s">
        <v>2035</v>
      </c>
      <c r="E71" s="74">
        <v>12.95</v>
      </c>
      <c r="F71" s="4">
        <v>13.65</v>
      </c>
      <c r="G71" s="4">
        <v>13.65</v>
      </c>
      <c r="H71" s="4">
        <v>13.65</v>
      </c>
      <c r="I71" s="4">
        <v>13.75</v>
      </c>
      <c r="J71" s="15">
        <v>13.75</v>
      </c>
      <c r="K71" s="4">
        <v>13.75</v>
      </c>
      <c r="L71" s="4">
        <v>15</v>
      </c>
      <c r="M71" s="4"/>
      <c r="N71" s="4"/>
      <c r="O71" s="4"/>
      <c r="P71" s="15"/>
      <c r="Q71" s="337"/>
      <c r="R71" s="15" t="str">
        <f t="shared" si="7"/>
        <v>No</v>
      </c>
      <c r="S71" s="15" t="str">
        <f t="shared" si="8"/>
        <v>No</v>
      </c>
      <c r="T71" s="4" t="str">
        <f t="shared" si="9"/>
        <v>No</v>
      </c>
      <c r="U71" s="4" t="str">
        <f t="shared" si="10"/>
        <v>N/A</v>
      </c>
      <c r="V71" s="4" t="str">
        <f t="shared" si="11"/>
        <v>No</v>
      </c>
      <c r="W71" s="223" t="str">
        <f t="shared" si="12"/>
        <v>N/A</v>
      </c>
      <c r="X71" s="4" t="str">
        <f t="shared" si="13"/>
        <v>No</v>
      </c>
      <c r="Y71" s="223" t="str">
        <f t="shared" si="14"/>
        <v>N/A</v>
      </c>
      <c r="Z71" s="4" t="str">
        <f t="shared" si="15"/>
        <v>No</v>
      </c>
      <c r="AA71" s="223" t="str">
        <f t="shared" si="16"/>
        <v>N/A</v>
      </c>
      <c r="AB71" s="4" t="str">
        <f t="shared" si="17"/>
        <v>No</v>
      </c>
      <c r="AC71" s="223" t="str">
        <f t="shared" si="18"/>
        <v>N/A</v>
      </c>
      <c r="AD71" s="4" t="str">
        <f t="shared" si="19"/>
        <v>No</v>
      </c>
      <c r="AE71" s="223" t="str">
        <f t="shared" si="20"/>
        <v>N/A</v>
      </c>
      <c r="AF71" s="95"/>
    </row>
    <row r="72" spans="1:32" ht="14.5" hidden="1" customHeight="1">
      <c r="A72" s="66" t="s">
        <v>13</v>
      </c>
      <c r="B72" s="66" t="s">
        <v>27</v>
      </c>
      <c r="C72" s="66" t="str" cm="1">
        <f t="array" ref="C72">_xlfn.IFNA(_xlfn.IFS(B72="Starter","Starters &amp; Sides",B72="Sides","Starters &amp; Sides"),B72)</f>
        <v>Mains</v>
      </c>
      <c r="D72" s="84" t="s">
        <v>2036</v>
      </c>
      <c r="E72" s="74">
        <v>10.25</v>
      </c>
      <c r="F72" s="4">
        <v>10.75</v>
      </c>
      <c r="G72" s="4">
        <v>10.75</v>
      </c>
      <c r="H72" s="4">
        <v>10.75</v>
      </c>
      <c r="I72" s="4">
        <v>10.75</v>
      </c>
      <c r="J72" s="15">
        <v>10.75</v>
      </c>
      <c r="K72" s="4">
        <v>10.75</v>
      </c>
      <c r="L72" s="4">
        <v>11.5</v>
      </c>
      <c r="M72" s="4">
        <v>12</v>
      </c>
      <c r="N72" s="4">
        <v>12.5</v>
      </c>
      <c r="O72" s="4">
        <v>12.5</v>
      </c>
      <c r="P72" s="15">
        <v>12.5</v>
      </c>
      <c r="Q72" s="337">
        <v>12.5</v>
      </c>
      <c r="R72" s="15" t="str">
        <f t="shared" si="7"/>
        <v>Yes</v>
      </c>
      <c r="S72" s="15" t="str">
        <f t="shared" si="8"/>
        <v>No</v>
      </c>
      <c r="T72" s="4" t="str">
        <f t="shared" si="9"/>
        <v>Yes</v>
      </c>
      <c r="U72" s="4">
        <f t="shared" si="10"/>
        <v>0</v>
      </c>
      <c r="V72" s="4" t="str">
        <f t="shared" si="11"/>
        <v>Yes</v>
      </c>
      <c r="W72" s="223">
        <f t="shared" si="12"/>
        <v>0</v>
      </c>
      <c r="X72" s="4" t="str">
        <f t="shared" si="13"/>
        <v>Yes</v>
      </c>
      <c r="Y72" s="223">
        <f t="shared" si="14"/>
        <v>0</v>
      </c>
      <c r="Z72" s="4" t="str">
        <f t="shared" si="15"/>
        <v>Yes</v>
      </c>
      <c r="AA72" s="223">
        <f t="shared" si="16"/>
        <v>4.1666666666666741E-2</v>
      </c>
      <c r="AB72" s="4" t="str">
        <f t="shared" si="17"/>
        <v>Yes</v>
      </c>
      <c r="AC72" s="223">
        <f t="shared" si="18"/>
        <v>8.6956521739130377E-2</v>
      </c>
      <c r="AD72" s="4" t="str">
        <f t="shared" si="19"/>
        <v>Yes</v>
      </c>
      <c r="AE72" s="223">
        <f t="shared" si="20"/>
        <v>0.21951219512195119</v>
      </c>
      <c r="AF72" s="95"/>
    </row>
    <row r="73" spans="1:32" ht="14.5" hidden="1" customHeight="1">
      <c r="A73" s="66" t="s">
        <v>13</v>
      </c>
      <c r="B73" s="66" t="s">
        <v>27</v>
      </c>
      <c r="C73" s="66" t="str" cm="1">
        <f t="array" ref="C73">_xlfn.IFNA(_xlfn.IFS(B73="Starter","Starters &amp; Sides",B73="Sides","Starters &amp; Sides"),B73)</f>
        <v>Mains</v>
      </c>
      <c r="D73" s="84" t="s">
        <v>2037</v>
      </c>
      <c r="E73" s="74"/>
      <c r="F73" s="4"/>
      <c r="G73" s="4"/>
      <c r="H73" s="4"/>
      <c r="I73" s="4"/>
      <c r="J73" s="15"/>
      <c r="K73" s="4"/>
      <c r="L73" s="4"/>
      <c r="M73" s="4">
        <v>15.5</v>
      </c>
      <c r="N73" s="4">
        <v>16</v>
      </c>
      <c r="O73" s="4">
        <v>16</v>
      </c>
      <c r="P73" s="15">
        <v>16</v>
      </c>
      <c r="Q73" s="337">
        <v>16</v>
      </c>
      <c r="R73" s="15" t="str">
        <f t="shared" si="7"/>
        <v>Yes</v>
      </c>
      <c r="S73" s="15" t="str">
        <f t="shared" si="8"/>
        <v>No</v>
      </c>
      <c r="T73" s="4" t="str">
        <f t="shared" si="9"/>
        <v>Yes</v>
      </c>
      <c r="U73" s="4">
        <f t="shared" si="10"/>
        <v>0</v>
      </c>
      <c r="V73" s="4" t="str">
        <f t="shared" si="11"/>
        <v>Yes</v>
      </c>
      <c r="W73" s="223">
        <f t="shared" si="12"/>
        <v>0</v>
      </c>
      <c r="X73" s="4" t="str">
        <f t="shared" si="13"/>
        <v>Yes</v>
      </c>
      <c r="Y73" s="223">
        <f t="shared" si="14"/>
        <v>0</v>
      </c>
      <c r="Z73" s="4" t="str">
        <f t="shared" si="15"/>
        <v>Yes</v>
      </c>
      <c r="AA73" s="223">
        <f t="shared" si="16"/>
        <v>3.2258064516129004E-2</v>
      </c>
      <c r="AB73" s="4" t="str">
        <f t="shared" si="17"/>
        <v>No</v>
      </c>
      <c r="AC73" s="223" t="str">
        <f t="shared" si="18"/>
        <v>N/A</v>
      </c>
      <c r="AD73" s="4" t="str">
        <f t="shared" si="19"/>
        <v>No</v>
      </c>
      <c r="AE73" s="223" t="str">
        <f t="shared" si="20"/>
        <v>N/A</v>
      </c>
      <c r="AF73" s="95"/>
    </row>
    <row r="74" spans="1:32" ht="14.5" hidden="1" customHeight="1">
      <c r="A74" s="66" t="s">
        <v>13</v>
      </c>
      <c r="B74" s="66" t="s">
        <v>27</v>
      </c>
      <c r="C74" s="66" t="str" cm="1">
        <f t="array" ref="C74">_xlfn.IFNA(_xlfn.IFS(B74="Starter","Starters &amp; Sides",B74="Sides","Starters &amp; Sides"),B74)</f>
        <v>Mains</v>
      </c>
      <c r="D74" s="84" t="s">
        <v>2038</v>
      </c>
      <c r="E74" s="74"/>
      <c r="F74" s="4"/>
      <c r="G74" s="4"/>
      <c r="H74" s="4"/>
      <c r="I74" s="4"/>
      <c r="J74" s="15"/>
      <c r="K74" s="4"/>
      <c r="L74" s="4"/>
      <c r="M74" s="4"/>
      <c r="N74" s="4"/>
      <c r="O74" s="4">
        <v>13</v>
      </c>
      <c r="P74" s="15">
        <v>13</v>
      </c>
      <c r="Q74" s="337">
        <v>13</v>
      </c>
      <c r="R74" s="15" t="str">
        <f t="shared" si="7"/>
        <v>Yes</v>
      </c>
      <c r="S74" s="15" t="str">
        <f t="shared" si="8"/>
        <v>No</v>
      </c>
      <c r="T74" s="4" t="str">
        <f t="shared" si="9"/>
        <v>Yes</v>
      </c>
      <c r="U74" s="4">
        <f t="shared" si="10"/>
        <v>0</v>
      </c>
      <c r="V74" s="4" t="str">
        <f t="shared" si="11"/>
        <v>Yes</v>
      </c>
      <c r="W74" s="223">
        <f t="shared" si="12"/>
        <v>0</v>
      </c>
      <c r="X74" s="4" t="str">
        <f t="shared" si="13"/>
        <v>No</v>
      </c>
      <c r="Y74" s="223" t="str">
        <f t="shared" si="14"/>
        <v>N/A</v>
      </c>
      <c r="Z74" s="4" t="str">
        <f t="shared" si="15"/>
        <v>No</v>
      </c>
      <c r="AA74" s="223" t="str">
        <f t="shared" si="16"/>
        <v>N/A</v>
      </c>
      <c r="AB74" s="4" t="str">
        <f t="shared" si="17"/>
        <v>No</v>
      </c>
      <c r="AC74" s="223" t="str">
        <f t="shared" si="18"/>
        <v>N/A</v>
      </c>
      <c r="AD74" s="4" t="str">
        <f t="shared" si="19"/>
        <v>No</v>
      </c>
      <c r="AE74" s="223" t="str">
        <f t="shared" si="20"/>
        <v>N/A</v>
      </c>
      <c r="AF74" s="95"/>
    </row>
    <row r="75" spans="1:32" ht="14.5" hidden="1" customHeight="1">
      <c r="A75" s="66" t="s">
        <v>13</v>
      </c>
      <c r="B75" s="66" t="s">
        <v>27</v>
      </c>
      <c r="C75" s="66" t="str" cm="1">
        <f t="array" ref="C75">_xlfn.IFNA(_xlfn.IFS(B75="Starter","Starters &amp; Sides",B75="Sides","Starters &amp; Sides"),B75)</f>
        <v>Mains</v>
      </c>
      <c r="D75" s="84" t="s">
        <v>2039</v>
      </c>
      <c r="E75" s="74"/>
      <c r="F75" s="4"/>
      <c r="G75" s="4"/>
      <c r="H75" s="4"/>
      <c r="I75" s="4"/>
      <c r="J75" s="15"/>
      <c r="K75" s="4"/>
      <c r="L75" s="4"/>
      <c r="M75" s="4"/>
      <c r="N75" s="4"/>
      <c r="O75" s="4">
        <v>16.5</v>
      </c>
      <c r="P75" s="15">
        <v>16.5</v>
      </c>
      <c r="Q75" s="337">
        <v>16.5</v>
      </c>
      <c r="R75" s="15" t="str">
        <f t="shared" si="7"/>
        <v>Yes</v>
      </c>
      <c r="S75" s="15" t="str">
        <f t="shared" si="8"/>
        <v>No</v>
      </c>
      <c r="T75" s="4" t="str">
        <f t="shared" si="9"/>
        <v>Yes</v>
      </c>
      <c r="U75" s="4">
        <f t="shared" si="10"/>
        <v>0</v>
      </c>
      <c r="V75" s="4" t="str">
        <f t="shared" si="11"/>
        <v>Yes</v>
      </c>
      <c r="W75" s="223">
        <f t="shared" si="12"/>
        <v>0</v>
      </c>
      <c r="X75" s="4" t="str">
        <f t="shared" si="13"/>
        <v>No</v>
      </c>
      <c r="Y75" s="223" t="str">
        <f t="shared" si="14"/>
        <v>N/A</v>
      </c>
      <c r="Z75" s="4" t="str">
        <f t="shared" si="15"/>
        <v>No</v>
      </c>
      <c r="AA75" s="223" t="str">
        <f t="shared" si="16"/>
        <v>N/A</v>
      </c>
      <c r="AB75" s="4" t="str">
        <f t="shared" si="17"/>
        <v>No</v>
      </c>
      <c r="AC75" s="223" t="str">
        <f t="shared" si="18"/>
        <v>N/A</v>
      </c>
      <c r="AD75" s="4" t="str">
        <f t="shared" si="19"/>
        <v>No</v>
      </c>
      <c r="AE75" s="223" t="str">
        <f t="shared" si="20"/>
        <v>N/A</v>
      </c>
      <c r="AF75" s="95"/>
    </row>
    <row r="76" spans="1:32" ht="14.5" hidden="1" customHeight="1">
      <c r="A76" s="66" t="s">
        <v>13</v>
      </c>
      <c r="B76" s="66" t="s">
        <v>27</v>
      </c>
      <c r="C76" s="66" t="str" cm="1">
        <f t="array" ref="C76">_xlfn.IFNA(_xlfn.IFS(B76="Starter","Starters &amp; Sides",B76="Sides","Starters &amp; Sides"),B76)</f>
        <v>Mains</v>
      </c>
      <c r="D76" s="84" t="s">
        <v>2040</v>
      </c>
      <c r="E76" s="74"/>
      <c r="F76" s="4"/>
      <c r="G76" s="4"/>
      <c r="H76" s="4"/>
      <c r="I76" s="4"/>
      <c r="J76" s="15"/>
      <c r="K76" s="4"/>
      <c r="L76" s="4"/>
      <c r="M76" s="4">
        <v>12</v>
      </c>
      <c r="N76" s="4"/>
      <c r="O76" s="4"/>
      <c r="P76" s="15"/>
      <c r="Q76" s="337"/>
      <c r="R76" s="15" t="str">
        <f t="shared" si="7"/>
        <v>No</v>
      </c>
      <c r="S76" s="15" t="str">
        <f t="shared" si="8"/>
        <v>No</v>
      </c>
      <c r="T76" s="4" t="str">
        <f t="shared" si="9"/>
        <v>No</v>
      </c>
      <c r="U76" s="4" t="str">
        <f t="shared" si="10"/>
        <v>N/A</v>
      </c>
      <c r="V76" s="4" t="str">
        <f t="shared" si="11"/>
        <v>No</v>
      </c>
      <c r="W76" s="223" t="str">
        <f t="shared" si="12"/>
        <v>N/A</v>
      </c>
      <c r="X76" s="4" t="str">
        <f t="shared" si="13"/>
        <v>No</v>
      </c>
      <c r="Y76" s="223" t="str">
        <f t="shared" si="14"/>
        <v>N/A</v>
      </c>
      <c r="Z76" s="4" t="str">
        <f t="shared" si="15"/>
        <v>No</v>
      </c>
      <c r="AA76" s="223" t="str">
        <f t="shared" si="16"/>
        <v>N/A</v>
      </c>
      <c r="AB76" s="4" t="str">
        <f t="shared" si="17"/>
        <v>No</v>
      </c>
      <c r="AC76" s="223" t="str">
        <f t="shared" si="18"/>
        <v>N/A</v>
      </c>
      <c r="AD76" s="4" t="str">
        <f t="shared" si="19"/>
        <v>No</v>
      </c>
      <c r="AE76" s="223" t="str">
        <f t="shared" si="20"/>
        <v>N/A</v>
      </c>
      <c r="AF76" s="95"/>
    </row>
    <row r="77" spans="1:32" ht="14.5" hidden="1" customHeight="1">
      <c r="A77" s="66" t="s">
        <v>13</v>
      </c>
      <c r="B77" s="66" t="s">
        <v>27</v>
      </c>
      <c r="C77" s="66" t="str" cm="1">
        <f t="array" ref="C77">_xlfn.IFNA(_xlfn.IFS(B77="Starter","Starters &amp; Sides",B77="Sides","Starters &amp; Sides"),B77)</f>
        <v>Mains</v>
      </c>
      <c r="D77" s="84" t="s">
        <v>2041</v>
      </c>
      <c r="E77" s="74"/>
      <c r="F77" s="4"/>
      <c r="G77" s="4"/>
      <c r="H77" s="4"/>
      <c r="I77" s="4"/>
      <c r="J77" s="15"/>
      <c r="K77" s="4"/>
      <c r="L77" s="4"/>
      <c r="M77" s="4">
        <v>16</v>
      </c>
      <c r="N77" s="4"/>
      <c r="O77" s="4"/>
      <c r="P77" s="15"/>
      <c r="Q77" s="337"/>
      <c r="R77" s="15" t="str">
        <f t="shared" si="7"/>
        <v>No</v>
      </c>
      <c r="S77" s="15" t="str">
        <f t="shared" si="8"/>
        <v>No</v>
      </c>
      <c r="T77" s="4" t="str">
        <f t="shared" si="9"/>
        <v>No</v>
      </c>
      <c r="U77" s="4" t="str">
        <f t="shared" si="10"/>
        <v>N/A</v>
      </c>
      <c r="V77" s="4" t="str">
        <f t="shared" si="11"/>
        <v>No</v>
      </c>
      <c r="W77" s="223" t="str">
        <f t="shared" si="12"/>
        <v>N/A</v>
      </c>
      <c r="X77" s="4" t="str">
        <f t="shared" si="13"/>
        <v>No</v>
      </c>
      <c r="Y77" s="223" t="str">
        <f t="shared" si="14"/>
        <v>N/A</v>
      </c>
      <c r="Z77" s="4" t="str">
        <f t="shared" si="15"/>
        <v>No</v>
      </c>
      <c r="AA77" s="223" t="str">
        <f t="shared" si="16"/>
        <v>N/A</v>
      </c>
      <c r="AB77" s="4" t="str">
        <f t="shared" si="17"/>
        <v>No</v>
      </c>
      <c r="AC77" s="223" t="str">
        <f t="shared" si="18"/>
        <v>N/A</v>
      </c>
      <c r="AD77" s="4" t="str">
        <f t="shared" si="19"/>
        <v>No</v>
      </c>
      <c r="AE77" s="223" t="str">
        <f t="shared" si="20"/>
        <v>N/A</v>
      </c>
      <c r="AF77" s="95"/>
    </row>
    <row r="78" spans="1:32" ht="14.5" hidden="1" customHeight="1">
      <c r="A78" s="66" t="s">
        <v>13</v>
      </c>
      <c r="B78" s="66" t="s">
        <v>27</v>
      </c>
      <c r="C78" s="66" t="str" cm="1">
        <f t="array" ref="C78">_xlfn.IFNA(_xlfn.IFS(B78="Starter","Starters &amp; Sides",B78="Sides","Starters &amp; Sides"),B78)</f>
        <v>Mains</v>
      </c>
      <c r="D78" s="84" t="s">
        <v>2042</v>
      </c>
      <c r="E78" s="74"/>
      <c r="F78" s="4"/>
      <c r="G78" s="4"/>
      <c r="H78" s="4"/>
      <c r="I78" s="4"/>
      <c r="J78" s="15"/>
      <c r="K78" s="4"/>
      <c r="L78" s="4"/>
      <c r="M78" s="4">
        <v>12</v>
      </c>
      <c r="N78" s="4"/>
      <c r="O78" s="4"/>
      <c r="P78" s="15"/>
      <c r="Q78" s="337"/>
      <c r="R78" s="15" t="str">
        <f t="shared" si="7"/>
        <v>No</v>
      </c>
      <c r="S78" s="15" t="str">
        <f t="shared" si="8"/>
        <v>No</v>
      </c>
      <c r="T78" s="4" t="str">
        <f t="shared" si="9"/>
        <v>No</v>
      </c>
      <c r="U78" s="4" t="str">
        <f t="shared" si="10"/>
        <v>N/A</v>
      </c>
      <c r="V78" s="4" t="str">
        <f t="shared" si="11"/>
        <v>No</v>
      </c>
      <c r="W78" s="223" t="str">
        <f t="shared" si="12"/>
        <v>N/A</v>
      </c>
      <c r="X78" s="4" t="str">
        <f t="shared" si="13"/>
        <v>No</v>
      </c>
      <c r="Y78" s="223" t="str">
        <f t="shared" si="14"/>
        <v>N/A</v>
      </c>
      <c r="Z78" s="4" t="str">
        <f t="shared" si="15"/>
        <v>No</v>
      </c>
      <c r="AA78" s="223" t="str">
        <f t="shared" si="16"/>
        <v>N/A</v>
      </c>
      <c r="AB78" s="4" t="str">
        <f t="shared" si="17"/>
        <v>No</v>
      </c>
      <c r="AC78" s="223" t="str">
        <f t="shared" si="18"/>
        <v>N/A</v>
      </c>
      <c r="AD78" s="4" t="str">
        <f t="shared" si="19"/>
        <v>No</v>
      </c>
      <c r="AE78" s="223" t="str">
        <f t="shared" si="20"/>
        <v>N/A</v>
      </c>
      <c r="AF78" s="95"/>
    </row>
    <row r="79" spans="1:32" ht="14.5" hidden="1" customHeight="1">
      <c r="A79" s="66" t="s">
        <v>13</v>
      </c>
      <c r="B79" s="66" t="s">
        <v>27</v>
      </c>
      <c r="C79" s="66" t="str" cm="1">
        <f t="array" ref="C79">_xlfn.IFNA(_xlfn.IFS(B79="Starter","Starters &amp; Sides",B79="Sides","Starters &amp; Sides"),B79)</f>
        <v>Mains</v>
      </c>
      <c r="D79" s="84" t="s">
        <v>2043</v>
      </c>
      <c r="E79" s="74"/>
      <c r="F79" s="4"/>
      <c r="G79" s="4"/>
      <c r="H79" s="4"/>
      <c r="I79" s="4"/>
      <c r="J79" s="15"/>
      <c r="K79" s="4"/>
      <c r="L79" s="4"/>
      <c r="M79" s="4">
        <v>16</v>
      </c>
      <c r="N79" s="4"/>
      <c r="O79" s="4"/>
      <c r="P79" s="15"/>
      <c r="Q79" s="337"/>
      <c r="R79" s="15" t="str">
        <f t="shared" si="7"/>
        <v>No</v>
      </c>
      <c r="S79" s="15" t="str">
        <f t="shared" si="8"/>
        <v>No</v>
      </c>
      <c r="T79" s="4" t="str">
        <f t="shared" si="9"/>
        <v>No</v>
      </c>
      <c r="U79" s="4" t="str">
        <f t="shared" si="10"/>
        <v>N/A</v>
      </c>
      <c r="V79" s="4" t="str">
        <f t="shared" si="11"/>
        <v>No</v>
      </c>
      <c r="W79" s="223" t="str">
        <f t="shared" si="12"/>
        <v>N/A</v>
      </c>
      <c r="X79" s="4" t="str">
        <f t="shared" si="13"/>
        <v>No</v>
      </c>
      <c r="Y79" s="223" t="str">
        <f t="shared" si="14"/>
        <v>N/A</v>
      </c>
      <c r="Z79" s="4" t="str">
        <f t="shared" si="15"/>
        <v>No</v>
      </c>
      <c r="AA79" s="223" t="str">
        <f t="shared" si="16"/>
        <v>N/A</v>
      </c>
      <c r="AB79" s="4" t="str">
        <f t="shared" si="17"/>
        <v>No</v>
      </c>
      <c r="AC79" s="223" t="str">
        <f t="shared" si="18"/>
        <v>N/A</v>
      </c>
      <c r="AD79" s="4" t="str">
        <f t="shared" si="19"/>
        <v>No</v>
      </c>
      <c r="AE79" s="223" t="str">
        <f t="shared" si="20"/>
        <v>N/A</v>
      </c>
      <c r="AF79" s="95"/>
    </row>
    <row r="80" spans="1:32" ht="14.5" hidden="1" customHeight="1">
      <c r="A80" s="66" t="s">
        <v>13</v>
      </c>
      <c r="B80" s="66" t="s">
        <v>27</v>
      </c>
      <c r="C80" s="66" t="str" cm="1">
        <f t="array" ref="C80">_xlfn.IFNA(_xlfn.IFS(B80="Starter","Starters &amp; Sides",B80="Sides","Starters &amp; Sides"),B80)</f>
        <v>Mains</v>
      </c>
      <c r="D80" s="84" t="s">
        <v>2044</v>
      </c>
      <c r="E80" s="74"/>
      <c r="F80" s="4"/>
      <c r="G80" s="4"/>
      <c r="H80" s="4"/>
      <c r="I80" s="4"/>
      <c r="J80" s="15"/>
      <c r="K80" s="4"/>
      <c r="L80" s="4"/>
      <c r="M80" s="4">
        <v>9</v>
      </c>
      <c r="N80" s="4"/>
      <c r="O80" s="4"/>
      <c r="P80" s="15"/>
      <c r="Q80" s="337"/>
      <c r="R80" s="15" t="str">
        <f t="shared" si="7"/>
        <v>No</v>
      </c>
      <c r="S80" s="15" t="str">
        <f t="shared" si="8"/>
        <v>No</v>
      </c>
      <c r="T80" s="4" t="str">
        <f t="shared" si="9"/>
        <v>No</v>
      </c>
      <c r="U80" s="4" t="str">
        <f t="shared" si="10"/>
        <v>N/A</v>
      </c>
      <c r="V80" s="4" t="str">
        <f t="shared" si="11"/>
        <v>No</v>
      </c>
      <c r="W80" s="223" t="str">
        <f t="shared" si="12"/>
        <v>N/A</v>
      </c>
      <c r="X80" s="4" t="str">
        <f t="shared" si="13"/>
        <v>No</v>
      </c>
      <c r="Y80" s="223" t="str">
        <f t="shared" si="14"/>
        <v>N/A</v>
      </c>
      <c r="Z80" s="4" t="str">
        <f t="shared" si="15"/>
        <v>No</v>
      </c>
      <c r="AA80" s="223" t="str">
        <f t="shared" si="16"/>
        <v>N/A</v>
      </c>
      <c r="AB80" s="4" t="str">
        <f t="shared" si="17"/>
        <v>No</v>
      </c>
      <c r="AC80" s="223" t="str">
        <f t="shared" si="18"/>
        <v>N/A</v>
      </c>
      <c r="AD80" s="4" t="str">
        <f t="shared" si="19"/>
        <v>No</v>
      </c>
      <c r="AE80" s="223" t="str">
        <f t="shared" si="20"/>
        <v>N/A</v>
      </c>
      <c r="AF80" s="95"/>
    </row>
    <row r="81" spans="1:32" ht="14.5" hidden="1" customHeight="1">
      <c r="A81" s="66" t="s">
        <v>13</v>
      </c>
      <c r="B81" s="66" t="s">
        <v>27</v>
      </c>
      <c r="C81" s="66" t="str" cm="1">
        <f t="array" ref="C81">_xlfn.IFNA(_xlfn.IFS(B81="Starter","Starters &amp; Sides",B81="Sides","Starters &amp; Sides"),B81)</f>
        <v>Mains</v>
      </c>
      <c r="D81" s="84" t="s">
        <v>2045</v>
      </c>
      <c r="E81" s="74"/>
      <c r="F81" s="4"/>
      <c r="G81" s="4"/>
      <c r="H81" s="4"/>
      <c r="I81" s="4"/>
      <c r="J81" s="15"/>
      <c r="K81" s="4"/>
      <c r="L81" s="4"/>
      <c r="M81" s="4">
        <v>9</v>
      </c>
      <c r="N81" s="4"/>
      <c r="O81" s="4"/>
      <c r="P81" s="15"/>
      <c r="Q81" s="337"/>
      <c r="R81" s="15" t="str">
        <f t="shared" si="7"/>
        <v>No</v>
      </c>
      <c r="S81" s="15" t="str">
        <f t="shared" si="8"/>
        <v>No</v>
      </c>
      <c r="T81" s="4" t="str">
        <f t="shared" si="9"/>
        <v>No</v>
      </c>
      <c r="U81" s="4" t="str">
        <f t="shared" si="10"/>
        <v>N/A</v>
      </c>
      <c r="V81" s="4" t="str">
        <f t="shared" si="11"/>
        <v>No</v>
      </c>
      <c r="W81" s="223" t="str">
        <f t="shared" si="12"/>
        <v>N/A</v>
      </c>
      <c r="X81" s="4" t="str">
        <f t="shared" si="13"/>
        <v>No</v>
      </c>
      <c r="Y81" s="223" t="str">
        <f t="shared" si="14"/>
        <v>N/A</v>
      </c>
      <c r="Z81" s="4" t="str">
        <f t="shared" si="15"/>
        <v>No</v>
      </c>
      <c r="AA81" s="223" t="str">
        <f t="shared" si="16"/>
        <v>N/A</v>
      </c>
      <c r="AB81" s="4" t="str">
        <f t="shared" si="17"/>
        <v>No</v>
      </c>
      <c r="AC81" s="223" t="str">
        <f t="shared" si="18"/>
        <v>N/A</v>
      </c>
      <c r="AD81" s="4" t="str">
        <f t="shared" si="19"/>
        <v>No</v>
      </c>
      <c r="AE81" s="223" t="str">
        <f t="shared" si="20"/>
        <v>N/A</v>
      </c>
      <c r="AF81" s="95"/>
    </row>
    <row r="82" spans="1:32" ht="14.5" customHeight="1">
      <c r="A82" s="66" t="s">
        <v>13</v>
      </c>
      <c r="B82" s="66" t="s">
        <v>86</v>
      </c>
      <c r="C82" s="66" t="str" cm="1">
        <f t="array" ref="C82">_xlfn.IFNA(_xlfn.IFS(B82="Starter","Starters &amp; Sides",B82="Sides","Starters &amp; Sides"),B82)</f>
        <v>Starters &amp; Sides</v>
      </c>
      <c r="D82" s="84" t="s">
        <v>2046</v>
      </c>
      <c r="E82" s="74"/>
      <c r="F82" s="4"/>
      <c r="G82" s="4"/>
      <c r="H82" s="4"/>
      <c r="I82" s="4"/>
      <c r="J82" s="15"/>
      <c r="K82" s="4"/>
      <c r="L82" s="4"/>
      <c r="M82" s="4">
        <v>3.5</v>
      </c>
      <c r="N82" s="4"/>
      <c r="O82" s="4">
        <v>3.5</v>
      </c>
      <c r="P82" s="15">
        <v>3.5</v>
      </c>
      <c r="Q82" s="337">
        <v>3.5</v>
      </c>
      <c r="R82" s="15" t="str">
        <f t="shared" si="7"/>
        <v>Yes</v>
      </c>
      <c r="S82" s="15" t="str">
        <f t="shared" si="8"/>
        <v>No</v>
      </c>
      <c r="T82" s="4" t="str">
        <f t="shared" si="9"/>
        <v>Yes</v>
      </c>
      <c r="U82" s="4">
        <f t="shared" si="10"/>
        <v>0</v>
      </c>
      <c r="V82" s="4" t="str">
        <f t="shared" si="11"/>
        <v>Yes</v>
      </c>
      <c r="W82" s="223">
        <f t="shared" si="12"/>
        <v>0</v>
      </c>
      <c r="X82" s="4" t="str">
        <f t="shared" si="13"/>
        <v>No</v>
      </c>
      <c r="Y82" s="223" t="str">
        <f t="shared" si="14"/>
        <v>N/A</v>
      </c>
      <c r="Z82" s="4" t="str">
        <f t="shared" si="15"/>
        <v>No</v>
      </c>
      <c r="AA82" s="223" t="str">
        <f t="shared" si="16"/>
        <v>N/A</v>
      </c>
      <c r="AB82" s="4" t="str">
        <f t="shared" si="17"/>
        <v>No</v>
      </c>
      <c r="AC82" s="223" t="str">
        <f t="shared" si="18"/>
        <v>N/A</v>
      </c>
      <c r="AD82" s="4" t="str">
        <f t="shared" si="19"/>
        <v>No</v>
      </c>
      <c r="AE82" s="223" t="str">
        <f t="shared" si="20"/>
        <v>N/A</v>
      </c>
      <c r="AF82" s="95"/>
    </row>
    <row r="83" spans="1:32" ht="14.5" customHeight="1">
      <c r="A83" s="66" t="s">
        <v>13</v>
      </c>
      <c r="B83" s="66" t="s">
        <v>86</v>
      </c>
      <c r="C83" s="66" t="str" cm="1">
        <f t="array" ref="C83">_xlfn.IFNA(_xlfn.IFS(B83="Starter","Starters &amp; Sides",B83="Sides","Starters &amp; Sides"),B83)</f>
        <v>Starters &amp; Sides</v>
      </c>
      <c r="D83" s="84" t="s">
        <v>2047</v>
      </c>
      <c r="E83" s="74"/>
      <c r="F83" s="4"/>
      <c r="G83" s="4"/>
      <c r="H83" s="4"/>
      <c r="I83" s="4"/>
      <c r="J83" s="15"/>
      <c r="K83" s="4"/>
      <c r="L83" s="4"/>
      <c r="M83" s="4">
        <v>1.5</v>
      </c>
      <c r="N83" s="4"/>
      <c r="O83" s="4">
        <v>1.5</v>
      </c>
      <c r="P83" s="15">
        <v>1.5</v>
      </c>
      <c r="Q83" s="337">
        <v>1.5</v>
      </c>
      <c r="R83" s="15" t="str">
        <f t="shared" si="7"/>
        <v>Yes</v>
      </c>
      <c r="S83" s="15" t="str">
        <f t="shared" si="8"/>
        <v>No</v>
      </c>
      <c r="T83" s="4" t="str">
        <f t="shared" si="9"/>
        <v>Yes</v>
      </c>
      <c r="U83" s="4">
        <f t="shared" si="10"/>
        <v>0</v>
      </c>
      <c r="V83" s="4" t="str">
        <f t="shared" si="11"/>
        <v>Yes</v>
      </c>
      <c r="W83" s="223">
        <f t="shared" si="12"/>
        <v>0</v>
      </c>
      <c r="X83" s="4" t="str">
        <f t="shared" si="13"/>
        <v>No</v>
      </c>
      <c r="Y83" s="223" t="str">
        <f t="shared" si="14"/>
        <v>N/A</v>
      </c>
      <c r="Z83" s="4" t="str">
        <f t="shared" si="15"/>
        <v>No</v>
      </c>
      <c r="AA83" s="223" t="str">
        <f t="shared" si="16"/>
        <v>N/A</v>
      </c>
      <c r="AB83" s="4" t="str">
        <f t="shared" si="17"/>
        <v>No</v>
      </c>
      <c r="AC83" s="223" t="str">
        <f t="shared" si="18"/>
        <v>N/A</v>
      </c>
      <c r="AD83" s="4" t="str">
        <f t="shared" si="19"/>
        <v>No</v>
      </c>
      <c r="AE83" s="223" t="str">
        <f t="shared" si="20"/>
        <v>N/A</v>
      </c>
      <c r="AF83" s="95"/>
    </row>
    <row r="84" spans="1:32" ht="14.5" hidden="1" customHeight="1">
      <c r="A84" s="66" t="s">
        <v>13</v>
      </c>
      <c r="B84" s="66" t="s">
        <v>27</v>
      </c>
      <c r="C84" s="66" t="str" cm="1">
        <f t="array" ref="C84">_xlfn.IFNA(_xlfn.IFS(B84="Starter","Starters &amp; Sides",B84="Sides","Starters &amp; Sides"),B84)</f>
        <v>Mains</v>
      </c>
      <c r="D84" s="84" t="s">
        <v>2048</v>
      </c>
      <c r="E84" s="74"/>
      <c r="F84" s="4"/>
      <c r="G84" s="4"/>
      <c r="H84" s="4"/>
      <c r="I84" s="4">
        <v>10.75</v>
      </c>
      <c r="J84" s="15">
        <v>10.75</v>
      </c>
      <c r="K84" s="4">
        <v>10.75</v>
      </c>
      <c r="L84" s="4">
        <v>11</v>
      </c>
      <c r="M84" s="4">
        <v>12</v>
      </c>
      <c r="N84" s="4">
        <v>12.5</v>
      </c>
      <c r="O84" s="4">
        <v>12.5</v>
      </c>
      <c r="P84" s="15">
        <v>12.5</v>
      </c>
      <c r="Q84" s="337">
        <v>12.5</v>
      </c>
      <c r="R84" s="15" t="str">
        <f t="shared" si="7"/>
        <v>Yes</v>
      </c>
      <c r="S84" s="15" t="str">
        <f t="shared" si="8"/>
        <v>No</v>
      </c>
      <c r="T84" s="4" t="str">
        <f t="shared" si="9"/>
        <v>Yes</v>
      </c>
      <c r="U84" s="4">
        <f t="shared" si="10"/>
        <v>0</v>
      </c>
      <c r="V84" s="4" t="str">
        <f t="shared" si="11"/>
        <v>Yes</v>
      </c>
      <c r="W84" s="223">
        <f t="shared" si="12"/>
        <v>0</v>
      </c>
      <c r="X84" s="4" t="str">
        <f t="shared" si="13"/>
        <v>Yes</v>
      </c>
      <c r="Y84" s="223">
        <f t="shared" si="14"/>
        <v>0</v>
      </c>
      <c r="Z84" s="4" t="str">
        <f t="shared" si="15"/>
        <v>Yes</v>
      </c>
      <c r="AA84" s="223">
        <f t="shared" si="16"/>
        <v>4.1666666666666741E-2</v>
      </c>
      <c r="AB84" s="4" t="str">
        <f t="shared" si="17"/>
        <v>Yes</v>
      </c>
      <c r="AC84" s="223">
        <f t="shared" si="18"/>
        <v>0.13636363636363646</v>
      </c>
      <c r="AD84" s="4" t="str">
        <f t="shared" si="19"/>
        <v>No</v>
      </c>
      <c r="AE84" s="223" t="str">
        <f t="shared" si="20"/>
        <v>N/A</v>
      </c>
      <c r="AF84" s="95"/>
    </row>
    <row r="85" spans="1:32" ht="14.5" hidden="1" customHeight="1">
      <c r="A85" s="66" t="s">
        <v>13</v>
      </c>
      <c r="B85" s="66" t="s">
        <v>27</v>
      </c>
      <c r="C85" s="66" t="str" cm="1">
        <f t="array" ref="C85">_xlfn.IFNA(_xlfn.IFS(B85="Starter","Starters &amp; Sides",B85="Sides","Starters &amp; Sides"),B85)</f>
        <v>Mains</v>
      </c>
      <c r="D85" s="84" t="s">
        <v>2049</v>
      </c>
      <c r="E85" s="74"/>
      <c r="F85" s="4"/>
      <c r="G85" s="4"/>
      <c r="H85" s="4"/>
      <c r="I85" s="4"/>
      <c r="J85" s="20">
        <v>11.5</v>
      </c>
      <c r="K85" s="4">
        <v>11.5</v>
      </c>
      <c r="L85" s="4"/>
      <c r="M85" s="4"/>
      <c r="N85" s="4"/>
      <c r="O85" s="4"/>
      <c r="P85" s="15"/>
      <c r="Q85" s="337"/>
      <c r="R85" s="15" t="str">
        <f t="shared" si="7"/>
        <v>No</v>
      </c>
      <c r="S85" s="15" t="str">
        <f t="shared" si="8"/>
        <v>No</v>
      </c>
      <c r="T85" s="4" t="str">
        <f t="shared" si="9"/>
        <v>No</v>
      </c>
      <c r="U85" s="4" t="str">
        <f t="shared" si="10"/>
        <v>N/A</v>
      </c>
      <c r="V85" s="4" t="str">
        <f t="shared" si="11"/>
        <v>No</v>
      </c>
      <c r="W85" s="223" t="str">
        <f t="shared" si="12"/>
        <v>N/A</v>
      </c>
      <c r="X85" s="4" t="str">
        <f t="shared" si="13"/>
        <v>No</v>
      </c>
      <c r="Y85" s="223" t="str">
        <f t="shared" si="14"/>
        <v>N/A</v>
      </c>
      <c r="Z85" s="4" t="str">
        <f t="shared" si="15"/>
        <v>No</v>
      </c>
      <c r="AA85" s="223" t="str">
        <f t="shared" si="16"/>
        <v>N/A</v>
      </c>
      <c r="AB85" s="4" t="str">
        <f t="shared" si="17"/>
        <v>No</v>
      </c>
      <c r="AC85" s="223" t="str">
        <f t="shared" si="18"/>
        <v>N/A</v>
      </c>
      <c r="AD85" s="4" t="str">
        <f t="shared" si="19"/>
        <v>No</v>
      </c>
      <c r="AE85" s="223" t="str">
        <f t="shared" si="20"/>
        <v>N/A</v>
      </c>
      <c r="AF85" s="95"/>
    </row>
    <row r="86" spans="1:32" ht="14.5" hidden="1" customHeight="1">
      <c r="A86" s="66" t="s">
        <v>13</v>
      </c>
      <c r="B86" s="66" t="s">
        <v>27</v>
      </c>
      <c r="C86" s="66" t="str" cm="1">
        <f t="array" ref="C86">_xlfn.IFNA(_xlfn.IFS(B86="Starter","Starters &amp; Sides",B86="Sides","Starters &amp; Sides"),B86)</f>
        <v>Mains</v>
      </c>
      <c r="D86" s="84" t="s">
        <v>2050</v>
      </c>
      <c r="E86" s="74"/>
      <c r="F86" s="4"/>
      <c r="G86" s="4"/>
      <c r="H86" s="4"/>
      <c r="I86" s="4"/>
      <c r="J86" s="20"/>
      <c r="K86" s="4"/>
      <c r="L86" s="4"/>
      <c r="M86" s="4"/>
      <c r="N86" s="4">
        <v>13</v>
      </c>
      <c r="O86" s="4">
        <v>13</v>
      </c>
      <c r="P86" s="15">
        <v>13</v>
      </c>
      <c r="Q86" s="337">
        <v>13</v>
      </c>
      <c r="R86" s="15" t="str">
        <f t="shared" si="7"/>
        <v>Yes</v>
      </c>
      <c r="S86" s="15" t="str">
        <f t="shared" si="8"/>
        <v>No</v>
      </c>
      <c r="T86" s="4" t="str">
        <f t="shared" si="9"/>
        <v>Yes</v>
      </c>
      <c r="U86" s="4">
        <f t="shared" si="10"/>
        <v>0</v>
      </c>
      <c r="V86" s="4" t="str">
        <f t="shared" si="11"/>
        <v>Yes</v>
      </c>
      <c r="W86" s="223">
        <f t="shared" si="12"/>
        <v>0</v>
      </c>
      <c r="X86" s="4" t="str">
        <f t="shared" si="13"/>
        <v>Yes</v>
      </c>
      <c r="Y86" s="223">
        <f t="shared" si="14"/>
        <v>0</v>
      </c>
      <c r="Z86" s="4" t="str">
        <f t="shared" si="15"/>
        <v>No</v>
      </c>
      <c r="AA86" s="223" t="str">
        <f t="shared" si="16"/>
        <v>N/A</v>
      </c>
      <c r="AB86" s="4" t="str">
        <f t="shared" si="17"/>
        <v>No</v>
      </c>
      <c r="AC86" s="223" t="str">
        <f t="shared" si="18"/>
        <v>N/A</v>
      </c>
      <c r="AD86" s="4" t="str">
        <f t="shared" si="19"/>
        <v>No</v>
      </c>
      <c r="AE86" s="223" t="str">
        <f t="shared" si="20"/>
        <v>N/A</v>
      </c>
      <c r="AF86" s="95"/>
    </row>
    <row r="87" spans="1:32" ht="14.5" hidden="1" customHeight="1">
      <c r="A87" s="66" t="s">
        <v>13</v>
      </c>
      <c r="B87" s="66" t="s">
        <v>27</v>
      </c>
      <c r="C87" s="66" t="str" cm="1">
        <f t="array" ref="C87">_xlfn.IFNA(_xlfn.IFS(B87="Starter","Starters &amp; Sides",B87="Sides","Starters &amp; Sides"),B87)</f>
        <v>Mains</v>
      </c>
      <c r="D87" s="84" t="s">
        <v>2051</v>
      </c>
      <c r="E87" s="74"/>
      <c r="F87" s="4"/>
      <c r="G87" s="4"/>
      <c r="H87" s="4"/>
      <c r="I87" s="4"/>
      <c r="J87" s="4"/>
      <c r="K87" s="4"/>
      <c r="L87" s="4">
        <v>9</v>
      </c>
      <c r="M87" s="4">
        <v>9</v>
      </c>
      <c r="N87" s="4">
        <v>9.5</v>
      </c>
      <c r="O87" s="4"/>
      <c r="P87" s="15"/>
      <c r="Q87" s="337"/>
      <c r="R87" s="15" t="str">
        <f t="shared" si="7"/>
        <v>No</v>
      </c>
      <c r="S87" s="15" t="str">
        <f t="shared" si="8"/>
        <v>No</v>
      </c>
      <c r="T87" s="4" t="str">
        <f t="shared" si="9"/>
        <v>No</v>
      </c>
      <c r="U87" s="4" t="str">
        <f t="shared" si="10"/>
        <v>N/A</v>
      </c>
      <c r="V87" s="4" t="str">
        <f t="shared" si="11"/>
        <v>No</v>
      </c>
      <c r="W87" s="223" t="str">
        <f t="shared" si="12"/>
        <v>N/A</v>
      </c>
      <c r="X87" s="4" t="str">
        <f t="shared" si="13"/>
        <v>No</v>
      </c>
      <c r="Y87" s="223" t="str">
        <f t="shared" si="14"/>
        <v>N/A</v>
      </c>
      <c r="Z87" s="4" t="str">
        <f t="shared" si="15"/>
        <v>No</v>
      </c>
      <c r="AA87" s="223" t="str">
        <f t="shared" si="16"/>
        <v>N/A</v>
      </c>
      <c r="AB87" s="4" t="str">
        <f t="shared" si="17"/>
        <v>No</v>
      </c>
      <c r="AC87" s="223" t="str">
        <f t="shared" si="18"/>
        <v>N/A</v>
      </c>
      <c r="AD87" s="4" t="str">
        <f t="shared" si="19"/>
        <v>No</v>
      </c>
      <c r="AE87" s="223" t="str">
        <f t="shared" si="20"/>
        <v>N/A</v>
      </c>
      <c r="AF87" s="95"/>
    </row>
    <row r="88" spans="1:32" ht="14.5" hidden="1" customHeight="1">
      <c r="A88" s="66" t="s">
        <v>13</v>
      </c>
      <c r="B88" s="66" t="s">
        <v>27</v>
      </c>
      <c r="C88" s="66" t="str" cm="1">
        <f t="array" ref="C88">_xlfn.IFNA(_xlfn.IFS(B88="Starter","Starters &amp; Sides",B88="Sides","Starters &amp; Sides"),B88)</f>
        <v>Mains</v>
      </c>
      <c r="D88" s="84" t="s">
        <v>2052</v>
      </c>
      <c r="E88" s="74"/>
      <c r="F88" s="4"/>
      <c r="G88" s="4"/>
      <c r="H88" s="4"/>
      <c r="I88" s="4"/>
      <c r="J88" s="4"/>
      <c r="K88" s="4"/>
      <c r="L88" s="4"/>
      <c r="M88" s="4"/>
      <c r="N88" s="4">
        <v>10.95</v>
      </c>
      <c r="O88" s="4">
        <v>10.95</v>
      </c>
      <c r="P88" s="15">
        <v>10.95</v>
      </c>
      <c r="Q88" s="337">
        <v>10.95</v>
      </c>
      <c r="R88" s="15" t="str">
        <f t="shared" si="7"/>
        <v>Yes</v>
      </c>
      <c r="S88" s="15" t="str">
        <f t="shared" si="8"/>
        <v>No</v>
      </c>
      <c r="T88" s="4" t="str">
        <f t="shared" si="9"/>
        <v>Yes</v>
      </c>
      <c r="U88" s="4">
        <f t="shared" si="10"/>
        <v>0</v>
      </c>
      <c r="V88" s="4" t="str">
        <f t="shared" si="11"/>
        <v>Yes</v>
      </c>
      <c r="W88" s="223">
        <f t="shared" si="12"/>
        <v>0</v>
      </c>
      <c r="X88" s="4" t="str">
        <f t="shared" si="13"/>
        <v>Yes</v>
      </c>
      <c r="Y88" s="223">
        <f t="shared" si="14"/>
        <v>0</v>
      </c>
      <c r="Z88" s="4" t="str">
        <f t="shared" si="15"/>
        <v>No</v>
      </c>
      <c r="AA88" s="223" t="str">
        <f t="shared" si="16"/>
        <v>N/A</v>
      </c>
      <c r="AB88" s="4" t="str">
        <f t="shared" si="17"/>
        <v>No</v>
      </c>
      <c r="AC88" s="223" t="str">
        <f t="shared" si="18"/>
        <v>N/A</v>
      </c>
      <c r="AD88" s="4" t="str">
        <f t="shared" si="19"/>
        <v>No</v>
      </c>
      <c r="AE88" s="223" t="str">
        <f t="shared" si="20"/>
        <v>N/A</v>
      </c>
      <c r="AF88" s="95"/>
    </row>
    <row r="89" spans="1:32" ht="14.5" hidden="1" customHeight="1">
      <c r="A89" s="66" t="s">
        <v>13</v>
      </c>
      <c r="B89" s="66" t="s">
        <v>27</v>
      </c>
      <c r="C89" s="66" t="str" cm="1">
        <f t="array" ref="C89">_xlfn.IFNA(_xlfn.IFS(B89="Starter","Starters &amp; Sides",B89="Sides","Starters &amp; Sides"),B89)</f>
        <v>Mains</v>
      </c>
      <c r="D89" s="84" t="s">
        <v>2053</v>
      </c>
      <c r="E89" s="74"/>
      <c r="F89" s="4"/>
      <c r="G89" s="4"/>
      <c r="H89" s="4"/>
      <c r="I89" s="4"/>
      <c r="J89" s="4"/>
      <c r="K89" s="4"/>
      <c r="L89" s="4"/>
      <c r="M89" s="4">
        <v>11</v>
      </c>
      <c r="N89" s="4">
        <v>11.5</v>
      </c>
      <c r="O89" s="4">
        <v>11.5</v>
      </c>
      <c r="P89" s="15">
        <v>11.5</v>
      </c>
      <c r="Q89" s="337">
        <v>11.5</v>
      </c>
      <c r="R89" s="15" t="str">
        <f t="shared" si="7"/>
        <v>Yes</v>
      </c>
      <c r="S89" s="15" t="str">
        <f t="shared" si="8"/>
        <v>No</v>
      </c>
      <c r="T89" s="4" t="str">
        <f t="shared" si="9"/>
        <v>Yes</v>
      </c>
      <c r="U89" s="4">
        <f t="shared" si="10"/>
        <v>0</v>
      </c>
      <c r="V89" s="4" t="str">
        <f t="shared" si="11"/>
        <v>Yes</v>
      </c>
      <c r="W89" s="223">
        <f t="shared" si="12"/>
        <v>0</v>
      </c>
      <c r="X89" s="4" t="str">
        <f t="shared" si="13"/>
        <v>Yes</v>
      </c>
      <c r="Y89" s="223">
        <f t="shared" si="14"/>
        <v>0</v>
      </c>
      <c r="Z89" s="4" t="str">
        <f t="shared" si="15"/>
        <v>Yes</v>
      </c>
      <c r="AA89" s="223">
        <f t="shared" si="16"/>
        <v>4.5454545454545414E-2</v>
      </c>
      <c r="AB89" s="4" t="str">
        <f t="shared" si="17"/>
        <v>No</v>
      </c>
      <c r="AC89" s="223" t="str">
        <f t="shared" si="18"/>
        <v>N/A</v>
      </c>
      <c r="AD89" s="4" t="str">
        <f t="shared" si="19"/>
        <v>No</v>
      </c>
      <c r="AE89" s="223" t="str">
        <f t="shared" si="20"/>
        <v>N/A</v>
      </c>
      <c r="AF89" s="95"/>
    </row>
    <row r="90" spans="1:32" ht="14.5" hidden="1" customHeight="1">
      <c r="A90" s="66" t="s">
        <v>13</v>
      </c>
      <c r="B90" s="66" t="s">
        <v>27</v>
      </c>
      <c r="C90" s="66" t="str" cm="1">
        <f t="array" ref="C90">_xlfn.IFNA(_xlfn.IFS(B90="Starter","Starters &amp; Sides",B90="Sides","Starters &amp; Sides"),B90)</f>
        <v>Mains</v>
      </c>
      <c r="D90" s="84" t="s">
        <v>2054</v>
      </c>
      <c r="E90" s="74"/>
      <c r="F90" s="4"/>
      <c r="G90" s="4"/>
      <c r="H90" s="4"/>
      <c r="I90" s="4"/>
      <c r="J90" s="4"/>
      <c r="K90" s="4"/>
      <c r="L90" s="4"/>
      <c r="M90" s="4">
        <v>13.5</v>
      </c>
      <c r="N90" s="4">
        <v>14</v>
      </c>
      <c r="O90" s="4">
        <v>14</v>
      </c>
      <c r="P90" s="15">
        <v>14</v>
      </c>
      <c r="Q90" s="337">
        <v>14</v>
      </c>
      <c r="R90" s="15" t="str">
        <f t="shared" si="7"/>
        <v>Yes</v>
      </c>
      <c r="S90" s="15" t="str">
        <f t="shared" si="8"/>
        <v>No</v>
      </c>
      <c r="T90" s="4" t="str">
        <f t="shared" si="9"/>
        <v>Yes</v>
      </c>
      <c r="U90" s="4">
        <f t="shared" si="10"/>
        <v>0</v>
      </c>
      <c r="V90" s="4" t="str">
        <f t="shared" si="11"/>
        <v>Yes</v>
      </c>
      <c r="W90" s="223">
        <f t="shared" si="12"/>
        <v>0</v>
      </c>
      <c r="X90" s="4" t="str">
        <f t="shared" si="13"/>
        <v>Yes</v>
      </c>
      <c r="Y90" s="223">
        <f t="shared" si="14"/>
        <v>0</v>
      </c>
      <c r="Z90" s="4" t="str">
        <f t="shared" si="15"/>
        <v>Yes</v>
      </c>
      <c r="AA90" s="223">
        <f t="shared" si="16"/>
        <v>3.7037037037036979E-2</v>
      </c>
      <c r="AB90" s="4" t="str">
        <f t="shared" si="17"/>
        <v>No</v>
      </c>
      <c r="AC90" s="223" t="str">
        <f t="shared" si="18"/>
        <v>N/A</v>
      </c>
      <c r="AD90" s="4" t="str">
        <f t="shared" si="19"/>
        <v>No</v>
      </c>
      <c r="AE90" s="223" t="str">
        <f t="shared" si="20"/>
        <v>N/A</v>
      </c>
      <c r="AF90" s="95"/>
    </row>
    <row r="91" spans="1:32" ht="14.5" hidden="1" customHeight="1">
      <c r="A91" s="66" t="s">
        <v>13</v>
      </c>
      <c r="B91" s="66" t="s">
        <v>27</v>
      </c>
      <c r="C91" s="66" t="str" cm="1">
        <f t="array" ref="C91">_xlfn.IFNA(_xlfn.IFS(B91="Starter","Starters &amp; Sides",B91="Sides","Starters &amp; Sides"),B91)</f>
        <v>Mains</v>
      </c>
      <c r="D91" s="84" t="s">
        <v>2055</v>
      </c>
      <c r="E91" s="74"/>
      <c r="F91" s="4"/>
      <c r="G91" s="4"/>
      <c r="H91" s="4"/>
      <c r="I91" s="4"/>
      <c r="J91" s="4"/>
      <c r="K91" s="4"/>
      <c r="L91" s="4"/>
      <c r="M91" s="4">
        <v>16</v>
      </c>
      <c r="N91" s="4">
        <v>16.5</v>
      </c>
      <c r="O91" s="4">
        <v>16.5</v>
      </c>
      <c r="P91" s="15">
        <v>16.5</v>
      </c>
      <c r="Q91" s="337">
        <v>16.5</v>
      </c>
      <c r="R91" s="15" t="str">
        <f t="shared" si="7"/>
        <v>Yes</v>
      </c>
      <c r="S91" s="15" t="str">
        <f t="shared" si="8"/>
        <v>No</v>
      </c>
      <c r="T91" s="4" t="str">
        <f t="shared" si="9"/>
        <v>Yes</v>
      </c>
      <c r="U91" s="4">
        <f t="shared" si="10"/>
        <v>0</v>
      </c>
      <c r="V91" s="4" t="str">
        <f t="shared" si="11"/>
        <v>Yes</v>
      </c>
      <c r="W91" s="223">
        <f t="shared" si="12"/>
        <v>0</v>
      </c>
      <c r="X91" s="4" t="str">
        <f t="shared" si="13"/>
        <v>Yes</v>
      </c>
      <c r="Y91" s="223">
        <f t="shared" si="14"/>
        <v>0</v>
      </c>
      <c r="Z91" s="4" t="str">
        <f t="shared" si="15"/>
        <v>Yes</v>
      </c>
      <c r="AA91" s="223">
        <f t="shared" si="16"/>
        <v>3.125E-2</v>
      </c>
      <c r="AB91" s="4" t="str">
        <f t="shared" si="17"/>
        <v>No</v>
      </c>
      <c r="AC91" s="223" t="str">
        <f t="shared" si="18"/>
        <v>N/A</v>
      </c>
      <c r="AD91" s="4" t="str">
        <f t="shared" si="19"/>
        <v>No</v>
      </c>
      <c r="AE91" s="223" t="str">
        <f t="shared" si="20"/>
        <v>N/A</v>
      </c>
      <c r="AF91" s="95"/>
    </row>
    <row r="92" spans="1:32" ht="14.5" hidden="1" customHeight="1">
      <c r="A92" s="66" t="s">
        <v>13</v>
      </c>
      <c r="B92" s="66" t="s">
        <v>27</v>
      </c>
      <c r="C92" s="66" t="str" cm="1">
        <f t="array" ref="C92">_xlfn.IFNA(_xlfn.IFS(B92="Starter","Starters &amp; Sides",B92="Sides","Starters &amp; Sides"),B92)</f>
        <v>Mains</v>
      </c>
      <c r="D92" s="84" t="s">
        <v>2056</v>
      </c>
      <c r="E92" s="74"/>
      <c r="F92" s="4"/>
      <c r="G92" s="4"/>
      <c r="H92" s="4"/>
      <c r="I92" s="4"/>
      <c r="J92" s="4"/>
      <c r="K92" s="4"/>
      <c r="L92" s="4"/>
      <c r="M92" s="4">
        <v>10</v>
      </c>
      <c r="N92" s="4">
        <v>10.5</v>
      </c>
      <c r="O92" s="4">
        <v>10.5</v>
      </c>
      <c r="P92" s="15">
        <v>10.5</v>
      </c>
      <c r="Q92" s="337">
        <v>10.5</v>
      </c>
      <c r="R92" s="15" t="str">
        <f t="shared" si="7"/>
        <v>Yes</v>
      </c>
      <c r="S92" s="15" t="str">
        <f t="shared" si="8"/>
        <v>No</v>
      </c>
      <c r="T92" s="4" t="str">
        <f t="shared" si="9"/>
        <v>Yes</v>
      </c>
      <c r="U92" s="4">
        <f t="shared" si="10"/>
        <v>0</v>
      </c>
      <c r="V92" s="4" t="str">
        <f t="shared" si="11"/>
        <v>Yes</v>
      </c>
      <c r="W92" s="223">
        <f t="shared" si="12"/>
        <v>0</v>
      </c>
      <c r="X92" s="4" t="str">
        <f t="shared" si="13"/>
        <v>Yes</v>
      </c>
      <c r="Y92" s="223">
        <f t="shared" si="14"/>
        <v>0</v>
      </c>
      <c r="Z92" s="4" t="str">
        <f t="shared" si="15"/>
        <v>Yes</v>
      </c>
      <c r="AA92" s="223">
        <f t="shared" si="16"/>
        <v>5.0000000000000044E-2</v>
      </c>
      <c r="AB92" s="4" t="str">
        <f t="shared" si="17"/>
        <v>No</v>
      </c>
      <c r="AC92" s="223" t="str">
        <f t="shared" si="18"/>
        <v>N/A</v>
      </c>
      <c r="AD92" s="4" t="str">
        <f t="shared" si="19"/>
        <v>No</v>
      </c>
      <c r="AE92" s="223" t="str">
        <f t="shared" si="20"/>
        <v>N/A</v>
      </c>
      <c r="AF92" s="95"/>
    </row>
    <row r="93" spans="1:32" ht="14.5" hidden="1" customHeight="1">
      <c r="A93" s="66" t="s">
        <v>13</v>
      </c>
      <c r="B93" s="66" t="s">
        <v>27</v>
      </c>
      <c r="C93" s="66" t="str" cm="1">
        <f t="array" ref="C93">_xlfn.IFNA(_xlfn.IFS(B93="Starter","Starters &amp; Sides",B93="Sides","Starters &amp; Sides"),B93)</f>
        <v>Mains</v>
      </c>
      <c r="D93" s="84" t="s">
        <v>2057</v>
      </c>
      <c r="E93" s="74"/>
      <c r="F93" s="4"/>
      <c r="G93" s="4"/>
      <c r="H93" s="4"/>
      <c r="I93" s="4"/>
      <c r="J93" s="4"/>
      <c r="K93" s="4"/>
      <c r="L93" s="4"/>
      <c r="M93" s="4">
        <v>12.5</v>
      </c>
      <c r="N93" s="4">
        <v>13</v>
      </c>
      <c r="O93" s="4">
        <v>13</v>
      </c>
      <c r="P93" s="15">
        <v>13</v>
      </c>
      <c r="Q93" s="337">
        <v>13</v>
      </c>
      <c r="R93" s="15" t="str">
        <f t="shared" si="7"/>
        <v>Yes</v>
      </c>
      <c r="S93" s="15" t="str">
        <f t="shared" si="8"/>
        <v>No</v>
      </c>
      <c r="T93" s="4" t="str">
        <f t="shared" si="9"/>
        <v>Yes</v>
      </c>
      <c r="U93" s="4">
        <f t="shared" si="10"/>
        <v>0</v>
      </c>
      <c r="V93" s="4" t="str">
        <f t="shared" si="11"/>
        <v>Yes</v>
      </c>
      <c r="W93" s="223">
        <f t="shared" si="12"/>
        <v>0</v>
      </c>
      <c r="X93" s="4" t="str">
        <f t="shared" si="13"/>
        <v>Yes</v>
      </c>
      <c r="Y93" s="223">
        <f t="shared" si="14"/>
        <v>0</v>
      </c>
      <c r="Z93" s="4" t="str">
        <f t="shared" si="15"/>
        <v>Yes</v>
      </c>
      <c r="AA93" s="223">
        <f t="shared" si="16"/>
        <v>4.0000000000000036E-2</v>
      </c>
      <c r="AB93" s="4" t="str">
        <f t="shared" si="17"/>
        <v>No</v>
      </c>
      <c r="AC93" s="223" t="str">
        <f t="shared" si="18"/>
        <v>N/A</v>
      </c>
      <c r="AD93" s="4" t="str">
        <f t="shared" si="19"/>
        <v>No</v>
      </c>
      <c r="AE93" s="223" t="str">
        <f t="shared" si="20"/>
        <v>N/A</v>
      </c>
      <c r="AF93" s="95"/>
    </row>
    <row r="94" spans="1:32" ht="14.5" hidden="1" customHeight="1">
      <c r="A94" s="66" t="s">
        <v>13</v>
      </c>
      <c r="B94" s="66" t="s">
        <v>27</v>
      </c>
      <c r="C94" s="66" t="str" cm="1">
        <f t="array" ref="C94">_xlfn.IFNA(_xlfn.IFS(B94="Starter","Starters &amp; Sides",B94="Sides","Starters &amp; Sides"),B94)</f>
        <v>Mains</v>
      </c>
      <c r="D94" s="84" t="s">
        <v>2058</v>
      </c>
      <c r="E94" s="74"/>
      <c r="F94" s="4"/>
      <c r="G94" s="4"/>
      <c r="H94" s="4"/>
      <c r="I94" s="4"/>
      <c r="J94" s="4"/>
      <c r="K94" s="4"/>
      <c r="L94" s="4"/>
      <c r="M94" s="4">
        <v>15</v>
      </c>
      <c r="N94" s="4">
        <v>15.5</v>
      </c>
      <c r="O94" s="4">
        <v>15.5</v>
      </c>
      <c r="P94" s="15">
        <v>15.5</v>
      </c>
      <c r="Q94" s="337">
        <v>15.5</v>
      </c>
      <c r="R94" s="15" t="str">
        <f t="shared" si="7"/>
        <v>Yes</v>
      </c>
      <c r="S94" s="15" t="str">
        <f t="shared" si="8"/>
        <v>No</v>
      </c>
      <c r="T94" s="4" t="str">
        <f t="shared" si="9"/>
        <v>Yes</v>
      </c>
      <c r="U94" s="4">
        <f t="shared" si="10"/>
        <v>0</v>
      </c>
      <c r="V94" s="4" t="str">
        <f t="shared" si="11"/>
        <v>Yes</v>
      </c>
      <c r="W94" s="223">
        <f t="shared" si="12"/>
        <v>0</v>
      </c>
      <c r="X94" s="4" t="str">
        <f t="shared" si="13"/>
        <v>Yes</v>
      </c>
      <c r="Y94" s="223">
        <f t="shared" si="14"/>
        <v>0</v>
      </c>
      <c r="Z94" s="4" t="str">
        <f t="shared" si="15"/>
        <v>Yes</v>
      </c>
      <c r="AA94" s="223">
        <f t="shared" si="16"/>
        <v>3.3333333333333437E-2</v>
      </c>
      <c r="AB94" s="4" t="str">
        <f t="shared" si="17"/>
        <v>No</v>
      </c>
      <c r="AC94" s="223" t="str">
        <f t="shared" si="18"/>
        <v>N/A</v>
      </c>
      <c r="AD94" s="4" t="str">
        <f t="shared" si="19"/>
        <v>No</v>
      </c>
      <c r="AE94" s="223" t="str">
        <f t="shared" si="20"/>
        <v>N/A</v>
      </c>
      <c r="AF94" s="95"/>
    </row>
    <row r="95" spans="1:32" ht="14.5" hidden="1" customHeight="1">
      <c r="A95" s="66" t="s">
        <v>13</v>
      </c>
      <c r="B95" s="66" t="s">
        <v>27</v>
      </c>
      <c r="C95" s="66" t="str" cm="1">
        <f t="array" ref="C95">_xlfn.IFNA(_xlfn.IFS(B95="Starter","Starters &amp; Sides",B95="Sides","Starters &amp; Sides"),B95)</f>
        <v>Mains</v>
      </c>
      <c r="D95" s="84" t="s">
        <v>2059</v>
      </c>
      <c r="E95" s="74"/>
      <c r="F95" s="4"/>
      <c r="G95" s="4"/>
      <c r="H95" s="4"/>
      <c r="I95" s="4"/>
      <c r="J95" s="15"/>
      <c r="K95" s="4"/>
      <c r="L95" s="4"/>
      <c r="M95" s="4">
        <v>6.95</v>
      </c>
      <c r="N95" s="4"/>
      <c r="O95" s="4"/>
      <c r="P95" s="15"/>
      <c r="Q95" s="337"/>
      <c r="R95" s="15" t="str">
        <f t="shared" si="7"/>
        <v>No</v>
      </c>
      <c r="S95" s="15" t="str">
        <f t="shared" si="8"/>
        <v>No</v>
      </c>
      <c r="T95" s="4" t="str">
        <f t="shared" si="9"/>
        <v>No</v>
      </c>
      <c r="U95" s="4" t="str">
        <f t="shared" si="10"/>
        <v>N/A</v>
      </c>
      <c r="V95" s="4" t="str">
        <f t="shared" si="11"/>
        <v>No</v>
      </c>
      <c r="W95" s="223" t="str">
        <f t="shared" si="12"/>
        <v>N/A</v>
      </c>
      <c r="X95" s="4" t="str">
        <f t="shared" si="13"/>
        <v>No</v>
      </c>
      <c r="Y95" s="223" t="str">
        <f t="shared" si="14"/>
        <v>N/A</v>
      </c>
      <c r="Z95" s="4" t="str">
        <f t="shared" si="15"/>
        <v>No</v>
      </c>
      <c r="AA95" s="223" t="str">
        <f t="shared" si="16"/>
        <v>N/A</v>
      </c>
      <c r="AB95" s="4" t="str">
        <f t="shared" si="17"/>
        <v>No</v>
      </c>
      <c r="AC95" s="223" t="str">
        <f t="shared" si="18"/>
        <v>N/A</v>
      </c>
      <c r="AD95" s="4" t="str">
        <f t="shared" si="19"/>
        <v>No</v>
      </c>
      <c r="AE95" s="223" t="str">
        <f t="shared" si="20"/>
        <v>N/A</v>
      </c>
      <c r="AF95" s="95"/>
    </row>
    <row r="96" spans="1:32" ht="14.5" hidden="1" customHeight="1">
      <c r="A96" s="66" t="s">
        <v>13</v>
      </c>
      <c r="B96" s="66" t="s">
        <v>27</v>
      </c>
      <c r="C96" s="66" t="str" cm="1">
        <f t="array" ref="C96">_xlfn.IFNA(_xlfn.IFS(B96="Starter","Starters &amp; Sides",B96="Sides","Starters &amp; Sides"),B96)</f>
        <v>Mains</v>
      </c>
      <c r="D96" s="84" t="s">
        <v>2060</v>
      </c>
      <c r="E96" s="74"/>
      <c r="F96" s="4"/>
      <c r="G96" s="4"/>
      <c r="H96" s="4"/>
      <c r="I96" s="4"/>
      <c r="J96" s="15"/>
      <c r="K96" s="4"/>
      <c r="L96" s="4"/>
      <c r="M96" s="4">
        <v>6.95</v>
      </c>
      <c r="N96" s="4"/>
      <c r="O96" s="4"/>
      <c r="P96" s="15"/>
      <c r="Q96" s="337"/>
      <c r="R96" s="15" t="str">
        <f t="shared" si="7"/>
        <v>No</v>
      </c>
      <c r="S96" s="15" t="str">
        <f t="shared" si="8"/>
        <v>No</v>
      </c>
      <c r="T96" s="4" t="str">
        <f t="shared" si="9"/>
        <v>No</v>
      </c>
      <c r="U96" s="4" t="str">
        <f t="shared" si="10"/>
        <v>N/A</v>
      </c>
      <c r="V96" s="4" t="str">
        <f t="shared" si="11"/>
        <v>No</v>
      </c>
      <c r="W96" s="223" t="str">
        <f t="shared" si="12"/>
        <v>N/A</v>
      </c>
      <c r="X96" s="4" t="str">
        <f t="shared" si="13"/>
        <v>No</v>
      </c>
      <c r="Y96" s="223" t="str">
        <f t="shared" si="14"/>
        <v>N/A</v>
      </c>
      <c r="Z96" s="4" t="str">
        <f t="shared" si="15"/>
        <v>No</v>
      </c>
      <c r="AA96" s="223" t="str">
        <f t="shared" si="16"/>
        <v>N/A</v>
      </c>
      <c r="AB96" s="4" t="str">
        <f t="shared" si="17"/>
        <v>No</v>
      </c>
      <c r="AC96" s="223" t="str">
        <f t="shared" si="18"/>
        <v>N/A</v>
      </c>
      <c r="AD96" s="4" t="str">
        <f t="shared" si="19"/>
        <v>No</v>
      </c>
      <c r="AE96" s="223" t="str">
        <f t="shared" si="20"/>
        <v>N/A</v>
      </c>
      <c r="AF96" s="95"/>
    </row>
    <row r="97" spans="1:32" ht="14.5" hidden="1" customHeight="1">
      <c r="A97" s="66" t="s">
        <v>13</v>
      </c>
      <c r="B97" s="66" t="s">
        <v>27</v>
      </c>
      <c r="C97" s="66" t="str" cm="1">
        <f t="array" ref="C97">_xlfn.IFNA(_xlfn.IFS(B97="Starter","Starters &amp; Sides",B97="Sides","Starters &amp; Sides"),B97)</f>
        <v>Mains</v>
      </c>
      <c r="D97" s="84" t="s">
        <v>2061</v>
      </c>
      <c r="E97" s="74"/>
      <c r="F97" s="4"/>
      <c r="G97" s="4"/>
      <c r="H97" s="4"/>
      <c r="I97" s="4"/>
      <c r="J97" s="15"/>
      <c r="K97" s="4"/>
      <c r="L97" s="4"/>
      <c r="M97" s="4">
        <v>6.95</v>
      </c>
      <c r="N97" s="4"/>
      <c r="O97" s="4"/>
      <c r="P97" s="15"/>
      <c r="Q97" s="337"/>
      <c r="R97" s="15" t="str">
        <f t="shared" si="7"/>
        <v>No</v>
      </c>
      <c r="S97" s="15" t="str">
        <f t="shared" si="8"/>
        <v>No</v>
      </c>
      <c r="T97" s="4" t="str">
        <f t="shared" si="9"/>
        <v>No</v>
      </c>
      <c r="U97" s="4" t="str">
        <f t="shared" si="10"/>
        <v>N/A</v>
      </c>
      <c r="V97" s="4" t="str">
        <f t="shared" si="11"/>
        <v>No</v>
      </c>
      <c r="W97" s="223" t="str">
        <f t="shared" si="12"/>
        <v>N/A</v>
      </c>
      <c r="X97" s="4" t="str">
        <f t="shared" si="13"/>
        <v>No</v>
      </c>
      <c r="Y97" s="223" t="str">
        <f t="shared" si="14"/>
        <v>N/A</v>
      </c>
      <c r="Z97" s="4" t="str">
        <f t="shared" si="15"/>
        <v>No</v>
      </c>
      <c r="AA97" s="223" t="str">
        <f t="shared" si="16"/>
        <v>N/A</v>
      </c>
      <c r="AB97" s="4" t="str">
        <f t="shared" si="17"/>
        <v>No</v>
      </c>
      <c r="AC97" s="223" t="str">
        <f t="shared" si="18"/>
        <v>N/A</v>
      </c>
      <c r="AD97" s="4" t="str">
        <f t="shared" si="19"/>
        <v>No</v>
      </c>
      <c r="AE97" s="223" t="str">
        <f t="shared" si="20"/>
        <v>N/A</v>
      </c>
      <c r="AF97" s="95"/>
    </row>
    <row r="98" spans="1:32" ht="14.5" hidden="1" customHeight="1">
      <c r="A98" s="66" t="s">
        <v>13</v>
      </c>
      <c r="B98" s="66" t="s">
        <v>27</v>
      </c>
      <c r="C98" s="66" t="str" cm="1">
        <f t="array" ref="C98">_xlfn.IFNA(_xlfn.IFS(B98="Starter","Starters &amp; Sides",B98="Sides","Starters &amp; Sides"),B98)</f>
        <v>Mains</v>
      </c>
      <c r="D98" s="84" t="s">
        <v>2062</v>
      </c>
      <c r="E98" s="74"/>
      <c r="F98" s="4"/>
      <c r="G98" s="4"/>
      <c r="H98" s="4"/>
      <c r="I98" s="4"/>
      <c r="J98" s="15"/>
      <c r="K98" s="4"/>
      <c r="L98" s="4"/>
      <c r="M98" s="4">
        <v>6.95</v>
      </c>
      <c r="N98" s="4"/>
      <c r="O98" s="4"/>
      <c r="P98" s="15"/>
      <c r="Q98" s="337"/>
      <c r="R98" s="15" t="str">
        <f t="shared" si="7"/>
        <v>No</v>
      </c>
      <c r="S98" s="15" t="str">
        <f t="shared" si="8"/>
        <v>No</v>
      </c>
      <c r="T98" s="4" t="str">
        <f t="shared" si="9"/>
        <v>No</v>
      </c>
      <c r="U98" s="4" t="str">
        <f t="shared" si="10"/>
        <v>N/A</v>
      </c>
      <c r="V98" s="4" t="str">
        <f t="shared" si="11"/>
        <v>No</v>
      </c>
      <c r="W98" s="223" t="str">
        <f t="shared" si="12"/>
        <v>N/A</v>
      </c>
      <c r="X98" s="4" t="str">
        <f t="shared" si="13"/>
        <v>No</v>
      </c>
      <c r="Y98" s="223" t="str">
        <f t="shared" si="14"/>
        <v>N/A</v>
      </c>
      <c r="Z98" s="4" t="str">
        <f t="shared" si="15"/>
        <v>No</v>
      </c>
      <c r="AA98" s="223" t="str">
        <f t="shared" si="16"/>
        <v>N/A</v>
      </c>
      <c r="AB98" s="4" t="str">
        <f t="shared" si="17"/>
        <v>No</v>
      </c>
      <c r="AC98" s="223" t="str">
        <f t="shared" si="18"/>
        <v>N/A</v>
      </c>
      <c r="AD98" s="4" t="str">
        <f t="shared" si="19"/>
        <v>No</v>
      </c>
      <c r="AE98" s="223" t="str">
        <f t="shared" si="20"/>
        <v>N/A</v>
      </c>
      <c r="AF98" s="95"/>
    </row>
    <row r="99" spans="1:32" ht="14.5" customHeight="1">
      <c r="A99" s="66" t="s">
        <v>13</v>
      </c>
      <c r="B99" s="66" t="s">
        <v>86</v>
      </c>
      <c r="C99" s="66" t="str" cm="1">
        <f t="array" ref="C99">_xlfn.IFNA(_xlfn.IFS(B99="Starter","Starters &amp; Sides",B99="Sides","Starters &amp; Sides"),B99)</f>
        <v>Starters &amp; Sides</v>
      </c>
      <c r="D99" s="84" t="s">
        <v>2063</v>
      </c>
      <c r="E99" s="74">
        <v>3.45</v>
      </c>
      <c r="F99" s="4">
        <v>3.8</v>
      </c>
      <c r="G99" s="4">
        <v>3.8</v>
      </c>
      <c r="H99" s="4">
        <v>3.9</v>
      </c>
      <c r="I99" s="4">
        <v>3.95</v>
      </c>
      <c r="J99" s="15">
        <v>3.95</v>
      </c>
      <c r="K99" s="4">
        <v>3.95</v>
      </c>
      <c r="L99" s="4">
        <v>3.95</v>
      </c>
      <c r="M99" s="4">
        <v>4</v>
      </c>
      <c r="N99" s="4">
        <v>4.5</v>
      </c>
      <c r="O99" s="4">
        <v>4.5</v>
      </c>
      <c r="P99" s="15">
        <v>4.5</v>
      </c>
      <c r="Q99" s="337">
        <v>4.5</v>
      </c>
      <c r="R99" s="15" t="str">
        <f t="shared" si="7"/>
        <v>Yes</v>
      </c>
      <c r="S99" s="15" t="str">
        <f t="shared" si="8"/>
        <v>No</v>
      </c>
      <c r="T99" s="4" t="str">
        <f t="shared" si="9"/>
        <v>Yes</v>
      </c>
      <c r="U99" s="4">
        <f t="shared" si="10"/>
        <v>0</v>
      </c>
      <c r="V99" s="4" t="str">
        <f t="shared" si="11"/>
        <v>Yes</v>
      </c>
      <c r="W99" s="223">
        <f t="shared" si="12"/>
        <v>0</v>
      </c>
      <c r="X99" s="4" t="str">
        <f t="shared" si="13"/>
        <v>Yes</v>
      </c>
      <c r="Y99" s="223">
        <f t="shared" si="14"/>
        <v>0</v>
      </c>
      <c r="Z99" s="4" t="str">
        <f t="shared" si="15"/>
        <v>Yes</v>
      </c>
      <c r="AA99" s="223">
        <f t="shared" si="16"/>
        <v>0.125</v>
      </c>
      <c r="AB99" s="4" t="str">
        <f t="shared" si="17"/>
        <v>Yes</v>
      </c>
      <c r="AC99" s="223">
        <f t="shared" si="18"/>
        <v>0.13924050632911378</v>
      </c>
      <c r="AD99" s="4" t="str">
        <f t="shared" si="19"/>
        <v>Yes</v>
      </c>
      <c r="AE99" s="223">
        <f t="shared" si="20"/>
        <v>0.30434782608695654</v>
      </c>
      <c r="AF99" s="95"/>
    </row>
    <row r="100" spans="1:32" ht="14.5" customHeight="1">
      <c r="A100" s="66" t="s">
        <v>13</v>
      </c>
      <c r="B100" s="66" t="s">
        <v>86</v>
      </c>
      <c r="C100" s="66" t="str" cm="1">
        <f t="array" ref="C100">_xlfn.IFNA(_xlfn.IFS(B100="Starter","Starters &amp; Sides",B100="Sides","Starters &amp; Sides"),B100)</f>
        <v>Starters &amp; Sides</v>
      </c>
      <c r="D100" s="84" t="s">
        <v>2064</v>
      </c>
      <c r="E100" s="74">
        <v>3.5</v>
      </c>
      <c r="F100" s="4">
        <v>3.4</v>
      </c>
      <c r="G100" s="4">
        <v>3.4</v>
      </c>
      <c r="H100" s="4"/>
      <c r="I100" s="4"/>
      <c r="J100" s="15"/>
      <c r="K100" s="4"/>
      <c r="L100" s="4"/>
      <c r="M100" s="4"/>
      <c r="N100" s="4"/>
      <c r="O100" s="4"/>
      <c r="P100" s="15"/>
      <c r="Q100" s="337"/>
      <c r="R100" s="15" t="str">
        <f t="shared" si="7"/>
        <v>No</v>
      </c>
      <c r="S100" s="15" t="str">
        <f t="shared" si="8"/>
        <v>No</v>
      </c>
      <c r="T100" s="4" t="str">
        <f t="shared" si="9"/>
        <v>No</v>
      </c>
      <c r="U100" s="4" t="str">
        <f t="shared" si="10"/>
        <v>N/A</v>
      </c>
      <c r="V100" s="4" t="str">
        <f t="shared" si="11"/>
        <v>No</v>
      </c>
      <c r="W100" s="223" t="str">
        <f t="shared" si="12"/>
        <v>N/A</v>
      </c>
      <c r="X100" s="4" t="str">
        <f t="shared" si="13"/>
        <v>No</v>
      </c>
      <c r="Y100" s="223" t="str">
        <f t="shared" si="14"/>
        <v>N/A</v>
      </c>
      <c r="Z100" s="4" t="str">
        <f t="shared" si="15"/>
        <v>No</v>
      </c>
      <c r="AA100" s="223" t="str">
        <f t="shared" si="16"/>
        <v>N/A</v>
      </c>
      <c r="AB100" s="4" t="str">
        <f t="shared" si="17"/>
        <v>No</v>
      </c>
      <c r="AC100" s="223" t="str">
        <f t="shared" si="18"/>
        <v>N/A</v>
      </c>
      <c r="AD100" s="4" t="str">
        <f t="shared" si="19"/>
        <v>No</v>
      </c>
      <c r="AE100" s="223" t="str">
        <f t="shared" si="20"/>
        <v>N/A</v>
      </c>
      <c r="AF100" s="95"/>
    </row>
    <row r="101" spans="1:32" ht="14.5" customHeight="1">
      <c r="A101" s="66" t="s">
        <v>13</v>
      </c>
      <c r="B101" s="66" t="s">
        <v>86</v>
      </c>
      <c r="C101" s="66" t="str" cm="1">
        <f t="array" ref="C101">_xlfn.IFNA(_xlfn.IFS(B101="Starter","Starters &amp; Sides",B101="Sides","Starters &amp; Sides"),B101)</f>
        <v>Starters &amp; Sides</v>
      </c>
      <c r="D101" s="84" t="s">
        <v>2065</v>
      </c>
      <c r="E101" s="74">
        <v>3</v>
      </c>
      <c r="F101" s="4">
        <v>3.4</v>
      </c>
      <c r="G101" s="4">
        <v>3.4</v>
      </c>
      <c r="H101" s="4">
        <v>3.4</v>
      </c>
      <c r="I101" s="4">
        <v>3.75</v>
      </c>
      <c r="J101" s="15">
        <v>3.75</v>
      </c>
      <c r="K101" s="4">
        <v>3.75</v>
      </c>
      <c r="L101" s="4">
        <v>3.75</v>
      </c>
      <c r="M101" s="4">
        <v>4</v>
      </c>
      <c r="N101" s="4">
        <v>4.5</v>
      </c>
      <c r="O101" s="4">
        <v>4.5</v>
      </c>
      <c r="P101" s="15">
        <v>4.5</v>
      </c>
      <c r="Q101" s="337">
        <v>4.5</v>
      </c>
      <c r="R101" s="15" t="str">
        <f t="shared" si="7"/>
        <v>Yes</v>
      </c>
      <c r="S101" s="15" t="str">
        <f t="shared" si="8"/>
        <v>No</v>
      </c>
      <c r="T101" s="4" t="str">
        <f t="shared" si="9"/>
        <v>Yes</v>
      </c>
      <c r="U101" s="4">
        <f t="shared" si="10"/>
        <v>0</v>
      </c>
      <c r="V101" s="4" t="str">
        <f t="shared" si="11"/>
        <v>Yes</v>
      </c>
      <c r="W101" s="223">
        <f t="shared" si="12"/>
        <v>0</v>
      </c>
      <c r="X101" s="4" t="str">
        <f t="shared" si="13"/>
        <v>Yes</v>
      </c>
      <c r="Y101" s="223">
        <f t="shared" si="14"/>
        <v>0</v>
      </c>
      <c r="Z101" s="4" t="str">
        <f t="shared" si="15"/>
        <v>Yes</v>
      </c>
      <c r="AA101" s="223">
        <f t="shared" si="16"/>
        <v>0.125</v>
      </c>
      <c r="AB101" s="4" t="str">
        <f t="shared" si="17"/>
        <v>Yes</v>
      </c>
      <c r="AC101" s="223">
        <f t="shared" si="18"/>
        <v>0.19999999999999996</v>
      </c>
      <c r="AD101" s="4" t="str">
        <f t="shared" si="19"/>
        <v>Yes</v>
      </c>
      <c r="AE101" s="223">
        <f t="shared" si="20"/>
        <v>0.5</v>
      </c>
      <c r="AF101" s="95"/>
    </row>
    <row r="102" spans="1:32" ht="14.5" customHeight="1">
      <c r="A102" s="66" t="s">
        <v>13</v>
      </c>
      <c r="B102" s="66" t="s">
        <v>86</v>
      </c>
      <c r="C102" s="66" t="str" cm="1">
        <f t="array" ref="C102">_xlfn.IFNA(_xlfn.IFS(B102="Starter","Starters &amp; Sides",B102="Sides","Starters &amp; Sides"),B102)</f>
        <v>Starters &amp; Sides</v>
      </c>
      <c r="D102" s="84" t="s">
        <v>2066</v>
      </c>
      <c r="E102" s="74">
        <v>3.95</v>
      </c>
      <c r="F102" s="4">
        <v>4.4000000000000004</v>
      </c>
      <c r="G102" s="4">
        <v>4.4000000000000004</v>
      </c>
      <c r="H102" s="4">
        <v>4.4000000000000004</v>
      </c>
      <c r="I102" s="4">
        <v>4.75</v>
      </c>
      <c r="J102" s="15"/>
      <c r="K102" s="4">
        <v>4.75</v>
      </c>
      <c r="L102" s="4">
        <v>4.75</v>
      </c>
      <c r="M102" s="4">
        <v>4.75</v>
      </c>
      <c r="N102" s="4">
        <v>5.25</v>
      </c>
      <c r="O102" s="4">
        <v>5.25</v>
      </c>
      <c r="P102" s="15">
        <v>5.25</v>
      </c>
      <c r="Q102" s="337">
        <v>5.25</v>
      </c>
      <c r="R102" s="15" t="str">
        <f t="shared" si="7"/>
        <v>Yes</v>
      </c>
      <c r="S102" s="15" t="str">
        <f t="shared" si="8"/>
        <v>No</v>
      </c>
      <c r="T102" s="4" t="str">
        <f t="shared" si="9"/>
        <v>Yes</v>
      </c>
      <c r="U102" s="4">
        <f t="shared" si="10"/>
        <v>0</v>
      </c>
      <c r="V102" s="4" t="str">
        <f t="shared" si="11"/>
        <v>Yes</v>
      </c>
      <c r="W102" s="223">
        <f t="shared" si="12"/>
        <v>0</v>
      </c>
      <c r="X102" s="4" t="str">
        <f t="shared" si="13"/>
        <v>Yes</v>
      </c>
      <c r="Y102" s="223">
        <f t="shared" si="14"/>
        <v>0</v>
      </c>
      <c r="Z102" s="4" t="str">
        <f t="shared" si="15"/>
        <v>Yes</v>
      </c>
      <c r="AA102" s="223">
        <f t="shared" si="16"/>
        <v>0.10526315789473695</v>
      </c>
      <c r="AB102" s="4" t="str">
        <f t="shared" si="17"/>
        <v>Yes</v>
      </c>
      <c r="AC102" s="223">
        <f t="shared" si="18"/>
        <v>0.10526315789473695</v>
      </c>
      <c r="AD102" s="4" t="str">
        <f t="shared" si="19"/>
        <v>No</v>
      </c>
      <c r="AE102" s="223" t="str">
        <f t="shared" si="20"/>
        <v>N/A</v>
      </c>
      <c r="AF102" s="95"/>
    </row>
    <row r="103" spans="1:32" ht="14.5" customHeight="1">
      <c r="A103" s="66" t="s">
        <v>13</v>
      </c>
      <c r="B103" s="66" t="s">
        <v>86</v>
      </c>
      <c r="C103" s="66" t="str" cm="1">
        <f t="array" ref="C103">_xlfn.IFNA(_xlfn.IFS(B103="Starter","Starters &amp; Sides",B103="Sides","Starters &amp; Sides"),B103)</f>
        <v>Starters &amp; Sides</v>
      </c>
      <c r="D103" s="84" t="s">
        <v>2067</v>
      </c>
      <c r="E103" s="74">
        <v>2.95</v>
      </c>
      <c r="F103" s="4">
        <v>3.1</v>
      </c>
      <c r="G103" s="4">
        <v>3.1</v>
      </c>
      <c r="H103" s="4">
        <v>3.1</v>
      </c>
      <c r="I103" s="4">
        <v>3.25</v>
      </c>
      <c r="J103" s="15">
        <v>3.25</v>
      </c>
      <c r="K103" s="4">
        <v>3.25</v>
      </c>
      <c r="L103" s="4">
        <v>3.25</v>
      </c>
      <c r="M103" s="4"/>
      <c r="N103" s="4"/>
      <c r="O103" s="4"/>
      <c r="P103" s="15"/>
      <c r="Q103" s="337"/>
      <c r="R103" s="15" t="str">
        <f t="shared" si="7"/>
        <v>No</v>
      </c>
      <c r="S103" s="15" t="str">
        <f t="shared" si="8"/>
        <v>No</v>
      </c>
      <c r="T103" s="4" t="str">
        <f t="shared" si="9"/>
        <v>No</v>
      </c>
      <c r="U103" s="4" t="str">
        <f t="shared" si="10"/>
        <v>N/A</v>
      </c>
      <c r="V103" s="4" t="str">
        <f t="shared" si="11"/>
        <v>No</v>
      </c>
      <c r="W103" s="223" t="str">
        <f t="shared" si="12"/>
        <v>N/A</v>
      </c>
      <c r="X103" s="4" t="str">
        <f t="shared" si="13"/>
        <v>No</v>
      </c>
      <c r="Y103" s="223" t="str">
        <f t="shared" si="14"/>
        <v>N/A</v>
      </c>
      <c r="Z103" s="4" t="str">
        <f t="shared" si="15"/>
        <v>No</v>
      </c>
      <c r="AA103" s="223" t="str">
        <f t="shared" si="16"/>
        <v>N/A</v>
      </c>
      <c r="AB103" s="4" t="str">
        <f t="shared" si="17"/>
        <v>No</v>
      </c>
      <c r="AC103" s="223" t="str">
        <f t="shared" si="18"/>
        <v>N/A</v>
      </c>
      <c r="AD103" s="4" t="str">
        <f t="shared" si="19"/>
        <v>No</v>
      </c>
      <c r="AE103" s="223" t="str">
        <f t="shared" si="20"/>
        <v>N/A</v>
      </c>
      <c r="AF103" s="95"/>
    </row>
    <row r="104" spans="1:32" ht="14.5" customHeight="1">
      <c r="A104" s="66" t="s">
        <v>13</v>
      </c>
      <c r="B104" s="66" t="s">
        <v>86</v>
      </c>
      <c r="C104" s="66" t="str" cm="1">
        <f t="array" ref="C104">_xlfn.IFNA(_xlfn.IFS(B104="Starter","Starters &amp; Sides",B104="Sides","Starters &amp; Sides"),B104)</f>
        <v>Starters &amp; Sides</v>
      </c>
      <c r="D104" s="84" t="s">
        <v>2068</v>
      </c>
      <c r="E104" s="74">
        <v>3.45</v>
      </c>
      <c r="F104" s="4">
        <v>3.8</v>
      </c>
      <c r="G104" s="4">
        <v>3.8</v>
      </c>
      <c r="H104" s="4">
        <v>3.9</v>
      </c>
      <c r="I104" s="4">
        <v>3.95</v>
      </c>
      <c r="J104" s="15">
        <v>3.95</v>
      </c>
      <c r="K104" s="4">
        <v>3.95</v>
      </c>
      <c r="L104" s="4">
        <v>3.95</v>
      </c>
      <c r="M104" s="4">
        <v>4</v>
      </c>
      <c r="N104" s="4">
        <v>4.5</v>
      </c>
      <c r="O104" s="4">
        <v>4.5</v>
      </c>
      <c r="P104" s="15">
        <v>4.5</v>
      </c>
      <c r="Q104" s="337">
        <v>4.5</v>
      </c>
      <c r="R104" s="15" t="str">
        <f t="shared" si="7"/>
        <v>Yes</v>
      </c>
      <c r="S104" s="15" t="str">
        <f t="shared" si="8"/>
        <v>No</v>
      </c>
      <c r="T104" s="4" t="str">
        <f t="shared" si="9"/>
        <v>Yes</v>
      </c>
      <c r="U104" s="4">
        <f t="shared" si="10"/>
        <v>0</v>
      </c>
      <c r="V104" s="4" t="str">
        <f t="shared" si="11"/>
        <v>Yes</v>
      </c>
      <c r="W104" s="223">
        <f t="shared" si="12"/>
        <v>0</v>
      </c>
      <c r="X104" s="4" t="str">
        <f t="shared" si="13"/>
        <v>Yes</v>
      </c>
      <c r="Y104" s="223">
        <f t="shared" si="14"/>
        <v>0</v>
      </c>
      <c r="Z104" s="4" t="str">
        <f t="shared" si="15"/>
        <v>Yes</v>
      </c>
      <c r="AA104" s="223">
        <f t="shared" si="16"/>
        <v>0.125</v>
      </c>
      <c r="AB104" s="4" t="str">
        <f t="shared" si="17"/>
        <v>Yes</v>
      </c>
      <c r="AC104" s="223">
        <f t="shared" si="18"/>
        <v>0.13924050632911378</v>
      </c>
      <c r="AD104" s="4" t="str">
        <f t="shared" si="19"/>
        <v>Yes</v>
      </c>
      <c r="AE104" s="223">
        <f t="shared" si="20"/>
        <v>0.30434782608695654</v>
      </c>
      <c r="AF104" s="95"/>
    </row>
    <row r="105" spans="1:32" ht="14.5" customHeight="1">
      <c r="A105" s="66" t="s">
        <v>13</v>
      </c>
      <c r="B105" s="66" t="s">
        <v>86</v>
      </c>
      <c r="C105" s="66" t="str" cm="1">
        <f t="array" ref="C105">_xlfn.IFNA(_xlfn.IFS(B105="Starter","Starters &amp; Sides",B105="Sides","Starters &amp; Sides"),B105)</f>
        <v>Starters &amp; Sides</v>
      </c>
      <c r="D105" s="84" t="s">
        <v>391</v>
      </c>
      <c r="E105" s="74">
        <v>3.85</v>
      </c>
      <c r="F105" s="4">
        <v>4.3499999999999996</v>
      </c>
      <c r="G105" s="4">
        <v>4.3499999999999996</v>
      </c>
      <c r="H105" s="4">
        <v>4.3499999999999996</v>
      </c>
      <c r="I105" s="4">
        <v>4.5</v>
      </c>
      <c r="J105" s="15">
        <v>4.5</v>
      </c>
      <c r="K105" s="4">
        <v>4.5</v>
      </c>
      <c r="L105" s="4">
        <v>4.5</v>
      </c>
      <c r="M105" s="4"/>
      <c r="N105" s="4"/>
      <c r="O105" s="4"/>
      <c r="P105" s="15"/>
      <c r="Q105" s="337"/>
      <c r="R105" s="15" t="str">
        <f t="shared" si="7"/>
        <v>No</v>
      </c>
      <c r="S105" s="15" t="str">
        <f t="shared" si="8"/>
        <v>No</v>
      </c>
      <c r="T105" s="4" t="str">
        <f t="shared" si="9"/>
        <v>No</v>
      </c>
      <c r="U105" s="4" t="str">
        <f t="shared" si="10"/>
        <v>N/A</v>
      </c>
      <c r="V105" s="4" t="str">
        <f t="shared" si="11"/>
        <v>No</v>
      </c>
      <c r="W105" s="223" t="str">
        <f t="shared" si="12"/>
        <v>N/A</v>
      </c>
      <c r="X105" s="4" t="str">
        <f t="shared" si="13"/>
        <v>No</v>
      </c>
      <c r="Y105" s="223" t="str">
        <f t="shared" si="14"/>
        <v>N/A</v>
      </c>
      <c r="Z105" s="4" t="str">
        <f t="shared" si="15"/>
        <v>No</v>
      </c>
      <c r="AA105" s="223" t="str">
        <f t="shared" si="16"/>
        <v>N/A</v>
      </c>
      <c r="AB105" s="4" t="str">
        <f t="shared" si="17"/>
        <v>No</v>
      </c>
      <c r="AC105" s="223" t="str">
        <f t="shared" si="18"/>
        <v>N/A</v>
      </c>
      <c r="AD105" s="4" t="str">
        <f t="shared" si="19"/>
        <v>No</v>
      </c>
      <c r="AE105" s="223" t="str">
        <f t="shared" si="20"/>
        <v>N/A</v>
      </c>
      <c r="AF105" s="95"/>
    </row>
    <row r="106" spans="1:32" ht="14.5" customHeight="1">
      <c r="A106" s="66" t="s">
        <v>13</v>
      </c>
      <c r="B106" s="66" t="s">
        <v>86</v>
      </c>
      <c r="C106" s="66" t="str" cm="1">
        <f t="array" ref="C106">_xlfn.IFNA(_xlfn.IFS(B106="Starter","Starters &amp; Sides",B106="Sides","Starters &amp; Sides"),B106)</f>
        <v>Starters &amp; Sides</v>
      </c>
      <c r="D106" s="84" t="s">
        <v>2069</v>
      </c>
      <c r="E106" s="74"/>
      <c r="F106" s="4"/>
      <c r="G106" s="4"/>
      <c r="H106" s="4"/>
      <c r="I106" s="4">
        <v>5.5</v>
      </c>
      <c r="J106" s="15">
        <v>5.5</v>
      </c>
      <c r="K106" s="4">
        <v>5.5</v>
      </c>
      <c r="L106" s="4">
        <v>5.5</v>
      </c>
      <c r="M106" s="4">
        <v>6</v>
      </c>
      <c r="N106" s="4">
        <v>6.5</v>
      </c>
      <c r="O106" s="4"/>
      <c r="P106" s="15"/>
      <c r="Q106" s="337"/>
      <c r="R106" s="15" t="str">
        <f t="shared" si="7"/>
        <v>No</v>
      </c>
      <c r="S106" s="15" t="str">
        <f t="shared" si="8"/>
        <v>No</v>
      </c>
      <c r="T106" s="4" t="str">
        <f t="shared" si="9"/>
        <v>No</v>
      </c>
      <c r="U106" s="4" t="str">
        <f t="shared" si="10"/>
        <v>N/A</v>
      </c>
      <c r="V106" s="4" t="str">
        <f t="shared" si="11"/>
        <v>No</v>
      </c>
      <c r="W106" s="223" t="str">
        <f t="shared" si="12"/>
        <v>N/A</v>
      </c>
      <c r="X106" s="4" t="str">
        <f t="shared" si="13"/>
        <v>No</v>
      </c>
      <c r="Y106" s="223" t="str">
        <f t="shared" si="14"/>
        <v>N/A</v>
      </c>
      <c r="Z106" s="4" t="str">
        <f t="shared" si="15"/>
        <v>No</v>
      </c>
      <c r="AA106" s="223" t="str">
        <f t="shared" si="16"/>
        <v>N/A</v>
      </c>
      <c r="AB106" s="4" t="str">
        <f t="shared" si="17"/>
        <v>No</v>
      </c>
      <c r="AC106" s="223" t="str">
        <f t="shared" si="18"/>
        <v>N/A</v>
      </c>
      <c r="AD106" s="4" t="str">
        <f t="shared" si="19"/>
        <v>No</v>
      </c>
      <c r="AE106" s="223" t="str">
        <f t="shared" si="20"/>
        <v>N/A</v>
      </c>
      <c r="AF106" s="95"/>
    </row>
    <row r="107" spans="1:32" ht="14.5" customHeight="1">
      <c r="A107" s="66" t="s">
        <v>13</v>
      </c>
      <c r="B107" s="66" t="s">
        <v>86</v>
      </c>
      <c r="C107" s="66" t="str" cm="1">
        <f t="array" ref="C107">_xlfn.IFNA(_xlfn.IFS(B107="Starter","Starters &amp; Sides",B107="Sides","Starters &amp; Sides"),B107)</f>
        <v>Starters &amp; Sides</v>
      </c>
      <c r="D107" s="84" t="s">
        <v>631</v>
      </c>
      <c r="E107" s="74"/>
      <c r="F107" s="4"/>
      <c r="G107" s="4"/>
      <c r="H107" s="4"/>
      <c r="I107" s="4">
        <v>5.25</v>
      </c>
      <c r="J107" s="15">
        <v>5.25</v>
      </c>
      <c r="K107" s="4">
        <v>5.25</v>
      </c>
      <c r="L107" s="4">
        <v>5.25</v>
      </c>
      <c r="M107" s="4"/>
      <c r="N107" s="4"/>
      <c r="O107" s="4"/>
      <c r="P107" s="15"/>
      <c r="Q107" s="337"/>
      <c r="R107" s="15" t="str">
        <f t="shared" si="7"/>
        <v>No</v>
      </c>
      <c r="S107" s="15" t="str">
        <f t="shared" si="8"/>
        <v>No</v>
      </c>
      <c r="T107" s="4" t="str">
        <f t="shared" si="9"/>
        <v>No</v>
      </c>
      <c r="U107" s="4" t="str">
        <f t="shared" si="10"/>
        <v>N/A</v>
      </c>
      <c r="V107" s="4" t="str">
        <f t="shared" si="11"/>
        <v>No</v>
      </c>
      <c r="W107" s="223" t="str">
        <f t="shared" si="12"/>
        <v>N/A</v>
      </c>
      <c r="X107" s="4" t="str">
        <f t="shared" si="13"/>
        <v>No</v>
      </c>
      <c r="Y107" s="223" t="str">
        <f t="shared" si="14"/>
        <v>N/A</v>
      </c>
      <c r="Z107" s="4" t="str">
        <f t="shared" si="15"/>
        <v>No</v>
      </c>
      <c r="AA107" s="223" t="str">
        <f t="shared" si="16"/>
        <v>N/A</v>
      </c>
      <c r="AB107" s="4" t="str">
        <f t="shared" si="17"/>
        <v>No</v>
      </c>
      <c r="AC107" s="223" t="str">
        <f t="shared" si="18"/>
        <v>N/A</v>
      </c>
      <c r="AD107" s="4" t="str">
        <f t="shared" si="19"/>
        <v>No</v>
      </c>
      <c r="AE107" s="223" t="str">
        <f t="shared" si="20"/>
        <v>N/A</v>
      </c>
      <c r="AF107" s="95"/>
    </row>
    <row r="108" spans="1:32" ht="14.5" customHeight="1">
      <c r="A108" s="66" t="s">
        <v>13</v>
      </c>
      <c r="B108" s="66" t="s">
        <v>86</v>
      </c>
      <c r="C108" s="66" t="str" cm="1">
        <f t="array" ref="C108">_xlfn.IFNA(_xlfn.IFS(B108="Starter","Starters &amp; Sides",B108="Sides","Starters &amp; Sides"),B108)</f>
        <v>Starters &amp; Sides</v>
      </c>
      <c r="D108" s="84" t="s">
        <v>2070</v>
      </c>
      <c r="E108" s="74"/>
      <c r="F108" s="4"/>
      <c r="G108" s="4"/>
      <c r="H108" s="4"/>
      <c r="I108" s="4"/>
      <c r="J108" s="15"/>
      <c r="K108" s="4"/>
      <c r="L108" s="4">
        <v>5.5</v>
      </c>
      <c r="M108" s="4"/>
      <c r="N108" s="4"/>
      <c r="O108" s="4"/>
      <c r="P108" s="15"/>
      <c r="Q108" s="337"/>
      <c r="R108" s="15" t="str">
        <f t="shared" si="7"/>
        <v>No</v>
      </c>
      <c r="S108" s="15" t="str">
        <f t="shared" si="8"/>
        <v>No</v>
      </c>
      <c r="T108" s="4" t="str">
        <f t="shared" si="9"/>
        <v>No</v>
      </c>
      <c r="U108" s="4" t="str">
        <f t="shared" si="10"/>
        <v>N/A</v>
      </c>
      <c r="V108" s="4" t="str">
        <f t="shared" si="11"/>
        <v>No</v>
      </c>
      <c r="W108" s="223" t="str">
        <f t="shared" si="12"/>
        <v>N/A</v>
      </c>
      <c r="X108" s="4" t="str">
        <f t="shared" si="13"/>
        <v>No</v>
      </c>
      <c r="Y108" s="223" t="str">
        <f t="shared" si="14"/>
        <v>N/A</v>
      </c>
      <c r="Z108" s="4" t="str">
        <f t="shared" si="15"/>
        <v>No</v>
      </c>
      <c r="AA108" s="223" t="str">
        <f t="shared" si="16"/>
        <v>N/A</v>
      </c>
      <c r="AB108" s="4" t="str">
        <f t="shared" si="17"/>
        <v>No</v>
      </c>
      <c r="AC108" s="223" t="str">
        <f t="shared" si="18"/>
        <v>N/A</v>
      </c>
      <c r="AD108" s="4" t="str">
        <f t="shared" si="19"/>
        <v>No</v>
      </c>
      <c r="AE108" s="223" t="str">
        <f t="shared" si="20"/>
        <v>N/A</v>
      </c>
      <c r="AF108" s="95"/>
    </row>
    <row r="109" spans="1:32" ht="14.5" customHeight="1">
      <c r="A109" s="66" t="s">
        <v>13</v>
      </c>
      <c r="B109" s="66" t="s">
        <v>86</v>
      </c>
      <c r="C109" s="66" t="str" cm="1">
        <f t="array" ref="C109">_xlfn.IFNA(_xlfn.IFS(B109="Starter","Starters &amp; Sides",B109="Sides","Starters &amp; Sides"),B109)</f>
        <v>Starters &amp; Sides</v>
      </c>
      <c r="D109" s="84" t="s">
        <v>2071</v>
      </c>
      <c r="E109" s="74"/>
      <c r="F109" s="4"/>
      <c r="G109" s="4"/>
      <c r="H109" s="4"/>
      <c r="I109" s="4"/>
      <c r="J109" s="15"/>
      <c r="K109" s="4"/>
      <c r="L109" s="4"/>
      <c r="M109" s="4"/>
      <c r="N109" s="4"/>
      <c r="O109" s="4">
        <v>3.5</v>
      </c>
      <c r="P109" s="15">
        <v>3.5</v>
      </c>
      <c r="Q109" s="337">
        <v>3.5</v>
      </c>
      <c r="R109" s="15" t="str">
        <f t="shared" si="7"/>
        <v>Yes</v>
      </c>
      <c r="S109" s="15" t="str">
        <f t="shared" si="8"/>
        <v>No</v>
      </c>
      <c r="T109" s="4" t="str">
        <f t="shared" si="9"/>
        <v>Yes</v>
      </c>
      <c r="U109" s="4">
        <f t="shared" si="10"/>
        <v>0</v>
      </c>
      <c r="V109" s="4" t="str">
        <f t="shared" si="11"/>
        <v>Yes</v>
      </c>
      <c r="W109" s="223">
        <f t="shared" si="12"/>
        <v>0</v>
      </c>
      <c r="X109" s="4" t="str">
        <f t="shared" si="13"/>
        <v>No</v>
      </c>
      <c r="Y109" s="223" t="str">
        <f t="shared" si="14"/>
        <v>N/A</v>
      </c>
      <c r="Z109" s="4" t="str">
        <f t="shared" si="15"/>
        <v>No</v>
      </c>
      <c r="AA109" s="223" t="str">
        <f t="shared" si="16"/>
        <v>N/A</v>
      </c>
      <c r="AB109" s="4" t="str">
        <f t="shared" si="17"/>
        <v>No</v>
      </c>
      <c r="AC109" s="223" t="str">
        <f t="shared" si="18"/>
        <v>N/A</v>
      </c>
      <c r="AD109" s="4" t="str">
        <f t="shared" si="19"/>
        <v>No</v>
      </c>
      <c r="AE109" s="223" t="str">
        <f t="shared" si="20"/>
        <v>N/A</v>
      </c>
      <c r="AF109" s="95"/>
    </row>
    <row r="110" spans="1:32" ht="14.5" customHeight="1">
      <c r="A110" s="66" t="s">
        <v>13</v>
      </c>
      <c r="B110" s="66" t="s">
        <v>86</v>
      </c>
      <c r="C110" s="66" t="str" cm="1">
        <f t="array" ref="C110">_xlfn.IFNA(_xlfn.IFS(B110="Starter","Starters &amp; Sides",B110="Sides","Starters &amp; Sides"),B110)</f>
        <v>Starters &amp; Sides</v>
      </c>
      <c r="D110" s="84" t="s">
        <v>2072</v>
      </c>
      <c r="E110" s="74"/>
      <c r="F110" s="4"/>
      <c r="G110" s="4"/>
      <c r="H110" s="4"/>
      <c r="I110" s="4"/>
      <c r="J110" s="15"/>
      <c r="K110" s="4"/>
      <c r="L110" s="4"/>
      <c r="M110" s="4"/>
      <c r="N110" s="4"/>
      <c r="O110" s="4">
        <v>3.5</v>
      </c>
      <c r="P110" s="15"/>
      <c r="Q110" s="337"/>
      <c r="R110" s="15" t="str">
        <f t="shared" ref="R110:R173" si="21">IF(COUNTA(Q110)=1,"Yes","No")</f>
        <v>No</v>
      </c>
      <c r="S110" s="15" t="str">
        <f t="shared" ref="S110:S173" si="22">IF(AND(T110="No",R110="Yes"),"Yes","No")</f>
        <v>No</v>
      </c>
      <c r="T110" s="4" t="str">
        <f t="shared" ref="T110:T173" si="23">IF(COUNTA(P110:Q110)=2,"Yes","No")</f>
        <v>No</v>
      </c>
      <c r="U110" s="4" t="str">
        <f t="shared" ref="U110:U173" si="24">IF(T110="Yes",Q110/P110-1,"N/A")</f>
        <v>N/A</v>
      </c>
      <c r="V110" s="4" t="str">
        <f t="shared" ref="V110:V173" si="25">IF(COUNTA(O110:Q110)=3,"Yes","No")</f>
        <v>No</v>
      </c>
      <c r="W110" s="223" t="str">
        <f t="shared" ref="W110:W173" si="26">IF(V110="Yes",Q110/O110-1,"N/A")</f>
        <v>N/A</v>
      </c>
      <c r="X110" s="4" t="str">
        <f t="shared" ref="X110:X173" si="27">IF(COUNTA(N110:Q110)=4,"Yes","No")</f>
        <v>No</v>
      </c>
      <c r="Y110" s="223" t="str">
        <f t="shared" ref="Y110:Y173" si="28">IF(X110="Yes",Q110/N110-1,"N/A")</f>
        <v>N/A</v>
      </c>
      <c r="Z110" s="4" t="str">
        <f t="shared" ref="Z110:Z173" si="29">IF(COUNTA(M110:Q110)=5,"Yes","No")</f>
        <v>No</v>
      </c>
      <c r="AA110" s="223" t="str">
        <f t="shared" ref="AA110:AA173" si="30">IF(Z110="Yes",Q110/M110-1,"N/A")</f>
        <v>N/A</v>
      </c>
      <c r="AB110" s="4" t="str">
        <f t="shared" ref="AB110:AB173" si="31">IF(COUNTA(L110:Q110)=6,"Yes","No")</f>
        <v>No</v>
      </c>
      <c r="AC110" s="223" t="str">
        <f t="shared" ref="AC110:AC173" si="32">IF(AB110="Yes",Q110/L110-1,"N/A")</f>
        <v>N/A</v>
      </c>
      <c r="AD110" s="4" t="str">
        <f t="shared" ref="AD110:AD173" si="33">IF(COUNTA(E110:Q110)=13,"Yes","No")</f>
        <v>No</v>
      </c>
      <c r="AE110" s="223" t="str">
        <f t="shared" ref="AE110:AE173" si="34">IF(AD110="Yes",Q110/E110-1,"N/A")</f>
        <v>N/A</v>
      </c>
      <c r="AF110" s="95"/>
    </row>
    <row r="111" spans="1:32" ht="14.5" customHeight="1">
      <c r="A111" s="66" t="s">
        <v>13</v>
      </c>
      <c r="B111" s="66" t="s">
        <v>86</v>
      </c>
      <c r="C111" s="66" t="str" cm="1">
        <f t="array" ref="C111">_xlfn.IFNA(_xlfn.IFS(B111="Starter","Starters &amp; Sides",B111="Sides","Starters &amp; Sides"),B111)</f>
        <v>Starters &amp; Sides</v>
      </c>
      <c r="D111" s="84" t="s">
        <v>2073</v>
      </c>
      <c r="E111" s="74"/>
      <c r="F111" s="4"/>
      <c r="G111" s="4"/>
      <c r="H111" s="4"/>
      <c r="I111" s="4"/>
      <c r="J111" s="15"/>
      <c r="K111" s="4"/>
      <c r="L111" s="4">
        <v>3.75</v>
      </c>
      <c r="M111" s="4">
        <v>4</v>
      </c>
      <c r="N111" s="4">
        <v>4.5</v>
      </c>
      <c r="O111" s="4">
        <v>4.5</v>
      </c>
      <c r="P111" s="15">
        <v>4.5</v>
      </c>
      <c r="Q111" s="337">
        <v>4.5</v>
      </c>
      <c r="R111" s="15" t="str">
        <f t="shared" si="21"/>
        <v>Yes</v>
      </c>
      <c r="S111" s="15" t="str">
        <f t="shared" si="22"/>
        <v>No</v>
      </c>
      <c r="T111" s="4" t="str">
        <f t="shared" si="23"/>
        <v>Yes</v>
      </c>
      <c r="U111" s="4">
        <f t="shared" si="24"/>
        <v>0</v>
      </c>
      <c r="V111" s="4" t="str">
        <f t="shared" si="25"/>
        <v>Yes</v>
      </c>
      <c r="W111" s="223">
        <f t="shared" si="26"/>
        <v>0</v>
      </c>
      <c r="X111" s="4" t="str">
        <f t="shared" si="27"/>
        <v>Yes</v>
      </c>
      <c r="Y111" s="223">
        <f t="shared" si="28"/>
        <v>0</v>
      </c>
      <c r="Z111" s="4" t="str">
        <f t="shared" si="29"/>
        <v>Yes</v>
      </c>
      <c r="AA111" s="223">
        <f t="shared" si="30"/>
        <v>0.125</v>
      </c>
      <c r="AB111" s="4" t="str">
        <f t="shared" si="31"/>
        <v>Yes</v>
      </c>
      <c r="AC111" s="223">
        <f t="shared" si="32"/>
        <v>0.19999999999999996</v>
      </c>
      <c r="AD111" s="4" t="str">
        <f t="shared" si="33"/>
        <v>No</v>
      </c>
      <c r="AE111" s="223" t="str">
        <f t="shared" si="34"/>
        <v>N/A</v>
      </c>
      <c r="AF111" s="95"/>
    </row>
    <row r="112" spans="1:32" ht="14.5" customHeight="1">
      <c r="A112" s="66" t="s">
        <v>13</v>
      </c>
      <c r="B112" s="66" t="s">
        <v>86</v>
      </c>
      <c r="C112" s="66" t="str" cm="1">
        <f t="array" ref="C112">_xlfn.IFNA(_xlfn.IFS(B112="Starter","Starters &amp; Sides",B112="Sides","Starters &amp; Sides"),B112)</f>
        <v>Starters &amp; Sides</v>
      </c>
      <c r="D112" s="84" t="s">
        <v>2074</v>
      </c>
      <c r="E112" s="74"/>
      <c r="F112" s="4"/>
      <c r="G112" s="4"/>
      <c r="H112" s="4"/>
      <c r="I112" s="4"/>
      <c r="J112" s="15"/>
      <c r="K112" s="4"/>
      <c r="L112" s="4"/>
      <c r="M112" s="4">
        <v>6</v>
      </c>
      <c r="N112" s="4">
        <v>6.5</v>
      </c>
      <c r="O112" s="4">
        <v>6.5</v>
      </c>
      <c r="P112" s="15">
        <v>6.5</v>
      </c>
      <c r="Q112" s="337">
        <v>6.5</v>
      </c>
      <c r="R112" s="15" t="str">
        <f t="shared" si="21"/>
        <v>Yes</v>
      </c>
      <c r="S112" s="15" t="str">
        <f t="shared" si="22"/>
        <v>No</v>
      </c>
      <c r="T112" s="4" t="str">
        <f t="shared" si="23"/>
        <v>Yes</v>
      </c>
      <c r="U112" s="4">
        <f t="shared" si="24"/>
        <v>0</v>
      </c>
      <c r="V112" s="4" t="str">
        <f t="shared" si="25"/>
        <v>Yes</v>
      </c>
      <c r="W112" s="223">
        <f t="shared" si="26"/>
        <v>0</v>
      </c>
      <c r="X112" s="4" t="str">
        <f t="shared" si="27"/>
        <v>Yes</v>
      </c>
      <c r="Y112" s="223">
        <f t="shared" si="28"/>
        <v>0</v>
      </c>
      <c r="Z112" s="4" t="str">
        <f t="shared" si="29"/>
        <v>Yes</v>
      </c>
      <c r="AA112" s="223">
        <f t="shared" si="30"/>
        <v>8.3333333333333259E-2</v>
      </c>
      <c r="AB112" s="4" t="str">
        <f t="shared" si="31"/>
        <v>No</v>
      </c>
      <c r="AC112" s="223" t="str">
        <f t="shared" si="32"/>
        <v>N/A</v>
      </c>
      <c r="AD112" s="4" t="str">
        <f t="shared" si="33"/>
        <v>No</v>
      </c>
      <c r="AE112" s="223" t="str">
        <f t="shared" si="34"/>
        <v>N/A</v>
      </c>
      <c r="AF112" s="95"/>
    </row>
    <row r="113" spans="1:32" ht="14.5" customHeight="1">
      <c r="A113" s="66" t="s">
        <v>13</v>
      </c>
      <c r="B113" s="66" t="s">
        <v>86</v>
      </c>
      <c r="C113" s="66" t="str" cm="1">
        <f t="array" ref="C113">_xlfn.IFNA(_xlfn.IFS(B113="Starter","Starters &amp; Sides",B113="Sides","Starters &amp; Sides"),B113)</f>
        <v>Starters &amp; Sides</v>
      </c>
      <c r="D113" s="84" t="s">
        <v>386</v>
      </c>
      <c r="E113" s="74"/>
      <c r="F113" s="4"/>
      <c r="G113" s="4"/>
      <c r="H113" s="4"/>
      <c r="I113" s="4"/>
      <c r="J113" s="15"/>
      <c r="K113" s="4"/>
      <c r="L113" s="4"/>
      <c r="M113" s="4">
        <v>3.5</v>
      </c>
      <c r="N113" s="4">
        <v>4</v>
      </c>
      <c r="O113" s="4">
        <v>4</v>
      </c>
      <c r="P113" s="15">
        <v>4</v>
      </c>
      <c r="Q113" s="337">
        <v>4</v>
      </c>
      <c r="R113" s="15" t="str">
        <f t="shared" si="21"/>
        <v>Yes</v>
      </c>
      <c r="S113" s="15" t="str">
        <f t="shared" si="22"/>
        <v>No</v>
      </c>
      <c r="T113" s="4" t="str">
        <f t="shared" si="23"/>
        <v>Yes</v>
      </c>
      <c r="U113" s="4">
        <f t="shared" si="24"/>
        <v>0</v>
      </c>
      <c r="V113" s="4" t="str">
        <f t="shared" si="25"/>
        <v>Yes</v>
      </c>
      <c r="W113" s="223">
        <f t="shared" si="26"/>
        <v>0</v>
      </c>
      <c r="X113" s="4" t="str">
        <f t="shared" si="27"/>
        <v>Yes</v>
      </c>
      <c r="Y113" s="223">
        <f t="shared" si="28"/>
        <v>0</v>
      </c>
      <c r="Z113" s="4" t="str">
        <f t="shared" si="29"/>
        <v>Yes</v>
      </c>
      <c r="AA113" s="223">
        <f t="shared" si="30"/>
        <v>0.14285714285714279</v>
      </c>
      <c r="AB113" s="4" t="str">
        <f t="shared" si="31"/>
        <v>No</v>
      </c>
      <c r="AC113" s="223" t="str">
        <f t="shared" si="32"/>
        <v>N/A</v>
      </c>
      <c r="AD113" s="4" t="str">
        <f t="shared" si="33"/>
        <v>No</v>
      </c>
      <c r="AE113" s="223" t="str">
        <f t="shared" si="34"/>
        <v>N/A</v>
      </c>
      <c r="AF113" s="95"/>
    </row>
    <row r="114" spans="1:32" ht="14.5" customHeight="1">
      <c r="A114" s="66" t="s">
        <v>13</v>
      </c>
      <c r="B114" s="66" t="s">
        <v>86</v>
      </c>
      <c r="C114" s="66" t="str" cm="1">
        <f t="array" ref="C114">_xlfn.IFNA(_xlfn.IFS(B114="Starter","Starters &amp; Sides",B114="Sides","Starters &amp; Sides"),B114)</f>
        <v>Starters &amp; Sides</v>
      </c>
      <c r="D114" s="84" t="s">
        <v>2075</v>
      </c>
      <c r="E114" s="74"/>
      <c r="F114" s="4"/>
      <c r="G114" s="4"/>
      <c r="H114" s="4"/>
      <c r="I114" s="4"/>
      <c r="J114" s="15"/>
      <c r="K114" s="4"/>
      <c r="L114" s="4"/>
      <c r="M114" s="4">
        <v>6</v>
      </c>
      <c r="N114" s="4">
        <v>6.5</v>
      </c>
      <c r="O114" s="4"/>
      <c r="P114" s="15"/>
      <c r="Q114" s="337"/>
      <c r="R114" s="15" t="str">
        <f t="shared" si="21"/>
        <v>No</v>
      </c>
      <c r="S114" s="15" t="str">
        <f t="shared" si="22"/>
        <v>No</v>
      </c>
      <c r="T114" s="4" t="str">
        <f t="shared" si="23"/>
        <v>No</v>
      </c>
      <c r="U114" s="4" t="str">
        <f t="shared" si="24"/>
        <v>N/A</v>
      </c>
      <c r="V114" s="4" t="str">
        <f t="shared" si="25"/>
        <v>No</v>
      </c>
      <c r="W114" s="223" t="str">
        <f t="shared" si="26"/>
        <v>N/A</v>
      </c>
      <c r="X114" s="4" t="str">
        <f t="shared" si="27"/>
        <v>No</v>
      </c>
      <c r="Y114" s="223" t="str">
        <f t="shared" si="28"/>
        <v>N/A</v>
      </c>
      <c r="Z114" s="4" t="str">
        <f t="shared" si="29"/>
        <v>No</v>
      </c>
      <c r="AA114" s="223" t="str">
        <f t="shared" si="30"/>
        <v>N/A</v>
      </c>
      <c r="AB114" s="4" t="str">
        <f t="shared" si="31"/>
        <v>No</v>
      </c>
      <c r="AC114" s="223" t="str">
        <f t="shared" si="32"/>
        <v>N/A</v>
      </c>
      <c r="AD114" s="4" t="str">
        <f t="shared" si="33"/>
        <v>No</v>
      </c>
      <c r="AE114" s="223" t="str">
        <f t="shared" si="34"/>
        <v>N/A</v>
      </c>
      <c r="AF114" s="95"/>
    </row>
    <row r="115" spans="1:32" ht="14.5" customHeight="1">
      <c r="A115" s="66" t="s">
        <v>13</v>
      </c>
      <c r="B115" s="66" t="s">
        <v>86</v>
      </c>
      <c r="C115" s="66" t="str" cm="1">
        <f t="array" ref="C115">_xlfn.IFNA(_xlfn.IFS(B115="Starter","Starters &amp; Sides",B115="Sides","Starters &amp; Sides"),B115)</f>
        <v>Starters &amp; Sides</v>
      </c>
      <c r="D115" s="84" t="s">
        <v>2076</v>
      </c>
      <c r="E115" s="74"/>
      <c r="F115" s="4"/>
      <c r="G115" s="4"/>
      <c r="H115" s="4"/>
      <c r="I115" s="4"/>
      <c r="J115" s="15"/>
      <c r="K115" s="4"/>
      <c r="L115" s="4"/>
      <c r="M115" s="4">
        <v>6</v>
      </c>
      <c r="N115" s="4">
        <v>6.5</v>
      </c>
      <c r="O115" s="4">
        <v>6.5</v>
      </c>
      <c r="P115" s="15">
        <v>6.5</v>
      </c>
      <c r="Q115" s="337">
        <v>6.5</v>
      </c>
      <c r="R115" s="15" t="str">
        <f t="shared" si="21"/>
        <v>Yes</v>
      </c>
      <c r="S115" s="15" t="str">
        <f t="shared" si="22"/>
        <v>No</v>
      </c>
      <c r="T115" s="4" t="str">
        <f t="shared" si="23"/>
        <v>Yes</v>
      </c>
      <c r="U115" s="4">
        <f t="shared" si="24"/>
        <v>0</v>
      </c>
      <c r="V115" s="4" t="str">
        <f t="shared" si="25"/>
        <v>Yes</v>
      </c>
      <c r="W115" s="223">
        <f t="shared" si="26"/>
        <v>0</v>
      </c>
      <c r="X115" s="4" t="str">
        <f t="shared" si="27"/>
        <v>Yes</v>
      </c>
      <c r="Y115" s="223">
        <f t="shared" si="28"/>
        <v>0</v>
      </c>
      <c r="Z115" s="4" t="str">
        <f t="shared" si="29"/>
        <v>Yes</v>
      </c>
      <c r="AA115" s="223">
        <f t="shared" si="30"/>
        <v>8.3333333333333259E-2</v>
      </c>
      <c r="AB115" s="4" t="str">
        <f t="shared" si="31"/>
        <v>No</v>
      </c>
      <c r="AC115" s="223" t="str">
        <f t="shared" si="32"/>
        <v>N/A</v>
      </c>
      <c r="AD115" s="4" t="str">
        <f t="shared" si="33"/>
        <v>No</v>
      </c>
      <c r="AE115" s="223" t="str">
        <f t="shared" si="34"/>
        <v>N/A</v>
      </c>
      <c r="AF115" s="95"/>
    </row>
    <row r="116" spans="1:32" ht="14.5" customHeight="1">
      <c r="A116" s="66" t="s">
        <v>13</v>
      </c>
      <c r="B116" s="66" t="s">
        <v>86</v>
      </c>
      <c r="C116" s="66" t="str" cm="1">
        <f t="array" ref="C116">_xlfn.IFNA(_xlfn.IFS(B116="Starter","Starters &amp; Sides",B116="Sides","Starters &amp; Sides"),B116)</f>
        <v>Starters &amp; Sides</v>
      </c>
      <c r="D116" s="84" t="s">
        <v>2077</v>
      </c>
      <c r="E116" s="74"/>
      <c r="F116" s="4"/>
      <c r="G116" s="4"/>
      <c r="H116" s="4"/>
      <c r="I116" s="4"/>
      <c r="J116" s="15"/>
      <c r="K116" s="4"/>
      <c r="L116" s="4"/>
      <c r="M116" s="4">
        <v>11</v>
      </c>
      <c r="N116" s="4">
        <v>11.5</v>
      </c>
      <c r="O116" s="4">
        <v>11.5</v>
      </c>
      <c r="P116" s="15">
        <v>11.5</v>
      </c>
      <c r="Q116" s="337">
        <v>11.5</v>
      </c>
      <c r="R116" s="15" t="str">
        <f t="shared" si="21"/>
        <v>Yes</v>
      </c>
      <c r="S116" s="15" t="str">
        <f t="shared" si="22"/>
        <v>No</v>
      </c>
      <c r="T116" s="4" t="str">
        <f t="shared" si="23"/>
        <v>Yes</v>
      </c>
      <c r="U116" s="4">
        <f t="shared" si="24"/>
        <v>0</v>
      </c>
      <c r="V116" s="4" t="str">
        <f t="shared" si="25"/>
        <v>Yes</v>
      </c>
      <c r="W116" s="223">
        <f t="shared" si="26"/>
        <v>0</v>
      </c>
      <c r="X116" s="4" t="str">
        <f t="shared" si="27"/>
        <v>Yes</v>
      </c>
      <c r="Y116" s="223">
        <f t="shared" si="28"/>
        <v>0</v>
      </c>
      <c r="Z116" s="4" t="str">
        <f t="shared" si="29"/>
        <v>Yes</v>
      </c>
      <c r="AA116" s="223">
        <f t="shared" si="30"/>
        <v>4.5454545454545414E-2</v>
      </c>
      <c r="AB116" s="4" t="str">
        <f t="shared" si="31"/>
        <v>No</v>
      </c>
      <c r="AC116" s="223" t="str">
        <f t="shared" si="32"/>
        <v>N/A</v>
      </c>
      <c r="AD116" s="4" t="str">
        <f t="shared" si="33"/>
        <v>No</v>
      </c>
      <c r="AE116" s="223" t="str">
        <f t="shared" si="34"/>
        <v>N/A</v>
      </c>
      <c r="AF116" s="95"/>
    </row>
    <row r="117" spans="1:32" ht="14.5" customHeight="1">
      <c r="A117" s="66" t="s">
        <v>13</v>
      </c>
      <c r="B117" s="66" t="s">
        <v>86</v>
      </c>
      <c r="C117" s="66" t="str" cm="1">
        <f t="array" ref="C117">_xlfn.IFNA(_xlfn.IFS(B117="Starter","Starters &amp; Sides",B117="Sides","Starters &amp; Sides"),B117)</f>
        <v>Starters &amp; Sides</v>
      </c>
      <c r="D117" s="84" t="s">
        <v>2078</v>
      </c>
      <c r="E117" s="74"/>
      <c r="F117" s="4"/>
      <c r="G117" s="4"/>
      <c r="H117" s="4"/>
      <c r="I117" s="4"/>
      <c r="J117" s="15"/>
      <c r="K117" s="4"/>
      <c r="L117" s="4"/>
      <c r="M117" s="4">
        <v>1</v>
      </c>
      <c r="N117" s="4">
        <v>1.5</v>
      </c>
      <c r="O117" s="4"/>
      <c r="P117" s="15"/>
      <c r="Q117" s="337"/>
      <c r="R117" s="15" t="str">
        <f t="shared" si="21"/>
        <v>No</v>
      </c>
      <c r="S117" s="15" t="str">
        <f t="shared" si="22"/>
        <v>No</v>
      </c>
      <c r="T117" s="4" t="str">
        <f t="shared" si="23"/>
        <v>No</v>
      </c>
      <c r="U117" s="4" t="str">
        <f t="shared" si="24"/>
        <v>N/A</v>
      </c>
      <c r="V117" s="4" t="str">
        <f t="shared" si="25"/>
        <v>No</v>
      </c>
      <c r="W117" s="223" t="str">
        <f t="shared" si="26"/>
        <v>N/A</v>
      </c>
      <c r="X117" s="4" t="str">
        <f t="shared" si="27"/>
        <v>No</v>
      </c>
      <c r="Y117" s="223" t="str">
        <f t="shared" si="28"/>
        <v>N/A</v>
      </c>
      <c r="Z117" s="4" t="str">
        <f t="shared" si="29"/>
        <v>No</v>
      </c>
      <c r="AA117" s="223" t="str">
        <f t="shared" si="30"/>
        <v>N/A</v>
      </c>
      <c r="AB117" s="4" t="str">
        <f t="shared" si="31"/>
        <v>No</v>
      </c>
      <c r="AC117" s="223" t="str">
        <f t="shared" si="32"/>
        <v>N/A</v>
      </c>
      <c r="AD117" s="4" t="str">
        <f t="shared" si="33"/>
        <v>No</v>
      </c>
      <c r="AE117" s="223" t="str">
        <f t="shared" si="34"/>
        <v>N/A</v>
      </c>
      <c r="AF117" s="95"/>
    </row>
    <row r="118" spans="1:32" ht="14.5" hidden="1" customHeight="1">
      <c r="A118" s="66" t="s">
        <v>13</v>
      </c>
      <c r="B118" s="66" t="s">
        <v>29</v>
      </c>
      <c r="C118" s="66" t="str" cm="1">
        <f t="array" ref="C118">_xlfn.IFNA(_xlfn.IFS(B118="Starter","Starters &amp; Sides",B118="Sides","Starters &amp; Sides"),B118)</f>
        <v>Desserts</v>
      </c>
      <c r="D118" s="84" t="s">
        <v>2079</v>
      </c>
      <c r="E118" s="74">
        <v>6.95</v>
      </c>
      <c r="F118" s="4">
        <v>8.5</v>
      </c>
      <c r="G118" s="4">
        <v>8.5</v>
      </c>
      <c r="H118" s="4"/>
      <c r="I118" s="4"/>
      <c r="J118" s="15"/>
      <c r="K118" s="4"/>
      <c r="L118" s="4"/>
      <c r="M118" s="4"/>
      <c r="N118" s="4"/>
      <c r="O118" s="4"/>
      <c r="P118" s="15"/>
      <c r="Q118" s="337"/>
      <c r="R118" s="15" t="str">
        <f t="shared" si="21"/>
        <v>No</v>
      </c>
      <c r="S118" s="15" t="str">
        <f t="shared" si="22"/>
        <v>No</v>
      </c>
      <c r="T118" s="4" t="str">
        <f t="shared" si="23"/>
        <v>No</v>
      </c>
      <c r="U118" s="4" t="str">
        <f t="shared" si="24"/>
        <v>N/A</v>
      </c>
      <c r="V118" s="4" t="str">
        <f t="shared" si="25"/>
        <v>No</v>
      </c>
      <c r="W118" s="223" t="str">
        <f t="shared" si="26"/>
        <v>N/A</v>
      </c>
      <c r="X118" s="4" t="str">
        <f t="shared" si="27"/>
        <v>No</v>
      </c>
      <c r="Y118" s="223" t="str">
        <f t="shared" si="28"/>
        <v>N/A</v>
      </c>
      <c r="Z118" s="4" t="str">
        <f t="shared" si="29"/>
        <v>No</v>
      </c>
      <c r="AA118" s="223" t="str">
        <f t="shared" si="30"/>
        <v>N/A</v>
      </c>
      <c r="AB118" s="4" t="str">
        <f t="shared" si="31"/>
        <v>No</v>
      </c>
      <c r="AC118" s="223" t="str">
        <f t="shared" si="32"/>
        <v>N/A</v>
      </c>
      <c r="AD118" s="4" t="str">
        <f t="shared" si="33"/>
        <v>No</v>
      </c>
      <c r="AE118" s="223" t="str">
        <f t="shared" si="34"/>
        <v>N/A</v>
      </c>
      <c r="AF118" s="95"/>
    </row>
    <row r="119" spans="1:32" ht="14.5" hidden="1" customHeight="1">
      <c r="A119" s="66" t="s">
        <v>13</v>
      </c>
      <c r="B119" s="66" t="s">
        <v>28</v>
      </c>
      <c r="C119" s="66" t="str" cm="1">
        <f t="array" ref="C119">_xlfn.IFNA(_xlfn.IFS(B119="Starter","Starters &amp; Sides",B119="Sides","Starters &amp; Sides"),B119)</f>
        <v>Drinks</v>
      </c>
      <c r="D119" s="84" t="s">
        <v>2080</v>
      </c>
      <c r="E119" s="74">
        <v>4.9000000000000004</v>
      </c>
      <c r="F119" s="4">
        <v>5.6</v>
      </c>
      <c r="G119" s="4">
        <v>5.6</v>
      </c>
      <c r="H119" s="4">
        <v>5.6</v>
      </c>
      <c r="I119" s="4">
        <v>5.75</v>
      </c>
      <c r="J119" s="15">
        <v>5.75</v>
      </c>
      <c r="K119" s="4">
        <v>5.75</v>
      </c>
      <c r="L119" s="4">
        <v>5.75</v>
      </c>
      <c r="M119" s="4">
        <v>5.75</v>
      </c>
      <c r="N119" s="4">
        <v>6.25</v>
      </c>
      <c r="O119" s="4">
        <v>6.25</v>
      </c>
      <c r="P119" s="15">
        <v>6.25</v>
      </c>
      <c r="Q119" s="337">
        <v>6.25</v>
      </c>
      <c r="R119" s="15" t="str">
        <f t="shared" si="21"/>
        <v>Yes</v>
      </c>
      <c r="S119" s="15" t="str">
        <f t="shared" si="22"/>
        <v>No</v>
      </c>
      <c r="T119" s="4" t="str">
        <f t="shared" si="23"/>
        <v>Yes</v>
      </c>
      <c r="U119" s="4">
        <f t="shared" si="24"/>
        <v>0</v>
      </c>
      <c r="V119" s="4" t="str">
        <f t="shared" si="25"/>
        <v>Yes</v>
      </c>
      <c r="W119" s="223">
        <f t="shared" si="26"/>
        <v>0</v>
      </c>
      <c r="X119" s="4" t="str">
        <f t="shared" si="27"/>
        <v>Yes</v>
      </c>
      <c r="Y119" s="223">
        <f t="shared" si="28"/>
        <v>0</v>
      </c>
      <c r="Z119" s="4" t="str">
        <f t="shared" si="29"/>
        <v>Yes</v>
      </c>
      <c r="AA119" s="223">
        <f t="shared" si="30"/>
        <v>8.6956521739130377E-2</v>
      </c>
      <c r="AB119" s="4" t="str">
        <f t="shared" si="31"/>
        <v>Yes</v>
      </c>
      <c r="AC119" s="223">
        <f t="shared" si="32"/>
        <v>8.6956521739130377E-2</v>
      </c>
      <c r="AD119" s="4" t="str">
        <f t="shared" si="33"/>
        <v>Yes</v>
      </c>
      <c r="AE119" s="223">
        <f t="shared" si="34"/>
        <v>0.27551020408163263</v>
      </c>
      <c r="AF119" s="95"/>
    </row>
    <row r="120" spans="1:32" ht="14.5" hidden="1" customHeight="1">
      <c r="A120" s="66" t="s">
        <v>13</v>
      </c>
      <c r="B120" s="66" t="s">
        <v>28</v>
      </c>
      <c r="C120" s="66" t="str" cm="1">
        <f t="array" ref="C120">_xlfn.IFNA(_xlfn.IFS(B120="Starter","Starters &amp; Sides",B120="Sides","Starters &amp; Sides"),B120)</f>
        <v>Drinks</v>
      </c>
      <c r="D120" s="84" t="s">
        <v>2081</v>
      </c>
      <c r="E120" s="74">
        <v>4.9000000000000004</v>
      </c>
      <c r="F120" s="4">
        <v>5.4</v>
      </c>
      <c r="G120" s="4"/>
      <c r="H120" s="4"/>
      <c r="I120" s="4"/>
      <c r="J120" s="15"/>
      <c r="K120" s="4"/>
      <c r="L120" s="4"/>
      <c r="M120" s="4"/>
      <c r="N120" s="4"/>
      <c r="O120" s="4"/>
      <c r="P120" s="15"/>
      <c r="Q120" s="337"/>
      <c r="R120" s="15" t="str">
        <f t="shared" si="21"/>
        <v>No</v>
      </c>
      <c r="S120" s="15" t="str">
        <f t="shared" si="22"/>
        <v>No</v>
      </c>
      <c r="T120" s="4" t="str">
        <f t="shared" si="23"/>
        <v>No</v>
      </c>
      <c r="U120" s="4" t="str">
        <f t="shared" si="24"/>
        <v>N/A</v>
      </c>
      <c r="V120" s="4" t="str">
        <f t="shared" si="25"/>
        <v>No</v>
      </c>
      <c r="W120" s="223" t="str">
        <f t="shared" si="26"/>
        <v>N/A</v>
      </c>
      <c r="X120" s="4" t="str">
        <f t="shared" si="27"/>
        <v>No</v>
      </c>
      <c r="Y120" s="223" t="str">
        <f t="shared" si="28"/>
        <v>N/A</v>
      </c>
      <c r="Z120" s="4" t="str">
        <f t="shared" si="29"/>
        <v>No</v>
      </c>
      <c r="AA120" s="223" t="str">
        <f t="shared" si="30"/>
        <v>N/A</v>
      </c>
      <c r="AB120" s="4" t="str">
        <f t="shared" si="31"/>
        <v>No</v>
      </c>
      <c r="AC120" s="223" t="str">
        <f t="shared" si="32"/>
        <v>N/A</v>
      </c>
      <c r="AD120" s="4" t="str">
        <f t="shared" si="33"/>
        <v>No</v>
      </c>
      <c r="AE120" s="223" t="str">
        <f t="shared" si="34"/>
        <v>N/A</v>
      </c>
      <c r="AF120" s="95"/>
    </row>
    <row r="121" spans="1:32" ht="14.5" hidden="1" customHeight="1">
      <c r="A121" s="66" t="s">
        <v>13</v>
      </c>
      <c r="B121" s="66" t="s">
        <v>28</v>
      </c>
      <c r="C121" s="66" t="str" cm="1">
        <f t="array" ref="C121">_xlfn.IFNA(_xlfn.IFS(B121="Starter","Starters &amp; Sides",B121="Sides","Starters &amp; Sides"),B121)</f>
        <v>Drinks</v>
      </c>
      <c r="D121" s="84" t="s">
        <v>2082</v>
      </c>
      <c r="E121" s="74"/>
      <c r="F121" s="4"/>
      <c r="G121" s="4"/>
      <c r="H121" s="4"/>
      <c r="I121" s="4"/>
      <c r="J121" s="15"/>
      <c r="K121" s="4"/>
      <c r="L121" s="4"/>
      <c r="M121" s="4"/>
      <c r="N121" s="4"/>
      <c r="O121" s="4"/>
      <c r="P121" s="15"/>
      <c r="Q121" s="337"/>
      <c r="R121" s="15" t="str">
        <f t="shared" si="21"/>
        <v>No</v>
      </c>
      <c r="S121" s="15" t="str">
        <f t="shared" si="22"/>
        <v>No</v>
      </c>
      <c r="T121" s="4" t="str">
        <f t="shared" si="23"/>
        <v>No</v>
      </c>
      <c r="U121" s="4" t="str">
        <f t="shared" si="24"/>
        <v>N/A</v>
      </c>
      <c r="V121" s="4" t="str">
        <f t="shared" si="25"/>
        <v>No</v>
      </c>
      <c r="W121" s="223" t="str">
        <f t="shared" si="26"/>
        <v>N/A</v>
      </c>
      <c r="X121" s="4" t="str">
        <f t="shared" si="27"/>
        <v>No</v>
      </c>
      <c r="Y121" s="223" t="str">
        <f t="shared" si="28"/>
        <v>N/A</v>
      </c>
      <c r="Z121" s="4" t="str">
        <f t="shared" si="29"/>
        <v>No</v>
      </c>
      <c r="AA121" s="223" t="str">
        <f t="shared" si="30"/>
        <v>N/A</v>
      </c>
      <c r="AB121" s="4" t="str">
        <f t="shared" si="31"/>
        <v>No</v>
      </c>
      <c r="AC121" s="223" t="str">
        <f t="shared" si="32"/>
        <v>N/A</v>
      </c>
      <c r="AD121" s="4" t="str">
        <f t="shared" si="33"/>
        <v>No</v>
      </c>
      <c r="AE121" s="223" t="str">
        <f t="shared" si="34"/>
        <v>N/A</v>
      </c>
      <c r="AF121" s="95"/>
    </row>
    <row r="122" spans="1:32" ht="14.5" hidden="1" customHeight="1">
      <c r="A122" s="66" t="s">
        <v>13</v>
      </c>
      <c r="B122" s="66" t="s">
        <v>28</v>
      </c>
      <c r="C122" s="66" t="str" cm="1">
        <f t="array" ref="C122">_xlfn.IFNA(_xlfn.IFS(B122="Starter","Starters &amp; Sides",B122="Sides","Starters &amp; Sides"),B122)</f>
        <v>Drinks</v>
      </c>
      <c r="D122" s="84" t="s">
        <v>2083</v>
      </c>
      <c r="E122" s="74">
        <v>4.9000000000000004</v>
      </c>
      <c r="F122" s="4">
        <v>5.4</v>
      </c>
      <c r="G122" s="4">
        <v>5.4</v>
      </c>
      <c r="H122" s="4">
        <v>5.4</v>
      </c>
      <c r="I122" s="4">
        <v>5.75</v>
      </c>
      <c r="J122" s="15">
        <v>5.75</v>
      </c>
      <c r="K122" s="4">
        <v>5.75</v>
      </c>
      <c r="L122" s="4">
        <v>5.75</v>
      </c>
      <c r="M122" s="4">
        <v>5.75</v>
      </c>
      <c r="N122" s="4"/>
      <c r="O122" s="4">
        <v>6.25</v>
      </c>
      <c r="P122" s="15">
        <v>6.25</v>
      </c>
      <c r="Q122" s="337">
        <v>6.25</v>
      </c>
      <c r="R122" s="15" t="str">
        <f t="shared" si="21"/>
        <v>Yes</v>
      </c>
      <c r="S122" s="15" t="str">
        <f t="shared" si="22"/>
        <v>No</v>
      </c>
      <c r="T122" s="4" t="str">
        <f t="shared" si="23"/>
        <v>Yes</v>
      </c>
      <c r="U122" s="4">
        <f t="shared" si="24"/>
        <v>0</v>
      </c>
      <c r="V122" s="4" t="str">
        <f t="shared" si="25"/>
        <v>Yes</v>
      </c>
      <c r="W122" s="223">
        <f t="shared" si="26"/>
        <v>0</v>
      </c>
      <c r="X122" s="4" t="str">
        <f t="shared" si="27"/>
        <v>No</v>
      </c>
      <c r="Y122" s="223" t="str">
        <f t="shared" si="28"/>
        <v>N/A</v>
      </c>
      <c r="Z122" s="4" t="str">
        <f t="shared" si="29"/>
        <v>No</v>
      </c>
      <c r="AA122" s="223" t="str">
        <f t="shared" si="30"/>
        <v>N/A</v>
      </c>
      <c r="AB122" s="4" t="str">
        <f t="shared" si="31"/>
        <v>No</v>
      </c>
      <c r="AC122" s="223" t="str">
        <f t="shared" si="32"/>
        <v>N/A</v>
      </c>
      <c r="AD122" s="4" t="str">
        <f t="shared" si="33"/>
        <v>No</v>
      </c>
      <c r="AE122" s="223" t="str">
        <f t="shared" si="34"/>
        <v>N/A</v>
      </c>
      <c r="AF122" s="95"/>
    </row>
    <row r="123" spans="1:32" ht="14.5" hidden="1" customHeight="1">
      <c r="A123" s="66" t="s">
        <v>13</v>
      </c>
      <c r="B123" s="66" t="s">
        <v>28</v>
      </c>
      <c r="C123" s="66" t="str" cm="1">
        <f t="array" ref="C123">_xlfn.IFNA(_xlfn.IFS(B123="Starter","Starters &amp; Sides",B123="Sides","Starters &amp; Sides"),B123)</f>
        <v>Drinks</v>
      </c>
      <c r="D123" s="84" t="s">
        <v>2084</v>
      </c>
      <c r="E123" s="74">
        <v>5.25</v>
      </c>
      <c r="F123" s="4">
        <v>5.95</v>
      </c>
      <c r="G123" s="4">
        <v>5.95</v>
      </c>
      <c r="H123" s="4">
        <v>5.95</v>
      </c>
      <c r="I123" s="4">
        <v>6</v>
      </c>
      <c r="J123" s="15">
        <v>6</v>
      </c>
      <c r="K123" s="4">
        <v>6</v>
      </c>
      <c r="L123" s="4">
        <v>6</v>
      </c>
      <c r="M123" s="4">
        <v>6</v>
      </c>
      <c r="N123" s="4">
        <v>6.5</v>
      </c>
      <c r="O123" s="4">
        <v>6.5</v>
      </c>
      <c r="P123" s="15">
        <v>6.5</v>
      </c>
      <c r="Q123" s="337">
        <v>6.5</v>
      </c>
      <c r="R123" s="15" t="str">
        <f t="shared" si="21"/>
        <v>Yes</v>
      </c>
      <c r="S123" s="15" t="str">
        <f t="shared" si="22"/>
        <v>No</v>
      </c>
      <c r="T123" s="4" t="str">
        <f t="shared" si="23"/>
        <v>Yes</v>
      </c>
      <c r="U123" s="4">
        <f t="shared" si="24"/>
        <v>0</v>
      </c>
      <c r="V123" s="4" t="str">
        <f t="shared" si="25"/>
        <v>Yes</v>
      </c>
      <c r="W123" s="223">
        <f t="shared" si="26"/>
        <v>0</v>
      </c>
      <c r="X123" s="4" t="str">
        <f t="shared" si="27"/>
        <v>Yes</v>
      </c>
      <c r="Y123" s="223">
        <f t="shared" si="28"/>
        <v>0</v>
      </c>
      <c r="Z123" s="4" t="str">
        <f t="shared" si="29"/>
        <v>Yes</v>
      </c>
      <c r="AA123" s="223">
        <f t="shared" si="30"/>
        <v>8.3333333333333259E-2</v>
      </c>
      <c r="AB123" s="4" t="str">
        <f t="shared" si="31"/>
        <v>Yes</v>
      </c>
      <c r="AC123" s="223">
        <f t="shared" si="32"/>
        <v>8.3333333333333259E-2</v>
      </c>
      <c r="AD123" s="4" t="str">
        <f t="shared" si="33"/>
        <v>Yes</v>
      </c>
      <c r="AE123" s="223">
        <f t="shared" si="34"/>
        <v>0.23809523809523814</v>
      </c>
      <c r="AF123" s="95"/>
    </row>
    <row r="124" spans="1:32" ht="14.5" hidden="1" customHeight="1">
      <c r="A124" s="66" t="s">
        <v>13</v>
      </c>
      <c r="B124" s="66" t="s">
        <v>28</v>
      </c>
      <c r="C124" s="66" t="str" cm="1">
        <f t="array" ref="C124">_xlfn.IFNA(_xlfn.IFS(B124="Starter","Starters &amp; Sides",B124="Sides","Starters &amp; Sides"),B124)</f>
        <v>Drinks</v>
      </c>
      <c r="D124" s="84" t="s">
        <v>2085</v>
      </c>
      <c r="E124" s="74">
        <v>5.25</v>
      </c>
      <c r="F124" s="4">
        <v>5.95</v>
      </c>
      <c r="G124" s="4">
        <v>5.95</v>
      </c>
      <c r="H124" s="4"/>
      <c r="I124" s="4"/>
      <c r="J124" s="15"/>
      <c r="K124" s="4"/>
      <c r="L124" s="4"/>
      <c r="M124" s="4"/>
      <c r="N124" s="4"/>
      <c r="O124" s="4"/>
      <c r="P124" s="15"/>
      <c r="Q124" s="337"/>
      <c r="R124" s="15" t="str">
        <f t="shared" si="21"/>
        <v>No</v>
      </c>
      <c r="S124" s="15" t="str">
        <f t="shared" si="22"/>
        <v>No</v>
      </c>
      <c r="T124" s="4" t="str">
        <f t="shared" si="23"/>
        <v>No</v>
      </c>
      <c r="U124" s="4" t="str">
        <f t="shared" si="24"/>
        <v>N/A</v>
      </c>
      <c r="V124" s="4" t="str">
        <f t="shared" si="25"/>
        <v>No</v>
      </c>
      <c r="W124" s="223" t="str">
        <f t="shared" si="26"/>
        <v>N/A</v>
      </c>
      <c r="X124" s="4" t="str">
        <f t="shared" si="27"/>
        <v>No</v>
      </c>
      <c r="Y124" s="223" t="str">
        <f t="shared" si="28"/>
        <v>N/A</v>
      </c>
      <c r="Z124" s="4" t="str">
        <f t="shared" si="29"/>
        <v>No</v>
      </c>
      <c r="AA124" s="223" t="str">
        <f t="shared" si="30"/>
        <v>N/A</v>
      </c>
      <c r="AB124" s="4" t="str">
        <f t="shared" si="31"/>
        <v>No</v>
      </c>
      <c r="AC124" s="223" t="str">
        <f t="shared" si="32"/>
        <v>N/A</v>
      </c>
      <c r="AD124" s="4" t="str">
        <f t="shared" si="33"/>
        <v>No</v>
      </c>
      <c r="AE124" s="223" t="str">
        <f t="shared" si="34"/>
        <v>N/A</v>
      </c>
      <c r="AF124" s="95"/>
    </row>
    <row r="125" spans="1:32" ht="14.5" hidden="1" customHeight="1">
      <c r="A125" s="66" t="s">
        <v>13</v>
      </c>
      <c r="B125" s="66" t="s">
        <v>28</v>
      </c>
      <c r="C125" s="66" t="str" cm="1">
        <f t="array" ref="C125">_xlfn.IFNA(_xlfn.IFS(B125="Starter","Starters &amp; Sides",B125="Sides","Starters &amp; Sides"),B125)</f>
        <v>Drinks</v>
      </c>
      <c r="D125" s="84" t="s">
        <v>2086</v>
      </c>
      <c r="E125" s="74">
        <v>4.9000000000000004</v>
      </c>
      <c r="F125" s="4">
        <v>5.6</v>
      </c>
      <c r="G125" s="4">
        <v>5.6</v>
      </c>
      <c r="H125" s="4">
        <v>5.6</v>
      </c>
      <c r="I125" s="4">
        <v>5.75</v>
      </c>
      <c r="J125" s="15">
        <v>5.75</v>
      </c>
      <c r="K125" s="4">
        <v>5.75</v>
      </c>
      <c r="L125" s="4">
        <v>5.75</v>
      </c>
      <c r="M125" s="4">
        <v>5.75</v>
      </c>
      <c r="N125" s="4">
        <v>6.25</v>
      </c>
      <c r="O125" s="4">
        <v>6.25</v>
      </c>
      <c r="P125" s="15">
        <v>6.25</v>
      </c>
      <c r="Q125" s="337">
        <v>6.25</v>
      </c>
      <c r="R125" s="15" t="str">
        <f t="shared" si="21"/>
        <v>Yes</v>
      </c>
      <c r="S125" s="15" t="str">
        <f t="shared" si="22"/>
        <v>No</v>
      </c>
      <c r="T125" s="4" t="str">
        <f t="shared" si="23"/>
        <v>Yes</v>
      </c>
      <c r="U125" s="4">
        <f t="shared" si="24"/>
        <v>0</v>
      </c>
      <c r="V125" s="4" t="str">
        <f t="shared" si="25"/>
        <v>Yes</v>
      </c>
      <c r="W125" s="223">
        <f t="shared" si="26"/>
        <v>0</v>
      </c>
      <c r="X125" s="4" t="str">
        <f t="shared" si="27"/>
        <v>Yes</v>
      </c>
      <c r="Y125" s="223">
        <f t="shared" si="28"/>
        <v>0</v>
      </c>
      <c r="Z125" s="4" t="str">
        <f t="shared" si="29"/>
        <v>Yes</v>
      </c>
      <c r="AA125" s="223">
        <f t="shared" si="30"/>
        <v>8.6956521739130377E-2</v>
      </c>
      <c r="AB125" s="4" t="str">
        <f t="shared" si="31"/>
        <v>Yes</v>
      </c>
      <c r="AC125" s="223">
        <f t="shared" si="32"/>
        <v>8.6956521739130377E-2</v>
      </c>
      <c r="AD125" s="4" t="str">
        <f t="shared" si="33"/>
        <v>Yes</v>
      </c>
      <c r="AE125" s="223">
        <f t="shared" si="34"/>
        <v>0.27551020408163263</v>
      </c>
      <c r="AF125" s="95"/>
    </row>
    <row r="126" spans="1:32" ht="14.5" hidden="1" customHeight="1">
      <c r="A126" s="66" t="s">
        <v>13</v>
      </c>
      <c r="B126" s="66" t="s">
        <v>28</v>
      </c>
      <c r="C126" s="66" t="str" cm="1">
        <f t="array" ref="C126">_xlfn.IFNA(_xlfn.IFS(B126="Starter","Starters &amp; Sides",B126="Sides","Starters &amp; Sides"),B126)</f>
        <v>Drinks</v>
      </c>
      <c r="D126" s="84" t="s">
        <v>2087</v>
      </c>
      <c r="E126" s="74">
        <v>4.9000000000000004</v>
      </c>
      <c r="F126" s="4">
        <v>5.4</v>
      </c>
      <c r="G126" s="4">
        <v>5.4</v>
      </c>
      <c r="H126" s="4">
        <v>5.4</v>
      </c>
      <c r="I126" s="4">
        <v>5.75</v>
      </c>
      <c r="J126" s="4">
        <v>5.75</v>
      </c>
      <c r="K126" s="4">
        <v>5.75</v>
      </c>
      <c r="L126" s="4">
        <v>5.75</v>
      </c>
      <c r="M126" s="4">
        <v>5.75</v>
      </c>
      <c r="N126" s="4">
        <v>6.25</v>
      </c>
      <c r="O126" s="4">
        <v>6.25</v>
      </c>
      <c r="P126" s="15">
        <v>6.25</v>
      </c>
      <c r="Q126" s="337">
        <v>6.25</v>
      </c>
      <c r="R126" s="15" t="str">
        <f t="shared" si="21"/>
        <v>Yes</v>
      </c>
      <c r="S126" s="15" t="str">
        <f t="shared" si="22"/>
        <v>No</v>
      </c>
      <c r="T126" s="4" t="str">
        <f t="shared" si="23"/>
        <v>Yes</v>
      </c>
      <c r="U126" s="4">
        <f t="shared" si="24"/>
        <v>0</v>
      </c>
      <c r="V126" s="4" t="str">
        <f t="shared" si="25"/>
        <v>Yes</v>
      </c>
      <c r="W126" s="223">
        <f t="shared" si="26"/>
        <v>0</v>
      </c>
      <c r="X126" s="4" t="str">
        <f t="shared" si="27"/>
        <v>Yes</v>
      </c>
      <c r="Y126" s="223">
        <f t="shared" si="28"/>
        <v>0</v>
      </c>
      <c r="Z126" s="4" t="str">
        <f t="shared" si="29"/>
        <v>Yes</v>
      </c>
      <c r="AA126" s="223">
        <f t="shared" si="30"/>
        <v>8.6956521739130377E-2</v>
      </c>
      <c r="AB126" s="4" t="str">
        <f t="shared" si="31"/>
        <v>Yes</v>
      </c>
      <c r="AC126" s="223">
        <f t="shared" si="32"/>
        <v>8.6956521739130377E-2</v>
      </c>
      <c r="AD126" s="4" t="str">
        <f t="shared" si="33"/>
        <v>Yes</v>
      </c>
      <c r="AE126" s="223">
        <f t="shared" si="34"/>
        <v>0.27551020408163263</v>
      </c>
      <c r="AF126" s="95"/>
    </row>
    <row r="127" spans="1:32" ht="14.5" hidden="1" customHeight="1">
      <c r="A127" s="66" t="s">
        <v>13</v>
      </c>
      <c r="B127" s="66" t="s">
        <v>28</v>
      </c>
      <c r="C127" s="66" t="str" cm="1">
        <f t="array" ref="C127">_xlfn.IFNA(_xlfn.IFS(B127="Starter","Starters &amp; Sides",B127="Sides","Starters &amp; Sides"),B127)</f>
        <v>Drinks</v>
      </c>
      <c r="D127" s="84" t="s">
        <v>2088</v>
      </c>
      <c r="E127" s="74"/>
      <c r="F127" s="4"/>
      <c r="G127" s="4"/>
      <c r="H127" s="4"/>
      <c r="I127" s="4"/>
      <c r="J127" s="15"/>
      <c r="K127" s="4"/>
      <c r="L127" s="4"/>
      <c r="M127" s="4">
        <v>6</v>
      </c>
      <c r="N127" s="4">
        <v>6.5</v>
      </c>
      <c r="O127" s="4">
        <v>6.5</v>
      </c>
      <c r="P127" s="15">
        <v>6.5</v>
      </c>
      <c r="Q127" s="337">
        <v>6.5</v>
      </c>
      <c r="R127" s="15" t="str">
        <f t="shared" si="21"/>
        <v>Yes</v>
      </c>
      <c r="S127" s="15" t="str">
        <f t="shared" si="22"/>
        <v>No</v>
      </c>
      <c r="T127" s="4" t="str">
        <f t="shared" si="23"/>
        <v>Yes</v>
      </c>
      <c r="U127" s="4">
        <f t="shared" si="24"/>
        <v>0</v>
      </c>
      <c r="V127" s="4" t="str">
        <f t="shared" si="25"/>
        <v>Yes</v>
      </c>
      <c r="W127" s="223">
        <f t="shared" si="26"/>
        <v>0</v>
      </c>
      <c r="X127" s="4" t="str">
        <f t="shared" si="27"/>
        <v>Yes</v>
      </c>
      <c r="Y127" s="223">
        <f t="shared" si="28"/>
        <v>0</v>
      </c>
      <c r="Z127" s="4" t="str">
        <f t="shared" si="29"/>
        <v>Yes</v>
      </c>
      <c r="AA127" s="223">
        <f t="shared" si="30"/>
        <v>8.3333333333333259E-2</v>
      </c>
      <c r="AB127" s="4" t="str">
        <f t="shared" si="31"/>
        <v>No</v>
      </c>
      <c r="AC127" s="223" t="str">
        <f t="shared" si="32"/>
        <v>N/A</v>
      </c>
      <c r="AD127" s="4" t="str">
        <f t="shared" si="33"/>
        <v>No</v>
      </c>
      <c r="AE127" s="223" t="str">
        <f t="shared" si="34"/>
        <v>N/A</v>
      </c>
      <c r="AF127" s="95"/>
    </row>
    <row r="128" spans="1:32" ht="14.5" hidden="1" customHeight="1">
      <c r="A128" s="66" t="s">
        <v>13</v>
      </c>
      <c r="B128" s="66" t="s">
        <v>28</v>
      </c>
      <c r="C128" s="66" t="str" cm="1">
        <f t="array" ref="C128">_xlfn.IFNA(_xlfn.IFS(B128="Starter","Starters &amp; Sides",B128="Sides","Starters &amp; Sides"),B128)</f>
        <v>Drinks</v>
      </c>
      <c r="D128" s="84" t="s">
        <v>2089</v>
      </c>
      <c r="E128" s="74"/>
      <c r="F128" s="4"/>
      <c r="G128" s="4"/>
      <c r="H128" s="4"/>
      <c r="I128" s="4">
        <v>5.75</v>
      </c>
      <c r="J128" s="15">
        <v>5.75</v>
      </c>
      <c r="K128" s="15">
        <v>5.75</v>
      </c>
      <c r="L128" s="4">
        <v>5.75</v>
      </c>
      <c r="M128" s="4"/>
      <c r="N128" s="4">
        <v>6.25</v>
      </c>
      <c r="O128" s="4"/>
      <c r="P128" s="15"/>
      <c r="Q128" s="337"/>
      <c r="R128" s="15" t="str">
        <f t="shared" si="21"/>
        <v>No</v>
      </c>
      <c r="S128" s="15" t="str">
        <f t="shared" si="22"/>
        <v>No</v>
      </c>
      <c r="T128" s="4" t="str">
        <f t="shared" si="23"/>
        <v>No</v>
      </c>
      <c r="U128" s="4" t="str">
        <f t="shared" si="24"/>
        <v>N/A</v>
      </c>
      <c r="V128" s="4" t="str">
        <f t="shared" si="25"/>
        <v>No</v>
      </c>
      <c r="W128" s="223" t="str">
        <f t="shared" si="26"/>
        <v>N/A</v>
      </c>
      <c r="X128" s="4" t="str">
        <f t="shared" si="27"/>
        <v>No</v>
      </c>
      <c r="Y128" s="223" t="str">
        <f t="shared" si="28"/>
        <v>N/A</v>
      </c>
      <c r="Z128" s="4" t="str">
        <f t="shared" si="29"/>
        <v>No</v>
      </c>
      <c r="AA128" s="223" t="str">
        <f t="shared" si="30"/>
        <v>N/A</v>
      </c>
      <c r="AB128" s="4" t="str">
        <f t="shared" si="31"/>
        <v>No</v>
      </c>
      <c r="AC128" s="223" t="str">
        <f t="shared" si="32"/>
        <v>N/A</v>
      </c>
      <c r="AD128" s="4" t="str">
        <f t="shared" si="33"/>
        <v>No</v>
      </c>
      <c r="AE128" s="223" t="str">
        <f t="shared" si="34"/>
        <v>N/A</v>
      </c>
      <c r="AF128" s="95"/>
    </row>
    <row r="129" spans="1:32" ht="14.5" hidden="1" customHeight="1">
      <c r="A129" s="66" t="s">
        <v>13</v>
      </c>
      <c r="B129" s="66" t="s">
        <v>29</v>
      </c>
      <c r="C129" s="66" t="str" cm="1">
        <f t="array" ref="C129">_xlfn.IFNA(_xlfn.IFS(B129="Starter","Starters &amp; Sides",B129="Sides","Starters &amp; Sides"),B129)</f>
        <v>Desserts</v>
      </c>
      <c r="D129" s="84" t="s">
        <v>2090</v>
      </c>
      <c r="E129" s="74"/>
      <c r="F129" s="4"/>
      <c r="G129" s="4"/>
      <c r="H129" s="4"/>
      <c r="I129" s="4">
        <v>5.5</v>
      </c>
      <c r="J129" s="15">
        <v>5.5</v>
      </c>
      <c r="K129" s="4">
        <v>5.5</v>
      </c>
      <c r="L129" s="4">
        <v>5.5</v>
      </c>
      <c r="M129" s="4"/>
      <c r="N129" s="4"/>
      <c r="O129" s="4"/>
      <c r="P129" s="15"/>
      <c r="Q129" s="337"/>
      <c r="R129" s="15" t="str">
        <f t="shared" si="21"/>
        <v>No</v>
      </c>
      <c r="S129" s="15" t="str">
        <f t="shared" si="22"/>
        <v>No</v>
      </c>
      <c r="T129" s="4" t="str">
        <f t="shared" si="23"/>
        <v>No</v>
      </c>
      <c r="U129" s="4" t="str">
        <f t="shared" si="24"/>
        <v>N/A</v>
      </c>
      <c r="V129" s="4" t="str">
        <f t="shared" si="25"/>
        <v>No</v>
      </c>
      <c r="W129" s="223" t="str">
        <f t="shared" si="26"/>
        <v>N/A</v>
      </c>
      <c r="X129" s="4" t="str">
        <f t="shared" si="27"/>
        <v>No</v>
      </c>
      <c r="Y129" s="223" t="str">
        <f t="shared" si="28"/>
        <v>N/A</v>
      </c>
      <c r="Z129" s="4" t="str">
        <f t="shared" si="29"/>
        <v>No</v>
      </c>
      <c r="AA129" s="223" t="str">
        <f t="shared" si="30"/>
        <v>N/A</v>
      </c>
      <c r="AB129" s="4" t="str">
        <f t="shared" si="31"/>
        <v>No</v>
      </c>
      <c r="AC129" s="223" t="str">
        <f t="shared" si="32"/>
        <v>N/A</v>
      </c>
      <c r="AD129" s="4" t="str">
        <f t="shared" si="33"/>
        <v>No</v>
      </c>
      <c r="AE129" s="223" t="str">
        <f t="shared" si="34"/>
        <v>N/A</v>
      </c>
      <c r="AF129" s="95"/>
    </row>
    <row r="130" spans="1:32" ht="14.5" hidden="1" customHeight="1">
      <c r="A130" s="66" t="s">
        <v>13</v>
      </c>
      <c r="B130" s="66" t="s">
        <v>29</v>
      </c>
      <c r="C130" s="66" t="str" cm="1">
        <f t="array" ref="C130">_xlfn.IFNA(_xlfn.IFS(B130="Starter","Starters &amp; Sides",B130="Sides","Starters &amp; Sides"),B130)</f>
        <v>Desserts</v>
      </c>
      <c r="D130" s="84" t="s">
        <v>2091</v>
      </c>
      <c r="E130" s="74"/>
      <c r="F130" s="4"/>
      <c r="G130" s="4"/>
      <c r="H130" s="4"/>
      <c r="I130" s="4">
        <v>2.1</v>
      </c>
      <c r="J130" s="15">
        <v>2.1</v>
      </c>
      <c r="K130" s="4">
        <v>2.1</v>
      </c>
      <c r="L130" s="4">
        <v>2.1</v>
      </c>
      <c r="M130" s="4"/>
      <c r="N130" s="4"/>
      <c r="O130" s="4"/>
      <c r="P130" s="15"/>
      <c r="Q130" s="337"/>
      <c r="R130" s="15" t="str">
        <f t="shared" si="21"/>
        <v>No</v>
      </c>
      <c r="S130" s="15" t="str">
        <f t="shared" si="22"/>
        <v>No</v>
      </c>
      <c r="T130" s="4" t="str">
        <f t="shared" si="23"/>
        <v>No</v>
      </c>
      <c r="U130" s="4" t="str">
        <f t="shared" si="24"/>
        <v>N/A</v>
      </c>
      <c r="V130" s="4" t="str">
        <f t="shared" si="25"/>
        <v>No</v>
      </c>
      <c r="W130" s="223" t="str">
        <f t="shared" si="26"/>
        <v>N/A</v>
      </c>
      <c r="X130" s="4" t="str">
        <f t="shared" si="27"/>
        <v>No</v>
      </c>
      <c r="Y130" s="223" t="str">
        <f t="shared" si="28"/>
        <v>N/A</v>
      </c>
      <c r="Z130" s="4" t="str">
        <f t="shared" si="29"/>
        <v>No</v>
      </c>
      <c r="AA130" s="223" t="str">
        <f t="shared" si="30"/>
        <v>N/A</v>
      </c>
      <c r="AB130" s="4" t="str">
        <f t="shared" si="31"/>
        <v>No</v>
      </c>
      <c r="AC130" s="223" t="str">
        <f t="shared" si="32"/>
        <v>N/A</v>
      </c>
      <c r="AD130" s="4" t="str">
        <f t="shared" si="33"/>
        <v>No</v>
      </c>
      <c r="AE130" s="223" t="str">
        <f t="shared" si="34"/>
        <v>N/A</v>
      </c>
      <c r="AF130" s="95"/>
    </row>
    <row r="131" spans="1:32" ht="14.5" hidden="1" customHeight="1">
      <c r="A131" s="66" t="s">
        <v>13</v>
      </c>
      <c r="B131" s="66" t="s">
        <v>29</v>
      </c>
      <c r="C131" s="66" t="str" cm="1">
        <f t="array" ref="C131">_xlfn.IFNA(_xlfn.IFS(B131="Starter","Starters &amp; Sides",B131="Sides","Starters &amp; Sides"),B131)</f>
        <v>Desserts</v>
      </c>
      <c r="D131" s="84" t="s">
        <v>2092</v>
      </c>
      <c r="E131" s="74"/>
      <c r="F131" s="4"/>
      <c r="G131" s="4"/>
      <c r="H131" s="4"/>
      <c r="I131" s="4">
        <v>2.1</v>
      </c>
      <c r="J131" s="15">
        <v>2.1</v>
      </c>
      <c r="K131" s="4">
        <v>2.1</v>
      </c>
      <c r="L131" s="4">
        <v>2.1</v>
      </c>
      <c r="M131" s="4">
        <v>3</v>
      </c>
      <c r="N131" s="4">
        <v>3.5</v>
      </c>
      <c r="O131" s="4">
        <v>3.5</v>
      </c>
      <c r="P131" s="15">
        <v>3.5</v>
      </c>
      <c r="Q131" s="337">
        <v>3.5</v>
      </c>
      <c r="R131" s="15" t="str">
        <f t="shared" si="21"/>
        <v>Yes</v>
      </c>
      <c r="S131" s="15" t="str">
        <f t="shared" si="22"/>
        <v>No</v>
      </c>
      <c r="T131" s="4" t="str">
        <f t="shared" si="23"/>
        <v>Yes</v>
      </c>
      <c r="U131" s="4">
        <f t="shared" si="24"/>
        <v>0</v>
      </c>
      <c r="V131" s="4" t="str">
        <f t="shared" si="25"/>
        <v>Yes</v>
      </c>
      <c r="W131" s="223">
        <f t="shared" si="26"/>
        <v>0</v>
      </c>
      <c r="X131" s="4" t="str">
        <f t="shared" si="27"/>
        <v>Yes</v>
      </c>
      <c r="Y131" s="223">
        <f t="shared" si="28"/>
        <v>0</v>
      </c>
      <c r="Z131" s="4" t="str">
        <f t="shared" si="29"/>
        <v>Yes</v>
      </c>
      <c r="AA131" s="223">
        <f t="shared" si="30"/>
        <v>0.16666666666666674</v>
      </c>
      <c r="AB131" s="4" t="str">
        <f t="shared" si="31"/>
        <v>Yes</v>
      </c>
      <c r="AC131" s="223">
        <f t="shared" si="32"/>
        <v>0.66666666666666652</v>
      </c>
      <c r="AD131" s="4" t="str">
        <f t="shared" si="33"/>
        <v>No</v>
      </c>
      <c r="AE131" s="223" t="str">
        <f t="shared" si="34"/>
        <v>N/A</v>
      </c>
      <c r="AF131" s="95"/>
    </row>
    <row r="132" spans="1:32" ht="14.5" hidden="1" customHeight="1">
      <c r="A132" s="66" t="s">
        <v>13</v>
      </c>
      <c r="B132" s="66" t="s">
        <v>29</v>
      </c>
      <c r="C132" s="66" t="str" cm="1">
        <f t="array" ref="C132">_xlfn.IFNA(_xlfn.IFS(B132="Starter","Starters &amp; Sides",B132="Sides","Starters &amp; Sides"),B132)</f>
        <v>Desserts</v>
      </c>
      <c r="D132" s="84" t="s">
        <v>2093</v>
      </c>
      <c r="E132" s="74"/>
      <c r="F132" s="4"/>
      <c r="G132" s="4"/>
      <c r="H132" s="4"/>
      <c r="I132" s="4"/>
      <c r="J132" s="15"/>
      <c r="K132" s="4"/>
      <c r="L132" s="4"/>
      <c r="M132" s="4">
        <f>M131+1</f>
        <v>4</v>
      </c>
      <c r="N132" s="4"/>
      <c r="O132" s="4">
        <v>4.5</v>
      </c>
      <c r="P132" s="15">
        <v>4.5</v>
      </c>
      <c r="Q132" s="337">
        <v>4.5</v>
      </c>
      <c r="R132" s="15" t="str">
        <f t="shared" si="21"/>
        <v>Yes</v>
      </c>
      <c r="S132" s="15" t="str">
        <f t="shared" si="22"/>
        <v>No</v>
      </c>
      <c r="T132" s="4" t="str">
        <f t="shared" si="23"/>
        <v>Yes</v>
      </c>
      <c r="U132" s="4">
        <f t="shared" si="24"/>
        <v>0</v>
      </c>
      <c r="V132" s="4" t="str">
        <f t="shared" si="25"/>
        <v>Yes</v>
      </c>
      <c r="W132" s="223">
        <f t="shared" si="26"/>
        <v>0</v>
      </c>
      <c r="X132" s="4" t="str">
        <f t="shared" si="27"/>
        <v>No</v>
      </c>
      <c r="Y132" s="223" t="str">
        <f t="shared" si="28"/>
        <v>N/A</v>
      </c>
      <c r="Z132" s="4" t="str">
        <f t="shared" si="29"/>
        <v>No</v>
      </c>
      <c r="AA132" s="223" t="str">
        <f t="shared" si="30"/>
        <v>N/A</v>
      </c>
      <c r="AB132" s="4" t="str">
        <f t="shared" si="31"/>
        <v>No</v>
      </c>
      <c r="AC132" s="223" t="str">
        <f t="shared" si="32"/>
        <v>N/A</v>
      </c>
      <c r="AD132" s="4" t="str">
        <f t="shared" si="33"/>
        <v>No</v>
      </c>
      <c r="AE132" s="223" t="str">
        <f t="shared" si="34"/>
        <v>N/A</v>
      </c>
      <c r="AF132" s="95"/>
    </row>
    <row r="133" spans="1:32" ht="14.5" hidden="1" customHeight="1">
      <c r="A133" s="66" t="s">
        <v>13</v>
      </c>
      <c r="B133" s="66" t="s">
        <v>29</v>
      </c>
      <c r="C133" s="66" t="str" cm="1">
        <f t="array" ref="C133">_xlfn.IFNA(_xlfn.IFS(B133="Starter","Starters &amp; Sides",B133="Sides","Starters &amp; Sides"),B133)</f>
        <v>Desserts</v>
      </c>
      <c r="D133" s="84" t="s">
        <v>2094</v>
      </c>
      <c r="E133" s="74"/>
      <c r="F133" s="4"/>
      <c r="G133" s="4"/>
      <c r="H133" s="4"/>
      <c r="I133" s="4">
        <v>2.1</v>
      </c>
      <c r="J133" s="15">
        <v>2.1</v>
      </c>
      <c r="K133" s="4">
        <v>2.1</v>
      </c>
      <c r="L133" s="4">
        <v>2.1</v>
      </c>
      <c r="M133" s="4"/>
      <c r="N133" s="4"/>
      <c r="O133" s="4"/>
      <c r="P133" s="15"/>
      <c r="Q133" s="337"/>
      <c r="R133" s="15" t="str">
        <f t="shared" si="21"/>
        <v>No</v>
      </c>
      <c r="S133" s="15" t="str">
        <f t="shared" si="22"/>
        <v>No</v>
      </c>
      <c r="T133" s="4" t="str">
        <f t="shared" si="23"/>
        <v>No</v>
      </c>
      <c r="U133" s="4" t="str">
        <f t="shared" si="24"/>
        <v>N/A</v>
      </c>
      <c r="V133" s="4" t="str">
        <f t="shared" si="25"/>
        <v>No</v>
      </c>
      <c r="W133" s="223" t="str">
        <f t="shared" si="26"/>
        <v>N/A</v>
      </c>
      <c r="X133" s="4" t="str">
        <f t="shared" si="27"/>
        <v>No</v>
      </c>
      <c r="Y133" s="223" t="str">
        <f t="shared" si="28"/>
        <v>N/A</v>
      </c>
      <c r="Z133" s="4" t="str">
        <f t="shared" si="29"/>
        <v>No</v>
      </c>
      <c r="AA133" s="223" t="str">
        <f t="shared" si="30"/>
        <v>N/A</v>
      </c>
      <c r="AB133" s="4" t="str">
        <f t="shared" si="31"/>
        <v>No</v>
      </c>
      <c r="AC133" s="223" t="str">
        <f t="shared" si="32"/>
        <v>N/A</v>
      </c>
      <c r="AD133" s="4" t="str">
        <f t="shared" si="33"/>
        <v>No</v>
      </c>
      <c r="AE133" s="223" t="str">
        <f t="shared" si="34"/>
        <v>N/A</v>
      </c>
      <c r="AF133" s="95"/>
    </row>
    <row r="134" spans="1:32" ht="14.5" hidden="1" customHeight="1">
      <c r="A134" s="66" t="s">
        <v>13</v>
      </c>
      <c r="B134" s="66" t="s">
        <v>29</v>
      </c>
      <c r="C134" s="66" t="str" cm="1">
        <f t="array" ref="C134">_xlfn.IFNA(_xlfn.IFS(B134="Starter","Starters &amp; Sides",B134="Sides","Starters &amp; Sides"),B134)</f>
        <v>Desserts</v>
      </c>
      <c r="D134" s="84" t="s">
        <v>2095</v>
      </c>
      <c r="E134" s="74"/>
      <c r="F134" s="4"/>
      <c r="G134" s="4"/>
      <c r="H134" s="4"/>
      <c r="I134" s="4">
        <v>2.1</v>
      </c>
      <c r="J134" s="15">
        <v>2.1</v>
      </c>
      <c r="K134" s="4">
        <v>2.1</v>
      </c>
      <c r="L134" s="4">
        <v>2.1</v>
      </c>
      <c r="M134" s="4"/>
      <c r="N134" s="4"/>
      <c r="O134" s="4"/>
      <c r="P134" s="15"/>
      <c r="Q134" s="337"/>
      <c r="R134" s="15" t="str">
        <f t="shared" si="21"/>
        <v>No</v>
      </c>
      <c r="S134" s="15" t="str">
        <f t="shared" si="22"/>
        <v>No</v>
      </c>
      <c r="T134" s="4" t="str">
        <f t="shared" si="23"/>
        <v>No</v>
      </c>
      <c r="U134" s="4" t="str">
        <f t="shared" si="24"/>
        <v>N/A</v>
      </c>
      <c r="V134" s="4" t="str">
        <f t="shared" si="25"/>
        <v>No</v>
      </c>
      <c r="W134" s="223" t="str">
        <f t="shared" si="26"/>
        <v>N/A</v>
      </c>
      <c r="X134" s="4" t="str">
        <f t="shared" si="27"/>
        <v>No</v>
      </c>
      <c r="Y134" s="223" t="str">
        <f t="shared" si="28"/>
        <v>N/A</v>
      </c>
      <c r="Z134" s="4" t="str">
        <f t="shared" si="29"/>
        <v>No</v>
      </c>
      <c r="AA134" s="223" t="str">
        <f t="shared" si="30"/>
        <v>N/A</v>
      </c>
      <c r="AB134" s="4" t="str">
        <f t="shared" si="31"/>
        <v>No</v>
      </c>
      <c r="AC134" s="223" t="str">
        <f t="shared" si="32"/>
        <v>N/A</v>
      </c>
      <c r="AD134" s="4" t="str">
        <f t="shared" si="33"/>
        <v>No</v>
      </c>
      <c r="AE134" s="223" t="str">
        <f t="shared" si="34"/>
        <v>N/A</v>
      </c>
      <c r="AF134" s="95"/>
    </row>
    <row r="135" spans="1:32" ht="14.5" hidden="1" customHeight="1">
      <c r="A135" s="66" t="s">
        <v>13</v>
      </c>
      <c r="B135" s="66" t="s">
        <v>29</v>
      </c>
      <c r="C135" s="66" t="str" cm="1">
        <f t="array" ref="C135">_xlfn.IFNA(_xlfn.IFS(B135="Starter","Starters &amp; Sides",B135="Sides","Starters &amp; Sides"),B135)</f>
        <v>Desserts</v>
      </c>
      <c r="D135" s="84" t="s">
        <v>2096</v>
      </c>
      <c r="E135" s="74"/>
      <c r="F135" s="4"/>
      <c r="G135" s="4"/>
      <c r="H135" s="4"/>
      <c r="I135" s="4">
        <v>2.1</v>
      </c>
      <c r="J135" s="15">
        <v>2.1</v>
      </c>
      <c r="K135" s="4">
        <v>2.1</v>
      </c>
      <c r="L135" s="4">
        <v>2.1</v>
      </c>
      <c r="M135" s="4"/>
      <c r="N135" s="4"/>
      <c r="O135" s="4">
        <v>3.5</v>
      </c>
      <c r="P135" s="15">
        <v>3.5</v>
      </c>
      <c r="Q135" s="337"/>
      <c r="R135" s="15" t="str">
        <f t="shared" si="21"/>
        <v>No</v>
      </c>
      <c r="S135" s="15" t="str">
        <f t="shared" si="22"/>
        <v>No</v>
      </c>
      <c r="T135" s="4" t="str">
        <f t="shared" si="23"/>
        <v>No</v>
      </c>
      <c r="U135" s="4" t="str">
        <f t="shared" si="24"/>
        <v>N/A</v>
      </c>
      <c r="V135" s="4" t="str">
        <f t="shared" si="25"/>
        <v>No</v>
      </c>
      <c r="W135" s="223" t="str">
        <f t="shared" si="26"/>
        <v>N/A</v>
      </c>
      <c r="X135" s="4" t="str">
        <f t="shared" si="27"/>
        <v>No</v>
      </c>
      <c r="Y135" s="223" t="str">
        <f t="shared" si="28"/>
        <v>N/A</v>
      </c>
      <c r="Z135" s="4" t="str">
        <f t="shared" si="29"/>
        <v>No</v>
      </c>
      <c r="AA135" s="223" t="str">
        <f t="shared" si="30"/>
        <v>N/A</v>
      </c>
      <c r="AB135" s="4" t="str">
        <f t="shared" si="31"/>
        <v>No</v>
      </c>
      <c r="AC135" s="223" t="str">
        <f t="shared" si="32"/>
        <v>N/A</v>
      </c>
      <c r="AD135" s="4" t="str">
        <f t="shared" si="33"/>
        <v>No</v>
      </c>
      <c r="AE135" s="223" t="str">
        <f t="shared" si="34"/>
        <v>N/A</v>
      </c>
      <c r="AF135" s="95"/>
    </row>
    <row r="136" spans="1:32" ht="14.5" hidden="1" customHeight="1">
      <c r="A136" s="66" t="s">
        <v>13</v>
      </c>
      <c r="B136" s="66" t="s">
        <v>28</v>
      </c>
      <c r="C136" s="66" t="str" cm="1">
        <f t="array" ref="C136">_xlfn.IFNA(_xlfn.IFS(B136="Starter","Starters &amp; Sides",B136="Sides","Starters &amp; Sides"),B136)</f>
        <v>Drinks</v>
      </c>
      <c r="D136" s="84" t="s">
        <v>2097</v>
      </c>
      <c r="E136" s="74"/>
      <c r="F136" s="4"/>
      <c r="G136" s="4"/>
      <c r="H136" s="4"/>
      <c r="I136" s="4"/>
      <c r="J136" s="15"/>
      <c r="K136" s="4"/>
      <c r="L136" s="4">
        <v>5.5</v>
      </c>
      <c r="M136" s="4"/>
      <c r="N136" s="4">
        <v>6</v>
      </c>
      <c r="O136" s="4">
        <v>6</v>
      </c>
      <c r="P136" s="15">
        <v>6</v>
      </c>
      <c r="Q136" s="337">
        <v>6</v>
      </c>
      <c r="R136" s="15" t="str">
        <f t="shared" si="21"/>
        <v>Yes</v>
      </c>
      <c r="S136" s="15" t="str">
        <f t="shared" si="22"/>
        <v>No</v>
      </c>
      <c r="T136" s="4" t="str">
        <f t="shared" si="23"/>
        <v>Yes</v>
      </c>
      <c r="U136" s="4">
        <f t="shared" si="24"/>
        <v>0</v>
      </c>
      <c r="V136" s="4" t="str">
        <f t="shared" si="25"/>
        <v>Yes</v>
      </c>
      <c r="W136" s="223">
        <f t="shared" si="26"/>
        <v>0</v>
      </c>
      <c r="X136" s="4" t="str">
        <f t="shared" si="27"/>
        <v>Yes</v>
      </c>
      <c r="Y136" s="223">
        <f t="shared" si="28"/>
        <v>0</v>
      </c>
      <c r="Z136" s="4" t="str">
        <f t="shared" si="29"/>
        <v>No</v>
      </c>
      <c r="AA136" s="223" t="str">
        <f t="shared" si="30"/>
        <v>N/A</v>
      </c>
      <c r="AB136" s="4" t="str">
        <f t="shared" si="31"/>
        <v>No</v>
      </c>
      <c r="AC136" s="223" t="str">
        <f t="shared" si="32"/>
        <v>N/A</v>
      </c>
      <c r="AD136" s="4" t="str">
        <f t="shared" si="33"/>
        <v>No</v>
      </c>
      <c r="AE136" s="223" t="str">
        <f t="shared" si="34"/>
        <v>N/A</v>
      </c>
      <c r="AF136" s="95"/>
    </row>
    <row r="137" spans="1:32" ht="14.5" hidden="1" customHeight="1">
      <c r="A137" s="66" t="s">
        <v>13</v>
      </c>
      <c r="B137" s="66" t="s">
        <v>28</v>
      </c>
      <c r="C137" s="66" t="str" cm="1">
        <f t="array" ref="C137">_xlfn.IFNA(_xlfn.IFS(B137="Starter","Starters &amp; Sides",B137="Sides","Starters &amp; Sides"),B137)</f>
        <v>Drinks</v>
      </c>
      <c r="D137" s="84" t="s">
        <v>2098</v>
      </c>
      <c r="E137" s="74"/>
      <c r="F137" s="4"/>
      <c r="G137" s="4"/>
      <c r="H137" s="4"/>
      <c r="I137" s="4"/>
      <c r="J137" s="15"/>
      <c r="K137" s="4"/>
      <c r="L137" s="4">
        <v>6.5</v>
      </c>
      <c r="M137" s="4"/>
      <c r="N137" s="4">
        <v>7</v>
      </c>
      <c r="O137" s="4">
        <v>7</v>
      </c>
      <c r="P137" s="15">
        <v>7</v>
      </c>
      <c r="Q137" s="337">
        <v>7</v>
      </c>
      <c r="R137" s="15" t="str">
        <f t="shared" si="21"/>
        <v>Yes</v>
      </c>
      <c r="S137" s="15" t="str">
        <f t="shared" si="22"/>
        <v>No</v>
      </c>
      <c r="T137" s="4" t="str">
        <f t="shared" si="23"/>
        <v>Yes</v>
      </c>
      <c r="U137" s="4">
        <f t="shared" si="24"/>
        <v>0</v>
      </c>
      <c r="V137" s="4" t="str">
        <f t="shared" si="25"/>
        <v>Yes</v>
      </c>
      <c r="W137" s="223">
        <f t="shared" si="26"/>
        <v>0</v>
      </c>
      <c r="X137" s="4" t="str">
        <f t="shared" si="27"/>
        <v>Yes</v>
      </c>
      <c r="Y137" s="223">
        <f t="shared" si="28"/>
        <v>0</v>
      </c>
      <c r="Z137" s="4" t="str">
        <f t="shared" si="29"/>
        <v>No</v>
      </c>
      <c r="AA137" s="223" t="str">
        <f t="shared" si="30"/>
        <v>N/A</v>
      </c>
      <c r="AB137" s="4" t="str">
        <f t="shared" si="31"/>
        <v>No</v>
      </c>
      <c r="AC137" s="223" t="str">
        <f t="shared" si="32"/>
        <v>N/A</v>
      </c>
      <c r="AD137" s="4" t="str">
        <f t="shared" si="33"/>
        <v>No</v>
      </c>
      <c r="AE137" s="223" t="str">
        <f t="shared" si="34"/>
        <v>N/A</v>
      </c>
      <c r="AF137" s="95"/>
    </row>
    <row r="138" spans="1:32" ht="14.5" hidden="1" customHeight="1">
      <c r="A138" s="66" t="s">
        <v>13</v>
      </c>
      <c r="B138" s="66" t="s">
        <v>28</v>
      </c>
      <c r="C138" s="66" t="str" cm="1">
        <f t="array" ref="C138">_xlfn.IFNA(_xlfn.IFS(B138="Starter","Starters &amp; Sides",B138="Sides","Starters &amp; Sides"),B138)</f>
        <v>Drinks</v>
      </c>
      <c r="D138" s="84" t="s">
        <v>524</v>
      </c>
      <c r="E138" s="74"/>
      <c r="F138" s="4"/>
      <c r="G138" s="4"/>
      <c r="H138" s="4"/>
      <c r="I138" s="4"/>
      <c r="J138" s="15">
        <v>2.7</v>
      </c>
      <c r="K138" s="4">
        <v>2.7</v>
      </c>
      <c r="L138" s="4">
        <v>2.7</v>
      </c>
      <c r="M138" s="4">
        <v>2.7</v>
      </c>
      <c r="N138" s="4">
        <v>3.2</v>
      </c>
      <c r="O138" s="4">
        <v>3.2</v>
      </c>
      <c r="P138" s="15">
        <v>3.2</v>
      </c>
      <c r="Q138" s="337">
        <v>3.2</v>
      </c>
      <c r="R138" s="15" t="str">
        <f t="shared" si="21"/>
        <v>Yes</v>
      </c>
      <c r="S138" s="15" t="str">
        <f t="shared" si="22"/>
        <v>No</v>
      </c>
      <c r="T138" s="4" t="str">
        <f t="shared" si="23"/>
        <v>Yes</v>
      </c>
      <c r="U138" s="4">
        <f t="shared" si="24"/>
        <v>0</v>
      </c>
      <c r="V138" s="4" t="str">
        <f t="shared" si="25"/>
        <v>Yes</v>
      </c>
      <c r="W138" s="223">
        <f t="shared" si="26"/>
        <v>0</v>
      </c>
      <c r="X138" s="4" t="str">
        <f t="shared" si="27"/>
        <v>Yes</v>
      </c>
      <c r="Y138" s="223">
        <f t="shared" si="28"/>
        <v>0</v>
      </c>
      <c r="Z138" s="4" t="str">
        <f t="shared" si="29"/>
        <v>Yes</v>
      </c>
      <c r="AA138" s="223">
        <f t="shared" si="30"/>
        <v>0.18518518518518512</v>
      </c>
      <c r="AB138" s="4" t="str">
        <f t="shared" si="31"/>
        <v>Yes</v>
      </c>
      <c r="AC138" s="223">
        <f t="shared" si="32"/>
        <v>0.18518518518518512</v>
      </c>
      <c r="AD138" s="4" t="str">
        <f t="shared" si="33"/>
        <v>No</v>
      </c>
      <c r="AE138" s="223" t="str">
        <f t="shared" si="34"/>
        <v>N/A</v>
      </c>
      <c r="AF138" s="95"/>
    </row>
    <row r="139" spans="1:32" ht="14.5" hidden="1" customHeight="1">
      <c r="A139" s="66" t="s">
        <v>13</v>
      </c>
      <c r="B139" s="66" t="s">
        <v>28</v>
      </c>
      <c r="C139" s="66" t="str" cm="1">
        <f t="array" ref="C139">_xlfn.IFNA(_xlfn.IFS(B139="Starter","Starters &amp; Sides",B139="Sides","Starters &amp; Sides"),B139)</f>
        <v>Drinks</v>
      </c>
      <c r="D139" s="84" t="s">
        <v>2099</v>
      </c>
      <c r="E139" s="74">
        <v>10.95</v>
      </c>
      <c r="F139" s="4">
        <v>11.92</v>
      </c>
      <c r="G139" s="4">
        <v>11.92</v>
      </c>
      <c r="H139" s="4"/>
      <c r="I139" s="4"/>
      <c r="J139" s="15"/>
      <c r="K139" s="4"/>
      <c r="L139" s="4"/>
      <c r="M139" s="4"/>
      <c r="N139" s="4"/>
      <c r="O139" s="4"/>
      <c r="P139" s="15"/>
      <c r="Q139" s="337"/>
      <c r="R139" s="15" t="str">
        <f t="shared" si="21"/>
        <v>No</v>
      </c>
      <c r="S139" s="15" t="str">
        <f t="shared" si="22"/>
        <v>No</v>
      </c>
      <c r="T139" s="4" t="str">
        <f t="shared" si="23"/>
        <v>No</v>
      </c>
      <c r="U139" s="4" t="str">
        <f t="shared" si="24"/>
        <v>N/A</v>
      </c>
      <c r="V139" s="4" t="str">
        <f t="shared" si="25"/>
        <v>No</v>
      </c>
      <c r="W139" s="223" t="str">
        <f t="shared" si="26"/>
        <v>N/A</v>
      </c>
      <c r="X139" s="4" t="str">
        <f t="shared" si="27"/>
        <v>No</v>
      </c>
      <c r="Y139" s="223" t="str">
        <f t="shared" si="28"/>
        <v>N/A</v>
      </c>
      <c r="Z139" s="4" t="str">
        <f t="shared" si="29"/>
        <v>No</v>
      </c>
      <c r="AA139" s="223" t="str">
        <f t="shared" si="30"/>
        <v>N/A</v>
      </c>
      <c r="AB139" s="4" t="str">
        <f t="shared" si="31"/>
        <v>No</v>
      </c>
      <c r="AC139" s="223" t="str">
        <f t="shared" si="32"/>
        <v>N/A</v>
      </c>
      <c r="AD139" s="4" t="str">
        <f t="shared" si="33"/>
        <v>No</v>
      </c>
      <c r="AE139" s="223" t="str">
        <f t="shared" si="34"/>
        <v>N/A</v>
      </c>
      <c r="AF139" s="95"/>
    </row>
    <row r="140" spans="1:32" ht="14.5" hidden="1" customHeight="1">
      <c r="A140" s="66" t="s">
        <v>13</v>
      </c>
      <c r="B140" s="66" t="s">
        <v>28</v>
      </c>
      <c r="C140" s="66" t="str" cm="1">
        <f t="array" ref="C140">_xlfn.IFNA(_xlfn.IFS(B140="Starter","Starters &amp; Sides",B140="Sides","Starters &amp; Sides"),B140)</f>
        <v>Drinks</v>
      </c>
      <c r="D140" s="84" t="s">
        <v>280</v>
      </c>
      <c r="E140" s="74"/>
      <c r="F140" s="4"/>
      <c r="G140" s="4"/>
      <c r="H140" s="4"/>
      <c r="I140" s="4">
        <v>8.25</v>
      </c>
      <c r="J140" s="15">
        <v>8.25</v>
      </c>
      <c r="K140" s="4">
        <v>8.25</v>
      </c>
      <c r="L140" s="4"/>
      <c r="M140" s="4"/>
      <c r="N140" s="4"/>
      <c r="O140" s="4"/>
      <c r="P140" s="15"/>
      <c r="Q140" s="337"/>
      <c r="R140" s="15" t="str">
        <f t="shared" si="21"/>
        <v>No</v>
      </c>
      <c r="S140" s="15" t="str">
        <f t="shared" si="22"/>
        <v>No</v>
      </c>
      <c r="T140" s="4" t="str">
        <f t="shared" si="23"/>
        <v>No</v>
      </c>
      <c r="U140" s="4" t="str">
        <f t="shared" si="24"/>
        <v>N/A</v>
      </c>
      <c r="V140" s="4" t="str">
        <f t="shared" si="25"/>
        <v>No</v>
      </c>
      <c r="W140" s="223" t="str">
        <f t="shared" si="26"/>
        <v>N/A</v>
      </c>
      <c r="X140" s="4" t="str">
        <f t="shared" si="27"/>
        <v>No</v>
      </c>
      <c r="Y140" s="223" t="str">
        <f t="shared" si="28"/>
        <v>N/A</v>
      </c>
      <c r="Z140" s="4" t="str">
        <f t="shared" si="29"/>
        <v>No</v>
      </c>
      <c r="AA140" s="223" t="str">
        <f t="shared" si="30"/>
        <v>N/A</v>
      </c>
      <c r="AB140" s="4" t="str">
        <f t="shared" si="31"/>
        <v>No</v>
      </c>
      <c r="AC140" s="223" t="str">
        <f t="shared" si="32"/>
        <v>N/A</v>
      </c>
      <c r="AD140" s="4" t="str">
        <f t="shared" si="33"/>
        <v>No</v>
      </c>
      <c r="AE140" s="223" t="str">
        <f t="shared" si="34"/>
        <v>N/A</v>
      </c>
      <c r="AF140" s="95"/>
    </row>
    <row r="141" spans="1:32" ht="14.5" hidden="1" customHeight="1">
      <c r="A141" s="66" t="s">
        <v>13</v>
      </c>
      <c r="B141" s="66" t="s">
        <v>28</v>
      </c>
      <c r="C141" s="66" t="str" cm="1">
        <f t="array" ref="C141">_xlfn.IFNA(_xlfn.IFS(B141="Starter","Starters &amp; Sides",B141="Sides","Starters &amp; Sides"),B141)</f>
        <v>Drinks</v>
      </c>
      <c r="D141" s="84" t="s">
        <v>2100</v>
      </c>
      <c r="E141" s="74"/>
      <c r="F141" s="4"/>
      <c r="G141" s="4"/>
      <c r="H141" s="4"/>
      <c r="I141" s="4">
        <v>5.5</v>
      </c>
      <c r="J141" s="15"/>
      <c r="K141" s="4">
        <v>5.5</v>
      </c>
      <c r="L141" s="4">
        <v>5.5</v>
      </c>
      <c r="M141" s="4"/>
      <c r="N141" s="4"/>
      <c r="O141" s="4"/>
      <c r="P141" s="15"/>
      <c r="Q141" s="337"/>
      <c r="R141" s="15" t="str">
        <f t="shared" si="21"/>
        <v>No</v>
      </c>
      <c r="S141" s="15" t="str">
        <f t="shared" si="22"/>
        <v>No</v>
      </c>
      <c r="T141" s="4" t="str">
        <f t="shared" si="23"/>
        <v>No</v>
      </c>
      <c r="U141" s="4" t="str">
        <f t="shared" si="24"/>
        <v>N/A</v>
      </c>
      <c r="V141" s="4" t="str">
        <f t="shared" si="25"/>
        <v>No</v>
      </c>
      <c r="W141" s="223" t="str">
        <f t="shared" si="26"/>
        <v>N/A</v>
      </c>
      <c r="X141" s="4" t="str">
        <f t="shared" si="27"/>
        <v>No</v>
      </c>
      <c r="Y141" s="223" t="str">
        <f t="shared" si="28"/>
        <v>N/A</v>
      </c>
      <c r="Z141" s="4" t="str">
        <f t="shared" si="29"/>
        <v>No</v>
      </c>
      <c r="AA141" s="223" t="str">
        <f t="shared" si="30"/>
        <v>N/A</v>
      </c>
      <c r="AB141" s="4" t="str">
        <f t="shared" si="31"/>
        <v>No</v>
      </c>
      <c r="AC141" s="223" t="str">
        <f t="shared" si="32"/>
        <v>N/A</v>
      </c>
      <c r="AD141" s="4" t="str">
        <f t="shared" si="33"/>
        <v>No</v>
      </c>
      <c r="AE141" s="223" t="str">
        <f t="shared" si="34"/>
        <v>N/A</v>
      </c>
      <c r="AF141" s="95"/>
    </row>
    <row r="142" spans="1:32" ht="14.5" hidden="1" customHeight="1">
      <c r="A142" s="66" t="s">
        <v>13</v>
      </c>
      <c r="B142" s="66" t="s">
        <v>28</v>
      </c>
      <c r="C142" s="66" t="str" cm="1">
        <f t="array" ref="C142">_xlfn.IFNA(_xlfn.IFS(B142="Starter","Starters &amp; Sides",B142="Sides","Starters &amp; Sides"),B142)</f>
        <v>Drinks</v>
      </c>
      <c r="D142" s="84" t="s">
        <v>2101</v>
      </c>
      <c r="E142" s="74"/>
      <c r="F142" s="4"/>
      <c r="G142" s="4"/>
      <c r="H142" s="4"/>
      <c r="I142" s="4">
        <v>5.25</v>
      </c>
      <c r="J142" s="4">
        <v>5.25</v>
      </c>
      <c r="K142" s="4">
        <v>5.25</v>
      </c>
      <c r="L142" s="4">
        <v>5.25</v>
      </c>
      <c r="M142" s="4"/>
      <c r="N142" s="4"/>
      <c r="O142" s="4"/>
      <c r="P142" s="15"/>
      <c r="Q142" s="337"/>
      <c r="R142" s="15" t="str">
        <f t="shared" si="21"/>
        <v>No</v>
      </c>
      <c r="S142" s="15" t="str">
        <f t="shared" si="22"/>
        <v>No</v>
      </c>
      <c r="T142" s="4" t="str">
        <f t="shared" si="23"/>
        <v>No</v>
      </c>
      <c r="U142" s="4" t="str">
        <f t="shared" si="24"/>
        <v>N/A</v>
      </c>
      <c r="V142" s="4" t="str">
        <f t="shared" si="25"/>
        <v>No</v>
      </c>
      <c r="W142" s="223" t="str">
        <f t="shared" si="26"/>
        <v>N/A</v>
      </c>
      <c r="X142" s="4" t="str">
        <f t="shared" si="27"/>
        <v>No</v>
      </c>
      <c r="Y142" s="223" t="str">
        <f t="shared" si="28"/>
        <v>N/A</v>
      </c>
      <c r="Z142" s="4" t="str">
        <f t="shared" si="29"/>
        <v>No</v>
      </c>
      <c r="AA142" s="223" t="str">
        <f t="shared" si="30"/>
        <v>N/A</v>
      </c>
      <c r="AB142" s="4" t="str">
        <f t="shared" si="31"/>
        <v>No</v>
      </c>
      <c r="AC142" s="223" t="str">
        <f t="shared" si="32"/>
        <v>N/A</v>
      </c>
      <c r="AD142" s="4" t="str">
        <f t="shared" si="33"/>
        <v>No</v>
      </c>
      <c r="AE142" s="223" t="str">
        <f t="shared" si="34"/>
        <v>N/A</v>
      </c>
      <c r="AF142" s="95"/>
    </row>
    <row r="143" spans="1:32" ht="14.5" hidden="1" customHeight="1">
      <c r="A143" s="66" t="s">
        <v>13</v>
      </c>
      <c r="B143" s="66" t="s">
        <v>28</v>
      </c>
      <c r="C143" s="66" t="str" cm="1">
        <f t="array" ref="C143">_xlfn.IFNA(_xlfn.IFS(B143="Starter","Starters &amp; Sides",B143="Sides","Starters &amp; Sides"),B143)</f>
        <v>Drinks</v>
      </c>
      <c r="D143" s="84" t="s">
        <v>2102</v>
      </c>
      <c r="E143" s="74"/>
      <c r="F143" s="4"/>
      <c r="G143" s="4"/>
      <c r="H143" s="4"/>
      <c r="I143" s="4"/>
      <c r="J143" s="15"/>
      <c r="K143" s="4"/>
      <c r="L143" s="4">
        <v>5.95</v>
      </c>
      <c r="M143" s="4"/>
      <c r="N143" s="4">
        <v>6.45</v>
      </c>
      <c r="O143" s="4">
        <v>6.45</v>
      </c>
      <c r="P143" s="15">
        <v>6.45</v>
      </c>
      <c r="Q143" s="337">
        <v>6.45</v>
      </c>
      <c r="R143" s="15" t="str">
        <f t="shared" si="21"/>
        <v>Yes</v>
      </c>
      <c r="S143" s="15" t="str">
        <f t="shared" si="22"/>
        <v>No</v>
      </c>
      <c r="T143" s="4" t="str">
        <f t="shared" si="23"/>
        <v>Yes</v>
      </c>
      <c r="U143" s="4">
        <f t="shared" si="24"/>
        <v>0</v>
      </c>
      <c r="V143" s="4" t="str">
        <f t="shared" si="25"/>
        <v>Yes</v>
      </c>
      <c r="W143" s="223">
        <f t="shared" si="26"/>
        <v>0</v>
      </c>
      <c r="X143" s="4" t="str">
        <f t="shared" si="27"/>
        <v>Yes</v>
      </c>
      <c r="Y143" s="223">
        <f t="shared" si="28"/>
        <v>0</v>
      </c>
      <c r="Z143" s="4" t="str">
        <f t="shared" si="29"/>
        <v>No</v>
      </c>
      <c r="AA143" s="223" t="str">
        <f t="shared" si="30"/>
        <v>N/A</v>
      </c>
      <c r="AB143" s="4" t="str">
        <f t="shared" si="31"/>
        <v>No</v>
      </c>
      <c r="AC143" s="223" t="str">
        <f t="shared" si="32"/>
        <v>N/A</v>
      </c>
      <c r="AD143" s="4" t="str">
        <f t="shared" si="33"/>
        <v>No</v>
      </c>
      <c r="AE143" s="223" t="str">
        <f t="shared" si="34"/>
        <v>N/A</v>
      </c>
      <c r="AF143" s="95"/>
    </row>
    <row r="144" spans="1:32" ht="14.5" hidden="1" customHeight="1">
      <c r="A144" s="66" t="s">
        <v>13</v>
      </c>
      <c r="B144" s="66" t="s">
        <v>28</v>
      </c>
      <c r="C144" s="66" t="str" cm="1">
        <f t="array" ref="C144">_xlfn.IFNA(_xlfn.IFS(B144="Starter","Starters &amp; Sides",B144="Sides","Starters &amp; Sides"),B144)</f>
        <v>Drinks</v>
      </c>
      <c r="D144" s="84" t="s">
        <v>2103</v>
      </c>
      <c r="E144" s="74"/>
      <c r="F144" s="4"/>
      <c r="G144" s="4"/>
      <c r="H144" s="4"/>
      <c r="I144" s="4"/>
      <c r="J144" s="15"/>
      <c r="K144" s="4"/>
      <c r="L144" s="4">
        <v>6.95</v>
      </c>
      <c r="M144" s="4"/>
      <c r="N144" s="4">
        <v>7.45</v>
      </c>
      <c r="O144" s="4">
        <v>7.45</v>
      </c>
      <c r="P144" s="21">
        <v>7.45</v>
      </c>
      <c r="Q144" s="339">
        <v>7.45</v>
      </c>
      <c r="R144" s="15" t="str">
        <f t="shared" si="21"/>
        <v>Yes</v>
      </c>
      <c r="S144" s="15" t="str">
        <f t="shared" si="22"/>
        <v>No</v>
      </c>
      <c r="T144" s="4" t="str">
        <f t="shared" si="23"/>
        <v>Yes</v>
      </c>
      <c r="U144" s="4">
        <f t="shared" si="24"/>
        <v>0</v>
      </c>
      <c r="V144" s="4" t="str">
        <f t="shared" si="25"/>
        <v>Yes</v>
      </c>
      <c r="W144" s="223">
        <f t="shared" si="26"/>
        <v>0</v>
      </c>
      <c r="X144" s="4" t="str">
        <f t="shared" si="27"/>
        <v>Yes</v>
      </c>
      <c r="Y144" s="223">
        <f t="shared" si="28"/>
        <v>0</v>
      </c>
      <c r="Z144" s="4" t="str">
        <f t="shared" si="29"/>
        <v>No</v>
      </c>
      <c r="AA144" s="223" t="str">
        <f t="shared" si="30"/>
        <v>N/A</v>
      </c>
      <c r="AB144" s="4" t="str">
        <f t="shared" si="31"/>
        <v>No</v>
      </c>
      <c r="AC144" s="223" t="str">
        <f t="shared" si="32"/>
        <v>N/A</v>
      </c>
      <c r="AD144" s="4" t="str">
        <f t="shared" si="33"/>
        <v>No</v>
      </c>
      <c r="AE144" s="223" t="str">
        <f t="shared" si="34"/>
        <v>N/A</v>
      </c>
      <c r="AF144" s="95"/>
    </row>
    <row r="145" spans="1:32" ht="14.5" hidden="1" customHeight="1">
      <c r="A145" s="66" t="s">
        <v>13</v>
      </c>
      <c r="B145" s="66" t="s">
        <v>28</v>
      </c>
      <c r="C145" s="66" t="str" cm="1">
        <f t="array" ref="C145">_xlfn.IFNA(_xlfn.IFS(B145="Starter","Starters &amp; Sides",B145="Sides","Starters &amp; Sides"),B145)</f>
        <v>Drinks</v>
      </c>
      <c r="D145" s="84" t="s">
        <v>2104</v>
      </c>
      <c r="E145" s="74">
        <v>10.95</v>
      </c>
      <c r="F145" s="4">
        <v>11.92</v>
      </c>
      <c r="G145" s="4">
        <v>11.92</v>
      </c>
      <c r="H145" s="4"/>
      <c r="I145" s="4"/>
      <c r="J145" s="15"/>
      <c r="K145" s="4"/>
      <c r="L145" s="4"/>
      <c r="M145" s="4"/>
      <c r="N145" s="4"/>
      <c r="O145" s="15"/>
      <c r="P145" s="4"/>
      <c r="Q145" s="338"/>
      <c r="R145" s="15" t="str">
        <f t="shared" si="21"/>
        <v>No</v>
      </c>
      <c r="S145" s="15" t="str">
        <f t="shared" si="22"/>
        <v>No</v>
      </c>
      <c r="T145" s="4" t="str">
        <f t="shared" si="23"/>
        <v>No</v>
      </c>
      <c r="U145" s="4" t="str">
        <f t="shared" si="24"/>
        <v>N/A</v>
      </c>
      <c r="V145" s="4" t="str">
        <f t="shared" si="25"/>
        <v>No</v>
      </c>
      <c r="W145" s="223" t="str">
        <f t="shared" si="26"/>
        <v>N/A</v>
      </c>
      <c r="X145" s="4" t="str">
        <f t="shared" si="27"/>
        <v>No</v>
      </c>
      <c r="Y145" s="223" t="str">
        <f t="shared" si="28"/>
        <v>N/A</v>
      </c>
      <c r="Z145" s="4" t="str">
        <f t="shared" si="29"/>
        <v>No</v>
      </c>
      <c r="AA145" s="223" t="str">
        <f t="shared" si="30"/>
        <v>N/A</v>
      </c>
      <c r="AB145" s="4" t="str">
        <f t="shared" si="31"/>
        <v>No</v>
      </c>
      <c r="AC145" s="223" t="str">
        <f t="shared" si="32"/>
        <v>N/A</v>
      </c>
      <c r="AD145" s="4" t="str">
        <f t="shared" si="33"/>
        <v>No</v>
      </c>
      <c r="AE145" s="223" t="str">
        <f t="shared" si="34"/>
        <v>N/A</v>
      </c>
      <c r="AF145" s="95"/>
    </row>
    <row r="146" spans="1:32" ht="14.5" hidden="1" customHeight="1">
      <c r="A146" s="66" t="s">
        <v>13</v>
      </c>
      <c r="B146" s="66" t="s">
        <v>28</v>
      </c>
      <c r="C146" s="66" t="str" cm="1">
        <f t="array" ref="C146">_xlfn.IFNA(_xlfn.IFS(B146="Starter","Starters &amp; Sides",B146="Sides","Starters &amp; Sides"),B146)</f>
        <v>Drinks</v>
      </c>
      <c r="D146" s="84" t="s">
        <v>2105</v>
      </c>
      <c r="E146" s="74"/>
      <c r="F146" s="4"/>
      <c r="G146" s="4"/>
      <c r="H146" s="4"/>
      <c r="I146" s="4"/>
      <c r="J146" s="15"/>
      <c r="K146" s="4"/>
      <c r="L146" s="4"/>
      <c r="M146" s="4"/>
      <c r="N146" s="4">
        <v>5.75</v>
      </c>
      <c r="O146" s="15">
        <v>5.75</v>
      </c>
      <c r="P146" s="4">
        <v>5.75</v>
      </c>
      <c r="Q146" s="338">
        <v>5.75</v>
      </c>
      <c r="R146" s="15" t="str">
        <f t="shared" si="21"/>
        <v>Yes</v>
      </c>
      <c r="S146" s="15" t="str">
        <f t="shared" si="22"/>
        <v>No</v>
      </c>
      <c r="T146" s="4" t="str">
        <f t="shared" si="23"/>
        <v>Yes</v>
      </c>
      <c r="U146" s="4">
        <f t="shared" si="24"/>
        <v>0</v>
      </c>
      <c r="V146" s="4" t="str">
        <f t="shared" si="25"/>
        <v>Yes</v>
      </c>
      <c r="W146" s="223">
        <f t="shared" si="26"/>
        <v>0</v>
      </c>
      <c r="X146" s="4" t="str">
        <f t="shared" si="27"/>
        <v>Yes</v>
      </c>
      <c r="Y146" s="223">
        <f t="shared" si="28"/>
        <v>0</v>
      </c>
      <c r="Z146" s="4" t="str">
        <f t="shared" si="29"/>
        <v>No</v>
      </c>
      <c r="AA146" s="223" t="str">
        <f t="shared" si="30"/>
        <v>N/A</v>
      </c>
      <c r="AB146" s="4" t="str">
        <f t="shared" si="31"/>
        <v>No</v>
      </c>
      <c r="AC146" s="223" t="str">
        <f t="shared" si="32"/>
        <v>N/A</v>
      </c>
      <c r="AD146" s="4" t="str">
        <f t="shared" si="33"/>
        <v>No</v>
      </c>
      <c r="AE146" s="223" t="str">
        <f t="shared" si="34"/>
        <v>N/A</v>
      </c>
      <c r="AF146" s="95"/>
    </row>
    <row r="147" spans="1:32" ht="14.5" hidden="1" customHeight="1">
      <c r="A147" s="66" t="s">
        <v>13</v>
      </c>
      <c r="B147" s="66" t="s">
        <v>28</v>
      </c>
      <c r="C147" s="66" t="str" cm="1">
        <f t="array" ref="C147">_xlfn.IFNA(_xlfn.IFS(B147="Starter","Starters &amp; Sides",B147="Sides","Starters &amp; Sides"),B147)</f>
        <v>Drinks</v>
      </c>
      <c r="D147" s="84" t="s">
        <v>2106</v>
      </c>
      <c r="E147" s="74"/>
      <c r="F147" s="4"/>
      <c r="G147" s="4"/>
      <c r="H147" s="4"/>
      <c r="I147" s="4"/>
      <c r="J147" s="15"/>
      <c r="K147" s="4"/>
      <c r="L147" s="4"/>
      <c r="M147" s="4"/>
      <c r="N147" s="4">
        <v>5.75</v>
      </c>
      <c r="O147" s="15">
        <v>5.75</v>
      </c>
      <c r="P147" s="4">
        <v>5.75</v>
      </c>
      <c r="Q147" s="338">
        <v>5.75</v>
      </c>
      <c r="R147" s="15" t="str">
        <f t="shared" si="21"/>
        <v>Yes</v>
      </c>
      <c r="S147" s="15" t="str">
        <f t="shared" si="22"/>
        <v>No</v>
      </c>
      <c r="T147" s="4" t="str">
        <f t="shared" si="23"/>
        <v>Yes</v>
      </c>
      <c r="U147" s="4">
        <f t="shared" si="24"/>
        <v>0</v>
      </c>
      <c r="V147" s="4" t="str">
        <f t="shared" si="25"/>
        <v>Yes</v>
      </c>
      <c r="W147" s="223">
        <f t="shared" si="26"/>
        <v>0</v>
      </c>
      <c r="X147" s="4" t="str">
        <f t="shared" si="27"/>
        <v>Yes</v>
      </c>
      <c r="Y147" s="223">
        <f t="shared" si="28"/>
        <v>0</v>
      </c>
      <c r="Z147" s="4" t="str">
        <f t="shared" si="29"/>
        <v>No</v>
      </c>
      <c r="AA147" s="223" t="str">
        <f t="shared" si="30"/>
        <v>N/A</v>
      </c>
      <c r="AB147" s="4" t="str">
        <f t="shared" si="31"/>
        <v>No</v>
      </c>
      <c r="AC147" s="223" t="str">
        <f t="shared" si="32"/>
        <v>N/A</v>
      </c>
      <c r="AD147" s="4" t="str">
        <f t="shared" si="33"/>
        <v>No</v>
      </c>
      <c r="AE147" s="223" t="str">
        <f t="shared" si="34"/>
        <v>N/A</v>
      </c>
      <c r="AF147" s="95"/>
    </row>
    <row r="148" spans="1:32" ht="14.5" hidden="1" customHeight="1">
      <c r="A148" s="66" t="s">
        <v>13</v>
      </c>
      <c r="B148" s="66" t="s">
        <v>28</v>
      </c>
      <c r="C148" s="66" t="str" cm="1">
        <f t="array" ref="C148">_xlfn.IFNA(_xlfn.IFS(B148="Starter","Starters &amp; Sides",B148="Sides","Starters &amp; Sides"),B148)</f>
        <v>Drinks</v>
      </c>
      <c r="D148" s="84" t="s">
        <v>2107</v>
      </c>
      <c r="E148" s="74"/>
      <c r="F148" s="4"/>
      <c r="G148" s="4"/>
      <c r="H148" s="4"/>
      <c r="I148" s="4"/>
      <c r="J148" s="15"/>
      <c r="K148" s="4"/>
      <c r="L148" s="4"/>
      <c r="M148" s="4"/>
      <c r="N148" s="4">
        <v>6</v>
      </c>
      <c r="O148" s="15">
        <v>6</v>
      </c>
      <c r="P148" s="4">
        <v>6</v>
      </c>
      <c r="Q148" s="338">
        <v>6</v>
      </c>
      <c r="R148" s="15" t="str">
        <f t="shared" si="21"/>
        <v>Yes</v>
      </c>
      <c r="S148" s="15" t="str">
        <f t="shared" si="22"/>
        <v>No</v>
      </c>
      <c r="T148" s="4" t="str">
        <f t="shared" si="23"/>
        <v>Yes</v>
      </c>
      <c r="U148" s="4">
        <f t="shared" si="24"/>
        <v>0</v>
      </c>
      <c r="V148" s="4" t="str">
        <f t="shared" si="25"/>
        <v>Yes</v>
      </c>
      <c r="W148" s="223">
        <f t="shared" si="26"/>
        <v>0</v>
      </c>
      <c r="X148" s="4" t="str">
        <f t="shared" si="27"/>
        <v>Yes</v>
      </c>
      <c r="Y148" s="223">
        <f t="shared" si="28"/>
        <v>0</v>
      </c>
      <c r="Z148" s="4" t="str">
        <f t="shared" si="29"/>
        <v>No</v>
      </c>
      <c r="AA148" s="223" t="str">
        <f t="shared" si="30"/>
        <v>N/A</v>
      </c>
      <c r="AB148" s="4" t="str">
        <f t="shared" si="31"/>
        <v>No</v>
      </c>
      <c r="AC148" s="223" t="str">
        <f t="shared" si="32"/>
        <v>N/A</v>
      </c>
      <c r="AD148" s="4" t="str">
        <f t="shared" si="33"/>
        <v>No</v>
      </c>
      <c r="AE148" s="223" t="str">
        <f t="shared" si="34"/>
        <v>N/A</v>
      </c>
      <c r="AF148" s="95"/>
    </row>
    <row r="149" spans="1:32" ht="14.5" hidden="1" customHeight="1">
      <c r="A149" s="66" t="s">
        <v>13</v>
      </c>
      <c r="B149" s="66" t="s">
        <v>28</v>
      </c>
      <c r="C149" s="66" t="str" cm="1">
        <f t="array" ref="C149">_xlfn.IFNA(_xlfn.IFS(B149="Starter","Starters &amp; Sides",B149="Sides","Starters &amp; Sides"),B149)</f>
        <v>Drinks</v>
      </c>
      <c r="D149" s="84" t="s">
        <v>2108</v>
      </c>
      <c r="E149" s="74"/>
      <c r="F149" s="4"/>
      <c r="G149" s="4"/>
      <c r="H149" s="4"/>
      <c r="I149" s="4"/>
      <c r="J149" s="15"/>
      <c r="K149" s="4"/>
      <c r="L149" s="4"/>
      <c r="M149" s="4"/>
      <c r="N149" s="4">
        <v>6.25</v>
      </c>
      <c r="O149" s="15">
        <v>6.25</v>
      </c>
      <c r="P149" s="4">
        <v>6.25</v>
      </c>
      <c r="Q149" s="338">
        <v>6.25</v>
      </c>
      <c r="R149" s="15" t="str">
        <f t="shared" si="21"/>
        <v>Yes</v>
      </c>
      <c r="S149" s="15" t="str">
        <f t="shared" si="22"/>
        <v>No</v>
      </c>
      <c r="T149" s="4" t="str">
        <f t="shared" si="23"/>
        <v>Yes</v>
      </c>
      <c r="U149" s="4">
        <f t="shared" si="24"/>
        <v>0</v>
      </c>
      <c r="V149" s="4" t="str">
        <f t="shared" si="25"/>
        <v>Yes</v>
      </c>
      <c r="W149" s="223">
        <f t="shared" si="26"/>
        <v>0</v>
      </c>
      <c r="X149" s="4" t="str">
        <f t="shared" si="27"/>
        <v>Yes</v>
      </c>
      <c r="Y149" s="223">
        <f t="shared" si="28"/>
        <v>0</v>
      </c>
      <c r="Z149" s="4" t="str">
        <f t="shared" si="29"/>
        <v>No</v>
      </c>
      <c r="AA149" s="223" t="str">
        <f t="shared" si="30"/>
        <v>N/A</v>
      </c>
      <c r="AB149" s="4" t="str">
        <f t="shared" si="31"/>
        <v>No</v>
      </c>
      <c r="AC149" s="223" t="str">
        <f t="shared" si="32"/>
        <v>N/A</v>
      </c>
      <c r="AD149" s="4" t="str">
        <f t="shared" si="33"/>
        <v>No</v>
      </c>
      <c r="AE149" s="223" t="str">
        <f t="shared" si="34"/>
        <v>N/A</v>
      </c>
      <c r="AF149" s="95"/>
    </row>
    <row r="150" spans="1:32" ht="14.5" hidden="1" customHeight="1">
      <c r="A150" s="66" t="s">
        <v>13</v>
      </c>
      <c r="B150" s="66" t="s">
        <v>28</v>
      </c>
      <c r="C150" s="66" t="str" cm="1">
        <f t="array" ref="C150">_xlfn.IFNA(_xlfn.IFS(B150="Starter","Starters &amp; Sides",B150="Sides","Starters &amp; Sides"),B150)</f>
        <v>Drinks</v>
      </c>
      <c r="D150" s="84" t="s">
        <v>2109</v>
      </c>
      <c r="E150" s="74"/>
      <c r="F150" s="4"/>
      <c r="G150" s="4"/>
      <c r="H150" s="4"/>
      <c r="I150" s="4"/>
      <c r="J150" s="15"/>
      <c r="K150" s="4"/>
      <c r="L150" s="4"/>
      <c r="M150" s="4"/>
      <c r="N150" s="4">
        <v>5.9</v>
      </c>
      <c r="O150" s="15">
        <v>5.9</v>
      </c>
      <c r="P150" s="4">
        <v>5.9</v>
      </c>
      <c r="Q150" s="338">
        <v>5.9</v>
      </c>
      <c r="R150" s="15" t="str">
        <f t="shared" si="21"/>
        <v>Yes</v>
      </c>
      <c r="S150" s="15" t="str">
        <f t="shared" si="22"/>
        <v>No</v>
      </c>
      <c r="T150" s="4" t="str">
        <f t="shared" si="23"/>
        <v>Yes</v>
      </c>
      <c r="U150" s="4">
        <f t="shared" si="24"/>
        <v>0</v>
      </c>
      <c r="V150" s="4" t="str">
        <f t="shared" si="25"/>
        <v>Yes</v>
      </c>
      <c r="W150" s="223">
        <f t="shared" si="26"/>
        <v>0</v>
      </c>
      <c r="X150" s="4" t="str">
        <f t="shared" si="27"/>
        <v>Yes</v>
      </c>
      <c r="Y150" s="223">
        <f t="shared" si="28"/>
        <v>0</v>
      </c>
      <c r="Z150" s="4" t="str">
        <f t="shared" si="29"/>
        <v>No</v>
      </c>
      <c r="AA150" s="223" t="str">
        <f t="shared" si="30"/>
        <v>N/A</v>
      </c>
      <c r="AB150" s="4" t="str">
        <f t="shared" si="31"/>
        <v>No</v>
      </c>
      <c r="AC150" s="223" t="str">
        <f t="shared" si="32"/>
        <v>N/A</v>
      </c>
      <c r="AD150" s="4" t="str">
        <f t="shared" si="33"/>
        <v>No</v>
      </c>
      <c r="AE150" s="223" t="str">
        <f t="shared" si="34"/>
        <v>N/A</v>
      </c>
      <c r="AF150" s="95"/>
    </row>
    <row r="151" spans="1:32" ht="14.5" hidden="1" customHeight="1">
      <c r="A151" s="66" t="s">
        <v>13</v>
      </c>
      <c r="B151" s="66" t="s">
        <v>28</v>
      </c>
      <c r="C151" s="66" t="str" cm="1">
        <f t="array" ref="C151">_xlfn.IFNA(_xlfn.IFS(B151="Starter","Starters &amp; Sides",B151="Sides","Starters &amp; Sides"),B151)</f>
        <v>Drinks</v>
      </c>
      <c r="D151" s="84" t="s">
        <v>2110</v>
      </c>
      <c r="E151" s="74"/>
      <c r="F151" s="4">
        <v>4.8</v>
      </c>
      <c r="G151" s="4">
        <v>4.8</v>
      </c>
      <c r="H151" s="4">
        <v>4.8</v>
      </c>
      <c r="I151" s="4">
        <v>4.95</v>
      </c>
      <c r="J151" s="15">
        <v>4.95</v>
      </c>
      <c r="K151" s="4">
        <v>4.95</v>
      </c>
      <c r="L151" s="4">
        <v>4.95</v>
      </c>
      <c r="M151" s="4"/>
      <c r="N151" s="4"/>
      <c r="O151" s="15"/>
      <c r="P151" s="4"/>
      <c r="Q151" s="338"/>
      <c r="R151" s="15" t="str">
        <f t="shared" si="21"/>
        <v>No</v>
      </c>
      <c r="S151" s="15" t="str">
        <f t="shared" si="22"/>
        <v>No</v>
      </c>
      <c r="T151" s="4" t="str">
        <f t="shared" si="23"/>
        <v>No</v>
      </c>
      <c r="U151" s="4" t="str">
        <f t="shared" si="24"/>
        <v>N/A</v>
      </c>
      <c r="V151" s="4" t="str">
        <f t="shared" si="25"/>
        <v>No</v>
      </c>
      <c r="W151" s="223" t="str">
        <f t="shared" si="26"/>
        <v>N/A</v>
      </c>
      <c r="X151" s="4" t="str">
        <f t="shared" si="27"/>
        <v>No</v>
      </c>
      <c r="Y151" s="223" t="str">
        <f t="shared" si="28"/>
        <v>N/A</v>
      </c>
      <c r="Z151" s="4" t="str">
        <f t="shared" si="29"/>
        <v>No</v>
      </c>
      <c r="AA151" s="223" t="str">
        <f t="shared" si="30"/>
        <v>N/A</v>
      </c>
      <c r="AB151" s="4" t="str">
        <f t="shared" si="31"/>
        <v>No</v>
      </c>
      <c r="AC151" s="223" t="str">
        <f t="shared" si="32"/>
        <v>N/A</v>
      </c>
      <c r="AD151" s="4" t="str">
        <f t="shared" si="33"/>
        <v>No</v>
      </c>
      <c r="AE151" s="223" t="str">
        <f t="shared" si="34"/>
        <v>N/A</v>
      </c>
      <c r="AF151" s="95"/>
    </row>
    <row r="152" spans="1:32" ht="14.5" hidden="1" customHeight="1">
      <c r="A152" s="66" t="s">
        <v>13</v>
      </c>
      <c r="B152" s="66" t="s">
        <v>28</v>
      </c>
      <c r="C152" s="66" t="str" cm="1">
        <f t="array" ref="C152">_xlfn.IFNA(_xlfn.IFS(B152="Starter","Starters &amp; Sides",B152="Sides","Starters &amp; Sides"),B152)</f>
        <v>Drinks</v>
      </c>
      <c r="D152" s="84" t="s">
        <v>2111</v>
      </c>
      <c r="E152" s="74"/>
      <c r="F152" s="4">
        <v>5.6</v>
      </c>
      <c r="G152" s="4">
        <v>5.6</v>
      </c>
      <c r="H152" s="4">
        <v>5.6</v>
      </c>
      <c r="I152" s="4">
        <v>5.95</v>
      </c>
      <c r="J152" s="15">
        <v>5.95</v>
      </c>
      <c r="K152" s="4"/>
      <c r="L152" s="4">
        <v>5.95</v>
      </c>
      <c r="M152" s="4"/>
      <c r="N152" s="4"/>
      <c r="O152" s="15"/>
      <c r="P152" s="4"/>
      <c r="Q152" s="338"/>
      <c r="R152" s="15" t="str">
        <f t="shared" si="21"/>
        <v>No</v>
      </c>
      <c r="S152" s="15" t="str">
        <f t="shared" si="22"/>
        <v>No</v>
      </c>
      <c r="T152" s="4" t="str">
        <f t="shared" si="23"/>
        <v>No</v>
      </c>
      <c r="U152" s="4" t="str">
        <f t="shared" si="24"/>
        <v>N/A</v>
      </c>
      <c r="V152" s="4" t="str">
        <f t="shared" si="25"/>
        <v>No</v>
      </c>
      <c r="W152" s="223" t="str">
        <f t="shared" si="26"/>
        <v>N/A</v>
      </c>
      <c r="X152" s="4" t="str">
        <f t="shared" si="27"/>
        <v>No</v>
      </c>
      <c r="Y152" s="223" t="str">
        <f t="shared" si="28"/>
        <v>N/A</v>
      </c>
      <c r="Z152" s="4" t="str">
        <f t="shared" si="29"/>
        <v>No</v>
      </c>
      <c r="AA152" s="223" t="str">
        <f t="shared" si="30"/>
        <v>N/A</v>
      </c>
      <c r="AB152" s="4" t="str">
        <f t="shared" si="31"/>
        <v>No</v>
      </c>
      <c r="AC152" s="223" t="str">
        <f t="shared" si="32"/>
        <v>N/A</v>
      </c>
      <c r="AD152" s="4" t="str">
        <f t="shared" si="33"/>
        <v>No</v>
      </c>
      <c r="AE152" s="223" t="str">
        <f t="shared" si="34"/>
        <v>N/A</v>
      </c>
      <c r="AF152" s="95"/>
    </row>
    <row r="153" spans="1:32" ht="14.5" hidden="1" customHeight="1">
      <c r="A153" s="66" t="s">
        <v>13</v>
      </c>
      <c r="B153" s="66" t="s">
        <v>28</v>
      </c>
      <c r="C153" s="66" t="str" cm="1">
        <f t="array" ref="C153">_xlfn.IFNA(_xlfn.IFS(B153="Starter","Starters &amp; Sides",B153="Sides","Starters &amp; Sides"),B153)</f>
        <v>Drinks</v>
      </c>
      <c r="D153" s="84" t="s">
        <v>2112</v>
      </c>
      <c r="E153" s="74">
        <v>4</v>
      </c>
      <c r="F153" s="4">
        <v>4.4000000000000004</v>
      </c>
      <c r="G153" s="4">
        <v>4.4000000000000004</v>
      </c>
      <c r="H153" s="4">
        <v>4.4000000000000004</v>
      </c>
      <c r="I153" s="4">
        <v>4.4000000000000004</v>
      </c>
      <c r="J153" s="15">
        <v>4.4000000000000004</v>
      </c>
      <c r="K153" s="4">
        <v>4.4000000000000004</v>
      </c>
      <c r="L153" s="4">
        <v>4.4000000000000004</v>
      </c>
      <c r="M153" s="4"/>
      <c r="N153" s="4"/>
      <c r="O153" s="15"/>
      <c r="P153" s="4"/>
      <c r="Q153" s="338"/>
      <c r="R153" s="15" t="str">
        <f t="shared" si="21"/>
        <v>No</v>
      </c>
      <c r="S153" s="15" t="str">
        <f t="shared" si="22"/>
        <v>No</v>
      </c>
      <c r="T153" s="4" t="str">
        <f t="shared" si="23"/>
        <v>No</v>
      </c>
      <c r="U153" s="4" t="str">
        <f t="shared" si="24"/>
        <v>N/A</v>
      </c>
      <c r="V153" s="4" t="str">
        <f t="shared" si="25"/>
        <v>No</v>
      </c>
      <c r="W153" s="223" t="str">
        <f t="shared" si="26"/>
        <v>N/A</v>
      </c>
      <c r="X153" s="4" t="str">
        <f t="shared" si="27"/>
        <v>No</v>
      </c>
      <c r="Y153" s="223" t="str">
        <f t="shared" si="28"/>
        <v>N/A</v>
      </c>
      <c r="Z153" s="4" t="str">
        <f t="shared" si="29"/>
        <v>No</v>
      </c>
      <c r="AA153" s="223" t="str">
        <f t="shared" si="30"/>
        <v>N/A</v>
      </c>
      <c r="AB153" s="4" t="str">
        <f t="shared" si="31"/>
        <v>No</v>
      </c>
      <c r="AC153" s="223" t="str">
        <f t="shared" si="32"/>
        <v>N/A</v>
      </c>
      <c r="AD153" s="4" t="str">
        <f t="shared" si="33"/>
        <v>No</v>
      </c>
      <c r="AE153" s="223" t="str">
        <f t="shared" si="34"/>
        <v>N/A</v>
      </c>
      <c r="AF153" s="95"/>
    </row>
    <row r="154" spans="1:32" ht="14.5" hidden="1" customHeight="1">
      <c r="A154" s="66" t="s">
        <v>13</v>
      </c>
      <c r="B154" s="66" t="s">
        <v>28</v>
      </c>
      <c r="C154" s="66" t="str" cm="1">
        <f t="array" ref="C154">_xlfn.IFNA(_xlfn.IFS(B154="Starter","Starters &amp; Sides",B154="Sides","Starters &amp; Sides"),B154)</f>
        <v>Drinks</v>
      </c>
      <c r="D154" s="84" t="s">
        <v>2113</v>
      </c>
      <c r="E154" s="74">
        <v>6.2</v>
      </c>
      <c r="F154" s="4">
        <v>6.7</v>
      </c>
      <c r="G154" s="4">
        <v>6.7</v>
      </c>
      <c r="H154" s="4">
        <v>6.45</v>
      </c>
      <c r="I154" s="4">
        <v>6.45</v>
      </c>
      <c r="J154" s="15">
        <v>6.45</v>
      </c>
      <c r="K154" s="4">
        <v>6.45</v>
      </c>
      <c r="L154" s="4"/>
      <c r="M154" s="4"/>
      <c r="N154" s="4"/>
      <c r="O154" s="15"/>
      <c r="P154" s="4"/>
      <c r="Q154" s="338"/>
      <c r="R154" s="15" t="str">
        <f t="shared" si="21"/>
        <v>No</v>
      </c>
      <c r="S154" s="15" t="str">
        <f t="shared" si="22"/>
        <v>No</v>
      </c>
      <c r="T154" s="4" t="str">
        <f t="shared" si="23"/>
        <v>No</v>
      </c>
      <c r="U154" s="4" t="str">
        <f t="shared" si="24"/>
        <v>N/A</v>
      </c>
      <c r="V154" s="4" t="str">
        <f t="shared" si="25"/>
        <v>No</v>
      </c>
      <c r="W154" s="223" t="str">
        <f t="shared" si="26"/>
        <v>N/A</v>
      </c>
      <c r="X154" s="4" t="str">
        <f t="shared" si="27"/>
        <v>No</v>
      </c>
      <c r="Y154" s="223" t="str">
        <f t="shared" si="28"/>
        <v>N/A</v>
      </c>
      <c r="Z154" s="4" t="str">
        <f t="shared" si="29"/>
        <v>No</v>
      </c>
      <c r="AA154" s="223" t="str">
        <f t="shared" si="30"/>
        <v>N/A</v>
      </c>
      <c r="AB154" s="4" t="str">
        <f t="shared" si="31"/>
        <v>No</v>
      </c>
      <c r="AC154" s="223" t="str">
        <f t="shared" si="32"/>
        <v>N/A</v>
      </c>
      <c r="AD154" s="4" t="str">
        <f t="shared" si="33"/>
        <v>No</v>
      </c>
      <c r="AE154" s="223" t="str">
        <f t="shared" si="34"/>
        <v>N/A</v>
      </c>
      <c r="AF154" s="95"/>
    </row>
    <row r="155" spans="1:32" ht="14.5" hidden="1" customHeight="1">
      <c r="A155" s="66" t="s">
        <v>13</v>
      </c>
      <c r="B155" s="66" t="s">
        <v>28</v>
      </c>
      <c r="C155" s="66" t="str" cm="1">
        <f t="array" ref="C155">_xlfn.IFNA(_xlfn.IFS(B155="Starter","Starters &amp; Sides",B155="Sides","Starters &amp; Sides"),B155)</f>
        <v>Drinks</v>
      </c>
      <c r="D155" s="84" t="s">
        <v>2114</v>
      </c>
      <c r="E155" s="74"/>
      <c r="F155" s="4"/>
      <c r="G155" s="4"/>
      <c r="H155" s="4"/>
      <c r="I155" s="4">
        <v>5</v>
      </c>
      <c r="J155" s="15">
        <v>5</v>
      </c>
      <c r="K155" s="4">
        <v>5</v>
      </c>
      <c r="L155" s="4">
        <v>5</v>
      </c>
      <c r="M155" s="4"/>
      <c r="N155" s="4"/>
      <c r="O155" s="15"/>
      <c r="P155" s="4"/>
      <c r="Q155" s="338"/>
      <c r="R155" s="15" t="str">
        <f t="shared" si="21"/>
        <v>No</v>
      </c>
      <c r="S155" s="15" t="str">
        <f t="shared" si="22"/>
        <v>No</v>
      </c>
      <c r="T155" s="4" t="str">
        <f t="shared" si="23"/>
        <v>No</v>
      </c>
      <c r="U155" s="4" t="str">
        <f t="shared" si="24"/>
        <v>N/A</v>
      </c>
      <c r="V155" s="4" t="str">
        <f t="shared" si="25"/>
        <v>No</v>
      </c>
      <c r="W155" s="223" t="str">
        <f t="shared" si="26"/>
        <v>N/A</v>
      </c>
      <c r="X155" s="4" t="str">
        <f t="shared" si="27"/>
        <v>No</v>
      </c>
      <c r="Y155" s="223" t="str">
        <f t="shared" si="28"/>
        <v>N/A</v>
      </c>
      <c r="Z155" s="4" t="str">
        <f t="shared" si="29"/>
        <v>No</v>
      </c>
      <c r="AA155" s="223" t="str">
        <f t="shared" si="30"/>
        <v>N/A</v>
      </c>
      <c r="AB155" s="4" t="str">
        <f t="shared" si="31"/>
        <v>No</v>
      </c>
      <c r="AC155" s="223" t="str">
        <f t="shared" si="32"/>
        <v>N/A</v>
      </c>
      <c r="AD155" s="4" t="str">
        <f t="shared" si="33"/>
        <v>No</v>
      </c>
      <c r="AE155" s="223" t="str">
        <f t="shared" si="34"/>
        <v>N/A</v>
      </c>
      <c r="AF155" s="95"/>
    </row>
    <row r="156" spans="1:32" ht="14.5" hidden="1" customHeight="1">
      <c r="A156" s="66" t="s">
        <v>13</v>
      </c>
      <c r="B156" s="66" t="s">
        <v>28</v>
      </c>
      <c r="C156" s="66" t="str" cm="1">
        <f t="array" ref="C156">_xlfn.IFNA(_xlfn.IFS(B156="Starter","Starters &amp; Sides",B156="Sides","Starters &amp; Sides"),B156)</f>
        <v>Drinks</v>
      </c>
      <c r="D156" s="84" t="s">
        <v>2115</v>
      </c>
      <c r="E156" s="74"/>
      <c r="F156" s="4"/>
      <c r="G156" s="4"/>
      <c r="H156" s="4"/>
      <c r="I156" s="4">
        <v>5</v>
      </c>
      <c r="J156" s="15">
        <v>5</v>
      </c>
      <c r="K156" s="4">
        <v>5</v>
      </c>
      <c r="L156" s="4">
        <v>5</v>
      </c>
      <c r="M156" s="4"/>
      <c r="N156" s="4"/>
      <c r="O156" s="15"/>
      <c r="P156" s="4"/>
      <c r="Q156" s="338"/>
      <c r="R156" s="15" t="str">
        <f t="shared" si="21"/>
        <v>No</v>
      </c>
      <c r="S156" s="15" t="str">
        <f t="shared" si="22"/>
        <v>No</v>
      </c>
      <c r="T156" s="4" t="str">
        <f t="shared" si="23"/>
        <v>No</v>
      </c>
      <c r="U156" s="4" t="str">
        <f t="shared" si="24"/>
        <v>N/A</v>
      </c>
      <c r="V156" s="4" t="str">
        <f t="shared" si="25"/>
        <v>No</v>
      </c>
      <c r="W156" s="223" t="str">
        <f t="shared" si="26"/>
        <v>N/A</v>
      </c>
      <c r="X156" s="4" t="str">
        <f t="shared" si="27"/>
        <v>No</v>
      </c>
      <c r="Y156" s="223" t="str">
        <f t="shared" si="28"/>
        <v>N/A</v>
      </c>
      <c r="Z156" s="4" t="str">
        <f t="shared" si="29"/>
        <v>No</v>
      </c>
      <c r="AA156" s="223" t="str">
        <f t="shared" si="30"/>
        <v>N/A</v>
      </c>
      <c r="AB156" s="4" t="str">
        <f t="shared" si="31"/>
        <v>No</v>
      </c>
      <c r="AC156" s="223" t="str">
        <f t="shared" si="32"/>
        <v>N/A</v>
      </c>
      <c r="AD156" s="4" t="str">
        <f t="shared" si="33"/>
        <v>No</v>
      </c>
      <c r="AE156" s="223" t="str">
        <f t="shared" si="34"/>
        <v>N/A</v>
      </c>
      <c r="AF156" s="95"/>
    </row>
    <row r="157" spans="1:32" ht="14.5" hidden="1" customHeight="1">
      <c r="A157" s="66" t="s">
        <v>13</v>
      </c>
      <c r="B157" s="66" t="s">
        <v>28</v>
      </c>
      <c r="C157" s="66" t="str" cm="1">
        <f t="array" ref="C157">_xlfn.IFNA(_xlfn.IFS(B157="Starter","Starters &amp; Sides",B157="Sides","Starters &amp; Sides"),B157)</f>
        <v>Drinks</v>
      </c>
      <c r="D157" s="84" t="s">
        <v>2116</v>
      </c>
      <c r="E157" s="74"/>
      <c r="F157" s="4"/>
      <c r="G157" s="4"/>
      <c r="H157" s="4"/>
      <c r="I157" s="4">
        <v>8.25</v>
      </c>
      <c r="J157" s="15">
        <v>8.25</v>
      </c>
      <c r="K157" s="4">
        <v>8.25</v>
      </c>
      <c r="L157" s="4"/>
      <c r="M157" s="4"/>
      <c r="N157" s="4"/>
      <c r="O157" s="15"/>
      <c r="P157" s="4"/>
      <c r="Q157" s="338"/>
      <c r="R157" s="15" t="str">
        <f t="shared" si="21"/>
        <v>No</v>
      </c>
      <c r="S157" s="15" t="str">
        <f t="shared" si="22"/>
        <v>No</v>
      </c>
      <c r="T157" s="4" t="str">
        <f t="shared" si="23"/>
        <v>No</v>
      </c>
      <c r="U157" s="4" t="str">
        <f t="shared" si="24"/>
        <v>N/A</v>
      </c>
      <c r="V157" s="4" t="str">
        <f t="shared" si="25"/>
        <v>No</v>
      </c>
      <c r="W157" s="223" t="str">
        <f t="shared" si="26"/>
        <v>N/A</v>
      </c>
      <c r="X157" s="4" t="str">
        <f t="shared" si="27"/>
        <v>No</v>
      </c>
      <c r="Y157" s="223" t="str">
        <f t="shared" si="28"/>
        <v>N/A</v>
      </c>
      <c r="Z157" s="4" t="str">
        <f t="shared" si="29"/>
        <v>No</v>
      </c>
      <c r="AA157" s="223" t="str">
        <f t="shared" si="30"/>
        <v>N/A</v>
      </c>
      <c r="AB157" s="4" t="str">
        <f t="shared" si="31"/>
        <v>No</v>
      </c>
      <c r="AC157" s="223" t="str">
        <f t="shared" si="32"/>
        <v>N/A</v>
      </c>
      <c r="AD157" s="4" t="str">
        <f t="shared" si="33"/>
        <v>No</v>
      </c>
      <c r="AE157" s="223" t="str">
        <f t="shared" si="34"/>
        <v>N/A</v>
      </c>
      <c r="AF157" s="95"/>
    </row>
    <row r="158" spans="1:32" ht="14.5" hidden="1" customHeight="1">
      <c r="A158" s="66" t="s">
        <v>13</v>
      </c>
      <c r="B158" s="66" t="s">
        <v>28</v>
      </c>
      <c r="C158" s="66" t="str" cm="1">
        <f t="array" ref="C158">_xlfn.IFNA(_xlfn.IFS(B158="Starter","Starters &amp; Sides",B158="Sides","Starters &amp; Sides"),B158)</f>
        <v>Drinks</v>
      </c>
      <c r="D158" s="84" t="s">
        <v>2117</v>
      </c>
      <c r="E158" s="74">
        <v>4.95</v>
      </c>
      <c r="F158" s="4">
        <v>5.4</v>
      </c>
      <c r="G158" s="4">
        <v>5.4</v>
      </c>
      <c r="H158" s="4">
        <v>5.4</v>
      </c>
      <c r="I158" s="4">
        <v>4.9000000000000004</v>
      </c>
      <c r="J158" s="15">
        <v>4.9000000000000004</v>
      </c>
      <c r="K158" s="4">
        <v>4.9000000000000004</v>
      </c>
      <c r="L158" s="4">
        <v>4.9000000000000004</v>
      </c>
      <c r="M158" s="4"/>
      <c r="N158" s="4"/>
      <c r="O158" s="15"/>
      <c r="P158" s="4"/>
      <c r="Q158" s="338"/>
      <c r="R158" s="15" t="str">
        <f t="shared" si="21"/>
        <v>No</v>
      </c>
      <c r="S158" s="15" t="str">
        <f t="shared" si="22"/>
        <v>No</v>
      </c>
      <c r="T158" s="4" t="str">
        <f t="shared" si="23"/>
        <v>No</v>
      </c>
      <c r="U158" s="4" t="str">
        <f t="shared" si="24"/>
        <v>N/A</v>
      </c>
      <c r="V158" s="4" t="str">
        <f t="shared" si="25"/>
        <v>No</v>
      </c>
      <c r="W158" s="223" t="str">
        <f t="shared" si="26"/>
        <v>N/A</v>
      </c>
      <c r="X158" s="4" t="str">
        <f t="shared" si="27"/>
        <v>No</v>
      </c>
      <c r="Y158" s="223" t="str">
        <f t="shared" si="28"/>
        <v>N/A</v>
      </c>
      <c r="Z158" s="4" t="str">
        <f t="shared" si="29"/>
        <v>No</v>
      </c>
      <c r="AA158" s="223" t="str">
        <f t="shared" si="30"/>
        <v>N/A</v>
      </c>
      <c r="AB158" s="4" t="str">
        <f t="shared" si="31"/>
        <v>No</v>
      </c>
      <c r="AC158" s="223" t="str">
        <f t="shared" si="32"/>
        <v>N/A</v>
      </c>
      <c r="AD158" s="4" t="str">
        <f t="shared" si="33"/>
        <v>No</v>
      </c>
      <c r="AE158" s="223" t="str">
        <f t="shared" si="34"/>
        <v>N/A</v>
      </c>
      <c r="AF158" s="95"/>
    </row>
    <row r="159" spans="1:32" ht="14.5" hidden="1" customHeight="1">
      <c r="A159" s="66" t="s">
        <v>13</v>
      </c>
      <c r="B159" s="66" t="s">
        <v>28</v>
      </c>
      <c r="C159" s="66" t="str" cm="1">
        <f t="array" ref="C159">_xlfn.IFNA(_xlfn.IFS(B159="Starter","Starters &amp; Sides",B159="Sides","Starters &amp; Sides"),B159)</f>
        <v>Drinks</v>
      </c>
      <c r="D159" s="84" t="s">
        <v>2118</v>
      </c>
      <c r="E159" s="74">
        <v>6.2</v>
      </c>
      <c r="F159" s="4">
        <v>6.7</v>
      </c>
      <c r="G159" s="4">
        <v>6.7</v>
      </c>
      <c r="H159" s="4">
        <v>0</v>
      </c>
      <c r="I159" s="4"/>
      <c r="J159" s="15"/>
      <c r="K159" s="4"/>
      <c r="L159" s="4"/>
      <c r="M159" s="4"/>
      <c r="N159" s="4"/>
      <c r="O159" s="15"/>
      <c r="P159" s="4"/>
      <c r="Q159" s="338"/>
      <c r="R159" s="15" t="str">
        <f t="shared" si="21"/>
        <v>No</v>
      </c>
      <c r="S159" s="15" t="str">
        <f t="shared" si="22"/>
        <v>No</v>
      </c>
      <c r="T159" s="4" t="str">
        <f t="shared" si="23"/>
        <v>No</v>
      </c>
      <c r="U159" s="4" t="str">
        <f t="shared" si="24"/>
        <v>N/A</v>
      </c>
      <c r="V159" s="4" t="str">
        <f t="shared" si="25"/>
        <v>No</v>
      </c>
      <c r="W159" s="223" t="str">
        <f t="shared" si="26"/>
        <v>N/A</v>
      </c>
      <c r="X159" s="4" t="str">
        <f t="shared" si="27"/>
        <v>No</v>
      </c>
      <c r="Y159" s="223" t="str">
        <f t="shared" si="28"/>
        <v>N/A</v>
      </c>
      <c r="Z159" s="4" t="str">
        <f t="shared" si="29"/>
        <v>No</v>
      </c>
      <c r="AA159" s="223" t="str">
        <f t="shared" si="30"/>
        <v>N/A</v>
      </c>
      <c r="AB159" s="4" t="str">
        <f t="shared" si="31"/>
        <v>No</v>
      </c>
      <c r="AC159" s="223" t="str">
        <f t="shared" si="32"/>
        <v>N/A</v>
      </c>
      <c r="AD159" s="4" t="str">
        <f t="shared" si="33"/>
        <v>No</v>
      </c>
      <c r="AE159" s="223" t="str">
        <f t="shared" si="34"/>
        <v>N/A</v>
      </c>
      <c r="AF159" s="95"/>
    </row>
    <row r="160" spans="1:32" ht="14.5" hidden="1" customHeight="1">
      <c r="A160" s="66" t="s">
        <v>13</v>
      </c>
      <c r="B160" s="66" t="s">
        <v>28</v>
      </c>
      <c r="C160" s="66" t="str" cm="1">
        <f t="array" ref="C160">_xlfn.IFNA(_xlfn.IFS(B160="Starter","Starters &amp; Sides",B160="Sides","Starters &amp; Sides"),B160)</f>
        <v>Drinks</v>
      </c>
      <c r="D160" s="84" t="s">
        <v>2119</v>
      </c>
      <c r="E160" s="74">
        <v>2.9</v>
      </c>
      <c r="F160" s="4">
        <v>3.4</v>
      </c>
      <c r="G160" s="4">
        <v>3.4</v>
      </c>
      <c r="H160" s="4">
        <v>3.4</v>
      </c>
      <c r="I160" s="4">
        <v>3.4</v>
      </c>
      <c r="J160" s="15">
        <v>3.4</v>
      </c>
      <c r="K160" s="4">
        <v>3.4</v>
      </c>
      <c r="L160" s="4">
        <v>3.4</v>
      </c>
      <c r="M160" s="4">
        <v>3.4</v>
      </c>
      <c r="N160" s="4">
        <v>3.9</v>
      </c>
      <c r="O160" s="15">
        <v>3.9</v>
      </c>
      <c r="P160" s="4">
        <v>3.9</v>
      </c>
      <c r="Q160" s="338">
        <v>3.9</v>
      </c>
      <c r="R160" s="15" t="str">
        <f t="shared" si="21"/>
        <v>Yes</v>
      </c>
      <c r="S160" s="15" t="str">
        <f t="shared" si="22"/>
        <v>No</v>
      </c>
      <c r="T160" s="4" t="str">
        <f t="shared" si="23"/>
        <v>Yes</v>
      </c>
      <c r="U160" s="4">
        <f t="shared" si="24"/>
        <v>0</v>
      </c>
      <c r="V160" s="4" t="str">
        <f t="shared" si="25"/>
        <v>Yes</v>
      </c>
      <c r="W160" s="223">
        <f t="shared" si="26"/>
        <v>0</v>
      </c>
      <c r="X160" s="4" t="str">
        <f t="shared" si="27"/>
        <v>Yes</v>
      </c>
      <c r="Y160" s="223">
        <f t="shared" si="28"/>
        <v>0</v>
      </c>
      <c r="Z160" s="4" t="str">
        <f t="shared" si="29"/>
        <v>Yes</v>
      </c>
      <c r="AA160" s="223">
        <f t="shared" si="30"/>
        <v>0.14705882352941169</v>
      </c>
      <c r="AB160" s="4" t="str">
        <f t="shared" si="31"/>
        <v>Yes</v>
      </c>
      <c r="AC160" s="223">
        <f t="shared" si="32"/>
        <v>0.14705882352941169</v>
      </c>
      <c r="AD160" s="4" t="str">
        <f t="shared" si="33"/>
        <v>Yes</v>
      </c>
      <c r="AE160" s="223">
        <f t="shared" si="34"/>
        <v>0.34482758620689657</v>
      </c>
      <c r="AF160" s="95"/>
    </row>
    <row r="161" spans="1:32" ht="14.5" hidden="1" customHeight="1">
      <c r="A161" s="66" t="s">
        <v>13</v>
      </c>
      <c r="B161" s="66" t="s">
        <v>28</v>
      </c>
      <c r="C161" s="66" t="str" cm="1">
        <f t="array" ref="C161">_xlfn.IFNA(_xlfn.IFS(B161="Starter","Starters &amp; Sides",B161="Sides","Starters &amp; Sides"),B161)</f>
        <v>Drinks</v>
      </c>
      <c r="D161" s="84" t="s">
        <v>478</v>
      </c>
      <c r="E161" s="74"/>
      <c r="F161" s="4"/>
      <c r="G161" s="4"/>
      <c r="H161" s="4"/>
      <c r="I161" s="4">
        <v>5.95</v>
      </c>
      <c r="J161" s="15">
        <v>5.95</v>
      </c>
      <c r="K161" s="4">
        <v>5.95</v>
      </c>
      <c r="L161" s="4"/>
      <c r="M161" s="4"/>
      <c r="N161" s="4"/>
      <c r="O161" s="15"/>
      <c r="P161" s="4"/>
      <c r="Q161" s="338"/>
      <c r="R161" s="15" t="str">
        <f t="shared" si="21"/>
        <v>No</v>
      </c>
      <c r="S161" s="15" t="str">
        <f t="shared" si="22"/>
        <v>No</v>
      </c>
      <c r="T161" s="4" t="str">
        <f t="shared" si="23"/>
        <v>No</v>
      </c>
      <c r="U161" s="4" t="str">
        <f t="shared" si="24"/>
        <v>N/A</v>
      </c>
      <c r="V161" s="4" t="str">
        <f t="shared" si="25"/>
        <v>No</v>
      </c>
      <c r="W161" s="223" t="str">
        <f t="shared" si="26"/>
        <v>N/A</v>
      </c>
      <c r="X161" s="4" t="str">
        <f t="shared" si="27"/>
        <v>No</v>
      </c>
      <c r="Y161" s="223" t="str">
        <f t="shared" si="28"/>
        <v>N/A</v>
      </c>
      <c r="Z161" s="4" t="str">
        <f t="shared" si="29"/>
        <v>No</v>
      </c>
      <c r="AA161" s="223" t="str">
        <f t="shared" si="30"/>
        <v>N/A</v>
      </c>
      <c r="AB161" s="4" t="str">
        <f t="shared" si="31"/>
        <v>No</v>
      </c>
      <c r="AC161" s="223" t="str">
        <f t="shared" si="32"/>
        <v>N/A</v>
      </c>
      <c r="AD161" s="4" t="str">
        <f t="shared" si="33"/>
        <v>No</v>
      </c>
      <c r="AE161" s="223" t="str">
        <f t="shared" si="34"/>
        <v>N/A</v>
      </c>
      <c r="AF161" s="95"/>
    </row>
    <row r="162" spans="1:32" ht="14.5" hidden="1" customHeight="1">
      <c r="A162" s="66" t="s">
        <v>13</v>
      </c>
      <c r="B162" s="66" t="s">
        <v>28</v>
      </c>
      <c r="C162" s="66" t="str" cm="1">
        <f t="array" ref="C162">_xlfn.IFNA(_xlfn.IFS(B162="Starter","Starters &amp; Sides",B162="Sides","Starters &amp; Sides"),B162)</f>
        <v>Drinks</v>
      </c>
      <c r="D162" s="84" t="s">
        <v>2120</v>
      </c>
      <c r="E162" s="74"/>
      <c r="F162" s="4"/>
      <c r="G162" s="4"/>
      <c r="H162" s="4"/>
      <c r="I162" s="4"/>
      <c r="J162" s="15"/>
      <c r="K162" s="4"/>
      <c r="L162" s="4"/>
      <c r="M162" s="4">
        <v>2.35</v>
      </c>
      <c r="N162" s="4">
        <v>2.85</v>
      </c>
      <c r="O162" s="15">
        <v>2.85</v>
      </c>
      <c r="P162" s="4">
        <v>2.85</v>
      </c>
      <c r="Q162" s="338">
        <v>2.85</v>
      </c>
      <c r="R162" s="15" t="str">
        <f t="shared" si="21"/>
        <v>Yes</v>
      </c>
      <c r="S162" s="15" t="str">
        <f t="shared" si="22"/>
        <v>No</v>
      </c>
      <c r="T162" s="4" t="str">
        <f t="shared" si="23"/>
        <v>Yes</v>
      </c>
      <c r="U162" s="4">
        <f t="shared" si="24"/>
        <v>0</v>
      </c>
      <c r="V162" s="4" t="str">
        <f t="shared" si="25"/>
        <v>Yes</v>
      </c>
      <c r="W162" s="223">
        <f t="shared" si="26"/>
        <v>0</v>
      </c>
      <c r="X162" s="4" t="str">
        <f t="shared" si="27"/>
        <v>Yes</v>
      </c>
      <c r="Y162" s="223">
        <f t="shared" si="28"/>
        <v>0</v>
      </c>
      <c r="Z162" s="4" t="str">
        <f t="shared" si="29"/>
        <v>Yes</v>
      </c>
      <c r="AA162" s="223">
        <f t="shared" si="30"/>
        <v>0.2127659574468086</v>
      </c>
      <c r="AB162" s="4" t="str">
        <f t="shared" si="31"/>
        <v>No</v>
      </c>
      <c r="AC162" s="223" t="str">
        <f t="shared" si="32"/>
        <v>N/A</v>
      </c>
      <c r="AD162" s="4" t="str">
        <f t="shared" si="33"/>
        <v>No</v>
      </c>
      <c r="AE162" s="223" t="str">
        <f t="shared" si="34"/>
        <v>N/A</v>
      </c>
      <c r="AF162" s="95"/>
    </row>
    <row r="163" spans="1:32" ht="14.5" hidden="1" customHeight="1">
      <c r="A163" s="66" t="s">
        <v>13</v>
      </c>
      <c r="B163" s="66" t="s">
        <v>28</v>
      </c>
      <c r="C163" s="66" t="str" cm="1">
        <f t="array" ref="C163">_xlfn.IFNA(_xlfn.IFS(B163="Starter","Starters &amp; Sides",B163="Sides","Starters &amp; Sides"),B163)</f>
        <v>Drinks</v>
      </c>
      <c r="D163" s="84" t="s">
        <v>2121</v>
      </c>
      <c r="E163" s="74">
        <v>2.8</v>
      </c>
      <c r="F163" s="4">
        <v>3.2</v>
      </c>
      <c r="G163" s="4">
        <v>3.2</v>
      </c>
      <c r="H163" s="4">
        <v>3.2</v>
      </c>
      <c r="I163" s="4">
        <v>3.2</v>
      </c>
      <c r="J163" s="15">
        <v>3.2</v>
      </c>
      <c r="K163" s="4">
        <v>3.2</v>
      </c>
      <c r="L163" s="4">
        <v>3.2</v>
      </c>
      <c r="M163" s="4">
        <v>3.4</v>
      </c>
      <c r="N163" s="4">
        <v>3.7</v>
      </c>
      <c r="O163" s="15">
        <v>3.7</v>
      </c>
      <c r="P163" s="4">
        <v>3.7</v>
      </c>
      <c r="Q163" s="338">
        <v>3.7</v>
      </c>
      <c r="R163" s="15" t="str">
        <f t="shared" si="21"/>
        <v>Yes</v>
      </c>
      <c r="S163" s="15" t="str">
        <f t="shared" si="22"/>
        <v>No</v>
      </c>
      <c r="T163" s="4" t="str">
        <f t="shared" si="23"/>
        <v>Yes</v>
      </c>
      <c r="U163" s="4">
        <f t="shared" si="24"/>
        <v>0</v>
      </c>
      <c r="V163" s="4" t="str">
        <f t="shared" si="25"/>
        <v>Yes</v>
      </c>
      <c r="W163" s="223">
        <f t="shared" si="26"/>
        <v>0</v>
      </c>
      <c r="X163" s="4" t="str">
        <f t="shared" si="27"/>
        <v>Yes</v>
      </c>
      <c r="Y163" s="223">
        <f t="shared" si="28"/>
        <v>0</v>
      </c>
      <c r="Z163" s="4" t="str">
        <f t="shared" si="29"/>
        <v>Yes</v>
      </c>
      <c r="AA163" s="223">
        <f t="shared" si="30"/>
        <v>8.8235294117647189E-2</v>
      </c>
      <c r="AB163" s="4" t="str">
        <f t="shared" si="31"/>
        <v>Yes</v>
      </c>
      <c r="AC163" s="223">
        <f t="shared" si="32"/>
        <v>0.15625</v>
      </c>
      <c r="AD163" s="4" t="str">
        <f t="shared" si="33"/>
        <v>Yes</v>
      </c>
      <c r="AE163" s="223">
        <f t="shared" si="34"/>
        <v>0.32142857142857162</v>
      </c>
      <c r="AF163" s="95"/>
    </row>
    <row r="164" spans="1:32" ht="14.5" hidden="1" customHeight="1">
      <c r="A164" s="66" t="s">
        <v>13</v>
      </c>
      <c r="B164" s="66" t="s">
        <v>28</v>
      </c>
      <c r="C164" s="66" t="str" cm="1">
        <f t="array" ref="C164">_xlfn.IFNA(_xlfn.IFS(B164="Starter","Starters &amp; Sides",B164="Sides","Starters &amp; Sides"),B164)</f>
        <v>Drinks</v>
      </c>
      <c r="D164" s="84" t="s">
        <v>2122</v>
      </c>
      <c r="E164" s="74">
        <v>4.9000000000000004</v>
      </c>
      <c r="F164" s="4">
        <v>5.4</v>
      </c>
      <c r="G164" s="4">
        <v>5.4</v>
      </c>
      <c r="H164" s="4">
        <v>5.4</v>
      </c>
      <c r="I164" s="4">
        <v>5.75</v>
      </c>
      <c r="J164" s="15">
        <v>5.75</v>
      </c>
      <c r="K164" s="4"/>
      <c r="L164" s="4"/>
      <c r="M164" s="4"/>
      <c r="N164" s="4"/>
      <c r="O164" s="15"/>
      <c r="P164" s="4"/>
      <c r="Q164" s="338"/>
      <c r="R164" s="15" t="str">
        <f t="shared" si="21"/>
        <v>No</v>
      </c>
      <c r="S164" s="15" t="str">
        <f t="shared" si="22"/>
        <v>No</v>
      </c>
      <c r="T164" s="4" t="str">
        <f t="shared" si="23"/>
        <v>No</v>
      </c>
      <c r="U164" s="4" t="str">
        <f t="shared" si="24"/>
        <v>N/A</v>
      </c>
      <c r="V164" s="4" t="str">
        <f t="shared" si="25"/>
        <v>No</v>
      </c>
      <c r="W164" s="223" t="str">
        <f t="shared" si="26"/>
        <v>N/A</v>
      </c>
      <c r="X164" s="4" t="str">
        <f t="shared" si="27"/>
        <v>No</v>
      </c>
      <c r="Y164" s="223" t="str">
        <f t="shared" si="28"/>
        <v>N/A</v>
      </c>
      <c r="Z164" s="4" t="str">
        <f t="shared" si="29"/>
        <v>No</v>
      </c>
      <c r="AA164" s="223" t="str">
        <f t="shared" si="30"/>
        <v>N/A</v>
      </c>
      <c r="AB164" s="4" t="str">
        <f t="shared" si="31"/>
        <v>No</v>
      </c>
      <c r="AC164" s="223" t="str">
        <f t="shared" si="32"/>
        <v>N/A</v>
      </c>
      <c r="AD164" s="4" t="str">
        <f t="shared" si="33"/>
        <v>No</v>
      </c>
      <c r="AE164" s="223" t="str">
        <f t="shared" si="34"/>
        <v>N/A</v>
      </c>
      <c r="AF164" s="95"/>
    </row>
    <row r="165" spans="1:32" ht="14.5" hidden="1" customHeight="1">
      <c r="A165" s="66" t="s">
        <v>13</v>
      </c>
      <c r="B165" s="66" t="s">
        <v>28</v>
      </c>
      <c r="C165" s="66" t="str" cm="1">
        <f t="array" ref="C165">_xlfn.IFNA(_xlfn.IFS(B165="Starter","Starters &amp; Sides",B165="Sides","Starters &amp; Sides"),B165)</f>
        <v>Drinks</v>
      </c>
      <c r="D165" s="84" t="s">
        <v>2123</v>
      </c>
      <c r="E165" s="74"/>
      <c r="F165" s="4"/>
      <c r="G165" s="4"/>
      <c r="H165" s="4"/>
      <c r="I165" s="4"/>
      <c r="J165" s="15"/>
      <c r="K165" s="4"/>
      <c r="L165" s="4"/>
      <c r="M165" s="4">
        <v>2.35</v>
      </c>
      <c r="N165" s="4"/>
      <c r="O165" s="15">
        <v>2.85</v>
      </c>
      <c r="P165" s="4">
        <v>2.85</v>
      </c>
      <c r="Q165" s="338">
        <v>2.85</v>
      </c>
      <c r="R165" s="15" t="str">
        <f t="shared" si="21"/>
        <v>Yes</v>
      </c>
      <c r="S165" s="15" t="str">
        <f t="shared" si="22"/>
        <v>No</v>
      </c>
      <c r="T165" s="4" t="str">
        <f t="shared" si="23"/>
        <v>Yes</v>
      </c>
      <c r="U165" s="4">
        <f t="shared" si="24"/>
        <v>0</v>
      </c>
      <c r="V165" s="4" t="str">
        <f t="shared" si="25"/>
        <v>Yes</v>
      </c>
      <c r="W165" s="223">
        <f t="shared" si="26"/>
        <v>0</v>
      </c>
      <c r="X165" s="4" t="str">
        <f t="shared" si="27"/>
        <v>No</v>
      </c>
      <c r="Y165" s="223" t="str">
        <f t="shared" si="28"/>
        <v>N/A</v>
      </c>
      <c r="Z165" s="4" t="str">
        <f t="shared" si="29"/>
        <v>No</v>
      </c>
      <c r="AA165" s="223" t="str">
        <f t="shared" si="30"/>
        <v>N/A</v>
      </c>
      <c r="AB165" s="4" t="str">
        <f t="shared" si="31"/>
        <v>No</v>
      </c>
      <c r="AC165" s="223" t="str">
        <f t="shared" si="32"/>
        <v>N/A</v>
      </c>
      <c r="AD165" s="4" t="str">
        <f t="shared" si="33"/>
        <v>No</v>
      </c>
      <c r="AE165" s="223" t="str">
        <f t="shared" si="34"/>
        <v>N/A</v>
      </c>
      <c r="AF165" s="95"/>
    </row>
    <row r="166" spans="1:32" ht="14.5" hidden="1" customHeight="1">
      <c r="A166" s="66" t="s">
        <v>13</v>
      </c>
      <c r="B166" s="66" t="s">
        <v>28</v>
      </c>
      <c r="C166" s="66" t="str" cm="1">
        <f t="array" ref="C166">_xlfn.IFNA(_xlfn.IFS(B166="Starter","Starters &amp; Sides",B166="Sides","Starters &amp; Sides"),B166)</f>
        <v>Drinks</v>
      </c>
      <c r="D166" s="84" t="s">
        <v>1985</v>
      </c>
      <c r="E166" s="74"/>
      <c r="F166" s="4"/>
      <c r="G166" s="4"/>
      <c r="H166" s="4"/>
      <c r="I166" s="4"/>
      <c r="J166" s="15">
        <v>2.35</v>
      </c>
      <c r="K166" s="4">
        <v>2.35</v>
      </c>
      <c r="L166" s="4">
        <v>2.35</v>
      </c>
      <c r="M166" s="4">
        <v>2.35</v>
      </c>
      <c r="N166" s="4">
        <v>2.85</v>
      </c>
      <c r="O166" s="15">
        <v>2.85</v>
      </c>
      <c r="P166" s="4">
        <v>2.85</v>
      </c>
      <c r="Q166" s="338">
        <v>2.85</v>
      </c>
      <c r="R166" s="15" t="str">
        <f t="shared" si="21"/>
        <v>Yes</v>
      </c>
      <c r="S166" s="15" t="str">
        <f t="shared" si="22"/>
        <v>No</v>
      </c>
      <c r="T166" s="4" t="str">
        <f t="shared" si="23"/>
        <v>Yes</v>
      </c>
      <c r="U166" s="4">
        <f t="shared" si="24"/>
        <v>0</v>
      </c>
      <c r="V166" s="4" t="str">
        <f t="shared" si="25"/>
        <v>Yes</v>
      </c>
      <c r="W166" s="223">
        <f t="shared" si="26"/>
        <v>0</v>
      </c>
      <c r="X166" s="4" t="str">
        <f t="shared" si="27"/>
        <v>Yes</v>
      </c>
      <c r="Y166" s="223">
        <f t="shared" si="28"/>
        <v>0</v>
      </c>
      <c r="Z166" s="4" t="str">
        <f t="shared" si="29"/>
        <v>Yes</v>
      </c>
      <c r="AA166" s="223">
        <f t="shared" si="30"/>
        <v>0.2127659574468086</v>
      </c>
      <c r="AB166" s="4" t="str">
        <f t="shared" si="31"/>
        <v>Yes</v>
      </c>
      <c r="AC166" s="223">
        <f t="shared" si="32"/>
        <v>0.2127659574468086</v>
      </c>
      <c r="AD166" s="4" t="str">
        <f t="shared" si="33"/>
        <v>No</v>
      </c>
      <c r="AE166" s="223" t="str">
        <f t="shared" si="34"/>
        <v>N/A</v>
      </c>
      <c r="AF166" s="95"/>
    </row>
    <row r="167" spans="1:32" ht="14.5" hidden="1" customHeight="1">
      <c r="A167" s="66" t="s">
        <v>13</v>
      </c>
      <c r="B167" s="66" t="s">
        <v>28</v>
      </c>
      <c r="C167" s="66" t="str" cm="1">
        <f t="array" ref="C167">_xlfn.IFNA(_xlfn.IFS(B167="Starter","Starters &amp; Sides",B167="Sides","Starters &amp; Sides"),B167)</f>
        <v>Drinks</v>
      </c>
      <c r="D167" s="84" t="s">
        <v>453</v>
      </c>
      <c r="E167" s="74"/>
      <c r="F167" s="4"/>
      <c r="G167" s="4"/>
      <c r="H167" s="4"/>
      <c r="I167" s="4"/>
      <c r="J167" s="15"/>
      <c r="K167" s="4"/>
      <c r="L167" s="4">
        <v>8.5</v>
      </c>
      <c r="M167" s="4"/>
      <c r="N167" s="4"/>
      <c r="O167" s="15"/>
      <c r="P167" s="4"/>
      <c r="Q167" s="338"/>
      <c r="R167" s="15" t="str">
        <f t="shared" si="21"/>
        <v>No</v>
      </c>
      <c r="S167" s="15" t="str">
        <f t="shared" si="22"/>
        <v>No</v>
      </c>
      <c r="T167" s="4" t="str">
        <f t="shared" si="23"/>
        <v>No</v>
      </c>
      <c r="U167" s="4" t="str">
        <f t="shared" si="24"/>
        <v>N/A</v>
      </c>
      <c r="V167" s="4" t="str">
        <f t="shared" si="25"/>
        <v>No</v>
      </c>
      <c r="W167" s="223" t="str">
        <f t="shared" si="26"/>
        <v>N/A</v>
      </c>
      <c r="X167" s="4" t="str">
        <f t="shared" si="27"/>
        <v>No</v>
      </c>
      <c r="Y167" s="223" t="str">
        <f t="shared" si="28"/>
        <v>N/A</v>
      </c>
      <c r="Z167" s="4" t="str">
        <f t="shared" si="29"/>
        <v>No</v>
      </c>
      <c r="AA167" s="223" t="str">
        <f t="shared" si="30"/>
        <v>N/A</v>
      </c>
      <c r="AB167" s="4" t="str">
        <f t="shared" si="31"/>
        <v>No</v>
      </c>
      <c r="AC167" s="223" t="str">
        <f t="shared" si="32"/>
        <v>N/A</v>
      </c>
      <c r="AD167" s="4" t="str">
        <f t="shared" si="33"/>
        <v>No</v>
      </c>
      <c r="AE167" s="223" t="str">
        <f t="shared" si="34"/>
        <v>N/A</v>
      </c>
      <c r="AF167" s="95"/>
    </row>
    <row r="168" spans="1:32" ht="14.5" hidden="1" customHeight="1">
      <c r="A168" s="66" t="s">
        <v>13</v>
      </c>
      <c r="B168" s="66" t="s">
        <v>28</v>
      </c>
      <c r="C168" s="66" t="str" cm="1">
        <f t="array" ref="C168">_xlfn.IFNA(_xlfn.IFS(B168="Starter","Starters &amp; Sides",B168="Sides","Starters &amp; Sides"),B168)</f>
        <v>Drinks</v>
      </c>
      <c r="D168" s="84" t="s">
        <v>2124</v>
      </c>
      <c r="E168" s="74"/>
      <c r="F168" s="4"/>
      <c r="G168" s="4"/>
      <c r="H168" s="4"/>
      <c r="I168" s="4"/>
      <c r="J168" s="15"/>
      <c r="K168" s="4"/>
      <c r="L168" s="4"/>
      <c r="M168" s="4">
        <v>3.2</v>
      </c>
      <c r="N168" s="4">
        <v>3.7</v>
      </c>
      <c r="O168" s="15">
        <v>3.7</v>
      </c>
      <c r="P168" s="4">
        <v>3.7</v>
      </c>
      <c r="Q168" s="338">
        <v>3.7</v>
      </c>
      <c r="R168" s="15" t="str">
        <f t="shared" si="21"/>
        <v>Yes</v>
      </c>
      <c r="S168" s="15" t="str">
        <f t="shared" si="22"/>
        <v>No</v>
      </c>
      <c r="T168" s="4" t="str">
        <f t="shared" si="23"/>
        <v>Yes</v>
      </c>
      <c r="U168" s="4">
        <f t="shared" si="24"/>
        <v>0</v>
      </c>
      <c r="V168" s="4" t="str">
        <f t="shared" si="25"/>
        <v>Yes</v>
      </c>
      <c r="W168" s="223">
        <f t="shared" si="26"/>
        <v>0</v>
      </c>
      <c r="X168" s="4" t="str">
        <f t="shared" si="27"/>
        <v>Yes</v>
      </c>
      <c r="Y168" s="223">
        <f t="shared" si="28"/>
        <v>0</v>
      </c>
      <c r="Z168" s="4" t="str">
        <f t="shared" si="29"/>
        <v>Yes</v>
      </c>
      <c r="AA168" s="223">
        <f t="shared" si="30"/>
        <v>0.15625</v>
      </c>
      <c r="AB168" s="4" t="str">
        <f t="shared" si="31"/>
        <v>No</v>
      </c>
      <c r="AC168" s="223" t="str">
        <f t="shared" si="32"/>
        <v>N/A</v>
      </c>
      <c r="AD168" s="4" t="str">
        <f t="shared" si="33"/>
        <v>No</v>
      </c>
      <c r="AE168" s="223" t="str">
        <f t="shared" si="34"/>
        <v>N/A</v>
      </c>
      <c r="AF168" s="95"/>
    </row>
    <row r="169" spans="1:32" ht="14.5" hidden="1" customHeight="1">
      <c r="A169" s="66" t="s">
        <v>13</v>
      </c>
      <c r="B169" s="66" t="s">
        <v>28</v>
      </c>
      <c r="C169" s="66" t="str" cm="1">
        <f t="array" ref="C169">_xlfn.IFNA(_xlfn.IFS(B169="Starter","Starters &amp; Sides",B169="Sides","Starters &amp; Sides"),B169)</f>
        <v>Drinks</v>
      </c>
      <c r="D169" s="84" t="s">
        <v>2125</v>
      </c>
      <c r="E169" s="74"/>
      <c r="F169" s="4"/>
      <c r="G169" s="4"/>
      <c r="H169" s="4"/>
      <c r="I169" s="4"/>
      <c r="J169" s="15"/>
      <c r="K169" s="4"/>
      <c r="L169" s="4"/>
      <c r="M169" s="4"/>
      <c r="N169" s="4">
        <v>4.7</v>
      </c>
      <c r="O169" s="15">
        <v>4.7</v>
      </c>
      <c r="P169" s="4">
        <v>4.7</v>
      </c>
      <c r="Q169" s="338">
        <v>4.7</v>
      </c>
      <c r="R169" s="15" t="str">
        <f t="shared" si="21"/>
        <v>Yes</v>
      </c>
      <c r="S169" s="15" t="str">
        <f t="shared" si="22"/>
        <v>No</v>
      </c>
      <c r="T169" s="4" t="str">
        <f t="shared" si="23"/>
        <v>Yes</v>
      </c>
      <c r="U169" s="4">
        <f t="shared" si="24"/>
        <v>0</v>
      </c>
      <c r="V169" s="4" t="str">
        <f t="shared" si="25"/>
        <v>Yes</v>
      </c>
      <c r="W169" s="223">
        <f t="shared" si="26"/>
        <v>0</v>
      </c>
      <c r="X169" s="4" t="str">
        <f t="shared" si="27"/>
        <v>Yes</v>
      </c>
      <c r="Y169" s="223">
        <f t="shared" si="28"/>
        <v>0</v>
      </c>
      <c r="Z169" s="4" t="str">
        <f t="shared" si="29"/>
        <v>No</v>
      </c>
      <c r="AA169" s="223" t="str">
        <f t="shared" si="30"/>
        <v>N/A</v>
      </c>
      <c r="AB169" s="4" t="str">
        <f t="shared" si="31"/>
        <v>No</v>
      </c>
      <c r="AC169" s="223" t="str">
        <f t="shared" si="32"/>
        <v>N/A</v>
      </c>
      <c r="AD169" s="4" t="str">
        <f t="shared" si="33"/>
        <v>No</v>
      </c>
      <c r="AE169" s="223" t="str">
        <f t="shared" si="34"/>
        <v>N/A</v>
      </c>
      <c r="AF169" s="95"/>
    </row>
    <row r="170" spans="1:32" ht="14.5" hidden="1" customHeight="1">
      <c r="A170" s="66" t="s">
        <v>13</v>
      </c>
      <c r="B170" s="66" t="s">
        <v>28</v>
      </c>
      <c r="C170" s="66" t="str" cm="1">
        <f t="array" ref="C170">_xlfn.IFNA(_xlfn.IFS(B170="Starter","Starters &amp; Sides",B170="Sides","Starters &amp; Sides"),B170)</f>
        <v>Drinks</v>
      </c>
      <c r="D170" s="84" t="s">
        <v>2126</v>
      </c>
      <c r="E170" s="74"/>
      <c r="F170" s="4"/>
      <c r="G170" s="4"/>
      <c r="H170" s="4"/>
      <c r="I170" s="4"/>
      <c r="J170" s="15"/>
      <c r="K170" s="4"/>
      <c r="L170" s="4"/>
      <c r="M170" s="4"/>
      <c r="N170" s="4">
        <v>4.5</v>
      </c>
      <c r="O170" s="15">
        <v>4.5</v>
      </c>
      <c r="P170" s="4">
        <v>4.5</v>
      </c>
      <c r="Q170" s="338">
        <v>4.5</v>
      </c>
      <c r="R170" s="15" t="str">
        <f t="shared" si="21"/>
        <v>Yes</v>
      </c>
      <c r="S170" s="15" t="str">
        <f t="shared" si="22"/>
        <v>No</v>
      </c>
      <c r="T170" s="4" t="str">
        <f t="shared" si="23"/>
        <v>Yes</v>
      </c>
      <c r="U170" s="4">
        <f t="shared" si="24"/>
        <v>0</v>
      </c>
      <c r="V170" s="4" t="str">
        <f t="shared" si="25"/>
        <v>Yes</v>
      </c>
      <c r="W170" s="223">
        <f t="shared" si="26"/>
        <v>0</v>
      </c>
      <c r="X170" s="4" t="str">
        <f t="shared" si="27"/>
        <v>Yes</v>
      </c>
      <c r="Y170" s="223">
        <f t="shared" si="28"/>
        <v>0</v>
      </c>
      <c r="Z170" s="4" t="str">
        <f t="shared" si="29"/>
        <v>No</v>
      </c>
      <c r="AA170" s="223" t="str">
        <f t="shared" si="30"/>
        <v>N/A</v>
      </c>
      <c r="AB170" s="4" t="str">
        <f t="shared" si="31"/>
        <v>No</v>
      </c>
      <c r="AC170" s="223" t="str">
        <f t="shared" si="32"/>
        <v>N/A</v>
      </c>
      <c r="AD170" s="4" t="str">
        <f t="shared" si="33"/>
        <v>No</v>
      </c>
      <c r="AE170" s="223" t="str">
        <f t="shared" si="34"/>
        <v>N/A</v>
      </c>
      <c r="AF170" s="95"/>
    </row>
    <row r="171" spans="1:32" ht="14.5" hidden="1" customHeight="1">
      <c r="A171" s="66" t="s">
        <v>13</v>
      </c>
      <c r="B171" s="66" t="s">
        <v>28</v>
      </c>
      <c r="C171" s="66" t="str" cm="1">
        <f t="array" ref="C171">_xlfn.IFNA(_xlfn.IFS(B171="Starter","Starters &amp; Sides",B171="Sides","Starters &amp; Sides"),B171)</f>
        <v>Drinks</v>
      </c>
      <c r="D171" s="84" t="s">
        <v>861</v>
      </c>
      <c r="E171" s="74"/>
      <c r="F171" s="4"/>
      <c r="G171" s="4"/>
      <c r="H171" s="4"/>
      <c r="I171" s="4"/>
      <c r="J171" s="15">
        <v>3.4</v>
      </c>
      <c r="K171" s="4">
        <v>3.4</v>
      </c>
      <c r="L171" s="4">
        <v>3.4</v>
      </c>
      <c r="M171" s="4">
        <v>3.4</v>
      </c>
      <c r="N171" s="4">
        <v>3.9</v>
      </c>
      <c r="O171" s="15">
        <v>3.9</v>
      </c>
      <c r="P171" s="4">
        <v>3.9</v>
      </c>
      <c r="Q171" s="338">
        <v>3.9</v>
      </c>
      <c r="R171" s="15" t="str">
        <f t="shared" si="21"/>
        <v>Yes</v>
      </c>
      <c r="S171" s="15" t="str">
        <f t="shared" si="22"/>
        <v>No</v>
      </c>
      <c r="T171" s="4" t="str">
        <f t="shared" si="23"/>
        <v>Yes</v>
      </c>
      <c r="U171" s="4">
        <f t="shared" si="24"/>
        <v>0</v>
      </c>
      <c r="V171" s="4" t="str">
        <f t="shared" si="25"/>
        <v>Yes</v>
      </c>
      <c r="W171" s="223">
        <f t="shared" si="26"/>
        <v>0</v>
      </c>
      <c r="X171" s="4" t="str">
        <f t="shared" si="27"/>
        <v>Yes</v>
      </c>
      <c r="Y171" s="223">
        <f t="shared" si="28"/>
        <v>0</v>
      </c>
      <c r="Z171" s="4" t="str">
        <f t="shared" si="29"/>
        <v>Yes</v>
      </c>
      <c r="AA171" s="223">
        <f t="shared" si="30"/>
        <v>0.14705882352941169</v>
      </c>
      <c r="AB171" s="4" t="str">
        <f t="shared" si="31"/>
        <v>Yes</v>
      </c>
      <c r="AC171" s="223">
        <f t="shared" si="32"/>
        <v>0.14705882352941169</v>
      </c>
      <c r="AD171" s="4" t="str">
        <f t="shared" si="33"/>
        <v>No</v>
      </c>
      <c r="AE171" s="223" t="str">
        <f t="shared" si="34"/>
        <v>N/A</v>
      </c>
      <c r="AF171" s="95"/>
    </row>
    <row r="172" spans="1:32" ht="14.5" hidden="1" customHeight="1">
      <c r="A172" s="66" t="s">
        <v>13</v>
      </c>
      <c r="B172" s="66" t="s">
        <v>28</v>
      </c>
      <c r="C172" s="66" t="str" cm="1">
        <f t="array" ref="C172">_xlfn.IFNA(_xlfn.IFS(B172="Starter","Starters &amp; Sides",B172="Sides","Starters &amp; Sides"),B172)</f>
        <v>Drinks</v>
      </c>
      <c r="D172" s="84" t="s">
        <v>2127</v>
      </c>
      <c r="E172" s="74">
        <v>3.2</v>
      </c>
      <c r="F172" s="4">
        <v>3.6</v>
      </c>
      <c r="G172" s="4">
        <v>3.6</v>
      </c>
      <c r="H172" s="4"/>
      <c r="I172" s="4"/>
      <c r="J172" s="15"/>
      <c r="K172" s="4"/>
      <c r="L172" s="4"/>
      <c r="M172" s="4"/>
      <c r="N172" s="4"/>
      <c r="O172" s="15"/>
      <c r="P172" s="4"/>
      <c r="Q172" s="338"/>
      <c r="R172" s="15" t="str">
        <f t="shared" si="21"/>
        <v>No</v>
      </c>
      <c r="S172" s="15" t="str">
        <f t="shared" si="22"/>
        <v>No</v>
      </c>
      <c r="T172" s="4" t="str">
        <f t="shared" si="23"/>
        <v>No</v>
      </c>
      <c r="U172" s="4" t="str">
        <f t="shared" si="24"/>
        <v>N/A</v>
      </c>
      <c r="V172" s="4" t="str">
        <f t="shared" si="25"/>
        <v>No</v>
      </c>
      <c r="W172" s="223" t="str">
        <f t="shared" si="26"/>
        <v>N/A</v>
      </c>
      <c r="X172" s="4" t="str">
        <f t="shared" si="27"/>
        <v>No</v>
      </c>
      <c r="Y172" s="223" t="str">
        <f t="shared" si="28"/>
        <v>N/A</v>
      </c>
      <c r="Z172" s="4" t="str">
        <f t="shared" si="29"/>
        <v>No</v>
      </c>
      <c r="AA172" s="223" t="str">
        <f t="shared" si="30"/>
        <v>N/A</v>
      </c>
      <c r="AB172" s="4" t="str">
        <f t="shared" si="31"/>
        <v>No</v>
      </c>
      <c r="AC172" s="223" t="str">
        <f t="shared" si="32"/>
        <v>N/A</v>
      </c>
      <c r="AD172" s="4" t="str">
        <f t="shared" si="33"/>
        <v>No</v>
      </c>
      <c r="AE172" s="223" t="str">
        <f t="shared" si="34"/>
        <v>N/A</v>
      </c>
      <c r="AF172" s="95"/>
    </row>
    <row r="173" spans="1:32" ht="14.5" hidden="1" customHeight="1">
      <c r="A173" s="66" t="s">
        <v>13</v>
      </c>
      <c r="B173" s="66" t="s">
        <v>28</v>
      </c>
      <c r="C173" s="66" t="str" cm="1">
        <f t="array" ref="C173">_xlfn.IFNA(_xlfn.IFS(B173="Starter","Starters &amp; Sides",B173="Sides","Starters &amp; Sides"),B173)</f>
        <v>Drinks</v>
      </c>
      <c r="D173" s="84" t="s">
        <v>2128</v>
      </c>
      <c r="E173" s="74"/>
      <c r="F173" s="4"/>
      <c r="G173" s="4"/>
      <c r="H173" s="4"/>
      <c r="I173" s="4"/>
      <c r="J173" s="15"/>
      <c r="K173" s="4"/>
      <c r="L173" s="4"/>
      <c r="M173" s="4">
        <v>2.35</v>
      </c>
      <c r="N173" s="4">
        <v>2.85</v>
      </c>
      <c r="O173" s="15">
        <v>2.85</v>
      </c>
      <c r="P173" s="4">
        <v>2.85</v>
      </c>
      <c r="Q173" s="338">
        <v>2.85</v>
      </c>
      <c r="R173" s="15" t="str">
        <f t="shared" si="21"/>
        <v>Yes</v>
      </c>
      <c r="S173" s="15" t="str">
        <f t="shared" si="22"/>
        <v>No</v>
      </c>
      <c r="T173" s="4" t="str">
        <f t="shared" si="23"/>
        <v>Yes</v>
      </c>
      <c r="U173" s="4">
        <f t="shared" si="24"/>
        <v>0</v>
      </c>
      <c r="V173" s="4" t="str">
        <f t="shared" si="25"/>
        <v>Yes</v>
      </c>
      <c r="W173" s="223">
        <f t="shared" si="26"/>
        <v>0</v>
      </c>
      <c r="X173" s="4" t="str">
        <f t="shared" si="27"/>
        <v>Yes</v>
      </c>
      <c r="Y173" s="223">
        <f t="shared" si="28"/>
        <v>0</v>
      </c>
      <c r="Z173" s="4" t="str">
        <f t="shared" si="29"/>
        <v>Yes</v>
      </c>
      <c r="AA173" s="223">
        <f t="shared" si="30"/>
        <v>0.2127659574468086</v>
      </c>
      <c r="AB173" s="4" t="str">
        <f t="shared" si="31"/>
        <v>No</v>
      </c>
      <c r="AC173" s="223" t="str">
        <f t="shared" si="32"/>
        <v>N/A</v>
      </c>
      <c r="AD173" s="4" t="str">
        <f t="shared" si="33"/>
        <v>No</v>
      </c>
      <c r="AE173" s="223" t="str">
        <f t="shared" si="34"/>
        <v>N/A</v>
      </c>
      <c r="AF173" s="95"/>
    </row>
    <row r="174" spans="1:32" ht="14.5" hidden="1" customHeight="1">
      <c r="A174" s="66" t="s">
        <v>13</v>
      </c>
      <c r="B174" s="66" t="s">
        <v>28</v>
      </c>
      <c r="C174" s="66" t="str" cm="1">
        <f t="array" ref="C174">_xlfn.IFNA(_xlfn.IFS(B174="Starter","Starters &amp; Sides",B174="Sides","Starters &amp; Sides"),B174)</f>
        <v>Drinks</v>
      </c>
      <c r="D174" s="84" t="s">
        <v>2129</v>
      </c>
      <c r="E174" s="74"/>
      <c r="F174" s="4"/>
      <c r="G174" s="4"/>
      <c r="H174" s="4"/>
      <c r="I174" s="4">
        <v>4.9000000000000004</v>
      </c>
      <c r="J174" s="15">
        <v>4.9000000000000004</v>
      </c>
      <c r="K174" s="4">
        <v>4.9000000000000004</v>
      </c>
      <c r="L174" s="4">
        <v>4.9000000000000004</v>
      </c>
      <c r="M174" s="4"/>
      <c r="N174" s="4"/>
      <c r="O174" s="15"/>
      <c r="P174" s="4"/>
      <c r="Q174" s="338"/>
      <c r="R174" s="15" t="str">
        <f t="shared" ref="R174:R237" si="35">IF(COUNTA(Q174)=1,"Yes","No")</f>
        <v>No</v>
      </c>
      <c r="S174" s="15" t="str">
        <f t="shared" ref="S174:S237" si="36">IF(AND(T174="No",R174="Yes"),"Yes","No")</f>
        <v>No</v>
      </c>
      <c r="T174" s="4" t="str">
        <f t="shared" ref="T174:T237" si="37">IF(COUNTA(P174:Q174)=2,"Yes","No")</f>
        <v>No</v>
      </c>
      <c r="U174" s="4" t="str">
        <f t="shared" ref="U174:U237" si="38">IF(T174="Yes",Q174/P174-1,"N/A")</f>
        <v>N/A</v>
      </c>
      <c r="V174" s="4" t="str">
        <f t="shared" ref="V174:V237" si="39">IF(COUNTA(O174:Q174)=3,"Yes","No")</f>
        <v>No</v>
      </c>
      <c r="W174" s="223" t="str">
        <f t="shared" ref="W174:W237" si="40">IF(V174="Yes",Q174/O174-1,"N/A")</f>
        <v>N/A</v>
      </c>
      <c r="X174" s="4" t="str">
        <f t="shared" ref="X174:X237" si="41">IF(COUNTA(N174:Q174)=4,"Yes","No")</f>
        <v>No</v>
      </c>
      <c r="Y174" s="223" t="str">
        <f t="shared" ref="Y174:Y237" si="42">IF(X174="Yes",Q174/N174-1,"N/A")</f>
        <v>N/A</v>
      </c>
      <c r="Z174" s="4" t="str">
        <f t="shared" ref="Z174:Z237" si="43">IF(COUNTA(M174:Q174)=5,"Yes","No")</f>
        <v>No</v>
      </c>
      <c r="AA174" s="223" t="str">
        <f t="shared" ref="AA174:AA237" si="44">IF(Z174="Yes",Q174/M174-1,"N/A")</f>
        <v>N/A</v>
      </c>
      <c r="AB174" s="4" t="str">
        <f t="shared" ref="AB174:AB237" si="45">IF(COUNTA(L174:Q174)=6,"Yes","No")</f>
        <v>No</v>
      </c>
      <c r="AC174" s="223" t="str">
        <f t="shared" ref="AC174:AC237" si="46">IF(AB174="Yes",Q174/L174-1,"N/A")</f>
        <v>N/A</v>
      </c>
      <c r="AD174" s="4" t="str">
        <f t="shared" ref="AD174:AD237" si="47">IF(COUNTA(E174:Q174)=13,"Yes","No")</f>
        <v>No</v>
      </c>
      <c r="AE174" s="223" t="str">
        <f t="shared" ref="AE174:AE237" si="48">IF(AD174="Yes",Q174/E174-1,"N/A")</f>
        <v>N/A</v>
      </c>
      <c r="AF174" s="95"/>
    </row>
    <row r="175" spans="1:32" ht="14.5" hidden="1" customHeight="1">
      <c r="A175" s="66" t="s">
        <v>13</v>
      </c>
      <c r="B175" s="66" t="s">
        <v>28</v>
      </c>
      <c r="C175" s="66" t="str" cm="1">
        <f t="array" ref="C175">_xlfn.IFNA(_xlfn.IFS(B175="Starter","Starters &amp; Sides",B175="Sides","Starters &amp; Sides"),B175)</f>
        <v>Drinks</v>
      </c>
      <c r="D175" s="84" t="s">
        <v>2130</v>
      </c>
      <c r="E175" s="74"/>
      <c r="F175" s="4">
        <v>6.45</v>
      </c>
      <c r="G175" s="4">
        <v>6.45</v>
      </c>
      <c r="H175" s="4">
        <v>5.5</v>
      </c>
      <c r="I175" s="4">
        <v>5.5</v>
      </c>
      <c r="J175" s="15">
        <v>5.5</v>
      </c>
      <c r="K175" s="4">
        <v>5.5</v>
      </c>
      <c r="L175" s="4">
        <v>5.5</v>
      </c>
      <c r="M175" s="4"/>
      <c r="N175" s="4">
        <v>6</v>
      </c>
      <c r="O175" s="15">
        <v>6</v>
      </c>
      <c r="P175" s="4">
        <v>6</v>
      </c>
      <c r="Q175" s="338">
        <v>6</v>
      </c>
      <c r="R175" s="15" t="str">
        <f t="shared" si="35"/>
        <v>Yes</v>
      </c>
      <c r="S175" s="15" t="str">
        <f t="shared" si="36"/>
        <v>No</v>
      </c>
      <c r="T175" s="4" t="str">
        <f t="shared" si="37"/>
        <v>Yes</v>
      </c>
      <c r="U175" s="4">
        <f t="shared" si="38"/>
        <v>0</v>
      </c>
      <c r="V175" s="4" t="str">
        <f t="shared" si="39"/>
        <v>Yes</v>
      </c>
      <c r="W175" s="223">
        <f t="shared" si="40"/>
        <v>0</v>
      </c>
      <c r="X175" s="4" t="str">
        <f t="shared" si="41"/>
        <v>Yes</v>
      </c>
      <c r="Y175" s="223">
        <f t="shared" si="42"/>
        <v>0</v>
      </c>
      <c r="Z175" s="4" t="str">
        <f t="shared" si="43"/>
        <v>No</v>
      </c>
      <c r="AA175" s="223" t="str">
        <f t="shared" si="44"/>
        <v>N/A</v>
      </c>
      <c r="AB175" s="4" t="str">
        <f t="shared" si="45"/>
        <v>No</v>
      </c>
      <c r="AC175" s="223" t="str">
        <f t="shared" si="46"/>
        <v>N/A</v>
      </c>
      <c r="AD175" s="4" t="str">
        <f t="shared" si="47"/>
        <v>No</v>
      </c>
      <c r="AE175" s="223" t="str">
        <f t="shared" si="48"/>
        <v>N/A</v>
      </c>
      <c r="AF175" s="95"/>
    </row>
    <row r="176" spans="1:32" ht="14.5" hidden="1" customHeight="1">
      <c r="A176" s="66" t="s">
        <v>13</v>
      </c>
      <c r="B176" s="66" t="s">
        <v>28</v>
      </c>
      <c r="C176" s="66" t="str" cm="1">
        <f t="array" ref="C176">_xlfn.IFNA(_xlfn.IFS(B176="Starter","Starters &amp; Sides",B176="Sides","Starters &amp; Sides"),B176)</f>
        <v>Drinks</v>
      </c>
      <c r="D176" s="84" t="s">
        <v>2131</v>
      </c>
      <c r="E176" s="74"/>
      <c r="F176" s="4">
        <v>6.95</v>
      </c>
      <c r="G176" s="4">
        <v>6.95</v>
      </c>
      <c r="H176" s="4">
        <v>6.5</v>
      </c>
      <c r="I176" s="4">
        <v>6.5</v>
      </c>
      <c r="J176" s="15">
        <v>6.5</v>
      </c>
      <c r="K176" s="4">
        <v>6.5</v>
      </c>
      <c r="L176" s="4">
        <v>6.5</v>
      </c>
      <c r="M176" s="4"/>
      <c r="N176" s="4">
        <v>7</v>
      </c>
      <c r="O176" s="15">
        <v>7</v>
      </c>
      <c r="P176" s="4">
        <v>7</v>
      </c>
      <c r="Q176" s="338">
        <v>7</v>
      </c>
      <c r="R176" s="15" t="str">
        <f t="shared" si="35"/>
        <v>Yes</v>
      </c>
      <c r="S176" s="15" t="str">
        <f t="shared" si="36"/>
        <v>No</v>
      </c>
      <c r="T176" s="4" t="str">
        <f t="shared" si="37"/>
        <v>Yes</v>
      </c>
      <c r="U176" s="4">
        <f t="shared" si="38"/>
        <v>0</v>
      </c>
      <c r="V176" s="4" t="str">
        <f t="shared" si="39"/>
        <v>Yes</v>
      </c>
      <c r="W176" s="223">
        <f t="shared" si="40"/>
        <v>0</v>
      </c>
      <c r="X176" s="4" t="str">
        <f t="shared" si="41"/>
        <v>Yes</v>
      </c>
      <c r="Y176" s="223">
        <f t="shared" si="42"/>
        <v>0</v>
      </c>
      <c r="Z176" s="4" t="str">
        <f t="shared" si="43"/>
        <v>No</v>
      </c>
      <c r="AA176" s="223" t="str">
        <f t="shared" si="44"/>
        <v>N/A</v>
      </c>
      <c r="AB176" s="4" t="str">
        <f t="shared" si="45"/>
        <v>No</v>
      </c>
      <c r="AC176" s="223" t="str">
        <f t="shared" si="46"/>
        <v>N/A</v>
      </c>
      <c r="AD176" s="4" t="str">
        <f t="shared" si="47"/>
        <v>No</v>
      </c>
      <c r="AE176" s="223" t="str">
        <f t="shared" si="48"/>
        <v>N/A</v>
      </c>
      <c r="AF176" s="95"/>
    </row>
    <row r="177" spans="1:32" ht="14.5" hidden="1" customHeight="1">
      <c r="A177" s="66" t="s">
        <v>13</v>
      </c>
      <c r="B177" s="66" t="s">
        <v>28</v>
      </c>
      <c r="C177" s="66" t="str" cm="1">
        <f t="array" ref="C177">_xlfn.IFNA(_xlfn.IFS(B177="Starter","Starters &amp; Sides",B177="Sides","Starters &amp; Sides"),B177)</f>
        <v>Drinks</v>
      </c>
      <c r="D177" s="288" t="s">
        <v>2132</v>
      </c>
      <c r="E177" s="74"/>
      <c r="F177" s="4"/>
      <c r="G177" s="4"/>
      <c r="H177" s="4"/>
      <c r="I177" s="4"/>
      <c r="J177" s="15"/>
      <c r="K177" s="4"/>
      <c r="L177" s="4"/>
      <c r="M177" s="4"/>
      <c r="N177" s="4">
        <v>1.8</v>
      </c>
      <c r="O177" s="15"/>
      <c r="P177" s="4"/>
      <c r="Q177" s="338"/>
      <c r="R177" s="15" t="str">
        <f t="shared" si="35"/>
        <v>No</v>
      </c>
      <c r="S177" s="15" t="str">
        <f t="shared" si="36"/>
        <v>No</v>
      </c>
      <c r="T177" s="4" t="str">
        <f t="shared" si="37"/>
        <v>No</v>
      </c>
      <c r="U177" s="4" t="str">
        <f t="shared" si="38"/>
        <v>N/A</v>
      </c>
      <c r="V177" s="4" t="str">
        <f t="shared" si="39"/>
        <v>No</v>
      </c>
      <c r="W177" s="223" t="str">
        <f t="shared" si="40"/>
        <v>N/A</v>
      </c>
      <c r="X177" s="4" t="str">
        <f t="shared" si="41"/>
        <v>No</v>
      </c>
      <c r="Y177" s="223" t="str">
        <f t="shared" si="42"/>
        <v>N/A</v>
      </c>
      <c r="Z177" s="4" t="str">
        <f t="shared" si="43"/>
        <v>No</v>
      </c>
      <c r="AA177" s="223" t="str">
        <f t="shared" si="44"/>
        <v>N/A</v>
      </c>
      <c r="AB177" s="4" t="str">
        <f t="shared" si="45"/>
        <v>No</v>
      </c>
      <c r="AC177" s="223" t="str">
        <f t="shared" si="46"/>
        <v>N/A</v>
      </c>
      <c r="AD177" s="4" t="str">
        <f t="shared" si="47"/>
        <v>No</v>
      </c>
      <c r="AE177" s="223" t="str">
        <f t="shared" si="48"/>
        <v>N/A</v>
      </c>
      <c r="AF177" s="95"/>
    </row>
    <row r="178" spans="1:32" ht="14.5" hidden="1" customHeight="1">
      <c r="A178" s="66" t="s">
        <v>13</v>
      </c>
      <c r="B178" s="66" t="s">
        <v>28</v>
      </c>
      <c r="C178" s="66" t="str" cm="1">
        <f t="array" ref="C178">_xlfn.IFNA(_xlfn.IFS(B178="Starter","Starters &amp; Sides",B178="Sides","Starters &amp; Sides"),B178)</f>
        <v>Drinks</v>
      </c>
      <c r="D178" s="84" t="s">
        <v>538</v>
      </c>
      <c r="E178" s="74"/>
      <c r="F178" s="4"/>
      <c r="G178" s="4"/>
      <c r="H178" s="4"/>
      <c r="I178" s="4"/>
      <c r="J178" s="15">
        <v>2.85</v>
      </c>
      <c r="K178" s="4">
        <v>2.85</v>
      </c>
      <c r="L178" s="4">
        <v>2.85</v>
      </c>
      <c r="M178" s="4">
        <v>2.85</v>
      </c>
      <c r="N178" s="4">
        <v>3.35</v>
      </c>
      <c r="O178" s="15">
        <v>3.35</v>
      </c>
      <c r="P178" s="4">
        <v>3.35</v>
      </c>
      <c r="Q178" s="338">
        <v>3.35</v>
      </c>
      <c r="R178" s="15" t="str">
        <f t="shared" si="35"/>
        <v>Yes</v>
      </c>
      <c r="S178" s="15" t="str">
        <f t="shared" si="36"/>
        <v>No</v>
      </c>
      <c r="T178" s="4" t="str">
        <f t="shared" si="37"/>
        <v>Yes</v>
      </c>
      <c r="U178" s="4">
        <f t="shared" si="38"/>
        <v>0</v>
      </c>
      <c r="V178" s="4" t="str">
        <f t="shared" si="39"/>
        <v>Yes</v>
      </c>
      <c r="W178" s="223">
        <f t="shared" si="40"/>
        <v>0</v>
      </c>
      <c r="X178" s="4" t="str">
        <f t="shared" si="41"/>
        <v>Yes</v>
      </c>
      <c r="Y178" s="223">
        <f t="shared" si="42"/>
        <v>0</v>
      </c>
      <c r="Z178" s="4" t="str">
        <f t="shared" si="43"/>
        <v>Yes</v>
      </c>
      <c r="AA178" s="223">
        <f t="shared" si="44"/>
        <v>0.17543859649122817</v>
      </c>
      <c r="AB178" s="4" t="str">
        <f t="shared" si="45"/>
        <v>Yes</v>
      </c>
      <c r="AC178" s="223">
        <f t="shared" si="46"/>
        <v>0.17543859649122817</v>
      </c>
      <c r="AD178" s="4" t="str">
        <f t="shared" si="47"/>
        <v>No</v>
      </c>
      <c r="AE178" s="223" t="str">
        <f t="shared" si="48"/>
        <v>N/A</v>
      </c>
      <c r="AF178" s="95"/>
    </row>
    <row r="179" spans="1:32" ht="14.5" hidden="1" customHeight="1">
      <c r="A179" s="66" t="s">
        <v>13</v>
      </c>
      <c r="B179" s="66" t="s">
        <v>28</v>
      </c>
      <c r="C179" s="66" t="str" cm="1">
        <f t="array" ref="C179">_xlfn.IFNA(_xlfn.IFS(B179="Starter","Starters &amp; Sides",B179="Sides","Starters &amp; Sides"),B179)</f>
        <v>Drinks</v>
      </c>
      <c r="D179" s="84" t="s">
        <v>2133</v>
      </c>
      <c r="E179" s="74"/>
      <c r="F179" s="4"/>
      <c r="G179" s="4"/>
      <c r="H179" s="4"/>
      <c r="I179" s="4"/>
      <c r="J179" s="4"/>
      <c r="K179" s="4"/>
      <c r="L179" s="4"/>
      <c r="M179" s="4"/>
      <c r="N179" s="4">
        <v>6.25</v>
      </c>
      <c r="O179" s="15">
        <v>6.25</v>
      </c>
      <c r="P179" s="4">
        <v>6.25</v>
      </c>
      <c r="Q179" s="338">
        <v>6.25</v>
      </c>
      <c r="R179" s="15" t="str">
        <f t="shared" si="35"/>
        <v>Yes</v>
      </c>
      <c r="S179" s="15" t="str">
        <f t="shared" si="36"/>
        <v>No</v>
      </c>
      <c r="T179" s="4" t="str">
        <f t="shared" si="37"/>
        <v>Yes</v>
      </c>
      <c r="U179" s="4">
        <f t="shared" si="38"/>
        <v>0</v>
      </c>
      <c r="V179" s="4" t="str">
        <f t="shared" si="39"/>
        <v>Yes</v>
      </c>
      <c r="W179" s="223">
        <f t="shared" si="40"/>
        <v>0</v>
      </c>
      <c r="X179" s="4" t="str">
        <f t="shared" si="41"/>
        <v>Yes</v>
      </c>
      <c r="Y179" s="223">
        <f t="shared" si="42"/>
        <v>0</v>
      </c>
      <c r="Z179" s="4" t="str">
        <f t="shared" si="43"/>
        <v>No</v>
      </c>
      <c r="AA179" s="223" t="str">
        <f t="shared" si="44"/>
        <v>N/A</v>
      </c>
      <c r="AB179" s="4" t="str">
        <f t="shared" si="45"/>
        <v>No</v>
      </c>
      <c r="AC179" s="223" t="str">
        <f t="shared" si="46"/>
        <v>N/A</v>
      </c>
      <c r="AD179" s="4" t="str">
        <f t="shared" si="47"/>
        <v>No</v>
      </c>
      <c r="AE179" s="223" t="str">
        <f t="shared" si="48"/>
        <v>N/A</v>
      </c>
      <c r="AF179" s="95"/>
    </row>
    <row r="180" spans="1:32" ht="14.5" hidden="1" customHeight="1">
      <c r="A180" s="66" t="s">
        <v>13</v>
      </c>
      <c r="B180" s="66" t="s">
        <v>28</v>
      </c>
      <c r="C180" s="66" t="str" cm="1">
        <f t="array" ref="C180">_xlfn.IFNA(_xlfn.IFS(B180="Starter","Starters &amp; Sides",B180="Sides","Starters &amp; Sides"),B180)</f>
        <v>Drinks</v>
      </c>
      <c r="D180" s="84" t="s">
        <v>2134</v>
      </c>
      <c r="E180" s="74"/>
      <c r="F180" s="4"/>
      <c r="G180" s="4"/>
      <c r="H180" s="4"/>
      <c r="I180" s="4"/>
      <c r="J180" s="4"/>
      <c r="K180" s="4"/>
      <c r="L180" s="4"/>
      <c r="M180" s="4"/>
      <c r="N180" s="4">
        <v>3.8</v>
      </c>
      <c r="O180" s="15">
        <v>3.8</v>
      </c>
      <c r="P180" s="4">
        <v>3.8</v>
      </c>
      <c r="Q180" s="338">
        <v>3.8</v>
      </c>
      <c r="R180" s="15" t="str">
        <f t="shared" si="35"/>
        <v>Yes</v>
      </c>
      <c r="S180" s="15" t="str">
        <f t="shared" si="36"/>
        <v>No</v>
      </c>
      <c r="T180" s="4" t="str">
        <f t="shared" si="37"/>
        <v>Yes</v>
      </c>
      <c r="U180" s="4">
        <f t="shared" si="38"/>
        <v>0</v>
      </c>
      <c r="V180" s="4" t="str">
        <f t="shared" si="39"/>
        <v>Yes</v>
      </c>
      <c r="W180" s="223">
        <f t="shared" si="40"/>
        <v>0</v>
      </c>
      <c r="X180" s="4" t="str">
        <f t="shared" si="41"/>
        <v>Yes</v>
      </c>
      <c r="Y180" s="223">
        <f t="shared" si="42"/>
        <v>0</v>
      </c>
      <c r="Z180" s="4" t="str">
        <f t="shared" si="43"/>
        <v>No</v>
      </c>
      <c r="AA180" s="223" t="str">
        <f t="shared" si="44"/>
        <v>N/A</v>
      </c>
      <c r="AB180" s="4" t="str">
        <f t="shared" si="45"/>
        <v>No</v>
      </c>
      <c r="AC180" s="223" t="str">
        <f t="shared" si="46"/>
        <v>N/A</v>
      </c>
      <c r="AD180" s="4" t="str">
        <f t="shared" si="47"/>
        <v>No</v>
      </c>
      <c r="AE180" s="223" t="str">
        <f t="shared" si="48"/>
        <v>N/A</v>
      </c>
      <c r="AF180" s="95"/>
    </row>
    <row r="181" spans="1:32" ht="14.5" hidden="1" customHeight="1">
      <c r="A181" s="66" t="s">
        <v>13</v>
      </c>
      <c r="B181" s="66" t="s">
        <v>28</v>
      </c>
      <c r="C181" s="66" t="str" cm="1">
        <f t="array" ref="C181">_xlfn.IFNA(_xlfn.IFS(B181="Starter","Starters &amp; Sides",B181="Sides","Starters &amp; Sides"),B181)</f>
        <v>Drinks</v>
      </c>
      <c r="D181" s="84" t="s">
        <v>2135</v>
      </c>
      <c r="E181" s="74"/>
      <c r="F181" s="4"/>
      <c r="G181" s="4"/>
      <c r="H181" s="4"/>
      <c r="I181" s="4"/>
      <c r="J181" s="4"/>
      <c r="K181" s="4"/>
      <c r="L181" s="4"/>
      <c r="M181" s="4"/>
      <c r="N181" s="4">
        <v>6</v>
      </c>
      <c r="O181" s="15"/>
      <c r="P181" s="4"/>
      <c r="Q181" s="338"/>
      <c r="R181" s="15" t="str">
        <f t="shared" si="35"/>
        <v>No</v>
      </c>
      <c r="S181" s="15" t="str">
        <f t="shared" si="36"/>
        <v>No</v>
      </c>
      <c r="T181" s="4" t="str">
        <f t="shared" si="37"/>
        <v>No</v>
      </c>
      <c r="U181" s="4" t="str">
        <f t="shared" si="38"/>
        <v>N/A</v>
      </c>
      <c r="V181" s="4" t="str">
        <f t="shared" si="39"/>
        <v>No</v>
      </c>
      <c r="W181" s="223" t="str">
        <f t="shared" si="40"/>
        <v>N/A</v>
      </c>
      <c r="X181" s="4" t="str">
        <f t="shared" si="41"/>
        <v>No</v>
      </c>
      <c r="Y181" s="223" t="str">
        <f t="shared" si="42"/>
        <v>N/A</v>
      </c>
      <c r="Z181" s="4" t="str">
        <f t="shared" si="43"/>
        <v>No</v>
      </c>
      <c r="AA181" s="223" t="str">
        <f t="shared" si="44"/>
        <v>N/A</v>
      </c>
      <c r="AB181" s="4" t="str">
        <f t="shared" si="45"/>
        <v>No</v>
      </c>
      <c r="AC181" s="223" t="str">
        <f t="shared" si="46"/>
        <v>N/A</v>
      </c>
      <c r="AD181" s="4" t="str">
        <f t="shared" si="47"/>
        <v>No</v>
      </c>
      <c r="AE181" s="223" t="str">
        <f t="shared" si="48"/>
        <v>N/A</v>
      </c>
      <c r="AF181" s="95"/>
    </row>
    <row r="182" spans="1:32" ht="14.5" hidden="1" customHeight="1">
      <c r="A182" s="66" t="s">
        <v>13</v>
      </c>
      <c r="B182" s="66" t="s">
        <v>28</v>
      </c>
      <c r="C182" s="66" t="str" cm="1">
        <f t="array" ref="C182">_xlfn.IFNA(_xlfn.IFS(B182="Starter","Starters &amp; Sides",B182="Sides","Starters &amp; Sides"),B182)</f>
        <v>Drinks</v>
      </c>
      <c r="D182" s="84" t="s">
        <v>2136</v>
      </c>
      <c r="E182" s="74"/>
      <c r="F182" s="4"/>
      <c r="G182" s="4"/>
      <c r="H182" s="4"/>
      <c r="I182" s="4">
        <v>4.8499999999999996</v>
      </c>
      <c r="J182" s="4">
        <f t="shared" ref="J182:K184" si="49">I182</f>
        <v>4.8499999999999996</v>
      </c>
      <c r="K182" s="4">
        <f t="shared" si="49"/>
        <v>4.8499999999999996</v>
      </c>
      <c r="L182" s="4">
        <v>4.8499999999999996</v>
      </c>
      <c r="M182" s="4"/>
      <c r="N182" s="4"/>
      <c r="O182" s="15"/>
      <c r="P182" s="4"/>
      <c r="Q182" s="338"/>
      <c r="R182" s="15" t="str">
        <f t="shared" si="35"/>
        <v>No</v>
      </c>
      <c r="S182" s="15" t="str">
        <f t="shared" si="36"/>
        <v>No</v>
      </c>
      <c r="T182" s="4" t="str">
        <f t="shared" si="37"/>
        <v>No</v>
      </c>
      <c r="U182" s="4" t="str">
        <f t="shared" si="38"/>
        <v>N/A</v>
      </c>
      <c r="V182" s="4" t="str">
        <f t="shared" si="39"/>
        <v>No</v>
      </c>
      <c r="W182" s="223" t="str">
        <f t="shared" si="40"/>
        <v>N/A</v>
      </c>
      <c r="X182" s="4" t="str">
        <f t="shared" si="41"/>
        <v>No</v>
      </c>
      <c r="Y182" s="223" t="str">
        <f t="shared" si="42"/>
        <v>N/A</v>
      </c>
      <c r="Z182" s="4" t="str">
        <f t="shared" si="43"/>
        <v>No</v>
      </c>
      <c r="AA182" s="223" t="str">
        <f t="shared" si="44"/>
        <v>N/A</v>
      </c>
      <c r="AB182" s="4" t="str">
        <f t="shared" si="45"/>
        <v>No</v>
      </c>
      <c r="AC182" s="223" t="str">
        <f t="shared" si="46"/>
        <v>N/A</v>
      </c>
      <c r="AD182" s="4" t="str">
        <f t="shared" si="47"/>
        <v>No</v>
      </c>
      <c r="AE182" s="223" t="str">
        <f t="shared" si="48"/>
        <v>N/A</v>
      </c>
      <c r="AF182" s="95"/>
    </row>
    <row r="183" spans="1:32" ht="14.5" hidden="1" customHeight="1">
      <c r="A183" s="66" t="s">
        <v>13</v>
      </c>
      <c r="B183" s="66" t="s">
        <v>28</v>
      </c>
      <c r="C183" s="66" t="str" cm="1">
        <f t="array" ref="C183">_xlfn.IFNA(_xlfn.IFS(B183="Starter","Starters &amp; Sides",B183="Sides","Starters &amp; Sides"),B183)</f>
        <v>Drinks</v>
      </c>
      <c r="D183" s="84" t="s">
        <v>2137</v>
      </c>
      <c r="E183" s="74"/>
      <c r="F183" s="4"/>
      <c r="G183" s="4"/>
      <c r="H183" s="4"/>
      <c r="I183" s="4">
        <v>5.9</v>
      </c>
      <c r="J183" s="4">
        <f t="shared" si="49"/>
        <v>5.9</v>
      </c>
      <c r="K183" s="4">
        <f t="shared" si="49"/>
        <v>5.9</v>
      </c>
      <c r="L183" s="4">
        <v>5.9</v>
      </c>
      <c r="M183" s="4"/>
      <c r="N183" s="4"/>
      <c r="O183" s="15"/>
      <c r="P183" s="4"/>
      <c r="Q183" s="338"/>
      <c r="R183" s="15" t="str">
        <f t="shared" si="35"/>
        <v>No</v>
      </c>
      <c r="S183" s="15" t="str">
        <f t="shared" si="36"/>
        <v>No</v>
      </c>
      <c r="T183" s="4" t="str">
        <f t="shared" si="37"/>
        <v>No</v>
      </c>
      <c r="U183" s="4" t="str">
        <f t="shared" si="38"/>
        <v>N/A</v>
      </c>
      <c r="V183" s="4" t="str">
        <f t="shared" si="39"/>
        <v>No</v>
      </c>
      <c r="W183" s="223" t="str">
        <f t="shared" si="40"/>
        <v>N/A</v>
      </c>
      <c r="X183" s="4" t="str">
        <f t="shared" si="41"/>
        <v>No</v>
      </c>
      <c r="Y183" s="223" t="str">
        <f t="shared" si="42"/>
        <v>N/A</v>
      </c>
      <c r="Z183" s="4" t="str">
        <f t="shared" si="43"/>
        <v>No</v>
      </c>
      <c r="AA183" s="223" t="str">
        <f t="shared" si="44"/>
        <v>N/A</v>
      </c>
      <c r="AB183" s="4" t="str">
        <f t="shared" si="45"/>
        <v>No</v>
      </c>
      <c r="AC183" s="223" t="str">
        <f t="shared" si="46"/>
        <v>N/A</v>
      </c>
      <c r="AD183" s="4" t="str">
        <f t="shared" si="47"/>
        <v>No</v>
      </c>
      <c r="AE183" s="223" t="str">
        <f t="shared" si="48"/>
        <v>N/A</v>
      </c>
      <c r="AF183" s="95"/>
    </row>
    <row r="184" spans="1:32" ht="14.5" hidden="1" customHeight="1">
      <c r="A184" s="66" t="s">
        <v>13</v>
      </c>
      <c r="B184" s="66" t="s">
        <v>28</v>
      </c>
      <c r="C184" s="66" t="str" cm="1">
        <f t="array" ref="C184">_xlfn.IFNA(_xlfn.IFS(B184="Starter","Starters &amp; Sides",B184="Sides","Starters &amp; Sides"),B184)</f>
        <v>Drinks</v>
      </c>
      <c r="D184" s="84" t="s">
        <v>2138</v>
      </c>
      <c r="E184" s="74"/>
      <c r="F184" s="4"/>
      <c r="G184" s="4"/>
      <c r="H184" s="4"/>
      <c r="I184" s="4">
        <v>17</v>
      </c>
      <c r="J184" s="4">
        <f t="shared" si="49"/>
        <v>17</v>
      </c>
      <c r="K184" s="4">
        <f t="shared" si="49"/>
        <v>17</v>
      </c>
      <c r="L184" s="4">
        <v>17</v>
      </c>
      <c r="M184" s="4"/>
      <c r="N184" s="4"/>
      <c r="O184" s="15"/>
      <c r="P184" s="4"/>
      <c r="Q184" s="338"/>
      <c r="R184" s="15" t="str">
        <f t="shared" si="35"/>
        <v>No</v>
      </c>
      <c r="S184" s="15" t="str">
        <f t="shared" si="36"/>
        <v>No</v>
      </c>
      <c r="T184" s="4" t="str">
        <f t="shared" si="37"/>
        <v>No</v>
      </c>
      <c r="U184" s="4" t="str">
        <f t="shared" si="38"/>
        <v>N/A</v>
      </c>
      <c r="V184" s="4" t="str">
        <f t="shared" si="39"/>
        <v>No</v>
      </c>
      <c r="W184" s="223" t="str">
        <f t="shared" si="40"/>
        <v>N/A</v>
      </c>
      <c r="X184" s="4" t="str">
        <f t="shared" si="41"/>
        <v>No</v>
      </c>
      <c r="Y184" s="223" t="str">
        <f t="shared" si="42"/>
        <v>N/A</v>
      </c>
      <c r="Z184" s="4" t="str">
        <f t="shared" si="43"/>
        <v>No</v>
      </c>
      <c r="AA184" s="223" t="str">
        <f t="shared" si="44"/>
        <v>N/A</v>
      </c>
      <c r="AB184" s="4" t="str">
        <f t="shared" si="45"/>
        <v>No</v>
      </c>
      <c r="AC184" s="223" t="str">
        <f t="shared" si="46"/>
        <v>N/A</v>
      </c>
      <c r="AD184" s="4" t="str">
        <f t="shared" si="47"/>
        <v>No</v>
      </c>
      <c r="AE184" s="223" t="str">
        <f t="shared" si="48"/>
        <v>N/A</v>
      </c>
      <c r="AF184" s="95"/>
    </row>
    <row r="185" spans="1:32" ht="14.5" hidden="1" customHeight="1">
      <c r="A185" s="66" t="s">
        <v>13</v>
      </c>
      <c r="B185" s="66" t="s">
        <v>28</v>
      </c>
      <c r="C185" s="66" t="str" cm="1">
        <f t="array" ref="C185">_xlfn.IFNA(_xlfn.IFS(B185="Starter","Starters &amp; Sides",B185="Sides","Starters &amp; Sides"),B185)</f>
        <v>Drinks</v>
      </c>
      <c r="D185" s="84" t="s">
        <v>2139</v>
      </c>
      <c r="E185" s="74"/>
      <c r="F185" s="4"/>
      <c r="G185" s="4"/>
      <c r="H185" s="4"/>
      <c r="I185" s="4">
        <v>4.8499999999999996</v>
      </c>
      <c r="J185" s="4">
        <v>4.8499999999999996</v>
      </c>
      <c r="K185" s="4">
        <v>4.8499999999999996</v>
      </c>
      <c r="L185" s="4">
        <v>4.8499999999999996</v>
      </c>
      <c r="M185" s="4"/>
      <c r="N185" s="4"/>
      <c r="O185" s="15"/>
      <c r="P185" s="4"/>
      <c r="Q185" s="338"/>
      <c r="R185" s="15" t="str">
        <f t="shared" si="35"/>
        <v>No</v>
      </c>
      <c r="S185" s="15" t="str">
        <f t="shared" si="36"/>
        <v>No</v>
      </c>
      <c r="T185" s="4" t="str">
        <f t="shared" si="37"/>
        <v>No</v>
      </c>
      <c r="U185" s="4" t="str">
        <f t="shared" si="38"/>
        <v>N/A</v>
      </c>
      <c r="V185" s="4" t="str">
        <f t="shared" si="39"/>
        <v>No</v>
      </c>
      <c r="W185" s="223" t="str">
        <f t="shared" si="40"/>
        <v>N/A</v>
      </c>
      <c r="X185" s="4" t="str">
        <f t="shared" si="41"/>
        <v>No</v>
      </c>
      <c r="Y185" s="223" t="str">
        <f t="shared" si="42"/>
        <v>N/A</v>
      </c>
      <c r="Z185" s="4" t="str">
        <f t="shared" si="43"/>
        <v>No</v>
      </c>
      <c r="AA185" s="223" t="str">
        <f t="shared" si="44"/>
        <v>N/A</v>
      </c>
      <c r="AB185" s="4" t="str">
        <f t="shared" si="45"/>
        <v>No</v>
      </c>
      <c r="AC185" s="223" t="str">
        <f t="shared" si="46"/>
        <v>N/A</v>
      </c>
      <c r="AD185" s="4" t="str">
        <f t="shared" si="47"/>
        <v>No</v>
      </c>
      <c r="AE185" s="223" t="str">
        <f t="shared" si="48"/>
        <v>N/A</v>
      </c>
      <c r="AF185" s="95"/>
    </row>
    <row r="186" spans="1:32" ht="14.5" hidden="1" customHeight="1">
      <c r="A186" s="66" t="s">
        <v>13</v>
      </c>
      <c r="B186" s="66" t="s">
        <v>28</v>
      </c>
      <c r="C186" s="66" t="str" cm="1">
        <f t="array" ref="C186">_xlfn.IFNA(_xlfn.IFS(B186="Starter","Starters &amp; Sides",B186="Sides","Starters &amp; Sides"),B186)</f>
        <v>Drinks</v>
      </c>
      <c r="D186" s="84" t="s">
        <v>2140</v>
      </c>
      <c r="E186" s="74"/>
      <c r="F186" s="4"/>
      <c r="G186" s="4"/>
      <c r="H186" s="4"/>
      <c r="I186" s="4">
        <v>5.5</v>
      </c>
      <c r="J186" s="4">
        <v>5.5</v>
      </c>
      <c r="K186" s="4">
        <v>5.5</v>
      </c>
      <c r="L186" s="4">
        <v>5.5</v>
      </c>
      <c r="M186" s="4"/>
      <c r="N186" s="4"/>
      <c r="O186" s="15"/>
      <c r="P186" s="4"/>
      <c r="Q186" s="338"/>
      <c r="R186" s="15" t="str">
        <f t="shared" si="35"/>
        <v>No</v>
      </c>
      <c r="S186" s="15" t="str">
        <f t="shared" si="36"/>
        <v>No</v>
      </c>
      <c r="T186" s="4" t="str">
        <f t="shared" si="37"/>
        <v>No</v>
      </c>
      <c r="U186" s="4" t="str">
        <f t="shared" si="38"/>
        <v>N/A</v>
      </c>
      <c r="V186" s="4" t="str">
        <f t="shared" si="39"/>
        <v>No</v>
      </c>
      <c r="W186" s="223" t="str">
        <f t="shared" si="40"/>
        <v>N/A</v>
      </c>
      <c r="X186" s="4" t="str">
        <f t="shared" si="41"/>
        <v>No</v>
      </c>
      <c r="Y186" s="223" t="str">
        <f t="shared" si="42"/>
        <v>N/A</v>
      </c>
      <c r="Z186" s="4" t="str">
        <f t="shared" si="43"/>
        <v>No</v>
      </c>
      <c r="AA186" s="223" t="str">
        <f t="shared" si="44"/>
        <v>N/A</v>
      </c>
      <c r="AB186" s="4" t="str">
        <f t="shared" si="45"/>
        <v>No</v>
      </c>
      <c r="AC186" s="223" t="str">
        <f t="shared" si="46"/>
        <v>N/A</v>
      </c>
      <c r="AD186" s="4" t="str">
        <f t="shared" si="47"/>
        <v>No</v>
      </c>
      <c r="AE186" s="223" t="str">
        <f t="shared" si="48"/>
        <v>N/A</v>
      </c>
      <c r="AF186" s="95"/>
    </row>
    <row r="187" spans="1:32" ht="14.5" hidden="1" customHeight="1">
      <c r="A187" s="66" t="s">
        <v>13</v>
      </c>
      <c r="B187" s="66" t="s">
        <v>28</v>
      </c>
      <c r="C187" s="66" t="str" cm="1">
        <f t="array" ref="C187">_xlfn.IFNA(_xlfn.IFS(B187="Starter","Starters &amp; Sides",B187="Sides","Starters &amp; Sides"),B187)</f>
        <v>Drinks</v>
      </c>
      <c r="D187" s="84" t="s">
        <v>2141</v>
      </c>
      <c r="E187" s="74"/>
      <c r="F187" s="4"/>
      <c r="G187" s="4"/>
      <c r="H187" s="4"/>
      <c r="I187" s="4">
        <v>17</v>
      </c>
      <c r="J187" s="4">
        <v>17</v>
      </c>
      <c r="K187" s="4">
        <v>17</v>
      </c>
      <c r="L187" s="4">
        <v>17</v>
      </c>
      <c r="M187" s="4"/>
      <c r="N187" s="4"/>
      <c r="O187" s="15"/>
      <c r="P187" s="4"/>
      <c r="Q187" s="338"/>
      <c r="R187" s="15" t="str">
        <f t="shared" si="35"/>
        <v>No</v>
      </c>
      <c r="S187" s="15" t="str">
        <f t="shared" si="36"/>
        <v>No</v>
      </c>
      <c r="T187" s="4" t="str">
        <f t="shared" si="37"/>
        <v>No</v>
      </c>
      <c r="U187" s="4" t="str">
        <f t="shared" si="38"/>
        <v>N/A</v>
      </c>
      <c r="V187" s="4" t="str">
        <f t="shared" si="39"/>
        <v>No</v>
      </c>
      <c r="W187" s="223" t="str">
        <f t="shared" si="40"/>
        <v>N/A</v>
      </c>
      <c r="X187" s="4" t="str">
        <f t="shared" si="41"/>
        <v>No</v>
      </c>
      <c r="Y187" s="223" t="str">
        <f t="shared" si="42"/>
        <v>N/A</v>
      </c>
      <c r="Z187" s="4" t="str">
        <f t="shared" si="43"/>
        <v>No</v>
      </c>
      <c r="AA187" s="223" t="str">
        <f t="shared" si="44"/>
        <v>N/A</v>
      </c>
      <c r="AB187" s="4" t="str">
        <f t="shared" si="45"/>
        <v>No</v>
      </c>
      <c r="AC187" s="223" t="str">
        <f t="shared" si="46"/>
        <v>N/A</v>
      </c>
      <c r="AD187" s="4" t="str">
        <f t="shared" si="47"/>
        <v>No</v>
      </c>
      <c r="AE187" s="223" t="str">
        <f t="shared" si="48"/>
        <v>N/A</v>
      </c>
      <c r="AF187" s="95"/>
    </row>
    <row r="188" spans="1:32" ht="14.5" hidden="1" customHeight="1">
      <c r="A188" s="66" t="s">
        <v>13</v>
      </c>
      <c r="B188" s="66" t="s">
        <v>28</v>
      </c>
      <c r="C188" s="66" t="str" cm="1">
        <f t="array" ref="C188">_xlfn.IFNA(_xlfn.IFS(B188="Starter","Starters &amp; Sides",B188="Sides","Starters &amp; Sides"),B188)</f>
        <v>Drinks</v>
      </c>
      <c r="D188" s="84" t="s">
        <v>2142</v>
      </c>
      <c r="E188" s="74"/>
      <c r="F188" s="4"/>
      <c r="G188" s="4"/>
      <c r="H188" s="4"/>
      <c r="I188" s="4">
        <v>3.95</v>
      </c>
      <c r="J188" s="15">
        <v>3.95</v>
      </c>
      <c r="K188" s="4">
        <v>3.95</v>
      </c>
      <c r="L188" s="4">
        <v>3.95</v>
      </c>
      <c r="M188" s="4"/>
      <c r="N188" s="4"/>
      <c r="O188" s="15"/>
      <c r="P188" s="4"/>
      <c r="Q188" s="338"/>
      <c r="R188" s="15" t="str">
        <f t="shared" si="35"/>
        <v>No</v>
      </c>
      <c r="S188" s="15" t="str">
        <f t="shared" si="36"/>
        <v>No</v>
      </c>
      <c r="T188" s="4" t="str">
        <f t="shared" si="37"/>
        <v>No</v>
      </c>
      <c r="U188" s="4" t="str">
        <f t="shared" si="38"/>
        <v>N/A</v>
      </c>
      <c r="V188" s="4" t="str">
        <f t="shared" si="39"/>
        <v>No</v>
      </c>
      <c r="W188" s="223" t="str">
        <f t="shared" si="40"/>
        <v>N/A</v>
      </c>
      <c r="X188" s="4" t="str">
        <f t="shared" si="41"/>
        <v>No</v>
      </c>
      <c r="Y188" s="223" t="str">
        <f t="shared" si="42"/>
        <v>N/A</v>
      </c>
      <c r="Z188" s="4" t="str">
        <f t="shared" si="43"/>
        <v>No</v>
      </c>
      <c r="AA188" s="223" t="str">
        <f t="shared" si="44"/>
        <v>N/A</v>
      </c>
      <c r="AB188" s="4" t="str">
        <f t="shared" si="45"/>
        <v>No</v>
      </c>
      <c r="AC188" s="223" t="str">
        <f t="shared" si="46"/>
        <v>N/A</v>
      </c>
      <c r="AD188" s="4" t="str">
        <f t="shared" si="47"/>
        <v>No</v>
      </c>
      <c r="AE188" s="223" t="str">
        <f t="shared" si="48"/>
        <v>N/A</v>
      </c>
      <c r="AF188" s="90"/>
    </row>
    <row r="189" spans="1:32" ht="14.5" hidden="1" customHeight="1">
      <c r="A189" s="66" t="s">
        <v>13</v>
      </c>
      <c r="B189" s="66" t="s">
        <v>28</v>
      </c>
      <c r="C189" s="66" t="str" cm="1">
        <f t="array" ref="C189">_xlfn.IFNA(_xlfn.IFS(B189="Starter","Starters &amp; Sides",B189="Sides","Starters &amp; Sides"),B189)</f>
        <v>Drinks</v>
      </c>
      <c r="D189" s="84" t="s">
        <v>2143</v>
      </c>
      <c r="E189" s="74"/>
      <c r="F189" s="4"/>
      <c r="G189" s="4"/>
      <c r="H189" s="4"/>
      <c r="I189" s="4"/>
      <c r="J189" s="15"/>
      <c r="K189" s="4"/>
      <c r="L189" s="4"/>
      <c r="M189" s="4"/>
      <c r="N189" s="4"/>
      <c r="O189" s="15">
        <v>3.2</v>
      </c>
      <c r="P189" s="4">
        <v>3.2</v>
      </c>
      <c r="Q189" s="338">
        <v>3.2</v>
      </c>
      <c r="R189" s="15" t="str">
        <f t="shared" si="35"/>
        <v>Yes</v>
      </c>
      <c r="S189" s="15" t="str">
        <f t="shared" si="36"/>
        <v>No</v>
      </c>
      <c r="T189" s="4" t="str">
        <f t="shared" si="37"/>
        <v>Yes</v>
      </c>
      <c r="U189" s="4">
        <f t="shared" si="38"/>
        <v>0</v>
      </c>
      <c r="V189" s="4" t="str">
        <f t="shared" si="39"/>
        <v>Yes</v>
      </c>
      <c r="W189" s="223">
        <f t="shared" si="40"/>
        <v>0</v>
      </c>
      <c r="X189" s="4" t="str">
        <f t="shared" si="41"/>
        <v>No</v>
      </c>
      <c r="Y189" s="223" t="str">
        <f t="shared" si="42"/>
        <v>N/A</v>
      </c>
      <c r="Z189" s="4" t="str">
        <f t="shared" si="43"/>
        <v>No</v>
      </c>
      <c r="AA189" s="223" t="str">
        <f t="shared" si="44"/>
        <v>N/A</v>
      </c>
      <c r="AB189" s="4" t="str">
        <f t="shared" si="45"/>
        <v>No</v>
      </c>
      <c r="AC189" s="223" t="str">
        <f t="shared" si="46"/>
        <v>N/A</v>
      </c>
      <c r="AD189" s="4" t="str">
        <f t="shared" si="47"/>
        <v>No</v>
      </c>
      <c r="AE189" s="223" t="str">
        <f t="shared" si="48"/>
        <v>N/A</v>
      </c>
      <c r="AF189" s="54"/>
    </row>
    <row r="190" spans="1:32" ht="14.5" hidden="1" customHeight="1">
      <c r="A190" s="66" t="s">
        <v>13</v>
      </c>
      <c r="B190" s="66" t="s">
        <v>28</v>
      </c>
      <c r="C190" s="66" t="str" cm="1">
        <f t="array" ref="C190">_xlfn.IFNA(_xlfn.IFS(B190="Starter","Starters &amp; Sides",B190="Sides","Starters &amp; Sides"),B190)</f>
        <v>Drinks</v>
      </c>
      <c r="D190" s="84" t="s">
        <v>2144</v>
      </c>
      <c r="E190" s="74"/>
      <c r="F190" s="4"/>
      <c r="G190" s="4"/>
      <c r="H190" s="4"/>
      <c r="I190" s="4"/>
      <c r="J190" s="15"/>
      <c r="K190" s="4"/>
      <c r="L190" s="4"/>
      <c r="M190" s="4"/>
      <c r="N190" s="4"/>
      <c r="O190" s="15">
        <v>4</v>
      </c>
      <c r="P190" s="4">
        <v>4</v>
      </c>
      <c r="Q190" s="338">
        <v>4</v>
      </c>
      <c r="R190" s="15" t="str">
        <f t="shared" si="35"/>
        <v>Yes</v>
      </c>
      <c r="S190" s="15" t="str">
        <f t="shared" si="36"/>
        <v>No</v>
      </c>
      <c r="T190" s="4" t="str">
        <f t="shared" si="37"/>
        <v>Yes</v>
      </c>
      <c r="U190" s="4">
        <f t="shared" si="38"/>
        <v>0</v>
      </c>
      <c r="V190" s="4" t="str">
        <f t="shared" si="39"/>
        <v>Yes</v>
      </c>
      <c r="W190" s="223">
        <f t="shared" si="40"/>
        <v>0</v>
      </c>
      <c r="X190" s="4" t="str">
        <f t="shared" si="41"/>
        <v>No</v>
      </c>
      <c r="Y190" s="223" t="str">
        <f t="shared" si="42"/>
        <v>N/A</v>
      </c>
      <c r="Z190" s="4" t="str">
        <f t="shared" si="43"/>
        <v>No</v>
      </c>
      <c r="AA190" s="223" t="str">
        <f t="shared" si="44"/>
        <v>N/A</v>
      </c>
      <c r="AB190" s="4" t="str">
        <f t="shared" si="45"/>
        <v>No</v>
      </c>
      <c r="AC190" s="223" t="str">
        <f t="shared" si="46"/>
        <v>N/A</v>
      </c>
      <c r="AD190" s="4" t="str">
        <f t="shared" si="47"/>
        <v>No</v>
      </c>
      <c r="AE190" s="223" t="str">
        <f t="shared" si="48"/>
        <v>N/A</v>
      </c>
      <c r="AF190" s="54"/>
    </row>
    <row r="191" spans="1:32" ht="14.5" hidden="1" customHeight="1">
      <c r="A191" s="66" t="s">
        <v>13</v>
      </c>
      <c r="B191" s="66" t="s">
        <v>28</v>
      </c>
      <c r="C191" s="66" t="str" cm="1">
        <f t="array" ref="C191">_xlfn.IFNA(_xlfn.IFS(B191="Starter","Starters &amp; Sides",B191="Sides","Starters &amp; Sides"),B191)</f>
        <v>Drinks</v>
      </c>
      <c r="D191" s="84" t="s">
        <v>2145</v>
      </c>
      <c r="E191" s="74"/>
      <c r="F191" s="4"/>
      <c r="G191" s="4"/>
      <c r="H191" s="4"/>
      <c r="I191" s="4">
        <v>3.2</v>
      </c>
      <c r="J191" s="15">
        <v>3.2</v>
      </c>
      <c r="K191" s="4">
        <v>3.2</v>
      </c>
      <c r="L191" s="4">
        <v>3.2</v>
      </c>
      <c r="M191" s="4">
        <v>3.2</v>
      </c>
      <c r="N191" s="4">
        <v>3.7</v>
      </c>
      <c r="O191" s="15">
        <v>3.7</v>
      </c>
      <c r="P191" s="4">
        <v>3.7</v>
      </c>
      <c r="Q191" s="338">
        <v>3.7</v>
      </c>
      <c r="R191" s="15" t="str">
        <f t="shared" si="35"/>
        <v>Yes</v>
      </c>
      <c r="S191" s="15" t="str">
        <f t="shared" si="36"/>
        <v>No</v>
      </c>
      <c r="T191" s="4" t="str">
        <f t="shared" si="37"/>
        <v>Yes</v>
      </c>
      <c r="U191" s="4">
        <f t="shared" si="38"/>
        <v>0</v>
      </c>
      <c r="V191" s="4" t="str">
        <f t="shared" si="39"/>
        <v>Yes</v>
      </c>
      <c r="W191" s="223">
        <f t="shared" si="40"/>
        <v>0</v>
      </c>
      <c r="X191" s="4" t="str">
        <f t="shared" si="41"/>
        <v>Yes</v>
      </c>
      <c r="Y191" s="223">
        <f t="shared" si="42"/>
        <v>0</v>
      </c>
      <c r="Z191" s="4" t="str">
        <f t="shared" si="43"/>
        <v>Yes</v>
      </c>
      <c r="AA191" s="223">
        <f t="shared" si="44"/>
        <v>0.15625</v>
      </c>
      <c r="AB191" s="4" t="str">
        <f t="shared" si="45"/>
        <v>Yes</v>
      </c>
      <c r="AC191" s="223">
        <f t="shared" si="46"/>
        <v>0.15625</v>
      </c>
      <c r="AD191" s="4" t="str">
        <f t="shared" si="47"/>
        <v>No</v>
      </c>
      <c r="AE191" s="223" t="str">
        <f t="shared" si="48"/>
        <v>N/A</v>
      </c>
      <c r="AF191" s="54"/>
    </row>
    <row r="192" spans="1:32" ht="14.5" hidden="1" customHeight="1">
      <c r="A192" s="66" t="s">
        <v>13</v>
      </c>
      <c r="B192" s="66" t="s">
        <v>28</v>
      </c>
      <c r="C192" s="66" t="str" cm="1">
        <f t="array" ref="C192">_xlfn.IFNA(_xlfn.IFS(B192="Starter","Starters &amp; Sides",B192="Sides","Starters &amp; Sides"),B192)</f>
        <v>Drinks</v>
      </c>
      <c r="D192" s="84" t="s">
        <v>2146</v>
      </c>
      <c r="E192" s="74"/>
      <c r="F192" s="4"/>
      <c r="G192" s="4"/>
      <c r="H192" s="4"/>
      <c r="I192" s="4"/>
      <c r="J192" s="15"/>
      <c r="K192" s="4"/>
      <c r="L192" s="4"/>
      <c r="M192" s="4">
        <v>2</v>
      </c>
      <c r="N192" s="4"/>
      <c r="O192" s="15">
        <v>2.5</v>
      </c>
      <c r="P192" s="4"/>
      <c r="Q192" s="338"/>
      <c r="R192" s="15" t="str">
        <f t="shared" si="35"/>
        <v>No</v>
      </c>
      <c r="S192" s="15" t="str">
        <f t="shared" si="36"/>
        <v>No</v>
      </c>
      <c r="T192" s="4" t="str">
        <f t="shared" si="37"/>
        <v>No</v>
      </c>
      <c r="U192" s="4" t="str">
        <f t="shared" si="38"/>
        <v>N/A</v>
      </c>
      <c r="V192" s="4" t="str">
        <f t="shared" si="39"/>
        <v>No</v>
      </c>
      <c r="W192" s="223" t="str">
        <f t="shared" si="40"/>
        <v>N/A</v>
      </c>
      <c r="X192" s="4" t="str">
        <f t="shared" si="41"/>
        <v>No</v>
      </c>
      <c r="Y192" s="223" t="str">
        <f t="shared" si="42"/>
        <v>N/A</v>
      </c>
      <c r="Z192" s="4" t="str">
        <f t="shared" si="43"/>
        <v>No</v>
      </c>
      <c r="AA192" s="223" t="str">
        <f t="shared" si="44"/>
        <v>N/A</v>
      </c>
      <c r="AB192" s="4" t="str">
        <f t="shared" si="45"/>
        <v>No</v>
      </c>
      <c r="AC192" s="223" t="str">
        <f t="shared" si="46"/>
        <v>N/A</v>
      </c>
      <c r="AD192" s="4" t="str">
        <f t="shared" si="47"/>
        <v>No</v>
      </c>
      <c r="AE192" s="223" t="str">
        <f t="shared" si="48"/>
        <v>N/A</v>
      </c>
      <c r="AF192" s="54"/>
    </row>
    <row r="193" spans="1:32" ht="14.5" hidden="1" customHeight="1">
      <c r="A193" s="66" t="s">
        <v>13</v>
      </c>
      <c r="B193" s="66" t="s">
        <v>28</v>
      </c>
      <c r="C193" s="66" t="str" cm="1">
        <f t="array" ref="C193">_xlfn.IFNA(_xlfn.IFS(B193="Starter","Starters &amp; Sides",B193="Sides","Starters &amp; Sides"),B193)</f>
        <v>Drinks</v>
      </c>
      <c r="D193" s="84" t="s">
        <v>2147</v>
      </c>
      <c r="E193" s="74"/>
      <c r="F193" s="4"/>
      <c r="G193" s="4"/>
      <c r="H193" s="4"/>
      <c r="I193" s="4"/>
      <c r="J193" s="15">
        <v>3.5</v>
      </c>
      <c r="K193" s="4">
        <v>3.5</v>
      </c>
      <c r="L193" s="4">
        <v>3.5</v>
      </c>
      <c r="M193" s="4">
        <v>3.5</v>
      </c>
      <c r="N193" s="4">
        <v>4</v>
      </c>
      <c r="O193" s="15">
        <v>4</v>
      </c>
      <c r="P193" s="4">
        <v>4</v>
      </c>
      <c r="Q193" s="338">
        <v>4</v>
      </c>
      <c r="R193" s="15" t="str">
        <f t="shared" si="35"/>
        <v>Yes</v>
      </c>
      <c r="S193" s="15" t="str">
        <f t="shared" si="36"/>
        <v>No</v>
      </c>
      <c r="T193" s="4" t="str">
        <f t="shared" si="37"/>
        <v>Yes</v>
      </c>
      <c r="U193" s="4">
        <f t="shared" si="38"/>
        <v>0</v>
      </c>
      <c r="V193" s="4" t="str">
        <f t="shared" si="39"/>
        <v>Yes</v>
      </c>
      <c r="W193" s="223">
        <f t="shared" si="40"/>
        <v>0</v>
      </c>
      <c r="X193" s="4" t="str">
        <f t="shared" si="41"/>
        <v>Yes</v>
      </c>
      <c r="Y193" s="223">
        <f t="shared" si="42"/>
        <v>0</v>
      </c>
      <c r="Z193" s="4" t="str">
        <f t="shared" si="43"/>
        <v>Yes</v>
      </c>
      <c r="AA193" s="223">
        <f t="shared" si="44"/>
        <v>0.14285714285714279</v>
      </c>
      <c r="AB193" s="4" t="str">
        <f t="shared" si="45"/>
        <v>Yes</v>
      </c>
      <c r="AC193" s="223">
        <f t="shared" si="46"/>
        <v>0.14285714285714279</v>
      </c>
      <c r="AD193" s="4" t="str">
        <f t="shared" si="47"/>
        <v>No</v>
      </c>
      <c r="AE193" s="223" t="str">
        <f t="shared" si="48"/>
        <v>N/A</v>
      </c>
      <c r="AF193" s="54"/>
    </row>
    <row r="194" spans="1:32" ht="14.5" hidden="1" customHeight="1">
      <c r="A194" s="66" t="s">
        <v>13</v>
      </c>
      <c r="B194" s="66" t="s">
        <v>28</v>
      </c>
      <c r="C194" s="66" t="str" cm="1">
        <f t="array" ref="C194">_xlfn.IFNA(_xlfn.IFS(B194="Starter","Starters &amp; Sides",B194="Sides","Starters &amp; Sides"),B194)</f>
        <v>Drinks</v>
      </c>
      <c r="D194" s="84" t="s">
        <v>2148</v>
      </c>
      <c r="E194" s="74">
        <v>2.7</v>
      </c>
      <c r="F194" s="4">
        <v>3</v>
      </c>
      <c r="G194" s="4">
        <v>3</v>
      </c>
      <c r="H194" s="4">
        <v>3</v>
      </c>
      <c r="I194" s="4">
        <v>3</v>
      </c>
      <c r="J194" s="15">
        <v>3</v>
      </c>
      <c r="K194" s="4">
        <v>3</v>
      </c>
      <c r="L194" s="4">
        <v>3</v>
      </c>
      <c r="M194" s="4">
        <v>3</v>
      </c>
      <c r="N194" s="4">
        <v>3.5</v>
      </c>
      <c r="O194" s="15">
        <v>3.5</v>
      </c>
      <c r="P194" s="4">
        <v>3.5</v>
      </c>
      <c r="Q194" s="338">
        <v>3.5</v>
      </c>
      <c r="R194" s="15" t="str">
        <f t="shared" si="35"/>
        <v>Yes</v>
      </c>
      <c r="S194" s="15" t="str">
        <f t="shared" si="36"/>
        <v>No</v>
      </c>
      <c r="T194" s="4" t="str">
        <f t="shared" si="37"/>
        <v>Yes</v>
      </c>
      <c r="U194" s="4">
        <f t="shared" si="38"/>
        <v>0</v>
      </c>
      <c r="V194" s="4" t="str">
        <f t="shared" si="39"/>
        <v>Yes</v>
      </c>
      <c r="W194" s="223">
        <f t="shared" si="40"/>
        <v>0</v>
      </c>
      <c r="X194" s="4" t="str">
        <f t="shared" si="41"/>
        <v>Yes</v>
      </c>
      <c r="Y194" s="223">
        <f t="shared" si="42"/>
        <v>0</v>
      </c>
      <c r="Z194" s="4" t="str">
        <f t="shared" si="43"/>
        <v>Yes</v>
      </c>
      <c r="AA194" s="223">
        <f t="shared" si="44"/>
        <v>0.16666666666666674</v>
      </c>
      <c r="AB194" s="4" t="str">
        <f t="shared" si="45"/>
        <v>Yes</v>
      </c>
      <c r="AC194" s="223">
        <f t="shared" si="46"/>
        <v>0.16666666666666674</v>
      </c>
      <c r="AD194" s="4" t="str">
        <f t="shared" si="47"/>
        <v>Yes</v>
      </c>
      <c r="AE194" s="223">
        <f t="shared" si="48"/>
        <v>0.29629629629629628</v>
      </c>
      <c r="AF194" s="54"/>
    </row>
    <row r="195" spans="1:32" ht="14.5" hidden="1" customHeight="1">
      <c r="A195" s="66" t="s">
        <v>13</v>
      </c>
      <c r="B195" s="66" t="s">
        <v>28</v>
      </c>
      <c r="C195" s="66" t="str" cm="1">
        <f t="array" ref="C195">_xlfn.IFNA(_xlfn.IFS(B195="Starter","Starters &amp; Sides",B195="Sides","Starters &amp; Sides"),B195)</f>
        <v>Drinks</v>
      </c>
      <c r="D195" s="84" t="s">
        <v>2149</v>
      </c>
      <c r="E195" s="74">
        <v>8.35</v>
      </c>
      <c r="F195" s="4">
        <v>9.27</v>
      </c>
      <c r="G195" s="4">
        <v>9.27</v>
      </c>
      <c r="H195" s="4"/>
      <c r="I195" s="4"/>
      <c r="J195" s="15"/>
      <c r="K195" s="4"/>
      <c r="L195" s="4"/>
      <c r="M195" s="4"/>
      <c r="N195" s="4"/>
      <c r="O195" s="15"/>
      <c r="P195" s="4"/>
      <c r="Q195" s="338"/>
      <c r="R195" s="15" t="str">
        <f t="shared" si="35"/>
        <v>No</v>
      </c>
      <c r="S195" s="15" t="str">
        <f t="shared" si="36"/>
        <v>No</v>
      </c>
      <c r="T195" s="4" t="str">
        <f t="shared" si="37"/>
        <v>No</v>
      </c>
      <c r="U195" s="4" t="str">
        <f t="shared" si="38"/>
        <v>N/A</v>
      </c>
      <c r="V195" s="4" t="str">
        <f t="shared" si="39"/>
        <v>No</v>
      </c>
      <c r="W195" s="223" t="str">
        <f t="shared" si="40"/>
        <v>N/A</v>
      </c>
      <c r="X195" s="4" t="str">
        <f t="shared" si="41"/>
        <v>No</v>
      </c>
      <c r="Y195" s="223" t="str">
        <f t="shared" si="42"/>
        <v>N/A</v>
      </c>
      <c r="Z195" s="4" t="str">
        <f t="shared" si="43"/>
        <v>No</v>
      </c>
      <c r="AA195" s="223" t="str">
        <f t="shared" si="44"/>
        <v>N/A</v>
      </c>
      <c r="AB195" s="4" t="str">
        <f t="shared" si="45"/>
        <v>No</v>
      </c>
      <c r="AC195" s="223" t="str">
        <f t="shared" si="46"/>
        <v>N/A</v>
      </c>
      <c r="AD195" s="4" t="str">
        <f t="shared" si="47"/>
        <v>No</v>
      </c>
      <c r="AE195" s="223" t="str">
        <f t="shared" si="48"/>
        <v>N/A</v>
      </c>
      <c r="AF195" s="54"/>
    </row>
    <row r="196" spans="1:32" ht="14.5" hidden="1" customHeight="1">
      <c r="A196" s="66" t="s">
        <v>13</v>
      </c>
      <c r="B196" s="66" t="s">
        <v>28</v>
      </c>
      <c r="C196" s="66" t="str" cm="1">
        <f t="array" ref="C196">_xlfn.IFNA(_xlfn.IFS(B196="Starter","Starters &amp; Sides",B196="Sides","Starters &amp; Sides"),B196)</f>
        <v>Drinks</v>
      </c>
      <c r="D196" s="84" t="s">
        <v>2150</v>
      </c>
      <c r="E196" s="74"/>
      <c r="F196" s="4"/>
      <c r="G196" s="4"/>
      <c r="H196" s="4"/>
      <c r="I196" s="4"/>
      <c r="J196" s="15"/>
      <c r="K196" s="4"/>
      <c r="L196" s="4">
        <v>5</v>
      </c>
      <c r="M196" s="4"/>
      <c r="N196" s="4">
        <v>5.5</v>
      </c>
      <c r="O196" s="15">
        <v>5.5</v>
      </c>
      <c r="P196" s="4">
        <v>5.5</v>
      </c>
      <c r="Q196" s="338">
        <v>5.5</v>
      </c>
      <c r="R196" s="15" t="str">
        <f t="shared" si="35"/>
        <v>Yes</v>
      </c>
      <c r="S196" s="15" t="str">
        <f t="shared" si="36"/>
        <v>No</v>
      </c>
      <c r="T196" s="4" t="str">
        <f t="shared" si="37"/>
        <v>Yes</v>
      </c>
      <c r="U196" s="4">
        <f t="shared" si="38"/>
        <v>0</v>
      </c>
      <c r="V196" s="4" t="str">
        <f t="shared" si="39"/>
        <v>Yes</v>
      </c>
      <c r="W196" s="223">
        <f t="shared" si="40"/>
        <v>0</v>
      </c>
      <c r="X196" s="4" t="str">
        <f t="shared" si="41"/>
        <v>Yes</v>
      </c>
      <c r="Y196" s="223">
        <f t="shared" si="42"/>
        <v>0</v>
      </c>
      <c r="Z196" s="4" t="str">
        <f t="shared" si="43"/>
        <v>No</v>
      </c>
      <c r="AA196" s="223" t="str">
        <f t="shared" si="44"/>
        <v>N/A</v>
      </c>
      <c r="AB196" s="4" t="str">
        <f t="shared" si="45"/>
        <v>No</v>
      </c>
      <c r="AC196" s="223" t="str">
        <f t="shared" si="46"/>
        <v>N/A</v>
      </c>
      <c r="AD196" s="4" t="str">
        <f t="shared" si="47"/>
        <v>No</v>
      </c>
      <c r="AE196" s="223" t="str">
        <f t="shared" si="48"/>
        <v>N/A</v>
      </c>
      <c r="AF196" s="54"/>
    </row>
    <row r="197" spans="1:32" ht="14.5" hidden="1" customHeight="1">
      <c r="A197" s="66" t="s">
        <v>13</v>
      </c>
      <c r="B197" s="66" t="s">
        <v>28</v>
      </c>
      <c r="C197" s="66" t="str" cm="1">
        <f t="array" ref="C197">_xlfn.IFNA(_xlfn.IFS(B197="Starter","Starters &amp; Sides",B197="Sides","Starters &amp; Sides"),B197)</f>
        <v>Drinks</v>
      </c>
      <c r="D197" s="84" t="s">
        <v>2151</v>
      </c>
      <c r="E197" s="74">
        <v>4.9000000000000004</v>
      </c>
      <c r="F197" s="4">
        <v>5.4</v>
      </c>
      <c r="G197" s="4">
        <v>5.4</v>
      </c>
      <c r="H197" s="4">
        <v>5.4</v>
      </c>
      <c r="I197" s="4">
        <v>5.75</v>
      </c>
      <c r="J197" s="15">
        <v>5.75</v>
      </c>
      <c r="K197" s="4"/>
      <c r="L197" s="4"/>
      <c r="M197" s="4"/>
      <c r="N197" s="4"/>
      <c r="O197" s="15"/>
      <c r="P197" s="4"/>
      <c r="Q197" s="338"/>
      <c r="R197" s="15" t="str">
        <f t="shared" si="35"/>
        <v>No</v>
      </c>
      <c r="S197" s="15" t="str">
        <f t="shared" si="36"/>
        <v>No</v>
      </c>
      <c r="T197" s="4" t="str">
        <f t="shared" si="37"/>
        <v>No</v>
      </c>
      <c r="U197" s="4" t="str">
        <f t="shared" si="38"/>
        <v>N/A</v>
      </c>
      <c r="V197" s="4" t="str">
        <f t="shared" si="39"/>
        <v>No</v>
      </c>
      <c r="W197" s="223" t="str">
        <f t="shared" si="40"/>
        <v>N/A</v>
      </c>
      <c r="X197" s="4" t="str">
        <f t="shared" si="41"/>
        <v>No</v>
      </c>
      <c r="Y197" s="223" t="str">
        <f t="shared" si="42"/>
        <v>N/A</v>
      </c>
      <c r="Z197" s="4" t="str">
        <f t="shared" si="43"/>
        <v>No</v>
      </c>
      <c r="AA197" s="223" t="str">
        <f t="shared" si="44"/>
        <v>N/A</v>
      </c>
      <c r="AB197" s="4" t="str">
        <f t="shared" si="45"/>
        <v>No</v>
      </c>
      <c r="AC197" s="223" t="str">
        <f t="shared" si="46"/>
        <v>N/A</v>
      </c>
      <c r="AD197" s="4" t="str">
        <f t="shared" si="47"/>
        <v>No</v>
      </c>
      <c r="AE197" s="223" t="str">
        <f t="shared" si="48"/>
        <v>N/A</v>
      </c>
      <c r="AF197" s="54"/>
    </row>
    <row r="198" spans="1:32" ht="14.5" hidden="1" customHeight="1">
      <c r="A198" s="66" t="s">
        <v>13</v>
      </c>
      <c r="B198" s="66" t="s">
        <v>28</v>
      </c>
      <c r="C198" s="66" t="str" cm="1">
        <f t="array" ref="C198">_xlfn.IFNA(_xlfn.IFS(B198="Starter","Starters &amp; Sides",B198="Sides","Starters &amp; Sides"),B198)</f>
        <v>Drinks</v>
      </c>
      <c r="D198" s="84" t="s">
        <v>2152</v>
      </c>
      <c r="E198" s="74">
        <v>4.5</v>
      </c>
      <c r="F198" s="4">
        <v>4.9000000000000004</v>
      </c>
      <c r="G198" s="4">
        <v>4.9000000000000004</v>
      </c>
      <c r="H198" s="4"/>
      <c r="I198" s="4"/>
      <c r="J198" s="15"/>
      <c r="K198" s="4"/>
      <c r="L198" s="4"/>
      <c r="M198" s="4"/>
      <c r="N198" s="4"/>
      <c r="O198" s="15"/>
      <c r="P198" s="4"/>
      <c r="Q198" s="338"/>
      <c r="R198" s="15" t="str">
        <f t="shared" si="35"/>
        <v>No</v>
      </c>
      <c r="S198" s="15" t="str">
        <f t="shared" si="36"/>
        <v>No</v>
      </c>
      <c r="T198" s="4" t="str">
        <f t="shared" si="37"/>
        <v>No</v>
      </c>
      <c r="U198" s="4" t="str">
        <f t="shared" si="38"/>
        <v>N/A</v>
      </c>
      <c r="V198" s="4" t="str">
        <f t="shared" si="39"/>
        <v>No</v>
      </c>
      <c r="W198" s="223" t="str">
        <f t="shared" si="40"/>
        <v>N/A</v>
      </c>
      <c r="X198" s="4" t="str">
        <f t="shared" si="41"/>
        <v>No</v>
      </c>
      <c r="Y198" s="223" t="str">
        <f t="shared" si="42"/>
        <v>N/A</v>
      </c>
      <c r="Z198" s="4" t="str">
        <f t="shared" si="43"/>
        <v>No</v>
      </c>
      <c r="AA198" s="223" t="str">
        <f t="shared" si="44"/>
        <v>N/A</v>
      </c>
      <c r="AB198" s="4" t="str">
        <f t="shared" si="45"/>
        <v>No</v>
      </c>
      <c r="AC198" s="223" t="str">
        <f t="shared" si="46"/>
        <v>N/A</v>
      </c>
      <c r="AD198" s="4" t="str">
        <f t="shared" si="47"/>
        <v>No</v>
      </c>
      <c r="AE198" s="223" t="str">
        <f t="shared" si="48"/>
        <v>N/A</v>
      </c>
      <c r="AF198" s="54"/>
    </row>
    <row r="199" spans="1:32" ht="14.5" hidden="1" customHeight="1">
      <c r="A199" s="66" t="s">
        <v>13</v>
      </c>
      <c r="B199" s="66" t="s">
        <v>28</v>
      </c>
      <c r="C199" s="66" t="str" cm="1">
        <f t="array" ref="C199">_xlfn.IFNA(_xlfn.IFS(B199="Starter","Starters &amp; Sides",B199="Sides","Starters &amp; Sides"),B199)</f>
        <v>Drinks</v>
      </c>
      <c r="D199" s="84" t="s">
        <v>2153</v>
      </c>
      <c r="E199" s="74">
        <v>4.95</v>
      </c>
      <c r="F199" s="4">
        <v>5.4</v>
      </c>
      <c r="G199" s="4">
        <v>5.4</v>
      </c>
      <c r="H199" s="4"/>
      <c r="I199" s="4"/>
      <c r="J199" s="15"/>
      <c r="K199" s="4"/>
      <c r="L199" s="4"/>
      <c r="M199" s="4"/>
      <c r="N199" s="4"/>
      <c r="O199" s="15"/>
      <c r="P199" s="4"/>
      <c r="Q199" s="338"/>
      <c r="R199" s="15" t="str">
        <f t="shared" si="35"/>
        <v>No</v>
      </c>
      <c r="S199" s="15" t="str">
        <f t="shared" si="36"/>
        <v>No</v>
      </c>
      <c r="T199" s="4" t="str">
        <f t="shared" si="37"/>
        <v>No</v>
      </c>
      <c r="U199" s="4" t="str">
        <f t="shared" si="38"/>
        <v>N/A</v>
      </c>
      <c r="V199" s="4" t="str">
        <f t="shared" si="39"/>
        <v>No</v>
      </c>
      <c r="W199" s="223" t="str">
        <f t="shared" si="40"/>
        <v>N/A</v>
      </c>
      <c r="X199" s="4" t="str">
        <f t="shared" si="41"/>
        <v>No</v>
      </c>
      <c r="Y199" s="223" t="str">
        <f t="shared" si="42"/>
        <v>N/A</v>
      </c>
      <c r="Z199" s="4" t="str">
        <f t="shared" si="43"/>
        <v>No</v>
      </c>
      <c r="AA199" s="223" t="str">
        <f t="shared" si="44"/>
        <v>N/A</v>
      </c>
      <c r="AB199" s="4" t="str">
        <f t="shared" si="45"/>
        <v>No</v>
      </c>
      <c r="AC199" s="223" t="str">
        <f t="shared" si="46"/>
        <v>N/A</v>
      </c>
      <c r="AD199" s="4" t="str">
        <f t="shared" si="47"/>
        <v>No</v>
      </c>
      <c r="AE199" s="223" t="str">
        <f t="shared" si="48"/>
        <v>N/A</v>
      </c>
      <c r="AF199" s="54"/>
    </row>
    <row r="200" spans="1:32" ht="14.5" hidden="1" customHeight="1">
      <c r="A200" s="66" t="s">
        <v>13</v>
      </c>
      <c r="B200" s="66" t="s">
        <v>28</v>
      </c>
      <c r="C200" s="66" t="str" cm="1">
        <f t="array" ref="C200">_xlfn.IFNA(_xlfn.IFS(B200="Starter","Starters &amp; Sides",B200="Sides","Starters &amp; Sides"),B200)</f>
        <v>Drinks</v>
      </c>
      <c r="D200" s="84" t="s">
        <v>2154</v>
      </c>
      <c r="E200" s="74">
        <v>4.95</v>
      </c>
      <c r="F200" s="4">
        <v>5.4</v>
      </c>
      <c r="G200" s="4">
        <v>5.4</v>
      </c>
      <c r="H200" s="4"/>
      <c r="I200" s="4"/>
      <c r="J200" s="15"/>
      <c r="K200" s="4"/>
      <c r="L200" s="4"/>
      <c r="M200" s="4"/>
      <c r="N200" s="4"/>
      <c r="O200" s="15"/>
      <c r="P200" s="4"/>
      <c r="Q200" s="338"/>
      <c r="R200" s="15" t="str">
        <f t="shared" si="35"/>
        <v>No</v>
      </c>
      <c r="S200" s="15" t="str">
        <f t="shared" si="36"/>
        <v>No</v>
      </c>
      <c r="T200" s="4" t="str">
        <f t="shared" si="37"/>
        <v>No</v>
      </c>
      <c r="U200" s="4" t="str">
        <f t="shared" si="38"/>
        <v>N/A</v>
      </c>
      <c r="V200" s="4" t="str">
        <f t="shared" si="39"/>
        <v>No</v>
      </c>
      <c r="W200" s="223" t="str">
        <f t="shared" si="40"/>
        <v>N/A</v>
      </c>
      <c r="X200" s="4" t="str">
        <f t="shared" si="41"/>
        <v>No</v>
      </c>
      <c r="Y200" s="223" t="str">
        <f t="shared" si="42"/>
        <v>N/A</v>
      </c>
      <c r="Z200" s="4" t="str">
        <f t="shared" si="43"/>
        <v>No</v>
      </c>
      <c r="AA200" s="223" t="str">
        <f t="shared" si="44"/>
        <v>N/A</v>
      </c>
      <c r="AB200" s="4" t="str">
        <f t="shared" si="45"/>
        <v>No</v>
      </c>
      <c r="AC200" s="223" t="str">
        <f t="shared" si="46"/>
        <v>N/A</v>
      </c>
      <c r="AD200" s="4" t="str">
        <f t="shared" si="47"/>
        <v>No</v>
      </c>
      <c r="AE200" s="223" t="str">
        <f t="shared" si="48"/>
        <v>N/A</v>
      </c>
      <c r="AF200" s="54"/>
    </row>
    <row r="201" spans="1:32" ht="14.5" hidden="1" customHeight="1">
      <c r="A201" s="66" t="s">
        <v>13</v>
      </c>
      <c r="B201" s="66" t="s">
        <v>28</v>
      </c>
      <c r="C201" s="66" t="str" cm="1">
        <f t="array" ref="C201">_xlfn.IFNA(_xlfn.IFS(B201="Starter","Starters &amp; Sides",B201="Sides","Starters &amp; Sides"),B201)</f>
        <v>Drinks</v>
      </c>
      <c r="D201" s="84" t="s">
        <v>2155</v>
      </c>
      <c r="E201" s="74"/>
      <c r="F201" s="4"/>
      <c r="G201" s="4"/>
      <c r="H201" s="4"/>
      <c r="I201" s="4">
        <v>5.5</v>
      </c>
      <c r="J201" s="4">
        <v>5.5</v>
      </c>
      <c r="K201" s="4">
        <v>5.5</v>
      </c>
      <c r="L201" s="4">
        <v>5.5</v>
      </c>
      <c r="M201" s="4"/>
      <c r="N201" s="4">
        <v>6</v>
      </c>
      <c r="O201" s="15">
        <v>6</v>
      </c>
      <c r="P201" s="4">
        <v>6</v>
      </c>
      <c r="Q201" s="338">
        <v>6</v>
      </c>
      <c r="R201" s="15" t="str">
        <f t="shared" si="35"/>
        <v>Yes</v>
      </c>
      <c r="S201" s="15" t="str">
        <f t="shared" si="36"/>
        <v>No</v>
      </c>
      <c r="T201" s="4" t="str">
        <f t="shared" si="37"/>
        <v>Yes</v>
      </c>
      <c r="U201" s="4">
        <f t="shared" si="38"/>
        <v>0</v>
      </c>
      <c r="V201" s="4" t="str">
        <f t="shared" si="39"/>
        <v>Yes</v>
      </c>
      <c r="W201" s="223">
        <f t="shared" si="40"/>
        <v>0</v>
      </c>
      <c r="X201" s="4" t="str">
        <f t="shared" si="41"/>
        <v>Yes</v>
      </c>
      <c r="Y201" s="223">
        <f t="shared" si="42"/>
        <v>0</v>
      </c>
      <c r="Z201" s="4" t="str">
        <f t="shared" si="43"/>
        <v>No</v>
      </c>
      <c r="AA201" s="223" t="str">
        <f t="shared" si="44"/>
        <v>N/A</v>
      </c>
      <c r="AB201" s="4" t="str">
        <f t="shared" si="45"/>
        <v>No</v>
      </c>
      <c r="AC201" s="223" t="str">
        <f t="shared" si="46"/>
        <v>N/A</v>
      </c>
      <c r="AD201" s="4" t="str">
        <f t="shared" si="47"/>
        <v>No</v>
      </c>
      <c r="AE201" s="223" t="str">
        <f t="shared" si="48"/>
        <v>N/A</v>
      </c>
      <c r="AF201" s="54"/>
    </row>
    <row r="202" spans="1:32" ht="14.5" hidden="1" customHeight="1">
      <c r="A202" s="66" t="s">
        <v>13</v>
      </c>
      <c r="B202" s="66" t="s">
        <v>28</v>
      </c>
      <c r="C202" s="66" t="str" cm="1">
        <f t="array" ref="C202">_xlfn.IFNA(_xlfn.IFS(B202="Starter","Starters &amp; Sides",B202="Sides","Starters &amp; Sides"),B202)</f>
        <v>Drinks</v>
      </c>
      <c r="D202" s="84" t="s">
        <v>2156</v>
      </c>
      <c r="E202" s="74"/>
      <c r="F202" s="4"/>
      <c r="G202" s="4"/>
      <c r="H202" s="4"/>
      <c r="I202" s="4">
        <v>6.7</v>
      </c>
      <c r="J202" s="4">
        <v>6.7</v>
      </c>
      <c r="K202" s="4">
        <v>6.7</v>
      </c>
      <c r="L202" s="4">
        <v>6.7</v>
      </c>
      <c r="M202" s="4"/>
      <c r="N202" s="4">
        <v>7.2</v>
      </c>
      <c r="O202" s="15">
        <v>7.2</v>
      </c>
      <c r="P202" s="4">
        <v>7.2</v>
      </c>
      <c r="Q202" s="338">
        <v>7.2</v>
      </c>
      <c r="R202" s="15" t="str">
        <f t="shared" si="35"/>
        <v>Yes</v>
      </c>
      <c r="S202" s="15" t="str">
        <f t="shared" si="36"/>
        <v>No</v>
      </c>
      <c r="T202" s="4" t="str">
        <f t="shared" si="37"/>
        <v>Yes</v>
      </c>
      <c r="U202" s="4">
        <f t="shared" si="38"/>
        <v>0</v>
      </c>
      <c r="V202" s="4" t="str">
        <f t="shared" si="39"/>
        <v>Yes</v>
      </c>
      <c r="W202" s="223">
        <f t="shared" si="40"/>
        <v>0</v>
      </c>
      <c r="X202" s="4" t="str">
        <f t="shared" si="41"/>
        <v>Yes</v>
      </c>
      <c r="Y202" s="223">
        <f t="shared" si="42"/>
        <v>0</v>
      </c>
      <c r="Z202" s="4" t="str">
        <f t="shared" si="43"/>
        <v>No</v>
      </c>
      <c r="AA202" s="223" t="str">
        <f t="shared" si="44"/>
        <v>N/A</v>
      </c>
      <c r="AB202" s="4" t="str">
        <f t="shared" si="45"/>
        <v>No</v>
      </c>
      <c r="AC202" s="223" t="str">
        <f t="shared" si="46"/>
        <v>N/A</v>
      </c>
      <c r="AD202" s="4" t="str">
        <f t="shared" si="47"/>
        <v>No</v>
      </c>
      <c r="AE202" s="223" t="str">
        <f t="shared" si="48"/>
        <v>N/A</v>
      </c>
      <c r="AF202" s="54"/>
    </row>
    <row r="203" spans="1:32" ht="14.5" hidden="1" customHeight="1">
      <c r="A203" s="66" t="s">
        <v>13</v>
      </c>
      <c r="B203" s="66" t="s">
        <v>28</v>
      </c>
      <c r="C203" s="66" t="str" cm="1">
        <f t="array" ref="C203">_xlfn.IFNA(_xlfn.IFS(B203="Starter","Starters &amp; Sides",B203="Sides","Starters &amp; Sides"),B203)</f>
        <v>Drinks</v>
      </c>
      <c r="D203" s="84" t="s">
        <v>2157</v>
      </c>
      <c r="E203" s="74"/>
      <c r="F203" s="4"/>
      <c r="G203" s="4"/>
      <c r="H203" s="4"/>
      <c r="I203" s="4">
        <v>17.5</v>
      </c>
      <c r="J203" s="4">
        <v>17.5</v>
      </c>
      <c r="K203" s="4">
        <v>17.5</v>
      </c>
      <c r="L203" s="4">
        <v>17.5</v>
      </c>
      <c r="M203" s="4"/>
      <c r="N203" s="4">
        <v>18</v>
      </c>
      <c r="O203" s="15">
        <v>18</v>
      </c>
      <c r="P203" s="4">
        <v>18</v>
      </c>
      <c r="Q203" s="338">
        <v>18</v>
      </c>
      <c r="R203" s="15" t="str">
        <f t="shared" si="35"/>
        <v>Yes</v>
      </c>
      <c r="S203" s="15" t="str">
        <f t="shared" si="36"/>
        <v>No</v>
      </c>
      <c r="T203" s="4" t="str">
        <f t="shared" si="37"/>
        <v>Yes</v>
      </c>
      <c r="U203" s="4">
        <f t="shared" si="38"/>
        <v>0</v>
      </c>
      <c r="V203" s="4" t="str">
        <f t="shared" si="39"/>
        <v>Yes</v>
      </c>
      <c r="W203" s="223">
        <f t="shared" si="40"/>
        <v>0</v>
      </c>
      <c r="X203" s="4" t="str">
        <f t="shared" si="41"/>
        <v>Yes</v>
      </c>
      <c r="Y203" s="223">
        <f t="shared" si="42"/>
        <v>0</v>
      </c>
      <c r="Z203" s="4" t="str">
        <f t="shared" si="43"/>
        <v>No</v>
      </c>
      <c r="AA203" s="223" t="str">
        <f t="shared" si="44"/>
        <v>N/A</v>
      </c>
      <c r="AB203" s="4" t="str">
        <f t="shared" si="45"/>
        <v>No</v>
      </c>
      <c r="AC203" s="223" t="str">
        <f t="shared" si="46"/>
        <v>N/A</v>
      </c>
      <c r="AD203" s="4" t="str">
        <f t="shared" si="47"/>
        <v>No</v>
      </c>
      <c r="AE203" s="223" t="str">
        <f t="shared" si="48"/>
        <v>N/A</v>
      </c>
      <c r="AF203" s="54"/>
    </row>
    <row r="204" spans="1:32" ht="14.5" hidden="1" customHeight="1">
      <c r="A204" s="66" t="s">
        <v>13</v>
      </c>
      <c r="B204" s="66" t="s">
        <v>28</v>
      </c>
      <c r="C204" s="66" t="str" cm="1">
        <f t="array" ref="C204">_xlfn.IFNA(_xlfn.IFS(B204="Starter","Starters &amp; Sides",B204="Sides","Starters &amp; Sides"),B204)</f>
        <v>Drinks</v>
      </c>
      <c r="D204" s="84" t="s">
        <v>2158</v>
      </c>
      <c r="E204" s="74">
        <v>4.5</v>
      </c>
      <c r="F204" s="4">
        <v>4.9000000000000004</v>
      </c>
      <c r="G204" s="4">
        <v>4.9000000000000004</v>
      </c>
      <c r="H204" s="4"/>
      <c r="I204" s="4"/>
      <c r="J204" s="15"/>
      <c r="K204" s="4"/>
      <c r="L204" s="4"/>
      <c r="M204" s="4"/>
      <c r="N204" s="4"/>
      <c r="O204" s="15"/>
      <c r="P204" s="4"/>
      <c r="Q204" s="338"/>
      <c r="R204" s="15" t="str">
        <f t="shared" si="35"/>
        <v>No</v>
      </c>
      <c r="S204" s="15" t="str">
        <f t="shared" si="36"/>
        <v>No</v>
      </c>
      <c r="T204" s="4" t="str">
        <f t="shared" si="37"/>
        <v>No</v>
      </c>
      <c r="U204" s="4" t="str">
        <f t="shared" si="38"/>
        <v>N/A</v>
      </c>
      <c r="V204" s="4" t="str">
        <f t="shared" si="39"/>
        <v>No</v>
      </c>
      <c r="W204" s="223" t="str">
        <f t="shared" si="40"/>
        <v>N/A</v>
      </c>
      <c r="X204" s="4" t="str">
        <f t="shared" si="41"/>
        <v>No</v>
      </c>
      <c r="Y204" s="223" t="str">
        <f t="shared" si="42"/>
        <v>N/A</v>
      </c>
      <c r="Z204" s="4" t="str">
        <f t="shared" si="43"/>
        <v>No</v>
      </c>
      <c r="AA204" s="223" t="str">
        <f t="shared" si="44"/>
        <v>N/A</v>
      </c>
      <c r="AB204" s="4" t="str">
        <f t="shared" si="45"/>
        <v>No</v>
      </c>
      <c r="AC204" s="223" t="str">
        <f t="shared" si="46"/>
        <v>N/A</v>
      </c>
      <c r="AD204" s="4" t="str">
        <f t="shared" si="47"/>
        <v>No</v>
      </c>
      <c r="AE204" s="223" t="str">
        <f t="shared" si="48"/>
        <v>N/A</v>
      </c>
      <c r="AF204" s="54"/>
    </row>
    <row r="205" spans="1:32" ht="14.5" hidden="1" customHeight="1">
      <c r="A205" s="66" t="s">
        <v>13</v>
      </c>
      <c r="B205" s="66" t="s">
        <v>28</v>
      </c>
      <c r="C205" s="66" t="str" cm="1">
        <f t="array" ref="C205">_xlfn.IFNA(_xlfn.IFS(B205="Starter","Starters &amp; Sides",B205="Sides","Starters &amp; Sides"),B205)</f>
        <v>Drinks</v>
      </c>
      <c r="D205" s="84" t="s">
        <v>2159</v>
      </c>
      <c r="E205" s="74"/>
      <c r="F205" s="4"/>
      <c r="G205" s="4"/>
      <c r="H205" s="4"/>
      <c r="I205" s="4"/>
      <c r="J205" s="15"/>
      <c r="K205" s="4"/>
      <c r="L205" s="4">
        <v>8.5</v>
      </c>
      <c r="M205" s="4"/>
      <c r="N205" s="4"/>
      <c r="O205" s="15"/>
      <c r="P205" s="4"/>
      <c r="Q205" s="338"/>
      <c r="R205" s="15" t="str">
        <f t="shared" si="35"/>
        <v>No</v>
      </c>
      <c r="S205" s="15" t="str">
        <f t="shared" si="36"/>
        <v>No</v>
      </c>
      <c r="T205" s="4" t="str">
        <f t="shared" si="37"/>
        <v>No</v>
      </c>
      <c r="U205" s="4" t="str">
        <f t="shared" si="38"/>
        <v>N/A</v>
      </c>
      <c r="V205" s="4" t="str">
        <f t="shared" si="39"/>
        <v>No</v>
      </c>
      <c r="W205" s="223" t="str">
        <f t="shared" si="40"/>
        <v>N/A</v>
      </c>
      <c r="X205" s="4" t="str">
        <f t="shared" si="41"/>
        <v>No</v>
      </c>
      <c r="Y205" s="223" t="str">
        <f t="shared" si="42"/>
        <v>N/A</v>
      </c>
      <c r="Z205" s="4" t="str">
        <f t="shared" si="43"/>
        <v>No</v>
      </c>
      <c r="AA205" s="223" t="str">
        <f t="shared" si="44"/>
        <v>N/A</v>
      </c>
      <c r="AB205" s="4" t="str">
        <f t="shared" si="45"/>
        <v>No</v>
      </c>
      <c r="AC205" s="223" t="str">
        <f t="shared" si="46"/>
        <v>N/A</v>
      </c>
      <c r="AD205" s="4" t="str">
        <f t="shared" si="47"/>
        <v>No</v>
      </c>
      <c r="AE205" s="223" t="str">
        <f t="shared" si="48"/>
        <v>N/A</v>
      </c>
      <c r="AF205" s="54"/>
    </row>
    <row r="206" spans="1:32" ht="14.5" hidden="1" customHeight="1">
      <c r="A206" s="66" t="s">
        <v>13</v>
      </c>
      <c r="B206" s="66" t="s">
        <v>28</v>
      </c>
      <c r="C206" s="66" t="str" cm="1">
        <f t="array" ref="C206">_xlfn.IFNA(_xlfn.IFS(B206="Starter","Starters &amp; Sides",B206="Sides","Starters &amp; Sides"),B206)</f>
        <v>Drinks</v>
      </c>
      <c r="D206" s="84" t="s">
        <v>2160</v>
      </c>
      <c r="E206" s="74">
        <v>2.7</v>
      </c>
      <c r="F206" s="4">
        <v>3</v>
      </c>
      <c r="G206" s="4">
        <v>3</v>
      </c>
      <c r="H206" s="4">
        <v>3</v>
      </c>
      <c r="I206" s="4">
        <v>3</v>
      </c>
      <c r="J206" s="15">
        <v>3</v>
      </c>
      <c r="K206" s="4">
        <v>3</v>
      </c>
      <c r="L206" s="4">
        <v>3</v>
      </c>
      <c r="M206" s="4">
        <v>3</v>
      </c>
      <c r="N206" s="4">
        <v>3.5</v>
      </c>
      <c r="O206" s="15">
        <v>3.5</v>
      </c>
      <c r="P206" s="4">
        <v>3.5</v>
      </c>
      <c r="Q206" s="338">
        <v>3.5</v>
      </c>
      <c r="R206" s="15" t="str">
        <f t="shared" si="35"/>
        <v>Yes</v>
      </c>
      <c r="S206" s="15" t="str">
        <f t="shared" si="36"/>
        <v>No</v>
      </c>
      <c r="T206" s="4" t="str">
        <f t="shared" si="37"/>
        <v>Yes</v>
      </c>
      <c r="U206" s="4">
        <f t="shared" si="38"/>
        <v>0</v>
      </c>
      <c r="V206" s="4" t="str">
        <f t="shared" si="39"/>
        <v>Yes</v>
      </c>
      <c r="W206" s="223">
        <f t="shared" si="40"/>
        <v>0</v>
      </c>
      <c r="X206" s="4" t="str">
        <f t="shared" si="41"/>
        <v>Yes</v>
      </c>
      <c r="Y206" s="223">
        <f t="shared" si="42"/>
        <v>0</v>
      </c>
      <c r="Z206" s="4" t="str">
        <f t="shared" si="43"/>
        <v>Yes</v>
      </c>
      <c r="AA206" s="223">
        <f t="shared" si="44"/>
        <v>0.16666666666666674</v>
      </c>
      <c r="AB206" s="4" t="str">
        <f t="shared" si="45"/>
        <v>Yes</v>
      </c>
      <c r="AC206" s="223">
        <f t="shared" si="46"/>
        <v>0.16666666666666674</v>
      </c>
      <c r="AD206" s="4" t="str">
        <f t="shared" si="47"/>
        <v>Yes</v>
      </c>
      <c r="AE206" s="223">
        <f t="shared" si="48"/>
        <v>0.29629629629629628</v>
      </c>
      <c r="AF206" s="54"/>
    </row>
    <row r="207" spans="1:32" ht="14.5" hidden="1" customHeight="1">
      <c r="A207" s="66" t="s">
        <v>13</v>
      </c>
      <c r="B207" s="66" t="s">
        <v>28</v>
      </c>
      <c r="C207" s="66" t="str" cm="1">
        <f t="array" ref="C207">_xlfn.IFNA(_xlfn.IFS(B207="Starter","Starters &amp; Sides",B207="Sides","Starters &amp; Sides"),B207)</f>
        <v>Drinks</v>
      </c>
      <c r="D207" s="84" t="s">
        <v>2161</v>
      </c>
      <c r="E207" s="74"/>
      <c r="F207" s="4"/>
      <c r="G207" s="4"/>
      <c r="H207" s="4"/>
      <c r="I207" s="4"/>
      <c r="J207" s="15"/>
      <c r="K207" s="4"/>
      <c r="L207" s="4"/>
      <c r="M207" s="4"/>
      <c r="N207" s="4"/>
      <c r="O207" s="15">
        <v>9</v>
      </c>
      <c r="P207" s="4">
        <v>9</v>
      </c>
      <c r="Q207" s="338">
        <v>9</v>
      </c>
      <c r="R207" s="15" t="str">
        <f t="shared" si="35"/>
        <v>Yes</v>
      </c>
      <c r="S207" s="15" t="str">
        <f t="shared" si="36"/>
        <v>No</v>
      </c>
      <c r="T207" s="4" t="str">
        <f t="shared" si="37"/>
        <v>Yes</v>
      </c>
      <c r="U207" s="4">
        <f t="shared" si="38"/>
        <v>0</v>
      </c>
      <c r="V207" s="4" t="str">
        <f t="shared" si="39"/>
        <v>Yes</v>
      </c>
      <c r="W207" s="223">
        <f t="shared" si="40"/>
        <v>0</v>
      </c>
      <c r="X207" s="4" t="str">
        <f t="shared" si="41"/>
        <v>No</v>
      </c>
      <c r="Y207" s="223" t="str">
        <f t="shared" si="42"/>
        <v>N/A</v>
      </c>
      <c r="Z207" s="4" t="str">
        <f t="shared" si="43"/>
        <v>No</v>
      </c>
      <c r="AA207" s="223" t="str">
        <f t="shared" si="44"/>
        <v>N/A</v>
      </c>
      <c r="AB207" s="4" t="str">
        <f t="shared" si="45"/>
        <v>No</v>
      </c>
      <c r="AC207" s="223" t="str">
        <f t="shared" si="46"/>
        <v>N/A</v>
      </c>
      <c r="AD207" s="4" t="str">
        <f t="shared" si="47"/>
        <v>No</v>
      </c>
      <c r="AE207" s="223" t="str">
        <f t="shared" si="48"/>
        <v>N/A</v>
      </c>
      <c r="AF207" s="54"/>
    </row>
    <row r="208" spans="1:32" ht="14.5" hidden="1" customHeight="1">
      <c r="A208" s="66" t="s">
        <v>13</v>
      </c>
      <c r="B208" s="66" t="s">
        <v>28</v>
      </c>
      <c r="C208" s="66" t="str" cm="1">
        <f t="array" ref="C208">_xlfn.IFNA(_xlfn.IFS(B208="Starter","Starters &amp; Sides",B208="Sides","Starters &amp; Sides"),B208)</f>
        <v>Drinks</v>
      </c>
      <c r="D208" s="84" t="s">
        <v>549</v>
      </c>
      <c r="E208" s="74"/>
      <c r="F208" s="4"/>
      <c r="G208" s="4"/>
      <c r="H208" s="4"/>
      <c r="I208" s="4"/>
      <c r="J208" s="15"/>
      <c r="K208" s="4"/>
      <c r="L208" s="4"/>
      <c r="M208" s="4">
        <v>2.35</v>
      </c>
      <c r="N208" s="4">
        <v>2.85</v>
      </c>
      <c r="O208" s="15">
        <v>2.85</v>
      </c>
      <c r="P208" s="4">
        <v>2.85</v>
      </c>
      <c r="Q208" s="338">
        <v>2.85</v>
      </c>
      <c r="R208" s="15" t="str">
        <f t="shared" si="35"/>
        <v>Yes</v>
      </c>
      <c r="S208" s="15" t="str">
        <f t="shared" si="36"/>
        <v>No</v>
      </c>
      <c r="T208" s="4" t="str">
        <f t="shared" si="37"/>
        <v>Yes</v>
      </c>
      <c r="U208" s="4">
        <f t="shared" si="38"/>
        <v>0</v>
      </c>
      <c r="V208" s="4" t="str">
        <f t="shared" si="39"/>
        <v>Yes</v>
      </c>
      <c r="W208" s="223">
        <f t="shared" si="40"/>
        <v>0</v>
      </c>
      <c r="X208" s="4" t="str">
        <f t="shared" si="41"/>
        <v>Yes</v>
      </c>
      <c r="Y208" s="223">
        <f t="shared" si="42"/>
        <v>0</v>
      </c>
      <c r="Z208" s="4" t="str">
        <f t="shared" si="43"/>
        <v>Yes</v>
      </c>
      <c r="AA208" s="223">
        <f t="shared" si="44"/>
        <v>0.2127659574468086</v>
      </c>
      <c r="AB208" s="4" t="str">
        <f t="shared" si="45"/>
        <v>No</v>
      </c>
      <c r="AC208" s="223" t="str">
        <f t="shared" si="46"/>
        <v>N/A</v>
      </c>
      <c r="AD208" s="4" t="str">
        <f t="shared" si="47"/>
        <v>No</v>
      </c>
      <c r="AE208" s="223" t="str">
        <f t="shared" si="48"/>
        <v>N/A</v>
      </c>
      <c r="AF208" s="54"/>
    </row>
    <row r="209" spans="1:32" ht="14.5" hidden="1" customHeight="1">
      <c r="A209" s="66" t="s">
        <v>13</v>
      </c>
      <c r="B209" s="66" t="s">
        <v>28</v>
      </c>
      <c r="C209" s="66" t="str" cm="1">
        <f t="array" ref="C209">_xlfn.IFNA(_xlfn.IFS(B209="Starter","Starters &amp; Sides",B209="Sides","Starters &amp; Sides"),B209)</f>
        <v>Drinks</v>
      </c>
      <c r="D209" s="84" t="s">
        <v>177</v>
      </c>
      <c r="E209" s="74"/>
      <c r="F209" s="4"/>
      <c r="G209" s="4"/>
      <c r="H209" s="4"/>
      <c r="I209" s="4"/>
      <c r="J209" s="15"/>
      <c r="K209" s="4"/>
      <c r="L209" s="4">
        <v>8.5</v>
      </c>
      <c r="M209" s="4"/>
      <c r="N209" s="4"/>
      <c r="O209" s="15"/>
      <c r="P209" s="4"/>
      <c r="Q209" s="338"/>
      <c r="R209" s="15" t="str">
        <f t="shared" si="35"/>
        <v>No</v>
      </c>
      <c r="S209" s="15" t="str">
        <f t="shared" si="36"/>
        <v>No</v>
      </c>
      <c r="T209" s="4" t="str">
        <f t="shared" si="37"/>
        <v>No</v>
      </c>
      <c r="U209" s="4" t="str">
        <f t="shared" si="38"/>
        <v>N/A</v>
      </c>
      <c r="V209" s="4" t="str">
        <f t="shared" si="39"/>
        <v>No</v>
      </c>
      <c r="W209" s="223" t="str">
        <f t="shared" si="40"/>
        <v>N/A</v>
      </c>
      <c r="X209" s="4" t="str">
        <f t="shared" si="41"/>
        <v>No</v>
      </c>
      <c r="Y209" s="223" t="str">
        <f t="shared" si="42"/>
        <v>N/A</v>
      </c>
      <c r="Z209" s="4" t="str">
        <f t="shared" si="43"/>
        <v>No</v>
      </c>
      <c r="AA209" s="223" t="str">
        <f t="shared" si="44"/>
        <v>N/A</v>
      </c>
      <c r="AB209" s="4" t="str">
        <f t="shared" si="45"/>
        <v>No</v>
      </c>
      <c r="AC209" s="223" t="str">
        <f t="shared" si="46"/>
        <v>N/A</v>
      </c>
      <c r="AD209" s="4" t="str">
        <f t="shared" si="47"/>
        <v>No</v>
      </c>
      <c r="AE209" s="223" t="str">
        <f t="shared" si="48"/>
        <v>N/A</v>
      </c>
      <c r="AF209" s="54"/>
    </row>
    <row r="210" spans="1:32" ht="14.5" hidden="1" customHeight="1">
      <c r="A210" s="66" t="s">
        <v>13</v>
      </c>
      <c r="B210" s="66" t="s">
        <v>28</v>
      </c>
      <c r="C210" s="66" t="str" cm="1">
        <f t="array" ref="C210">_xlfn.IFNA(_xlfn.IFS(B210="Starter","Starters &amp; Sides",B210="Sides","Starters &amp; Sides"),B210)</f>
        <v>Drinks</v>
      </c>
      <c r="D210" s="84" t="s">
        <v>2162</v>
      </c>
      <c r="E210" s="74"/>
      <c r="F210" s="4"/>
      <c r="G210" s="4"/>
      <c r="H210" s="4"/>
      <c r="I210" s="4">
        <v>7.7</v>
      </c>
      <c r="J210" s="15">
        <v>7.7</v>
      </c>
      <c r="K210" s="4">
        <v>7.7</v>
      </c>
      <c r="L210" s="4">
        <v>7.7</v>
      </c>
      <c r="M210" s="4"/>
      <c r="N210" s="4">
        <v>8.1999999999999993</v>
      </c>
      <c r="O210" s="15">
        <v>8.1999999999999993</v>
      </c>
      <c r="P210" s="4">
        <v>8.1999999999999993</v>
      </c>
      <c r="Q210" s="338">
        <v>8.1999999999999993</v>
      </c>
      <c r="R210" s="15" t="str">
        <f t="shared" si="35"/>
        <v>Yes</v>
      </c>
      <c r="S210" s="15" t="str">
        <f t="shared" si="36"/>
        <v>No</v>
      </c>
      <c r="T210" s="4" t="str">
        <f t="shared" si="37"/>
        <v>Yes</v>
      </c>
      <c r="U210" s="4">
        <f t="shared" si="38"/>
        <v>0</v>
      </c>
      <c r="V210" s="4" t="str">
        <f t="shared" si="39"/>
        <v>Yes</v>
      </c>
      <c r="W210" s="223">
        <f t="shared" si="40"/>
        <v>0</v>
      </c>
      <c r="X210" s="4" t="str">
        <f t="shared" si="41"/>
        <v>Yes</v>
      </c>
      <c r="Y210" s="223">
        <f t="shared" si="42"/>
        <v>0</v>
      </c>
      <c r="Z210" s="4" t="str">
        <f t="shared" si="43"/>
        <v>No</v>
      </c>
      <c r="AA210" s="223" t="str">
        <f t="shared" si="44"/>
        <v>N/A</v>
      </c>
      <c r="AB210" s="4" t="str">
        <f t="shared" si="45"/>
        <v>No</v>
      </c>
      <c r="AC210" s="223" t="str">
        <f t="shared" si="46"/>
        <v>N/A</v>
      </c>
      <c r="AD210" s="4" t="str">
        <f t="shared" si="47"/>
        <v>No</v>
      </c>
      <c r="AE210" s="223" t="str">
        <f t="shared" si="48"/>
        <v>N/A</v>
      </c>
      <c r="AF210" s="54"/>
    </row>
    <row r="211" spans="1:32" ht="14.5" hidden="1" customHeight="1">
      <c r="A211" s="66" t="s">
        <v>13</v>
      </c>
      <c r="B211" s="66" t="s">
        <v>28</v>
      </c>
      <c r="C211" s="66" t="str" cm="1">
        <f t="array" ref="C211">_xlfn.IFNA(_xlfn.IFS(B211="Starter","Starters &amp; Sides",B211="Sides","Starters &amp; Sides"),B211)</f>
        <v>Drinks</v>
      </c>
      <c r="D211" s="84" t="s">
        <v>2163</v>
      </c>
      <c r="E211" s="74"/>
      <c r="F211" s="4"/>
      <c r="G211" s="4"/>
      <c r="H211" s="4"/>
      <c r="I211" s="4">
        <v>20</v>
      </c>
      <c r="J211" s="15">
        <v>20</v>
      </c>
      <c r="K211" s="4">
        <v>20</v>
      </c>
      <c r="L211" s="4">
        <v>20</v>
      </c>
      <c r="M211" s="4"/>
      <c r="N211" s="4"/>
      <c r="O211" s="15"/>
      <c r="P211" s="4"/>
      <c r="Q211" s="338"/>
      <c r="R211" s="15" t="str">
        <f t="shared" si="35"/>
        <v>No</v>
      </c>
      <c r="S211" s="15" t="str">
        <f t="shared" si="36"/>
        <v>No</v>
      </c>
      <c r="T211" s="4" t="str">
        <f t="shared" si="37"/>
        <v>No</v>
      </c>
      <c r="U211" s="4" t="str">
        <f t="shared" si="38"/>
        <v>N/A</v>
      </c>
      <c r="V211" s="4" t="str">
        <f t="shared" si="39"/>
        <v>No</v>
      </c>
      <c r="W211" s="223" t="str">
        <f t="shared" si="40"/>
        <v>N/A</v>
      </c>
      <c r="X211" s="4" t="str">
        <f t="shared" si="41"/>
        <v>No</v>
      </c>
      <c r="Y211" s="223" t="str">
        <f t="shared" si="42"/>
        <v>N/A</v>
      </c>
      <c r="Z211" s="4" t="str">
        <f t="shared" si="43"/>
        <v>No</v>
      </c>
      <c r="AA211" s="223" t="str">
        <f t="shared" si="44"/>
        <v>N/A</v>
      </c>
      <c r="AB211" s="4" t="str">
        <f t="shared" si="45"/>
        <v>No</v>
      </c>
      <c r="AC211" s="223" t="str">
        <f t="shared" si="46"/>
        <v>N/A</v>
      </c>
      <c r="AD211" s="4" t="str">
        <f t="shared" si="47"/>
        <v>No</v>
      </c>
      <c r="AE211" s="223" t="str">
        <f t="shared" si="48"/>
        <v>N/A</v>
      </c>
      <c r="AF211" s="54"/>
    </row>
    <row r="212" spans="1:32" ht="14.5" hidden="1" customHeight="1">
      <c r="A212" s="66" t="s">
        <v>13</v>
      </c>
      <c r="B212" s="66" t="s">
        <v>28</v>
      </c>
      <c r="C212" s="66" t="str" cm="1">
        <f t="array" ref="C212">_xlfn.IFNA(_xlfn.IFS(B212="Starter","Starters &amp; Sides",B212="Sides","Starters &amp; Sides"),B212)</f>
        <v>Drinks</v>
      </c>
      <c r="D212" s="84" t="s">
        <v>2164</v>
      </c>
      <c r="E212" s="74">
        <v>7.95</v>
      </c>
      <c r="F212" s="4">
        <v>8.25</v>
      </c>
      <c r="G212" s="4">
        <v>8.25</v>
      </c>
      <c r="H212" s="4">
        <v>8.25</v>
      </c>
      <c r="I212" s="4"/>
      <c r="J212" s="15"/>
      <c r="K212" s="4"/>
      <c r="L212" s="4"/>
      <c r="M212" s="4"/>
      <c r="N212" s="4"/>
      <c r="O212" s="15"/>
      <c r="P212" s="4"/>
      <c r="Q212" s="338"/>
      <c r="R212" s="15" t="str">
        <f t="shared" si="35"/>
        <v>No</v>
      </c>
      <c r="S212" s="15" t="str">
        <f t="shared" si="36"/>
        <v>No</v>
      </c>
      <c r="T212" s="4" t="str">
        <f t="shared" si="37"/>
        <v>No</v>
      </c>
      <c r="U212" s="4" t="str">
        <f t="shared" si="38"/>
        <v>N/A</v>
      </c>
      <c r="V212" s="4" t="str">
        <f t="shared" si="39"/>
        <v>No</v>
      </c>
      <c r="W212" s="223" t="str">
        <f t="shared" si="40"/>
        <v>N/A</v>
      </c>
      <c r="X212" s="4" t="str">
        <f t="shared" si="41"/>
        <v>No</v>
      </c>
      <c r="Y212" s="223" t="str">
        <f t="shared" si="42"/>
        <v>N/A</v>
      </c>
      <c r="Z212" s="4" t="str">
        <f t="shared" si="43"/>
        <v>No</v>
      </c>
      <c r="AA212" s="223" t="str">
        <f t="shared" si="44"/>
        <v>N/A</v>
      </c>
      <c r="AB212" s="4" t="str">
        <f t="shared" si="45"/>
        <v>No</v>
      </c>
      <c r="AC212" s="223" t="str">
        <f t="shared" si="46"/>
        <v>N/A</v>
      </c>
      <c r="AD212" s="4" t="str">
        <f t="shared" si="47"/>
        <v>No</v>
      </c>
      <c r="AE212" s="223" t="str">
        <f t="shared" si="48"/>
        <v>N/A</v>
      </c>
      <c r="AF212" s="54"/>
    </row>
    <row r="213" spans="1:32" ht="14.5" hidden="1" customHeight="1">
      <c r="A213" s="66" t="s">
        <v>13</v>
      </c>
      <c r="B213" s="66" t="s">
        <v>28</v>
      </c>
      <c r="C213" s="66" t="str" cm="1">
        <f t="array" ref="C213">_xlfn.IFNA(_xlfn.IFS(B213="Starter","Starters &amp; Sides",B213="Sides","Starters &amp; Sides"),B213)</f>
        <v>Drinks</v>
      </c>
      <c r="D213" s="84" t="s">
        <v>2165</v>
      </c>
      <c r="E213" s="74"/>
      <c r="F213" s="4"/>
      <c r="G213" s="4"/>
      <c r="H213" s="4"/>
      <c r="I213" s="4"/>
      <c r="J213" s="15"/>
      <c r="K213" s="4"/>
      <c r="L213" s="4">
        <v>5.95</v>
      </c>
      <c r="M213" s="4"/>
      <c r="N213" s="4">
        <v>6.45</v>
      </c>
      <c r="O213" s="15">
        <v>6.45</v>
      </c>
      <c r="P213" s="4">
        <v>6.45</v>
      </c>
      <c r="Q213" s="338">
        <v>6.45</v>
      </c>
      <c r="R213" s="15" t="str">
        <f t="shared" si="35"/>
        <v>Yes</v>
      </c>
      <c r="S213" s="15" t="str">
        <f t="shared" si="36"/>
        <v>No</v>
      </c>
      <c r="T213" s="4" t="str">
        <f t="shared" si="37"/>
        <v>Yes</v>
      </c>
      <c r="U213" s="4">
        <f t="shared" si="38"/>
        <v>0</v>
      </c>
      <c r="V213" s="4" t="str">
        <f t="shared" si="39"/>
        <v>Yes</v>
      </c>
      <c r="W213" s="223">
        <f t="shared" si="40"/>
        <v>0</v>
      </c>
      <c r="X213" s="4" t="str">
        <f t="shared" si="41"/>
        <v>Yes</v>
      </c>
      <c r="Y213" s="223">
        <f t="shared" si="42"/>
        <v>0</v>
      </c>
      <c r="Z213" s="4" t="str">
        <f t="shared" si="43"/>
        <v>No</v>
      </c>
      <c r="AA213" s="223" t="str">
        <f t="shared" si="44"/>
        <v>N/A</v>
      </c>
      <c r="AB213" s="4" t="str">
        <f t="shared" si="45"/>
        <v>No</v>
      </c>
      <c r="AC213" s="223" t="str">
        <f t="shared" si="46"/>
        <v>N/A</v>
      </c>
      <c r="AD213" s="4" t="str">
        <f t="shared" si="47"/>
        <v>No</v>
      </c>
      <c r="AE213" s="223" t="str">
        <f t="shared" si="48"/>
        <v>N/A</v>
      </c>
      <c r="AF213" s="54"/>
    </row>
    <row r="214" spans="1:32" ht="14.5" hidden="1" customHeight="1">
      <c r="A214" s="66" t="s">
        <v>13</v>
      </c>
      <c r="B214" s="66" t="s">
        <v>28</v>
      </c>
      <c r="C214" s="66" t="str" cm="1">
        <f t="array" ref="C214">_xlfn.IFNA(_xlfn.IFS(B214="Starter","Starters &amp; Sides",B214="Sides","Starters &amp; Sides"),B214)</f>
        <v>Drinks</v>
      </c>
      <c r="D214" s="84" t="s">
        <v>2166</v>
      </c>
      <c r="E214" s="74"/>
      <c r="F214" s="4"/>
      <c r="G214" s="4"/>
      <c r="H214" s="4"/>
      <c r="I214" s="4"/>
      <c r="J214" s="15"/>
      <c r="K214" s="4"/>
      <c r="L214" s="4">
        <v>6.95</v>
      </c>
      <c r="M214" s="4"/>
      <c r="N214" s="4">
        <v>7.45</v>
      </c>
      <c r="O214" s="15">
        <v>7.45</v>
      </c>
      <c r="P214" s="4">
        <v>7.45</v>
      </c>
      <c r="Q214" s="338">
        <v>7.45</v>
      </c>
      <c r="R214" s="15" t="str">
        <f t="shared" si="35"/>
        <v>Yes</v>
      </c>
      <c r="S214" s="15" t="str">
        <f t="shared" si="36"/>
        <v>No</v>
      </c>
      <c r="T214" s="4" t="str">
        <f t="shared" si="37"/>
        <v>Yes</v>
      </c>
      <c r="U214" s="4">
        <f t="shared" si="38"/>
        <v>0</v>
      </c>
      <c r="V214" s="4" t="str">
        <f t="shared" si="39"/>
        <v>Yes</v>
      </c>
      <c r="W214" s="223">
        <f t="shared" si="40"/>
        <v>0</v>
      </c>
      <c r="X214" s="4" t="str">
        <f t="shared" si="41"/>
        <v>Yes</v>
      </c>
      <c r="Y214" s="223">
        <f t="shared" si="42"/>
        <v>0</v>
      </c>
      <c r="Z214" s="4" t="str">
        <f t="shared" si="43"/>
        <v>No</v>
      </c>
      <c r="AA214" s="223" t="str">
        <f t="shared" si="44"/>
        <v>N/A</v>
      </c>
      <c r="AB214" s="4" t="str">
        <f t="shared" si="45"/>
        <v>No</v>
      </c>
      <c r="AC214" s="223" t="str">
        <f t="shared" si="46"/>
        <v>N/A</v>
      </c>
      <c r="AD214" s="4" t="str">
        <f t="shared" si="47"/>
        <v>No</v>
      </c>
      <c r="AE214" s="223" t="str">
        <f t="shared" si="48"/>
        <v>N/A</v>
      </c>
      <c r="AF214" s="54"/>
    </row>
    <row r="215" spans="1:32" ht="14.5" hidden="1" customHeight="1">
      <c r="A215" s="66" t="s">
        <v>13</v>
      </c>
      <c r="B215" s="66" t="s">
        <v>28</v>
      </c>
      <c r="C215" s="66" t="str" cm="1">
        <f t="array" ref="C215">_xlfn.IFNA(_xlfn.IFS(B215="Starter","Starters &amp; Sides",B215="Sides","Starters &amp; Sides"),B215)</f>
        <v>Drinks</v>
      </c>
      <c r="D215" s="84" t="s">
        <v>2167</v>
      </c>
      <c r="E215" s="74"/>
      <c r="F215" s="4"/>
      <c r="G215" s="4"/>
      <c r="H215" s="4"/>
      <c r="I215" s="4">
        <v>3.5</v>
      </c>
      <c r="J215" s="15">
        <v>3.5</v>
      </c>
      <c r="K215" s="4">
        <v>3.5</v>
      </c>
      <c r="L215" s="4">
        <v>3.5</v>
      </c>
      <c r="M215" s="4">
        <v>3.5</v>
      </c>
      <c r="N215" s="4"/>
      <c r="O215" s="15"/>
      <c r="P215" s="4"/>
      <c r="Q215" s="338"/>
      <c r="R215" s="15" t="str">
        <f t="shared" si="35"/>
        <v>No</v>
      </c>
      <c r="S215" s="15" t="str">
        <f t="shared" si="36"/>
        <v>No</v>
      </c>
      <c r="T215" s="4" t="str">
        <f t="shared" si="37"/>
        <v>No</v>
      </c>
      <c r="U215" s="4" t="str">
        <f t="shared" si="38"/>
        <v>N/A</v>
      </c>
      <c r="V215" s="4" t="str">
        <f t="shared" si="39"/>
        <v>No</v>
      </c>
      <c r="W215" s="223" t="str">
        <f t="shared" si="40"/>
        <v>N/A</v>
      </c>
      <c r="X215" s="4" t="str">
        <f t="shared" si="41"/>
        <v>No</v>
      </c>
      <c r="Y215" s="223" t="str">
        <f t="shared" si="42"/>
        <v>N/A</v>
      </c>
      <c r="Z215" s="4" t="str">
        <f t="shared" si="43"/>
        <v>No</v>
      </c>
      <c r="AA215" s="223" t="str">
        <f t="shared" si="44"/>
        <v>N/A</v>
      </c>
      <c r="AB215" s="4" t="str">
        <f t="shared" si="45"/>
        <v>No</v>
      </c>
      <c r="AC215" s="223" t="str">
        <f t="shared" si="46"/>
        <v>N/A</v>
      </c>
      <c r="AD215" s="4" t="str">
        <f t="shared" si="47"/>
        <v>No</v>
      </c>
      <c r="AE215" s="223" t="str">
        <f t="shared" si="48"/>
        <v>N/A</v>
      </c>
      <c r="AF215" s="54"/>
    </row>
    <row r="216" spans="1:32" ht="14.5" hidden="1" customHeight="1">
      <c r="A216" s="66" t="s">
        <v>13</v>
      </c>
      <c r="B216" s="66" t="s">
        <v>28</v>
      </c>
      <c r="C216" s="66" t="str" cm="1">
        <f t="array" ref="C216">_xlfn.IFNA(_xlfn.IFS(B216="Starter","Starters &amp; Sides",B216="Sides","Starters &amp; Sides"),B216)</f>
        <v>Drinks</v>
      </c>
      <c r="D216" s="84" t="s">
        <v>776</v>
      </c>
      <c r="E216" s="74"/>
      <c r="F216" s="4"/>
      <c r="G216" s="4"/>
      <c r="H216" s="4"/>
      <c r="I216" s="4">
        <v>3.5</v>
      </c>
      <c r="J216" s="15">
        <v>3.5</v>
      </c>
      <c r="K216" s="4">
        <v>3.5</v>
      </c>
      <c r="L216" s="4">
        <v>3.5</v>
      </c>
      <c r="M216" s="4">
        <v>3.5</v>
      </c>
      <c r="N216" s="4"/>
      <c r="O216" s="15"/>
      <c r="P216" s="4"/>
      <c r="Q216" s="338"/>
      <c r="R216" s="15" t="str">
        <f t="shared" si="35"/>
        <v>No</v>
      </c>
      <c r="S216" s="15" t="str">
        <f t="shared" si="36"/>
        <v>No</v>
      </c>
      <c r="T216" s="4" t="str">
        <f t="shared" si="37"/>
        <v>No</v>
      </c>
      <c r="U216" s="4" t="str">
        <f t="shared" si="38"/>
        <v>N/A</v>
      </c>
      <c r="V216" s="4" t="str">
        <f t="shared" si="39"/>
        <v>No</v>
      </c>
      <c r="W216" s="223" t="str">
        <f t="shared" si="40"/>
        <v>N/A</v>
      </c>
      <c r="X216" s="4" t="str">
        <f t="shared" si="41"/>
        <v>No</v>
      </c>
      <c r="Y216" s="223" t="str">
        <f t="shared" si="42"/>
        <v>N/A</v>
      </c>
      <c r="Z216" s="4" t="str">
        <f t="shared" si="43"/>
        <v>No</v>
      </c>
      <c r="AA216" s="223" t="str">
        <f t="shared" si="44"/>
        <v>N/A</v>
      </c>
      <c r="AB216" s="4" t="str">
        <f t="shared" si="45"/>
        <v>No</v>
      </c>
      <c r="AC216" s="223" t="str">
        <f t="shared" si="46"/>
        <v>N/A</v>
      </c>
      <c r="AD216" s="4" t="str">
        <f t="shared" si="47"/>
        <v>No</v>
      </c>
      <c r="AE216" s="223" t="str">
        <f t="shared" si="48"/>
        <v>N/A</v>
      </c>
      <c r="AF216" s="54"/>
    </row>
    <row r="217" spans="1:32" ht="14.5" hidden="1" customHeight="1">
      <c r="A217" s="66" t="s">
        <v>13</v>
      </c>
      <c r="B217" s="66" t="s">
        <v>28</v>
      </c>
      <c r="C217" s="66" t="str" cm="1">
        <f t="array" ref="C217">_xlfn.IFNA(_xlfn.IFS(B217="Starter","Starters &amp; Sides",B217="Sides","Starters &amp; Sides"),B217)</f>
        <v>Drinks</v>
      </c>
      <c r="D217" s="84" t="s">
        <v>2168</v>
      </c>
      <c r="E217" s="74"/>
      <c r="F217" s="4"/>
      <c r="G217" s="4"/>
      <c r="H217" s="4"/>
      <c r="I217" s="4"/>
      <c r="J217" s="15">
        <v>4.5999999999999996</v>
      </c>
      <c r="K217" s="4">
        <v>4.5999999999999996</v>
      </c>
      <c r="L217" s="4"/>
      <c r="M217" s="4"/>
      <c r="N217" s="4"/>
      <c r="O217" s="15"/>
      <c r="P217" s="4"/>
      <c r="Q217" s="338"/>
      <c r="R217" s="15" t="str">
        <f t="shared" si="35"/>
        <v>No</v>
      </c>
      <c r="S217" s="15" t="str">
        <f t="shared" si="36"/>
        <v>No</v>
      </c>
      <c r="T217" s="4" t="str">
        <f t="shared" si="37"/>
        <v>No</v>
      </c>
      <c r="U217" s="4" t="str">
        <f t="shared" si="38"/>
        <v>N/A</v>
      </c>
      <c r="V217" s="4" t="str">
        <f t="shared" si="39"/>
        <v>No</v>
      </c>
      <c r="W217" s="223" t="str">
        <f t="shared" si="40"/>
        <v>N/A</v>
      </c>
      <c r="X217" s="4" t="str">
        <f t="shared" si="41"/>
        <v>No</v>
      </c>
      <c r="Y217" s="223" t="str">
        <f t="shared" si="42"/>
        <v>N/A</v>
      </c>
      <c r="Z217" s="4" t="str">
        <f t="shared" si="43"/>
        <v>No</v>
      </c>
      <c r="AA217" s="223" t="str">
        <f t="shared" si="44"/>
        <v>N/A</v>
      </c>
      <c r="AB217" s="4" t="str">
        <f t="shared" si="45"/>
        <v>No</v>
      </c>
      <c r="AC217" s="223" t="str">
        <f t="shared" si="46"/>
        <v>N/A</v>
      </c>
      <c r="AD217" s="4" t="str">
        <f t="shared" si="47"/>
        <v>No</v>
      </c>
      <c r="AE217" s="223" t="str">
        <f t="shared" si="48"/>
        <v>N/A</v>
      </c>
      <c r="AF217" s="54"/>
    </row>
    <row r="218" spans="1:32" ht="14.5" hidden="1" customHeight="1">
      <c r="A218" s="66" t="s">
        <v>13</v>
      </c>
      <c r="B218" s="66" t="s">
        <v>28</v>
      </c>
      <c r="C218" s="66" t="str" cm="1">
        <f t="array" ref="C218">_xlfn.IFNA(_xlfn.IFS(B218="Starter","Starters &amp; Sides",B218="Sides","Starters &amp; Sides"),B218)</f>
        <v>Drinks</v>
      </c>
      <c r="D218" s="84" t="s">
        <v>2169</v>
      </c>
      <c r="E218" s="74">
        <v>7.95</v>
      </c>
      <c r="F218" s="4">
        <v>8.25</v>
      </c>
      <c r="G218" s="4">
        <v>8.25</v>
      </c>
      <c r="H218" s="4">
        <v>8.25</v>
      </c>
      <c r="I218" s="4"/>
      <c r="J218" s="15"/>
      <c r="K218" s="4"/>
      <c r="L218" s="4"/>
      <c r="M218" s="4"/>
      <c r="N218" s="4"/>
      <c r="O218" s="15"/>
      <c r="P218" s="4"/>
      <c r="Q218" s="338"/>
      <c r="R218" s="15" t="str">
        <f t="shared" si="35"/>
        <v>No</v>
      </c>
      <c r="S218" s="15" t="str">
        <f t="shared" si="36"/>
        <v>No</v>
      </c>
      <c r="T218" s="4" t="str">
        <f t="shared" si="37"/>
        <v>No</v>
      </c>
      <c r="U218" s="4" t="str">
        <f t="shared" si="38"/>
        <v>N/A</v>
      </c>
      <c r="V218" s="4" t="str">
        <f t="shared" si="39"/>
        <v>No</v>
      </c>
      <c r="W218" s="223" t="str">
        <f t="shared" si="40"/>
        <v>N/A</v>
      </c>
      <c r="X218" s="4" t="str">
        <f t="shared" si="41"/>
        <v>No</v>
      </c>
      <c r="Y218" s="223" t="str">
        <f t="shared" si="42"/>
        <v>N/A</v>
      </c>
      <c r="Z218" s="4" t="str">
        <f t="shared" si="43"/>
        <v>No</v>
      </c>
      <c r="AA218" s="223" t="str">
        <f t="shared" si="44"/>
        <v>N/A</v>
      </c>
      <c r="AB218" s="4" t="str">
        <f t="shared" si="45"/>
        <v>No</v>
      </c>
      <c r="AC218" s="223" t="str">
        <f t="shared" si="46"/>
        <v>N/A</v>
      </c>
      <c r="AD218" s="4" t="str">
        <f t="shared" si="47"/>
        <v>No</v>
      </c>
      <c r="AE218" s="223" t="str">
        <f t="shared" si="48"/>
        <v>N/A</v>
      </c>
      <c r="AF218" s="54"/>
    </row>
    <row r="219" spans="1:32" ht="14.5" hidden="1" customHeight="1">
      <c r="A219" s="66" t="s">
        <v>13</v>
      </c>
      <c r="B219" s="66" t="s">
        <v>28</v>
      </c>
      <c r="C219" s="66" t="str" cm="1">
        <f t="array" ref="C219">_xlfn.IFNA(_xlfn.IFS(B219="Starter","Starters &amp; Sides",B219="Sides","Starters &amp; Sides"),B219)</f>
        <v>Drinks</v>
      </c>
      <c r="D219" s="84" t="s">
        <v>2170</v>
      </c>
      <c r="E219" s="74"/>
      <c r="F219" s="4"/>
      <c r="G219" s="4"/>
      <c r="H219" s="4"/>
      <c r="I219" s="4">
        <v>6.5</v>
      </c>
      <c r="J219" s="15">
        <v>6.5</v>
      </c>
      <c r="K219" s="4">
        <v>6.5</v>
      </c>
      <c r="L219" s="4">
        <v>6.5</v>
      </c>
      <c r="M219" s="4"/>
      <c r="N219" s="4"/>
      <c r="O219" s="15"/>
      <c r="P219" s="4"/>
      <c r="Q219" s="338"/>
      <c r="R219" s="15" t="str">
        <f t="shared" si="35"/>
        <v>No</v>
      </c>
      <c r="S219" s="15" t="str">
        <f t="shared" si="36"/>
        <v>No</v>
      </c>
      <c r="T219" s="4" t="str">
        <f t="shared" si="37"/>
        <v>No</v>
      </c>
      <c r="U219" s="4" t="str">
        <f t="shared" si="38"/>
        <v>N/A</v>
      </c>
      <c r="V219" s="4" t="str">
        <f t="shared" si="39"/>
        <v>No</v>
      </c>
      <c r="W219" s="223" t="str">
        <f t="shared" si="40"/>
        <v>N/A</v>
      </c>
      <c r="X219" s="4" t="str">
        <f t="shared" si="41"/>
        <v>No</v>
      </c>
      <c r="Y219" s="223" t="str">
        <f t="shared" si="42"/>
        <v>N/A</v>
      </c>
      <c r="Z219" s="4" t="str">
        <f t="shared" si="43"/>
        <v>No</v>
      </c>
      <c r="AA219" s="223" t="str">
        <f t="shared" si="44"/>
        <v>N/A</v>
      </c>
      <c r="AB219" s="4" t="str">
        <f t="shared" si="45"/>
        <v>No</v>
      </c>
      <c r="AC219" s="223" t="str">
        <f t="shared" si="46"/>
        <v>N/A</v>
      </c>
      <c r="AD219" s="4" t="str">
        <f t="shared" si="47"/>
        <v>No</v>
      </c>
      <c r="AE219" s="223" t="str">
        <f t="shared" si="48"/>
        <v>N/A</v>
      </c>
      <c r="AF219" s="54"/>
    </row>
    <row r="220" spans="1:32" ht="14.5" hidden="1" customHeight="1">
      <c r="A220" s="66" t="s">
        <v>13</v>
      </c>
      <c r="B220" s="66" t="s">
        <v>28</v>
      </c>
      <c r="C220" s="66" t="str" cm="1">
        <f t="array" ref="C220">_xlfn.IFNA(_xlfn.IFS(B220="Starter","Starters &amp; Sides",B220="Sides","Starters &amp; Sides"),B220)</f>
        <v>Drinks</v>
      </c>
      <c r="D220" s="84" t="s">
        <v>2171</v>
      </c>
      <c r="E220" s="74"/>
      <c r="F220" s="4"/>
      <c r="G220" s="4"/>
      <c r="H220" s="4"/>
      <c r="I220" s="4">
        <v>8.1</v>
      </c>
      <c r="J220" s="15">
        <v>8.1</v>
      </c>
      <c r="K220" s="4">
        <v>8.1</v>
      </c>
      <c r="L220" s="4">
        <v>8.1</v>
      </c>
      <c r="M220" s="4"/>
      <c r="N220" s="4"/>
      <c r="O220" s="15"/>
      <c r="P220" s="4"/>
      <c r="Q220" s="338"/>
      <c r="R220" s="15" t="str">
        <f t="shared" si="35"/>
        <v>No</v>
      </c>
      <c r="S220" s="15" t="str">
        <f t="shared" si="36"/>
        <v>No</v>
      </c>
      <c r="T220" s="4" t="str">
        <f t="shared" si="37"/>
        <v>No</v>
      </c>
      <c r="U220" s="4" t="str">
        <f t="shared" si="38"/>
        <v>N/A</v>
      </c>
      <c r="V220" s="4" t="str">
        <f t="shared" si="39"/>
        <v>No</v>
      </c>
      <c r="W220" s="223" t="str">
        <f t="shared" si="40"/>
        <v>N/A</v>
      </c>
      <c r="X220" s="4" t="str">
        <f t="shared" si="41"/>
        <v>No</v>
      </c>
      <c r="Y220" s="223" t="str">
        <f t="shared" si="42"/>
        <v>N/A</v>
      </c>
      <c r="Z220" s="4" t="str">
        <f t="shared" si="43"/>
        <v>No</v>
      </c>
      <c r="AA220" s="223" t="str">
        <f t="shared" si="44"/>
        <v>N/A</v>
      </c>
      <c r="AB220" s="4" t="str">
        <f t="shared" si="45"/>
        <v>No</v>
      </c>
      <c r="AC220" s="223" t="str">
        <f t="shared" si="46"/>
        <v>N/A</v>
      </c>
      <c r="AD220" s="4" t="str">
        <f t="shared" si="47"/>
        <v>No</v>
      </c>
      <c r="AE220" s="223" t="str">
        <f t="shared" si="48"/>
        <v>N/A</v>
      </c>
      <c r="AF220" s="54"/>
    </row>
    <row r="221" spans="1:32" ht="14.5" hidden="1" customHeight="1">
      <c r="A221" s="66" t="s">
        <v>13</v>
      </c>
      <c r="B221" s="66" t="s">
        <v>28</v>
      </c>
      <c r="C221" s="66" t="str" cm="1">
        <f t="array" ref="C221">_xlfn.IFNA(_xlfn.IFS(B221="Starter","Starters &amp; Sides",B221="Sides","Starters &amp; Sides"),B221)</f>
        <v>Drinks</v>
      </c>
      <c r="D221" s="84" t="s">
        <v>2172</v>
      </c>
      <c r="E221" s="74"/>
      <c r="F221" s="4"/>
      <c r="G221" s="4"/>
      <c r="H221" s="4"/>
      <c r="I221" s="4">
        <v>23</v>
      </c>
      <c r="J221" s="15">
        <v>23</v>
      </c>
      <c r="K221" s="4">
        <v>23</v>
      </c>
      <c r="L221" s="4">
        <v>23</v>
      </c>
      <c r="M221" s="4"/>
      <c r="N221" s="4"/>
      <c r="O221" s="15"/>
      <c r="P221" s="4"/>
      <c r="Q221" s="338"/>
      <c r="R221" s="15" t="str">
        <f t="shared" si="35"/>
        <v>No</v>
      </c>
      <c r="S221" s="15" t="str">
        <f t="shared" si="36"/>
        <v>No</v>
      </c>
      <c r="T221" s="4" t="str">
        <f t="shared" si="37"/>
        <v>No</v>
      </c>
      <c r="U221" s="4" t="str">
        <f t="shared" si="38"/>
        <v>N/A</v>
      </c>
      <c r="V221" s="4" t="str">
        <f t="shared" si="39"/>
        <v>No</v>
      </c>
      <c r="W221" s="223" t="str">
        <f t="shared" si="40"/>
        <v>N/A</v>
      </c>
      <c r="X221" s="4" t="str">
        <f t="shared" si="41"/>
        <v>No</v>
      </c>
      <c r="Y221" s="223" t="str">
        <f t="shared" si="42"/>
        <v>N/A</v>
      </c>
      <c r="Z221" s="4" t="str">
        <f t="shared" si="43"/>
        <v>No</v>
      </c>
      <c r="AA221" s="223" t="str">
        <f t="shared" si="44"/>
        <v>N/A</v>
      </c>
      <c r="AB221" s="4" t="str">
        <f t="shared" si="45"/>
        <v>No</v>
      </c>
      <c r="AC221" s="223" t="str">
        <f t="shared" si="46"/>
        <v>N/A</v>
      </c>
      <c r="AD221" s="4" t="str">
        <f t="shared" si="47"/>
        <v>No</v>
      </c>
      <c r="AE221" s="223" t="str">
        <f t="shared" si="48"/>
        <v>N/A</v>
      </c>
      <c r="AF221" s="54"/>
    </row>
    <row r="222" spans="1:32" ht="14.5" hidden="1" customHeight="1">
      <c r="A222" s="66" t="s">
        <v>13</v>
      </c>
      <c r="B222" s="66" t="s">
        <v>28</v>
      </c>
      <c r="C222" s="66" t="str" cm="1">
        <f t="array" ref="C222">_xlfn.IFNA(_xlfn.IFS(B222="Starter","Starters &amp; Sides",B222="Sides","Starters &amp; Sides"),B222)</f>
        <v>Drinks</v>
      </c>
      <c r="D222" s="84" t="s">
        <v>2173</v>
      </c>
      <c r="E222" s="74">
        <v>7.95</v>
      </c>
      <c r="F222" s="4">
        <v>8.25</v>
      </c>
      <c r="G222" s="4">
        <v>8.25</v>
      </c>
      <c r="H222" s="4">
        <v>8.25</v>
      </c>
      <c r="I222" s="4"/>
      <c r="J222" s="15"/>
      <c r="K222" s="4"/>
      <c r="L222" s="4"/>
      <c r="M222" s="4"/>
      <c r="N222" s="4"/>
      <c r="O222" s="15"/>
      <c r="P222" s="4"/>
      <c r="Q222" s="338"/>
      <c r="R222" s="15" t="str">
        <f t="shared" si="35"/>
        <v>No</v>
      </c>
      <c r="S222" s="15" t="str">
        <f t="shared" si="36"/>
        <v>No</v>
      </c>
      <c r="T222" s="4" t="str">
        <f t="shared" si="37"/>
        <v>No</v>
      </c>
      <c r="U222" s="4" t="str">
        <f t="shared" si="38"/>
        <v>N/A</v>
      </c>
      <c r="V222" s="4" t="str">
        <f t="shared" si="39"/>
        <v>No</v>
      </c>
      <c r="W222" s="223" t="str">
        <f t="shared" si="40"/>
        <v>N/A</v>
      </c>
      <c r="X222" s="4" t="str">
        <f t="shared" si="41"/>
        <v>No</v>
      </c>
      <c r="Y222" s="223" t="str">
        <f t="shared" si="42"/>
        <v>N/A</v>
      </c>
      <c r="Z222" s="4" t="str">
        <f t="shared" si="43"/>
        <v>No</v>
      </c>
      <c r="AA222" s="223" t="str">
        <f t="shared" si="44"/>
        <v>N/A</v>
      </c>
      <c r="AB222" s="4" t="str">
        <f t="shared" si="45"/>
        <v>No</v>
      </c>
      <c r="AC222" s="223" t="str">
        <f t="shared" si="46"/>
        <v>N/A</v>
      </c>
      <c r="AD222" s="4" t="str">
        <f t="shared" si="47"/>
        <v>No</v>
      </c>
      <c r="AE222" s="223" t="str">
        <f t="shared" si="48"/>
        <v>N/A</v>
      </c>
      <c r="AF222" s="54"/>
    </row>
    <row r="223" spans="1:32" ht="14.5" hidden="1" customHeight="1">
      <c r="A223" s="66" t="s">
        <v>13</v>
      </c>
      <c r="B223" s="66" t="s">
        <v>28</v>
      </c>
      <c r="C223" s="66" t="str" cm="1">
        <f t="array" ref="C223">_xlfn.IFNA(_xlfn.IFS(B223="Starter","Starters &amp; Sides",B223="Sides","Starters &amp; Sides"),B223)</f>
        <v>Drinks</v>
      </c>
      <c r="D223" s="84" t="s">
        <v>2174</v>
      </c>
      <c r="E223" s="74"/>
      <c r="F223" s="4">
        <v>3.2</v>
      </c>
      <c r="G223" s="4">
        <v>3.2</v>
      </c>
      <c r="H223" s="4">
        <v>3.2</v>
      </c>
      <c r="I223" s="4">
        <v>3.3</v>
      </c>
      <c r="J223" s="15">
        <v>3.3</v>
      </c>
      <c r="K223" s="4">
        <v>3.3</v>
      </c>
      <c r="L223" s="4">
        <v>3.3</v>
      </c>
      <c r="M223" s="4"/>
      <c r="N223" s="4"/>
      <c r="O223" s="15"/>
      <c r="P223" s="4"/>
      <c r="Q223" s="338"/>
      <c r="R223" s="15" t="str">
        <f t="shared" si="35"/>
        <v>No</v>
      </c>
      <c r="S223" s="15" t="str">
        <f t="shared" si="36"/>
        <v>No</v>
      </c>
      <c r="T223" s="4" t="str">
        <f t="shared" si="37"/>
        <v>No</v>
      </c>
      <c r="U223" s="4" t="str">
        <f t="shared" si="38"/>
        <v>N/A</v>
      </c>
      <c r="V223" s="4" t="str">
        <f t="shared" si="39"/>
        <v>No</v>
      </c>
      <c r="W223" s="223" t="str">
        <f t="shared" si="40"/>
        <v>N/A</v>
      </c>
      <c r="X223" s="4" t="str">
        <f t="shared" si="41"/>
        <v>No</v>
      </c>
      <c r="Y223" s="223" t="str">
        <f t="shared" si="42"/>
        <v>N/A</v>
      </c>
      <c r="Z223" s="4" t="str">
        <f t="shared" si="43"/>
        <v>No</v>
      </c>
      <c r="AA223" s="223" t="str">
        <f t="shared" si="44"/>
        <v>N/A</v>
      </c>
      <c r="AB223" s="4" t="str">
        <f t="shared" si="45"/>
        <v>No</v>
      </c>
      <c r="AC223" s="223" t="str">
        <f t="shared" si="46"/>
        <v>N/A</v>
      </c>
      <c r="AD223" s="4" t="str">
        <f t="shared" si="47"/>
        <v>No</v>
      </c>
      <c r="AE223" s="223" t="str">
        <f t="shared" si="48"/>
        <v>N/A</v>
      </c>
      <c r="AF223" s="54"/>
    </row>
    <row r="224" spans="1:32" ht="14.5" hidden="1" customHeight="1">
      <c r="A224" s="66" t="s">
        <v>13</v>
      </c>
      <c r="B224" s="66" t="s">
        <v>28</v>
      </c>
      <c r="C224" s="66" t="str" cm="1">
        <f t="array" ref="C224">_xlfn.IFNA(_xlfn.IFS(B224="Starter","Starters &amp; Sides",B224="Sides","Starters &amp; Sides"),B224)</f>
        <v>Drinks</v>
      </c>
      <c r="D224" s="84" t="s">
        <v>2175</v>
      </c>
      <c r="E224" s="74"/>
      <c r="F224" s="4">
        <v>5.5</v>
      </c>
      <c r="G224" s="4">
        <v>5.5</v>
      </c>
      <c r="H224" s="4">
        <v>5.5</v>
      </c>
      <c r="I224" s="4">
        <v>5.75</v>
      </c>
      <c r="J224" s="15">
        <v>5.75</v>
      </c>
      <c r="K224" s="4">
        <v>5.75</v>
      </c>
      <c r="L224" s="4">
        <v>5.75</v>
      </c>
      <c r="M224" s="4"/>
      <c r="N224" s="4"/>
      <c r="O224" s="15"/>
      <c r="P224" s="4"/>
      <c r="Q224" s="338"/>
      <c r="R224" s="15" t="str">
        <f t="shared" si="35"/>
        <v>No</v>
      </c>
      <c r="S224" s="15" t="str">
        <f t="shared" si="36"/>
        <v>No</v>
      </c>
      <c r="T224" s="4" t="str">
        <f t="shared" si="37"/>
        <v>No</v>
      </c>
      <c r="U224" s="4" t="str">
        <f t="shared" si="38"/>
        <v>N/A</v>
      </c>
      <c r="V224" s="4" t="str">
        <f t="shared" si="39"/>
        <v>No</v>
      </c>
      <c r="W224" s="223" t="str">
        <f t="shared" si="40"/>
        <v>N/A</v>
      </c>
      <c r="X224" s="4" t="str">
        <f t="shared" si="41"/>
        <v>No</v>
      </c>
      <c r="Y224" s="223" t="str">
        <f t="shared" si="42"/>
        <v>N/A</v>
      </c>
      <c r="Z224" s="4" t="str">
        <f t="shared" si="43"/>
        <v>No</v>
      </c>
      <c r="AA224" s="223" t="str">
        <f t="shared" si="44"/>
        <v>N/A</v>
      </c>
      <c r="AB224" s="4" t="str">
        <f t="shared" si="45"/>
        <v>No</v>
      </c>
      <c r="AC224" s="223" t="str">
        <f t="shared" si="46"/>
        <v>N/A</v>
      </c>
      <c r="AD224" s="4" t="str">
        <f t="shared" si="47"/>
        <v>No</v>
      </c>
      <c r="AE224" s="223" t="str">
        <f t="shared" si="48"/>
        <v>N/A</v>
      </c>
      <c r="AF224" s="54"/>
    </row>
    <row r="225" spans="1:32" ht="14.5" hidden="1" customHeight="1">
      <c r="A225" s="66" t="s">
        <v>13</v>
      </c>
      <c r="B225" s="66" t="s">
        <v>28</v>
      </c>
      <c r="C225" s="66" t="str" cm="1">
        <f t="array" ref="C225">_xlfn.IFNA(_xlfn.IFS(B225="Starter","Starters &amp; Sides",B225="Sides","Starters &amp; Sides"),B225)</f>
        <v>Drinks</v>
      </c>
      <c r="D225" s="84" t="s">
        <v>2176</v>
      </c>
      <c r="E225" s="74">
        <v>4.5</v>
      </c>
      <c r="F225" s="4">
        <v>4.9000000000000004</v>
      </c>
      <c r="G225" s="4">
        <v>4.9000000000000004</v>
      </c>
      <c r="H225" s="4"/>
      <c r="I225" s="7"/>
      <c r="J225" s="21"/>
      <c r="K225" s="4"/>
      <c r="L225" s="4"/>
      <c r="M225" s="4"/>
      <c r="N225" s="4"/>
      <c r="O225" s="15"/>
      <c r="P225" s="4"/>
      <c r="Q225" s="338"/>
      <c r="R225" s="15" t="str">
        <f t="shared" si="35"/>
        <v>No</v>
      </c>
      <c r="S225" s="15" t="str">
        <f t="shared" si="36"/>
        <v>No</v>
      </c>
      <c r="T225" s="4" t="str">
        <f t="shared" si="37"/>
        <v>No</v>
      </c>
      <c r="U225" s="4" t="str">
        <f t="shared" si="38"/>
        <v>N/A</v>
      </c>
      <c r="V225" s="4" t="str">
        <f t="shared" si="39"/>
        <v>No</v>
      </c>
      <c r="W225" s="223" t="str">
        <f t="shared" si="40"/>
        <v>N/A</v>
      </c>
      <c r="X225" s="4" t="str">
        <f t="shared" si="41"/>
        <v>No</v>
      </c>
      <c r="Y225" s="223" t="str">
        <f t="shared" si="42"/>
        <v>N/A</v>
      </c>
      <c r="Z225" s="4" t="str">
        <f t="shared" si="43"/>
        <v>No</v>
      </c>
      <c r="AA225" s="223" t="str">
        <f t="shared" si="44"/>
        <v>N/A</v>
      </c>
      <c r="AB225" s="4" t="str">
        <f t="shared" si="45"/>
        <v>No</v>
      </c>
      <c r="AC225" s="223" t="str">
        <f t="shared" si="46"/>
        <v>N/A</v>
      </c>
      <c r="AD225" s="4" t="str">
        <f t="shared" si="47"/>
        <v>No</v>
      </c>
      <c r="AE225" s="223" t="str">
        <f t="shared" si="48"/>
        <v>N/A</v>
      </c>
      <c r="AF225" s="54"/>
    </row>
    <row r="226" spans="1:32" ht="14.5" hidden="1" customHeight="1">
      <c r="A226" s="66" t="s">
        <v>13</v>
      </c>
      <c r="B226" s="66" t="s">
        <v>28</v>
      </c>
      <c r="C226" s="66" t="str" cm="1">
        <f t="array" ref="C226">_xlfn.IFNA(_xlfn.IFS(B226="Starter","Starters &amp; Sides",B226="Sides","Starters &amp; Sides"),B226)</f>
        <v>Drinks</v>
      </c>
      <c r="D226" s="84" t="s">
        <v>2177</v>
      </c>
      <c r="E226" s="74"/>
      <c r="F226" s="4"/>
      <c r="G226" s="4"/>
      <c r="H226" s="4"/>
      <c r="I226" s="4">
        <v>6.9</v>
      </c>
      <c r="J226" s="15">
        <v>6.9</v>
      </c>
      <c r="K226" s="4">
        <v>6.9</v>
      </c>
      <c r="L226" s="4">
        <v>6.9</v>
      </c>
      <c r="M226" s="4"/>
      <c r="N226" s="4">
        <v>7.4</v>
      </c>
      <c r="O226" s="15">
        <v>7.4</v>
      </c>
      <c r="P226" s="4">
        <v>7.4</v>
      </c>
      <c r="Q226" s="338">
        <v>7.4</v>
      </c>
      <c r="R226" s="15" t="str">
        <f t="shared" si="35"/>
        <v>Yes</v>
      </c>
      <c r="S226" s="15" t="str">
        <f t="shared" si="36"/>
        <v>No</v>
      </c>
      <c r="T226" s="4" t="str">
        <f t="shared" si="37"/>
        <v>Yes</v>
      </c>
      <c r="U226" s="4">
        <f t="shared" si="38"/>
        <v>0</v>
      </c>
      <c r="V226" s="4" t="str">
        <f t="shared" si="39"/>
        <v>Yes</v>
      </c>
      <c r="W226" s="223">
        <f t="shared" si="40"/>
        <v>0</v>
      </c>
      <c r="X226" s="4" t="str">
        <f t="shared" si="41"/>
        <v>Yes</v>
      </c>
      <c r="Y226" s="223">
        <f t="shared" si="42"/>
        <v>0</v>
      </c>
      <c r="Z226" s="4" t="str">
        <f t="shared" si="43"/>
        <v>No</v>
      </c>
      <c r="AA226" s="223" t="str">
        <f t="shared" si="44"/>
        <v>N/A</v>
      </c>
      <c r="AB226" s="4" t="str">
        <f t="shared" si="45"/>
        <v>No</v>
      </c>
      <c r="AC226" s="223" t="str">
        <f t="shared" si="46"/>
        <v>N/A</v>
      </c>
      <c r="AD226" s="4" t="str">
        <f t="shared" si="47"/>
        <v>No</v>
      </c>
      <c r="AE226" s="223" t="str">
        <f t="shared" si="48"/>
        <v>N/A</v>
      </c>
      <c r="AF226" s="54"/>
    </row>
    <row r="227" spans="1:32" ht="14.5" hidden="1" customHeight="1">
      <c r="A227" s="66" t="s">
        <v>13</v>
      </c>
      <c r="B227" s="66" t="s">
        <v>28</v>
      </c>
      <c r="C227" s="66" t="str" cm="1">
        <f t="array" ref="C227">_xlfn.IFNA(_xlfn.IFS(B227="Starter","Starters &amp; Sides",B227="Sides","Starters &amp; Sides"),B227)</f>
        <v>Drinks</v>
      </c>
      <c r="D227" s="84" t="s">
        <v>2178</v>
      </c>
      <c r="E227" s="74"/>
      <c r="F227" s="4"/>
      <c r="G227" s="4"/>
      <c r="H227" s="4"/>
      <c r="I227" s="4">
        <v>8.5</v>
      </c>
      <c r="J227" s="15">
        <v>8.5</v>
      </c>
      <c r="K227" s="4">
        <v>8.5</v>
      </c>
      <c r="L227" s="4">
        <v>8.5</v>
      </c>
      <c r="M227" s="4"/>
      <c r="N227" s="4">
        <v>9</v>
      </c>
      <c r="O227" s="15">
        <v>9</v>
      </c>
      <c r="P227" s="4">
        <v>9</v>
      </c>
      <c r="Q227" s="338">
        <v>9</v>
      </c>
      <c r="R227" s="15" t="str">
        <f t="shared" si="35"/>
        <v>Yes</v>
      </c>
      <c r="S227" s="15" t="str">
        <f t="shared" si="36"/>
        <v>No</v>
      </c>
      <c r="T227" s="4" t="str">
        <f t="shared" si="37"/>
        <v>Yes</v>
      </c>
      <c r="U227" s="4">
        <f t="shared" si="38"/>
        <v>0</v>
      </c>
      <c r="V227" s="4" t="str">
        <f t="shared" si="39"/>
        <v>Yes</v>
      </c>
      <c r="W227" s="223">
        <f t="shared" si="40"/>
        <v>0</v>
      </c>
      <c r="X227" s="4" t="str">
        <f t="shared" si="41"/>
        <v>Yes</v>
      </c>
      <c r="Y227" s="223">
        <f t="shared" si="42"/>
        <v>0</v>
      </c>
      <c r="Z227" s="4" t="str">
        <f t="shared" si="43"/>
        <v>No</v>
      </c>
      <c r="AA227" s="223" t="str">
        <f t="shared" si="44"/>
        <v>N/A</v>
      </c>
      <c r="AB227" s="4" t="str">
        <f t="shared" si="45"/>
        <v>No</v>
      </c>
      <c r="AC227" s="223" t="str">
        <f t="shared" si="46"/>
        <v>N/A</v>
      </c>
      <c r="AD227" s="4" t="str">
        <f t="shared" si="47"/>
        <v>No</v>
      </c>
      <c r="AE227" s="223" t="str">
        <f t="shared" si="48"/>
        <v>N/A</v>
      </c>
      <c r="AF227" s="54"/>
    </row>
    <row r="228" spans="1:32" ht="14.5" hidden="1" customHeight="1">
      <c r="A228" s="66" t="s">
        <v>13</v>
      </c>
      <c r="B228" s="66" t="s">
        <v>28</v>
      </c>
      <c r="C228" s="66" t="str" cm="1">
        <f t="array" ref="C228">_xlfn.IFNA(_xlfn.IFS(B228="Starter","Starters &amp; Sides",B228="Sides","Starters &amp; Sides"),B228)</f>
        <v>Drinks</v>
      </c>
      <c r="D228" s="84" t="s">
        <v>2179</v>
      </c>
      <c r="E228" s="74"/>
      <c r="F228" s="4"/>
      <c r="G228" s="4"/>
      <c r="H228" s="4"/>
      <c r="I228" s="4">
        <v>24.5</v>
      </c>
      <c r="J228" s="15">
        <v>24.5</v>
      </c>
      <c r="K228" s="4">
        <v>24.5</v>
      </c>
      <c r="L228" s="4">
        <v>24.5</v>
      </c>
      <c r="M228" s="4"/>
      <c r="N228" s="4">
        <v>25</v>
      </c>
      <c r="O228" s="15">
        <v>25</v>
      </c>
      <c r="P228" s="4">
        <v>25</v>
      </c>
      <c r="Q228" s="338">
        <v>25</v>
      </c>
      <c r="R228" s="15" t="str">
        <f t="shared" si="35"/>
        <v>Yes</v>
      </c>
      <c r="S228" s="15" t="str">
        <f t="shared" si="36"/>
        <v>No</v>
      </c>
      <c r="T228" s="4" t="str">
        <f t="shared" si="37"/>
        <v>Yes</v>
      </c>
      <c r="U228" s="4">
        <f t="shared" si="38"/>
        <v>0</v>
      </c>
      <c r="V228" s="4" t="str">
        <f t="shared" si="39"/>
        <v>Yes</v>
      </c>
      <c r="W228" s="223">
        <f t="shared" si="40"/>
        <v>0</v>
      </c>
      <c r="X228" s="4" t="str">
        <f t="shared" si="41"/>
        <v>Yes</v>
      </c>
      <c r="Y228" s="223">
        <f t="shared" si="42"/>
        <v>0</v>
      </c>
      <c r="Z228" s="4" t="str">
        <f t="shared" si="43"/>
        <v>No</v>
      </c>
      <c r="AA228" s="223" t="str">
        <f t="shared" si="44"/>
        <v>N/A</v>
      </c>
      <c r="AB228" s="4" t="str">
        <f t="shared" si="45"/>
        <v>No</v>
      </c>
      <c r="AC228" s="223" t="str">
        <f t="shared" si="46"/>
        <v>N/A</v>
      </c>
      <c r="AD228" s="4" t="str">
        <f t="shared" si="47"/>
        <v>No</v>
      </c>
      <c r="AE228" s="223" t="str">
        <f t="shared" si="48"/>
        <v>N/A</v>
      </c>
      <c r="AF228" s="54"/>
    </row>
    <row r="229" spans="1:32" ht="14.5" hidden="1" customHeight="1">
      <c r="A229" s="66" t="s">
        <v>13</v>
      </c>
      <c r="B229" s="66" t="s">
        <v>28</v>
      </c>
      <c r="C229" s="66" t="str" cm="1">
        <f t="array" ref="C229">_xlfn.IFNA(_xlfn.IFS(B229="Starter","Starters &amp; Sides",B229="Sides","Starters &amp; Sides"),B229)</f>
        <v>Drinks</v>
      </c>
      <c r="D229" s="84" t="s">
        <v>2180</v>
      </c>
      <c r="E229" s="74">
        <v>4.9000000000000004</v>
      </c>
      <c r="F229" s="4">
        <v>5.6</v>
      </c>
      <c r="G229" s="4">
        <v>5.6</v>
      </c>
      <c r="H229" s="4">
        <v>5.6</v>
      </c>
      <c r="I229" s="16">
        <v>5.75</v>
      </c>
      <c r="J229" s="22">
        <v>5.75</v>
      </c>
      <c r="K229" s="4">
        <v>5.75</v>
      </c>
      <c r="L229" s="4">
        <v>5.75</v>
      </c>
      <c r="M229" s="4"/>
      <c r="N229" s="4"/>
      <c r="O229" s="15"/>
      <c r="P229" s="4"/>
      <c r="Q229" s="338"/>
      <c r="R229" s="15" t="str">
        <f t="shared" si="35"/>
        <v>No</v>
      </c>
      <c r="S229" s="15" t="str">
        <f t="shared" si="36"/>
        <v>No</v>
      </c>
      <c r="T229" s="4" t="str">
        <f t="shared" si="37"/>
        <v>No</v>
      </c>
      <c r="U229" s="4" t="str">
        <f t="shared" si="38"/>
        <v>N/A</v>
      </c>
      <c r="V229" s="4" t="str">
        <f t="shared" si="39"/>
        <v>No</v>
      </c>
      <c r="W229" s="223" t="str">
        <f t="shared" si="40"/>
        <v>N/A</v>
      </c>
      <c r="X229" s="4" t="str">
        <f t="shared" si="41"/>
        <v>No</v>
      </c>
      <c r="Y229" s="223" t="str">
        <f t="shared" si="42"/>
        <v>N/A</v>
      </c>
      <c r="Z229" s="4" t="str">
        <f t="shared" si="43"/>
        <v>No</v>
      </c>
      <c r="AA229" s="223" t="str">
        <f t="shared" si="44"/>
        <v>N/A</v>
      </c>
      <c r="AB229" s="4" t="str">
        <f t="shared" si="45"/>
        <v>No</v>
      </c>
      <c r="AC229" s="223" t="str">
        <f t="shared" si="46"/>
        <v>N/A</v>
      </c>
      <c r="AD229" s="4" t="str">
        <f t="shared" si="47"/>
        <v>No</v>
      </c>
      <c r="AE229" s="223" t="str">
        <f t="shared" si="48"/>
        <v>N/A</v>
      </c>
      <c r="AF229" s="54"/>
    </row>
    <row r="230" spans="1:32" ht="14.5" hidden="1" customHeight="1">
      <c r="A230" s="66" t="s">
        <v>13</v>
      </c>
      <c r="B230" s="66" t="s">
        <v>28</v>
      </c>
      <c r="C230" s="66" t="str" cm="1">
        <f t="array" ref="C230">_xlfn.IFNA(_xlfn.IFS(B230="Starter","Starters &amp; Sides",B230="Sides","Starters &amp; Sides"),B230)</f>
        <v>Drinks</v>
      </c>
      <c r="D230" s="84" t="s">
        <v>2181</v>
      </c>
      <c r="E230" s="74"/>
      <c r="F230" s="4"/>
      <c r="G230" s="4"/>
      <c r="H230" s="4"/>
      <c r="I230" s="4">
        <v>6</v>
      </c>
      <c r="J230" s="15">
        <v>6</v>
      </c>
      <c r="K230" s="4">
        <v>6</v>
      </c>
      <c r="L230" s="4"/>
      <c r="M230" s="4"/>
      <c r="N230" s="4"/>
      <c r="O230" s="15"/>
      <c r="P230" s="4"/>
      <c r="Q230" s="338"/>
      <c r="R230" s="15" t="str">
        <f t="shared" si="35"/>
        <v>No</v>
      </c>
      <c r="S230" s="15" t="str">
        <f t="shared" si="36"/>
        <v>No</v>
      </c>
      <c r="T230" s="4" t="str">
        <f t="shared" si="37"/>
        <v>No</v>
      </c>
      <c r="U230" s="4" t="str">
        <f t="shared" si="38"/>
        <v>N/A</v>
      </c>
      <c r="V230" s="4" t="str">
        <f t="shared" si="39"/>
        <v>No</v>
      </c>
      <c r="W230" s="223" t="str">
        <f t="shared" si="40"/>
        <v>N/A</v>
      </c>
      <c r="X230" s="4" t="str">
        <f t="shared" si="41"/>
        <v>No</v>
      </c>
      <c r="Y230" s="223" t="str">
        <f t="shared" si="42"/>
        <v>N/A</v>
      </c>
      <c r="Z230" s="4" t="str">
        <f t="shared" si="43"/>
        <v>No</v>
      </c>
      <c r="AA230" s="223" t="str">
        <f t="shared" si="44"/>
        <v>N/A</v>
      </c>
      <c r="AB230" s="4" t="str">
        <f t="shared" si="45"/>
        <v>No</v>
      </c>
      <c r="AC230" s="223" t="str">
        <f t="shared" si="46"/>
        <v>N/A</v>
      </c>
      <c r="AD230" s="4" t="str">
        <f t="shared" si="47"/>
        <v>No</v>
      </c>
      <c r="AE230" s="223" t="str">
        <f t="shared" si="48"/>
        <v>N/A</v>
      </c>
      <c r="AF230" s="54"/>
    </row>
    <row r="231" spans="1:32" ht="14.5" hidden="1" customHeight="1">
      <c r="A231" s="66" t="s">
        <v>13</v>
      </c>
      <c r="B231" s="66" t="s">
        <v>28</v>
      </c>
      <c r="C231" s="66" t="str" cm="1">
        <f t="array" ref="C231">_xlfn.IFNA(_xlfn.IFS(B231="Starter","Starters &amp; Sides",B231="Sides","Starters &amp; Sides"),B231)</f>
        <v>Drinks</v>
      </c>
      <c r="D231" s="84" t="s">
        <v>2182</v>
      </c>
      <c r="E231" s="74">
        <v>7.95</v>
      </c>
      <c r="F231" s="4">
        <v>8.25</v>
      </c>
      <c r="G231" s="4">
        <v>8.25</v>
      </c>
      <c r="H231" s="4">
        <v>8.25</v>
      </c>
      <c r="I231" s="4"/>
      <c r="J231" s="15"/>
      <c r="K231" s="4"/>
      <c r="L231" s="4"/>
      <c r="M231" s="4"/>
      <c r="N231" s="4"/>
      <c r="O231" s="15"/>
      <c r="P231" s="4"/>
      <c r="Q231" s="338"/>
      <c r="R231" s="15" t="str">
        <f t="shared" si="35"/>
        <v>No</v>
      </c>
      <c r="S231" s="15" t="str">
        <f t="shared" si="36"/>
        <v>No</v>
      </c>
      <c r="T231" s="4" t="str">
        <f t="shared" si="37"/>
        <v>No</v>
      </c>
      <c r="U231" s="4" t="str">
        <f t="shared" si="38"/>
        <v>N/A</v>
      </c>
      <c r="V231" s="4" t="str">
        <f t="shared" si="39"/>
        <v>No</v>
      </c>
      <c r="W231" s="223" t="str">
        <f t="shared" si="40"/>
        <v>N/A</v>
      </c>
      <c r="X231" s="4" t="str">
        <f t="shared" si="41"/>
        <v>No</v>
      </c>
      <c r="Y231" s="223" t="str">
        <f t="shared" si="42"/>
        <v>N/A</v>
      </c>
      <c r="Z231" s="4" t="str">
        <f t="shared" si="43"/>
        <v>No</v>
      </c>
      <c r="AA231" s="223" t="str">
        <f t="shared" si="44"/>
        <v>N/A</v>
      </c>
      <c r="AB231" s="4" t="str">
        <f t="shared" si="45"/>
        <v>No</v>
      </c>
      <c r="AC231" s="223" t="str">
        <f t="shared" si="46"/>
        <v>N/A</v>
      </c>
      <c r="AD231" s="4" t="str">
        <f t="shared" si="47"/>
        <v>No</v>
      </c>
      <c r="AE231" s="223" t="str">
        <f t="shared" si="48"/>
        <v>N/A</v>
      </c>
      <c r="AF231" s="54"/>
    </row>
    <row r="232" spans="1:32" ht="14.5" hidden="1" customHeight="1">
      <c r="A232" s="66" t="s">
        <v>13</v>
      </c>
      <c r="B232" s="66" t="s">
        <v>28</v>
      </c>
      <c r="C232" s="66" t="str" cm="1">
        <f t="array" ref="C232">_xlfn.IFNA(_xlfn.IFS(B232="Starter","Starters &amp; Sides",B232="Sides","Starters &amp; Sides"),B232)</f>
        <v>Drinks</v>
      </c>
      <c r="D232" s="84" t="s">
        <v>2183</v>
      </c>
      <c r="E232" s="74">
        <v>8.35</v>
      </c>
      <c r="F232" s="4">
        <v>9.27</v>
      </c>
      <c r="G232" s="4">
        <v>9.27</v>
      </c>
      <c r="H232" s="4"/>
      <c r="I232" s="4"/>
      <c r="J232" s="15"/>
      <c r="K232" s="4"/>
      <c r="L232" s="4"/>
      <c r="M232" s="4"/>
      <c r="N232" s="4"/>
      <c r="O232" s="15"/>
      <c r="P232" s="4"/>
      <c r="Q232" s="338"/>
      <c r="R232" s="15" t="str">
        <f t="shared" si="35"/>
        <v>No</v>
      </c>
      <c r="S232" s="15" t="str">
        <f t="shared" si="36"/>
        <v>No</v>
      </c>
      <c r="T232" s="4" t="str">
        <f t="shared" si="37"/>
        <v>No</v>
      </c>
      <c r="U232" s="4" t="str">
        <f t="shared" si="38"/>
        <v>N/A</v>
      </c>
      <c r="V232" s="4" t="str">
        <f t="shared" si="39"/>
        <v>No</v>
      </c>
      <c r="W232" s="223" t="str">
        <f t="shared" si="40"/>
        <v>N/A</v>
      </c>
      <c r="X232" s="4" t="str">
        <f t="shared" si="41"/>
        <v>No</v>
      </c>
      <c r="Y232" s="223" t="str">
        <f t="shared" si="42"/>
        <v>N/A</v>
      </c>
      <c r="Z232" s="4" t="str">
        <f t="shared" si="43"/>
        <v>No</v>
      </c>
      <c r="AA232" s="223" t="str">
        <f t="shared" si="44"/>
        <v>N/A</v>
      </c>
      <c r="AB232" s="4" t="str">
        <f t="shared" si="45"/>
        <v>No</v>
      </c>
      <c r="AC232" s="223" t="str">
        <f t="shared" si="46"/>
        <v>N/A</v>
      </c>
      <c r="AD232" s="4" t="str">
        <f t="shared" si="47"/>
        <v>No</v>
      </c>
      <c r="AE232" s="223" t="str">
        <f t="shared" si="48"/>
        <v>N/A</v>
      </c>
      <c r="AF232" s="54"/>
    </row>
    <row r="233" spans="1:32" ht="14.5" hidden="1" customHeight="1">
      <c r="A233" s="66" t="s">
        <v>13</v>
      </c>
      <c r="B233" s="66" t="s">
        <v>28</v>
      </c>
      <c r="C233" s="66" t="str" cm="1">
        <f t="array" ref="C233">_xlfn.IFNA(_xlfn.IFS(B233="Starter","Starters &amp; Sides",B233="Sides","Starters &amp; Sides"),B233)</f>
        <v>Drinks</v>
      </c>
      <c r="D233" s="84" t="s">
        <v>2184</v>
      </c>
      <c r="E233" s="74">
        <v>1.9</v>
      </c>
      <c r="F233" s="4">
        <v>2.1</v>
      </c>
      <c r="G233" s="4">
        <v>2.1</v>
      </c>
      <c r="H233" s="4">
        <v>2.1</v>
      </c>
      <c r="I233" s="4">
        <v>2.1</v>
      </c>
      <c r="J233" s="15">
        <v>2.1</v>
      </c>
      <c r="K233" s="4">
        <v>2.1</v>
      </c>
      <c r="L233" s="4">
        <v>2.1</v>
      </c>
      <c r="M233" s="4">
        <v>2.1</v>
      </c>
      <c r="N233" s="4">
        <v>2.6</v>
      </c>
      <c r="O233" s="15">
        <v>2.6</v>
      </c>
      <c r="P233" s="4">
        <v>2.6</v>
      </c>
      <c r="Q233" s="338">
        <v>2.6</v>
      </c>
      <c r="R233" s="15" t="str">
        <f t="shared" si="35"/>
        <v>Yes</v>
      </c>
      <c r="S233" s="15" t="str">
        <f t="shared" si="36"/>
        <v>No</v>
      </c>
      <c r="T233" s="4" t="str">
        <f t="shared" si="37"/>
        <v>Yes</v>
      </c>
      <c r="U233" s="4">
        <f t="shared" si="38"/>
        <v>0</v>
      </c>
      <c r="V233" s="4" t="str">
        <f t="shared" si="39"/>
        <v>Yes</v>
      </c>
      <c r="W233" s="223">
        <f t="shared" si="40"/>
        <v>0</v>
      </c>
      <c r="X233" s="4" t="str">
        <f t="shared" si="41"/>
        <v>Yes</v>
      </c>
      <c r="Y233" s="223">
        <f t="shared" si="42"/>
        <v>0</v>
      </c>
      <c r="Z233" s="4" t="str">
        <f t="shared" si="43"/>
        <v>Yes</v>
      </c>
      <c r="AA233" s="223">
        <f t="shared" si="44"/>
        <v>0.23809523809523814</v>
      </c>
      <c r="AB233" s="4" t="str">
        <f t="shared" si="45"/>
        <v>Yes</v>
      </c>
      <c r="AC233" s="223">
        <f t="shared" si="46"/>
        <v>0.23809523809523814</v>
      </c>
      <c r="AD233" s="4" t="str">
        <f t="shared" si="47"/>
        <v>Yes</v>
      </c>
      <c r="AE233" s="223">
        <f t="shared" si="48"/>
        <v>0.36842105263157898</v>
      </c>
      <c r="AF233" s="54"/>
    </row>
    <row r="234" spans="1:32" ht="14.5" hidden="1" customHeight="1">
      <c r="A234" s="66" t="s">
        <v>13</v>
      </c>
      <c r="B234" s="66" t="s">
        <v>28</v>
      </c>
      <c r="C234" s="66" t="str" cm="1">
        <f t="array" ref="C234">_xlfn.IFNA(_xlfn.IFS(B234="Starter","Starters &amp; Sides",B234="Sides","Starters &amp; Sides"),B234)</f>
        <v>Drinks</v>
      </c>
      <c r="D234" s="84" t="s">
        <v>2185</v>
      </c>
      <c r="E234" s="74">
        <v>2.7</v>
      </c>
      <c r="F234" s="4">
        <v>3</v>
      </c>
      <c r="G234" s="4">
        <v>3</v>
      </c>
      <c r="H234" s="4">
        <v>3</v>
      </c>
      <c r="I234" s="4">
        <v>3</v>
      </c>
      <c r="J234" s="15">
        <v>3</v>
      </c>
      <c r="K234" s="4">
        <v>3</v>
      </c>
      <c r="L234" s="4">
        <v>3</v>
      </c>
      <c r="M234" s="4">
        <v>3</v>
      </c>
      <c r="N234" s="4">
        <v>3.5</v>
      </c>
      <c r="O234" s="15">
        <v>3.5</v>
      </c>
      <c r="P234" s="4">
        <v>3.5</v>
      </c>
      <c r="Q234" s="338">
        <v>3.5</v>
      </c>
      <c r="R234" s="15" t="str">
        <f t="shared" si="35"/>
        <v>Yes</v>
      </c>
      <c r="S234" s="15" t="str">
        <f t="shared" si="36"/>
        <v>No</v>
      </c>
      <c r="T234" s="4" t="str">
        <f t="shared" si="37"/>
        <v>Yes</v>
      </c>
      <c r="U234" s="4">
        <f t="shared" si="38"/>
        <v>0</v>
      </c>
      <c r="V234" s="4" t="str">
        <f t="shared" si="39"/>
        <v>Yes</v>
      </c>
      <c r="W234" s="223">
        <f t="shared" si="40"/>
        <v>0</v>
      </c>
      <c r="X234" s="4" t="str">
        <f t="shared" si="41"/>
        <v>Yes</v>
      </c>
      <c r="Y234" s="223">
        <f t="shared" si="42"/>
        <v>0</v>
      </c>
      <c r="Z234" s="4" t="str">
        <f t="shared" si="43"/>
        <v>Yes</v>
      </c>
      <c r="AA234" s="223">
        <f t="shared" si="44"/>
        <v>0.16666666666666674</v>
      </c>
      <c r="AB234" s="4" t="str">
        <f t="shared" si="45"/>
        <v>Yes</v>
      </c>
      <c r="AC234" s="223">
        <f t="shared" si="46"/>
        <v>0.16666666666666674</v>
      </c>
      <c r="AD234" s="4" t="str">
        <f t="shared" si="47"/>
        <v>Yes</v>
      </c>
      <c r="AE234" s="223">
        <f t="shared" si="48"/>
        <v>0.29629629629629628</v>
      </c>
      <c r="AF234" s="54"/>
    </row>
    <row r="235" spans="1:32" ht="14.5" hidden="1" customHeight="1">
      <c r="A235" s="66" t="s">
        <v>13</v>
      </c>
      <c r="B235" s="66" t="s">
        <v>28</v>
      </c>
      <c r="C235" s="66" t="str" cm="1">
        <f t="array" ref="C235">_xlfn.IFNA(_xlfn.IFS(B235="Starter","Starters &amp; Sides",B235="Sides","Starters &amp; Sides"),B235)</f>
        <v>Drinks</v>
      </c>
      <c r="D235" s="84" t="s">
        <v>2186</v>
      </c>
      <c r="E235" s="74"/>
      <c r="F235" s="4"/>
      <c r="G235" s="4"/>
      <c r="H235" s="4"/>
      <c r="I235" s="4"/>
      <c r="J235" s="15"/>
      <c r="K235" s="4"/>
      <c r="L235" s="4"/>
      <c r="M235" s="4">
        <v>3.2</v>
      </c>
      <c r="N235" s="4">
        <v>3.7</v>
      </c>
      <c r="O235" s="15">
        <v>3.7</v>
      </c>
      <c r="P235" s="4">
        <v>3.7</v>
      </c>
      <c r="Q235" s="338">
        <v>3.7</v>
      </c>
      <c r="R235" s="15" t="str">
        <f t="shared" si="35"/>
        <v>Yes</v>
      </c>
      <c r="S235" s="15" t="str">
        <f t="shared" si="36"/>
        <v>No</v>
      </c>
      <c r="T235" s="4" t="str">
        <f t="shared" si="37"/>
        <v>Yes</v>
      </c>
      <c r="U235" s="4">
        <f t="shared" si="38"/>
        <v>0</v>
      </c>
      <c r="V235" s="4" t="str">
        <f t="shared" si="39"/>
        <v>Yes</v>
      </c>
      <c r="W235" s="223">
        <f t="shared" si="40"/>
        <v>0</v>
      </c>
      <c r="X235" s="4" t="str">
        <f t="shared" si="41"/>
        <v>Yes</v>
      </c>
      <c r="Y235" s="223">
        <f t="shared" si="42"/>
        <v>0</v>
      </c>
      <c r="Z235" s="4" t="str">
        <f t="shared" si="43"/>
        <v>Yes</v>
      </c>
      <c r="AA235" s="223">
        <f t="shared" si="44"/>
        <v>0.15625</v>
      </c>
      <c r="AB235" s="4" t="str">
        <f t="shared" si="45"/>
        <v>No</v>
      </c>
      <c r="AC235" s="223" t="str">
        <f t="shared" si="46"/>
        <v>N/A</v>
      </c>
      <c r="AD235" s="4" t="str">
        <f t="shared" si="47"/>
        <v>No</v>
      </c>
      <c r="AE235" s="223" t="str">
        <f t="shared" si="48"/>
        <v>N/A</v>
      </c>
      <c r="AF235" s="54"/>
    </row>
    <row r="236" spans="1:32" ht="14.5" hidden="1" customHeight="1">
      <c r="A236" s="66" t="s">
        <v>13</v>
      </c>
      <c r="B236" s="66" t="s">
        <v>28</v>
      </c>
      <c r="C236" s="66" t="str" cm="1">
        <f t="array" ref="C236">_xlfn.IFNA(_xlfn.IFS(B236="Starter","Starters &amp; Sides",B236="Sides","Starters &amp; Sides"),B236)</f>
        <v>Drinks</v>
      </c>
      <c r="D236" s="84" t="s">
        <v>2187</v>
      </c>
      <c r="E236" s="74">
        <v>6.2</v>
      </c>
      <c r="F236" s="4">
        <v>6.73</v>
      </c>
      <c r="G236" s="4">
        <v>6.73</v>
      </c>
      <c r="H236" s="4">
        <v>6.45</v>
      </c>
      <c r="I236" s="4">
        <v>6.45</v>
      </c>
      <c r="J236" s="15">
        <v>6.45</v>
      </c>
      <c r="K236" s="4">
        <v>6.45</v>
      </c>
      <c r="L236" s="4"/>
      <c r="M236" s="4"/>
      <c r="N236" s="4"/>
      <c r="O236" s="15"/>
      <c r="P236" s="4"/>
      <c r="Q236" s="338"/>
      <c r="R236" s="15" t="str">
        <f t="shared" si="35"/>
        <v>No</v>
      </c>
      <c r="S236" s="15" t="str">
        <f t="shared" si="36"/>
        <v>No</v>
      </c>
      <c r="T236" s="4" t="str">
        <f t="shared" si="37"/>
        <v>No</v>
      </c>
      <c r="U236" s="4" t="str">
        <f t="shared" si="38"/>
        <v>N/A</v>
      </c>
      <c r="V236" s="4" t="str">
        <f t="shared" si="39"/>
        <v>No</v>
      </c>
      <c r="W236" s="223" t="str">
        <f t="shared" si="40"/>
        <v>N/A</v>
      </c>
      <c r="X236" s="4" t="str">
        <f t="shared" si="41"/>
        <v>No</v>
      </c>
      <c r="Y236" s="223" t="str">
        <f t="shared" si="42"/>
        <v>N/A</v>
      </c>
      <c r="Z236" s="4" t="str">
        <f t="shared" si="43"/>
        <v>No</v>
      </c>
      <c r="AA236" s="223" t="str">
        <f t="shared" si="44"/>
        <v>N/A</v>
      </c>
      <c r="AB236" s="4" t="str">
        <f t="shared" si="45"/>
        <v>No</v>
      </c>
      <c r="AC236" s="223" t="str">
        <f t="shared" si="46"/>
        <v>N/A</v>
      </c>
      <c r="AD236" s="4" t="str">
        <f t="shared" si="47"/>
        <v>No</v>
      </c>
      <c r="AE236" s="223" t="str">
        <f t="shared" si="48"/>
        <v>N/A</v>
      </c>
      <c r="AF236" s="54"/>
    </row>
    <row r="237" spans="1:32" ht="14.5" hidden="1" customHeight="1">
      <c r="A237" s="66" t="s">
        <v>13</v>
      </c>
      <c r="B237" s="66" t="s">
        <v>28</v>
      </c>
      <c r="C237" s="66" t="str" cm="1">
        <f t="array" ref="C237">_xlfn.IFNA(_xlfn.IFS(B237="Starter","Starters &amp; Sides",B237="Sides","Starters &amp; Sides"),B237)</f>
        <v>Drinks</v>
      </c>
      <c r="D237" s="84" t="s">
        <v>1986</v>
      </c>
      <c r="E237" s="74"/>
      <c r="F237" s="4"/>
      <c r="G237" s="4"/>
      <c r="H237" s="4"/>
      <c r="I237" s="4"/>
      <c r="J237" s="15">
        <v>2.35</v>
      </c>
      <c r="K237" s="4">
        <v>2.35</v>
      </c>
      <c r="L237" s="4">
        <v>2.35</v>
      </c>
      <c r="M237" s="4"/>
      <c r="N237" s="4">
        <v>2.85</v>
      </c>
      <c r="O237" s="15">
        <v>2.85</v>
      </c>
      <c r="P237" s="4">
        <v>2.85</v>
      </c>
      <c r="Q237" s="338">
        <v>2.85</v>
      </c>
      <c r="R237" s="15" t="str">
        <f t="shared" si="35"/>
        <v>Yes</v>
      </c>
      <c r="S237" s="15" t="str">
        <f t="shared" si="36"/>
        <v>No</v>
      </c>
      <c r="T237" s="4" t="str">
        <f t="shared" si="37"/>
        <v>Yes</v>
      </c>
      <c r="U237" s="4">
        <f t="shared" si="38"/>
        <v>0</v>
      </c>
      <c r="V237" s="4" t="str">
        <f t="shared" si="39"/>
        <v>Yes</v>
      </c>
      <c r="W237" s="223">
        <f t="shared" si="40"/>
        <v>0</v>
      </c>
      <c r="X237" s="4" t="str">
        <f t="shared" si="41"/>
        <v>Yes</v>
      </c>
      <c r="Y237" s="223">
        <f t="shared" si="42"/>
        <v>0</v>
      </c>
      <c r="Z237" s="4" t="str">
        <f t="shared" si="43"/>
        <v>No</v>
      </c>
      <c r="AA237" s="223" t="str">
        <f t="shared" si="44"/>
        <v>N/A</v>
      </c>
      <c r="AB237" s="4" t="str">
        <f t="shared" si="45"/>
        <v>No</v>
      </c>
      <c r="AC237" s="223" t="str">
        <f t="shared" si="46"/>
        <v>N/A</v>
      </c>
      <c r="AD237" s="4" t="str">
        <f t="shared" si="47"/>
        <v>No</v>
      </c>
      <c r="AE237" s="223" t="str">
        <f t="shared" si="48"/>
        <v>N/A</v>
      </c>
      <c r="AF237" s="54"/>
    </row>
    <row r="238" spans="1:32" ht="14.5" hidden="1" customHeight="1">
      <c r="A238" s="66" t="s">
        <v>13</v>
      </c>
      <c r="B238" s="66" t="s">
        <v>28</v>
      </c>
      <c r="C238" s="66" t="str" cm="1">
        <f t="array" ref="C238">_xlfn.IFNA(_xlfn.IFS(B238="Starter","Starters &amp; Sides",B238="Sides","Starters &amp; Sides"),B238)</f>
        <v>Drinks</v>
      </c>
      <c r="D238" s="84" t="s">
        <v>2188</v>
      </c>
      <c r="E238" s="74"/>
      <c r="F238" s="4"/>
      <c r="G238" s="4"/>
      <c r="H238" s="4"/>
      <c r="I238" s="4"/>
      <c r="J238" s="15"/>
      <c r="K238" s="4"/>
      <c r="L238" s="4">
        <v>8.5</v>
      </c>
      <c r="M238" s="4"/>
      <c r="N238" s="4"/>
      <c r="O238" s="15"/>
      <c r="P238" s="4"/>
      <c r="Q238" s="338"/>
      <c r="R238" s="15" t="str">
        <f t="shared" ref="R238:R240" si="50">IF(COUNTA(Q238)=1,"Yes","No")</f>
        <v>No</v>
      </c>
      <c r="S238" s="15" t="str">
        <f t="shared" ref="S238:S240" si="51">IF(AND(T238="No",R238="Yes"),"Yes","No")</f>
        <v>No</v>
      </c>
      <c r="T238" s="4" t="str">
        <f t="shared" ref="T238:T240" si="52">IF(COUNTA(P238:Q238)=2,"Yes","No")</f>
        <v>No</v>
      </c>
      <c r="U238" s="4" t="str">
        <f t="shared" ref="U238:U240" si="53">IF(T238="Yes",Q238/P238-1,"N/A")</f>
        <v>N/A</v>
      </c>
      <c r="V238" s="4" t="str">
        <f t="shared" ref="V238:V240" si="54">IF(COUNTA(O238:Q238)=3,"Yes","No")</f>
        <v>No</v>
      </c>
      <c r="W238" s="223" t="str">
        <f t="shared" ref="W238:W240" si="55">IF(V238="Yes",Q238/O238-1,"N/A")</f>
        <v>N/A</v>
      </c>
      <c r="X238" s="4" t="str">
        <f t="shared" ref="X238:X240" si="56">IF(COUNTA(N238:Q238)=4,"Yes","No")</f>
        <v>No</v>
      </c>
      <c r="Y238" s="223" t="str">
        <f t="shared" ref="Y238:Y240" si="57">IF(X238="Yes",Q238/N238-1,"N/A")</f>
        <v>N/A</v>
      </c>
      <c r="Z238" s="4" t="str">
        <f t="shared" ref="Z238:Z240" si="58">IF(COUNTA(M238:Q238)=5,"Yes","No")</f>
        <v>No</v>
      </c>
      <c r="AA238" s="223" t="str">
        <f t="shared" ref="AA238:AA240" si="59">IF(Z238="Yes",Q238/M238-1,"N/A")</f>
        <v>N/A</v>
      </c>
      <c r="AB238" s="4" t="str">
        <f t="shared" ref="AB238:AB240" si="60">IF(COUNTA(L238:Q238)=6,"Yes","No")</f>
        <v>No</v>
      </c>
      <c r="AC238" s="223" t="str">
        <f t="shared" ref="AC238:AC240" si="61">IF(AB238="Yes",Q238/L238-1,"N/A")</f>
        <v>N/A</v>
      </c>
      <c r="AD238" s="4" t="str">
        <f t="shared" ref="AD238:AD240" si="62">IF(COUNTA(E238:Q238)=13,"Yes","No")</f>
        <v>No</v>
      </c>
      <c r="AE238" s="223" t="str">
        <f t="shared" ref="AE238:AE240" si="63">IF(AD238="Yes",Q238/E238-1,"N/A")</f>
        <v>N/A</v>
      </c>
      <c r="AF238" s="54"/>
    </row>
    <row r="239" spans="1:32" ht="14.5" hidden="1" customHeight="1">
      <c r="A239" s="66" t="s">
        <v>13</v>
      </c>
      <c r="B239" s="66" t="s">
        <v>28</v>
      </c>
      <c r="C239" s="66" t="str" cm="1">
        <f t="array" ref="C239">_xlfn.IFNA(_xlfn.IFS(B239="Starter","Starters &amp; Sides",B239="Sides","Starters &amp; Sides"),B239)</f>
        <v>Drinks</v>
      </c>
      <c r="D239" s="84" t="s">
        <v>2189</v>
      </c>
      <c r="E239" s="74">
        <v>10.95</v>
      </c>
      <c r="F239" s="4">
        <v>11.92</v>
      </c>
      <c r="G239" s="4">
        <v>11.92</v>
      </c>
      <c r="H239" s="4"/>
      <c r="I239" s="4"/>
      <c r="J239" s="15"/>
      <c r="K239" s="4"/>
      <c r="L239" s="4"/>
      <c r="M239" s="4"/>
      <c r="N239" s="4"/>
      <c r="O239" s="15"/>
      <c r="P239" s="4"/>
      <c r="Q239" s="338"/>
      <c r="R239" s="15" t="str">
        <f t="shared" si="50"/>
        <v>No</v>
      </c>
      <c r="S239" s="15" t="str">
        <f t="shared" si="51"/>
        <v>No</v>
      </c>
      <c r="T239" s="4" t="str">
        <f t="shared" si="52"/>
        <v>No</v>
      </c>
      <c r="U239" s="4" t="str">
        <f t="shared" si="53"/>
        <v>N/A</v>
      </c>
      <c r="V239" s="4" t="str">
        <f t="shared" si="54"/>
        <v>No</v>
      </c>
      <c r="W239" s="223" t="str">
        <f t="shared" si="55"/>
        <v>N/A</v>
      </c>
      <c r="X239" s="4" t="str">
        <f t="shared" si="56"/>
        <v>No</v>
      </c>
      <c r="Y239" s="223" t="str">
        <f t="shared" si="57"/>
        <v>N/A</v>
      </c>
      <c r="Z239" s="4" t="str">
        <f t="shared" si="58"/>
        <v>No</v>
      </c>
      <c r="AA239" s="223" t="str">
        <f t="shared" si="59"/>
        <v>N/A</v>
      </c>
      <c r="AB239" s="4" t="str">
        <f t="shared" si="60"/>
        <v>No</v>
      </c>
      <c r="AC239" s="223" t="str">
        <f t="shared" si="61"/>
        <v>N/A</v>
      </c>
      <c r="AD239" s="4" t="str">
        <f t="shared" si="62"/>
        <v>No</v>
      </c>
      <c r="AE239" s="223" t="str">
        <f t="shared" si="63"/>
        <v>N/A</v>
      </c>
      <c r="AF239" s="54"/>
    </row>
    <row r="240" spans="1:32" ht="14.5" hidden="1" customHeight="1">
      <c r="A240" s="66" t="s">
        <v>13</v>
      </c>
      <c r="B240" s="66" t="s">
        <v>28</v>
      </c>
      <c r="C240" s="66" t="str" cm="1">
        <f t="array" ref="C240">_xlfn.IFNA(_xlfn.IFS(B240="Starter","Starters &amp; Sides",B240="Sides","Starters &amp; Sides"),B240)</f>
        <v>Drinks</v>
      </c>
      <c r="D240" s="84" t="s">
        <v>2190</v>
      </c>
      <c r="E240" s="74"/>
      <c r="F240" s="4"/>
      <c r="G240" s="4"/>
      <c r="H240" s="4"/>
      <c r="I240" s="4"/>
      <c r="J240" s="15"/>
      <c r="K240" s="4"/>
      <c r="L240" s="4"/>
      <c r="M240" s="4">
        <v>2.35</v>
      </c>
      <c r="N240" s="4">
        <v>2.85</v>
      </c>
      <c r="O240" s="15"/>
      <c r="P240" s="4"/>
      <c r="Q240" s="338"/>
      <c r="R240" s="15" t="str">
        <f t="shared" si="50"/>
        <v>No</v>
      </c>
      <c r="S240" s="15" t="str">
        <f t="shared" si="51"/>
        <v>No</v>
      </c>
      <c r="T240" s="4" t="str">
        <f t="shared" si="52"/>
        <v>No</v>
      </c>
      <c r="U240" s="4" t="str">
        <f t="shared" si="53"/>
        <v>N/A</v>
      </c>
      <c r="V240" s="4" t="str">
        <f t="shared" si="54"/>
        <v>No</v>
      </c>
      <c r="W240" s="223" t="str">
        <f t="shared" si="55"/>
        <v>N/A</v>
      </c>
      <c r="X240" s="4" t="str">
        <f t="shared" si="56"/>
        <v>No</v>
      </c>
      <c r="Y240" s="223" t="str">
        <f t="shared" si="57"/>
        <v>N/A</v>
      </c>
      <c r="Z240" s="4" t="str">
        <f t="shared" si="58"/>
        <v>No</v>
      </c>
      <c r="AA240" s="223" t="str">
        <f t="shared" si="59"/>
        <v>N/A</v>
      </c>
      <c r="AB240" s="4" t="str">
        <f t="shared" si="60"/>
        <v>No</v>
      </c>
      <c r="AC240" s="223" t="str">
        <f t="shared" si="61"/>
        <v>N/A</v>
      </c>
      <c r="AD240" s="4" t="str">
        <f t="shared" si="62"/>
        <v>No</v>
      </c>
      <c r="AE240" s="223" t="str">
        <f t="shared" si="63"/>
        <v>N/A</v>
      </c>
      <c r="AF240" s="8"/>
    </row>
    <row r="241" spans="20:31">
      <c r="T241" s="6"/>
      <c r="U241" s="6"/>
      <c r="V241" s="6"/>
      <c r="W241" s="48"/>
      <c r="X241" s="6"/>
      <c r="Y241" s="48"/>
      <c r="Z241" s="6"/>
      <c r="AA241" s="48"/>
      <c r="AB241" s="6"/>
      <c r="AC241" s="48"/>
      <c r="AD241" s="6"/>
      <c r="AE241" s="48"/>
    </row>
    <row r="242" spans="20:31">
      <c r="T242" s="6"/>
      <c r="U242" s="6"/>
      <c r="V242" s="6"/>
      <c r="W242" s="48"/>
      <c r="X242" s="6"/>
      <c r="Y242" s="48"/>
      <c r="Z242" s="6"/>
      <c r="AA242" s="48"/>
      <c r="AB242" s="6"/>
      <c r="AC242" s="48"/>
      <c r="AD242" s="6"/>
      <c r="AE242" s="48"/>
    </row>
    <row r="243" spans="20:31">
      <c r="T243" s="6"/>
      <c r="U243" s="6"/>
      <c r="V243" s="6"/>
      <c r="W243" s="48"/>
      <c r="X243" s="6"/>
      <c r="Y243" s="48"/>
      <c r="Z243" s="6"/>
      <c r="AA243" s="48"/>
      <c r="AB243" s="6"/>
      <c r="AC243" s="48"/>
      <c r="AD243" s="6"/>
      <c r="AE243" s="48"/>
    </row>
    <row r="244" spans="20:31">
      <c r="T244" s="6"/>
      <c r="U244" s="6"/>
      <c r="V244" s="6"/>
      <c r="W244" s="48"/>
      <c r="X244" s="6"/>
      <c r="Y244" s="48"/>
      <c r="Z244" s="6"/>
      <c r="AA244" s="48"/>
      <c r="AB244" s="6"/>
      <c r="AC244" s="48"/>
      <c r="AD244" s="6"/>
      <c r="AE244" s="48"/>
    </row>
    <row r="245" spans="20:31">
      <c r="T245" s="6"/>
      <c r="U245" s="6"/>
      <c r="V245" s="6"/>
      <c r="W245" s="48"/>
      <c r="X245" s="6"/>
      <c r="Y245" s="48"/>
      <c r="Z245" s="6"/>
      <c r="AA245" s="48"/>
      <c r="AB245" s="6"/>
      <c r="AC245" s="48"/>
      <c r="AD245" s="6"/>
      <c r="AE245" s="48"/>
    </row>
    <row r="246" spans="20:31">
      <c r="T246" s="6"/>
      <c r="U246" s="6"/>
      <c r="V246" s="6"/>
      <c r="W246" s="48"/>
      <c r="X246" s="6"/>
      <c r="Y246" s="48"/>
      <c r="Z246" s="6"/>
      <c r="AA246" s="48"/>
      <c r="AB246" s="6"/>
      <c r="AC246" s="48"/>
      <c r="AD246" s="6"/>
      <c r="AE246" s="48"/>
    </row>
    <row r="247" spans="20:31">
      <c r="T247" s="6"/>
      <c r="U247" s="6"/>
      <c r="V247" s="6"/>
      <c r="W247" s="48"/>
      <c r="X247" s="6"/>
      <c r="Y247" s="48"/>
      <c r="Z247" s="6"/>
      <c r="AA247" s="48"/>
      <c r="AB247" s="6"/>
      <c r="AC247" s="48"/>
      <c r="AD247" s="6"/>
      <c r="AE247" s="48"/>
    </row>
    <row r="248" spans="20:31">
      <c r="T248" s="6"/>
      <c r="U248" s="6"/>
      <c r="V248" s="6"/>
      <c r="W248" s="48"/>
      <c r="X248" s="6"/>
      <c r="Y248" s="48"/>
      <c r="Z248" s="6"/>
      <c r="AA248" s="48"/>
      <c r="AB248" s="6"/>
      <c r="AC248" s="48"/>
      <c r="AD248" s="6"/>
      <c r="AE248" s="48"/>
    </row>
    <row r="249" spans="20:31">
      <c r="T249" s="6"/>
      <c r="U249" s="6"/>
      <c r="V249" s="6"/>
      <c r="W249" s="48"/>
      <c r="X249" s="6"/>
      <c r="Y249" s="48"/>
      <c r="Z249" s="6"/>
      <c r="AA249" s="48"/>
      <c r="AB249" s="6"/>
      <c r="AC249" s="48"/>
      <c r="AD249" s="6"/>
      <c r="AE249" s="48"/>
    </row>
    <row r="250" spans="20:31">
      <c r="T250" s="6"/>
      <c r="U250" s="6"/>
      <c r="V250" s="6"/>
      <c r="W250" s="48"/>
      <c r="X250" s="6"/>
      <c r="Y250" s="48"/>
      <c r="Z250" s="6"/>
      <c r="AA250" s="48"/>
      <c r="AB250" s="6"/>
      <c r="AC250" s="48"/>
      <c r="AD250" s="6"/>
      <c r="AE250" s="48"/>
    </row>
    <row r="251" spans="20:31">
      <c r="T251" s="6"/>
      <c r="U251" s="6"/>
      <c r="V251" s="6"/>
      <c r="W251" s="48"/>
      <c r="X251" s="6"/>
      <c r="Y251" s="48"/>
      <c r="Z251" s="6"/>
      <c r="AA251" s="48"/>
      <c r="AB251" s="6"/>
      <c r="AC251" s="48"/>
      <c r="AD251" s="6"/>
      <c r="AE251" s="48"/>
    </row>
    <row r="252" spans="20:31">
      <c r="T252" s="6"/>
      <c r="U252" s="6"/>
      <c r="V252" s="6"/>
      <c r="W252" s="48"/>
      <c r="X252" s="6"/>
      <c r="Y252" s="48"/>
      <c r="Z252" s="6"/>
      <c r="AA252" s="48"/>
      <c r="AB252" s="6"/>
      <c r="AC252" s="48"/>
      <c r="AD252" s="6"/>
      <c r="AE252" s="48"/>
    </row>
    <row r="253" spans="20:31">
      <c r="T253" s="6"/>
      <c r="U253" s="6"/>
      <c r="V253" s="6"/>
      <c r="W253" s="48"/>
      <c r="X253" s="6"/>
      <c r="Y253" s="48"/>
      <c r="Z253" s="6"/>
      <c r="AA253" s="48"/>
      <c r="AB253" s="6"/>
      <c r="AC253" s="48"/>
      <c r="AD253" s="6"/>
      <c r="AE253" s="48"/>
    </row>
    <row r="254" spans="20:31">
      <c r="T254" s="6"/>
      <c r="U254" s="6"/>
      <c r="V254" s="6"/>
      <c r="W254" s="48"/>
      <c r="X254" s="6"/>
      <c r="Y254" s="48"/>
      <c r="Z254" s="6"/>
      <c r="AA254" s="48"/>
      <c r="AB254" s="6"/>
      <c r="AC254" s="48"/>
      <c r="AD254" s="6"/>
      <c r="AE254" s="48"/>
    </row>
    <row r="255" spans="20:31">
      <c r="T255" s="6"/>
      <c r="U255" s="6"/>
      <c r="V255" s="6"/>
      <c r="W255" s="48"/>
      <c r="X255" s="6"/>
      <c r="Y255" s="48"/>
      <c r="Z255" s="6"/>
      <c r="AA255" s="48"/>
      <c r="AB255" s="6"/>
      <c r="AC255" s="48"/>
      <c r="AD255" s="6"/>
      <c r="AE255" s="48"/>
    </row>
    <row r="256" spans="20:31">
      <c r="T256" s="6"/>
      <c r="U256" s="6"/>
      <c r="V256" s="6"/>
      <c r="W256" s="48"/>
      <c r="X256" s="6"/>
      <c r="Y256" s="48"/>
      <c r="Z256" s="6"/>
      <c r="AA256" s="48"/>
      <c r="AB256" s="6"/>
      <c r="AC256" s="48"/>
      <c r="AD256" s="6"/>
      <c r="AE256" s="48"/>
    </row>
    <row r="257" spans="20:31">
      <c r="T257" s="6"/>
      <c r="U257" s="6"/>
      <c r="V257" s="6"/>
      <c r="W257" s="48"/>
      <c r="X257" s="6"/>
      <c r="Y257" s="48"/>
      <c r="Z257" s="6"/>
      <c r="AA257" s="48"/>
      <c r="AB257" s="6"/>
      <c r="AC257" s="48"/>
      <c r="AD257" s="6"/>
      <c r="AE257" s="48"/>
    </row>
    <row r="258" spans="20:31">
      <c r="T258" s="6"/>
      <c r="U258" s="6"/>
      <c r="V258" s="6"/>
      <c r="W258" s="48"/>
      <c r="X258" s="6"/>
      <c r="Y258" s="48"/>
      <c r="Z258" s="6"/>
      <c r="AA258" s="48"/>
      <c r="AB258" s="6"/>
      <c r="AC258" s="48"/>
      <c r="AD258" s="6"/>
      <c r="AE258" s="48"/>
    </row>
    <row r="259" spans="20:31">
      <c r="T259" s="6"/>
      <c r="U259" s="6"/>
      <c r="V259" s="6"/>
      <c r="W259" s="48"/>
      <c r="X259" s="6"/>
      <c r="Y259" s="48"/>
      <c r="Z259" s="6"/>
      <c r="AA259" s="48"/>
      <c r="AB259" s="6"/>
      <c r="AC259" s="48"/>
      <c r="AD259" s="6"/>
      <c r="AE259" s="48"/>
    </row>
    <row r="260" spans="20:31">
      <c r="T260" s="6"/>
      <c r="U260" s="6"/>
      <c r="V260" s="6"/>
      <c r="W260" s="48"/>
      <c r="X260" s="6"/>
      <c r="Y260" s="48"/>
      <c r="Z260" s="6"/>
      <c r="AA260" s="48"/>
      <c r="AB260" s="6"/>
      <c r="AC260" s="48"/>
      <c r="AD260" s="6"/>
      <c r="AE260" s="48"/>
    </row>
    <row r="261" spans="20:31">
      <c r="T261" s="6"/>
      <c r="U261" s="6"/>
      <c r="V261" s="6"/>
      <c r="W261" s="48"/>
      <c r="X261" s="6"/>
      <c r="Y261" s="48"/>
      <c r="Z261" s="6"/>
      <c r="AA261" s="48"/>
      <c r="AB261" s="6"/>
      <c r="AC261" s="48"/>
      <c r="AD261" s="6"/>
      <c r="AE261" s="48"/>
    </row>
    <row r="262" spans="20:31">
      <c r="T262" s="6"/>
      <c r="U262" s="6"/>
      <c r="V262" s="6"/>
      <c r="W262" s="48"/>
      <c r="X262" s="6"/>
      <c r="Y262" s="48"/>
      <c r="Z262" s="6"/>
      <c r="AA262" s="48"/>
      <c r="AB262" s="6"/>
      <c r="AC262" s="48"/>
      <c r="AD262" s="6"/>
      <c r="AE262" s="48"/>
    </row>
    <row r="263" spans="20:31">
      <c r="T263" s="6"/>
      <c r="U263" s="6"/>
      <c r="V263" s="6"/>
      <c r="W263" s="48"/>
      <c r="X263" s="6"/>
      <c r="Y263" s="48"/>
      <c r="Z263" s="6"/>
      <c r="AA263" s="48"/>
      <c r="AB263" s="6"/>
      <c r="AC263" s="48"/>
      <c r="AD263" s="6"/>
      <c r="AE263" s="48"/>
    </row>
    <row r="264" spans="20:31">
      <c r="T264" s="6"/>
      <c r="U264" s="6"/>
      <c r="V264" s="6"/>
      <c r="W264" s="48"/>
      <c r="X264" s="6"/>
      <c r="Y264" s="48"/>
      <c r="Z264" s="6"/>
      <c r="AA264" s="48"/>
      <c r="AB264" s="6"/>
      <c r="AC264" s="48"/>
      <c r="AD264" s="6"/>
      <c r="AE264" s="48"/>
    </row>
    <row r="265" spans="20:31">
      <c r="T265" s="6"/>
      <c r="U265" s="6"/>
      <c r="V265" s="6"/>
      <c r="W265" s="48"/>
      <c r="X265" s="6"/>
      <c r="Y265" s="48"/>
      <c r="Z265" s="6"/>
      <c r="AA265" s="48"/>
      <c r="AB265" s="6"/>
      <c r="AC265" s="48"/>
      <c r="AD265" s="6"/>
      <c r="AE265" s="48"/>
    </row>
    <row r="266" spans="20:31">
      <c r="T266" s="6"/>
      <c r="U266" s="6"/>
      <c r="V266" s="6"/>
      <c r="W266" s="48"/>
      <c r="X266" s="6"/>
      <c r="Y266" s="48"/>
      <c r="Z266" s="6"/>
      <c r="AA266" s="48"/>
      <c r="AB266" s="6"/>
      <c r="AC266" s="48"/>
      <c r="AD266" s="6"/>
      <c r="AE266" s="48"/>
    </row>
    <row r="267" spans="20:31">
      <c r="T267" s="6"/>
      <c r="U267" s="6"/>
      <c r="V267" s="6"/>
      <c r="W267" s="48"/>
      <c r="X267" s="6"/>
      <c r="Y267" s="48"/>
      <c r="Z267" s="6"/>
      <c r="AA267" s="48"/>
      <c r="AB267" s="6"/>
      <c r="AC267" s="48"/>
      <c r="AD267" s="6"/>
      <c r="AE267" s="48"/>
    </row>
    <row r="268" spans="20:31">
      <c r="T268" s="6"/>
      <c r="U268" s="6"/>
      <c r="V268" s="6"/>
      <c r="W268" s="48"/>
      <c r="X268" s="6"/>
      <c r="Y268" s="48"/>
      <c r="Z268" s="6"/>
      <c r="AA268" s="48"/>
      <c r="AB268" s="6"/>
      <c r="AC268" s="48"/>
      <c r="AD268" s="6"/>
      <c r="AE268" s="48"/>
    </row>
    <row r="269" spans="20:31">
      <c r="T269" s="6"/>
      <c r="U269" s="6"/>
      <c r="V269" s="6"/>
      <c r="W269" s="48"/>
      <c r="X269" s="6"/>
      <c r="Y269" s="48"/>
      <c r="Z269" s="6"/>
      <c r="AA269" s="48"/>
      <c r="AB269" s="6"/>
      <c r="AC269" s="48"/>
      <c r="AD269" s="6"/>
      <c r="AE269" s="48"/>
    </row>
    <row r="270" spans="20:31">
      <c r="T270" s="6"/>
      <c r="U270" s="6"/>
      <c r="V270" s="6"/>
      <c r="W270" s="48"/>
      <c r="X270" s="6"/>
      <c r="Y270" s="48"/>
      <c r="Z270" s="6"/>
      <c r="AA270" s="48"/>
      <c r="AB270" s="6"/>
      <c r="AC270" s="48"/>
      <c r="AD270" s="6"/>
      <c r="AE270" s="48"/>
    </row>
    <row r="271" spans="20:31">
      <c r="T271" s="6"/>
      <c r="U271" s="6"/>
      <c r="V271" s="6"/>
      <c r="W271" s="48"/>
      <c r="X271" s="6"/>
      <c r="Y271" s="48"/>
      <c r="Z271" s="6"/>
      <c r="AA271" s="48"/>
      <c r="AB271" s="6"/>
      <c r="AC271" s="48"/>
      <c r="AD271" s="6"/>
      <c r="AE271" s="48"/>
    </row>
    <row r="272" spans="20:31">
      <c r="T272" s="6"/>
      <c r="U272" s="6"/>
      <c r="V272" s="6"/>
      <c r="W272" s="48"/>
      <c r="X272" s="6"/>
      <c r="Y272" s="48"/>
      <c r="Z272" s="6"/>
      <c r="AA272" s="48"/>
      <c r="AB272" s="6"/>
      <c r="AC272" s="48"/>
      <c r="AD272" s="6"/>
      <c r="AE272" s="48"/>
    </row>
    <row r="273" spans="20:31">
      <c r="T273" s="6"/>
      <c r="U273" s="6"/>
      <c r="V273" s="6"/>
      <c r="W273" s="48"/>
      <c r="X273" s="6"/>
      <c r="Y273" s="48"/>
      <c r="Z273" s="6"/>
      <c r="AA273" s="48"/>
      <c r="AB273" s="6"/>
      <c r="AC273" s="48"/>
      <c r="AD273" s="6"/>
      <c r="AE273" s="48"/>
    </row>
    <row r="274" spans="20:31">
      <c r="T274" s="6"/>
      <c r="U274" s="6"/>
      <c r="V274" s="6"/>
      <c r="W274" s="48"/>
      <c r="X274" s="6"/>
      <c r="Y274" s="48"/>
      <c r="Z274" s="6"/>
      <c r="AA274" s="48"/>
      <c r="AB274" s="6"/>
      <c r="AC274" s="48"/>
      <c r="AD274" s="6"/>
      <c r="AE274" s="48"/>
    </row>
    <row r="275" spans="20:31">
      <c r="T275" s="6"/>
      <c r="U275" s="6"/>
      <c r="V275" s="6"/>
      <c r="W275" s="48"/>
      <c r="X275" s="6"/>
      <c r="Y275" s="48"/>
      <c r="Z275" s="6"/>
      <c r="AA275" s="48"/>
      <c r="AB275" s="6"/>
      <c r="AC275" s="48"/>
      <c r="AD275" s="6"/>
      <c r="AE275" s="48"/>
    </row>
    <row r="276" spans="20:31">
      <c r="T276" s="6"/>
      <c r="U276" s="6"/>
      <c r="V276" s="6"/>
      <c r="W276" s="48"/>
      <c r="X276" s="6"/>
      <c r="Y276" s="48"/>
      <c r="Z276" s="6"/>
      <c r="AA276" s="48"/>
      <c r="AB276" s="6"/>
      <c r="AC276" s="48"/>
      <c r="AD276" s="6"/>
      <c r="AE276" s="48"/>
    </row>
    <row r="277" spans="20:31">
      <c r="T277" s="6"/>
      <c r="U277" s="6"/>
      <c r="V277" s="6"/>
      <c r="W277" s="48"/>
      <c r="X277" s="6"/>
      <c r="Y277" s="48"/>
      <c r="Z277" s="6"/>
      <c r="AA277" s="48"/>
      <c r="AB277" s="6"/>
      <c r="AC277" s="48"/>
      <c r="AD277" s="6"/>
      <c r="AE277" s="48"/>
    </row>
    <row r="278" spans="20:31">
      <c r="T278" s="6"/>
      <c r="U278" s="6"/>
      <c r="V278" s="6"/>
      <c r="W278" s="48"/>
      <c r="X278" s="6"/>
      <c r="Y278" s="48"/>
      <c r="Z278" s="6"/>
      <c r="AA278" s="48"/>
      <c r="AB278" s="6"/>
      <c r="AC278" s="48"/>
      <c r="AD278" s="6"/>
      <c r="AE278" s="48"/>
    </row>
    <row r="279" spans="20:31">
      <c r="T279" s="6"/>
      <c r="U279" s="6"/>
      <c r="V279" s="6"/>
      <c r="W279" s="48"/>
      <c r="X279" s="6"/>
      <c r="Y279" s="48"/>
      <c r="Z279" s="6"/>
      <c r="AA279" s="48"/>
      <c r="AB279" s="6"/>
      <c r="AC279" s="48"/>
      <c r="AD279" s="6"/>
      <c r="AE279" s="48"/>
    </row>
    <row r="280" spans="20:31">
      <c r="T280" s="6"/>
      <c r="U280" s="6"/>
      <c r="V280" s="6"/>
      <c r="W280" s="48"/>
      <c r="X280" s="6"/>
      <c r="Y280" s="48"/>
      <c r="Z280" s="6"/>
      <c r="AA280" s="48"/>
      <c r="AB280" s="6"/>
      <c r="AC280" s="48"/>
      <c r="AD280" s="6"/>
      <c r="AE280" s="48"/>
    </row>
    <row r="281" spans="20:31">
      <c r="T281" s="6"/>
      <c r="U281" s="6"/>
      <c r="V281" s="6"/>
      <c r="W281" s="48"/>
      <c r="X281" s="6"/>
      <c r="Y281" s="48"/>
      <c r="Z281" s="6"/>
      <c r="AA281" s="48"/>
      <c r="AB281" s="6"/>
      <c r="AC281" s="48"/>
      <c r="AD281" s="6"/>
      <c r="AE281" s="48"/>
    </row>
    <row r="282" spans="20:31">
      <c r="T282" s="6"/>
      <c r="U282" s="6"/>
      <c r="V282" s="6"/>
      <c r="W282" s="48"/>
      <c r="X282" s="6"/>
      <c r="Y282" s="48"/>
      <c r="Z282" s="6"/>
      <c r="AA282" s="48"/>
      <c r="AB282" s="6"/>
      <c r="AC282" s="48"/>
      <c r="AD282" s="6"/>
      <c r="AE282" s="48"/>
    </row>
    <row r="283" spans="20:31">
      <c r="T283" s="6"/>
      <c r="U283" s="6"/>
      <c r="V283" s="6"/>
      <c r="W283" s="48"/>
      <c r="X283" s="6"/>
      <c r="Y283" s="48"/>
      <c r="Z283" s="6"/>
      <c r="AA283" s="48"/>
      <c r="AB283" s="6"/>
      <c r="AC283" s="48"/>
      <c r="AD283" s="6"/>
      <c r="AE283" s="48"/>
    </row>
    <row r="284" spans="20:31">
      <c r="T284" s="6"/>
      <c r="U284" s="6"/>
      <c r="V284" s="6"/>
      <c r="W284" s="48"/>
      <c r="X284" s="6"/>
      <c r="Y284" s="48"/>
      <c r="Z284" s="6"/>
      <c r="AA284" s="48"/>
      <c r="AB284" s="6"/>
      <c r="AC284" s="48"/>
      <c r="AD284" s="6"/>
      <c r="AE284" s="48"/>
    </row>
    <row r="285" spans="20:31">
      <c r="T285" s="6"/>
      <c r="U285" s="6"/>
      <c r="V285" s="6"/>
      <c r="W285" s="48"/>
      <c r="X285" s="6"/>
      <c r="Y285" s="48"/>
      <c r="Z285" s="6"/>
      <c r="AA285" s="48"/>
      <c r="AB285" s="6"/>
      <c r="AC285" s="48"/>
      <c r="AD285" s="6"/>
      <c r="AE285" s="48"/>
    </row>
    <row r="286" spans="20:31">
      <c r="T286" s="6"/>
      <c r="U286" s="6"/>
      <c r="V286" s="6"/>
      <c r="W286" s="48"/>
      <c r="X286" s="6"/>
      <c r="Y286" s="48"/>
      <c r="Z286" s="6"/>
      <c r="AA286" s="48"/>
      <c r="AB286" s="6"/>
      <c r="AC286" s="48"/>
      <c r="AD286" s="6"/>
      <c r="AE286" s="48"/>
    </row>
    <row r="287" spans="20:31">
      <c r="T287" s="6"/>
      <c r="U287" s="6"/>
      <c r="V287" s="6"/>
      <c r="W287" s="48"/>
      <c r="X287" s="6"/>
      <c r="Y287" s="48"/>
      <c r="Z287" s="6"/>
      <c r="AA287" s="48"/>
      <c r="AB287" s="6"/>
      <c r="AC287" s="48"/>
      <c r="AD287" s="6"/>
      <c r="AE287" s="48"/>
    </row>
    <row r="288" spans="20:31">
      <c r="T288" s="6"/>
      <c r="U288" s="6"/>
      <c r="V288" s="6"/>
      <c r="W288" s="48"/>
      <c r="X288" s="6"/>
      <c r="Y288" s="48"/>
      <c r="Z288" s="6"/>
      <c r="AA288" s="48"/>
      <c r="AB288" s="6"/>
      <c r="AC288" s="48"/>
      <c r="AD288" s="6"/>
      <c r="AE288" s="48"/>
    </row>
    <row r="289" spans="20:31">
      <c r="T289" s="6"/>
      <c r="U289" s="6"/>
      <c r="V289" s="6"/>
      <c r="W289" s="48"/>
      <c r="X289" s="6"/>
      <c r="Y289" s="48"/>
      <c r="Z289" s="6"/>
      <c r="AA289" s="48"/>
      <c r="AB289" s="6"/>
      <c r="AC289" s="48"/>
      <c r="AD289" s="6"/>
      <c r="AE289" s="48"/>
    </row>
    <row r="290" spans="20:31">
      <c r="T290" s="6"/>
      <c r="U290" s="6"/>
      <c r="V290" s="6"/>
      <c r="W290" s="48"/>
      <c r="X290" s="6"/>
      <c r="Y290" s="48"/>
      <c r="Z290" s="6"/>
      <c r="AA290" s="48"/>
      <c r="AB290" s="6"/>
      <c r="AC290" s="48"/>
      <c r="AD290" s="6"/>
      <c r="AE290" s="48"/>
    </row>
    <row r="291" spans="20:31">
      <c r="T291" s="6"/>
      <c r="U291" s="6"/>
      <c r="V291" s="6"/>
      <c r="W291" s="48"/>
      <c r="X291" s="6"/>
      <c r="Y291" s="48"/>
      <c r="Z291" s="6"/>
      <c r="AA291" s="48"/>
      <c r="AB291" s="6"/>
      <c r="AC291" s="48"/>
      <c r="AD291" s="6"/>
      <c r="AE291" s="48"/>
    </row>
    <row r="292" spans="20:31">
      <c r="T292" s="6"/>
      <c r="U292" s="6"/>
      <c r="V292" s="6"/>
      <c r="W292" s="48"/>
      <c r="X292" s="6"/>
      <c r="Y292" s="48"/>
      <c r="Z292" s="6"/>
      <c r="AA292" s="48"/>
      <c r="AB292" s="6"/>
      <c r="AC292" s="48"/>
      <c r="AD292" s="6"/>
      <c r="AE292" s="48"/>
    </row>
    <row r="293" spans="20:31">
      <c r="T293" s="6"/>
      <c r="U293" s="6"/>
      <c r="V293" s="6"/>
      <c r="W293" s="48"/>
      <c r="X293" s="6"/>
      <c r="Y293" s="48"/>
      <c r="Z293" s="6"/>
      <c r="AA293" s="48"/>
      <c r="AB293" s="6"/>
      <c r="AC293" s="48"/>
      <c r="AD293" s="6"/>
      <c r="AE293" s="48"/>
    </row>
    <row r="294" spans="20:31">
      <c r="T294" s="6"/>
      <c r="U294" s="6"/>
      <c r="V294" s="6"/>
      <c r="W294" s="48"/>
      <c r="X294" s="6"/>
      <c r="Y294" s="48"/>
      <c r="Z294" s="6"/>
      <c r="AA294" s="48"/>
      <c r="AB294" s="6"/>
      <c r="AC294" s="48"/>
      <c r="AD294" s="6"/>
      <c r="AE294" s="48"/>
    </row>
    <row r="295" spans="20:31">
      <c r="T295" s="6"/>
      <c r="U295" s="6"/>
      <c r="V295" s="6"/>
      <c r="W295" s="48"/>
      <c r="X295" s="6"/>
      <c r="Y295" s="48"/>
      <c r="Z295" s="6"/>
      <c r="AA295" s="48"/>
      <c r="AB295" s="6"/>
      <c r="AC295" s="48"/>
      <c r="AD295" s="6"/>
      <c r="AE295" s="48"/>
    </row>
    <row r="296" spans="20:31">
      <c r="T296" s="6"/>
      <c r="U296" s="6"/>
      <c r="V296" s="6"/>
      <c r="W296" s="48"/>
      <c r="X296" s="6"/>
      <c r="Y296" s="48"/>
      <c r="Z296" s="6"/>
      <c r="AA296" s="48"/>
      <c r="AB296" s="6"/>
      <c r="AC296" s="48"/>
      <c r="AD296" s="6"/>
      <c r="AE296" s="48"/>
    </row>
    <row r="297" spans="20:31">
      <c r="T297" s="6"/>
      <c r="U297" s="6"/>
      <c r="V297" s="6"/>
      <c r="W297" s="48"/>
      <c r="X297" s="6"/>
      <c r="Y297" s="48"/>
      <c r="Z297" s="6"/>
      <c r="AA297" s="48"/>
      <c r="AB297" s="6"/>
      <c r="AC297" s="48"/>
      <c r="AD297" s="6"/>
      <c r="AE297" s="48"/>
    </row>
    <row r="298" spans="20:31">
      <c r="T298" s="6"/>
      <c r="U298" s="6"/>
      <c r="V298" s="6"/>
      <c r="W298" s="48"/>
      <c r="X298" s="6"/>
      <c r="Y298" s="48"/>
      <c r="Z298" s="6"/>
      <c r="AA298" s="48"/>
      <c r="AB298" s="6"/>
      <c r="AC298" s="48"/>
      <c r="AD298" s="6"/>
      <c r="AE298" s="48"/>
    </row>
    <row r="299" spans="20:31">
      <c r="T299" s="6"/>
      <c r="U299" s="6"/>
      <c r="V299" s="6"/>
      <c r="W299" s="48"/>
      <c r="X299" s="6"/>
      <c r="Y299" s="48"/>
      <c r="Z299" s="6"/>
      <c r="AA299" s="48"/>
      <c r="AB299" s="6"/>
      <c r="AC299" s="48"/>
      <c r="AD299" s="6"/>
      <c r="AE299" s="48"/>
    </row>
    <row r="300" spans="20:31">
      <c r="T300" s="6"/>
      <c r="U300" s="6"/>
      <c r="V300" s="6"/>
      <c r="W300" s="48"/>
      <c r="X300" s="6"/>
      <c r="Y300" s="48"/>
      <c r="Z300" s="6"/>
      <c r="AA300" s="48"/>
      <c r="AB300" s="6"/>
      <c r="AC300" s="48"/>
      <c r="AD300" s="6"/>
      <c r="AE300" s="48"/>
    </row>
    <row r="301" spans="20:31">
      <c r="T301" s="6"/>
      <c r="U301" s="6"/>
      <c r="V301" s="6"/>
      <c r="W301" s="48"/>
      <c r="X301" s="6"/>
      <c r="Y301" s="48"/>
      <c r="Z301" s="6"/>
      <c r="AA301" s="48"/>
      <c r="AB301" s="6"/>
      <c r="AC301" s="48"/>
      <c r="AD301" s="6"/>
      <c r="AE301" s="48"/>
    </row>
    <row r="302" spans="20:31">
      <c r="T302" s="6"/>
      <c r="U302" s="6"/>
      <c r="V302" s="6"/>
      <c r="W302" s="48"/>
      <c r="X302" s="6"/>
      <c r="Y302" s="48"/>
      <c r="Z302" s="6"/>
      <c r="AA302" s="48"/>
      <c r="AB302" s="6"/>
      <c r="AC302" s="48"/>
      <c r="AD302" s="6"/>
      <c r="AE302" s="48"/>
    </row>
    <row r="303" spans="20:31">
      <c r="T303" s="6"/>
      <c r="U303" s="6"/>
      <c r="V303" s="6"/>
      <c r="W303" s="48"/>
      <c r="X303" s="6"/>
      <c r="Y303" s="48"/>
      <c r="Z303" s="6"/>
      <c r="AA303" s="48"/>
      <c r="AB303" s="6"/>
      <c r="AC303" s="48"/>
      <c r="AD303" s="6"/>
      <c r="AE303" s="48"/>
    </row>
    <row r="304" spans="20:31">
      <c r="T304" s="6"/>
      <c r="U304" s="6"/>
      <c r="V304" s="6"/>
      <c r="W304" s="48"/>
      <c r="X304" s="6"/>
      <c r="Y304" s="48"/>
      <c r="Z304" s="6"/>
      <c r="AA304" s="48"/>
      <c r="AB304" s="6"/>
      <c r="AC304" s="48"/>
      <c r="AD304" s="6"/>
      <c r="AE304" s="48"/>
    </row>
    <row r="305" spans="20:31">
      <c r="T305" s="6"/>
      <c r="U305" s="6"/>
      <c r="V305" s="6"/>
      <c r="W305" s="48"/>
      <c r="X305" s="6"/>
      <c r="Y305" s="48"/>
      <c r="Z305" s="6"/>
      <c r="AA305" s="48"/>
      <c r="AB305" s="6"/>
      <c r="AC305" s="48"/>
      <c r="AD305" s="6"/>
      <c r="AE305" s="48"/>
    </row>
    <row r="306" spans="20:31">
      <c r="T306" s="6"/>
      <c r="U306" s="6"/>
      <c r="V306" s="6"/>
      <c r="W306" s="48"/>
      <c r="X306" s="6"/>
      <c r="Y306" s="48"/>
      <c r="Z306" s="6"/>
      <c r="AA306" s="48"/>
      <c r="AB306" s="6"/>
      <c r="AC306" s="48"/>
      <c r="AD306" s="6"/>
      <c r="AE306" s="48"/>
    </row>
    <row r="307" spans="20:31">
      <c r="T307" s="6"/>
      <c r="U307" s="6"/>
      <c r="V307" s="6"/>
      <c r="W307" s="48"/>
      <c r="X307" s="6"/>
      <c r="Y307" s="48"/>
      <c r="Z307" s="6"/>
      <c r="AA307" s="48"/>
      <c r="AB307" s="6"/>
      <c r="AC307" s="48"/>
      <c r="AD307" s="6"/>
      <c r="AE307" s="48"/>
    </row>
    <row r="308" spans="20:31">
      <c r="T308" s="6"/>
      <c r="U308" s="6"/>
      <c r="V308" s="6"/>
      <c r="W308" s="48"/>
      <c r="X308" s="6"/>
      <c r="Y308" s="48"/>
      <c r="Z308" s="6"/>
      <c r="AA308" s="48"/>
      <c r="AB308" s="6"/>
      <c r="AC308" s="48"/>
      <c r="AD308" s="6"/>
      <c r="AE308" s="48"/>
    </row>
    <row r="309" spans="20:31">
      <c r="T309" s="6"/>
      <c r="U309" s="6"/>
      <c r="V309" s="6"/>
      <c r="W309" s="48"/>
      <c r="X309" s="6"/>
      <c r="Y309" s="48"/>
      <c r="Z309" s="6"/>
      <c r="AA309" s="48"/>
      <c r="AB309" s="6"/>
      <c r="AC309" s="48"/>
      <c r="AD309" s="6"/>
      <c r="AE309" s="48"/>
    </row>
    <row r="310" spans="20:31">
      <c r="T310" s="6"/>
      <c r="U310" s="6"/>
      <c r="V310" s="6"/>
      <c r="W310" s="48"/>
      <c r="X310" s="6"/>
      <c r="Y310" s="48"/>
      <c r="Z310" s="6"/>
      <c r="AA310" s="48"/>
      <c r="AB310" s="6"/>
      <c r="AC310" s="48"/>
      <c r="AD310" s="6"/>
      <c r="AE310" s="48"/>
    </row>
    <row r="311" spans="20:31">
      <c r="T311" s="6"/>
      <c r="U311" s="6"/>
      <c r="V311" s="6"/>
      <c r="W311" s="48"/>
      <c r="X311" s="6"/>
      <c r="Y311" s="48"/>
      <c r="Z311" s="6"/>
      <c r="AA311" s="48"/>
      <c r="AB311" s="6"/>
      <c r="AC311" s="48"/>
      <c r="AD311" s="6"/>
      <c r="AE311" s="48"/>
    </row>
    <row r="312" spans="20:31">
      <c r="T312" s="6"/>
      <c r="U312" s="6"/>
      <c r="V312" s="6"/>
      <c r="W312" s="48"/>
      <c r="X312" s="6"/>
      <c r="Y312" s="48"/>
      <c r="Z312" s="6"/>
      <c r="AA312" s="48"/>
      <c r="AB312" s="6"/>
      <c r="AC312" s="48"/>
      <c r="AD312" s="6"/>
      <c r="AE312" s="48"/>
    </row>
    <row r="313" spans="20:31">
      <c r="T313" s="6"/>
      <c r="U313" s="6"/>
      <c r="V313" s="6"/>
      <c r="W313" s="48"/>
      <c r="X313" s="6"/>
      <c r="Y313" s="48"/>
      <c r="Z313" s="6"/>
      <c r="AA313" s="48"/>
      <c r="AB313" s="6"/>
      <c r="AC313" s="48"/>
      <c r="AD313" s="6"/>
      <c r="AE313" s="48"/>
    </row>
    <row r="314" spans="20:31">
      <c r="T314" s="6"/>
      <c r="U314" s="6"/>
      <c r="V314" s="6"/>
      <c r="W314" s="48"/>
      <c r="X314" s="6"/>
      <c r="Y314" s="48"/>
      <c r="Z314" s="6"/>
      <c r="AA314" s="48"/>
      <c r="AB314" s="6"/>
      <c r="AC314" s="48"/>
      <c r="AD314" s="6"/>
      <c r="AE314" s="48"/>
    </row>
    <row r="315" spans="20:31">
      <c r="T315" s="6"/>
      <c r="U315" s="6"/>
      <c r="V315" s="6"/>
      <c r="W315" s="48"/>
      <c r="X315" s="6"/>
      <c r="Y315" s="48"/>
      <c r="Z315" s="6"/>
      <c r="AA315" s="48"/>
      <c r="AB315" s="6"/>
      <c r="AC315" s="48"/>
      <c r="AD315" s="6"/>
      <c r="AE315" s="48"/>
    </row>
    <row r="316" spans="20:31">
      <c r="T316" s="6"/>
      <c r="U316" s="6"/>
      <c r="V316" s="6"/>
      <c r="W316" s="48"/>
      <c r="X316" s="6"/>
      <c r="Y316" s="48"/>
      <c r="Z316" s="6"/>
      <c r="AA316" s="48"/>
      <c r="AB316" s="6"/>
      <c r="AC316" s="48"/>
      <c r="AD316" s="6"/>
      <c r="AE316" s="48"/>
    </row>
    <row r="317" spans="20:31">
      <c r="T317" s="6"/>
      <c r="U317" s="6"/>
      <c r="V317" s="6"/>
      <c r="W317" s="48"/>
      <c r="X317" s="6"/>
      <c r="Y317" s="48"/>
      <c r="Z317" s="6"/>
      <c r="AA317" s="48"/>
      <c r="AB317" s="6"/>
      <c r="AC317" s="48"/>
      <c r="AD317" s="6"/>
      <c r="AE317" s="48"/>
    </row>
    <row r="318" spans="20:31">
      <c r="T318" s="6"/>
      <c r="U318" s="6"/>
      <c r="V318" s="6"/>
      <c r="W318" s="48"/>
      <c r="X318" s="6"/>
      <c r="Y318" s="48"/>
      <c r="Z318" s="6"/>
      <c r="AA318" s="48"/>
      <c r="AB318" s="6"/>
      <c r="AC318" s="48"/>
      <c r="AD318" s="6"/>
      <c r="AE318" s="48"/>
    </row>
    <row r="319" spans="20:31">
      <c r="T319" s="6"/>
      <c r="U319" s="6"/>
      <c r="V319" s="6"/>
      <c r="W319" s="48"/>
      <c r="X319" s="6"/>
      <c r="Y319" s="48"/>
      <c r="Z319" s="6"/>
      <c r="AA319" s="48"/>
      <c r="AB319" s="6"/>
      <c r="AC319" s="48"/>
      <c r="AD319" s="6"/>
      <c r="AE319" s="48"/>
    </row>
    <row r="320" spans="20:31">
      <c r="T320" s="6"/>
      <c r="U320" s="6"/>
      <c r="V320" s="6"/>
      <c r="W320" s="48"/>
      <c r="X320" s="6"/>
      <c r="Y320" s="48"/>
      <c r="Z320" s="6"/>
      <c r="AA320" s="48"/>
      <c r="AB320" s="6"/>
      <c r="AC320" s="48"/>
      <c r="AD320" s="6"/>
      <c r="AE320" s="48"/>
    </row>
    <row r="321" spans="20:31">
      <c r="T321" s="6"/>
      <c r="U321" s="6"/>
      <c r="V321" s="6"/>
      <c r="W321" s="48"/>
      <c r="X321" s="6"/>
      <c r="Y321" s="48"/>
      <c r="Z321" s="6"/>
      <c r="AA321" s="48"/>
      <c r="AB321" s="6"/>
      <c r="AC321" s="48"/>
      <c r="AD321" s="6"/>
      <c r="AE321" s="48"/>
    </row>
    <row r="322" spans="20:31">
      <c r="T322" s="6"/>
      <c r="U322" s="6"/>
      <c r="V322" s="6"/>
      <c r="W322" s="48"/>
      <c r="X322" s="6"/>
      <c r="Y322" s="48"/>
      <c r="Z322" s="6"/>
      <c r="AA322" s="48"/>
      <c r="AB322" s="6"/>
      <c r="AC322" s="48"/>
      <c r="AD322" s="6"/>
      <c r="AE322" s="48"/>
    </row>
    <row r="323" spans="20:31">
      <c r="T323" s="6"/>
      <c r="U323" s="6"/>
      <c r="V323" s="6"/>
      <c r="W323" s="48"/>
      <c r="X323" s="6"/>
      <c r="Y323" s="48"/>
      <c r="Z323" s="6"/>
      <c r="AA323" s="48"/>
      <c r="AB323" s="6"/>
      <c r="AC323" s="48"/>
      <c r="AD323" s="6"/>
      <c r="AE323" s="48"/>
    </row>
    <row r="324" spans="20:31">
      <c r="T324" s="6"/>
      <c r="U324" s="6"/>
      <c r="V324" s="6"/>
      <c r="W324" s="48"/>
      <c r="X324" s="6"/>
      <c r="Y324" s="48"/>
      <c r="Z324" s="6"/>
      <c r="AA324" s="48"/>
      <c r="AB324" s="6"/>
      <c r="AC324" s="48"/>
      <c r="AD324" s="6"/>
      <c r="AE324" s="48"/>
    </row>
    <row r="325" spans="20:31">
      <c r="T325" s="6"/>
      <c r="U325" s="6"/>
      <c r="V325" s="6"/>
      <c r="W325" s="48"/>
      <c r="X325" s="6"/>
      <c r="Y325" s="48"/>
      <c r="Z325" s="6"/>
      <c r="AA325" s="48"/>
      <c r="AB325" s="6"/>
      <c r="AC325" s="48"/>
      <c r="AD325" s="6"/>
      <c r="AE325" s="48"/>
    </row>
    <row r="326" spans="20:31">
      <c r="T326" s="6"/>
      <c r="U326" s="6"/>
      <c r="V326" s="6"/>
      <c r="W326" s="48"/>
      <c r="X326" s="6"/>
      <c r="Y326" s="48"/>
      <c r="Z326" s="6"/>
      <c r="AA326" s="48"/>
      <c r="AB326" s="6"/>
      <c r="AC326" s="48"/>
      <c r="AD326" s="6"/>
      <c r="AE326" s="48"/>
    </row>
    <row r="327" spans="20:31">
      <c r="T327" s="6"/>
      <c r="U327" s="6"/>
      <c r="V327" s="6"/>
      <c r="W327" s="48"/>
      <c r="X327" s="6"/>
      <c r="Y327" s="48"/>
      <c r="Z327" s="6"/>
      <c r="AA327" s="48"/>
      <c r="AB327" s="6"/>
      <c r="AC327" s="48"/>
      <c r="AD327" s="6"/>
      <c r="AE327" s="48"/>
    </row>
    <row r="328" spans="20:31">
      <c r="T328" s="6"/>
      <c r="U328" s="6"/>
      <c r="V328" s="6"/>
      <c r="W328" s="48"/>
      <c r="X328" s="6"/>
      <c r="Y328" s="48"/>
      <c r="Z328" s="6"/>
      <c r="AA328" s="48"/>
      <c r="AB328" s="6"/>
      <c r="AC328" s="48"/>
      <c r="AD328" s="6"/>
      <c r="AE328" s="48"/>
    </row>
    <row r="329" spans="20:31">
      <c r="T329" s="6"/>
      <c r="U329" s="6"/>
      <c r="V329" s="6"/>
      <c r="W329" s="48"/>
      <c r="X329" s="6"/>
      <c r="Y329" s="48"/>
      <c r="Z329" s="6"/>
      <c r="AA329" s="48"/>
      <c r="AB329" s="6"/>
      <c r="AC329" s="48"/>
      <c r="AD329" s="6"/>
      <c r="AE329" s="48"/>
    </row>
    <row r="330" spans="20:31">
      <c r="T330" s="6"/>
      <c r="U330" s="6"/>
      <c r="V330" s="6"/>
      <c r="W330" s="48"/>
      <c r="X330" s="6"/>
      <c r="Y330" s="48"/>
      <c r="Z330" s="6"/>
      <c r="AA330" s="48"/>
      <c r="AB330" s="6"/>
      <c r="AC330" s="48"/>
      <c r="AD330" s="6"/>
      <c r="AE330" s="48"/>
    </row>
    <row r="331" spans="20:31">
      <c r="T331" s="6"/>
      <c r="U331" s="6"/>
      <c r="V331" s="6"/>
      <c r="W331" s="48"/>
      <c r="X331" s="6"/>
      <c r="Y331" s="48"/>
      <c r="Z331" s="6"/>
      <c r="AA331" s="48"/>
      <c r="AB331" s="6"/>
      <c r="AC331" s="48"/>
      <c r="AD331" s="6"/>
      <c r="AE331" s="48"/>
    </row>
    <row r="332" spans="20:31">
      <c r="T332" s="6"/>
      <c r="U332" s="6"/>
      <c r="V332" s="6"/>
      <c r="W332" s="48"/>
      <c r="X332" s="6"/>
      <c r="Y332" s="48"/>
      <c r="Z332" s="6"/>
      <c r="AA332" s="48"/>
      <c r="AB332" s="6"/>
      <c r="AC332" s="48"/>
      <c r="AD332" s="6"/>
      <c r="AE332" s="48"/>
    </row>
    <row r="333" spans="20:31">
      <c r="T333" s="6"/>
      <c r="U333" s="6"/>
      <c r="V333" s="6"/>
      <c r="W333" s="48"/>
      <c r="X333" s="6"/>
      <c r="Y333" s="48"/>
      <c r="Z333" s="6"/>
      <c r="AA333" s="48"/>
      <c r="AB333" s="6"/>
      <c r="AC333" s="48"/>
      <c r="AD333" s="6"/>
      <c r="AE333" s="48"/>
    </row>
    <row r="334" spans="20:31">
      <c r="T334" s="6"/>
      <c r="U334" s="6"/>
      <c r="V334" s="6"/>
      <c r="W334" s="48"/>
      <c r="X334" s="6"/>
      <c r="Y334" s="48"/>
      <c r="Z334" s="6"/>
      <c r="AA334" s="48"/>
      <c r="AB334" s="6"/>
      <c r="AC334" s="48"/>
      <c r="AD334" s="6"/>
      <c r="AE334" s="48"/>
    </row>
    <row r="335" spans="20:31">
      <c r="T335" s="6"/>
      <c r="U335" s="6"/>
      <c r="V335" s="6"/>
      <c r="W335" s="48"/>
      <c r="X335" s="6"/>
      <c r="Y335" s="48"/>
      <c r="Z335" s="6"/>
      <c r="AA335" s="48"/>
      <c r="AB335" s="6"/>
      <c r="AC335" s="48"/>
      <c r="AD335" s="6"/>
      <c r="AE335" s="48"/>
    </row>
    <row r="336" spans="20:31">
      <c r="T336" s="6"/>
      <c r="U336" s="6"/>
      <c r="V336" s="6"/>
      <c r="W336" s="48"/>
      <c r="X336" s="6"/>
      <c r="Y336" s="48"/>
      <c r="Z336" s="6"/>
      <c r="AA336" s="48"/>
      <c r="AB336" s="6"/>
      <c r="AC336" s="48"/>
      <c r="AD336" s="6"/>
      <c r="AE336" s="48"/>
    </row>
    <row r="337" spans="20:31">
      <c r="T337" s="6"/>
      <c r="U337" s="6"/>
      <c r="V337" s="6"/>
      <c r="W337" s="48"/>
      <c r="X337" s="6"/>
      <c r="Y337" s="48"/>
      <c r="Z337" s="6"/>
      <c r="AA337" s="48"/>
      <c r="AB337" s="6"/>
      <c r="AC337" s="48"/>
      <c r="AD337" s="6"/>
      <c r="AE337" s="48"/>
    </row>
    <row r="338" spans="20:31">
      <c r="T338" s="6"/>
      <c r="U338" s="6"/>
      <c r="V338" s="6"/>
      <c r="W338" s="48"/>
      <c r="X338" s="6"/>
      <c r="Y338" s="48"/>
      <c r="Z338" s="6"/>
      <c r="AA338" s="48"/>
      <c r="AB338" s="6"/>
      <c r="AC338" s="48"/>
      <c r="AD338" s="6"/>
      <c r="AE338" s="48"/>
    </row>
    <row r="339" spans="20:31">
      <c r="T339" s="6"/>
      <c r="U339" s="6"/>
      <c r="V339" s="6"/>
      <c r="W339" s="48"/>
      <c r="X339" s="6"/>
      <c r="Y339" s="48"/>
      <c r="Z339" s="6"/>
      <c r="AA339" s="48"/>
      <c r="AB339" s="6"/>
      <c r="AC339" s="48"/>
      <c r="AD339" s="6"/>
      <c r="AE339" s="48"/>
    </row>
    <row r="340" spans="20:31">
      <c r="T340" s="6"/>
      <c r="U340" s="6"/>
      <c r="V340" s="6"/>
      <c r="W340" s="48"/>
      <c r="X340" s="6"/>
      <c r="Y340" s="48"/>
      <c r="Z340" s="6"/>
      <c r="AA340" s="48"/>
      <c r="AB340" s="6"/>
      <c r="AC340" s="48"/>
      <c r="AD340" s="6"/>
      <c r="AE340" s="48"/>
    </row>
    <row r="341" spans="20:31">
      <c r="T341" s="6"/>
      <c r="U341" s="6"/>
      <c r="V341" s="6"/>
      <c r="W341" s="48"/>
      <c r="X341" s="6"/>
      <c r="Y341" s="48"/>
      <c r="Z341" s="6"/>
      <c r="AA341" s="48"/>
      <c r="AB341" s="6"/>
      <c r="AC341" s="48"/>
      <c r="AD341" s="6"/>
      <c r="AE341" s="48"/>
    </row>
    <row r="342" spans="20:31">
      <c r="T342" s="6"/>
      <c r="U342" s="6"/>
      <c r="V342" s="6"/>
      <c r="W342" s="48"/>
      <c r="X342" s="6"/>
      <c r="Y342" s="48"/>
      <c r="Z342" s="6"/>
      <c r="AA342" s="48"/>
      <c r="AB342" s="6"/>
      <c r="AC342" s="48"/>
      <c r="AD342" s="6"/>
      <c r="AE342" s="48"/>
    </row>
    <row r="343" spans="20:31">
      <c r="T343" s="6"/>
      <c r="U343" s="6"/>
      <c r="V343" s="6"/>
      <c r="W343" s="48"/>
      <c r="X343" s="6"/>
      <c r="Y343" s="48"/>
      <c r="Z343" s="6"/>
      <c r="AA343" s="48"/>
      <c r="AB343" s="6"/>
      <c r="AC343" s="48"/>
      <c r="AD343" s="6"/>
      <c r="AE343" s="48"/>
    </row>
    <row r="344" spans="20:31">
      <c r="T344" s="6"/>
      <c r="U344" s="6"/>
      <c r="V344" s="6"/>
      <c r="W344" s="48"/>
      <c r="X344" s="6"/>
      <c r="Y344" s="48"/>
      <c r="Z344" s="6"/>
      <c r="AA344" s="48"/>
      <c r="AB344" s="6"/>
      <c r="AC344" s="48"/>
      <c r="AD344" s="6"/>
      <c r="AE344" s="48"/>
    </row>
    <row r="345" spans="20:31">
      <c r="T345" s="6"/>
      <c r="U345" s="6"/>
      <c r="V345" s="6"/>
      <c r="W345" s="48"/>
      <c r="X345" s="6"/>
      <c r="Y345" s="48"/>
      <c r="Z345" s="6"/>
      <c r="AA345" s="48"/>
      <c r="AB345" s="6"/>
      <c r="AC345" s="48"/>
      <c r="AD345" s="6"/>
      <c r="AE345" s="48"/>
    </row>
    <row r="346" spans="20:31">
      <c r="T346" s="6"/>
      <c r="U346" s="6"/>
      <c r="V346" s="6"/>
      <c r="W346" s="48"/>
      <c r="X346" s="6"/>
      <c r="Y346" s="48"/>
      <c r="Z346" s="6"/>
      <c r="AA346" s="48"/>
      <c r="AB346" s="6"/>
      <c r="AC346" s="48"/>
      <c r="AD346" s="6"/>
      <c r="AE346" s="48"/>
    </row>
    <row r="347" spans="20:31">
      <c r="T347" s="6"/>
      <c r="U347" s="6"/>
      <c r="V347" s="6"/>
      <c r="W347" s="48"/>
      <c r="X347" s="6"/>
      <c r="Y347" s="48"/>
      <c r="Z347" s="6"/>
      <c r="AA347" s="48"/>
      <c r="AB347" s="6"/>
      <c r="AC347" s="48"/>
      <c r="AD347" s="6"/>
      <c r="AE347" s="48"/>
    </row>
    <row r="348" spans="20:31">
      <c r="T348" s="6"/>
      <c r="U348" s="6"/>
      <c r="V348" s="6"/>
      <c r="W348" s="48"/>
      <c r="X348" s="6"/>
      <c r="Y348" s="48"/>
      <c r="Z348" s="6"/>
      <c r="AA348" s="48"/>
      <c r="AB348" s="6"/>
      <c r="AC348" s="48"/>
      <c r="AD348" s="6"/>
      <c r="AE348" s="48"/>
    </row>
    <row r="349" spans="20:31">
      <c r="T349" s="6"/>
      <c r="U349" s="6"/>
      <c r="V349" s="6"/>
      <c r="W349" s="48"/>
      <c r="X349" s="6"/>
      <c r="Y349" s="48"/>
      <c r="Z349" s="6"/>
      <c r="AA349" s="48"/>
      <c r="AB349" s="6"/>
      <c r="AC349" s="48"/>
      <c r="AD349" s="6"/>
      <c r="AE349" s="48"/>
    </row>
    <row r="350" spans="20:31">
      <c r="T350" s="6"/>
      <c r="U350" s="6"/>
      <c r="V350" s="6"/>
      <c r="W350" s="48"/>
      <c r="X350" s="6"/>
      <c r="Y350" s="48"/>
      <c r="Z350" s="6"/>
      <c r="AA350" s="48"/>
      <c r="AB350" s="6"/>
      <c r="AC350" s="48"/>
      <c r="AD350" s="6"/>
      <c r="AE350" s="48"/>
    </row>
    <row r="351" spans="20:31">
      <c r="T351" s="6"/>
      <c r="U351" s="6"/>
      <c r="V351" s="6"/>
      <c r="W351" s="48"/>
      <c r="X351" s="6"/>
      <c r="Y351" s="48"/>
      <c r="Z351" s="6"/>
      <c r="AA351" s="48"/>
      <c r="AB351" s="6"/>
      <c r="AC351" s="48"/>
      <c r="AD351" s="6"/>
      <c r="AE351" s="48"/>
    </row>
    <row r="352" spans="20:31">
      <c r="T352" s="6"/>
      <c r="U352" s="6"/>
      <c r="V352" s="6"/>
      <c r="W352" s="48"/>
      <c r="X352" s="6"/>
      <c r="Y352" s="48"/>
      <c r="Z352" s="6"/>
      <c r="AA352" s="48"/>
      <c r="AB352" s="6"/>
      <c r="AC352" s="48"/>
      <c r="AD352" s="6"/>
      <c r="AE352" s="48"/>
    </row>
    <row r="353" spans="20:31">
      <c r="T353" s="6"/>
      <c r="U353" s="6"/>
      <c r="V353" s="6"/>
      <c r="W353" s="48"/>
      <c r="X353" s="6"/>
      <c r="Y353" s="48"/>
      <c r="Z353" s="6"/>
      <c r="AA353" s="48"/>
      <c r="AB353" s="6"/>
      <c r="AC353" s="48"/>
      <c r="AD353" s="6"/>
      <c r="AE353" s="48"/>
    </row>
    <row r="354" spans="20:31">
      <c r="T354" s="6"/>
      <c r="U354" s="6"/>
      <c r="V354" s="6"/>
      <c r="W354" s="48"/>
      <c r="X354" s="6"/>
      <c r="Y354" s="48"/>
      <c r="Z354" s="6"/>
      <c r="AA354" s="48"/>
      <c r="AB354" s="6"/>
      <c r="AC354" s="48"/>
      <c r="AD354" s="6"/>
      <c r="AE354" s="48"/>
    </row>
    <row r="355" spans="20:31">
      <c r="T355" s="6"/>
      <c r="U355" s="6"/>
      <c r="V355" s="6"/>
      <c r="W355" s="48"/>
      <c r="X355" s="6"/>
      <c r="Y355" s="48"/>
      <c r="Z355" s="6"/>
      <c r="AA355" s="48"/>
      <c r="AB355" s="6"/>
      <c r="AC355" s="48"/>
      <c r="AD355" s="6"/>
      <c r="AE355" s="48"/>
    </row>
    <row r="356" spans="20:31">
      <c r="T356" s="6"/>
      <c r="U356" s="6"/>
      <c r="V356" s="6"/>
      <c r="W356" s="48"/>
      <c r="X356" s="6"/>
      <c r="Y356" s="48"/>
      <c r="Z356" s="6"/>
      <c r="AA356" s="48"/>
      <c r="AB356" s="6"/>
      <c r="AC356" s="48"/>
      <c r="AD356" s="6"/>
      <c r="AE356" s="48"/>
    </row>
    <row r="357" spans="20:31">
      <c r="T357" s="6"/>
      <c r="U357" s="6"/>
      <c r="V357" s="6"/>
      <c r="W357" s="48"/>
      <c r="X357" s="6"/>
      <c r="Y357" s="48"/>
      <c r="Z357" s="6"/>
      <c r="AA357" s="48"/>
      <c r="AB357" s="6"/>
      <c r="AC357" s="48"/>
      <c r="AD357" s="6"/>
      <c r="AE357" s="48"/>
    </row>
    <row r="358" spans="20:31">
      <c r="T358" s="6"/>
      <c r="U358" s="6"/>
      <c r="V358" s="6"/>
      <c r="W358" s="48"/>
      <c r="X358" s="6"/>
      <c r="Y358" s="48"/>
      <c r="Z358" s="6"/>
      <c r="AA358" s="48"/>
      <c r="AB358" s="6"/>
      <c r="AC358" s="48"/>
      <c r="AD358" s="6"/>
      <c r="AE358" s="48"/>
    </row>
    <row r="359" spans="20:31">
      <c r="T359" s="6"/>
      <c r="U359" s="6"/>
      <c r="V359" s="6"/>
      <c r="W359" s="48"/>
      <c r="X359" s="6"/>
      <c r="Y359" s="48"/>
      <c r="Z359" s="6"/>
      <c r="AA359" s="48"/>
      <c r="AB359" s="6"/>
      <c r="AC359" s="48"/>
      <c r="AD359" s="6"/>
      <c r="AE359" s="48"/>
    </row>
    <row r="360" spans="20:31">
      <c r="T360" s="6"/>
      <c r="U360" s="6"/>
      <c r="V360" s="6"/>
      <c r="W360" s="48"/>
      <c r="X360" s="6"/>
      <c r="Y360" s="48"/>
      <c r="Z360" s="6"/>
      <c r="AA360" s="48"/>
      <c r="AB360" s="6"/>
      <c r="AC360" s="48"/>
      <c r="AD360" s="6"/>
      <c r="AE360" s="48"/>
    </row>
    <row r="361" spans="20:31">
      <c r="T361" s="6"/>
      <c r="U361" s="6"/>
      <c r="V361" s="6"/>
      <c r="W361" s="48"/>
      <c r="X361" s="6"/>
      <c r="Y361" s="48"/>
      <c r="Z361" s="6"/>
      <c r="AA361" s="48"/>
      <c r="AB361" s="6"/>
      <c r="AC361" s="48"/>
      <c r="AD361" s="6"/>
      <c r="AE361" s="48"/>
    </row>
    <row r="362" spans="20:31">
      <c r="T362" s="6"/>
      <c r="U362" s="6"/>
      <c r="V362" s="6"/>
      <c r="W362" s="48"/>
      <c r="X362" s="6"/>
      <c r="Y362" s="48"/>
      <c r="Z362" s="6"/>
      <c r="AA362" s="48"/>
      <c r="AB362" s="6"/>
      <c r="AC362" s="48"/>
      <c r="AD362" s="6"/>
      <c r="AE362" s="48"/>
    </row>
    <row r="363" spans="20:31">
      <c r="T363" s="6"/>
      <c r="U363" s="6"/>
      <c r="V363" s="6"/>
      <c r="W363" s="48"/>
      <c r="X363" s="6"/>
      <c r="Y363" s="48"/>
      <c r="Z363" s="6"/>
      <c r="AA363" s="48"/>
      <c r="AB363" s="6"/>
      <c r="AC363" s="48"/>
      <c r="AD363" s="6"/>
      <c r="AE363" s="48"/>
    </row>
    <row r="364" spans="20:31">
      <c r="T364" s="6"/>
      <c r="U364" s="6"/>
      <c r="V364" s="6"/>
      <c r="W364" s="48"/>
      <c r="X364" s="6"/>
      <c r="Y364" s="48"/>
      <c r="Z364" s="6"/>
      <c r="AA364" s="48"/>
      <c r="AB364" s="6"/>
      <c r="AC364" s="48"/>
      <c r="AD364" s="6"/>
      <c r="AE364" s="48"/>
    </row>
    <row r="365" spans="20:31">
      <c r="T365" s="6"/>
      <c r="U365" s="6"/>
      <c r="V365" s="6"/>
      <c r="W365" s="48"/>
      <c r="X365" s="6"/>
      <c r="Y365" s="48"/>
      <c r="Z365" s="6"/>
      <c r="AA365" s="48"/>
      <c r="AB365" s="6"/>
      <c r="AC365" s="48"/>
      <c r="AD365" s="6"/>
      <c r="AE365" s="48"/>
    </row>
    <row r="366" spans="20:31">
      <c r="T366" s="6"/>
      <c r="U366" s="6"/>
      <c r="V366" s="6"/>
      <c r="W366" s="48"/>
      <c r="X366" s="6"/>
      <c r="Y366" s="48"/>
      <c r="Z366" s="6"/>
      <c r="AA366" s="48"/>
      <c r="AB366" s="6"/>
      <c r="AC366" s="48"/>
      <c r="AD366" s="6"/>
      <c r="AE366" s="48"/>
    </row>
    <row r="367" spans="20:31">
      <c r="T367" s="6"/>
      <c r="U367" s="6"/>
      <c r="V367" s="6"/>
      <c r="W367" s="48"/>
      <c r="X367" s="6"/>
      <c r="Y367" s="48"/>
      <c r="Z367" s="6"/>
      <c r="AA367" s="48"/>
      <c r="AB367" s="6"/>
      <c r="AC367" s="48"/>
      <c r="AD367" s="6"/>
      <c r="AE367" s="48"/>
    </row>
    <row r="368" spans="20:31">
      <c r="T368" s="6"/>
      <c r="U368" s="6"/>
      <c r="V368" s="6"/>
      <c r="W368" s="48"/>
      <c r="X368" s="6"/>
      <c r="Y368" s="48"/>
      <c r="Z368" s="6"/>
      <c r="AA368" s="48"/>
      <c r="AB368" s="6"/>
      <c r="AC368" s="48"/>
      <c r="AD368" s="6"/>
      <c r="AE368" s="48"/>
    </row>
    <row r="369" spans="20:31">
      <c r="T369" s="6"/>
      <c r="U369" s="6"/>
      <c r="V369" s="6"/>
      <c r="W369" s="48"/>
      <c r="X369" s="6"/>
      <c r="Y369" s="48"/>
      <c r="Z369" s="6"/>
      <c r="AA369" s="48"/>
      <c r="AB369" s="6"/>
      <c r="AC369" s="48"/>
      <c r="AD369" s="6"/>
      <c r="AE369" s="48"/>
    </row>
    <row r="370" spans="20:31">
      <c r="T370" s="6"/>
      <c r="U370" s="6"/>
      <c r="V370" s="6"/>
      <c r="W370" s="48"/>
      <c r="X370" s="6"/>
      <c r="Y370" s="48"/>
      <c r="Z370" s="6"/>
      <c r="AA370" s="48"/>
      <c r="AB370" s="6"/>
      <c r="AC370" s="48"/>
      <c r="AD370" s="6"/>
      <c r="AE370" s="48"/>
    </row>
    <row r="371" spans="20:31">
      <c r="T371" s="6"/>
      <c r="U371" s="6"/>
      <c r="V371" s="6"/>
      <c r="W371" s="48"/>
      <c r="X371" s="6"/>
      <c r="Y371" s="48"/>
      <c r="Z371" s="6"/>
      <c r="AA371" s="48"/>
      <c r="AB371" s="6"/>
      <c r="AC371" s="48"/>
      <c r="AD371" s="6"/>
      <c r="AE371" s="48"/>
    </row>
    <row r="372" spans="20:31">
      <c r="T372" s="6"/>
      <c r="U372" s="6"/>
      <c r="V372" s="6"/>
      <c r="W372" s="48"/>
      <c r="X372" s="6"/>
      <c r="Y372" s="48"/>
      <c r="Z372" s="6"/>
      <c r="AA372" s="48"/>
      <c r="AB372" s="6"/>
      <c r="AC372" s="48"/>
      <c r="AD372" s="6"/>
      <c r="AE372" s="48"/>
    </row>
    <row r="373" spans="20:31">
      <c r="T373" s="6"/>
      <c r="U373" s="6"/>
      <c r="V373" s="6"/>
      <c r="W373" s="48"/>
      <c r="X373" s="6"/>
      <c r="Y373" s="48"/>
      <c r="Z373" s="6"/>
      <c r="AA373" s="48"/>
      <c r="AB373" s="6"/>
      <c r="AC373" s="48"/>
      <c r="AD373" s="6"/>
      <c r="AE373" s="48"/>
    </row>
    <row r="374" spans="20:31">
      <c r="T374" s="6"/>
      <c r="U374" s="6"/>
      <c r="V374" s="6"/>
      <c r="W374" s="48"/>
      <c r="X374" s="6"/>
      <c r="Y374" s="48"/>
      <c r="Z374" s="6"/>
      <c r="AA374" s="48"/>
      <c r="AB374" s="6"/>
      <c r="AC374" s="48"/>
      <c r="AD374" s="6"/>
      <c r="AE374" s="48"/>
    </row>
    <row r="375" spans="20:31">
      <c r="T375" s="6"/>
      <c r="U375" s="6"/>
      <c r="V375" s="6"/>
      <c r="W375" s="48"/>
      <c r="X375" s="6"/>
      <c r="Y375" s="48"/>
      <c r="Z375" s="6"/>
      <c r="AA375" s="48"/>
      <c r="AB375" s="6"/>
      <c r="AC375" s="48"/>
      <c r="AD375" s="6"/>
      <c r="AE375" s="48"/>
    </row>
    <row r="376" spans="20:31">
      <c r="T376" s="6"/>
      <c r="U376" s="6"/>
      <c r="V376" s="6"/>
      <c r="W376" s="48"/>
      <c r="X376" s="6"/>
      <c r="Y376" s="48"/>
      <c r="Z376" s="6"/>
      <c r="AA376" s="48"/>
      <c r="AB376" s="6"/>
      <c r="AC376" s="48"/>
      <c r="AD376" s="6"/>
      <c r="AE376" s="48"/>
    </row>
    <row r="377" spans="20:31">
      <c r="T377" s="6"/>
      <c r="U377" s="6"/>
      <c r="V377" s="6"/>
      <c r="W377" s="48"/>
      <c r="X377" s="6"/>
      <c r="Y377" s="48"/>
      <c r="Z377" s="6"/>
      <c r="AA377" s="48"/>
      <c r="AB377" s="6"/>
      <c r="AC377" s="48"/>
      <c r="AD377" s="6"/>
      <c r="AE377" s="48"/>
    </row>
    <row r="378" spans="20:31">
      <c r="T378" s="6"/>
      <c r="U378" s="6"/>
      <c r="V378" s="6"/>
      <c r="W378" s="48"/>
      <c r="X378" s="6"/>
      <c r="Y378" s="48"/>
      <c r="Z378" s="6"/>
      <c r="AA378" s="48"/>
      <c r="AB378" s="6"/>
      <c r="AC378" s="48"/>
      <c r="AD378" s="6"/>
      <c r="AE378" s="48"/>
    </row>
    <row r="379" spans="20:31">
      <c r="T379" s="6"/>
      <c r="U379" s="6"/>
      <c r="V379" s="6"/>
      <c r="W379" s="48"/>
      <c r="X379" s="6"/>
      <c r="Y379" s="48"/>
      <c r="Z379" s="6"/>
      <c r="AA379" s="48"/>
      <c r="AB379" s="6"/>
      <c r="AC379" s="48"/>
      <c r="AD379" s="6"/>
      <c r="AE379" s="48"/>
    </row>
    <row r="380" spans="20:31">
      <c r="T380" s="6"/>
      <c r="U380" s="6"/>
      <c r="V380" s="6"/>
      <c r="W380" s="48"/>
      <c r="X380" s="6"/>
      <c r="Y380" s="48"/>
      <c r="Z380" s="6"/>
      <c r="AA380" s="48"/>
      <c r="AB380" s="6"/>
      <c r="AC380" s="48"/>
      <c r="AD380" s="6"/>
      <c r="AE380" s="48"/>
    </row>
    <row r="381" spans="20:31">
      <c r="T381" s="6"/>
      <c r="U381" s="6"/>
      <c r="V381" s="6"/>
      <c r="W381" s="48"/>
      <c r="X381" s="6"/>
      <c r="Y381" s="48"/>
      <c r="Z381" s="6"/>
      <c r="AA381" s="48"/>
      <c r="AB381" s="6"/>
      <c r="AC381" s="48"/>
      <c r="AD381" s="6"/>
      <c r="AE381" s="48"/>
    </row>
    <row r="382" spans="20:31">
      <c r="T382" s="6"/>
      <c r="U382" s="6"/>
      <c r="V382" s="6"/>
      <c r="W382" s="48"/>
      <c r="X382" s="6"/>
      <c r="Y382" s="48"/>
      <c r="Z382" s="6"/>
      <c r="AA382" s="48"/>
      <c r="AB382" s="6"/>
      <c r="AC382" s="48"/>
      <c r="AD382" s="6"/>
      <c r="AE382" s="48"/>
    </row>
    <row r="383" spans="20:31">
      <c r="T383" s="6"/>
      <c r="U383" s="6"/>
      <c r="V383" s="6"/>
      <c r="W383" s="48"/>
      <c r="X383" s="6"/>
      <c r="Y383" s="48"/>
      <c r="Z383" s="6"/>
      <c r="AA383" s="48"/>
      <c r="AB383" s="6"/>
      <c r="AC383" s="48"/>
      <c r="AD383" s="6"/>
      <c r="AE383" s="48"/>
    </row>
    <row r="384" spans="20:31">
      <c r="T384" s="6"/>
      <c r="U384" s="6"/>
      <c r="V384" s="6"/>
      <c r="W384" s="48"/>
      <c r="X384" s="6"/>
      <c r="Y384" s="48"/>
      <c r="Z384" s="6"/>
      <c r="AA384" s="48"/>
      <c r="AB384" s="6"/>
      <c r="AC384" s="48"/>
      <c r="AD384" s="6"/>
      <c r="AE384" s="48"/>
    </row>
    <row r="385" spans="20:31">
      <c r="T385" s="6"/>
      <c r="U385" s="6"/>
      <c r="V385" s="6"/>
      <c r="W385" s="48"/>
      <c r="X385" s="6"/>
      <c r="Y385" s="48"/>
      <c r="Z385" s="6"/>
      <c r="AA385" s="48"/>
      <c r="AB385" s="6"/>
      <c r="AC385" s="48"/>
      <c r="AD385" s="6"/>
      <c r="AE385" s="48"/>
    </row>
    <row r="386" spans="20:31">
      <c r="T386" s="6"/>
      <c r="U386" s="6"/>
      <c r="V386" s="6"/>
      <c r="W386" s="48"/>
      <c r="X386" s="6"/>
      <c r="Y386" s="48"/>
      <c r="Z386" s="6"/>
      <c r="AA386" s="48"/>
      <c r="AB386" s="6"/>
      <c r="AC386" s="48"/>
      <c r="AD386" s="6"/>
      <c r="AE386" s="48"/>
    </row>
    <row r="387" spans="20:31">
      <c r="T387" s="6"/>
      <c r="U387" s="6"/>
      <c r="V387" s="6"/>
      <c r="W387" s="48"/>
      <c r="X387" s="6"/>
      <c r="Y387" s="48"/>
      <c r="Z387" s="6"/>
      <c r="AA387" s="48"/>
      <c r="AB387" s="6"/>
      <c r="AC387" s="48"/>
      <c r="AD387" s="6"/>
      <c r="AE387" s="48"/>
    </row>
    <row r="388" spans="20:31">
      <c r="T388" s="6"/>
      <c r="U388" s="6"/>
      <c r="V388" s="6"/>
      <c r="W388" s="48"/>
      <c r="X388" s="6"/>
      <c r="Y388" s="48"/>
      <c r="Z388" s="6"/>
      <c r="AA388" s="48"/>
      <c r="AB388" s="6"/>
      <c r="AC388" s="48"/>
      <c r="AD388" s="6"/>
      <c r="AE388" s="48"/>
    </row>
    <row r="389" spans="20:31">
      <c r="T389" s="6"/>
      <c r="U389" s="6"/>
      <c r="V389" s="6"/>
      <c r="W389" s="48"/>
      <c r="X389" s="6"/>
      <c r="Y389" s="48"/>
      <c r="Z389" s="6"/>
      <c r="AA389" s="48"/>
      <c r="AB389" s="6"/>
      <c r="AC389" s="48"/>
      <c r="AD389" s="6"/>
      <c r="AE389" s="48"/>
    </row>
    <row r="390" spans="20:31">
      <c r="T390" s="6"/>
      <c r="U390" s="6"/>
      <c r="V390" s="6"/>
      <c r="W390" s="48"/>
      <c r="X390" s="6"/>
      <c r="Y390" s="48"/>
      <c r="Z390" s="6"/>
      <c r="AA390" s="48"/>
      <c r="AB390" s="6"/>
      <c r="AC390" s="48"/>
      <c r="AD390" s="6"/>
      <c r="AE390" s="48"/>
    </row>
    <row r="391" spans="20:31">
      <c r="T391" s="6"/>
      <c r="U391" s="6"/>
      <c r="V391" s="6"/>
      <c r="W391" s="48"/>
      <c r="X391" s="6"/>
      <c r="Y391" s="48"/>
      <c r="Z391" s="6"/>
      <c r="AA391" s="48"/>
      <c r="AB391" s="6"/>
      <c r="AC391" s="48"/>
      <c r="AD391" s="6"/>
      <c r="AE391" s="48"/>
    </row>
    <row r="392" spans="20:31">
      <c r="T392" s="6"/>
      <c r="U392" s="6"/>
      <c r="V392" s="6"/>
      <c r="W392" s="48"/>
      <c r="X392" s="6"/>
      <c r="Y392" s="48"/>
      <c r="Z392" s="6"/>
      <c r="AA392" s="48"/>
      <c r="AB392" s="6"/>
      <c r="AC392" s="48"/>
      <c r="AD392" s="6"/>
      <c r="AE392" s="48"/>
    </row>
    <row r="393" spans="20:31">
      <c r="T393" s="6"/>
      <c r="U393" s="6"/>
      <c r="V393" s="6"/>
      <c r="W393" s="48"/>
      <c r="X393" s="6"/>
      <c r="Y393" s="48"/>
      <c r="Z393" s="6"/>
      <c r="AA393" s="48"/>
      <c r="AB393" s="6"/>
      <c r="AC393" s="48"/>
      <c r="AD393" s="6"/>
      <c r="AE393" s="48"/>
    </row>
    <row r="394" spans="20:31">
      <c r="T394" s="6"/>
      <c r="U394" s="6"/>
      <c r="V394" s="6"/>
      <c r="W394" s="48"/>
      <c r="X394" s="6"/>
      <c r="Y394" s="48"/>
      <c r="Z394" s="6"/>
      <c r="AA394" s="48"/>
      <c r="AB394" s="6"/>
      <c r="AC394" s="48"/>
      <c r="AD394" s="6"/>
      <c r="AE394" s="48"/>
    </row>
    <row r="395" spans="20:31">
      <c r="T395" s="6"/>
      <c r="U395" s="6"/>
      <c r="V395" s="6"/>
      <c r="W395" s="48"/>
      <c r="X395" s="6"/>
      <c r="Y395" s="48"/>
      <c r="Z395" s="6"/>
      <c r="AA395" s="48"/>
      <c r="AB395" s="6"/>
      <c r="AC395" s="48"/>
      <c r="AD395" s="6"/>
      <c r="AE395" s="48"/>
    </row>
    <row r="396" spans="20:31">
      <c r="T396" s="6"/>
      <c r="U396" s="6"/>
      <c r="V396" s="6"/>
      <c r="W396" s="48"/>
      <c r="X396" s="6"/>
      <c r="Y396" s="48"/>
      <c r="Z396" s="6"/>
      <c r="AA396" s="48"/>
      <c r="AB396" s="6"/>
      <c r="AC396" s="48"/>
      <c r="AD396" s="6"/>
      <c r="AE396" s="48"/>
    </row>
    <row r="397" spans="20:31">
      <c r="T397" s="6"/>
      <c r="U397" s="6"/>
      <c r="V397" s="6"/>
      <c r="W397" s="48"/>
      <c r="X397" s="6"/>
      <c r="Y397" s="48"/>
      <c r="Z397" s="6"/>
      <c r="AA397" s="48"/>
      <c r="AB397" s="6"/>
      <c r="AC397" s="48"/>
      <c r="AD397" s="6"/>
      <c r="AE397" s="48"/>
    </row>
    <row r="398" spans="20:31">
      <c r="T398" s="6"/>
      <c r="U398" s="6"/>
      <c r="V398" s="6"/>
      <c r="W398" s="48"/>
      <c r="X398" s="6"/>
      <c r="Y398" s="48"/>
      <c r="Z398" s="6"/>
      <c r="AA398" s="48"/>
      <c r="AB398" s="6"/>
      <c r="AC398" s="48"/>
      <c r="AD398" s="6"/>
      <c r="AE398" s="48"/>
    </row>
    <row r="399" spans="20:31">
      <c r="T399" s="6"/>
      <c r="U399" s="6"/>
      <c r="V399" s="6"/>
      <c r="W399" s="48"/>
      <c r="X399" s="6"/>
      <c r="Y399" s="48"/>
      <c r="Z399" s="6"/>
      <c r="AA399" s="48"/>
      <c r="AB399" s="6"/>
      <c r="AC399" s="48"/>
      <c r="AD399" s="6"/>
      <c r="AE399" s="48"/>
    </row>
    <row r="400" spans="20:31">
      <c r="T400" s="6"/>
      <c r="U400" s="6"/>
      <c r="V400" s="6"/>
      <c r="W400" s="48"/>
      <c r="X400" s="6"/>
      <c r="Y400" s="48"/>
      <c r="Z400" s="6"/>
      <c r="AA400" s="48"/>
      <c r="AB400" s="6"/>
      <c r="AC400" s="48"/>
      <c r="AD400" s="6"/>
      <c r="AE400" s="48"/>
    </row>
    <row r="401" spans="20:31">
      <c r="T401" s="6"/>
      <c r="U401" s="6"/>
      <c r="V401" s="6"/>
      <c r="W401" s="48"/>
      <c r="X401" s="6"/>
      <c r="Y401" s="48"/>
      <c r="Z401" s="6"/>
      <c r="AA401" s="48"/>
      <c r="AB401" s="6"/>
      <c r="AC401" s="48"/>
      <c r="AD401" s="6"/>
      <c r="AE401" s="48"/>
    </row>
    <row r="402" spans="20:31">
      <c r="T402" s="6"/>
      <c r="U402" s="6"/>
      <c r="V402" s="6"/>
      <c r="W402" s="48"/>
      <c r="X402" s="6"/>
      <c r="Y402" s="48"/>
      <c r="Z402" s="6"/>
      <c r="AA402" s="48"/>
      <c r="AB402" s="6"/>
      <c r="AC402" s="48"/>
      <c r="AD402" s="6"/>
      <c r="AE402" s="48"/>
    </row>
    <row r="403" spans="20:31">
      <c r="T403" s="6"/>
      <c r="U403" s="6"/>
      <c r="V403" s="6"/>
      <c r="W403" s="48"/>
      <c r="X403" s="6"/>
      <c r="Y403" s="48"/>
      <c r="Z403" s="6"/>
      <c r="AA403" s="48"/>
      <c r="AB403" s="6"/>
      <c r="AC403" s="48"/>
      <c r="AD403" s="6"/>
      <c r="AE403" s="48"/>
    </row>
    <row r="404" spans="20:31">
      <c r="T404" s="6"/>
      <c r="U404" s="6"/>
      <c r="V404" s="6"/>
      <c r="W404" s="48"/>
      <c r="X404" s="6"/>
      <c r="Y404" s="48"/>
      <c r="Z404" s="6"/>
      <c r="AA404" s="48"/>
      <c r="AB404" s="6"/>
      <c r="AC404" s="48"/>
      <c r="AD404" s="6"/>
      <c r="AE404" s="48"/>
    </row>
    <row r="405" spans="20:31">
      <c r="T405" s="6"/>
      <c r="U405" s="6"/>
      <c r="V405" s="6"/>
      <c r="W405" s="48"/>
      <c r="X405" s="6"/>
      <c r="Y405" s="48"/>
      <c r="Z405" s="6"/>
      <c r="AA405" s="48"/>
      <c r="AB405" s="6"/>
      <c r="AC405" s="48"/>
      <c r="AD405" s="6"/>
      <c r="AE405" s="48"/>
    </row>
    <row r="406" spans="20:31">
      <c r="T406" s="6"/>
      <c r="U406" s="6"/>
      <c r="V406" s="6"/>
      <c r="W406" s="48"/>
      <c r="X406" s="6"/>
      <c r="Y406" s="48"/>
      <c r="Z406" s="6"/>
      <c r="AA406" s="48"/>
      <c r="AB406" s="6"/>
      <c r="AC406" s="48"/>
      <c r="AD406" s="6"/>
      <c r="AE406" s="48"/>
    </row>
    <row r="407" spans="20:31">
      <c r="T407" s="6"/>
      <c r="U407" s="6"/>
      <c r="V407" s="6"/>
      <c r="W407" s="48"/>
      <c r="X407" s="6"/>
      <c r="Y407" s="48"/>
      <c r="Z407" s="6"/>
      <c r="AA407" s="48"/>
      <c r="AB407" s="6"/>
      <c r="AC407" s="48"/>
      <c r="AD407" s="6"/>
      <c r="AE407" s="48"/>
    </row>
    <row r="408" spans="20:31">
      <c r="T408" s="6"/>
      <c r="U408" s="6"/>
      <c r="V408" s="6"/>
      <c r="W408" s="48"/>
      <c r="X408" s="6"/>
      <c r="Y408" s="48"/>
      <c r="Z408" s="6"/>
      <c r="AA408" s="48"/>
      <c r="AB408" s="6"/>
      <c r="AC408" s="48"/>
      <c r="AD408" s="6"/>
      <c r="AE408" s="48"/>
    </row>
    <row r="409" spans="20:31">
      <c r="T409" s="6"/>
      <c r="U409" s="6"/>
      <c r="V409" s="6"/>
      <c r="W409" s="48"/>
      <c r="X409" s="6"/>
      <c r="Y409" s="48"/>
      <c r="Z409" s="6"/>
      <c r="AA409" s="48"/>
      <c r="AB409" s="6"/>
      <c r="AC409" s="48"/>
      <c r="AD409" s="6"/>
      <c r="AE409" s="48"/>
    </row>
    <row r="410" spans="20:31">
      <c r="T410" s="6"/>
      <c r="U410" s="6"/>
      <c r="V410" s="6"/>
      <c r="W410" s="48"/>
      <c r="X410" s="6"/>
      <c r="Y410" s="48"/>
      <c r="Z410" s="6"/>
      <c r="AA410" s="48"/>
      <c r="AB410" s="6"/>
      <c r="AC410" s="48"/>
      <c r="AD410" s="6"/>
      <c r="AE410" s="48"/>
    </row>
    <row r="411" spans="20:31">
      <c r="T411" s="6"/>
      <c r="U411" s="6"/>
      <c r="V411" s="6"/>
      <c r="W411" s="48"/>
      <c r="X411" s="6"/>
      <c r="Y411" s="48"/>
      <c r="Z411" s="6"/>
      <c r="AA411" s="48"/>
      <c r="AB411" s="6"/>
      <c r="AC411" s="48"/>
      <c r="AD411" s="6"/>
      <c r="AE411" s="48"/>
    </row>
    <row r="412" spans="20:31">
      <c r="T412" s="6"/>
      <c r="U412" s="6"/>
      <c r="V412" s="6"/>
      <c r="W412" s="48"/>
      <c r="X412" s="6"/>
      <c r="Y412" s="48"/>
      <c r="Z412" s="6"/>
      <c r="AA412" s="48"/>
      <c r="AB412" s="6"/>
      <c r="AC412" s="48"/>
      <c r="AD412" s="6"/>
      <c r="AE412" s="48"/>
    </row>
    <row r="413" spans="20:31">
      <c r="T413" s="6"/>
      <c r="U413" s="6"/>
      <c r="V413" s="6"/>
      <c r="W413" s="48"/>
      <c r="X413" s="6"/>
      <c r="Y413" s="48"/>
      <c r="Z413" s="6"/>
      <c r="AA413" s="48"/>
      <c r="AB413" s="6"/>
      <c r="AC413" s="48"/>
      <c r="AD413" s="6"/>
      <c r="AE413" s="48"/>
    </row>
    <row r="414" spans="20:31">
      <c r="T414" s="6"/>
      <c r="U414" s="6"/>
      <c r="V414" s="6"/>
      <c r="W414" s="48"/>
      <c r="X414" s="6"/>
      <c r="Y414" s="48"/>
      <c r="Z414" s="6"/>
      <c r="AA414" s="48"/>
      <c r="AB414" s="6"/>
      <c r="AC414" s="48"/>
      <c r="AD414" s="6"/>
      <c r="AE414" s="48"/>
    </row>
    <row r="415" spans="20:31">
      <c r="T415" s="6"/>
      <c r="U415" s="6"/>
      <c r="V415" s="6"/>
      <c r="W415" s="48"/>
      <c r="X415" s="6"/>
      <c r="Y415" s="48"/>
      <c r="Z415" s="6"/>
      <c r="AA415" s="48"/>
      <c r="AB415" s="6"/>
      <c r="AC415" s="48"/>
      <c r="AD415" s="6"/>
      <c r="AE415" s="48"/>
    </row>
    <row r="416" spans="20:31">
      <c r="T416" s="6"/>
      <c r="U416" s="6"/>
      <c r="V416" s="6"/>
      <c r="W416" s="48"/>
      <c r="X416" s="6"/>
      <c r="Y416" s="48"/>
      <c r="Z416" s="6"/>
      <c r="AA416" s="48"/>
      <c r="AB416" s="6"/>
      <c r="AC416" s="48"/>
      <c r="AD416" s="6"/>
      <c r="AE416" s="48"/>
    </row>
    <row r="417" spans="20:31">
      <c r="T417" s="6"/>
      <c r="U417" s="6"/>
      <c r="V417" s="6"/>
      <c r="W417" s="48"/>
      <c r="X417" s="6"/>
      <c r="Y417" s="48"/>
      <c r="Z417" s="6"/>
      <c r="AA417" s="48"/>
      <c r="AB417" s="6"/>
      <c r="AC417" s="48"/>
      <c r="AD417" s="6"/>
      <c r="AE417" s="48"/>
    </row>
    <row r="418" spans="20:31">
      <c r="T418" s="6"/>
      <c r="U418" s="6"/>
      <c r="V418" s="6"/>
      <c r="W418" s="48"/>
      <c r="X418" s="6"/>
      <c r="Y418" s="48"/>
      <c r="Z418" s="6"/>
      <c r="AA418" s="48"/>
      <c r="AB418" s="6"/>
      <c r="AC418" s="48"/>
      <c r="AD418" s="6"/>
      <c r="AE418" s="48"/>
    </row>
    <row r="419" spans="20:31">
      <c r="T419" s="6"/>
      <c r="U419" s="6"/>
      <c r="V419" s="6"/>
      <c r="W419" s="48"/>
      <c r="X419" s="6"/>
      <c r="Y419" s="48"/>
      <c r="Z419" s="6"/>
      <c r="AA419" s="48"/>
      <c r="AB419" s="6"/>
      <c r="AC419" s="48"/>
      <c r="AD419" s="6"/>
      <c r="AE419" s="48"/>
    </row>
    <row r="420" spans="20:31">
      <c r="T420" s="6"/>
      <c r="U420" s="6"/>
      <c r="V420" s="6"/>
      <c r="W420" s="48"/>
      <c r="X420" s="6"/>
      <c r="Y420" s="48"/>
      <c r="Z420" s="6"/>
      <c r="AA420" s="48"/>
      <c r="AB420" s="6"/>
      <c r="AC420" s="48"/>
      <c r="AD420" s="6"/>
      <c r="AE420" s="48"/>
    </row>
    <row r="421" spans="20:31">
      <c r="T421" s="6"/>
      <c r="U421" s="6"/>
      <c r="V421" s="6"/>
      <c r="W421" s="48"/>
      <c r="X421" s="6"/>
      <c r="Y421" s="48"/>
      <c r="Z421" s="6"/>
      <c r="AA421" s="48"/>
      <c r="AB421" s="6"/>
      <c r="AC421" s="48"/>
      <c r="AD421" s="6"/>
      <c r="AE421" s="48"/>
    </row>
    <row r="422" spans="20:31">
      <c r="T422" s="6"/>
      <c r="U422" s="6"/>
      <c r="V422" s="6"/>
      <c r="W422" s="48"/>
      <c r="X422" s="6"/>
      <c r="Y422" s="48"/>
      <c r="Z422" s="6"/>
      <c r="AA422" s="48"/>
      <c r="AB422" s="6"/>
      <c r="AC422" s="48"/>
      <c r="AD422" s="6"/>
      <c r="AE422" s="48"/>
    </row>
    <row r="423" spans="20:31">
      <c r="T423" s="6"/>
      <c r="U423" s="6"/>
      <c r="V423" s="6"/>
      <c r="W423" s="48"/>
      <c r="X423" s="6"/>
      <c r="Y423" s="48"/>
      <c r="Z423" s="6"/>
      <c r="AA423" s="48"/>
      <c r="AB423" s="6"/>
      <c r="AC423" s="48"/>
      <c r="AD423" s="6"/>
      <c r="AE423" s="48"/>
    </row>
    <row r="424" spans="20:31">
      <c r="T424" s="6"/>
      <c r="U424" s="6"/>
      <c r="V424" s="6"/>
      <c r="W424" s="48"/>
      <c r="X424" s="6"/>
      <c r="Y424" s="48"/>
      <c r="Z424" s="6"/>
      <c r="AA424" s="48"/>
      <c r="AB424" s="6"/>
      <c r="AC424" s="48"/>
      <c r="AD424" s="6"/>
      <c r="AE424" s="48"/>
    </row>
    <row r="425" spans="20:31">
      <c r="T425" s="6"/>
      <c r="U425" s="6"/>
      <c r="V425" s="6"/>
      <c r="W425" s="48"/>
      <c r="X425" s="6"/>
      <c r="Y425" s="48"/>
      <c r="Z425" s="6"/>
      <c r="AA425" s="48"/>
      <c r="AB425" s="6"/>
      <c r="AC425" s="48"/>
      <c r="AD425" s="6"/>
      <c r="AE425" s="48"/>
    </row>
    <row r="426" spans="20:31">
      <c r="T426" s="6"/>
      <c r="U426" s="6"/>
      <c r="V426" s="6"/>
      <c r="W426" s="48"/>
      <c r="X426" s="6"/>
      <c r="Y426" s="48"/>
      <c r="Z426" s="6"/>
      <c r="AA426" s="48"/>
      <c r="AB426" s="6"/>
      <c r="AC426" s="48"/>
      <c r="AD426" s="6"/>
      <c r="AE426" s="48"/>
    </row>
    <row r="427" spans="20:31">
      <c r="T427" s="6"/>
      <c r="U427" s="6"/>
      <c r="V427" s="6"/>
      <c r="W427" s="48"/>
      <c r="X427" s="6"/>
      <c r="Y427" s="48"/>
      <c r="Z427" s="6"/>
      <c r="AA427" s="48"/>
      <c r="AB427" s="6"/>
      <c r="AC427" s="48"/>
      <c r="AD427" s="6"/>
      <c r="AE427" s="48"/>
    </row>
    <row r="428" spans="20:31">
      <c r="T428" s="6"/>
      <c r="U428" s="6"/>
      <c r="V428" s="6"/>
      <c r="W428" s="48"/>
      <c r="X428" s="6"/>
      <c r="Y428" s="48"/>
      <c r="Z428" s="6"/>
      <c r="AA428" s="48"/>
      <c r="AB428" s="6"/>
      <c r="AC428" s="48"/>
      <c r="AD428" s="6"/>
      <c r="AE428" s="48"/>
    </row>
    <row r="429" spans="20:31">
      <c r="T429" s="6"/>
      <c r="U429" s="6"/>
      <c r="V429" s="6"/>
      <c r="W429" s="48"/>
      <c r="X429" s="6"/>
      <c r="Y429" s="48"/>
      <c r="Z429" s="6"/>
      <c r="AA429" s="48"/>
      <c r="AB429" s="6"/>
      <c r="AC429" s="48"/>
      <c r="AD429" s="6"/>
      <c r="AE429" s="48"/>
    </row>
    <row r="430" spans="20:31">
      <c r="T430" s="6"/>
      <c r="U430" s="6"/>
      <c r="V430" s="6"/>
      <c r="W430" s="48"/>
      <c r="X430" s="6"/>
      <c r="Y430" s="48"/>
      <c r="Z430" s="6"/>
      <c r="AA430" s="48"/>
      <c r="AB430" s="6"/>
      <c r="AC430" s="48"/>
      <c r="AD430" s="6"/>
      <c r="AE430" s="48"/>
    </row>
    <row r="431" spans="20:31">
      <c r="T431" s="6"/>
      <c r="U431" s="6"/>
      <c r="V431" s="6"/>
      <c r="W431" s="48"/>
      <c r="X431" s="6"/>
      <c r="Y431" s="48"/>
      <c r="Z431" s="6"/>
      <c r="AA431" s="48"/>
      <c r="AB431" s="6"/>
      <c r="AC431" s="48"/>
      <c r="AD431" s="6"/>
      <c r="AE431" s="48"/>
    </row>
    <row r="432" spans="20:31">
      <c r="T432" s="6"/>
      <c r="U432" s="6"/>
      <c r="V432" s="6"/>
      <c r="W432" s="48"/>
      <c r="X432" s="6"/>
      <c r="Y432" s="48"/>
      <c r="Z432" s="6"/>
      <c r="AA432" s="48"/>
      <c r="AB432" s="6"/>
      <c r="AC432" s="48"/>
      <c r="AD432" s="6"/>
      <c r="AE432" s="48"/>
    </row>
    <row r="433" spans="20:31">
      <c r="T433" s="6"/>
      <c r="U433" s="6"/>
      <c r="V433" s="6"/>
      <c r="W433" s="48"/>
      <c r="X433" s="6"/>
      <c r="Y433" s="48"/>
      <c r="Z433" s="6"/>
      <c r="AA433" s="48"/>
      <c r="AB433" s="6"/>
      <c r="AC433" s="48"/>
      <c r="AD433" s="6"/>
      <c r="AE433" s="48"/>
    </row>
    <row r="434" spans="20:31">
      <c r="T434" s="6"/>
      <c r="U434" s="6"/>
      <c r="V434" s="6"/>
      <c r="W434" s="48"/>
      <c r="X434" s="6"/>
      <c r="Y434" s="48"/>
      <c r="Z434" s="6"/>
      <c r="AA434" s="48"/>
      <c r="AB434" s="6"/>
      <c r="AC434" s="48"/>
      <c r="AD434" s="6"/>
      <c r="AE434" s="48"/>
    </row>
    <row r="435" spans="20:31">
      <c r="T435" s="6"/>
      <c r="U435" s="6"/>
      <c r="V435" s="6"/>
      <c r="W435" s="48"/>
      <c r="X435" s="6"/>
      <c r="Y435" s="48"/>
      <c r="Z435" s="6"/>
      <c r="AA435" s="48"/>
      <c r="AB435" s="6"/>
      <c r="AC435" s="48"/>
      <c r="AD435" s="6"/>
      <c r="AE435" s="48"/>
    </row>
    <row r="436" spans="20:31">
      <c r="T436" s="6"/>
      <c r="U436" s="6"/>
      <c r="V436" s="6"/>
      <c r="W436" s="48"/>
      <c r="X436" s="6"/>
      <c r="Y436" s="48"/>
      <c r="Z436" s="6"/>
      <c r="AA436" s="48"/>
      <c r="AB436" s="6"/>
      <c r="AC436" s="48"/>
      <c r="AD436" s="6"/>
      <c r="AE436" s="48"/>
    </row>
    <row r="437" spans="20:31">
      <c r="T437" s="6"/>
      <c r="U437" s="6"/>
      <c r="V437" s="6"/>
      <c r="W437" s="48"/>
      <c r="X437" s="6"/>
      <c r="Y437" s="48"/>
      <c r="Z437" s="6"/>
      <c r="AA437" s="48"/>
      <c r="AB437" s="6"/>
      <c r="AC437" s="48"/>
      <c r="AD437" s="6"/>
      <c r="AE437" s="48"/>
    </row>
    <row r="438" spans="20:31">
      <c r="T438" s="6"/>
      <c r="U438" s="6"/>
      <c r="V438" s="6"/>
      <c r="W438" s="48"/>
      <c r="X438" s="6"/>
      <c r="Y438" s="48"/>
      <c r="Z438" s="6"/>
      <c r="AA438" s="48"/>
      <c r="AB438" s="6"/>
      <c r="AC438" s="48"/>
      <c r="AD438" s="6"/>
      <c r="AE438" s="48"/>
    </row>
    <row r="439" spans="20:31">
      <c r="T439" s="6"/>
      <c r="U439" s="6"/>
      <c r="V439" s="6"/>
      <c r="W439" s="48"/>
      <c r="X439" s="6"/>
      <c r="Y439" s="48"/>
      <c r="Z439" s="6"/>
      <c r="AA439" s="48"/>
      <c r="AB439" s="6"/>
      <c r="AC439" s="48"/>
      <c r="AD439" s="6"/>
      <c r="AE439" s="48"/>
    </row>
    <row r="440" spans="20:31">
      <c r="T440" s="6"/>
      <c r="U440" s="6"/>
      <c r="V440" s="6"/>
      <c r="W440" s="48"/>
      <c r="X440" s="6"/>
      <c r="Y440" s="48"/>
      <c r="Z440" s="6"/>
      <c r="AA440" s="48"/>
      <c r="AB440" s="6"/>
      <c r="AC440" s="48"/>
      <c r="AD440" s="6"/>
      <c r="AE440" s="48"/>
    </row>
    <row r="441" spans="20:31">
      <c r="T441" s="6"/>
      <c r="U441" s="6"/>
      <c r="V441" s="6"/>
      <c r="W441" s="48"/>
      <c r="X441" s="6"/>
      <c r="Y441" s="48"/>
      <c r="Z441" s="6"/>
      <c r="AA441" s="48"/>
      <c r="AB441" s="6"/>
      <c r="AC441" s="48"/>
      <c r="AD441" s="6"/>
      <c r="AE441" s="48"/>
    </row>
    <row r="442" spans="20:31">
      <c r="T442" s="6"/>
      <c r="U442" s="6"/>
      <c r="V442" s="6"/>
      <c r="W442" s="48"/>
      <c r="X442" s="6"/>
      <c r="Y442" s="48"/>
      <c r="Z442" s="6"/>
      <c r="AA442" s="48"/>
      <c r="AB442" s="6"/>
      <c r="AC442" s="48"/>
      <c r="AD442" s="6"/>
      <c r="AE442" s="48"/>
    </row>
    <row r="443" spans="20:31">
      <c r="T443" s="6"/>
      <c r="U443" s="6"/>
      <c r="V443" s="6"/>
      <c r="W443" s="48"/>
      <c r="X443" s="6"/>
      <c r="Y443" s="48"/>
      <c r="Z443" s="6"/>
      <c r="AA443" s="48"/>
      <c r="AB443" s="6"/>
      <c r="AC443" s="48"/>
      <c r="AD443" s="6"/>
      <c r="AE443" s="48"/>
    </row>
    <row r="444" spans="20:31">
      <c r="T444" s="6"/>
      <c r="U444" s="6"/>
      <c r="V444" s="6"/>
      <c r="W444" s="48"/>
      <c r="X444" s="6"/>
      <c r="Y444" s="48"/>
      <c r="Z444" s="6"/>
      <c r="AA444" s="48"/>
      <c r="AB444" s="6"/>
      <c r="AC444" s="48"/>
      <c r="AD444" s="6"/>
      <c r="AE444" s="48"/>
    </row>
    <row r="445" spans="20:31">
      <c r="T445" s="6"/>
      <c r="U445" s="6"/>
      <c r="V445" s="6"/>
      <c r="W445" s="48"/>
      <c r="X445" s="6"/>
      <c r="Y445" s="48"/>
      <c r="Z445" s="6"/>
      <c r="AA445" s="48"/>
      <c r="AB445" s="6"/>
      <c r="AC445" s="48"/>
      <c r="AD445" s="6"/>
      <c r="AE445" s="48"/>
    </row>
    <row r="446" spans="20:31">
      <c r="T446" s="6"/>
      <c r="U446" s="6"/>
      <c r="V446" s="6"/>
      <c r="W446" s="48"/>
      <c r="X446" s="6"/>
      <c r="Y446" s="48"/>
      <c r="Z446" s="6"/>
      <c r="AA446" s="48"/>
      <c r="AB446" s="6"/>
      <c r="AC446" s="48"/>
      <c r="AD446" s="6"/>
      <c r="AE446" s="48"/>
    </row>
    <row r="447" spans="20:31">
      <c r="T447" s="6"/>
      <c r="U447" s="6"/>
      <c r="V447" s="6"/>
      <c r="W447" s="48"/>
      <c r="X447" s="6"/>
      <c r="Y447" s="48"/>
      <c r="Z447" s="6"/>
      <c r="AA447" s="48"/>
      <c r="AB447" s="6"/>
      <c r="AC447" s="48"/>
      <c r="AD447" s="6"/>
      <c r="AE447" s="48"/>
    </row>
    <row r="448" spans="20:31">
      <c r="T448" s="6"/>
      <c r="U448" s="6"/>
      <c r="V448" s="6"/>
      <c r="W448" s="48"/>
      <c r="X448" s="6"/>
      <c r="Y448" s="48"/>
      <c r="Z448" s="6"/>
      <c r="AA448" s="48"/>
      <c r="AB448" s="6"/>
      <c r="AC448" s="48"/>
      <c r="AD448" s="6"/>
      <c r="AE448" s="48"/>
    </row>
    <row r="449" spans="20:31">
      <c r="T449" s="6"/>
      <c r="U449" s="6"/>
      <c r="V449" s="6"/>
      <c r="W449" s="48"/>
      <c r="X449" s="6"/>
      <c r="Y449" s="48"/>
      <c r="Z449" s="6"/>
      <c r="AA449" s="48"/>
      <c r="AB449" s="6"/>
      <c r="AC449" s="48"/>
      <c r="AD449" s="6"/>
      <c r="AE449" s="48"/>
    </row>
    <row r="450" spans="20:31">
      <c r="T450" s="6"/>
      <c r="U450" s="6"/>
      <c r="V450" s="6"/>
      <c r="W450" s="48"/>
      <c r="X450" s="6"/>
      <c r="Y450" s="48"/>
      <c r="Z450" s="6"/>
      <c r="AA450" s="48"/>
      <c r="AB450" s="6"/>
      <c r="AC450" s="48"/>
      <c r="AD450" s="6"/>
      <c r="AE450" s="48"/>
    </row>
    <row r="451" spans="20:31">
      <c r="T451" s="6"/>
      <c r="U451" s="6"/>
      <c r="V451" s="6"/>
      <c r="W451" s="48"/>
      <c r="X451" s="6"/>
      <c r="Y451" s="48"/>
      <c r="Z451" s="6"/>
      <c r="AA451" s="48"/>
      <c r="AB451" s="6"/>
      <c r="AC451" s="48"/>
      <c r="AD451" s="6"/>
      <c r="AE451" s="48"/>
    </row>
    <row r="452" spans="20:31">
      <c r="T452" s="6"/>
      <c r="U452" s="6"/>
      <c r="V452" s="6"/>
      <c r="W452" s="48"/>
      <c r="X452" s="6"/>
      <c r="Y452" s="48"/>
      <c r="Z452" s="6"/>
      <c r="AA452" s="48"/>
      <c r="AB452" s="6"/>
      <c r="AC452" s="48"/>
      <c r="AD452" s="6"/>
      <c r="AE452" s="48"/>
    </row>
    <row r="453" spans="20:31">
      <c r="T453" s="6"/>
      <c r="U453" s="6"/>
      <c r="V453" s="6"/>
      <c r="W453" s="48"/>
      <c r="X453" s="6"/>
      <c r="Y453" s="48"/>
      <c r="Z453" s="6"/>
      <c r="AA453" s="48"/>
      <c r="AB453" s="6"/>
      <c r="AC453" s="48"/>
      <c r="AD453" s="6"/>
      <c r="AE453" s="48"/>
    </row>
    <row r="454" spans="20:31">
      <c r="T454" s="6"/>
      <c r="U454" s="6"/>
      <c r="V454" s="6"/>
      <c r="W454" s="48"/>
      <c r="X454" s="6"/>
      <c r="Y454" s="48"/>
      <c r="Z454" s="6"/>
      <c r="AA454" s="48"/>
      <c r="AB454" s="6"/>
      <c r="AC454" s="48"/>
      <c r="AD454" s="6"/>
      <c r="AE454" s="48"/>
    </row>
    <row r="455" spans="20:31">
      <c r="T455" s="6"/>
      <c r="U455" s="6"/>
      <c r="V455" s="6"/>
      <c r="W455" s="48"/>
      <c r="X455" s="6"/>
      <c r="Y455" s="48"/>
      <c r="Z455" s="6"/>
      <c r="AA455" s="48"/>
      <c r="AB455" s="6"/>
      <c r="AC455" s="48"/>
      <c r="AD455" s="6"/>
      <c r="AE455" s="48"/>
    </row>
    <row r="456" spans="20:31">
      <c r="T456" s="6"/>
      <c r="U456" s="6"/>
      <c r="V456" s="6"/>
      <c r="W456" s="48"/>
      <c r="X456" s="6"/>
      <c r="Y456" s="48"/>
      <c r="Z456" s="6"/>
      <c r="AA456" s="48"/>
      <c r="AB456" s="6"/>
      <c r="AC456" s="48"/>
      <c r="AD456" s="6"/>
      <c r="AE456" s="48"/>
    </row>
    <row r="457" spans="20:31">
      <c r="T457" s="6"/>
      <c r="U457" s="6"/>
      <c r="V457" s="6"/>
      <c r="W457" s="48"/>
      <c r="X457" s="6"/>
      <c r="Y457" s="48"/>
      <c r="Z457" s="6"/>
      <c r="AA457" s="48"/>
      <c r="AB457" s="6"/>
      <c r="AC457" s="48"/>
      <c r="AD457" s="6"/>
      <c r="AE457" s="48"/>
    </row>
    <row r="458" spans="20:31">
      <c r="T458" s="6"/>
      <c r="U458" s="6"/>
      <c r="V458" s="6"/>
      <c r="W458" s="48"/>
      <c r="X458" s="6"/>
      <c r="Y458" s="48"/>
      <c r="Z458" s="6"/>
      <c r="AA458" s="48"/>
      <c r="AB458" s="6"/>
      <c r="AC458" s="48"/>
      <c r="AD458" s="6"/>
      <c r="AE458" s="48"/>
    </row>
    <row r="459" spans="20:31">
      <c r="T459" s="6"/>
      <c r="U459" s="6"/>
      <c r="V459" s="6"/>
      <c r="W459" s="48"/>
      <c r="X459" s="6"/>
      <c r="Y459" s="48"/>
      <c r="Z459" s="6"/>
      <c r="AA459" s="48"/>
      <c r="AB459" s="6"/>
      <c r="AC459" s="48"/>
      <c r="AD459" s="6"/>
      <c r="AE459" s="48"/>
    </row>
    <row r="460" spans="20:31">
      <c r="T460" s="6"/>
      <c r="U460" s="6"/>
      <c r="V460" s="6"/>
      <c r="W460" s="48"/>
      <c r="X460" s="6"/>
      <c r="Y460" s="48"/>
      <c r="Z460" s="6"/>
      <c r="AA460" s="48"/>
      <c r="AB460" s="6"/>
      <c r="AC460" s="48"/>
      <c r="AD460" s="6"/>
      <c r="AE460" s="48"/>
    </row>
    <row r="461" spans="20:31">
      <c r="T461" s="6"/>
      <c r="U461" s="6"/>
      <c r="V461" s="6"/>
      <c r="W461" s="48"/>
      <c r="X461" s="6"/>
      <c r="Y461" s="48"/>
      <c r="Z461" s="6"/>
      <c r="AA461" s="48"/>
      <c r="AB461" s="6"/>
      <c r="AC461" s="48"/>
      <c r="AD461" s="6"/>
      <c r="AE461" s="48"/>
    </row>
    <row r="462" spans="20:31">
      <c r="T462" s="6"/>
      <c r="U462" s="6"/>
      <c r="V462" s="6"/>
      <c r="W462" s="48"/>
      <c r="X462" s="6"/>
      <c r="Y462" s="48"/>
      <c r="Z462" s="6"/>
      <c r="AA462" s="48"/>
      <c r="AB462" s="6"/>
      <c r="AC462" s="48"/>
      <c r="AD462" s="6"/>
      <c r="AE462" s="48"/>
    </row>
    <row r="463" spans="20:31">
      <c r="T463" s="6"/>
      <c r="U463" s="6"/>
      <c r="V463" s="6"/>
      <c r="W463" s="48"/>
      <c r="X463" s="6"/>
      <c r="Y463" s="48"/>
      <c r="Z463" s="6"/>
      <c r="AA463" s="48"/>
      <c r="AB463" s="6"/>
      <c r="AC463" s="48"/>
      <c r="AD463" s="6"/>
      <c r="AE463" s="48"/>
    </row>
    <row r="464" spans="20:31">
      <c r="T464" s="6"/>
      <c r="U464" s="6"/>
      <c r="V464" s="6"/>
      <c r="W464" s="48"/>
      <c r="X464" s="6"/>
      <c r="Y464" s="48"/>
      <c r="Z464" s="6"/>
      <c r="AA464" s="48"/>
      <c r="AB464" s="6"/>
      <c r="AC464" s="48"/>
      <c r="AD464" s="6"/>
      <c r="AE464" s="48"/>
    </row>
    <row r="465" spans="20:31">
      <c r="T465" s="6"/>
      <c r="U465" s="6"/>
      <c r="V465" s="6"/>
      <c r="W465" s="48"/>
      <c r="X465" s="6"/>
      <c r="Y465" s="48"/>
      <c r="Z465" s="6"/>
      <c r="AA465" s="48"/>
      <c r="AB465" s="6"/>
      <c r="AC465" s="48"/>
      <c r="AD465" s="6"/>
      <c r="AE465" s="48"/>
    </row>
    <row r="466" spans="20:31">
      <c r="T466" s="6"/>
      <c r="U466" s="6"/>
      <c r="V466" s="6"/>
      <c r="W466" s="48"/>
      <c r="X466" s="6"/>
      <c r="Y466" s="48"/>
      <c r="Z466" s="6"/>
      <c r="AA466" s="48"/>
      <c r="AB466" s="6"/>
      <c r="AC466" s="48"/>
      <c r="AD466" s="6"/>
      <c r="AE466" s="48"/>
    </row>
    <row r="467" spans="20:31">
      <c r="T467" s="6"/>
      <c r="U467" s="6"/>
      <c r="V467" s="6"/>
      <c r="W467" s="48"/>
      <c r="X467" s="6"/>
      <c r="Y467" s="48"/>
      <c r="Z467" s="6"/>
      <c r="AA467" s="48"/>
      <c r="AB467" s="6"/>
      <c r="AC467" s="48"/>
      <c r="AD467" s="6"/>
      <c r="AE467" s="48"/>
    </row>
    <row r="468" spans="20:31">
      <c r="T468" s="6"/>
      <c r="U468" s="6"/>
      <c r="V468" s="6"/>
      <c r="W468" s="48"/>
      <c r="X468" s="6"/>
      <c r="Y468" s="48"/>
      <c r="Z468" s="6"/>
      <c r="AA468" s="48"/>
      <c r="AB468" s="6"/>
      <c r="AC468" s="48"/>
      <c r="AD468" s="6"/>
      <c r="AE468" s="48"/>
    </row>
    <row r="469" spans="20:31">
      <c r="T469" s="6"/>
      <c r="U469" s="6"/>
      <c r="V469" s="6"/>
      <c r="W469" s="48"/>
      <c r="X469" s="6"/>
      <c r="Y469" s="48"/>
      <c r="Z469" s="6"/>
      <c r="AA469" s="48"/>
      <c r="AB469" s="6"/>
      <c r="AC469" s="48"/>
      <c r="AD469" s="6"/>
      <c r="AE469" s="48"/>
    </row>
  </sheetData>
  <autoFilter ref="A42:AC240" xr:uid="{AE63BDAB-E6B9-41CD-8E29-284ACF411C2D}">
    <filterColumn colId="2">
      <filters>
        <filter val="Starters &amp; Sides"/>
      </filters>
    </filterColumn>
  </autoFilter>
  <mergeCells count="13">
    <mergeCell ref="V41:W41"/>
    <mergeCell ref="X41:Y41"/>
    <mergeCell ref="B1:D1"/>
    <mergeCell ref="B8:C8"/>
    <mergeCell ref="B10:C10"/>
    <mergeCell ref="B11:C11"/>
    <mergeCell ref="B12:C12"/>
    <mergeCell ref="B7:C7"/>
    <mergeCell ref="B15:C15"/>
    <mergeCell ref="B19:C19"/>
    <mergeCell ref="B23:C23"/>
    <mergeCell ref="B27:C27"/>
    <mergeCell ref="T41:U41"/>
  </mergeCells>
  <conditionalFormatting sqref="R34:S39">
    <cfRule type="cellIs" dxfId="1098" priority="19" operator="between">
      <formula>0.01</formula>
      <formula>0.04</formula>
    </cfRule>
    <cfRule type="cellIs" dxfId="1097" priority="14" operator="between">
      <formula>0</formula>
      <formula>0.01</formula>
    </cfRule>
    <cfRule type="cellIs" dxfId="1096" priority="15" operator="between">
      <formula>0.01</formula>
      <formula>0.04</formula>
    </cfRule>
    <cfRule type="cellIs" dxfId="1095" priority="16" operator="between">
      <formula>0</formula>
      <formula>0.01</formula>
    </cfRule>
    <cfRule type="cellIs" dxfId="1094" priority="17" operator="between">
      <formula>0.01</formula>
      <formula>0.04</formula>
    </cfRule>
    <cfRule type="cellIs" dxfId="1093" priority="18" operator="between">
      <formula>0</formula>
      <formula>0.01</formula>
    </cfRule>
    <cfRule type="cellIs" dxfId="1092" priority="20" operator="between">
      <formula>0</formula>
      <formula>0.01</formula>
    </cfRule>
    <cfRule type="cellIs" dxfId="1091" priority="21" operator="between">
      <formula>0.01</formula>
      <formula>0.04</formula>
    </cfRule>
  </conditionalFormatting>
  <conditionalFormatting sqref="R34:T39">
    <cfRule type="containsText" dxfId="1090" priority="11" operator="containsText" text="N/A">
      <formula>NOT(ISERROR(SEARCH("N/A",R34)))</formula>
    </cfRule>
    <cfRule type="cellIs" dxfId="1089" priority="12" operator="greaterThan">
      <formula>0.04</formula>
    </cfRule>
    <cfRule type="cellIs" dxfId="1088" priority="13" operator="lessThan">
      <formula>0</formula>
    </cfRule>
    <cfRule type="cellIs" dxfId="1087" priority="22" operator="between">
      <formula>0</formula>
      <formula>0.01</formula>
    </cfRule>
    <cfRule type="cellIs" dxfId="1086" priority="23" operator="between">
      <formula>0.01</formula>
      <formula>0.04</formula>
    </cfRule>
  </conditionalFormatting>
  <conditionalFormatting sqref="R34:V39">
    <cfRule type="colorScale" priority="2">
      <colorScale>
        <cfvo type="min"/>
        <cfvo type="percentile" val="50"/>
        <cfvo type="max"/>
        <color rgb="FF63BE7B"/>
        <color rgb="FFFFEB84"/>
        <color rgb="FFF8696B"/>
      </colorScale>
    </cfRule>
  </conditionalFormatting>
  <conditionalFormatting sqref="T34:T39">
    <cfRule type="cellIs" dxfId="1085" priority="3" operator="between">
      <formula>0</formula>
      <formula>0.01</formula>
    </cfRule>
    <cfRule type="cellIs" dxfId="1084" priority="4" operator="between">
      <formula>0.01</formula>
      <formula>0.04</formula>
    </cfRule>
    <cfRule type="cellIs" dxfId="1083" priority="5" operator="between">
      <formula>0</formula>
      <formula>0.01</formula>
    </cfRule>
    <cfRule type="cellIs" dxfId="1082" priority="6" operator="between">
      <formula>0.01</formula>
      <formula>0.04</formula>
    </cfRule>
    <cfRule type="cellIs" dxfId="1081" priority="7" operator="between">
      <formula>0</formula>
      <formula>0.01</formula>
    </cfRule>
    <cfRule type="cellIs" dxfId="1080" priority="8" operator="between">
      <formula>0.01</formula>
      <formula>0.04</formula>
    </cfRule>
    <cfRule type="cellIs" dxfId="1079" priority="9" operator="between">
      <formula>0</formula>
      <formula>0.01</formula>
    </cfRule>
    <cfRule type="cellIs" dxfId="1078" priority="10"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240 Y43:Y240 AA43:AA240 AC43:AC240 AE43:AE240">
    <cfRule type="containsText" dxfId="1077" priority="55" operator="containsText" text="N/A">
      <formula>NOT(ISERROR(SEARCH("N/A",W43)))</formula>
    </cfRule>
    <cfRule type="cellIs" dxfId="1076" priority="56" operator="between">
      <formula>0</formula>
      <formula>0.01</formula>
    </cfRule>
    <cfRule type="cellIs" dxfId="1075" priority="57" operator="between">
      <formula>0.01</formula>
      <formula>0.04</formula>
    </cfRule>
    <cfRule type="cellIs" dxfId="1074" priority="58" operator="greaterThan">
      <formula>0.04</formula>
    </cfRule>
    <cfRule type="cellIs" dxfId="1073" priority="59" operator="lessThan">
      <formula>0</formula>
    </cfRule>
    <cfRule type="cellIs" dxfId="1072" priority="60" operator="between">
      <formula>0</formula>
      <formula>0.01</formula>
    </cfRule>
    <cfRule type="cellIs" dxfId="1071" priority="61" operator="between">
      <formula>0.01</formula>
      <formula>0.04</formula>
    </cfRule>
    <cfRule type="cellIs" dxfId="1070" priority="62" operator="between">
      <formula>0</formula>
      <formula>0.01</formula>
    </cfRule>
    <cfRule type="cellIs" dxfId="1069" priority="63" operator="between">
      <formula>0.01</formula>
      <formula>0.04</formula>
    </cfRule>
    <cfRule type="cellIs" dxfId="1068" priority="64" operator="between">
      <formula>0</formula>
      <formula>0.01</formula>
    </cfRule>
    <cfRule type="cellIs" dxfId="1067" priority="65" operator="between">
      <formula>0.01</formula>
      <formula>0.04</formula>
    </cfRule>
    <cfRule type="cellIs" dxfId="1066" priority="66" operator="between">
      <formula>0</formula>
      <formula>0.01</formula>
    </cfRule>
    <cfRule type="cellIs" dxfId="1065" priority="67" operator="between">
      <formula>0.01</formula>
      <formula>0.04</formula>
    </cfRule>
  </conditionalFormatting>
  <dataValidations count="1">
    <dataValidation type="list" allowBlank="1" showInputMessage="1" showErrorMessage="1" sqref="D14" xr:uid="{CE0F4957-583C-469B-B4AF-7CAD1B4C8073}">
      <formula1>$T$2:$T$3</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B2E3-4250-4520-9BA2-78C4DF1001EE}">
  <sheetPr filterMode="1"/>
  <dimension ref="A1:AF467"/>
  <sheetViews>
    <sheetView zoomScale="60" zoomScaleNormal="60" workbookViewId="0">
      <selection activeCell="D87" sqref="D87"/>
    </sheetView>
  </sheetViews>
  <sheetFormatPr defaultRowHeight="14.5"/>
  <cols>
    <col min="1" max="1" width="13.453125" bestFit="1" customWidth="1"/>
    <col min="2" max="2" width="17.81640625" customWidth="1"/>
    <col min="3" max="3" width="19.54296875" customWidth="1"/>
    <col min="4" max="4" width="52.453125" bestFit="1" customWidth="1"/>
    <col min="5" max="11" width="11.54296875" hidden="1" customWidth="1"/>
    <col min="12" max="12" width="11.54296875" style="30" hidden="1" customWidth="1"/>
    <col min="13" max="13" width="8.1796875" style="30" hidden="1" customWidth="1"/>
    <col min="14" max="15" width="9.1796875" style="30" hidden="1" customWidth="1"/>
    <col min="16" max="16" width="11.453125" hidden="1"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21.54296875" bestFit="1" customWidth="1"/>
    <col min="28" max="28" width="10.54296875" customWidth="1"/>
    <col min="29" max="29" width="12.453125" bestFit="1" customWidth="1"/>
    <col min="31" max="31" width="12.453125" bestFit="1" customWidth="1"/>
  </cols>
  <sheetData>
    <row r="1" spans="2:21" ht="21">
      <c r="B1" s="413" t="s">
        <v>14</v>
      </c>
      <c r="C1" s="413"/>
      <c r="D1" s="413"/>
    </row>
    <row r="2" spans="2:21">
      <c r="F2" s="2"/>
      <c r="G2" s="2"/>
      <c r="H2" s="2"/>
      <c r="I2" s="2"/>
      <c r="J2" s="2"/>
      <c r="K2" s="2"/>
      <c r="L2" s="31"/>
      <c r="M2" s="31"/>
      <c r="N2" s="31"/>
      <c r="O2" s="31"/>
      <c r="U2" s="141" t="s">
        <v>35</v>
      </c>
    </row>
    <row r="3" spans="2:21" ht="18.5">
      <c r="B3" s="1" t="s">
        <v>42</v>
      </c>
      <c r="C3" s="1"/>
      <c r="U3" s="141" t="s">
        <v>43</v>
      </c>
    </row>
    <row r="4" spans="2:21" ht="18.5">
      <c r="B4" s="1"/>
      <c r="C4" s="1"/>
    </row>
    <row r="5" spans="2:21" ht="18.5">
      <c r="B5" s="1" t="s">
        <v>44</v>
      </c>
      <c r="C5" s="1"/>
      <c r="D5" s="2" t="s">
        <v>2191</v>
      </c>
    </row>
    <row r="6" spans="2:21" ht="18.5">
      <c r="B6" s="1"/>
      <c r="C6" s="1"/>
    </row>
    <row r="7" spans="2:21" ht="18.5">
      <c r="B7" s="411" t="s">
        <v>46</v>
      </c>
      <c r="C7" s="412"/>
      <c r="D7" s="94"/>
      <c r="E7" s="94"/>
      <c r="F7" s="94"/>
      <c r="G7" s="94"/>
      <c r="H7" s="94"/>
      <c r="I7" s="94"/>
      <c r="J7" s="94"/>
      <c r="K7" s="94"/>
      <c r="L7" s="96"/>
      <c r="M7" s="96"/>
      <c r="N7" s="96"/>
      <c r="O7" s="96"/>
      <c r="P7" s="89"/>
      <c r="Q7" s="90"/>
    </row>
    <row r="8" spans="2:21">
      <c r="B8" s="414" t="s">
        <v>47</v>
      </c>
      <c r="C8" s="415"/>
      <c r="D8" s="449" t="s">
        <v>2192</v>
      </c>
      <c r="E8" s="450"/>
      <c r="F8" s="450"/>
      <c r="G8" s="450"/>
      <c r="H8" s="450"/>
      <c r="I8" s="450"/>
      <c r="J8" s="450"/>
      <c r="K8" s="450"/>
      <c r="L8" s="450"/>
      <c r="M8" s="450"/>
      <c r="N8" s="450"/>
      <c r="O8" s="450"/>
      <c r="P8" s="451"/>
      <c r="Q8" s="30"/>
    </row>
    <row r="9" spans="2:21">
      <c r="B9" s="405" t="s">
        <v>49</v>
      </c>
      <c r="C9" s="406"/>
      <c r="D9" s="47" t="s">
        <v>2193</v>
      </c>
      <c r="E9" s="47"/>
      <c r="F9" s="47"/>
      <c r="G9" s="47"/>
      <c r="H9" s="47"/>
      <c r="I9" s="47"/>
      <c r="J9" s="47"/>
      <c r="K9" s="47"/>
      <c r="L9" s="248"/>
      <c r="M9" s="248"/>
      <c r="N9" s="248"/>
      <c r="O9" s="248"/>
      <c r="P9" s="249"/>
      <c r="Q9" s="30"/>
    </row>
    <row r="10" spans="2:21">
      <c r="B10" s="405" t="s">
        <v>51</v>
      </c>
      <c r="C10" s="406"/>
      <c r="D10" s="47" t="s">
        <v>2194</v>
      </c>
      <c r="E10" s="47"/>
      <c r="F10" s="47"/>
      <c r="G10" s="47"/>
      <c r="H10" s="47"/>
      <c r="I10" s="47"/>
      <c r="J10" s="47"/>
      <c r="K10" s="47"/>
      <c r="L10" s="248"/>
      <c r="M10" s="248"/>
      <c r="N10" s="248"/>
      <c r="O10" s="248"/>
      <c r="P10" s="249"/>
      <c r="Q10" s="30"/>
    </row>
    <row r="11" spans="2:21">
      <c r="B11" s="405" t="s">
        <v>53</v>
      </c>
      <c r="C11" s="406"/>
      <c r="D11" s="47" t="s">
        <v>2195</v>
      </c>
      <c r="E11" s="47"/>
      <c r="F11" s="47"/>
      <c r="G11" s="47"/>
      <c r="H11" s="47"/>
      <c r="I11" s="47"/>
      <c r="J11" s="47"/>
      <c r="K11" s="47"/>
      <c r="L11" s="248"/>
      <c r="M11" s="248"/>
      <c r="N11" s="248"/>
      <c r="O11" s="248"/>
      <c r="P11" s="249"/>
      <c r="Q11" s="30"/>
    </row>
    <row r="12" spans="2:21">
      <c r="B12" s="407" t="s">
        <v>55</v>
      </c>
      <c r="C12" s="408"/>
      <c r="D12" s="250"/>
      <c r="E12" s="250"/>
      <c r="F12" s="250"/>
      <c r="G12" s="250"/>
      <c r="H12" s="250"/>
      <c r="I12" s="250"/>
      <c r="J12" s="250"/>
      <c r="K12" s="250"/>
      <c r="L12" s="251"/>
      <c r="M12" s="251"/>
      <c r="N12" s="251"/>
      <c r="O12" s="251"/>
      <c r="P12" s="252"/>
      <c r="Q12" s="30"/>
    </row>
    <row r="13" spans="2:21">
      <c r="B13" s="112"/>
      <c r="C13" s="112"/>
    </row>
    <row r="14" spans="2:21" s="117" customFormat="1" ht="18.5">
      <c r="B14" s="118" t="s">
        <v>34</v>
      </c>
      <c r="C14" s="119"/>
      <c r="D14" s="269"/>
      <c r="E14" s="123">
        <v>46113</v>
      </c>
      <c r="F14" s="124" t="s">
        <v>56</v>
      </c>
      <c r="G14" s="127" t="s">
        <v>57</v>
      </c>
    </row>
    <row r="15" spans="2:21">
      <c r="B15" s="409" t="s">
        <v>60</v>
      </c>
      <c r="C15" s="410"/>
      <c r="D15" s="94" t="s">
        <v>2196</v>
      </c>
      <c r="E15" s="135"/>
      <c r="F15" s="164"/>
      <c r="G15" s="170"/>
      <c r="H15" s="117"/>
      <c r="I15" s="117"/>
      <c r="J15" s="117"/>
      <c r="K15" s="117"/>
      <c r="L15" s="117"/>
      <c r="M15" s="117"/>
      <c r="N15" s="117"/>
      <c r="O15" s="117"/>
      <c r="P15" s="188"/>
      <c r="Q15" s="117"/>
      <c r="R15" s="117"/>
    </row>
    <row r="16" spans="2:21" ht="18.5">
      <c r="B16" s="137" t="s">
        <v>63</v>
      </c>
      <c r="C16" s="138"/>
      <c r="D16" s="89" t="s">
        <v>2191</v>
      </c>
      <c r="E16" s="232">
        <v>4.5</v>
      </c>
      <c r="F16" s="166">
        <f>E16/E17-1</f>
        <v>0</v>
      </c>
      <c r="G16" s="171">
        <f>E16/E18-1</f>
        <v>0</v>
      </c>
      <c r="H16" s="117"/>
      <c r="I16" s="117"/>
      <c r="J16" s="117"/>
      <c r="K16" s="117"/>
      <c r="L16" s="117"/>
      <c r="M16" s="117"/>
      <c r="N16" s="117"/>
      <c r="O16" s="117"/>
      <c r="P16" s="188"/>
      <c r="Q16" s="117"/>
      <c r="R16" s="117"/>
    </row>
    <row r="17" spans="2:18" ht="18.5">
      <c r="B17" s="102" t="s">
        <v>66</v>
      </c>
      <c r="C17" s="116"/>
      <c r="D17" t="s">
        <v>2197</v>
      </c>
      <c r="E17" s="233">
        <v>4.5</v>
      </c>
      <c r="F17" s="167"/>
      <c r="G17" s="172"/>
      <c r="H17" s="117"/>
      <c r="I17" s="117"/>
      <c r="J17" s="117"/>
      <c r="K17" s="117"/>
      <c r="L17" s="117"/>
      <c r="M17" s="117"/>
      <c r="N17" s="117"/>
      <c r="O17" s="117"/>
      <c r="P17" s="188"/>
      <c r="Q17" s="117"/>
      <c r="R17" s="117"/>
    </row>
    <row r="18" spans="2:18" ht="18.5">
      <c r="B18" s="102" t="s">
        <v>57</v>
      </c>
      <c r="C18" s="116"/>
      <c r="D18" t="s">
        <v>2198</v>
      </c>
      <c r="E18" s="233">
        <v>4.5</v>
      </c>
      <c r="F18" s="167"/>
      <c r="G18" s="172"/>
      <c r="H18" s="117"/>
      <c r="I18" s="117"/>
      <c r="J18" s="117"/>
      <c r="K18" s="117"/>
      <c r="L18" s="117"/>
      <c r="M18" s="117"/>
      <c r="N18" s="117"/>
      <c r="O18" s="117"/>
      <c r="P18" s="188"/>
      <c r="Q18" s="117"/>
      <c r="R18" s="117"/>
    </row>
    <row r="19" spans="2:18">
      <c r="B19" s="409" t="s">
        <v>70</v>
      </c>
      <c r="C19" s="410"/>
      <c r="D19" s="94" t="s">
        <v>2199</v>
      </c>
      <c r="E19" s="135"/>
      <c r="F19" s="164"/>
      <c r="G19" s="170"/>
      <c r="H19" s="117"/>
      <c r="I19" s="117"/>
      <c r="J19" s="117"/>
      <c r="K19" s="117"/>
      <c r="L19" s="117"/>
      <c r="M19" s="117"/>
      <c r="N19" s="117"/>
      <c r="O19" s="117"/>
      <c r="P19" s="188"/>
      <c r="Q19" s="117"/>
      <c r="R19" s="117"/>
    </row>
    <row r="20" spans="2:18" ht="18.5">
      <c r="B20" s="102" t="s">
        <v>63</v>
      </c>
      <c r="C20" s="116"/>
      <c r="D20" s="89" t="s">
        <v>2191</v>
      </c>
      <c r="E20" s="233">
        <v>18</v>
      </c>
      <c r="F20" s="166">
        <f>E20/E21-1</f>
        <v>0</v>
      </c>
      <c r="G20" s="171">
        <f>E20/E22-1</f>
        <v>0</v>
      </c>
      <c r="H20" s="117"/>
      <c r="I20" s="117"/>
      <c r="J20" s="117"/>
      <c r="K20" s="117"/>
      <c r="L20" s="117"/>
      <c r="M20" s="117"/>
      <c r="N20" s="117"/>
      <c r="O20" s="117"/>
      <c r="P20" s="188"/>
      <c r="Q20" s="117"/>
      <c r="R20" s="117"/>
    </row>
    <row r="21" spans="2:18" ht="18.5">
      <c r="B21" s="102" t="s">
        <v>66</v>
      </c>
      <c r="C21" s="116"/>
      <c r="D21" t="s">
        <v>2197</v>
      </c>
      <c r="E21" s="233">
        <v>18</v>
      </c>
      <c r="F21" s="167"/>
      <c r="G21" s="172"/>
      <c r="H21" s="117"/>
      <c r="I21" s="117"/>
      <c r="J21" s="117"/>
      <c r="K21" s="117"/>
      <c r="L21" s="117"/>
      <c r="M21" s="117"/>
      <c r="N21" s="117"/>
      <c r="O21" s="117"/>
      <c r="P21" s="117"/>
      <c r="Q21" s="117"/>
      <c r="R21" s="117"/>
    </row>
    <row r="22" spans="2:18" ht="18.5">
      <c r="B22" s="102" t="s">
        <v>57</v>
      </c>
      <c r="C22" s="116"/>
      <c r="D22" t="s">
        <v>2198</v>
      </c>
      <c r="E22" s="233">
        <v>18</v>
      </c>
      <c r="F22" s="167"/>
      <c r="G22" s="172"/>
      <c r="H22" s="117"/>
      <c r="I22" s="117"/>
      <c r="J22" s="117"/>
      <c r="K22" s="117"/>
      <c r="L22" s="117"/>
      <c r="M22" s="117"/>
      <c r="N22" s="117"/>
      <c r="O22" s="117"/>
      <c r="P22" s="117"/>
      <c r="Q22" s="117"/>
      <c r="R22" s="117"/>
    </row>
    <row r="23" spans="2:18">
      <c r="B23" s="409" t="s">
        <v>74</v>
      </c>
      <c r="C23" s="410"/>
      <c r="D23" s="94" t="s">
        <v>2200</v>
      </c>
      <c r="E23" s="135"/>
      <c r="F23" s="164"/>
      <c r="G23" s="170"/>
      <c r="H23" s="117"/>
      <c r="I23" s="117"/>
      <c r="J23" s="117"/>
      <c r="K23" s="117"/>
      <c r="L23" s="117"/>
      <c r="M23" s="117"/>
      <c r="N23" s="117"/>
      <c r="O23" s="117"/>
      <c r="P23" s="117"/>
      <c r="Q23" s="117"/>
      <c r="R23" s="117"/>
    </row>
    <row r="24" spans="2:18" ht="18.5">
      <c r="B24" s="102" t="s">
        <v>63</v>
      </c>
      <c r="C24" s="116"/>
      <c r="D24" s="89" t="s">
        <v>2191</v>
      </c>
      <c r="E24" s="233">
        <v>8.5</v>
      </c>
      <c r="F24" s="166">
        <f>E24/E25-1</f>
        <v>0</v>
      </c>
      <c r="G24" s="171">
        <f>E24/E26-1</f>
        <v>0</v>
      </c>
      <c r="H24" s="117"/>
      <c r="I24" s="117"/>
      <c r="J24" s="117"/>
      <c r="K24" s="117"/>
      <c r="L24" s="117"/>
      <c r="M24" s="117"/>
      <c r="N24" s="117"/>
      <c r="O24" s="117"/>
      <c r="P24" s="117"/>
      <c r="Q24" s="117"/>
      <c r="R24" s="117"/>
    </row>
    <row r="25" spans="2:18" ht="18.5">
      <c r="B25" s="102" t="s">
        <v>66</v>
      </c>
      <c r="C25" s="116"/>
      <c r="D25" t="s">
        <v>2197</v>
      </c>
      <c r="E25" s="233">
        <v>8.5</v>
      </c>
      <c r="F25" s="167"/>
      <c r="G25" s="172"/>
      <c r="H25" s="117"/>
      <c r="I25" s="117"/>
      <c r="J25" s="117"/>
      <c r="K25" s="117"/>
      <c r="L25" s="117"/>
      <c r="M25" s="117"/>
      <c r="N25" s="117"/>
      <c r="O25" s="117"/>
      <c r="P25" s="117"/>
      <c r="Q25" s="117"/>
      <c r="R25" s="117"/>
    </row>
    <row r="26" spans="2:18" ht="18.5">
      <c r="B26" s="102" t="s">
        <v>57</v>
      </c>
      <c r="C26" s="116"/>
      <c r="D26" t="s">
        <v>2198</v>
      </c>
      <c r="E26" s="233">
        <v>8.5</v>
      </c>
      <c r="F26" s="167"/>
      <c r="G26" s="172"/>
      <c r="H26" s="117"/>
      <c r="I26" s="117"/>
      <c r="J26" s="117"/>
      <c r="K26" s="117"/>
      <c r="L26" s="117"/>
      <c r="M26" s="117"/>
      <c r="N26" s="117"/>
      <c r="O26" s="117"/>
      <c r="P26" s="117"/>
      <c r="Q26" s="117"/>
      <c r="R26" s="117"/>
    </row>
    <row r="27" spans="2:18">
      <c r="B27" s="409" t="s">
        <v>76</v>
      </c>
      <c r="C27" s="410"/>
      <c r="D27" s="89" t="s">
        <v>2201</v>
      </c>
      <c r="E27" s="165"/>
      <c r="F27" s="166"/>
      <c r="G27" s="171"/>
      <c r="H27" s="117"/>
      <c r="I27" s="117"/>
      <c r="J27" s="117"/>
      <c r="K27" s="117"/>
      <c r="L27" s="117"/>
      <c r="M27" s="117"/>
      <c r="N27" s="117"/>
      <c r="O27" s="117"/>
      <c r="P27" s="117"/>
      <c r="Q27" s="117"/>
      <c r="R27" s="117"/>
    </row>
    <row r="28" spans="2:18" ht="18.5">
      <c r="B28" s="102" t="s">
        <v>63</v>
      </c>
      <c r="C28" s="1"/>
      <c r="D28" s="46" t="s">
        <v>2191</v>
      </c>
      <c r="E28" s="235">
        <v>7.5</v>
      </c>
      <c r="F28" s="176">
        <f>E28/E29-1</f>
        <v>0</v>
      </c>
      <c r="G28" s="177">
        <f>E28/E30-1</f>
        <v>0</v>
      </c>
      <c r="H28" s="117"/>
      <c r="I28" s="117"/>
      <c r="J28" s="117"/>
      <c r="K28" s="117"/>
      <c r="L28" s="117"/>
      <c r="M28" s="117"/>
      <c r="N28" s="117"/>
      <c r="O28" s="117"/>
      <c r="P28" s="117"/>
      <c r="Q28" s="117"/>
      <c r="R28" s="117"/>
    </row>
    <row r="29" spans="2:18" ht="18.5">
      <c r="B29" s="102" t="s">
        <v>66</v>
      </c>
      <c r="C29" s="1"/>
      <c r="D29" s="39" t="s">
        <v>2197</v>
      </c>
      <c r="E29" s="233">
        <v>7.5</v>
      </c>
      <c r="F29" s="167"/>
      <c r="G29" s="178"/>
      <c r="H29" s="117"/>
      <c r="I29" s="117"/>
      <c r="J29" s="117"/>
      <c r="K29" s="117"/>
      <c r="L29" s="117"/>
      <c r="M29" s="117"/>
      <c r="N29" s="117"/>
      <c r="O29" s="117"/>
      <c r="P29" s="117"/>
      <c r="Q29" s="117"/>
      <c r="R29" s="117"/>
    </row>
    <row r="30" spans="2:18" ht="18.5">
      <c r="B30" s="103" t="s">
        <v>57</v>
      </c>
      <c r="C30" s="175"/>
      <c r="D30" s="41" t="s">
        <v>2198</v>
      </c>
      <c r="E30" s="236">
        <v>7.5</v>
      </c>
      <c r="F30" s="179"/>
      <c r="G30" s="180"/>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AVERAGEIFS(E$43:E$502,$B$43:$B$502,$B34,$AD$43:$AD$502,"Yes")</f>
        <v>#DIV/0!</v>
      </c>
      <c r="F34" s="29" t="e">
        <f>AVERAGEIFS(Q$43:Q$504,$B$43:$B$504,$B34,$AD$43:$AD$504,"Yes")</f>
        <v>#DIV/0!</v>
      </c>
      <c r="G34" s="29" t="e">
        <f>AVERAGEIFS(L$43:L$502,$B$43:$B$502,$B34,$AB$43:$AB$502,"Yes")</f>
        <v>#DIV/0!</v>
      </c>
      <c r="H34" s="29" t="e">
        <f>AVERAGEIFS(Q$43:Q$504,$B$43:$B$504,$B34,$AB$43:$AB$504,"Yes")</f>
        <v>#DIV/0!</v>
      </c>
      <c r="I34" s="29">
        <f>AVERAGEIFS(M$43:M$502,$B$43:$B$502,$B34,$Z$43:$Z$502,"Yes")</f>
        <v>10.863333333333337</v>
      </c>
      <c r="J34" s="29">
        <f>AVERAGEIFS(Q$43:Q$504,$B$43:$B$504,$B34,$Z$43:$Z$504,"Yes")</f>
        <v>11.388888888888889</v>
      </c>
      <c r="K34" s="29">
        <f>AVERAGEIFS(N$43:N$502,$B$43:$B$502,$B34,$X$43:$X$502,"Yes")</f>
        <v>10.863333333333337</v>
      </c>
      <c r="L34" s="29">
        <f>AVERAGEIFS(Q$43:Q$504,$B$43:$B$504,$B34,$X$43:$X$504,"Yes")</f>
        <v>11.388888888888889</v>
      </c>
      <c r="M34" s="29">
        <f>AVERAGEIFS(O$43:O$504,$B$43:$B$504,$B34,$V$43:$V$504,"Yes")</f>
        <v>12.796842105263158</v>
      </c>
      <c r="N34" s="29">
        <f>AVERAGEIFS(Q$43:Q$504,$B$43:$B$504,$B34,$V$43:$V$504,"Yes")</f>
        <v>11.21</v>
      </c>
      <c r="O34" s="29">
        <f>AVERAGEIFS(P$43:P$504,$B$43:$B$504,$B34,$T$43:$T$504,"Yes")</f>
        <v>10.744761904761905</v>
      </c>
      <c r="P34" s="29">
        <f>AVERAGEIFS(Q$43:Q$504,$B$43:$B$504,$B34,$T$43:$T$504,"Yes")</f>
        <v>10.744761904761905</v>
      </c>
      <c r="Q34" s="29">
        <f>AVERAGEIFS(Q$43:Q$504,$B$43:$B$504,$B34)</f>
        <v>10.744761904761905</v>
      </c>
      <c r="R34" s="334" t="e">
        <f>F34/E34-1</f>
        <v>#DIV/0!</v>
      </c>
      <c r="S34" s="334" t="e">
        <f t="shared" ref="S34:S39" si="0">H34/G34-1</f>
        <v>#DIV/0!</v>
      </c>
      <c r="T34" s="334">
        <f t="shared" ref="T34:T39" si="1">J34/I34-1</f>
        <v>4.8378848317479406E-2</v>
      </c>
      <c r="U34" s="335">
        <f t="shared" ref="U34:U39" si="2">L34/K34-1</f>
        <v>4.8378848317479406E-2</v>
      </c>
      <c r="V34" s="336">
        <f t="shared" ref="V34:V39" si="3">N34/M34-1</f>
        <v>-0.12400263222834573</v>
      </c>
      <c r="W34" s="336">
        <f t="shared" ref="W34:W39" si="4">P34/O34-1</f>
        <v>0</v>
      </c>
    </row>
    <row r="35" spans="1:32">
      <c r="B35" s="102" t="s">
        <v>27</v>
      </c>
      <c r="C35" s="91"/>
      <c r="E35" s="29" t="e">
        <f>AVERAGEIFS(E$43:E$502,$B$43:$B$502,$B35,$AD$43:$AD$502,"Yes")</f>
        <v>#DIV/0!</v>
      </c>
      <c r="F35" s="29" t="e">
        <f t="shared" ref="F35:F38" si="5">AVERAGEIFS(Q$43:Q$504,$B$43:$B$504,$B35,$AD$43:$AD$504,"Yes")</f>
        <v>#DIV/0!</v>
      </c>
      <c r="G35" s="29" t="e">
        <f>AVERAGEIFS(L$43:L$502,$B$43:$B$502,$B35,$AB$43:$AB$502,"Yes")</f>
        <v>#DIV/0!</v>
      </c>
      <c r="H35" s="29" t="e">
        <f t="shared" ref="H35:H38" si="6">AVERAGEIFS(Q$43:Q$504,$B$43:$B$504,$B35,$AB$43:$AB$504,"Yes")</f>
        <v>#DIV/0!</v>
      </c>
      <c r="I35" s="29">
        <f>AVERAGEIFS(M$43:M$502,$B$43:$B$502,$B35,$Z$43:$Z$502,"Yes")</f>
        <v>16.118421052631579</v>
      </c>
      <c r="J35" s="29">
        <f t="shared" ref="J35:J38" si="7">AVERAGEIFS(Q$43:Q$504,$B$43:$B$504,$B35,$Z$43:$Z$504,"Yes")</f>
        <v>18.796052631578949</v>
      </c>
      <c r="K35" s="29">
        <f>AVERAGEIFS(N$43:N$502,$B$43:$B$502,$B35,$X$43:$X$502,"Yes")</f>
        <v>16.19736842105263</v>
      </c>
      <c r="L35" s="29">
        <f t="shared" ref="L35:L38" si="8">AVERAGEIFS(Q$43:Q$504,$B$43:$B$504,$B35,$X$43:$X$504,"Yes")</f>
        <v>18.796052631578949</v>
      </c>
      <c r="M35" s="29">
        <f t="shared" ref="M35:M38" si="9">AVERAGEIFS(O$43:O$504,$B$43:$B$504,$B35,$V$43:$V$504,"Yes")</f>
        <v>16.172619047619051</v>
      </c>
      <c r="N35" s="29">
        <f t="shared" ref="N35:N38" si="10">AVERAGEIFS(Q$43:Q$504,$B$43:$B$504,$B35,$V$43:$V$504,"Yes")</f>
        <v>18.670238095238094</v>
      </c>
      <c r="O35" s="29">
        <f t="shared" ref="O35:O38" si="11">AVERAGEIFS(P$43:P$504,$B$43:$B$504,$B35,$T$43:$T$504,"Yes")</f>
        <v>18.670238095238094</v>
      </c>
      <c r="P35" s="29">
        <f t="shared" ref="P35:P38" si="12">AVERAGEIFS(Q$43:Q$504,$B$43:$B$504,$B35,$T$43:$T$504,"Yes")</f>
        <v>18.670238095238094</v>
      </c>
      <c r="Q35" s="29">
        <f>AVERAGEIFS(Q$43:Q$504,$B$43:$B$504,$B35)</f>
        <v>18.670238095238094</v>
      </c>
      <c r="R35" s="334" t="e">
        <f t="shared" ref="R35:R39" si="13">F35/E35-1</f>
        <v>#DIV/0!</v>
      </c>
      <c r="S35" s="334" t="e">
        <f t="shared" si="0"/>
        <v>#DIV/0!</v>
      </c>
      <c r="T35" s="334">
        <f t="shared" si="1"/>
        <v>0.16612244897959183</v>
      </c>
      <c r="U35" s="335">
        <f t="shared" si="2"/>
        <v>0.16043866774979709</v>
      </c>
      <c r="V35" s="336">
        <f t="shared" si="3"/>
        <v>0.15443503864556463</v>
      </c>
      <c r="W35" s="336">
        <f t="shared" si="4"/>
        <v>0</v>
      </c>
    </row>
    <row r="36" spans="1:32">
      <c r="B36" s="102" t="s">
        <v>86</v>
      </c>
      <c r="C36" s="91"/>
      <c r="E36" s="29" t="e">
        <f>AVERAGEIFS(E$43:E$502,$B$43:$B$502,$B36,$AD$43:$AD$502,"Yes")</f>
        <v>#DIV/0!</v>
      </c>
      <c r="F36" s="29" t="e">
        <f t="shared" si="5"/>
        <v>#DIV/0!</v>
      </c>
      <c r="G36" s="29" t="e">
        <f>AVERAGEIFS(L$43:L$502,$B$43:$B$502,$B36,$AB$43:$AB$502,"Yes")</f>
        <v>#DIV/0!</v>
      </c>
      <c r="H36" s="29" t="e">
        <f t="shared" si="6"/>
        <v>#DIV/0!</v>
      </c>
      <c r="I36" s="29">
        <f>AVERAGEIFS(M$43:M$502,$B$43:$B$502,$B36,$Z$43:$Z$502,"Yes")</f>
        <v>5.6818181818181825</v>
      </c>
      <c r="J36" s="29">
        <f t="shared" si="7"/>
        <v>7.1818181818181817</v>
      </c>
      <c r="K36" s="29">
        <f>AVERAGEIFS(N$43:N$502,$B$43:$B$502,$B36,$X$43:$X$502,"Yes")</f>
        <v>5.6818181818181825</v>
      </c>
      <c r="L36" s="29">
        <f t="shared" si="8"/>
        <v>7.1818181818181817</v>
      </c>
      <c r="M36" s="29">
        <f t="shared" si="9"/>
        <v>5.6818181818181825</v>
      </c>
      <c r="N36" s="29">
        <f t="shared" si="10"/>
        <v>7.1818181818181817</v>
      </c>
      <c r="O36" s="29">
        <f t="shared" si="11"/>
        <v>7.1818181818181817</v>
      </c>
      <c r="P36" s="29">
        <f t="shared" si="12"/>
        <v>7.1818181818181817</v>
      </c>
      <c r="Q36" s="29">
        <f>AVERAGEIFS(Q$43:Q$504,$B$43:$B$504,$B36)</f>
        <v>7.1818181818181817</v>
      </c>
      <c r="R36" s="334" t="e">
        <f t="shared" si="13"/>
        <v>#DIV/0!</v>
      </c>
      <c r="S36" s="334" t="e">
        <f t="shared" si="0"/>
        <v>#DIV/0!</v>
      </c>
      <c r="T36" s="334">
        <f t="shared" si="1"/>
        <v>0.26399999999999979</v>
      </c>
      <c r="U36" s="335">
        <f t="shared" si="2"/>
        <v>0.26399999999999979</v>
      </c>
      <c r="V36" s="336">
        <f t="shared" si="3"/>
        <v>0.26399999999999979</v>
      </c>
      <c r="W36" s="336">
        <f t="shared" si="4"/>
        <v>0</v>
      </c>
    </row>
    <row r="37" spans="1:32">
      <c r="B37" s="102" t="s">
        <v>29</v>
      </c>
      <c r="C37" s="91"/>
      <c r="E37" s="29" t="e">
        <f>AVERAGEIFS(E$43:E$502,$B$43:$B$502,$B37,$AD$43:$AD$502,"Yes")</f>
        <v>#DIV/0!</v>
      </c>
      <c r="F37" s="29" t="e">
        <f t="shared" si="5"/>
        <v>#DIV/0!</v>
      </c>
      <c r="G37" s="29" t="e">
        <f>AVERAGEIFS(L$43:L$502,$B$43:$B$502,$B37,$AB$43:$AB$502,"Yes")</f>
        <v>#DIV/0!</v>
      </c>
      <c r="H37" s="29" t="e">
        <f t="shared" si="6"/>
        <v>#DIV/0!</v>
      </c>
      <c r="I37" s="29">
        <f>AVERAGEIFS(M$43:M$502,$B$43:$B$502,$B37,$Z$43:$Z$502,"Yes")</f>
        <v>7.3233333333333341</v>
      </c>
      <c r="J37" s="29">
        <f t="shared" si="7"/>
        <v>7.9416666666666673</v>
      </c>
      <c r="K37" s="29">
        <f>AVERAGEIFS(N$43:N$502,$B$43:$B$502,$B37,$X$43:$X$502,"Yes")</f>
        <v>7.3233333333333341</v>
      </c>
      <c r="L37" s="29">
        <f t="shared" si="8"/>
        <v>7.9416666666666673</v>
      </c>
      <c r="M37" s="29">
        <f t="shared" si="9"/>
        <v>7.3233333333333341</v>
      </c>
      <c r="N37" s="29">
        <f t="shared" si="10"/>
        <v>7.9416666666666673</v>
      </c>
      <c r="O37" s="29">
        <f t="shared" si="11"/>
        <v>7.9416666666666673</v>
      </c>
      <c r="P37" s="29">
        <f t="shared" si="12"/>
        <v>7.9416666666666673</v>
      </c>
      <c r="Q37" s="29">
        <f>AVERAGEIFS(Q$43:Q$504,$B$43:$B$504,$B37)</f>
        <v>7.9416666666666673</v>
      </c>
      <c r="R37" s="334" t="e">
        <f t="shared" si="13"/>
        <v>#DIV/0!</v>
      </c>
      <c r="S37" s="334" t="e">
        <f t="shared" si="0"/>
        <v>#DIV/0!</v>
      </c>
      <c r="T37" s="334">
        <f t="shared" si="1"/>
        <v>8.4433318161128756E-2</v>
      </c>
      <c r="U37" s="335">
        <f t="shared" si="2"/>
        <v>8.4433318161128756E-2</v>
      </c>
      <c r="V37" s="336">
        <f t="shared" si="3"/>
        <v>8.4433318161128756E-2</v>
      </c>
      <c r="W37" s="336">
        <f t="shared" si="4"/>
        <v>0</v>
      </c>
    </row>
    <row r="38" spans="1:32">
      <c r="B38" s="102" t="s">
        <v>28</v>
      </c>
      <c r="C38" s="91"/>
      <c r="E38" s="29" t="e">
        <f>AVERAGEIFS(E$43:E$502,$B$43:$B$502,$B38,$AD$43:$AD$502,"Yes")</f>
        <v>#DIV/0!</v>
      </c>
      <c r="F38" s="29" t="e">
        <f t="shared" si="5"/>
        <v>#DIV/0!</v>
      </c>
      <c r="G38" s="29" t="e">
        <f>AVERAGEIFS(L$43:L$502,$B$43:$B$502,$B38,$AB$43:$AB$502,"Yes")</f>
        <v>#DIV/0!</v>
      </c>
      <c r="H38" s="29" t="e">
        <f t="shared" si="6"/>
        <v>#DIV/0!</v>
      </c>
      <c r="I38" s="29">
        <f>AVERAGEIFS(M$43:M$502,$B$43:$B$502,$B38,$Z$43:$Z$502,"Yes")</f>
        <v>7.720000000000006</v>
      </c>
      <c r="J38" s="29">
        <f t="shared" si="7"/>
        <v>8.466470588235298</v>
      </c>
      <c r="K38" s="29">
        <f>AVERAGEIFS(N$43:N$502,$B$43:$B$502,$B38,$X$43:$X$502,"Yes")</f>
        <v>7.8374117647058856</v>
      </c>
      <c r="L38" s="29">
        <f t="shared" si="8"/>
        <v>8.466470588235298</v>
      </c>
      <c r="M38" s="29">
        <f t="shared" si="9"/>
        <v>7.8982105263157925</v>
      </c>
      <c r="N38" s="29">
        <f t="shared" si="10"/>
        <v>8.5084210526315847</v>
      </c>
      <c r="O38" s="29">
        <f t="shared" si="11"/>
        <v>7.8745263157894767</v>
      </c>
      <c r="P38" s="29">
        <f t="shared" si="12"/>
        <v>8.5084210526315847</v>
      </c>
      <c r="Q38" s="29">
        <f>AVERAGEIFS(Q$43:Q$504,$B$43:$B$504,$B38)</f>
        <v>8.5084210526315847</v>
      </c>
      <c r="R38" s="334" t="e">
        <f t="shared" si="13"/>
        <v>#DIV/0!</v>
      </c>
      <c r="S38" s="334" t="e">
        <f t="shared" si="0"/>
        <v>#DIV/0!</v>
      </c>
      <c r="T38" s="334">
        <f t="shared" si="1"/>
        <v>9.6693081377628332E-2</v>
      </c>
      <c r="U38" s="335">
        <f t="shared" si="2"/>
        <v>8.0263592422468388E-2</v>
      </c>
      <c r="V38" s="336">
        <f t="shared" si="3"/>
        <v>7.7259339224075019E-2</v>
      </c>
      <c r="W38" s="336">
        <f t="shared" si="4"/>
        <v>8.0499411827612333E-2</v>
      </c>
    </row>
    <row r="39" spans="1:32">
      <c r="B39" s="103" t="s">
        <v>26</v>
      </c>
      <c r="C39" s="93"/>
      <c r="D39" s="42"/>
      <c r="E39" s="29" t="e">
        <f>AVERAGEIFS(E$43:E$502,$C$43:$C$502,$B39,$AD$43:$AD$502,"Yes")</f>
        <v>#DIV/0!</v>
      </c>
      <c r="F39" s="29" t="e">
        <f>AVERAGEIFS(Q$43:Q$504,$C$43:$C$504,$B39,$AD$43:$AD$504,"Yes")</f>
        <v>#DIV/0!</v>
      </c>
      <c r="G39" s="29" t="e">
        <f>AVERAGEIFS(L$43:L$502,$C$43:$C$502,$B39,$AB$43:$AB$502,"Yes")</f>
        <v>#DIV/0!</v>
      </c>
      <c r="H39" s="29" t="e">
        <f>AVERAGEIFS(Q$43:Q$504,$C$43:$C$504,$B39,$AB$43:$AB$504,"Yes")</f>
        <v>#DIV/0!</v>
      </c>
      <c r="I39" s="29">
        <f>AVERAGEIFS(M$43:M$502,$C$43:$C$502,$B39,$Z$43:$Z$502,"Yes")</f>
        <v>8.8979310344827613</v>
      </c>
      <c r="J39" s="29">
        <f>AVERAGEIFS(Q$43:Q$504,$C$43:$C$504,$B39,$Z$43:$Z$504,"Yes")</f>
        <v>9.7931034482758612</v>
      </c>
      <c r="K39" s="29">
        <f>AVERAGEIFS(N$43:N$502,$C$43:$C$502,$B39,$X$43:$X$502,"Yes")</f>
        <v>8.8979310344827613</v>
      </c>
      <c r="L39" s="29">
        <f>AVERAGEIFS(Q$43:Q$504,$C$43:$C$504,$B39,$X$43:$X$504,"Yes")</f>
        <v>9.7931034482758612</v>
      </c>
      <c r="M39" s="29">
        <f>AVERAGEIFS(O$43:O$502,$C$43:$C$502,$B39,$V$43:$V$502,"Yes")</f>
        <v>10.188000000000004</v>
      </c>
      <c r="N39" s="29">
        <f>AVERAGEIFS(Q$43:Q$504,$C$43:$C$504,$B39,$V$43:$V$504,"Yes")</f>
        <v>9.7330000000000005</v>
      </c>
      <c r="O39" s="29">
        <f>AVERAGEIFS(P$43:P$504,$C$43:$C$504,$B39,$T$43:$T$504,"Yes")</f>
        <v>9.52</v>
      </c>
      <c r="P39" s="29">
        <f>AVERAGEIFS(Q$43:Q$504,$C$43:$C$504,$B39,$T$43:$T$504,"Yes")</f>
        <v>9.52</v>
      </c>
      <c r="Q39" s="29">
        <f>AVERAGEIFS(Q$43:Q$504,$C$43:$C$504,$B39)</f>
        <v>9.52</v>
      </c>
      <c r="R39" s="334" t="e">
        <f t="shared" si="13"/>
        <v>#DIV/0!</v>
      </c>
      <c r="S39" s="334" t="e">
        <f t="shared" si="0"/>
        <v>#DIV/0!</v>
      </c>
      <c r="T39" s="334">
        <f t="shared" si="1"/>
        <v>0.10060455743295571</v>
      </c>
      <c r="U39" s="335">
        <f t="shared" si="2"/>
        <v>0.10060455743295571</v>
      </c>
      <c r="V39" s="336">
        <f t="shared" si="3"/>
        <v>-4.4660384766392225E-2</v>
      </c>
      <c r="W39" s="336">
        <f t="shared" si="4"/>
        <v>0</v>
      </c>
    </row>
    <row r="40" spans="1:32">
      <c r="B40" s="2"/>
      <c r="C40" s="2"/>
      <c r="I40" s="38"/>
      <c r="J40" s="38"/>
      <c r="K40" s="30"/>
    </row>
    <row r="41" spans="1:32" ht="29">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266" t="s">
        <v>95</v>
      </c>
      <c r="U42" s="220" t="s">
        <v>96</v>
      </c>
      <c r="V42" s="108" t="s">
        <v>95</v>
      </c>
      <c r="W42" s="67" t="s">
        <v>96</v>
      </c>
      <c r="X42" s="108" t="s">
        <v>95</v>
      </c>
      <c r="Y42" s="67" t="s">
        <v>96</v>
      </c>
      <c r="Z42" s="108" t="s">
        <v>95</v>
      </c>
      <c r="AA42" s="67" t="s">
        <v>96</v>
      </c>
      <c r="AB42" s="108" t="s">
        <v>95</v>
      </c>
      <c r="AC42" s="67" t="s">
        <v>96</v>
      </c>
      <c r="AD42" s="108" t="s">
        <v>95</v>
      </c>
      <c r="AE42" s="63" t="s">
        <v>96</v>
      </c>
      <c r="AF42" s="66"/>
    </row>
    <row r="43" spans="1:32" ht="15" hidden="1" customHeight="1">
      <c r="A43" s="66" t="s">
        <v>14</v>
      </c>
      <c r="B43" s="66" t="s">
        <v>37</v>
      </c>
      <c r="C43" s="66" t="str" cm="1">
        <f t="array" ref="C43">_xlfn.IFNA(_xlfn.IFS(B43="Starter","Starters &amp; Sides",B43="Sides","Starters &amp; Sides"),B43)</f>
        <v>Starters &amp; Sides</v>
      </c>
      <c r="D43" s="71" t="s">
        <v>2202</v>
      </c>
      <c r="E43" s="75"/>
      <c r="F43" s="13"/>
      <c r="G43" s="13"/>
      <c r="H43" s="13"/>
      <c r="I43" s="13"/>
      <c r="J43" s="13"/>
      <c r="K43" s="13"/>
      <c r="L43" s="13"/>
      <c r="M43" s="13">
        <v>3.99</v>
      </c>
      <c r="N43" s="13">
        <v>3.99</v>
      </c>
      <c r="O43" s="13">
        <v>3.99</v>
      </c>
      <c r="P43" s="15">
        <v>4.5</v>
      </c>
      <c r="Q43" s="337">
        <v>4.5</v>
      </c>
      <c r="R43" s="15" t="str">
        <f>IF(COUNTA(Q43)=1,"Yes","No")</f>
        <v>Yes</v>
      </c>
      <c r="S43" s="15" t="str">
        <f>IF(AND(T43="No",R43="Yes"),"Yes","No")</f>
        <v>No</v>
      </c>
      <c r="T43" s="4" t="str">
        <f>IF(COUNTA(P43:Q43)=2,"Yes","No")</f>
        <v>Yes</v>
      </c>
      <c r="U43" s="4">
        <f>IF(T43="Yes",Q43/P43-1,"N/A")</f>
        <v>0</v>
      </c>
      <c r="V43" s="132" t="str">
        <f>IF(COUNTA(O43:Q43)=3,"Yes","No")</f>
        <v>Yes</v>
      </c>
      <c r="W43" s="223">
        <f>IF(V43="Yes",Q43/O43-1,"N/A")</f>
        <v>0.1278195488721805</v>
      </c>
      <c r="X43" s="221" t="str">
        <f>IF(COUNTA(N43:Q43)=4,"Yes","No")</f>
        <v>Yes</v>
      </c>
      <c r="Y43" s="223">
        <f>IF(X43="Yes",Q43/N43-1,"N/A")</f>
        <v>0.1278195488721805</v>
      </c>
      <c r="Z43" s="222" t="str">
        <f>IF(COUNTA(M43:Q43)=5,"Yes","No")</f>
        <v>Yes</v>
      </c>
      <c r="AA43" s="68">
        <f>IF(Z43="Yes",Q43/M43-1,"N/A")</f>
        <v>0.1278195488721805</v>
      </c>
      <c r="AB43" s="65" t="str">
        <f>IF(COUNTA(L43:Q43)=6,"Yes","No")</f>
        <v>No</v>
      </c>
      <c r="AC43" s="68" t="str">
        <f>IF(AB43="Yes",Q43/L43-1,"N/A")</f>
        <v>N/A</v>
      </c>
      <c r="AD43" s="65" t="str">
        <f>IF(COUNTA(E43:Q43)=13,"Yes","No")</f>
        <v>No</v>
      </c>
      <c r="AE43" s="68" t="str">
        <f>IF(AD43="Yes",Q43/E43-1,"N/A")</f>
        <v>N/A</v>
      </c>
      <c r="AF43" s="66"/>
    </row>
    <row r="44" spans="1:32" ht="15" hidden="1" customHeight="1">
      <c r="A44" s="66" t="s">
        <v>14</v>
      </c>
      <c r="B44" s="66" t="s">
        <v>37</v>
      </c>
      <c r="C44" s="66" t="str" cm="1">
        <f t="array" ref="C44">_xlfn.IFNA(_xlfn.IFS(B44="Starter","Starters &amp; Sides",B44="Sides","Starters &amp; Sides"),B44)</f>
        <v>Starters &amp; Sides</v>
      </c>
      <c r="D44" s="71" t="s">
        <v>2203</v>
      </c>
      <c r="E44" s="75"/>
      <c r="F44" s="13"/>
      <c r="G44" s="13"/>
      <c r="H44" s="13"/>
      <c r="I44" s="13"/>
      <c r="J44" s="13"/>
      <c r="K44" s="13"/>
      <c r="L44" s="13"/>
      <c r="M44" s="13"/>
      <c r="N44" s="13"/>
      <c r="O44" s="13"/>
      <c r="P44" s="15">
        <v>3.95</v>
      </c>
      <c r="Q44" s="337">
        <v>3.95</v>
      </c>
      <c r="R44" s="15" t="str">
        <f t="shared" ref="R44:R107" si="14">IF(COUNTA(Q44)=1,"Yes","No")</f>
        <v>Yes</v>
      </c>
      <c r="S44" s="15" t="str">
        <f t="shared" ref="S44:S107" si="15">IF(AND(T44="No",R44="Yes"),"Yes","No")</f>
        <v>No</v>
      </c>
      <c r="T44" s="4" t="str">
        <f t="shared" ref="T44:T107" si="16">IF(COUNTA(P44:Q44)=2,"Yes","No")</f>
        <v>Yes</v>
      </c>
      <c r="U44" s="4">
        <f t="shared" ref="U44:U107" si="17">IF(T44="Yes",Q44/P44-1,"N/A")</f>
        <v>0</v>
      </c>
      <c r="V44" s="132" t="str">
        <f t="shared" ref="V44:V107" si="18">IF(COUNTA(O44:Q44)=3,"Yes","No")</f>
        <v>No</v>
      </c>
      <c r="W44" s="223" t="str">
        <f t="shared" ref="W44:W107" si="19">IF(V44="Yes",Q44/O44-1,"N/A")</f>
        <v>N/A</v>
      </c>
      <c r="X44" s="221" t="str">
        <f t="shared" ref="X44:X107" si="20">IF(COUNTA(N44:Q44)=4,"Yes","No")</f>
        <v>No</v>
      </c>
      <c r="Y44" s="223" t="str">
        <f t="shared" ref="Y44:Y107" si="21">IF(X44="Yes",Q44/N44-1,"N/A")</f>
        <v>N/A</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2" hidden="1">
      <c r="A45" s="66" t="s">
        <v>14</v>
      </c>
      <c r="B45" s="66" t="s">
        <v>37</v>
      </c>
      <c r="C45" s="66" t="str" cm="1">
        <f t="array" ref="C45">_xlfn.IFNA(_xlfn.IFS(B45="Starter","Starters &amp; Sides",B45="Sides","Starters &amp; Sides"),B45)</f>
        <v>Starters &amp; Sides</v>
      </c>
      <c r="D45" s="71" t="s">
        <v>2204</v>
      </c>
      <c r="E45" s="75"/>
      <c r="F45" s="13"/>
      <c r="G45" s="13"/>
      <c r="H45" s="13"/>
      <c r="I45" s="13"/>
      <c r="J45" s="13"/>
      <c r="K45" s="13"/>
      <c r="L45" s="13"/>
      <c r="M45" s="13">
        <v>19.25</v>
      </c>
      <c r="N45" s="13">
        <v>19.25</v>
      </c>
      <c r="O45" s="13">
        <v>27.9</v>
      </c>
      <c r="P45" s="15">
        <v>19.95</v>
      </c>
      <c r="Q45" s="337">
        <v>19.95</v>
      </c>
      <c r="R45" s="15" t="str">
        <f t="shared" si="14"/>
        <v>Yes</v>
      </c>
      <c r="S45" s="15" t="str">
        <f t="shared" si="15"/>
        <v>No</v>
      </c>
      <c r="T45" s="4" t="str">
        <f t="shared" si="16"/>
        <v>Yes</v>
      </c>
      <c r="U45" s="4">
        <f t="shared" si="17"/>
        <v>0</v>
      </c>
      <c r="V45" s="132" t="str">
        <f t="shared" si="18"/>
        <v>Yes</v>
      </c>
      <c r="W45" s="223">
        <f t="shared" si="19"/>
        <v>-0.28494623655913975</v>
      </c>
      <c r="X45" s="221" t="str">
        <f t="shared" si="20"/>
        <v>Yes</v>
      </c>
      <c r="Y45" s="223">
        <f t="shared" si="21"/>
        <v>3.6363636363636376E-2</v>
      </c>
      <c r="Z45" s="222" t="str">
        <f t="shared" si="22"/>
        <v>Yes</v>
      </c>
      <c r="AA45" s="68">
        <f t="shared" si="23"/>
        <v>3.6363636363636376E-2</v>
      </c>
      <c r="AB45" s="65" t="str">
        <f t="shared" si="24"/>
        <v>No</v>
      </c>
      <c r="AC45" s="68" t="str">
        <f t="shared" si="25"/>
        <v>N/A</v>
      </c>
      <c r="AD45" s="65" t="str">
        <f t="shared" si="26"/>
        <v>No</v>
      </c>
      <c r="AE45" s="68" t="str">
        <f t="shared" si="27"/>
        <v>N/A</v>
      </c>
      <c r="AF45" s="66"/>
    </row>
    <row r="46" spans="1:32" hidden="1">
      <c r="A46" s="66" t="s">
        <v>14</v>
      </c>
      <c r="B46" s="66" t="s">
        <v>37</v>
      </c>
      <c r="C46" s="66" t="str" cm="1">
        <f t="array" ref="C46">_xlfn.IFNA(_xlfn.IFS(B46="Starter","Starters &amp; Sides",B46="Sides","Starters &amp; Sides"),B46)</f>
        <v>Starters &amp; Sides</v>
      </c>
      <c r="D46" s="71" t="s">
        <v>2205</v>
      </c>
      <c r="E46" s="75"/>
      <c r="F46" s="12"/>
      <c r="G46" s="12"/>
      <c r="H46" s="12"/>
      <c r="I46" s="12"/>
      <c r="J46" s="13"/>
      <c r="K46" s="13"/>
      <c r="L46" s="13"/>
      <c r="M46" s="13">
        <v>18.25</v>
      </c>
      <c r="N46" s="13">
        <v>18.25</v>
      </c>
      <c r="O46" s="13">
        <v>26.25</v>
      </c>
      <c r="P46" s="15">
        <v>18.95</v>
      </c>
      <c r="Q46" s="337">
        <v>18.95</v>
      </c>
      <c r="R46" s="15" t="str">
        <f t="shared" si="14"/>
        <v>Yes</v>
      </c>
      <c r="S46" s="15" t="str">
        <f t="shared" si="15"/>
        <v>No</v>
      </c>
      <c r="T46" s="4" t="str">
        <f t="shared" si="16"/>
        <v>Yes</v>
      </c>
      <c r="U46" s="4">
        <f t="shared" si="17"/>
        <v>0</v>
      </c>
      <c r="V46" s="132" t="str">
        <f t="shared" si="18"/>
        <v>Yes</v>
      </c>
      <c r="W46" s="223">
        <f t="shared" si="19"/>
        <v>-0.27809523809523817</v>
      </c>
      <c r="X46" s="221" t="str">
        <f t="shared" si="20"/>
        <v>Yes</v>
      </c>
      <c r="Y46" s="223">
        <f t="shared" si="21"/>
        <v>3.8356164383561708E-2</v>
      </c>
      <c r="Z46" s="222" t="str">
        <f t="shared" si="22"/>
        <v>Yes</v>
      </c>
      <c r="AA46" s="68">
        <f t="shared" si="23"/>
        <v>3.8356164383561708E-2</v>
      </c>
      <c r="AB46" s="65" t="str">
        <f t="shared" si="24"/>
        <v>No</v>
      </c>
      <c r="AC46" s="68" t="str">
        <f t="shared" si="25"/>
        <v>N/A</v>
      </c>
      <c r="AD46" s="65" t="str">
        <f t="shared" si="26"/>
        <v>No</v>
      </c>
      <c r="AE46" s="68" t="str">
        <f t="shared" si="27"/>
        <v>N/A</v>
      </c>
      <c r="AF46" s="66"/>
    </row>
    <row r="47" spans="1:32" hidden="1">
      <c r="A47" s="66" t="s">
        <v>14</v>
      </c>
      <c r="B47" s="66" t="s">
        <v>37</v>
      </c>
      <c r="C47" s="66" t="str" cm="1">
        <f t="array" ref="C47">_xlfn.IFNA(_xlfn.IFS(B47="Starter","Starters &amp; Sides",B47="Sides","Starters &amp; Sides"),B47)</f>
        <v>Starters &amp; Sides</v>
      </c>
      <c r="D47" s="71" t="s">
        <v>2206</v>
      </c>
      <c r="E47" s="75"/>
      <c r="F47" s="12"/>
      <c r="G47" s="12"/>
      <c r="H47" s="12"/>
      <c r="I47" s="12"/>
      <c r="J47" s="13"/>
      <c r="K47" s="13"/>
      <c r="L47" s="13"/>
      <c r="M47" s="13">
        <v>24.99</v>
      </c>
      <c r="N47" s="13">
        <v>24.99</v>
      </c>
      <c r="O47" s="13">
        <v>36.5</v>
      </c>
      <c r="P47" s="15">
        <v>25.99</v>
      </c>
      <c r="Q47" s="337">
        <v>25.99</v>
      </c>
      <c r="R47" s="15" t="str">
        <f t="shared" si="14"/>
        <v>Yes</v>
      </c>
      <c r="S47" s="15" t="str">
        <f t="shared" si="15"/>
        <v>No</v>
      </c>
      <c r="T47" s="4" t="str">
        <f t="shared" si="16"/>
        <v>Yes</v>
      </c>
      <c r="U47" s="4">
        <f t="shared" si="17"/>
        <v>0</v>
      </c>
      <c r="V47" s="132" t="str">
        <f t="shared" si="18"/>
        <v>Yes</v>
      </c>
      <c r="W47" s="223">
        <f t="shared" si="19"/>
        <v>-0.28794520547945213</v>
      </c>
      <c r="X47" s="221" t="str">
        <f t="shared" si="20"/>
        <v>Yes</v>
      </c>
      <c r="Y47" s="223">
        <f t="shared" si="21"/>
        <v>4.0016006402560977E-2</v>
      </c>
      <c r="Z47" s="222" t="str">
        <f t="shared" si="22"/>
        <v>Yes</v>
      </c>
      <c r="AA47" s="68">
        <f t="shared" si="23"/>
        <v>4.0016006402560977E-2</v>
      </c>
      <c r="AB47" s="65" t="str">
        <f t="shared" si="24"/>
        <v>No</v>
      </c>
      <c r="AC47" s="68" t="str">
        <f t="shared" si="25"/>
        <v>N/A</v>
      </c>
      <c r="AD47" s="65" t="str">
        <f t="shared" si="26"/>
        <v>No</v>
      </c>
      <c r="AE47" s="68" t="str">
        <f t="shared" si="27"/>
        <v>N/A</v>
      </c>
      <c r="AF47" s="66"/>
    </row>
    <row r="48" spans="1:32" hidden="1">
      <c r="A48" s="66" t="s">
        <v>14</v>
      </c>
      <c r="B48" s="66" t="s">
        <v>37</v>
      </c>
      <c r="C48" s="66" t="str" cm="1">
        <f t="array" ref="C48">_xlfn.IFNA(_xlfn.IFS(B48="Starter","Starters &amp; Sides",B48="Sides","Starters &amp; Sides"),B48)</f>
        <v>Starters &amp; Sides</v>
      </c>
      <c r="D48" s="71" t="s">
        <v>2207</v>
      </c>
      <c r="E48" s="75"/>
      <c r="F48" s="12"/>
      <c r="G48" s="12"/>
      <c r="H48" s="12"/>
      <c r="I48" s="12"/>
      <c r="J48" s="13"/>
      <c r="K48" s="13"/>
      <c r="L48" s="13"/>
      <c r="M48" s="13">
        <v>24.95</v>
      </c>
      <c r="N48" s="13">
        <v>24.95</v>
      </c>
      <c r="O48" s="13">
        <v>36.5</v>
      </c>
      <c r="P48" s="15">
        <v>25.99</v>
      </c>
      <c r="Q48" s="337">
        <v>25.99</v>
      </c>
      <c r="R48" s="15" t="str">
        <f t="shared" si="14"/>
        <v>Yes</v>
      </c>
      <c r="S48" s="15" t="str">
        <f t="shared" si="15"/>
        <v>No</v>
      </c>
      <c r="T48" s="4" t="str">
        <f t="shared" si="16"/>
        <v>Yes</v>
      </c>
      <c r="U48" s="4">
        <f t="shared" si="17"/>
        <v>0</v>
      </c>
      <c r="V48" s="132" t="str">
        <f t="shared" si="18"/>
        <v>Yes</v>
      </c>
      <c r="W48" s="223">
        <f t="shared" si="19"/>
        <v>-0.28794520547945213</v>
      </c>
      <c r="X48" s="221" t="str">
        <f t="shared" si="20"/>
        <v>Yes</v>
      </c>
      <c r="Y48" s="223">
        <f t="shared" si="21"/>
        <v>4.1683366733466842E-2</v>
      </c>
      <c r="Z48" s="222" t="str">
        <f t="shared" si="22"/>
        <v>Yes</v>
      </c>
      <c r="AA48" s="68">
        <f t="shared" si="23"/>
        <v>4.1683366733466842E-2</v>
      </c>
      <c r="AB48" s="65" t="str">
        <f t="shared" si="24"/>
        <v>No</v>
      </c>
      <c r="AC48" s="68" t="str">
        <f t="shared" si="25"/>
        <v>N/A</v>
      </c>
      <c r="AD48" s="65" t="str">
        <f t="shared" si="26"/>
        <v>No</v>
      </c>
      <c r="AE48" s="68" t="str">
        <f t="shared" si="27"/>
        <v>N/A</v>
      </c>
      <c r="AF48" s="66"/>
    </row>
    <row r="49" spans="1:32" hidden="1">
      <c r="A49" s="66" t="s">
        <v>14</v>
      </c>
      <c r="B49" s="66" t="s">
        <v>37</v>
      </c>
      <c r="C49" s="66" t="str" cm="1">
        <f t="array" ref="C49">_xlfn.IFNA(_xlfn.IFS(B49="Starter","Starters &amp; Sides",B49="Sides","Starters &amp; Sides"),B49)</f>
        <v>Starters &amp; Sides</v>
      </c>
      <c r="D49" s="71" t="s">
        <v>2208</v>
      </c>
      <c r="E49" s="75"/>
      <c r="F49" s="12"/>
      <c r="G49" s="12"/>
      <c r="H49" s="12"/>
      <c r="I49" s="12"/>
      <c r="J49" s="13"/>
      <c r="K49" s="13"/>
      <c r="L49" s="13"/>
      <c r="M49" s="13">
        <v>7.6</v>
      </c>
      <c r="N49" s="13">
        <v>7.6</v>
      </c>
      <c r="O49" s="13">
        <v>7.6</v>
      </c>
      <c r="P49" s="15">
        <v>7.99</v>
      </c>
      <c r="Q49" s="337">
        <v>7.99</v>
      </c>
      <c r="R49" s="15" t="str">
        <f t="shared" si="14"/>
        <v>Yes</v>
      </c>
      <c r="S49" s="15" t="str">
        <f t="shared" si="15"/>
        <v>No</v>
      </c>
      <c r="T49" s="4" t="str">
        <f t="shared" si="16"/>
        <v>Yes</v>
      </c>
      <c r="U49" s="4">
        <f t="shared" si="17"/>
        <v>0</v>
      </c>
      <c r="V49" s="132" t="str">
        <f t="shared" si="18"/>
        <v>Yes</v>
      </c>
      <c r="W49" s="223">
        <f t="shared" si="19"/>
        <v>5.1315789473684204E-2</v>
      </c>
      <c r="X49" s="221" t="str">
        <f t="shared" si="20"/>
        <v>Yes</v>
      </c>
      <c r="Y49" s="223">
        <f t="shared" si="21"/>
        <v>5.1315789473684204E-2</v>
      </c>
      <c r="Z49" s="222" t="str">
        <f t="shared" si="22"/>
        <v>Yes</v>
      </c>
      <c r="AA49" s="68">
        <f t="shared" si="23"/>
        <v>5.1315789473684204E-2</v>
      </c>
      <c r="AB49" s="65" t="str">
        <f t="shared" si="24"/>
        <v>No</v>
      </c>
      <c r="AC49" s="68" t="str">
        <f t="shared" si="25"/>
        <v>N/A</v>
      </c>
      <c r="AD49" s="65" t="str">
        <f t="shared" si="26"/>
        <v>No</v>
      </c>
      <c r="AE49" s="68" t="str">
        <f t="shared" si="27"/>
        <v>N/A</v>
      </c>
      <c r="AF49" s="66"/>
    </row>
    <row r="50" spans="1:32" hidden="1">
      <c r="A50" s="66" t="s">
        <v>14</v>
      </c>
      <c r="B50" s="66" t="s">
        <v>37</v>
      </c>
      <c r="C50" s="66" t="str" cm="1">
        <f t="array" ref="C50">_xlfn.IFNA(_xlfn.IFS(B50="Starter","Starters &amp; Sides",B50="Sides","Starters &amp; Sides"),B50)</f>
        <v>Starters &amp; Sides</v>
      </c>
      <c r="D50" s="71" t="s">
        <v>2209</v>
      </c>
      <c r="E50" s="75"/>
      <c r="F50" s="12"/>
      <c r="G50" s="12"/>
      <c r="H50" s="12"/>
      <c r="I50" s="12"/>
      <c r="J50" s="13"/>
      <c r="K50" s="13"/>
      <c r="L50" s="13"/>
      <c r="M50" s="13">
        <v>8.4</v>
      </c>
      <c r="N50" s="13">
        <v>8.4</v>
      </c>
      <c r="O50" s="13">
        <v>8.4</v>
      </c>
      <c r="P50" s="15">
        <v>8.9</v>
      </c>
      <c r="Q50" s="337">
        <v>8.9</v>
      </c>
      <c r="R50" s="15" t="str">
        <f t="shared" si="14"/>
        <v>Yes</v>
      </c>
      <c r="S50" s="15" t="str">
        <f t="shared" si="15"/>
        <v>No</v>
      </c>
      <c r="T50" s="4" t="str">
        <f t="shared" si="16"/>
        <v>Yes</v>
      </c>
      <c r="U50" s="4">
        <f t="shared" si="17"/>
        <v>0</v>
      </c>
      <c r="V50" s="132" t="str">
        <f t="shared" si="18"/>
        <v>Yes</v>
      </c>
      <c r="W50" s="223">
        <f t="shared" si="19"/>
        <v>5.9523809523809534E-2</v>
      </c>
      <c r="X50" s="221" t="str">
        <f t="shared" si="20"/>
        <v>Yes</v>
      </c>
      <c r="Y50" s="223">
        <f t="shared" si="21"/>
        <v>5.9523809523809534E-2</v>
      </c>
      <c r="Z50" s="222" t="str">
        <f t="shared" si="22"/>
        <v>Yes</v>
      </c>
      <c r="AA50" s="68">
        <f t="shared" si="23"/>
        <v>5.9523809523809534E-2</v>
      </c>
      <c r="AB50" s="65" t="str">
        <f t="shared" si="24"/>
        <v>No</v>
      </c>
      <c r="AC50" s="68" t="str">
        <f t="shared" si="25"/>
        <v>N/A</v>
      </c>
      <c r="AD50" s="65" t="str">
        <f t="shared" si="26"/>
        <v>No</v>
      </c>
      <c r="AE50" s="68" t="str">
        <f t="shared" si="27"/>
        <v>N/A</v>
      </c>
      <c r="AF50" s="66"/>
    </row>
    <row r="51" spans="1:32" hidden="1">
      <c r="A51" s="66" t="s">
        <v>14</v>
      </c>
      <c r="B51" s="66" t="s">
        <v>37</v>
      </c>
      <c r="C51" s="66" t="str" cm="1">
        <f t="array" ref="C51">_xlfn.IFNA(_xlfn.IFS(B51="Starter","Starters &amp; Sides",B51="Sides","Starters &amp; Sides"),B51)</f>
        <v>Starters &amp; Sides</v>
      </c>
      <c r="D51" s="71" t="s">
        <v>2210</v>
      </c>
      <c r="E51" s="75"/>
      <c r="F51" s="12"/>
      <c r="G51" s="12"/>
      <c r="H51" s="12"/>
      <c r="I51" s="12"/>
      <c r="J51" s="13"/>
      <c r="K51" s="13"/>
      <c r="L51" s="13"/>
      <c r="M51" s="13">
        <v>7.25</v>
      </c>
      <c r="N51" s="13">
        <v>7.25</v>
      </c>
      <c r="O51" s="13">
        <v>7.25</v>
      </c>
      <c r="P51" s="15">
        <v>7.6</v>
      </c>
      <c r="Q51" s="337">
        <v>7.6</v>
      </c>
      <c r="R51" s="15" t="str">
        <f t="shared" si="14"/>
        <v>Yes</v>
      </c>
      <c r="S51" s="15" t="str">
        <f t="shared" si="15"/>
        <v>No</v>
      </c>
      <c r="T51" s="4" t="str">
        <f t="shared" si="16"/>
        <v>Yes</v>
      </c>
      <c r="U51" s="4">
        <f t="shared" si="17"/>
        <v>0</v>
      </c>
      <c r="V51" s="132" t="str">
        <f t="shared" si="18"/>
        <v>Yes</v>
      </c>
      <c r="W51" s="223">
        <f t="shared" si="19"/>
        <v>4.8275862068965392E-2</v>
      </c>
      <c r="X51" s="221" t="str">
        <f t="shared" si="20"/>
        <v>Yes</v>
      </c>
      <c r="Y51" s="223">
        <f t="shared" si="21"/>
        <v>4.8275862068965392E-2</v>
      </c>
      <c r="Z51" s="222" t="str">
        <f t="shared" si="22"/>
        <v>Yes</v>
      </c>
      <c r="AA51" s="68">
        <f t="shared" si="23"/>
        <v>4.8275862068965392E-2</v>
      </c>
      <c r="AB51" s="65" t="str">
        <f t="shared" si="24"/>
        <v>No</v>
      </c>
      <c r="AC51" s="68" t="str">
        <f t="shared" si="25"/>
        <v>N/A</v>
      </c>
      <c r="AD51" s="65" t="str">
        <f t="shared" si="26"/>
        <v>No</v>
      </c>
      <c r="AE51" s="68" t="str">
        <f t="shared" si="27"/>
        <v>N/A</v>
      </c>
      <c r="AF51" s="66"/>
    </row>
    <row r="52" spans="1:32" hidden="1">
      <c r="A52" s="66" t="s">
        <v>14</v>
      </c>
      <c r="B52" s="66" t="s">
        <v>37</v>
      </c>
      <c r="C52" s="66" t="str" cm="1">
        <f t="array" ref="C52">_xlfn.IFNA(_xlfn.IFS(B52="Starter","Starters &amp; Sides",B52="Sides","Starters &amp; Sides"),B52)</f>
        <v>Starters &amp; Sides</v>
      </c>
      <c r="D52" s="71" t="s">
        <v>2211</v>
      </c>
      <c r="E52" s="75"/>
      <c r="F52" s="12"/>
      <c r="G52" s="12"/>
      <c r="H52" s="12"/>
      <c r="I52" s="12"/>
      <c r="J52" s="13"/>
      <c r="K52" s="13"/>
      <c r="L52" s="13"/>
      <c r="M52" s="13">
        <v>7.99</v>
      </c>
      <c r="N52" s="13">
        <v>7.99</v>
      </c>
      <c r="O52" s="13">
        <v>7.99</v>
      </c>
      <c r="P52" s="15">
        <v>8.5</v>
      </c>
      <c r="Q52" s="337">
        <v>8.5</v>
      </c>
      <c r="R52" s="15" t="str">
        <f t="shared" si="14"/>
        <v>Yes</v>
      </c>
      <c r="S52" s="15" t="str">
        <f t="shared" si="15"/>
        <v>No</v>
      </c>
      <c r="T52" s="4" t="str">
        <f t="shared" si="16"/>
        <v>Yes</v>
      </c>
      <c r="U52" s="4">
        <f t="shared" si="17"/>
        <v>0</v>
      </c>
      <c r="V52" s="132" t="str">
        <f t="shared" si="18"/>
        <v>Yes</v>
      </c>
      <c r="W52" s="223">
        <f t="shared" si="19"/>
        <v>6.3829787234042534E-2</v>
      </c>
      <c r="X52" s="221" t="str">
        <f t="shared" si="20"/>
        <v>Yes</v>
      </c>
      <c r="Y52" s="223">
        <f t="shared" si="21"/>
        <v>6.3829787234042534E-2</v>
      </c>
      <c r="Z52" s="222" t="str">
        <f t="shared" si="22"/>
        <v>Yes</v>
      </c>
      <c r="AA52" s="68">
        <f t="shared" si="23"/>
        <v>6.3829787234042534E-2</v>
      </c>
      <c r="AB52" s="65" t="str">
        <f t="shared" si="24"/>
        <v>No</v>
      </c>
      <c r="AC52" s="68" t="str">
        <f t="shared" si="25"/>
        <v>N/A</v>
      </c>
      <c r="AD52" s="65" t="str">
        <f t="shared" si="26"/>
        <v>No</v>
      </c>
      <c r="AE52" s="68" t="str">
        <f t="shared" si="27"/>
        <v>N/A</v>
      </c>
      <c r="AF52" s="66"/>
    </row>
    <row r="53" spans="1:32" hidden="1">
      <c r="A53" s="66" t="s">
        <v>14</v>
      </c>
      <c r="B53" s="66" t="s">
        <v>37</v>
      </c>
      <c r="C53" s="66" t="str" cm="1">
        <f t="array" ref="C53">_xlfn.IFNA(_xlfn.IFS(B53="Starter","Starters &amp; Sides",B53="Sides","Starters &amp; Sides"),B53)</f>
        <v>Starters &amp; Sides</v>
      </c>
      <c r="D53" s="71" t="s">
        <v>2212</v>
      </c>
      <c r="E53" s="75"/>
      <c r="F53" s="12"/>
      <c r="G53" s="12"/>
      <c r="H53" s="12"/>
      <c r="I53" s="12"/>
      <c r="J53" s="13"/>
      <c r="K53" s="13"/>
      <c r="L53" s="13"/>
      <c r="M53" s="13">
        <v>7.7</v>
      </c>
      <c r="N53" s="13">
        <v>7.7</v>
      </c>
      <c r="O53" s="13">
        <v>7.7</v>
      </c>
      <c r="P53" s="15">
        <v>7.99</v>
      </c>
      <c r="Q53" s="337">
        <v>7.99</v>
      </c>
      <c r="R53" s="15" t="str">
        <f t="shared" si="14"/>
        <v>Yes</v>
      </c>
      <c r="S53" s="15" t="str">
        <f t="shared" si="15"/>
        <v>No</v>
      </c>
      <c r="T53" s="4" t="str">
        <f t="shared" si="16"/>
        <v>Yes</v>
      </c>
      <c r="U53" s="4">
        <f t="shared" si="17"/>
        <v>0</v>
      </c>
      <c r="V53" s="132" t="str">
        <f t="shared" si="18"/>
        <v>Yes</v>
      </c>
      <c r="W53" s="223">
        <f t="shared" si="19"/>
        <v>3.766233766233773E-2</v>
      </c>
      <c r="X53" s="221" t="str">
        <f t="shared" si="20"/>
        <v>Yes</v>
      </c>
      <c r="Y53" s="223">
        <f t="shared" si="21"/>
        <v>3.766233766233773E-2</v>
      </c>
      <c r="Z53" s="222" t="str">
        <f t="shared" si="22"/>
        <v>Yes</v>
      </c>
      <c r="AA53" s="68">
        <f t="shared" si="23"/>
        <v>3.766233766233773E-2</v>
      </c>
      <c r="AB53" s="65" t="str">
        <f t="shared" si="24"/>
        <v>No</v>
      </c>
      <c r="AC53" s="68" t="str">
        <f t="shared" si="25"/>
        <v>N/A</v>
      </c>
      <c r="AD53" s="65" t="str">
        <f t="shared" si="26"/>
        <v>No</v>
      </c>
      <c r="AE53" s="68" t="str">
        <f t="shared" si="27"/>
        <v>N/A</v>
      </c>
      <c r="AF53" s="66"/>
    </row>
    <row r="54" spans="1:32" hidden="1">
      <c r="A54" s="66" t="s">
        <v>14</v>
      </c>
      <c r="B54" s="66" t="s">
        <v>37</v>
      </c>
      <c r="C54" s="66" t="str" cm="1">
        <f t="array" ref="C54">_xlfn.IFNA(_xlfn.IFS(B54="Starter","Starters &amp; Sides",B54="Sides","Starters &amp; Sides"),B54)</f>
        <v>Starters &amp; Sides</v>
      </c>
      <c r="D54" s="71" t="s">
        <v>2213</v>
      </c>
      <c r="E54" s="75"/>
      <c r="F54" s="12"/>
      <c r="G54" s="12"/>
      <c r="H54" s="12"/>
      <c r="I54" s="12"/>
      <c r="J54" s="13"/>
      <c r="K54" s="13"/>
      <c r="L54" s="13"/>
      <c r="M54" s="13">
        <v>6.99</v>
      </c>
      <c r="N54" s="13">
        <v>6.99</v>
      </c>
      <c r="O54" s="13">
        <v>6.99</v>
      </c>
      <c r="P54" s="15">
        <v>7.25</v>
      </c>
      <c r="Q54" s="337">
        <v>7.25</v>
      </c>
      <c r="R54" s="15" t="str">
        <f t="shared" si="14"/>
        <v>Yes</v>
      </c>
      <c r="S54" s="15" t="str">
        <f t="shared" si="15"/>
        <v>No</v>
      </c>
      <c r="T54" s="4" t="str">
        <f t="shared" si="16"/>
        <v>Yes</v>
      </c>
      <c r="U54" s="4">
        <f t="shared" si="17"/>
        <v>0</v>
      </c>
      <c r="V54" s="132" t="str">
        <f t="shared" si="18"/>
        <v>Yes</v>
      </c>
      <c r="W54" s="223">
        <f t="shared" si="19"/>
        <v>3.7195994277539279E-2</v>
      </c>
      <c r="X54" s="221" t="str">
        <f t="shared" si="20"/>
        <v>Yes</v>
      </c>
      <c r="Y54" s="223">
        <f t="shared" si="21"/>
        <v>3.7195994277539279E-2</v>
      </c>
      <c r="Z54" s="222" t="str">
        <f t="shared" si="22"/>
        <v>Yes</v>
      </c>
      <c r="AA54" s="68">
        <f t="shared" si="23"/>
        <v>3.7195994277539279E-2</v>
      </c>
      <c r="AB54" s="65" t="str">
        <f t="shared" si="24"/>
        <v>No</v>
      </c>
      <c r="AC54" s="68" t="str">
        <f t="shared" si="25"/>
        <v>N/A</v>
      </c>
      <c r="AD54" s="65" t="str">
        <f t="shared" si="26"/>
        <v>No</v>
      </c>
      <c r="AE54" s="68" t="str">
        <f t="shared" si="27"/>
        <v>N/A</v>
      </c>
      <c r="AF54" s="66"/>
    </row>
    <row r="55" spans="1:32" hidden="1">
      <c r="A55" s="66" t="s">
        <v>14</v>
      </c>
      <c r="B55" s="66" t="s">
        <v>37</v>
      </c>
      <c r="C55" s="66" t="str" cm="1">
        <f t="array" ref="C55">_xlfn.IFNA(_xlfn.IFS(B55="Starter","Starters &amp; Sides",B55="Sides","Starters &amp; Sides"),B55)</f>
        <v>Starters &amp; Sides</v>
      </c>
      <c r="D55" s="71" t="s">
        <v>2214</v>
      </c>
      <c r="E55" s="75"/>
      <c r="F55" s="12"/>
      <c r="G55" s="12"/>
      <c r="H55" s="12"/>
      <c r="I55" s="12"/>
      <c r="J55" s="13"/>
      <c r="K55" s="13"/>
      <c r="L55" s="13"/>
      <c r="M55" s="13">
        <v>8.8000000000000007</v>
      </c>
      <c r="N55" s="13">
        <v>8.8000000000000007</v>
      </c>
      <c r="O55" s="13">
        <v>8.8000000000000007</v>
      </c>
      <c r="P55" s="15">
        <v>9.25</v>
      </c>
      <c r="Q55" s="337">
        <v>9.25</v>
      </c>
      <c r="R55" s="15" t="str">
        <f t="shared" si="14"/>
        <v>Yes</v>
      </c>
      <c r="S55" s="15" t="str">
        <f t="shared" si="15"/>
        <v>No</v>
      </c>
      <c r="T55" s="4" t="str">
        <f t="shared" si="16"/>
        <v>Yes</v>
      </c>
      <c r="U55" s="4">
        <f t="shared" si="17"/>
        <v>0</v>
      </c>
      <c r="V55" s="132" t="str">
        <f t="shared" si="18"/>
        <v>Yes</v>
      </c>
      <c r="W55" s="223">
        <f t="shared" si="19"/>
        <v>5.1136363636363535E-2</v>
      </c>
      <c r="X55" s="221" t="str">
        <f t="shared" si="20"/>
        <v>Yes</v>
      </c>
      <c r="Y55" s="223">
        <f t="shared" si="21"/>
        <v>5.1136363636363535E-2</v>
      </c>
      <c r="Z55" s="222" t="str">
        <f t="shared" si="22"/>
        <v>Yes</v>
      </c>
      <c r="AA55" s="68">
        <f t="shared" si="23"/>
        <v>5.1136363636363535E-2</v>
      </c>
      <c r="AB55" s="65" t="str">
        <f t="shared" si="24"/>
        <v>No</v>
      </c>
      <c r="AC55" s="68" t="str">
        <f t="shared" si="25"/>
        <v>N/A</v>
      </c>
      <c r="AD55" s="65" t="str">
        <f t="shared" si="26"/>
        <v>No</v>
      </c>
      <c r="AE55" s="68" t="str">
        <f t="shared" si="27"/>
        <v>N/A</v>
      </c>
      <c r="AF55" s="66"/>
    </row>
    <row r="56" spans="1:32" hidden="1">
      <c r="A56" s="66" t="s">
        <v>14</v>
      </c>
      <c r="B56" s="66" t="s">
        <v>37</v>
      </c>
      <c r="C56" s="66" t="str" cm="1">
        <f t="array" ref="C56">_xlfn.IFNA(_xlfn.IFS(B56="Starter","Starters &amp; Sides",B56="Sides","Starters &amp; Sides"),B56)</f>
        <v>Starters &amp; Sides</v>
      </c>
      <c r="D56" s="71" t="s">
        <v>2215</v>
      </c>
      <c r="E56" s="75"/>
      <c r="F56" s="12"/>
      <c r="G56" s="12"/>
      <c r="H56" s="12"/>
      <c r="I56" s="12"/>
      <c r="J56" s="13"/>
      <c r="K56" s="13"/>
      <c r="L56" s="13"/>
      <c r="M56" s="13">
        <v>6.8</v>
      </c>
      <c r="N56" s="13">
        <v>6.8</v>
      </c>
      <c r="O56" s="13">
        <v>6.8</v>
      </c>
      <c r="P56" s="15">
        <v>7.5</v>
      </c>
      <c r="Q56" s="337">
        <v>7.5</v>
      </c>
      <c r="R56" s="15" t="str">
        <f t="shared" si="14"/>
        <v>Yes</v>
      </c>
      <c r="S56" s="15" t="str">
        <f t="shared" si="15"/>
        <v>No</v>
      </c>
      <c r="T56" s="4" t="str">
        <f t="shared" si="16"/>
        <v>Yes</v>
      </c>
      <c r="U56" s="4">
        <f t="shared" si="17"/>
        <v>0</v>
      </c>
      <c r="V56" s="132" t="str">
        <f t="shared" si="18"/>
        <v>Yes</v>
      </c>
      <c r="W56" s="223">
        <f t="shared" si="19"/>
        <v>0.10294117647058831</v>
      </c>
      <c r="X56" s="221" t="str">
        <f t="shared" si="20"/>
        <v>Yes</v>
      </c>
      <c r="Y56" s="223">
        <f t="shared" si="21"/>
        <v>0.10294117647058831</v>
      </c>
      <c r="Z56" s="222" t="str">
        <f t="shared" si="22"/>
        <v>Yes</v>
      </c>
      <c r="AA56" s="68">
        <f t="shared" si="23"/>
        <v>0.10294117647058831</v>
      </c>
      <c r="AB56" s="65" t="str">
        <f t="shared" si="24"/>
        <v>No</v>
      </c>
      <c r="AC56" s="68" t="str">
        <f t="shared" si="25"/>
        <v>N/A</v>
      </c>
      <c r="AD56" s="65" t="str">
        <f t="shared" si="26"/>
        <v>No</v>
      </c>
      <c r="AE56" s="68" t="str">
        <f t="shared" si="27"/>
        <v>N/A</v>
      </c>
      <c r="AF56" s="66"/>
    </row>
    <row r="57" spans="1:32" hidden="1">
      <c r="A57" s="66" t="s">
        <v>14</v>
      </c>
      <c r="B57" s="66" t="s">
        <v>37</v>
      </c>
      <c r="C57" s="66" t="str" cm="1">
        <f t="array" ref="C57">_xlfn.IFNA(_xlfn.IFS(B57="Starter","Starters &amp; Sides",B57="Sides","Starters &amp; Sides"),B57)</f>
        <v>Starters &amp; Sides</v>
      </c>
      <c r="D57" s="71" t="s">
        <v>2216</v>
      </c>
      <c r="E57" s="75"/>
      <c r="F57" s="12"/>
      <c r="G57" s="12"/>
      <c r="H57" s="12"/>
      <c r="I57" s="12"/>
      <c r="J57" s="13"/>
      <c r="K57" s="13"/>
      <c r="L57" s="13"/>
      <c r="M57" s="13">
        <v>7.35</v>
      </c>
      <c r="N57" s="13">
        <v>7.35</v>
      </c>
      <c r="O57" s="13">
        <v>7.35</v>
      </c>
      <c r="P57" s="15">
        <v>7.7</v>
      </c>
      <c r="Q57" s="337">
        <v>7.7</v>
      </c>
      <c r="R57" s="15" t="str">
        <f t="shared" si="14"/>
        <v>Yes</v>
      </c>
      <c r="S57" s="15" t="str">
        <f t="shared" si="15"/>
        <v>No</v>
      </c>
      <c r="T57" s="4" t="str">
        <f t="shared" si="16"/>
        <v>Yes</v>
      </c>
      <c r="U57" s="4">
        <f t="shared" si="17"/>
        <v>0</v>
      </c>
      <c r="V57" s="132" t="str">
        <f t="shared" si="18"/>
        <v>Yes</v>
      </c>
      <c r="W57" s="223">
        <f t="shared" si="19"/>
        <v>4.7619047619047672E-2</v>
      </c>
      <c r="X57" s="221" t="str">
        <f t="shared" si="20"/>
        <v>Yes</v>
      </c>
      <c r="Y57" s="223">
        <f t="shared" si="21"/>
        <v>4.7619047619047672E-2</v>
      </c>
      <c r="Z57" s="222" t="str">
        <f t="shared" si="22"/>
        <v>Yes</v>
      </c>
      <c r="AA57" s="68">
        <f t="shared" si="23"/>
        <v>4.7619047619047672E-2</v>
      </c>
      <c r="AB57" s="65" t="str">
        <f t="shared" si="24"/>
        <v>No</v>
      </c>
      <c r="AC57" s="68" t="str">
        <f t="shared" si="25"/>
        <v>N/A</v>
      </c>
      <c r="AD57" s="65" t="str">
        <f t="shared" si="26"/>
        <v>No</v>
      </c>
      <c r="AE57" s="68" t="str">
        <f t="shared" si="27"/>
        <v>N/A</v>
      </c>
      <c r="AF57" s="66"/>
    </row>
    <row r="58" spans="1:32" hidden="1">
      <c r="A58" s="66" t="s">
        <v>14</v>
      </c>
      <c r="B58" s="66" t="s">
        <v>37</v>
      </c>
      <c r="C58" s="66" t="str" cm="1">
        <f t="array" ref="C58">_xlfn.IFNA(_xlfn.IFS(B58="Starter","Starters &amp; Sides",B58="Sides","Starters &amp; Sides"),B58)</f>
        <v>Starters &amp; Sides</v>
      </c>
      <c r="D58" s="71" t="s">
        <v>2217</v>
      </c>
      <c r="E58" s="75"/>
      <c r="F58" s="12"/>
      <c r="G58" s="12"/>
      <c r="H58" s="12"/>
      <c r="I58" s="12"/>
      <c r="J58" s="13"/>
      <c r="K58" s="13"/>
      <c r="L58" s="13"/>
      <c r="M58" s="13">
        <v>8.5</v>
      </c>
      <c r="N58" s="13">
        <v>8.5</v>
      </c>
      <c r="O58" s="13">
        <v>8.5</v>
      </c>
      <c r="P58" s="15">
        <v>8.9499999999999993</v>
      </c>
      <c r="Q58" s="337">
        <v>8.9499999999999993</v>
      </c>
      <c r="R58" s="15" t="str">
        <f t="shared" si="14"/>
        <v>Yes</v>
      </c>
      <c r="S58" s="15" t="str">
        <f t="shared" si="15"/>
        <v>No</v>
      </c>
      <c r="T58" s="4" t="str">
        <f t="shared" si="16"/>
        <v>Yes</v>
      </c>
      <c r="U58" s="4">
        <f t="shared" si="17"/>
        <v>0</v>
      </c>
      <c r="V58" s="132" t="str">
        <f t="shared" si="18"/>
        <v>Yes</v>
      </c>
      <c r="W58" s="223">
        <f t="shared" si="19"/>
        <v>5.2941176470588047E-2</v>
      </c>
      <c r="X58" s="221" t="str">
        <f t="shared" si="20"/>
        <v>Yes</v>
      </c>
      <c r="Y58" s="223">
        <f t="shared" si="21"/>
        <v>5.2941176470588047E-2</v>
      </c>
      <c r="Z58" s="222" t="str">
        <f t="shared" si="22"/>
        <v>Yes</v>
      </c>
      <c r="AA58" s="68">
        <f t="shared" si="23"/>
        <v>5.2941176470588047E-2</v>
      </c>
      <c r="AB58" s="65" t="str">
        <f t="shared" si="24"/>
        <v>No</v>
      </c>
      <c r="AC58" s="68" t="str">
        <f t="shared" si="25"/>
        <v>N/A</v>
      </c>
      <c r="AD58" s="65" t="str">
        <f t="shared" si="26"/>
        <v>No</v>
      </c>
      <c r="AE58" s="68" t="str">
        <f t="shared" si="27"/>
        <v>N/A</v>
      </c>
      <c r="AF58" s="66"/>
    </row>
    <row r="59" spans="1:32" hidden="1">
      <c r="A59" s="66" t="s">
        <v>14</v>
      </c>
      <c r="B59" s="66" t="s">
        <v>37</v>
      </c>
      <c r="C59" s="66" t="str" cm="1">
        <f t="array" ref="C59">_xlfn.IFNA(_xlfn.IFS(B59="Starter","Starters &amp; Sides",B59="Sides","Starters &amp; Sides"),B59)</f>
        <v>Starters &amp; Sides</v>
      </c>
      <c r="D59" s="71" t="s">
        <v>2218</v>
      </c>
      <c r="E59" s="75"/>
      <c r="F59" s="12"/>
      <c r="G59" s="12"/>
      <c r="H59" s="12"/>
      <c r="I59" s="12"/>
      <c r="J59" s="13"/>
      <c r="K59" s="13"/>
      <c r="L59" s="13"/>
      <c r="M59" s="13">
        <v>8.25</v>
      </c>
      <c r="N59" s="13">
        <v>8.25</v>
      </c>
      <c r="O59" s="13">
        <v>8.25</v>
      </c>
      <c r="P59" s="15"/>
      <c r="Q59" s="337"/>
      <c r="R59" s="15" t="str">
        <f t="shared" si="14"/>
        <v>No</v>
      </c>
      <c r="S59" s="15" t="str">
        <f t="shared" si="15"/>
        <v>No</v>
      </c>
      <c r="T59" s="4" t="str">
        <f t="shared" si="16"/>
        <v>No</v>
      </c>
      <c r="U59" s="4" t="str">
        <f t="shared" si="17"/>
        <v>N/A</v>
      </c>
      <c r="V59" s="132"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hidden="1">
      <c r="A60" s="66" t="s">
        <v>14</v>
      </c>
      <c r="B60" s="66" t="s">
        <v>37</v>
      </c>
      <c r="C60" s="66" t="str" cm="1">
        <f t="array" ref="C60">_xlfn.IFNA(_xlfn.IFS(B60="Starter","Starters &amp; Sides",B60="Sides","Starters &amp; Sides"),B60)</f>
        <v>Starters &amp; Sides</v>
      </c>
      <c r="D60" s="71" t="s">
        <v>2219</v>
      </c>
      <c r="E60" s="75"/>
      <c r="F60" s="12"/>
      <c r="G60" s="12"/>
      <c r="H60" s="12"/>
      <c r="I60" s="12"/>
      <c r="J60" s="13"/>
      <c r="K60" s="13"/>
      <c r="L60" s="13"/>
      <c r="M60" s="13">
        <v>8.9499999999999993</v>
      </c>
      <c r="N60" s="13">
        <v>8.9499999999999993</v>
      </c>
      <c r="O60" s="13"/>
      <c r="P60" s="15"/>
      <c r="Q60" s="337"/>
      <c r="R60" s="15" t="str">
        <f t="shared" si="14"/>
        <v>No</v>
      </c>
      <c r="S60" s="15" t="str">
        <f t="shared" si="15"/>
        <v>No</v>
      </c>
      <c r="T60" s="4" t="str">
        <f t="shared" si="16"/>
        <v>No</v>
      </c>
      <c r="U60" s="4" t="str">
        <f t="shared" si="17"/>
        <v>N/A</v>
      </c>
      <c r="V60" s="132" t="str">
        <f t="shared" si="18"/>
        <v>No</v>
      </c>
      <c r="W60" s="223" t="str">
        <f t="shared" si="19"/>
        <v>N/A</v>
      </c>
      <c r="X60" s="221" t="str">
        <f t="shared" si="20"/>
        <v>No</v>
      </c>
      <c r="Y60" s="223" t="str">
        <f t="shared" si="21"/>
        <v>N/A</v>
      </c>
      <c r="Z60" s="222" t="str">
        <f t="shared" si="22"/>
        <v>No</v>
      </c>
      <c r="AA60" s="68" t="str">
        <f t="shared" si="23"/>
        <v>N/A</v>
      </c>
      <c r="AB60" s="65" t="str">
        <f t="shared" si="24"/>
        <v>No</v>
      </c>
      <c r="AC60" s="68" t="str">
        <f t="shared" si="25"/>
        <v>N/A</v>
      </c>
      <c r="AD60" s="65" t="str">
        <f t="shared" si="26"/>
        <v>No</v>
      </c>
      <c r="AE60" s="68" t="str">
        <f t="shared" si="27"/>
        <v>N/A</v>
      </c>
      <c r="AF60" s="66"/>
    </row>
    <row r="61" spans="1:32" hidden="1">
      <c r="A61" s="66" t="s">
        <v>14</v>
      </c>
      <c r="B61" s="66" t="s">
        <v>37</v>
      </c>
      <c r="C61" s="66" t="str" cm="1">
        <f t="array" ref="C61">_xlfn.IFNA(_xlfn.IFS(B61="Starter","Starters &amp; Sides",B61="Sides","Starters &amp; Sides"),B61)</f>
        <v>Starters &amp; Sides</v>
      </c>
      <c r="D61" s="71" t="s">
        <v>2220</v>
      </c>
      <c r="E61" s="75"/>
      <c r="F61" s="12"/>
      <c r="G61" s="12"/>
      <c r="H61" s="12"/>
      <c r="I61" s="12"/>
      <c r="J61" s="13"/>
      <c r="K61" s="13"/>
      <c r="L61" s="13"/>
      <c r="M61" s="13">
        <v>8.99</v>
      </c>
      <c r="N61" s="13">
        <v>8.99</v>
      </c>
      <c r="O61" s="13">
        <v>8.99</v>
      </c>
      <c r="P61" s="15">
        <v>9.5</v>
      </c>
      <c r="Q61" s="337">
        <v>9.5</v>
      </c>
      <c r="R61" s="15" t="str">
        <f t="shared" si="14"/>
        <v>Yes</v>
      </c>
      <c r="S61" s="15" t="str">
        <f t="shared" si="15"/>
        <v>No</v>
      </c>
      <c r="T61" s="4" t="str">
        <f t="shared" si="16"/>
        <v>Yes</v>
      </c>
      <c r="U61" s="4">
        <f t="shared" si="17"/>
        <v>0</v>
      </c>
      <c r="V61" s="132" t="str">
        <f t="shared" si="18"/>
        <v>Yes</v>
      </c>
      <c r="W61" s="223">
        <f t="shared" si="19"/>
        <v>5.6729699666295819E-2</v>
      </c>
      <c r="X61" s="221" t="str">
        <f t="shared" si="20"/>
        <v>Yes</v>
      </c>
      <c r="Y61" s="223">
        <f t="shared" si="21"/>
        <v>5.6729699666295819E-2</v>
      </c>
      <c r="Z61" s="222" t="str">
        <f t="shared" si="22"/>
        <v>Yes</v>
      </c>
      <c r="AA61" s="68">
        <f t="shared" si="23"/>
        <v>5.6729699666295819E-2</v>
      </c>
      <c r="AB61" s="65" t="str">
        <f t="shared" si="24"/>
        <v>No</v>
      </c>
      <c r="AC61" s="68" t="str">
        <f t="shared" si="25"/>
        <v>N/A</v>
      </c>
      <c r="AD61" s="65" t="str">
        <f t="shared" si="26"/>
        <v>No</v>
      </c>
      <c r="AE61" s="68" t="str">
        <f t="shared" si="27"/>
        <v>N/A</v>
      </c>
      <c r="AF61" s="66"/>
    </row>
    <row r="62" spans="1:32" ht="15" hidden="1" customHeight="1">
      <c r="A62" s="66" t="s">
        <v>14</v>
      </c>
      <c r="B62" s="66" t="s">
        <v>37</v>
      </c>
      <c r="C62" s="66" t="str" cm="1">
        <f t="array" ref="C62">_xlfn.IFNA(_xlfn.IFS(B62="Starter","Starters &amp; Sides",B62="Sides","Starters &amp; Sides"),B62)</f>
        <v>Starters &amp; Sides</v>
      </c>
      <c r="D62" s="71" t="s">
        <v>2221</v>
      </c>
      <c r="E62" s="75"/>
      <c r="F62" s="12"/>
      <c r="G62" s="12"/>
      <c r="H62" s="12"/>
      <c r="I62" s="12"/>
      <c r="J62" s="13"/>
      <c r="K62" s="13"/>
      <c r="L62" s="13"/>
      <c r="M62" s="13">
        <v>8.99</v>
      </c>
      <c r="N62" s="13">
        <v>8.99</v>
      </c>
      <c r="O62" s="13">
        <v>8.99</v>
      </c>
      <c r="P62" s="15">
        <v>9.5</v>
      </c>
      <c r="Q62" s="337">
        <v>9.5</v>
      </c>
      <c r="R62" s="15" t="str">
        <f t="shared" si="14"/>
        <v>Yes</v>
      </c>
      <c r="S62" s="15" t="str">
        <f t="shared" si="15"/>
        <v>No</v>
      </c>
      <c r="T62" s="4" t="str">
        <f t="shared" si="16"/>
        <v>Yes</v>
      </c>
      <c r="U62" s="4">
        <f t="shared" si="17"/>
        <v>0</v>
      </c>
      <c r="V62" s="132" t="str">
        <f t="shared" si="18"/>
        <v>Yes</v>
      </c>
      <c r="W62" s="223">
        <f t="shared" si="19"/>
        <v>5.6729699666295819E-2</v>
      </c>
      <c r="X62" s="221" t="str">
        <f t="shared" si="20"/>
        <v>Yes</v>
      </c>
      <c r="Y62" s="223">
        <f t="shared" si="21"/>
        <v>5.6729699666295819E-2</v>
      </c>
      <c r="Z62" s="222" t="str">
        <f t="shared" si="22"/>
        <v>Yes</v>
      </c>
      <c r="AA62" s="68">
        <f t="shared" si="23"/>
        <v>5.6729699666295819E-2</v>
      </c>
      <c r="AB62" s="65" t="str">
        <f t="shared" si="24"/>
        <v>No</v>
      </c>
      <c r="AC62" s="68" t="str">
        <f t="shared" si="25"/>
        <v>N/A</v>
      </c>
      <c r="AD62" s="65" t="str">
        <f t="shared" si="26"/>
        <v>No</v>
      </c>
      <c r="AE62" s="68" t="str">
        <f t="shared" si="27"/>
        <v>N/A</v>
      </c>
      <c r="AF62" s="66"/>
    </row>
    <row r="63" spans="1:32" ht="15" hidden="1" customHeight="1">
      <c r="A63" s="66" t="s">
        <v>14</v>
      </c>
      <c r="B63" s="66" t="s">
        <v>37</v>
      </c>
      <c r="C63" s="66" t="str" cm="1">
        <f t="array" ref="C63">_xlfn.IFNA(_xlfn.IFS(B63="Starter","Starters &amp; Sides",B63="Sides","Starters &amp; Sides"),B63)</f>
        <v>Starters &amp; Sides</v>
      </c>
      <c r="D63" s="71" t="s">
        <v>2222</v>
      </c>
      <c r="E63" s="75"/>
      <c r="F63" s="12"/>
      <c r="G63" s="12"/>
      <c r="H63" s="13"/>
      <c r="I63" s="13"/>
      <c r="J63" s="13"/>
      <c r="K63" s="13"/>
      <c r="L63" s="13"/>
      <c r="M63" s="13">
        <v>8.75</v>
      </c>
      <c r="N63" s="13">
        <v>8.75</v>
      </c>
      <c r="O63" s="13">
        <v>8.75</v>
      </c>
      <c r="P63" s="15">
        <v>8.99</v>
      </c>
      <c r="Q63" s="337">
        <v>8.99</v>
      </c>
      <c r="R63" s="15" t="str">
        <f t="shared" si="14"/>
        <v>Yes</v>
      </c>
      <c r="S63" s="15" t="str">
        <f t="shared" si="15"/>
        <v>No</v>
      </c>
      <c r="T63" s="4" t="str">
        <f t="shared" si="16"/>
        <v>Yes</v>
      </c>
      <c r="U63" s="4">
        <f t="shared" si="17"/>
        <v>0</v>
      </c>
      <c r="V63" s="132" t="str">
        <f t="shared" si="18"/>
        <v>Yes</v>
      </c>
      <c r="W63" s="223">
        <f t="shared" si="19"/>
        <v>2.7428571428571358E-2</v>
      </c>
      <c r="X63" s="221" t="str">
        <f t="shared" si="20"/>
        <v>Yes</v>
      </c>
      <c r="Y63" s="223">
        <f t="shared" si="21"/>
        <v>2.7428571428571358E-2</v>
      </c>
      <c r="Z63" s="222" t="str">
        <f t="shared" si="22"/>
        <v>Yes</v>
      </c>
      <c r="AA63" s="68">
        <f t="shared" si="23"/>
        <v>2.7428571428571358E-2</v>
      </c>
      <c r="AB63" s="65" t="str">
        <f t="shared" si="24"/>
        <v>No</v>
      </c>
      <c r="AC63" s="68" t="str">
        <f t="shared" si="25"/>
        <v>N/A</v>
      </c>
      <c r="AD63" s="65" t="str">
        <f t="shared" si="26"/>
        <v>No</v>
      </c>
      <c r="AE63" s="68" t="str">
        <f t="shared" si="27"/>
        <v>N/A</v>
      </c>
      <c r="AF63" s="66"/>
    </row>
    <row r="64" spans="1:32" ht="15" hidden="1" customHeight="1">
      <c r="A64" s="66" t="s">
        <v>14</v>
      </c>
      <c r="B64" s="66" t="s">
        <v>37</v>
      </c>
      <c r="C64" s="66" t="str" cm="1">
        <f t="array" ref="C64">_xlfn.IFNA(_xlfn.IFS(B64="Starter","Starters &amp; Sides",B64="Sides","Starters &amp; Sides"),B64)</f>
        <v>Starters &amp; Sides</v>
      </c>
      <c r="D64" s="71" t="s">
        <v>2223</v>
      </c>
      <c r="E64" s="75"/>
      <c r="F64" s="12"/>
      <c r="G64" s="12"/>
      <c r="H64" s="13"/>
      <c r="I64" s="13"/>
      <c r="J64" s="13"/>
      <c r="K64" s="13"/>
      <c r="L64" s="13"/>
      <c r="M64" s="13"/>
      <c r="N64" s="13"/>
      <c r="O64" s="13"/>
      <c r="P64" s="15">
        <v>8.6999999999999993</v>
      </c>
      <c r="Q64" s="337">
        <v>8.6999999999999993</v>
      </c>
      <c r="R64" s="15" t="str">
        <f t="shared" si="14"/>
        <v>Yes</v>
      </c>
      <c r="S64" s="15" t="str">
        <f t="shared" si="15"/>
        <v>No</v>
      </c>
      <c r="T64" s="4" t="str">
        <f t="shared" si="16"/>
        <v>Yes</v>
      </c>
      <c r="U64" s="4">
        <f t="shared" si="17"/>
        <v>0</v>
      </c>
      <c r="V64" s="132"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t="15" hidden="1" customHeight="1">
      <c r="A65" s="66" t="s">
        <v>14</v>
      </c>
      <c r="B65" s="66" t="s">
        <v>37</v>
      </c>
      <c r="C65" s="66" t="str" cm="1">
        <f t="array" ref="C65">_xlfn.IFNA(_xlfn.IFS(B65="Starter","Starters &amp; Sides",B65="Sides","Starters &amp; Sides"),B65)</f>
        <v>Starters &amp; Sides</v>
      </c>
      <c r="D65" s="71" t="s">
        <v>2224</v>
      </c>
      <c r="E65" s="75"/>
      <c r="F65" s="12"/>
      <c r="G65" s="12"/>
      <c r="H65" s="13"/>
      <c r="I65" s="13"/>
      <c r="J65" s="13"/>
      <c r="K65" s="13"/>
      <c r="L65" s="13"/>
      <c r="M65" s="13"/>
      <c r="N65" s="13"/>
      <c r="O65" s="13">
        <v>7.89</v>
      </c>
      <c r="P65" s="15">
        <v>7.99</v>
      </c>
      <c r="Q65" s="337">
        <v>7.99</v>
      </c>
      <c r="R65" s="15" t="str">
        <f t="shared" si="14"/>
        <v>Yes</v>
      </c>
      <c r="S65" s="15" t="str">
        <f t="shared" si="15"/>
        <v>No</v>
      </c>
      <c r="T65" s="4" t="str">
        <f t="shared" si="16"/>
        <v>Yes</v>
      </c>
      <c r="U65" s="4">
        <f t="shared" si="17"/>
        <v>0</v>
      </c>
      <c r="V65" s="132" t="str">
        <f t="shared" si="18"/>
        <v>Yes</v>
      </c>
      <c r="W65" s="223">
        <f t="shared" si="19"/>
        <v>1.2674271229404344E-2</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ht="15" customHeight="1">
      <c r="A66" s="66" t="s">
        <v>14</v>
      </c>
      <c r="B66" s="66" t="s">
        <v>27</v>
      </c>
      <c r="C66" s="66" t="str" cm="1">
        <f t="array" ref="C66">_xlfn.IFNA(_xlfn.IFS(B66="Starter","Starters &amp; Sides",B66="Sides","Starters &amp; Sides"),B66)</f>
        <v>Mains</v>
      </c>
      <c r="D66" s="71" t="s">
        <v>2225</v>
      </c>
      <c r="E66" s="75"/>
      <c r="F66" s="12"/>
      <c r="G66" s="12"/>
      <c r="H66" s="13"/>
      <c r="I66" s="13"/>
      <c r="J66" s="13"/>
      <c r="K66" s="13"/>
      <c r="L66" s="13"/>
      <c r="M66" s="13">
        <v>13.99</v>
      </c>
      <c r="N66" s="13">
        <v>13.99</v>
      </c>
      <c r="O66" s="13">
        <v>14.99</v>
      </c>
      <c r="P66" s="15">
        <v>18</v>
      </c>
      <c r="Q66" s="337">
        <v>18</v>
      </c>
      <c r="R66" s="15" t="str">
        <f t="shared" si="14"/>
        <v>Yes</v>
      </c>
      <c r="S66" s="15" t="str">
        <f t="shared" si="15"/>
        <v>No</v>
      </c>
      <c r="T66" s="4" t="str">
        <f t="shared" si="16"/>
        <v>Yes</v>
      </c>
      <c r="U66" s="4">
        <f t="shared" si="17"/>
        <v>0</v>
      </c>
      <c r="V66" s="132" t="str">
        <f t="shared" si="18"/>
        <v>Yes</v>
      </c>
      <c r="W66" s="223">
        <f t="shared" si="19"/>
        <v>0.20080053368912609</v>
      </c>
      <c r="X66" s="221" t="str">
        <f t="shared" si="20"/>
        <v>Yes</v>
      </c>
      <c r="Y66" s="223">
        <f t="shared" si="21"/>
        <v>0.28663330950679056</v>
      </c>
      <c r="Z66" s="222" t="str">
        <f t="shared" si="22"/>
        <v>Yes</v>
      </c>
      <c r="AA66" s="68">
        <f t="shared" si="23"/>
        <v>0.28663330950679056</v>
      </c>
      <c r="AB66" s="65" t="str">
        <f t="shared" si="24"/>
        <v>No</v>
      </c>
      <c r="AC66" s="68" t="str">
        <f t="shared" si="25"/>
        <v>N/A</v>
      </c>
      <c r="AD66" s="65" t="str">
        <f t="shared" si="26"/>
        <v>No</v>
      </c>
      <c r="AE66" s="68" t="str">
        <f t="shared" si="27"/>
        <v>N/A</v>
      </c>
      <c r="AF66" s="66"/>
    </row>
    <row r="67" spans="1:32" ht="15" customHeight="1">
      <c r="A67" s="66" t="s">
        <v>14</v>
      </c>
      <c r="B67" s="66" t="s">
        <v>27</v>
      </c>
      <c r="C67" s="66" t="str" cm="1">
        <f t="array" ref="C67">_xlfn.IFNA(_xlfn.IFS(B67="Starter","Starters &amp; Sides",B67="Sides","Starters &amp; Sides"),B67)</f>
        <v>Mains</v>
      </c>
      <c r="D67" s="71" t="s">
        <v>2226</v>
      </c>
      <c r="E67" s="75"/>
      <c r="F67" s="12"/>
      <c r="G67" s="12"/>
      <c r="H67" s="13"/>
      <c r="I67" s="13"/>
      <c r="J67" s="13"/>
      <c r="K67" s="13"/>
      <c r="L67" s="13"/>
      <c r="M67" s="13">
        <v>15.99</v>
      </c>
      <c r="N67" s="13">
        <v>15.99</v>
      </c>
      <c r="O67" s="13">
        <v>15.99</v>
      </c>
      <c r="P67" s="15">
        <v>19</v>
      </c>
      <c r="Q67" s="337">
        <v>19</v>
      </c>
      <c r="R67" s="15" t="str">
        <f t="shared" si="14"/>
        <v>Yes</v>
      </c>
      <c r="S67" s="15" t="str">
        <f t="shared" si="15"/>
        <v>No</v>
      </c>
      <c r="T67" s="4" t="str">
        <f t="shared" si="16"/>
        <v>Yes</v>
      </c>
      <c r="U67" s="4">
        <f t="shared" si="17"/>
        <v>0</v>
      </c>
      <c r="V67" s="132" t="str">
        <f t="shared" si="18"/>
        <v>Yes</v>
      </c>
      <c r="W67" s="223">
        <f t="shared" si="19"/>
        <v>0.18824265165728571</v>
      </c>
      <c r="X67" s="221" t="str">
        <f t="shared" si="20"/>
        <v>Yes</v>
      </c>
      <c r="Y67" s="223">
        <f t="shared" si="21"/>
        <v>0.18824265165728571</v>
      </c>
      <c r="Z67" s="222" t="str">
        <f t="shared" si="22"/>
        <v>Yes</v>
      </c>
      <c r="AA67" s="68">
        <f t="shared" si="23"/>
        <v>0.18824265165728571</v>
      </c>
      <c r="AB67" s="65" t="str">
        <f t="shared" si="24"/>
        <v>No</v>
      </c>
      <c r="AC67" s="68" t="str">
        <f t="shared" si="25"/>
        <v>N/A</v>
      </c>
      <c r="AD67" s="65" t="str">
        <f t="shared" si="26"/>
        <v>No</v>
      </c>
      <c r="AE67" s="68" t="str">
        <f t="shared" si="27"/>
        <v>N/A</v>
      </c>
      <c r="AF67" s="66"/>
    </row>
    <row r="68" spans="1:32" ht="15" customHeight="1">
      <c r="A68" s="66" t="s">
        <v>14</v>
      </c>
      <c r="B68" s="66" t="s">
        <v>27</v>
      </c>
      <c r="C68" s="66" t="str" cm="1">
        <f t="array" ref="C68">_xlfn.IFNA(_xlfn.IFS(B68="Starter","Starters &amp; Sides",B68="Sides","Starters &amp; Sides"),B68)</f>
        <v>Mains</v>
      </c>
      <c r="D68" s="71" t="s">
        <v>2227</v>
      </c>
      <c r="E68" s="76"/>
      <c r="F68" s="13"/>
      <c r="G68" s="13"/>
      <c r="H68" s="13"/>
      <c r="I68" s="13"/>
      <c r="J68" s="13"/>
      <c r="K68" s="13"/>
      <c r="L68" s="13"/>
      <c r="M68" s="13">
        <v>15.99</v>
      </c>
      <c r="N68" s="13">
        <v>15.99</v>
      </c>
      <c r="O68" s="13">
        <v>15.99</v>
      </c>
      <c r="P68" s="15">
        <v>19</v>
      </c>
      <c r="Q68" s="337">
        <v>19</v>
      </c>
      <c r="R68" s="15" t="str">
        <f t="shared" si="14"/>
        <v>Yes</v>
      </c>
      <c r="S68" s="15" t="str">
        <f t="shared" si="15"/>
        <v>No</v>
      </c>
      <c r="T68" s="4" t="str">
        <f t="shared" si="16"/>
        <v>Yes</v>
      </c>
      <c r="U68" s="4">
        <f t="shared" si="17"/>
        <v>0</v>
      </c>
      <c r="V68" s="132" t="str">
        <f t="shared" si="18"/>
        <v>Yes</v>
      </c>
      <c r="W68" s="223">
        <f t="shared" si="19"/>
        <v>0.18824265165728571</v>
      </c>
      <c r="X68" s="221" t="str">
        <f t="shared" si="20"/>
        <v>Yes</v>
      </c>
      <c r="Y68" s="223">
        <f t="shared" si="21"/>
        <v>0.18824265165728571</v>
      </c>
      <c r="Z68" s="222" t="str">
        <f t="shared" si="22"/>
        <v>Yes</v>
      </c>
      <c r="AA68" s="68">
        <f t="shared" si="23"/>
        <v>0.18824265165728571</v>
      </c>
      <c r="AB68" s="65" t="str">
        <f t="shared" si="24"/>
        <v>No</v>
      </c>
      <c r="AC68" s="68" t="str">
        <f t="shared" si="25"/>
        <v>N/A</v>
      </c>
      <c r="AD68" s="65" t="str">
        <f t="shared" si="26"/>
        <v>No</v>
      </c>
      <c r="AE68" s="68" t="str">
        <f t="shared" si="27"/>
        <v>N/A</v>
      </c>
      <c r="AF68" s="66"/>
    </row>
    <row r="69" spans="1:32" ht="15" customHeight="1">
      <c r="A69" s="66" t="s">
        <v>14</v>
      </c>
      <c r="B69" s="66" t="s">
        <v>27</v>
      </c>
      <c r="C69" s="66" t="str" cm="1">
        <f t="array" ref="C69">_xlfn.IFNA(_xlfn.IFS(B69="Starter","Starters &amp; Sides",B69="Sides","Starters &amp; Sides"),B69)</f>
        <v>Mains</v>
      </c>
      <c r="D69" s="71" t="s">
        <v>2228</v>
      </c>
      <c r="E69" s="76"/>
      <c r="F69" s="13"/>
      <c r="G69" s="13"/>
      <c r="H69" s="13"/>
      <c r="I69" s="13"/>
      <c r="J69" s="13"/>
      <c r="K69" s="13"/>
      <c r="L69" s="13"/>
      <c r="M69" s="13">
        <v>13.99</v>
      </c>
      <c r="N69" s="13">
        <v>13.99</v>
      </c>
      <c r="O69" s="13">
        <v>13.99</v>
      </c>
      <c r="P69" s="15">
        <v>17</v>
      </c>
      <c r="Q69" s="337">
        <v>17</v>
      </c>
      <c r="R69" s="15" t="str">
        <f t="shared" si="14"/>
        <v>Yes</v>
      </c>
      <c r="S69" s="15" t="str">
        <f t="shared" si="15"/>
        <v>No</v>
      </c>
      <c r="T69" s="4" t="str">
        <f t="shared" si="16"/>
        <v>Yes</v>
      </c>
      <c r="U69" s="4">
        <f t="shared" si="17"/>
        <v>0</v>
      </c>
      <c r="V69" s="132" t="str">
        <f t="shared" si="18"/>
        <v>Yes</v>
      </c>
      <c r="W69" s="223">
        <f t="shared" si="19"/>
        <v>0.21515368120085765</v>
      </c>
      <c r="X69" s="221" t="str">
        <f t="shared" si="20"/>
        <v>Yes</v>
      </c>
      <c r="Y69" s="223">
        <f t="shared" si="21"/>
        <v>0.21515368120085765</v>
      </c>
      <c r="Z69" s="222" t="str">
        <f t="shared" si="22"/>
        <v>Yes</v>
      </c>
      <c r="AA69" s="68">
        <f t="shared" si="23"/>
        <v>0.21515368120085765</v>
      </c>
      <c r="AB69" s="65" t="str">
        <f t="shared" si="24"/>
        <v>No</v>
      </c>
      <c r="AC69" s="68" t="str">
        <f t="shared" si="25"/>
        <v>N/A</v>
      </c>
      <c r="AD69" s="65" t="str">
        <f t="shared" si="26"/>
        <v>No</v>
      </c>
      <c r="AE69" s="68" t="str">
        <f t="shared" si="27"/>
        <v>N/A</v>
      </c>
      <c r="AF69" s="66"/>
    </row>
    <row r="70" spans="1:32" ht="15" customHeight="1">
      <c r="A70" s="66" t="s">
        <v>14</v>
      </c>
      <c r="B70" s="66" t="s">
        <v>27</v>
      </c>
      <c r="C70" s="66" t="str" cm="1">
        <f t="array" ref="C70">_xlfn.IFNA(_xlfn.IFS(B70="Starter","Starters &amp; Sides",B70="Sides","Starters &amp; Sides"),B70)</f>
        <v>Mains</v>
      </c>
      <c r="D70" s="71" t="s">
        <v>2229</v>
      </c>
      <c r="E70" s="76"/>
      <c r="F70" s="13"/>
      <c r="G70" s="13"/>
      <c r="H70" s="13"/>
      <c r="I70" s="13"/>
      <c r="J70" s="13"/>
      <c r="K70" s="13"/>
      <c r="L70" s="13"/>
      <c r="M70" s="13">
        <v>20.5</v>
      </c>
      <c r="N70" s="13">
        <v>20.5</v>
      </c>
      <c r="O70" s="13">
        <v>20.5</v>
      </c>
      <c r="P70" s="15">
        <v>18.5</v>
      </c>
      <c r="Q70" s="337">
        <v>18.5</v>
      </c>
      <c r="R70" s="15" t="str">
        <f t="shared" si="14"/>
        <v>Yes</v>
      </c>
      <c r="S70" s="15" t="str">
        <f t="shared" si="15"/>
        <v>No</v>
      </c>
      <c r="T70" s="4" t="str">
        <f t="shared" si="16"/>
        <v>Yes</v>
      </c>
      <c r="U70" s="4">
        <f t="shared" si="17"/>
        <v>0</v>
      </c>
      <c r="V70" s="132" t="str">
        <f t="shared" si="18"/>
        <v>Yes</v>
      </c>
      <c r="W70" s="223">
        <f t="shared" si="19"/>
        <v>-9.7560975609756073E-2</v>
      </c>
      <c r="X70" s="221" t="str">
        <f t="shared" si="20"/>
        <v>Yes</v>
      </c>
      <c r="Y70" s="223">
        <f t="shared" si="21"/>
        <v>-9.7560975609756073E-2</v>
      </c>
      <c r="Z70" s="222" t="str">
        <f t="shared" si="22"/>
        <v>Yes</v>
      </c>
      <c r="AA70" s="68">
        <f t="shared" si="23"/>
        <v>-9.7560975609756073E-2</v>
      </c>
      <c r="AB70" s="65" t="str">
        <f t="shared" si="24"/>
        <v>No</v>
      </c>
      <c r="AC70" s="68" t="str">
        <f t="shared" si="25"/>
        <v>N/A</v>
      </c>
      <c r="AD70" s="65" t="str">
        <f t="shared" si="26"/>
        <v>No</v>
      </c>
      <c r="AE70" s="68" t="str">
        <f t="shared" si="27"/>
        <v>N/A</v>
      </c>
      <c r="AF70" s="66"/>
    </row>
    <row r="71" spans="1:32" ht="15" customHeight="1">
      <c r="A71" s="66" t="s">
        <v>14</v>
      </c>
      <c r="B71" s="66" t="s">
        <v>27</v>
      </c>
      <c r="C71" s="66" t="str" cm="1">
        <f t="array" ref="C71">_xlfn.IFNA(_xlfn.IFS(B71="Starter","Starters &amp; Sides",B71="Sides","Starters &amp; Sides"),B71)</f>
        <v>Mains</v>
      </c>
      <c r="D71" s="71" t="s">
        <v>2230</v>
      </c>
      <c r="E71" s="76"/>
      <c r="F71" s="13"/>
      <c r="G71" s="13"/>
      <c r="H71" s="13"/>
      <c r="I71" s="13"/>
      <c r="J71" s="13"/>
      <c r="K71" s="13"/>
      <c r="L71" s="13"/>
      <c r="M71" s="13">
        <v>18.5</v>
      </c>
      <c r="N71" s="13">
        <v>18.5</v>
      </c>
      <c r="O71" s="13">
        <v>18.5</v>
      </c>
      <c r="P71" s="15">
        <v>22</v>
      </c>
      <c r="Q71" s="337">
        <v>22</v>
      </c>
      <c r="R71" s="15" t="str">
        <f t="shared" si="14"/>
        <v>Yes</v>
      </c>
      <c r="S71" s="15" t="str">
        <f t="shared" si="15"/>
        <v>No</v>
      </c>
      <c r="T71" s="4" t="str">
        <f t="shared" si="16"/>
        <v>Yes</v>
      </c>
      <c r="U71" s="4">
        <f t="shared" si="17"/>
        <v>0</v>
      </c>
      <c r="V71" s="132" t="str">
        <f t="shared" si="18"/>
        <v>Yes</v>
      </c>
      <c r="W71" s="223">
        <f t="shared" si="19"/>
        <v>0.18918918918918926</v>
      </c>
      <c r="X71" s="221" t="str">
        <f t="shared" si="20"/>
        <v>Yes</v>
      </c>
      <c r="Y71" s="223">
        <f t="shared" si="21"/>
        <v>0.18918918918918926</v>
      </c>
      <c r="Z71" s="222" t="str">
        <f t="shared" si="22"/>
        <v>Yes</v>
      </c>
      <c r="AA71" s="68">
        <f t="shared" si="23"/>
        <v>0.18918918918918926</v>
      </c>
      <c r="AB71" s="65" t="str">
        <f t="shared" si="24"/>
        <v>No</v>
      </c>
      <c r="AC71" s="68" t="str">
        <f t="shared" si="25"/>
        <v>N/A</v>
      </c>
      <c r="AD71" s="65" t="str">
        <f t="shared" si="26"/>
        <v>No</v>
      </c>
      <c r="AE71" s="68" t="str">
        <f t="shared" si="27"/>
        <v>N/A</v>
      </c>
      <c r="AF71" s="66"/>
    </row>
    <row r="72" spans="1:32" ht="15" customHeight="1">
      <c r="A72" s="66" t="s">
        <v>14</v>
      </c>
      <c r="B72" s="66" t="s">
        <v>27</v>
      </c>
      <c r="C72" s="66" t="str" cm="1">
        <f t="array" ref="C72">_xlfn.IFNA(_xlfn.IFS(B72="Starter","Starters &amp; Sides",B72="Sides","Starters &amp; Sides"),B72)</f>
        <v>Mains</v>
      </c>
      <c r="D72" s="71" t="s">
        <v>2231</v>
      </c>
      <c r="E72" s="76"/>
      <c r="F72" s="13"/>
      <c r="G72" s="13"/>
      <c r="H72" s="13"/>
      <c r="I72" s="13"/>
      <c r="J72" s="13"/>
      <c r="K72" s="13"/>
      <c r="L72" s="13"/>
      <c r="M72" s="13">
        <v>17.95</v>
      </c>
      <c r="N72" s="13">
        <v>17.95</v>
      </c>
      <c r="O72" s="13">
        <v>17.95</v>
      </c>
      <c r="P72" s="15">
        <v>21</v>
      </c>
      <c r="Q72" s="337">
        <v>21</v>
      </c>
      <c r="R72" s="15" t="str">
        <f t="shared" si="14"/>
        <v>Yes</v>
      </c>
      <c r="S72" s="15" t="str">
        <f t="shared" si="15"/>
        <v>No</v>
      </c>
      <c r="T72" s="4" t="str">
        <f t="shared" si="16"/>
        <v>Yes</v>
      </c>
      <c r="U72" s="4">
        <f t="shared" si="17"/>
        <v>0</v>
      </c>
      <c r="V72" s="132" t="str">
        <f t="shared" si="18"/>
        <v>Yes</v>
      </c>
      <c r="W72" s="223">
        <f t="shared" si="19"/>
        <v>0.16991643454039007</v>
      </c>
      <c r="X72" s="221" t="str">
        <f t="shared" si="20"/>
        <v>Yes</v>
      </c>
      <c r="Y72" s="223">
        <f t="shared" si="21"/>
        <v>0.16991643454039007</v>
      </c>
      <c r="Z72" s="222" t="str">
        <f t="shared" si="22"/>
        <v>Yes</v>
      </c>
      <c r="AA72" s="68">
        <f t="shared" si="23"/>
        <v>0.16991643454039007</v>
      </c>
      <c r="AB72" s="65" t="str">
        <f t="shared" si="24"/>
        <v>No</v>
      </c>
      <c r="AC72" s="68" t="str">
        <f t="shared" si="25"/>
        <v>N/A</v>
      </c>
      <c r="AD72" s="65" t="str">
        <f t="shared" si="26"/>
        <v>No</v>
      </c>
      <c r="AE72" s="68" t="str">
        <f t="shared" si="27"/>
        <v>N/A</v>
      </c>
      <c r="AF72" s="66"/>
    </row>
    <row r="73" spans="1:32" ht="15" customHeight="1">
      <c r="A73" s="66" t="s">
        <v>14</v>
      </c>
      <c r="B73" s="66" t="s">
        <v>27</v>
      </c>
      <c r="C73" s="66" t="str" cm="1">
        <f t="array" ref="C73">_xlfn.IFNA(_xlfn.IFS(B73="Starter","Starters &amp; Sides",B73="Sides","Starters &amp; Sides"),B73)</f>
        <v>Mains</v>
      </c>
      <c r="D73" s="71" t="s">
        <v>2232</v>
      </c>
      <c r="E73" s="76"/>
      <c r="F73" s="13"/>
      <c r="G73" s="13"/>
      <c r="H73" s="13"/>
      <c r="I73" s="13"/>
      <c r="J73" s="13"/>
      <c r="K73" s="13"/>
      <c r="L73" s="13"/>
      <c r="M73" s="13">
        <v>17.95</v>
      </c>
      <c r="N73" s="13">
        <v>20.95</v>
      </c>
      <c r="O73" s="13">
        <v>20.95</v>
      </c>
      <c r="P73" s="15">
        <v>24</v>
      </c>
      <c r="Q73" s="337">
        <v>24</v>
      </c>
      <c r="R73" s="15" t="str">
        <f t="shared" si="14"/>
        <v>Yes</v>
      </c>
      <c r="S73" s="15" t="str">
        <f t="shared" si="15"/>
        <v>No</v>
      </c>
      <c r="T73" s="4" t="str">
        <f t="shared" si="16"/>
        <v>Yes</v>
      </c>
      <c r="U73" s="4">
        <f t="shared" si="17"/>
        <v>0</v>
      </c>
      <c r="V73" s="132" t="str">
        <f t="shared" si="18"/>
        <v>Yes</v>
      </c>
      <c r="W73" s="223">
        <f t="shared" si="19"/>
        <v>0.14558472553699287</v>
      </c>
      <c r="X73" s="221" t="str">
        <f t="shared" si="20"/>
        <v>Yes</v>
      </c>
      <c r="Y73" s="223">
        <f t="shared" si="21"/>
        <v>0.14558472553699287</v>
      </c>
      <c r="Z73" s="222" t="str">
        <f t="shared" si="22"/>
        <v>Yes</v>
      </c>
      <c r="AA73" s="68">
        <f t="shared" si="23"/>
        <v>0.3370473537604457</v>
      </c>
      <c r="AB73" s="65" t="str">
        <f t="shared" si="24"/>
        <v>No</v>
      </c>
      <c r="AC73" s="68" t="str">
        <f t="shared" si="25"/>
        <v>N/A</v>
      </c>
      <c r="AD73" s="65" t="str">
        <f t="shared" si="26"/>
        <v>No</v>
      </c>
      <c r="AE73" s="68" t="str">
        <f t="shared" si="27"/>
        <v>N/A</v>
      </c>
      <c r="AF73" s="66"/>
    </row>
    <row r="74" spans="1:32" ht="15" customHeight="1">
      <c r="A74" s="66" t="s">
        <v>14</v>
      </c>
      <c r="B74" s="66" t="s">
        <v>27</v>
      </c>
      <c r="C74" s="66" t="str" cm="1">
        <f t="array" ref="C74">_xlfn.IFNA(_xlfn.IFS(B74="Starter","Starters &amp; Sides",B74="Sides","Starters &amp; Sides"),B74)</f>
        <v>Mains</v>
      </c>
      <c r="D74" s="71" t="s">
        <v>2233</v>
      </c>
      <c r="E74" s="76"/>
      <c r="F74" s="13"/>
      <c r="G74" s="13"/>
      <c r="H74" s="13"/>
      <c r="I74" s="13"/>
      <c r="J74" s="13"/>
      <c r="K74" s="13"/>
      <c r="L74" s="13"/>
      <c r="M74" s="13">
        <v>18.75</v>
      </c>
      <c r="N74" s="13">
        <v>18.75</v>
      </c>
      <c r="O74" s="13">
        <v>18.75</v>
      </c>
      <c r="P74" s="15">
        <v>22</v>
      </c>
      <c r="Q74" s="337">
        <v>22</v>
      </c>
      <c r="R74" s="15" t="str">
        <f t="shared" si="14"/>
        <v>Yes</v>
      </c>
      <c r="S74" s="15" t="str">
        <f t="shared" si="15"/>
        <v>No</v>
      </c>
      <c r="T74" s="4" t="str">
        <f t="shared" si="16"/>
        <v>Yes</v>
      </c>
      <c r="U74" s="4">
        <f t="shared" si="17"/>
        <v>0</v>
      </c>
      <c r="V74" s="132" t="str">
        <f t="shared" si="18"/>
        <v>Yes</v>
      </c>
      <c r="W74" s="223">
        <f t="shared" si="19"/>
        <v>0.17333333333333334</v>
      </c>
      <c r="X74" s="221" t="str">
        <f t="shared" si="20"/>
        <v>Yes</v>
      </c>
      <c r="Y74" s="223">
        <f t="shared" si="21"/>
        <v>0.17333333333333334</v>
      </c>
      <c r="Z74" s="222" t="str">
        <f t="shared" si="22"/>
        <v>Yes</v>
      </c>
      <c r="AA74" s="68">
        <f t="shared" si="23"/>
        <v>0.17333333333333334</v>
      </c>
      <c r="AB74" s="65" t="str">
        <f t="shared" si="24"/>
        <v>No</v>
      </c>
      <c r="AC74" s="68" t="str">
        <f t="shared" si="25"/>
        <v>N/A</v>
      </c>
      <c r="AD74" s="65" t="str">
        <f t="shared" si="26"/>
        <v>No</v>
      </c>
      <c r="AE74" s="68" t="str">
        <f t="shared" si="27"/>
        <v>N/A</v>
      </c>
      <c r="AF74" s="66"/>
    </row>
    <row r="75" spans="1:32" ht="14.5" customHeight="1">
      <c r="A75" s="66" t="s">
        <v>14</v>
      </c>
      <c r="B75" s="66" t="s">
        <v>27</v>
      </c>
      <c r="C75" s="66" t="str" cm="1">
        <f t="array" ref="C75">_xlfn.IFNA(_xlfn.IFS(B75="Starter","Starters &amp; Sides",B75="Sides","Starters &amp; Sides"),B75)</f>
        <v>Mains</v>
      </c>
      <c r="D75" s="71" t="s">
        <v>2234</v>
      </c>
      <c r="E75" s="76"/>
      <c r="F75" s="13"/>
      <c r="G75" s="13"/>
      <c r="H75" s="13"/>
      <c r="I75" s="13"/>
      <c r="J75" s="13"/>
      <c r="K75" s="13"/>
      <c r="L75" s="13"/>
      <c r="M75" s="13">
        <v>14.25</v>
      </c>
      <c r="N75" s="13">
        <v>14.25</v>
      </c>
      <c r="O75" s="13">
        <v>14.25</v>
      </c>
      <c r="P75" s="15">
        <v>17</v>
      </c>
      <c r="Q75" s="337">
        <v>17</v>
      </c>
      <c r="R75" s="15" t="str">
        <f t="shared" si="14"/>
        <v>Yes</v>
      </c>
      <c r="S75" s="15" t="str">
        <f t="shared" si="15"/>
        <v>No</v>
      </c>
      <c r="T75" s="4" t="str">
        <f t="shared" si="16"/>
        <v>Yes</v>
      </c>
      <c r="U75" s="4">
        <f t="shared" si="17"/>
        <v>0</v>
      </c>
      <c r="V75" s="132" t="str">
        <f t="shared" si="18"/>
        <v>Yes</v>
      </c>
      <c r="W75" s="223">
        <f t="shared" si="19"/>
        <v>0.19298245614035081</v>
      </c>
      <c r="X75" s="221" t="str">
        <f t="shared" si="20"/>
        <v>Yes</v>
      </c>
      <c r="Y75" s="223">
        <f t="shared" si="21"/>
        <v>0.19298245614035081</v>
      </c>
      <c r="Z75" s="222" t="str">
        <f t="shared" si="22"/>
        <v>Yes</v>
      </c>
      <c r="AA75" s="68">
        <f t="shared" si="23"/>
        <v>0.19298245614035081</v>
      </c>
      <c r="AB75" s="65" t="str">
        <f t="shared" si="24"/>
        <v>No</v>
      </c>
      <c r="AC75" s="68" t="str">
        <f t="shared" si="25"/>
        <v>N/A</v>
      </c>
      <c r="AD75" s="65" t="str">
        <f t="shared" si="26"/>
        <v>No</v>
      </c>
      <c r="AE75" s="68" t="str">
        <f t="shared" si="27"/>
        <v>N/A</v>
      </c>
      <c r="AF75" s="66"/>
    </row>
    <row r="76" spans="1:32">
      <c r="A76" s="66" t="s">
        <v>14</v>
      </c>
      <c r="B76" s="66" t="s">
        <v>27</v>
      </c>
      <c r="C76" s="66" t="str" cm="1">
        <f t="array" ref="C76">_xlfn.IFNA(_xlfn.IFS(B76="Starter","Starters &amp; Sides",B76="Sides","Starters &amp; Sides"),B76)</f>
        <v>Mains</v>
      </c>
      <c r="D76" s="71" t="s">
        <v>2235</v>
      </c>
      <c r="E76" s="76"/>
      <c r="F76" s="13"/>
      <c r="G76" s="13"/>
      <c r="H76" s="13"/>
      <c r="I76" s="13"/>
      <c r="J76" s="13"/>
      <c r="K76" s="13"/>
      <c r="L76" s="13"/>
      <c r="M76" s="13">
        <v>15.25</v>
      </c>
      <c r="N76" s="13">
        <v>15.25</v>
      </c>
      <c r="O76" s="13">
        <v>15.25</v>
      </c>
      <c r="P76" s="15">
        <v>18</v>
      </c>
      <c r="Q76" s="337">
        <v>18</v>
      </c>
      <c r="R76" s="15" t="str">
        <f t="shared" si="14"/>
        <v>Yes</v>
      </c>
      <c r="S76" s="15" t="str">
        <f t="shared" si="15"/>
        <v>No</v>
      </c>
      <c r="T76" s="4" t="str">
        <f t="shared" si="16"/>
        <v>Yes</v>
      </c>
      <c r="U76" s="4">
        <f t="shared" si="17"/>
        <v>0</v>
      </c>
      <c r="V76" s="132" t="str">
        <f t="shared" si="18"/>
        <v>Yes</v>
      </c>
      <c r="W76" s="223">
        <f t="shared" si="19"/>
        <v>0.18032786885245899</v>
      </c>
      <c r="X76" s="221" t="str">
        <f t="shared" si="20"/>
        <v>Yes</v>
      </c>
      <c r="Y76" s="223">
        <f t="shared" si="21"/>
        <v>0.18032786885245899</v>
      </c>
      <c r="Z76" s="222" t="str">
        <f t="shared" si="22"/>
        <v>Yes</v>
      </c>
      <c r="AA76" s="68">
        <f t="shared" si="23"/>
        <v>0.18032786885245899</v>
      </c>
      <c r="AB76" s="65" t="str">
        <f t="shared" si="24"/>
        <v>No</v>
      </c>
      <c r="AC76" s="68" t="str">
        <f t="shared" si="25"/>
        <v>N/A</v>
      </c>
      <c r="AD76" s="65" t="str">
        <f t="shared" si="26"/>
        <v>No</v>
      </c>
      <c r="AE76" s="68" t="str">
        <f t="shared" si="27"/>
        <v>N/A</v>
      </c>
      <c r="AF76" s="66"/>
    </row>
    <row r="77" spans="1:32">
      <c r="A77" s="66" t="s">
        <v>14</v>
      </c>
      <c r="B77" s="66" t="s">
        <v>27</v>
      </c>
      <c r="C77" s="66" t="str" cm="1">
        <f t="array" ref="C77">_xlfn.IFNA(_xlfn.IFS(B77="Starter","Starters &amp; Sides",B77="Sides","Starters &amp; Sides"),B77)</f>
        <v>Mains</v>
      </c>
      <c r="D77" s="71" t="s">
        <v>2236</v>
      </c>
      <c r="E77" s="76"/>
      <c r="F77" s="13"/>
      <c r="G77" s="13"/>
      <c r="H77" s="13"/>
      <c r="I77" s="13"/>
      <c r="J77" s="13"/>
      <c r="K77" s="13"/>
      <c r="L77" s="13"/>
      <c r="M77" s="13">
        <v>15.25</v>
      </c>
      <c r="N77" s="13">
        <v>15.25</v>
      </c>
      <c r="O77" s="13">
        <v>15.25</v>
      </c>
      <c r="P77" s="15">
        <v>18</v>
      </c>
      <c r="Q77" s="337">
        <v>18</v>
      </c>
      <c r="R77" s="15" t="str">
        <f t="shared" si="14"/>
        <v>Yes</v>
      </c>
      <c r="S77" s="15" t="str">
        <f t="shared" si="15"/>
        <v>No</v>
      </c>
      <c r="T77" s="4" t="str">
        <f t="shared" si="16"/>
        <v>Yes</v>
      </c>
      <c r="U77" s="4">
        <f t="shared" si="17"/>
        <v>0</v>
      </c>
      <c r="V77" s="132" t="str">
        <f t="shared" si="18"/>
        <v>Yes</v>
      </c>
      <c r="W77" s="223">
        <f t="shared" si="19"/>
        <v>0.18032786885245899</v>
      </c>
      <c r="X77" s="221" t="str">
        <f t="shared" si="20"/>
        <v>Yes</v>
      </c>
      <c r="Y77" s="223">
        <f t="shared" si="21"/>
        <v>0.18032786885245899</v>
      </c>
      <c r="Z77" s="222" t="str">
        <f t="shared" si="22"/>
        <v>Yes</v>
      </c>
      <c r="AA77" s="68">
        <f t="shared" si="23"/>
        <v>0.18032786885245899</v>
      </c>
      <c r="AB77" s="65" t="str">
        <f t="shared" si="24"/>
        <v>No</v>
      </c>
      <c r="AC77" s="68" t="str">
        <f t="shared" si="25"/>
        <v>N/A</v>
      </c>
      <c r="AD77" s="65" t="str">
        <f t="shared" si="26"/>
        <v>No</v>
      </c>
      <c r="AE77" s="68" t="str">
        <f t="shared" si="27"/>
        <v>N/A</v>
      </c>
      <c r="AF77" s="66"/>
    </row>
    <row r="78" spans="1:32">
      <c r="A78" s="66" t="s">
        <v>14</v>
      </c>
      <c r="B78" s="66" t="s">
        <v>27</v>
      </c>
      <c r="C78" s="66" t="str" cm="1">
        <f t="array" ref="C78">_xlfn.IFNA(_xlfn.IFS(B78="Starter","Starters &amp; Sides",B78="Sides","Starters &amp; Sides"),B78)</f>
        <v>Mains</v>
      </c>
      <c r="D78" s="71" t="s">
        <v>2237</v>
      </c>
      <c r="E78" s="76"/>
      <c r="F78" s="13"/>
      <c r="G78" s="13"/>
      <c r="H78" s="13"/>
      <c r="I78" s="13"/>
      <c r="J78" s="13"/>
      <c r="K78" s="13"/>
      <c r="L78" s="13"/>
      <c r="M78" s="13">
        <v>15.25</v>
      </c>
      <c r="N78" s="13">
        <v>15.25</v>
      </c>
      <c r="O78" s="13">
        <v>15.25</v>
      </c>
      <c r="P78" s="15">
        <v>18</v>
      </c>
      <c r="Q78" s="337">
        <v>18</v>
      </c>
      <c r="R78" s="15" t="str">
        <f t="shared" si="14"/>
        <v>Yes</v>
      </c>
      <c r="S78" s="15" t="str">
        <f t="shared" si="15"/>
        <v>No</v>
      </c>
      <c r="T78" s="4" t="str">
        <f t="shared" si="16"/>
        <v>Yes</v>
      </c>
      <c r="U78" s="4">
        <f t="shared" si="17"/>
        <v>0</v>
      </c>
      <c r="V78" s="132" t="str">
        <f t="shared" si="18"/>
        <v>Yes</v>
      </c>
      <c r="W78" s="223">
        <f t="shared" si="19"/>
        <v>0.18032786885245899</v>
      </c>
      <c r="X78" s="221" t="str">
        <f t="shared" si="20"/>
        <v>Yes</v>
      </c>
      <c r="Y78" s="223">
        <f t="shared" si="21"/>
        <v>0.18032786885245899</v>
      </c>
      <c r="Z78" s="222" t="str">
        <f t="shared" si="22"/>
        <v>Yes</v>
      </c>
      <c r="AA78" s="68">
        <f t="shared" si="23"/>
        <v>0.18032786885245899</v>
      </c>
      <c r="AB78" s="65" t="str">
        <f t="shared" si="24"/>
        <v>No</v>
      </c>
      <c r="AC78" s="68" t="str">
        <f t="shared" si="25"/>
        <v>N/A</v>
      </c>
      <c r="AD78" s="65" t="str">
        <f t="shared" si="26"/>
        <v>No</v>
      </c>
      <c r="AE78" s="68" t="str">
        <f t="shared" si="27"/>
        <v>N/A</v>
      </c>
      <c r="AF78" s="66"/>
    </row>
    <row r="79" spans="1:32">
      <c r="A79" s="66" t="s">
        <v>14</v>
      </c>
      <c r="B79" s="66" t="s">
        <v>27</v>
      </c>
      <c r="C79" s="66" t="str" cm="1">
        <f t="array" ref="C79">_xlfn.IFNA(_xlfn.IFS(B79="Starter","Starters &amp; Sides",B79="Sides","Starters &amp; Sides"),B79)</f>
        <v>Mains</v>
      </c>
      <c r="D79" s="71" t="s">
        <v>2238</v>
      </c>
      <c r="E79" s="76"/>
      <c r="F79" s="13"/>
      <c r="G79" s="13"/>
      <c r="H79" s="13"/>
      <c r="I79" s="13"/>
      <c r="J79" s="13"/>
      <c r="K79" s="13"/>
      <c r="L79" s="13"/>
      <c r="M79" s="13">
        <v>13.5</v>
      </c>
      <c r="N79" s="13">
        <v>13.5</v>
      </c>
      <c r="O79" s="13">
        <v>13.5</v>
      </c>
      <c r="P79" s="15">
        <v>15</v>
      </c>
      <c r="Q79" s="337">
        <v>15</v>
      </c>
      <c r="R79" s="15" t="str">
        <f t="shared" si="14"/>
        <v>Yes</v>
      </c>
      <c r="S79" s="15" t="str">
        <f t="shared" si="15"/>
        <v>No</v>
      </c>
      <c r="T79" s="4" t="str">
        <f t="shared" si="16"/>
        <v>Yes</v>
      </c>
      <c r="U79" s="4">
        <f t="shared" si="17"/>
        <v>0</v>
      </c>
      <c r="V79" s="132" t="str">
        <f t="shared" si="18"/>
        <v>Yes</v>
      </c>
      <c r="W79" s="223">
        <f t="shared" si="19"/>
        <v>0.11111111111111116</v>
      </c>
      <c r="X79" s="221" t="str">
        <f t="shared" si="20"/>
        <v>Yes</v>
      </c>
      <c r="Y79" s="223">
        <f t="shared" si="21"/>
        <v>0.11111111111111116</v>
      </c>
      <c r="Z79" s="222" t="str">
        <f t="shared" si="22"/>
        <v>Yes</v>
      </c>
      <c r="AA79" s="68">
        <f t="shared" si="23"/>
        <v>0.11111111111111116</v>
      </c>
      <c r="AB79" s="65" t="str">
        <f t="shared" si="24"/>
        <v>No</v>
      </c>
      <c r="AC79" s="68" t="str">
        <f t="shared" si="25"/>
        <v>N/A</v>
      </c>
      <c r="AD79" s="65" t="str">
        <f t="shared" si="26"/>
        <v>No</v>
      </c>
      <c r="AE79" s="68" t="str">
        <f t="shared" si="27"/>
        <v>N/A</v>
      </c>
      <c r="AF79" s="66"/>
    </row>
    <row r="80" spans="1:32">
      <c r="A80" s="66" t="s">
        <v>14</v>
      </c>
      <c r="B80" s="66" t="s">
        <v>27</v>
      </c>
      <c r="C80" s="66" t="str" cm="1">
        <f t="array" ref="C80">_xlfn.IFNA(_xlfn.IFS(B80="Starter","Starters &amp; Sides",B80="Sides","Starters &amp; Sides"),B80)</f>
        <v>Mains</v>
      </c>
      <c r="D80" s="71" t="s">
        <v>2239</v>
      </c>
      <c r="E80" s="76"/>
      <c r="F80" s="13"/>
      <c r="G80" s="13"/>
      <c r="H80" s="13"/>
      <c r="I80" s="13"/>
      <c r="J80" s="13"/>
      <c r="K80" s="13"/>
      <c r="L80" s="13"/>
      <c r="M80" s="13">
        <v>13.25</v>
      </c>
      <c r="N80" s="13">
        <v>13.25</v>
      </c>
      <c r="O80" s="13">
        <v>13.25</v>
      </c>
      <c r="P80" s="15">
        <v>15</v>
      </c>
      <c r="Q80" s="337">
        <v>15</v>
      </c>
      <c r="R80" s="15" t="str">
        <f t="shared" si="14"/>
        <v>Yes</v>
      </c>
      <c r="S80" s="15" t="str">
        <f t="shared" si="15"/>
        <v>No</v>
      </c>
      <c r="T80" s="4" t="str">
        <f t="shared" si="16"/>
        <v>Yes</v>
      </c>
      <c r="U80" s="4">
        <f t="shared" si="17"/>
        <v>0</v>
      </c>
      <c r="V80" s="132" t="str">
        <f t="shared" si="18"/>
        <v>Yes</v>
      </c>
      <c r="W80" s="223">
        <f t="shared" si="19"/>
        <v>0.13207547169811318</v>
      </c>
      <c r="X80" s="221" t="str">
        <f t="shared" si="20"/>
        <v>Yes</v>
      </c>
      <c r="Y80" s="223">
        <f t="shared" si="21"/>
        <v>0.13207547169811318</v>
      </c>
      <c r="Z80" s="222" t="str">
        <f t="shared" si="22"/>
        <v>Yes</v>
      </c>
      <c r="AA80" s="68">
        <f t="shared" si="23"/>
        <v>0.13207547169811318</v>
      </c>
      <c r="AB80" s="65" t="str">
        <f t="shared" si="24"/>
        <v>No</v>
      </c>
      <c r="AC80" s="68" t="str">
        <f t="shared" si="25"/>
        <v>N/A</v>
      </c>
      <c r="AD80" s="65" t="str">
        <f t="shared" si="26"/>
        <v>No</v>
      </c>
      <c r="AE80" s="68" t="str">
        <f t="shared" si="27"/>
        <v>N/A</v>
      </c>
      <c r="AF80" s="66"/>
    </row>
    <row r="81" spans="1:32">
      <c r="A81" s="66" t="s">
        <v>14</v>
      </c>
      <c r="B81" s="66" t="s">
        <v>27</v>
      </c>
      <c r="C81" s="66" t="str" cm="1">
        <f t="array" ref="C81">_xlfn.IFNA(_xlfn.IFS(B81="Starter","Starters &amp; Sides",B81="Sides","Starters &amp; Sides"),B81)</f>
        <v>Mains</v>
      </c>
      <c r="D81" s="71" t="s">
        <v>2240</v>
      </c>
      <c r="E81" s="76"/>
      <c r="F81" s="13"/>
      <c r="G81" s="13"/>
      <c r="H81" s="13"/>
      <c r="I81" s="13"/>
      <c r="J81" s="13"/>
      <c r="K81" s="13"/>
      <c r="L81" s="13"/>
      <c r="M81" s="13">
        <v>14.25</v>
      </c>
      <c r="N81" s="13">
        <v>14.25</v>
      </c>
      <c r="O81" s="13">
        <v>14.25</v>
      </c>
      <c r="P81" s="15">
        <v>16</v>
      </c>
      <c r="Q81" s="337">
        <v>16</v>
      </c>
      <c r="R81" s="15" t="str">
        <f t="shared" si="14"/>
        <v>Yes</v>
      </c>
      <c r="S81" s="15" t="str">
        <f t="shared" si="15"/>
        <v>No</v>
      </c>
      <c r="T81" s="4" t="str">
        <f t="shared" si="16"/>
        <v>Yes</v>
      </c>
      <c r="U81" s="4">
        <f t="shared" si="17"/>
        <v>0</v>
      </c>
      <c r="V81" s="132" t="str">
        <f t="shared" si="18"/>
        <v>Yes</v>
      </c>
      <c r="W81" s="223">
        <f t="shared" si="19"/>
        <v>0.12280701754385959</v>
      </c>
      <c r="X81" s="221" t="str">
        <f t="shared" si="20"/>
        <v>Yes</v>
      </c>
      <c r="Y81" s="223">
        <f t="shared" si="21"/>
        <v>0.12280701754385959</v>
      </c>
      <c r="Z81" s="222" t="str">
        <f t="shared" si="22"/>
        <v>Yes</v>
      </c>
      <c r="AA81" s="68">
        <f t="shared" si="23"/>
        <v>0.12280701754385959</v>
      </c>
      <c r="AB81" s="65" t="str">
        <f t="shared" si="24"/>
        <v>No</v>
      </c>
      <c r="AC81" s="68" t="str">
        <f t="shared" si="25"/>
        <v>N/A</v>
      </c>
      <c r="AD81" s="65" t="str">
        <f t="shared" si="26"/>
        <v>No</v>
      </c>
      <c r="AE81" s="68" t="str">
        <f t="shared" si="27"/>
        <v>N/A</v>
      </c>
      <c r="AF81" s="66"/>
    </row>
    <row r="82" spans="1:32">
      <c r="A82" s="66" t="s">
        <v>14</v>
      </c>
      <c r="B82" s="66" t="s">
        <v>27</v>
      </c>
      <c r="C82" s="66" t="str" cm="1">
        <f t="array" ref="C82">_xlfn.IFNA(_xlfn.IFS(B82="Starter","Starters &amp; Sides",B82="Sides","Starters &amp; Sides"),B82)</f>
        <v>Mains</v>
      </c>
      <c r="D82" s="71" t="s">
        <v>2241</v>
      </c>
      <c r="E82" s="76"/>
      <c r="F82" s="13"/>
      <c r="G82" s="13"/>
      <c r="H82" s="13"/>
      <c r="I82" s="13"/>
      <c r="J82" s="13"/>
      <c r="K82" s="13"/>
      <c r="L82" s="13"/>
      <c r="M82" s="13">
        <v>16.75</v>
      </c>
      <c r="N82" s="13">
        <v>16.75</v>
      </c>
      <c r="O82" s="13">
        <v>16.75</v>
      </c>
      <c r="P82" s="15">
        <v>19</v>
      </c>
      <c r="Q82" s="337">
        <v>19</v>
      </c>
      <c r="R82" s="15" t="str">
        <f t="shared" si="14"/>
        <v>Yes</v>
      </c>
      <c r="S82" s="15" t="str">
        <f t="shared" si="15"/>
        <v>No</v>
      </c>
      <c r="T82" s="4" t="str">
        <f t="shared" si="16"/>
        <v>Yes</v>
      </c>
      <c r="U82" s="4">
        <f t="shared" si="17"/>
        <v>0</v>
      </c>
      <c r="V82" s="132" t="str">
        <f t="shared" si="18"/>
        <v>Yes</v>
      </c>
      <c r="W82" s="223">
        <f t="shared" si="19"/>
        <v>0.13432835820895517</v>
      </c>
      <c r="X82" s="221" t="str">
        <f t="shared" si="20"/>
        <v>Yes</v>
      </c>
      <c r="Y82" s="223">
        <f t="shared" si="21"/>
        <v>0.13432835820895517</v>
      </c>
      <c r="Z82" s="222" t="str">
        <f t="shared" si="22"/>
        <v>Yes</v>
      </c>
      <c r="AA82" s="68">
        <f t="shared" si="23"/>
        <v>0.13432835820895517</v>
      </c>
      <c r="AB82" s="65" t="str">
        <f t="shared" si="24"/>
        <v>No</v>
      </c>
      <c r="AC82" s="68" t="str">
        <f t="shared" si="25"/>
        <v>N/A</v>
      </c>
      <c r="AD82" s="65" t="str">
        <f t="shared" si="26"/>
        <v>No</v>
      </c>
      <c r="AE82" s="68" t="str">
        <f t="shared" si="27"/>
        <v>N/A</v>
      </c>
      <c r="AF82" s="66"/>
    </row>
    <row r="83" spans="1:32">
      <c r="A83" s="66" t="s">
        <v>14</v>
      </c>
      <c r="B83" s="66" t="s">
        <v>27</v>
      </c>
      <c r="C83" s="66" t="str" cm="1">
        <f t="array" ref="C83">_xlfn.IFNA(_xlfn.IFS(B83="Starter","Starters &amp; Sides",B83="Sides","Starters &amp; Sides"),B83)</f>
        <v>Mains</v>
      </c>
      <c r="D83" s="71" t="s">
        <v>2242</v>
      </c>
      <c r="E83" s="76"/>
      <c r="F83" s="13"/>
      <c r="G83" s="13"/>
      <c r="H83" s="13"/>
      <c r="I83" s="13"/>
      <c r="J83" s="13"/>
      <c r="K83" s="13"/>
      <c r="L83" s="13"/>
      <c r="M83" s="13">
        <v>12.75</v>
      </c>
      <c r="N83" s="13">
        <v>12.75</v>
      </c>
      <c r="O83" s="13">
        <v>12.75</v>
      </c>
      <c r="P83" s="15">
        <v>15</v>
      </c>
      <c r="Q83" s="337">
        <v>15</v>
      </c>
      <c r="R83" s="15" t="str">
        <f t="shared" si="14"/>
        <v>Yes</v>
      </c>
      <c r="S83" s="15" t="str">
        <f t="shared" si="15"/>
        <v>No</v>
      </c>
      <c r="T83" s="4" t="str">
        <f t="shared" si="16"/>
        <v>Yes</v>
      </c>
      <c r="U83" s="4">
        <f t="shared" si="17"/>
        <v>0</v>
      </c>
      <c r="V83" s="132" t="str">
        <f t="shared" si="18"/>
        <v>Yes</v>
      </c>
      <c r="W83" s="223">
        <f t="shared" si="19"/>
        <v>0.17647058823529416</v>
      </c>
      <c r="X83" s="221" t="str">
        <f t="shared" si="20"/>
        <v>Yes</v>
      </c>
      <c r="Y83" s="223">
        <f t="shared" si="21"/>
        <v>0.17647058823529416</v>
      </c>
      <c r="Z83" s="222" t="str">
        <f t="shared" si="22"/>
        <v>Yes</v>
      </c>
      <c r="AA83" s="68">
        <f t="shared" si="23"/>
        <v>0.17647058823529416</v>
      </c>
      <c r="AB83" s="65" t="str">
        <f t="shared" si="24"/>
        <v>No</v>
      </c>
      <c r="AC83" s="68" t="str">
        <f t="shared" si="25"/>
        <v>N/A</v>
      </c>
      <c r="AD83" s="65" t="str">
        <f t="shared" si="26"/>
        <v>No</v>
      </c>
      <c r="AE83" s="68" t="str">
        <f t="shared" si="27"/>
        <v>N/A</v>
      </c>
      <c r="AF83" s="66"/>
    </row>
    <row r="84" spans="1:32">
      <c r="A84" s="66" t="s">
        <v>14</v>
      </c>
      <c r="B84" s="66" t="s">
        <v>27</v>
      </c>
      <c r="C84" s="66" t="str" cm="1">
        <f t="array" ref="C84">_xlfn.IFNA(_xlfn.IFS(B84="Starter","Starters &amp; Sides",B84="Sides","Starters &amp; Sides"),B84)</f>
        <v>Mains</v>
      </c>
      <c r="D84" s="71" t="s">
        <v>2243</v>
      </c>
      <c r="E84" s="76"/>
      <c r="F84" s="13"/>
      <c r="G84" s="13"/>
      <c r="H84" s="13"/>
      <c r="I84" s="13"/>
      <c r="J84" s="13"/>
      <c r="K84" s="13"/>
      <c r="L84" s="13"/>
      <c r="M84" s="13">
        <v>12.75</v>
      </c>
      <c r="N84" s="13">
        <v>12.75</v>
      </c>
      <c r="O84" s="13">
        <v>12.75</v>
      </c>
      <c r="P84" s="15">
        <v>15</v>
      </c>
      <c r="Q84" s="337">
        <v>15</v>
      </c>
      <c r="R84" s="15" t="str">
        <f t="shared" si="14"/>
        <v>Yes</v>
      </c>
      <c r="S84" s="15" t="str">
        <f t="shared" si="15"/>
        <v>No</v>
      </c>
      <c r="T84" s="4" t="str">
        <f t="shared" si="16"/>
        <v>Yes</v>
      </c>
      <c r="U84" s="4">
        <f t="shared" si="17"/>
        <v>0</v>
      </c>
      <c r="V84" s="132" t="str">
        <f t="shared" si="18"/>
        <v>Yes</v>
      </c>
      <c r="W84" s="223">
        <f t="shared" si="19"/>
        <v>0.17647058823529416</v>
      </c>
      <c r="X84" s="221" t="str">
        <f t="shared" si="20"/>
        <v>Yes</v>
      </c>
      <c r="Y84" s="223">
        <f t="shared" si="21"/>
        <v>0.17647058823529416</v>
      </c>
      <c r="Z84" s="222" t="str">
        <f t="shared" si="22"/>
        <v>Yes</v>
      </c>
      <c r="AA84" s="68">
        <f t="shared" si="23"/>
        <v>0.17647058823529416</v>
      </c>
      <c r="AB84" s="65" t="str">
        <f t="shared" si="24"/>
        <v>No</v>
      </c>
      <c r="AC84" s="68" t="str">
        <f t="shared" si="25"/>
        <v>N/A</v>
      </c>
      <c r="AD84" s="65" t="str">
        <f t="shared" si="26"/>
        <v>No</v>
      </c>
      <c r="AE84" s="68" t="str">
        <f t="shared" si="27"/>
        <v>N/A</v>
      </c>
      <c r="AF84" s="66"/>
    </row>
    <row r="85" spans="1:32">
      <c r="A85" s="66" t="s">
        <v>14</v>
      </c>
      <c r="B85" s="66" t="s">
        <v>27</v>
      </c>
      <c r="C85" s="66" t="str" cm="1">
        <f t="array" ref="C85">_xlfn.IFNA(_xlfn.IFS(B85="Starter","Starters &amp; Sides",B85="Sides","Starters &amp; Sides"),B85)</f>
        <v>Mains</v>
      </c>
      <c r="D85" s="71" t="s">
        <v>2244</v>
      </c>
      <c r="E85" s="76"/>
      <c r="F85" s="13"/>
      <c r="G85" s="13"/>
      <c r="H85" s="13"/>
      <c r="I85" s="13"/>
      <c r="J85" s="13"/>
      <c r="K85" s="13"/>
      <c r="L85" s="13"/>
      <c r="M85" s="13">
        <v>13.99</v>
      </c>
      <c r="N85" s="13">
        <v>13.99</v>
      </c>
      <c r="O85" s="13">
        <v>13.99</v>
      </c>
      <c r="P85" s="15">
        <v>17</v>
      </c>
      <c r="Q85" s="337">
        <v>17</v>
      </c>
      <c r="R85" s="15" t="str">
        <f t="shared" si="14"/>
        <v>Yes</v>
      </c>
      <c r="S85" s="15" t="str">
        <f t="shared" si="15"/>
        <v>No</v>
      </c>
      <c r="T85" s="4" t="str">
        <f t="shared" si="16"/>
        <v>Yes</v>
      </c>
      <c r="U85" s="4">
        <f t="shared" si="17"/>
        <v>0</v>
      </c>
      <c r="V85" s="132" t="str">
        <f t="shared" si="18"/>
        <v>Yes</v>
      </c>
      <c r="W85" s="223">
        <f t="shared" si="19"/>
        <v>0.21515368120085765</v>
      </c>
      <c r="X85" s="221" t="str">
        <f t="shared" si="20"/>
        <v>Yes</v>
      </c>
      <c r="Y85" s="223">
        <f t="shared" si="21"/>
        <v>0.21515368120085765</v>
      </c>
      <c r="Z85" s="222" t="str">
        <f t="shared" si="22"/>
        <v>Yes</v>
      </c>
      <c r="AA85" s="68">
        <f t="shared" si="23"/>
        <v>0.21515368120085765</v>
      </c>
      <c r="AB85" s="65" t="str">
        <f t="shared" si="24"/>
        <v>No</v>
      </c>
      <c r="AC85" s="68" t="str">
        <f t="shared" si="25"/>
        <v>N/A</v>
      </c>
      <c r="AD85" s="65" t="str">
        <f t="shared" si="26"/>
        <v>No</v>
      </c>
      <c r="AE85" s="68" t="str">
        <f t="shared" si="27"/>
        <v>N/A</v>
      </c>
      <c r="AF85" s="66"/>
    </row>
    <row r="86" spans="1:32">
      <c r="A86" s="66" t="s">
        <v>14</v>
      </c>
      <c r="B86" s="66" t="s">
        <v>27</v>
      </c>
      <c r="C86" s="66" t="str" cm="1">
        <f t="array" ref="C86">_xlfn.IFNA(_xlfn.IFS(B86="Starter","Starters &amp; Sides",B86="Sides","Starters &amp; Sides"),B86)</f>
        <v>Mains</v>
      </c>
      <c r="D86" s="71" t="s">
        <v>2245</v>
      </c>
      <c r="E86" s="76"/>
      <c r="F86" s="13"/>
      <c r="G86" s="13"/>
      <c r="H86" s="13"/>
      <c r="I86" s="13"/>
      <c r="J86" s="13"/>
      <c r="K86" s="13"/>
      <c r="L86" s="13"/>
      <c r="M86" s="13">
        <v>14.99</v>
      </c>
      <c r="N86" s="13">
        <v>14.99</v>
      </c>
      <c r="O86" s="13">
        <v>14.99</v>
      </c>
      <c r="P86" s="15">
        <v>18</v>
      </c>
      <c r="Q86" s="337">
        <v>18</v>
      </c>
      <c r="R86" s="15" t="str">
        <f t="shared" si="14"/>
        <v>Yes</v>
      </c>
      <c r="S86" s="15" t="str">
        <f t="shared" si="15"/>
        <v>No</v>
      </c>
      <c r="T86" s="4" t="str">
        <f t="shared" si="16"/>
        <v>Yes</v>
      </c>
      <c r="U86" s="4">
        <f t="shared" si="17"/>
        <v>0</v>
      </c>
      <c r="V86" s="132" t="str">
        <f t="shared" si="18"/>
        <v>Yes</v>
      </c>
      <c r="W86" s="223">
        <f t="shared" si="19"/>
        <v>0.20080053368912609</v>
      </c>
      <c r="X86" s="221" t="str">
        <f t="shared" si="20"/>
        <v>Yes</v>
      </c>
      <c r="Y86" s="223">
        <f t="shared" si="21"/>
        <v>0.20080053368912609</v>
      </c>
      <c r="Z86" s="222" t="str">
        <f t="shared" si="22"/>
        <v>Yes</v>
      </c>
      <c r="AA86" s="68">
        <f t="shared" si="23"/>
        <v>0.20080053368912609</v>
      </c>
      <c r="AB86" s="65" t="str">
        <f t="shared" si="24"/>
        <v>No</v>
      </c>
      <c r="AC86" s="68" t="str">
        <f t="shared" si="25"/>
        <v>N/A</v>
      </c>
      <c r="AD86" s="65" t="str">
        <f t="shared" si="26"/>
        <v>No</v>
      </c>
      <c r="AE86" s="68" t="str">
        <f t="shared" si="27"/>
        <v>N/A</v>
      </c>
      <c r="AF86" s="66"/>
    </row>
    <row r="87" spans="1:32">
      <c r="A87" s="66" t="s">
        <v>14</v>
      </c>
      <c r="B87" s="66" t="s">
        <v>27</v>
      </c>
      <c r="C87" s="66" t="str" cm="1">
        <f t="array" ref="C87">_xlfn.IFNA(_xlfn.IFS(B87="Starter","Starters &amp; Sides",B87="Sides","Starters &amp; Sides"),B87)</f>
        <v>Mains</v>
      </c>
      <c r="D87" s="71" t="s">
        <v>2246</v>
      </c>
      <c r="E87" s="76"/>
      <c r="F87" s="13"/>
      <c r="G87" s="13"/>
      <c r="H87" s="13"/>
      <c r="I87" s="13"/>
      <c r="J87" s="13"/>
      <c r="K87" s="13"/>
      <c r="L87" s="13"/>
      <c r="M87" s="13">
        <v>14.99</v>
      </c>
      <c r="N87" s="13">
        <v>14.99</v>
      </c>
      <c r="O87" s="13">
        <v>14.99</v>
      </c>
      <c r="P87" s="15">
        <v>18</v>
      </c>
      <c r="Q87" s="337">
        <v>18</v>
      </c>
      <c r="R87" s="15" t="str">
        <f t="shared" si="14"/>
        <v>Yes</v>
      </c>
      <c r="S87" s="15" t="str">
        <f t="shared" si="15"/>
        <v>No</v>
      </c>
      <c r="T87" s="4" t="str">
        <f t="shared" si="16"/>
        <v>Yes</v>
      </c>
      <c r="U87" s="4">
        <f t="shared" si="17"/>
        <v>0</v>
      </c>
      <c r="V87" s="132" t="str">
        <f t="shared" si="18"/>
        <v>Yes</v>
      </c>
      <c r="W87" s="223">
        <f t="shared" si="19"/>
        <v>0.20080053368912609</v>
      </c>
      <c r="X87" s="221" t="str">
        <f t="shared" si="20"/>
        <v>Yes</v>
      </c>
      <c r="Y87" s="223">
        <f t="shared" si="21"/>
        <v>0.20080053368912609</v>
      </c>
      <c r="Z87" s="222" t="str">
        <f t="shared" si="22"/>
        <v>Yes</v>
      </c>
      <c r="AA87" s="68">
        <f t="shared" si="23"/>
        <v>0.20080053368912609</v>
      </c>
      <c r="AB87" s="65" t="str">
        <f t="shared" si="24"/>
        <v>No</v>
      </c>
      <c r="AC87" s="68" t="str">
        <f t="shared" si="25"/>
        <v>N/A</v>
      </c>
      <c r="AD87" s="65" t="str">
        <f t="shared" si="26"/>
        <v>No</v>
      </c>
      <c r="AE87" s="68" t="str">
        <f t="shared" si="27"/>
        <v>N/A</v>
      </c>
      <c r="AF87" s="66"/>
    </row>
    <row r="88" spans="1:32">
      <c r="A88" s="66" t="s">
        <v>14</v>
      </c>
      <c r="B88" s="66" t="s">
        <v>27</v>
      </c>
      <c r="C88" s="66" t="str" cm="1">
        <f t="array" ref="C88">_xlfn.IFNA(_xlfn.IFS(B88="Starter","Starters &amp; Sides",B88="Sides","Starters &amp; Sides"),B88)</f>
        <v>Mains</v>
      </c>
      <c r="D88" s="71" t="s">
        <v>2247</v>
      </c>
      <c r="E88" s="76"/>
      <c r="F88" s="13"/>
      <c r="G88" s="13"/>
      <c r="H88" s="13"/>
      <c r="I88" s="13"/>
      <c r="J88" s="13"/>
      <c r="K88" s="13"/>
      <c r="L88" s="13"/>
      <c r="M88" s="13">
        <v>12.99</v>
      </c>
      <c r="N88" s="13">
        <v>12.99</v>
      </c>
      <c r="O88" s="13">
        <v>12.99</v>
      </c>
      <c r="P88" s="15">
        <v>15</v>
      </c>
      <c r="Q88" s="337">
        <v>15</v>
      </c>
      <c r="R88" s="15" t="str">
        <f t="shared" si="14"/>
        <v>Yes</v>
      </c>
      <c r="S88" s="15" t="str">
        <f t="shared" si="15"/>
        <v>No</v>
      </c>
      <c r="T88" s="4" t="str">
        <f t="shared" si="16"/>
        <v>Yes</v>
      </c>
      <c r="U88" s="4">
        <f t="shared" si="17"/>
        <v>0</v>
      </c>
      <c r="V88" s="132" t="str">
        <f t="shared" si="18"/>
        <v>Yes</v>
      </c>
      <c r="W88" s="223">
        <f t="shared" si="19"/>
        <v>0.15473441108545027</v>
      </c>
      <c r="X88" s="221" t="str">
        <f t="shared" si="20"/>
        <v>Yes</v>
      </c>
      <c r="Y88" s="223">
        <f t="shared" si="21"/>
        <v>0.15473441108545027</v>
      </c>
      <c r="Z88" s="222" t="str">
        <f t="shared" si="22"/>
        <v>Yes</v>
      </c>
      <c r="AA88" s="68">
        <f t="shared" si="23"/>
        <v>0.15473441108545027</v>
      </c>
      <c r="AB88" s="65" t="str">
        <f t="shared" si="24"/>
        <v>No</v>
      </c>
      <c r="AC88" s="68" t="str">
        <f t="shared" si="25"/>
        <v>N/A</v>
      </c>
      <c r="AD88" s="65" t="str">
        <f t="shared" si="26"/>
        <v>No</v>
      </c>
      <c r="AE88" s="68" t="str">
        <f t="shared" si="27"/>
        <v>N/A</v>
      </c>
      <c r="AF88" s="66"/>
    </row>
    <row r="89" spans="1:32">
      <c r="A89" s="66" t="s">
        <v>14</v>
      </c>
      <c r="B89" s="66" t="s">
        <v>27</v>
      </c>
      <c r="C89" s="66" t="str" cm="1">
        <f t="array" ref="C89">_xlfn.IFNA(_xlfn.IFS(B89="Starter","Starters &amp; Sides",B89="Sides","Starters &amp; Sides"),B89)</f>
        <v>Mains</v>
      </c>
      <c r="D89" s="71" t="s">
        <v>2248</v>
      </c>
      <c r="E89" s="76"/>
      <c r="F89" s="13"/>
      <c r="G89" s="13"/>
      <c r="H89" s="13"/>
      <c r="I89" s="13"/>
      <c r="J89" s="13"/>
      <c r="K89" s="13"/>
      <c r="L89" s="13"/>
      <c r="M89" s="13">
        <v>13.25</v>
      </c>
      <c r="N89" s="13">
        <v>13.25</v>
      </c>
      <c r="O89" s="13">
        <v>13.25</v>
      </c>
      <c r="P89" s="15">
        <v>15</v>
      </c>
      <c r="Q89" s="337">
        <v>15</v>
      </c>
      <c r="R89" s="15" t="str">
        <f t="shared" si="14"/>
        <v>Yes</v>
      </c>
      <c r="S89" s="15" t="str">
        <f t="shared" si="15"/>
        <v>No</v>
      </c>
      <c r="T89" s="4" t="str">
        <f t="shared" si="16"/>
        <v>Yes</v>
      </c>
      <c r="U89" s="4">
        <f t="shared" si="17"/>
        <v>0</v>
      </c>
      <c r="V89" s="132" t="str">
        <f t="shared" si="18"/>
        <v>Yes</v>
      </c>
      <c r="W89" s="223">
        <f t="shared" si="19"/>
        <v>0.13207547169811318</v>
      </c>
      <c r="X89" s="221" t="str">
        <f t="shared" si="20"/>
        <v>Yes</v>
      </c>
      <c r="Y89" s="223">
        <f t="shared" si="21"/>
        <v>0.13207547169811318</v>
      </c>
      <c r="Z89" s="222" t="str">
        <f t="shared" si="22"/>
        <v>Yes</v>
      </c>
      <c r="AA89" s="68">
        <f t="shared" si="23"/>
        <v>0.13207547169811318</v>
      </c>
      <c r="AB89" s="65" t="str">
        <f t="shared" si="24"/>
        <v>No</v>
      </c>
      <c r="AC89" s="68" t="str">
        <f t="shared" si="25"/>
        <v>N/A</v>
      </c>
      <c r="AD89" s="65" t="str">
        <f t="shared" si="26"/>
        <v>No</v>
      </c>
      <c r="AE89" s="68" t="str">
        <f t="shared" si="27"/>
        <v>N/A</v>
      </c>
      <c r="AF89" s="66"/>
    </row>
    <row r="90" spans="1:32">
      <c r="A90" s="66" t="s">
        <v>14</v>
      </c>
      <c r="B90" s="66" t="s">
        <v>27</v>
      </c>
      <c r="C90" s="66" t="str" cm="1">
        <f t="array" ref="C90">_xlfn.IFNA(_xlfn.IFS(B90="Starter","Starters &amp; Sides",B90="Sides","Starters &amp; Sides"),B90)</f>
        <v>Mains</v>
      </c>
      <c r="D90" s="71" t="s">
        <v>2249</v>
      </c>
      <c r="E90" s="76"/>
      <c r="F90" s="13"/>
      <c r="G90" s="13"/>
      <c r="H90" s="13"/>
      <c r="I90" s="13"/>
      <c r="J90" s="13"/>
      <c r="K90" s="13"/>
      <c r="L90" s="13"/>
      <c r="M90" s="13">
        <v>14.25</v>
      </c>
      <c r="N90" s="13">
        <v>14.25</v>
      </c>
      <c r="O90" s="13">
        <v>14.25</v>
      </c>
      <c r="P90" s="15">
        <v>17</v>
      </c>
      <c r="Q90" s="337">
        <v>17</v>
      </c>
      <c r="R90" s="15" t="str">
        <f t="shared" si="14"/>
        <v>Yes</v>
      </c>
      <c r="S90" s="15" t="str">
        <f t="shared" si="15"/>
        <v>No</v>
      </c>
      <c r="T90" s="4" t="str">
        <f t="shared" si="16"/>
        <v>Yes</v>
      </c>
      <c r="U90" s="4">
        <f t="shared" si="17"/>
        <v>0</v>
      </c>
      <c r="V90" s="132" t="str">
        <f t="shared" si="18"/>
        <v>Yes</v>
      </c>
      <c r="W90" s="223">
        <f t="shared" si="19"/>
        <v>0.19298245614035081</v>
      </c>
      <c r="X90" s="221" t="str">
        <f t="shared" si="20"/>
        <v>Yes</v>
      </c>
      <c r="Y90" s="223">
        <f t="shared" si="21"/>
        <v>0.19298245614035081</v>
      </c>
      <c r="Z90" s="222" t="str">
        <f t="shared" si="22"/>
        <v>Yes</v>
      </c>
      <c r="AA90" s="68">
        <f t="shared" si="23"/>
        <v>0.19298245614035081</v>
      </c>
      <c r="AB90" s="65" t="str">
        <f t="shared" si="24"/>
        <v>No</v>
      </c>
      <c r="AC90" s="68" t="str">
        <f t="shared" si="25"/>
        <v>N/A</v>
      </c>
      <c r="AD90" s="65" t="str">
        <f t="shared" si="26"/>
        <v>No</v>
      </c>
      <c r="AE90" s="68" t="str">
        <f t="shared" si="27"/>
        <v>N/A</v>
      </c>
      <c r="AF90" s="66"/>
    </row>
    <row r="91" spans="1:32">
      <c r="A91" s="66" t="s">
        <v>14</v>
      </c>
      <c r="B91" s="66" t="s">
        <v>27</v>
      </c>
      <c r="C91" s="66" t="str" cm="1">
        <f t="array" ref="C91">_xlfn.IFNA(_xlfn.IFS(B91="Starter","Starters &amp; Sides",B91="Sides","Starters &amp; Sides"),B91)</f>
        <v>Mains</v>
      </c>
      <c r="D91" s="71" t="s">
        <v>2250</v>
      </c>
      <c r="E91" s="76"/>
      <c r="F91" s="13"/>
      <c r="G91" s="13"/>
      <c r="H91" s="13"/>
      <c r="I91" s="13"/>
      <c r="J91" s="13"/>
      <c r="K91" s="13"/>
      <c r="L91" s="13"/>
      <c r="M91" s="13">
        <v>16.75</v>
      </c>
      <c r="N91" s="13">
        <v>16.75</v>
      </c>
      <c r="O91" s="13">
        <v>16.75</v>
      </c>
      <c r="P91" s="15">
        <v>19</v>
      </c>
      <c r="Q91" s="337">
        <v>19</v>
      </c>
      <c r="R91" s="15" t="str">
        <f t="shared" si="14"/>
        <v>Yes</v>
      </c>
      <c r="S91" s="15" t="str">
        <f t="shared" si="15"/>
        <v>No</v>
      </c>
      <c r="T91" s="4" t="str">
        <f t="shared" si="16"/>
        <v>Yes</v>
      </c>
      <c r="U91" s="4">
        <f t="shared" si="17"/>
        <v>0</v>
      </c>
      <c r="V91" s="132" t="str">
        <f t="shared" si="18"/>
        <v>Yes</v>
      </c>
      <c r="W91" s="223">
        <f t="shared" si="19"/>
        <v>0.13432835820895517</v>
      </c>
      <c r="X91" s="221" t="str">
        <f t="shared" si="20"/>
        <v>Yes</v>
      </c>
      <c r="Y91" s="223">
        <f t="shared" si="21"/>
        <v>0.13432835820895517</v>
      </c>
      <c r="Z91" s="222" t="str">
        <f t="shared" si="22"/>
        <v>Yes</v>
      </c>
      <c r="AA91" s="68">
        <f t="shared" si="23"/>
        <v>0.13432835820895517</v>
      </c>
      <c r="AB91" s="65" t="str">
        <f t="shared" si="24"/>
        <v>No</v>
      </c>
      <c r="AC91" s="68" t="str">
        <f t="shared" si="25"/>
        <v>N/A</v>
      </c>
      <c r="AD91" s="65" t="str">
        <f t="shared" si="26"/>
        <v>No</v>
      </c>
      <c r="AE91" s="68" t="str">
        <f t="shared" si="27"/>
        <v>N/A</v>
      </c>
      <c r="AF91" s="66"/>
    </row>
    <row r="92" spans="1:32">
      <c r="A92" s="66" t="s">
        <v>14</v>
      </c>
      <c r="B92" s="66" t="s">
        <v>27</v>
      </c>
      <c r="C92" s="66" t="str" cm="1">
        <f t="array" ref="C92">_xlfn.IFNA(_xlfn.IFS(B92="Starter","Starters &amp; Sides",B92="Sides","Starters &amp; Sides"),B92)</f>
        <v>Mains</v>
      </c>
      <c r="D92" s="71" t="s">
        <v>2251</v>
      </c>
      <c r="E92" s="76"/>
      <c r="F92" s="13"/>
      <c r="G92" s="13"/>
      <c r="H92" s="13"/>
      <c r="I92" s="13"/>
      <c r="J92" s="13"/>
      <c r="K92" s="13"/>
      <c r="L92" s="13"/>
      <c r="M92" s="13">
        <v>12.75</v>
      </c>
      <c r="N92" s="13">
        <v>12.75</v>
      </c>
      <c r="O92" s="13">
        <v>12.75</v>
      </c>
      <c r="P92" s="15">
        <v>15</v>
      </c>
      <c r="Q92" s="337">
        <v>15</v>
      </c>
      <c r="R92" s="15" t="str">
        <f t="shared" si="14"/>
        <v>Yes</v>
      </c>
      <c r="S92" s="15" t="str">
        <f t="shared" si="15"/>
        <v>No</v>
      </c>
      <c r="T92" s="4" t="str">
        <f t="shared" si="16"/>
        <v>Yes</v>
      </c>
      <c r="U92" s="4">
        <f t="shared" si="17"/>
        <v>0</v>
      </c>
      <c r="V92" s="132" t="str">
        <f t="shared" si="18"/>
        <v>Yes</v>
      </c>
      <c r="W92" s="223">
        <f t="shared" si="19"/>
        <v>0.17647058823529416</v>
      </c>
      <c r="X92" s="221" t="str">
        <f t="shared" si="20"/>
        <v>Yes</v>
      </c>
      <c r="Y92" s="223">
        <f t="shared" si="21"/>
        <v>0.17647058823529416</v>
      </c>
      <c r="Z92" s="222" t="str">
        <f t="shared" si="22"/>
        <v>Yes</v>
      </c>
      <c r="AA92" s="68">
        <f t="shared" si="23"/>
        <v>0.17647058823529416</v>
      </c>
      <c r="AB92" s="65" t="str">
        <f t="shared" si="24"/>
        <v>No</v>
      </c>
      <c r="AC92" s="68" t="str">
        <f t="shared" si="25"/>
        <v>N/A</v>
      </c>
      <c r="AD92" s="65" t="str">
        <f t="shared" si="26"/>
        <v>No</v>
      </c>
      <c r="AE92" s="68" t="str">
        <f t="shared" si="27"/>
        <v>N/A</v>
      </c>
      <c r="AF92" s="66"/>
    </row>
    <row r="93" spans="1:32">
      <c r="A93" s="66" t="s">
        <v>14</v>
      </c>
      <c r="B93" s="66" t="s">
        <v>27</v>
      </c>
      <c r="C93" s="66" t="str" cm="1">
        <f t="array" ref="C93">_xlfn.IFNA(_xlfn.IFS(B93="Starter","Starters &amp; Sides",B93="Sides","Starters &amp; Sides"),B93)</f>
        <v>Mains</v>
      </c>
      <c r="D93" s="71" t="s">
        <v>2252</v>
      </c>
      <c r="E93" s="76"/>
      <c r="F93" s="13"/>
      <c r="G93" s="13"/>
      <c r="H93" s="13"/>
      <c r="I93" s="13"/>
      <c r="J93" s="13"/>
      <c r="K93" s="13"/>
      <c r="L93" s="13"/>
      <c r="M93" s="13"/>
      <c r="N93" s="13"/>
      <c r="O93" s="13">
        <v>17.5</v>
      </c>
      <c r="P93" s="15">
        <v>20</v>
      </c>
      <c r="Q93" s="337">
        <v>20</v>
      </c>
      <c r="R93" s="15" t="str">
        <f t="shared" si="14"/>
        <v>Yes</v>
      </c>
      <c r="S93" s="15" t="str">
        <f t="shared" si="15"/>
        <v>No</v>
      </c>
      <c r="T93" s="4" t="str">
        <f t="shared" si="16"/>
        <v>Yes</v>
      </c>
      <c r="U93" s="4">
        <f t="shared" si="17"/>
        <v>0</v>
      </c>
      <c r="V93" s="132" t="str">
        <f t="shared" si="18"/>
        <v>Yes</v>
      </c>
      <c r="W93" s="223">
        <f t="shared" si="19"/>
        <v>0.14285714285714279</v>
      </c>
      <c r="X93" s="221" t="str">
        <f t="shared" si="20"/>
        <v>No</v>
      </c>
      <c r="Y93" s="223" t="str">
        <f t="shared" si="21"/>
        <v>N/A</v>
      </c>
      <c r="Z93" s="222" t="str">
        <f t="shared" si="22"/>
        <v>No</v>
      </c>
      <c r="AA93" s="68" t="str">
        <f t="shared" si="23"/>
        <v>N/A</v>
      </c>
      <c r="AB93" s="65" t="str">
        <f t="shared" si="24"/>
        <v>No</v>
      </c>
      <c r="AC93" s="68" t="str">
        <f t="shared" si="25"/>
        <v>N/A</v>
      </c>
      <c r="AD93" s="65" t="str">
        <f t="shared" si="26"/>
        <v>No</v>
      </c>
      <c r="AE93" s="68" t="str">
        <f t="shared" si="27"/>
        <v>N/A</v>
      </c>
      <c r="AF93" s="66"/>
    </row>
    <row r="94" spans="1:32">
      <c r="A94" s="66" t="s">
        <v>14</v>
      </c>
      <c r="B94" s="66" t="s">
        <v>27</v>
      </c>
      <c r="C94" s="66" t="str" cm="1">
        <f t="array" ref="C94">_xlfn.IFNA(_xlfn.IFS(B94="Starter","Starters &amp; Sides",B94="Sides","Starters &amp; Sides"),B94)</f>
        <v>Mains</v>
      </c>
      <c r="D94" s="71" t="s">
        <v>2253</v>
      </c>
      <c r="E94" s="76"/>
      <c r="F94" s="13"/>
      <c r="G94" s="13"/>
      <c r="H94" s="13"/>
      <c r="I94" s="13"/>
      <c r="J94" s="13"/>
      <c r="K94" s="13"/>
      <c r="L94" s="13"/>
      <c r="M94" s="13"/>
      <c r="N94" s="13"/>
      <c r="O94" s="13">
        <v>15.95</v>
      </c>
      <c r="P94" s="15">
        <v>19</v>
      </c>
      <c r="Q94" s="337">
        <v>19</v>
      </c>
      <c r="R94" s="15" t="str">
        <f t="shared" si="14"/>
        <v>Yes</v>
      </c>
      <c r="S94" s="15" t="str">
        <f t="shared" si="15"/>
        <v>No</v>
      </c>
      <c r="T94" s="4" t="str">
        <f t="shared" si="16"/>
        <v>Yes</v>
      </c>
      <c r="U94" s="4">
        <f t="shared" si="17"/>
        <v>0</v>
      </c>
      <c r="V94" s="132" t="str">
        <f t="shared" si="18"/>
        <v>Yes</v>
      </c>
      <c r="W94" s="223">
        <f t="shared" si="19"/>
        <v>0.19122257053291536</v>
      </c>
      <c r="X94" s="221" t="str">
        <f t="shared" si="20"/>
        <v>No</v>
      </c>
      <c r="Y94" s="223" t="str">
        <f t="shared" si="21"/>
        <v>N/A</v>
      </c>
      <c r="Z94" s="222" t="str">
        <f t="shared" si="22"/>
        <v>No</v>
      </c>
      <c r="AA94" s="68" t="str">
        <f t="shared" si="23"/>
        <v>N/A</v>
      </c>
      <c r="AB94" s="65" t="str">
        <f t="shared" si="24"/>
        <v>No</v>
      </c>
      <c r="AC94" s="68" t="str">
        <f t="shared" si="25"/>
        <v>N/A</v>
      </c>
      <c r="AD94" s="65" t="str">
        <f t="shared" si="26"/>
        <v>No</v>
      </c>
      <c r="AE94" s="68" t="str">
        <f t="shared" si="27"/>
        <v>N/A</v>
      </c>
      <c r="AF94" s="66"/>
    </row>
    <row r="95" spans="1:32" ht="15" customHeight="1">
      <c r="A95" s="66" t="s">
        <v>14</v>
      </c>
      <c r="B95" s="66" t="s">
        <v>27</v>
      </c>
      <c r="C95" s="66" t="str" cm="1">
        <f t="array" ref="C95">_xlfn.IFNA(_xlfn.IFS(B95="Starter","Starters &amp; Sides",B95="Sides","Starters &amp; Sides"),B95)</f>
        <v>Mains</v>
      </c>
      <c r="D95" s="71" t="s">
        <v>2254</v>
      </c>
      <c r="E95" s="76"/>
      <c r="F95" s="13"/>
      <c r="G95" s="13"/>
      <c r="H95" s="13"/>
      <c r="I95" s="13"/>
      <c r="J95" s="13"/>
      <c r="K95" s="13"/>
      <c r="L95" s="13"/>
      <c r="M95" s="13">
        <v>16.95</v>
      </c>
      <c r="N95" s="13">
        <v>16.95</v>
      </c>
      <c r="O95" s="13">
        <v>16.95</v>
      </c>
      <c r="P95" s="15">
        <v>19</v>
      </c>
      <c r="Q95" s="337">
        <v>19</v>
      </c>
      <c r="R95" s="15" t="str">
        <f t="shared" si="14"/>
        <v>Yes</v>
      </c>
      <c r="S95" s="15" t="str">
        <f t="shared" si="15"/>
        <v>No</v>
      </c>
      <c r="T95" s="4" t="str">
        <f t="shared" si="16"/>
        <v>Yes</v>
      </c>
      <c r="U95" s="4">
        <f t="shared" si="17"/>
        <v>0</v>
      </c>
      <c r="V95" s="132" t="str">
        <f t="shared" si="18"/>
        <v>Yes</v>
      </c>
      <c r="W95" s="223">
        <f t="shared" si="19"/>
        <v>0.12094395280235992</v>
      </c>
      <c r="X95" s="221" t="str">
        <f t="shared" si="20"/>
        <v>Yes</v>
      </c>
      <c r="Y95" s="223">
        <f t="shared" si="21"/>
        <v>0.12094395280235992</v>
      </c>
      <c r="Z95" s="222" t="str">
        <f t="shared" si="22"/>
        <v>Yes</v>
      </c>
      <c r="AA95" s="68">
        <f t="shared" si="23"/>
        <v>0.12094395280235992</v>
      </c>
      <c r="AB95" s="65" t="str">
        <f t="shared" si="24"/>
        <v>No</v>
      </c>
      <c r="AC95" s="68" t="str">
        <f t="shared" si="25"/>
        <v>N/A</v>
      </c>
      <c r="AD95" s="65" t="str">
        <f t="shared" si="26"/>
        <v>No</v>
      </c>
      <c r="AE95" s="68" t="str">
        <f t="shared" si="27"/>
        <v>N/A</v>
      </c>
      <c r="AF95" s="66"/>
    </row>
    <row r="96" spans="1:32">
      <c r="A96" s="66" t="s">
        <v>14</v>
      </c>
      <c r="B96" s="66" t="s">
        <v>27</v>
      </c>
      <c r="C96" s="66" t="str" cm="1">
        <f t="array" ref="C96">_xlfn.IFNA(_xlfn.IFS(B96="Starter","Starters &amp; Sides",B96="Sides","Starters &amp; Sides"),B96)</f>
        <v>Mains</v>
      </c>
      <c r="D96" s="71" t="s">
        <v>2255</v>
      </c>
      <c r="E96" s="76"/>
      <c r="F96" s="13"/>
      <c r="G96" s="13"/>
      <c r="H96" s="13"/>
      <c r="I96" s="13"/>
      <c r="J96" s="13"/>
      <c r="K96" s="13"/>
      <c r="L96" s="13"/>
      <c r="M96" s="13"/>
      <c r="N96" s="13"/>
      <c r="O96" s="13">
        <v>14.9</v>
      </c>
      <c r="P96" s="15">
        <v>17</v>
      </c>
      <c r="Q96" s="337">
        <v>17</v>
      </c>
      <c r="R96" s="15" t="str">
        <f t="shared" si="14"/>
        <v>Yes</v>
      </c>
      <c r="S96" s="15" t="str">
        <f t="shared" si="15"/>
        <v>No</v>
      </c>
      <c r="T96" s="4" t="str">
        <f t="shared" si="16"/>
        <v>Yes</v>
      </c>
      <c r="U96" s="4">
        <f t="shared" si="17"/>
        <v>0</v>
      </c>
      <c r="V96" s="132" t="str">
        <f t="shared" si="18"/>
        <v>Yes</v>
      </c>
      <c r="W96" s="223">
        <f t="shared" si="19"/>
        <v>0.14093959731543615</v>
      </c>
      <c r="X96" s="221" t="str">
        <f t="shared" si="20"/>
        <v>No</v>
      </c>
      <c r="Y96" s="223" t="str">
        <f t="shared" si="21"/>
        <v>N/A</v>
      </c>
      <c r="Z96" s="222" t="str">
        <f t="shared" si="22"/>
        <v>No</v>
      </c>
      <c r="AA96" s="68" t="str">
        <f t="shared" si="23"/>
        <v>N/A</v>
      </c>
      <c r="AB96" s="65" t="str">
        <f t="shared" si="24"/>
        <v>No</v>
      </c>
      <c r="AC96" s="68" t="str">
        <f t="shared" si="25"/>
        <v>N/A</v>
      </c>
      <c r="AD96" s="65" t="str">
        <f t="shared" si="26"/>
        <v>No</v>
      </c>
      <c r="AE96" s="68" t="str">
        <f t="shared" si="27"/>
        <v>N/A</v>
      </c>
      <c r="AF96" s="66"/>
    </row>
    <row r="97" spans="1:32">
      <c r="A97" s="66" t="s">
        <v>14</v>
      </c>
      <c r="B97" s="66" t="s">
        <v>27</v>
      </c>
      <c r="C97" s="66" t="str" cm="1">
        <f t="array" ref="C97">_xlfn.IFNA(_xlfn.IFS(B97="Starter","Starters &amp; Sides",B97="Sides","Starters &amp; Sides"),B97)</f>
        <v>Mains</v>
      </c>
      <c r="D97" s="71" t="s">
        <v>2256</v>
      </c>
      <c r="E97" s="76"/>
      <c r="F97" s="13"/>
      <c r="G97" s="13"/>
      <c r="H97" s="13"/>
      <c r="I97" s="13"/>
      <c r="J97" s="13"/>
      <c r="K97" s="13"/>
      <c r="L97" s="13"/>
      <c r="M97" s="13"/>
      <c r="N97" s="13"/>
      <c r="O97" s="13">
        <v>13.5</v>
      </c>
      <c r="P97" s="15">
        <v>13.9</v>
      </c>
      <c r="Q97" s="337">
        <v>13.9</v>
      </c>
      <c r="R97" s="15" t="str">
        <f t="shared" si="14"/>
        <v>Yes</v>
      </c>
      <c r="S97" s="15" t="str">
        <f t="shared" si="15"/>
        <v>No</v>
      </c>
      <c r="T97" s="4" t="str">
        <f t="shared" si="16"/>
        <v>Yes</v>
      </c>
      <c r="U97" s="4">
        <f t="shared" si="17"/>
        <v>0</v>
      </c>
      <c r="V97" s="132" t="str">
        <f t="shared" si="18"/>
        <v>Yes</v>
      </c>
      <c r="W97" s="223">
        <f t="shared" si="19"/>
        <v>2.9629629629629672E-2</v>
      </c>
      <c r="X97" s="221" t="str">
        <f t="shared" si="20"/>
        <v>No</v>
      </c>
      <c r="Y97" s="223" t="str">
        <f t="shared" si="21"/>
        <v>N/A</v>
      </c>
      <c r="Z97" s="222" t="str">
        <f t="shared" si="22"/>
        <v>No</v>
      </c>
      <c r="AA97" s="68" t="str">
        <f t="shared" si="23"/>
        <v>N/A</v>
      </c>
      <c r="AB97" s="65" t="str">
        <f t="shared" si="24"/>
        <v>No</v>
      </c>
      <c r="AC97" s="68" t="str">
        <f t="shared" si="25"/>
        <v>N/A</v>
      </c>
      <c r="AD97" s="65" t="str">
        <f t="shared" si="26"/>
        <v>No</v>
      </c>
      <c r="AE97" s="68" t="str">
        <f t="shared" si="27"/>
        <v>N/A</v>
      </c>
      <c r="AF97" s="66"/>
    </row>
    <row r="98" spans="1:32">
      <c r="A98" s="66" t="s">
        <v>14</v>
      </c>
      <c r="B98" s="66" t="s">
        <v>27</v>
      </c>
      <c r="C98" s="66" t="str" cm="1">
        <f t="array" ref="C98">_xlfn.IFNA(_xlfn.IFS(B98="Starter","Starters &amp; Sides",B98="Sides","Starters &amp; Sides"),B98)</f>
        <v>Mains</v>
      </c>
      <c r="D98" s="71" t="s">
        <v>2257</v>
      </c>
      <c r="E98" s="76"/>
      <c r="F98" s="13"/>
      <c r="G98" s="13"/>
      <c r="H98" s="13"/>
      <c r="I98" s="13"/>
      <c r="J98" s="13"/>
      <c r="K98" s="13"/>
      <c r="L98" s="13"/>
      <c r="M98" s="13">
        <v>23.5</v>
      </c>
      <c r="N98" s="13">
        <v>23.5</v>
      </c>
      <c r="O98" s="13">
        <v>23.5</v>
      </c>
      <c r="P98" s="15">
        <v>25</v>
      </c>
      <c r="Q98" s="337">
        <v>25</v>
      </c>
      <c r="R98" s="15" t="str">
        <f t="shared" si="14"/>
        <v>Yes</v>
      </c>
      <c r="S98" s="15" t="str">
        <f t="shared" si="15"/>
        <v>No</v>
      </c>
      <c r="T98" s="4" t="str">
        <f t="shared" si="16"/>
        <v>Yes</v>
      </c>
      <c r="U98" s="4">
        <f t="shared" si="17"/>
        <v>0</v>
      </c>
      <c r="V98" s="132" t="str">
        <f t="shared" si="18"/>
        <v>Yes</v>
      </c>
      <c r="W98" s="223">
        <f t="shared" si="19"/>
        <v>6.3829787234042534E-2</v>
      </c>
      <c r="X98" s="221" t="str">
        <f t="shared" si="20"/>
        <v>Yes</v>
      </c>
      <c r="Y98" s="223">
        <f t="shared" si="21"/>
        <v>6.3829787234042534E-2</v>
      </c>
      <c r="Z98" s="222" t="str">
        <f t="shared" si="22"/>
        <v>Yes</v>
      </c>
      <c r="AA98" s="68">
        <f t="shared" si="23"/>
        <v>6.3829787234042534E-2</v>
      </c>
      <c r="AB98" s="65" t="str">
        <f t="shared" si="24"/>
        <v>No</v>
      </c>
      <c r="AC98" s="68" t="str">
        <f t="shared" si="25"/>
        <v>N/A</v>
      </c>
      <c r="AD98" s="65" t="str">
        <f t="shared" si="26"/>
        <v>No</v>
      </c>
      <c r="AE98" s="68" t="str">
        <f t="shared" si="27"/>
        <v>N/A</v>
      </c>
      <c r="AF98" s="66"/>
    </row>
    <row r="99" spans="1:32">
      <c r="A99" s="66" t="s">
        <v>14</v>
      </c>
      <c r="B99" s="66" t="s">
        <v>27</v>
      </c>
      <c r="C99" s="66" t="str" cm="1">
        <f t="array" ref="C99">_xlfn.IFNA(_xlfn.IFS(B99="Starter","Starters &amp; Sides",B99="Sides","Starters &amp; Sides"),B99)</f>
        <v>Mains</v>
      </c>
      <c r="D99" s="71" t="s">
        <v>2258</v>
      </c>
      <c r="E99" s="76"/>
      <c r="F99" s="13"/>
      <c r="G99" s="13"/>
      <c r="H99" s="13"/>
      <c r="I99" s="13"/>
      <c r="J99" s="13"/>
      <c r="K99" s="13"/>
      <c r="L99" s="13"/>
      <c r="M99" s="13">
        <v>18.989999999999998</v>
      </c>
      <c r="N99" s="13">
        <v>18.989999999999998</v>
      </c>
      <c r="O99" s="13">
        <v>18.989999999999998</v>
      </c>
      <c r="P99" s="15">
        <v>22</v>
      </c>
      <c r="Q99" s="337">
        <v>22</v>
      </c>
      <c r="R99" s="15" t="str">
        <f t="shared" si="14"/>
        <v>Yes</v>
      </c>
      <c r="S99" s="15" t="str">
        <f t="shared" si="15"/>
        <v>No</v>
      </c>
      <c r="T99" s="4" t="str">
        <f t="shared" si="16"/>
        <v>Yes</v>
      </c>
      <c r="U99" s="4">
        <f t="shared" si="17"/>
        <v>0</v>
      </c>
      <c r="V99" s="132" t="str">
        <f t="shared" si="18"/>
        <v>Yes</v>
      </c>
      <c r="W99" s="223">
        <f t="shared" si="19"/>
        <v>0.15850447604002116</v>
      </c>
      <c r="X99" s="221" t="str">
        <f t="shared" si="20"/>
        <v>Yes</v>
      </c>
      <c r="Y99" s="223">
        <f t="shared" si="21"/>
        <v>0.15850447604002116</v>
      </c>
      <c r="Z99" s="222" t="str">
        <f t="shared" si="22"/>
        <v>Yes</v>
      </c>
      <c r="AA99" s="68">
        <f t="shared" si="23"/>
        <v>0.15850447604002116</v>
      </c>
      <c r="AB99" s="65" t="str">
        <f t="shared" si="24"/>
        <v>No</v>
      </c>
      <c r="AC99" s="68" t="str">
        <f t="shared" si="25"/>
        <v>N/A</v>
      </c>
      <c r="AD99" s="65" t="str">
        <f t="shared" si="26"/>
        <v>No</v>
      </c>
      <c r="AE99" s="68" t="str">
        <f t="shared" si="27"/>
        <v>N/A</v>
      </c>
      <c r="AF99" s="66"/>
    </row>
    <row r="100" spans="1:32" ht="15" customHeight="1">
      <c r="A100" s="66" t="s">
        <v>14</v>
      </c>
      <c r="B100" s="66" t="s">
        <v>27</v>
      </c>
      <c r="C100" s="66" t="str" cm="1">
        <f t="array" ref="C100">_xlfn.IFNA(_xlfn.IFS(B100="Starter","Starters &amp; Sides",B100="Sides","Starters &amp; Sides"),B100)</f>
        <v>Mains</v>
      </c>
      <c r="D100" s="71" t="s">
        <v>2259</v>
      </c>
      <c r="E100" s="76"/>
      <c r="F100" s="13"/>
      <c r="G100" s="13"/>
      <c r="H100" s="13"/>
      <c r="I100" s="13"/>
      <c r="J100" s="13"/>
      <c r="K100" s="13"/>
      <c r="L100" s="13"/>
      <c r="M100" s="13">
        <v>17.5</v>
      </c>
      <c r="N100" s="13">
        <v>17.5</v>
      </c>
      <c r="O100" s="13">
        <v>17.95</v>
      </c>
      <c r="P100" s="15">
        <v>20</v>
      </c>
      <c r="Q100" s="337">
        <v>20</v>
      </c>
      <c r="R100" s="15" t="str">
        <f t="shared" si="14"/>
        <v>Yes</v>
      </c>
      <c r="S100" s="15" t="str">
        <f t="shared" si="15"/>
        <v>No</v>
      </c>
      <c r="T100" s="4" t="str">
        <f t="shared" si="16"/>
        <v>Yes</v>
      </c>
      <c r="U100" s="4">
        <f t="shared" si="17"/>
        <v>0</v>
      </c>
      <c r="V100" s="132" t="str">
        <f t="shared" si="18"/>
        <v>Yes</v>
      </c>
      <c r="W100" s="223">
        <f t="shared" si="19"/>
        <v>0.11420612813370479</v>
      </c>
      <c r="X100" s="221" t="str">
        <f t="shared" si="20"/>
        <v>Yes</v>
      </c>
      <c r="Y100" s="223">
        <f t="shared" si="21"/>
        <v>0.14285714285714279</v>
      </c>
      <c r="Z100" s="222" t="str">
        <f t="shared" si="22"/>
        <v>Yes</v>
      </c>
      <c r="AA100" s="68">
        <f t="shared" si="23"/>
        <v>0.14285714285714279</v>
      </c>
      <c r="AB100" s="65" t="str">
        <f t="shared" si="24"/>
        <v>No</v>
      </c>
      <c r="AC100" s="68" t="str">
        <f t="shared" si="25"/>
        <v>N/A</v>
      </c>
      <c r="AD100" s="65" t="str">
        <f t="shared" si="26"/>
        <v>No</v>
      </c>
      <c r="AE100" s="68" t="str">
        <f t="shared" si="27"/>
        <v>N/A</v>
      </c>
      <c r="AF100" s="66"/>
    </row>
    <row r="101" spans="1:32" ht="15" customHeight="1">
      <c r="A101" s="66" t="s">
        <v>14</v>
      </c>
      <c r="B101" s="66" t="s">
        <v>27</v>
      </c>
      <c r="C101" s="66" t="str" cm="1">
        <f t="array" ref="C101">_xlfn.IFNA(_xlfn.IFS(B101="Starter","Starters &amp; Sides",B101="Sides","Starters &amp; Sides"),B101)</f>
        <v>Mains</v>
      </c>
      <c r="D101" s="71" t="s">
        <v>2260</v>
      </c>
      <c r="E101" s="76"/>
      <c r="F101" s="13"/>
      <c r="G101" s="13"/>
      <c r="H101" s="13"/>
      <c r="I101" s="13"/>
      <c r="J101" s="13"/>
      <c r="K101" s="13"/>
      <c r="L101" s="13"/>
      <c r="M101" s="13">
        <v>16.95</v>
      </c>
      <c r="N101" s="13">
        <v>16.95</v>
      </c>
      <c r="O101" s="13"/>
      <c r="P101" s="15"/>
      <c r="Q101" s="337"/>
      <c r="R101" s="15" t="str">
        <f t="shared" si="14"/>
        <v>No</v>
      </c>
      <c r="S101" s="15" t="str">
        <f t="shared" si="15"/>
        <v>No</v>
      </c>
      <c r="T101" s="4" t="str">
        <f t="shared" si="16"/>
        <v>No</v>
      </c>
      <c r="U101" s="4" t="str">
        <f t="shared" si="17"/>
        <v>N/A</v>
      </c>
      <c r="V101" s="132" t="str">
        <f t="shared" si="18"/>
        <v>No</v>
      </c>
      <c r="W101" s="223" t="str">
        <f t="shared" si="19"/>
        <v>N/A</v>
      </c>
      <c r="X101" s="221" t="str">
        <f t="shared" si="20"/>
        <v>No</v>
      </c>
      <c r="Y101" s="223" t="str">
        <f t="shared" si="21"/>
        <v>N/A</v>
      </c>
      <c r="Z101" s="222" t="str">
        <f t="shared" si="22"/>
        <v>No</v>
      </c>
      <c r="AA101" s="68" t="str">
        <f t="shared" si="23"/>
        <v>N/A</v>
      </c>
      <c r="AB101" s="65" t="str">
        <f t="shared" si="24"/>
        <v>No</v>
      </c>
      <c r="AC101" s="68" t="str">
        <f t="shared" si="25"/>
        <v>N/A</v>
      </c>
      <c r="AD101" s="65" t="str">
        <f t="shared" si="26"/>
        <v>No</v>
      </c>
      <c r="AE101" s="68" t="str">
        <f t="shared" si="27"/>
        <v>N/A</v>
      </c>
      <c r="AF101" s="66"/>
    </row>
    <row r="102" spans="1:32" ht="15" customHeight="1">
      <c r="A102" s="66" t="s">
        <v>14</v>
      </c>
      <c r="B102" s="66" t="s">
        <v>27</v>
      </c>
      <c r="C102" s="66" t="str" cm="1">
        <f t="array" ref="C102">_xlfn.IFNA(_xlfn.IFS(B102="Starter","Starters &amp; Sides",B102="Sides","Starters &amp; Sides"),B102)</f>
        <v>Mains</v>
      </c>
      <c r="D102" s="71" t="s">
        <v>2261</v>
      </c>
      <c r="E102" s="76"/>
      <c r="F102" s="13"/>
      <c r="G102" s="13"/>
      <c r="H102" s="13"/>
      <c r="I102" s="13"/>
      <c r="J102" s="13"/>
      <c r="K102" s="13"/>
      <c r="L102" s="13"/>
      <c r="M102" s="13">
        <v>17.5</v>
      </c>
      <c r="N102" s="13">
        <v>17.5</v>
      </c>
      <c r="O102" s="13">
        <v>17.5</v>
      </c>
      <c r="P102" s="15">
        <v>22</v>
      </c>
      <c r="Q102" s="337">
        <v>22</v>
      </c>
      <c r="R102" s="15" t="str">
        <f t="shared" si="14"/>
        <v>Yes</v>
      </c>
      <c r="S102" s="15" t="str">
        <f t="shared" si="15"/>
        <v>No</v>
      </c>
      <c r="T102" s="4" t="str">
        <f t="shared" si="16"/>
        <v>Yes</v>
      </c>
      <c r="U102" s="4">
        <f t="shared" si="17"/>
        <v>0</v>
      </c>
      <c r="V102" s="132" t="str">
        <f t="shared" si="18"/>
        <v>Yes</v>
      </c>
      <c r="W102" s="223">
        <f t="shared" si="19"/>
        <v>0.25714285714285712</v>
      </c>
      <c r="X102" s="221" t="str">
        <f t="shared" si="20"/>
        <v>Yes</v>
      </c>
      <c r="Y102" s="223">
        <f t="shared" si="21"/>
        <v>0.25714285714285712</v>
      </c>
      <c r="Z102" s="222" t="str">
        <f t="shared" si="22"/>
        <v>Yes</v>
      </c>
      <c r="AA102" s="68">
        <f t="shared" si="23"/>
        <v>0.25714285714285712</v>
      </c>
      <c r="AB102" s="65" t="str">
        <f t="shared" si="24"/>
        <v>No</v>
      </c>
      <c r="AC102" s="68" t="str">
        <f t="shared" si="25"/>
        <v>N/A</v>
      </c>
      <c r="AD102" s="65" t="str">
        <f t="shared" si="26"/>
        <v>No</v>
      </c>
      <c r="AE102" s="68" t="str">
        <f t="shared" si="27"/>
        <v>N/A</v>
      </c>
      <c r="AF102" s="66"/>
    </row>
    <row r="103" spans="1:32" ht="15" customHeight="1">
      <c r="A103" s="66" t="s">
        <v>14</v>
      </c>
      <c r="B103" s="66" t="s">
        <v>27</v>
      </c>
      <c r="C103" s="66" t="str" cm="1">
        <f t="array" ref="C103">_xlfn.IFNA(_xlfn.IFS(B103="Starter","Starters &amp; Sides",B103="Sides","Starters &amp; Sides"),B103)</f>
        <v>Mains</v>
      </c>
      <c r="D103" s="71" t="s">
        <v>2262</v>
      </c>
      <c r="E103" s="76"/>
      <c r="F103" s="13"/>
      <c r="G103" s="13"/>
      <c r="H103" s="13"/>
      <c r="I103" s="13"/>
      <c r="J103" s="13"/>
      <c r="K103" s="13"/>
      <c r="L103" s="13"/>
      <c r="M103" s="13">
        <v>18.95</v>
      </c>
      <c r="N103" s="13">
        <v>18.95</v>
      </c>
      <c r="O103" s="13">
        <v>18.95</v>
      </c>
      <c r="P103" s="15">
        <v>22</v>
      </c>
      <c r="Q103" s="337">
        <v>22</v>
      </c>
      <c r="R103" s="15" t="str">
        <f t="shared" si="14"/>
        <v>Yes</v>
      </c>
      <c r="S103" s="15" t="str">
        <f t="shared" si="15"/>
        <v>No</v>
      </c>
      <c r="T103" s="4" t="str">
        <f t="shared" si="16"/>
        <v>Yes</v>
      </c>
      <c r="U103" s="4">
        <f t="shared" si="17"/>
        <v>0</v>
      </c>
      <c r="V103" s="132" t="str">
        <f t="shared" si="18"/>
        <v>Yes</v>
      </c>
      <c r="W103" s="223">
        <f t="shared" si="19"/>
        <v>0.16094986807387857</v>
      </c>
      <c r="X103" s="221" t="str">
        <f t="shared" si="20"/>
        <v>Yes</v>
      </c>
      <c r="Y103" s="223">
        <f t="shared" si="21"/>
        <v>0.16094986807387857</v>
      </c>
      <c r="Z103" s="222" t="str">
        <f t="shared" si="22"/>
        <v>Yes</v>
      </c>
      <c r="AA103" s="68">
        <f t="shared" si="23"/>
        <v>0.16094986807387857</v>
      </c>
      <c r="AB103" s="65" t="str">
        <f t="shared" si="24"/>
        <v>No</v>
      </c>
      <c r="AC103" s="68" t="str">
        <f t="shared" si="25"/>
        <v>N/A</v>
      </c>
      <c r="AD103" s="65" t="str">
        <f t="shared" si="26"/>
        <v>No</v>
      </c>
      <c r="AE103" s="68" t="str">
        <f t="shared" si="27"/>
        <v>N/A</v>
      </c>
      <c r="AF103" s="66"/>
    </row>
    <row r="104" spans="1:32" ht="15" customHeight="1">
      <c r="A104" s="66" t="s">
        <v>14</v>
      </c>
      <c r="B104" s="66" t="s">
        <v>27</v>
      </c>
      <c r="C104" s="66" t="str" cm="1">
        <f t="array" ref="C104">_xlfn.IFNA(_xlfn.IFS(B104="Starter","Starters &amp; Sides",B104="Sides","Starters &amp; Sides"),B104)</f>
        <v>Mains</v>
      </c>
      <c r="D104" s="71" t="s">
        <v>2263</v>
      </c>
      <c r="E104" s="76"/>
      <c r="F104" s="13"/>
      <c r="G104" s="13"/>
      <c r="H104" s="13"/>
      <c r="I104" s="13"/>
      <c r="J104" s="13"/>
      <c r="K104" s="13"/>
      <c r="L104" s="13"/>
      <c r="M104" s="13">
        <v>17.8</v>
      </c>
      <c r="N104" s="13">
        <v>17.8</v>
      </c>
      <c r="O104" s="13">
        <v>17.8</v>
      </c>
      <c r="P104" s="15">
        <v>20</v>
      </c>
      <c r="Q104" s="337">
        <v>20</v>
      </c>
      <c r="R104" s="15" t="str">
        <f t="shared" si="14"/>
        <v>Yes</v>
      </c>
      <c r="S104" s="15" t="str">
        <f t="shared" si="15"/>
        <v>No</v>
      </c>
      <c r="T104" s="4" t="str">
        <f t="shared" si="16"/>
        <v>Yes</v>
      </c>
      <c r="U104" s="4">
        <f t="shared" si="17"/>
        <v>0</v>
      </c>
      <c r="V104" s="132" t="str">
        <f t="shared" si="18"/>
        <v>Yes</v>
      </c>
      <c r="W104" s="223">
        <f t="shared" si="19"/>
        <v>0.12359550561797739</v>
      </c>
      <c r="X104" s="221" t="str">
        <f t="shared" si="20"/>
        <v>Yes</v>
      </c>
      <c r="Y104" s="223">
        <f t="shared" si="21"/>
        <v>0.12359550561797739</v>
      </c>
      <c r="Z104" s="222" t="str">
        <f t="shared" si="22"/>
        <v>Yes</v>
      </c>
      <c r="AA104" s="68">
        <f t="shared" si="23"/>
        <v>0.12359550561797739</v>
      </c>
      <c r="AB104" s="65" t="str">
        <f t="shared" si="24"/>
        <v>No</v>
      </c>
      <c r="AC104" s="68" t="str">
        <f t="shared" si="25"/>
        <v>N/A</v>
      </c>
      <c r="AD104" s="65" t="str">
        <f t="shared" si="26"/>
        <v>No</v>
      </c>
      <c r="AE104" s="68" t="str">
        <f t="shared" si="27"/>
        <v>N/A</v>
      </c>
      <c r="AF104" s="66"/>
    </row>
    <row r="105" spans="1:32" ht="15" customHeight="1">
      <c r="A105" s="66" t="s">
        <v>14</v>
      </c>
      <c r="B105" s="66" t="s">
        <v>27</v>
      </c>
      <c r="C105" s="66" t="str" cm="1">
        <f t="array" ref="C105">_xlfn.IFNA(_xlfn.IFS(B105="Starter","Starters &amp; Sides",B105="Sides","Starters &amp; Sides"),B105)</f>
        <v>Mains</v>
      </c>
      <c r="D105" s="71" t="s">
        <v>2264</v>
      </c>
      <c r="E105" s="76"/>
      <c r="F105" s="13"/>
      <c r="G105" s="13"/>
      <c r="H105" s="13"/>
      <c r="I105" s="13"/>
      <c r="J105" s="13"/>
      <c r="K105" s="13"/>
      <c r="L105" s="13"/>
      <c r="M105" s="13">
        <v>15.5</v>
      </c>
      <c r="N105" s="13">
        <v>15.5</v>
      </c>
      <c r="O105" s="13"/>
      <c r="P105" s="15"/>
      <c r="Q105" s="337"/>
      <c r="R105" s="15" t="str">
        <f t="shared" si="14"/>
        <v>No</v>
      </c>
      <c r="S105" s="15" t="str">
        <f t="shared" si="15"/>
        <v>No</v>
      </c>
      <c r="T105" s="4" t="str">
        <f t="shared" si="16"/>
        <v>No</v>
      </c>
      <c r="U105" s="4" t="str">
        <f t="shared" si="17"/>
        <v>N/A</v>
      </c>
      <c r="V105" s="132" t="str">
        <f t="shared" si="18"/>
        <v>No</v>
      </c>
      <c r="W105" s="223" t="str">
        <f t="shared" si="19"/>
        <v>N/A</v>
      </c>
      <c r="X105" s="221" t="str">
        <f t="shared" si="20"/>
        <v>No</v>
      </c>
      <c r="Y105" s="223" t="str">
        <f t="shared" si="21"/>
        <v>N/A</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t="15" customHeight="1">
      <c r="A106" s="66" t="s">
        <v>14</v>
      </c>
      <c r="B106" s="66" t="s">
        <v>27</v>
      </c>
      <c r="C106" s="66" t="str" cm="1">
        <f t="array" ref="C106">_xlfn.IFNA(_xlfn.IFS(B106="Starter","Starters &amp; Sides",B106="Sides","Starters &amp; Sides"),B106)</f>
        <v>Mains</v>
      </c>
      <c r="D106" s="71" t="s">
        <v>2265</v>
      </c>
      <c r="E106" s="76"/>
      <c r="F106" s="13"/>
      <c r="G106" s="13"/>
      <c r="H106" s="13"/>
      <c r="I106" s="13"/>
      <c r="J106" s="13"/>
      <c r="K106" s="13"/>
      <c r="L106" s="13"/>
      <c r="M106" s="13">
        <v>20.25</v>
      </c>
      <c r="N106" s="13">
        <v>20.25</v>
      </c>
      <c r="O106" s="13">
        <v>20.25</v>
      </c>
      <c r="P106" s="15">
        <v>23</v>
      </c>
      <c r="Q106" s="337">
        <v>23</v>
      </c>
      <c r="R106" s="15" t="str">
        <f t="shared" si="14"/>
        <v>Yes</v>
      </c>
      <c r="S106" s="15" t="str">
        <f t="shared" si="15"/>
        <v>No</v>
      </c>
      <c r="T106" s="4" t="str">
        <f t="shared" si="16"/>
        <v>Yes</v>
      </c>
      <c r="U106" s="4">
        <f t="shared" si="17"/>
        <v>0</v>
      </c>
      <c r="V106" s="132" t="str">
        <f t="shared" si="18"/>
        <v>Yes</v>
      </c>
      <c r="W106" s="223">
        <f t="shared" si="19"/>
        <v>0.13580246913580241</v>
      </c>
      <c r="X106" s="221" t="str">
        <f t="shared" si="20"/>
        <v>Yes</v>
      </c>
      <c r="Y106" s="223">
        <f t="shared" si="21"/>
        <v>0.13580246913580241</v>
      </c>
      <c r="Z106" s="222" t="str">
        <f t="shared" si="22"/>
        <v>Yes</v>
      </c>
      <c r="AA106" s="68">
        <f t="shared" si="23"/>
        <v>0.13580246913580241</v>
      </c>
      <c r="AB106" s="65" t="str">
        <f t="shared" si="24"/>
        <v>No</v>
      </c>
      <c r="AC106" s="68" t="str">
        <f t="shared" si="25"/>
        <v>N/A</v>
      </c>
      <c r="AD106" s="65" t="str">
        <f t="shared" si="26"/>
        <v>No</v>
      </c>
      <c r="AE106" s="68" t="str">
        <f t="shared" si="27"/>
        <v>N/A</v>
      </c>
      <c r="AF106" s="66"/>
    </row>
    <row r="107" spans="1:32" ht="15" customHeight="1">
      <c r="A107" s="66" t="s">
        <v>14</v>
      </c>
      <c r="B107" s="66" t="s">
        <v>27</v>
      </c>
      <c r="C107" s="66" t="str" cm="1">
        <f t="array" ref="C107">_xlfn.IFNA(_xlfn.IFS(B107="Starter","Starters &amp; Sides",B107="Sides","Starters &amp; Sides"),B107)</f>
        <v>Mains</v>
      </c>
      <c r="D107" s="71" t="s">
        <v>2266</v>
      </c>
      <c r="E107" s="76"/>
      <c r="F107" s="13"/>
      <c r="G107" s="13"/>
      <c r="H107" s="13"/>
      <c r="I107" s="13"/>
      <c r="J107" s="13"/>
      <c r="K107" s="13"/>
      <c r="L107" s="13"/>
      <c r="M107" s="13">
        <v>18.5</v>
      </c>
      <c r="N107" s="13">
        <v>18.5</v>
      </c>
      <c r="O107" s="13">
        <v>18.95</v>
      </c>
      <c r="P107" s="15">
        <v>21</v>
      </c>
      <c r="Q107" s="337">
        <v>21</v>
      </c>
      <c r="R107" s="15" t="str">
        <f t="shared" si="14"/>
        <v>Yes</v>
      </c>
      <c r="S107" s="15" t="str">
        <f t="shared" si="15"/>
        <v>No</v>
      </c>
      <c r="T107" s="4" t="str">
        <f t="shared" si="16"/>
        <v>Yes</v>
      </c>
      <c r="U107" s="4">
        <f t="shared" si="17"/>
        <v>0</v>
      </c>
      <c r="V107" s="132" t="str">
        <f t="shared" si="18"/>
        <v>Yes</v>
      </c>
      <c r="W107" s="223">
        <f t="shared" si="19"/>
        <v>0.10817941952506605</v>
      </c>
      <c r="X107" s="221" t="str">
        <f t="shared" si="20"/>
        <v>Yes</v>
      </c>
      <c r="Y107" s="223">
        <f t="shared" si="21"/>
        <v>0.13513513513513509</v>
      </c>
      <c r="Z107" s="222" t="str">
        <f t="shared" si="22"/>
        <v>Yes</v>
      </c>
      <c r="AA107" s="68">
        <f t="shared" si="23"/>
        <v>0.13513513513513509</v>
      </c>
      <c r="AB107" s="65" t="str">
        <f t="shared" si="24"/>
        <v>No</v>
      </c>
      <c r="AC107" s="68" t="str">
        <f t="shared" si="25"/>
        <v>N/A</v>
      </c>
      <c r="AD107" s="65" t="str">
        <f t="shared" si="26"/>
        <v>No</v>
      </c>
      <c r="AE107" s="68" t="str">
        <f t="shared" si="27"/>
        <v>N/A</v>
      </c>
      <c r="AF107" s="66"/>
    </row>
    <row r="108" spans="1:32" ht="15" customHeight="1">
      <c r="A108" s="66" t="s">
        <v>14</v>
      </c>
      <c r="B108" s="66" t="s">
        <v>27</v>
      </c>
      <c r="C108" s="66" t="str" cm="1">
        <f t="array" ref="C108">_xlfn.IFNA(_xlfn.IFS(B108="Starter","Starters &amp; Sides",B108="Sides","Starters &amp; Sides"),B108)</f>
        <v>Mains</v>
      </c>
      <c r="D108" s="71" t="s">
        <v>2267</v>
      </c>
      <c r="E108" s="76"/>
      <c r="F108" s="13"/>
      <c r="G108" s="13"/>
      <c r="H108" s="13"/>
      <c r="I108" s="13"/>
      <c r="J108" s="13"/>
      <c r="K108" s="13"/>
      <c r="L108" s="13"/>
      <c r="M108" s="13">
        <v>14.99</v>
      </c>
      <c r="N108" s="13">
        <v>14.99</v>
      </c>
      <c r="O108" s="13">
        <v>14.99</v>
      </c>
      <c r="P108" s="15">
        <v>16.75</v>
      </c>
      <c r="Q108" s="337">
        <v>16.75</v>
      </c>
      <c r="R108" s="15" t="str">
        <f t="shared" ref="R108:R171" si="28">IF(COUNTA(Q108)=1,"Yes","No")</f>
        <v>Yes</v>
      </c>
      <c r="S108" s="15" t="str">
        <f t="shared" ref="S108:S171" si="29">IF(AND(T108="No",R108="Yes"),"Yes","No")</f>
        <v>No</v>
      </c>
      <c r="T108" s="4" t="str">
        <f t="shared" ref="T108:T171" si="30">IF(COUNTA(P108:Q108)=2,"Yes","No")</f>
        <v>Yes</v>
      </c>
      <c r="U108" s="4">
        <f t="shared" ref="U108:U171" si="31">IF(T108="Yes",Q108/P108-1,"N/A")</f>
        <v>0</v>
      </c>
      <c r="V108" s="132" t="str">
        <f t="shared" ref="V108:V171" si="32">IF(COUNTA(O108:Q108)=3,"Yes","No")</f>
        <v>Yes</v>
      </c>
      <c r="W108" s="223">
        <f t="shared" ref="W108:W171" si="33">IF(V108="Yes",Q108/O108-1,"N/A")</f>
        <v>0.11741160773849235</v>
      </c>
      <c r="X108" s="221" t="str">
        <f t="shared" ref="X108:X171" si="34">IF(COUNTA(N108:Q108)=4,"Yes","No")</f>
        <v>Yes</v>
      </c>
      <c r="Y108" s="223">
        <f t="shared" ref="Y108:Y171" si="35">IF(X108="Yes",Q108/N108-1,"N/A")</f>
        <v>0.11741160773849235</v>
      </c>
      <c r="Z108" s="222" t="str">
        <f t="shared" ref="Z108:Z171" si="36">IF(COUNTA(M108:Q108)=5,"Yes","No")</f>
        <v>Yes</v>
      </c>
      <c r="AA108" s="68">
        <f t="shared" ref="AA108:AA171" si="37">IF(Z108="Yes",Q108/M108-1,"N/A")</f>
        <v>0.11741160773849235</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ht="15" customHeight="1">
      <c r="A109" s="66" t="s">
        <v>14</v>
      </c>
      <c r="B109" s="66" t="s">
        <v>27</v>
      </c>
      <c r="C109" s="66" t="str" cm="1">
        <f t="array" ref="C109">_xlfn.IFNA(_xlfn.IFS(B109="Starter","Starters &amp; Sides",B109="Sides","Starters &amp; Sides"),B109)</f>
        <v>Mains</v>
      </c>
      <c r="D109" s="71" t="s">
        <v>2268</v>
      </c>
      <c r="E109" s="76"/>
      <c r="F109" s="13"/>
      <c r="G109" s="13"/>
      <c r="H109" s="13"/>
      <c r="I109" s="13"/>
      <c r="J109" s="13"/>
      <c r="K109" s="13"/>
      <c r="L109" s="13"/>
      <c r="M109" s="13">
        <v>16.75</v>
      </c>
      <c r="N109" s="13">
        <v>16.75</v>
      </c>
      <c r="O109" s="13">
        <v>16.75</v>
      </c>
      <c r="P109" s="15">
        <v>23</v>
      </c>
      <c r="Q109" s="337">
        <v>23</v>
      </c>
      <c r="R109" s="15" t="str">
        <f t="shared" si="28"/>
        <v>Yes</v>
      </c>
      <c r="S109" s="15" t="str">
        <f t="shared" si="29"/>
        <v>No</v>
      </c>
      <c r="T109" s="4" t="str">
        <f t="shared" si="30"/>
        <v>Yes</v>
      </c>
      <c r="U109" s="4">
        <f t="shared" si="31"/>
        <v>0</v>
      </c>
      <c r="V109" s="132" t="str">
        <f t="shared" si="32"/>
        <v>Yes</v>
      </c>
      <c r="W109" s="223">
        <f t="shared" si="33"/>
        <v>0.37313432835820892</v>
      </c>
      <c r="X109" s="221" t="str">
        <f t="shared" si="34"/>
        <v>Yes</v>
      </c>
      <c r="Y109" s="223">
        <f t="shared" si="35"/>
        <v>0.37313432835820892</v>
      </c>
      <c r="Z109" s="222" t="str">
        <f t="shared" si="36"/>
        <v>Yes</v>
      </c>
      <c r="AA109" s="68">
        <f t="shared" si="37"/>
        <v>0.37313432835820892</v>
      </c>
      <c r="AB109" s="65" t="str">
        <f t="shared" si="38"/>
        <v>No</v>
      </c>
      <c r="AC109" s="68" t="str">
        <f t="shared" si="39"/>
        <v>N/A</v>
      </c>
      <c r="AD109" s="65" t="str">
        <f t="shared" si="40"/>
        <v>No</v>
      </c>
      <c r="AE109" s="68" t="str">
        <f t="shared" si="41"/>
        <v>N/A</v>
      </c>
      <c r="AF109" s="66"/>
    </row>
    <row r="110" spans="1:32" ht="15" hidden="1" customHeight="1">
      <c r="A110" s="66" t="s">
        <v>14</v>
      </c>
      <c r="B110" s="66" t="s">
        <v>86</v>
      </c>
      <c r="C110" s="66" t="str" cm="1">
        <f t="array" ref="C110">_xlfn.IFNA(_xlfn.IFS(B110="Starter","Starters &amp; Sides",B110="Sides","Starters &amp; Sides"),B110)</f>
        <v>Starters &amp; Sides</v>
      </c>
      <c r="D110" s="71" t="s">
        <v>2269</v>
      </c>
      <c r="E110" s="76"/>
      <c r="F110" s="13"/>
      <c r="G110" s="13"/>
      <c r="H110" s="13"/>
      <c r="I110" s="13"/>
      <c r="J110" s="13"/>
      <c r="K110" s="13"/>
      <c r="L110" s="13"/>
      <c r="M110" s="13">
        <v>3.65</v>
      </c>
      <c r="N110" s="13">
        <v>3.65</v>
      </c>
      <c r="O110" s="13">
        <v>3.65</v>
      </c>
      <c r="P110" s="15">
        <v>4.25</v>
      </c>
      <c r="Q110" s="337">
        <v>4.25</v>
      </c>
      <c r="R110" s="15" t="str">
        <f t="shared" si="28"/>
        <v>Yes</v>
      </c>
      <c r="S110" s="15" t="str">
        <f t="shared" si="29"/>
        <v>No</v>
      </c>
      <c r="T110" s="4" t="str">
        <f t="shared" si="30"/>
        <v>Yes</v>
      </c>
      <c r="U110" s="4">
        <f t="shared" si="31"/>
        <v>0</v>
      </c>
      <c r="V110" s="132" t="str">
        <f t="shared" si="32"/>
        <v>Yes</v>
      </c>
      <c r="W110" s="223">
        <f t="shared" si="33"/>
        <v>0.16438356164383561</v>
      </c>
      <c r="X110" s="221" t="str">
        <f t="shared" si="34"/>
        <v>Yes</v>
      </c>
      <c r="Y110" s="223">
        <f t="shared" si="35"/>
        <v>0.16438356164383561</v>
      </c>
      <c r="Z110" s="222" t="str">
        <f t="shared" si="36"/>
        <v>Yes</v>
      </c>
      <c r="AA110" s="68">
        <f t="shared" si="37"/>
        <v>0.16438356164383561</v>
      </c>
      <c r="AB110" s="65" t="str">
        <f t="shared" si="38"/>
        <v>No</v>
      </c>
      <c r="AC110" s="68" t="str">
        <f t="shared" si="39"/>
        <v>N/A</v>
      </c>
      <c r="AD110" s="65" t="str">
        <f t="shared" si="40"/>
        <v>No</v>
      </c>
      <c r="AE110" s="68" t="str">
        <f t="shared" si="41"/>
        <v>N/A</v>
      </c>
      <c r="AF110" s="66"/>
    </row>
    <row r="111" spans="1:32" ht="15" hidden="1" customHeight="1">
      <c r="A111" s="66" t="s">
        <v>14</v>
      </c>
      <c r="B111" s="66" t="s">
        <v>86</v>
      </c>
      <c r="C111" s="66" t="str" cm="1">
        <f t="array" ref="C111">_xlfn.IFNA(_xlfn.IFS(B111="Starter","Starters &amp; Sides",B111="Sides","Starters &amp; Sides"),B111)</f>
        <v>Starters &amp; Sides</v>
      </c>
      <c r="D111" s="71" t="s">
        <v>2270</v>
      </c>
      <c r="E111" s="76"/>
      <c r="F111" s="13"/>
      <c r="G111" s="13"/>
      <c r="H111" s="13"/>
      <c r="I111" s="13"/>
      <c r="J111" s="13"/>
      <c r="K111" s="13"/>
      <c r="L111" s="13"/>
      <c r="M111" s="13">
        <v>3.9</v>
      </c>
      <c r="N111" s="13">
        <v>3.9</v>
      </c>
      <c r="O111" s="13">
        <v>3.9</v>
      </c>
      <c r="P111" s="15">
        <v>4.75</v>
      </c>
      <c r="Q111" s="337">
        <v>4.75</v>
      </c>
      <c r="R111" s="15" t="str">
        <f t="shared" si="28"/>
        <v>Yes</v>
      </c>
      <c r="S111" s="15" t="str">
        <f t="shared" si="29"/>
        <v>No</v>
      </c>
      <c r="T111" s="4" t="str">
        <f t="shared" si="30"/>
        <v>Yes</v>
      </c>
      <c r="U111" s="4">
        <f t="shared" si="31"/>
        <v>0</v>
      </c>
      <c r="V111" s="132" t="str">
        <f t="shared" si="32"/>
        <v>Yes</v>
      </c>
      <c r="W111" s="223">
        <f t="shared" si="33"/>
        <v>0.21794871794871806</v>
      </c>
      <c r="X111" s="221" t="str">
        <f t="shared" si="34"/>
        <v>Yes</v>
      </c>
      <c r="Y111" s="223">
        <f t="shared" si="35"/>
        <v>0.21794871794871806</v>
      </c>
      <c r="Z111" s="222" t="str">
        <f t="shared" si="36"/>
        <v>Yes</v>
      </c>
      <c r="AA111" s="68">
        <f t="shared" si="37"/>
        <v>0.21794871794871806</v>
      </c>
      <c r="AB111" s="65" t="str">
        <f t="shared" si="38"/>
        <v>No</v>
      </c>
      <c r="AC111" s="68" t="str">
        <f t="shared" si="39"/>
        <v>N/A</v>
      </c>
      <c r="AD111" s="65" t="str">
        <f t="shared" si="40"/>
        <v>No</v>
      </c>
      <c r="AE111" s="68" t="str">
        <f t="shared" si="41"/>
        <v>N/A</v>
      </c>
      <c r="AF111" s="66"/>
    </row>
    <row r="112" spans="1:32" ht="15" hidden="1" customHeight="1">
      <c r="A112" s="66" t="s">
        <v>14</v>
      </c>
      <c r="B112" s="66" t="s">
        <v>86</v>
      </c>
      <c r="C112" s="66" t="str" cm="1">
        <f t="array" ref="C112">_xlfn.IFNA(_xlfn.IFS(B112="Starter","Starters &amp; Sides",B112="Sides","Starters &amp; Sides"),B112)</f>
        <v>Starters &amp; Sides</v>
      </c>
      <c r="D112" s="71" t="s">
        <v>2271</v>
      </c>
      <c r="E112" s="76"/>
      <c r="F112" s="13"/>
      <c r="G112" s="13"/>
      <c r="H112" s="13"/>
      <c r="I112" s="13"/>
      <c r="J112" s="13"/>
      <c r="K112" s="13"/>
      <c r="L112" s="13"/>
      <c r="M112" s="13">
        <v>4.5</v>
      </c>
      <c r="N112" s="13">
        <v>4.5</v>
      </c>
      <c r="O112" s="13">
        <v>4.5</v>
      </c>
      <c r="P112" s="15">
        <v>6</v>
      </c>
      <c r="Q112" s="337">
        <v>6</v>
      </c>
      <c r="R112" s="15" t="str">
        <f t="shared" si="28"/>
        <v>Yes</v>
      </c>
      <c r="S112" s="15" t="str">
        <f t="shared" si="29"/>
        <v>No</v>
      </c>
      <c r="T112" s="4" t="str">
        <f t="shared" si="30"/>
        <v>Yes</v>
      </c>
      <c r="U112" s="4">
        <f t="shared" si="31"/>
        <v>0</v>
      </c>
      <c r="V112" s="132" t="str">
        <f t="shared" si="32"/>
        <v>Yes</v>
      </c>
      <c r="W112" s="223">
        <f t="shared" si="33"/>
        <v>0.33333333333333326</v>
      </c>
      <c r="X112" s="221" t="str">
        <f t="shared" si="34"/>
        <v>Yes</v>
      </c>
      <c r="Y112" s="223">
        <f t="shared" si="35"/>
        <v>0.33333333333333326</v>
      </c>
      <c r="Z112" s="222" t="str">
        <f t="shared" si="36"/>
        <v>Yes</v>
      </c>
      <c r="AA112" s="68">
        <f t="shared" si="37"/>
        <v>0.33333333333333326</v>
      </c>
      <c r="AB112" s="65" t="str">
        <f t="shared" si="38"/>
        <v>No</v>
      </c>
      <c r="AC112" s="68" t="str">
        <f t="shared" si="39"/>
        <v>N/A</v>
      </c>
      <c r="AD112" s="65" t="str">
        <f t="shared" si="40"/>
        <v>No</v>
      </c>
      <c r="AE112" s="68" t="str">
        <f t="shared" si="41"/>
        <v>N/A</v>
      </c>
      <c r="AF112" s="66"/>
    </row>
    <row r="113" spans="1:32" ht="15" hidden="1" customHeight="1">
      <c r="A113" s="66" t="s">
        <v>14</v>
      </c>
      <c r="B113" s="66" t="s">
        <v>86</v>
      </c>
      <c r="C113" s="66" t="str" cm="1">
        <f t="array" ref="C113">_xlfn.IFNA(_xlfn.IFS(B113="Starter","Starters &amp; Sides",B113="Sides","Starters &amp; Sides"),B113)</f>
        <v>Starters &amp; Sides</v>
      </c>
      <c r="D113" s="71" t="s">
        <v>2272</v>
      </c>
      <c r="E113" s="76"/>
      <c r="F113" s="13"/>
      <c r="G113" s="13"/>
      <c r="H113" s="13"/>
      <c r="I113" s="13"/>
      <c r="J113" s="13"/>
      <c r="K113" s="13"/>
      <c r="L113" s="13"/>
      <c r="M113" s="13">
        <v>4.5</v>
      </c>
      <c r="N113" s="13">
        <v>4.5</v>
      </c>
      <c r="O113" s="13">
        <v>4.5</v>
      </c>
      <c r="P113" s="15">
        <v>6</v>
      </c>
      <c r="Q113" s="337">
        <v>6</v>
      </c>
      <c r="R113" s="15" t="str">
        <f t="shared" si="28"/>
        <v>Yes</v>
      </c>
      <c r="S113" s="15" t="str">
        <f t="shared" si="29"/>
        <v>No</v>
      </c>
      <c r="T113" s="4" t="str">
        <f t="shared" si="30"/>
        <v>Yes</v>
      </c>
      <c r="U113" s="4">
        <f t="shared" si="31"/>
        <v>0</v>
      </c>
      <c r="V113" s="132" t="str">
        <f t="shared" si="32"/>
        <v>Yes</v>
      </c>
      <c r="W113" s="223">
        <f t="shared" si="33"/>
        <v>0.33333333333333326</v>
      </c>
      <c r="X113" s="221" t="str">
        <f t="shared" si="34"/>
        <v>Yes</v>
      </c>
      <c r="Y113" s="223">
        <f t="shared" si="35"/>
        <v>0.33333333333333326</v>
      </c>
      <c r="Z113" s="222" t="str">
        <f t="shared" si="36"/>
        <v>Yes</v>
      </c>
      <c r="AA113" s="68">
        <f t="shared" si="37"/>
        <v>0.33333333333333326</v>
      </c>
      <c r="AB113" s="65" t="str">
        <f t="shared" si="38"/>
        <v>No</v>
      </c>
      <c r="AC113" s="68" t="str">
        <f t="shared" si="39"/>
        <v>N/A</v>
      </c>
      <c r="AD113" s="65" t="str">
        <f t="shared" si="40"/>
        <v>No</v>
      </c>
      <c r="AE113" s="68" t="str">
        <f t="shared" si="41"/>
        <v>N/A</v>
      </c>
      <c r="AF113" s="66"/>
    </row>
    <row r="114" spans="1:32" ht="15" hidden="1" customHeight="1">
      <c r="A114" s="66" t="s">
        <v>14</v>
      </c>
      <c r="B114" s="66" t="s">
        <v>86</v>
      </c>
      <c r="C114" s="66" t="str" cm="1">
        <f t="array" ref="C114">_xlfn.IFNA(_xlfn.IFS(B114="Starter","Starters &amp; Sides",B114="Sides","Starters &amp; Sides"),B114)</f>
        <v>Starters &amp; Sides</v>
      </c>
      <c r="D114" s="71" t="s">
        <v>2273</v>
      </c>
      <c r="E114" s="76"/>
      <c r="F114" s="13"/>
      <c r="G114" s="13"/>
      <c r="H114" s="13"/>
      <c r="I114" s="13"/>
      <c r="J114" s="13"/>
      <c r="K114" s="13"/>
      <c r="L114" s="13"/>
      <c r="M114" s="13">
        <v>4.9000000000000004</v>
      </c>
      <c r="N114" s="13">
        <v>4.9000000000000004</v>
      </c>
      <c r="O114" s="13">
        <v>4.9000000000000004</v>
      </c>
      <c r="P114" s="15">
        <v>7</v>
      </c>
      <c r="Q114" s="337">
        <v>7</v>
      </c>
      <c r="R114" s="15" t="str">
        <f t="shared" si="28"/>
        <v>Yes</v>
      </c>
      <c r="S114" s="15" t="str">
        <f t="shared" si="29"/>
        <v>No</v>
      </c>
      <c r="T114" s="4" t="str">
        <f t="shared" si="30"/>
        <v>Yes</v>
      </c>
      <c r="U114" s="4">
        <f t="shared" si="31"/>
        <v>0</v>
      </c>
      <c r="V114" s="132" t="str">
        <f t="shared" si="32"/>
        <v>Yes</v>
      </c>
      <c r="W114" s="223">
        <f t="shared" si="33"/>
        <v>0.42857142857142838</v>
      </c>
      <c r="X114" s="221" t="str">
        <f t="shared" si="34"/>
        <v>Yes</v>
      </c>
      <c r="Y114" s="223">
        <f t="shared" si="35"/>
        <v>0.42857142857142838</v>
      </c>
      <c r="Z114" s="222" t="str">
        <f t="shared" si="36"/>
        <v>Yes</v>
      </c>
      <c r="AA114" s="68">
        <f t="shared" si="37"/>
        <v>0.42857142857142838</v>
      </c>
      <c r="AB114" s="65" t="str">
        <f t="shared" si="38"/>
        <v>No</v>
      </c>
      <c r="AC114" s="68" t="str">
        <f t="shared" si="39"/>
        <v>N/A</v>
      </c>
      <c r="AD114" s="65" t="str">
        <f t="shared" si="40"/>
        <v>No</v>
      </c>
      <c r="AE114" s="68" t="str">
        <f t="shared" si="41"/>
        <v>N/A</v>
      </c>
      <c r="AF114" s="66"/>
    </row>
    <row r="115" spans="1:32" ht="15" hidden="1" customHeight="1">
      <c r="A115" s="66" t="s">
        <v>14</v>
      </c>
      <c r="B115" s="66" t="s">
        <v>86</v>
      </c>
      <c r="C115" s="66" t="str" cm="1">
        <f t="array" ref="C115">_xlfn.IFNA(_xlfn.IFS(B115="Starter","Starters &amp; Sides",B115="Sides","Starters &amp; Sides"),B115)</f>
        <v>Starters &amp; Sides</v>
      </c>
      <c r="D115" s="71" t="s">
        <v>2274</v>
      </c>
      <c r="E115" s="76"/>
      <c r="F115" s="13"/>
      <c r="G115" s="13"/>
      <c r="H115" s="13"/>
      <c r="I115" s="13"/>
      <c r="J115" s="13"/>
      <c r="K115" s="13"/>
      <c r="L115" s="13"/>
      <c r="M115" s="13">
        <v>11.25</v>
      </c>
      <c r="N115" s="13">
        <v>11.25</v>
      </c>
      <c r="O115" s="13">
        <v>11.25</v>
      </c>
      <c r="P115" s="15">
        <v>13</v>
      </c>
      <c r="Q115" s="337">
        <v>13</v>
      </c>
      <c r="R115" s="15" t="str">
        <f t="shared" si="28"/>
        <v>Yes</v>
      </c>
      <c r="S115" s="15" t="str">
        <f t="shared" si="29"/>
        <v>No</v>
      </c>
      <c r="T115" s="4" t="str">
        <f t="shared" si="30"/>
        <v>Yes</v>
      </c>
      <c r="U115" s="4">
        <f t="shared" si="31"/>
        <v>0</v>
      </c>
      <c r="V115" s="132" t="str">
        <f t="shared" si="32"/>
        <v>Yes</v>
      </c>
      <c r="W115" s="223">
        <f t="shared" si="33"/>
        <v>0.15555555555555545</v>
      </c>
      <c r="X115" s="221" t="str">
        <f t="shared" si="34"/>
        <v>Yes</v>
      </c>
      <c r="Y115" s="223">
        <f t="shared" si="35"/>
        <v>0.15555555555555545</v>
      </c>
      <c r="Z115" s="222" t="str">
        <f t="shared" si="36"/>
        <v>Yes</v>
      </c>
      <c r="AA115" s="68">
        <f t="shared" si="37"/>
        <v>0.15555555555555545</v>
      </c>
      <c r="AB115" s="65" t="str">
        <f t="shared" si="38"/>
        <v>No</v>
      </c>
      <c r="AC115" s="68" t="str">
        <f t="shared" si="39"/>
        <v>N/A</v>
      </c>
      <c r="AD115" s="65" t="str">
        <f t="shared" si="40"/>
        <v>No</v>
      </c>
      <c r="AE115" s="68" t="str">
        <f t="shared" si="41"/>
        <v>N/A</v>
      </c>
      <c r="AF115" s="66"/>
    </row>
    <row r="116" spans="1:32" ht="15" hidden="1" customHeight="1">
      <c r="A116" s="66" t="s">
        <v>14</v>
      </c>
      <c r="B116" s="66" t="s">
        <v>86</v>
      </c>
      <c r="C116" s="66" t="str" cm="1">
        <f t="array" ref="C116">_xlfn.IFNA(_xlfn.IFS(B116="Starter","Starters &amp; Sides",B116="Sides","Starters &amp; Sides"),B116)</f>
        <v>Starters &amp; Sides</v>
      </c>
      <c r="D116" s="71" t="s">
        <v>2275</v>
      </c>
      <c r="E116" s="76"/>
      <c r="F116" s="13"/>
      <c r="G116" s="13"/>
      <c r="H116" s="13"/>
      <c r="I116" s="13"/>
      <c r="J116" s="13"/>
      <c r="K116" s="13"/>
      <c r="L116" s="13"/>
      <c r="M116" s="13">
        <v>7.85</v>
      </c>
      <c r="N116" s="13">
        <v>7.85</v>
      </c>
      <c r="O116" s="13">
        <v>7.85</v>
      </c>
      <c r="P116" s="15">
        <v>9</v>
      </c>
      <c r="Q116" s="337">
        <v>9</v>
      </c>
      <c r="R116" s="15" t="str">
        <f t="shared" si="28"/>
        <v>Yes</v>
      </c>
      <c r="S116" s="15" t="str">
        <f t="shared" si="29"/>
        <v>No</v>
      </c>
      <c r="T116" s="4" t="str">
        <f t="shared" si="30"/>
        <v>Yes</v>
      </c>
      <c r="U116" s="4">
        <f t="shared" si="31"/>
        <v>0</v>
      </c>
      <c r="V116" s="132" t="str">
        <f t="shared" si="32"/>
        <v>Yes</v>
      </c>
      <c r="W116" s="223">
        <f t="shared" si="33"/>
        <v>0.14649681528662417</v>
      </c>
      <c r="X116" s="221" t="str">
        <f t="shared" si="34"/>
        <v>Yes</v>
      </c>
      <c r="Y116" s="223">
        <f t="shared" si="35"/>
        <v>0.14649681528662417</v>
      </c>
      <c r="Z116" s="222" t="str">
        <f t="shared" si="36"/>
        <v>Yes</v>
      </c>
      <c r="AA116" s="68">
        <f t="shared" si="37"/>
        <v>0.14649681528662417</v>
      </c>
      <c r="AB116" s="65" t="str">
        <f t="shared" si="38"/>
        <v>No</v>
      </c>
      <c r="AC116" s="68" t="str">
        <f t="shared" si="39"/>
        <v>N/A</v>
      </c>
      <c r="AD116" s="65" t="str">
        <f t="shared" si="40"/>
        <v>No</v>
      </c>
      <c r="AE116" s="68" t="str">
        <f t="shared" si="41"/>
        <v>N/A</v>
      </c>
      <c r="AF116" s="66"/>
    </row>
    <row r="117" spans="1:32" ht="15" hidden="1" customHeight="1">
      <c r="A117" s="66" t="s">
        <v>14</v>
      </c>
      <c r="B117" s="66" t="s">
        <v>86</v>
      </c>
      <c r="C117" s="66" t="str" cm="1">
        <f t="array" ref="C117">_xlfn.IFNA(_xlfn.IFS(B117="Starter","Starters &amp; Sides",B117="Sides","Starters &amp; Sides"),B117)</f>
        <v>Starters &amp; Sides</v>
      </c>
      <c r="D117" s="71" t="s">
        <v>2276</v>
      </c>
      <c r="E117" s="76"/>
      <c r="F117" s="13"/>
      <c r="G117" s="13"/>
      <c r="H117" s="13"/>
      <c r="I117" s="13"/>
      <c r="J117" s="13"/>
      <c r="K117" s="13"/>
      <c r="L117" s="13"/>
      <c r="M117" s="13">
        <v>5.85</v>
      </c>
      <c r="N117" s="13">
        <v>5.85</v>
      </c>
      <c r="O117" s="13">
        <v>5.85</v>
      </c>
      <c r="P117" s="15">
        <v>8</v>
      </c>
      <c r="Q117" s="337">
        <v>8</v>
      </c>
      <c r="R117" s="15" t="str">
        <f t="shared" si="28"/>
        <v>Yes</v>
      </c>
      <c r="S117" s="15" t="str">
        <f t="shared" si="29"/>
        <v>No</v>
      </c>
      <c r="T117" s="4" t="str">
        <f t="shared" si="30"/>
        <v>Yes</v>
      </c>
      <c r="U117" s="4">
        <f t="shared" si="31"/>
        <v>0</v>
      </c>
      <c r="V117" s="132" t="str">
        <f t="shared" si="32"/>
        <v>Yes</v>
      </c>
      <c r="W117" s="223">
        <f t="shared" si="33"/>
        <v>0.36752136752136755</v>
      </c>
      <c r="X117" s="221" t="str">
        <f t="shared" si="34"/>
        <v>Yes</v>
      </c>
      <c r="Y117" s="223">
        <f t="shared" si="35"/>
        <v>0.36752136752136755</v>
      </c>
      <c r="Z117" s="222" t="str">
        <f t="shared" si="36"/>
        <v>Yes</v>
      </c>
      <c r="AA117" s="68">
        <f t="shared" si="37"/>
        <v>0.36752136752136755</v>
      </c>
      <c r="AB117" s="65" t="str">
        <f t="shared" si="38"/>
        <v>No</v>
      </c>
      <c r="AC117" s="68" t="str">
        <f t="shared" si="39"/>
        <v>N/A</v>
      </c>
      <c r="AD117" s="65" t="str">
        <f t="shared" si="40"/>
        <v>No</v>
      </c>
      <c r="AE117" s="68" t="str">
        <f t="shared" si="41"/>
        <v>N/A</v>
      </c>
      <c r="AF117" s="66"/>
    </row>
    <row r="118" spans="1:32" ht="15" hidden="1" customHeight="1">
      <c r="A118" s="66" t="s">
        <v>14</v>
      </c>
      <c r="B118" s="66" t="s">
        <v>86</v>
      </c>
      <c r="C118" s="66" t="str" cm="1">
        <f t="array" ref="C118">_xlfn.IFNA(_xlfn.IFS(B118="Starter","Starters &amp; Sides",B118="Sides","Starters &amp; Sides"),B118)</f>
        <v>Starters &amp; Sides</v>
      </c>
      <c r="D118" s="71" t="s">
        <v>2277</v>
      </c>
      <c r="E118" s="76"/>
      <c r="F118" s="13"/>
      <c r="G118" s="13"/>
      <c r="H118" s="13"/>
      <c r="I118" s="13"/>
      <c r="J118" s="13"/>
      <c r="K118" s="13"/>
      <c r="L118" s="13"/>
      <c r="M118" s="13">
        <v>3.6</v>
      </c>
      <c r="N118" s="13">
        <v>3.6</v>
      </c>
      <c r="O118" s="13">
        <v>3.6</v>
      </c>
      <c r="P118" s="15">
        <v>5</v>
      </c>
      <c r="Q118" s="337">
        <v>5</v>
      </c>
      <c r="R118" s="15" t="str">
        <f t="shared" si="28"/>
        <v>Yes</v>
      </c>
      <c r="S118" s="15" t="str">
        <f t="shared" si="29"/>
        <v>No</v>
      </c>
      <c r="T118" s="4" t="str">
        <f t="shared" si="30"/>
        <v>Yes</v>
      </c>
      <c r="U118" s="4">
        <f t="shared" si="31"/>
        <v>0</v>
      </c>
      <c r="V118" s="132" t="str">
        <f t="shared" si="32"/>
        <v>Yes</v>
      </c>
      <c r="W118" s="223">
        <f t="shared" si="33"/>
        <v>0.38888888888888884</v>
      </c>
      <c r="X118" s="221" t="str">
        <f t="shared" si="34"/>
        <v>Yes</v>
      </c>
      <c r="Y118" s="223">
        <f t="shared" si="35"/>
        <v>0.38888888888888884</v>
      </c>
      <c r="Z118" s="222" t="str">
        <f t="shared" si="36"/>
        <v>Yes</v>
      </c>
      <c r="AA118" s="68">
        <f t="shared" si="37"/>
        <v>0.38888888888888884</v>
      </c>
      <c r="AB118" s="65" t="str">
        <f t="shared" si="38"/>
        <v>No</v>
      </c>
      <c r="AC118" s="68" t="str">
        <f t="shared" si="39"/>
        <v>N/A</v>
      </c>
      <c r="AD118" s="65" t="str">
        <f t="shared" si="40"/>
        <v>No</v>
      </c>
      <c r="AE118" s="68" t="str">
        <f t="shared" si="41"/>
        <v>N/A</v>
      </c>
      <c r="AF118" s="66"/>
    </row>
    <row r="119" spans="1:32" ht="15" hidden="1" customHeight="1">
      <c r="A119" s="66" t="s">
        <v>14</v>
      </c>
      <c r="B119" s="66" t="s">
        <v>86</v>
      </c>
      <c r="C119" s="66" t="str" cm="1">
        <f t="array" ref="C119">_xlfn.IFNA(_xlfn.IFS(B119="Starter","Starters &amp; Sides",B119="Sides","Starters &amp; Sides"),B119)</f>
        <v>Starters &amp; Sides</v>
      </c>
      <c r="D119" s="71" t="s">
        <v>2278</v>
      </c>
      <c r="E119" s="76"/>
      <c r="F119" s="13"/>
      <c r="G119" s="13"/>
      <c r="H119" s="13"/>
      <c r="I119" s="13"/>
      <c r="J119" s="13"/>
      <c r="K119" s="13"/>
      <c r="L119" s="13"/>
      <c r="M119" s="13">
        <v>5.25</v>
      </c>
      <c r="N119" s="13">
        <v>5.25</v>
      </c>
      <c r="O119" s="13">
        <v>5.25</v>
      </c>
      <c r="P119" s="15">
        <v>7</v>
      </c>
      <c r="Q119" s="337">
        <v>7</v>
      </c>
      <c r="R119" s="15" t="str">
        <f t="shared" si="28"/>
        <v>Yes</v>
      </c>
      <c r="S119" s="15" t="str">
        <f t="shared" si="29"/>
        <v>No</v>
      </c>
      <c r="T119" s="4" t="str">
        <f t="shared" si="30"/>
        <v>Yes</v>
      </c>
      <c r="U119" s="4">
        <f t="shared" si="31"/>
        <v>0</v>
      </c>
      <c r="V119" s="132" t="str">
        <f t="shared" si="32"/>
        <v>Yes</v>
      </c>
      <c r="W119" s="223">
        <f t="shared" si="33"/>
        <v>0.33333333333333326</v>
      </c>
      <c r="X119" s="221" t="str">
        <f t="shared" si="34"/>
        <v>Yes</v>
      </c>
      <c r="Y119" s="223">
        <f t="shared" si="35"/>
        <v>0.33333333333333326</v>
      </c>
      <c r="Z119" s="222" t="str">
        <f t="shared" si="36"/>
        <v>Yes</v>
      </c>
      <c r="AA119" s="68">
        <f t="shared" si="37"/>
        <v>0.33333333333333326</v>
      </c>
      <c r="AB119" s="65" t="str">
        <f t="shared" si="38"/>
        <v>No</v>
      </c>
      <c r="AC119" s="68" t="str">
        <f t="shared" si="39"/>
        <v>N/A</v>
      </c>
      <c r="AD119" s="65" t="str">
        <f t="shared" si="40"/>
        <v>No</v>
      </c>
      <c r="AE119" s="68" t="str">
        <f t="shared" si="41"/>
        <v>N/A</v>
      </c>
      <c r="AF119" s="66"/>
    </row>
    <row r="120" spans="1:32" ht="15" hidden="1" customHeight="1">
      <c r="A120" s="66" t="s">
        <v>14</v>
      </c>
      <c r="B120" s="66" t="s">
        <v>86</v>
      </c>
      <c r="C120" s="66" t="str" cm="1">
        <f t="array" ref="C120">_xlfn.IFNA(_xlfn.IFS(B120="Starter","Starters &amp; Sides",B120="Sides","Starters &amp; Sides"),B120)</f>
        <v>Starters &amp; Sides</v>
      </c>
      <c r="D120" s="71" t="s">
        <v>2279</v>
      </c>
      <c r="E120" s="76"/>
      <c r="F120" s="13"/>
      <c r="G120" s="13"/>
      <c r="H120" s="13"/>
      <c r="I120" s="13"/>
      <c r="J120" s="13"/>
      <c r="K120" s="13"/>
      <c r="L120" s="13"/>
      <c r="M120" s="13">
        <v>7.25</v>
      </c>
      <c r="N120" s="13">
        <v>7.25</v>
      </c>
      <c r="O120" s="13">
        <v>7.25</v>
      </c>
      <c r="P120" s="15">
        <v>9</v>
      </c>
      <c r="Q120" s="337">
        <v>9</v>
      </c>
      <c r="R120" s="15" t="str">
        <f t="shared" si="28"/>
        <v>Yes</v>
      </c>
      <c r="S120" s="15" t="str">
        <f t="shared" si="29"/>
        <v>No</v>
      </c>
      <c r="T120" s="4" t="str">
        <f t="shared" si="30"/>
        <v>Yes</v>
      </c>
      <c r="U120" s="4">
        <f t="shared" si="31"/>
        <v>0</v>
      </c>
      <c r="V120" s="132" t="str">
        <f t="shared" si="32"/>
        <v>Yes</v>
      </c>
      <c r="W120" s="223">
        <f t="shared" si="33"/>
        <v>0.24137931034482762</v>
      </c>
      <c r="X120" s="221" t="str">
        <f t="shared" si="34"/>
        <v>Yes</v>
      </c>
      <c r="Y120" s="223">
        <f t="shared" si="35"/>
        <v>0.24137931034482762</v>
      </c>
      <c r="Z120" s="222" t="str">
        <f t="shared" si="36"/>
        <v>Yes</v>
      </c>
      <c r="AA120" s="68">
        <f t="shared" si="37"/>
        <v>0.24137931034482762</v>
      </c>
      <c r="AB120" s="65" t="str">
        <f t="shared" si="38"/>
        <v>No</v>
      </c>
      <c r="AC120" s="68" t="str">
        <f t="shared" si="39"/>
        <v>N/A</v>
      </c>
      <c r="AD120" s="65" t="str">
        <f t="shared" si="40"/>
        <v>No</v>
      </c>
      <c r="AE120" s="68" t="str">
        <f t="shared" si="41"/>
        <v>N/A</v>
      </c>
      <c r="AF120" s="66"/>
    </row>
    <row r="121" spans="1:32" ht="15" hidden="1" customHeight="1">
      <c r="A121" s="66" t="s">
        <v>14</v>
      </c>
      <c r="B121" s="66" t="s">
        <v>29</v>
      </c>
      <c r="C121" s="66" t="str" cm="1">
        <f t="array" ref="C121">_xlfn.IFNA(_xlfn.IFS(B121="Starter","Starters &amp; Sides",B121="Sides","Starters &amp; Sides"),B121)</f>
        <v>Desserts</v>
      </c>
      <c r="D121" s="71" t="s">
        <v>2280</v>
      </c>
      <c r="E121" s="76"/>
      <c r="F121" s="13"/>
      <c r="G121" s="13"/>
      <c r="H121" s="13"/>
      <c r="I121" s="13"/>
      <c r="J121" s="13"/>
      <c r="K121" s="13"/>
      <c r="L121" s="13"/>
      <c r="M121" s="13"/>
      <c r="N121" s="13"/>
      <c r="O121" s="13">
        <v>8.5</v>
      </c>
      <c r="P121" s="15"/>
      <c r="Q121" s="337"/>
      <c r="R121" s="15" t="str">
        <f t="shared" si="28"/>
        <v>No</v>
      </c>
      <c r="S121" s="15" t="str">
        <f t="shared" si="29"/>
        <v>No</v>
      </c>
      <c r="T121" s="4" t="str">
        <f t="shared" si="30"/>
        <v>No</v>
      </c>
      <c r="U121" s="4" t="str">
        <f t="shared" si="31"/>
        <v>N/A</v>
      </c>
      <c r="V121" s="132" t="str">
        <f t="shared" si="32"/>
        <v>No</v>
      </c>
      <c r="W121" s="223" t="str">
        <f t="shared" si="33"/>
        <v>N/A</v>
      </c>
      <c r="X121" s="221" t="str">
        <f t="shared" si="34"/>
        <v>No</v>
      </c>
      <c r="Y121" s="223" t="str">
        <f t="shared" si="35"/>
        <v>N/A</v>
      </c>
      <c r="Z121" s="222" t="str">
        <f t="shared" si="36"/>
        <v>No</v>
      </c>
      <c r="AA121" s="68" t="str">
        <f t="shared" si="37"/>
        <v>N/A</v>
      </c>
      <c r="AB121" s="65" t="str">
        <f t="shared" si="38"/>
        <v>No</v>
      </c>
      <c r="AC121" s="68" t="str">
        <f t="shared" si="39"/>
        <v>N/A</v>
      </c>
      <c r="AD121" s="65" t="str">
        <f t="shared" si="40"/>
        <v>No</v>
      </c>
      <c r="AE121" s="68" t="str">
        <f t="shared" si="41"/>
        <v>N/A</v>
      </c>
      <c r="AF121" s="66"/>
    </row>
    <row r="122" spans="1:32" ht="15" hidden="1" customHeight="1">
      <c r="A122" s="66" t="s">
        <v>14</v>
      </c>
      <c r="B122" s="66" t="s">
        <v>29</v>
      </c>
      <c r="C122" s="66" t="str" cm="1">
        <f t="array" ref="C122">_xlfn.IFNA(_xlfn.IFS(B122="Starter","Starters &amp; Sides",B122="Sides","Starters &amp; Sides"),B122)</f>
        <v>Desserts</v>
      </c>
      <c r="D122" s="71" t="s">
        <v>2200</v>
      </c>
      <c r="E122" s="76"/>
      <c r="F122" s="13"/>
      <c r="G122" s="13"/>
      <c r="H122" s="13"/>
      <c r="I122" s="13"/>
      <c r="J122" s="13"/>
      <c r="K122" s="13"/>
      <c r="L122" s="13"/>
      <c r="M122" s="13">
        <v>7.99</v>
      </c>
      <c r="N122" s="13">
        <v>7.99</v>
      </c>
      <c r="O122" s="13">
        <v>7.99</v>
      </c>
      <c r="P122" s="15">
        <v>8.5</v>
      </c>
      <c r="Q122" s="337">
        <v>8.5</v>
      </c>
      <c r="R122" s="15" t="str">
        <f t="shared" si="28"/>
        <v>Yes</v>
      </c>
      <c r="S122" s="15" t="str">
        <f t="shared" si="29"/>
        <v>No</v>
      </c>
      <c r="T122" s="4" t="str">
        <f t="shared" si="30"/>
        <v>Yes</v>
      </c>
      <c r="U122" s="4">
        <f t="shared" si="31"/>
        <v>0</v>
      </c>
      <c r="V122" s="132" t="str">
        <f t="shared" si="32"/>
        <v>Yes</v>
      </c>
      <c r="W122" s="223">
        <f t="shared" si="33"/>
        <v>6.3829787234042534E-2</v>
      </c>
      <c r="X122" s="221" t="str">
        <f t="shared" si="34"/>
        <v>Yes</v>
      </c>
      <c r="Y122" s="223">
        <f t="shared" si="35"/>
        <v>6.3829787234042534E-2</v>
      </c>
      <c r="Z122" s="222" t="str">
        <f t="shared" si="36"/>
        <v>Yes</v>
      </c>
      <c r="AA122" s="68">
        <f t="shared" si="37"/>
        <v>6.3829787234042534E-2</v>
      </c>
      <c r="AB122" s="65" t="str">
        <f t="shared" si="38"/>
        <v>No</v>
      </c>
      <c r="AC122" s="68" t="str">
        <f t="shared" si="39"/>
        <v>N/A</v>
      </c>
      <c r="AD122" s="65" t="str">
        <f t="shared" si="40"/>
        <v>No</v>
      </c>
      <c r="AE122" s="68" t="str">
        <f t="shared" si="41"/>
        <v>N/A</v>
      </c>
      <c r="AF122" s="66"/>
    </row>
    <row r="123" spans="1:32" ht="15" hidden="1" customHeight="1">
      <c r="A123" s="66" t="s">
        <v>14</v>
      </c>
      <c r="B123" s="66" t="s">
        <v>29</v>
      </c>
      <c r="C123" s="66" t="str" cm="1">
        <f t="array" ref="C123">_xlfn.IFNA(_xlfn.IFS(B123="Starter","Starters &amp; Sides",B123="Sides","Starters &amp; Sides"),B123)</f>
        <v>Desserts</v>
      </c>
      <c r="D123" s="71" t="s">
        <v>2281</v>
      </c>
      <c r="E123" s="76"/>
      <c r="F123" s="13"/>
      <c r="G123" s="13"/>
      <c r="H123" s="13"/>
      <c r="I123" s="13"/>
      <c r="J123" s="13"/>
      <c r="K123" s="13"/>
      <c r="L123" s="13"/>
      <c r="M123" s="13">
        <v>3.99</v>
      </c>
      <c r="N123" s="13">
        <v>3.99</v>
      </c>
      <c r="O123" s="13">
        <v>3.99</v>
      </c>
      <c r="P123" s="15">
        <v>4.5</v>
      </c>
      <c r="Q123" s="337">
        <v>4.5</v>
      </c>
      <c r="R123" s="15" t="str">
        <f t="shared" si="28"/>
        <v>Yes</v>
      </c>
      <c r="S123" s="15" t="str">
        <f t="shared" si="29"/>
        <v>No</v>
      </c>
      <c r="T123" s="4" t="str">
        <f t="shared" si="30"/>
        <v>Yes</v>
      </c>
      <c r="U123" s="4">
        <f t="shared" si="31"/>
        <v>0</v>
      </c>
      <c r="V123" s="132" t="str">
        <f t="shared" si="32"/>
        <v>Yes</v>
      </c>
      <c r="W123" s="223">
        <f t="shared" si="33"/>
        <v>0.1278195488721805</v>
      </c>
      <c r="X123" s="221" t="str">
        <f t="shared" si="34"/>
        <v>Yes</v>
      </c>
      <c r="Y123" s="223">
        <f t="shared" si="35"/>
        <v>0.1278195488721805</v>
      </c>
      <c r="Z123" s="222" t="str">
        <f t="shared" si="36"/>
        <v>Yes</v>
      </c>
      <c r="AA123" s="68">
        <f t="shared" si="37"/>
        <v>0.1278195488721805</v>
      </c>
      <c r="AB123" s="65" t="str">
        <f t="shared" si="38"/>
        <v>No</v>
      </c>
      <c r="AC123" s="68" t="str">
        <f t="shared" si="39"/>
        <v>N/A</v>
      </c>
      <c r="AD123" s="65" t="str">
        <f t="shared" si="40"/>
        <v>No</v>
      </c>
      <c r="AE123" s="68" t="str">
        <f t="shared" si="41"/>
        <v>N/A</v>
      </c>
      <c r="AF123" s="66"/>
    </row>
    <row r="124" spans="1:32" ht="15" hidden="1" customHeight="1">
      <c r="A124" s="66" t="s">
        <v>14</v>
      </c>
      <c r="B124" s="66" t="s">
        <v>29</v>
      </c>
      <c r="C124" s="66" t="str" cm="1">
        <f t="array" ref="C124">_xlfn.IFNA(_xlfn.IFS(B124="Starter","Starters &amp; Sides",B124="Sides","Starters &amp; Sides"),B124)</f>
        <v>Desserts</v>
      </c>
      <c r="D124" s="71" t="s">
        <v>2282</v>
      </c>
      <c r="E124" s="76"/>
      <c r="F124" s="13"/>
      <c r="G124" s="13"/>
      <c r="H124" s="13"/>
      <c r="I124" s="13"/>
      <c r="J124" s="13"/>
      <c r="K124" s="13"/>
      <c r="L124" s="13"/>
      <c r="M124" s="13">
        <v>7.99</v>
      </c>
      <c r="N124" s="13">
        <v>7.99</v>
      </c>
      <c r="O124" s="13">
        <v>7.99</v>
      </c>
      <c r="P124" s="15">
        <v>8.5</v>
      </c>
      <c r="Q124" s="337">
        <v>8.5</v>
      </c>
      <c r="R124" s="15" t="str">
        <f t="shared" si="28"/>
        <v>Yes</v>
      </c>
      <c r="S124" s="15" t="str">
        <f t="shared" si="29"/>
        <v>No</v>
      </c>
      <c r="T124" s="4" t="str">
        <f t="shared" si="30"/>
        <v>Yes</v>
      </c>
      <c r="U124" s="4">
        <f t="shared" si="31"/>
        <v>0</v>
      </c>
      <c r="V124" s="132" t="str">
        <f t="shared" si="32"/>
        <v>Yes</v>
      </c>
      <c r="W124" s="223">
        <f t="shared" si="33"/>
        <v>6.3829787234042534E-2</v>
      </c>
      <c r="X124" s="221" t="str">
        <f t="shared" si="34"/>
        <v>Yes</v>
      </c>
      <c r="Y124" s="223">
        <f t="shared" si="35"/>
        <v>6.3829787234042534E-2</v>
      </c>
      <c r="Z124" s="222" t="str">
        <f t="shared" si="36"/>
        <v>Yes</v>
      </c>
      <c r="AA124" s="68">
        <f t="shared" si="37"/>
        <v>6.3829787234042534E-2</v>
      </c>
      <c r="AB124" s="65" t="str">
        <f t="shared" si="38"/>
        <v>No</v>
      </c>
      <c r="AC124" s="68" t="str">
        <f t="shared" si="39"/>
        <v>N/A</v>
      </c>
      <c r="AD124" s="65" t="str">
        <f t="shared" si="40"/>
        <v>No</v>
      </c>
      <c r="AE124" s="68" t="str">
        <f t="shared" si="41"/>
        <v>N/A</v>
      </c>
      <c r="AF124" s="66"/>
    </row>
    <row r="125" spans="1:32" ht="15" hidden="1" customHeight="1">
      <c r="A125" s="66" t="s">
        <v>14</v>
      </c>
      <c r="B125" s="66" t="s">
        <v>29</v>
      </c>
      <c r="C125" s="66" t="str" cm="1">
        <f t="array" ref="C125">_xlfn.IFNA(_xlfn.IFS(B125="Starter","Starters &amp; Sides",B125="Sides","Starters &amp; Sides"),B125)</f>
        <v>Desserts</v>
      </c>
      <c r="D125" s="71" t="s">
        <v>2283</v>
      </c>
      <c r="E125" s="76"/>
      <c r="F125" s="13"/>
      <c r="G125" s="13"/>
      <c r="H125" s="13"/>
      <c r="I125" s="13"/>
      <c r="J125" s="13"/>
      <c r="K125" s="13"/>
      <c r="L125" s="13"/>
      <c r="M125" s="13">
        <v>7.99</v>
      </c>
      <c r="N125" s="13">
        <v>7.99</v>
      </c>
      <c r="O125" s="13">
        <v>7.99</v>
      </c>
      <c r="P125" s="15">
        <v>8.5</v>
      </c>
      <c r="Q125" s="337">
        <v>8.5</v>
      </c>
      <c r="R125" s="15" t="str">
        <f t="shared" si="28"/>
        <v>Yes</v>
      </c>
      <c r="S125" s="15" t="str">
        <f t="shared" si="29"/>
        <v>No</v>
      </c>
      <c r="T125" s="4" t="str">
        <f t="shared" si="30"/>
        <v>Yes</v>
      </c>
      <c r="U125" s="4">
        <f t="shared" si="31"/>
        <v>0</v>
      </c>
      <c r="V125" s="132" t="str">
        <f t="shared" si="32"/>
        <v>Yes</v>
      </c>
      <c r="W125" s="223">
        <f t="shared" si="33"/>
        <v>6.3829787234042534E-2</v>
      </c>
      <c r="X125" s="221" t="str">
        <f t="shared" si="34"/>
        <v>Yes</v>
      </c>
      <c r="Y125" s="223">
        <f t="shared" si="35"/>
        <v>6.3829787234042534E-2</v>
      </c>
      <c r="Z125" s="222" t="str">
        <f t="shared" si="36"/>
        <v>Yes</v>
      </c>
      <c r="AA125" s="68">
        <f t="shared" si="37"/>
        <v>6.3829787234042534E-2</v>
      </c>
      <c r="AB125" s="65" t="str">
        <f t="shared" si="38"/>
        <v>No</v>
      </c>
      <c r="AC125" s="68" t="str">
        <f t="shared" si="39"/>
        <v>N/A</v>
      </c>
      <c r="AD125" s="65" t="str">
        <f t="shared" si="40"/>
        <v>No</v>
      </c>
      <c r="AE125" s="68" t="str">
        <f t="shared" si="41"/>
        <v>N/A</v>
      </c>
      <c r="AF125" s="66"/>
    </row>
    <row r="126" spans="1:32" ht="15" hidden="1" customHeight="1">
      <c r="A126" s="66" t="s">
        <v>14</v>
      </c>
      <c r="B126" s="66" t="s">
        <v>29</v>
      </c>
      <c r="C126" s="66" t="str" cm="1">
        <f t="array" ref="C126">_xlfn.IFNA(_xlfn.IFS(B126="Starter","Starters &amp; Sides",B126="Sides","Starters &amp; Sides"),B126)</f>
        <v>Desserts</v>
      </c>
      <c r="D126" s="71" t="s">
        <v>2284</v>
      </c>
      <c r="E126" s="76"/>
      <c r="F126" s="13"/>
      <c r="G126" s="13"/>
      <c r="H126" s="13"/>
      <c r="I126" s="13"/>
      <c r="J126" s="13"/>
      <c r="K126" s="13"/>
      <c r="L126" s="13"/>
      <c r="M126" s="13">
        <v>5.99</v>
      </c>
      <c r="N126" s="13">
        <v>5.99</v>
      </c>
      <c r="O126" s="13">
        <v>5.99</v>
      </c>
      <c r="P126" s="15">
        <v>6.5</v>
      </c>
      <c r="Q126" s="337">
        <v>6.5</v>
      </c>
      <c r="R126" s="15" t="str">
        <f t="shared" si="28"/>
        <v>Yes</v>
      </c>
      <c r="S126" s="15" t="str">
        <f t="shared" si="29"/>
        <v>No</v>
      </c>
      <c r="T126" s="4" t="str">
        <f t="shared" si="30"/>
        <v>Yes</v>
      </c>
      <c r="U126" s="4">
        <f t="shared" si="31"/>
        <v>0</v>
      </c>
      <c r="V126" s="132" t="str">
        <f t="shared" si="32"/>
        <v>Yes</v>
      </c>
      <c r="W126" s="223">
        <f t="shared" si="33"/>
        <v>8.5141903171953137E-2</v>
      </c>
      <c r="X126" s="221" t="str">
        <f t="shared" si="34"/>
        <v>Yes</v>
      </c>
      <c r="Y126" s="223">
        <f t="shared" si="35"/>
        <v>8.5141903171953137E-2</v>
      </c>
      <c r="Z126" s="222" t="str">
        <f t="shared" si="36"/>
        <v>Yes</v>
      </c>
      <c r="AA126" s="68">
        <f t="shared" si="37"/>
        <v>8.5141903171953137E-2</v>
      </c>
      <c r="AB126" s="65" t="str">
        <f t="shared" si="38"/>
        <v>No</v>
      </c>
      <c r="AC126" s="68" t="str">
        <f t="shared" si="39"/>
        <v>N/A</v>
      </c>
      <c r="AD126" s="65" t="str">
        <f t="shared" si="40"/>
        <v>No</v>
      </c>
      <c r="AE126" s="68" t="str">
        <f t="shared" si="41"/>
        <v>N/A</v>
      </c>
      <c r="AF126" s="66"/>
    </row>
    <row r="127" spans="1:32" ht="15" hidden="1" customHeight="1">
      <c r="A127" s="66" t="s">
        <v>14</v>
      </c>
      <c r="B127" s="66" t="s">
        <v>29</v>
      </c>
      <c r="C127" s="66" t="str" cm="1">
        <f t="array" ref="C127">_xlfn.IFNA(_xlfn.IFS(B127="Starter","Starters &amp; Sides",B127="Sides","Starters &amp; Sides"),B127)</f>
        <v>Desserts</v>
      </c>
      <c r="D127" s="71" t="s">
        <v>2285</v>
      </c>
      <c r="E127" s="76"/>
      <c r="F127" s="13"/>
      <c r="G127" s="13"/>
      <c r="H127" s="13"/>
      <c r="I127" s="13"/>
      <c r="J127" s="13"/>
      <c r="K127" s="13"/>
      <c r="L127" s="13"/>
      <c r="M127" s="13">
        <v>7.99</v>
      </c>
      <c r="N127" s="13">
        <v>7.99</v>
      </c>
      <c r="O127" s="13">
        <v>7.99</v>
      </c>
      <c r="P127" s="15">
        <v>8.5</v>
      </c>
      <c r="Q127" s="337">
        <v>8.5</v>
      </c>
      <c r="R127" s="15" t="str">
        <f t="shared" si="28"/>
        <v>Yes</v>
      </c>
      <c r="S127" s="15" t="str">
        <f t="shared" si="29"/>
        <v>No</v>
      </c>
      <c r="T127" s="4" t="str">
        <f t="shared" si="30"/>
        <v>Yes</v>
      </c>
      <c r="U127" s="4">
        <f t="shared" si="31"/>
        <v>0</v>
      </c>
      <c r="V127" s="132" t="str">
        <f t="shared" si="32"/>
        <v>Yes</v>
      </c>
      <c r="W127" s="223">
        <f t="shared" si="33"/>
        <v>6.3829787234042534E-2</v>
      </c>
      <c r="X127" s="221" t="str">
        <f t="shared" si="34"/>
        <v>Yes</v>
      </c>
      <c r="Y127" s="223">
        <f t="shared" si="35"/>
        <v>6.3829787234042534E-2</v>
      </c>
      <c r="Z127" s="222" t="str">
        <f t="shared" si="36"/>
        <v>Yes</v>
      </c>
      <c r="AA127" s="68">
        <f t="shared" si="37"/>
        <v>6.3829787234042534E-2</v>
      </c>
      <c r="AB127" s="65" t="str">
        <f t="shared" si="38"/>
        <v>No</v>
      </c>
      <c r="AC127" s="68" t="str">
        <f t="shared" si="39"/>
        <v>N/A</v>
      </c>
      <c r="AD127" s="65" t="str">
        <f t="shared" si="40"/>
        <v>No</v>
      </c>
      <c r="AE127" s="68" t="str">
        <f t="shared" si="41"/>
        <v>N/A</v>
      </c>
      <c r="AF127" s="66"/>
    </row>
    <row r="128" spans="1:32" ht="15" hidden="1" customHeight="1">
      <c r="A128" s="66" t="s">
        <v>14</v>
      </c>
      <c r="B128" s="66" t="s">
        <v>29</v>
      </c>
      <c r="C128" s="66" t="str" cm="1">
        <f t="array" ref="C128">_xlfn.IFNA(_xlfn.IFS(B128="Starter","Starters &amp; Sides",B128="Sides","Starters &amp; Sides"),B128)</f>
        <v>Desserts</v>
      </c>
      <c r="D128" s="71" t="s">
        <v>2286</v>
      </c>
      <c r="E128" s="76"/>
      <c r="F128" s="13"/>
      <c r="G128" s="13"/>
      <c r="H128" s="13"/>
      <c r="I128" s="13"/>
      <c r="J128" s="13"/>
      <c r="K128" s="13"/>
      <c r="L128" s="13"/>
      <c r="M128" s="13">
        <v>3.99</v>
      </c>
      <c r="N128" s="13">
        <v>3.99</v>
      </c>
      <c r="O128" s="13">
        <v>3.99</v>
      </c>
      <c r="P128" s="15">
        <v>4.5</v>
      </c>
      <c r="Q128" s="337">
        <v>4.5</v>
      </c>
      <c r="R128" s="15" t="str">
        <f t="shared" si="28"/>
        <v>Yes</v>
      </c>
      <c r="S128" s="15" t="str">
        <f t="shared" si="29"/>
        <v>No</v>
      </c>
      <c r="T128" s="4" t="str">
        <f t="shared" si="30"/>
        <v>Yes</v>
      </c>
      <c r="U128" s="4">
        <f t="shared" si="31"/>
        <v>0</v>
      </c>
      <c r="V128" s="132" t="str">
        <f t="shared" si="32"/>
        <v>Yes</v>
      </c>
      <c r="W128" s="223">
        <f t="shared" si="33"/>
        <v>0.1278195488721805</v>
      </c>
      <c r="X128" s="221" t="str">
        <f t="shared" si="34"/>
        <v>Yes</v>
      </c>
      <c r="Y128" s="223">
        <f t="shared" si="35"/>
        <v>0.1278195488721805</v>
      </c>
      <c r="Z128" s="222" t="str">
        <f t="shared" si="36"/>
        <v>Yes</v>
      </c>
      <c r="AA128" s="68">
        <f t="shared" si="37"/>
        <v>0.1278195488721805</v>
      </c>
      <c r="AB128" s="65" t="str">
        <f t="shared" si="38"/>
        <v>No</v>
      </c>
      <c r="AC128" s="68" t="str">
        <f t="shared" si="39"/>
        <v>N/A</v>
      </c>
      <c r="AD128" s="65" t="str">
        <f t="shared" si="40"/>
        <v>No</v>
      </c>
      <c r="AE128" s="68" t="str">
        <f t="shared" si="41"/>
        <v>N/A</v>
      </c>
      <c r="AF128" s="66"/>
    </row>
    <row r="129" spans="1:32" ht="15" hidden="1" customHeight="1">
      <c r="A129" s="66" t="s">
        <v>14</v>
      </c>
      <c r="B129" s="66" t="s">
        <v>29</v>
      </c>
      <c r="C129" s="66" t="str" cm="1">
        <f t="array" ref="C129">_xlfn.IFNA(_xlfn.IFS(B129="Starter","Starters &amp; Sides",B129="Sides","Starters &amp; Sides"),B129)</f>
        <v>Desserts</v>
      </c>
      <c r="D129" s="71" t="s">
        <v>2287</v>
      </c>
      <c r="E129" s="76"/>
      <c r="F129" s="13"/>
      <c r="G129" s="13"/>
      <c r="H129" s="13"/>
      <c r="I129" s="13"/>
      <c r="J129" s="13"/>
      <c r="K129" s="13"/>
      <c r="L129" s="13"/>
      <c r="M129" s="13">
        <v>20.95</v>
      </c>
      <c r="N129" s="13">
        <v>20.95</v>
      </c>
      <c r="O129" s="13">
        <v>20.95</v>
      </c>
      <c r="P129" s="15">
        <v>22</v>
      </c>
      <c r="Q129" s="337">
        <v>22</v>
      </c>
      <c r="R129" s="15" t="str">
        <f t="shared" si="28"/>
        <v>Yes</v>
      </c>
      <c r="S129" s="15" t="str">
        <f t="shared" si="29"/>
        <v>No</v>
      </c>
      <c r="T129" s="4" t="str">
        <f t="shared" si="30"/>
        <v>Yes</v>
      </c>
      <c r="U129" s="4">
        <f t="shared" si="31"/>
        <v>0</v>
      </c>
      <c r="V129" s="132" t="str">
        <f t="shared" si="32"/>
        <v>Yes</v>
      </c>
      <c r="W129" s="223">
        <f t="shared" si="33"/>
        <v>5.0119331742243478E-2</v>
      </c>
      <c r="X129" s="221" t="str">
        <f t="shared" si="34"/>
        <v>Yes</v>
      </c>
      <c r="Y129" s="223">
        <f t="shared" si="35"/>
        <v>5.0119331742243478E-2</v>
      </c>
      <c r="Z129" s="222" t="str">
        <f t="shared" si="36"/>
        <v>Yes</v>
      </c>
      <c r="AA129" s="68">
        <f t="shared" si="37"/>
        <v>5.0119331742243478E-2</v>
      </c>
      <c r="AB129" s="65" t="str">
        <f t="shared" si="38"/>
        <v>No</v>
      </c>
      <c r="AC129" s="68" t="str">
        <f t="shared" si="39"/>
        <v>N/A</v>
      </c>
      <c r="AD129" s="65" t="str">
        <f t="shared" si="40"/>
        <v>No</v>
      </c>
      <c r="AE129" s="68" t="str">
        <f t="shared" si="41"/>
        <v>N/A</v>
      </c>
      <c r="AF129" s="66"/>
    </row>
    <row r="130" spans="1:32" ht="15" hidden="1" customHeight="1">
      <c r="A130" s="66" t="s">
        <v>14</v>
      </c>
      <c r="B130" s="66" t="s">
        <v>29</v>
      </c>
      <c r="C130" s="66" t="str" cm="1">
        <f t="array" ref="C130">_xlfn.IFNA(_xlfn.IFS(B130="Starter","Starters &amp; Sides",B130="Sides","Starters &amp; Sides"),B130)</f>
        <v>Desserts</v>
      </c>
      <c r="D130" s="71" t="s">
        <v>2288</v>
      </c>
      <c r="E130" s="76"/>
      <c r="F130" s="13"/>
      <c r="G130" s="13"/>
      <c r="H130" s="13"/>
      <c r="I130" s="13"/>
      <c r="J130" s="13"/>
      <c r="K130" s="13"/>
      <c r="L130" s="13"/>
      <c r="M130" s="13">
        <v>5.25</v>
      </c>
      <c r="N130" s="13">
        <v>5.25</v>
      </c>
      <c r="O130" s="13">
        <v>5.25</v>
      </c>
      <c r="P130" s="15">
        <v>5.95</v>
      </c>
      <c r="Q130" s="337">
        <v>5.95</v>
      </c>
      <c r="R130" s="15" t="str">
        <f t="shared" si="28"/>
        <v>Yes</v>
      </c>
      <c r="S130" s="15" t="str">
        <f t="shared" si="29"/>
        <v>No</v>
      </c>
      <c r="T130" s="4" t="str">
        <f t="shared" si="30"/>
        <v>Yes</v>
      </c>
      <c r="U130" s="4">
        <f t="shared" si="31"/>
        <v>0</v>
      </c>
      <c r="V130" s="132" t="str">
        <f t="shared" si="32"/>
        <v>Yes</v>
      </c>
      <c r="W130" s="223">
        <f t="shared" si="33"/>
        <v>0.1333333333333333</v>
      </c>
      <c r="X130" s="221" t="str">
        <f t="shared" si="34"/>
        <v>Yes</v>
      </c>
      <c r="Y130" s="223">
        <f t="shared" si="35"/>
        <v>0.1333333333333333</v>
      </c>
      <c r="Z130" s="222" t="str">
        <f t="shared" si="36"/>
        <v>Yes</v>
      </c>
      <c r="AA130" s="68">
        <f t="shared" si="37"/>
        <v>0.1333333333333333</v>
      </c>
      <c r="AB130" s="65" t="str">
        <f t="shared" si="38"/>
        <v>No</v>
      </c>
      <c r="AC130" s="68" t="str">
        <f t="shared" si="39"/>
        <v>N/A</v>
      </c>
      <c r="AD130" s="65" t="str">
        <f t="shared" si="40"/>
        <v>No</v>
      </c>
      <c r="AE130" s="68" t="str">
        <f t="shared" si="41"/>
        <v>N/A</v>
      </c>
      <c r="AF130" s="66"/>
    </row>
    <row r="131" spans="1:32" ht="15" hidden="1" customHeight="1">
      <c r="A131" s="66" t="s">
        <v>14</v>
      </c>
      <c r="B131" s="66" t="s">
        <v>29</v>
      </c>
      <c r="C131" s="66" t="str" cm="1">
        <f t="array" ref="C131">_xlfn.IFNA(_xlfn.IFS(B131="Starter","Starters &amp; Sides",B131="Sides","Starters &amp; Sides"),B131)</f>
        <v>Desserts</v>
      </c>
      <c r="D131" s="71" t="s">
        <v>2289</v>
      </c>
      <c r="E131" s="76"/>
      <c r="F131" s="13"/>
      <c r="G131" s="13"/>
      <c r="H131" s="13"/>
      <c r="I131" s="13"/>
      <c r="J131" s="13"/>
      <c r="K131" s="13"/>
      <c r="L131" s="13"/>
      <c r="M131" s="13">
        <v>5.25</v>
      </c>
      <c r="N131" s="13">
        <v>5.25</v>
      </c>
      <c r="O131" s="13">
        <v>5.25</v>
      </c>
      <c r="P131" s="15">
        <v>5.95</v>
      </c>
      <c r="Q131" s="337">
        <v>5.95</v>
      </c>
      <c r="R131" s="15" t="str">
        <f t="shared" si="28"/>
        <v>Yes</v>
      </c>
      <c r="S131" s="15" t="str">
        <f t="shared" si="29"/>
        <v>No</v>
      </c>
      <c r="T131" s="4" t="str">
        <f t="shared" si="30"/>
        <v>Yes</v>
      </c>
      <c r="U131" s="4">
        <f t="shared" si="31"/>
        <v>0</v>
      </c>
      <c r="V131" s="132" t="str">
        <f t="shared" si="32"/>
        <v>Yes</v>
      </c>
      <c r="W131" s="223">
        <f t="shared" si="33"/>
        <v>0.1333333333333333</v>
      </c>
      <c r="X131" s="221" t="str">
        <f t="shared" si="34"/>
        <v>Yes</v>
      </c>
      <c r="Y131" s="223">
        <f t="shared" si="35"/>
        <v>0.1333333333333333</v>
      </c>
      <c r="Z131" s="222" t="str">
        <f t="shared" si="36"/>
        <v>Yes</v>
      </c>
      <c r="AA131" s="68">
        <f t="shared" si="37"/>
        <v>0.1333333333333333</v>
      </c>
      <c r="AB131" s="65" t="str">
        <f t="shared" si="38"/>
        <v>No</v>
      </c>
      <c r="AC131" s="68" t="str">
        <f t="shared" si="39"/>
        <v>N/A</v>
      </c>
      <c r="AD131" s="65" t="str">
        <f t="shared" si="40"/>
        <v>No</v>
      </c>
      <c r="AE131" s="68" t="str">
        <f t="shared" si="41"/>
        <v>N/A</v>
      </c>
      <c r="AF131" s="66"/>
    </row>
    <row r="132" spans="1:32" ht="15" hidden="1" customHeight="1">
      <c r="A132" s="66" t="s">
        <v>14</v>
      </c>
      <c r="B132" s="66" t="s">
        <v>29</v>
      </c>
      <c r="C132" s="66" t="str" cm="1">
        <f t="array" ref="C132">_xlfn.IFNA(_xlfn.IFS(B132="Starter","Starters &amp; Sides",B132="Sides","Starters &amp; Sides"),B132)</f>
        <v>Desserts</v>
      </c>
      <c r="D132" s="71" t="s">
        <v>2290</v>
      </c>
      <c r="E132" s="76"/>
      <c r="F132" s="13"/>
      <c r="G132" s="13"/>
      <c r="H132" s="13"/>
      <c r="I132" s="13"/>
      <c r="J132" s="13"/>
      <c r="K132" s="13"/>
      <c r="L132" s="13"/>
      <c r="M132" s="13">
        <v>5.25</v>
      </c>
      <c r="N132" s="13">
        <v>5.25</v>
      </c>
      <c r="O132" s="13">
        <v>5.25</v>
      </c>
      <c r="P132" s="15">
        <v>5.95</v>
      </c>
      <c r="Q132" s="337">
        <v>5.95</v>
      </c>
      <c r="R132" s="15" t="str">
        <f t="shared" si="28"/>
        <v>Yes</v>
      </c>
      <c r="S132" s="15" t="str">
        <f t="shared" si="29"/>
        <v>No</v>
      </c>
      <c r="T132" s="4" t="str">
        <f t="shared" si="30"/>
        <v>Yes</v>
      </c>
      <c r="U132" s="4">
        <f t="shared" si="31"/>
        <v>0</v>
      </c>
      <c r="V132" s="132" t="str">
        <f t="shared" si="32"/>
        <v>Yes</v>
      </c>
      <c r="W132" s="223">
        <f t="shared" si="33"/>
        <v>0.1333333333333333</v>
      </c>
      <c r="X132" s="221" t="str">
        <f t="shared" si="34"/>
        <v>Yes</v>
      </c>
      <c r="Y132" s="223">
        <f t="shared" si="35"/>
        <v>0.1333333333333333</v>
      </c>
      <c r="Z132" s="222" t="str">
        <f t="shared" si="36"/>
        <v>Yes</v>
      </c>
      <c r="AA132" s="68">
        <f t="shared" si="37"/>
        <v>0.1333333333333333</v>
      </c>
      <c r="AB132" s="65" t="str">
        <f t="shared" si="38"/>
        <v>No</v>
      </c>
      <c r="AC132" s="68" t="str">
        <f t="shared" si="39"/>
        <v>N/A</v>
      </c>
      <c r="AD132" s="65" t="str">
        <f t="shared" si="40"/>
        <v>No</v>
      </c>
      <c r="AE132" s="68" t="str">
        <f t="shared" si="41"/>
        <v>N/A</v>
      </c>
      <c r="AF132" s="66"/>
    </row>
    <row r="133" spans="1:32" ht="15" hidden="1" customHeight="1">
      <c r="A133" s="66" t="s">
        <v>14</v>
      </c>
      <c r="B133" s="66" t="s">
        <v>29</v>
      </c>
      <c r="C133" s="66" t="str" cm="1">
        <f t="array" ref="C133">_xlfn.IFNA(_xlfn.IFS(B133="Starter","Starters &amp; Sides",B133="Sides","Starters &amp; Sides"),B133)</f>
        <v>Desserts</v>
      </c>
      <c r="D133" s="71" t="s">
        <v>2291</v>
      </c>
      <c r="E133" s="76"/>
      <c r="F133" s="13"/>
      <c r="G133" s="13"/>
      <c r="H133" s="13"/>
      <c r="I133" s="13"/>
      <c r="J133" s="13"/>
      <c r="K133" s="13"/>
      <c r="L133" s="13"/>
      <c r="M133" s="13">
        <v>5.25</v>
      </c>
      <c r="N133" s="13">
        <v>5.25</v>
      </c>
      <c r="O133" s="13">
        <v>5.25</v>
      </c>
      <c r="P133" s="15">
        <v>5.95</v>
      </c>
      <c r="Q133" s="337">
        <v>5.95</v>
      </c>
      <c r="R133" s="15" t="str">
        <f t="shared" si="28"/>
        <v>Yes</v>
      </c>
      <c r="S133" s="15" t="str">
        <f t="shared" si="29"/>
        <v>No</v>
      </c>
      <c r="T133" s="4" t="str">
        <f t="shared" si="30"/>
        <v>Yes</v>
      </c>
      <c r="U133" s="4">
        <f t="shared" si="31"/>
        <v>0</v>
      </c>
      <c r="V133" s="132" t="str">
        <f t="shared" si="32"/>
        <v>Yes</v>
      </c>
      <c r="W133" s="223">
        <f t="shared" si="33"/>
        <v>0.1333333333333333</v>
      </c>
      <c r="X133" s="221" t="str">
        <f t="shared" si="34"/>
        <v>Yes</v>
      </c>
      <c r="Y133" s="223">
        <f t="shared" si="35"/>
        <v>0.1333333333333333</v>
      </c>
      <c r="Z133" s="222" t="str">
        <f t="shared" si="36"/>
        <v>Yes</v>
      </c>
      <c r="AA133" s="68">
        <f t="shared" si="37"/>
        <v>0.1333333333333333</v>
      </c>
      <c r="AB133" s="65" t="str">
        <f t="shared" si="38"/>
        <v>No</v>
      </c>
      <c r="AC133" s="68" t="str">
        <f t="shared" si="39"/>
        <v>N/A</v>
      </c>
      <c r="AD133" s="65" t="str">
        <f t="shared" si="40"/>
        <v>No</v>
      </c>
      <c r="AE133" s="68" t="str">
        <f t="shared" si="41"/>
        <v>N/A</v>
      </c>
      <c r="AF133" s="66"/>
    </row>
    <row r="134" spans="1:32" ht="15" hidden="1" customHeight="1">
      <c r="A134" s="66" t="s">
        <v>14</v>
      </c>
      <c r="B134" s="66" t="s">
        <v>28</v>
      </c>
      <c r="C134" s="66" t="str" cm="1">
        <f t="array" ref="C134">_xlfn.IFNA(_xlfn.IFS(B134="Starter","Starters &amp; Sides",B134="Sides","Starters &amp; Sides"),B134)</f>
        <v>Drinks</v>
      </c>
      <c r="D134" s="71" t="s">
        <v>2201</v>
      </c>
      <c r="E134" s="76"/>
      <c r="F134" s="13"/>
      <c r="G134" s="13"/>
      <c r="H134" s="13"/>
      <c r="I134" s="13"/>
      <c r="J134" s="13"/>
      <c r="K134" s="13"/>
      <c r="L134" s="13"/>
      <c r="M134" s="13">
        <v>6.6</v>
      </c>
      <c r="N134" s="13">
        <v>6.75</v>
      </c>
      <c r="O134" s="13">
        <v>6.75</v>
      </c>
      <c r="P134" s="15">
        <v>6.75</v>
      </c>
      <c r="Q134" s="337">
        <v>7.5</v>
      </c>
      <c r="R134" s="15" t="str">
        <f t="shared" si="28"/>
        <v>Yes</v>
      </c>
      <c r="S134" s="15" t="str">
        <f t="shared" si="29"/>
        <v>No</v>
      </c>
      <c r="T134" s="4" t="str">
        <f t="shared" si="30"/>
        <v>Yes</v>
      </c>
      <c r="U134" s="4">
        <f t="shared" si="31"/>
        <v>0.11111111111111116</v>
      </c>
      <c r="V134" s="132" t="str">
        <f t="shared" si="32"/>
        <v>Yes</v>
      </c>
      <c r="W134" s="223">
        <f t="shared" si="33"/>
        <v>0.11111111111111116</v>
      </c>
      <c r="X134" s="221" t="str">
        <f t="shared" si="34"/>
        <v>Yes</v>
      </c>
      <c r="Y134" s="223">
        <f t="shared" si="35"/>
        <v>0.11111111111111116</v>
      </c>
      <c r="Z134" s="222" t="str">
        <f t="shared" si="36"/>
        <v>Yes</v>
      </c>
      <c r="AA134" s="68">
        <f t="shared" si="37"/>
        <v>0.13636363636363646</v>
      </c>
      <c r="AB134" s="65" t="str">
        <f t="shared" si="38"/>
        <v>No</v>
      </c>
      <c r="AC134" s="68" t="str">
        <f t="shared" si="39"/>
        <v>N/A</v>
      </c>
      <c r="AD134" s="65" t="str">
        <f t="shared" si="40"/>
        <v>No</v>
      </c>
      <c r="AE134" s="68" t="str">
        <f t="shared" si="41"/>
        <v>N/A</v>
      </c>
      <c r="AF134" s="66"/>
    </row>
    <row r="135" spans="1:32" ht="15" hidden="1" customHeight="1">
      <c r="A135" s="66" t="s">
        <v>14</v>
      </c>
      <c r="B135" s="66" t="s">
        <v>28</v>
      </c>
      <c r="C135" s="66" t="str" cm="1">
        <f t="array" ref="C135">_xlfn.IFNA(_xlfn.IFS(B135="Starter","Starters &amp; Sides",B135="Sides","Starters &amp; Sides"),B135)</f>
        <v>Drinks</v>
      </c>
      <c r="D135" s="71" t="s">
        <v>2292</v>
      </c>
      <c r="E135" s="76"/>
      <c r="F135" s="13"/>
      <c r="G135" s="13"/>
      <c r="H135" s="13"/>
      <c r="I135" s="13"/>
      <c r="J135" s="13"/>
      <c r="K135" s="13"/>
      <c r="L135" s="13"/>
      <c r="M135" s="13">
        <v>6.75</v>
      </c>
      <c r="N135" s="13">
        <v>6.85</v>
      </c>
      <c r="O135" s="13">
        <v>6.85</v>
      </c>
      <c r="P135" s="15">
        <v>6.85</v>
      </c>
      <c r="Q135" s="337">
        <v>7.5</v>
      </c>
      <c r="R135" s="15" t="str">
        <f t="shared" si="28"/>
        <v>Yes</v>
      </c>
      <c r="S135" s="15" t="str">
        <f t="shared" si="29"/>
        <v>No</v>
      </c>
      <c r="T135" s="4" t="str">
        <f t="shared" si="30"/>
        <v>Yes</v>
      </c>
      <c r="U135" s="4">
        <f t="shared" si="31"/>
        <v>9.4890510948905105E-2</v>
      </c>
      <c r="V135" s="132" t="str">
        <f t="shared" si="32"/>
        <v>Yes</v>
      </c>
      <c r="W135" s="223">
        <f t="shared" si="33"/>
        <v>9.4890510948905105E-2</v>
      </c>
      <c r="X135" s="221" t="str">
        <f t="shared" si="34"/>
        <v>Yes</v>
      </c>
      <c r="Y135" s="223">
        <f t="shared" si="35"/>
        <v>9.4890510948905105E-2</v>
      </c>
      <c r="Z135" s="222" t="str">
        <f t="shared" si="36"/>
        <v>Yes</v>
      </c>
      <c r="AA135" s="68">
        <f t="shared" si="37"/>
        <v>0.11111111111111116</v>
      </c>
      <c r="AB135" s="65" t="str">
        <f t="shared" si="38"/>
        <v>No</v>
      </c>
      <c r="AC135" s="68" t="str">
        <f t="shared" si="39"/>
        <v>N/A</v>
      </c>
      <c r="AD135" s="65" t="str">
        <f t="shared" si="40"/>
        <v>No</v>
      </c>
      <c r="AE135" s="68" t="str">
        <f t="shared" si="41"/>
        <v>N/A</v>
      </c>
      <c r="AF135" s="66"/>
    </row>
    <row r="136" spans="1:32" ht="15" hidden="1" customHeight="1">
      <c r="A136" s="66" t="s">
        <v>14</v>
      </c>
      <c r="B136" s="66" t="s">
        <v>28</v>
      </c>
      <c r="C136" s="66" t="str" cm="1">
        <f t="array" ref="C136">_xlfn.IFNA(_xlfn.IFS(B136="Starter","Starters &amp; Sides",B136="Sides","Starters &amp; Sides"),B136)</f>
        <v>Drinks</v>
      </c>
      <c r="D136" s="71" t="s">
        <v>2293</v>
      </c>
      <c r="E136" s="76"/>
      <c r="F136" s="13"/>
      <c r="G136" s="13"/>
      <c r="H136" s="13"/>
      <c r="I136" s="13"/>
      <c r="J136" s="13"/>
      <c r="K136" s="13"/>
      <c r="L136" s="13"/>
      <c r="M136" s="13">
        <v>6.5</v>
      </c>
      <c r="N136" s="13">
        <v>6.6</v>
      </c>
      <c r="O136" s="13">
        <v>6.6</v>
      </c>
      <c r="P136" s="15">
        <v>6.6</v>
      </c>
      <c r="Q136" s="337">
        <v>6.95</v>
      </c>
      <c r="R136" s="15" t="str">
        <f t="shared" si="28"/>
        <v>Yes</v>
      </c>
      <c r="S136" s="15" t="str">
        <f t="shared" si="29"/>
        <v>No</v>
      </c>
      <c r="T136" s="4" t="str">
        <f t="shared" si="30"/>
        <v>Yes</v>
      </c>
      <c r="U136" s="4">
        <f t="shared" si="31"/>
        <v>5.3030303030303205E-2</v>
      </c>
      <c r="V136" s="132" t="str">
        <f t="shared" si="32"/>
        <v>Yes</v>
      </c>
      <c r="W136" s="223">
        <f t="shared" si="33"/>
        <v>5.3030303030303205E-2</v>
      </c>
      <c r="X136" s="221" t="str">
        <f t="shared" si="34"/>
        <v>Yes</v>
      </c>
      <c r="Y136" s="223">
        <f t="shared" si="35"/>
        <v>5.3030303030303205E-2</v>
      </c>
      <c r="Z136" s="222" t="str">
        <f t="shared" si="36"/>
        <v>Yes</v>
      </c>
      <c r="AA136" s="68">
        <f t="shared" si="37"/>
        <v>6.9230769230769207E-2</v>
      </c>
      <c r="AB136" s="65" t="str">
        <f t="shared" si="38"/>
        <v>No</v>
      </c>
      <c r="AC136" s="68" t="str">
        <f t="shared" si="39"/>
        <v>N/A</v>
      </c>
      <c r="AD136" s="65" t="str">
        <f t="shared" si="40"/>
        <v>No</v>
      </c>
      <c r="AE136" s="68" t="str">
        <f t="shared" si="41"/>
        <v>N/A</v>
      </c>
      <c r="AF136" s="66"/>
    </row>
    <row r="137" spans="1:32" ht="15" hidden="1" customHeight="1">
      <c r="A137" s="66" t="s">
        <v>14</v>
      </c>
      <c r="B137" s="66" t="s">
        <v>28</v>
      </c>
      <c r="C137" s="66" t="str" cm="1">
        <f t="array" ref="C137">_xlfn.IFNA(_xlfn.IFS(B137="Starter","Starters &amp; Sides",B137="Sides","Starters &amp; Sides"),B137)</f>
        <v>Drinks</v>
      </c>
      <c r="D137" s="71" t="s">
        <v>2294</v>
      </c>
      <c r="E137" s="76"/>
      <c r="F137" s="13"/>
      <c r="G137" s="13"/>
      <c r="H137" s="13"/>
      <c r="I137" s="13"/>
      <c r="J137" s="13"/>
      <c r="K137" s="13"/>
      <c r="L137" s="13"/>
      <c r="M137" s="13">
        <v>6.5</v>
      </c>
      <c r="N137" s="13">
        <v>6.6</v>
      </c>
      <c r="O137" s="13">
        <v>6.6</v>
      </c>
      <c r="P137" s="15">
        <v>6.6</v>
      </c>
      <c r="Q137" s="337">
        <v>6.95</v>
      </c>
      <c r="R137" s="15" t="str">
        <f t="shared" si="28"/>
        <v>Yes</v>
      </c>
      <c r="S137" s="15" t="str">
        <f t="shared" si="29"/>
        <v>No</v>
      </c>
      <c r="T137" s="4" t="str">
        <f t="shared" si="30"/>
        <v>Yes</v>
      </c>
      <c r="U137" s="4">
        <f t="shared" si="31"/>
        <v>5.3030303030303205E-2</v>
      </c>
      <c r="V137" s="132" t="str">
        <f t="shared" si="32"/>
        <v>Yes</v>
      </c>
      <c r="W137" s="223">
        <f t="shared" si="33"/>
        <v>5.3030303030303205E-2</v>
      </c>
      <c r="X137" s="221" t="str">
        <f t="shared" si="34"/>
        <v>Yes</v>
      </c>
      <c r="Y137" s="223">
        <f t="shared" si="35"/>
        <v>5.3030303030303205E-2</v>
      </c>
      <c r="Z137" s="222" t="str">
        <f t="shared" si="36"/>
        <v>Yes</v>
      </c>
      <c r="AA137" s="68">
        <f t="shared" si="37"/>
        <v>6.9230769230769207E-2</v>
      </c>
      <c r="AB137" s="65" t="str">
        <f t="shared" si="38"/>
        <v>No</v>
      </c>
      <c r="AC137" s="68" t="str">
        <f t="shared" si="39"/>
        <v>N/A</v>
      </c>
      <c r="AD137" s="65" t="str">
        <f t="shared" si="40"/>
        <v>No</v>
      </c>
      <c r="AE137" s="68" t="str">
        <f t="shared" si="41"/>
        <v>N/A</v>
      </c>
      <c r="AF137" s="66"/>
    </row>
    <row r="138" spans="1:32" ht="15" hidden="1" customHeight="1">
      <c r="A138" s="66" t="s">
        <v>14</v>
      </c>
      <c r="B138" s="66" t="s">
        <v>28</v>
      </c>
      <c r="C138" s="66" t="str" cm="1">
        <f t="array" ref="C138">_xlfn.IFNA(_xlfn.IFS(B138="Starter","Starters &amp; Sides",B138="Sides","Starters &amp; Sides"),B138)</f>
        <v>Drinks</v>
      </c>
      <c r="D138" s="71" t="s">
        <v>2295</v>
      </c>
      <c r="E138" s="76"/>
      <c r="F138" s="13"/>
      <c r="G138" s="13"/>
      <c r="H138" s="13"/>
      <c r="I138" s="13"/>
      <c r="J138" s="13"/>
      <c r="K138" s="13"/>
      <c r="L138" s="13"/>
      <c r="M138" s="13">
        <v>6.5</v>
      </c>
      <c r="N138" s="13">
        <v>6.6</v>
      </c>
      <c r="O138" s="13">
        <v>6.6</v>
      </c>
      <c r="P138" s="15">
        <v>6.6</v>
      </c>
      <c r="Q138" s="337">
        <v>6.95</v>
      </c>
      <c r="R138" s="15" t="str">
        <f t="shared" si="28"/>
        <v>Yes</v>
      </c>
      <c r="S138" s="15" t="str">
        <f t="shared" si="29"/>
        <v>No</v>
      </c>
      <c r="T138" s="4" t="str">
        <f t="shared" si="30"/>
        <v>Yes</v>
      </c>
      <c r="U138" s="4">
        <f t="shared" si="31"/>
        <v>5.3030303030303205E-2</v>
      </c>
      <c r="V138" s="132" t="str">
        <f t="shared" si="32"/>
        <v>Yes</v>
      </c>
      <c r="W138" s="223">
        <f t="shared" si="33"/>
        <v>5.3030303030303205E-2</v>
      </c>
      <c r="X138" s="221" t="str">
        <f t="shared" si="34"/>
        <v>Yes</v>
      </c>
      <c r="Y138" s="223">
        <f t="shared" si="35"/>
        <v>5.3030303030303205E-2</v>
      </c>
      <c r="Z138" s="222" t="str">
        <f t="shared" si="36"/>
        <v>Yes</v>
      </c>
      <c r="AA138" s="68">
        <f t="shared" si="37"/>
        <v>6.9230769230769207E-2</v>
      </c>
      <c r="AB138" s="65" t="str">
        <f t="shared" si="38"/>
        <v>No</v>
      </c>
      <c r="AC138" s="68" t="str">
        <f t="shared" si="39"/>
        <v>N/A</v>
      </c>
      <c r="AD138" s="65" t="str">
        <f t="shared" si="40"/>
        <v>No</v>
      </c>
      <c r="AE138" s="68" t="str">
        <f t="shared" si="41"/>
        <v>N/A</v>
      </c>
      <c r="AF138" s="66"/>
    </row>
    <row r="139" spans="1:32" ht="15" hidden="1" customHeight="1">
      <c r="A139" s="66" t="s">
        <v>14</v>
      </c>
      <c r="B139" s="66" t="s">
        <v>28</v>
      </c>
      <c r="C139" s="66" t="str" cm="1">
        <f t="array" ref="C139">_xlfn.IFNA(_xlfn.IFS(B139="Starter","Starters &amp; Sides",B139="Sides","Starters &amp; Sides"),B139)</f>
        <v>Drinks</v>
      </c>
      <c r="D139" s="71" t="s">
        <v>2296</v>
      </c>
      <c r="E139" s="76"/>
      <c r="F139" s="13"/>
      <c r="G139" s="13"/>
      <c r="H139" s="13"/>
      <c r="I139" s="13"/>
      <c r="J139" s="13"/>
      <c r="K139" s="13"/>
      <c r="L139" s="13"/>
      <c r="M139" s="13">
        <v>6.75</v>
      </c>
      <c r="N139" s="13">
        <v>6.85</v>
      </c>
      <c r="O139" s="13">
        <v>6.85</v>
      </c>
      <c r="P139" s="15">
        <v>6.85</v>
      </c>
      <c r="Q139" s="337">
        <v>7.5</v>
      </c>
      <c r="R139" s="15" t="str">
        <f t="shared" si="28"/>
        <v>Yes</v>
      </c>
      <c r="S139" s="15" t="str">
        <f t="shared" si="29"/>
        <v>No</v>
      </c>
      <c r="T139" s="4" t="str">
        <f t="shared" si="30"/>
        <v>Yes</v>
      </c>
      <c r="U139" s="4">
        <f t="shared" si="31"/>
        <v>9.4890510948905105E-2</v>
      </c>
      <c r="V139" s="132" t="str">
        <f t="shared" si="32"/>
        <v>Yes</v>
      </c>
      <c r="W139" s="223">
        <f t="shared" si="33"/>
        <v>9.4890510948905105E-2</v>
      </c>
      <c r="X139" s="221" t="str">
        <f t="shared" si="34"/>
        <v>Yes</v>
      </c>
      <c r="Y139" s="223">
        <f t="shared" si="35"/>
        <v>9.4890510948905105E-2</v>
      </c>
      <c r="Z139" s="222" t="str">
        <f t="shared" si="36"/>
        <v>Yes</v>
      </c>
      <c r="AA139" s="68">
        <f t="shared" si="37"/>
        <v>0.11111111111111116</v>
      </c>
      <c r="AB139" s="65" t="str">
        <f t="shared" si="38"/>
        <v>No</v>
      </c>
      <c r="AC139" s="68" t="str">
        <f t="shared" si="39"/>
        <v>N/A</v>
      </c>
      <c r="AD139" s="65" t="str">
        <f t="shared" si="40"/>
        <v>No</v>
      </c>
      <c r="AE139" s="68" t="str">
        <f t="shared" si="41"/>
        <v>N/A</v>
      </c>
      <c r="AF139" s="66"/>
    </row>
    <row r="140" spans="1:32" ht="15" hidden="1" customHeight="1">
      <c r="A140" s="66" t="s">
        <v>14</v>
      </c>
      <c r="B140" s="66" t="s">
        <v>28</v>
      </c>
      <c r="C140" s="66" t="str" cm="1">
        <f t="array" ref="C140">_xlfn.IFNA(_xlfn.IFS(B140="Starter","Starters &amp; Sides",B140="Sides","Starters &amp; Sides"),B140)</f>
        <v>Drinks</v>
      </c>
      <c r="D140" s="71" t="s">
        <v>2297</v>
      </c>
      <c r="E140" s="76"/>
      <c r="F140" s="13"/>
      <c r="G140" s="13"/>
      <c r="H140" s="13"/>
      <c r="I140" s="13"/>
      <c r="J140" s="13"/>
      <c r="K140" s="13"/>
      <c r="L140" s="13"/>
      <c r="M140" s="13">
        <v>6.2</v>
      </c>
      <c r="N140" s="13">
        <v>6.5</v>
      </c>
      <c r="O140" s="13">
        <v>6.5</v>
      </c>
      <c r="P140" s="15">
        <v>6.5</v>
      </c>
      <c r="Q140" s="337">
        <v>6.95</v>
      </c>
      <c r="R140" s="15" t="str">
        <f t="shared" si="28"/>
        <v>Yes</v>
      </c>
      <c r="S140" s="15" t="str">
        <f t="shared" si="29"/>
        <v>No</v>
      </c>
      <c r="T140" s="4" t="str">
        <f t="shared" si="30"/>
        <v>Yes</v>
      </c>
      <c r="U140" s="4">
        <f t="shared" si="31"/>
        <v>6.9230769230769207E-2</v>
      </c>
      <c r="V140" s="132" t="str">
        <f t="shared" si="32"/>
        <v>Yes</v>
      </c>
      <c r="W140" s="223">
        <f t="shared" si="33"/>
        <v>6.9230769230769207E-2</v>
      </c>
      <c r="X140" s="221" t="str">
        <f t="shared" si="34"/>
        <v>Yes</v>
      </c>
      <c r="Y140" s="223">
        <f t="shared" si="35"/>
        <v>6.9230769230769207E-2</v>
      </c>
      <c r="Z140" s="222" t="str">
        <f t="shared" si="36"/>
        <v>Yes</v>
      </c>
      <c r="AA140" s="68">
        <f t="shared" si="37"/>
        <v>0.12096774193548376</v>
      </c>
      <c r="AB140" s="65" t="str">
        <f t="shared" si="38"/>
        <v>No</v>
      </c>
      <c r="AC140" s="68" t="str">
        <f t="shared" si="39"/>
        <v>N/A</v>
      </c>
      <c r="AD140" s="65" t="str">
        <f t="shared" si="40"/>
        <v>No</v>
      </c>
      <c r="AE140" s="68" t="str">
        <f t="shared" si="41"/>
        <v>N/A</v>
      </c>
      <c r="AF140" s="66"/>
    </row>
    <row r="141" spans="1:32" ht="15" hidden="1" customHeight="1">
      <c r="A141" s="66" t="s">
        <v>14</v>
      </c>
      <c r="B141" s="66" t="s">
        <v>28</v>
      </c>
      <c r="C141" s="66" t="str" cm="1">
        <f t="array" ref="C141">_xlfn.IFNA(_xlfn.IFS(B141="Starter","Starters &amp; Sides",B141="Sides","Starters &amp; Sides"),B141)</f>
        <v>Drinks</v>
      </c>
      <c r="D141" s="71" t="s">
        <v>2298</v>
      </c>
      <c r="E141" s="76"/>
      <c r="F141" s="13"/>
      <c r="G141" s="13"/>
      <c r="H141" s="13"/>
      <c r="I141" s="13"/>
      <c r="J141" s="13"/>
      <c r="K141" s="13"/>
      <c r="L141" s="13"/>
      <c r="M141" s="13">
        <v>11.75</v>
      </c>
      <c r="N141" s="13">
        <v>11.75</v>
      </c>
      <c r="O141" s="13">
        <v>11.75</v>
      </c>
      <c r="P141" s="15">
        <v>11.75</v>
      </c>
      <c r="Q141" s="337">
        <v>12.5</v>
      </c>
      <c r="R141" s="15" t="str">
        <f t="shared" si="28"/>
        <v>Yes</v>
      </c>
      <c r="S141" s="15" t="str">
        <f t="shared" si="29"/>
        <v>No</v>
      </c>
      <c r="T141" s="4" t="str">
        <f t="shared" si="30"/>
        <v>Yes</v>
      </c>
      <c r="U141" s="4">
        <f t="shared" si="31"/>
        <v>6.3829787234042534E-2</v>
      </c>
      <c r="V141" s="132" t="str">
        <f t="shared" si="32"/>
        <v>Yes</v>
      </c>
      <c r="W141" s="223">
        <f t="shared" si="33"/>
        <v>6.3829787234042534E-2</v>
      </c>
      <c r="X141" s="221" t="str">
        <f t="shared" si="34"/>
        <v>Yes</v>
      </c>
      <c r="Y141" s="223">
        <f t="shared" si="35"/>
        <v>6.3829787234042534E-2</v>
      </c>
      <c r="Z141" s="222" t="str">
        <f t="shared" si="36"/>
        <v>Yes</v>
      </c>
      <c r="AA141" s="68">
        <f t="shared" si="37"/>
        <v>6.3829787234042534E-2</v>
      </c>
      <c r="AB141" s="65" t="str">
        <f t="shared" si="38"/>
        <v>No</v>
      </c>
      <c r="AC141" s="68" t="str">
        <f t="shared" si="39"/>
        <v>N/A</v>
      </c>
      <c r="AD141" s="65" t="str">
        <f t="shared" si="40"/>
        <v>No</v>
      </c>
      <c r="AE141" s="68" t="str">
        <f t="shared" si="41"/>
        <v>N/A</v>
      </c>
      <c r="AF141" s="66"/>
    </row>
    <row r="142" spans="1:32" ht="15" hidden="1" customHeight="1">
      <c r="A142" s="66" t="s">
        <v>14</v>
      </c>
      <c r="B142" s="66" t="s">
        <v>28</v>
      </c>
      <c r="C142" s="66" t="str" cm="1">
        <f t="array" ref="C142">_xlfn.IFNA(_xlfn.IFS(B142="Starter","Starters &amp; Sides",B142="Sides","Starters &amp; Sides"),B142)</f>
        <v>Drinks</v>
      </c>
      <c r="D142" s="71" t="s">
        <v>2299</v>
      </c>
      <c r="E142" s="76"/>
      <c r="F142" s="13"/>
      <c r="G142" s="13"/>
      <c r="H142" s="13"/>
      <c r="I142" s="13"/>
      <c r="J142" s="13"/>
      <c r="K142" s="13"/>
      <c r="L142" s="13"/>
      <c r="M142" s="13">
        <v>10.7</v>
      </c>
      <c r="N142" s="13">
        <v>10.8</v>
      </c>
      <c r="O142" s="13">
        <v>10.8</v>
      </c>
      <c r="P142" s="21">
        <v>10.8</v>
      </c>
      <c r="Q142" s="339">
        <v>12.5</v>
      </c>
      <c r="R142" s="15" t="str">
        <f t="shared" si="28"/>
        <v>Yes</v>
      </c>
      <c r="S142" s="15" t="str">
        <f t="shared" si="29"/>
        <v>No</v>
      </c>
      <c r="T142" s="4" t="str">
        <f t="shared" si="30"/>
        <v>Yes</v>
      </c>
      <c r="U142" s="4">
        <f t="shared" si="31"/>
        <v>0.15740740740740744</v>
      </c>
      <c r="V142" s="132" t="str">
        <f t="shared" si="32"/>
        <v>Yes</v>
      </c>
      <c r="W142" s="223">
        <f t="shared" si="33"/>
        <v>0.15740740740740744</v>
      </c>
      <c r="X142" s="221" t="str">
        <f t="shared" si="34"/>
        <v>Yes</v>
      </c>
      <c r="Y142" s="223">
        <f t="shared" si="35"/>
        <v>0.15740740740740744</v>
      </c>
      <c r="Z142" s="222" t="str">
        <f t="shared" si="36"/>
        <v>Yes</v>
      </c>
      <c r="AA142" s="68">
        <f t="shared" si="37"/>
        <v>0.16822429906542058</v>
      </c>
      <c r="AB142" s="65" t="str">
        <f t="shared" si="38"/>
        <v>No</v>
      </c>
      <c r="AC142" s="68" t="str">
        <f t="shared" si="39"/>
        <v>N/A</v>
      </c>
      <c r="AD142" s="65" t="str">
        <f t="shared" si="40"/>
        <v>No</v>
      </c>
      <c r="AE142" s="68" t="str">
        <f t="shared" si="41"/>
        <v>N/A</v>
      </c>
      <c r="AF142" s="66"/>
    </row>
    <row r="143" spans="1:32" ht="15" hidden="1" customHeight="1">
      <c r="A143" s="66" t="s">
        <v>14</v>
      </c>
      <c r="B143" s="66" t="s">
        <v>28</v>
      </c>
      <c r="C143" s="66" t="str" cm="1">
        <f t="array" ref="C143">_xlfn.IFNA(_xlfn.IFS(B143="Starter","Starters &amp; Sides",B143="Sides","Starters &amp; Sides"),B143)</f>
        <v>Drinks</v>
      </c>
      <c r="D143" s="71" t="s">
        <v>2300</v>
      </c>
      <c r="E143" s="76"/>
      <c r="F143" s="13"/>
      <c r="G143" s="13"/>
      <c r="H143" s="13"/>
      <c r="I143" s="13"/>
      <c r="J143" s="13"/>
      <c r="K143" s="13"/>
      <c r="L143" s="13"/>
      <c r="M143" s="13">
        <v>10.25</v>
      </c>
      <c r="N143" s="13">
        <v>10.35</v>
      </c>
      <c r="O143" s="372">
        <v>10.35</v>
      </c>
      <c r="P143" s="4">
        <v>10.35</v>
      </c>
      <c r="Q143" s="338">
        <v>11.25</v>
      </c>
      <c r="R143" s="15" t="str">
        <f t="shared" si="28"/>
        <v>Yes</v>
      </c>
      <c r="S143" s="15" t="str">
        <f t="shared" si="29"/>
        <v>No</v>
      </c>
      <c r="T143" s="4" t="str">
        <f t="shared" si="30"/>
        <v>Yes</v>
      </c>
      <c r="U143" s="4">
        <f t="shared" si="31"/>
        <v>8.6956521739130377E-2</v>
      </c>
      <c r="V143" s="132" t="str">
        <f t="shared" si="32"/>
        <v>Yes</v>
      </c>
      <c r="W143" s="223">
        <f t="shared" si="33"/>
        <v>8.6956521739130377E-2</v>
      </c>
      <c r="X143" s="221" t="str">
        <f t="shared" si="34"/>
        <v>Yes</v>
      </c>
      <c r="Y143" s="223">
        <f t="shared" si="35"/>
        <v>8.6956521739130377E-2</v>
      </c>
      <c r="Z143" s="222" t="str">
        <f t="shared" si="36"/>
        <v>Yes</v>
      </c>
      <c r="AA143" s="68">
        <f t="shared" si="37"/>
        <v>9.7560975609756184E-2</v>
      </c>
      <c r="AB143" s="65" t="str">
        <f t="shared" si="38"/>
        <v>No</v>
      </c>
      <c r="AC143" s="68" t="str">
        <f t="shared" si="39"/>
        <v>N/A</v>
      </c>
      <c r="AD143" s="65" t="str">
        <f t="shared" si="40"/>
        <v>No</v>
      </c>
      <c r="AE143" s="68" t="str">
        <f t="shared" si="41"/>
        <v>N/A</v>
      </c>
      <c r="AF143" s="66"/>
    </row>
    <row r="144" spans="1:32" ht="15" hidden="1" customHeight="1">
      <c r="A144" s="66" t="s">
        <v>14</v>
      </c>
      <c r="B144" s="66" t="s">
        <v>28</v>
      </c>
      <c r="C144" s="66" t="str" cm="1">
        <f t="array" ref="C144">_xlfn.IFNA(_xlfn.IFS(B144="Starter","Starters &amp; Sides",B144="Sides","Starters &amp; Sides"),B144)</f>
        <v>Drinks</v>
      </c>
      <c r="D144" s="71" t="s">
        <v>2301</v>
      </c>
      <c r="E144" s="76"/>
      <c r="F144" s="13"/>
      <c r="G144" s="13"/>
      <c r="H144" s="13"/>
      <c r="I144" s="13"/>
      <c r="J144" s="13"/>
      <c r="K144" s="13"/>
      <c r="L144" s="13"/>
      <c r="M144" s="13">
        <v>8.9499999999999993</v>
      </c>
      <c r="N144" s="13">
        <v>9.15</v>
      </c>
      <c r="O144" s="372">
        <v>9.15</v>
      </c>
      <c r="P144" s="4">
        <v>9.15</v>
      </c>
      <c r="Q144" s="338">
        <v>10.25</v>
      </c>
      <c r="R144" s="15" t="str">
        <f t="shared" si="28"/>
        <v>Yes</v>
      </c>
      <c r="S144" s="15" t="str">
        <f t="shared" si="29"/>
        <v>No</v>
      </c>
      <c r="T144" s="4" t="str">
        <f t="shared" si="30"/>
        <v>Yes</v>
      </c>
      <c r="U144" s="4">
        <f t="shared" si="31"/>
        <v>0.12021857923497259</v>
      </c>
      <c r="V144" s="132" t="str">
        <f t="shared" si="32"/>
        <v>Yes</v>
      </c>
      <c r="W144" s="223">
        <f t="shared" si="33"/>
        <v>0.12021857923497259</v>
      </c>
      <c r="X144" s="221" t="str">
        <f t="shared" si="34"/>
        <v>Yes</v>
      </c>
      <c r="Y144" s="223">
        <f t="shared" si="35"/>
        <v>0.12021857923497259</v>
      </c>
      <c r="Z144" s="222" t="str">
        <f t="shared" si="36"/>
        <v>Yes</v>
      </c>
      <c r="AA144" s="68">
        <f t="shared" si="37"/>
        <v>0.14525139664804487</v>
      </c>
      <c r="AB144" s="65" t="str">
        <f t="shared" si="38"/>
        <v>No</v>
      </c>
      <c r="AC144" s="68" t="str">
        <f t="shared" si="39"/>
        <v>N/A</v>
      </c>
      <c r="AD144" s="65" t="str">
        <f t="shared" si="40"/>
        <v>No</v>
      </c>
      <c r="AE144" s="68" t="str">
        <f t="shared" si="41"/>
        <v>N/A</v>
      </c>
      <c r="AF144" s="66"/>
    </row>
    <row r="145" spans="1:32" ht="15" hidden="1" customHeight="1">
      <c r="A145" s="66" t="s">
        <v>14</v>
      </c>
      <c r="B145" s="66" t="s">
        <v>28</v>
      </c>
      <c r="C145" s="66" t="str" cm="1">
        <f t="array" ref="C145">_xlfn.IFNA(_xlfn.IFS(B145="Starter","Starters &amp; Sides",B145="Sides","Starters &amp; Sides"),B145)</f>
        <v>Drinks</v>
      </c>
      <c r="D145" s="71" t="s">
        <v>2302</v>
      </c>
      <c r="E145" s="76"/>
      <c r="F145" s="13"/>
      <c r="G145" s="13"/>
      <c r="H145" s="13"/>
      <c r="I145" s="13"/>
      <c r="J145" s="13"/>
      <c r="K145" s="13"/>
      <c r="L145" s="13"/>
      <c r="M145" s="13">
        <v>10.25</v>
      </c>
      <c r="N145" s="13">
        <v>10.35</v>
      </c>
      <c r="O145" s="372">
        <v>10.35</v>
      </c>
      <c r="P145" s="4">
        <v>10.35</v>
      </c>
      <c r="Q145" s="338"/>
      <c r="R145" s="15" t="str">
        <f t="shared" si="28"/>
        <v>No</v>
      </c>
      <c r="S145" s="15" t="str">
        <f t="shared" si="29"/>
        <v>No</v>
      </c>
      <c r="T145" s="4" t="str">
        <f t="shared" si="30"/>
        <v>No</v>
      </c>
      <c r="U145" s="4" t="str">
        <f t="shared" si="31"/>
        <v>N/A</v>
      </c>
      <c r="V145" s="132"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ht="15" hidden="1" customHeight="1">
      <c r="A146" s="66" t="s">
        <v>14</v>
      </c>
      <c r="B146" s="66" t="s">
        <v>28</v>
      </c>
      <c r="C146" s="66" t="str" cm="1">
        <f t="array" ref="C146">_xlfn.IFNA(_xlfn.IFS(B146="Starter","Starters &amp; Sides",B146="Sides","Starters &amp; Sides"),B146)</f>
        <v>Drinks</v>
      </c>
      <c r="D146" s="71" t="s">
        <v>2303</v>
      </c>
      <c r="E146" s="76"/>
      <c r="F146" s="13"/>
      <c r="G146" s="13"/>
      <c r="H146" s="13"/>
      <c r="I146" s="13"/>
      <c r="J146" s="13"/>
      <c r="K146" s="13"/>
      <c r="L146" s="13"/>
      <c r="M146" s="13">
        <v>10.25</v>
      </c>
      <c r="N146" s="13">
        <v>10.35</v>
      </c>
      <c r="O146" s="372">
        <v>10.35</v>
      </c>
      <c r="P146" s="4">
        <v>10.35</v>
      </c>
      <c r="Q146" s="338">
        <v>11.25</v>
      </c>
      <c r="R146" s="15" t="str">
        <f t="shared" si="28"/>
        <v>Yes</v>
      </c>
      <c r="S146" s="15" t="str">
        <f t="shared" si="29"/>
        <v>No</v>
      </c>
      <c r="T146" s="4" t="str">
        <f t="shared" si="30"/>
        <v>Yes</v>
      </c>
      <c r="U146" s="4">
        <f t="shared" si="31"/>
        <v>8.6956521739130377E-2</v>
      </c>
      <c r="V146" s="132" t="str">
        <f t="shared" si="32"/>
        <v>Yes</v>
      </c>
      <c r="W146" s="223">
        <f t="shared" si="33"/>
        <v>8.6956521739130377E-2</v>
      </c>
      <c r="X146" s="221" t="str">
        <f t="shared" si="34"/>
        <v>Yes</v>
      </c>
      <c r="Y146" s="223">
        <f t="shared" si="35"/>
        <v>8.6956521739130377E-2</v>
      </c>
      <c r="Z146" s="222" t="str">
        <f t="shared" si="36"/>
        <v>Yes</v>
      </c>
      <c r="AA146" s="68">
        <f t="shared" si="37"/>
        <v>9.7560975609756184E-2</v>
      </c>
      <c r="AB146" s="65" t="str">
        <f t="shared" si="38"/>
        <v>No</v>
      </c>
      <c r="AC146" s="68" t="str">
        <f t="shared" si="39"/>
        <v>N/A</v>
      </c>
      <c r="AD146" s="65" t="str">
        <f t="shared" si="40"/>
        <v>No</v>
      </c>
      <c r="AE146" s="68" t="str">
        <f t="shared" si="41"/>
        <v>N/A</v>
      </c>
      <c r="AF146" s="66"/>
    </row>
    <row r="147" spans="1:32" ht="15" hidden="1" customHeight="1">
      <c r="A147" s="66" t="s">
        <v>14</v>
      </c>
      <c r="B147" s="66" t="s">
        <v>28</v>
      </c>
      <c r="C147" s="66" t="str" cm="1">
        <f t="array" ref="C147">_xlfn.IFNA(_xlfn.IFS(B147="Starter","Starters &amp; Sides",B147="Sides","Starters &amp; Sides"),B147)</f>
        <v>Drinks</v>
      </c>
      <c r="D147" s="71" t="s">
        <v>2304</v>
      </c>
      <c r="E147" s="76"/>
      <c r="F147" s="13"/>
      <c r="G147" s="13"/>
      <c r="H147" s="13"/>
      <c r="I147" s="13"/>
      <c r="J147" s="13"/>
      <c r="K147" s="13"/>
      <c r="L147" s="13"/>
      <c r="M147" s="13">
        <v>8.9499999999999993</v>
      </c>
      <c r="N147" s="13">
        <v>9.15</v>
      </c>
      <c r="O147" s="372">
        <v>9.15</v>
      </c>
      <c r="P147" s="4">
        <v>9.15</v>
      </c>
      <c r="Q147" s="338">
        <v>10.25</v>
      </c>
      <c r="R147" s="15" t="str">
        <f t="shared" si="28"/>
        <v>Yes</v>
      </c>
      <c r="S147" s="15" t="str">
        <f t="shared" si="29"/>
        <v>No</v>
      </c>
      <c r="T147" s="4" t="str">
        <f t="shared" si="30"/>
        <v>Yes</v>
      </c>
      <c r="U147" s="4">
        <f t="shared" si="31"/>
        <v>0.12021857923497259</v>
      </c>
      <c r="V147" s="132" t="str">
        <f t="shared" si="32"/>
        <v>Yes</v>
      </c>
      <c r="W147" s="223">
        <f t="shared" si="33"/>
        <v>0.12021857923497259</v>
      </c>
      <c r="X147" s="221" t="str">
        <f t="shared" si="34"/>
        <v>Yes</v>
      </c>
      <c r="Y147" s="223">
        <f t="shared" si="35"/>
        <v>0.12021857923497259</v>
      </c>
      <c r="Z147" s="222" t="str">
        <f t="shared" si="36"/>
        <v>Yes</v>
      </c>
      <c r="AA147" s="68">
        <f t="shared" si="37"/>
        <v>0.14525139664804487</v>
      </c>
      <c r="AB147" s="65" t="str">
        <f t="shared" si="38"/>
        <v>No</v>
      </c>
      <c r="AC147" s="68" t="str">
        <f t="shared" si="39"/>
        <v>N/A</v>
      </c>
      <c r="AD147" s="65" t="str">
        <f t="shared" si="40"/>
        <v>No</v>
      </c>
      <c r="AE147" s="68" t="str">
        <f t="shared" si="41"/>
        <v>N/A</v>
      </c>
      <c r="AF147" s="66"/>
    </row>
    <row r="148" spans="1:32" ht="15" hidden="1" customHeight="1">
      <c r="A148" s="66" t="s">
        <v>14</v>
      </c>
      <c r="B148" s="66" t="s">
        <v>28</v>
      </c>
      <c r="C148" s="66" t="str" cm="1">
        <f t="array" ref="C148">_xlfn.IFNA(_xlfn.IFS(B148="Starter","Starters &amp; Sides",B148="Sides","Starters &amp; Sides"),B148)</f>
        <v>Drinks</v>
      </c>
      <c r="D148" s="71" t="s">
        <v>2305</v>
      </c>
      <c r="E148" s="76"/>
      <c r="F148" s="13"/>
      <c r="G148" s="13"/>
      <c r="H148" s="13"/>
      <c r="I148" s="13"/>
      <c r="J148" s="13"/>
      <c r="K148" s="13"/>
      <c r="L148" s="13"/>
      <c r="M148" s="13">
        <v>10.25</v>
      </c>
      <c r="N148" s="13">
        <v>10.35</v>
      </c>
      <c r="O148" s="376">
        <v>10.35</v>
      </c>
      <c r="P148" s="4">
        <v>10.35</v>
      </c>
      <c r="Q148" s="338">
        <v>11.25</v>
      </c>
      <c r="R148" s="15" t="str">
        <f t="shared" si="28"/>
        <v>Yes</v>
      </c>
      <c r="S148" s="15" t="str">
        <f t="shared" si="29"/>
        <v>No</v>
      </c>
      <c r="T148" s="4" t="str">
        <f t="shared" si="30"/>
        <v>Yes</v>
      </c>
      <c r="U148" s="4">
        <f t="shared" si="31"/>
        <v>8.6956521739130377E-2</v>
      </c>
      <c r="V148" s="132" t="str">
        <f t="shared" si="32"/>
        <v>Yes</v>
      </c>
      <c r="W148" s="223">
        <f t="shared" si="33"/>
        <v>8.6956521739130377E-2</v>
      </c>
      <c r="X148" s="221" t="str">
        <f t="shared" si="34"/>
        <v>Yes</v>
      </c>
      <c r="Y148" s="223">
        <f t="shared" si="35"/>
        <v>8.6956521739130377E-2</v>
      </c>
      <c r="Z148" s="222" t="str">
        <f t="shared" si="36"/>
        <v>Yes</v>
      </c>
      <c r="AA148" s="68">
        <f t="shared" si="37"/>
        <v>9.7560975609756184E-2</v>
      </c>
      <c r="AB148" s="65" t="str">
        <f t="shared" si="38"/>
        <v>No</v>
      </c>
      <c r="AC148" s="68" t="str">
        <f t="shared" si="39"/>
        <v>N/A</v>
      </c>
      <c r="AD148" s="65" t="str">
        <f t="shared" si="40"/>
        <v>No</v>
      </c>
      <c r="AE148" s="68" t="str">
        <f t="shared" si="41"/>
        <v>N/A</v>
      </c>
      <c r="AF148" s="66"/>
    </row>
    <row r="149" spans="1:32" ht="15" hidden="1" customHeight="1">
      <c r="A149" s="66" t="s">
        <v>14</v>
      </c>
      <c r="B149" s="66" t="s">
        <v>28</v>
      </c>
      <c r="C149" s="66" t="str" cm="1">
        <f t="array" ref="C149">_xlfn.IFNA(_xlfn.IFS(B149="Starter","Starters &amp; Sides",B149="Sides","Starters &amp; Sides"),B149)</f>
        <v>Drinks</v>
      </c>
      <c r="D149" s="71" t="s">
        <v>2306</v>
      </c>
      <c r="E149" s="76"/>
      <c r="F149" s="13"/>
      <c r="G149" s="13"/>
      <c r="H149" s="13"/>
      <c r="I149" s="13"/>
      <c r="J149" s="13"/>
      <c r="K149" s="13"/>
      <c r="L149" s="13"/>
      <c r="M149" s="13">
        <v>78.95</v>
      </c>
      <c r="N149" s="13">
        <v>78.95</v>
      </c>
      <c r="O149" s="372">
        <v>78.95</v>
      </c>
      <c r="P149" s="4">
        <v>78.95</v>
      </c>
      <c r="Q149" s="338">
        <v>83.95</v>
      </c>
      <c r="R149" s="15" t="str">
        <f t="shared" si="28"/>
        <v>Yes</v>
      </c>
      <c r="S149" s="15" t="str">
        <f t="shared" si="29"/>
        <v>No</v>
      </c>
      <c r="T149" s="4" t="str">
        <f t="shared" si="30"/>
        <v>Yes</v>
      </c>
      <c r="U149" s="4">
        <f t="shared" si="31"/>
        <v>6.3331222292590139E-2</v>
      </c>
      <c r="V149" s="132" t="str">
        <f t="shared" si="32"/>
        <v>Yes</v>
      </c>
      <c r="W149" s="223">
        <f t="shared" si="33"/>
        <v>6.3331222292590139E-2</v>
      </c>
      <c r="X149" s="221" t="str">
        <f t="shared" si="34"/>
        <v>Yes</v>
      </c>
      <c r="Y149" s="223">
        <f t="shared" si="35"/>
        <v>6.3331222292590139E-2</v>
      </c>
      <c r="Z149" s="222" t="str">
        <f t="shared" si="36"/>
        <v>Yes</v>
      </c>
      <c r="AA149" s="68">
        <f t="shared" si="37"/>
        <v>6.3331222292590139E-2</v>
      </c>
      <c r="AB149" s="65" t="str">
        <f t="shared" si="38"/>
        <v>No</v>
      </c>
      <c r="AC149" s="68" t="str">
        <f t="shared" si="39"/>
        <v>N/A</v>
      </c>
      <c r="AD149" s="65" t="str">
        <f t="shared" si="40"/>
        <v>No</v>
      </c>
      <c r="AE149" s="68" t="str">
        <f t="shared" si="41"/>
        <v>N/A</v>
      </c>
      <c r="AF149" s="66"/>
    </row>
    <row r="150" spans="1:32" ht="15" hidden="1" customHeight="1">
      <c r="A150" s="66" t="s">
        <v>14</v>
      </c>
      <c r="B150" s="66" t="s">
        <v>28</v>
      </c>
      <c r="C150" s="66" t="str" cm="1">
        <f t="array" ref="C150">_xlfn.IFNA(_xlfn.IFS(B150="Starter","Starters &amp; Sides",B150="Sides","Starters &amp; Sides"),B150)</f>
        <v>Drinks</v>
      </c>
      <c r="D150" s="71" t="s">
        <v>2307</v>
      </c>
      <c r="E150" s="76"/>
      <c r="F150" s="13"/>
      <c r="G150" s="13"/>
      <c r="H150" s="13"/>
      <c r="I150" s="13"/>
      <c r="J150" s="13"/>
      <c r="K150" s="13"/>
      <c r="L150" s="13"/>
      <c r="M150" s="13">
        <v>11.95</v>
      </c>
      <c r="N150" s="13">
        <v>11.95</v>
      </c>
      <c r="O150" s="372">
        <v>11.95</v>
      </c>
      <c r="P150" s="4">
        <v>11.95</v>
      </c>
      <c r="Q150" s="338">
        <v>12.5</v>
      </c>
      <c r="R150" s="15" t="str">
        <f t="shared" si="28"/>
        <v>Yes</v>
      </c>
      <c r="S150" s="15" t="str">
        <f t="shared" si="29"/>
        <v>No</v>
      </c>
      <c r="T150" s="4" t="str">
        <f t="shared" si="30"/>
        <v>Yes</v>
      </c>
      <c r="U150" s="4">
        <f t="shared" si="31"/>
        <v>4.6025104602510414E-2</v>
      </c>
      <c r="V150" s="132" t="str">
        <f t="shared" si="32"/>
        <v>Yes</v>
      </c>
      <c r="W150" s="223">
        <f t="shared" si="33"/>
        <v>4.6025104602510414E-2</v>
      </c>
      <c r="X150" s="221" t="str">
        <f t="shared" si="34"/>
        <v>Yes</v>
      </c>
      <c r="Y150" s="223">
        <f t="shared" si="35"/>
        <v>4.6025104602510414E-2</v>
      </c>
      <c r="Z150" s="222" t="str">
        <f t="shared" si="36"/>
        <v>Yes</v>
      </c>
      <c r="AA150" s="68">
        <f t="shared" si="37"/>
        <v>4.6025104602510414E-2</v>
      </c>
      <c r="AB150" s="65" t="str">
        <f t="shared" si="38"/>
        <v>No</v>
      </c>
      <c r="AC150" s="68" t="str">
        <f t="shared" si="39"/>
        <v>N/A</v>
      </c>
      <c r="AD150" s="65" t="str">
        <f t="shared" si="40"/>
        <v>No</v>
      </c>
      <c r="AE150" s="68" t="str">
        <f t="shared" si="41"/>
        <v>N/A</v>
      </c>
      <c r="AF150" s="66"/>
    </row>
    <row r="151" spans="1:32" ht="15" hidden="1" customHeight="1">
      <c r="A151" s="66" t="s">
        <v>14</v>
      </c>
      <c r="B151" s="66" t="s">
        <v>28</v>
      </c>
      <c r="C151" s="66" t="str" cm="1">
        <f t="array" ref="C151">_xlfn.IFNA(_xlfn.IFS(B151="Starter","Starters &amp; Sides",B151="Sides","Starters &amp; Sides"),B151)</f>
        <v>Drinks</v>
      </c>
      <c r="D151" s="71" t="s">
        <v>2308</v>
      </c>
      <c r="E151" s="76"/>
      <c r="F151" s="13"/>
      <c r="G151" s="13"/>
      <c r="H151" s="13"/>
      <c r="I151" s="13"/>
      <c r="J151" s="13"/>
      <c r="K151" s="13"/>
      <c r="L151" s="13"/>
      <c r="M151" s="13">
        <v>10.25</v>
      </c>
      <c r="N151" s="13">
        <v>10.35</v>
      </c>
      <c r="O151" s="372">
        <v>10.35</v>
      </c>
      <c r="P151" s="4">
        <v>10.35</v>
      </c>
      <c r="Q151" s="338">
        <v>11.25</v>
      </c>
      <c r="R151" s="15" t="str">
        <f t="shared" si="28"/>
        <v>Yes</v>
      </c>
      <c r="S151" s="15" t="str">
        <f t="shared" si="29"/>
        <v>No</v>
      </c>
      <c r="T151" s="4" t="str">
        <f t="shared" si="30"/>
        <v>Yes</v>
      </c>
      <c r="U151" s="4">
        <f t="shared" si="31"/>
        <v>8.6956521739130377E-2</v>
      </c>
      <c r="V151" s="132" t="str">
        <f t="shared" si="32"/>
        <v>Yes</v>
      </c>
      <c r="W151" s="223">
        <f t="shared" si="33"/>
        <v>8.6956521739130377E-2</v>
      </c>
      <c r="X151" s="221" t="str">
        <f t="shared" si="34"/>
        <v>Yes</v>
      </c>
      <c r="Y151" s="223">
        <f t="shared" si="35"/>
        <v>8.6956521739130377E-2</v>
      </c>
      <c r="Z151" s="222" t="str">
        <f t="shared" si="36"/>
        <v>Yes</v>
      </c>
      <c r="AA151" s="68">
        <f t="shared" si="37"/>
        <v>9.7560975609756184E-2</v>
      </c>
      <c r="AB151" s="65" t="str">
        <f t="shared" si="38"/>
        <v>No</v>
      </c>
      <c r="AC151" s="68" t="str">
        <f t="shared" si="39"/>
        <v>N/A</v>
      </c>
      <c r="AD151" s="65" t="str">
        <f t="shared" si="40"/>
        <v>No</v>
      </c>
      <c r="AE151" s="68" t="str">
        <f t="shared" si="41"/>
        <v>N/A</v>
      </c>
      <c r="AF151" s="66"/>
    </row>
    <row r="152" spans="1:32" ht="15" hidden="1" customHeight="1">
      <c r="A152" s="66" t="s">
        <v>14</v>
      </c>
      <c r="B152" s="66" t="s">
        <v>28</v>
      </c>
      <c r="C152" s="66" t="str" cm="1">
        <f t="array" ref="C152">_xlfn.IFNA(_xlfn.IFS(B152="Starter","Starters &amp; Sides",B152="Sides","Starters &amp; Sides"),B152)</f>
        <v>Drinks</v>
      </c>
      <c r="D152" s="71" t="s">
        <v>2309</v>
      </c>
      <c r="E152" s="76"/>
      <c r="F152" s="13"/>
      <c r="G152" s="13"/>
      <c r="H152" s="13"/>
      <c r="I152" s="13"/>
      <c r="J152" s="13"/>
      <c r="K152" s="13"/>
      <c r="L152" s="13"/>
      <c r="M152" s="13">
        <v>10.95</v>
      </c>
      <c r="N152" s="13">
        <v>10.95</v>
      </c>
      <c r="O152" s="372">
        <v>10.95</v>
      </c>
      <c r="P152" s="4">
        <v>10.95</v>
      </c>
      <c r="Q152" s="338">
        <v>12.5</v>
      </c>
      <c r="R152" s="15" t="str">
        <f t="shared" si="28"/>
        <v>Yes</v>
      </c>
      <c r="S152" s="15" t="str">
        <f t="shared" si="29"/>
        <v>No</v>
      </c>
      <c r="T152" s="4" t="str">
        <f t="shared" si="30"/>
        <v>Yes</v>
      </c>
      <c r="U152" s="4">
        <f t="shared" si="31"/>
        <v>0.14155251141552516</v>
      </c>
      <c r="V152" s="132" t="str">
        <f t="shared" si="32"/>
        <v>Yes</v>
      </c>
      <c r="W152" s="223">
        <f t="shared" si="33"/>
        <v>0.14155251141552516</v>
      </c>
      <c r="X152" s="221" t="str">
        <f t="shared" si="34"/>
        <v>Yes</v>
      </c>
      <c r="Y152" s="223">
        <f t="shared" si="35"/>
        <v>0.14155251141552516</v>
      </c>
      <c r="Z152" s="222" t="str">
        <f t="shared" si="36"/>
        <v>Yes</v>
      </c>
      <c r="AA152" s="68">
        <f t="shared" si="37"/>
        <v>0.14155251141552516</v>
      </c>
      <c r="AB152" s="65" t="str">
        <f t="shared" si="38"/>
        <v>No</v>
      </c>
      <c r="AC152" s="68" t="str">
        <f t="shared" si="39"/>
        <v>N/A</v>
      </c>
      <c r="AD152" s="65" t="str">
        <f t="shared" si="40"/>
        <v>No</v>
      </c>
      <c r="AE152" s="68" t="str">
        <f t="shared" si="41"/>
        <v>N/A</v>
      </c>
      <c r="AF152" s="66"/>
    </row>
    <row r="153" spans="1:32" ht="15" hidden="1" customHeight="1">
      <c r="A153" s="66" t="s">
        <v>14</v>
      </c>
      <c r="B153" s="66" t="s">
        <v>28</v>
      </c>
      <c r="C153" s="66" t="str" cm="1">
        <f t="array" ref="C153">_xlfn.IFNA(_xlfn.IFS(B153="Starter","Starters &amp; Sides",B153="Sides","Starters &amp; Sides"),B153)</f>
        <v>Drinks</v>
      </c>
      <c r="D153" s="71" t="s">
        <v>2310</v>
      </c>
      <c r="E153" s="76"/>
      <c r="F153" s="13"/>
      <c r="G153" s="13"/>
      <c r="H153" s="13"/>
      <c r="I153" s="13"/>
      <c r="J153" s="13"/>
      <c r="K153" s="13"/>
      <c r="L153" s="13"/>
      <c r="M153" s="13">
        <v>11.5</v>
      </c>
      <c r="N153" s="13">
        <v>11.6</v>
      </c>
      <c r="O153" s="372">
        <v>11.6</v>
      </c>
      <c r="P153" s="4">
        <v>11.6</v>
      </c>
      <c r="Q153" s="338">
        <v>12.5</v>
      </c>
      <c r="R153" s="15" t="str">
        <f t="shared" si="28"/>
        <v>Yes</v>
      </c>
      <c r="S153" s="15" t="str">
        <f t="shared" si="29"/>
        <v>No</v>
      </c>
      <c r="T153" s="4" t="str">
        <f t="shared" si="30"/>
        <v>Yes</v>
      </c>
      <c r="U153" s="4">
        <f t="shared" si="31"/>
        <v>7.7586206896551824E-2</v>
      </c>
      <c r="V153" s="132" t="str">
        <f t="shared" si="32"/>
        <v>Yes</v>
      </c>
      <c r="W153" s="223">
        <f t="shared" si="33"/>
        <v>7.7586206896551824E-2</v>
      </c>
      <c r="X153" s="221" t="str">
        <f t="shared" si="34"/>
        <v>Yes</v>
      </c>
      <c r="Y153" s="223">
        <f t="shared" si="35"/>
        <v>7.7586206896551824E-2</v>
      </c>
      <c r="Z153" s="222" t="str">
        <f t="shared" si="36"/>
        <v>Yes</v>
      </c>
      <c r="AA153" s="68">
        <f t="shared" si="37"/>
        <v>8.6956521739130377E-2</v>
      </c>
      <c r="AB153" s="65" t="str">
        <f t="shared" si="38"/>
        <v>No</v>
      </c>
      <c r="AC153" s="68" t="str">
        <f t="shared" si="39"/>
        <v>N/A</v>
      </c>
      <c r="AD153" s="65" t="str">
        <f t="shared" si="40"/>
        <v>No</v>
      </c>
      <c r="AE153" s="68" t="str">
        <f t="shared" si="41"/>
        <v>N/A</v>
      </c>
      <c r="AF153" s="66"/>
    </row>
    <row r="154" spans="1:32" ht="15" hidden="1" customHeight="1">
      <c r="A154" s="66" t="s">
        <v>14</v>
      </c>
      <c r="B154" s="66" t="s">
        <v>28</v>
      </c>
      <c r="C154" s="66" t="str" cm="1">
        <f t="array" ref="C154">_xlfn.IFNA(_xlfn.IFS(B154="Starter","Starters &amp; Sides",B154="Sides","Starters &amp; Sides"),B154)</f>
        <v>Drinks</v>
      </c>
      <c r="D154" s="71" t="s">
        <v>2311</v>
      </c>
      <c r="E154" s="76"/>
      <c r="F154" s="13"/>
      <c r="G154" s="13"/>
      <c r="H154" s="13"/>
      <c r="I154" s="13"/>
      <c r="J154" s="13"/>
      <c r="K154" s="13"/>
      <c r="L154" s="13"/>
      <c r="M154" s="13">
        <v>12.2</v>
      </c>
      <c r="N154" s="13">
        <v>11.6</v>
      </c>
      <c r="O154" s="376">
        <v>11.6</v>
      </c>
      <c r="P154" s="4">
        <v>12.2</v>
      </c>
      <c r="Q154" s="338"/>
      <c r="R154" s="15" t="str">
        <f t="shared" si="28"/>
        <v>No</v>
      </c>
      <c r="S154" s="15" t="str">
        <f t="shared" si="29"/>
        <v>No</v>
      </c>
      <c r="T154" s="4" t="str">
        <f t="shared" si="30"/>
        <v>No</v>
      </c>
      <c r="U154" s="4" t="str">
        <f t="shared" si="31"/>
        <v>N/A</v>
      </c>
      <c r="V154" s="132" t="str">
        <f t="shared" si="32"/>
        <v>No</v>
      </c>
      <c r="W154" s="223" t="str">
        <f t="shared" si="33"/>
        <v>N/A</v>
      </c>
      <c r="X154" s="221" t="str">
        <f t="shared" si="34"/>
        <v>No</v>
      </c>
      <c r="Y154" s="223" t="str">
        <f t="shared" si="35"/>
        <v>N/A</v>
      </c>
      <c r="Z154" s="222" t="str">
        <f t="shared" si="36"/>
        <v>No</v>
      </c>
      <c r="AA154" s="68" t="str">
        <f t="shared" si="37"/>
        <v>N/A</v>
      </c>
      <c r="AB154" s="65" t="str">
        <f t="shared" si="38"/>
        <v>No</v>
      </c>
      <c r="AC154" s="68" t="str">
        <f t="shared" si="39"/>
        <v>N/A</v>
      </c>
      <c r="AD154" s="65" t="str">
        <f t="shared" si="40"/>
        <v>No</v>
      </c>
      <c r="AE154" s="68" t="str">
        <f t="shared" si="41"/>
        <v>N/A</v>
      </c>
      <c r="AF154" s="66"/>
    </row>
    <row r="155" spans="1:32" ht="15" hidden="1" customHeight="1">
      <c r="A155" s="66" t="s">
        <v>14</v>
      </c>
      <c r="B155" s="66" t="s">
        <v>28</v>
      </c>
      <c r="C155" s="66" t="str" cm="1">
        <f t="array" ref="C155">_xlfn.IFNA(_xlfn.IFS(B155="Starter","Starters &amp; Sides",B155="Sides","Starters &amp; Sides"),B155)</f>
        <v>Drinks</v>
      </c>
      <c r="D155" s="71" t="s">
        <v>2312</v>
      </c>
      <c r="E155" s="76"/>
      <c r="F155" s="13"/>
      <c r="G155" s="13"/>
      <c r="H155" s="13"/>
      <c r="I155" s="13"/>
      <c r="J155" s="13"/>
      <c r="K155" s="13"/>
      <c r="L155" s="13"/>
      <c r="M155" s="13">
        <v>8.75</v>
      </c>
      <c r="N155" s="13">
        <v>8.9499999999999993</v>
      </c>
      <c r="O155" s="376">
        <v>8.9499999999999993</v>
      </c>
      <c r="P155" s="4">
        <v>8.9499999999999993</v>
      </c>
      <c r="Q155" s="338">
        <v>10.25</v>
      </c>
      <c r="R155" s="15" t="str">
        <f t="shared" si="28"/>
        <v>Yes</v>
      </c>
      <c r="S155" s="15" t="str">
        <f t="shared" si="29"/>
        <v>No</v>
      </c>
      <c r="T155" s="4" t="str">
        <f t="shared" si="30"/>
        <v>Yes</v>
      </c>
      <c r="U155" s="4">
        <f t="shared" si="31"/>
        <v>0.14525139664804487</v>
      </c>
      <c r="V155" s="132" t="str">
        <f t="shared" si="32"/>
        <v>Yes</v>
      </c>
      <c r="W155" s="223">
        <f t="shared" si="33"/>
        <v>0.14525139664804487</v>
      </c>
      <c r="X155" s="221" t="str">
        <f t="shared" si="34"/>
        <v>Yes</v>
      </c>
      <c r="Y155" s="223">
        <f t="shared" si="35"/>
        <v>0.14525139664804487</v>
      </c>
      <c r="Z155" s="222" t="str">
        <f t="shared" si="36"/>
        <v>Yes</v>
      </c>
      <c r="AA155" s="68">
        <f t="shared" si="37"/>
        <v>0.17142857142857149</v>
      </c>
      <c r="AB155" s="65" t="str">
        <f t="shared" si="38"/>
        <v>No</v>
      </c>
      <c r="AC155" s="68" t="str">
        <f t="shared" si="39"/>
        <v>N/A</v>
      </c>
      <c r="AD155" s="65" t="str">
        <f t="shared" si="40"/>
        <v>No</v>
      </c>
      <c r="AE155" s="68" t="str">
        <f t="shared" si="41"/>
        <v>N/A</v>
      </c>
      <c r="AF155" s="66"/>
    </row>
    <row r="156" spans="1:32" ht="15" hidden="1" customHeight="1">
      <c r="A156" s="66" t="s">
        <v>14</v>
      </c>
      <c r="B156" s="66" t="s">
        <v>28</v>
      </c>
      <c r="C156" s="66" t="str" cm="1">
        <f t="array" ref="C156">_xlfn.IFNA(_xlfn.IFS(B156="Starter","Starters &amp; Sides",B156="Sides","Starters &amp; Sides"),B156)</f>
        <v>Drinks</v>
      </c>
      <c r="D156" s="71" t="s">
        <v>2313</v>
      </c>
      <c r="E156" s="76"/>
      <c r="F156" s="13"/>
      <c r="G156" s="13"/>
      <c r="H156" s="13"/>
      <c r="I156" s="13"/>
      <c r="J156" s="13"/>
      <c r="K156" s="13"/>
      <c r="L156" s="13"/>
      <c r="M156" s="13">
        <v>10.25</v>
      </c>
      <c r="N156" s="13">
        <v>10.35</v>
      </c>
      <c r="O156" s="372">
        <v>10.35</v>
      </c>
      <c r="P156" s="4">
        <v>10.35</v>
      </c>
      <c r="Q156" s="338"/>
      <c r="R156" s="15" t="str">
        <f t="shared" si="28"/>
        <v>No</v>
      </c>
      <c r="S156" s="15" t="str">
        <f t="shared" si="29"/>
        <v>No</v>
      </c>
      <c r="T156" s="4" t="str">
        <f t="shared" si="30"/>
        <v>No</v>
      </c>
      <c r="U156" s="4" t="str">
        <f t="shared" si="31"/>
        <v>N/A</v>
      </c>
      <c r="V156" s="132" t="str">
        <f t="shared" si="32"/>
        <v>No</v>
      </c>
      <c r="W156" s="223" t="str">
        <f t="shared" si="33"/>
        <v>N/A</v>
      </c>
      <c r="X156" s="221" t="str">
        <f t="shared" si="34"/>
        <v>No</v>
      </c>
      <c r="Y156" s="223" t="str">
        <f t="shared" si="35"/>
        <v>N/A</v>
      </c>
      <c r="Z156" s="222" t="str">
        <f t="shared" si="36"/>
        <v>No</v>
      </c>
      <c r="AA156" s="68" t="str">
        <f t="shared" si="37"/>
        <v>N/A</v>
      </c>
      <c r="AB156" s="65" t="str">
        <f t="shared" si="38"/>
        <v>No</v>
      </c>
      <c r="AC156" s="68" t="str">
        <f t="shared" si="39"/>
        <v>N/A</v>
      </c>
      <c r="AD156" s="65" t="str">
        <f t="shared" si="40"/>
        <v>No</v>
      </c>
      <c r="AE156" s="68" t="str">
        <f t="shared" si="41"/>
        <v>N/A</v>
      </c>
      <c r="AF156" s="66"/>
    </row>
    <row r="157" spans="1:32" ht="15" hidden="1" customHeight="1">
      <c r="A157" s="66" t="s">
        <v>14</v>
      </c>
      <c r="B157" s="66" t="s">
        <v>28</v>
      </c>
      <c r="C157" s="66" t="str" cm="1">
        <f t="array" ref="C157">_xlfn.IFNA(_xlfn.IFS(B157="Starter","Starters &amp; Sides",B157="Sides","Starters &amp; Sides"),B157)</f>
        <v>Drinks</v>
      </c>
      <c r="D157" s="71" t="s">
        <v>2314</v>
      </c>
      <c r="E157" s="76"/>
      <c r="F157" s="13"/>
      <c r="G157" s="13"/>
      <c r="H157" s="13"/>
      <c r="I157" s="13"/>
      <c r="J157" s="13"/>
      <c r="K157" s="13"/>
      <c r="L157" s="13"/>
      <c r="M157" s="13">
        <v>8.9499999999999993</v>
      </c>
      <c r="N157" s="13">
        <v>9.15</v>
      </c>
      <c r="O157" s="372">
        <v>9.15</v>
      </c>
      <c r="P157" s="4">
        <v>9.15</v>
      </c>
      <c r="Q157" s="338">
        <v>11.25</v>
      </c>
      <c r="R157" s="15" t="str">
        <f t="shared" si="28"/>
        <v>Yes</v>
      </c>
      <c r="S157" s="15" t="str">
        <f t="shared" si="29"/>
        <v>No</v>
      </c>
      <c r="T157" s="4" t="str">
        <f t="shared" si="30"/>
        <v>Yes</v>
      </c>
      <c r="U157" s="4">
        <f t="shared" si="31"/>
        <v>0.22950819672131151</v>
      </c>
      <c r="V157" s="132" t="str">
        <f t="shared" si="32"/>
        <v>Yes</v>
      </c>
      <c r="W157" s="223">
        <f t="shared" si="33"/>
        <v>0.22950819672131151</v>
      </c>
      <c r="X157" s="221" t="str">
        <f t="shared" si="34"/>
        <v>Yes</v>
      </c>
      <c r="Y157" s="223">
        <f t="shared" si="35"/>
        <v>0.22950819672131151</v>
      </c>
      <c r="Z157" s="222" t="str">
        <f t="shared" si="36"/>
        <v>Yes</v>
      </c>
      <c r="AA157" s="68">
        <f t="shared" si="37"/>
        <v>0.25698324022346375</v>
      </c>
      <c r="AB157" s="65" t="str">
        <f t="shared" si="38"/>
        <v>No</v>
      </c>
      <c r="AC157" s="68" t="str">
        <f t="shared" si="39"/>
        <v>N/A</v>
      </c>
      <c r="AD157" s="65" t="str">
        <f t="shared" si="40"/>
        <v>No</v>
      </c>
      <c r="AE157" s="68" t="str">
        <f t="shared" si="41"/>
        <v>N/A</v>
      </c>
      <c r="AF157" s="66"/>
    </row>
    <row r="158" spans="1:32" ht="15" hidden="1" customHeight="1">
      <c r="A158" s="66" t="s">
        <v>14</v>
      </c>
      <c r="B158" s="66" t="s">
        <v>28</v>
      </c>
      <c r="C158" s="66" t="str" cm="1">
        <f t="array" ref="C158">_xlfn.IFNA(_xlfn.IFS(B158="Starter","Starters &amp; Sides",B158="Sides","Starters &amp; Sides"),B158)</f>
        <v>Drinks</v>
      </c>
      <c r="D158" s="71" t="s">
        <v>2315</v>
      </c>
      <c r="E158" s="76"/>
      <c r="F158" s="13"/>
      <c r="G158" s="13"/>
      <c r="H158" s="13"/>
      <c r="I158" s="13"/>
      <c r="J158" s="13"/>
      <c r="K158" s="13"/>
      <c r="L158" s="13"/>
      <c r="M158" s="13">
        <v>10.7</v>
      </c>
      <c r="N158" s="13"/>
      <c r="O158" s="372"/>
      <c r="P158" s="4"/>
      <c r="Q158" s="338"/>
      <c r="R158" s="15" t="str">
        <f t="shared" si="28"/>
        <v>No</v>
      </c>
      <c r="S158" s="15" t="str">
        <f t="shared" si="29"/>
        <v>No</v>
      </c>
      <c r="T158" s="4" t="str">
        <f t="shared" si="30"/>
        <v>No</v>
      </c>
      <c r="U158" s="4" t="str">
        <f t="shared" si="31"/>
        <v>N/A</v>
      </c>
      <c r="V158" s="132"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ht="15" hidden="1" customHeight="1">
      <c r="A159" s="66" t="s">
        <v>14</v>
      </c>
      <c r="B159" s="66" t="s">
        <v>28</v>
      </c>
      <c r="C159" s="66" t="str" cm="1">
        <f t="array" ref="C159">_xlfn.IFNA(_xlfn.IFS(B159="Starter","Starters &amp; Sides",B159="Sides","Starters &amp; Sides"),B159)</f>
        <v>Drinks</v>
      </c>
      <c r="D159" s="71" t="s">
        <v>2316</v>
      </c>
      <c r="E159" s="76"/>
      <c r="F159" s="13"/>
      <c r="G159" s="13"/>
      <c r="H159" s="13"/>
      <c r="I159" s="13"/>
      <c r="J159" s="13"/>
      <c r="K159" s="13"/>
      <c r="L159" s="13"/>
      <c r="M159" s="13">
        <v>10.7</v>
      </c>
      <c r="N159" s="13">
        <v>10.8</v>
      </c>
      <c r="O159" s="372">
        <v>10.8</v>
      </c>
      <c r="P159" s="4">
        <v>10.8</v>
      </c>
      <c r="Q159" s="338"/>
      <c r="R159" s="15" t="str">
        <f t="shared" si="28"/>
        <v>No</v>
      </c>
      <c r="S159" s="15" t="str">
        <f t="shared" si="29"/>
        <v>No</v>
      </c>
      <c r="T159" s="4" t="str">
        <f t="shared" si="30"/>
        <v>No</v>
      </c>
      <c r="U159" s="4" t="str">
        <f t="shared" si="31"/>
        <v>N/A</v>
      </c>
      <c r="V159" s="132" t="str">
        <f t="shared" si="32"/>
        <v>No</v>
      </c>
      <c r="W159" s="223" t="str">
        <f t="shared" si="33"/>
        <v>N/A</v>
      </c>
      <c r="X159" s="221" t="str">
        <f t="shared" si="34"/>
        <v>No</v>
      </c>
      <c r="Y159" s="223" t="str">
        <f t="shared" si="35"/>
        <v>N/A</v>
      </c>
      <c r="Z159" s="222" t="str">
        <f t="shared" si="36"/>
        <v>No</v>
      </c>
      <c r="AA159" s="68" t="str">
        <f t="shared" si="37"/>
        <v>N/A</v>
      </c>
      <c r="AB159" s="65" t="str">
        <f t="shared" si="38"/>
        <v>No</v>
      </c>
      <c r="AC159" s="68" t="str">
        <f t="shared" si="39"/>
        <v>N/A</v>
      </c>
      <c r="AD159" s="65" t="str">
        <f t="shared" si="40"/>
        <v>No</v>
      </c>
      <c r="AE159" s="68" t="str">
        <f t="shared" si="41"/>
        <v>N/A</v>
      </c>
      <c r="AF159" s="66"/>
    </row>
    <row r="160" spans="1:32" ht="15" hidden="1" customHeight="1">
      <c r="A160" s="66" t="s">
        <v>14</v>
      </c>
      <c r="B160" s="66" t="s">
        <v>28</v>
      </c>
      <c r="C160" s="66" t="str" cm="1">
        <f t="array" ref="C160">_xlfn.IFNA(_xlfn.IFS(B160="Starter","Starters &amp; Sides",B160="Sides","Starters &amp; Sides"),B160)</f>
        <v>Drinks</v>
      </c>
      <c r="D160" s="71" t="s">
        <v>2317</v>
      </c>
      <c r="E160" s="76"/>
      <c r="F160" s="13"/>
      <c r="G160" s="13"/>
      <c r="H160" s="13"/>
      <c r="I160" s="13"/>
      <c r="J160" s="13"/>
      <c r="K160" s="13"/>
      <c r="L160" s="13"/>
      <c r="M160" s="13">
        <v>10.7</v>
      </c>
      <c r="N160" s="13">
        <v>10.8</v>
      </c>
      <c r="O160" s="372">
        <v>10.8</v>
      </c>
      <c r="P160" s="4">
        <v>10.8</v>
      </c>
      <c r="Q160" s="338">
        <v>11.25</v>
      </c>
      <c r="R160" s="15" t="str">
        <f t="shared" si="28"/>
        <v>Yes</v>
      </c>
      <c r="S160" s="15" t="str">
        <f t="shared" si="29"/>
        <v>No</v>
      </c>
      <c r="T160" s="4" t="str">
        <f t="shared" si="30"/>
        <v>Yes</v>
      </c>
      <c r="U160" s="4">
        <f t="shared" si="31"/>
        <v>4.1666666666666519E-2</v>
      </c>
      <c r="V160" s="132" t="str">
        <f t="shared" si="32"/>
        <v>Yes</v>
      </c>
      <c r="W160" s="223">
        <f t="shared" si="33"/>
        <v>4.1666666666666519E-2</v>
      </c>
      <c r="X160" s="221" t="str">
        <f t="shared" si="34"/>
        <v>Yes</v>
      </c>
      <c r="Y160" s="223">
        <f t="shared" si="35"/>
        <v>4.1666666666666519E-2</v>
      </c>
      <c r="Z160" s="222" t="str">
        <f t="shared" si="36"/>
        <v>Yes</v>
      </c>
      <c r="AA160" s="68">
        <f t="shared" si="37"/>
        <v>5.1401869158878677E-2</v>
      </c>
      <c r="AB160" s="65" t="str">
        <f t="shared" si="38"/>
        <v>No</v>
      </c>
      <c r="AC160" s="68" t="str">
        <f t="shared" si="39"/>
        <v>N/A</v>
      </c>
      <c r="AD160" s="65" t="str">
        <f t="shared" si="40"/>
        <v>No</v>
      </c>
      <c r="AE160" s="68" t="str">
        <f t="shared" si="41"/>
        <v>N/A</v>
      </c>
      <c r="AF160" s="66"/>
    </row>
    <row r="161" spans="1:32" ht="15" hidden="1" customHeight="1">
      <c r="A161" s="66" t="s">
        <v>14</v>
      </c>
      <c r="B161" s="66" t="s">
        <v>28</v>
      </c>
      <c r="C161" s="66" t="str" cm="1">
        <f t="array" ref="C161">_xlfn.IFNA(_xlfn.IFS(B161="Starter","Starters &amp; Sides",B161="Sides","Starters &amp; Sides"),B161)</f>
        <v>Drinks</v>
      </c>
      <c r="D161" s="71" t="s">
        <v>2318</v>
      </c>
      <c r="E161" s="76"/>
      <c r="F161" s="13"/>
      <c r="G161" s="13"/>
      <c r="H161" s="13"/>
      <c r="I161" s="13"/>
      <c r="J161" s="13"/>
      <c r="K161" s="13"/>
      <c r="L161" s="13"/>
      <c r="M161" s="13">
        <v>11.95</v>
      </c>
      <c r="N161" s="13">
        <v>12.2</v>
      </c>
      <c r="O161" s="372">
        <v>12.2</v>
      </c>
      <c r="P161" s="4">
        <v>12.2</v>
      </c>
      <c r="Q161" s="338">
        <v>12.5</v>
      </c>
      <c r="R161" s="15" t="str">
        <f t="shared" si="28"/>
        <v>Yes</v>
      </c>
      <c r="S161" s="15" t="str">
        <f t="shared" si="29"/>
        <v>No</v>
      </c>
      <c r="T161" s="4" t="str">
        <f t="shared" si="30"/>
        <v>Yes</v>
      </c>
      <c r="U161" s="4">
        <f t="shared" si="31"/>
        <v>2.4590163934426368E-2</v>
      </c>
      <c r="V161" s="132" t="str">
        <f t="shared" si="32"/>
        <v>Yes</v>
      </c>
      <c r="W161" s="223">
        <f t="shared" si="33"/>
        <v>2.4590163934426368E-2</v>
      </c>
      <c r="X161" s="221" t="str">
        <f t="shared" si="34"/>
        <v>Yes</v>
      </c>
      <c r="Y161" s="223">
        <f t="shared" si="35"/>
        <v>2.4590163934426368E-2</v>
      </c>
      <c r="Z161" s="222" t="str">
        <f t="shared" si="36"/>
        <v>Yes</v>
      </c>
      <c r="AA161" s="68">
        <f t="shared" si="37"/>
        <v>4.6025104602510414E-2</v>
      </c>
      <c r="AB161" s="65" t="str">
        <f t="shared" si="38"/>
        <v>No</v>
      </c>
      <c r="AC161" s="68" t="str">
        <f t="shared" si="39"/>
        <v>N/A</v>
      </c>
      <c r="AD161" s="65" t="str">
        <f t="shared" si="40"/>
        <v>No</v>
      </c>
      <c r="AE161" s="68" t="str">
        <f t="shared" si="41"/>
        <v>N/A</v>
      </c>
      <c r="AF161" s="66"/>
    </row>
    <row r="162" spans="1:32" ht="15" hidden="1" customHeight="1">
      <c r="A162" s="66" t="s">
        <v>14</v>
      </c>
      <c r="B162" s="66" t="s">
        <v>28</v>
      </c>
      <c r="C162" s="66" t="str" cm="1">
        <f t="array" ref="C162">_xlfn.IFNA(_xlfn.IFS(B162="Starter","Starters &amp; Sides",B162="Sides","Starters &amp; Sides"),B162)</f>
        <v>Drinks</v>
      </c>
      <c r="D162" s="71" t="s">
        <v>280</v>
      </c>
      <c r="E162" s="75"/>
      <c r="F162" s="12"/>
      <c r="G162" s="12"/>
      <c r="H162" s="12"/>
      <c r="I162" s="12"/>
      <c r="J162" s="12"/>
      <c r="K162" s="12"/>
      <c r="L162" s="12"/>
      <c r="M162" s="12"/>
      <c r="N162" s="12"/>
      <c r="O162" s="376">
        <v>10.5</v>
      </c>
      <c r="P162" s="4">
        <v>10.5</v>
      </c>
      <c r="Q162" s="338">
        <v>10.25</v>
      </c>
      <c r="R162" s="15" t="str">
        <f t="shared" si="28"/>
        <v>Yes</v>
      </c>
      <c r="S162" s="15" t="str">
        <f t="shared" si="29"/>
        <v>No</v>
      </c>
      <c r="T162" s="4" t="str">
        <f t="shared" si="30"/>
        <v>Yes</v>
      </c>
      <c r="U162" s="4">
        <f t="shared" si="31"/>
        <v>-2.3809523809523836E-2</v>
      </c>
      <c r="V162" s="132" t="str">
        <f t="shared" si="32"/>
        <v>Yes</v>
      </c>
      <c r="W162" s="223">
        <f t="shared" si="33"/>
        <v>-2.3809523809523836E-2</v>
      </c>
      <c r="X162" s="221" t="str">
        <f t="shared" si="34"/>
        <v>No</v>
      </c>
      <c r="Y162" s="223" t="str">
        <f t="shared" si="35"/>
        <v>N/A</v>
      </c>
      <c r="Z162" s="222" t="str">
        <f t="shared" si="36"/>
        <v>No</v>
      </c>
      <c r="AA162" s="68" t="str">
        <f t="shared" si="37"/>
        <v>N/A</v>
      </c>
      <c r="AB162" s="65" t="str">
        <f t="shared" si="38"/>
        <v>No</v>
      </c>
      <c r="AC162" s="68" t="str">
        <f t="shared" si="39"/>
        <v>N/A</v>
      </c>
      <c r="AD162" s="65" t="str">
        <f t="shared" si="40"/>
        <v>No</v>
      </c>
      <c r="AE162" s="68" t="str">
        <f t="shared" si="41"/>
        <v>N/A</v>
      </c>
      <c r="AF162" s="66"/>
    </row>
    <row r="163" spans="1:32" ht="15" hidden="1" customHeight="1">
      <c r="A163" s="66" t="s">
        <v>14</v>
      </c>
      <c r="B163" s="66" t="s">
        <v>28</v>
      </c>
      <c r="C163" s="66" t="str" cm="1">
        <f t="array" ref="C163">_xlfn.IFNA(_xlfn.IFS(B163="Starter","Starters &amp; Sides",B163="Sides","Starters &amp; Sides"),B163)</f>
        <v>Drinks</v>
      </c>
      <c r="D163" s="71" t="s">
        <v>2319</v>
      </c>
      <c r="E163" s="75"/>
      <c r="F163" s="12"/>
      <c r="G163" s="12"/>
      <c r="H163" s="12"/>
      <c r="I163" s="12"/>
      <c r="J163" s="12"/>
      <c r="K163" s="12"/>
      <c r="L163" s="12"/>
      <c r="M163" s="12"/>
      <c r="N163" s="12"/>
      <c r="O163" s="376">
        <v>10.8</v>
      </c>
      <c r="P163" s="4">
        <v>10.8</v>
      </c>
      <c r="Q163" s="338">
        <v>11.25</v>
      </c>
      <c r="R163" s="15" t="str">
        <f t="shared" si="28"/>
        <v>Yes</v>
      </c>
      <c r="S163" s="15" t="str">
        <f t="shared" si="29"/>
        <v>No</v>
      </c>
      <c r="T163" s="4" t="str">
        <f t="shared" si="30"/>
        <v>Yes</v>
      </c>
      <c r="U163" s="4">
        <f t="shared" si="31"/>
        <v>4.1666666666666519E-2</v>
      </c>
      <c r="V163" s="132" t="str">
        <f t="shared" si="32"/>
        <v>Yes</v>
      </c>
      <c r="W163" s="223">
        <f t="shared" si="33"/>
        <v>4.1666666666666519E-2</v>
      </c>
      <c r="X163" s="221" t="str">
        <f t="shared" si="34"/>
        <v>No</v>
      </c>
      <c r="Y163" s="223" t="str">
        <f t="shared" si="35"/>
        <v>N/A</v>
      </c>
      <c r="Z163" s="222" t="str">
        <f t="shared" si="36"/>
        <v>No</v>
      </c>
      <c r="AA163" s="68" t="str">
        <f t="shared" si="37"/>
        <v>N/A</v>
      </c>
      <c r="AB163" s="65" t="str">
        <f t="shared" si="38"/>
        <v>No</v>
      </c>
      <c r="AC163" s="68" t="str">
        <f t="shared" si="39"/>
        <v>N/A</v>
      </c>
      <c r="AD163" s="65" t="str">
        <f t="shared" si="40"/>
        <v>No</v>
      </c>
      <c r="AE163" s="68" t="str">
        <f t="shared" si="41"/>
        <v>N/A</v>
      </c>
      <c r="AF163" s="66"/>
    </row>
    <row r="164" spans="1:32" ht="15" hidden="1" customHeight="1">
      <c r="A164" s="66" t="s">
        <v>14</v>
      </c>
      <c r="B164" s="66" t="s">
        <v>28</v>
      </c>
      <c r="C164" s="66" t="str" cm="1">
        <f t="array" ref="C164">_xlfn.IFNA(_xlfn.IFS(B164="Starter","Starters &amp; Sides",B164="Sides","Starters &amp; Sides"),B164)</f>
        <v>Drinks</v>
      </c>
      <c r="D164" s="71" t="s">
        <v>2320</v>
      </c>
      <c r="E164" s="76"/>
      <c r="F164" s="13"/>
      <c r="G164" s="13"/>
      <c r="H164" s="13"/>
      <c r="I164" s="13"/>
      <c r="J164" s="13"/>
      <c r="K164" s="13"/>
      <c r="L164" s="13"/>
      <c r="M164" s="13">
        <v>11.95</v>
      </c>
      <c r="N164" s="13">
        <v>12.2</v>
      </c>
      <c r="O164" s="372">
        <v>12.2</v>
      </c>
      <c r="P164" s="4">
        <v>12.2</v>
      </c>
      <c r="Q164" s="338">
        <v>12.5</v>
      </c>
      <c r="R164" s="15" t="str">
        <f t="shared" si="28"/>
        <v>Yes</v>
      </c>
      <c r="S164" s="15" t="str">
        <f t="shared" si="29"/>
        <v>No</v>
      </c>
      <c r="T164" s="4" t="str">
        <f t="shared" si="30"/>
        <v>Yes</v>
      </c>
      <c r="U164" s="4">
        <f t="shared" si="31"/>
        <v>2.4590163934426368E-2</v>
      </c>
      <c r="V164" s="132" t="str">
        <f t="shared" si="32"/>
        <v>Yes</v>
      </c>
      <c r="W164" s="223">
        <f t="shared" si="33"/>
        <v>2.4590163934426368E-2</v>
      </c>
      <c r="X164" s="221" t="str">
        <f t="shared" si="34"/>
        <v>Yes</v>
      </c>
      <c r="Y164" s="223">
        <f t="shared" si="35"/>
        <v>2.4590163934426368E-2</v>
      </c>
      <c r="Z164" s="222" t="str">
        <f t="shared" si="36"/>
        <v>Yes</v>
      </c>
      <c r="AA164" s="68">
        <f t="shared" si="37"/>
        <v>4.6025104602510414E-2</v>
      </c>
      <c r="AB164" s="65" t="str">
        <f t="shared" si="38"/>
        <v>No</v>
      </c>
      <c r="AC164" s="68" t="str">
        <f t="shared" si="39"/>
        <v>N/A</v>
      </c>
      <c r="AD164" s="65" t="str">
        <f t="shared" si="40"/>
        <v>No</v>
      </c>
      <c r="AE164" s="68" t="str">
        <f t="shared" si="41"/>
        <v>N/A</v>
      </c>
      <c r="AF164" s="66"/>
    </row>
    <row r="165" spans="1:32" ht="15" hidden="1" customHeight="1">
      <c r="A165" s="66" t="s">
        <v>14</v>
      </c>
      <c r="B165" s="66" t="s">
        <v>28</v>
      </c>
      <c r="C165" s="66" t="str" cm="1">
        <f t="array" ref="C165">_xlfn.IFNA(_xlfn.IFS(B165="Starter","Starters &amp; Sides",B165="Sides","Starters &amp; Sides"),B165)</f>
        <v>Drinks</v>
      </c>
      <c r="D165" s="71" t="s">
        <v>2321</v>
      </c>
      <c r="E165" s="76"/>
      <c r="F165" s="13"/>
      <c r="G165" s="13"/>
      <c r="H165" s="13"/>
      <c r="I165" s="13"/>
      <c r="J165" s="13"/>
      <c r="K165" s="13"/>
      <c r="L165" s="13"/>
      <c r="M165" s="13">
        <v>11.95</v>
      </c>
      <c r="N165" s="13">
        <v>12.2</v>
      </c>
      <c r="O165" s="372">
        <v>12.2</v>
      </c>
      <c r="P165" s="4">
        <v>12.2</v>
      </c>
      <c r="Q165" s="338"/>
      <c r="R165" s="15" t="str">
        <f t="shared" si="28"/>
        <v>No</v>
      </c>
      <c r="S165" s="15" t="str">
        <f t="shared" si="29"/>
        <v>No</v>
      </c>
      <c r="T165" s="4" t="str">
        <f t="shared" si="30"/>
        <v>No</v>
      </c>
      <c r="U165" s="4" t="str">
        <f t="shared" si="31"/>
        <v>N/A</v>
      </c>
      <c r="V165" s="132" t="str">
        <f t="shared" si="32"/>
        <v>No</v>
      </c>
      <c r="W165" s="223" t="str">
        <f t="shared" si="33"/>
        <v>N/A</v>
      </c>
      <c r="X165" s="221" t="str">
        <f t="shared" si="34"/>
        <v>No</v>
      </c>
      <c r="Y165" s="223" t="str">
        <f t="shared" si="35"/>
        <v>N/A</v>
      </c>
      <c r="Z165" s="222" t="str">
        <f t="shared" si="36"/>
        <v>No</v>
      </c>
      <c r="AA165" s="68" t="str">
        <f t="shared" si="37"/>
        <v>N/A</v>
      </c>
      <c r="AB165" s="65" t="str">
        <f t="shared" si="38"/>
        <v>No</v>
      </c>
      <c r="AC165" s="68" t="str">
        <f t="shared" si="39"/>
        <v>N/A</v>
      </c>
      <c r="AD165" s="65" t="str">
        <f t="shared" si="40"/>
        <v>No</v>
      </c>
      <c r="AE165" s="68" t="str">
        <f t="shared" si="41"/>
        <v>N/A</v>
      </c>
      <c r="AF165" s="66"/>
    </row>
    <row r="166" spans="1:32" ht="15" hidden="1" customHeight="1">
      <c r="A166" s="66" t="s">
        <v>14</v>
      </c>
      <c r="B166" s="66" t="s">
        <v>28</v>
      </c>
      <c r="C166" s="66" t="str" cm="1">
        <f t="array" ref="C166">_xlfn.IFNA(_xlfn.IFS(B166="Starter","Starters &amp; Sides",B166="Sides","Starters &amp; Sides"),B166)</f>
        <v>Drinks</v>
      </c>
      <c r="D166" s="71" t="s">
        <v>2322</v>
      </c>
      <c r="E166" s="76"/>
      <c r="F166" s="13"/>
      <c r="G166" s="13"/>
      <c r="H166" s="13"/>
      <c r="I166" s="13"/>
      <c r="J166" s="13"/>
      <c r="K166" s="13"/>
      <c r="L166" s="13"/>
      <c r="M166" s="13">
        <v>6.95</v>
      </c>
      <c r="N166" s="13">
        <v>7.2</v>
      </c>
      <c r="O166" s="372">
        <v>7.2</v>
      </c>
      <c r="P166" s="4">
        <v>7.2</v>
      </c>
      <c r="Q166" s="338">
        <v>7.6</v>
      </c>
      <c r="R166" s="15" t="str">
        <f t="shared" si="28"/>
        <v>Yes</v>
      </c>
      <c r="S166" s="15" t="str">
        <f t="shared" si="29"/>
        <v>No</v>
      </c>
      <c r="T166" s="4" t="str">
        <f t="shared" si="30"/>
        <v>Yes</v>
      </c>
      <c r="U166" s="4">
        <f t="shared" si="31"/>
        <v>5.555555555555558E-2</v>
      </c>
      <c r="V166" s="132" t="str">
        <f t="shared" si="32"/>
        <v>Yes</v>
      </c>
      <c r="W166" s="223">
        <f t="shared" si="33"/>
        <v>5.555555555555558E-2</v>
      </c>
      <c r="X166" s="221" t="str">
        <f t="shared" si="34"/>
        <v>Yes</v>
      </c>
      <c r="Y166" s="223">
        <f t="shared" si="35"/>
        <v>5.555555555555558E-2</v>
      </c>
      <c r="Z166" s="222" t="str">
        <f t="shared" si="36"/>
        <v>Yes</v>
      </c>
      <c r="AA166" s="68">
        <f t="shared" si="37"/>
        <v>9.3525179856114971E-2</v>
      </c>
      <c r="AB166" s="65" t="str">
        <f t="shared" si="38"/>
        <v>No</v>
      </c>
      <c r="AC166" s="68" t="str">
        <f t="shared" si="39"/>
        <v>N/A</v>
      </c>
      <c r="AD166" s="65" t="str">
        <f t="shared" si="40"/>
        <v>No</v>
      </c>
      <c r="AE166" s="68" t="str">
        <f t="shared" si="41"/>
        <v>N/A</v>
      </c>
      <c r="AF166" s="66"/>
    </row>
    <row r="167" spans="1:32" ht="15" hidden="1" customHeight="1">
      <c r="A167" s="66" t="s">
        <v>14</v>
      </c>
      <c r="B167" s="66" t="s">
        <v>28</v>
      </c>
      <c r="C167" s="66" t="str" cm="1">
        <f t="array" ref="C167">_xlfn.IFNA(_xlfn.IFS(B167="Starter","Starters &amp; Sides",B167="Sides","Starters &amp; Sides"),B167)</f>
        <v>Drinks</v>
      </c>
      <c r="D167" s="71" t="s">
        <v>2323</v>
      </c>
      <c r="E167" s="76"/>
      <c r="F167" s="13"/>
      <c r="G167" s="13"/>
      <c r="H167" s="13"/>
      <c r="I167" s="13"/>
      <c r="J167" s="13"/>
      <c r="K167" s="13"/>
      <c r="L167" s="13"/>
      <c r="M167" s="13">
        <v>7.75</v>
      </c>
      <c r="N167" s="13">
        <v>7.9</v>
      </c>
      <c r="O167" s="372">
        <v>7.9</v>
      </c>
      <c r="P167" s="4">
        <v>7.9</v>
      </c>
      <c r="Q167" s="338">
        <v>8.3000000000000007</v>
      </c>
      <c r="R167" s="15" t="str">
        <f t="shared" si="28"/>
        <v>Yes</v>
      </c>
      <c r="S167" s="15" t="str">
        <f t="shared" si="29"/>
        <v>No</v>
      </c>
      <c r="T167" s="4" t="str">
        <f t="shared" si="30"/>
        <v>Yes</v>
      </c>
      <c r="U167" s="4">
        <f t="shared" si="31"/>
        <v>5.0632911392405111E-2</v>
      </c>
      <c r="V167" s="132" t="str">
        <f t="shared" si="32"/>
        <v>Yes</v>
      </c>
      <c r="W167" s="223">
        <f t="shared" si="33"/>
        <v>5.0632911392405111E-2</v>
      </c>
      <c r="X167" s="221" t="str">
        <f t="shared" si="34"/>
        <v>Yes</v>
      </c>
      <c r="Y167" s="223">
        <f t="shared" si="35"/>
        <v>5.0632911392405111E-2</v>
      </c>
      <c r="Z167" s="222" t="str">
        <f t="shared" si="36"/>
        <v>Yes</v>
      </c>
      <c r="AA167" s="68">
        <f t="shared" si="37"/>
        <v>7.0967741935483941E-2</v>
      </c>
      <c r="AB167" s="65" t="str">
        <f t="shared" si="38"/>
        <v>No</v>
      </c>
      <c r="AC167" s="68" t="str">
        <f t="shared" si="39"/>
        <v>N/A</v>
      </c>
      <c r="AD167" s="65" t="str">
        <f t="shared" si="40"/>
        <v>No</v>
      </c>
      <c r="AE167" s="68" t="str">
        <f t="shared" si="41"/>
        <v>N/A</v>
      </c>
      <c r="AF167" s="66"/>
    </row>
    <row r="168" spans="1:32" ht="15" hidden="1" customHeight="1">
      <c r="A168" s="66" t="s">
        <v>14</v>
      </c>
      <c r="B168" s="66" t="s">
        <v>28</v>
      </c>
      <c r="C168" s="66" t="str" cm="1">
        <f t="array" ref="C168">_xlfn.IFNA(_xlfn.IFS(B168="Starter","Starters &amp; Sides",B168="Sides","Starters &amp; Sides"),B168)</f>
        <v>Drinks</v>
      </c>
      <c r="D168" s="71" t="s">
        <v>2324</v>
      </c>
      <c r="E168" s="76"/>
      <c r="F168" s="13"/>
      <c r="G168" s="13"/>
      <c r="H168" s="13"/>
      <c r="I168" s="13"/>
      <c r="J168" s="13"/>
      <c r="K168" s="13"/>
      <c r="L168" s="13"/>
      <c r="M168" s="13">
        <v>29.95</v>
      </c>
      <c r="N168" s="13">
        <v>29.95</v>
      </c>
      <c r="O168" s="372">
        <v>29.95</v>
      </c>
      <c r="P168" s="4">
        <v>29.95</v>
      </c>
      <c r="Q168" s="338">
        <v>33</v>
      </c>
      <c r="R168" s="15" t="str">
        <f t="shared" si="28"/>
        <v>Yes</v>
      </c>
      <c r="S168" s="15" t="str">
        <f t="shared" si="29"/>
        <v>No</v>
      </c>
      <c r="T168" s="4" t="str">
        <f t="shared" si="30"/>
        <v>Yes</v>
      </c>
      <c r="U168" s="4">
        <f t="shared" si="31"/>
        <v>0.10183639398998334</v>
      </c>
      <c r="V168" s="132" t="str">
        <f t="shared" si="32"/>
        <v>Yes</v>
      </c>
      <c r="W168" s="223">
        <f t="shared" si="33"/>
        <v>0.10183639398998334</v>
      </c>
      <c r="X168" s="221" t="str">
        <f t="shared" si="34"/>
        <v>Yes</v>
      </c>
      <c r="Y168" s="223">
        <f t="shared" si="35"/>
        <v>0.10183639398998334</v>
      </c>
      <c r="Z168" s="222" t="str">
        <f t="shared" si="36"/>
        <v>Yes</v>
      </c>
      <c r="AA168" s="68">
        <f t="shared" si="37"/>
        <v>0.10183639398998334</v>
      </c>
      <c r="AB168" s="65" t="str">
        <f t="shared" si="38"/>
        <v>No</v>
      </c>
      <c r="AC168" s="68" t="str">
        <f t="shared" si="39"/>
        <v>N/A</v>
      </c>
      <c r="AD168" s="65" t="str">
        <f t="shared" si="40"/>
        <v>No</v>
      </c>
      <c r="AE168" s="68" t="str">
        <f t="shared" si="41"/>
        <v>N/A</v>
      </c>
      <c r="AF168" s="66"/>
    </row>
    <row r="169" spans="1:32" ht="15" hidden="1" customHeight="1">
      <c r="A169" s="66" t="s">
        <v>14</v>
      </c>
      <c r="B169" s="66" t="s">
        <v>28</v>
      </c>
      <c r="C169" s="66" t="str" cm="1">
        <f t="array" ref="C169">_xlfn.IFNA(_xlfn.IFS(B169="Starter","Starters &amp; Sides",B169="Sides","Starters &amp; Sides"),B169)</f>
        <v>Drinks</v>
      </c>
      <c r="D169" s="71" t="s">
        <v>2325</v>
      </c>
      <c r="E169" s="75"/>
      <c r="F169" s="12"/>
      <c r="G169" s="12"/>
      <c r="H169" s="12"/>
      <c r="I169" s="12"/>
      <c r="J169" s="12"/>
      <c r="K169" s="12"/>
      <c r="L169" s="12"/>
      <c r="M169" s="12"/>
      <c r="N169" s="12"/>
      <c r="O169" s="376">
        <v>6.95</v>
      </c>
      <c r="P169" s="4">
        <v>6.95</v>
      </c>
      <c r="Q169" s="338">
        <v>7.25</v>
      </c>
      <c r="R169" s="15" t="str">
        <f t="shared" si="28"/>
        <v>Yes</v>
      </c>
      <c r="S169" s="15" t="str">
        <f t="shared" si="29"/>
        <v>No</v>
      </c>
      <c r="T169" s="4" t="str">
        <f t="shared" si="30"/>
        <v>Yes</v>
      </c>
      <c r="U169" s="4">
        <f t="shared" si="31"/>
        <v>4.3165467625899234E-2</v>
      </c>
      <c r="V169" s="132" t="str">
        <f t="shared" si="32"/>
        <v>Yes</v>
      </c>
      <c r="W169" s="223">
        <f t="shared" si="33"/>
        <v>4.3165467625899234E-2</v>
      </c>
      <c r="X169" s="221" t="str">
        <f t="shared" si="34"/>
        <v>No</v>
      </c>
      <c r="Y169" s="223" t="str">
        <f t="shared" si="35"/>
        <v>N/A</v>
      </c>
      <c r="Z169" s="222" t="str">
        <f t="shared" si="36"/>
        <v>No</v>
      </c>
      <c r="AA169" s="68" t="str">
        <f t="shared" si="37"/>
        <v>N/A</v>
      </c>
      <c r="AB169" s="65" t="str">
        <f t="shared" si="38"/>
        <v>No</v>
      </c>
      <c r="AC169" s="68" t="str">
        <f t="shared" si="39"/>
        <v>N/A</v>
      </c>
      <c r="AD169" s="65" t="str">
        <f t="shared" si="40"/>
        <v>No</v>
      </c>
      <c r="AE169" s="68" t="str">
        <f t="shared" si="41"/>
        <v>N/A</v>
      </c>
      <c r="AF169" s="66"/>
    </row>
    <row r="170" spans="1:32" ht="15" hidden="1" customHeight="1">
      <c r="A170" s="66" t="s">
        <v>14</v>
      </c>
      <c r="B170" s="66" t="s">
        <v>28</v>
      </c>
      <c r="C170" s="66" t="str" cm="1">
        <f t="array" ref="C170">_xlfn.IFNA(_xlfn.IFS(B170="Starter","Starters &amp; Sides",B170="Sides","Starters &amp; Sides"),B170)</f>
        <v>Drinks</v>
      </c>
      <c r="D170" s="71" t="s">
        <v>2326</v>
      </c>
      <c r="E170" s="76"/>
      <c r="F170" s="13"/>
      <c r="G170" s="13"/>
      <c r="H170" s="13"/>
      <c r="I170" s="13"/>
      <c r="J170" s="13"/>
      <c r="K170" s="13"/>
      <c r="L170" s="13"/>
      <c r="M170" s="13">
        <v>7.1</v>
      </c>
      <c r="N170" s="13">
        <v>7.35</v>
      </c>
      <c r="O170" s="372">
        <v>7.35</v>
      </c>
      <c r="P170" s="4">
        <v>7.25</v>
      </c>
      <c r="Q170" s="338">
        <v>7.95</v>
      </c>
      <c r="R170" s="15" t="str">
        <f t="shared" si="28"/>
        <v>Yes</v>
      </c>
      <c r="S170" s="15" t="str">
        <f t="shared" si="29"/>
        <v>No</v>
      </c>
      <c r="T170" s="4" t="str">
        <f t="shared" si="30"/>
        <v>Yes</v>
      </c>
      <c r="U170" s="4">
        <f t="shared" si="31"/>
        <v>9.6551724137931005E-2</v>
      </c>
      <c r="V170" s="132" t="str">
        <f t="shared" si="32"/>
        <v>Yes</v>
      </c>
      <c r="W170" s="223">
        <f t="shared" si="33"/>
        <v>8.163265306122458E-2</v>
      </c>
      <c r="X170" s="221" t="str">
        <f t="shared" si="34"/>
        <v>Yes</v>
      </c>
      <c r="Y170" s="223">
        <f t="shared" si="35"/>
        <v>8.163265306122458E-2</v>
      </c>
      <c r="Z170" s="222" t="str">
        <f t="shared" si="36"/>
        <v>Yes</v>
      </c>
      <c r="AA170" s="68">
        <f t="shared" si="37"/>
        <v>0.11971830985915499</v>
      </c>
      <c r="AB170" s="65" t="str">
        <f t="shared" si="38"/>
        <v>No</v>
      </c>
      <c r="AC170" s="68" t="str">
        <f t="shared" si="39"/>
        <v>N/A</v>
      </c>
      <c r="AD170" s="65" t="str">
        <f t="shared" si="40"/>
        <v>No</v>
      </c>
      <c r="AE170" s="68" t="str">
        <f t="shared" si="41"/>
        <v>N/A</v>
      </c>
      <c r="AF170" s="66"/>
    </row>
    <row r="171" spans="1:32" ht="15" hidden="1" customHeight="1">
      <c r="A171" s="66" t="s">
        <v>14</v>
      </c>
      <c r="B171" s="66" t="s">
        <v>28</v>
      </c>
      <c r="C171" s="66" t="str" cm="1">
        <f t="array" ref="C171">_xlfn.IFNA(_xlfn.IFS(B171="Starter","Starters &amp; Sides",B171="Sides","Starters &amp; Sides"),B171)</f>
        <v>Drinks</v>
      </c>
      <c r="D171" s="71" t="s">
        <v>2327</v>
      </c>
      <c r="E171" s="76"/>
      <c r="F171" s="13"/>
      <c r="G171" s="13"/>
      <c r="H171" s="13"/>
      <c r="I171" s="13"/>
      <c r="J171" s="13"/>
      <c r="K171" s="13"/>
      <c r="L171" s="13"/>
      <c r="M171" s="13">
        <v>8.9</v>
      </c>
      <c r="N171" s="13">
        <v>9.5</v>
      </c>
      <c r="O171" s="372">
        <v>9.5</v>
      </c>
      <c r="P171" s="4">
        <v>7.35</v>
      </c>
      <c r="Q171" s="338">
        <v>9.9499999999999993</v>
      </c>
      <c r="R171" s="15" t="str">
        <f t="shared" si="28"/>
        <v>Yes</v>
      </c>
      <c r="S171" s="15" t="str">
        <f t="shared" si="29"/>
        <v>No</v>
      </c>
      <c r="T171" s="4" t="str">
        <f t="shared" si="30"/>
        <v>Yes</v>
      </c>
      <c r="U171" s="4">
        <f t="shared" si="31"/>
        <v>0.3537414965986394</v>
      </c>
      <c r="V171" s="132" t="str">
        <f t="shared" si="32"/>
        <v>Yes</v>
      </c>
      <c r="W171" s="223">
        <f t="shared" si="33"/>
        <v>4.7368421052631504E-2</v>
      </c>
      <c r="X171" s="221" t="str">
        <f t="shared" si="34"/>
        <v>Yes</v>
      </c>
      <c r="Y171" s="223">
        <f t="shared" si="35"/>
        <v>4.7368421052631504E-2</v>
      </c>
      <c r="Z171" s="222" t="str">
        <f t="shared" si="36"/>
        <v>Yes</v>
      </c>
      <c r="AA171" s="68">
        <f t="shared" si="37"/>
        <v>0.1179775280898876</v>
      </c>
      <c r="AB171" s="65" t="str">
        <f t="shared" si="38"/>
        <v>No</v>
      </c>
      <c r="AC171" s="68" t="str">
        <f t="shared" si="39"/>
        <v>N/A</v>
      </c>
      <c r="AD171" s="65" t="str">
        <f t="shared" si="40"/>
        <v>No</v>
      </c>
      <c r="AE171" s="68" t="str">
        <f t="shared" si="41"/>
        <v>N/A</v>
      </c>
      <c r="AF171" s="66"/>
    </row>
    <row r="172" spans="1:32" ht="15" hidden="1" customHeight="1">
      <c r="A172" s="66" t="s">
        <v>14</v>
      </c>
      <c r="B172" s="66" t="s">
        <v>28</v>
      </c>
      <c r="C172" s="66" t="str" cm="1">
        <f t="array" ref="C172">_xlfn.IFNA(_xlfn.IFS(B172="Starter","Starters &amp; Sides",B172="Sides","Starters &amp; Sides"),B172)</f>
        <v>Drinks</v>
      </c>
      <c r="D172" s="71" t="s">
        <v>2328</v>
      </c>
      <c r="E172" s="76"/>
      <c r="F172" s="13"/>
      <c r="G172" s="13"/>
      <c r="H172" s="13"/>
      <c r="I172" s="13"/>
      <c r="J172" s="13"/>
      <c r="K172" s="13"/>
      <c r="L172" s="13"/>
      <c r="M172" s="13">
        <v>8.9</v>
      </c>
      <c r="N172" s="13">
        <v>9.1999999999999993</v>
      </c>
      <c r="O172" s="372">
        <v>9.1999999999999993</v>
      </c>
      <c r="P172" s="4">
        <v>9.1999999999999993</v>
      </c>
      <c r="Q172" s="338">
        <v>9.75</v>
      </c>
      <c r="R172" s="15" t="str">
        <f t="shared" ref="R172:R235" si="42">IF(COUNTA(Q172)=1,"Yes","No")</f>
        <v>Yes</v>
      </c>
      <c r="S172" s="15" t="str">
        <f t="shared" ref="S172:S235" si="43">IF(AND(T172="No",R172="Yes"),"Yes","No")</f>
        <v>No</v>
      </c>
      <c r="T172" s="4" t="str">
        <f t="shared" ref="T172:T235" si="44">IF(COUNTA(P172:Q172)=2,"Yes","No")</f>
        <v>Yes</v>
      </c>
      <c r="U172" s="4">
        <f t="shared" ref="U172:U235" si="45">IF(T172="Yes",Q172/P172-1,"N/A")</f>
        <v>5.9782608695652328E-2</v>
      </c>
      <c r="V172" s="132" t="str">
        <f t="shared" ref="V172:V235" si="46">IF(COUNTA(O172:Q172)=3,"Yes","No")</f>
        <v>Yes</v>
      </c>
      <c r="W172" s="223">
        <f t="shared" ref="W172:W235" si="47">IF(V172="Yes",Q172/O172-1,"N/A")</f>
        <v>5.9782608695652328E-2</v>
      </c>
      <c r="X172" s="221" t="str">
        <f t="shared" ref="X172:X235" si="48">IF(COUNTA(N172:Q172)=4,"Yes","No")</f>
        <v>Yes</v>
      </c>
      <c r="Y172" s="223">
        <f t="shared" ref="Y172:Y235" si="49">IF(X172="Yes",Q172/N172-1,"N/A")</f>
        <v>5.9782608695652328E-2</v>
      </c>
      <c r="Z172" s="222" t="str">
        <f t="shared" ref="Z172:Z235" si="50">IF(COUNTA(M172:Q172)=5,"Yes","No")</f>
        <v>Yes</v>
      </c>
      <c r="AA172" s="68">
        <f t="shared" ref="AA172:AA235" si="51">IF(Z172="Yes",Q172/M172-1,"N/A")</f>
        <v>9.550561797752799E-2</v>
      </c>
      <c r="AB172" s="65" t="str">
        <f t="shared" ref="AB172:AB235" si="52">IF(COUNTA(L172:Q172)=6,"Yes","No")</f>
        <v>No</v>
      </c>
      <c r="AC172" s="68" t="str">
        <f t="shared" ref="AC172:AC235" si="53">IF(AB172="Yes",Q172/L172-1,"N/A")</f>
        <v>N/A</v>
      </c>
      <c r="AD172" s="65" t="str">
        <f t="shared" ref="AD172:AD235" si="54">IF(COUNTA(E172:Q172)=13,"Yes","No")</f>
        <v>No</v>
      </c>
      <c r="AE172" s="68" t="str">
        <f t="shared" ref="AE172:AE235" si="55">IF(AD172="Yes",Q172/E172-1,"N/A")</f>
        <v>N/A</v>
      </c>
      <c r="AF172" s="66"/>
    </row>
    <row r="173" spans="1:32" ht="15" hidden="1" customHeight="1">
      <c r="A173" s="66" t="s">
        <v>14</v>
      </c>
      <c r="B173" s="66" t="s">
        <v>28</v>
      </c>
      <c r="C173" s="66" t="str" cm="1">
        <f t="array" ref="C173">_xlfn.IFNA(_xlfn.IFS(B173="Starter","Starters &amp; Sides",B173="Sides","Starters &amp; Sides"),B173)</f>
        <v>Drinks</v>
      </c>
      <c r="D173" s="71" t="s">
        <v>2329</v>
      </c>
      <c r="E173" s="75"/>
      <c r="F173" s="12"/>
      <c r="G173" s="12"/>
      <c r="H173" s="12"/>
      <c r="I173" s="12"/>
      <c r="J173" s="12"/>
      <c r="K173" s="12"/>
      <c r="L173" s="12"/>
      <c r="M173" s="12"/>
      <c r="N173" s="12"/>
      <c r="O173" s="376">
        <v>11.75</v>
      </c>
      <c r="P173" s="4">
        <v>11.75</v>
      </c>
      <c r="Q173" s="338">
        <v>12.75</v>
      </c>
      <c r="R173" s="15" t="str">
        <f t="shared" si="42"/>
        <v>Yes</v>
      </c>
      <c r="S173" s="15" t="str">
        <f t="shared" si="43"/>
        <v>No</v>
      </c>
      <c r="T173" s="4" t="str">
        <f t="shared" si="44"/>
        <v>Yes</v>
      </c>
      <c r="U173" s="4">
        <f t="shared" si="45"/>
        <v>8.5106382978723305E-2</v>
      </c>
      <c r="V173" s="132" t="str">
        <f t="shared" si="46"/>
        <v>Yes</v>
      </c>
      <c r="W173" s="223">
        <f t="shared" si="47"/>
        <v>8.5106382978723305E-2</v>
      </c>
      <c r="X173" s="221" t="str">
        <f t="shared" si="48"/>
        <v>No</v>
      </c>
      <c r="Y173" s="223" t="str">
        <f t="shared" si="49"/>
        <v>N/A</v>
      </c>
      <c r="Z173" s="222" t="str">
        <f t="shared" si="50"/>
        <v>No</v>
      </c>
      <c r="AA173" s="68" t="str">
        <f t="shared" si="51"/>
        <v>N/A</v>
      </c>
      <c r="AB173" s="65" t="str">
        <f t="shared" si="52"/>
        <v>No</v>
      </c>
      <c r="AC173" s="68" t="str">
        <f t="shared" si="53"/>
        <v>N/A</v>
      </c>
      <c r="AD173" s="65" t="str">
        <f t="shared" si="54"/>
        <v>No</v>
      </c>
      <c r="AE173" s="68" t="str">
        <f t="shared" si="55"/>
        <v>N/A</v>
      </c>
      <c r="AF173" s="66"/>
    </row>
    <row r="174" spans="1:32" ht="15" hidden="1" customHeight="1">
      <c r="A174" s="66" t="s">
        <v>14</v>
      </c>
      <c r="B174" s="66" t="s">
        <v>28</v>
      </c>
      <c r="C174" s="66" t="str" cm="1">
        <f t="array" ref="C174">_xlfn.IFNA(_xlfn.IFS(B174="Starter","Starters &amp; Sides",B174="Sides","Starters &amp; Sides"),B174)</f>
        <v>Drinks</v>
      </c>
      <c r="D174" s="71" t="s">
        <v>2330</v>
      </c>
      <c r="E174" s="76"/>
      <c r="F174" s="13"/>
      <c r="G174" s="13"/>
      <c r="H174" s="13"/>
      <c r="I174" s="13"/>
      <c r="J174" s="13"/>
      <c r="K174" s="13"/>
      <c r="L174" s="13"/>
      <c r="M174" s="13">
        <v>49.95</v>
      </c>
      <c r="N174" s="13"/>
      <c r="O174" s="372"/>
      <c r="P174" s="4"/>
      <c r="Q174" s="338"/>
      <c r="R174" s="15" t="str">
        <f t="shared" si="42"/>
        <v>No</v>
      </c>
      <c r="S174" s="15" t="str">
        <f t="shared" si="43"/>
        <v>No</v>
      </c>
      <c r="T174" s="4" t="str">
        <f t="shared" si="44"/>
        <v>No</v>
      </c>
      <c r="U174" s="4" t="str">
        <f t="shared" si="45"/>
        <v>N/A</v>
      </c>
      <c r="V174" s="132" t="str">
        <f t="shared" si="46"/>
        <v>No</v>
      </c>
      <c r="W174" s="223" t="str">
        <f t="shared" si="47"/>
        <v>N/A</v>
      </c>
      <c r="X174" s="221" t="str">
        <f t="shared" si="48"/>
        <v>No</v>
      </c>
      <c r="Y174" s="223" t="str">
        <f t="shared" si="49"/>
        <v>N/A</v>
      </c>
      <c r="Z174" s="222" t="str">
        <f t="shared" si="50"/>
        <v>No</v>
      </c>
      <c r="AA174" s="68" t="str">
        <f t="shared" si="51"/>
        <v>N/A</v>
      </c>
      <c r="AB174" s="65" t="str">
        <f t="shared" si="52"/>
        <v>No</v>
      </c>
      <c r="AC174" s="68" t="str">
        <f t="shared" si="53"/>
        <v>N/A</v>
      </c>
      <c r="AD174" s="65" t="str">
        <f t="shared" si="54"/>
        <v>No</v>
      </c>
      <c r="AE174" s="68" t="str">
        <f t="shared" si="55"/>
        <v>N/A</v>
      </c>
      <c r="AF174" s="66"/>
    </row>
    <row r="175" spans="1:32" ht="15" hidden="1" customHeight="1">
      <c r="A175" s="66" t="s">
        <v>14</v>
      </c>
      <c r="B175" s="66" t="s">
        <v>28</v>
      </c>
      <c r="C175" s="66" t="str" cm="1">
        <f t="array" ref="C175">_xlfn.IFNA(_xlfn.IFS(B175="Starter","Starters &amp; Sides",B175="Sides","Starters &amp; Sides"),B175)</f>
        <v>Drinks</v>
      </c>
      <c r="D175" s="71" t="s">
        <v>2331</v>
      </c>
      <c r="E175" s="76"/>
      <c r="F175" s="13"/>
      <c r="G175" s="13"/>
      <c r="H175" s="13"/>
      <c r="I175" s="13"/>
      <c r="J175" s="13"/>
      <c r="K175" s="13"/>
      <c r="L175" s="13"/>
      <c r="M175" s="13">
        <v>7.25</v>
      </c>
      <c r="N175" s="13">
        <v>7.5</v>
      </c>
      <c r="O175" s="372">
        <v>7.5</v>
      </c>
      <c r="P175" s="4">
        <v>7.5</v>
      </c>
      <c r="Q175" s="338">
        <v>7.95</v>
      </c>
      <c r="R175" s="15" t="str">
        <f t="shared" si="42"/>
        <v>Yes</v>
      </c>
      <c r="S175" s="15" t="str">
        <f t="shared" si="43"/>
        <v>No</v>
      </c>
      <c r="T175" s="4" t="str">
        <f t="shared" si="44"/>
        <v>Yes</v>
      </c>
      <c r="U175" s="4">
        <f t="shared" si="45"/>
        <v>6.0000000000000053E-2</v>
      </c>
      <c r="V175" s="132" t="str">
        <f t="shared" si="46"/>
        <v>Yes</v>
      </c>
      <c r="W175" s="223">
        <f t="shared" si="47"/>
        <v>6.0000000000000053E-2</v>
      </c>
      <c r="X175" s="221" t="str">
        <f t="shared" si="48"/>
        <v>Yes</v>
      </c>
      <c r="Y175" s="223">
        <f t="shared" si="49"/>
        <v>6.0000000000000053E-2</v>
      </c>
      <c r="Z175" s="222" t="str">
        <f t="shared" si="50"/>
        <v>Yes</v>
      </c>
      <c r="AA175" s="68">
        <f t="shared" si="51"/>
        <v>9.6551724137931005E-2</v>
      </c>
      <c r="AB175" s="65" t="str">
        <f t="shared" si="52"/>
        <v>No</v>
      </c>
      <c r="AC175" s="68" t="str">
        <f t="shared" si="53"/>
        <v>N/A</v>
      </c>
      <c r="AD175" s="65" t="str">
        <f t="shared" si="54"/>
        <v>No</v>
      </c>
      <c r="AE175" s="68" t="str">
        <f t="shared" si="55"/>
        <v>N/A</v>
      </c>
      <c r="AF175" s="66"/>
    </row>
    <row r="176" spans="1:32" ht="15" hidden="1" customHeight="1">
      <c r="A176" s="66" t="s">
        <v>14</v>
      </c>
      <c r="B176" s="66" t="s">
        <v>28</v>
      </c>
      <c r="C176" s="66" t="str" cm="1">
        <f t="array" ref="C176">_xlfn.IFNA(_xlfn.IFS(B176="Starter","Starters &amp; Sides",B176="Sides","Starters &amp; Sides"),B176)</f>
        <v>Drinks</v>
      </c>
      <c r="D176" s="71" t="s">
        <v>2332</v>
      </c>
      <c r="E176" s="76"/>
      <c r="F176" s="13"/>
      <c r="G176" s="13"/>
      <c r="H176" s="13"/>
      <c r="I176" s="13"/>
      <c r="J176" s="13"/>
      <c r="K176" s="13"/>
      <c r="L176" s="13"/>
      <c r="M176" s="13">
        <v>8.6</v>
      </c>
      <c r="N176" s="13">
        <v>9.9499999999999993</v>
      </c>
      <c r="O176" s="372">
        <v>9.9499999999999993</v>
      </c>
      <c r="P176" s="4"/>
      <c r="Q176" s="338"/>
      <c r="R176" s="15" t="str">
        <f t="shared" si="42"/>
        <v>No</v>
      </c>
      <c r="S176" s="15" t="str">
        <f t="shared" si="43"/>
        <v>No</v>
      </c>
      <c r="T176" s="4" t="str">
        <f t="shared" si="44"/>
        <v>No</v>
      </c>
      <c r="U176" s="4" t="str">
        <f t="shared" si="45"/>
        <v>N/A</v>
      </c>
      <c r="V176" s="132" t="str">
        <f t="shared" si="46"/>
        <v>No</v>
      </c>
      <c r="W176" s="223" t="str">
        <f t="shared" si="47"/>
        <v>N/A</v>
      </c>
      <c r="X176" s="221" t="str">
        <f t="shared" si="48"/>
        <v>No</v>
      </c>
      <c r="Y176" s="223" t="str">
        <f t="shared" si="49"/>
        <v>N/A</v>
      </c>
      <c r="Z176" s="222" t="str">
        <f t="shared" si="50"/>
        <v>No</v>
      </c>
      <c r="AA176" s="68" t="str">
        <f t="shared" si="51"/>
        <v>N/A</v>
      </c>
      <c r="AB176" s="65" t="str">
        <f t="shared" si="52"/>
        <v>No</v>
      </c>
      <c r="AC176" s="68" t="str">
        <f t="shared" si="53"/>
        <v>N/A</v>
      </c>
      <c r="AD176" s="65" t="str">
        <f t="shared" si="54"/>
        <v>No</v>
      </c>
      <c r="AE176" s="68" t="str">
        <f t="shared" si="55"/>
        <v>N/A</v>
      </c>
      <c r="AF176" s="66"/>
    </row>
    <row r="177" spans="1:32" ht="15" hidden="1" customHeight="1">
      <c r="A177" s="66" t="s">
        <v>14</v>
      </c>
      <c r="B177" s="66" t="s">
        <v>28</v>
      </c>
      <c r="C177" s="66" t="str" cm="1">
        <f t="array" ref="C177">_xlfn.IFNA(_xlfn.IFS(B177="Starter","Starters &amp; Sides",B177="Sides","Starters &amp; Sides"),B177)</f>
        <v>Drinks</v>
      </c>
      <c r="D177" s="71" t="s">
        <v>2333</v>
      </c>
      <c r="E177" s="76"/>
      <c r="F177" s="13"/>
      <c r="G177" s="13"/>
      <c r="H177" s="13"/>
      <c r="I177" s="13"/>
      <c r="J177" s="13"/>
      <c r="K177" s="13"/>
      <c r="L177" s="13"/>
      <c r="M177" s="13">
        <v>8.1</v>
      </c>
      <c r="N177" s="13">
        <v>8.35</v>
      </c>
      <c r="O177" s="372">
        <v>8.35</v>
      </c>
      <c r="P177" s="4">
        <v>8.35</v>
      </c>
      <c r="Q177" s="338">
        <v>8.75</v>
      </c>
      <c r="R177" s="15" t="str">
        <f t="shared" si="42"/>
        <v>Yes</v>
      </c>
      <c r="S177" s="15" t="str">
        <f t="shared" si="43"/>
        <v>No</v>
      </c>
      <c r="T177" s="4" t="str">
        <f t="shared" si="44"/>
        <v>Yes</v>
      </c>
      <c r="U177" s="4">
        <f t="shared" si="45"/>
        <v>4.7904191616766401E-2</v>
      </c>
      <c r="V177" s="132" t="str">
        <f t="shared" si="46"/>
        <v>Yes</v>
      </c>
      <c r="W177" s="223">
        <f t="shared" si="47"/>
        <v>4.7904191616766401E-2</v>
      </c>
      <c r="X177" s="221" t="str">
        <f t="shared" si="48"/>
        <v>Yes</v>
      </c>
      <c r="Y177" s="223">
        <f t="shared" si="49"/>
        <v>4.7904191616766401E-2</v>
      </c>
      <c r="Z177" s="222" t="str">
        <f t="shared" si="50"/>
        <v>Yes</v>
      </c>
      <c r="AA177" s="68">
        <f t="shared" si="51"/>
        <v>8.0246913580247048E-2</v>
      </c>
      <c r="AB177" s="65" t="str">
        <f t="shared" si="52"/>
        <v>No</v>
      </c>
      <c r="AC177" s="68" t="str">
        <f t="shared" si="53"/>
        <v>N/A</v>
      </c>
      <c r="AD177" s="65" t="str">
        <f t="shared" si="54"/>
        <v>No</v>
      </c>
      <c r="AE177" s="68" t="str">
        <f t="shared" si="55"/>
        <v>N/A</v>
      </c>
      <c r="AF177" s="66"/>
    </row>
    <row r="178" spans="1:32" ht="15" hidden="1" customHeight="1">
      <c r="A178" s="66" t="s">
        <v>14</v>
      </c>
      <c r="B178" s="66" t="s">
        <v>28</v>
      </c>
      <c r="C178" s="66" t="str" cm="1">
        <f t="array" ref="C178">_xlfn.IFNA(_xlfn.IFS(B178="Starter","Starters &amp; Sides",B178="Sides","Starters &amp; Sides"),B178)</f>
        <v>Drinks</v>
      </c>
      <c r="D178" s="71" t="s">
        <v>2334</v>
      </c>
      <c r="E178" s="76"/>
      <c r="F178" s="13"/>
      <c r="G178" s="13"/>
      <c r="H178" s="13"/>
      <c r="I178" s="13"/>
      <c r="J178" s="13"/>
      <c r="K178" s="13"/>
      <c r="L178" s="13"/>
      <c r="M178" s="13">
        <v>10.25</v>
      </c>
      <c r="N178" s="13">
        <v>10.5</v>
      </c>
      <c r="O178" s="372">
        <v>10.5</v>
      </c>
      <c r="P178" s="4">
        <v>10.5</v>
      </c>
      <c r="Q178" s="338">
        <v>10.95</v>
      </c>
      <c r="R178" s="15" t="str">
        <f t="shared" si="42"/>
        <v>Yes</v>
      </c>
      <c r="S178" s="15" t="str">
        <f t="shared" si="43"/>
        <v>No</v>
      </c>
      <c r="T178" s="4" t="str">
        <f t="shared" si="44"/>
        <v>Yes</v>
      </c>
      <c r="U178" s="4">
        <f t="shared" si="45"/>
        <v>4.2857142857142705E-2</v>
      </c>
      <c r="V178" s="132" t="str">
        <f t="shared" si="46"/>
        <v>Yes</v>
      </c>
      <c r="W178" s="223">
        <f t="shared" si="47"/>
        <v>4.2857142857142705E-2</v>
      </c>
      <c r="X178" s="221" t="str">
        <f t="shared" si="48"/>
        <v>Yes</v>
      </c>
      <c r="Y178" s="223">
        <f t="shared" si="49"/>
        <v>4.2857142857142705E-2</v>
      </c>
      <c r="Z178" s="222" t="str">
        <f t="shared" si="50"/>
        <v>Yes</v>
      </c>
      <c r="AA178" s="68">
        <f t="shared" si="51"/>
        <v>6.8292682926829107E-2</v>
      </c>
      <c r="AB178" s="65" t="str">
        <f t="shared" si="52"/>
        <v>No</v>
      </c>
      <c r="AC178" s="68" t="str">
        <f t="shared" si="53"/>
        <v>N/A</v>
      </c>
      <c r="AD178" s="65" t="str">
        <f t="shared" si="54"/>
        <v>No</v>
      </c>
      <c r="AE178" s="68" t="str">
        <f t="shared" si="55"/>
        <v>N/A</v>
      </c>
      <c r="AF178" s="66"/>
    </row>
    <row r="179" spans="1:32" ht="15" hidden="1" customHeight="1">
      <c r="A179" s="66" t="s">
        <v>14</v>
      </c>
      <c r="B179" s="66" t="s">
        <v>28</v>
      </c>
      <c r="C179" s="66" t="str" cm="1">
        <f t="array" ref="C179">_xlfn.IFNA(_xlfn.IFS(B179="Starter","Starters &amp; Sides",B179="Sides","Starters &amp; Sides"),B179)</f>
        <v>Drinks</v>
      </c>
      <c r="D179" s="71" t="s">
        <v>2335</v>
      </c>
      <c r="E179" s="76"/>
      <c r="F179" s="13"/>
      <c r="G179" s="13"/>
      <c r="H179" s="13"/>
      <c r="I179" s="13"/>
      <c r="J179" s="13"/>
      <c r="K179" s="13"/>
      <c r="L179" s="13"/>
      <c r="M179" s="13">
        <v>11.75</v>
      </c>
      <c r="N179" s="13">
        <v>11.95</v>
      </c>
      <c r="O179" s="372">
        <v>11.95</v>
      </c>
      <c r="P179" s="4">
        <v>11.95</v>
      </c>
      <c r="Q179" s="338"/>
      <c r="R179" s="15" t="str">
        <f t="shared" si="42"/>
        <v>No</v>
      </c>
      <c r="S179" s="15" t="str">
        <f t="shared" si="43"/>
        <v>No</v>
      </c>
      <c r="T179" s="4" t="str">
        <f t="shared" si="44"/>
        <v>No</v>
      </c>
      <c r="U179" s="4" t="str">
        <f t="shared" si="45"/>
        <v>N/A</v>
      </c>
      <c r="V179" s="132" t="str">
        <f t="shared" si="46"/>
        <v>No</v>
      </c>
      <c r="W179" s="223" t="str">
        <f t="shared" si="47"/>
        <v>N/A</v>
      </c>
      <c r="X179" s="221" t="str">
        <f t="shared" si="48"/>
        <v>No</v>
      </c>
      <c r="Y179" s="223" t="str">
        <f t="shared" si="49"/>
        <v>N/A</v>
      </c>
      <c r="Z179" s="222" t="str">
        <f t="shared" si="50"/>
        <v>No</v>
      </c>
      <c r="AA179" s="68" t="str">
        <f t="shared" si="51"/>
        <v>N/A</v>
      </c>
      <c r="AB179" s="65" t="str">
        <f t="shared" si="52"/>
        <v>No</v>
      </c>
      <c r="AC179" s="68" t="str">
        <f t="shared" si="53"/>
        <v>N/A</v>
      </c>
      <c r="AD179" s="65" t="str">
        <f t="shared" si="54"/>
        <v>No</v>
      </c>
      <c r="AE179" s="68" t="str">
        <f t="shared" si="55"/>
        <v>N/A</v>
      </c>
      <c r="AF179" s="66"/>
    </row>
    <row r="180" spans="1:32" ht="15" hidden="1" customHeight="1">
      <c r="A180" s="66" t="s">
        <v>14</v>
      </c>
      <c r="B180" s="66" t="s">
        <v>28</v>
      </c>
      <c r="C180" s="66" t="str" cm="1">
        <f t="array" ref="C180">_xlfn.IFNA(_xlfn.IFS(B180="Starter","Starters &amp; Sides",B180="Sides","Starters &amp; Sides"),B180)</f>
        <v>Drinks</v>
      </c>
      <c r="D180" s="71" t="s">
        <v>2336</v>
      </c>
      <c r="E180" s="76"/>
      <c r="F180" s="13"/>
      <c r="G180" s="13"/>
      <c r="H180" s="13"/>
      <c r="I180" s="13"/>
      <c r="J180" s="13"/>
      <c r="K180" s="13"/>
      <c r="L180" s="13"/>
      <c r="M180" s="13">
        <v>8.85</v>
      </c>
      <c r="N180" s="13">
        <v>9.1</v>
      </c>
      <c r="O180" s="372">
        <v>9.1</v>
      </c>
      <c r="P180" s="4">
        <v>9.1</v>
      </c>
      <c r="Q180" s="338">
        <v>9.9499999999999993</v>
      </c>
      <c r="R180" s="15" t="str">
        <f t="shared" si="42"/>
        <v>Yes</v>
      </c>
      <c r="S180" s="15" t="str">
        <f t="shared" si="43"/>
        <v>No</v>
      </c>
      <c r="T180" s="4" t="str">
        <f t="shared" si="44"/>
        <v>Yes</v>
      </c>
      <c r="U180" s="4">
        <f t="shared" si="45"/>
        <v>9.3406593406593297E-2</v>
      </c>
      <c r="V180" s="132" t="str">
        <f t="shared" si="46"/>
        <v>Yes</v>
      </c>
      <c r="W180" s="223">
        <f t="shared" si="47"/>
        <v>9.3406593406593297E-2</v>
      </c>
      <c r="X180" s="221" t="str">
        <f t="shared" si="48"/>
        <v>Yes</v>
      </c>
      <c r="Y180" s="223">
        <f t="shared" si="49"/>
        <v>9.3406593406593297E-2</v>
      </c>
      <c r="Z180" s="222" t="str">
        <f t="shared" si="50"/>
        <v>Yes</v>
      </c>
      <c r="AA180" s="68">
        <f t="shared" si="51"/>
        <v>0.12429378531073443</v>
      </c>
      <c r="AB180" s="65" t="str">
        <f t="shared" si="52"/>
        <v>No</v>
      </c>
      <c r="AC180" s="68" t="str">
        <f t="shared" si="53"/>
        <v>N/A</v>
      </c>
      <c r="AD180" s="65" t="str">
        <f t="shared" si="54"/>
        <v>No</v>
      </c>
      <c r="AE180" s="68" t="str">
        <f t="shared" si="55"/>
        <v>N/A</v>
      </c>
      <c r="AF180" s="66"/>
    </row>
    <row r="181" spans="1:32" ht="15" hidden="1" customHeight="1">
      <c r="A181" s="66" t="s">
        <v>14</v>
      </c>
      <c r="B181" s="66" t="s">
        <v>28</v>
      </c>
      <c r="C181" s="66" t="str" cm="1">
        <f t="array" ref="C181">_xlfn.IFNA(_xlfn.IFS(B181="Starter","Starters &amp; Sides",B181="Sides","Starters &amp; Sides"),B181)</f>
        <v>Drinks</v>
      </c>
      <c r="D181" s="71" t="s">
        <v>2337</v>
      </c>
      <c r="E181" s="75"/>
      <c r="F181" s="12"/>
      <c r="G181" s="12"/>
      <c r="H181" s="12"/>
      <c r="I181" s="12"/>
      <c r="J181" s="12"/>
      <c r="K181" s="12"/>
      <c r="L181" s="12"/>
      <c r="M181" s="12"/>
      <c r="N181" s="12"/>
      <c r="O181" s="376">
        <v>10.5</v>
      </c>
      <c r="P181" s="4">
        <v>10.5</v>
      </c>
      <c r="Q181" s="338">
        <v>10.95</v>
      </c>
      <c r="R181" s="15" t="str">
        <f t="shared" si="42"/>
        <v>Yes</v>
      </c>
      <c r="S181" s="15" t="str">
        <f t="shared" si="43"/>
        <v>No</v>
      </c>
      <c r="T181" s="4" t="str">
        <f t="shared" si="44"/>
        <v>Yes</v>
      </c>
      <c r="U181" s="4">
        <f t="shared" si="45"/>
        <v>4.2857142857142705E-2</v>
      </c>
      <c r="V181" s="132" t="str">
        <f t="shared" si="46"/>
        <v>Yes</v>
      </c>
      <c r="W181" s="223">
        <f t="shared" si="47"/>
        <v>4.2857142857142705E-2</v>
      </c>
      <c r="X181" s="221" t="str">
        <f t="shared" si="48"/>
        <v>No</v>
      </c>
      <c r="Y181" s="223" t="str">
        <f t="shared" si="49"/>
        <v>N/A</v>
      </c>
      <c r="Z181" s="222" t="str">
        <f t="shared" si="50"/>
        <v>No</v>
      </c>
      <c r="AA181" s="68" t="str">
        <f t="shared" si="51"/>
        <v>N/A</v>
      </c>
      <c r="AB181" s="65" t="str">
        <f t="shared" si="52"/>
        <v>No</v>
      </c>
      <c r="AC181" s="68" t="str">
        <f t="shared" si="53"/>
        <v>N/A</v>
      </c>
      <c r="AD181" s="65" t="str">
        <f t="shared" si="54"/>
        <v>No</v>
      </c>
      <c r="AE181" s="68" t="str">
        <f t="shared" si="55"/>
        <v>N/A</v>
      </c>
      <c r="AF181" s="66"/>
    </row>
    <row r="182" spans="1:32" ht="15" hidden="1" customHeight="1">
      <c r="A182" s="66" t="s">
        <v>14</v>
      </c>
      <c r="B182" s="66" t="s">
        <v>28</v>
      </c>
      <c r="C182" s="66" t="str" cm="1">
        <f t="array" ref="C182">_xlfn.IFNA(_xlfn.IFS(B182="Starter","Starters &amp; Sides",B182="Sides","Starters &amp; Sides"),B182)</f>
        <v>Drinks</v>
      </c>
      <c r="D182" s="71" t="s">
        <v>2338</v>
      </c>
      <c r="E182" s="75"/>
      <c r="F182" s="12"/>
      <c r="G182" s="12"/>
      <c r="H182" s="12"/>
      <c r="I182" s="12"/>
      <c r="J182" s="12"/>
      <c r="K182" s="12"/>
      <c r="L182" s="12"/>
      <c r="M182" s="12"/>
      <c r="N182" s="12"/>
      <c r="O182" s="376">
        <v>9.1999999999999993</v>
      </c>
      <c r="P182" s="4">
        <v>9.1999999999999993</v>
      </c>
      <c r="Q182" s="338">
        <v>9.5500000000000007</v>
      </c>
      <c r="R182" s="15" t="str">
        <f t="shared" si="42"/>
        <v>Yes</v>
      </c>
      <c r="S182" s="15" t="str">
        <f t="shared" si="43"/>
        <v>No</v>
      </c>
      <c r="T182" s="4" t="str">
        <f t="shared" si="44"/>
        <v>Yes</v>
      </c>
      <c r="U182" s="4">
        <f t="shared" si="45"/>
        <v>3.8043478260869623E-2</v>
      </c>
      <c r="V182" s="132" t="str">
        <f t="shared" si="46"/>
        <v>Yes</v>
      </c>
      <c r="W182" s="223">
        <f t="shared" si="47"/>
        <v>3.8043478260869623E-2</v>
      </c>
      <c r="X182" s="221" t="str">
        <f t="shared" si="48"/>
        <v>No</v>
      </c>
      <c r="Y182" s="223" t="str">
        <f t="shared" si="49"/>
        <v>N/A</v>
      </c>
      <c r="Z182" s="222" t="str">
        <f t="shared" si="50"/>
        <v>No</v>
      </c>
      <c r="AA182" s="68" t="str">
        <f t="shared" si="51"/>
        <v>N/A</v>
      </c>
      <c r="AB182" s="65" t="str">
        <f t="shared" si="52"/>
        <v>No</v>
      </c>
      <c r="AC182" s="68" t="str">
        <f t="shared" si="53"/>
        <v>N/A</v>
      </c>
      <c r="AD182" s="65" t="str">
        <f t="shared" si="54"/>
        <v>No</v>
      </c>
      <c r="AE182" s="68" t="str">
        <f t="shared" si="55"/>
        <v>N/A</v>
      </c>
      <c r="AF182" s="66"/>
    </row>
    <row r="183" spans="1:32" ht="15" hidden="1" customHeight="1">
      <c r="A183" s="66" t="s">
        <v>14</v>
      </c>
      <c r="B183" s="66" t="s">
        <v>28</v>
      </c>
      <c r="C183" s="66" t="str" cm="1">
        <f t="array" ref="C183">_xlfn.IFNA(_xlfn.IFS(B183="Starter","Starters &amp; Sides",B183="Sides","Starters &amp; Sides"),B183)</f>
        <v>Drinks</v>
      </c>
      <c r="D183" s="71" t="s">
        <v>2339</v>
      </c>
      <c r="E183" s="76"/>
      <c r="F183" s="13"/>
      <c r="G183" s="13"/>
      <c r="H183" s="13"/>
      <c r="I183" s="13"/>
      <c r="J183" s="13"/>
      <c r="K183" s="13"/>
      <c r="L183" s="13"/>
      <c r="M183" s="13">
        <v>7.8</v>
      </c>
      <c r="N183" s="13">
        <v>7.95</v>
      </c>
      <c r="O183" s="372">
        <v>7.95</v>
      </c>
      <c r="P183" s="4">
        <v>7.95</v>
      </c>
      <c r="Q183" s="338">
        <v>8.75</v>
      </c>
      <c r="R183" s="15" t="str">
        <f t="shared" si="42"/>
        <v>Yes</v>
      </c>
      <c r="S183" s="15" t="str">
        <f t="shared" si="43"/>
        <v>No</v>
      </c>
      <c r="T183" s="4" t="str">
        <f t="shared" si="44"/>
        <v>Yes</v>
      </c>
      <c r="U183" s="4">
        <f t="shared" si="45"/>
        <v>0.10062893081761004</v>
      </c>
      <c r="V183" s="132" t="str">
        <f t="shared" si="46"/>
        <v>Yes</v>
      </c>
      <c r="W183" s="223">
        <f t="shared" si="47"/>
        <v>0.10062893081761004</v>
      </c>
      <c r="X183" s="221" t="str">
        <f t="shared" si="48"/>
        <v>Yes</v>
      </c>
      <c r="Y183" s="223">
        <f t="shared" si="49"/>
        <v>0.10062893081761004</v>
      </c>
      <c r="Z183" s="222" t="str">
        <f t="shared" si="50"/>
        <v>Yes</v>
      </c>
      <c r="AA183" s="68">
        <f t="shared" si="51"/>
        <v>0.12179487179487181</v>
      </c>
      <c r="AB183" s="65" t="str">
        <f t="shared" si="52"/>
        <v>No</v>
      </c>
      <c r="AC183" s="68" t="str">
        <f t="shared" si="53"/>
        <v>N/A</v>
      </c>
      <c r="AD183" s="65" t="str">
        <f t="shared" si="54"/>
        <v>No</v>
      </c>
      <c r="AE183" s="68" t="str">
        <f t="shared" si="55"/>
        <v>N/A</v>
      </c>
      <c r="AF183" s="66"/>
    </row>
    <row r="184" spans="1:32" ht="15" hidden="1" customHeight="1">
      <c r="A184" s="66" t="s">
        <v>14</v>
      </c>
      <c r="B184" s="66" t="s">
        <v>28</v>
      </c>
      <c r="C184" s="66" t="str" cm="1">
        <f t="array" ref="C184">_xlfn.IFNA(_xlfn.IFS(B184="Starter","Starters &amp; Sides",B184="Sides","Starters &amp; Sides"),B184)</f>
        <v>Drinks</v>
      </c>
      <c r="D184" s="71" t="s">
        <v>2340</v>
      </c>
      <c r="E184" s="76"/>
      <c r="F184" s="13"/>
      <c r="G184" s="13"/>
      <c r="H184" s="13"/>
      <c r="I184" s="13"/>
      <c r="J184" s="13"/>
      <c r="K184" s="13"/>
      <c r="L184" s="13"/>
      <c r="M184" s="13">
        <v>9.1</v>
      </c>
      <c r="N184" s="13">
        <v>9.35</v>
      </c>
      <c r="O184" s="372">
        <v>9.35</v>
      </c>
      <c r="P184" s="4">
        <v>9.35</v>
      </c>
      <c r="Q184" s="338">
        <v>10.25</v>
      </c>
      <c r="R184" s="15" t="str">
        <f t="shared" si="42"/>
        <v>Yes</v>
      </c>
      <c r="S184" s="15" t="str">
        <f t="shared" si="43"/>
        <v>No</v>
      </c>
      <c r="T184" s="4" t="str">
        <f t="shared" si="44"/>
        <v>Yes</v>
      </c>
      <c r="U184" s="4">
        <f t="shared" si="45"/>
        <v>9.625668449197855E-2</v>
      </c>
      <c r="V184" s="132" t="str">
        <f t="shared" si="46"/>
        <v>Yes</v>
      </c>
      <c r="W184" s="223">
        <f t="shared" si="47"/>
        <v>9.625668449197855E-2</v>
      </c>
      <c r="X184" s="221" t="str">
        <f t="shared" si="48"/>
        <v>Yes</v>
      </c>
      <c r="Y184" s="223">
        <f t="shared" si="49"/>
        <v>9.625668449197855E-2</v>
      </c>
      <c r="Z184" s="222" t="str">
        <f t="shared" si="50"/>
        <v>Yes</v>
      </c>
      <c r="AA184" s="68">
        <f t="shared" si="51"/>
        <v>0.12637362637362637</v>
      </c>
      <c r="AB184" s="65" t="str">
        <f t="shared" si="52"/>
        <v>No</v>
      </c>
      <c r="AC184" s="68" t="str">
        <f t="shared" si="53"/>
        <v>N/A</v>
      </c>
      <c r="AD184" s="65" t="str">
        <f t="shared" si="54"/>
        <v>No</v>
      </c>
      <c r="AE184" s="68" t="str">
        <f t="shared" si="55"/>
        <v>N/A</v>
      </c>
      <c r="AF184" s="66"/>
    </row>
    <row r="185" spans="1:32" ht="15" hidden="1" customHeight="1">
      <c r="A185" s="66" t="s">
        <v>14</v>
      </c>
      <c r="B185" s="66" t="s">
        <v>28</v>
      </c>
      <c r="C185" s="66" t="str" cm="1">
        <f t="array" ref="C185">_xlfn.IFNA(_xlfn.IFS(B185="Starter","Starters &amp; Sides",B185="Sides","Starters &amp; Sides"),B185)</f>
        <v>Drinks</v>
      </c>
      <c r="D185" s="71" t="s">
        <v>2341</v>
      </c>
      <c r="E185" s="76"/>
      <c r="F185" s="13"/>
      <c r="G185" s="13"/>
      <c r="H185" s="13"/>
      <c r="I185" s="13"/>
      <c r="J185" s="13"/>
      <c r="K185" s="13"/>
      <c r="L185" s="13"/>
      <c r="M185" s="13">
        <v>7.25</v>
      </c>
      <c r="N185" s="13">
        <v>7.5</v>
      </c>
      <c r="O185" s="376">
        <v>7.5</v>
      </c>
      <c r="P185" s="4">
        <v>7.5</v>
      </c>
      <c r="Q185" s="338">
        <v>7.95</v>
      </c>
      <c r="R185" s="15" t="str">
        <f t="shared" si="42"/>
        <v>Yes</v>
      </c>
      <c r="S185" s="15" t="str">
        <f t="shared" si="43"/>
        <v>No</v>
      </c>
      <c r="T185" s="4" t="str">
        <f t="shared" si="44"/>
        <v>Yes</v>
      </c>
      <c r="U185" s="4">
        <f t="shared" si="45"/>
        <v>6.0000000000000053E-2</v>
      </c>
      <c r="V185" s="132" t="str">
        <f t="shared" si="46"/>
        <v>Yes</v>
      </c>
      <c r="W185" s="223">
        <f t="shared" si="47"/>
        <v>6.0000000000000053E-2</v>
      </c>
      <c r="X185" s="221" t="str">
        <f t="shared" si="48"/>
        <v>Yes</v>
      </c>
      <c r="Y185" s="223">
        <f t="shared" si="49"/>
        <v>6.0000000000000053E-2</v>
      </c>
      <c r="Z185" s="222" t="str">
        <f t="shared" si="50"/>
        <v>Yes</v>
      </c>
      <c r="AA185" s="68">
        <f t="shared" si="51"/>
        <v>9.6551724137931005E-2</v>
      </c>
      <c r="AB185" s="65" t="str">
        <f t="shared" si="52"/>
        <v>No</v>
      </c>
      <c r="AC185" s="68" t="str">
        <f t="shared" si="53"/>
        <v>N/A</v>
      </c>
      <c r="AD185" s="65" t="str">
        <f t="shared" si="54"/>
        <v>No</v>
      </c>
      <c r="AE185" s="68" t="str">
        <f t="shared" si="55"/>
        <v>N/A</v>
      </c>
      <c r="AF185" s="66"/>
    </row>
    <row r="186" spans="1:32" ht="15" hidden="1" customHeight="1">
      <c r="A186" s="66" t="s">
        <v>14</v>
      </c>
      <c r="B186" s="66" t="s">
        <v>28</v>
      </c>
      <c r="C186" s="66" t="str" cm="1">
        <f t="array" ref="C186">_xlfn.IFNA(_xlfn.IFS(B186="Starter","Starters &amp; Sides",B186="Sides","Starters &amp; Sides"),B186)</f>
        <v>Drinks</v>
      </c>
      <c r="D186" s="71" t="s">
        <v>2342</v>
      </c>
      <c r="E186" s="76"/>
      <c r="F186" s="13"/>
      <c r="G186" s="13"/>
      <c r="H186" s="13"/>
      <c r="I186" s="13"/>
      <c r="J186" s="13"/>
      <c r="K186" s="13"/>
      <c r="L186" s="13"/>
      <c r="M186" s="13">
        <v>12.25</v>
      </c>
      <c r="N186" s="13">
        <v>11.95</v>
      </c>
      <c r="O186" s="372">
        <v>11.95</v>
      </c>
      <c r="P186" s="4">
        <v>11.95</v>
      </c>
      <c r="Q186" s="338">
        <v>12.75</v>
      </c>
      <c r="R186" s="15" t="str">
        <f t="shared" si="42"/>
        <v>Yes</v>
      </c>
      <c r="S186" s="15" t="str">
        <f t="shared" si="43"/>
        <v>No</v>
      </c>
      <c r="T186" s="4" t="str">
        <f t="shared" si="44"/>
        <v>Yes</v>
      </c>
      <c r="U186" s="4">
        <f t="shared" si="45"/>
        <v>6.6945606694560622E-2</v>
      </c>
      <c r="V186" s="132" t="str">
        <f t="shared" si="46"/>
        <v>Yes</v>
      </c>
      <c r="W186" s="223">
        <f t="shared" si="47"/>
        <v>6.6945606694560622E-2</v>
      </c>
      <c r="X186" s="221" t="str">
        <f t="shared" si="48"/>
        <v>Yes</v>
      </c>
      <c r="Y186" s="223">
        <f t="shared" si="49"/>
        <v>6.6945606694560622E-2</v>
      </c>
      <c r="Z186" s="222" t="str">
        <f t="shared" si="50"/>
        <v>Yes</v>
      </c>
      <c r="AA186" s="68">
        <f t="shared" si="51"/>
        <v>4.081632653061229E-2</v>
      </c>
      <c r="AB186" s="65" t="str">
        <f t="shared" si="52"/>
        <v>No</v>
      </c>
      <c r="AC186" s="68" t="str">
        <f t="shared" si="53"/>
        <v>N/A</v>
      </c>
      <c r="AD186" s="65" t="str">
        <f t="shared" si="54"/>
        <v>No</v>
      </c>
      <c r="AE186" s="68" t="str">
        <f t="shared" si="55"/>
        <v>N/A</v>
      </c>
      <c r="AF186" s="66"/>
    </row>
    <row r="187" spans="1:32" ht="15" hidden="1" customHeight="1">
      <c r="A187" s="66" t="s">
        <v>14</v>
      </c>
      <c r="B187" s="66" t="s">
        <v>28</v>
      </c>
      <c r="C187" s="66" t="str" cm="1">
        <f t="array" ref="C187">_xlfn.IFNA(_xlfn.IFS(B187="Starter","Starters &amp; Sides",B187="Sides","Starters &amp; Sides"),B187)</f>
        <v>Drinks</v>
      </c>
      <c r="D187" s="71" t="s">
        <v>2343</v>
      </c>
      <c r="E187" s="76"/>
      <c r="F187" s="13"/>
      <c r="G187" s="13"/>
      <c r="H187" s="13"/>
      <c r="I187" s="13"/>
      <c r="J187" s="13"/>
      <c r="K187" s="13"/>
      <c r="L187" s="13"/>
      <c r="M187" s="13">
        <v>9.75</v>
      </c>
      <c r="N187" s="13">
        <v>9.75</v>
      </c>
      <c r="O187" s="372">
        <v>9.75</v>
      </c>
      <c r="P187" s="4">
        <v>9.75</v>
      </c>
      <c r="Q187" s="338">
        <v>10.95</v>
      </c>
      <c r="R187" s="15" t="str">
        <f t="shared" si="42"/>
        <v>Yes</v>
      </c>
      <c r="S187" s="15" t="str">
        <f t="shared" si="43"/>
        <v>No</v>
      </c>
      <c r="T187" s="4" t="str">
        <f t="shared" si="44"/>
        <v>Yes</v>
      </c>
      <c r="U187" s="4">
        <f t="shared" si="45"/>
        <v>0.12307692307692308</v>
      </c>
      <c r="V187" s="132" t="str">
        <f t="shared" si="46"/>
        <v>Yes</v>
      </c>
      <c r="W187" s="223">
        <f t="shared" si="47"/>
        <v>0.12307692307692308</v>
      </c>
      <c r="X187" s="221" t="str">
        <f t="shared" si="48"/>
        <v>Yes</v>
      </c>
      <c r="Y187" s="223">
        <f t="shared" si="49"/>
        <v>0.12307692307692308</v>
      </c>
      <c r="Z187" s="222" t="str">
        <f t="shared" si="50"/>
        <v>Yes</v>
      </c>
      <c r="AA187" s="68">
        <f t="shared" si="51"/>
        <v>0.12307692307692308</v>
      </c>
      <c r="AB187" s="65" t="str">
        <f t="shared" si="52"/>
        <v>No</v>
      </c>
      <c r="AC187" s="68" t="str">
        <f t="shared" si="53"/>
        <v>N/A</v>
      </c>
      <c r="AD187" s="65" t="str">
        <f t="shared" si="54"/>
        <v>No</v>
      </c>
      <c r="AE187" s="68" t="str">
        <f t="shared" si="55"/>
        <v>N/A</v>
      </c>
      <c r="AF187" s="66"/>
    </row>
    <row r="188" spans="1:32" ht="15" hidden="1" customHeight="1">
      <c r="A188" s="66" t="s">
        <v>14</v>
      </c>
      <c r="B188" s="66" t="s">
        <v>28</v>
      </c>
      <c r="C188" s="66" t="str" cm="1">
        <f t="array" ref="C188">_xlfn.IFNA(_xlfn.IFS(B188="Starter","Starters &amp; Sides",B188="Sides","Starters &amp; Sides"),B188)</f>
        <v>Drinks</v>
      </c>
      <c r="D188" s="71" t="s">
        <v>2344</v>
      </c>
      <c r="E188" s="76"/>
      <c r="F188" s="13"/>
      <c r="G188" s="13"/>
      <c r="H188" s="13"/>
      <c r="I188" s="13"/>
      <c r="J188" s="13"/>
      <c r="K188" s="13"/>
      <c r="L188" s="13"/>
      <c r="M188" s="13">
        <v>8.6</v>
      </c>
      <c r="N188" s="13">
        <v>8.6</v>
      </c>
      <c r="O188" s="372">
        <v>8.6</v>
      </c>
      <c r="P188" s="4">
        <v>8.6</v>
      </c>
      <c r="Q188" s="338">
        <v>9.25</v>
      </c>
      <c r="R188" s="15" t="str">
        <f t="shared" si="42"/>
        <v>Yes</v>
      </c>
      <c r="S188" s="15" t="str">
        <f t="shared" si="43"/>
        <v>No</v>
      </c>
      <c r="T188" s="4" t="str">
        <f t="shared" si="44"/>
        <v>Yes</v>
      </c>
      <c r="U188" s="4">
        <f t="shared" si="45"/>
        <v>7.5581395348837344E-2</v>
      </c>
      <c r="V188" s="132" t="str">
        <f t="shared" si="46"/>
        <v>Yes</v>
      </c>
      <c r="W188" s="223">
        <f t="shared" si="47"/>
        <v>7.5581395348837344E-2</v>
      </c>
      <c r="X188" s="221" t="str">
        <f t="shared" si="48"/>
        <v>Yes</v>
      </c>
      <c r="Y188" s="223">
        <f t="shared" si="49"/>
        <v>7.5581395348837344E-2</v>
      </c>
      <c r="Z188" s="222" t="str">
        <f t="shared" si="50"/>
        <v>Yes</v>
      </c>
      <c r="AA188" s="68">
        <f t="shared" si="51"/>
        <v>7.5581395348837344E-2</v>
      </c>
      <c r="AB188" s="65" t="str">
        <f t="shared" si="52"/>
        <v>No</v>
      </c>
      <c r="AC188" s="68" t="str">
        <f t="shared" si="53"/>
        <v>N/A</v>
      </c>
      <c r="AD188" s="65" t="str">
        <f t="shared" si="54"/>
        <v>No</v>
      </c>
      <c r="AE188" s="68" t="str">
        <f t="shared" si="55"/>
        <v>N/A</v>
      </c>
      <c r="AF188" s="66"/>
    </row>
    <row r="189" spans="1:32" ht="15" hidden="1" customHeight="1">
      <c r="A189" s="66" t="s">
        <v>14</v>
      </c>
      <c r="B189" s="66" t="s">
        <v>28</v>
      </c>
      <c r="C189" s="66" t="str" cm="1">
        <f t="array" ref="C189">_xlfn.IFNA(_xlfn.IFS(B189="Starter","Starters &amp; Sides",B189="Sides","Starters &amp; Sides"),B189)</f>
        <v>Drinks</v>
      </c>
      <c r="D189" s="71" t="s">
        <v>2345</v>
      </c>
      <c r="E189" s="75"/>
      <c r="F189" s="12"/>
      <c r="G189" s="12"/>
      <c r="H189" s="12"/>
      <c r="I189" s="12"/>
      <c r="J189" s="12"/>
      <c r="K189" s="12"/>
      <c r="L189" s="12"/>
      <c r="M189" s="12"/>
      <c r="N189" s="12"/>
      <c r="O189" s="376">
        <v>9.75</v>
      </c>
      <c r="P189" s="4">
        <v>9.75</v>
      </c>
      <c r="Q189" s="338">
        <v>10.6</v>
      </c>
      <c r="R189" s="15" t="str">
        <f t="shared" si="42"/>
        <v>Yes</v>
      </c>
      <c r="S189" s="15" t="str">
        <f t="shared" si="43"/>
        <v>No</v>
      </c>
      <c r="T189" s="4" t="str">
        <f t="shared" si="44"/>
        <v>Yes</v>
      </c>
      <c r="U189" s="4">
        <f t="shared" si="45"/>
        <v>8.7179487179487092E-2</v>
      </c>
      <c r="V189" s="132" t="str">
        <f t="shared" si="46"/>
        <v>Yes</v>
      </c>
      <c r="W189" s="223">
        <f t="shared" si="47"/>
        <v>8.7179487179487092E-2</v>
      </c>
      <c r="X189" s="221" t="str">
        <f t="shared" si="48"/>
        <v>No</v>
      </c>
      <c r="Y189" s="223" t="str">
        <f t="shared" si="49"/>
        <v>N/A</v>
      </c>
      <c r="Z189" s="222" t="str">
        <f t="shared" si="50"/>
        <v>No</v>
      </c>
      <c r="AA189" s="68" t="str">
        <f t="shared" si="51"/>
        <v>N/A</v>
      </c>
      <c r="AB189" s="65" t="str">
        <f t="shared" si="52"/>
        <v>No</v>
      </c>
      <c r="AC189" s="68" t="str">
        <f t="shared" si="53"/>
        <v>N/A</v>
      </c>
      <c r="AD189" s="65" t="str">
        <f t="shared" si="54"/>
        <v>No</v>
      </c>
      <c r="AE189" s="68" t="str">
        <f t="shared" si="55"/>
        <v>N/A</v>
      </c>
      <c r="AF189" s="66"/>
    </row>
    <row r="190" spans="1:32" ht="15" hidden="1" customHeight="1">
      <c r="A190" s="66" t="s">
        <v>14</v>
      </c>
      <c r="B190" s="66" t="s">
        <v>28</v>
      </c>
      <c r="C190" s="66" t="str" cm="1">
        <f t="array" ref="C190">_xlfn.IFNA(_xlfn.IFS(B190="Starter","Starters &amp; Sides",B190="Sides","Starters &amp; Sides"),B190)</f>
        <v>Drinks</v>
      </c>
      <c r="D190" s="71" t="s">
        <v>2346</v>
      </c>
      <c r="E190" s="76"/>
      <c r="F190" s="13"/>
      <c r="G190" s="13"/>
      <c r="H190" s="13"/>
      <c r="I190" s="13"/>
      <c r="J190" s="13"/>
      <c r="K190" s="13"/>
      <c r="L190" s="13"/>
      <c r="M190" s="13">
        <v>4.7</v>
      </c>
      <c r="N190" s="13">
        <v>4.8</v>
      </c>
      <c r="O190" s="372">
        <v>4.8</v>
      </c>
      <c r="P190" s="4">
        <v>4.8</v>
      </c>
      <c r="Q190" s="338">
        <v>4.95</v>
      </c>
      <c r="R190" s="15" t="str">
        <f t="shared" si="42"/>
        <v>Yes</v>
      </c>
      <c r="S190" s="15" t="str">
        <f t="shared" si="43"/>
        <v>No</v>
      </c>
      <c r="T190" s="4" t="str">
        <f t="shared" si="44"/>
        <v>Yes</v>
      </c>
      <c r="U190" s="4">
        <f t="shared" si="45"/>
        <v>3.125E-2</v>
      </c>
      <c r="V190" s="132" t="str">
        <f t="shared" si="46"/>
        <v>Yes</v>
      </c>
      <c r="W190" s="223">
        <f t="shared" si="47"/>
        <v>3.125E-2</v>
      </c>
      <c r="X190" s="221" t="str">
        <f t="shared" si="48"/>
        <v>Yes</v>
      </c>
      <c r="Y190" s="223">
        <f t="shared" si="49"/>
        <v>3.125E-2</v>
      </c>
      <c r="Z190" s="222" t="str">
        <f t="shared" si="50"/>
        <v>Yes</v>
      </c>
      <c r="AA190" s="68">
        <f t="shared" si="51"/>
        <v>5.3191489361702038E-2</v>
      </c>
      <c r="AB190" s="65" t="str">
        <f t="shared" si="52"/>
        <v>No</v>
      </c>
      <c r="AC190" s="68" t="str">
        <f t="shared" si="53"/>
        <v>N/A</v>
      </c>
      <c r="AD190" s="65" t="str">
        <f t="shared" si="54"/>
        <v>No</v>
      </c>
      <c r="AE190" s="68" t="str">
        <f t="shared" si="55"/>
        <v>N/A</v>
      </c>
      <c r="AF190" s="291"/>
    </row>
    <row r="191" spans="1:32" ht="15" hidden="1" customHeight="1">
      <c r="A191" s="66" t="s">
        <v>14</v>
      </c>
      <c r="B191" s="66" t="s">
        <v>28</v>
      </c>
      <c r="C191" s="66" t="str" cm="1">
        <f t="array" ref="C191">_xlfn.IFNA(_xlfn.IFS(B191="Starter","Starters &amp; Sides",B191="Sides","Starters &amp; Sides"),B191)</f>
        <v>Drinks</v>
      </c>
      <c r="D191" s="71" t="s">
        <v>2347</v>
      </c>
      <c r="E191" s="76"/>
      <c r="F191" s="13"/>
      <c r="G191" s="13"/>
      <c r="H191" s="13"/>
      <c r="I191" s="13"/>
      <c r="J191" s="13"/>
      <c r="K191" s="13"/>
      <c r="L191" s="13"/>
      <c r="M191" s="13">
        <v>7.95</v>
      </c>
      <c r="N191" s="13">
        <v>7.99</v>
      </c>
      <c r="O191" s="372">
        <v>7.99</v>
      </c>
      <c r="P191" s="4">
        <v>7.99</v>
      </c>
      <c r="Q191" s="338">
        <v>8.25</v>
      </c>
      <c r="R191" s="15" t="str">
        <f t="shared" si="42"/>
        <v>Yes</v>
      </c>
      <c r="S191" s="15" t="str">
        <f t="shared" si="43"/>
        <v>No</v>
      </c>
      <c r="T191" s="4" t="str">
        <f t="shared" si="44"/>
        <v>Yes</v>
      </c>
      <c r="U191" s="4">
        <f t="shared" si="45"/>
        <v>3.2540675844805911E-2</v>
      </c>
      <c r="V191" s="132" t="str">
        <f t="shared" si="46"/>
        <v>Yes</v>
      </c>
      <c r="W191" s="223">
        <f t="shared" si="47"/>
        <v>3.2540675844805911E-2</v>
      </c>
      <c r="X191" s="221" t="str">
        <f t="shared" si="48"/>
        <v>Yes</v>
      </c>
      <c r="Y191" s="223">
        <f t="shared" si="49"/>
        <v>3.2540675844805911E-2</v>
      </c>
      <c r="Z191" s="222" t="str">
        <f t="shared" si="50"/>
        <v>Yes</v>
      </c>
      <c r="AA191" s="68">
        <f t="shared" si="51"/>
        <v>3.7735849056603765E-2</v>
      </c>
      <c r="AB191" s="65" t="str">
        <f t="shared" si="52"/>
        <v>No</v>
      </c>
      <c r="AC191" s="68" t="str">
        <f t="shared" si="53"/>
        <v>N/A</v>
      </c>
      <c r="AD191" s="65" t="str">
        <f t="shared" si="54"/>
        <v>No</v>
      </c>
      <c r="AE191" s="68" t="str">
        <f t="shared" si="55"/>
        <v>N/A</v>
      </c>
      <c r="AF191" s="8"/>
    </row>
    <row r="192" spans="1:32" ht="15" hidden="1" customHeight="1">
      <c r="A192" s="66" t="s">
        <v>14</v>
      </c>
      <c r="B192" s="66" t="s">
        <v>28</v>
      </c>
      <c r="C192" s="66" t="str" cm="1">
        <f t="array" ref="C192">_xlfn.IFNA(_xlfn.IFS(B192="Starter","Starters &amp; Sides",B192="Sides","Starters &amp; Sides"),B192)</f>
        <v>Drinks</v>
      </c>
      <c r="D192" s="71" t="s">
        <v>2348</v>
      </c>
      <c r="E192" s="76"/>
      <c r="F192" s="13"/>
      <c r="G192" s="13"/>
      <c r="H192" s="13"/>
      <c r="I192" s="13"/>
      <c r="J192" s="13"/>
      <c r="K192" s="13"/>
      <c r="L192" s="13"/>
      <c r="M192" s="13">
        <v>5.2</v>
      </c>
      <c r="N192" s="13">
        <v>7.5</v>
      </c>
      <c r="O192" s="372"/>
      <c r="P192" s="4"/>
      <c r="Q192" s="338"/>
      <c r="R192" s="15" t="str">
        <f t="shared" si="42"/>
        <v>No</v>
      </c>
      <c r="S192" s="15" t="str">
        <f t="shared" si="43"/>
        <v>No</v>
      </c>
      <c r="T192" s="4" t="str">
        <f t="shared" si="44"/>
        <v>No</v>
      </c>
      <c r="U192" s="4" t="str">
        <f t="shared" si="45"/>
        <v>N/A</v>
      </c>
      <c r="V192" s="132" t="str">
        <f t="shared" si="46"/>
        <v>No</v>
      </c>
      <c r="W192" s="223" t="str">
        <f t="shared" si="47"/>
        <v>N/A</v>
      </c>
      <c r="X192" s="221" t="str">
        <f t="shared" si="48"/>
        <v>No</v>
      </c>
      <c r="Y192" s="223" t="str">
        <f t="shared" si="49"/>
        <v>N/A</v>
      </c>
      <c r="Z192" s="222" t="str">
        <f t="shared" si="50"/>
        <v>No</v>
      </c>
      <c r="AA192" s="68" t="str">
        <f t="shared" si="51"/>
        <v>N/A</v>
      </c>
      <c r="AB192" s="65" t="str">
        <f t="shared" si="52"/>
        <v>No</v>
      </c>
      <c r="AC192" s="68" t="str">
        <f t="shared" si="53"/>
        <v>N/A</v>
      </c>
      <c r="AD192" s="65" t="str">
        <f t="shared" si="54"/>
        <v>No</v>
      </c>
      <c r="AE192" s="68" t="str">
        <f t="shared" si="55"/>
        <v>N/A</v>
      </c>
      <c r="AF192" s="8"/>
    </row>
    <row r="193" spans="1:32" ht="15" hidden="1" customHeight="1">
      <c r="A193" s="66" t="s">
        <v>14</v>
      </c>
      <c r="B193" s="66" t="s">
        <v>28</v>
      </c>
      <c r="C193" s="66" t="str" cm="1">
        <f t="array" ref="C193">_xlfn.IFNA(_xlfn.IFS(B193="Starter","Starters &amp; Sides",B193="Sides","Starters &amp; Sides"),B193)</f>
        <v>Drinks</v>
      </c>
      <c r="D193" s="71" t="s">
        <v>2349</v>
      </c>
      <c r="E193" s="76"/>
      <c r="F193" s="13"/>
      <c r="G193" s="13"/>
      <c r="H193" s="13"/>
      <c r="I193" s="13"/>
      <c r="J193" s="13"/>
      <c r="K193" s="13"/>
      <c r="L193" s="13"/>
      <c r="M193" s="13">
        <v>6.75</v>
      </c>
      <c r="N193" s="13">
        <v>6.85</v>
      </c>
      <c r="O193" s="372">
        <v>6.85</v>
      </c>
      <c r="P193" s="4">
        <v>6.85</v>
      </c>
      <c r="Q193" s="338">
        <v>7.25</v>
      </c>
      <c r="R193" s="15" t="str">
        <f t="shared" si="42"/>
        <v>Yes</v>
      </c>
      <c r="S193" s="15" t="str">
        <f t="shared" si="43"/>
        <v>No</v>
      </c>
      <c r="T193" s="4" t="str">
        <f t="shared" si="44"/>
        <v>Yes</v>
      </c>
      <c r="U193" s="4">
        <f t="shared" si="45"/>
        <v>5.8394160583941757E-2</v>
      </c>
      <c r="V193" s="132" t="str">
        <f t="shared" si="46"/>
        <v>Yes</v>
      </c>
      <c r="W193" s="223">
        <f t="shared" si="47"/>
        <v>5.8394160583941757E-2</v>
      </c>
      <c r="X193" s="221" t="str">
        <f t="shared" si="48"/>
        <v>Yes</v>
      </c>
      <c r="Y193" s="223">
        <f t="shared" si="49"/>
        <v>5.8394160583941757E-2</v>
      </c>
      <c r="Z193" s="222" t="str">
        <f t="shared" si="50"/>
        <v>Yes</v>
      </c>
      <c r="AA193" s="68">
        <f t="shared" si="51"/>
        <v>7.4074074074074181E-2</v>
      </c>
      <c r="AB193" s="65" t="str">
        <f t="shared" si="52"/>
        <v>No</v>
      </c>
      <c r="AC193" s="68" t="str">
        <f t="shared" si="53"/>
        <v>N/A</v>
      </c>
      <c r="AD193" s="65" t="str">
        <f t="shared" si="54"/>
        <v>No</v>
      </c>
      <c r="AE193" s="68" t="str">
        <f t="shared" si="55"/>
        <v>N/A</v>
      </c>
      <c r="AF193" s="8"/>
    </row>
    <row r="194" spans="1:32" ht="15" hidden="1" customHeight="1">
      <c r="A194" s="66" t="s">
        <v>14</v>
      </c>
      <c r="B194" s="66" t="s">
        <v>28</v>
      </c>
      <c r="C194" s="66" t="str" cm="1">
        <f t="array" ref="C194">_xlfn.IFNA(_xlfn.IFS(B194="Starter","Starters &amp; Sides",B194="Sides","Starters &amp; Sides"),B194)</f>
        <v>Drinks</v>
      </c>
      <c r="D194" s="71" t="s">
        <v>2350</v>
      </c>
      <c r="E194" s="76"/>
      <c r="F194" s="13"/>
      <c r="G194" s="13"/>
      <c r="H194" s="13"/>
      <c r="I194" s="13"/>
      <c r="J194" s="13"/>
      <c r="K194" s="13"/>
      <c r="L194" s="13"/>
      <c r="M194" s="13">
        <v>4.5</v>
      </c>
      <c r="N194" s="13">
        <v>4.7</v>
      </c>
      <c r="O194" s="372">
        <v>4.7</v>
      </c>
      <c r="P194" s="4">
        <v>4.7</v>
      </c>
      <c r="Q194" s="338">
        <v>4.8499999999999996</v>
      </c>
      <c r="R194" s="15" t="str">
        <f t="shared" si="42"/>
        <v>Yes</v>
      </c>
      <c r="S194" s="15" t="str">
        <f t="shared" si="43"/>
        <v>No</v>
      </c>
      <c r="T194" s="4" t="str">
        <f t="shared" si="44"/>
        <v>Yes</v>
      </c>
      <c r="U194" s="4">
        <f t="shared" si="45"/>
        <v>3.1914893617021267E-2</v>
      </c>
      <c r="V194" s="132" t="str">
        <f t="shared" si="46"/>
        <v>Yes</v>
      </c>
      <c r="W194" s="223">
        <f t="shared" si="47"/>
        <v>3.1914893617021267E-2</v>
      </c>
      <c r="X194" s="221" t="str">
        <f t="shared" si="48"/>
        <v>Yes</v>
      </c>
      <c r="Y194" s="223">
        <f t="shared" si="49"/>
        <v>3.1914893617021267E-2</v>
      </c>
      <c r="Z194" s="222" t="str">
        <f t="shared" si="50"/>
        <v>Yes</v>
      </c>
      <c r="AA194" s="68">
        <f t="shared" si="51"/>
        <v>7.7777777777777724E-2</v>
      </c>
      <c r="AB194" s="65" t="str">
        <f t="shared" si="52"/>
        <v>No</v>
      </c>
      <c r="AC194" s="68" t="str">
        <f t="shared" si="53"/>
        <v>N/A</v>
      </c>
      <c r="AD194" s="65" t="str">
        <f t="shared" si="54"/>
        <v>No</v>
      </c>
      <c r="AE194" s="68" t="str">
        <f t="shared" si="55"/>
        <v>N/A</v>
      </c>
      <c r="AF194" s="8"/>
    </row>
    <row r="195" spans="1:32" ht="15" hidden="1" customHeight="1">
      <c r="A195" s="66" t="s">
        <v>14</v>
      </c>
      <c r="B195" s="66" t="s">
        <v>28</v>
      </c>
      <c r="C195" s="66" t="str" cm="1">
        <f t="array" ref="C195">_xlfn.IFNA(_xlfn.IFS(B195="Starter","Starters &amp; Sides",B195="Sides","Starters &amp; Sides"),B195)</f>
        <v>Drinks</v>
      </c>
      <c r="D195" s="71" t="s">
        <v>2351</v>
      </c>
      <c r="E195" s="76"/>
      <c r="F195" s="13"/>
      <c r="G195" s="13"/>
      <c r="H195" s="13"/>
      <c r="I195" s="13"/>
      <c r="J195" s="13"/>
      <c r="K195" s="13"/>
      <c r="L195" s="13"/>
      <c r="M195" s="13">
        <v>5.95</v>
      </c>
      <c r="N195" s="13">
        <v>5.99</v>
      </c>
      <c r="O195" s="372">
        <v>5.99</v>
      </c>
      <c r="P195" s="4">
        <v>5.99</v>
      </c>
      <c r="Q195" s="338">
        <v>6.5</v>
      </c>
      <c r="R195" s="15" t="str">
        <f t="shared" si="42"/>
        <v>Yes</v>
      </c>
      <c r="S195" s="15" t="str">
        <f t="shared" si="43"/>
        <v>No</v>
      </c>
      <c r="T195" s="4" t="str">
        <f t="shared" si="44"/>
        <v>Yes</v>
      </c>
      <c r="U195" s="4">
        <f t="shared" si="45"/>
        <v>8.5141903171953137E-2</v>
      </c>
      <c r="V195" s="132" t="str">
        <f t="shared" si="46"/>
        <v>Yes</v>
      </c>
      <c r="W195" s="223">
        <f t="shared" si="47"/>
        <v>8.5141903171953137E-2</v>
      </c>
      <c r="X195" s="221" t="str">
        <f t="shared" si="48"/>
        <v>Yes</v>
      </c>
      <c r="Y195" s="223">
        <f t="shared" si="49"/>
        <v>8.5141903171953137E-2</v>
      </c>
      <c r="Z195" s="222" t="str">
        <f t="shared" si="50"/>
        <v>Yes</v>
      </c>
      <c r="AA195" s="68">
        <f t="shared" si="51"/>
        <v>9.243697478991586E-2</v>
      </c>
      <c r="AB195" s="65" t="str">
        <f t="shared" si="52"/>
        <v>No</v>
      </c>
      <c r="AC195" s="68" t="str">
        <f t="shared" si="53"/>
        <v>N/A</v>
      </c>
      <c r="AD195" s="65" t="str">
        <f t="shared" si="54"/>
        <v>No</v>
      </c>
      <c r="AE195" s="68" t="str">
        <f t="shared" si="55"/>
        <v>N/A</v>
      </c>
      <c r="AF195" s="8"/>
    </row>
    <row r="196" spans="1:32" ht="15" hidden="1" customHeight="1">
      <c r="A196" s="66" t="s">
        <v>14</v>
      </c>
      <c r="B196" s="66" t="s">
        <v>28</v>
      </c>
      <c r="C196" s="66" t="str" cm="1">
        <f t="array" ref="C196">_xlfn.IFNA(_xlfn.IFS(B196="Starter","Starters &amp; Sides",B196="Sides","Starters &amp; Sides"),B196)</f>
        <v>Drinks</v>
      </c>
      <c r="D196" s="71" t="s">
        <v>2352</v>
      </c>
      <c r="E196" s="76"/>
      <c r="F196" s="13"/>
      <c r="G196" s="13"/>
      <c r="H196" s="13"/>
      <c r="I196" s="13"/>
      <c r="J196" s="13"/>
      <c r="K196" s="13"/>
      <c r="L196" s="13"/>
      <c r="M196" s="13">
        <v>4.4000000000000004</v>
      </c>
      <c r="N196" s="13">
        <v>4.5</v>
      </c>
      <c r="O196" s="372">
        <v>4.5</v>
      </c>
      <c r="P196" s="4">
        <v>4.5</v>
      </c>
      <c r="Q196" s="338"/>
      <c r="R196" s="15" t="str">
        <f t="shared" si="42"/>
        <v>No</v>
      </c>
      <c r="S196" s="15" t="str">
        <f t="shared" si="43"/>
        <v>No</v>
      </c>
      <c r="T196" s="4" t="str">
        <f t="shared" si="44"/>
        <v>No</v>
      </c>
      <c r="U196" s="4" t="str">
        <f t="shared" si="45"/>
        <v>N/A</v>
      </c>
      <c r="V196" s="132" t="str">
        <f t="shared" si="46"/>
        <v>No</v>
      </c>
      <c r="W196" s="223" t="str">
        <f t="shared" si="47"/>
        <v>N/A</v>
      </c>
      <c r="X196" s="221" t="str">
        <f t="shared" si="48"/>
        <v>No</v>
      </c>
      <c r="Y196" s="223" t="str">
        <f t="shared" si="49"/>
        <v>N/A</v>
      </c>
      <c r="Z196" s="222" t="str">
        <f t="shared" si="50"/>
        <v>No</v>
      </c>
      <c r="AA196" s="68" t="str">
        <f t="shared" si="51"/>
        <v>N/A</v>
      </c>
      <c r="AB196" s="65" t="str">
        <f t="shared" si="52"/>
        <v>No</v>
      </c>
      <c r="AC196" s="68" t="str">
        <f t="shared" si="53"/>
        <v>N/A</v>
      </c>
      <c r="AD196" s="65" t="str">
        <f t="shared" si="54"/>
        <v>No</v>
      </c>
      <c r="AE196" s="68" t="str">
        <f t="shared" si="55"/>
        <v>N/A</v>
      </c>
      <c r="AF196" s="8"/>
    </row>
    <row r="197" spans="1:32" ht="15" hidden="1" customHeight="1">
      <c r="A197" s="66" t="s">
        <v>14</v>
      </c>
      <c r="B197" s="66" t="s">
        <v>28</v>
      </c>
      <c r="C197" s="66" t="str" cm="1">
        <f t="array" ref="C197">_xlfn.IFNA(_xlfn.IFS(B197="Starter","Starters &amp; Sides",B197="Sides","Starters &amp; Sides"),B197)</f>
        <v>Drinks</v>
      </c>
      <c r="D197" s="71" t="s">
        <v>2353</v>
      </c>
      <c r="E197" s="76"/>
      <c r="F197" s="13"/>
      <c r="G197" s="13"/>
      <c r="H197" s="13"/>
      <c r="I197" s="13"/>
      <c r="J197" s="13"/>
      <c r="K197" s="13"/>
      <c r="L197" s="13"/>
      <c r="M197" s="13">
        <v>5.5</v>
      </c>
      <c r="N197" s="13">
        <v>5.5</v>
      </c>
      <c r="O197" s="372">
        <v>5.5</v>
      </c>
      <c r="P197" s="4">
        <v>5.5</v>
      </c>
      <c r="Q197" s="338">
        <v>5.95</v>
      </c>
      <c r="R197" s="15" t="str">
        <f t="shared" si="42"/>
        <v>Yes</v>
      </c>
      <c r="S197" s="15" t="str">
        <f t="shared" si="43"/>
        <v>No</v>
      </c>
      <c r="T197" s="4" t="str">
        <f t="shared" si="44"/>
        <v>Yes</v>
      </c>
      <c r="U197" s="4">
        <f t="shared" si="45"/>
        <v>8.181818181818179E-2</v>
      </c>
      <c r="V197" s="132" t="str">
        <f t="shared" si="46"/>
        <v>Yes</v>
      </c>
      <c r="W197" s="223">
        <f t="shared" si="47"/>
        <v>8.181818181818179E-2</v>
      </c>
      <c r="X197" s="221" t="str">
        <f t="shared" si="48"/>
        <v>Yes</v>
      </c>
      <c r="Y197" s="223">
        <f t="shared" si="49"/>
        <v>8.181818181818179E-2</v>
      </c>
      <c r="Z197" s="222" t="str">
        <f t="shared" si="50"/>
        <v>Yes</v>
      </c>
      <c r="AA197" s="68">
        <f t="shared" si="51"/>
        <v>8.181818181818179E-2</v>
      </c>
      <c r="AB197" s="65" t="str">
        <f t="shared" si="52"/>
        <v>No</v>
      </c>
      <c r="AC197" s="68" t="str">
        <f t="shared" si="53"/>
        <v>N/A</v>
      </c>
      <c r="AD197" s="65" t="str">
        <f t="shared" si="54"/>
        <v>No</v>
      </c>
      <c r="AE197" s="68" t="str">
        <f t="shared" si="55"/>
        <v>N/A</v>
      </c>
      <c r="AF197" s="8"/>
    </row>
    <row r="198" spans="1:32" ht="15" hidden="1" customHeight="1">
      <c r="A198" s="66" t="s">
        <v>14</v>
      </c>
      <c r="B198" s="66" t="s">
        <v>28</v>
      </c>
      <c r="C198" s="66" t="str" cm="1">
        <f t="array" ref="C198">_xlfn.IFNA(_xlfn.IFS(B198="Starter","Starters &amp; Sides",B198="Sides","Starters &amp; Sides"),B198)</f>
        <v>Drinks</v>
      </c>
      <c r="D198" s="71" t="s">
        <v>2354</v>
      </c>
      <c r="E198" s="76"/>
      <c r="F198" s="13"/>
      <c r="G198" s="13"/>
      <c r="H198" s="13"/>
      <c r="I198" s="13"/>
      <c r="J198" s="13"/>
      <c r="K198" s="13"/>
      <c r="L198" s="13"/>
      <c r="M198" s="13">
        <v>5.95</v>
      </c>
      <c r="N198" s="13">
        <v>5.95</v>
      </c>
      <c r="O198" s="372">
        <v>5.95</v>
      </c>
      <c r="P198" s="4">
        <v>5.95</v>
      </c>
      <c r="Q198" s="338">
        <v>6.5</v>
      </c>
      <c r="R198" s="15" t="str">
        <f t="shared" si="42"/>
        <v>Yes</v>
      </c>
      <c r="S198" s="15" t="str">
        <f t="shared" si="43"/>
        <v>No</v>
      </c>
      <c r="T198" s="4" t="str">
        <f t="shared" si="44"/>
        <v>Yes</v>
      </c>
      <c r="U198" s="4">
        <f t="shared" si="45"/>
        <v>9.243697478991586E-2</v>
      </c>
      <c r="V198" s="132" t="str">
        <f t="shared" si="46"/>
        <v>Yes</v>
      </c>
      <c r="W198" s="223">
        <f t="shared" si="47"/>
        <v>9.243697478991586E-2</v>
      </c>
      <c r="X198" s="221" t="str">
        <f t="shared" si="48"/>
        <v>Yes</v>
      </c>
      <c r="Y198" s="223">
        <f t="shared" si="49"/>
        <v>9.243697478991586E-2</v>
      </c>
      <c r="Z198" s="222" t="str">
        <f t="shared" si="50"/>
        <v>Yes</v>
      </c>
      <c r="AA198" s="68">
        <f t="shared" si="51"/>
        <v>9.243697478991586E-2</v>
      </c>
      <c r="AB198" s="65" t="str">
        <f t="shared" si="52"/>
        <v>No</v>
      </c>
      <c r="AC198" s="68" t="str">
        <f t="shared" si="53"/>
        <v>N/A</v>
      </c>
      <c r="AD198" s="65" t="str">
        <f t="shared" si="54"/>
        <v>No</v>
      </c>
      <c r="AE198" s="68" t="str">
        <f t="shared" si="55"/>
        <v>N/A</v>
      </c>
      <c r="AF198" s="8"/>
    </row>
    <row r="199" spans="1:32" ht="15" hidden="1" customHeight="1">
      <c r="A199" s="66" t="s">
        <v>14</v>
      </c>
      <c r="B199" s="66" t="s">
        <v>28</v>
      </c>
      <c r="C199" s="66" t="str" cm="1">
        <f t="array" ref="C199">_xlfn.IFNA(_xlfn.IFS(B199="Starter","Starters &amp; Sides",B199="Sides","Starters &amp; Sides"),B199)</f>
        <v>Drinks</v>
      </c>
      <c r="D199" s="71" t="s">
        <v>2355</v>
      </c>
      <c r="E199" s="76"/>
      <c r="F199" s="13"/>
      <c r="G199" s="13"/>
      <c r="H199" s="13"/>
      <c r="I199" s="13"/>
      <c r="J199" s="13"/>
      <c r="K199" s="13"/>
      <c r="L199" s="13"/>
      <c r="M199" s="13">
        <v>4.75</v>
      </c>
      <c r="N199" s="13">
        <v>4.75</v>
      </c>
      <c r="O199" s="372">
        <v>4.75</v>
      </c>
      <c r="P199" s="4">
        <v>4.75</v>
      </c>
      <c r="Q199" s="338">
        <v>5.25</v>
      </c>
      <c r="R199" s="15" t="str">
        <f t="shared" si="42"/>
        <v>Yes</v>
      </c>
      <c r="S199" s="15" t="str">
        <f t="shared" si="43"/>
        <v>No</v>
      </c>
      <c r="T199" s="4" t="str">
        <f t="shared" si="44"/>
        <v>Yes</v>
      </c>
      <c r="U199" s="4">
        <f t="shared" si="45"/>
        <v>0.10526315789473695</v>
      </c>
      <c r="V199" s="132" t="str">
        <f t="shared" si="46"/>
        <v>Yes</v>
      </c>
      <c r="W199" s="223">
        <f t="shared" si="47"/>
        <v>0.10526315789473695</v>
      </c>
      <c r="X199" s="221" t="str">
        <f t="shared" si="48"/>
        <v>Yes</v>
      </c>
      <c r="Y199" s="223">
        <f t="shared" si="49"/>
        <v>0.10526315789473695</v>
      </c>
      <c r="Z199" s="222" t="str">
        <f t="shared" si="50"/>
        <v>Yes</v>
      </c>
      <c r="AA199" s="68">
        <f t="shared" si="51"/>
        <v>0.10526315789473695</v>
      </c>
      <c r="AB199" s="65" t="str">
        <f t="shared" si="52"/>
        <v>No</v>
      </c>
      <c r="AC199" s="68" t="str">
        <f t="shared" si="53"/>
        <v>N/A</v>
      </c>
      <c r="AD199" s="65" t="str">
        <f t="shared" si="54"/>
        <v>No</v>
      </c>
      <c r="AE199" s="68" t="str">
        <f t="shared" si="55"/>
        <v>N/A</v>
      </c>
      <c r="AF199" s="8"/>
    </row>
    <row r="200" spans="1:32" ht="15" hidden="1" customHeight="1">
      <c r="A200" s="66" t="s">
        <v>14</v>
      </c>
      <c r="B200" s="66" t="s">
        <v>28</v>
      </c>
      <c r="C200" s="66" t="str" cm="1">
        <f t="array" ref="C200">_xlfn.IFNA(_xlfn.IFS(B200="Starter","Starters &amp; Sides",B200="Sides","Starters &amp; Sides"),B200)</f>
        <v>Drinks</v>
      </c>
      <c r="D200" s="71" t="s">
        <v>2356</v>
      </c>
      <c r="E200" s="76"/>
      <c r="F200" s="13"/>
      <c r="G200" s="13"/>
      <c r="H200" s="13"/>
      <c r="I200" s="13"/>
      <c r="J200" s="13"/>
      <c r="K200" s="13"/>
      <c r="L200" s="13"/>
      <c r="M200" s="13">
        <v>6.25</v>
      </c>
      <c r="N200" s="13">
        <v>6.25</v>
      </c>
      <c r="O200" s="372">
        <v>6.25</v>
      </c>
      <c r="P200" s="4">
        <v>6.25</v>
      </c>
      <c r="Q200" s="338">
        <v>6.75</v>
      </c>
      <c r="R200" s="15" t="str">
        <f t="shared" si="42"/>
        <v>Yes</v>
      </c>
      <c r="S200" s="15" t="str">
        <f t="shared" si="43"/>
        <v>No</v>
      </c>
      <c r="T200" s="4" t="str">
        <f t="shared" si="44"/>
        <v>Yes</v>
      </c>
      <c r="U200" s="4">
        <f t="shared" si="45"/>
        <v>8.0000000000000071E-2</v>
      </c>
      <c r="V200" s="132" t="str">
        <f t="shared" si="46"/>
        <v>Yes</v>
      </c>
      <c r="W200" s="223">
        <f t="shared" si="47"/>
        <v>8.0000000000000071E-2</v>
      </c>
      <c r="X200" s="221" t="str">
        <f t="shared" si="48"/>
        <v>Yes</v>
      </c>
      <c r="Y200" s="223">
        <f t="shared" si="49"/>
        <v>8.0000000000000071E-2</v>
      </c>
      <c r="Z200" s="222" t="str">
        <f t="shared" si="50"/>
        <v>Yes</v>
      </c>
      <c r="AA200" s="68">
        <f t="shared" si="51"/>
        <v>8.0000000000000071E-2</v>
      </c>
      <c r="AB200" s="65" t="str">
        <f t="shared" si="52"/>
        <v>No</v>
      </c>
      <c r="AC200" s="68" t="str">
        <f t="shared" si="53"/>
        <v>N/A</v>
      </c>
      <c r="AD200" s="65" t="str">
        <f t="shared" si="54"/>
        <v>No</v>
      </c>
      <c r="AE200" s="68" t="str">
        <f t="shared" si="55"/>
        <v>N/A</v>
      </c>
      <c r="AF200" s="8"/>
    </row>
    <row r="201" spans="1:32" ht="15" hidden="1" customHeight="1">
      <c r="A201" s="66" t="s">
        <v>14</v>
      </c>
      <c r="B201" s="66" t="s">
        <v>28</v>
      </c>
      <c r="C201" s="66" t="str" cm="1">
        <f t="array" ref="C201">_xlfn.IFNA(_xlfn.IFS(B201="Starter","Starters &amp; Sides",B201="Sides","Starters &amp; Sides"),B201)</f>
        <v>Drinks</v>
      </c>
      <c r="D201" s="71" t="s">
        <v>2357</v>
      </c>
      <c r="E201" s="75"/>
      <c r="F201" s="12"/>
      <c r="G201" s="12"/>
      <c r="H201" s="12"/>
      <c r="I201" s="12"/>
      <c r="J201" s="12"/>
      <c r="K201" s="12"/>
      <c r="L201" s="12"/>
      <c r="M201" s="12"/>
      <c r="N201" s="12"/>
      <c r="O201" s="376">
        <v>5.75</v>
      </c>
      <c r="P201" s="4">
        <v>5.75</v>
      </c>
      <c r="Q201" s="338">
        <v>5.95</v>
      </c>
      <c r="R201" s="15" t="str">
        <f t="shared" si="42"/>
        <v>Yes</v>
      </c>
      <c r="S201" s="15" t="str">
        <f t="shared" si="43"/>
        <v>No</v>
      </c>
      <c r="T201" s="4" t="str">
        <f t="shared" si="44"/>
        <v>Yes</v>
      </c>
      <c r="U201" s="4">
        <f t="shared" si="45"/>
        <v>3.4782608695652195E-2</v>
      </c>
      <c r="V201" s="132" t="str">
        <f t="shared" si="46"/>
        <v>Yes</v>
      </c>
      <c r="W201" s="223">
        <f t="shared" si="47"/>
        <v>3.4782608695652195E-2</v>
      </c>
      <c r="X201" s="221" t="str">
        <f t="shared" si="48"/>
        <v>No</v>
      </c>
      <c r="Y201" s="223" t="str">
        <f t="shared" si="49"/>
        <v>N/A</v>
      </c>
      <c r="Z201" s="222" t="str">
        <f t="shared" si="50"/>
        <v>No</v>
      </c>
      <c r="AA201" s="68" t="str">
        <f t="shared" si="51"/>
        <v>N/A</v>
      </c>
      <c r="AB201" s="65" t="str">
        <f t="shared" si="52"/>
        <v>No</v>
      </c>
      <c r="AC201" s="68" t="str">
        <f t="shared" si="53"/>
        <v>N/A</v>
      </c>
      <c r="AD201" s="65" t="str">
        <f t="shared" si="54"/>
        <v>No</v>
      </c>
      <c r="AE201" s="68" t="str">
        <f t="shared" si="55"/>
        <v>N/A</v>
      </c>
      <c r="AF201" s="8"/>
    </row>
    <row r="202" spans="1:32" ht="15" hidden="1" customHeight="1">
      <c r="A202" s="66" t="s">
        <v>14</v>
      </c>
      <c r="B202" s="66" t="s">
        <v>28</v>
      </c>
      <c r="C202" s="66" t="str" cm="1">
        <f t="array" ref="C202">_xlfn.IFNA(_xlfn.IFS(B202="Starter","Starters &amp; Sides",B202="Sides","Starters &amp; Sides"),B202)</f>
        <v>Drinks</v>
      </c>
      <c r="D202" s="71" t="s">
        <v>2358</v>
      </c>
      <c r="E202" s="76"/>
      <c r="F202" s="13"/>
      <c r="G202" s="13"/>
      <c r="H202" s="13"/>
      <c r="I202" s="13"/>
      <c r="J202" s="13"/>
      <c r="K202" s="13"/>
      <c r="L202" s="13"/>
      <c r="M202" s="13">
        <v>5.5</v>
      </c>
      <c r="N202" s="13">
        <v>5.5</v>
      </c>
      <c r="O202" s="372">
        <v>5.5</v>
      </c>
      <c r="P202" s="4">
        <v>5.5</v>
      </c>
      <c r="Q202" s="338">
        <v>5.95</v>
      </c>
      <c r="R202" s="15" t="str">
        <f t="shared" si="42"/>
        <v>Yes</v>
      </c>
      <c r="S202" s="15" t="str">
        <f t="shared" si="43"/>
        <v>No</v>
      </c>
      <c r="T202" s="4" t="str">
        <f t="shared" si="44"/>
        <v>Yes</v>
      </c>
      <c r="U202" s="4">
        <f t="shared" si="45"/>
        <v>8.181818181818179E-2</v>
      </c>
      <c r="V202" s="132" t="str">
        <f t="shared" si="46"/>
        <v>Yes</v>
      </c>
      <c r="W202" s="223">
        <f t="shared" si="47"/>
        <v>8.181818181818179E-2</v>
      </c>
      <c r="X202" s="221" t="str">
        <f t="shared" si="48"/>
        <v>Yes</v>
      </c>
      <c r="Y202" s="223">
        <f t="shared" si="49"/>
        <v>8.181818181818179E-2</v>
      </c>
      <c r="Z202" s="222" t="str">
        <f t="shared" si="50"/>
        <v>Yes</v>
      </c>
      <c r="AA202" s="68">
        <f t="shared" si="51"/>
        <v>8.181818181818179E-2</v>
      </c>
      <c r="AB202" s="65" t="str">
        <f t="shared" si="52"/>
        <v>No</v>
      </c>
      <c r="AC202" s="68" t="str">
        <f t="shared" si="53"/>
        <v>N/A</v>
      </c>
      <c r="AD202" s="65" t="str">
        <f t="shared" si="54"/>
        <v>No</v>
      </c>
      <c r="AE202" s="68" t="str">
        <f t="shared" si="55"/>
        <v>N/A</v>
      </c>
      <c r="AF202" s="8"/>
    </row>
    <row r="203" spans="1:32" ht="15" hidden="1" customHeight="1">
      <c r="A203" s="66" t="s">
        <v>14</v>
      </c>
      <c r="B203" s="66" t="s">
        <v>28</v>
      </c>
      <c r="C203" s="66" t="str" cm="1">
        <f t="array" ref="C203">_xlfn.IFNA(_xlfn.IFS(B203="Starter","Starters &amp; Sides",B203="Sides","Starters &amp; Sides"),B203)</f>
        <v>Drinks</v>
      </c>
      <c r="D203" s="71" t="s">
        <v>2359</v>
      </c>
      <c r="E203" s="76"/>
      <c r="F203" s="13"/>
      <c r="G203" s="13"/>
      <c r="H203" s="13"/>
      <c r="I203" s="13"/>
      <c r="J203" s="13"/>
      <c r="K203" s="13"/>
      <c r="L203" s="13"/>
      <c r="M203" s="13">
        <v>5.5</v>
      </c>
      <c r="N203" s="13">
        <v>5.5</v>
      </c>
      <c r="O203" s="372">
        <v>5.5</v>
      </c>
      <c r="P203" s="4">
        <v>5.5</v>
      </c>
      <c r="Q203" s="338">
        <v>5.75</v>
      </c>
      <c r="R203" s="15" t="str">
        <f t="shared" si="42"/>
        <v>Yes</v>
      </c>
      <c r="S203" s="15" t="str">
        <f t="shared" si="43"/>
        <v>No</v>
      </c>
      <c r="T203" s="4" t="str">
        <f t="shared" si="44"/>
        <v>Yes</v>
      </c>
      <c r="U203" s="4">
        <f t="shared" si="45"/>
        <v>4.5454545454545414E-2</v>
      </c>
      <c r="V203" s="132" t="str">
        <f t="shared" si="46"/>
        <v>Yes</v>
      </c>
      <c r="W203" s="223">
        <f t="shared" si="47"/>
        <v>4.5454545454545414E-2</v>
      </c>
      <c r="X203" s="221" t="str">
        <f t="shared" si="48"/>
        <v>Yes</v>
      </c>
      <c r="Y203" s="223">
        <f t="shared" si="49"/>
        <v>4.5454545454545414E-2</v>
      </c>
      <c r="Z203" s="222" t="str">
        <f t="shared" si="50"/>
        <v>Yes</v>
      </c>
      <c r="AA203" s="68">
        <f t="shared" si="51"/>
        <v>4.5454545454545414E-2</v>
      </c>
      <c r="AB203" s="65" t="str">
        <f t="shared" si="52"/>
        <v>No</v>
      </c>
      <c r="AC203" s="68" t="str">
        <f t="shared" si="53"/>
        <v>N/A</v>
      </c>
      <c r="AD203" s="65" t="str">
        <f t="shared" si="54"/>
        <v>No</v>
      </c>
      <c r="AE203" s="68" t="str">
        <f t="shared" si="55"/>
        <v>N/A</v>
      </c>
      <c r="AF203" s="8"/>
    </row>
    <row r="204" spans="1:32" ht="15" hidden="1" customHeight="1">
      <c r="A204" s="66" t="s">
        <v>14</v>
      </c>
      <c r="B204" s="66" t="s">
        <v>28</v>
      </c>
      <c r="C204" s="66" t="str" cm="1">
        <f t="array" ref="C204">_xlfn.IFNA(_xlfn.IFS(B204="Starter","Starters &amp; Sides",B204="Sides","Starters &amp; Sides"),B204)</f>
        <v>Drinks</v>
      </c>
      <c r="D204" s="71" t="s">
        <v>2360</v>
      </c>
      <c r="E204" s="76"/>
      <c r="F204" s="13"/>
      <c r="G204" s="13"/>
      <c r="H204" s="13"/>
      <c r="I204" s="13"/>
      <c r="J204" s="13"/>
      <c r="K204" s="13"/>
      <c r="L204" s="13"/>
      <c r="M204" s="13">
        <v>6</v>
      </c>
      <c r="N204" s="13">
        <v>6</v>
      </c>
      <c r="O204" s="372">
        <v>6</v>
      </c>
      <c r="P204" s="4">
        <v>6</v>
      </c>
      <c r="Q204" s="338">
        <v>6.5</v>
      </c>
      <c r="R204" s="15" t="str">
        <f t="shared" si="42"/>
        <v>Yes</v>
      </c>
      <c r="S204" s="15" t="str">
        <f t="shared" si="43"/>
        <v>No</v>
      </c>
      <c r="T204" s="4" t="str">
        <f t="shared" si="44"/>
        <v>Yes</v>
      </c>
      <c r="U204" s="4">
        <f t="shared" si="45"/>
        <v>8.3333333333333259E-2</v>
      </c>
      <c r="V204" s="132" t="str">
        <f t="shared" si="46"/>
        <v>Yes</v>
      </c>
      <c r="W204" s="223">
        <f t="shared" si="47"/>
        <v>8.3333333333333259E-2</v>
      </c>
      <c r="X204" s="221" t="str">
        <f t="shared" si="48"/>
        <v>Yes</v>
      </c>
      <c r="Y204" s="223">
        <f t="shared" si="49"/>
        <v>8.3333333333333259E-2</v>
      </c>
      <c r="Z204" s="222" t="str">
        <f t="shared" si="50"/>
        <v>Yes</v>
      </c>
      <c r="AA204" s="68">
        <f t="shared" si="51"/>
        <v>8.3333333333333259E-2</v>
      </c>
      <c r="AB204" s="65" t="str">
        <f t="shared" si="52"/>
        <v>No</v>
      </c>
      <c r="AC204" s="68" t="str">
        <f t="shared" si="53"/>
        <v>N/A</v>
      </c>
      <c r="AD204" s="65" t="str">
        <f t="shared" si="54"/>
        <v>No</v>
      </c>
      <c r="AE204" s="68" t="str">
        <f t="shared" si="55"/>
        <v>N/A</v>
      </c>
      <c r="AF204" s="8"/>
    </row>
    <row r="205" spans="1:32" ht="15" hidden="1" customHeight="1">
      <c r="A205" s="66" t="s">
        <v>14</v>
      </c>
      <c r="B205" s="66" t="s">
        <v>28</v>
      </c>
      <c r="C205" s="66" t="str" cm="1">
        <f t="array" ref="C205">_xlfn.IFNA(_xlfn.IFS(B205="Starter","Starters &amp; Sides",B205="Sides","Starters &amp; Sides"),B205)</f>
        <v>Drinks</v>
      </c>
      <c r="D205" s="71" t="s">
        <v>2361</v>
      </c>
      <c r="E205" s="76"/>
      <c r="F205" s="13"/>
      <c r="G205" s="13"/>
      <c r="H205" s="13"/>
      <c r="I205" s="13"/>
      <c r="J205" s="13"/>
      <c r="K205" s="13"/>
      <c r="L205" s="13"/>
      <c r="M205" s="13">
        <v>4.95</v>
      </c>
      <c r="N205" s="13">
        <v>4.95</v>
      </c>
      <c r="O205" s="372">
        <v>4.95</v>
      </c>
      <c r="P205" s="4">
        <v>4.95</v>
      </c>
      <c r="Q205" s="338">
        <v>5.25</v>
      </c>
      <c r="R205" s="15" t="str">
        <f t="shared" si="42"/>
        <v>Yes</v>
      </c>
      <c r="S205" s="15" t="str">
        <f t="shared" si="43"/>
        <v>No</v>
      </c>
      <c r="T205" s="4" t="str">
        <f t="shared" si="44"/>
        <v>Yes</v>
      </c>
      <c r="U205" s="4">
        <f t="shared" si="45"/>
        <v>6.0606060606060552E-2</v>
      </c>
      <c r="V205" s="132" t="str">
        <f t="shared" si="46"/>
        <v>Yes</v>
      </c>
      <c r="W205" s="223">
        <f t="shared" si="47"/>
        <v>6.0606060606060552E-2</v>
      </c>
      <c r="X205" s="221" t="str">
        <f t="shared" si="48"/>
        <v>Yes</v>
      </c>
      <c r="Y205" s="223">
        <f t="shared" si="49"/>
        <v>6.0606060606060552E-2</v>
      </c>
      <c r="Z205" s="222" t="str">
        <f t="shared" si="50"/>
        <v>Yes</v>
      </c>
      <c r="AA205" s="68">
        <f t="shared" si="51"/>
        <v>6.0606060606060552E-2</v>
      </c>
      <c r="AB205" s="65" t="str">
        <f t="shared" si="52"/>
        <v>No</v>
      </c>
      <c r="AC205" s="68" t="str">
        <f t="shared" si="53"/>
        <v>N/A</v>
      </c>
      <c r="AD205" s="65" t="str">
        <f t="shared" si="54"/>
        <v>No</v>
      </c>
      <c r="AE205" s="68" t="str">
        <f t="shared" si="55"/>
        <v>N/A</v>
      </c>
      <c r="AF205" s="8"/>
    </row>
    <row r="206" spans="1:32" ht="15" hidden="1" customHeight="1">
      <c r="A206" s="66" t="s">
        <v>14</v>
      </c>
      <c r="B206" s="66" t="s">
        <v>28</v>
      </c>
      <c r="C206" s="66" t="str" cm="1">
        <f t="array" ref="C206">_xlfn.IFNA(_xlfn.IFS(B206="Starter","Starters &amp; Sides",B206="Sides","Starters &amp; Sides"),B206)</f>
        <v>Drinks</v>
      </c>
      <c r="D206" s="71" t="s">
        <v>2362</v>
      </c>
      <c r="E206" s="76"/>
      <c r="F206" s="13"/>
      <c r="G206" s="13"/>
      <c r="H206" s="13"/>
      <c r="I206" s="13"/>
      <c r="J206" s="13"/>
      <c r="K206" s="13"/>
      <c r="L206" s="13"/>
      <c r="M206" s="13">
        <v>4.25</v>
      </c>
      <c r="N206" s="13">
        <v>4.25</v>
      </c>
      <c r="O206" s="372">
        <v>4.25</v>
      </c>
      <c r="P206" s="4">
        <v>4.25</v>
      </c>
      <c r="Q206" s="338">
        <v>4.75</v>
      </c>
      <c r="R206" s="15" t="str">
        <f t="shared" si="42"/>
        <v>Yes</v>
      </c>
      <c r="S206" s="15" t="str">
        <f t="shared" si="43"/>
        <v>No</v>
      </c>
      <c r="T206" s="4" t="str">
        <f t="shared" si="44"/>
        <v>Yes</v>
      </c>
      <c r="U206" s="4">
        <f t="shared" si="45"/>
        <v>0.11764705882352944</v>
      </c>
      <c r="V206" s="132" t="str">
        <f t="shared" si="46"/>
        <v>Yes</v>
      </c>
      <c r="W206" s="223">
        <f t="shared" si="47"/>
        <v>0.11764705882352944</v>
      </c>
      <c r="X206" s="221" t="str">
        <f t="shared" si="48"/>
        <v>Yes</v>
      </c>
      <c r="Y206" s="223">
        <f t="shared" si="49"/>
        <v>0.11764705882352944</v>
      </c>
      <c r="Z206" s="222" t="str">
        <f t="shared" si="50"/>
        <v>Yes</v>
      </c>
      <c r="AA206" s="68">
        <f t="shared" si="51"/>
        <v>0.11764705882352944</v>
      </c>
      <c r="AB206" s="65" t="str">
        <f t="shared" si="52"/>
        <v>No</v>
      </c>
      <c r="AC206" s="68" t="str">
        <f t="shared" si="53"/>
        <v>N/A</v>
      </c>
      <c r="AD206" s="65" t="str">
        <f t="shared" si="54"/>
        <v>No</v>
      </c>
      <c r="AE206" s="68" t="str">
        <f t="shared" si="55"/>
        <v>N/A</v>
      </c>
      <c r="AF206" s="8"/>
    </row>
    <row r="207" spans="1:32" ht="15" hidden="1" customHeight="1">
      <c r="A207" s="66" t="s">
        <v>14</v>
      </c>
      <c r="B207" s="66" t="s">
        <v>28</v>
      </c>
      <c r="C207" s="66" t="str" cm="1">
        <f t="array" ref="C207">_xlfn.IFNA(_xlfn.IFS(B207="Starter","Starters &amp; Sides",B207="Sides","Starters &amp; Sides"),B207)</f>
        <v>Drinks</v>
      </c>
      <c r="D207" s="71" t="s">
        <v>2363</v>
      </c>
      <c r="E207" s="76"/>
      <c r="F207" s="13"/>
      <c r="G207" s="13"/>
      <c r="H207" s="13"/>
      <c r="I207" s="13"/>
      <c r="J207" s="13"/>
      <c r="K207" s="13"/>
      <c r="L207" s="13"/>
      <c r="M207" s="13">
        <v>5.95</v>
      </c>
      <c r="N207" s="13">
        <v>5.95</v>
      </c>
      <c r="O207" s="372">
        <v>5.95</v>
      </c>
      <c r="P207" s="4">
        <v>5.95</v>
      </c>
      <c r="Q207" s="338">
        <v>6.5</v>
      </c>
      <c r="R207" s="15" t="str">
        <f t="shared" si="42"/>
        <v>Yes</v>
      </c>
      <c r="S207" s="15" t="str">
        <f t="shared" si="43"/>
        <v>No</v>
      </c>
      <c r="T207" s="4" t="str">
        <f t="shared" si="44"/>
        <v>Yes</v>
      </c>
      <c r="U207" s="4">
        <f t="shared" si="45"/>
        <v>9.243697478991586E-2</v>
      </c>
      <c r="V207" s="132" t="str">
        <f t="shared" si="46"/>
        <v>Yes</v>
      </c>
      <c r="W207" s="223">
        <f t="shared" si="47"/>
        <v>9.243697478991586E-2</v>
      </c>
      <c r="X207" s="221" t="str">
        <f t="shared" si="48"/>
        <v>Yes</v>
      </c>
      <c r="Y207" s="223">
        <f t="shared" si="49"/>
        <v>9.243697478991586E-2</v>
      </c>
      <c r="Z207" s="222" t="str">
        <f t="shared" si="50"/>
        <v>Yes</v>
      </c>
      <c r="AA207" s="68">
        <f t="shared" si="51"/>
        <v>9.243697478991586E-2</v>
      </c>
      <c r="AB207" s="65" t="str">
        <f t="shared" si="52"/>
        <v>No</v>
      </c>
      <c r="AC207" s="68" t="str">
        <f t="shared" si="53"/>
        <v>N/A</v>
      </c>
      <c r="AD207" s="65" t="str">
        <f t="shared" si="54"/>
        <v>No</v>
      </c>
      <c r="AE207" s="68" t="str">
        <f t="shared" si="55"/>
        <v>N/A</v>
      </c>
      <c r="AF207" s="8"/>
    </row>
    <row r="208" spans="1:32" ht="15" hidden="1" customHeight="1">
      <c r="A208" s="66" t="s">
        <v>14</v>
      </c>
      <c r="B208" s="66" t="s">
        <v>28</v>
      </c>
      <c r="C208" s="66" t="str" cm="1">
        <f t="array" ref="C208">_xlfn.IFNA(_xlfn.IFS(B208="Starter","Starters &amp; Sides",B208="Sides","Starters &amp; Sides"),B208)</f>
        <v>Drinks</v>
      </c>
      <c r="D208" s="71" t="s">
        <v>2364</v>
      </c>
      <c r="E208" s="76"/>
      <c r="F208" s="13"/>
      <c r="G208" s="13"/>
      <c r="H208" s="13"/>
      <c r="I208" s="13"/>
      <c r="J208" s="13"/>
      <c r="K208" s="13"/>
      <c r="L208" s="13"/>
      <c r="M208" s="13">
        <v>5.95</v>
      </c>
      <c r="N208" s="13">
        <v>5.95</v>
      </c>
      <c r="O208" s="372"/>
      <c r="P208" s="4"/>
      <c r="Q208" s="338"/>
      <c r="R208" s="15" t="str">
        <f t="shared" si="42"/>
        <v>No</v>
      </c>
      <c r="S208" s="15" t="str">
        <f t="shared" si="43"/>
        <v>No</v>
      </c>
      <c r="T208" s="4" t="str">
        <f t="shared" si="44"/>
        <v>No</v>
      </c>
      <c r="U208" s="4" t="str">
        <f t="shared" si="45"/>
        <v>N/A</v>
      </c>
      <c r="V208" s="132" t="str">
        <f t="shared" si="46"/>
        <v>No</v>
      </c>
      <c r="W208" s="223" t="str">
        <f t="shared" si="47"/>
        <v>N/A</v>
      </c>
      <c r="X208" s="221" t="str">
        <f t="shared" si="48"/>
        <v>No</v>
      </c>
      <c r="Y208" s="223" t="str">
        <f t="shared" si="49"/>
        <v>N/A</v>
      </c>
      <c r="Z208" s="222" t="str">
        <f t="shared" si="50"/>
        <v>No</v>
      </c>
      <c r="AA208" s="68" t="str">
        <f t="shared" si="51"/>
        <v>N/A</v>
      </c>
      <c r="AB208" s="65" t="str">
        <f t="shared" si="52"/>
        <v>No</v>
      </c>
      <c r="AC208" s="68" t="str">
        <f t="shared" si="53"/>
        <v>N/A</v>
      </c>
      <c r="AD208" s="65" t="str">
        <f t="shared" si="54"/>
        <v>No</v>
      </c>
      <c r="AE208" s="68" t="str">
        <f t="shared" si="55"/>
        <v>N/A</v>
      </c>
      <c r="AF208" s="8"/>
    </row>
    <row r="209" spans="1:32" ht="15" hidden="1" customHeight="1">
      <c r="A209" s="66" t="s">
        <v>14</v>
      </c>
      <c r="B209" s="66" t="s">
        <v>28</v>
      </c>
      <c r="C209" s="66" t="str" cm="1">
        <f t="array" ref="C209">_xlfn.IFNA(_xlfn.IFS(B209="Starter","Starters &amp; Sides",B209="Sides","Starters &amp; Sides"),B209)</f>
        <v>Drinks</v>
      </c>
      <c r="D209" s="71" t="s">
        <v>2365</v>
      </c>
      <c r="E209" s="76"/>
      <c r="F209" s="13"/>
      <c r="G209" s="13"/>
      <c r="H209" s="13"/>
      <c r="I209" s="13"/>
      <c r="J209" s="13"/>
      <c r="K209" s="13"/>
      <c r="L209" s="13"/>
      <c r="M209" s="13">
        <v>4.5</v>
      </c>
      <c r="N209" s="13">
        <v>4.5</v>
      </c>
      <c r="O209" s="372"/>
      <c r="P209" s="4"/>
      <c r="Q209" s="338"/>
      <c r="R209" s="15" t="str">
        <f t="shared" si="42"/>
        <v>No</v>
      </c>
      <c r="S209" s="15" t="str">
        <f t="shared" si="43"/>
        <v>No</v>
      </c>
      <c r="T209" s="4" t="str">
        <f t="shared" si="44"/>
        <v>No</v>
      </c>
      <c r="U209" s="4" t="str">
        <f t="shared" si="45"/>
        <v>N/A</v>
      </c>
      <c r="V209" s="132" t="str">
        <f t="shared" si="46"/>
        <v>No</v>
      </c>
      <c r="W209" s="223" t="str">
        <f t="shared" si="47"/>
        <v>N/A</v>
      </c>
      <c r="X209" s="221" t="str">
        <f t="shared" si="48"/>
        <v>No</v>
      </c>
      <c r="Y209" s="223" t="str">
        <f t="shared" si="49"/>
        <v>N/A</v>
      </c>
      <c r="Z209" s="222" t="str">
        <f t="shared" si="50"/>
        <v>No</v>
      </c>
      <c r="AA209" s="68" t="str">
        <f t="shared" si="51"/>
        <v>N/A</v>
      </c>
      <c r="AB209" s="65" t="str">
        <f t="shared" si="52"/>
        <v>No</v>
      </c>
      <c r="AC209" s="68" t="str">
        <f t="shared" si="53"/>
        <v>N/A</v>
      </c>
      <c r="AD209" s="65" t="str">
        <f t="shared" si="54"/>
        <v>No</v>
      </c>
      <c r="AE209" s="68" t="str">
        <f t="shared" si="55"/>
        <v>N/A</v>
      </c>
      <c r="AF209" s="8"/>
    </row>
    <row r="210" spans="1:32" ht="15" hidden="1" customHeight="1">
      <c r="A210" s="66" t="s">
        <v>14</v>
      </c>
      <c r="B210" s="66" t="s">
        <v>28</v>
      </c>
      <c r="C210" s="66" t="str" cm="1">
        <f t="array" ref="C210">_xlfn.IFNA(_xlfn.IFS(B210="Starter","Starters &amp; Sides",B210="Sides","Starters &amp; Sides"),B210)</f>
        <v>Drinks</v>
      </c>
      <c r="D210" s="71" t="s">
        <v>2366</v>
      </c>
      <c r="E210" s="76"/>
      <c r="F210" s="13"/>
      <c r="G210" s="13"/>
      <c r="H210" s="13"/>
      <c r="I210" s="13"/>
      <c r="J210" s="13"/>
      <c r="K210" s="13"/>
      <c r="L210" s="13"/>
      <c r="M210" s="13">
        <v>4.7</v>
      </c>
      <c r="N210" s="13">
        <v>4.8</v>
      </c>
      <c r="O210" s="372">
        <v>4.8</v>
      </c>
      <c r="P210" s="4">
        <v>4.8</v>
      </c>
      <c r="Q210" s="338">
        <v>4.95</v>
      </c>
      <c r="R210" s="15" t="str">
        <f t="shared" si="42"/>
        <v>Yes</v>
      </c>
      <c r="S210" s="15" t="str">
        <f t="shared" si="43"/>
        <v>No</v>
      </c>
      <c r="T210" s="4" t="str">
        <f t="shared" si="44"/>
        <v>Yes</v>
      </c>
      <c r="U210" s="4">
        <f t="shared" si="45"/>
        <v>3.125E-2</v>
      </c>
      <c r="V210" s="132" t="str">
        <f t="shared" si="46"/>
        <v>Yes</v>
      </c>
      <c r="W210" s="223">
        <f t="shared" si="47"/>
        <v>3.125E-2</v>
      </c>
      <c r="X210" s="221" t="str">
        <f t="shared" si="48"/>
        <v>Yes</v>
      </c>
      <c r="Y210" s="223">
        <f t="shared" si="49"/>
        <v>3.125E-2</v>
      </c>
      <c r="Z210" s="222" t="str">
        <f t="shared" si="50"/>
        <v>Yes</v>
      </c>
      <c r="AA210" s="68">
        <f t="shared" si="51"/>
        <v>5.3191489361702038E-2</v>
      </c>
      <c r="AB210" s="65" t="str">
        <f t="shared" si="52"/>
        <v>No</v>
      </c>
      <c r="AC210" s="68" t="str">
        <f t="shared" si="53"/>
        <v>N/A</v>
      </c>
      <c r="AD210" s="65" t="str">
        <f t="shared" si="54"/>
        <v>No</v>
      </c>
      <c r="AE210" s="68" t="str">
        <f t="shared" si="55"/>
        <v>N/A</v>
      </c>
      <c r="AF210" s="8"/>
    </row>
    <row r="211" spans="1:32" ht="15" hidden="1" customHeight="1">
      <c r="A211" s="66" t="s">
        <v>14</v>
      </c>
      <c r="B211" s="66" t="s">
        <v>28</v>
      </c>
      <c r="C211" s="66" t="str" cm="1">
        <f t="array" ref="C211">_xlfn.IFNA(_xlfn.IFS(B211="Starter","Starters &amp; Sides",B211="Sides","Starters &amp; Sides"),B211)</f>
        <v>Drinks</v>
      </c>
      <c r="D211" s="71" t="s">
        <v>2367</v>
      </c>
      <c r="E211" s="76"/>
      <c r="F211" s="13"/>
      <c r="G211" s="13"/>
      <c r="H211" s="13"/>
      <c r="I211" s="13"/>
      <c r="J211" s="13"/>
      <c r="K211" s="13"/>
      <c r="L211" s="13"/>
      <c r="M211" s="13">
        <v>3.5</v>
      </c>
      <c r="N211" s="13">
        <v>3.6</v>
      </c>
      <c r="O211" s="372">
        <v>3.6</v>
      </c>
      <c r="P211" s="4">
        <v>3.6</v>
      </c>
      <c r="Q211" s="338">
        <v>3.8</v>
      </c>
      <c r="R211" s="15" t="str">
        <f t="shared" si="42"/>
        <v>Yes</v>
      </c>
      <c r="S211" s="15" t="str">
        <f t="shared" si="43"/>
        <v>No</v>
      </c>
      <c r="T211" s="4" t="str">
        <f t="shared" si="44"/>
        <v>Yes</v>
      </c>
      <c r="U211" s="4">
        <f t="shared" si="45"/>
        <v>5.555555555555558E-2</v>
      </c>
      <c r="V211" s="132" t="str">
        <f t="shared" si="46"/>
        <v>Yes</v>
      </c>
      <c r="W211" s="223">
        <f t="shared" si="47"/>
        <v>5.555555555555558E-2</v>
      </c>
      <c r="X211" s="221" t="str">
        <f t="shared" si="48"/>
        <v>Yes</v>
      </c>
      <c r="Y211" s="223">
        <f t="shared" si="49"/>
        <v>5.555555555555558E-2</v>
      </c>
      <c r="Z211" s="222" t="str">
        <f t="shared" si="50"/>
        <v>Yes</v>
      </c>
      <c r="AA211" s="68">
        <f t="shared" si="51"/>
        <v>8.5714285714285632E-2</v>
      </c>
      <c r="AB211" s="65" t="str">
        <f t="shared" si="52"/>
        <v>No</v>
      </c>
      <c r="AC211" s="68" t="str">
        <f t="shared" si="53"/>
        <v>N/A</v>
      </c>
      <c r="AD211" s="65" t="str">
        <f t="shared" si="54"/>
        <v>No</v>
      </c>
      <c r="AE211" s="68" t="str">
        <f t="shared" si="55"/>
        <v>N/A</v>
      </c>
      <c r="AF211" s="8"/>
    </row>
    <row r="212" spans="1:32" ht="15" hidden="1" customHeight="1">
      <c r="A212" s="66" t="s">
        <v>14</v>
      </c>
      <c r="B212" s="66" t="s">
        <v>28</v>
      </c>
      <c r="C212" s="66" t="str" cm="1">
        <f t="array" ref="C212">_xlfn.IFNA(_xlfn.IFS(B212="Starter","Starters &amp; Sides",B212="Sides","Starters &amp; Sides"),B212)</f>
        <v>Drinks</v>
      </c>
      <c r="D212" s="71" t="s">
        <v>2368</v>
      </c>
      <c r="E212" s="76"/>
      <c r="F212" s="13"/>
      <c r="G212" s="13"/>
      <c r="H212" s="13"/>
      <c r="I212" s="13"/>
      <c r="J212" s="13"/>
      <c r="K212" s="13"/>
      <c r="L212" s="13"/>
      <c r="M212" s="13">
        <v>4.0999999999999996</v>
      </c>
      <c r="N212" s="13">
        <v>4.25</v>
      </c>
      <c r="O212" s="372">
        <v>4.25</v>
      </c>
      <c r="P212" s="4">
        <v>4.25</v>
      </c>
      <c r="Q212" s="338">
        <v>4.25</v>
      </c>
      <c r="R212" s="15" t="str">
        <f t="shared" si="42"/>
        <v>Yes</v>
      </c>
      <c r="S212" s="15" t="str">
        <f t="shared" si="43"/>
        <v>No</v>
      </c>
      <c r="T212" s="4" t="str">
        <f t="shared" si="44"/>
        <v>Yes</v>
      </c>
      <c r="U212" s="4">
        <f t="shared" si="45"/>
        <v>0</v>
      </c>
      <c r="V212" s="132" t="str">
        <f t="shared" si="46"/>
        <v>Yes</v>
      </c>
      <c r="W212" s="223">
        <f t="shared" si="47"/>
        <v>0</v>
      </c>
      <c r="X212" s="221" t="str">
        <f t="shared" si="48"/>
        <v>Yes</v>
      </c>
      <c r="Y212" s="223">
        <f t="shared" si="49"/>
        <v>0</v>
      </c>
      <c r="Z212" s="222" t="str">
        <f t="shared" si="50"/>
        <v>Yes</v>
      </c>
      <c r="AA212" s="68">
        <f t="shared" si="51"/>
        <v>3.6585365853658569E-2</v>
      </c>
      <c r="AB212" s="65" t="str">
        <f t="shared" si="52"/>
        <v>No</v>
      </c>
      <c r="AC212" s="68" t="str">
        <f t="shared" si="53"/>
        <v>N/A</v>
      </c>
      <c r="AD212" s="65" t="str">
        <f t="shared" si="54"/>
        <v>No</v>
      </c>
      <c r="AE212" s="68" t="str">
        <f t="shared" si="55"/>
        <v>N/A</v>
      </c>
      <c r="AF212" s="8"/>
    </row>
    <row r="213" spans="1:32" ht="15" hidden="1" customHeight="1">
      <c r="A213" s="66" t="s">
        <v>14</v>
      </c>
      <c r="B213" s="66" t="s">
        <v>28</v>
      </c>
      <c r="C213" s="66" t="str" cm="1">
        <f t="array" ref="C213">_xlfn.IFNA(_xlfn.IFS(B213="Starter","Starters &amp; Sides",B213="Sides","Starters &amp; Sides"),B213)</f>
        <v>Drinks</v>
      </c>
      <c r="D213" s="71" t="s">
        <v>2369</v>
      </c>
      <c r="E213" s="76"/>
      <c r="F213" s="13"/>
      <c r="G213" s="13"/>
      <c r="H213" s="13"/>
      <c r="I213" s="13"/>
      <c r="J213" s="13"/>
      <c r="K213" s="13"/>
      <c r="L213" s="13"/>
      <c r="M213" s="13">
        <v>3.35</v>
      </c>
      <c r="N213" s="13">
        <v>3.45</v>
      </c>
      <c r="O213" s="372">
        <v>3.45</v>
      </c>
      <c r="P213" s="4">
        <v>3.45</v>
      </c>
      <c r="Q213" s="338">
        <v>3.6</v>
      </c>
      <c r="R213" s="15" t="str">
        <f t="shared" si="42"/>
        <v>Yes</v>
      </c>
      <c r="S213" s="15" t="str">
        <f t="shared" si="43"/>
        <v>No</v>
      </c>
      <c r="T213" s="4" t="str">
        <f t="shared" si="44"/>
        <v>Yes</v>
      </c>
      <c r="U213" s="4">
        <f t="shared" si="45"/>
        <v>4.3478260869565188E-2</v>
      </c>
      <c r="V213" s="132" t="str">
        <f t="shared" si="46"/>
        <v>Yes</v>
      </c>
      <c r="W213" s="223">
        <f t="shared" si="47"/>
        <v>4.3478260869565188E-2</v>
      </c>
      <c r="X213" s="221" t="str">
        <f t="shared" si="48"/>
        <v>Yes</v>
      </c>
      <c r="Y213" s="223">
        <f t="shared" si="49"/>
        <v>4.3478260869565188E-2</v>
      </c>
      <c r="Z213" s="222" t="str">
        <f t="shared" si="50"/>
        <v>Yes</v>
      </c>
      <c r="AA213" s="68">
        <f t="shared" si="51"/>
        <v>7.4626865671641784E-2</v>
      </c>
      <c r="AB213" s="65" t="str">
        <f t="shared" si="52"/>
        <v>No</v>
      </c>
      <c r="AC213" s="68" t="str">
        <f t="shared" si="53"/>
        <v>N/A</v>
      </c>
      <c r="AD213" s="65" t="str">
        <f t="shared" si="54"/>
        <v>No</v>
      </c>
      <c r="AE213" s="68" t="str">
        <f t="shared" si="55"/>
        <v>N/A</v>
      </c>
      <c r="AF213" s="8"/>
    </row>
    <row r="214" spans="1:32" ht="15" hidden="1" customHeight="1">
      <c r="A214" s="66" t="s">
        <v>14</v>
      </c>
      <c r="B214" s="66" t="s">
        <v>28</v>
      </c>
      <c r="C214" s="66" t="str" cm="1">
        <f t="array" ref="C214">_xlfn.IFNA(_xlfn.IFS(B214="Starter","Starters &amp; Sides",B214="Sides","Starters &amp; Sides"),B214)</f>
        <v>Drinks</v>
      </c>
      <c r="D214" s="71" t="s">
        <v>2370</v>
      </c>
      <c r="E214" s="75"/>
      <c r="F214" s="12"/>
      <c r="G214" s="12"/>
      <c r="H214" s="12"/>
      <c r="I214" s="12"/>
      <c r="J214" s="12"/>
      <c r="K214" s="12"/>
      <c r="L214" s="12"/>
      <c r="M214" s="12"/>
      <c r="N214" s="12"/>
      <c r="O214" s="376">
        <v>4.45</v>
      </c>
      <c r="P214" s="4">
        <v>4.45</v>
      </c>
      <c r="Q214" s="338">
        <v>4.5999999999999996</v>
      </c>
      <c r="R214" s="15" t="str">
        <f t="shared" si="42"/>
        <v>Yes</v>
      </c>
      <c r="S214" s="15" t="str">
        <f t="shared" si="43"/>
        <v>No</v>
      </c>
      <c r="T214" s="4" t="str">
        <f t="shared" si="44"/>
        <v>Yes</v>
      </c>
      <c r="U214" s="4">
        <f t="shared" si="45"/>
        <v>3.3707865168539186E-2</v>
      </c>
      <c r="V214" s="132" t="str">
        <f t="shared" si="46"/>
        <v>Yes</v>
      </c>
      <c r="W214" s="223">
        <f t="shared" si="47"/>
        <v>3.3707865168539186E-2</v>
      </c>
      <c r="X214" s="221" t="str">
        <f t="shared" si="48"/>
        <v>No</v>
      </c>
      <c r="Y214" s="223" t="str">
        <f t="shared" si="49"/>
        <v>N/A</v>
      </c>
      <c r="Z214" s="222" t="str">
        <f t="shared" si="50"/>
        <v>No</v>
      </c>
      <c r="AA214" s="68" t="str">
        <f t="shared" si="51"/>
        <v>N/A</v>
      </c>
      <c r="AB214" s="65" t="str">
        <f t="shared" si="52"/>
        <v>No</v>
      </c>
      <c r="AC214" s="68" t="str">
        <f t="shared" si="53"/>
        <v>N/A</v>
      </c>
      <c r="AD214" s="65" t="str">
        <f t="shared" si="54"/>
        <v>No</v>
      </c>
      <c r="AE214" s="68" t="str">
        <f t="shared" si="55"/>
        <v>N/A</v>
      </c>
      <c r="AF214" s="8"/>
    </row>
    <row r="215" spans="1:32" ht="15" hidden="1" customHeight="1">
      <c r="A215" s="66" t="s">
        <v>14</v>
      </c>
      <c r="B215" s="66" t="s">
        <v>28</v>
      </c>
      <c r="C215" s="66" t="str" cm="1">
        <f t="array" ref="C215">_xlfn.IFNA(_xlfn.IFS(B215="Starter","Starters &amp; Sides",B215="Sides","Starters &amp; Sides"),B215)</f>
        <v>Drinks</v>
      </c>
      <c r="D215" s="71" t="s">
        <v>2371</v>
      </c>
      <c r="E215" s="76"/>
      <c r="F215" s="13"/>
      <c r="G215" s="13"/>
      <c r="H215" s="13"/>
      <c r="I215" s="13"/>
      <c r="J215" s="13"/>
      <c r="K215" s="13"/>
      <c r="L215" s="13"/>
      <c r="M215" s="13">
        <v>4.7</v>
      </c>
      <c r="N215" s="13">
        <v>4.8</v>
      </c>
      <c r="O215" s="372">
        <v>4.8</v>
      </c>
      <c r="P215" s="4">
        <v>4.8</v>
      </c>
      <c r="Q215" s="338">
        <v>4.95</v>
      </c>
      <c r="R215" s="15" t="str">
        <f t="shared" si="42"/>
        <v>Yes</v>
      </c>
      <c r="S215" s="15" t="str">
        <f t="shared" si="43"/>
        <v>No</v>
      </c>
      <c r="T215" s="4" t="str">
        <f t="shared" si="44"/>
        <v>Yes</v>
      </c>
      <c r="U215" s="4">
        <f t="shared" si="45"/>
        <v>3.125E-2</v>
      </c>
      <c r="V215" s="132" t="str">
        <f t="shared" si="46"/>
        <v>Yes</v>
      </c>
      <c r="W215" s="223">
        <f t="shared" si="47"/>
        <v>3.125E-2</v>
      </c>
      <c r="X215" s="221" t="str">
        <f t="shared" si="48"/>
        <v>Yes</v>
      </c>
      <c r="Y215" s="223">
        <f t="shared" si="49"/>
        <v>3.125E-2</v>
      </c>
      <c r="Z215" s="222" t="str">
        <f t="shared" si="50"/>
        <v>Yes</v>
      </c>
      <c r="AA215" s="68">
        <f t="shared" si="51"/>
        <v>5.3191489361702038E-2</v>
      </c>
      <c r="AB215" s="65" t="str">
        <f t="shared" si="52"/>
        <v>No</v>
      </c>
      <c r="AC215" s="68" t="str">
        <f t="shared" si="53"/>
        <v>N/A</v>
      </c>
      <c r="AD215" s="65" t="str">
        <f t="shared" si="54"/>
        <v>No</v>
      </c>
      <c r="AE215" s="68" t="str">
        <f t="shared" si="55"/>
        <v>N/A</v>
      </c>
      <c r="AF215" s="8"/>
    </row>
    <row r="216" spans="1:32" ht="15" hidden="1" customHeight="1">
      <c r="A216" s="66" t="s">
        <v>14</v>
      </c>
      <c r="B216" s="66" t="s">
        <v>28</v>
      </c>
      <c r="C216" s="66" t="str" cm="1">
        <f t="array" ref="C216">_xlfn.IFNA(_xlfn.IFS(B216="Starter","Starters &amp; Sides",B216="Sides","Starters &amp; Sides"),B216)</f>
        <v>Drinks</v>
      </c>
      <c r="D216" s="71" t="s">
        <v>2372</v>
      </c>
      <c r="E216" s="76"/>
      <c r="F216" s="13"/>
      <c r="G216" s="13"/>
      <c r="H216" s="13"/>
      <c r="I216" s="13"/>
      <c r="J216" s="13"/>
      <c r="K216" s="13"/>
      <c r="L216" s="13"/>
      <c r="M216" s="13">
        <v>4.7</v>
      </c>
      <c r="N216" s="13">
        <v>4.8</v>
      </c>
      <c r="O216" s="372">
        <v>4.8</v>
      </c>
      <c r="P216" s="4">
        <v>4.8</v>
      </c>
      <c r="Q216" s="338">
        <v>4.95</v>
      </c>
      <c r="R216" s="15" t="str">
        <f t="shared" si="42"/>
        <v>Yes</v>
      </c>
      <c r="S216" s="15" t="str">
        <f t="shared" si="43"/>
        <v>No</v>
      </c>
      <c r="T216" s="4" t="str">
        <f t="shared" si="44"/>
        <v>Yes</v>
      </c>
      <c r="U216" s="4">
        <f t="shared" si="45"/>
        <v>3.125E-2</v>
      </c>
      <c r="V216" s="132" t="str">
        <f t="shared" si="46"/>
        <v>Yes</v>
      </c>
      <c r="W216" s="223">
        <f t="shared" si="47"/>
        <v>3.125E-2</v>
      </c>
      <c r="X216" s="221" t="str">
        <f t="shared" si="48"/>
        <v>Yes</v>
      </c>
      <c r="Y216" s="223">
        <f t="shared" si="49"/>
        <v>3.125E-2</v>
      </c>
      <c r="Z216" s="222" t="str">
        <f t="shared" si="50"/>
        <v>Yes</v>
      </c>
      <c r="AA216" s="68">
        <f t="shared" si="51"/>
        <v>5.3191489361702038E-2</v>
      </c>
      <c r="AB216" s="65" t="str">
        <f t="shared" si="52"/>
        <v>No</v>
      </c>
      <c r="AC216" s="68" t="str">
        <f t="shared" si="53"/>
        <v>N/A</v>
      </c>
      <c r="AD216" s="65" t="str">
        <f t="shared" si="54"/>
        <v>No</v>
      </c>
      <c r="AE216" s="68" t="str">
        <f t="shared" si="55"/>
        <v>N/A</v>
      </c>
      <c r="AF216" s="8"/>
    </row>
    <row r="217" spans="1:32" ht="15" hidden="1" customHeight="1">
      <c r="A217" s="66" t="s">
        <v>14</v>
      </c>
      <c r="B217" s="66" t="s">
        <v>28</v>
      </c>
      <c r="C217" s="66" t="str" cm="1">
        <f t="array" ref="C217">_xlfn.IFNA(_xlfn.IFS(B217="Starter","Starters &amp; Sides",B217="Sides","Starters &amp; Sides"),B217)</f>
        <v>Drinks</v>
      </c>
      <c r="D217" s="71" t="s">
        <v>1374</v>
      </c>
      <c r="E217" s="76"/>
      <c r="F217" s="13"/>
      <c r="G217" s="13"/>
      <c r="H217" s="13"/>
      <c r="I217" s="13"/>
      <c r="J217" s="13"/>
      <c r="K217" s="13"/>
      <c r="L217" s="13"/>
      <c r="M217" s="13">
        <v>3.4</v>
      </c>
      <c r="N217" s="13">
        <v>3.5</v>
      </c>
      <c r="O217" s="372">
        <v>3.5</v>
      </c>
      <c r="P217" s="4">
        <v>3.5</v>
      </c>
      <c r="Q217" s="338">
        <v>3.8</v>
      </c>
      <c r="R217" s="15" t="str">
        <f t="shared" si="42"/>
        <v>Yes</v>
      </c>
      <c r="S217" s="15" t="str">
        <f t="shared" si="43"/>
        <v>No</v>
      </c>
      <c r="T217" s="4" t="str">
        <f t="shared" si="44"/>
        <v>Yes</v>
      </c>
      <c r="U217" s="4">
        <f t="shared" si="45"/>
        <v>8.5714285714285632E-2</v>
      </c>
      <c r="V217" s="132" t="str">
        <f t="shared" si="46"/>
        <v>Yes</v>
      </c>
      <c r="W217" s="223">
        <f t="shared" si="47"/>
        <v>8.5714285714285632E-2</v>
      </c>
      <c r="X217" s="221" t="str">
        <f t="shared" si="48"/>
        <v>Yes</v>
      </c>
      <c r="Y217" s="223">
        <f t="shared" si="49"/>
        <v>8.5714285714285632E-2</v>
      </c>
      <c r="Z217" s="222" t="str">
        <f t="shared" si="50"/>
        <v>Yes</v>
      </c>
      <c r="AA217" s="68">
        <f t="shared" si="51"/>
        <v>0.11764705882352944</v>
      </c>
      <c r="AB217" s="65" t="str">
        <f t="shared" si="52"/>
        <v>No</v>
      </c>
      <c r="AC217" s="68" t="str">
        <f t="shared" si="53"/>
        <v>N/A</v>
      </c>
      <c r="AD217" s="65" t="str">
        <f t="shared" si="54"/>
        <v>No</v>
      </c>
      <c r="AE217" s="68" t="str">
        <f t="shared" si="55"/>
        <v>N/A</v>
      </c>
      <c r="AF217" s="8"/>
    </row>
    <row r="218" spans="1:32" ht="15" hidden="1" customHeight="1">
      <c r="A218" s="66" t="s">
        <v>14</v>
      </c>
      <c r="B218" s="66" t="s">
        <v>28</v>
      </c>
      <c r="C218" s="66" t="str" cm="1">
        <f t="array" ref="C218">_xlfn.IFNA(_xlfn.IFS(B218="Starter","Starters &amp; Sides",B218="Sides","Starters &amp; Sides"),B218)</f>
        <v>Drinks</v>
      </c>
      <c r="D218" s="71" t="s">
        <v>2373</v>
      </c>
      <c r="E218" s="76"/>
      <c r="F218" s="13"/>
      <c r="G218" s="13"/>
      <c r="H218" s="13"/>
      <c r="I218" s="13"/>
      <c r="J218" s="13"/>
      <c r="K218" s="13"/>
      <c r="L218" s="13"/>
      <c r="M218" s="13">
        <v>3.5</v>
      </c>
      <c r="N218" s="13">
        <v>3.6</v>
      </c>
      <c r="O218" s="372">
        <v>3.6</v>
      </c>
      <c r="P218" s="4">
        <v>3.6</v>
      </c>
      <c r="Q218" s="338">
        <v>3.8</v>
      </c>
      <c r="R218" s="15" t="str">
        <f t="shared" si="42"/>
        <v>Yes</v>
      </c>
      <c r="S218" s="15" t="str">
        <f t="shared" si="43"/>
        <v>No</v>
      </c>
      <c r="T218" s="4" t="str">
        <f t="shared" si="44"/>
        <v>Yes</v>
      </c>
      <c r="U218" s="4">
        <f t="shared" si="45"/>
        <v>5.555555555555558E-2</v>
      </c>
      <c r="V218" s="132" t="str">
        <f t="shared" si="46"/>
        <v>Yes</v>
      </c>
      <c r="W218" s="223">
        <f t="shared" si="47"/>
        <v>5.555555555555558E-2</v>
      </c>
      <c r="X218" s="221" t="str">
        <f t="shared" si="48"/>
        <v>Yes</v>
      </c>
      <c r="Y218" s="223">
        <f t="shared" si="49"/>
        <v>5.555555555555558E-2</v>
      </c>
      <c r="Z218" s="222" t="str">
        <f t="shared" si="50"/>
        <v>Yes</v>
      </c>
      <c r="AA218" s="68">
        <f t="shared" si="51"/>
        <v>8.5714285714285632E-2</v>
      </c>
      <c r="AB218" s="65" t="str">
        <f t="shared" si="52"/>
        <v>No</v>
      </c>
      <c r="AC218" s="68" t="str">
        <f t="shared" si="53"/>
        <v>N/A</v>
      </c>
      <c r="AD218" s="65" t="str">
        <f t="shared" si="54"/>
        <v>No</v>
      </c>
      <c r="AE218" s="68" t="str">
        <f t="shared" si="55"/>
        <v>N/A</v>
      </c>
      <c r="AF218" s="8"/>
    </row>
    <row r="219" spans="1:32" ht="15" hidden="1" customHeight="1">
      <c r="A219" s="66" t="s">
        <v>14</v>
      </c>
      <c r="B219" s="66" t="s">
        <v>28</v>
      </c>
      <c r="C219" s="66" t="str" cm="1">
        <f t="array" ref="C219">_xlfn.IFNA(_xlfn.IFS(B219="Starter","Starters &amp; Sides",B219="Sides","Starters &amp; Sides"),B219)</f>
        <v>Drinks</v>
      </c>
      <c r="D219" s="71" t="s">
        <v>2374</v>
      </c>
      <c r="E219" s="76"/>
      <c r="F219" s="13"/>
      <c r="G219" s="13"/>
      <c r="H219" s="13"/>
      <c r="I219" s="13"/>
      <c r="J219" s="13"/>
      <c r="K219" s="13"/>
      <c r="L219" s="13"/>
      <c r="M219" s="13">
        <v>4.7</v>
      </c>
      <c r="N219" s="13">
        <v>4.8</v>
      </c>
      <c r="O219" s="372">
        <v>4.8</v>
      </c>
      <c r="P219" s="4">
        <v>4.8</v>
      </c>
      <c r="Q219" s="338">
        <v>4.95</v>
      </c>
      <c r="R219" s="15" t="str">
        <f t="shared" si="42"/>
        <v>Yes</v>
      </c>
      <c r="S219" s="15" t="str">
        <f t="shared" si="43"/>
        <v>No</v>
      </c>
      <c r="T219" s="4" t="str">
        <f t="shared" si="44"/>
        <v>Yes</v>
      </c>
      <c r="U219" s="4">
        <f t="shared" si="45"/>
        <v>3.125E-2</v>
      </c>
      <c r="V219" s="132" t="str">
        <f t="shared" si="46"/>
        <v>Yes</v>
      </c>
      <c r="W219" s="223">
        <f t="shared" si="47"/>
        <v>3.125E-2</v>
      </c>
      <c r="X219" s="221" t="str">
        <f t="shared" si="48"/>
        <v>Yes</v>
      </c>
      <c r="Y219" s="223">
        <f t="shared" si="49"/>
        <v>3.125E-2</v>
      </c>
      <c r="Z219" s="222" t="str">
        <f t="shared" si="50"/>
        <v>Yes</v>
      </c>
      <c r="AA219" s="68">
        <f t="shared" si="51"/>
        <v>5.3191489361702038E-2</v>
      </c>
      <c r="AB219" s="65" t="str">
        <f t="shared" si="52"/>
        <v>No</v>
      </c>
      <c r="AC219" s="68" t="str">
        <f t="shared" si="53"/>
        <v>N/A</v>
      </c>
      <c r="AD219" s="65" t="str">
        <f t="shared" si="54"/>
        <v>No</v>
      </c>
      <c r="AE219" s="68" t="str">
        <f t="shared" si="55"/>
        <v>N/A</v>
      </c>
      <c r="AF219" s="8"/>
    </row>
    <row r="220" spans="1:32" ht="15" hidden="1" customHeight="1">
      <c r="A220" s="66" t="s">
        <v>14</v>
      </c>
      <c r="B220" s="66" t="s">
        <v>28</v>
      </c>
      <c r="C220" s="66" t="str" cm="1">
        <f t="array" ref="C220">_xlfn.IFNA(_xlfn.IFS(B220="Starter","Starters &amp; Sides",B220="Sides","Starters &amp; Sides"),B220)</f>
        <v>Drinks</v>
      </c>
      <c r="D220" s="71" t="s">
        <v>2375</v>
      </c>
      <c r="E220" s="76"/>
      <c r="F220" s="13"/>
      <c r="G220" s="13"/>
      <c r="H220" s="13"/>
      <c r="I220" s="13"/>
      <c r="J220" s="13"/>
      <c r="K220" s="13"/>
      <c r="L220" s="13"/>
      <c r="M220" s="13">
        <v>3.9</v>
      </c>
      <c r="N220" s="13">
        <v>3.5</v>
      </c>
      <c r="O220" s="372">
        <v>3.5</v>
      </c>
      <c r="P220" s="4">
        <v>3.5</v>
      </c>
      <c r="Q220" s="338">
        <v>3.95</v>
      </c>
      <c r="R220" s="15" t="str">
        <f t="shared" si="42"/>
        <v>Yes</v>
      </c>
      <c r="S220" s="15" t="str">
        <f t="shared" si="43"/>
        <v>No</v>
      </c>
      <c r="T220" s="4" t="str">
        <f t="shared" si="44"/>
        <v>Yes</v>
      </c>
      <c r="U220" s="4">
        <f t="shared" si="45"/>
        <v>0.12857142857142856</v>
      </c>
      <c r="V220" s="132" t="str">
        <f t="shared" si="46"/>
        <v>Yes</v>
      </c>
      <c r="W220" s="223">
        <f t="shared" si="47"/>
        <v>0.12857142857142856</v>
      </c>
      <c r="X220" s="221" t="str">
        <f t="shared" si="48"/>
        <v>Yes</v>
      </c>
      <c r="Y220" s="223">
        <f t="shared" si="49"/>
        <v>0.12857142857142856</v>
      </c>
      <c r="Z220" s="222" t="str">
        <f t="shared" si="50"/>
        <v>Yes</v>
      </c>
      <c r="AA220" s="68">
        <f t="shared" si="51"/>
        <v>1.2820512820512997E-2</v>
      </c>
      <c r="AB220" s="65" t="str">
        <f t="shared" si="52"/>
        <v>No</v>
      </c>
      <c r="AC220" s="68" t="str">
        <f t="shared" si="53"/>
        <v>N/A</v>
      </c>
      <c r="AD220" s="65" t="str">
        <f t="shared" si="54"/>
        <v>No</v>
      </c>
      <c r="AE220" s="68" t="str">
        <f t="shared" si="55"/>
        <v>N/A</v>
      </c>
      <c r="AF220" s="8"/>
    </row>
    <row r="221" spans="1:32" ht="15" hidden="1" customHeight="1">
      <c r="A221" s="66" t="s">
        <v>14</v>
      </c>
      <c r="B221" s="66" t="s">
        <v>28</v>
      </c>
      <c r="C221" s="66" t="str" cm="1">
        <f t="array" ref="C221">_xlfn.IFNA(_xlfn.IFS(B221="Starter","Starters &amp; Sides",B221="Sides","Starters &amp; Sides"),B221)</f>
        <v>Drinks</v>
      </c>
      <c r="D221" s="71" t="s">
        <v>767</v>
      </c>
      <c r="E221" s="76"/>
      <c r="F221" s="13"/>
      <c r="G221" s="13"/>
      <c r="H221" s="13"/>
      <c r="I221" s="13"/>
      <c r="J221" s="13"/>
      <c r="K221" s="13"/>
      <c r="L221" s="13"/>
      <c r="M221" s="13">
        <v>3.65</v>
      </c>
      <c r="N221" s="13">
        <v>3.75</v>
      </c>
      <c r="O221" s="372">
        <v>3.75</v>
      </c>
      <c r="P221" s="4">
        <v>3.75</v>
      </c>
      <c r="Q221" s="338">
        <v>4.25</v>
      </c>
      <c r="R221" s="15" t="str">
        <f t="shared" si="42"/>
        <v>Yes</v>
      </c>
      <c r="S221" s="15" t="str">
        <f t="shared" si="43"/>
        <v>No</v>
      </c>
      <c r="T221" s="4" t="str">
        <f t="shared" si="44"/>
        <v>Yes</v>
      </c>
      <c r="U221" s="4">
        <f t="shared" si="45"/>
        <v>0.1333333333333333</v>
      </c>
      <c r="V221" s="132" t="str">
        <f t="shared" si="46"/>
        <v>Yes</v>
      </c>
      <c r="W221" s="223">
        <f t="shared" si="47"/>
        <v>0.1333333333333333</v>
      </c>
      <c r="X221" s="221" t="str">
        <f t="shared" si="48"/>
        <v>Yes</v>
      </c>
      <c r="Y221" s="223">
        <f t="shared" si="49"/>
        <v>0.1333333333333333</v>
      </c>
      <c r="Z221" s="222" t="str">
        <f t="shared" si="50"/>
        <v>Yes</v>
      </c>
      <c r="AA221" s="68">
        <f t="shared" si="51"/>
        <v>0.16438356164383561</v>
      </c>
      <c r="AB221" s="65" t="str">
        <f t="shared" si="52"/>
        <v>No</v>
      </c>
      <c r="AC221" s="68" t="str">
        <f t="shared" si="53"/>
        <v>N/A</v>
      </c>
      <c r="AD221" s="65" t="str">
        <f t="shared" si="54"/>
        <v>No</v>
      </c>
      <c r="AE221" s="68" t="str">
        <f t="shared" si="55"/>
        <v>N/A</v>
      </c>
      <c r="AF221" s="8"/>
    </row>
    <row r="222" spans="1:32" ht="15" hidden="1" customHeight="1">
      <c r="A222" s="66" t="s">
        <v>14</v>
      </c>
      <c r="B222" s="66" t="s">
        <v>28</v>
      </c>
      <c r="C222" s="66" t="str" cm="1">
        <f t="array" ref="C222">_xlfn.IFNA(_xlfn.IFS(B222="Starter","Starters &amp; Sides",B222="Sides","Starters &amp; Sides"),B222)</f>
        <v>Drinks</v>
      </c>
      <c r="D222" s="71" t="s">
        <v>2376</v>
      </c>
      <c r="E222" s="76"/>
      <c r="F222" s="13"/>
      <c r="G222" s="13"/>
      <c r="H222" s="13"/>
      <c r="I222" s="13"/>
      <c r="J222" s="13"/>
      <c r="K222" s="13"/>
      <c r="L222" s="13"/>
      <c r="M222" s="13">
        <v>3.5</v>
      </c>
      <c r="N222" s="13">
        <v>3.6</v>
      </c>
      <c r="O222" s="372">
        <v>3.6</v>
      </c>
      <c r="P222" s="4">
        <v>3.6</v>
      </c>
      <c r="Q222" s="338">
        <v>3.8</v>
      </c>
      <c r="R222" s="15" t="str">
        <f t="shared" si="42"/>
        <v>Yes</v>
      </c>
      <c r="S222" s="15" t="str">
        <f t="shared" si="43"/>
        <v>No</v>
      </c>
      <c r="T222" s="4" t="str">
        <f t="shared" si="44"/>
        <v>Yes</v>
      </c>
      <c r="U222" s="4">
        <f t="shared" si="45"/>
        <v>5.555555555555558E-2</v>
      </c>
      <c r="V222" s="132" t="str">
        <f t="shared" si="46"/>
        <v>Yes</v>
      </c>
      <c r="W222" s="223">
        <f t="shared" si="47"/>
        <v>5.555555555555558E-2</v>
      </c>
      <c r="X222" s="221" t="str">
        <f t="shared" si="48"/>
        <v>Yes</v>
      </c>
      <c r="Y222" s="223">
        <f t="shared" si="49"/>
        <v>5.555555555555558E-2</v>
      </c>
      <c r="Z222" s="222" t="str">
        <f t="shared" si="50"/>
        <v>Yes</v>
      </c>
      <c r="AA222" s="68">
        <f t="shared" si="51"/>
        <v>8.5714285714285632E-2</v>
      </c>
      <c r="AB222" s="65" t="str">
        <f t="shared" si="52"/>
        <v>No</v>
      </c>
      <c r="AC222" s="68" t="str">
        <f t="shared" si="53"/>
        <v>N/A</v>
      </c>
      <c r="AD222" s="65" t="str">
        <f t="shared" si="54"/>
        <v>No</v>
      </c>
      <c r="AE222" s="68" t="str">
        <f t="shared" si="55"/>
        <v>N/A</v>
      </c>
      <c r="AF222" s="8"/>
    </row>
    <row r="223" spans="1:32" ht="15" hidden="1" customHeight="1">
      <c r="A223" s="66" t="s">
        <v>14</v>
      </c>
      <c r="B223" s="66" t="s">
        <v>28</v>
      </c>
      <c r="C223" s="66" t="str" cm="1">
        <f t="array" ref="C223">_xlfn.IFNA(_xlfn.IFS(B223="Starter","Starters &amp; Sides",B223="Sides","Starters &amp; Sides"),B223)</f>
        <v>Drinks</v>
      </c>
      <c r="D223" s="71" t="s">
        <v>2377</v>
      </c>
      <c r="E223" s="76"/>
      <c r="F223" s="13"/>
      <c r="G223" s="13"/>
      <c r="H223" s="13"/>
      <c r="I223" s="13"/>
      <c r="J223" s="13"/>
      <c r="K223" s="13"/>
      <c r="L223" s="13"/>
      <c r="M223" s="13">
        <v>3.5</v>
      </c>
      <c r="N223" s="13">
        <v>3.6</v>
      </c>
      <c r="O223" s="372">
        <v>3.6</v>
      </c>
      <c r="P223" s="4">
        <v>3.6</v>
      </c>
      <c r="Q223" s="338">
        <v>3.8</v>
      </c>
      <c r="R223" s="15" t="str">
        <f t="shared" si="42"/>
        <v>Yes</v>
      </c>
      <c r="S223" s="15" t="str">
        <f t="shared" si="43"/>
        <v>No</v>
      </c>
      <c r="T223" s="4" t="str">
        <f t="shared" si="44"/>
        <v>Yes</v>
      </c>
      <c r="U223" s="4">
        <f t="shared" si="45"/>
        <v>5.555555555555558E-2</v>
      </c>
      <c r="V223" s="132" t="str">
        <f t="shared" si="46"/>
        <v>Yes</v>
      </c>
      <c r="W223" s="223">
        <f t="shared" si="47"/>
        <v>5.555555555555558E-2</v>
      </c>
      <c r="X223" s="221" t="str">
        <f t="shared" si="48"/>
        <v>Yes</v>
      </c>
      <c r="Y223" s="223">
        <f t="shared" si="49"/>
        <v>5.555555555555558E-2</v>
      </c>
      <c r="Z223" s="222" t="str">
        <f t="shared" si="50"/>
        <v>Yes</v>
      </c>
      <c r="AA223" s="68">
        <f t="shared" si="51"/>
        <v>8.5714285714285632E-2</v>
      </c>
      <c r="AB223" s="65" t="str">
        <f t="shared" si="52"/>
        <v>No</v>
      </c>
      <c r="AC223" s="68" t="str">
        <f t="shared" si="53"/>
        <v>N/A</v>
      </c>
      <c r="AD223" s="65" t="str">
        <f t="shared" si="54"/>
        <v>No</v>
      </c>
      <c r="AE223" s="68" t="str">
        <f t="shared" si="55"/>
        <v>N/A</v>
      </c>
      <c r="AF223" s="8"/>
    </row>
    <row r="224" spans="1:32" ht="15" hidden="1" customHeight="1">
      <c r="A224" s="66" t="s">
        <v>14</v>
      </c>
      <c r="B224" s="66" t="s">
        <v>28</v>
      </c>
      <c r="C224" s="66" t="str" cm="1">
        <f t="array" ref="C224">_xlfn.IFNA(_xlfn.IFS(B224="Starter","Starters &amp; Sides",B224="Sides","Starters &amp; Sides"),B224)</f>
        <v>Drinks</v>
      </c>
      <c r="D224" s="71" t="s">
        <v>2378</v>
      </c>
      <c r="E224" s="76"/>
      <c r="F224" s="13"/>
      <c r="G224" s="13"/>
      <c r="H224" s="13"/>
      <c r="I224" s="13"/>
      <c r="J224" s="13"/>
      <c r="K224" s="13"/>
      <c r="L224" s="13"/>
      <c r="M224" s="13">
        <v>3.5</v>
      </c>
      <c r="N224" s="13">
        <v>3.6</v>
      </c>
      <c r="O224" s="372">
        <v>3.6</v>
      </c>
      <c r="P224" s="4">
        <v>3.6</v>
      </c>
      <c r="Q224" s="338">
        <v>3.8</v>
      </c>
      <c r="R224" s="15" t="str">
        <f t="shared" si="42"/>
        <v>Yes</v>
      </c>
      <c r="S224" s="15" t="str">
        <f t="shared" si="43"/>
        <v>No</v>
      </c>
      <c r="T224" s="4" t="str">
        <f t="shared" si="44"/>
        <v>Yes</v>
      </c>
      <c r="U224" s="4">
        <f t="shared" si="45"/>
        <v>5.555555555555558E-2</v>
      </c>
      <c r="V224" s="132" t="str">
        <f t="shared" si="46"/>
        <v>Yes</v>
      </c>
      <c r="W224" s="223">
        <f t="shared" si="47"/>
        <v>5.555555555555558E-2</v>
      </c>
      <c r="X224" s="221" t="str">
        <f t="shared" si="48"/>
        <v>Yes</v>
      </c>
      <c r="Y224" s="223">
        <f t="shared" si="49"/>
        <v>5.555555555555558E-2</v>
      </c>
      <c r="Z224" s="222" t="str">
        <f t="shared" si="50"/>
        <v>Yes</v>
      </c>
      <c r="AA224" s="68">
        <f t="shared" si="51"/>
        <v>8.5714285714285632E-2</v>
      </c>
      <c r="AB224" s="65" t="str">
        <f t="shared" si="52"/>
        <v>No</v>
      </c>
      <c r="AC224" s="68" t="str">
        <f t="shared" si="53"/>
        <v>N/A</v>
      </c>
      <c r="AD224" s="65" t="str">
        <f t="shared" si="54"/>
        <v>No</v>
      </c>
      <c r="AE224" s="68" t="str">
        <f t="shared" si="55"/>
        <v>N/A</v>
      </c>
      <c r="AF224" s="8"/>
    </row>
    <row r="225" spans="1:32" ht="15" hidden="1" customHeight="1">
      <c r="A225" s="66" t="s">
        <v>14</v>
      </c>
      <c r="B225" s="66" t="s">
        <v>28</v>
      </c>
      <c r="C225" s="66" t="str" cm="1">
        <f t="array" ref="C225">_xlfn.IFNA(_xlfn.IFS(B225="Starter","Starters &amp; Sides",B225="Sides","Starters &amp; Sides"),B225)</f>
        <v>Drinks</v>
      </c>
      <c r="D225" s="71" t="s">
        <v>2379</v>
      </c>
      <c r="E225" s="76"/>
      <c r="F225" s="13"/>
      <c r="G225" s="13"/>
      <c r="H225" s="13"/>
      <c r="I225" s="13"/>
      <c r="J225" s="13"/>
      <c r="K225" s="13"/>
      <c r="L225" s="13"/>
      <c r="M225" s="13">
        <v>3.95</v>
      </c>
      <c r="N225" s="13">
        <v>4.5</v>
      </c>
      <c r="O225" s="372">
        <v>4.5</v>
      </c>
      <c r="P225" s="4">
        <v>4.5</v>
      </c>
      <c r="Q225" s="338">
        <v>5.5</v>
      </c>
      <c r="R225" s="15" t="str">
        <f t="shared" si="42"/>
        <v>Yes</v>
      </c>
      <c r="S225" s="15" t="str">
        <f t="shared" si="43"/>
        <v>No</v>
      </c>
      <c r="T225" s="4" t="str">
        <f t="shared" si="44"/>
        <v>Yes</v>
      </c>
      <c r="U225" s="4">
        <f t="shared" si="45"/>
        <v>0.22222222222222232</v>
      </c>
      <c r="V225" s="132" t="str">
        <f t="shared" si="46"/>
        <v>Yes</v>
      </c>
      <c r="W225" s="223">
        <f t="shared" si="47"/>
        <v>0.22222222222222232</v>
      </c>
      <c r="X225" s="221" t="str">
        <f t="shared" si="48"/>
        <v>Yes</v>
      </c>
      <c r="Y225" s="223">
        <f t="shared" si="49"/>
        <v>0.22222222222222232</v>
      </c>
      <c r="Z225" s="222" t="str">
        <f t="shared" si="50"/>
        <v>Yes</v>
      </c>
      <c r="AA225" s="68">
        <f t="shared" si="51"/>
        <v>0.39240506329113911</v>
      </c>
      <c r="AB225" s="65" t="str">
        <f t="shared" si="52"/>
        <v>No</v>
      </c>
      <c r="AC225" s="68" t="str">
        <f t="shared" si="53"/>
        <v>N/A</v>
      </c>
      <c r="AD225" s="65" t="str">
        <f t="shared" si="54"/>
        <v>No</v>
      </c>
      <c r="AE225" s="68" t="str">
        <f t="shared" si="55"/>
        <v>N/A</v>
      </c>
      <c r="AF225" s="8"/>
    </row>
    <row r="226" spans="1:32" ht="15" hidden="1" customHeight="1">
      <c r="A226" s="66" t="s">
        <v>14</v>
      </c>
      <c r="B226" s="66" t="s">
        <v>28</v>
      </c>
      <c r="C226" s="66" t="str" cm="1">
        <f t="array" ref="C226">_xlfn.IFNA(_xlfn.IFS(B226="Starter","Starters &amp; Sides",B226="Sides","Starters &amp; Sides"),B226)</f>
        <v>Drinks</v>
      </c>
      <c r="D226" s="71" t="s">
        <v>2380</v>
      </c>
      <c r="E226" s="76"/>
      <c r="F226" s="13"/>
      <c r="G226" s="13"/>
      <c r="H226" s="13"/>
      <c r="I226" s="13"/>
      <c r="J226" s="13"/>
      <c r="K226" s="13"/>
      <c r="L226" s="13"/>
      <c r="M226" s="13">
        <v>3.75</v>
      </c>
      <c r="N226" s="13">
        <v>3.95</v>
      </c>
      <c r="O226" s="372">
        <v>3.95</v>
      </c>
      <c r="P226" s="4">
        <v>3.95</v>
      </c>
      <c r="Q226" s="338">
        <v>4.75</v>
      </c>
      <c r="R226" s="15" t="str">
        <f t="shared" si="42"/>
        <v>Yes</v>
      </c>
      <c r="S226" s="15" t="str">
        <f t="shared" si="43"/>
        <v>No</v>
      </c>
      <c r="T226" s="4" t="str">
        <f t="shared" si="44"/>
        <v>Yes</v>
      </c>
      <c r="U226" s="4">
        <f t="shared" si="45"/>
        <v>0.20253164556962022</v>
      </c>
      <c r="V226" s="132" t="str">
        <f t="shared" si="46"/>
        <v>Yes</v>
      </c>
      <c r="W226" s="223">
        <f t="shared" si="47"/>
        <v>0.20253164556962022</v>
      </c>
      <c r="X226" s="221" t="str">
        <f t="shared" si="48"/>
        <v>Yes</v>
      </c>
      <c r="Y226" s="223">
        <f t="shared" si="49"/>
        <v>0.20253164556962022</v>
      </c>
      <c r="Z226" s="222" t="str">
        <f t="shared" si="50"/>
        <v>Yes</v>
      </c>
      <c r="AA226" s="68">
        <f t="shared" si="51"/>
        <v>0.26666666666666661</v>
      </c>
      <c r="AB226" s="65" t="str">
        <f t="shared" si="52"/>
        <v>No</v>
      </c>
      <c r="AC226" s="68" t="str">
        <f t="shared" si="53"/>
        <v>N/A</v>
      </c>
      <c r="AD226" s="65" t="str">
        <f t="shared" si="54"/>
        <v>No</v>
      </c>
      <c r="AE226" s="68" t="str">
        <f t="shared" si="55"/>
        <v>N/A</v>
      </c>
      <c r="AF226" s="8"/>
    </row>
    <row r="227" spans="1:32" ht="15" hidden="1" customHeight="1">
      <c r="A227" s="66" t="s">
        <v>14</v>
      </c>
      <c r="B227" s="66" t="s">
        <v>28</v>
      </c>
      <c r="C227" s="66" t="str" cm="1">
        <f t="array" ref="C227">_xlfn.IFNA(_xlfn.IFS(B227="Starter","Starters &amp; Sides",B227="Sides","Starters &amp; Sides"),B227)</f>
        <v>Drinks</v>
      </c>
      <c r="D227" s="71" t="s">
        <v>537</v>
      </c>
      <c r="E227" s="76"/>
      <c r="F227" s="13"/>
      <c r="G227" s="13"/>
      <c r="H227" s="13"/>
      <c r="I227" s="13"/>
      <c r="J227" s="13"/>
      <c r="K227" s="13"/>
      <c r="L227" s="13"/>
      <c r="M227" s="13">
        <v>3.2</v>
      </c>
      <c r="N227" s="13">
        <v>3.3</v>
      </c>
      <c r="O227" s="372">
        <v>3.3</v>
      </c>
      <c r="P227" s="4">
        <v>3.3</v>
      </c>
      <c r="Q227" s="338">
        <v>3.75</v>
      </c>
      <c r="R227" s="15" t="str">
        <f t="shared" si="42"/>
        <v>Yes</v>
      </c>
      <c r="S227" s="15" t="str">
        <f t="shared" si="43"/>
        <v>No</v>
      </c>
      <c r="T227" s="4" t="str">
        <f t="shared" si="44"/>
        <v>Yes</v>
      </c>
      <c r="U227" s="4">
        <f t="shared" si="45"/>
        <v>0.13636363636363646</v>
      </c>
      <c r="V227" s="132" t="str">
        <f t="shared" si="46"/>
        <v>Yes</v>
      </c>
      <c r="W227" s="223">
        <f t="shared" si="47"/>
        <v>0.13636363636363646</v>
      </c>
      <c r="X227" s="221" t="str">
        <f t="shared" si="48"/>
        <v>Yes</v>
      </c>
      <c r="Y227" s="223">
        <f t="shared" si="49"/>
        <v>0.13636363636363646</v>
      </c>
      <c r="Z227" s="222" t="str">
        <f t="shared" si="50"/>
        <v>Yes</v>
      </c>
      <c r="AA227" s="68">
        <f t="shared" si="51"/>
        <v>0.171875</v>
      </c>
      <c r="AB227" s="65" t="str">
        <f t="shared" si="52"/>
        <v>No</v>
      </c>
      <c r="AC227" s="68" t="str">
        <f t="shared" si="53"/>
        <v>N/A</v>
      </c>
      <c r="AD227" s="65" t="str">
        <f t="shared" si="54"/>
        <v>No</v>
      </c>
      <c r="AE227" s="68" t="str">
        <f t="shared" si="55"/>
        <v>N/A</v>
      </c>
      <c r="AF227" s="8"/>
    </row>
    <row r="228" spans="1:32" ht="15" hidden="1" customHeight="1">
      <c r="A228" s="66" t="s">
        <v>14</v>
      </c>
      <c r="B228" s="66" t="s">
        <v>28</v>
      </c>
      <c r="C228" s="66" t="str" cm="1">
        <f t="array" ref="C228">_xlfn.IFNA(_xlfn.IFS(B228="Starter","Starters &amp; Sides",B228="Sides","Starters &amp; Sides"),B228)</f>
        <v>Drinks</v>
      </c>
      <c r="D228" s="71" t="s">
        <v>532</v>
      </c>
      <c r="E228" s="76"/>
      <c r="F228" s="13"/>
      <c r="G228" s="13"/>
      <c r="H228" s="13"/>
      <c r="I228" s="13"/>
      <c r="J228" s="13"/>
      <c r="K228" s="13"/>
      <c r="L228" s="13"/>
      <c r="M228" s="13">
        <v>3.2</v>
      </c>
      <c r="N228" s="13">
        <v>3.3</v>
      </c>
      <c r="O228" s="372">
        <v>3.3</v>
      </c>
      <c r="P228" s="4">
        <v>3.3</v>
      </c>
      <c r="Q228" s="338">
        <v>3.75</v>
      </c>
      <c r="R228" s="15" t="str">
        <f t="shared" si="42"/>
        <v>Yes</v>
      </c>
      <c r="S228" s="15" t="str">
        <f t="shared" si="43"/>
        <v>No</v>
      </c>
      <c r="T228" s="4" t="str">
        <f t="shared" si="44"/>
        <v>Yes</v>
      </c>
      <c r="U228" s="4">
        <f t="shared" si="45"/>
        <v>0.13636363636363646</v>
      </c>
      <c r="V228" s="132" t="str">
        <f t="shared" si="46"/>
        <v>Yes</v>
      </c>
      <c r="W228" s="223">
        <f t="shared" si="47"/>
        <v>0.13636363636363646</v>
      </c>
      <c r="X228" s="221" t="str">
        <f t="shared" si="48"/>
        <v>Yes</v>
      </c>
      <c r="Y228" s="223">
        <f t="shared" si="49"/>
        <v>0.13636363636363646</v>
      </c>
      <c r="Z228" s="222" t="str">
        <f t="shared" si="50"/>
        <v>Yes</v>
      </c>
      <c r="AA228" s="68">
        <f t="shared" si="51"/>
        <v>0.171875</v>
      </c>
      <c r="AB228" s="65" t="str">
        <f t="shared" si="52"/>
        <v>No</v>
      </c>
      <c r="AC228" s="68" t="str">
        <f t="shared" si="53"/>
        <v>N/A</v>
      </c>
      <c r="AD228" s="65" t="str">
        <f t="shared" si="54"/>
        <v>No</v>
      </c>
      <c r="AE228" s="68" t="str">
        <f t="shared" si="55"/>
        <v>N/A</v>
      </c>
      <c r="AF228" s="8"/>
    </row>
    <row r="229" spans="1:32" ht="15" hidden="1" customHeight="1">
      <c r="A229" s="66" t="s">
        <v>14</v>
      </c>
      <c r="B229" s="66" t="s">
        <v>28</v>
      </c>
      <c r="C229" s="66" t="str" cm="1">
        <f t="array" ref="C229">_xlfn.IFNA(_xlfn.IFS(B229="Starter","Starters &amp; Sides",B229="Sides","Starters &amp; Sides"),B229)</f>
        <v>Drinks</v>
      </c>
      <c r="D229" s="71" t="s">
        <v>2381</v>
      </c>
      <c r="E229" s="76"/>
      <c r="F229" s="13"/>
      <c r="G229" s="13"/>
      <c r="H229" s="13"/>
      <c r="I229" s="13"/>
      <c r="J229" s="13"/>
      <c r="K229" s="13"/>
      <c r="L229" s="13"/>
      <c r="M229" s="13">
        <v>3.2</v>
      </c>
      <c r="N229" s="13">
        <v>3.5</v>
      </c>
      <c r="O229" s="372">
        <v>3.5</v>
      </c>
      <c r="P229" s="4">
        <v>3.5</v>
      </c>
      <c r="Q229" s="338">
        <v>3.95</v>
      </c>
      <c r="R229" s="15" t="str">
        <f t="shared" si="42"/>
        <v>Yes</v>
      </c>
      <c r="S229" s="15" t="str">
        <f t="shared" si="43"/>
        <v>No</v>
      </c>
      <c r="T229" s="4" t="str">
        <f t="shared" si="44"/>
        <v>Yes</v>
      </c>
      <c r="U229" s="4">
        <f t="shared" si="45"/>
        <v>0.12857142857142856</v>
      </c>
      <c r="V229" s="132" t="str">
        <f t="shared" si="46"/>
        <v>Yes</v>
      </c>
      <c r="W229" s="223">
        <f t="shared" si="47"/>
        <v>0.12857142857142856</v>
      </c>
      <c r="X229" s="221" t="str">
        <f t="shared" si="48"/>
        <v>Yes</v>
      </c>
      <c r="Y229" s="223">
        <f t="shared" si="49"/>
        <v>0.12857142857142856</v>
      </c>
      <c r="Z229" s="222" t="str">
        <f t="shared" si="50"/>
        <v>Yes</v>
      </c>
      <c r="AA229" s="68">
        <f t="shared" si="51"/>
        <v>0.234375</v>
      </c>
      <c r="AB229" s="65" t="str">
        <f t="shared" si="52"/>
        <v>No</v>
      </c>
      <c r="AC229" s="68" t="str">
        <f t="shared" si="53"/>
        <v>N/A</v>
      </c>
      <c r="AD229" s="65" t="str">
        <f t="shared" si="54"/>
        <v>No</v>
      </c>
      <c r="AE229" s="68" t="str">
        <f t="shared" si="55"/>
        <v>N/A</v>
      </c>
      <c r="AF229" s="8"/>
    </row>
    <row r="230" spans="1:32" ht="15" hidden="1" customHeight="1">
      <c r="A230" s="66" t="s">
        <v>14</v>
      </c>
      <c r="B230" s="66" t="s">
        <v>28</v>
      </c>
      <c r="C230" s="66" t="str" cm="1">
        <f t="array" ref="C230">_xlfn.IFNA(_xlfn.IFS(B230="Starter","Starters &amp; Sides",B230="Sides","Starters &amp; Sides"),B230)</f>
        <v>Drinks</v>
      </c>
      <c r="D230" s="71" t="s">
        <v>2382</v>
      </c>
      <c r="E230" s="76"/>
      <c r="F230" s="13"/>
      <c r="G230" s="13"/>
      <c r="H230" s="13"/>
      <c r="I230" s="13"/>
      <c r="J230" s="13"/>
      <c r="K230" s="13"/>
      <c r="L230" s="13"/>
      <c r="M230" s="13">
        <v>3.2</v>
      </c>
      <c r="N230" s="13">
        <v>3.5</v>
      </c>
      <c r="O230" s="372">
        <v>3.5</v>
      </c>
      <c r="P230" s="4">
        <v>3.5</v>
      </c>
      <c r="Q230" s="338">
        <v>3.95</v>
      </c>
      <c r="R230" s="15" t="str">
        <f t="shared" si="42"/>
        <v>Yes</v>
      </c>
      <c r="S230" s="15" t="str">
        <f t="shared" si="43"/>
        <v>No</v>
      </c>
      <c r="T230" s="4" t="str">
        <f t="shared" si="44"/>
        <v>Yes</v>
      </c>
      <c r="U230" s="4">
        <f t="shared" si="45"/>
        <v>0.12857142857142856</v>
      </c>
      <c r="V230" s="132" t="str">
        <f t="shared" si="46"/>
        <v>Yes</v>
      </c>
      <c r="W230" s="223">
        <f t="shared" si="47"/>
        <v>0.12857142857142856</v>
      </c>
      <c r="X230" s="221" t="str">
        <f t="shared" si="48"/>
        <v>Yes</v>
      </c>
      <c r="Y230" s="223">
        <f t="shared" si="49"/>
        <v>0.12857142857142856</v>
      </c>
      <c r="Z230" s="222" t="str">
        <f t="shared" si="50"/>
        <v>Yes</v>
      </c>
      <c r="AA230" s="68">
        <f t="shared" si="51"/>
        <v>0.234375</v>
      </c>
      <c r="AB230" s="65" t="str">
        <f t="shared" si="52"/>
        <v>No</v>
      </c>
      <c r="AC230" s="68" t="str">
        <f t="shared" si="53"/>
        <v>N/A</v>
      </c>
      <c r="AD230" s="65" t="str">
        <f t="shared" si="54"/>
        <v>No</v>
      </c>
      <c r="AE230" s="68" t="str">
        <f t="shared" si="55"/>
        <v>N/A</v>
      </c>
      <c r="AF230" s="8"/>
    </row>
    <row r="231" spans="1:32" ht="15" hidden="1" customHeight="1">
      <c r="A231" s="66" t="s">
        <v>14</v>
      </c>
      <c r="B231" s="66" t="s">
        <v>28</v>
      </c>
      <c r="C231" s="66" t="str" cm="1">
        <f t="array" ref="C231">_xlfn.IFNA(_xlfn.IFS(B231="Starter","Starters &amp; Sides",B231="Sides","Starters &amp; Sides"),B231)</f>
        <v>Drinks</v>
      </c>
      <c r="D231" s="71" t="s">
        <v>2383</v>
      </c>
      <c r="E231" s="76"/>
      <c r="F231" s="13"/>
      <c r="G231" s="13"/>
      <c r="H231" s="13"/>
      <c r="I231" s="13"/>
      <c r="J231" s="13"/>
      <c r="K231" s="13"/>
      <c r="L231" s="13"/>
      <c r="M231" s="13">
        <v>3.9</v>
      </c>
      <c r="N231" s="13">
        <v>3.95</v>
      </c>
      <c r="O231" s="372">
        <v>3.95</v>
      </c>
      <c r="P231" s="4">
        <v>3.95</v>
      </c>
      <c r="Q231" s="338">
        <v>3.95</v>
      </c>
      <c r="R231" s="15" t="str">
        <f t="shared" si="42"/>
        <v>Yes</v>
      </c>
      <c r="S231" s="15" t="str">
        <f t="shared" si="43"/>
        <v>No</v>
      </c>
      <c r="T231" s="4" t="str">
        <f t="shared" si="44"/>
        <v>Yes</v>
      </c>
      <c r="U231" s="4">
        <f t="shared" si="45"/>
        <v>0</v>
      </c>
      <c r="V231" s="132" t="str">
        <f t="shared" si="46"/>
        <v>Yes</v>
      </c>
      <c r="W231" s="223">
        <f t="shared" si="47"/>
        <v>0</v>
      </c>
      <c r="X231" s="221" t="str">
        <f t="shared" si="48"/>
        <v>Yes</v>
      </c>
      <c r="Y231" s="223">
        <f t="shared" si="49"/>
        <v>0</v>
      </c>
      <c r="Z231" s="222" t="str">
        <f t="shared" si="50"/>
        <v>Yes</v>
      </c>
      <c r="AA231" s="68">
        <f t="shared" si="51"/>
        <v>1.2820512820512997E-2</v>
      </c>
      <c r="AB231" s="65" t="str">
        <f t="shared" si="52"/>
        <v>No</v>
      </c>
      <c r="AC231" s="68" t="str">
        <f t="shared" si="53"/>
        <v>N/A</v>
      </c>
      <c r="AD231" s="65" t="str">
        <f t="shared" si="54"/>
        <v>No</v>
      </c>
      <c r="AE231" s="68" t="str">
        <f t="shared" si="55"/>
        <v>N/A</v>
      </c>
      <c r="AF231" s="8"/>
    </row>
    <row r="232" spans="1:32" ht="15" hidden="1" customHeight="1">
      <c r="A232" s="66" t="s">
        <v>14</v>
      </c>
      <c r="B232" s="66" t="s">
        <v>28</v>
      </c>
      <c r="C232" s="66" t="str" cm="1">
        <f t="array" ref="C232">_xlfn.IFNA(_xlfn.IFS(B232="Starter","Starters &amp; Sides",B232="Sides","Starters &amp; Sides"),B232)</f>
        <v>Drinks</v>
      </c>
      <c r="D232" s="71" t="s">
        <v>543</v>
      </c>
      <c r="E232" s="76"/>
      <c r="F232" s="13"/>
      <c r="G232" s="13"/>
      <c r="H232" s="13"/>
      <c r="I232" s="13"/>
      <c r="J232" s="13"/>
      <c r="K232" s="13"/>
      <c r="L232" s="13"/>
      <c r="M232" s="13">
        <v>3.99</v>
      </c>
      <c r="N232" s="13">
        <v>4.0999999999999996</v>
      </c>
      <c r="O232" s="372">
        <v>4.0999999999999996</v>
      </c>
      <c r="P232" s="4">
        <v>4.0999999999999996</v>
      </c>
      <c r="Q232" s="338">
        <v>4.5</v>
      </c>
      <c r="R232" s="15" t="str">
        <f t="shared" si="42"/>
        <v>Yes</v>
      </c>
      <c r="S232" s="15" t="str">
        <f t="shared" si="43"/>
        <v>No</v>
      </c>
      <c r="T232" s="4" t="str">
        <f t="shared" si="44"/>
        <v>Yes</v>
      </c>
      <c r="U232" s="4">
        <f t="shared" si="45"/>
        <v>9.7560975609756184E-2</v>
      </c>
      <c r="V232" s="132" t="str">
        <f t="shared" si="46"/>
        <v>Yes</v>
      </c>
      <c r="W232" s="223">
        <f t="shared" si="47"/>
        <v>9.7560975609756184E-2</v>
      </c>
      <c r="X232" s="221" t="str">
        <f t="shared" si="48"/>
        <v>Yes</v>
      </c>
      <c r="Y232" s="223">
        <f t="shared" si="49"/>
        <v>9.7560975609756184E-2</v>
      </c>
      <c r="Z232" s="222" t="str">
        <f t="shared" si="50"/>
        <v>Yes</v>
      </c>
      <c r="AA232" s="68">
        <f t="shared" si="51"/>
        <v>0.1278195488721805</v>
      </c>
      <c r="AB232" s="65" t="str">
        <f t="shared" si="52"/>
        <v>No</v>
      </c>
      <c r="AC232" s="68" t="str">
        <f t="shared" si="53"/>
        <v>N/A</v>
      </c>
      <c r="AD232" s="65" t="str">
        <f t="shared" si="54"/>
        <v>No</v>
      </c>
      <c r="AE232" s="68" t="str">
        <f t="shared" si="55"/>
        <v>N/A</v>
      </c>
      <c r="AF232" s="8"/>
    </row>
    <row r="233" spans="1:32" ht="15" hidden="1" customHeight="1">
      <c r="A233" s="66" t="s">
        <v>14</v>
      </c>
      <c r="B233" s="66" t="s">
        <v>28</v>
      </c>
      <c r="C233" s="66" t="str" cm="1">
        <f t="array" ref="C233">_xlfn.IFNA(_xlfn.IFS(B233="Starter","Starters &amp; Sides",B233="Sides","Starters &amp; Sides"),B233)</f>
        <v>Drinks</v>
      </c>
      <c r="D233" s="71" t="s">
        <v>540</v>
      </c>
      <c r="E233" s="76"/>
      <c r="F233" s="13"/>
      <c r="G233" s="13"/>
      <c r="H233" s="13"/>
      <c r="I233" s="13"/>
      <c r="J233" s="13"/>
      <c r="K233" s="13"/>
      <c r="L233" s="13"/>
      <c r="M233" s="13">
        <v>3.99</v>
      </c>
      <c r="N233" s="13">
        <v>4.0999999999999996</v>
      </c>
      <c r="O233" s="372">
        <v>4.0999999999999996</v>
      </c>
      <c r="P233" s="4">
        <v>4.0999999999999996</v>
      </c>
      <c r="Q233" s="338">
        <v>4.5</v>
      </c>
      <c r="R233" s="15" t="str">
        <f t="shared" si="42"/>
        <v>Yes</v>
      </c>
      <c r="S233" s="15" t="str">
        <f t="shared" si="43"/>
        <v>No</v>
      </c>
      <c r="T233" s="4" t="str">
        <f t="shared" si="44"/>
        <v>Yes</v>
      </c>
      <c r="U233" s="4">
        <f t="shared" si="45"/>
        <v>9.7560975609756184E-2</v>
      </c>
      <c r="V233" s="132" t="str">
        <f t="shared" si="46"/>
        <v>Yes</v>
      </c>
      <c r="W233" s="223">
        <f t="shared" si="47"/>
        <v>9.7560975609756184E-2</v>
      </c>
      <c r="X233" s="221" t="str">
        <f t="shared" si="48"/>
        <v>Yes</v>
      </c>
      <c r="Y233" s="223">
        <f t="shared" si="49"/>
        <v>9.7560975609756184E-2</v>
      </c>
      <c r="Z233" s="222" t="str">
        <f t="shared" si="50"/>
        <v>Yes</v>
      </c>
      <c r="AA233" s="68">
        <f t="shared" si="51"/>
        <v>0.1278195488721805</v>
      </c>
      <c r="AB233" s="65" t="str">
        <f t="shared" si="52"/>
        <v>No</v>
      </c>
      <c r="AC233" s="68" t="str">
        <f t="shared" si="53"/>
        <v>N/A</v>
      </c>
      <c r="AD233" s="65" t="str">
        <f t="shared" si="54"/>
        <v>No</v>
      </c>
      <c r="AE233" s="68" t="str">
        <f t="shared" si="55"/>
        <v>N/A</v>
      </c>
      <c r="AF233" s="8"/>
    </row>
    <row r="234" spans="1:32" ht="15" hidden="1" customHeight="1">
      <c r="A234" s="66" t="s">
        <v>14</v>
      </c>
      <c r="B234" s="66" t="s">
        <v>28</v>
      </c>
      <c r="C234" s="66" t="str" cm="1">
        <f t="array" ref="C234">_xlfn.IFNA(_xlfn.IFS(B234="Starter","Starters &amp; Sides",B234="Sides","Starters &amp; Sides"),B234)</f>
        <v>Drinks</v>
      </c>
      <c r="D234" s="71" t="s">
        <v>857</v>
      </c>
      <c r="E234" s="76"/>
      <c r="F234" s="13"/>
      <c r="G234" s="13"/>
      <c r="H234" s="13"/>
      <c r="I234" s="13"/>
      <c r="J234" s="13"/>
      <c r="K234" s="13"/>
      <c r="L234" s="13"/>
      <c r="M234" s="13">
        <v>3.99</v>
      </c>
      <c r="N234" s="13">
        <v>4.0999999999999996</v>
      </c>
      <c r="O234" s="372">
        <v>4.0999999999999996</v>
      </c>
      <c r="P234" s="4">
        <v>4.0999999999999996</v>
      </c>
      <c r="Q234" s="338">
        <v>4.5</v>
      </c>
      <c r="R234" s="15" t="str">
        <f t="shared" si="42"/>
        <v>Yes</v>
      </c>
      <c r="S234" s="15" t="str">
        <f t="shared" si="43"/>
        <v>No</v>
      </c>
      <c r="T234" s="4" t="str">
        <f t="shared" si="44"/>
        <v>Yes</v>
      </c>
      <c r="U234" s="4">
        <f t="shared" si="45"/>
        <v>9.7560975609756184E-2</v>
      </c>
      <c r="V234" s="132" t="str">
        <f t="shared" si="46"/>
        <v>Yes</v>
      </c>
      <c r="W234" s="223">
        <f t="shared" si="47"/>
        <v>9.7560975609756184E-2</v>
      </c>
      <c r="X234" s="221" t="str">
        <f t="shared" si="48"/>
        <v>Yes</v>
      </c>
      <c r="Y234" s="223">
        <f t="shared" si="49"/>
        <v>9.7560975609756184E-2</v>
      </c>
      <c r="Z234" s="222" t="str">
        <f t="shared" si="50"/>
        <v>Yes</v>
      </c>
      <c r="AA234" s="68">
        <f t="shared" si="51"/>
        <v>0.1278195488721805</v>
      </c>
      <c r="AB234" s="65" t="str">
        <f t="shared" si="52"/>
        <v>No</v>
      </c>
      <c r="AC234" s="68" t="str">
        <f t="shared" si="53"/>
        <v>N/A</v>
      </c>
      <c r="AD234" s="65" t="str">
        <f t="shared" si="54"/>
        <v>No</v>
      </c>
      <c r="AE234" s="68" t="str">
        <f t="shared" si="55"/>
        <v>N/A</v>
      </c>
      <c r="AF234" s="8"/>
    </row>
    <row r="235" spans="1:32" ht="15" hidden="1" customHeight="1">
      <c r="A235" s="66" t="s">
        <v>14</v>
      </c>
      <c r="B235" s="66" t="s">
        <v>28</v>
      </c>
      <c r="C235" s="66" t="str" cm="1">
        <f t="array" ref="C235">_xlfn.IFNA(_xlfn.IFS(B235="Starter","Starters &amp; Sides",B235="Sides","Starters &amp; Sides"),B235)</f>
        <v>Drinks</v>
      </c>
      <c r="D235" s="71" t="s">
        <v>861</v>
      </c>
      <c r="E235" s="76"/>
      <c r="F235" s="13"/>
      <c r="G235" s="13"/>
      <c r="H235" s="13"/>
      <c r="I235" s="13"/>
      <c r="J235" s="13"/>
      <c r="K235" s="13"/>
      <c r="L235" s="13"/>
      <c r="M235" s="13">
        <v>3.99</v>
      </c>
      <c r="N235" s="13">
        <v>4.0999999999999996</v>
      </c>
      <c r="O235" s="372">
        <v>4.0999999999999996</v>
      </c>
      <c r="P235" s="4">
        <v>4.0999999999999996</v>
      </c>
      <c r="Q235" s="338">
        <v>4.5</v>
      </c>
      <c r="R235" s="15" t="str">
        <f t="shared" si="42"/>
        <v>Yes</v>
      </c>
      <c r="S235" s="15" t="str">
        <f t="shared" si="43"/>
        <v>No</v>
      </c>
      <c r="T235" s="4" t="str">
        <f t="shared" si="44"/>
        <v>Yes</v>
      </c>
      <c r="U235" s="4">
        <f t="shared" si="45"/>
        <v>9.7560975609756184E-2</v>
      </c>
      <c r="V235" s="132" t="str">
        <f t="shared" si="46"/>
        <v>Yes</v>
      </c>
      <c r="W235" s="223">
        <f t="shared" si="47"/>
        <v>9.7560975609756184E-2</v>
      </c>
      <c r="X235" s="221" t="str">
        <f t="shared" si="48"/>
        <v>Yes</v>
      </c>
      <c r="Y235" s="223">
        <f t="shared" si="49"/>
        <v>9.7560975609756184E-2</v>
      </c>
      <c r="Z235" s="222" t="str">
        <f t="shared" si="50"/>
        <v>Yes</v>
      </c>
      <c r="AA235" s="68">
        <f t="shared" si="51"/>
        <v>0.1278195488721805</v>
      </c>
      <c r="AB235" s="65" t="str">
        <f t="shared" si="52"/>
        <v>No</v>
      </c>
      <c r="AC235" s="68" t="str">
        <f t="shared" si="53"/>
        <v>N/A</v>
      </c>
      <c r="AD235" s="65" t="str">
        <f t="shared" si="54"/>
        <v>No</v>
      </c>
      <c r="AE235" s="68" t="str">
        <f t="shared" si="55"/>
        <v>N/A</v>
      </c>
      <c r="AF235" s="8"/>
    </row>
    <row r="236" spans="1:32" ht="15" hidden="1" customHeight="1">
      <c r="A236" s="66" t="s">
        <v>14</v>
      </c>
      <c r="B236" s="66" t="s">
        <v>28</v>
      </c>
      <c r="C236" s="66" t="str" cm="1">
        <f t="array" ref="C236">_xlfn.IFNA(_xlfn.IFS(B236="Starter","Starters &amp; Sides",B236="Sides","Starters &amp; Sides"),B236)</f>
        <v>Drinks</v>
      </c>
      <c r="D236" s="71" t="s">
        <v>2384</v>
      </c>
      <c r="E236" s="76"/>
      <c r="F236" s="13"/>
      <c r="G236" s="13"/>
      <c r="H236" s="13"/>
      <c r="I236" s="13"/>
      <c r="J236" s="13"/>
      <c r="K236" s="13"/>
      <c r="L236" s="13"/>
      <c r="M236" s="13">
        <v>3.99</v>
      </c>
      <c r="N236" s="13">
        <v>4.0999999999999996</v>
      </c>
      <c r="O236" s="372">
        <v>4.0999999999999996</v>
      </c>
      <c r="P236" s="4">
        <v>4.0999999999999996</v>
      </c>
      <c r="Q236" s="338">
        <v>4.5</v>
      </c>
      <c r="R236" s="15" t="str">
        <f t="shared" ref="R236:R241" si="56">IF(COUNTA(Q236)=1,"Yes","No")</f>
        <v>Yes</v>
      </c>
      <c r="S236" s="15" t="str">
        <f t="shared" ref="S236:S241" si="57">IF(AND(T236="No",R236="Yes"),"Yes","No")</f>
        <v>No</v>
      </c>
      <c r="T236" s="4" t="str">
        <f t="shared" ref="T236:T241" si="58">IF(COUNTA(P236:Q236)=2,"Yes","No")</f>
        <v>Yes</v>
      </c>
      <c r="U236" s="4">
        <f t="shared" ref="U236:U241" si="59">IF(T236="Yes",Q236/P236-1,"N/A")</f>
        <v>9.7560975609756184E-2</v>
      </c>
      <c r="V236" s="132" t="str">
        <f t="shared" ref="V236:V241" si="60">IF(COUNTA(O236:Q236)=3,"Yes","No")</f>
        <v>Yes</v>
      </c>
      <c r="W236" s="223">
        <f t="shared" ref="W236:W241" si="61">IF(V236="Yes",Q236/O236-1,"N/A")</f>
        <v>9.7560975609756184E-2</v>
      </c>
      <c r="X236" s="221" t="str">
        <f t="shared" ref="X236:X241" si="62">IF(COUNTA(N236:Q236)=4,"Yes","No")</f>
        <v>Yes</v>
      </c>
      <c r="Y236" s="223">
        <f t="shared" ref="Y236:Y241" si="63">IF(X236="Yes",Q236/N236-1,"N/A")</f>
        <v>9.7560975609756184E-2</v>
      </c>
      <c r="Z236" s="222" t="str">
        <f t="shared" ref="Z236:Z241" si="64">IF(COUNTA(M236:Q236)=5,"Yes","No")</f>
        <v>Yes</v>
      </c>
      <c r="AA236" s="68">
        <f t="shared" ref="AA236:AA241" si="65">IF(Z236="Yes",Q236/M236-1,"N/A")</f>
        <v>0.1278195488721805</v>
      </c>
      <c r="AB236" s="65" t="str">
        <f t="shared" ref="AB236:AB241" si="66">IF(COUNTA(L236:Q236)=6,"Yes","No")</f>
        <v>No</v>
      </c>
      <c r="AC236" s="68" t="str">
        <f t="shared" ref="AC236:AC241" si="67">IF(AB236="Yes",Q236/L236-1,"N/A")</f>
        <v>N/A</v>
      </c>
      <c r="AD236" s="65" t="str">
        <f t="shared" ref="AD236:AD241" si="68">IF(COUNTA(E236:Q236)=13,"Yes","No")</f>
        <v>No</v>
      </c>
      <c r="AE236" s="68" t="str">
        <f t="shared" ref="AE236:AE241" si="69">IF(AD236="Yes",Q236/E236-1,"N/A")</f>
        <v>N/A</v>
      </c>
      <c r="AF236" s="8"/>
    </row>
    <row r="237" spans="1:32" ht="15" hidden="1" customHeight="1">
      <c r="A237" s="66" t="s">
        <v>14</v>
      </c>
      <c r="B237" s="66" t="s">
        <v>28</v>
      </c>
      <c r="C237" s="66" t="str" cm="1">
        <f t="array" ref="C237">_xlfn.IFNA(_xlfn.IFS(B237="Starter","Starters &amp; Sides",B237="Sides","Starters &amp; Sides"),B237)</f>
        <v>Drinks</v>
      </c>
      <c r="D237" s="71" t="s">
        <v>524</v>
      </c>
      <c r="E237" s="76"/>
      <c r="F237" s="13"/>
      <c r="G237" s="13"/>
      <c r="H237" s="13"/>
      <c r="I237" s="13"/>
      <c r="J237" s="13"/>
      <c r="K237" s="13"/>
      <c r="L237" s="13"/>
      <c r="M237" s="13">
        <v>3.4</v>
      </c>
      <c r="N237" s="13">
        <v>3.5</v>
      </c>
      <c r="O237" s="372">
        <v>3.5</v>
      </c>
      <c r="P237" s="4">
        <v>3.5</v>
      </c>
      <c r="Q237" s="338">
        <v>3.95</v>
      </c>
      <c r="R237" s="15" t="str">
        <f t="shared" si="56"/>
        <v>Yes</v>
      </c>
      <c r="S237" s="15" t="str">
        <f t="shared" si="57"/>
        <v>No</v>
      </c>
      <c r="T237" s="4" t="str">
        <f t="shared" si="58"/>
        <v>Yes</v>
      </c>
      <c r="U237" s="4">
        <f t="shared" si="59"/>
        <v>0.12857142857142856</v>
      </c>
      <c r="V237" s="132" t="str">
        <f t="shared" si="60"/>
        <v>Yes</v>
      </c>
      <c r="W237" s="223">
        <f t="shared" si="61"/>
        <v>0.12857142857142856</v>
      </c>
      <c r="X237" s="221" t="str">
        <f t="shared" si="62"/>
        <v>Yes</v>
      </c>
      <c r="Y237" s="223">
        <f t="shared" si="63"/>
        <v>0.12857142857142856</v>
      </c>
      <c r="Z237" s="222" t="str">
        <f t="shared" si="64"/>
        <v>Yes</v>
      </c>
      <c r="AA237" s="68">
        <f t="shared" si="65"/>
        <v>0.16176470588235303</v>
      </c>
      <c r="AB237" s="65" t="str">
        <f t="shared" si="66"/>
        <v>No</v>
      </c>
      <c r="AC237" s="68" t="str">
        <f t="shared" si="67"/>
        <v>N/A</v>
      </c>
      <c r="AD237" s="65" t="str">
        <f t="shared" si="68"/>
        <v>No</v>
      </c>
      <c r="AE237" s="68" t="str">
        <f t="shared" si="69"/>
        <v>N/A</v>
      </c>
      <c r="AF237" s="8"/>
    </row>
    <row r="238" spans="1:32" ht="15" hidden="1" customHeight="1">
      <c r="A238" s="66" t="s">
        <v>14</v>
      </c>
      <c r="B238" s="66" t="s">
        <v>28</v>
      </c>
      <c r="C238" s="66" t="str" cm="1">
        <f t="array" ref="C238">_xlfn.IFNA(_xlfn.IFS(B238="Starter","Starters &amp; Sides",B238="Sides","Starters &amp; Sides"),B238)</f>
        <v>Drinks</v>
      </c>
      <c r="D238" s="71" t="s">
        <v>855</v>
      </c>
      <c r="E238" s="76"/>
      <c r="F238" s="13"/>
      <c r="G238" s="13"/>
      <c r="H238" s="13"/>
      <c r="I238" s="13"/>
      <c r="J238" s="13"/>
      <c r="K238" s="13"/>
      <c r="L238" s="13"/>
      <c r="M238" s="13">
        <v>3.35</v>
      </c>
      <c r="N238" s="13">
        <v>3.5</v>
      </c>
      <c r="O238" s="372">
        <v>3.5</v>
      </c>
      <c r="P238" s="4">
        <v>3.5</v>
      </c>
      <c r="Q238" s="338">
        <v>3.95</v>
      </c>
      <c r="R238" s="15" t="str">
        <f t="shared" si="56"/>
        <v>Yes</v>
      </c>
      <c r="S238" s="15" t="str">
        <f t="shared" si="57"/>
        <v>No</v>
      </c>
      <c r="T238" s="4" t="str">
        <f t="shared" si="58"/>
        <v>Yes</v>
      </c>
      <c r="U238" s="4">
        <f t="shared" si="59"/>
        <v>0.12857142857142856</v>
      </c>
      <c r="V238" s="132" t="str">
        <f t="shared" si="60"/>
        <v>Yes</v>
      </c>
      <c r="W238" s="223">
        <f t="shared" si="61"/>
        <v>0.12857142857142856</v>
      </c>
      <c r="X238" s="221" t="str">
        <f t="shared" si="62"/>
        <v>Yes</v>
      </c>
      <c r="Y238" s="223">
        <f t="shared" si="63"/>
        <v>0.12857142857142856</v>
      </c>
      <c r="Z238" s="222" t="str">
        <f t="shared" si="64"/>
        <v>Yes</v>
      </c>
      <c r="AA238" s="68">
        <f t="shared" si="65"/>
        <v>0.17910447761194037</v>
      </c>
      <c r="AB238" s="65" t="str">
        <f t="shared" si="66"/>
        <v>No</v>
      </c>
      <c r="AC238" s="68" t="str">
        <f t="shared" si="67"/>
        <v>N/A</v>
      </c>
      <c r="AD238" s="65" t="str">
        <f t="shared" si="68"/>
        <v>No</v>
      </c>
      <c r="AE238" s="68" t="str">
        <f t="shared" si="69"/>
        <v>N/A</v>
      </c>
      <c r="AF238" s="8"/>
    </row>
    <row r="239" spans="1:32" ht="15" hidden="1" customHeight="1">
      <c r="A239" s="66" t="s">
        <v>14</v>
      </c>
      <c r="B239" s="66" t="s">
        <v>28</v>
      </c>
      <c r="C239" s="66" t="str" cm="1">
        <f t="array" ref="C239">_xlfn.IFNA(_xlfn.IFS(B239="Starter","Starters &amp; Sides",B239="Sides","Starters &amp; Sides"),B239)</f>
        <v>Drinks</v>
      </c>
      <c r="D239" s="71" t="s">
        <v>2385</v>
      </c>
      <c r="E239" s="75"/>
      <c r="F239" s="12"/>
      <c r="G239" s="12"/>
      <c r="H239" s="12"/>
      <c r="I239" s="12"/>
      <c r="J239" s="12"/>
      <c r="K239" s="12"/>
      <c r="L239" s="12"/>
      <c r="M239" s="12"/>
      <c r="N239" s="12"/>
      <c r="O239" s="376">
        <v>4.5</v>
      </c>
      <c r="P239" s="4">
        <v>4.5</v>
      </c>
      <c r="Q239" s="338">
        <v>5.5</v>
      </c>
      <c r="R239" s="15" t="str">
        <f t="shared" si="56"/>
        <v>Yes</v>
      </c>
      <c r="S239" s="15" t="str">
        <f t="shared" si="57"/>
        <v>No</v>
      </c>
      <c r="T239" s="4" t="str">
        <f t="shared" si="58"/>
        <v>Yes</v>
      </c>
      <c r="U239" s="4">
        <f t="shared" si="59"/>
        <v>0.22222222222222232</v>
      </c>
      <c r="V239" s="132" t="str">
        <f t="shared" si="60"/>
        <v>Yes</v>
      </c>
      <c r="W239" s="223">
        <f t="shared" si="61"/>
        <v>0.22222222222222232</v>
      </c>
      <c r="X239" s="221" t="str">
        <f t="shared" si="62"/>
        <v>No</v>
      </c>
      <c r="Y239" s="223" t="str">
        <f t="shared" si="63"/>
        <v>N/A</v>
      </c>
      <c r="Z239" s="222" t="str">
        <f t="shared" si="64"/>
        <v>No</v>
      </c>
      <c r="AA239" s="68" t="str">
        <f t="shared" si="65"/>
        <v>N/A</v>
      </c>
      <c r="AB239" s="65" t="str">
        <f t="shared" si="66"/>
        <v>No</v>
      </c>
      <c r="AC239" s="68" t="str">
        <f t="shared" si="67"/>
        <v>N/A</v>
      </c>
      <c r="AD239" s="65" t="str">
        <f t="shared" si="68"/>
        <v>No</v>
      </c>
      <c r="AE239" s="68" t="str">
        <f t="shared" si="69"/>
        <v>N/A</v>
      </c>
      <c r="AF239" s="8"/>
    </row>
    <row r="240" spans="1:32" ht="15" hidden="1" customHeight="1">
      <c r="A240" s="66" t="s">
        <v>14</v>
      </c>
      <c r="B240" s="66" t="s">
        <v>28</v>
      </c>
      <c r="C240" s="66" t="str" cm="1">
        <f t="array" ref="C240">_xlfn.IFNA(_xlfn.IFS(B240="Starter","Starters &amp; Sides",B240="Sides","Starters &amp; Sides"),B240)</f>
        <v>Drinks</v>
      </c>
      <c r="D240" s="71" t="s">
        <v>2386</v>
      </c>
      <c r="E240" s="76"/>
      <c r="F240" s="13"/>
      <c r="G240" s="13"/>
      <c r="H240" s="13"/>
      <c r="I240" s="13"/>
      <c r="J240" s="13"/>
      <c r="K240" s="13"/>
      <c r="L240" s="13"/>
      <c r="M240" s="13">
        <v>7.2</v>
      </c>
      <c r="N240" s="13">
        <v>7.5</v>
      </c>
      <c r="O240" s="372">
        <v>7.5</v>
      </c>
      <c r="P240" s="7">
        <v>7.5</v>
      </c>
      <c r="Q240" s="355">
        <v>8</v>
      </c>
      <c r="R240" s="15" t="str">
        <f t="shared" si="56"/>
        <v>Yes</v>
      </c>
      <c r="S240" s="15" t="str">
        <f t="shared" si="57"/>
        <v>No</v>
      </c>
      <c r="T240" s="4" t="str">
        <f t="shared" si="58"/>
        <v>Yes</v>
      </c>
      <c r="U240" s="4">
        <f t="shared" si="59"/>
        <v>6.6666666666666652E-2</v>
      </c>
      <c r="V240" s="163" t="str">
        <f t="shared" si="60"/>
        <v>Yes</v>
      </c>
      <c r="W240" s="294">
        <f t="shared" si="61"/>
        <v>6.6666666666666652E-2</v>
      </c>
      <c r="X240" s="340" t="str">
        <f t="shared" si="62"/>
        <v>Yes</v>
      </c>
      <c r="Y240" s="294">
        <f t="shared" si="63"/>
        <v>6.6666666666666652E-2</v>
      </c>
      <c r="Z240" s="267" t="str">
        <f t="shared" si="64"/>
        <v>Yes</v>
      </c>
      <c r="AA240" s="50">
        <f t="shared" si="65"/>
        <v>0.11111111111111116</v>
      </c>
      <c r="AB240" s="295" t="str">
        <f t="shared" si="66"/>
        <v>No</v>
      </c>
      <c r="AC240" s="50" t="str">
        <f t="shared" si="67"/>
        <v>N/A</v>
      </c>
      <c r="AD240" s="295" t="str">
        <f t="shared" si="68"/>
        <v>No</v>
      </c>
      <c r="AE240" s="50" t="str">
        <f t="shared" si="69"/>
        <v>N/A</v>
      </c>
      <c r="AF240" s="8"/>
    </row>
    <row r="241" spans="1:32" ht="15" hidden="1" customHeight="1">
      <c r="A241" s="66" t="s">
        <v>14</v>
      </c>
      <c r="B241" s="66" t="s">
        <v>28</v>
      </c>
      <c r="C241" s="66" t="str" cm="1">
        <f t="array" ref="C241">_xlfn.IFNA(_xlfn.IFS(B241="Starter","Starters &amp; Sides",B241="Sides","Starters &amp; Sides"),B241)</f>
        <v>Drinks</v>
      </c>
      <c r="D241" s="71" t="s">
        <v>2363</v>
      </c>
      <c r="E241" s="76"/>
      <c r="F241" s="13"/>
      <c r="G241" s="13"/>
      <c r="H241" s="13"/>
      <c r="I241" s="13"/>
      <c r="J241" s="13"/>
      <c r="K241" s="13"/>
      <c r="L241" s="13"/>
      <c r="M241" s="13">
        <v>7.2</v>
      </c>
      <c r="N241" s="13">
        <v>7.2</v>
      </c>
      <c r="O241" s="372">
        <v>7.2</v>
      </c>
      <c r="P241" s="4">
        <v>7.2</v>
      </c>
      <c r="Q241" s="338">
        <v>8</v>
      </c>
      <c r="R241" s="15" t="str">
        <f t="shared" si="56"/>
        <v>Yes</v>
      </c>
      <c r="S241" s="15" t="str">
        <f t="shared" si="57"/>
        <v>No</v>
      </c>
      <c r="T241" s="4" t="str">
        <f t="shared" si="58"/>
        <v>Yes</v>
      </c>
      <c r="U241" s="4">
        <f t="shared" si="59"/>
        <v>0.11111111111111116</v>
      </c>
      <c r="V241" s="74" t="str">
        <f t="shared" si="60"/>
        <v>Yes</v>
      </c>
      <c r="W241" s="223">
        <f t="shared" si="61"/>
        <v>0.11111111111111116</v>
      </c>
      <c r="X241" s="4" t="str">
        <f t="shared" si="62"/>
        <v>Yes</v>
      </c>
      <c r="Y241" s="223">
        <f t="shared" si="63"/>
        <v>0.11111111111111116</v>
      </c>
      <c r="Z241" s="4" t="str">
        <f t="shared" si="64"/>
        <v>Yes</v>
      </c>
      <c r="AA241" s="223">
        <f t="shared" si="65"/>
        <v>0.11111111111111116</v>
      </c>
      <c r="AB241" s="4" t="str">
        <f t="shared" si="66"/>
        <v>No</v>
      </c>
      <c r="AC241" s="223" t="str">
        <f t="shared" si="67"/>
        <v>N/A</v>
      </c>
      <c r="AD241" s="4" t="str">
        <f t="shared" si="68"/>
        <v>No</v>
      </c>
      <c r="AE241" s="223" t="str">
        <f t="shared" si="69"/>
        <v>N/A</v>
      </c>
      <c r="AF241" s="8"/>
    </row>
    <row r="242" spans="1:32">
      <c r="T242" s="6"/>
      <c r="U242" s="6"/>
      <c r="V242" s="6"/>
      <c r="W242" s="48"/>
      <c r="X242" s="6"/>
      <c r="Y242" s="48"/>
      <c r="Z242" s="6"/>
      <c r="AA242" s="48"/>
      <c r="AB242" s="6"/>
      <c r="AC242" s="48"/>
      <c r="AD242" s="6"/>
      <c r="AE242" s="48"/>
    </row>
    <row r="243" spans="1:32">
      <c r="T243" s="6"/>
      <c r="U243" s="6"/>
      <c r="V243" s="6"/>
      <c r="W243" s="48"/>
      <c r="X243" s="6"/>
      <c r="Y243" s="48"/>
      <c r="Z243" s="6"/>
      <c r="AA243" s="48"/>
      <c r="AB243" s="6"/>
      <c r="AC243" s="48"/>
      <c r="AD243" s="6"/>
      <c r="AE243" s="48"/>
    </row>
    <row r="244" spans="1:32">
      <c r="T244" s="6"/>
      <c r="U244" s="6"/>
      <c r="V244" s="6"/>
      <c r="W244" s="48"/>
      <c r="X244" s="6"/>
      <c r="Y244" s="48"/>
      <c r="Z244" s="6"/>
      <c r="AA244" s="48"/>
      <c r="AB244" s="6"/>
      <c r="AC244" s="48"/>
      <c r="AD244" s="6"/>
      <c r="AE244" s="48"/>
    </row>
    <row r="245" spans="1:32">
      <c r="T245" s="6"/>
      <c r="U245" s="6"/>
      <c r="V245" s="6"/>
      <c r="W245" s="48"/>
      <c r="X245" s="6"/>
      <c r="Y245" s="48"/>
      <c r="Z245" s="6"/>
      <c r="AA245" s="48"/>
      <c r="AB245" s="6"/>
      <c r="AC245" s="48"/>
      <c r="AD245" s="6"/>
      <c r="AE245" s="48"/>
    </row>
    <row r="246" spans="1:32">
      <c r="T246" s="6"/>
      <c r="U246" s="6"/>
      <c r="V246" s="6"/>
      <c r="W246" s="48"/>
      <c r="X246" s="6"/>
      <c r="Y246" s="48"/>
      <c r="Z246" s="6"/>
      <c r="AA246" s="48"/>
      <c r="AB246" s="6"/>
      <c r="AC246" s="48"/>
      <c r="AD246" s="6"/>
      <c r="AE246" s="48"/>
    </row>
    <row r="247" spans="1:32">
      <c r="T247" s="6"/>
      <c r="U247" s="6"/>
      <c r="V247" s="6"/>
      <c r="W247" s="48"/>
      <c r="X247" s="6"/>
      <c r="Y247" s="48"/>
      <c r="Z247" s="6"/>
      <c r="AA247" s="48"/>
      <c r="AB247" s="6"/>
      <c r="AC247" s="48"/>
      <c r="AD247" s="6"/>
      <c r="AE247" s="48"/>
    </row>
    <row r="248" spans="1:32">
      <c r="T248" s="6"/>
      <c r="U248" s="6"/>
      <c r="V248" s="6"/>
      <c r="W248" s="48"/>
      <c r="X248" s="6"/>
      <c r="Y248" s="48"/>
      <c r="Z248" s="6"/>
      <c r="AA248" s="48"/>
      <c r="AB248" s="6"/>
      <c r="AC248" s="48"/>
      <c r="AD248" s="6"/>
      <c r="AE248" s="48"/>
    </row>
    <row r="249" spans="1:32">
      <c r="T249" s="6"/>
      <c r="U249" s="6"/>
      <c r="V249" s="6"/>
      <c r="W249" s="48"/>
      <c r="X249" s="6"/>
      <c r="Y249" s="48"/>
      <c r="Z249" s="6"/>
      <c r="AA249" s="48"/>
      <c r="AB249" s="6"/>
      <c r="AC249" s="48"/>
      <c r="AD249" s="6"/>
      <c r="AE249" s="48"/>
    </row>
    <row r="250" spans="1:32">
      <c r="T250" s="6"/>
      <c r="U250" s="6"/>
      <c r="V250" s="6"/>
      <c r="W250" s="48"/>
      <c r="X250" s="6"/>
      <c r="Y250" s="48"/>
      <c r="Z250" s="6"/>
      <c r="AA250" s="48"/>
      <c r="AB250" s="6"/>
      <c r="AC250" s="48"/>
      <c r="AD250" s="6"/>
      <c r="AE250" s="48"/>
    </row>
    <row r="251" spans="1:32">
      <c r="T251" s="6"/>
      <c r="U251" s="6"/>
      <c r="V251" s="6"/>
      <c r="W251" s="48"/>
      <c r="X251" s="6"/>
      <c r="Y251" s="48"/>
      <c r="Z251" s="6"/>
      <c r="AA251" s="48"/>
      <c r="AB251" s="6"/>
      <c r="AC251" s="48"/>
      <c r="AD251" s="6"/>
      <c r="AE251" s="48"/>
    </row>
    <row r="252" spans="1:32">
      <c r="T252" s="6"/>
      <c r="U252" s="6"/>
      <c r="V252" s="6"/>
      <c r="W252" s="48"/>
      <c r="X252" s="6"/>
      <c r="Y252" s="48"/>
      <c r="Z252" s="6"/>
      <c r="AA252" s="48"/>
      <c r="AB252" s="6"/>
      <c r="AC252" s="48"/>
      <c r="AD252" s="6"/>
      <c r="AE252" s="48"/>
    </row>
    <row r="253" spans="1:32">
      <c r="T253" s="6"/>
      <c r="U253" s="6"/>
      <c r="V253" s="6"/>
      <c r="W253" s="48"/>
      <c r="X253" s="6"/>
      <c r="Y253" s="48"/>
      <c r="Z253" s="6"/>
      <c r="AA253" s="48"/>
      <c r="AB253" s="6"/>
      <c r="AC253" s="48"/>
      <c r="AD253" s="6"/>
      <c r="AE253" s="48"/>
    </row>
    <row r="254" spans="1:32">
      <c r="T254" s="6"/>
      <c r="U254" s="6"/>
      <c r="V254" s="6"/>
      <c r="W254" s="48"/>
      <c r="X254" s="6"/>
      <c r="Y254" s="48"/>
      <c r="Z254" s="6"/>
      <c r="AA254" s="48"/>
      <c r="AB254" s="6"/>
      <c r="AC254" s="48"/>
      <c r="AD254" s="6"/>
      <c r="AE254" s="48"/>
    </row>
    <row r="255" spans="1:32">
      <c r="T255" s="6"/>
      <c r="U255" s="6"/>
      <c r="V255" s="6"/>
      <c r="W255" s="48"/>
      <c r="X255" s="6"/>
      <c r="Y255" s="48"/>
      <c r="Z255" s="6"/>
      <c r="AA255" s="48"/>
      <c r="AB255" s="6"/>
      <c r="AC255" s="48"/>
      <c r="AD255" s="6"/>
      <c r="AE255" s="48"/>
    </row>
    <row r="256" spans="1:32">
      <c r="T256" s="6"/>
      <c r="U256" s="6"/>
      <c r="V256" s="6"/>
      <c r="W256" s="48"/>
      <c r="X256" s="6"/>
      <c r="Y256" s="48"/>
      <c r="Z256" s="6"/>
      <c r="AA256" s="48"/>
      <c r="AB256" s="6"/>
      <c r="AC256" s="48"/>
      <c r="AD256" s="6"/>
      <c r="AE256" s="48"/>
    </row>
    <row r="257" spans="20:31">
      <c r="T257" s="6"/>
      <c r="U257" s="6"/>
      <c r="V257" s="6"/>
      <c r="W257" s="48"/>
      <c r="X257" s="6"/>
      <c r="Y257" s="48"/>
      <c r="Z257" s="6"/>
      <c r="AA257" s="48"/>
      <c r="AB257" s="6"/>
      <c r="AC257" s="48"/>
      <c r="AD257" s="6"/>
      <c r="AE257" s="48"/>
    </row>
    <row r="258" spans="20:31">
      <c r="T258" s="6"/>
      <c r="U258" s="6"/>
      <c r="V258" s="6"/>
      <c r="W258" s="48"/>
      <c r="X258" s="6"/>
      <c r="Y258" s="48"/>
      <c r="Z258" s="6"/>
      <c r="AA258" s="48"/>
      <c r="AB258" s="6"/>
      <c r="AC258" s="48"/>
      <c r="AD258" s="6"/>
      <c r="AE258" s="48"/>
    </row>
    <row r="259" spans="20:31">
      <c r="T259" s="6"/>
      <c r="U259" s="6"/>
      <c r="V259" s="6"/>
      <c r="W259" s="48"/>
      <c r="X259" s="6"/>
      <c r="Y259" s="48"/>
      <c r="Z259" s="6"/>
      <c r="AA259" s="48"/>
      <c r="AB259" s="6"/>
      <c r="AC259" s="48"/>
      <c r="AD259" s="6"/>
      <c r="AE259" s="48"/>
    </row>
    <row r="260" spans="20:31">
      <c r="T260" s="6"/>
      <c r="U260" s="6"/>
      <c r="V260" s="6"/>
      <c r="W260" s="48"/>
      <c r="X260" s="6"/>
      <c r="Y260" s="48"/>
      <c r="Z260" s="6"/>
      <c r="AA260" s="48"/>
      <c r="AB260" s="6"/>
      <c r="AC260" s="48"/>
      <c r="AD260" s="6"/>
      <c r="AE260" s="48"/>
    </row>
    <row r="261" spans="20:31">
      <c r="T261" s="6"/>
      <c r="U261" s="6"/>
      <c r="V261" s="6"/>
      <c r="W261" s="48"/>
      <c r="X261" s="6"/>
      <c r="Y261" s="48"/>
      <c r="Z261" s="6"/>
      <c r="AA261" s="48"/>
      <c r="AB261" s="6"/>
      <c r="AC261" s="48"/>
      <c r="AD261" s="6"/>
      <c r="AE261" s="48"/>
    </row>
    <row r="262" spans="20:31">
      <c r="T262" s="6"/>
      <c r="U262" s="6"/>
      <c r="V262" s="6"/>
      <c r="W262" s="48"/>
      <c r="X262" s="6"/>
      <c r="Y262" s="48"/>
      <c r="Z262" s="6"/>
      <c r="AA262" s="48"/>
      <c r="AB262" s="6"/>
      <c r="AC262" s="48"/>
      <c r="AD262" s="6"/>
      <c r="AE262" s="48"/>
    </row>
    <row r="263" spans="20:31">
      <c r="T263" s="6"/>
      <c r="U263" s="6"/>
      <c r="V263" s="6"/>
      <c r="W263" s="48"/>
      <c r="X263" s="6"/>
      <c r="Y263" s="48"/>
      <c r="Z263" s="6"/>
      <c r="AA263" s="48"/>
      <c r="AB263" s="6"/>
      <c r="AC263" s="48"/>
      <c r="AD263" s="6"/>
      <c r="AE263" s="48"/>
    </row>
    <row r="264" spans="20:31">
      <c r="T264" s="6"/>
      <c r="U264" s="6"/>
      <c r="V264" s="6"/>
      <c r="W264" s="48"/>
      <c r="X264" s="6"/>
      <c r="Y264" s="48"/>
      <c r="Z264" s="6"/>
      <c r="AA264" s="48"/>
      <c r="AB264" s="6"/>
      <c r="AC264" s="48"/>
      <c r="AD264" s="6"/>
      <c r="AE264" s="48"/>
    </row>
    <row r="265" spans="20:31">
      <c r="T265" s="6"/>
      <c r="U265" s="6"/>
      <c r="V265" s="6"/>
      <c r="W265" s="48"/>
      <c r="X265" s="6"/>
      <c r="Y265" s="48"/>
      <c r="Z265" s="6"/>
      <c r="AA265" s="48"/>
      <c r="AB265" s="6"/>
      <c r="AC265" s="48"/>
      <c r="AD265" s="6"/>
      <c r="AE265" s="48"/>
    </row>
    <row r="266" spans="20:31">
      <c r="T266" s="6"/>
      <c r="U266" s="6"/>
      <c r="V266" s="6"/>
      <c r="W266" s="48"/>
      <c r="X266" s="6"/>
      <c r="Y266" s="48"/>
      <c r="Z266" s="6"/>
      <c r="AA266" s="48"/>
      <c r="AB266" s="6"/>
      <c r="AC266" s="48"/>
      <c r="AD266" s="6"/>
      <c r="AE266" s="48"/>
    </row>
    <row r="267" spans="20:31">
      <c r="T267" s="6"/>
      <c r="U267" s="6"/>
      <c r="V267" s="6"/>
      <c r="W267" s="48"/>
      <c r="X267" s="6"/>
      <c r="Y267" s="48"/>
      <c r="Z267" s="6"/>
      <c r="AA267" s="48"/>
      <c r="AB267" s="6"/>
      <c r="AC267" s="48"/>
      <c r="AD267" s="6"/>
      <c r="AE267" s="48"/>
    </row>
    <row r="268" spans="20:31">
      <c r="T268" s="6"/>
      <c r="U268" s="6"/>
      <c r="V268" s="6"/>
      <c r="W268" s="48"/>
      <c r="X268" s="6"/>
      <c r="Y268" s="48"/>
      <c r="Z268" s="6"/>
      <c r="AA268" s="48"/>
      <c r="AB268" s="6"/>
      <c r="AC268" s="48"/>
      <c r="AD268" s="6"/>
      <c r="AE268" s="48"/>
    </row>
    <row r="269" spans="20:31">
      <c r="T269" s="6"/>
      <c r="U269" s="6"/>
      <c r="V269" s="6"/>
      <c r="W269" s="48"/>
      <c r="X269" s="6"/>
      <c r="Y269" s="48"/>
      <c r="Z269" s="6"/>
      <c r="AA269" s="48"/>
      <c r="AB269" s="6"/>
      <c r="AC269" s="48"/>
      <c r="AD269" s="6"/>
      <c r="AE269" s="48"/>
    </row>
    <row r="270" spans="20:31">
      <c r="T270" s="6"/>
      <c r="U270" s="6"/>
      <c r="V270" s="6"/>
      <c r="W270" s="48"/>
      <c r="X270" s="6"/>
      <c r="Y270" s="48"/>
      <c r="Z270" s="6"/>
      <c r="AA270" s="48"/>
      <c r="AB270" s="6"/>
      <c r="AC270" s="48"/>
      <c r="AD270" s="6"/>
      <c r="AE270" s="48"/>
    </row>
    <row r="271" spans="20:31">
      <c r="T271" s="6"/>
      <c r="U271" s="6"/>
      <c r="V271" s="6"/>
      <c r="W271" s="48"/>
      <c r="X271" s="6"/>
      <c r="Y271" s="48"/>
      <c r="Z271" s="6"/>
      <c r="AA271" s="48"/>
      <c r="AB271" s="6"/>
      <c r="AC271" s="48"/>
      <c r="AD271" s="6"/>
      <c r="AE271" s="48"/>
    </row>
    <row r="272" spans="20:31">
      <c r="T272" s="6"/>
      <c r="U272" s="6"/>
      <c r="V272" s="6"/>
      <c r="W272" s="48"/>
      <c r="X272" s="6"/>
      <c r="Y272" s="48"/>
      <c r="Z272" s="6"/>
      <c r="AA272" s="48"/>
      <c r="AB272" s="6"/>
      <c r="AC272" s="48"/>
      <c r="AD272" s="6"/>
      <c r="AE272" s="48"/>
    </row>
    <row r="273" spans="20:31">
      <c r="T273" s="6"/>
      <c r="U273" s="6"/>
      <c r="V273" s="6"/>
      <c r="W273" s="48"/>
      <c r="X273" s="6"/>
      <c r="Y273" s="48"/>
      <c r="Z273" s="6"/>
      <c r="AA273" s="48"/>
      <c r="AB273" s="6"/>
      <c r="AC273" s="48"/>
      <c r="AD273" s="6"/>
      <c r="AE273" s="48"/>
    </row>
    <row r="274" spans="20:31">
      <c r="T274" s="6"/>
      <c r="U274" s="6"/>
      <c r="V274" s="6"/>
      <c r="W274" s="48"/>
      <c r="X274" s="6"/>
      <c r="Y274" s="48"/>
      <c r="Z274" s="6"/>
      <c r="AA274" s="48"/>
      <c r="AB274" s="6"/>
      <c r="AC274" s="48"/>
      <c r="AD274" s="6"/>
      <c r="AE274" s="48"/>
    </row>
    <row r="275" spans="20:31">
      <c r="T275" s="6"/>
      <c r="U275" s="6"/>
      <c r="V275" s="6"/>
      <c r="W275" s="48"/>
      <c r="X275" s="6"/>
      <c r="Y275" s="48"/>
      <c r="Z275" s="6"/>
      <c r="AA275" s="48"/>
      <c r="AB275" s="6"/>
      <c r="AC275" s="48"/>
      <c r="AD275" s="6"/>
      <c r="AE275" s="48"/>
    </row>
    <row r="276" spans="20:31">
      <c r="T276" s="6"/>
      <c r="U276" s="6"/>
      <c r="V276" s="6"/>
      <c r="W276" s="48"/>
      <c r="X276" s="6"/>
      <c r="Y276" s="48"/>
      <c r="Z276" s="6"/>
      <c r="AA276" s="48"/>
      <c r="AB276" s="6"/>
      <c r="AC276" s="48"/>
      <c r="AD276" s="6"/>
      <c r="AE276" s="48"/>
    </row>
    <row r="277" spans="20:31">
      <c r="T277" s="6"/>
      <c r="U277" s="6"/>
      <c r="V277" s="6"/>
      <c r="W277" s="48"/>
      <c r="X277" s="6"/>
      <c r="Y277" s="48"/>
      <c r="Z277" s="6"/>
      <c r="AA277" s="48"/>
      <c r="AB277" s="6"/>
      <c r="AC277" s="48"/>
      <c r="AD277" s="6"/>
      <c r="AE277" s="48"/>
    </row>
    <row r="278" spans="20:31">
      <c r="T278" s="6"/>
      <c r="U278" s="6"/>
      <c r="V278" s="6"/>
      <c r="W278" s="48"/>
      <c r="X278" s="6"/>
      <c r="Y278" s="48"/>
      <c r="Z278" s="6"/>
      <c r="AA278" s="48"/>
      <c r="AB278" s="6"/>
      <c r="AC278" s="48"/>
      <c r="AD278" s="6"/>
      <c r="AE278" s="48"/>
    </row>
    <row r="279" spans="20:31">
      <c r="T279" s="6"/>
      <c r="U279" s="6"/>
      <c r="V279" s="6"/>
      <c r="W279" s="48"/>
      <c r="X279" s="6"/>
      <c r="Y279" s="48"/>
      <c r="Z279" s="6"/>
      <c r="AA279" s="48"/>
      <c r="AB279" s="6"/>
      <c r="AC279" s="48"/>
      <c r="AD279" s="6"/>
      <c r="AE279" s="48"/>
    </row>
    <row r="280" spans="20:31">
      <c r="T280" s="6"/>
      <c r="U280" s="6"/>
      <c r="V280" s="6"/>
      <c r="W280" s="48"/>
      <c r="X280" s="6"/>
      <c r="Y280" s="48"/>
      <c r="Z280" s="6"/>
      <c r="AA280" s="48"/>
      <c r="AB280" s="6"/>
      <c r="AC280" s="48"/>
      <c r="AD280" s="6"/>
      <c r="AE280" s="48"/>
    </row>
    <row r="281" spans="20:31">
      <c r="T281" s="6"/>
      <c r="U281" s="6"/>
      <c r="V281" s="6"/>
      <c r="W281" s="48"/>
      <c r="X281" s="6"/>
      <c r="Y281" s="48"/>
      <c r="Z281" s="6"/>
      <c r="AA281" s="48"/>
      <c r="AB281" s="6"/>
      <c r="AC281" s="48"/>
      <c r="AD281" s="6"/>
      <c r="AE281" s="48"/>
    </row>
    <row r="282" spans="20:31">
      <c r="T282" s="6"/>
      <c r="U282" s="6"/>
      <c r="V282" s="6"/>
      <c r="W282" s="48"/>
      <c r="X282" s="6"/>
      <c r="Y282" s="48"/>
      <c r="Z282" s="6"/>
      <c r="AA282" s="48"/>
      <c r="AB282" s="6"/>
      <c r="AC282" s="48"/>
      <c r="AD282" s="6"/>
      <c r="AE282" s="48"/>
    </row>
    <row r="283" spans="20:31">
      <c r="T283" s="6"/>
      <c r="U283" s="6"/>
      <c r="V283" s="6"/>
      <c r="W283" s="48"/>
      <c r="X283" s="6"/>
      <c r="Y283" s="48"/>
      <c r="Z283" s="6"/>
      <c r="AA283" s="48"/>
      <c r="AB283" s="6"/>
      <c r="AC283" s="48"/>
      <c r="AD283" s="6"/>
      <c r="AE283" s="48"/>
    </row>
    <row r="284" spans="20:31">
      <c r="T284" s="6"/>
      <c r="U284" s="6"/>
      <c r="V284" s="6"/>
      <c r="W284" s="48"/>
      <c r="X284" s="6"/>
      <c r="Y284" s="48"/>
      <c r="Z284" s="6"/>
      <c r="AA284" s="48"/>
      <c r="AB284" s="6"/>
      <c r="AC284" s="48"/>
      <c r="AD284" s="6"/>
      <c r="AE284" s="48"/>
    </row>
    <row r="285" spans="20:31">
      <c r="T285" s="6"/>
      <c r="U285" s="6"/>
      <c r="V285" s="6"/>
      <c r="W285" s="48"/>
      <c r="X285" s="6"/>
      <c r="Y285" s="48"/>
      <c r="Z285" s="6"/>
      <c r="AA285" s="48"/>
      <c r="AB285" s="6"/>
      <c r="AC285" s="48"/>
      <c r="AD285" s="6"/>
      <c r="AE285" s="48"/>
    </row>
    <row r="286" spans="20:31">
      <c r="T286" s="6"/>
      <c r="U286" s="6"/>
      <c r="V286" s="6"/>
      <c r="W286" s="48"/>
      <c r="X286" s="6"/>
      <c r="Y286" s="48"/>
      <c r="Z286" s="6"/>
      <c r="AA286" s="48"/>
      <c r="AB286" s="6"/>
      <c r="AC286" s="48"/>
      <c r="AD286" s="6"/>
      <c r="AE286" s="48"/>
    </row>
    <row r="287" spans="20:31">
      <c r="T287" s="6"/>
      <c r="U287" s="6"/>
      <c r="V287" s="6"/>
      <c r="W287" s="48"/>
      <c r="X287" s="6"/>
      <c r="Y287" s="48"/>
      <c r="Z287" s="6"/>
      <c r="AA287" s="48"/>
      <c r="AB287" s="6"/>
      <c r="AC287" s="48"/>
      <c r="AD287" s="6"/>
      <c r="AE287" s="48"/>
    </row>
    <row r="288" spans="20:31">
      <c r="T288" s="6"/>
      <c r="U288" s="6"/>
      <c r="V288" s="6"/>
      <c r="W288" s="48"/>
      <c r="X288" s="6"/>
      <c r="Y288" s="48"/>
      <c r="Z288" s="6"/>
      <c r="AA288" s="48"/>
      <c r="AB288" s="6"/>
      <c r="AC288" s="48"/>
      <c r="AD288" s="6"/>
      <c r="AE288" s="48"/>
    </row>
    <row r="289" spans="20:31">
      <c r="T289" s="6"/>
      <c r="U289" s="6"/>
      <c r="V289" s="6"/>
      <c r="W289" s="48"/>
      <c r="X289" s="6"/>
      <c r="Y289" s="48"/>
      <c r="Z289" s="6"/>
      <c r="AA289" s="48"/>
      <c r="AB289" s="6"/>
      <c r="AC289" s="48"/>
      <c r="AD289" s="6"/>
      <c r="AE289" s="48"/>
    </row>
    <row r="290" spans="20:31">
      <c r="T290" s="6"/>
      <c r="U290" s="6"/>
      <c r="V290" s="6"/>
      <c r="W290" s="48"/>
      <c r="X290" s="6"/>
      <c r="Y290" s="48"/>
      <c r="Z290" s="6"/>
      <c r="AA290" s="48"/>
      <c r="AB290" s="6"/>
      <c r="AC290" s="48"/>
      <c r="AD290" s="6"/>
      <c r="AE290" s="48"/>
    </row>
    <row r="291" spans="20:31">
      <c r="T291" s="6"/>
      <c r="U291" s="6"/>
      <c r="V291" s="6"/>
      <c r="W291" s="48"/>
      <c r="X291" s="6"/>
      <c r="Y291" s="48"/>
      <c r="Z291" s="6"/>
      <c r="AA291" s="48"/>
      <c r="AB291" s="6"/>
      <c r="AC291" s="48"/>
      <c r="AD291" s="6"/>
      <c r="AE291" s="48"/>
    </row>
    <row r="292" spans="20:31">
      <c r="T292" s="6"/>
      <c r="U292" s="6"/>
      <c r="V292" s="6"/>
      <c r="W292" s="48"/>
      <c r="X292" s="6"/>
      <c r="Y292" s="48"/>
      <c r="Z292" s="6"/>
      <c r="AA292" s="48"/>
      <c r="AB292" s="6"/>
      <c r="AC292" s="48"/>
      <c r="AD292" s="6"/>
      <c r="AE292" s="48"/>
    </row>
    <row r="293" spans="20:31">
      <c r="T293" s="6"/>
      <c r="U293" s="6"/>
      <c r="V293" s="6"/>
      <c r="W293" s="48"/>
      <c r="X293" s="6"/>
      <c r="Y293" s="48"/>
      <c r="Z293" s="6"/>
      <c r="AA293" s="48"/>
      <c r="AB293" s="6"/>
      <c r="AC293" s="48"/>
      <c r="AD293" s="6"/>
      <c r="AE293" s="48"/>
    </row>
    <row r="294" spans="20:31">
      <c r="T294" s="6"/>
      <c r="U294" s="6"/>
      <c r="V294" s="6"/>
      <c r="W294" s="48"/>
      <c r="X294" s="6"/>
      <c r="Y294" s="48"/>
      <c r="Z294" s="6"/>
      <c r="AA294" s="48"/>
      <c r="AB294" s="6"/>
      <c r="AC294" s="48"/>
      <c r="AD294" s="6"/>
      <c r="AE294" s="48"/>
    </row>
    <row r="295" spans="20:31">
      <c r="T295" s="6"/>
      <c r="U295" s="6"/>
      <c r="V295" s="6"/>
      <c r="W295" s="48"/>
      <c r="X295" s="6"/>
      <c r="Y295" s="48"/>
      <c r="Z295" s="6"/>
      <c r="AA295" s="48"/>
      <c r="AB295" s="6"/>
      <c r="AC295" s="48"/>
      <c r="AD295" s="6"/>
      <c r="AE295" s="48"/>
    </row>
    <row r="296" spans="20:31">
      <c r="T296" s="6"/>
      <c r="U296" s="6"/>
      <c r="V296" s="6"/>
      <c r="W296" s="48"/>
      <c r="X296" s="6"/>
      <c r="Y296" s="48"/>
      <c r="Z296" s="6"/>
      <c r="AA296" s="48"/>
      <c r="AB296" s="6"/>
      <c r="AC296" s="48"/>
      <c r="AD296" s="6"/>
      <c r="AE296" s="48"/>
    </row>
    <row r="297" spans="20:31">
      <c r="T297" s="6"/>
      <c r="U297" s="6"/>
      <c r="V297" s="6"/>
      <c r="W297" s="48"/>
      <c r="X297" s="6"/>
      <c r="Y297" s="48"/>
      <c r="Z297" s="6"/>
      <c r="AA297" s="48"/>
      <c r="AB297" s="6"/>
      <c r="AC297" s="48"/>
      <c r="AD297" s="6"/>
      <c r="AE297" s="48"/>
    </row>
    <row r="298" spans="20:31">
      <c r="T298" s="6"/>
      <c r="U298" s="6"/>
      <c r="V298" s="6"/>
      <c r="W298" s="48"/>
      <c r="X298" s="6"/>
      <c r="Y298" s="48"/>
      <c r="Z298" s="6"/>
      <c r="AA298" s="48"/>
      <c r="AB298" s="6"/>
      <c r="AC298" s="48"/>
      <c r="AD298" s="6"/>
      <c r="AE298" s="48"/>
    </row>
    <row r="299" spans="20:31">
      <c r="T299" s="6"/>
      <c r="U299" s="6"/>
      <c r="V299" s="6"/>
      <c r="W299" s="48"/>
      <c r="X299" s="6"/>
      <c r="Y299" s="48"/>
      <c r="Z299" s="6"/>
      <c r="AA299" s="48"/>
      <c r="AB299" s="6"/>
      <c r="AC299" s="48"/>
      <c r="AD299" s="6"/>
      <c r="AE299" s="48"/>
    </row>
    <row r="300" spans="20:31">
      <c r="T300" s="6"/>
      <c r="U300" s="6"/>
      <c r="V300" s="6"/>
      <c r="W300" s="48"/>
      <c r="X300" s="6"/>
      <c r="Y300" s="48"/>
      <c r="Z300" s="6"/>
      <c r="AA300" s="48"/>
      <c r="AB300" s="6"/>
      <c r="AC300" s="48"/>
      <c r="AD300" s="6"/>
      <c r="AE300" s="48"/>
    </row>
    <row r="301" spans="20:31">
      <c r="T301" s="6"/>
      <c r="U301" s="6"/>
      <c r="V301" s="6"/>
      <c r="W301" s="48"/>
      <c r="X301" s="6"/>
      <c r="Y301" s="48"/>
      <c r="Z301" s="6"/>
      <c r="AA301" s="48"/>
      <c r="AB301" s="6"/>
      <c r="AC301" s="48"/>
      <c r="AD301" s="6"/>
      <c r="AE301" s="48"/>
    </row>
    <row r="302" spans="20:31">
      <c r="T302" s="6"/>
      <c r="U302" s="6"/>
      <c r="V302" s="6"/>
      <c r="W302" s="48"/>
      <c r="X302" s="6"/>
      <c r="Y302" s="48"/>
      <c r="Z302" s="6"/>
      <c r="AA302" s="48"/>
      <c r="AB302" s="6"/>
      <c r="AC302" s="48"/>
      <c r="AD302" s="6"/>
      <c r="AE302" s="48"/>
    </row>
    <row r="303" spans="20:31">
      <c r="T303" s="6"/>
      <c r="U303" s="6"/>
      <c r="V303" s="6"/>
      <c r="W303" s="48"/>
      <c r="X303" s="6"/>
      <c r="Y303" s="48"/>
      <c r="Z303" s="6"/>
      <c r="AA303" s="48"/>
      <c r="AB303" s="6"/>
      <c r="AC303" s="48"/>
      <c r="AD303" s="6"/>
      <c r="AE303" s="48"/>
    </row>
    <row r="304" spans="20:31">
      <c r="T304" s="6"/>
      <c r="U304" s="6"/>
      <c r="V304" s="6"/>
      <c r="W304" s="48"/>
      <c r="X304" s="6"/>
      <c r="Y304" s="48"/>
      <c r="Z304" s="6"/>
      <c r="AA304" s="48"/>
      <c r="AB304" s="6"/>
      <c r="AC304" s="48"/>
      <c r="AD304" s="6"/>
      <c r="AE304" s="48"/>
    </row>
    <row r="305" spans="20:31">
      <c r="T305" s="6"/>
      <c r="U305" s="6"/>
      <c r="V305" s="6"/>
      <c r="W305" s="48"/>
      <c r="X305" s="6"/>
      <c r="Y305" s="48"/>
      <c r="Z305" s="6"/>
      <c r="AA305" s="48"/>
      <c r="AB305" s="6"/>
      <c r="AC305" s="48"/>
      <c r="AD305" s="6"/>
      <c r="AE305" s="48"/>
    </row>
    <row r="306" spans="20:31">
      <c r="T306" s="6"/>
      <c r="U306" s="6"/>
      <c r="V306" s="6"/>
      <c r="W306" s="48"/>
      <c r="X306" s="6"/>
      <c r="Y306" s="48"/>
      <c r="Z306" s="6"/>
      <c r="AA306" s="48"/>
      <c r="AB306" s="6"/>
      <c r="AC306" s="48"/>
      <c r="AD306" s="6"/>
      <c r="AE306" s="48"/>
    </row>
    <row r="307" spans="20:31">
      <c r="T307" s="6"/>
      <c r="U307" s="6"/>
      <c r="V307" s="6"/>
      <c r="W307" s="48"/>
      <c r="X307" s="6"/>
      <c r="Y307" s="48"/>
      <c r="Z307" s="6"/>
      <c r="AA307" s="48"/>
      <c r="AB307" s="6"/>
      <c r="AC307" s="48"/>
      <c r="AD307" s="6"/>
      <c r="AE307" s="48"/>
    </row>
    <row r="308" spans="20:31">
      <c r="T308" s="6"/>
      <c r="U308" s="6"/>
      <c r="V308" s="6"/>
      <c r="W308" s="48"/>
      <c r="X308" s="6"/>
      <c r="Y308" s="48"/>
      <c r="Z308" s="6"/>
      <c r="AA308" s="48"/>
      <c r="AB308" s="6"/>
      <c r="AC308" s="48"/>
      <c r="AD308" s="6"/>
      <c r="AE308" s="48"/>
    </row>
    <row r="309" spans="20:31">
      <c r="T309" s="6"/>
      <c r="U309" s="6"/>
      <c r="V309" s="6"/>
      <c r="W309" s="48"/>
      <c r="X309" s="6"/>
      <c r="Y309" s="48"/>
      <c r="Z309" s="6"/>
      <c r="AA309" s="48"/>
      <c r="AB309" s="6"/>
      <c r="AC309" s="48"/>
      <c r="AD309" s="6"/>
      <c r="AE309" s="48"/>
    </row>
    <row r="310" spans="20:31">
      <c r="T310" s="6"/>
      <c r="U310" s="6"/>
      <c r="V310" s="6"/>
      <c r="W310" s="48"/>
      <c r="X310" s="6"/>
      <c r="Y310" s="48"/>
      <c r="Z310" s="6"/>
      <c r="AA310" s="48"/>
      <c r="AB310" s="6"/>
      <c r="AC310" s="48"/>
      <c r="AD310" s="6"/>
      <c r="AE310" s="48"/>
    </row>
    <row r="311" spans="20:31">
      <c r="T311" s="6"/>
      <c r="U311" s="6"/>
      <c r="V311" s="6"/>
      <c r="W311" s="48"/>
      <c r="X311" s="6"/>
      <c r="Y311" s="48"/>
      <c r="Z311" s="6"/>
      <c r="AA311" s="48"/>
      <c r="AB311" s="6"/>
      <c r="AC311" s="48"/>
      <c r="AD311" s="6"/>
      <c r="AE311" s="48"/>
    </row>
    <row r="312" spans="20:31">
      <c r="T312" s="6"/>
      <c r="U312" s="6"/>
      <c r="V312" s="6"/>
      <c r="W312" s="48"/>
      <c r="X312" s="6"/>
      <c r="Y312" s="48"/>
      <c r="Z312" s="6"/>
      <c r="AA312" s="48"/>
      <c r="AB312" s="6"/>
      <c r="AC312" s="48"/>
      <c r="AD312" s="6"/>
      <c r="AE312" s="48"/>
    </row>
    <row r="313" spans="20:31">
      <c r="T313" s="6"/>
      <c r="U313" s="6"/>
      <c r="V313" s="6"/>
      <c r="W313" s="48"/>
      <c r="X313" s="6"/>
      <c r="Y313" s="48"/>
      <c r="Z313" s="6"/>
      <c r="AA313" s="48"/>
      <c r="AB313" s="6"/>
      <c r="AC313" s="48"/>
      <c r="AD313" s="6"/>
      <c r="AE313" s="48"/>
    </row>
    <row r="314" spans="20:31">
      <c r="T314" s="6"/>
      <c r="U314" s="6"/>
      <c r="V314" s="6"/>
      <c r="W314" s="48"/>
      <c r="X314" s="6"/>
      <c r="Y314" s="48"/>
      <c r="Z314" s="6"/>
      <c r="AA314" s="48"/>
      <c r="AB314" s="6"/>
      <c r="AC314" s="48"/>
      <c r="AD314" s="6"/>
      <c r="AE314" s="48"/>
    </row>
    <row r="315" spans="20:31">
      <c r="T315" s="6"/>
      <c r="U315" s="6"/>
      <c r="V315" s="6"/>
      <c r="W315" s="48"/>
      <c r="X315" s="6"/>
      <c r="Y315" s="48"/>
      <c r="Z315" s="6"/>
      <c r="AA315" s="48"/>
      <c r="AB315" s="6"/>
      <c r="AC315" s="48"/>
      <c r="AD315" s="6"/>
      <c r="AE315" s="48"/>
    </row>
    <row r="316" spans="20:31">
      <c r="T316" s="6"/>
      <c r="U316" s="6"/>
      <c r="V316" s="6"/>
      <c r="W316" s="48"/>
      <c r="X316" s="6"/>
      <c r="Y316" s="48"/>
      <c r="Z316" s="6"/>
      <c r="AA316" s="48"/>
      <c r="AB316" s="6"/>
      <c r="AC316" s="48"/>
      <c r="AD316" s="6"/>
      <c r="AE316" s="48"/>
    </row>
    <row r="317" spans="20:31">
      <c r="T317" s="6"/>
      <c r="U317" s="6"/>
      <c r="V317" s="6"/>
      <c r="W317" s="48"/>
      <c r="X317" s="6"/>
      <c r="Y317" s="48"/>
      <c r="Z317" s="6"/>
      <c r="AA317" s="48"/>
      <c r="AB317" s="6"/>
      <c r="AC317" s="48"/>
      <c r="AD317" s="6"/>
      <c r="AE317" s="48"/>
    </row>
    <row r="318" spans="20:31">
      <c r="T318" s="6"/>
      <c r="U318" s="6"/>
      <c r="V318" s="6"/>
      <c r="W318" s="48"/>
      <c r="X318" s="6"/>
      <c r="Y318" s="48"/>
      <c r="Z318" s="6"/>
      <c r="AA318" s="48"/>
      <c r="AB318" s="6"/>
      <c r="AC318" s="48"/>
      <c r="AD318" s="6"/>
      <c r="AE318" s="48"/>
    </row>
    <row r="319" spans="20:31">
      <c r="T319" s="6"/>
      <c r="U319" s="6"/>
      <c r="V319" s="6"/>
      <c r="W319" s="48"/>
      <c r="X319" s="6"/>
      <c r="Y319" s="48"/>
      <c r="Z319" s="6"/>
      <c r="AA319" s="48"/>
      <c r="AB319" s="6"/>
      <c r="AC319" s="48"/>
      <c r="AD319" s="6"/>
      <c r="AE319" s="48"/>
    </row>
    <row r="320" spans="20:31">
      <c r="T320" s="6"/>
      <c r="U320" s="6"/>
      <c r="V320" s="6"/>
      <c r="W320" s="48"/>
      <c r="X320" s="6"/>
      <c r="Y320" s="48"/>
      <c r="Z320" s="6"/>
      <c r="AA320" s="48"/>
      <c r="AB320" s="6"/>
      <c r="AC320" s="48"/>
      <c r="AD320" s="6"/>
      <c r="AE320" s="48"/>
    </row>
    <row r="321" spans="20:31">
      <c r="T321" s="6"/>
      <c r="U321" s="6"/>
      <c r="V321" s="6"/>
      <c r="W321" s="48"/>
      <c r="X321" s="6"/>
      <c r="Y321" s="48"/>
      <c r="Z321" s="6"/>
      <c r="AA321" s="48"/>
      <c r="AB321" s="6"/>
      <c r="AC321" s="48"/>
      <c r="AD321" s="6"/>
      <c r="AE321" s="48"/>
    </row>
    <row r="322" spans="20:31">
      <c r="T322" s="6"/>
      <c r="U322" s="6"/>
      <c r="V322" s="6"/>
      <c r="W322" s="48"/>
      <c r="X322" s="6"/>
      <c r="Y322" s="48"/>
      <c r="Z322" s="6"/>
      <c r="AA322" s="48"/>
      <c r="AB322" s="6"/>
      <c r="AC322" s="48"/>
      <c r="AD322" s="6"/>
      <c r="AE322" s="48"/>
    </row>
    <row r="323" spans="20:31">
      <c r="T323" s="6"/>
      <c r="U323" s="6"/>
      <c r="V323" s="6"/>
      <c r="W323" s="48"/>
      <c r="X323" s="6"/>
      <c r="Y323" s="48"/>
      <c r="Z323" s="6"/>
      <c r="AA323" s="48"/>
      <c r="AB323" s="6"/>
      <c r="AC323" s="48"/>
      <c r="AD323" s="6"/>
      <c r="AE323" s="48"/>
    </row>
    <row r="324" spans="20:31">
      <c r="T324" s="6"/>
      <c r="U324" s="6"/>
      <c r="V324" s="6"/>
      <c r="W324" s="48"/>
      <c r="X324" s="6"/>
      <c r="Y324" s="48"/>
      <c r="Z324" s="6"/>
      <c r="AA324" s="48"/>
      <c r="AB324" s="6"/>
      <c r="AC324" s="48"/>
      <c r="AD324" s="6"/>
      <c r="AE324" s="48"/>
    </row>
    <row r="325" spans="20:31">
      <c r="T325" s="6"/>
      <c r="U325" s="6"/>
      <c r="V325" s="6"/>
      <c r="W325" s="48"/>
      <c r="X325" s="6"/>
      <c r="Y325" s="48"/>
      <c r="Z325" s="6"/>
      <c r="AA325" s="48"/>
      <c r="AB325" s="6"/>
      <c r="AC325" s="48"/>
      <c r="AD325" s="6"/>
      <c r="AE325" s="48"/>
    </row>
    <row r="326" spans="20:31">
      <c r="T326" s="6"/>
      <c r="U326" s="6"/>
      <c r="V326" s="6"/>
      <c r="W326" s="48"/>
      <c r="X326" s="6"/>
      <c r="Y326" s="48"/>
      <c r="Z326" s="6"/>
      <c r="AA326" s="48"/>
      <c r="AB326" s="6"/>
      <c r="AC326" s="48"/>
      <c r="AD326" s="6"/>
      <c r="AE326" s="48"/>
    </row>
    <row r="327" spans="20:31">
      <c r="T327" s="6"/>
      <c r="U327" s="6"/>
      <c r="V327" s="6"/>
      <c r="W327" s="48"/>
      <c r="X327" s="6"/>
      <c r="Y327" s="48"/>
      <c r="Z327" s="6"/>
      <c r="AA327" s="48"/>
      <c r="AB327" s="6"/>
      <c r="AC327" s="48"/>
      <c r="AD327" s="6"/>
      <c r="AE327" s="48"/>
    </row>
    <row r="328" spans="20:31">
      <c r="T328" s="6"/>
      <c r="U328" s="6"/>
      <c r="V328" s="6"/>
      <c r="W328" s="48"/>
      <c r="X328" s="6"/>
      <c r="Y328" s="48"/>
      <c r="Z328" s="6"/>
      <c r="AA328" s="48"/>
      <c r="AB328" s="6"/>
      <c r="AC328" s="48"/>
      <c r="AD328" s="6"/>
      <c r="AE328" s="48"/>
    </row>
    <row r="329" spans="20:31">
      <c r="T329" s="6"/>
      <c r="U329" s="6"/>
      <c r="V329" s="6"/>
      <c r="W329" s="48"/>
      <c r="X329" s="6"/>
      <c r="Y329" s="48"/>
      <c r="Z329" s="6"/>
      <c r="AA329" s="48"/>
      <c r="AB329" s="6"/>
      <c r="AC329" s="48"/>
      <c r="AD329" s="6"/>
      <c r="AE329" s="48"/>
    </row>
    <row r="330" spans="20:31">
      <c r="T330" s="6"/>
      <c r="U330" s="6"/>
      <c r="V330" s="6"/>
      <c r="W330" s="48"/>
      <c r="X330" s="6"/>
      <c r="Y330" s="48"/>
      <c r="Z330" s="6"/>
      <c r="AA330" s="48"/>
      <c r="AB330" s="6"/>
      <c r="AC330" s="48"/>
      <c r="AD330" s="6"/>
      <c r="AE330" s="48"/>
    </row>
    <row r="331" spans="20:31">
      <c r="T331" s="6"/>
      <c r="U331" s="6"/>
      <c r="V331" s="6"/>
      <c r="W331" s="48"/>
      <c r="X331" s="6"/>
      <c r="Y331" s="48"/>
      <c r="Z331" s="6"/>
      <c r="AA331" s="48"/>
      <c r="AB331" s="6"/>
      <c r="AC331" s="48"/>
      <c r="AD331" s="6"/>
      <c r="AE331" s="48"/>
    </row>
    <row r="332" spans="20:31">
      <c r="T332" s="6"/>
      <c r="U332" s="6"/>
      <c r="V332" s="6"/>
      <c r="W332" s="48"/>
      <c r="X332" s="6"/>
      <c r="Y332" s="48"/>
      <c r="Z332" s="6"/>
      <c r="AA332" s="48"/>
      <c r="AB332" s="6"/>
      <c r="AC332" s="48"/>
      <c r="AD332" s="6"/>
      <c r="AE332" s="48"/>
    </row>
    <row r="333" spans="20:31">
      <c r="T333" s="6"/>
      <c r="U333" s="6"/>
      <c r="V333" s="6"/>
      <c r="W333" s="48"/>
      <c r="X333" s="6"/>
      <c r="Y333" s="48"/>
      <c r="Z333" s="6"/>
      <c r="AA333" s="48"/>
      <c r="AB333" s="6"/>
      <c r="AC333" s="48"/>
      <c r="AD333" s="6"/>
      <c r="AE333" s="48"/>
    </row>
    <row r="334" spans="20:31">
      <c r="T334" s="6"/>
      <c r="U334" s="6"/>
      <c r="V334" s="6"/>
      <c r="W334" s="48"/>
      <c r="X334" s="6"/>
      <c r="Y334" s="48"/>
      <c r="Z334" s="6"/>
      <c r="AA334" s="48"/>
      <c r="AB334" s="6"/>
      <c r="AC334" s="48"/>
      <c r="AD334" s="6"/>
      <c r="AE334" s="48"/>
    </row>
    <row r="335" spans="20:31">
      <c r="T335" s="6"/>
      <c r="U335" s="6"/>
      <c r="V335" s="6"/>
      <c r="W335" s="48"/>
      <c r="X335" s="6"/>
      <c r="Y335" s="48"/>
      <c r="Z335" s="6"/>
      <c r="AA335" s="48"/>
      <c r="AB335" s="6"/>
      <c r="AC335" s="48"/>
      <c r="AD335" s="6"/>
      <c r="AE335" s="48"/>
    </row>
    <row r="336" spans="20:31">
      <c r="T336" s="6"/>
      <c r="U336" s="6"/>
      <c r="V336" s="6"/>
      <c r="W336" s="48"/>
      <c r="X336" s="6"/>
      <c r="Y336" s="48"/>
      <c r="Z336" s="6"/>
      <c r="AA336" s="48"/>
      <c r="AB336" s="6"/>
      <c r="AC336" s="48"/>
      <c r="AD336" s="6"/>
      <c r="AE336" s="48"/>
    </row>
    <row r="337" spans="20:31">
      <c r="T337" s="6"/>
      <c r="U337" s="6"/>
      <c r="V337" s="6"/>
      <c r="W337" s="48"/>
      <c r="X337" s="6"/>
      <c r="Y337" s="48"/>
      <c r="Z337" s="6"/>
      <c r="AA337" s="48"/>
      <c r="AB337" s="6"/>
      <c r="AC337" s="48"/>
      <c r="AD337" s="6"/>
      <c r="AE337" s="48"/>
    </row>
    <row r="338" spans="20:31">
      <c r="T338" s="6"/>
      <c r="U338" s="6"/>
      <c r="V338" s="6"/>
      <c r="W338" s="48"/>
      <c r="X338" s="6"/>
      <c r="Y338" s="48"/>
      <c r="Z338" s="6"/>
      <c r="AA338" s="48"/>
      <c r="AB338" s="6"/>
      <c r="AC338" s="48"/>
      <c r="AD338" s="6"/>
      <c r="AE338" s="48"/>
    </row>
    <row r="339" spans="20:31">
      <c r="T339" s="6"/>
      <c r="U339" s="6"/>
      <c r="V339" s="6"/>
      <c r="W339" s="48"/>
      <c r="X339" s="6"/>
      <c r="Y339" s="48"/>
      <c r="Z339" s="6"/>
      <c r="AA339" s="48"/>
      <c r="AB339" s="6"/>
      <c r="AC339" s="48"/>
      <c r="AD339" s="6"/>
      <c r="AE339" s="48"/>
    </row>
    <row r="340" spans="20:31">
      <c r="T340" s="6"/>
      <c r="U340" s="6"/>
      <c r="V340" s="6"/>
      <c r="W340" s="48"/>
      <c r="X340" s="6"/>
      <c r="Y340" s="48"/>
      <c r="Z340" s="6"/>
      <c r="AA340" s="48"/>
      <c r="AB340" s="6"/>
      <c r="AC340" s="48"/>
      <c r="AD340" s="6"/>
      <c r="AE340" s="48"/>
    </row>
    <row r="341" spans="20:31">
      <c r="T341" s="6"/>
      <c r="U341" s="6"/>
      <c r="V341" s="6"/>
      <c r="W341" s="48"/>
      <c r="X341" s="6"/>
      <c r="Y341" s="48"/>
      <c r="Z341" s="6"/>
      <c r="AA341" s="48"/>
      <c r="AB341" s="6"/>
      <c r="AC341" s="48"/>
      <c r="AD341" s="6"/>
      <c r="AE341" s="48"/>
    </row>
    <row r="342" spans="20:31">
      <c r="T342" s="6"/>
      <c r="U342" s="6"/>
      <c r="V342" s="6"/>
      <c r="W342" s="48"/>
      <c r="X342" s="6"/>
      <c r="Y342" s="48"/>
      <c r="Z342" s="6"/>
      <c r="AA342" s="48"/>
      <c r="AB342" s="6"/>
      <c r="AC342" s="48"/>
      <c r="AD342" s="6"/>
      <c r="AE342" s="48"/>
    </row>
    <row r="343" spans="20:31">
      <c r="T343" s="6"/>
      <c r="U343" s="6"/>
      <c r="V343" s="6"/>
      <c r="W343" s="48"/>
      <c r="X343" s="6"/>
      <c r="Y343" s="48"/>
      <c r="Z343" s="6"/>
      <c r="AA343" s="48"/>
      <c r="AB343" s="6"/>
      <c r="AC343" s="48"/>
      <c r="AD343" s="6"/>
      <c r="AE343" s="48"/>
    </row>
    <row r="344" spans="20:31">
      <c r="T344" s="6"/>
      <c r="U344" s="6"/>
      <c r="V344" s="6"/>
      <c r="W344" s="48"/>
      <c r="X344" s="6"/>
      <c r="Y344" s="48"/>
      <c r="Z344" s="6"/>
      <c r="AA344" s="48"/>
      <c r="AB344" s="6"/>
      <c r="AC344" s="48"/>
      <c r="AD344" s="6"/>
      <c r="AE344" s="48"/>
    </row>
    <row r="345" spans="20:31">
      <c r="T345" s="6"/>
      <c r="U345" s="6"/>
      <c r="V345" s="6"/>
      <c r="W345" s="48"/>
      <c r="X345" s="6"/>
      <c r="Y345" s="48"/>
      <c r="Z345" s="6"/>
      <c r="AA345" s="48"/>
      <c r="AB345" s="6"/>
      <c r="AC345" s="48"/>
      <c r="AD345" s="6"/>
      <c r="AE345" s="48"/>
    </row>
    <row r="346" spans="20:31">
      <c r="T346" s="6"/>
      <c r="U346" s="6"/>
      <c r="V346" s="6"/>
      <c r="W346" s="48"/>
      <c r="X346" s="6"/>
      <c r="Y346" s="48"/>
      <c r="Z346" s="6"/>
      <c r="AA346" s="48"/>
      <c r="AB346" s="6"/>
      <c r="AC346" s="48"/>
      <c r="AD346" s="6"/>
      <c r="AE346" s="48"/>
    </row>
    <row r="347" spans="20:31">
      <c r="T347" s="6"/>
      <c r="U347" s="6"/>
      <c r="V347" s="6"/>
      <c r="W347" s="48"/>
      <c r="X347" s="6"/>
      <c r="Y347" s="48"/>
      <c r="Z347" s="6"/>
      <c r="AA347" s="48"/>
      <c r="AB347" s="6"/>
      <c r="AC347" s="48"/>
      <c r="AD347" s="6"/>
      <c r="AE347" s="48"/>
    </row>
    <row r="348" spans="20:31">
      <c r="T348" s="6"/>
      <c r="U348" s="6"/>
      <c r="V348" s="6"/>
      <c r="W348" s="48"/>
      <c r="X348" s="6"/>
      <c r="Y348" s="48"/>
      <c r="Z348" s="6"/>
      <c r="AA348" s="48"/>
      <c r="AB348" s="6"/>
      <c r="AC348" s="48"/>
      <c r="AD348" s="6"/>
      <c r="AE348" s="48"/>
    </row>
    <row r="349" spans="20:31">
      <c r="T349" s="6"/>
      <c r="U349" s="6"/>
      <c r="V349" s="6"/>
      <c r="W349" s="48"/>
      <c r="X349" s="6"/>
      <c r="Y349" s="48"/>
      <c r="Z349" s="6"/>
      <c r="AA349" s="48"/>
      <c r="AB349" s="6"/>
      <c r="AC349" s="48"/>
      <c r="AD349" s="6"/>
      <c r="AE349" s="48"/>
    </row>
    <row r="350" spans="20:31">
      <c r="T350" s="6"/>
      <c r="U350" s="6"/>
      <c r="V350" s="6"/>
      <c r="W350" s="48"/>
      <c r="X350" s="6"/>
      <c r="Y350" s="48"/>
      <c r="Z350" s="6"/>
      <c r="AA350" s="48"/>
      <c r="AB350" s="6"/>
      <c r="AC350" s="48"/>
      <c r="AD350" s="6"/>
      <c r="AE350" s="48"/>
    </row>
    <row r="351" spans="20:31">
      <c r="T351" s="6"/>
      <c r="U351" s="6"/>
      <c r="V351" s="6"/>
      <c r="W351" s="48"/>
      <c r="X351" s="6"/>
      <c r="Y351" s="48"/>
      <c r="Z351" s="6"/>
      <c r="AA351" s="48"/>
      <c r="AB351" s="6"/>
      <c r="AC351" s="48"/>
      <c r="AD351" s="6"/>
      <c r="AE351" s="48"/>
    </row>
    <row r="352" spans="20:31">
      <c r="T352" s="6"/>
      <c r="U352" s="6"/>
      <c r="V352" s="6"/>
      <c r="W352" s="48"/>
      <c r="X352" s="6"/>
      <c r="Y352" s="48"/>
      <c r="Z352" s="6"/>
      <c r="AA352" s="48"/>
      <c r="AB352" s="6"/>
      <c r="AC352" s="48"/>
      <c r="AD352" s="6"/>
      <c r="AE352" s="48"/>
    </row>
    <row r="353" spans="20:31">
      <c r="T353" s="6"/>
      <c r="U353" s="6"/>
      <c r="V353" s="6"/>
      <c r="W353" s="48"/>
      <c r="X353" s="6"/>
      <c r="Y353" s="48"/>
      <c r="Z353" s="6"/>
      <c r="AA353" s="48"/>
      <c r="AB353" s="6"/>
      <c r="AC353" s="48"/>
      <c r="AD353" s="6"/>
      <c r="AE353" s="48"/>
    </row>
    <row r="354" spans="20:31">
      <c r="T354" s="6"/>
      <c r="U354" s="6"/>
      <c r="V354" s="6"/>
      <c r="W354" s="48"/>
      <c r="X354" s="6"/>
      <c r="Y354" s="48"/>
      <c r="Z354" s="6"/>
      <c r="AA354" s="48"/>
      <c r="AB354" s="6"/>
      <c r="AC354" s="48"/>
      <c r="AD354" s="6"/>
      <c r="AE354" s="48"/>
    </row>
    <row r="355" spans="20:31">
      <c r="T355" s="6"/>
      <c r="U355" s="6"/>
      <c r="V355" s="6"/>
      <c r="W355" s="48"/>
      <c r="X355" s="6"/>
      <c r="Y355" s="48"/>
      <c r="Z355" s="6"/>
      <c r="AA355" s="48"/>
      <c r="AB355" s="6"/>
      <c r="AC355" s="48"/>
      <c r="AD355" s="6"/>
      <c r="AE355" s="48"/>
    </row>
    <row r="356" spans="20:31">
      <c r="T356" s="6"/>
      <c r="U356" s="6"/>
      <c r="V356" s="6"/>
      <c r="W356" s="48"/>
      <c r="X356" s="6"/>
      <c r="Y356" s="48"/>
      <c r="Z356" s="6"/>
      <c r="AA356" s="48"/>
      <c r="AB356" s="6"/>
      <c r="AC356" s="48"/>
      <c r="AD356" s="6"/>
      <c r="AE356" s="48"/>
    </row>
    <row r="357" spans="20:31">
      <c r="T357" s="6"/>
      <c r="U357" s="6"/>
      <c r="V357" s="6"/>
      <c r="W357" s="48"/>
      <c r="X357" s="6"/>
      <c r="Y357" s="48"/>
      <c r="Z357" s="6"/>
      <c r="AA357" s="48"/>
      <c r="AB357" s="6"/>
      <c r="AC357" s="48"/>
      <c r="AD357" s="6"/>
      <c r="AE357" s="48"/>
    </row>
    <row r="358" spans="20:31">
      <c r="T358" s="6"/>
      <c r="U358" s="6"/>
      <c r="V358" s="6"/>
      <c r="W358" s="48"/>
      <c r="X358" s="6"/>
      <c r="Y358" s="48"/>
      <c r="Z358" s="6"/>
      <c r="AA358" s="48"/>
      <c r="AB358" s="6"/>
      <c r="AC358" s="48"/>
      <c r="AD358" s="6"/>
      <c r="AE358" s="48"/>
    </row>
    <row r="359" spans="20:31">
      <c r="T359" s="6"/>
      <c r="U359" s="6"/>
      <c r="V359" s="6"/>
      <c r="W359" s="48"/>
      <c r="X359" s="6"/>
      <c r="Y359" s="48"/>
      <c r="Z359" s="6"/>
      <c r="AA359" s="48"/>
      <c r="AB359" s="6"/>
      <c r="AC359" s="48"/>
      <c r="AD359" s="6"/>
      <c r="AE359" s="48"/>
    </row>
    <row r="360" spans="20:31">
      <c r="T360" s="6"/>
      <c r="U360" s="6"/>
      <c r="V360" s="6"/>
      <c r="W360" s="48"/>
      <c r="X360" s="6"/>
      <c r="Y360" s="48"/>
      <c r="Z360" s="6"/>
      <c r="AA360" s="48"/>
      <c r="AB360" s="6"/>
      <c r="AC360" s="48"/>
      <c r="AD360" s="6"/>
      <c r="AE360" s="48"/>
    </row>
    <row r="361" spans="20:31">
      <c r="T361" s="6"/>
      <c r="U361" s="6"/>
      <c r="V361" s="6"/>
      <c r="W361" s="48"/>
      <c r="X361" s="6"/>
      <c r="Y361" s="48"/>
      <c r="Z361" s="6"/>
      <c r="AA361" s="48"/>
      <c r="AB361" s="6"/>
      <c r="AC361" s="48"/>
      <c r="AD361" s="6"/>
      <c r="AE361" s="48"/>
    </row>
    <row r="362" spans="20:31">
      <c r="T362" s="6"/>
      <c r="U362" s="6"/>
      <c r="V362" s="6"/>
      <c r="W362" s="48"/>
      <c r="X362" s="6"/>
      <c r="Y362" s="48"/>
      <c r="Z362" s="6"/>
      <c r="AA362" s="48"/>
      <c r="AB362" s="6"/>
      <c r="AC362" s="48"/>
      <c r="AD362" s="6"/>
      <c r="AE362" s="48"/>
    </row>
    <row r="363" spans="20:31">
      <c r="T363" s="6"/>
      <c r="U363" s="6"/>
      <c r="V363" s="6"/>
      <c r="W363" s="48"/>
      <c r="X363" s="6"/>
      <c r="Y363" s="48"/>
      <c r="Z363" s="6"/>
      <c r="AA363" s="48"/>
      <c r="AB363" s="6"/>
      <c r="AC363" s="48"/>
      <c r="AD363" s="6"/>
      <c r="AE363" s="48"/>
    </row>
    <row r="364" spans="20:31">
      <c r="T364" s="6"/>
      <c r="U364" s="6"/>
      <c r="V364" s="6"/>
      <c r="W364" s="48"/>
      <c r="X364" s="6"/>
      <c r="Y364" s="48"/>
      <c r="Z364" s="6"/>
      <c r="AA364" s="48"/>
      <c r="AB364" s="6"/>
      <c r="AC364" s="48"/>
      <c r="AD364" s="6"/>
      <c r="AE364" s="48"/>
    </row>
    <row r="365" spans="20:31">
      <c r="T365" s="6"/>
      <c r="U365" s="6"/>
      <c r="V365" s="6"/>
      <c r="W365" s="48"/>
      <c r="X365" s="6"/>
      <c r="Y365" s="48"/>
      <c r="Z365" s="6"/>
      <c r="AA365" s="48"/>
      <c r="AB365" s="6"/>
      <c r="AC365" s="48"/>
      <c r="AD365" s="6"/>
      <c r="AE365" s="48"/>
    </row>
    <row r="366" spans="20:31">
      <c r="T366" s="6"/>
      <c r="U366" s="6"/>
      <c r="V366" s="6"/>
      <c r="W366" s="48"/>
      <c r="X366" s="6"/>
      <c r="Y366" s="48"/>
      <c r="Z366" s="6"/>
      <c r="AA366" s="48"/>
      <c r="AB366" s="6"/>
      <c r="AC366" s="48"/>
      <c r="AD366" s="6"/>
      <c r="AE366" s="48"/>
    </row>
    <row r="367" spans="20:31">
      <c r="T367" s="6"/>
      <c r="U367" s="6"/>
      <c r="V367" s="6"/>
      <c r="W367" s="48"/>
      <c r="X367" s="6"/>
      <c r="Y367" s="48"/>
      <c r="Z367" s="6"/>
      <c r="AA367" s="48"/>
      <c r="AB367" s="6"/>
      <c r="AC367" s="48"/>
      <c r="AD367" s="6"/>
      <c r="AE367" s="48"/>
    </row>
    <row r="368" spans="20:31">
      <c r="T368" s="6"/>
      <c r="U368" s="6"/>
      <c r="V368" s="6"/>
      <c r="W368" s="48"/>
      <c r="X368" s="6"/>
      <c r="Y368" s="48"/>
      <c r="Z368" s="6"/>
      <c r="AA368" s="48"/>
      <c r="AB368" s="6"/>
      <c r="AC368" s="48"/>
      <c r="AD368" s="6"/>
      <c r="AE368" s="48"/>
    </row>
    <row r="369" spans="20:31">
      <c r="T369" s="6"/>
      <c r="U369" s="6"/>
      <c r="V369" s="6"/>
      <c r="W369" s="48"/>
      <c r="X369" s="6"/>
      <c r="Y369" s="48"/>
      <c r="Z369" s="6"/>
      <c r="AA369" s="48"/>
      <c r="AB369" s="6"/>
      <c r="AC369" s="48"/>
      <c r="AD369" s="6"/>
      <c r="AE369" s="48"/>
    </row>
    <row r="370" spans="20:31">
      <c r="T370" s="6"/>
      <c r="U370" s="6"/>
      <c r="V370" s="6"/>
      <c r="W370" s="48"/>
      <c r="X370" s="6"/>
      <c r="Y370" s="48"/>
      <c r="Z370" s="6"/>
      <c r="AA370" s="48"/>
      <c r="AB370" s="6"/>
      <c r="AC370" s="48"/>
      <c r="AD370" s="6"/>
      <c r="AE370" s="48"/>
    </row>
    <row r="371" spans="20:31">
      <c r="T371" s="6"/>
      <c r="U371" s="6"/>
      <c r="V371" s="6"/>
      <c r="W371" s="48"/>
      <c r="X371" s="6"/>
      <c r="Y371" s="48"/>
      <c r="Z371" s="6"/>
      <c r="AA371" s="48"/>
      <c r="AB371" s="6"/>
      <c r="AC371" s="48"/>
      <c r="AD371" s="6"/>
      <c r="AE371" s="48"/>
    </row>
    <row r="372" spans="20:31">
      <c r="T372" s="6"/>
      <c r="U372" s="6"/>
      <c r="V372" s="6"/>
      <c r="W372" s="48"/>
      <c r="X372" s="6"/>
      <c r="Y372" s="48"/>
      <c r="Z372" s="6"/>
      <c r="AA372" s="48"/>
      <c r="AB372" s="6"/>
      <c r="AC372" s="48"/>
      <c r="AD372" s="6"/>
      <c r="AE372" s="48"/>
    </row>
    <row r="373" spans="20:31">
      <c r="T373" s="6"/>
      <c r="U373" s="6"/>
      <c r="V373" s="6"/>
      <c r="W373" s="48"/>
      <c r="X373" s="6"/>
      <c r="Y373" s="48"/>
      <c r="Z373" s="6"/>
      <c r="AA373" s="48"/>
      <c r="AB373" s="6"/>
      <c r="AC373" s="48"/>
      <c r="AD373" s="6"/>
      <c r="AE373" s="48"/>
    </row>
    <row r="374" spans="20:31">
      <c r="T374" s="6"/>
      <c r="U374" s="6"/>
      <c r="V374" s="6"/>
      <c r="W374" s="48"/>
      <c r="X374" s="6"/>
      <c r="Y374" s="48"/>
      <c r="Z374" s="6"/>
      <c r="AA374" s="48"/>
      <c r="AB374" s="6"/>
      <c r="AC374" s="48"/>
      <c r="AD374" s="6"/>
      <c r="AE374" s="48"/>
    </row>
    <row r="375" spans="20:31">
      <c r="T375" s="6"/>
      <c r="U375" s="6"/>
      <c r="V375" s="6"/>
      <c r="W375" s="48"/>
      <c r="X375" s="6"/>
      <c r="Y375" s="48"/>
      <c r="Z375" s="6"/>
      <c r="AA375" s="48"/>
      <c r="AB375" s="6"/>
      <c r="AC375" s="48"/>
      <c r="AD375" s="6"/>
      <c r="AE375" s="48"/>
    </row>
    <row r="376" spans="20:31">
      <c r="T376" s="6"/>
      <c r="U376" s="6"/>
      <c r="V376" s="6"/>
      <c r="W376" s="48"/>
      <c r="X376" s="6"/>
      <c r="Y376" s="48"/>
      <c r="Z376" s="6"/>
      <c r="AA376" s="48"/>
      <c r="AB376" s="6"/>
      <c r="AC376" s="48"/>
      <c r="AD376" s="6"/>
      <c r="AE376" s="48"/>
    </row>
    <row r="377" spans="20:31">
      <c r="T377" s="6"/>
      <c r="U377" s="6"/>
      <c r="V377" s="6"/>
      <c r="W377" s="48"/>
      <c r="X377" s="6"/>
      <c r="Y377" s="48"/>
      <c r="Z377" s="6"/>
      <c r="AA377" s="48"/>
      <c r="AB377" s="6"/>
      <c r="AC377" s="48"/>
      <c r="AD377" s="6"/>
      <c r="AE377" s="48"/>
    </row>
    <row r="378" spans="20:31">
      <c r="T378" s="6"/>
      <c r="U378" s="6"/>
      <c r="V378" s="6"/>
      <c r="W378" s="48"/>
      <c r="X378" s="6"/>
      <c r="Y378" s="48"/>
      <c r="Z378" s="6"/>
      <c r="AA378" s="48"/>
      <c r="AB378" s="6"/>
      <c r="AC378" s="48"/>
      <c r="AD378" s="6"/>
      <c r="AE378" s="48"/>
    </row>
    <row r="379" spans="20:31">
      <c r="T379" s="6"/>
      <c r="U379" s="6"/>
      <c r="V379" s="6"/>
      <c r="W379" s="48"/>
      <c r="X379" s="6"/>
      <c r="Y379" s="48"/>
      <c r="Z379" s="6"/>
      <c r="AA379" s="48"/>
      <c r="AB379" s="6"/>
      <c r="AC379" s="48"/>
      <c r="AD379" s="6"/>
      <c r="AE379" s="48"/>
    </row>
    <row r="380" spans="20:31">
      <c r="T380" s="6"/>
      <c r="U380" s="6"/>
      <c r="V380" s="6"/>
      <c r="W380" s="48"/>
      <c r="X380" s="6"/>
      <c r="Y380" s="48"/>
      <c r="Z380" s="6"/>
      <c r="AA380" s="48"/>
      <c r="AB380" s="6"/>
      <c r="AC380" s="48"/>
      <c r="AD380" s="6"/>
      <c r="AE380" s="48"/>
    </row>
    <row r="381" spans="20:31">
      <c r="T381" s="6"/>
      <c r="U381" s="6"/>
      <c r="V381" s="6"/>
      <c r="W381" s="48"/>
      <c r="X381" s="6"/>
      <c r="Y381" s="48"/>
      <c r="Z381" s="6"/>
      <c r="AA381" s="48"/>
      <c r="AB381" s="6"/>
      <c r="AC381" s="48"/>
      <c r="AD381" s="6"/>
      <c r="AE381" s="48"/>
    </row>
    <row r="382" spans="20:31">
      <c r="T382" s="6"/>
      <c r="U382" s="6"/>
      <c r="V382" s="6"/>
      <c r="W382" s="48"/>
      <c r="X382" s="6"/>
      <c r="Y382" s="48"/>
      <c r="Z382" s="6"/>
      <c r="AA382" s="48"/>
      <c r="AB382" s="6"/>
      <c r="AC382" s="48"/>
      <c r="AD382" s="6"/>
      <c r="AE382" s="48"/>
    </row>
    <row r="383" spans="20:31">
      <c r="T383" s="6"/>
      <c r="U383" s="6"/>
      <c r="V383" s="6"/>
      <c r="W383" s="48"/>
      <c r="X383" s="6"/>
      <c r="Y383" s="48"/>
      <c r="Z383" s="6"/>
      <c r="AA383" s="48"/>
      <c r="AB383" s="6"/>
      <c r="AC383" s="48"/>
      <c r="AD383" s="6"/>
      <c r="AE383" s="48"/>
    </row>
    <row r="384" spans="20:31">
      <c r="T384" s="6"/>
      <c r="U384" s="6"/>
      <c r="V384" s="6"/>
      <c r="W384" s="48"/>
      <c r="X384" s="6"/>
      <c r="Y384" s="48"/>
      <c r="Z384" s="6"/>
      <c r="AA384" s="48"/>
      <c r="AB384" s="6"/>
      <c r="AC384" s="48"/>
      <c r="AD384" s="6"/>
      <c r="AE384" s="48"/>
    </row>
    <row r="385" spans="20:31">
      <c r="T385" s="6"/>
      <c r="U385" s="6"/>
      <c r="V385" s="6"/>
      <c r="W385" s="48"/>
      <c r="X385" s="6"/>
      <c r="Y385" s="48"/>
      <c r="Z385" s="6"/>
      <c r="AA385" s="48"/>
      <c r="AB385" s="6"/>
      <c r="AC385" s="48"/>
      <c r="AD385" s="6"/>
      <c r="AE385" s="48"/>
    </row>
    <row r="386" spans="20:31">
      <c r="T386" s="6"/>
      <c r="U386" s="6"/>
      <c r="V386" s="6"/>
      <c r="W386" s="48"/>
      <c r="X386" s="6"/>
      <c r="Y386" s="48"/>
      <c r="Z386" s="6"/>
      <c r="AA386" s="48"/>
      <c r="AB386" s="6"/>
      <c r="AC386" s="48"/>
      <c r="AD386" s="6"/>
      <c r="AE386" s="48"/>
    </row>
    <row r="387" spans="20:31">
      <c r="T387" s="6"/>
      <c r="U387" s="6"/>
      <c r="V387" s="6"/>
      <c r="W387" s="48"/>
      <c r="X387" s="6"/>
      <c r="Y387" s="48"/>
      <c r="Z387" s="6"/>
      <c r="AA387" s="48"/>
      <c r="AB387" s="6"/>
      <c r="AC387" s="48"/>
      <c r="AD387" s="6"/>
      <c r="AE387" s="48"/>
    </row>
    <row r="388" spans="20:31">
      <c r="T388" s="6"/>
      <c r="U388" s="6"/>
      <c r="V388" s="6"/>
      <c r="W388" s="48"/>
      <c r="X388" s="6"/>
      <c r="Y388" s="48"/>
      <c r="Z388" s="6"/>
      <c r="AA388" s="48"/>
      <c r="AB388" s="6"/>
      <c r="AC388" s="48"/>
      <c r="AD388" s="6"/>
      <c r="AE388" s="48"/>
    </row>
    <row r="389" spans="20:31">
      <c r="T389" s="6"/>
      <c r="U389" s="6"/>
      <c r="V389" s="6"/>
      <c r="W389" s="48"/>
      <c r="X389" s="6"/>
      <c r="Y389" s="48"/>
      <c r="Z389" s="6"/>
      <c r="AA389" s="48"/>
      <c r="AB389" s="6"/>
      <c r="AC389" s="48"/>
      <c r="AD389" s="6"/>
      <c r="AE389" s="48"/>
    </row>
    <row r="390" spans="20:31">
      <c r="T390" s="6"/>
      <c r="U390" s="6"/>
      <c r="V390" s="6"/>
      <c r="W390" s="48"/>
      <c r="X390" s="6"/>
      <c r="Y390" s="48"/>
      <c r="Z390" s="6"/>
      <c r="AA390" s="48"/>
      <c r="AB390" s="6"/>
      <c r="AC390" s="48"/>
      <c r="AD390" s="6"/>
      <c r="AE390" s="48"/>
    </row>
    <row r="391" spans="20:31">
      <c r="T391" s="6"/>
      <c r="U391" s="6"/>
      <c r="V391" s="6"/>
      <c r="W391" s="48"/>
      <c r="X391" s="6"/>
      <c r="Y391" s="48"/>
      <c r="Z391" s="6"/>
      <c r="AA391" s="48"/>
      <c r="AB391" s="6"/>
      <c r="AC391" s="48"/>
      <c r="AD391" s="6"/>
      <c r="AE391" s="48"/>
    </row>
    <row r="392" spans="20:31">
      <c r="T392" s="6"/>
      <c r="U392" s="6"/>
      <c r="V392" s="6"/>
      <c r="W392" s="48"/>
      <c r="X392" s="6"/>
      <c r="Y392" s="48"/>
      <c r="Z392" s="6"/>
      <c r="AA392" s="48"/>
      <c r="AB392" s="6"/>
      <c r="AC392" s="48"/>
      <c r="AD392" s="6"/>
      <c r="AE392" s="48"/>
    </row>
    <row r="393" spans="20:31">
      <c r="T393" s="6"/>
      <c r="U393" s="6"/>
      <c r="V393" s="6"/>
      <c r="W393" s="48"/>
      <c r="X393" s="6"/>
      <c r="Y393" s="48"/>
      <c r="Z393" s="6"/>
      <c r="AA393" s="48"/>
      <c r="AB393" s="6"/>
      <c r="AC393" s="48"/>
      <c r="AD393" s="6"/>
      <c r="AE393" s="48"/>
    </row>
    <row r="394" spans="20:31">
      <c r="T394" s="6"/>
      <c r="U394" s="6"/>
      <c r="V394" s="6"/>
      <c r="W394" s="48"/>
      <c r="X394" s="6"/>
      <c r="Y394" s="48"/>
      <c r="Z394" s="6"/>
      <c r="AA394" s="48"/>
      <c r="AB394" s="6"/>
      <c r="AC394" s="48"/>
      <c r="AD394" s="6"/>
      <c r="AE394" s="48"/>
    </row>
    <row r="395" spans="20:31">
      <c r="T395" s="6"/>
      <c r="U395" s="6"/>
      <c r="V395" s="6"/>
      <c r="W395" s="48"/>
      <c r="X395" s="6"/>
      <c r="Y395" s="48"/>
      <c r="Z395" s="6"/>
      <c r="AA395" s="48"/>
      <c r="AB395" s="6"/>
      <c r="AC395" s="48"/>
      <c r="AD395" s="6"/>
      <c r="AE395" s="48"/>
    </row>
    <row r="396" spans="20:31">
      <c r="T396" s="6"/>
      <c r="U396" s="6"/>
      <c r="V396" s="6"/>
      <c r="W396" s="48"/>
      <c r="X396" s="6"/>
      <c r="Y396" s="48"/>
      <c r="Z396" s="6"/>
      <c r="AA396" s="48"/>
      <c r="AB396" s="6"/>
      <c r="AC396" s="48"/>
      <c r="AD396" s="6"/>
      <c r="AE396" s="48"/>
    </row>
    <row r="397" spans="20:31">
      <c r="T397" s="6"/>
      <c r="U397" s="6"/>
      <c r="V397" s="6"/>
      <c r="W397" s="48"/>
      <c r="X397" s="6"/>
      <c r="Y397" s="48"/>
      <c r="Z397" s="6"/>
      <c r="AA397" s="48"/>
      <c r="AB397" s="6"/>
      <c r="AC397" s="48"/>
      <c r="AD397" s="6"/>
      <c r="AE397" s="48"/>
    </row>
    <row r="398" spans="20:31">
      <c r="T398" s="6"/>
      <c r="U398" s="6"/>
      <c r="V398" s="6"/>
      <c r="W398" s="48"/>
      <c r="X398" s="6"/>
      <c r="Y398" s="48"/>
      <c r="Z398" s="6"/>
      <c r="AA398" s="48"/>
      <c r="AB398" s="6"/>
      <c r="AC398" s="48"/>
      <c r="AD398" s="6"/>
      <c r="AE398" s="48"/>
    </row>
    <row r="399" spans="20:31">
      <c r="T399" s="6"/>
      <c r="U399" s="6"/>
      <c r="V399" s="6"/>
      <c r="W399" s="48"/>
      <c r="X399" s="6"/>
      <c r="Y399" s="48"/>
      <c r="Z399" s="6"/>
      <c r="AA399" s="48"/>
      <c r="AB399" s="6"/>
      <c r="AC399" s="48"/>
      <c r="AD399" s="6"/>
      <c r="AE399" s="48"/>
    </row>
    <row r="400" spans="20:31">
      <c r="T400" s="6"/>
      <c r="U400" s="6"/>
      <c r="V400" s="6"/>
      <c r="W400" s="48"/>
      <c r="X400" s="6"/>
      <c r="Y400" s="48"/>
      <c r="Z400" s="6"/>
      <c r="AA400" s="48"/>
      <c r="AB400" s="6"/>
      <c r="AC400" s="48"/>
      <c r="AD400" s="6"/>
      <c r="AE400" s="48"/>
    </row>
    <row r="401" spans="20:31">
      <c r="T401" s="6"/>
      <c r="U401" s="6"/>
      <c r="V401" s="6"/>
      <c r="W401" s="48"/>
      <c r="X401" s="6"/>
      <c r="Y401" s="48"/>
      <c r="Z401" s="6"/>
      <c r="AA401" s="48"/>
      <c r="AB401" s="6"/>
      <c r="AC401" s="48"/>
      <c r="AD401" s="6"/>
      <c r="AE401" s="48"/>
    </row>
    <row r="402" spans="20:31">
      <c r="T402" s="6"/>
      <c r="U402" s="6"/>
      <c r="V402" s="6"/>
      <c r="W402" s="48"/>
      <c r="X402" s="6"/>
      <c r="Y402" s="48"/>
      <c r="Z402" s="6"/>
      <c r="AA402" s="48"/>
      <c r="AB402" s="6"/>
      <c r="AC402" s="48"/>
      <c r="AD402" s="6"/>
      <c r="AE402" s="48"/>
    </row>
    <row r="403" spans="20:31">
      <c r="T403" s="6"/>
      <c r="U403" s="6"/>
      <c r="V403" s="6"/>
      <c r="W403" s="48"/>
      <c r="X403" s="6"/>
      <c r="Y403" s="48"/>
      <c r="Z403" s="6"/>
      <c r="AA403" s="48"/>
      <c r="AB403" s="6"/>
      <c r="AC403" s="48"/>
      <c r="AD403" s="6"/>
      <c r="AE403" s="48"/>
    </row>
    <row r="404" spans="20:31">
      <c r="T404" s="6"/>
      <c r="U404" s="6"/>
      <c r="V404" s="6"/>
      <c r="W404" s="48"/>
      <c r="X404" s="6"/>
      <c r="Y404" s="48"/>
      <c r="Z404" s="6"/>
      <c r="AA404" s="48"/>
      <c r="AB404" s="6"/>
      <c r="AC404" s="48"/>
      <c r="AD404" s="6"/>
      <c r="AE404" s="48"/>
    </row>
    <row r="405" spans="20:31">
      <c r="T405" s="6"/>
      <c r="U405" s="6"/>
      <c r="V405" s="6"/>
      <c r="W405" s="48"/>
      <c r="X405" s="6"/>
      <c r="Y405" s="48"/>
      <c r="Z405" s="6"/>
      <c r="AA405" s="48"/>
      <c r="AB405" s="6"/>
      <c r="AC405" s="48"/>
      <c r="AD405" s="6"/>
      <c r="AE405" s="48"/>
    </row>
    <row r="406" spans="20:31">
      <c r="T406" s="6"/>
      <c r="U406" s="6"/>
      <c r="V406" s="6"/>
      <c r="W406" s="48"/>
      <c r="X406" s="6"/>
      <c r="Y406" s="48"/>
      <c r="Z406" s="6"/>
      <c r="AA406" s="48"/>
      <c r="AB406" s="6"/>
      <c r="AC406" s="48"/>
      <c r="AD406" s="6"/>
      <c r="AE406" s="48"/>
    </row>
    <row r="407" spans="20:31">
      <c r="T407" s="6"/>
      <c r="U407" s="6"/>
      <c r="V407" s="6"/>
      <c r="W407" s="48"/>
      <c r="X407" s="6"/>
      <c r="Y407" s="48"/>
      <c r="Z407" s="6"/>
      <c r="AA407" s="48"/>
      <c r="AB407" s="6"/>
      <c r="AC407" s="48"/>
      <c r="AD407" s="6"/>
      <c r="AE407" s="48"/>
    </row>
    <row r="408" spans="20:31">
      <c r="T408" s="6"/>
      <c r="U408" s="6"/>
      <c r="V408" s="6"/>
      <c r="W408" s="48"/>
      <c r="X408" s="6"/>
      <c r="Y408" s="48"/>
      <c r="Z408" s="6"/>
      <c r="AA408" s="48"/>
      <c r="AB408" s="6"/>
      <c r="AC408" s="48"/>
      <c r="AD408" s="6"/>
      <c r="AE408" s="48"/>
    </row>
    <row r="409" spans="20:31">
      <c r="T409" s="6"/>
      <c r="U409" s="6"/>
      <c r="V409" s="6"/>
      <c r="W409" s="48"/>
      <c r="X409" s="6"/>
      <c r="Y409" s="48"/>
      <c r="Z409" s="6"/>
      <c r="AA409" s="48"/>
      <c r="AB409" s="6"/>
      <c r="AC409" s="48"/>
      <c r="AD409" s="6"/>
      <c r="AE409" s="48"/>
    </row>
    <row r="410" spans="20:31">
      <c r="T410" s="6"/>
      <c r="U410" s="6"/>
      <c r="V410" s="6"/>
      <c r="W410" s="48"/>
      <c r="X410" s="6"/>
      <c r="Y410" s="48"/>
      <c r="Z410" s="6"/>
      <c r="AA410" s="48"/>
      <c r="AB410" s="6"/>
      <c r="AC410" s="48"/>
      <c r="AD410" s="6"/>
      <c r="AE410" s="48"/>
    </row>
    <row r="411" spans="20:31">
      <c r="T411" s="6"/>
      <c r="U411" s="6"/>
      <c r="V411" s="6"/>
      <c r="W411" s="48"/>
      <c r="X411" s="6"/>
      <c r="Y411" s="48"/>
      <c r="Z411" s="6"/>
      <c r="AA411" s="48"/>
      <c r="AB411" s="6"/>
      <c r="AC411" s="48"/>
      <c r="AD411" s="6"/>
      <c r="AE411" s="48"/>
    </row>
    <row r="412" spans="20:31">
      <c r="T412" s="6"/>
      <c r="U412" s="6"/>
      <c r="V412" s="6"/>
      <c r="W412" s="48"/>
      <c r="X412" s="6"/>
      <c r="Y412" s="48"/>
      <c r="Z412" s="6"/>
      <c r="AA412" s="48"/>
      <c r="AB412" s="6"/>
      <c r="AC412" s="48"/>
      <c r="AD412" s="6"/>
      <c r="AE412" s="48"/>
    </row>
    <row r="413" spans="20:31">
      <c r="T413" s="6"/>
      <c r="U413" s="6"/>
      <c r="V413" s="6"/>
      <c r="W413" s="48"/>
      <c r="X413" s="6"/>
      <c r="Y413" s="48"/>
      <c r="Z413" s="6"/>
      <c r="AA413" s="48"/>
      <c r="AB413" s="6"/>
      <c r="AC413" s="48"/>
      <c r="AD413" s="6"/>
      <c r="AE413" s="48"/>
    </row>
    <row r="414" spans="20:31">
      <c r="T414" s="6"/>
      <c r="U414" s="6"/>
      <c r="V414" s="6"/>
      <c r="W414" s="48"/>
      <c r="X414" s="6"/>
      <c r="Y414" s="48"/>
      <c r="Z414" s="6"/>
      <c r="AA414" s="48"/>
      <c r="AB414" s="6"/>
      <c r="AC414" s="48"/>
      <c r="AD414" s="6"/>
      <c r="AE414" s="48"/>
    </row>
    <row r="415" spans="20:31">
      <c r="T415" s="6"/>
      <c r="U415" s="6"/>
      <c r="V415" s="6"/>
      <c r="W415" s="48"/>
      <c r="X415" s="6"/>
      <c r="Y415" s="48"/>
      <c r="Z415" s="6"/>
      <c r="AA415" s="48"/>
      <c r="AB415" s="6"/>
      <c r="AC415" s="48"/>
      <c r="AD415" s="6"/>
      <c r="AE415" s="48"/>
    </row>
    <row r="416" spans="20:31">
      <c r="T416" s="6"/>
      <c r="U416" s="6"/>
      <c r="V416" s="6"/>
      <c r="W416" s="48"/>
      <c r="X416" s="6"/>
      <c r="Y416" s="48"/>
      <c r="Z416" s="6"/>
      <c r="AA416" s="48"/>
      <c r="AB416" s="6"/>
      <c r="AC416" s="48"/>
      <c r="AD416" s="6"/>
      <c r="AE416" s="48"/>
    </row>
    <row r="417" spans="20:31">
      <c r="T417" s="6"/>
      <c r="U417" s="6"/>
      <c r="V417" s="6"/>
      <c r="W417" s="48"/>
      <c r="X417" s="6"/>
      <c r="Y417" s="48"/>
      <c r="Z417" s="6"/>
      <c r="AA417" s="48"/>
      <c r="AB417" s="6"/>
      <c r="AC417" s="48"/>
      <c r="AD417" s="6"/>
      <c r="AE417" s="48"/>
    </row>
    <row r="418" spans="20:31">
      <c r="T418" s="6"/>
      <c r="U418" s="6"/>
      <c r="V418" s="6"/>
      <c r="W418" s="48"/>
      <c r="X418" s="6"/>
      <c r="Y418" s="48"/>
      <c r="Z418" s="6"/>
      <c r="AA418" s="48"/>
      <c r="AB418" s="6"/>
      <c r="AC418" s="48"/>
      <c r="AD418" s="6"/>
      <c r="AE418" s="48"/>
    </row>
    <row r="419" spans="20:31">
      <c r="T419" s="6"/>
      <c r="U419" s="6"/>
      <c r="V419" s="6"/>
      <c r="W419" s="48"/>
      <c r="X419" s="6"/>
      <c r="Y419" s="48"/>
      <c r="Z419" s="6"/>
      <c r="AA419" s="48"/>
      <c r="AB419" s="6"/>
      <c r="AC419" s="48"/>
      <c r="AD419" s="6"/>
      <c r="AE419" s="48"/>
    </row>
    <row r="420" spans="20:31">
      <c r="T420" s="6"/>
      <c r="U420" s="6"/>
      <c r="V420" s="6"/>
      <c r="W420" s="48"/>
      <c r="X420" s="6"/>
      <c r="Y420" s="48"/>
      <c r="Z420" s="6"/>
      <c r="AA420" s="48"/>
      <c r="AB420" s="6"/>
      <c r="AC420" s="48"/>
      <c r="AD420" s="6"/>
      <c r="AE420" s="48"/>
    </row>
    <row r="421" spans="20:31">
      <c r="T421" s="6"/>
      <c r="U421" s="6"/>
      <c r="V421" s="6"/>
      <c r="W421" s="48"/>
      <c r="X421" s="6"/>
      <c r="Y421" s="48"/>
      <c r="Z421" s="6"/>
      <c r="AA421" s="48"/>
      <c r="AB421" s="6"/>
      <c r="AC421" s="48"/>
      <c r="AD421" s="6"/>
      <c r="AE421" s="48"/>
    </row>
    <row r="422" spans="20:31">
      <c r="T422" s="6"/>
      <c r="U422" s="6"/>
      <c r="V422" s="6"/>
      <c r="W422" s="48"/>
      <c r="X422" s="6"/>
      <c r="Y422" s="48"/>
      <c r="Z422" s="6"/>
      <c r="AA422" s="48"/>
      <c r="AB422" s="6"/>
      <c r="AC422" s="48"/>
      <c r="AD422" s="6"/>
      <c r="AE422" s="48"/>
    </row>
    <row r="423" spans="20:31">
      <c r="T423" s="6"/>
      <c r="U423" s="6"/>
      <c r="V423" s="6"/>
      <c r="W423" s="48"/>
      <c r="X423" s="6"/>
      <c r="Y423" s="48"/>
      <c r="Z423" s="6"/>
      <c r="AA423" s="48"/>
      <c r="AB423" s="6"/>
      <c r="AC423" s="48"/>
      <c r="AD423" s="6"/>
      <c r="AE423" s="48"/>
    </row>
    <row r="424" spans="20:31">
      <c r="T424" s="6"/>
      <c r="U424" s="6"/>
      <c r="V424" s="6"/>
      <c r="W424" s="48"/>
      <c r="X424" s="6"/>
      <c r="Y424" s="48"/>
      <c r="Z424" s="6"/>
      <c r="AA424" s="48"/>
      <c r="AB424" s="6"/>
      <c r="AC424" s="48"/>
      <c r="AD424" s="6"/>
      <c r="AE424" s="48"/>
    </row>
    <row r="425" spans="20:31">
      <c r="T425" s="6"/>
      <c r="U425" s="6"/>
      <c r="V425" s="6"/>
      <c r="W425" s="48"/>
      <c r="X425" s="6"/>
      <c r="Y425" s="48"/>
      <c r="Z425" s="6"/>
      <c r="AA425" s="48"/>
      <c r="AB425" s="6"/>
      <c r="AC425" s="48"/>
      <c r="AD425" s="6"/>
      <c r="AE425" s="48"/>
    </row>
    <row r="426" spans="20:31">
      <c r="T426" s="6"/>
      <c r="U426" s="6"/>
      <c r="V426" s="6"/>
      <c r="W426" s="48"/>
      <c r="X426" s="6"/>
      <c r="Y426" s="48"/>
      <c r="Z426" s="6"/>
      <c r="AA426" s="48"/>
      <c r="AB426" s="6"/>
      <c r="AC426" s="48"/>
      <c r="AD426" s="6"/>
      <c r="AE426" s="48"/>
    </row>
    <row r="427" spans="20:31">
      <c r="T427" s="6"/>
      <c r="U427" s="6"/>
      <c r="V427" s="6"/>
      <c r="W427" s="48"/>
      <c r="X427" s="6"/>
      <c r="Y427" s="48"/>
      <c r="Z427" s="6"/>
      <c r="AA427" s="48"/>
      <c r="AB427" s="6"/>
      <c r="AC427" s="48"/>
      <c r="AD427" s="6"/>
      <c r="AE427" s="48"/>
    </row>
    <row r="428" spans="20:31">
      <c r="T428" s="6"/>
      <c r="U428" s="6"/>
      <c r="V428" s="6"/>
      <c r="W428" s="48"/>
      <c r="X428" s="6"/>
      <c r="Y428" s="48"/>
      <c r="Z428" s="6"/>
      <c r="AA428" s="48"/>
      <c r="AB428" s="6"/>
      <c r="AC428" s="48"/>
      <c r="AD428" s="6"/>
      <c r="AE428" s="48"/>
    </row>
    <row r="429" spans="20:31">
      <c r="T429" s="6"/>
      <c r="U429" s="6"/>
      <c r="V429" s="6"/>
      <c r="W429" s="48"/>
      <c r="X429" s="6"/>
      <c r="Y429" s="48"/>
      <c r="Z429" s="6"/>
      <c r="AA429" s="48"/>
      <c r="AB429" s="6"/>
      <c r="AC429" s="48"/>
      <c r="AD429" s="6"/>
      <c r="AE429" s="48"/>
    </row>
    <row r="430" spans="20:31">
      <c r="T430" s="6"/>
      <c r="U430" s="6"/>
      <c r="V430" s="6"/>
      <c r="W430" s="48"/>
      <c r="X430" s="6"/>
      <c r="Y430" s="48"/>
      <c r="Z430" s="6"/>
      <c r="AA430" s="48"/>
      <c r="AB430" s="6"/>
      <c r="AC430" s="48"/>
      <c r="AD430" s="6"/>
      <c r="AE430" s="48"/>
    </row>
    <row r="431" spans="20:31">
      <c r="T431" s="6"/>
      <c r="U431" s="6"/>
      <c r="V431" s="6"/>
      <c r="W431" s="48"/>
      <c r="X431" s="6"/>
      <c r="Y431" s="48"/>
      <c r="Z431" s="6"/>
      <c r="AA431" s="48"/>
      <c r="AB431" s="6"/>
      <c r="AC431" s="48"/>
      <c r="AD431" s="6"/>
      <c r="AE431" s="48"/>
    </row>
    <row r="432" spans="20:31">
      <c r="T432" s="6"/>
      <c r="U432" s="6"/>
      <c r="V432" s="6"/>
      <c r="W432" s="48"/>
      <c r="X432" s="6"/>
      <c r="Y432" s="48"/>
      <c r="Z432" s="6"/>
      <c r="AA432" s="48"/>
      <c r="AB432" s="6"/>
      <c r="AC432" s="48"/>
      <c r="AD432" s="6"/>
      <c r="AE432" s="48"/>
    </row>
    <row r="433" spans="20:31">
      <c r="T433" s="6"/>
      <c r="U433" s="6"/>
      <c r="V433" s="6"/>
      <c r="W433" s="48"/>
      <c r="X433" s="6"/>
      <c r="Y433" s="48"/>
      <c r="Z433" s="6"/>
      <c r="AA433" s="48"/>
      <c r="AB433" s="6"/>
      <c r="AC433" s="48"/>
      <c r="AD433" s="6"/>
      <c r="AE433" s="48"/>
    </row>
    <row r="434" spans="20:31">
      <c r="T434" s="6"/>
      <c r="U434" s="6"/>
      <c r="V434" s="6"/>
      <c r="W434" s="48"/>
      <c r="X434" s="6"/>
      <c r="Y434" s="48"/>
      <c r="Z434" s="6"/>
      <c r="AA434" s="48"/>
      <c r="AB434" s="6"/>
      <c r="AC434" s="48"/>
      <c r="AD434" s="6"/>
      <c r="AE434" s="48"/>
    </row>
    <row r="435" spans="20:31">
      <c r="T435" s="6"/>
      <c r="U435" s="6"/>
      <c r="V435" s="6"/>
      <c r="W435" s="48"/>
      <c r="X435" s="6"/>
      <c r="Y435" s="48"/>
      <c r="Z435" s="6"/>
      <c r="AA435" s="48"/>
      <c r="AB435" s="6"/>
      <c r="AC435" s="48"/>
      <c r="AD435" s="6"/>
      <c r="AE435" s="48"/>
    </row>
    <row r="436" spans="20:31">
      <c r="T436" s="6"/>
      <c r="U436" s="6"/>
      <c r="V436" s="6"/>
      <c r="W436" s="48"/>
      <c r="X436" s="6"/>
      <c r="Y436" s="48"/>
      <c r="Z436" s="6"/>
      <c r="AA436" s="48"/>
      <c r="AB436" s="6"/>
      <c r="AC436" s="48"/>
      <c r="AD436" s="6"/>
      <c r="AE436" s="48"/>
    </row>
    <row r="437" spans="20:31">
      <c r="T437" s="6"/>
      <c r="U437" s="6"/>
      <c r="V437" s="6"/>
      <c r="W437" s="48"/>
      <c r="X437" s="6"/>
      <c r="Y437" s="48"/>
      <c r="Z437" s="6"/>
      <c r="AA437" s="48"/>
      <c r="AB437" s="6"/>
      <c r="AC437" s="48"/>
      <c r="AD437" s="6"/>
      <c r="AE437" s="48"/>
    </row>
    <row r="438" spans="20:31">
      <c r="T438" s="6"/>
      <c r="U438" s="6"/>
      <c r="V438" s="6"/>
      <c r="W438" s="48"/>
      <c r="X438" s="6"/>
      <c r="Y438" s="48"/>
      <c r="Z438" s="6"/>
      <c r="AA438" s="48"/>
      <c r="AB438" s="6"/>
      <c r="AC438" s="48"/>
      <c r="AD438" s="6"/>
      <c r="AE438" s="48"/>
    </row>
    <row r="439" spans="20:31">
      <c r="T439" s="6"/>
      <c r="U439" s="6"/>
      <c r="V439" s="6"/>
      <c r="W439" s="48"/>
      <c r="X439" s="6"/>
      <c r="Y439" s="48"/>
      <c r="Z439" s="6"/>
      <c r="AA439" s="48"/>
      <c r="AB439" s="6"/>
      <c r="AC439" s="48"/>
      <c r="AD439" s="6"/>
      <c r="AE439" s="48"/>
    </row>
    <row r="440" spans="20:31">
      <c r="T440" s="6"/>
      <c r="U440" s="6"/>
      <c r="V440" s="6"/>
      <c r="W440" s="48"/>
      <c r="X440" s="6"/>
      <c r="Y440" s="48"/>
      <c r="Z440" s="6"/>
      <c r="AA440" s="48"/>
      <c r="AB440" s="6"/>
      <c r="AC440" s="48"/>
      <c r="AD440" s="6"/>
      <c r="AE440" s="48"/>
    </row>
    <row r="441" spans="20:31">
      <c r="T441" s="6"/>
      <c r="U441" s="6"/>
      <c r="V441" s="6"/>
      <c r="W441" s="48"/>
      <c r="X441" s="6"/>
      <c r="Y441" s="48"/>
      <c r="Z441" s="6"/>
      <c r="AA441" s="48"/>
      <c r="AB441" s="6"/>
      <c r="AC441" s="48"/>
      <c r="AD441" s="6"/>
      <c r="AE441" s="48"/>
    </row>
    <row r="442" spans="20:31">
      <c r="T442" s="6"/>
      <c r="U442" s="6"/>
      <c r="V442" s="6"/>
      <c r="W442" s="48"/>
      <c r="X442" s="6"/>
      <c r="Y442" s="48"/>
      <c r="Z442" s="6"/>
      <c r="AA442" s="48"/>
      <c r="AB442" s="6"/>
      <c r="AC442" s="48"/>
      <c r="AD442" s="6"/>
      <c r="AE442" s="48"/>
    </row>
    <row r="443" spans="20:31">
      <c r="T443" s="6"/>
      <c r="U443" s="6"/>
      <c r="V443" s="6"/>
      <c r="W443" s="48"/>
      <c r="X443" s="6"/>
      <c r="Y443" s="48"/>
      <c r="Z443" s="6"/>
      <c r="AA443" s="48"/>
      <c r="AB443" s="6"/>
      <c r="AC443" s="48"/>
      <c r="AD443" s="6"/>
      <c r="AE443" s="48"/>
    </row>
    <row r="444" spans="20:31">
      <c r="T444" s="6"/>
      <c r="U444" s="6"/>
      <c r="V444" s="6"/>
      <c r="W444" s="48"/>
      <c r="X444" s="6"/>
      <c r="Y444" s="48"/>
      <c r="Z444" s="6"/>
      <c r="AA444" s="48"/>
      <c r="AB444" s="6"/>
      <c r="AC444" s="48"/>
      <c r="AD444" s="6"/>
      <c r="AE444" s="48"/>
    </row>
    <row r="445" spans="20:31">
      <c r="T445" s="6"/>
      <c r="U445" s="6"/>
      <c r="V445" s="6"/>
      <c r="W445" s="48"/>
      <c r="X445" s="6"/>
      <c r="Y445" s="48"/>
      <c r="Z445" s="6"/>
      <c r="AA445" s="48"/>
      <c r="AB445" s="6"/>
      <c r="AC445" s="48"/>
      <c r="AD445" s="6"/>
      <c r="AE445" s="48"/>
    </row>
    <row r="446" spans="20:31">
      <c r="T446" s="6"/>
      <c r="U446" s="6"/>
      <c r="V446" s="6"/>
      <c r="W446" s="48"/>
      <c r="X446" s="6"/>
      <c r="Y446" s="48"/>
      <c r="Z446" s="6"/>
      <c r="AA446" s="48"/>
      <c r="AB446" s="6"/>
      <c r="AC446" s="48"/>
      <c r="AD446" s="6"/>
      <c r="AE446" s="48"/>
    </row>
    <row r="447" spans="20:31">
      <c r="T447" s="6"/>
      <c r="U447" s="6"/>
      <c r="V447" s="6"/>
      <c r="W447" s="48"/>
      <c r="X447" s="6"/>
      <c r="Y447" s="48"/>
      <c r="Z447" s="6"/>
      <c r="AA447" s="48"/>
      <c r="AB447" s="6"/>
      <c r="AC447" s="48"/>
      <c r="AD447" s="6"/>
      <c r="AE447" s="48"/>
    </row>
    <row r="448" spans="20:31">
      <c r="T448" s="6"/>
      <c r="U448" s="6"/>
      <c r="V448" s="6"/>
      <c r="W448" s="48"/>
      <c r="X448" s="6"/>
      <c r="Y448" s="48"/>
      <c r="Z448" s="6"/>
      <c r="AA448" s="48"/>
      <c r="AB448" s="6"/>
      <c r="AC448" s="48"/>
      <c r="AD448" s="6"/>
      <c r="AE448" s="48"/>
    </row>
    <row r="449" spans="20:31">
      <c r="T449" s="6"/>
      <c r="U449" s="6"/>
      <c r="V449" s="6"/>
      <c r="W449" s="48"/>
      <c r="X449" s="6"/>
      <c r="Y449" s="48"/>
      <c r="Z449" s="6"/>
      <c r="AA449" s="48"/>
      <c r="AB449" s="6"/>
      <c r="AC449" s="48"/>
      <c r="AD449" s="6"/>
      <c r="AE449" s="48"/>
    </row>
    <row r="450" spans="20:31">
      <c r="T450" s="6"/>
      <c r="U450" s="6"/>
      <c r="V450" s="6"/>
      <c r="W450" s="48"/>
      <c r="X450" s="6"/>
      <c r="Y450" s="48"/>
      <c r="Z450" s="6"/>
      <c r="AA450" s="48"/>
      <c r="AB450" s="6"/>
      <c r="AC450" s="48"/>
      <c r="AD450" s="6"/>
      <c r="AE450" s="48"/>
    </row>
    <row r="451" spans="20:31">
      <c r="T451" s="6"/>
      <c r="U451" s="6"/>
      <c r="V451" s="6"/>
      <c r="W451" s="48"/>
      <c r="X451" s="6"/>
      <c r="Y451" s="48"/>
      <c r="Z451" s="6"/>
      <c r="AA451" s="48"/>
      <c r="AB451" s="6"/>
      <c r="AC451" s="48"/>
      <c r="AD451" s="6"/>
      <c r="AE451" s="48"/>
    </row>
    <row r="452" spans="20:31">
      <c r="T452" s="6"/>
      <c r="U452" s="6"/>
      <c r="V452" s="6"/>
      <c r="W452" s="48"/>
      <c r="X452" s="6"/>
      <c r="Y452" s="48"/>
      <c r="Z452" s="6"/>
      <c r="AA452" s="48"/>
      <c r="AB452" s="6"/>
      <c r="AC452" s="48"/>
      <c r="AD452" s="6"/>
      <c r="AE452" s="48"/>
    </row>
    <row r="453" spans="20:31">
      <c r="T453" s="6"/>
      <c r="U453" s="6"/>
      <c r="V453" s="6"/>
      <c r="W453" s="48"/>
      <c r="X453" s="6"/>
      <c r="Y453" s="48"/>
      <c r="Z453" s="6"/>
      <c r="AA453" s="48"/>
      <c r="AB453" s="6"/>
      <c r="AC453" s="48"/>
      <c r="AD453" s="6"/>
      <c r="AE453" s="48"/>
    </row>
    <row r="454" spans="20:31">
      <c r="T454" s="6"/>
      <c r="U454" s="6"/>
      <c r="V454" s="6"/>
      <c r="W454" s="48"/>
      <c r="X454" s="6"/>
      <c r="Y454" s="48"/>
      <c r="Z454" s="6"/>
      <c r="AA454" s="48"/>
      <c r="AB454" s="6"/>
      <c r="AC454" s="48"/>
      <c r="AD454" s="6"/>
      <c r="AE454" s="48"/>
    </row>
    <row r="455" spans="20:31">
      <c r="T455" s="6"/>
      <c r="U455" s="6"/>
      <c r="V455" s="6"/>
      <c r="W455" s="48"/>
      <c r="X455" s="6"/>
      <c r="Y455" s="48"/>
      <c r="Z455" s="6"/>
      <c r="AA455" s="48"/>
      <c r="AB455" s="6"/>
      <c r="AC455" s="48"/>
      <c r="AD455" s="6"/>
      <c r="AE455" s="48"/>
    </row>
    <row r="456" spans="20:31">
      <c r="T456" s="6"/>
      <c r="U456" s="6"/>
      <c r="V456" s="6"/>
      <c r="W456" s="48"/>
      <c r="X456" s="6"/>
      <c r="Y456" s="48"/>
      <c r="Z456" s="6"/>
      <c r="AA456" s="48"/>
      <c r="AB456" s="6"/>
      <c r="AC456" s="48"/>
      <c r="AD456" s="6"/>
      <c r="AE456" s="48"/>
    </row>
    <row r="457" spans="20:31">
      <c r="T457" s="6"/>
      <c r="U457" s="6"/>
      <c r="V457" s="6"/>
      <c r="W457" s="48"/>
      <c r="X457" s="6"/>
      <c r="Y457" s="48"/>
      <c r="Z457" s="6"/>
      <c r="AA457" s="48"/>
      <c r="AB457" s="6"/>
      <c r="AC457" s="48"/>
      <c r="AD457" s="6"/>
      <c r="AE457" s="48"/>
    </row>
    <row r="458" spans="20:31">
      <c r="T458" s="6"/>
      <c r="U458" s="6"/>
      <c r="V458" s="6"/>
      <c r="W458" s="48"/>
      <c r="X458" s="6"/>
      <c r="Y458" s="48"/>
      <c r="Z458" s="6"/>
      <c r="AA458" s="48"/>
      <c r="AB458" s="6"/>
      <c r="AC458" s="48"/>
      <c r="AD458" s="6"/>
      <c r="AE458" s="48"/>
    </row>
    <row r="459" spans="20:31">
      <c r="T459" s="6"/>
      <c r="U459" s="6"/>
      <c r="V459" s="6"/>
      <c r="W459" s="48"/>
      <c r="X459" s="6"/>
      <c r="Y459" s="48"/>
      <c r="Z459" s="6"/>
      <c r="AA459" s="48"/>
      <c r="AB459" s="6"/>
      <c r="AC459" s="48"/>
      <c r="AD459" s="6"/>
      <c r="AE459" s="48"/>
    </row>
    <row r="460" spans="20:31">
      <c r="T460" s="6"/>
      <c r="U460" s="6"/>
      <c r="V460" s="6"/>
      <c r="W460" s="48"/>
      <c r="X460" s="6"/>
      <c r="Y460" s="48"/>
      <c r="Z460" s="6"/>
      <c r="AA460" s="48"/>
      <c r="AB460" s="6"/>
      <c r="AC460" s="48"/>
      <c r="AD460" s="6"/>
      <c r="AE460" s="48"/>
    </row>
    <row r="461" spans="20:31">
      <c r="T461" s="6"/>
      <c r="U461" s="6"/>
      <c r="V461" s="6"/>
      <c r="W461" s="48"/>
      <c r="X461" s="6"/>
      <c r="Y461" s="48"/>
      <c r="Z461" s="6"/>
      <c r="AA461" s="48"/>
      <c r="AB461" s="6"/>
      <c r="AC461" s="48"/>
      <c r="AD461" s="6"/>
      <c r="AE461" s="48"/>
    </row>
    <row r="462" spans="20:31">
      <c r="T462" s="6"/>
      <c r="U462" s="6"/>
      <c r="V462" s="6"/>
      <c r="W462" s="48"/>
      <c r="X462" s="6"/>
      <c r="Y462" s="48"/>
      <c r="Z462" s="6"/>
      <c r="AA462" s="48"/>
      <c r="AB462" s="6"/>
      <c r="AC462" s="48"/>
      <c r="AD462" s="6"/>
      <c r="AE462" s="48"/>
    </row>
    <row r="463" spans="20:31">
      <c r="T463" s="6"/>
      <c r="U463" s="6"/>
      <c r="V463" s="6"/>
      <c r="W463" s="48"/>
      <c r="X463" s="6"/>
      <c r="Y463" s="48"/>
      <c r="Z463" s="6"/>
      <c r="AA463" s="48"/>
      <c r="AB463" s="6"/>
      <c r="AC463" s="48"/>
      <c r="AD463" s="6"/>
      <c r="AE463" s="48"/>
    </row>
    <row r="464" spans="20:31">
      <c r="T464" s="6"/>
      <c r="U464" s="6"/>
      <c r="V464" s="6"/>
      <c r="W464" s="48"/>
      <c r="X464" s="6"/>
      <c r="Y464" s="48"/>
      <c r="Z464" s="6"/>
      <c r="AA464" s="48"/>
      <c r="AB464" s="6"/>
      <c r="AC464" s="48"/>
      <c r="AD464" s="6"/>
      <c r="AE464" s="48"/>
    </row>
    <row r="465" spans="20:31">
      <c r="T465" s="6"/>
      <c r="U465" s="6"/>
      <c r="V465" s="6"/>
      <c r="W465" s="48"/>
      <c r="X465" s="6"/>
      <c r="Y465" s="48"/>
      <c r="Z465" s="6"/>
      <c r="AA465" s="48"/>
      <c r="AB465" s="6"/>
      <c r="AC465" s="48"/>
      <c r="AD465" s="6"/>
      <c r="AE465" s="48"/>
    </row>
    <row r="466" spans="20:31">
      <c r="T466" s="6"/>
      <c r="U466" s="6"/>
      <c r="V466" s="6"/>
      <c r="W466" s="48"/>
      <c r="X466" s="6"/>
      <c r="Y466" s="48"/>
      <c r="Z466" s="6"/>
      <c r="AA466" s="48"/>
      <c r="AB466" s="6"/>
      <c r="AC466" s="48"/>
      <c r="AD466" s="6"/>
      <c r="AE466" s="48"/>
    </row>
    <row r="467" spans="20:31">
      <c r="T467" s="6"/>
      <c r="U467" s="6"/>
      <c r="V467" s="6"/>
      <c r="W467" s="48"/>
      <c r="X467" s="6"/>
      <c r="Y467" s="48"/>
      <c r="Z467" s="6"/>
      <c r="AA467" s="48"/>
      <c r="AB467" s="6"/>
      <c r="AC467" s="48"/>
      <c r="AD467" s="6"/>
      <c r="AE467" s="48"/>
    </row>
  </sheetData>
  <autoFilter ref="A42:AB241" xr:uid="{FF55B2E3-4250-4520-9BA2-78C4DF1001EE}">
    <filterColumn colId="2">
      <filters>
        <filter val="Mains"/>
      </filters>
    </filterColumn>
  </autoFilter>
  <mergeCells count="15">
    <mergeCell ref="B12:C12"/>
    <mergeCell ref="B1:D1"/>
    <mergeCell ref="B8:C8"/>
    <mergeCell ref="B9:C9"/>
    <mergeCell ref="B10:C10"/>
    <mergeCell ref="B11:C11"/>
    <mergeCell ref="D8:P8"/>
    <mergeCell ref="B7:C7"/>
    <mergeCell ref="V41:W41"/>
    <mergeCell ref="X41:Y41"/>
    <mergeCell ref="B15:C15"/>
    <mergeCell ref="B19:C19"/>
    <mergeCell ref="B23:C23"/>
    <mergeCell ref="B27:C27"/>
    <mergeCell ref="T41:U41"/>
  </mergeCells>
  <conditionalFormatting sqref="R34:S39">
    <cfRule type="cellIs" dxfId="1064" priority="19" operator="between">
      <formula>0.01</formula>
      <formula>0.04</formula>
    </cfRule>
    <cfRule type="cellIs" dxfId="1063" priority="14" operator="between">
      <formula>0</formula>
      <formula>0.01</formula>
    </cfRule>
    <cfRule type="cellIs" dxfId="1062" priority="15" operator="between">
      <formula>0.01</formula>
      <formula>0.04</formula>
    </cfRule>
    <cfRule type="cellIs" dxfId="1061" priority="16" operator="between">
      <formula>0</formula>
      <formula>0.01</formula>
    </cfRule>
    <cfRule type="cellIs" dxfId="1060" priority="17" operator="between">
      <formula>0.01</formula>
      <formula>0.04</formula>
    </cfRule>
    <cfRule type="cellIs" dxfId="1059" priority="18" operator="between">
      <formula>0</formula>
      <formula>0.01</formula>
    </cfRule>
    <cfRule type="cellIs" dxfId="1058" priority="20" operator="between">
      <formula>0</formula>
      <formula>0.01</formula>
    </cfRule>
    <cfRule type="cellIs" dxfId="1057" priority="21" operator="between">
      <formula>0.01</formula>
      <formula>0.04</formula>
    </cfRule>
  </conditionalFormatting>
  <conditionalFormatting sqref="R34:T39">
    <cfRule type="containsText" dxfId="1056" priority="11" operator="containsText" text="N/A">
      <formula>NOT(ISERROR(SEARCH("N/A",R34)))</formula>
    </cfRule>
    <cfRule type="cellIs" dxfId="1055" priority="12" operator="greaterThan">
      <formula>0.04</formula>
    </cfRule>
    <cfRule type="cellIs" dxfId="1054" priority="13" operator="lessThan">
      <formula>0</formula>
    </cfRule>
    <cfRule type="cellIs" dxfId="1053" priority="22" operator="between">
      <formula>0</formula>
      <formula>0.01</formula>
    </cfRule>
    <cfRule type="cellIs" dxfId="1052" priority="23" operator="between">
      <formula>0.01</formula>
      <formula>0.04</formula>
    </cfRule>
  </conditionalFormatting>
  <conditionalFormatting sqref="R34:V39">
    <cfRule type="colorScale" priority="2">
      <colorScale>
        <cfvo type="min"/>
        <cfvo type="percentile" val="50"/>
        <cfvo type="max"/>
        <color rgb="FF63BE7B"/>
        <color rgb="FFFFEB84"/>
        <color rgb="FFF8696B"/>
      </colorScale>
    </cfRule>
  </conditionalFormatting>
  <conditionalFormatting sqref="T34:T39">
    <cfRule type="cellIs" dxfId="1051" priority="3" operator="between">
      <formula>0</formula>
      <formula>0.01</formula>
    </cfRule>
    <cfRule type="cellIs" dxfId="1050" priority="4" operator="between">
      <formula>0.01</formula>
      <formula>0.04</formula>
    </cfRule>
    <cfRule type="cellIs" dxfId="1049" priority="5" operator="between">
      <formula>0</formula>
      <formula>0.01</formula>
    </cfRule>
    <cfRule type="cellIs" dxfId="1048" priority="6" operator="between">
      <formula>0.01</formula>
      <formula>0.04</formula>
    </cfRule>
    <cfRule type="cellIs" dxfId="1047" priority="7" operator="between">
      <formula>0</formula>
      <formula>0.01</formula>
    </cfRule>
    <cfRule type="cellIs" dxfId="1046" priority="8" operator="between">
      <formula>0.01</formula>
      <formula>0.04</formula>
    </cfRule>
    <cfRule type="cellIs" dxfId="1045" priority="9" operator="between">
      <formula>0</formula>
      <formula>0.01</formula>
    </cfRule>
    <cfRule type="cellIs" dxfId="1044" priority="10"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241 Y43:Y241 AA43:AA241 AC43:AC241 AE43:AE241">
    <cfRule type="containsText" dxfId="1043" priority="77" operator="containsText" text="N/A">
      <formula>NOT(ISERROR(SEARCH("N/A",W43)))</formula>
    </cfRule>
    <cfRule type="cellIs" dxfId="1042" priority="78" operator="between">
      <formula>0</formula>
      <formula>0.01</formula>
    </cfRule>
    <cfRule type="cellIs" dxfId="1041" priority="79" operator="between">
      <formula>0.01</formula>
      <formula>0.04</formula>
    </cfRule>
    <cfRule type="cellIs" dxfId="1040" priority="80" operator="greaterThan">
      <formula>0.04</formula>
    </cfRule>
    <cfRule type="cellIs" dxfId="1039" priority="81" operator="lessThan">
      <formula>0</formula>
    </cfRule>
    <cfRule type="cellIs" dxfId="1038" priority="82" operator="between">
      <formula>0</formula>
      <formula>0.01</formula>
    </cfRule>
    <cfRule type="cellIs" dxfId="1037" priority="83" operator="between">
      <formula>0.01</formula>
      <formula>0.04</formula>
    </cfRule>
    <cfRule type="cellIs" dxfId="1036" priority="84" operator="between">
      <formula>0</formula>
      <formula>0.01</formula>
    </cfRule>
    <cfRule type="cellIs" dxfId="1035" priority="85" operator="between">
      <formula>0.01</formula>
      <formula>0.04</formula>
    </cfRule>
    <cfRule type="cellIs" dxfId="1034" priority="86" operator="between">
      <formula>0</formula>
      <formula>0.01</formula>
    </cfRule>
    <cfRule type="cellIs" dxfId="1033" priority="87" operator="between">
      <formula>0.01</formula>
      <formula>0.04</formula>
    </cfRule>
    <cfRule type="cellIs" dxfId="1032" priority="88" operator="between">
      <formula>0</formula>
      <formula>0.01</formula>
    </cfRule>
    <cfRule type="cellIs" dxfId="1031" priority="89" operator="between">
      <formula>0.01</formula>
      <formula>0.04</formula>
    </cfRule>
  </conditionalFormatting>
  <dataValidations count="1">
    <dataValidation type="list" allowBlank="1" showInputMessage="1" showErrorMessage="1" sqref="D14" xr:uid="{06016256-AA2C-4A1E-85D1-A9053702ACB7}">
      <formula1>$T$2:$T$3</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CDB21-57FB-4A46-BDC7-E7681AC71C1A}">
  <sheetPr filterMode="1"/>
  <dimension ref="A1:AF504"/>
  <sheetViews>
    <sheetView zoomScale="50" zoomScaleNormal="50" workbookViewId="0">
      <selection activeCell="D508" sqref="D508"/>
    </sheetView>
  </sheetViews>
  <sheetFormatPr defaultRowHeight="14.5"/>
  <cols>
    <col min="1" max="1" width="14.1796875" bestFit="1" customWidth="1"/>
    <col min="2" max="2" width="17.81640625" customWidth="1"/>
    <col min="3" max="3" width="27.453125" customWidth="1"/>
    <col min="4" max="4" width="71.81640625" bestFit="1" customWidth="1"/>
    <col min="5" max="10" width="11.54296875" bestFit="1" customWidth="1"/>
    <col min="11" max="12" width="11.54296875" style="10" bestFit="1" customWidth="1"/>
    <col min="13" max="13" width="16" style="10" bestFit="1" customWidth="1"/>
    <col min="14" max="15" width="9" style="10" bestFit="1"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24" bestFit="1" customWidth="1"/>
    <col min="28" max="28" width="10.54296875" customWidth="1"/>
    <col min="29" max="29" width="12.54296875" bestFit="1" customWidth="1"/>
    <col min="31" max="31" width="12.54296875" bestFit="1" customWidth="1"/>
  </cols>
  <sheetData>
    <row r="1" spans="2:21" ht="21">
      <c r="B1" s="413" t="s">
        <v>15</v>
      </c>
      <c r="C1" s="413"/>
      <c r="D1" s="413"/>
      <c r="K1"/>
      <c r="L1"/>
      <c r="M1"/>
      <c r="N1"/>
      <c r="O1"/>
    </row>
    <row r="2" spans="2:21">
      <c r="I2" s="9"/>
      <c r="J2" s="2"/>
      <c r="K2"/>
      <c r="L2"/>
      <c r="M2"/>
      <c r="N2"/>
      <c r="O2"/>
      <c r="U2" s="141" t="s">
        <v>35</v>
      </c>
    </row>
    <row r="3" spans="2:21" ht="18.5">
      <c r="B3" s="1" t="s">
        <v>42</v>
      </c>
      <c r="C3" s="1"/>
      <c r="I3" s="9"/>
      <c r="K3"/>
      <c r="L3"/>
      <c r="M3"/>
      <c r="N3"/>
      <c r="O3"/>
      <c r="U3" s="141" t="s">
        <v>43</v>
      </c>
    </row>
    <row r="4" spans="2:21" ht="18.5">
      <c r="B4" s="1"/>
      <c r="C4" s="1"/>
      <c r="I4" s="9"/>
      <c r="K4"/>
      <c r="L4"/>
      <c r="M4"/>
      <c r="N4"/>
      <c r="O4"/>
    </row>
    <row r="5" spans="2:21" ht="18.5">
      <c r="B5" s="1" t="s">
        <v>44</v>
      </c>
      <c r="C5" s="1"/>
      <c r="D5" s="2" t="s">
        <v>2387</v>
      </c>
      <c r="I5" s="9"/>
      <c r="K5"/>
      <c r="L5"/>
      <c r="M5"/>
      <c r="N5"/>
      <c r="O5"/>
    </row>
    <row r="6" spans="2:21" ht="18.5">
      <c r="B6" s="1"/>
      <c r="C6" s="1"/>
      <c r="I6" s="9"/>
      <c r="K6"/>
      <c r="L6"/>
      <c r="M6"/>
      <c r="N6"/>
      <c r="O6"/>
    </row>
    <row r="7" spans="2:21" ht="18.5">
      <c r="B7" s="411" t="s">
        <v>46</v>
      </c>
      <c r="C7" s="412"/>
      <c r="D7" s="94"/>
      <c r="E7" s="94"/>
      <c r="F7" s="94"/>
      <c r="G7" s="94"/>
      <c r="H7" s="94"/>
      <c r="I7" s="97"/>
      <c r="J7" s="94"/>
      <c r="K7" s="94"/>
      <c r="L7" s="94"/>
      <c r="M7" s="94"/>
      <c r="N7" s="94"/>
      <c r="O7" s="94"/>
      <c r="P7" s="89"/>
      <c r="Q7" s="90"/>
    </row>
    <row r="8" spans="2:21" ht="18" customHeight="1">
      <c r="B8" s="414" t="s">
        <v>47</v>
      </c>
      <c r="C8" s="415"/>
      <c r="D8" s="245" t="s">
        <v>2388</v>
      </c>
      <c r="E8" s="245"/>
      <c r="F8" s="245"/>
      <c r="G8" s="245"/>
      <c r="H8" s="245"/>
      <c r="I8" s="253"/>
      <c r="J8" s="245"/>
      <c r="K8" s="245"/>
      <c r="L8" s="245"/>
      <c r="M8" s="245"/>
      <c r="N8" s="245"/>
      <c r="O8" s="245"/>
      <c r="P8" s="254"/>
    </row>
    <row r="9" spans="2:21">
      <c r="B9" s="405" t="s">
        <v>49</v>
      </c>
      <c r="C9" s="406"/>
      <c r="D9" s="47" t="s">
        <v>2389</v>
      </c>
      <c r="E9" s="47"/>
      <c r="F9" s="47"/>
      <c r="G9" s="47"/>
      <c r="H9" s="47"/>
      <c r="I9" s="255"/>
      <c r="J9" s="47"/>
      <c r="K9" s="47"/>
      <c r="L9" s="47"/>
      <c r="M9" s="47"/>
      <c r="N9" s="47"/>
      <c r="O9" s="47"/>
      <c r="P9" s="256"/>
    </row>
    <row r="10" spans="2:21">
      <c r="B10" s="405" t="s">
        <v>51</v>
      </c>
      <c r="C10" s="406"/>
      <c r="D10" s="47" t="s">
        <v>2390</v>
      </c>
      <c r="E10" s="47"/>
      <c r="F10" s="47"/>
      <c r="G10" s="47"/>
      <c r="H10" s="47"/>
      <c r="I10" s="255"/>
      <c r="J10" s="47"/>
      <c r="K10" s="47"/>
      <c r="L10" s="47"/>
      <c r="M10" s="47"/>
      <c r="N10" s="47"/>
      <c r="O10" s="47"/>
      <c r="P10" s="256"/>
    </row>
    <row r="11" spans="2:21">
      <c r="B11" s="405" t="s">
        <v>53</v>
      </c>
      <c r="C11" s="406"/>
      <c r="D11" s="47" t="s">
        <v>2391</v>
      </c>
      <c r="E11" s="47"/>
      <c r="F11" s="47"/>
      <c r="G11" s="47"/>
      <c r="H11" s="47"/>
      <c r="I11" s="255"/>
      <c r="J11" s="47"/>
      <c r="K11" s="47"/>
      <c r="L11" s="47"/>
      <c r="M11" s="47"/>
      <c r="N11" s="47"/>
      <c r="O11" s="47"/>
      <c r="P11" s="256"/>
    </row>
    <row r="12" spans="2:21">
      <c r="B12" s="407" t="s">
        <v>55</v>
      </c>
      <c r="C12" s="408"/>
      <c r="D12" s="250" t="s">
        <v>2392</v>
      </c>
      <c r="E12" s="250"/>
      <c r="F12" s="250"/>
      <c r="G12" s="250"/>
      <c r="H12" s="250"/>
      <c r="I12" s="257"/>
      <c r="J12" s="250"/>
      <c r="K12" s="250"/>
      <c r="L12" s="250"/>
      <c r="M12" s="250"/>
      <c r="N12" s="250"/>
      <c r="O12" s="250"/>
      <c r="P12" s="258"/>
    </row>
    <row r="13" spans="2:21">
      <c r="B13" s="112"/>
      <c r="C13" s="112"/>
      <c r="I13" s="9"/>
      <c r="K13"/>
      <c r="L13"/>
      <c r="M13"/>
      <c r="N13"/>
      <c r="O13"/>
    </row>
    <row r="14" spans="2:21" s="117" customFormat="1" ht="18.5">
      <c r="B14" s="118" t="s">
        <v>34</v>
      </c>
      <c r="C14" s="119"/>
      <c r="D14" s="269" t="s">
        <v>43</v>
      </c>
      <c r="E14" s="123">
        <v>46113</v>
      </c>
      <c r="F14" s="124" t="s">
        <v>56</v>
      </c>
      <c r="G14" s="127" t="s">
        <v>57</v>
      </c>
    </row>
    <row r="15" spans="2:21">
      <c r="B15" s="409" t="s">
        <v>60</v>
      </c>
      <c r="C15" s="410"/>
      <c r="D15" s="94" t="s">
        <v>2393</v>
      </c>
      <c r="E15" s="132"/>
      <c r="F15" s="164"/>
      <c r="G15" s="170"/>
      <c r="H15" s="117"/>
      <c r="I15" s="117"/>
      <c r="J15" s="117"/>
      <c r="K15" s="117"/>
      <c r="L15" s="117"/>
      <c r="M15" s="117"/>
      <c r="N15" s="117"/>
      <c r="O15" s="117"/>
      <c r="P15" s="188"/>
      <c r="Q15" s="117"/>
      <c r="R15" s="117"/>
    </row>
    <row r="16" spans="2:21" ht="18.5">
      <c r="B16" s="137" t="s">
        <v>63</v>
      </c>
      <c r="C16" s="138"/>
      <c r="D16" s="89" t="s">
        <v>2394</v>
      </c>
      <c r="E16" s="229">
        <v>10.25</v>
      </c>
      <c r="F16" s="361">
        <f>E16/E17-1</f>
        <v>0.20588235294117641</v>
      </c>
      <c r="G16" s="362">
        <f>E16/E18-1</f>
        <v>0.20588235294117641</v>
      </c>
      <c r="H16" s="117"/>
      <c r="I16" s="117"/>
      <c r="J16" s="117"/>
      <c r="K16" s="117"/>
      <c r="L16" s="117"/>
      <c r="M16" s="117"/>
      <c r="N16" s="117"/>
      <c r="O16" s="117"/>
      <c r="P16" s="188"/>
      <c r="Q16" s="117"/>
      <c r="R16" s="117"/>
    </row>
    <row r="17" spans="2:18" ht="18.5">
      <c r="B17" s="102" t="s">
        <v>66</v>
      </c>
      <c r="C17" s="116"/>
      <c r="D17" t="s">
        <v>2395</v>
      </c>
      <c r="E17" s="230">
        <v>8.5</v>
      </c>
      <c r="F17" s="368"/>
      <c r="G17" s="364">
        <v>0</v>
      </c>
      <c r="H17" s="117"/>
      <c r="I17" s="117"/>
      <c r="J17" s="117"/>
      <c r="K17" s="117"/>
      <c r="L17" s="117"/>
      <c r="M17" s="117"/>
      <c r="N17" s="117"/>
      <c r="O17" s="117"/>
      <c r="P17" s="188"/>
      <c r="Q17" s="117"/>
      <c r="R17" s="117"/>
    </row>
    <row r="18" spans="2:18" ht="18.5">
      <c r="B18" s="102" t="s">
        <v>57</v>
      </c>
      <c r="C18" s="116"/>
      <c r="E18" s="230">
        <f>P61</f>
        <v>8.5</v>
      </c>
      <c r="F18" s="363">
        <v>0</v>
      </c>
      <c r="G18" s="369"/>
      <c r="H18" s="117"/>
      <c r="I18" s="117"/>
      <c r="J18" s="117"/>
      <c r="K18" s="117"/>
      <c r="L18" s="117"/>
      <c r="M18" s="117"/>
      <c r="N18" s="117"/>
      <c r="O18" s="117"/>
      <c r="P18" s="188"/>
      <c r="Q18" s="117"/>
      <c r="R18" s="117"/>
    </row>
    <row r="19" spans="2:18">
      <c r="B19" s="409" t="s">
        <v>70</v>
      </c>
      <c r="C19" s="410"/>
      <c r="D19" s="94" t="s">
        <v>2396</v>
      </c>
      <c r="E19" s="132"/>
      <c r="F19" s="365"/>
      <c r="G19" s="366"/>
      <c r="H19" s="117"/>
      <c r="I19" s="117"/>
      <c r="J19" s="117"/>
      <c r="K19" s="117"/>
      <c r="L19" s="117"/>
      <c r="M19" s="117"/>
      <c r="N19" s="117"/>
      <c r="O19" s="117"/>
      <c r="P19" s="188"/>
      <c r="Q19" s="117"/>
      <c r="R19" s="117"/>
    </row>
    <row r="20" spans="2:18" ht="18.5">
      <c r="B20" s="102" t="s">
        <v>63</v>
      </c>
      <c r="C20" s="116"/>
      <c r="D20" s="89" t="s">
        <v>2394</v>
      </c>
      <c r="E20" s="230">
        <v>17.5</v>
      </c>
      <c r="F20" s="361">
        <f>E20/E21-1</f>
        <v>6.0606060606060552E-2</v>
      </c>
      <c r="G20" s="362">
        <f>E20/E22-1</f>
        <v>6.0606060606060552E-2</v>
      </c>
      <c r="H20" s="117"/>
      <c r="I20" s="117"/>
      <c r="J20" s="117"/>
      <c r="K20" s="117"/>
      <c r="L20" s="117"/>
      <c r="M20" s="117"/>
      <c r="N20" s="117"/>
      <c r="O20" s="117"/>
      <c r="P20" s="188"/>
      <c r="Q20" s="117"/>
      <c r="R20" s="117"/>
    </row>
    <row r="21" spans="2:18" ht="18.5">
      <c r="B21" s="102" t="s">
        <v>66</v>
      </c>
      <c r="C21" s="116"/>
      <c r="D21" t="s">
        <v>2395</v>
      </c>
      <c r="E21" s="230">
        <v>16.5</v>
      </c>
      <c r="F21" s="368"/>
      <c r="G21" s="364">
        <v>0</v>
      </c>
      <c r="H21" s="117"/>
      <c r="I21" s="117"/>
      <c r="J21" s="117"/>
      <c r="K21" s="117"/>
      <c r="L21" s="117"/>
      <c r="M21" s="117"/>
      <c r="N21" s="117"/>
      <c r="O21" s="117"/>
      <c r="P21" s="117"/>
      <c r="Q21" s="117"/>
      <c r="R21" s="117"/>
    </row>
    <row r="22" spans="2:18" ht="18.5">
      <c r="B22" s="102" t="s">
        <v>57</v>
      </c>
      <c r="C22" s="116"/>
      <c r="E22" s="230">
        <f>P102</f>
        <v>16.5</v>
      </c>
      <c r="F22" s="363">
        <v>0</v>
      </c>
      <c r="G22" s="369"/>
      <c r="H22" s="117"/>
      <c r="I22" s="117"/>
      <c r="J22" s="117"/>
      <c r="K22" s="117"/>
      <c r="L22" s="117"/>
      <c r="M22" s="117"/>
      <c r="N22" s="117"/>
      <c r="O22" s="117"/>
      <c r="P22" s="117"/>
      <c r="Q22" s="117"/>
      <c r="R22" s="117"/>
    </row>
    <row r="23" spans="2:18">
      <c r="B23" s="409" t="s">
        <v>74</v>
      </c>
      <c r="C23" s="410"/>
      <c r="D23" s="94" t="s">
        <v>2397</v>
      </c>
      <c r="E23" s="132"/>
      <c r="F23" s="365"/>
      <c r="G23" s="366"/>
      <c r="H23" s="117"/>
      <c r="I23" s="117"/>
      <c r="J23" s="117"/>
      <c r="K23" s="117"/>
      <c r="L23" s="117"/>
      <c r="M23" s="117"/>
      <c r="N23" s="117"/>
      <c r="O23" s="117"/>
      <c r="P23" s="117"/>
      <c r="Q23" s="117"/>
      <c r="R23" s="117"/>
    </row>
    <row r="24" spans="2:18" ht="18.5">
      <c r="B24" s="102" t="s">
        <v>63</v>
      </c>
      <c r="C24" s="116"/>
      <c r="D24" s="89" t="s">
        <v>2394</v>
      </c>
      <c r="E24" s="230">
        <v>6.75</v>
      </c>
      <c r="F24" s="361">
        <f>E24/E25-1</f>
        <v>3.8461538461538547E-2</v>
      </c>
      <c r="G24" s="362">
        <f>E24/E26-1</f>
        <v>3.8461538461538547E-2</v>
      </c>
      <c r="H24" s="117"/>
      <c r="I24" s="117"/>
      <c r="J24" s="117"/>
      <c r="K24" s="117"/>
      <c r="L24" s="117"/>
      <c r="M24" s="117"/>
      <c r="N24" s="117"/>
      <c r="O24" s="117"/>
      <c r="P24" s="117"/>
      <c r="Q24" s="117"/>
      <c r="R24" s="117"/>
    </row>
    <row r="25" spans="2:18" ht="18.5">
      <c r="B25" s="102" t="s">
        <v>66</v>
      </c>
      <c r="C25" s="116"/>
      <c r="D25" t="s">
        <v>2395</v>
      </c>
      <c r="E25" s="230">
        <v>6.5</v>
      </c>
      <c r="F25" s="368"/>
      <c r="G25" s="364">
        <v>0</v>
      </c>
      <c r="H25" s="117"/>
      <c r="I25" s="117"/>
      <c r="J25" s="117"/>
      <c r="K25" s="117"/>
      <c r="L25" s="117"/>
      <c r="M25" s="117"/>
      <c r="N25" s="117"/>
      <c r="O25" s="117"/>
      <c r="P25" s="117"/>
      <c r="Q25" s="117"/>
      <c r="R25" s="117"/>
    </row>
    <row r="26" spans="2:18" ht="18.5">
      <c r="B26" s="102" t="s">
        <v>57</v>
      </c>
      <c r="C26" s="116"/>
      <c r="E26" s="230">
        <v>6.5</v>
      </c>
      <c r="F26" s="363">
        <v>0</v>
      </c>
      <c r="G26" s="369"/>
      <c r="H26" s="117"/>
      <c r="I26" s="117"/>
      <c r="J26" s="117"/>
      <c r="K26" s="117"/>
      <c r="L26" s="117"/>
      <c r="M26" s="117"/>
      <c r="N26" s="117"/>
      <c r="O26" s="117"/>
      <c r="P26" s="117"/>
      <c r="Q26" s="117"/>
      <c r="R26" s="117"/>
    </row>
    <row r="27" spans="2:18">
      <c r="B27" s="409" t="s">
        <v>76</v>
      </c>
      <c r="C27" s="410"/>
      <c r="D27" s="94" t="s">
        <v>2398</v>
      </c>
      <c r="E27" s="132"/>
      <c r="F27" s="365"/>
      <c r="G27" s="366"/>
      <c r="H27" s="117"/>
      <c r="I27" s="117"/>
      <c r="J27" s="117"/>
      <c r="K27" s="117"/>
      <c r="L27" s="117"/>
      <c r="M27" s="117"/>
      <c r="N27" s="117"/>
      <c r="O27" s="117"/>
      <c r="P27" s="117"/>
      <c r="Q27" s="117"/>
      <c r="R27" s="117"/>
    </row>
    <row r="28" spans="2:18" ht="18.5">
      <c r="B28" s="102" t="s">
        <v>63</v>
      </c>
      <c r="C28" s="116"/>
      <c r="D28" s="89" t="s">
        <v>2394</v>
      </c>
      <c r="E28" s="230">
        <v>10.95</v>
      </c>
      <c r="F28" s="361">
        <f>E28/E29-1</f>
        <v>0</v>
      </c>
      <c r="G28" s="362">
        <v>0</v>
      </c>
      <c r="H28" s="117"/>
      <c r="I28" s="117"/>
      <c r="J28" s="117"/>
      <c r="K28" s="117"/>
      <c r="L28" s="117"/>
      <c r="M28" s="117"/>
      <c r="N28" s="117"/>
      <c r="O28" s="117"/>
      <c r="P28" s="117"/>
      <c r="Q28" s="117"/>
      <c r="R28" s="117"/>
    </row>
    <row r="29" spans="2:18" ht="18.5">
      <c r="B29" s="102" t="s">
        <v>66</v>
      </c>
      <c r="C29" s="116"/>
      <c r="D29" t="s">
        <v>2395</v>
      </c>
      <c r="E29" s="230">
        <v>10.95</v>
      </c>
      <c r="F29" s="368"/>
      <c r="G29" s="364">
        <v>0</v>
      </c>
      <c r="H29" s="117"/>
      <c r="I29" s="117"/>
      <c r="J29" s="117"/>
      <c r="K29" s="117"/>
      <c r="L29" s="117"/>
      <c r="M29" s="117"/>
      <c r="N29" s="117"/>
      <c r="O29" s="117"/>
      <c r="P29" s="117"/>
      <c r="Q29" s="117"/>
      <c r="R29" s="117"/>
    </row>
    <row r="30" spans="2:18" ht="18.5">
      <c r="B30" s="103" t="s">
        <v>57</v>
      </c>
      <c r="C30" s="105"/>
      <c r="D30" s="92"/>
      <c r="E30" s="240">
        <f>P236</f>
        <v>10.95</v>
      </c>
      <c r="F30" s="367">
        <v>0</v>
      </c>
      <c r="G30" s="370"/>
      <c r="H30" s="117"/>
      <c r="I30" s="117"/>
      <c r="J30" s="117"/>
      <c r="K30" s="117"/>
      <c r="L30" s="117"/>
      <c r="M30" s="117"/>
      <c r="N30" s="117"/>
      <c r="O30" s="117"/>
      <c r="P30" s="117"/>
      <c r="Q30" s="117"/>
      <c r="R30" s="117"/>
    </row>
    <row r="31" spans="2:18" ht="18.5">
      <c r="B31" s="1"/>
      <c r="C31" s="1"/>
      <c r="I31" s="9"/>
      <c r="K31"/>
      <c r="L31"/>
      <c r="M31"/>
      <c r="N31"/>
      <c r="O3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AVERAGEIFS(E$43:E$658,$B$43:$B$658,$B34,$AD$43:$AD$658,"Yes")</f>
        <v>7.125</v>
      </c>
      <c r="F34" s="29">
        <f>AVERAGEIFS(Q$43:Q$504,$B$43:$B$504,$B34,$AD$43:$AD$504,"Yes")</f>
        <v>8.9749999999999996</v>
      </c>
      <c r="G34" s="29">
        <f>AVERAGEIFS(L$43:L$658,$B$43:$B$658,$B34,$AB$43:$AB$658,"Yes")</f>
        <v>8.0133333333333336</v>
      </c>
      <c r="H34" s="29">
        <f>AVERAGEIFS(Q$43:Q$504,$B$43:$B$504,$B34,$AB$43:$AB$504,"Yes")</f>
        <v>8.7666666666666675</v>
      </c>
      <c r="I34" s="29">
        <f>AVERAGEIFS(M$43:M$658,$B$43:$B$658,$B34,$Z$43:$Z$658,"Yes")</f>
        <v>8.2555555555555546</v>
      </c>
      <c r="J34" s="29">
        <f>AVERAGEIFS(Q$43:Q$504,$B$43:$B$504,$B34,$Z$43:$Z$504,"Yes")</f>
        <v>8.7666666666666675</v>
      </c>
      <c r="K34" s="29">
        <f>AVERAGEIFS(N$43:N$658,$B$43:$B$658,$B34,$X$43:$X$658,"Yes")</f>
        <v>8.2111111111111104</v>
      </c>
      <c r="L34" s="29">
        <f>AVERAGEIFS(Q$43:Q$504,$B$43:$B$504,$B34,$X$43:$X$504,"Yes")</f>
        <v>8.7666666666666675</v>
      </c>
      <c r="M34" s="29">
        <f>AVERAGEIFS(O$43:O$504,$B$43:$B$504,$B34,$V$43:$V$504,"Yes")</f>
        <v>8.7666666666666675</v>
      </c>
      <c r="N34" s="29">
        <f>AVERAGEIFS(Q$43:Q$504,$B$43:$B$504,$B34,$V$43:$V$504,"Yes")</f>
        <v>8.7666666666666675</v>
      </c>
      <c r="O34" s="29">
        <f>AVERAGEIFS(P$43:P$504,$B$43:$B$504,$B34,$T$43:$T$504,"Yes")</f>
        <v>10.3</v>
      </c>
      <c r="P34" s="29">
        <f>AVERAGEIFS(Q$43:Q$504,$B$43:$B$504,$B34,$T$43:$T$504,"Yes")</f>
        <v>10.3</v>
      </c>
      <c r="Q34" s="29">
        <f>AVERAGEIFS(Q$43:Q$504,$B$43:$B$504,$B34)</f>
        <v>10.3</v>
      </c>
      <c r="R34" s="334">
        <f>F34/E34-1</f>
        <v>0.25964912280701746</v>
      </c>
      <c r="S34" s="334">
        <f t="shared" ref="S34:S39" si="0">H34/G34-1</f>
        <v>9.400998336106503E-2</v>
      </c>
      <c r="T34" s="334">
        <f t="shared" ref="T34:T39" si="1">J34/I34-1</f>
        <v>6.1911170928667714E-2</v>
      </c>
      <c r="U34" s="335">
        <f t="shared" ref="U34:U39" si="2">L34/K34-1</f>
        <v>6.7658998646820123E-2</v>
      </c>
      <c r="V34" s="336">
        <f t="shared" ref="V34:V39" si="3">N34/M34-1</f>
        <v>0</v>
      </c>
      <c r="W34" s="336">
        <f t="shared" ref="W34:W39" si="4">P34/O34-1</f>
        <v>0</v>
      </c>
    </row>
    <row r="35" spans="1:32">
      <c r="B35" s="102" t="s">
        <v>27</v>
      </c>
      <c r="C35" s="91"/>
      <c r="E35" s="29">
        <f>AVERAGEIFS(E$43:E$658,$B$43:$B$658,$B35,$AD$43:$AD$658,"Yes")</f>
        <v>12.857500000000002</v>
      </c>
      <c r="F35" s="29">
        <f t="shared" ref="F35:F38" si="5">AVERAGEIFS(Q$43:Q$504,$B$43:$B$504,$B35,$AD$43:$AD$504,"Yes")</f>
        <v>16.55</v>
      </c>
      <c r="G35" s="29">
        <f>AVERAGEIFS(L$43:L$658,$B$43:$B$658,$B35,$AB$43:$AB$658,"Yes")</f>
        <v>14.678571428571429</v>
      </c>
      <c r="H35" s="29">
        <f t="shared" ref="H35:H38" si="6">AVERAGEIFS(Q$43:Q$504,$B$43:$B$504,$B35,$AB$43:$AB$504,"Yes")</f>
        <v>16.071428571428573</v>
      </c>
      <c r="I35" s="29">
        <f>AVERAGEIFS(M$43:M$658,$B$43:$B$658,$B35,$Z$43:$Z$658,"Yes")</f>
        <v>15.36875</v>
      </c>
      <c r="J35" s="29">
        <f t="shared" ref="J35:J38" si="7">AVERAGEIFS(Q$43:Q$504,$B$43:$B$504,$B35,$Z$43:$Z$504,"Yes")</f>
        <v>16.3125</v>
      </c>
      <c r="K35" s="29">
        <f>AVERAGEIFS(N$43:N$658,$B$43:$B$658,$B35,$X$43:$X$658,"Yes")</f>
        <v>15.31875</v>
      </c>
      <c r="L35" s="29">
        <f t="shared" ref="L35:L38" si="8">AVERAGEIFS(Q$43:Q$504,$B$43:$B$504,$B35,$X$43:$X$504,"Yes")</f>
        <v>16.3125</v>
      </c>
      <c r="M35" s="29">
        <f t="shared" ref="M35:M38" si="9">AVERAGEIFS(O$43:O$504,$B$43:$B$504,$B35,$V$43:$V$504,"Yes")</f>
        <v>16</v>
      </c>
      <c r="N35" s="29">
        <f t="shared" ref="N35:N38" si="10">AVERAGEIFS(Q$43:Q$504,$B$43:$B$504,$B35,$V$43:$V$504,"Yes")</f>
        <v>16.605555555555554</v>
      </c>
      <c r="O35" s="29">
        <f t="shared" ref="O35:O38" si="11">AVERAGEIFS(P$43:P$504,$B$43:$B$504,$B35,$T$43:$T$504,"Yes")</f>
        <v>18.752941176470589</v>
      </c>
      <c r="P35" s="29">
        <f t="shared" ref="P35:P38" si="12">AVERAGEIFS(Q$43:Q$504,$B$43:$B$504,$B35,$T$43:$T$504,"Yes")</f>
        <v>18.805882352941175</v>
      </c>
      <c r="Q35" s="29">
        <f>AVERAGEIFS(Q$43:Q$504,$B$43:$B$504,$B35)</f>
        <v>18.46</v>
      </c>
      <c r="R35" s="334">
        <f t="shared" ref="R35:R39" si="13">F35/E35-1</f>
        <v>0.28718646704258211</v>
      </c>
      <c r="S35" s="334">
        <f t="shared" si="0"/>
        <v>9.4890510948905105E-2</v>
      </c>
      <c r="T35" s="334">
        <f t="shared" si="1"/>
        <v>6.1407076047173659E-2</v>
      </c>
      <c r="U35" s="335">
        <f t="shared" si="2"/>
        <v>6.4871481028151878E-2</v>
      </c>
      <c r="V35" s="336">
        <f t="shared" si="3"/>
        <v>3.7847222222222143E-2</v>
      </c>
      <c r="W35" s="336">
        <f t="shared" si="4"/>
        <v>2.8230865746547984E-3</v>
      </c>
    </row>
    <row r="36" spans="1:32">
      <c r="B36" s="102" t="s">
        <v>86</v>
      </c>
      <c r="C36" s="91"/>
      <c r="E36" s="29">
        <f>AVERAGEIFS(E$43:E$658,$B$43:$B$658,$B36,$AD$43:$AD$658,"Yes")</f>
        <v>4.1333333333333337</v>
      </c>
      <c r="F36" s="29">
        <f t="shared" si="5"/>
        <v>5.0166666666666666</v>
      </c>
      <c r="G36" s="29">
        <f>AVERAGEIFS(L$43:L$658,$B$43:$B$658,$B36,$AB$43:$AB$658,"Yes")</f>
        <v>4.625</v>
      </c>
      <c r="H36" s="29">
        <f t="shared" si="6"/>
        <v>5.0124999999999993</v>
      </c>
      <c r="I36" s="29">
        <f>AVERAGEIFS(M$43:M$658,$B$43:$B$658,$B36,$Z$43:$Z$658,"Yes")</f>
        <v>4.7750000000000004</v>
      </c>
      <c r="J36" s="29">
        <f t="shared" si="7"/>
        <v>5.0124999999999993</v>
      </c>
      <c r="K36" s="29">
        <f>AVERAGEIFS(N$43:N$658,$B$43:$B$658,$B36,$X$43:$X$658,"Yes")</f>
        <v>4.7750000000000004</v>
      </c>
      <c r="L36" s="29">
        <f t="shared" si="8"/>
        <v>5.0124999999999993</v>
      </c>
      <c r="M36" s="29">
        <f t="shared" si="9"/>
        <v>5.0124999999999993</v>
      </c>
      <c r="N36" s="29">
        <f t="shared" si="10"/>
        <v>5.0124999999999993</v>
      </c>
      <c r="O36" s="29">
        <f t="shared" si="11"/>
        <v>4.7214285714285706</v>
      </c>
      <c r="P36" s="29">
        <f t="shared" si="12"/>
        <v>4.7214285714285706</v>
      </c>
      <c r="Q36" s="29">
        <f>AVERAGEIFS(Q$43:Q$504,$B$43:$B$504,$B36)</f>
        <v>4.7214285714285706</v>
      </c>
      <c r="R36" s="334">
        <f t="shared" si="13"/>
        <v>0.21370967741935476</v>
      </c>
      <c r="S36" s="334">
        <f t="shared" si="0"/>
        <v>8.3783783783783594E-2</v>
      </c>
      <c r="T36" s="334">
        <f t="shared" si="1"/>
        <v>4.9738219895287816E-2</v>
      </c>
      <c r="U36" s="335">
        <f t="shared" si="2"/>
        <v>4.9738219895287816E-2</v>
      </c>
      <c r="V36" s="336">
        <f t="shared" si="3"/>
        <v>0</v>
      </c>
      <c r="W36" s="336">
        <f t="shared" si="4"/>
        <v>0</v>
      </c>
    </row>
    <row r="37" spans="1:32">
      <c r="B37" s="102" t="s">
        <v>29</v>
      </c>
      <c r="C37" s="91"/>
      <c r="E37" s="29" t="e">
        <f>AVERAGEIFS(E$43:E$658,$B$43:$B$658,$B37,$AD$43:$AD$658,"Yes")</f>
        <v>#DIV/0!</v>
      </c>
      <c r="F37" s="29" t="e">
        <f t="shared" si="5"/>
        <v>#DIV/0!</v>
      </c>
      <c r="G37" s="29">
        <f>AVERAGEIFS(L$43:L$658,$B$43:$B$658,$B37,$AB$43:$AB$658,"Yes")</f>
        <v>10.5</v>
      </c>
      <c r="H37" s="29">
        <f t="shared" si="6"/>
        <v>11.95</v>
      </c>
      <c r="I37" s="29">
        <f>AVERAGEIFS(M$43:M$658,$B$43:$B$658,$B37,$Z$43:$Z$658,"Yes")</f>
        <v>11.2</v>
      </c>
      <c r="J37" s="29">
        <f t="shared" si="7"/>
        <v>11.95</v>
      </c>
      <c r="K37" s="29">
        <f>AVERAGEIFS(N$43:N$658,$B$43:$B$658,$B37,$X$43:$X$658,"Yes")</f>
        <v>11.2</v>
      </c>
      <c r="L37" s="29">
        <f t="shared" si="8"/>
        <v>11.95</v>
      </c>
      <c r="M37" s="29">
        <f t="shared" si="9"/>
        <v>11.95</v>
      </c>
      <c r="N37" s="29">
        <f t="shared" si="10"/>
        <v>11.95</v>
      </c>
      <c r="O37" s="29">
        <f t="shared" si="11"/>
        <v>8.1624999999999996</v>
      </c>
      <c r="P37" s="29">
        <f t="shared" si="12"/>
        <v>8.1624999999999996</v>
      </c>
      <c r="Q37" s="29">
        <f>AVERAGEIFS(Q$43:Q$504,$B$43:$B$504,$B37)</f>
        <v>8.1624999999999996</v>
      </c>
      <c r="R37" s="334" t="e">
        <f t="shared" si="13"/>
        <v>#DIV/0!</v>
      </c>
      <c r="S37" s="334">
        <f t="shared" si="0"/>
        <v>0.13809523809523805</v>
      </c>
      <c r="T37" s="334">
        <f t="shared" si="1"/>
        <v>6.6964285714285809E-2</v>
      </c>
      <c r="U37" s="335">
        <f t="shared" si="2"/>
        <v>6.6964285714285809E-2</v>
      </c>
      <c r="V37" s="336">
        <f t="shared" si="3"/>
        <v>0</v>
      </c>
      <c r="W37" s="336">
        <f t="shared" si="4"/>
        <v>0</v>
      </c>
    </row>
    <row r="38" spans="1:32">
      <c r="B38" s="102" t="s">
        <v>28</v>
      </c>
      <c r="C38" s="91"/>
      <c r="E38" s="29">
        <f>AVERAGEIFS(E$43:E$658,$B$43:$B$658,$B38,$AD$43:$AD$658,"Yes")</f>
        <v>4.25</v>
      </c>
      <c r="F38" s="29">
        <f t="shared" si="5"/>
        <v>8.25</v>
      </c>
      <c r="G38" s="29">
        <f>AVERAGEIFS(L$43:L$658,$B$43:$B$658,$B38,$AB$43:$AB$658,"Yes")</f>
        <v>5.8833333333333329</v>
      </c>
      <c r="H38" s="29">
        <f t="shared" si="6"/>
        <v>7.1833333333333336</v>
      </c>
      <c r="I38" s="29">
        <f>AVERAGEIFS(M$43:M$658,$B$43:$B$658,$B38,$Z$43:$Z$658,"Yes")</f>
        <v>6.3999999999999995</v>
      </c>
      <c r="J38" s="29">
        <f t="shared" si="7"/>
        <v>7.1833333333333336</v>
      </c>
      <c r="K38" s="29">
        <f>AVERAGEIFS(N$43:N$658,$B$43:$B$658,$B38,$X$43:$X$658,"Yes")</f>
        <v>6.3999999999999995</v>
      </c>
      <c r="L38" s="29">
        <f t="shared" si="8"/>
        <v>7.1833333333333336</v>
      </c>
      <c r="M38" s="29">
        <f t="shared" si="9"/>
        <v>7.1833333333333336</v>
      </c>
      <c r="N38" s="29">
        <f t="shared" si="10"/>
        <v>7.1833333333333336</v>
      </c>
      <c r="O38" s="29">
        <f t="shared" si="11"/>
        <v>10.595714285714287</v>
      </c>
      <c r="P38" s="29">
        <f t="shared" si="12"/>
        <v>12.385</v>
      </c>
      <c r="Q38" s="29">
        <f>AVERAGEIFS(Q$43:Q$504,$B$43:$B$504,$B38)</f>
        <v>12.647183098591549</v>
      </c>
      <c r="R38" s="334">
        <f t="shared" si="13"/>
        <v>0.94117647058823528</v>
      </c>
      <c r="S38" s="334">
        <f t="shared" si="0"/>
        <v>0.2209631728045327</v>
      </c>
      <c r="T38" s="334">
        <f t="shared" si="1"/>
        <v>0.12239583333333348</v>
      </c>
      <c r="U38" s="335">
        <f t="shared" si="2"/>
        <v>0.12239583333333348</v>
      </c>
      <c r="V38" s="336">
        <f t="shared" si="3"/>
        <v>0</v>
      </c>
      <c r="W38" s="336">
        <f t="shared" si="4"/>
        <v>0.16886881488472416</v>
      </c>
    </row>
    <row r="39" spans="1:32">
      <c r="B39" s="103" t="s">
        <v>26</v>
      </c>
      <c r="C39" s="93"/>
      <c r="D39" s="42"/>
      <c r="E39" s="29">
        <f>AVERAGEIFS(E$43:E$658,$C$43:$C$658,$B39,$AD$43:$AD$658,"Yes")</f>
        <v>5.8428571428571434</v>
      </c>
      <c r="F39" s="29">
        <f>AVERAGEIFS(Q$43:Q$504,$C$43:$C$504,$B39,$AD$43:$AD$504,"Yes")</f>
        <v>7.2785714285714294</v>
      </c>
      <c r="G39" s="29">
        <f>AVERAGEIFS(L$43:L$658,$C$43:$C$658,$B39,$AB$43:$AB$658,"Yes")</f>
        <v>6.9707692307692311</v>
      </c>
      <c r="H39" s="29">
        <f>AVERAGEIFS(Q$43:Q$504,$C$43:$C$504,$B39,$AB$43:$AB$504,"Yes")</f>
        <v>7.6115384615384603</v>
      </c>
      <c r="I39" s="29">
        <f>AVERAGEIFS(M$43:M$658,$C$43:$C$658,$B39,$Z$43:$Z$658,"Yes")</f>
        <v>7.1846153846153857</v>
      </c>
      <c r="J39" s="29">
        <f>AVERAGEIFS(Q$43:Q$504,$C$43:$C$504,$B39,$Z$43:$Z$504,"Yes")</f>
        <v>7.6115384615384603</v>
      </c>
      <c r="K39" s="29">
        <f>AVERAGEIFS(N$43:N$658,$C$43:$C$658,$B39,$X$43:$X$658,"Yes")</f>
        <v>7.1538461538461551</v>
      </c>
      <c r="L39" s="29">
        <f>AVERAGEIFS(Q$43:Q$504,$C$43:$C$504,$B39,$X$43:$X$504,"Yes")</f>
        <v>7.6115384615384603</v>
      </c>
      <c r="M39" s="29">
        <f>AVERAGEIFS(O$43:O$658,$C$43:$C$658,$B39,$V$43:$V$658,"Yes")</f>
        <v>7.6115384615384603</v>
      </c>
      <c r="N39" s="29">
        <f>AVERAGEIFS(Q$43:Q$504,$C$43:$C$504,$B39,$V$43:$V$504,"Yes")</f>
        <v>7.6115384615384603</v>
      </c>
      <c r="O39" s="29">
        <f>AVERAGEIFS(P$43:P$504,$C$43:$C$504,$B39,$T$43:$T$504,"Yes")</f>
        <v>8.7379999999999978</v>
      </c>
      <c r="P39" s="29">
        <f>AVERAGEIFS(Q$43:Q$504,$C$43:$C$504,$B39,$T$43:$T$504,"Yes")</f>
        <v>8.7379999999999978</v>
      </c>
      <c r="Q39" s="29">
        <f>AVERAGEIFS(Q$43:Q$504,$C$43:$C$504,$B39)</f>
        <v>8.7379999999999978</v>
      </c>
      <c r="R39" s="334">
        <f t="shared" si="13"/>
        <v>0.24572127139364297</v>
      </c>
      <c r="S39" s="334">
        <f t="shared" si="0"/>
        <v>9.1922312955197372E-2</v>
      </c>
      <c r="T39" s="334">
        <f t="shared" si="1"/>
        <v>5.942184154175556E-2</v>
      </c>
      <c r="U39" s="335">
        <f t="shared" si="2"/>
        <v>6.3978494623655457E-2</v>
      </c>
      <c r="V39" s="336">
        <f t="shared" si="3"/>
        <v>0</v>
      </c>
      <c r="W39" s="336">
        <f t="shared" si="4"/>
        <v>0</v>
      </c>
    </row>
    <row r="40" spans="1:32">
      <c r="B40" s="2"/>
      <c r="C40" s="2"/>
      <c r="H40" s="9"/>
      <c r="I40" s="38"/>
      <c r="J40" s="38"/>
      <c r="K40"/>
      <c r="L40"/>
      <c r="M40"/>
      <c r="N40"/>
      <c r="O40"/>
    </row>
    <row r="41" spans="1:32" ht="14.5" customHeight="1">
      <c r="I41" s="9"/>
      <c r="K41"/>
      <c r="L41"/>
      <c r="M41"/>
      <c r="N41"/>
      <c r="O4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266" t="s">
        <v>95</v>
      </c>
      <c r="U42" s="220" t="s">
        <v>96</v>
      </c>
      <c r="V42" s="108" t="s">
        <v>95</v>
      </c>
      <c r="W42" s="67" t="s">
        <v>96</v>
      </c>
      <c r="X42" s="108" t="s">
        <v>95</v>
      </c>
      <c r="Y42" s="67" t="s">
        <v>96</v>
      </c>
      <c r="Z42" s="108" t="s">
        <v>95</v>
      </c>
      <c r="AA42" s="67" t="s">
        <v>96</v>
      </c>
      <c r="AB42" s="108" t="s">
        <v>95</v>
      </c>
      <c r="AC42" s="67" t="s">
        <v>96</v>
      </c>
      <c r="AD42" s="108" t="s">
        <v>95</v>
      </c>
      <c r="AE42" s="63" t="s">
        <v>96</v>
      </c>
      <c r="AF42" s="66"/>
    </row>
    <row r="43" spans="1:32" ht="14.5" customHeight="1">
      <c r="A43" s="66" t="s">
        <v>15</v>
      </c>
      <c r="B43" s="66" t="s">
        <v>37</v>
      </c>
      <c r="C43" s="66" t="str" cm="1">
        <f t="array" ref="C43">_xlfn.IFNA(_xlfn.IFS(B43="Starter","Starters &amp; Sides",B43="Sides","Starters &amp; Sides"),B43)</f>
        <v>Starters &amp; Sides</v>
      </c>
      <c r="D43" s="84" t="s">
        <v>2399</v>
      </c>
      <c r="E43" s="74">
        <v>7.5</v>
      </c>
      <c r="F43" s="4">
        <v>7.5</v>
      </c>
      <c r="G43" s="4"/>
      <c r="H43" s="4"/>
      <c r="I43" s="4">
        <v>8</v>
      </c>
      <c r="J43" s="4">
        <v>8</v>
      </c>
      <c r="K43" s="4">
        <v>8</v>
      </c>
      <c r="L43" s="4">
        <v>8</v>
      </c>
      <c r="M43" s="4"/>
      <c r="N43" s="4"/>
      <c r="O43" s="4"/>
      <c r="P43" s="15"/>
      <c r="Q43" s="337"/>
      <c r="R43" s="15" t="str">
        <f>IF(COUNTA(Q43)=1,"Yes","No")</f>
        <v>No</v>
      </c>
      <c r="S43" s="15" t="str">
        <f>IF(AND(T43="No",R43="Yes"),"Yes","No")</f>
        <v>No</v>
      </c>
      <c r="T43" s="4" t="str">
        <f>IF(COUNTA(P43:Q43)=2,"Yes","No")</f>
        <v>No</v>
      </c>
      <c r="U43" s="4" t="str">
        <f>IF(T43="Yes",Q43/P43-1,"N/A")</f>
        <v>N/A</v>
      </c>
      <c r="V43" s="132"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ht="14.5" customHeight="1">
      <c r="A44" s="66" t="s">
        <v>15</v>
      </c>
      <c r="B44" s="66" t="s">
        <v>37</v>
      </c>
      <c r="C44" s="66" t="str" cm="1">
        <f t="array" ref="C44">_xlfn.IFNA(_xlfn.IFS(B44="Starter","Starters &amp; Sides",B44="Sides","Starters &amp; Sides"),B44)</f>
        <v>Starters &amp; Sides</v>
      </c>
      <c r="D44" s="84" t="s">
        <v>2400</v>
      </c>
      <c r="E44" s="74"/>
      <c r="F44" s="4"/>
      <c r="G44" s="4"/>
      <c r="H44" s="4"/>
      <c r="I44" s="4"/>
      <c r="J44" s="4"/>
      <c r="K44" s="4"/>
      <c r="L44" s="4"/>
      <c r="M44" s="4"/>
      <c r="N44" s="4"/>
      <c r="O44" s="4"/>
      <c r="P44" s="15"/>
      <c r="Q44" s="337"/>
      <c r="R44" s="15" t="str">
        <f t="shared" ref="R44:R107" si="14">IF(COUNTA(Q44)=1,"Yes","No")</f>
        <v>No</v>
      </c>
      <c r="S44" s="15" t="str">
        <f t="shared" ref="S44:S107" si="15">IF(AND(T44="No",R44="Yes"),"Yes","No")</f>
        <v>No</v>
      </c>
      <c r="T44" s="4" t="str">
        <f t="shared" ref="T44:T107" si="16">IF(COUNTA(P44:Q44)=2,"Yes","No")</f>
        <v>No</v>
      </c>
      <c r="U44" s="4" t="str">
        <f t="shared" ref="U44:U107" si="17">IF(T44="Yes",Q44/P44-1,"N/A")</f>
        <v>N/A</v>
      </c>
      <c r="V44" s="132" t="str">
        <f t="shared" ref="V44:V107" si="18">IF(COUNTA(O44:Q44)=3,"Yes","No")</f>
        <v>No</v>
      </c>
      <c r="W44" s="223" t="str">
        <f t="shared" ref="W44:W107" si="19">IF(V44="Yes",Q44/O44-1,"N/A")</f>
        <v>N/A</v>
      </c>
      <c r="X44" s="221" t="str">
        <f t="shared" ref="X44:X107" si="20">IF(COUNTA(N44:Q44)=4,"Yes","No")</f>
        <v>No</v>
      </c>
      <c r="Y44" s="223" t="str">
        <f t="shared" ref="Y44:Y107" si="21">IF(X44="Yes",Q44/N44-1,"N/A")</f>
        <v>N/A</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2" ht="14.5" customHeight="1">
      <c r="A45" s="66" t="s">
        <v>15</v>
      </c>
      <c r="B45" s="66" t="s">
        <v>37</v>
      </c>
      <c r="C45" s="66" t="str" cm="1">
        <f t="array" ref="C45">_xlfn.IFNA(_xlfn.IFS(B45="Starter","Starters &amp; Sides",B45="Sides","Starters &amp; Sides"),B45)</f>
        <v>Starters &amp; Sides</v>
      </c>
      <c r="D45" s="84" t="s">
        <v>2401</v>
      </c>
      <c r="E45" s="74">
        <v>6.25</v>
      </c>
      <c r="F45" s="4">
        <v>6.5</v>
      </c>
      <c r="G45" s="4">
        <v>6.5</v>
      </c>
      <c r="H45" s="4">
        <v>6.75</v>
      </c>
      <c r="I45" s="4">
        <v>7</v>
      </c>
      <c r="J45" s="4">
        <v>7.5</v>
      </c>
      <c r="K45" s="4">
        <v>7.5</v>
      </c>
      <c r="L45" s="4">
        <v>7.5</v>
      </c>
      <c r="M45" s="4">
        <v>8</v>
      </c>
      <c r="N45" s="4">
        <v>8</v>
      </c>
      <c r="O45" s="4"/>
      <c r="P45" s="15"/>
      <c r="Q45" s="337"/>
      <c r="R45" s="15" t="str">
        <f t="shared" si="14"/>
        <v>No</v>
      </c>
      <c r="S45" s="15" t="str">
        <f t="shared" si="15"/>
        <v>No</v>
      </c>
      <c r="T45" s="4" t="str">
        <f t="shared" si="16"/>
        <v>No</v>
      </c>
      <c r="U45" s="4" t="str">
        <f t="shared" si="17"/>
        <v>N/A</v>
      </c>
      <c r="V45" s="132" t="str">
        <f t="shared" si="18"/>
        <v>No</v>
      </c>
      <c r="W45" s="223" t="str">
        <f t="shared" si="19"/>
        <v>N/A</v>
      </c>
      <c r="X45" s="221" t="str">
        <f t="shared" si="20"/>
        <v>No</v>
      </c>
      <c r="Y45" s="223" t="str">
        <f t="shared" si="21"/>
        <v>N/A</v>
      </c>
      <c r="Z45" s="222" t="str">
        <f t="shared" si="22"/>
        <v>No</v>
      </c>
      <c r="AA45" s="68" t="str">
        <f t="shared" si="23"/>
        <v>N/A</v>
      </c>
      <c r="AB45" s="65" t="str">
        <f t="shared" si="24"/>
        <v>No</v>
      </c>
      <c r="AC45" s="68" t="str">
        <f t="shared" si="25"/>
        <v>N/A</v>
      </c>
      <c r="AD45" s="65" t="str">
        <f t="shared" si="26"/>
        <v>No</v>
      </c>
      <c r="AE45" s="68" t="str">
        <f t="shared" si="27"/>
        <v>N/A</v>
      </c>
      <c r="AF45" s="66"/>
    </row>
    <row r="46" spans="1:32" ht="14.5" customHeight="1">
      <c r="A46" s="66" t="s">
        <v>15</v>
      </c>
      <c r="B46" s="66" t="s">
        <v>37</v>
      </c>
      <c r="C46" s="66" t="str" cm="1">
        <f t="array" ref="C46">_xlfn.IFNA(_xlfn.IFS(B46="Starter","Starters &amp; Sides",B46="Sides","Starters &amp; Sides"),B46)</f>
        <v>Starters &amp; Sides</v>
      </c>
      <c r="D46" s="84" t="s">
        <v>2402</v>
      </c>
      <c r="E46" s="74">
        <v>7.5</v>
      </c>
      <c r="F46" s="4">
        <v>7.5</v>
      </c>
      <c r="G46" s="4">
        <v>8</v>
      </c>
      <c r="H46" s="4">
        <v>8.5</v>
      </c>
      <c r="I46" s="4">
        <v>8.5</v>
      </c>
      <c r="J46" s="4">
        <v>8.5</v>
      </c>
      <c r="K46" s="4">
        <v>8.5</v>
      </c>
      <c r="L46" s="4">
        <v>8.5</v>
      </c>
      <c r="M46" s="4">
        <v>8.6999999999999993</v>
      </c>
      <c r="N46" s="4">
        <v>8.6999999999999993</v>
      </c>
      <c r="O46" s="4">
        <v>8.9499999999999993</v>
      </c>
      <c r="P46" s="15">
        <v>8.9499999999999993</v>
      </c>
      <c r="Q46" s="337">
        <v>8.9499999999999993</v>
      </c>
      <c r="R46" s="15" t="str">
        <f t="shared" si="14"/>
        <v>Yes</v>
      </c>
      <c r="S46" s="15" t="str">
        <f t="shared" si="15"/>
        <v>No</v>
      </c>
      <c r="T46" s="4" t="str">
        <f t="shared" si="16"/>
        <v>Yes</v>
      </c>
      <c r="U46" s="4">
        <f t="shared" si="17"/>
        <v>0</v>
      </c>
      <c r="V46" s="132" t="str">
        <f t="shared" si="18"/>
        <v>Yes</v>
      </c>
      <c r="W46" s="223">
        <f t="shared" si="19"/>
        <v>0</v>
      </c>
      <c r="X46" s="221" t="str">
        <f t="shared" si="20"/>
        <v>Yes</v>
      </c>
      <c r="Y46" s="223">
        <f t="shared" si="21"/>
        <v>2.8735632183908066E-2</v>
      </c>
      <c r="Z46" s="222" t="str">
        <f t="shared" si="22"/>
        <v>Yes</v>
      </c>
      <c r="AA46" s="68">
        <f t="shared" si="23"/>
        <v>2.8735632183908066E-2</v>
      </c>
      <c r="AB46" s="65" t="str">
        <f t="shared" si="24"/>
        <v>Yes</v>
      </c>
      <c r="AC46" s="68">
        <f t="shared" si="25"/>
        <v>5.2941176470588047E-2</v>
      </c>
      <c r="AD46" s="65" t="str">
        <f t="shared" si="26"/>
        <v>Yes</v>
      </c>
      <c r="AE46" s="68">
        <f t="shared" si="27"/>
        <v>0.19333333333333313</v>
      </c>
      <c r="AF46" s="66"/>
    </row>
    <row r="47" spans="1:32" ht="14.5" customHeight="1">
      <c r="A47" s="66" t="s">
        <v>15</v>
      </c>
      <c r="B47" s="66" t="s">
        <v>37</v>
      </c>
      <c r="C47" s="66" t="str" cm="1">
        <f t="array" ref="C47">_xlfn.IFNA(_xlfn.IFS(B47="Starter","Starters &amp; Sides",B47="Sides","Starters &amp; Sides"),B47)</f>
        <v>Starters &amp; Sides</v>
      </c>
      <c r="D47" s="84" t="s">
        <v>2403</v>
      </c>
      <c r="E47" s="74">
        <v>7.5</v>
      </c>
      <c r="F47" s="4">
        <v>7.5</v>
      </c>
      <c r="G47" s="4">
        <v>8</v>
      </c>
      <c r="H47" s="4">
        <v>8</v>
      </c>
      <c r="I47" s="4">
        <v>8.5</v>
      </c>
      <c r="J47" s="4">
        <v>8.5</v>
      </c>
      <c r="K47" s="4">
        <v>8.5</v>
      </c>
      <c r="L47" s="4">
        <v>8.5</v>
      </c>
      <c r="M47" s="4">
        <v>8.6999999999999993</v>
      </c>
      <c r="N47" s="4">
        <v>8.6999999999999993</v>
      </c>
      <c r="O47" s="4">
        <v>9.5</v>
      </c>
      <c r="P47" s="15">
        <v>9.5</v>
      </c>
      <c r="Q47" s="337">
        <v>9.5</v>
      </c>
      <c r="R47" s="15" t="str">
        <f t="shared" si="14"/>
        <v>Yes</v>
      </c>
      <c r="S47" s="15" t="str">
        <f t="shared" si="15"/>
        <v>No</v>
      </c>
      <c r="T47" s="4" t="str">
        <f t="shared" si="16"/>
        <v>Yes</v>
      </c>
      <c r="U47" s="4">
        <f t="shared" si="17"/>
        <v>0</v>
      </c>
      <c r="V47" s="132" t="str">
        <f t="shared" si="18"/>
        <v>Yes</v>
      </c>
      <c r="W47" s="223">
        <f t="shared" si="19"/>
        <v>0</v>
      </c>
      <c r="X47" s="221" t="str">
        <f t="shared" si="20"/>
        <v>Yes</v>
      </c>
      <c r="Y47" s="223">
        <f t="shared" si="21"/>
        <v>9.1954022988505857E-2</v>
      </c>
      <c r="Z47" s="222" t="str">
        <f t="shared" si="22"/>
        <v>Yes</v>
      </c>
      <c r="AA47" s="68">
        <f t="shared" si="23"/>
        <v>9.1954022988505857E-2</v>
      </c>
      <c r="AB47" s="65" t="str">
        <f t="shared" si="24"/>
        <v>Yes</v>
      </c>
      <c r="AC47" s="68">
        <f t="shared" si="25"/>
        <v>0.11764705882352944</v>
      </c>
      <c r="AD47" s="65" t="str">
        <f t="shared" si="26"/>
        <v>Yes</v>
      </c>
      <c r="AE47" s="68">
        <f t="shared" si="27"/>
        <v>0.26666666666666661</v>
      </c>
      <c r="AF47" s="66"/>
    </row>
    <row r="48" spans="1:32" ht="14.5" customHeight="1">
      <c r="A48" s="66" t="s">
        <v>15</v>
      </c>
      <c r="B48" s="66" t="s">
        <v>37</v>
      </c>
      <c r="C48" s="66" t="str" cm="1">
        <f t="array" ref="C48">_xlfn.IFNA(_xlfn.IFS(B48="Starter","Starters &amp; Sides",B48="Sides","Starters &amp; Sides"),B48)</f>
        <v>Starters &amp; Sides</v>
      </c>
      <c r="D48" s="84" t="s">
        <v>2404</v>
      </c>
      <c r="E48" s="74">
        <v>6.25</v>
      </c>
      <c r="F48" s="4">
        <v>6.25</v>
      </c>
      <c r="G48" s="4">
        <v>6.5</v>
      </c>
      <c r="H48" s="4">
        <v>6.75</v>
      </c>
      <c r="I48" s="4">
        <v>7</v>
      </c>
      <c r="J48" s="4">
        <v>7.25</v>
      </c>
      <c r="K48" s="4">
        <v>7.5</v>
      </c>
      <c r="L48" s="4">
        <v>7.5</v>
      </c>
      <c r="M48" s="4">
        <v>7.75</v>
      </c>
      <c r="N48" s="4">
        <v>7.75</v>
      </c>
      <c r="O48" s="4">
        <v>8.5</v>
      </c>
      <c r="P48" s="15">
        <v>8.5</v>
      </c>
      <c r="Q48" s="337">
        <v>8.5</v>
      </c>
      <c r="R48" s="15" t="str">
        <f t="shared" si="14"/>
        <v>Yes</v>
      </c>
      <c r="S48" s="15" t="str">
        <f t="shared" si="15"/>
        <v>No</v>
      </c>
      <c r="T48" s="4" t="str">
        <f t="shared" si="16"/>
        <v>Yes</v>
      </c>
      <c r="U48" s="4">
        <f t="shared" si="17"/>
        <v>0</v>
      </c>
      <c r="V48" s="132" t="str">
        <f t="shared" si="18"/>
        <v>Yes</v>
      </c>
      <c r="W48" s="223">
        <f t="shared" si="19"/>
        <v>0</v>
      </c>
      <c r="X48" s="221" t="str">
        <f t="shared" si="20"/>
        <v>Yes</v>
      </c>
      <c r="Y48" s="223">
        <f t="shared" si="21"/>
        <v>9.6774193548387011E-2</v>
      </c>
      <c r="Z48" s="222" t="str">
        <f t="shared" si="22"/>
        <v>Yes</v>
      </c>
      <c r="AA48" s="68">
        <f t="shared" si="23"/>
        <v>9.6774193548387011E-2</v>
      </c>
      <c r="AB48" s="65" t="str">
        <f t="shared" si="24"/>
        <v>Yes</v>
      </c>
      <c r="AC48" s="68">
        <f t="shared" si="25"/>
        <v>0.1333333333333333</v>
      </c>
      <c r="AD48" s="65" t="str">
        <f t="shared" si="26"/>
        <v>Yes</v>
      </c>
      <c r="AE48" s="68">
        <f t="shared" si="27"/>
        <v>0.3600000000000001</v>
      </c>
      <c r="AF48" s="66"/>
    </row>
    <row r="49" spans="1:32" ht="14.5" customHeight="1">
      <c r="A49" s="66" t="s">
        <v>15</v>
      </c>
      <c r="B49" s="66" t="s">
        <v>37</v>
      </c>
      <c r="C49" s="66" t="str" cm="1">
        <f t="array" ref="C49">_xlfn.IFNA(_xlfn.IFS(B49="Starter","Starters &amp; Sides",B49="Sides","Starters &amp; Sides"),B49)</f>
        <v>Starters &amp; Sides</v>
      </c>
      <c r="D49" s="84" t="s">
        <v>2405</v>
      </c>
      <c r="E49" s="74"/>
      <c r="F49" s="4"/>
      <c r="G49" s="4"/>
      <c r="H49" s="4"/>
      <c r="I49" s="4"/>
      <c r="J49" s="4"/>
      <c r="K49" s="4"/>
      <c r="L49" s="4"/>
      <c r="M49" s="4"/>
      <c r="N49" s="4"/>
      <c r="O49" s="4"/>
      <c r="P49" s="15">
        <v>8.5</v>
      </c>
      <c r="Q49" s="337">
        <v>8.5</v>
      </c>
      <c r="R49" s="15" t="str">
        <f t="shared" si="14"/>
        <v>Yes</v>
      </c>
      <c r="S49" s="15" t="str">
        <f t="shared" si="15"/>
        <v>No</v>
      </c>
      <c r="T49" s="4" t="str">
        <f t="shared" si="16"/>
        <v>Yes</v>
      </c>
      <c r="U49" s="4">
        <f t="shared" si="17"/>
        <v>0</v>
      </c>
      <c r="V49" s="132" t="str">
        <f t="shared" si="18"/>
        <v>No</v>
      </c>
      <c r="W49" s="223" t="str">
        <f t="shared" si="19"/>
        <v>N/A</v>
      </c>
      <c r="X49" s="221" t="str">
        <f t="shared" si="20"/>
        <v>No</v>
      </c>
      <c r="Y49" s="223" t="str">
        <f t="shared" si="21"/>
        <v>N/A</v>
      </c>
      <c r="Z49" s="222" t="str">
        <f t="shared" si="22"/>
        <v>No</v>
      </c>
      <c r="AA49" s="68" t="str">
        <f t="shared" si="23"/>
        <v>N/A</v>
      </c>
      <c r="AB49" s="65" t="str">
        <f t="shared" si="24"/>
        <v>No</v>
      </c>
      <c r="AC49" s="68" t="str">
        <f t="shared" si="25"/>
        <v>N/A</v>
      </c>
      <c r="AD49" s="65" t="str">
        <f t="shared" si="26"/>
        <v>No</v>
      </c>
      <c r="AE49" s="68" t="str">
        <f t="shared" si="27"/>
        <v>N/A</v>
      </c>
      <c r="AF49" s="66"/>
    </row>
    <row r="50" spans="1:32" ht="14.5" customHeight="1">
      <c r="A50" s="66" t="s">
        <v>15</v>
      </c>
      <c r="B50" s="66" t="s">
        <v>37</v>
      </c>
      <c r="C50" s="66" t="str" cm="1">
        <f t="array" ref="C50">_xlfn.IFNA(_xlfn.IFS(B50="Starter","Starters &amp; Sides",B50="Sides","Starters &amp; Sides"),B50)</f>
        <v>Starters &amp; Sides</v>
      </c>
      <c r="D50" s="84" t="s">
        <v>2406</v>
      </c>
      <c r="E50" s="74">
        <v>7.25</v>
      </c>
      <c r="F50" s="4">
        <v>7.25</v>
      </c>
      <c r="G50" s="4">
        <v>7.5</v>
      </c>
      <c r="H50" s="4">
        <v>7.75</v>
      </c>
      <c r="I50" s="4">
        <v>8</v>
      </c>
      <c r="J50" s="4">
        <v>8</v>
      </c>
      <c r="K50" s="4">
        <v>8.5</v>
      </c>
      <c r="L50" s="4">
        <v>8.5</v>
      </c>
      <c r="M50" s="4">
        <v>8.6999999999999993</v>
      </c>
      <c r="N50" s="4">
        <v>8.6999999999999993</v>
      </c>
      <c r="O50" s="4">
        <v>8.9499999999999993</v>
      </c>
      <c r="P50" s="15">
        <v>8.9499999999999993</v>
      </c>
      <c r="Q50" s="337">
        <v>8.9499999999999993</v>
      </c>
      <c r="R50" s="15" t="str">
        <f t="shared" si="14"/>
        <v>Yes</v>
      </c>
      <c r="S50" s="15" t="str">
        <f t="shared" si="15"/>
        <v>No</v>
      </c>
      <c r="T50" s="4" t="str">
        <f t="shared" si="16"/>
        <v>Yes</v>
      </c>
      <c r="U50" s="4">
        <f t="shared" si="17"/>
        <v>0</v>
      </c>
      <c r="V50" s="132" t="str">
        <f t="shared" si="18"/>
        <v>Yes</v>
      </c>
      <c r="W50" s="223">
        <f t="shared" si="19"/>
        <v>0</v>
      </c>
      <c r="X50" s="221" t="str">
        <f t="shared" si="20"/>
        <v>Yes</v>
      </c>
      <c r="Y50" s="223">
        <f t="shared" si="21"/>
        <v>2.8735632183908066E-2</v>
      </c>
      <c r="Z50" s="222" t="str">
        <f t="shared" si="22"/>
        <v>Yes</v>
      </c>
      <c r="AA50" s="68">
        <f t="shared" si="23"/>
        <v>2.8735632183908066E-2</v>
      </c>
      <c r="AB50" s="65" t="str">
        <f t="shared" si="24"/>
        <v>Yes</v>
      </c>
      <c r="AC50" s="68">
        <f t="shared" si="25"/>
        <v>5.2941176470588047E-2</v>
      </c>
      <c r="AD50" s="65" t="str">
        <f t="shared" si="26"/>
        <v>Yes</v>
      </c>
      <c r="AE50" s="68">
        <f t="shared" si="27"/>
        <v>0.23448275862068946</v>
      </c>
      <c r="AF50" s="66"/>
    </row>
    <row r="51" spans="1:32" ht="14.5" customHeight="1">
      <c r="A51" s="66" t="s">
        <v>15</v>
      </c>
      <c r="B51" s="66" t="s">
        <v>37</v>
      </c>
      <c r="C51" s="66" t="str" cm="1">
        <f t="array" ref="C51">_xlfn.IFNA(_xlfn.IFS(B51="Starter","Starters &amp; Sides",B51="Sides","Starters &amp; Sides"),B51)</f>
        <v>Starters &amp; Sides</v>
      </c>
      <c r="D51" s="84" t="s">
        <v>2407</v>
      </c>
      <c r="E51" s="74"/>
      <c r="F51" s="4"/>
      <c r="G51" s="4"/>
      <c r="H51" s="4"/>
      <c r="I51" s="4"/>
      <c r="J51" s="4"/>
      <c r="K51" s="4"/>
      <c r="L51" s="4">
        <v>8.5</v>
      </c>
      <c r="M51" s="4">
        <v>8.6999999999999993</v>
      </c>
      <c r="N51" s="4">
        <v>8.6999999999999993</v>
      </c>
      <c r="O51" s="4"/>
      <c r="P51" s="15"/>
      <c r="Q51" s="337"/>
      <c r="R51" s="15" t="str">
        <f t="shared" si="14"/>
        <v>No</v>
      </c>
      <c r="S51" s="15" t="str">
        <f t="shared" si="15"/>
        <v>No</v>
      </c>
      <c r="T51" s="4" t="str">
        <f t="shared" si="16"/>
        <v>No</v>
      </c>
      <c r="U51" s="4" t="str">
        <f t="shared" si="17"/>
        <v>N/A</v>
      </c>
      <c r="V51" s="132" t="str">
        <f t="shared" si="18"/>
        <v>No</v>
      </c>
      <c r="W51" s="223" t="str">
        <f t="shared" si="19"/>
        <v>N/A</v>
      </c>
      <c r="X51" s="221" t="str">
        <f t="shared" si="20"/>
        <v>No</v>
      </c>
      <c r="Y51" s="223" t="str">
        <f t="shared" si="21"/>
        <v>N/A</v>
      </c>
      <c r="Z51" s="222" t="str">
        <f t="shared" si="22"/>
        <v>No</v>
      </c>
      <c r="AA51" s="68" t="str">
        <f t="shared" si="23"/>
        <v>N/A</v>
      </c>
      <c r="AB51" s="65" t="str">
        <f t="shared" si="24"/>
        <v>No</v>
      </c>
      <c r="AC51" s="68" t="str">
        <f t="shared" si="25"/>
        <v>N/A</v>
      </c>
      <c r="AD51" s="65" t="str">
        <f t="shared" si="26"/>
        <v>No</v>
      </c>
      <c r="AE51" s="68" t="str">
        <f t="shared" si="27"/>
        <v>N/A</v>
      </c>
      <c r="AF51" s="66"/>
    </row>
    <row r="52" spans="1:32" ht="14.5" customHeight="1">
      <c r="A52" s="66" t="s">
        <v>15</v>
      </c>
      <c r="B52" s="66" t="s">
        <v>37</v>
      </c>
      <c r="C52" s="66" t="str" cm="1">
        <f t="array" ref="C52">_xlfn.IFNA(_xlfn.IFS(B52="Starter","Starters &amp; Sides",B52="Sides","Starters &amp; Sides"),B52)</f>
        <v>Starters &amp; Sides</v>
      </c>
      <c r="D52" s="84" t="s">
        <v>2408</v>
      </c>
      <c r="E52" s="74"/>
      <c r="F52" s="4"/>
      <c r="G52" s="4"/>
      <c r="H52" s="4"/>
      <c r="I52" s="4"/>
      <c r="J52" s="4"/>
      <c r="K52" s="4"/>
      <c r="L52" s="4">
        <v>8.5</v>
      </c>
      <c r="M52" s="4">
        <v>8.6999999999999993</v>
      </c>
      <c r="N52" s="4">
        <v>8.6999999999999993</v>
      </c>
      <c r="O52" s="4"/>
      <c r="P52" s="15"/>
      <c r="Q52" s="337"/>
      <c r="R52" s="15" t="str">
        <f t="shared" si="14"/>
        <v>No</v>
      </c>
      <c r="S52" s="15" t="str">
        <f t="shared" si="15"/>
        <v>No</v>
      </c>
      <c r="T52" s="4" t="str">
        <f t="shared" si="16"/>
        <v>No</v>
      </c>
      <c r="U52" s="4" t="str">
        <f t="shared" si="17"/>
        <v>N/A</v>
      </c>
      <c r="V52" s="132" t="str">
        <f t="shared" si="18"/>
        <v>No</v>
      </c>
      <c r="W52" s="223" t="str">
        <f t="shared" si="19"/>
        <v>N/A</v>
      </c>
      <c r="X52" s="221" t="str">
        <f t="shared" si="20"/>
        <v>No</v>
      </c>
      <c r="Y52" s="223" t="str">
        <f t="shared" si="21"/>
        <v>N/A</v>
      </c>
      <c r="Z52" s="222" t="str">
        <f t="shared" si="22"/>
        <v>No</v>
      </c>
      <c r="AA52" s="68" t="str">
        <f t="shared" si="23"/>
        <v>N/A</v>
      </c>
      <c r="AB52" s="65" t="str">
        <f t="shared" si="24"/>
        <v>No</v>
      </c>
      <c r="AC52" s="68" t="str">
        <f t="shared" si="25"/>
        <v>N/A</v>
      </c>
      <c r="AD52" s="65" t="str">
        <f t="shared" si="26"/>
        <v>No</v>
      </c>
      <c r="AE52" s="68" t="str">
        <f t="shared" si="27"/>
        <v>N/A</v>
      </c>
      <c r="AF52" s="66"/>
    </row>
    <row r="53" spans="1:32" ht="14.5" customHeight="1">
      <c r="A53" s="66" t="s">
        <v>15</v>
      </c>
      <c r="B53" s="66" t="s">
        <v>37</v>
      </c>
      <c r="C53" s="66" t="str" cm="1">
        <f t="array" ref="C53">_xlfn.IFNA(_xlfn.IFS(B53="Starter","Starters &amp; Sides",B53="Sides","Starters &amp; Sides"),B53)</f>
        <v>Starters &amp; Sides</v>
      </c>
      <c r="D53" s="84" t="s">
        <v>2409</v>
      </c>
      <c r="E53" s="74"/>
      <c r="F53" s="4"/>
      <c r="G53" s="4"/>
      <c r="H53" s="4"/>
      <c r="I53" s="4"/>
      <c r="J53" s="4"/>
      <c r="K53" s="4"/>
      <c r="L53" s="4"/>
      <c r="M53" s="4"/>
      <c r="N53" s="4"/>
      <c r="O53" s="4"/>
      <c r="P53" s="15">
        <v>23</v>
      </c>
      <c r="Q53" s="337">
        <v>23</v>
      </c>
      <c r="R53" s="15" t="str">
        <f t="shared" si="14"/>
        <v>Yes</v>
      </c>
      <c r="S53" s="15" t="str">
        <f t="shared" si="15"/>
        <v>No</v>
      </c>
      <c r="T53" s="4" t="str">
        <f t="shared" si="16"/>
        <v>Yes</v>
      </c>
      <c r="U53" s="4">
        <f t="shared" si="17"/>
        <v>0</v>
      </c>
      <c r="V53" s="132" t="str">
        <f t="shared" si="18"/>
        <v>No</v>
      </c>
      <c r="W53" s="223" t="str">
        <f t="shared" si="19"/>
        <v>N/A</v>
      </c>
      <c r="X53" s="221" t="str">
        <f t="shared" si="20"/>
        <v>No</v>
      </c>
      <c r="Y53" s="223" t="str">
        <f t="shared" si="21"/>
        <v>N/A</v>
      </c>
      <c r="Z53" s="222" t="str">
        <f t="shared" si="22"/>
        <v>No</v>
      </c>
      <c r="AA53" s="68" t="str">
        <f t="shared" si="23"/>
        <v>N/A</v>
      </c>
      <c r="AB53" s="65" t="str">
        <f t="shared" si="24"/>
        <v>No</v>
      </c>
      <c r="AC53" s="68" t="str">
        <f t="shared" si="25"/>
        <v>N/A</v>
      </c>
      <c r="AD53" s="65" t="str">
        <f t="shared" si="26"/>
        <v>No</v>
      </c>
      <c r="AE53" s="68" t="str">
        <f t="shared" si="27"/>
        <v>N/A</v>
      </c>
      <c r="AF53" s="66"/>
    </row>
    <row r="54" spans="1:32" ht="14.5" customHeight="1">
      <c r="A54" s="66" t="s">
        <v>15</v>
      </c>
      <c r="B54" s="66" t="s">
        <v>37</v>
      </c>
      <c r="C54" s="66" t="str" cm="1">
        <f t="array" ref="C54">_xlfn.IFNA(_xlfn.IFS(B54="Starter","Starters &amp; Sides",B54="Sides","Starters &amp; Sides"),B54)</f>
        <v>Starters &amp; Sides</v>
      </c>
      <c r="D54" s="84" t="s">
        <v>2410</v>
      </c>
      <c r="E54" s="74"/>
      <c r="F54" s="4"/>
      <c r="G54" s="4"/>
      <c r="H54" s="4"/>
      <c r="I54" s="4"/>
      <c r="J54" s="4"/>
      <c r="K54" s="4"/>
      <c r="L54" s="4"/>
      <c r="M54" s="4"/>
      <c r="N54" s="4"/>
      <c r="O54" s="4"/>
      <c r="P54" s="15"/>
      <c r="Q54" s="337"/>
      <c r="R54" s="15" t="str">
        <f t="shared" si="14"/>
        <v>No</v>
      </c>
      <c r="S54" s="15" t="str">
        <f t="shared" si="15"/>
        <v>No</v>
      </c>
      <c r="T54" s="4" t="str">
        <f t="shared" si="16"/>
        <v>No</v>
      </c>
      <c r="U54" s="4" t="str">
        <f t="shared" si="17"/>
        <v>N/A</v>
      </c>
      <c r="V54" s="132" t="str">
        <f t="shared" si="18"/>
        <v>No</v>
      </c>
      <c r="W54" s="223" t="str">
        <f t="shared" si="19"/>
        <v>N/A</v>
      </c>
      <c r="X54" s="221" t="str">
        <f t="shared" si="20"/>
        <v>No</v>
      </c>
      <c r="Y54" s="223" t="str">
        <f t="shared" si="21"/>
        <v>N/A</v>
      </c>
      <c r="Z54" s="222" t="str">
        <f t="shared" si="22"/>
        <v>No</v>
      </c>
      <c r="AA54" s="68" t="str">
        <f t="shared" si="23"/>
        <v>N/A</v>
      </c>
      <c r="AB54" s="65" t="str">
        <f t="shared" si="24"/>
        <v>No</v>
      </c>
      <c r="AC54" s="68" t="str">
        <f t="shared" si="25"/>
        <v>N/A</v>
      </c>
      <c r="AD54" s="65" t="str">
        <f t="shared" si="26"/>
        <v>No</v>
      </c>
      <c r="AE54" s="68" t="str">
        <f t="shared" si="27"/>
        <v>N/A</v>
      </c>
      <c r="AF54" s="66"/>
    </row>
    <row r="55" spans="1:32" ht="14.5" customHeight="1">
      <c r="A55" s="66" t="s">
        <v>15</v>
      </c>
      <c r="B55" s="66" t="s">
        <v>37</v>
      </c>
      <c r="C55" s="66" t="str" cm="1">
        <f t="array" ref="C55">_xlfn.IFNA(_xlfn.IFS(B55="Starter","Starters &amp; Sides",B55="Sides","Starters &amp; Sides"),B55)</f>
        <v>Starters &amp; Sides</v>
      </c>
      <c r="D55" s="84" t="s">
        <v>2411</v>
      </c>
      <c r="E55" s="74">
        <v>6.25</v>
      </c>
      <c r="F55" s="4">
        <v>6.25</v>
      </c>
      <c r="G55" s="4">
        <v>6.5</v>
      </c>
      <c r="H55" s="4">
        <v>6.5</v>
      </c>
      <c r="I55" s="4">
        <v>6.75</v>
      </c>
      <c r="J55" s="4">
        <v>6.75</v>
      </c>
      <c r="K55" s="4">
        <v>7</v>
      </c>
      <c r="L55" s="4">
        <v>7</v>
      </c>
      <c r="M55" s="4"/>
      <c r="N55" s="4"/>
      <c r="O55" s="4"/>
      <c r="P55" s="15"/>
      <c r="Q55" s="337"/>
      <c r="R55" s="15" t="str">
        <f t="shared" si="14"/>
        <v>No</v>
      </c>
      <c r="S55" s="15" t="str">
        <f t="shared" si="15"/>
        <v>No</v>
      </c>
      <c r="T55" s="4" t="str">
        <f t="shared" si="16"/>
        <v>No</v>
      </c>
      <c r="U55" s="4" t="str">
        <f t="shared" si="17"/>
        <v>N/A</v>
      </c>
      <c r="V55" s="132" t="str">
        <f t="shared" si="18"/>
        <v>No</v>
      </c>
      <c r="W55" s="223" t="str">
        <f t="shared" si="19"/>
        <v>N/A</v>
      </c>
      <c r="X55" s="221" t="str">
        <f t="shared" si="20"/>
        <v>No</v>
      </c>
      <c r="Y55" s="223" t="str">
        <f t="shared" si="21"/>
        <v>N/A</v>
      </c>
      <c r="Z55" s="222" t="str">
        <f t="shared" si="22"/>
        <v>No</v>
      </c>
      <c r="AA55" s="68" t="str">
        <f t="shared" si="23"/>
        <v>N/A</v>
      </c>
      <c r="AB55" s="65" t="str">
        <f t="shared" si="24"/>
        <v>No</v>
      </c>
      <c r="AC55" s="68" t="str">
        <f t="shared" si="25"/>
        <v>N/A</v>
      </c>
      <c r="AD55" s="65" t="str">
        <f t="shared" si="26"/>
        <v>No</v>
      </c>
      <c r="AE55" s="68" t="str">
        <f t="shared" si="27"/>
        <v>N/A</v>
      </c>
      <c r="AF55" s="66"/>
    </row>
    <row r="56" spans="1:32" ht="14.5" customHeight="1">
      <c r="A56" s="66" t="s">
        <v>15</v>
      </c>
      <c r="B56" s="66" t="s">
        <v>37</v>
      </c>
      <c r="C56" s="66" t="str" cm="1">
        <f t="array" ref="C56">_xlfn.IFNA(_xlfn.IFS(B56="Starter","Starters &amp; Sides",B56="Sides","Starters &amp; Sides"),B56)</f>
        <v>Starters &amp; Sides</v>
      </c>
      <c r="D56" s="84" t="s">
        <v>2412</v>
      </c>
      <c r="E56" s="74"/>
      <c r="F56" s="4"/>
      <c r="G56" s="4"/>
      <c r="H56" s="4"/>
      <c r="I56" s="4"/>
      <c r="J56" s="4"/>
      <c r="K56" s="4"/>
      <c r="L56" s="4"/>
      <c r="M56" s="4"/>
      <c r="N56" s="4"/>
      <c r="O56" s="4"/>
      <c r="P56" s="15">
        <v>7.25</v>
      </c>
      <c r="Q56" s="337">
        <v>7.25</v>
      </c>
      <c r="R56" s="15" t="str">
        <f t="shared" si="14"/>
        <v>Yes</v>
      </c>
      <c r="S56" s="15" t="str">
        <f t="shared" si="15"/>
        <v>No</v>
      </c>
      <c r="T56" s="4" t="str">
        <f t="shared" si="16"/>
        <v>Yes</v>
      </c>
      <c r="U56" s="4">
        <f t="shared" si="17"/>
        <v>0</v>
      </c>
      <c r="V56" s="132" t="str">
        <f t="shared" si="18"/>
        <v>No</v>
      </c>
      <c r="W56" s="223" t="str">
        <f t="shared" si="19"/>
        <v>N/A</v>
      </c>
      <c r="X56" s="221" t="str">
        <f t="shared" si="20"/>
        <v>No</v>
      </c>
      <c r="Y56" s="223" t="str">
        <f t="shared" si="21"/>
        <v>N/A</v>
      </c>
      <c r="Z56" s="222" t="str">
        <f t="shared" si="22"/>
        <v>No</v>
      </c>
      <c r="AA56" s="68" t="str">
        <f t="shared" si="23"/>
        <v>N/A</v>
      </c>
      <c r="AB56" s="65" t="str">
        <f t="shared" si="24"/>
        <v>No</v>
      </c>
      <c r="AC56" s="68" t="str">
        <f t="shared" si="25"/>
        <v>N/A</v>
      </c>
      <c r="AD56" s="65" t="str">
        <f t="shared" si="26"/>
        <v>No</v>
      </c>
      <c r="AE56" s="68" t="str">
        <f t="shared" si="27"/>
        <v>N/A</v>
      </c>
      <c r="AF56" s="66"/>
    </row>
    <row r="57" spans="1:32" ht="14.5" customHeight="1">
      <c r="A57" s="66" t="s">
        <v>15</v>
      </c>
      <c r="B57" s="66" t="s">
        <v>37</v>
      </c>
      <c r="C57" s="66" t="str" cm="1">
        <f t="array" ref="C57">_xlfn.IFNA(_xlfn.IFS(B57="Starter","Starters &amp; Sides",B57="Sides","Starters &amp; Sides"),B57)</f>
        <v>Starters &amp; Sides</v>
      </c>
      <c r="D57" s="84" t="s">
        <v>2413</v>
      </c>
      <c r="E57" s="74">
        <v>8.25</v>
      </c>
      <c r="F57" s="4">
        <v>8.5</v>
      </c>
      <c r="G57" s="4">
        <v>8.5</v>
      </c>
      <c r="H57" s="4">
        <v>8.5</v>
      </c>
      <c r="I57" s="4">
        <v>8.5</v>
      </c>
      <c r="J57" s="4">
        <v>8.5</v>
      </c>
      <c r="K57" s="4">
        <v>8.5</v>
      </c>
      <c r="L57" s="4">
        <v>8.5</v>
      </c>
      <c r="M57" s="4">
        <v>8.6999999999999993</v>
      </c>
      <c r="N57" s="4">
        <v>8.6999999999999993</v>
      </c>
      <c r="O57" s="4"/>
      <c r="P57" s="15"/>
      <c r="Q57" s="337"/>
      <c r="R57" s="15" t="str">
        <f t="shared" si="14"/>
        <v>No</v>
      </c>
      <c r="S57" s="15" t="str">
        <f t="shared" si="15"/>
        <v>No</v>
      </c>
      <c r="T57" s="4" t="str">
        <f t="shared" si="16"/>
        <v>No</v>
      </c>
      <c r="U57" s="4" t="str">
        <f t="shared" si="17"/>
        <v>N/A</v>
      </c>
      <c r="V57" s="132" t="str">
        <f t="shared" si="18"/>
        <v>No</v>
      </c>
      <c r="W57" s="223" t="str">
        <f t="shared" si="19"/>
        <v>N/A</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ht="14.5" customHeight="1">
      <c r="A58" s="66" t="s">
        <v>15</v>
      </c>
      <c r="B58" s="66" t="s">
        <v>37</v>
      </c>
      <c r="C58" s="66" t="str" cm="1">
        <f t="array" ref="C58">_xlfn.IFNA(_xlfn.IFS(B58="Starter","Starters &amp; Sides",B58="Sides","Starters &amp; Sides"),B58)</f>
        <v>Starters &amp; Sides</v>
      </c>
      <c r="D58" s="84" t="s">
        <v>2414</v>
      </c>
      <c r="E58" s="74"/>
      <c r="F58" s="4"/>
      <c r="G58" s="4"/>
      <c r="H58" s="4"/>
      <c r="I58" s="4"/>
      <c r="J58" s="4"/>
      <c r="K58" s="4"/>
      <c r="L58" s="4">
        <v>8.5</v>
      </c>
      <c r="M58" s="4">
        <v>8.6999999999999993</v>
      </c>
      <c r="N58" s="4">
        <v>8.6999999999999993</v>
      </c>
      <c r="O58" s="4"/>
      <c r="P58" s="15"/>
      <c r="Q58" s="337"/>
      <c r="R58" s="15" t="str">
        <f t="shared" si="14"/>
        <v>No</v>
      </c>
      <c r="S58" s="15" t="str">
        <f t="shared" si="15"/>
        <v>No</v>
      </c>
      <c r="T58" s="4" t="str">
        <f t="shared" si="16"/>
        <v>No</v>
      </c>
      <c r="U58" s="4" t="str">
        <f t="shared" si="17"/>
        <v>N/A</v>
      </c>
      <c r="V58" s="132" t="str">
        <f t="shared" si="18"/>
        <v>No</v>
      </c>
      <c r="W58" s="223" t="str">
        <f t="shared" si="19"/>
        <v>N/A</v>
      </c>
      <c r="X58" s="221" t="str">
        <f t="shared" si="20"/>
        <v>No</v>
      </c>
      <c r="Y58" s="223" t="str">
        <f t="shared" si="21"/>
        <v>N/A</v>
      </c>
      <c r="Z58" s="222" t="str">
        <f t="shared" si="22"/>
        <v>No</v>
      </c>
      <c r="AA58" s="68" t="str">
        <f t="shared" si="23"/>
        <v>N/A</v>
      </c>
      <c r="AB58" s="65" t="str">
        <f t="shared" si="24"/>
        <v>No</v>
      </c>
      <c r="AC58" s="68" t="str">
        <f t="shared" si="25"/>
        <v>N/A</v>
      </c>
      <c r="AD58" s="65" t="str">
        <f t="shared" si="26"/>
        <v>No</v>
      </c>
      <c r="AE58" s="68" t="str">
        <f t="shared" si="27"/>
        <v>N/A</v>
      </c>
      <c r="AF58" s="66"/>
    </row>
    <row r="59" spans="1:32" ht="14.5" customHeight="1">
      <c r="A59" s="66" t="s">
        <v>15</v>
      </c>
      <c r="B59" s="66" t="s">
        <v>37</v>
      </c>
      <c r="C59" s="66" t="str" cm="1">
        <f t="array" ref="C59">_xlfn.IFNA(_xlfn.IFS(B59="Starter","Starters &amp; Sides",B59="Sides","Starters &amp; Sides"),B59)</f>
        <v>Starters &amp; Sides</v>
      </c>
      <c r="D59" s="84" t="s">
        <v>2415</v>
      </c>
      <c r="E59" s="74">
        <v>3.95</v>
      </c>
      <c r="F59" s="4">
        <v>4.5</v>
      </c>
      <c r="G59" s="4">
        <v>5</v>
      </c>
      <c r="H59" s="4">
        <v>5</v>
      </c>
      <c r="I59" s="4">
        <v>5</v>
      </c>
      <c r="J59" s="4">
        <v>5</v>
      </c>
      <c r="K59" s="4"/>
      <c r="L59" s="4"/>
      <c r="M59" s="4"/>
      <c r="N59" s="4"/>
      <c r="O59" s="4"/>
      <c r="P59" s="15"/>
      <c r="Q59" s="337"/>
      <c r="R59" s="15" t="str">
        <f t="shared" si="14"/>
        <v>No</v>
      </c>
      <c r="S59" s="15" t="str">
        <f t="shared" si="15"/>
        <v>No</v>
      </c>
      <c r="T59" s="4" t="str">
        <f t="shared" si="16"/>
        <v>No</v>
      </c>
      <c r="U59" s="4" t="str">
        <f t="shared" si="17"/>
        <v>N/A</v>
      </c>
      <c r="V59" s="132"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ht="14.5" customHeight="1">
      <c r="A60" s="66" t="s">
        <v>15</v>
      </c>
      <c r="B60" s="66" t="s">
        <v>37</v>
      </c>
      <c r="C60" s="66" t="str" cm="1">
        <f t="array" ref="C60">_xlfn.IFNA(_xlfn.IFS(B60="Starter","Starters &amp; Sides",B60="Sides","Starters &amp; Sides"),B60)</f>
        <v>Starters &amp; Sides</v>
      </c>
      <c r="D60" s="84" t="s">
        <v>2416</v>
      </c>
      <c r="E60" s="74">
        <v>6.23</v>
      </c>
      <c r="F60" s="4">
        <v>8.9499999999999993</v>
      </c>
      <c r="G60" s="4">
        <v>9</v>
      </c>
      <c r="H60" s="4">
        <v>9.25</v>
      </c>
      <c r="I60" s="4">
        <v>9.625</v>
      </c>
      <c r="J60" s="4">
        <v>9.75</v>
      </c>
      <c r="K60" s="4">
        <v>1</v>
      </c>
      <c r="L60" s="4"/>
      <c r="M60" s="4"/>
      <c r="N60" s="4"/>
      <c r="O60" s="4"/>
      <c r="P60" s="15"/>
      <c r="Q60" s="337"/>
      <c r="R60" s="15" t="str">
        <f t="shared" si="14"/>
        <v>No</v>
      </c>
      <c r="S60" s="15" t="str">
        <f t="shared" si="15"/>
        <v>No</v>
      </c>
      <c r="T60" s="4" t="str">
        <f t="shared" si="16"/>
        <v>No</v>
      </c>
      <c r="U60" s="4" t="str">
        <f t="shared" si="17"/>
        <v>N/A</v>
      </c>
      <c r="V60" s="132" t="str">
        <f t="shared" si="18"/>
        <v>No</v>
      </c>
      <c r="W60" s="223" t="str">
        <f t="shared" si="19"/>
        <v>N/A</v>
      </c>
      <c r="X60" s="221" t="str">
        <f t="shared" si="20"/>
        <v>No</v>
      </c>
      <c r="Y60" s="223" t="str">
        <f t="shared" si="21"/>
        <v>N/A</v>
      </c>
      <c r="Z60" s="222" t="str">
        <f t="shared" si="22"/>
        <v>No</v>
      </c>
      <c r="AA60" s="68" t="str">
        <f t="shared" si="23"/>
        <v>N/A</v>
      </c>
      <c r="AB60" s="65" t="str">
        <f t="shared" si="24"/>
        <v>No</v>
      </c>
      <c r="AC60" s="68" t="str">
        <f t="shared" si="25"/>
        <v>N/A</v>
      </c>
      <c r="AD60" s="65" t="str">
        <f t="shared" si="26"/>
        <v>No</v>
      </c>
      <c r="AE60" s="68" t="str">
        <f t="shared" si="27"/>
        <v>N/A</v>
      </c>
      <c r="AF60" s="66"/>
    </row>
    <row r="61" spans="1:32" ht="14.5" customHeight="1">
      <c r="A61" s="66" t="s">
        <v>15</v>
      </c>
      <c r="B61" s="66" t="s">
        <v>37</v>
      </c>
      <c r="C61" s="66" t="str" cm="1">
        <f t="array" ref="C61">_xlfn.IFNA(_xlfn.IFS(B61="Starter","Starters &amp; Sides",B61="Sides","Starters &amp; Sides"),B61)</f>
        <v>Starters &amp; Sides</v>
      </c>
      <c r="D61" s="84" t="s">
        <v>2393</v>
      </c>
      <c r="E61" s="74"/>
      <c r="F61" s="4"/>
      <c r="G61" s="4"/>
      <c r="H61" s="4"/>
      <c r="I61" s="4"/>
      <c r="J61" s="4"/>
      <c r="K61" s="4"/>
      <c r="L61" s="4">
        <v>7.75</v>
      </c>
      <c r="M61" s="4">
        <v>8.1</v>
      </c>
      <c r="N61" s="4">
        <v>8.1</v>
      </c>
      <c r="O61" s="4">
        <v>8.5</v>
      </c>
      <c r="P61" s="15">
        <v>8.5</v>
      </c>
      <c r="Q61" s="337">
        <v>8.5</v>
      </c>
      <c r="R61" s="15" t="str">
        <f t="shared" si="14"/>
        <v>Yes</v>
      </c>
      <c r="S61" s="15" t="str">
        <f t="shared" si="15"/>
        <v>No</v>
      </c>
      <c r="T61" s="4" t="str">
        <f t="shared" si="16"/>
        <v>Yes</v>
      </c>
      <c r="U61" s="4">
        <f t="shared" si="17"/>
        <v>0</v>
      </c>
      <c r="V61" s="132" t="str">
        <f t="shared" si="18"/>
        <v>Yes</v>
      </c>
      <c r="W61" s="223">
        <f t="shared" si="19"/>
        <v>0</v>
      </c>
      <c r="X61" s="221" t="str">
        <f t="shared" si="20"/>
        <v>Yes</v>
      </c>
      <c r="Y61" s="223">
        <f t="shared" si="21"/>
        <v>4.9382716049382713E-2</v>
      </c>
      <c r="Z61" s="222" t="str">
        <f t="shared" si="22"/>
        <v>Yes</v>
      </c>
      <c r="AA61" s="68">
        <f t="shared" si="23"/>
        <v>4.9382716049382713E-2</v>
      </c>
      <c r="AB61" s="65" t="str">
        <f t="shared" si="24"/>
        <v>Yes</v>
      </c>
      <c r="AC61" s="68">
        <f t="shared" si="25"/>
        <v>9.6774193548387011E-2</v>
      </c>
      <c r="AD61" s="65" t="str">
        <f t="shared" si="26"/>
        <v>No</v>
      </c>
      <c r="AE61" s="68" t="str">
        <f t="shared" si="27"/>
        <v>N/A</v>
      </c>
      <c r="AF61" s="66"/>
    </row>
    <row r="62" spans="1:32" ht="14.5" customHeight="1">
      <c r="A62" s="66" t="s">
        <v>15</v>
      </c>
      <c r="B62" s="66" t="s">
        <v>37</v>
      </c>
      <c r="C62" s="66" t="str" cm="1">
        <f t="array" ref="C62">_xlfn.IFNA(_xlfn.IFS(B62="Starter","Starters &amp; Sides",B62="Sides","Starters &amp; Sides"),B62)</f>
        <v>Starters &amp; Sides</v>
      </c>
      <c r="D62" s="84" t="s">
        <v>2417</v>
      </c>
      <c r="E62" s="74"/>
      <c r="F62" s="4"/>
      <c r="G62" s="4"/>
      <c r="H62" s="4"/>
      <c r="I62" s="4"/>
      <c r="J62" s="4"/>
      <c r="K62" s="4"/>
      <c r="L62" s="4">
        <v>12.12</v>
      </c>
      <c r="M62" s="4">
        <v>12.5</v>
      </c>
      <c r="N62" s="4">
        <v>12.5</v>
      </c>
      <c r="O62" s="4">
        <v>13</v>
      </c>
      <c r="P62" s="15">
        <v>13</v>
      </c>
      <c r="Q62" s="337">
        <v>13</v>
      </c>
      <c r="R62" s="15" t="str">
        <f t="shared" si="14"/>
        <v>Yes</v>
      </c>
      <c r="S62" s="15" t="str">
        <f t="shared" si="15"/>
        <v>No</v>
      </c>
      <c r="T62" s="4" t="str">
        <f t="shared" si="16"/>
        <v>Yes</v>
      </c>
      <c r="U62" s="4">
        <f t="shared" si="17"/>
        <v>0</v>
      </c>
      <c r="V62" s="132" t="str">
        <f t="shared" si="18"/>
        <v>Yes</v>
      </c>
      <c r="W62" s="223">
        <f t="shared" si="19"/>
        <v>0</v>
      </c>
      <c r="X62" s="221" t="str">
        <f t="shared" si="20"/>
        <v>Yes</v>
      </c>
      <c r="Y62" s="223">
        <f t="shared" si="21"/>
        <v>4.0000000000000036E-2</v>
      </c>
      <c r="Z62" s="222" t="str">
        <f t="shared" si="22"/>
        <v>Yes</v>
      </c>
      <c r="AA62" s="68">
        <f t="shared" si="23"/>
        <v>4.0000000000000036E-2</v>
      </c>
      <c r="AB62" s="65" t="str">
        <f t="shared" si="24"/>
        <v>Yes</v>
      </c>
      <c r="AC62" s="68">
        <f t="shared" si="25"/>
        <v>7.2607260726072598E-2</v>
      </c>
      <c r="AD62" s="65" t="str">
        <f t="shared" si="26"/>
        <v>No</v>
      </c>
      <c r="AE62" s="68" t="str">
        <f t="shared" si="27"/>
        <v>N/A</v>
      </c>
      <c r="AF62" s="66"/>
    </row>
    <row r="63" spans="1:32" ht="14.5" customHeight="1">
      <c r="A63" s="66" t="s">
        <v>15</v>
      </c>
      <c r="B63" s="66" t="s">
        <v>37</v>
      </c>
      <c r="C63" s="66" t="str" cm="1">
        <f t="array" ref="C63">_xlfn.IFNA(_xlfn.IFS(B63="Starter","Starters &amp; Sides",B63="Sides","Starters &amp; Sides"),B63)</f>
        <v>Starters &amp; Sides</v>
      </c>
      <c r="D63" s="84" t="s">
        <v>2418</v>
      </c>
      <c r="E63" s="74"/>
      <c r="F63" s="4"/>
      <c r="G63" s="4"/>
      <c r="H63" s="4"/>
      <c r="I63" s="4"/>
      <c r="J63" s="4"/>
      <c r="K63" s="4"/>
      <c r="L63" s="4"/>
      <c r="M63" s="4"/>
      <c r="N63" s="4"/>
      <c r="O63" s="4"/>
      <c r="P63" s="15">
        <v>25.5</v>
      </c>
      <c r="Q63" s="337">
        <v>25.5</v>
      </c>
      <c r="R63" s="15" t="str">
        <f t="shared" si="14"/>
        <v>Yes</v>
      </c>
      <c r="S63" s="15" t="str">
        <f t="shared" si="15"/>
        <v>No</v>
      </c>
      <c r="T63" s="4" t="str">
        <f t="shared" si="16"/>
        <v>Yes</v>
      </c>
      <c r="U63" s="4">
        <f t="shared" si="17"/>
        <v>0</v>
      </c>
      <c r="V63" s="132" t="str">
        <f t="shared" si="18"/>
        <v>No</v>
      </c>
      <c r="W63" s="223" t="str">
        <f t="shared" si="19"/>
        <v>N/A</v>
      </c>
      <c r="X63" s="221" t="str">
        <f t="shared" si="20"/>
        <v>No</v>
      </c>
      <c r="Y63" s="223" t="str">
        <f t="shared" si="21"/>
        <v>N/A</v>
      </c>
      <c r="Z63" s="222" t="str">
        <f t="shared" si="22"/>
        <v>No</v>
      </c>
      <c r="AA63" s="68" t="str">
        <f t="shared" si="23"/>
        <v>N/A</v>
      </c>
      <c r="AB63" s="65" t="str">
        <f t="shared" si="24"/>
        <v>No</v>
      </c>
      <c r="AC63" s="68" t="str">
        <f t="shared" si="25"/>
        <v>N/A</v>
      </c>
      <c r="AD63" s="65" t="str">
        <f t="shared" si="26"/>
        <v>No</v>
      </c>
      <c r="AE63" s="68" t="str">
        <f t="shared" si="27"/>
        <v>N/A</v>
      </c>
      <c r="AF63" s="66"/>
    </row>
    <row r="64" spans="1:32" ht="14.5" customHeight="1">
      <c r="A64" s="66" t="s">
        <v>15</v>
      </c>
      <c r="B64" s="66" t="s">
        <v>37</v>
      </c>
      <c r="C64" s="66" t="str" cm="1">
        <f t="array" ref="C64">_xlfn.IFNA(_xlfn.IFS(B64="Starter","Starters &amp; Sides",B64="Sides","Starters &amp; Sides"),B64)</f>
        <v>Starters &amp; Sides</v>
      </c>
      <c r="D64" s="84" t="s">
        <v>2419</v>
      </c>
      <c r="E64" s="74"/>
      <c r="F64" s="4"/>
      <c r="G64" s="4"/>
      <c r="H64" s="4"/>
      <c r="I64" s="4"/>
      <c r="J64" s="4"/>
      <c r="K64" s="4"/>
      <c r="L64" s="4"/>
      <c r="M64" s="4"/>
      <c r="N64" s="4"/>
      <c r="O64" s="4"/>
      <c r="P64" s="15">
        <v>18.95</v>
      </c>
      <c r="Q64" s="337"/>
      <c r="R64" s="15" t="str">
        <f t="shared" si="14"/>
        <v>No</v>
      </c>
      <c r="S64" s="15" t="str">
        <f t="shared" si="15"/>
        <v>No</v>
      </c>
      <c r="T64" s="4" t="str">
        <f t="shared" si="16"/>
        <v>No</v>
      </c>
      <c r="U64" s="4" t="str">
        <f t="shared" si="17"/>
        <v>N/A</v>
      </c>
      <c r="V64" s="132"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t="14.5" customHeight="1">
      <c r="A65" s="66" t="s">
        <v>15</v>
      </c>
      <c r="B65" s="66" t="s">
        <v>37</v>
      </c>
      <c r="C65" s="66" t="str" cm="1">
        <f t="array" ref="C65">_xlfn.IFNA(_xlfn.IFS(B65="Starter","Starters &amp; Sides",B65="Sides","Starters &amp; Sides"),B65)</f>
        <v>Starters &amp; Sides</v>
      </c>
      <c r="D65" s="84" t="s">
        <v>2420</v>
      </c>
      <c r="E65" s="74"/>
      <c r="F65" s="4"/>
      <c r="G65" s="4"/>
      <c r="H65" s="4"/>
      <c r="I65" s="4"/>
      <c r="J65" s="4"/>
      <c r="K65" s="4"/>
      <c r="L65" s="4"/>
      <c r="M65" s="4"/>
      <c r="N65" s="4"/>
      <c r="O65" s="4"/>
      <c r="P65" s="15">
        <v>6</v>
      </c>
      <c r="Q65" s="337"/>
      <c r="R65" s="15" t="str">
        <f t="shared" si="14"/>
        <v>No</v>
      </c>
      <c r="S65" s="15" t="str">
        <f t="shared" si="15"/>
        <v>No</v>
      </c>
      <c r="T65" s="4" t="str">
        <f t="shared" si="16"/>
        <v>No</v>
      </c>
      <c r="U65" s="4" t="str">
        <f t="shared" si="17"/>
        <v>N/A</v>
      </c>
      <c r="V65" s="132"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ht="14.5" customHeight="1">
      <c r="A66" s="66" t="s">
        <v>15</v>
      </c>
      <c r="B66" s="66" t="s">
        <v>37</v>
      </c>
      <c r="C66" s="66" t="str" cm="1">
        <f t="array" ref="C66">_xlfn.IFNA(_xlfn.IFS(B66="Starter","Starters &amp; Sides",B66="Sides","Starters &amp; Sides"),B66)</f>
        <v>Starters &amp; Sides</v>
      </c>
      <c r="D66" s="84" t="s">
        <v>2421</v>
      </c>
      <c r="E66" s="74"/>
      <c r="F66" s="4"/>
      <c r="G66" s="4"/>
      <c r="H66" s="4"/>
      <c r="I66" s="4"/>
      <c r="J66" s="4"/>
      <c r="K66" s="4"/>
      <c r="L66" s="4">
        <v>3.5</v>
      </c>
      <c r="M66" s="4">
        <v>3.5</v>
      </c>
      <c r="N66" s="4">
        <v>3.5</v>
      </c>
      <c r="O66" s="4"/>
      <c r="P66" s="15">
        <v>3.5</v>
      </c>
      <c r="Q66" s="337"/>
      <c r="R66" s="15" t="str">
        <f t="shared" si="14"/>
        <v>No</v>
      </c>
      <c r="S66" s="15" t="str">
        <f t="shared" si="15"/>
        <v>No</v>
      </c>
      <c r="T66" s="4" t="str">
        <f t="shared" si="16"/>
        <v>No</v>
      </c>
      <c r="U66" s="4" t="str">
        <f t="shared" si="17"/>
        <v>N/A</v>
      </c>
      <c r="V66" s="132"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ht="14.5" customHeight="1">
      <c r="A67" s="66" t="s">
        <v>15</v>
      </c>
      <c r="B67" s="66" t="s">
        <v>37</v>
      </c>
      <c r="C67" s="66" t="str" cm="1">
        <f t="array" ref="C67">_xlfn.IFNA(_xlfn.IFS(B67="Starter","Starters &amp; Sides",B67="Sides","Starters &amp; Sides"),B67)</f>
        <v>Starters &amp; Sides</v>
      </c>
      <c r="D67" s="84" t="s">
        <v>1061</v>
      </c>
      <c r="E67" s="74"/>
      <c r="F67" s="4"/>
      <c r="G67" s="4"/>
      <c r="H67" s="4"/>
      <c r="I67" s="4">
        <v>3.75</v>
      </c>
      <c r="J67" s="4">
        <v>3.75</v>
      </c>
      <c r="K67" s="4">
        <v>3.75</v>
      </c>
      <c r="L67" s="4">
        <v>3.75</v>
      </c>
      <c r="M67" s="4">
        <v>3.8</v>
      </c>
      <c r="N67" s="4">
        <v>3.8</v>
      </c>
      <c r="O67" s="4"/>
      <c r="P67" s="15"/>
      <c r="Q67" s="337"/>
      <c r="R67" s="15" t="str">
        <f t="shared" si="14"/>
        <v>No</v>
      </c>
      <c r="S67" s="15" t="str">
        <f t="shared" si="15"/>
        <v>No</v>
      </c>
      <c r="T67" s="4" t="str">
        <f t="shared" si="16"/>
        <v>No</v>
      </c>
      <c r="U67" s="4" t="str">
        <f t="shared" si="17"/>
        <v>N/A</v>
      </c>
      <c r="V67" s="132" t="str">
        <f t="shared" si="18"/>
        <v>No</v>
      </c>
      <c r="W67" s="223" t="str">
        <f t="shared" si="19"/>
        <v>N/A</v>
      </c>
      <c r="X67" s="221" t="str">
        <f t="shared" si="20"/>
        <v>No</v>
      </c>
      <c r="Y67" s="223" t="str">
        <f t="shared" si="21"/>
        <v>N/A</v>
      </c>
      <c r="Z67" s="222" t="str">
        <f t="shared" si="22"/>
        <v>No</v>
      </c>
      <c r="AA67" s="68" t="str">
        <f t="shared" si="23"/>
        <v>N/A</v>
      </c>
      <c r="AB67" s="65" t="str">
        <f t="shared" si="24"/>
        <v>No</v>
      </c>
      <c r="AC67" s="68" t="str">
        <f t="shared" si="25"/>
        <v>N/A</v>
      </c>
      <c r="AD67" s="65" t="str">
        <f t="shared" si="26"/>
        <v>No</v>
      </c>
      <c r="AE67" s="68" t="str">
        <f t="shared" si="27"/>
        <v>N/A</v>
      </c>
      <c r="AF67" s="66"/>
    </row>
    <row r="68" spans="1:32" ht="14.5" customHeight="1">
      <c r="A68" s="66" t="s">
        <v>15</v>
      </c>
      <c r="B68" s="66" t="s">
        <v>37</v>
      </c>
      <c r="C68" s="66" t="str" cm="1">
        <f t="array" ref="C68">_xlfn.IFNA(_xlfn.IFS(B68="Starter","Starters &amp; Sides",B68="Sides","Starters &amp; Sides"),B68)</f>
        <v>Starters &amp; Sides</v>
      </c>
      <c r="D68" s="84" t="s">
        <v>2422</v>
      </c>
      <c r="E68" s="74"/>
      <c r="F68" s="4"/>
      <c r="G68" s="4"/>
      <c r="H68" s="4"/>
      <c r="I68" s="4"/>
      <c r="J68" s="4"/>
      <c r="K68" s="4"/>
      <c r="L68" s="4">
        <v>3.75</v>
      </c>
      <c r="M68" s="4"/>
      <c r="N68" s="4"/>
      <c r="O68" s="4"/>
      <c r="P68" s="15"/>
      <c r="Q68" s="337"/>
      <c r="R68" s="15" t="str">
        <f t="shared" si="14"/>
        <v>No</v>
      </c>
      <c r="S68" s="15" t="str">
        <f t="shared" si="15"/>
        <v>No</v>
      </c>
      <c r="T68" s="4" t="str">
        <f t="shared" si="16"/>
        <v>No</v>
      </c>
      <c r="U68" s="4" t="str">
        <f t="shared" si="17"/>
        <v>N/A</v>
      </c>
      <c r="V68" s="132" t="str">
        <f t="shared" si="18"/>
        <v>No</v>
      </c>
      <c r="W68" s="223" t="str">
        <f t="shared" si="19"/>
        <v>N/A</v>
      </c>
      <c r="X68" s="221" t="str">
        <f t="shared" si="20"/>
        <v>No</v>
      </c>
      <c r="Y68" s="223" t="str">
        <f t="shared" si="21"/>
        <v>N/A</v>
      </c>
      <c r="Z68" s="222" t="str">
        <f t="shared" si="22"/>
        <v>No</v>
      </c>
      <c r="AA68" s="68" t="str">
        <f t="shared" si="23"/>
        <v>N/A</v>
      </c>
      <c r="AB68" s="65" t="str">
        <f t="shared" si="24"/>
        <v>No</v>
      </c>
      <c r="AC68" s="68" t="str">
        <f t="shared" si="25"/>
        <v>N/A</v>
      </c>
      <c r="AD68" s="65" t="str">
        <f t="shared" si="26"/>
        <v>No</v>
      </c>
      <c r="AE68" s="68" t="str">
        <f t="shared" si="27"/>
        <v>N/A</v>
      </c>
      <c r="AF68" s="66"/>
    </row>
    <row r="69" spans="1:32" ht="14.5" customHeight="1">
      <c r="A69" s="66" t="s">
        <v>15</v>
      </c>
      <c r="B69" s="66" t="s">
        <v>37</v>
      </c>
      <c r="C69" s="66" t="str" cm="1">
        <f t="array" ref="C69">_xlfn.IFNA(_xlfn.IFS(B69="Starter","Starters &amp; Sides",B69="Sides","Starters &amp; Sides"),B69)</f>
        <v>Starters &amp; Sides</v>
      </c>
      <c r="D69" s="84" t="s">
        <v>2423</v>
      </c>
      <c r="E69" s="74"/>
      <c r="F69" s="4"/>
      <c r="G69" s="4"/>
      <c r="H69" s="4"/>
      <c r="I69" s="4"/>
      <c r="J69" s="4"/>
      <c r="K69" s="4"/>
      <c r="L69" s="4">
        <v>4.25</v>
      </c>
      <c r="M69" s="4">
        <v>4.2</v>
      </c>
      <c r="N69" s="4">
        <v>4.75</v>
      </c>
      <c r="O69" s="4">
        <v>5.75</v>
      </c>
      <c r="P69" s="15">
        <v>5.75</v>
      </c>
      <c r="Q69" s="337">
        <v>5.75</v>
      </c>
      <c r="R69" s="15" t="str">
        <f t="shared" si="14"/>
        <v>Yes</v>
      </c>
      <c r="S69" s="15" t="str">
        <f t="shared" si="15"/>
        <v>No</v>
      </c>
      <c r="T69" s="4" t="str">
        <f t="shared" si="16"/>
        <v>Yes</v>
      </c>
      <c r="U69" s="4">
        <f t="shared" si="17"/>
        <v>0</v>
      </c>
      <c r="V69" s="132" t="str">
        <f t="shared" si="18"/>
        <v>Yes</v>
      </c>
      <c r="W69" s="223">
        <f t="shared" si="19"/>
        <v>0</v>
      </c>
      <c r="X69" s="221" t="str">
        <f t="shared" si="20"/>
        <v>Yes</v>
      </c>
      <c r="Y69" s="223">
        <f t="shared" si="21"/>
        <v>0.21052631578947367</v>
      </c>
      <c r="Z69" s="222" t="str">
        <f t="shared" si="22"/>
        <v>Yes</v>
      </c>
      <c r="AA69" s="68">
        <f t="shared" si="23"/>
        <v>0.36904761904761907</v>
      </c>
      <c r="AB69" s="65" t="str">
        <f t="shared" si="24"/>
        <v>Yes</v>
      </c>
      <c r="AC69" s="68">
        <f t="shared" si="25"/>
        <v>0.35294117647058831</v>
      </c>
      <c r="AD69" s="65" t="str">
        <f t="shared" si="26"/>
        <v>No</v>
      </c>
      <c r="AE69" s="68" t="str">
        <f t="shared" si="27"/>
        <v>N/A</v>
      </c>
      <c r="AF69" s="66"/>
    </row>
    <row r="70" spans="1:32" ht="14.5" customHeight="1">
      <c r="A70" s="66" t="s">
        <v>15</v>
      </c>
      <c r="B70" s="66" t="s">
        <v>37</v>
      </c>
      <c r="C70" s="66" t="str" cm="1">
        <f t="array" ref="C70">_xlfn.IFNA(_xlfn.IFS(B70="Starter","Starters &amp; Sides",B70="Sides","Starters &amp; Sides"),B70)</f>
        <v>Starters &amp; Sides</v>
      </c>
      <c r="D70" s="84" t="s">
        <v>2424</v>
      </c>
      <c r="E70" s="74"/>
      <c r="F70" s="4"/>
      <c r="G70" s="4"/>
      <c r="H70" s="4">
        <v>7</v>
      </c>
      <c r="I70" s="4">
        <v>7</v>
      </c>
      <c r="J70" s="4">
        <v>7.75</v>
      </c>
      <c r="K70" s="4">
        <v>7.75</v>
      </c>
      <c r="L70" s="4">
        <v>7.75</v>
      </c>
      <c r="M70" s="4">
        <v>7.9</v>
      </c>
      <c r="N70" s="4">
        <v>7.9</v>
      </c>
      <c r="O70" s="4"/>
      <c r="P70" s="15">
        <v>8.5</v>
      </c>
      <c r="Q70" s="337"/>
      <c r="R70" s="15" t="str">
        <f t="shared" si="14"/>
        <v>No</v>
      </c>
      <c r="S70" s="15" t="str">
        <f t="shared" si="15"/>
        <v>No</v>
      </c>
      <c r="T70" s="4" t="str">
        <f t="shared" si="16"/>
        <v>No</v>
      </c>
      <c r="U70" s="4" t="str">
        <f t="shared" si="17"/>
        <v>N/A</v>
      </c>
      <c r="V70" s="132" t="str">
        <f t="shared" si="18"/>
        <v>No</v>
      </c>
      <c r="W70" s="223" t="str">
        <f t="shared" si="19"/>
        <v>N/A</v>
      </c>
      <c r="X70" s="221" t="str">
        <f t="shared" si="20"/>
        <v>No</v>
      </c>
      <c r="Y70" s="223" t="str">
        <f t="shared" si="21"/>
        <v>N/A</v>
      </c>
      <c r="Z70" s="222" t="str">
        <f t="shared" si="22"/>
        <v>No</v>
      </c>
      <c r="AA70" s="68" t="str">
        <f t="shared" si="23"/>
        <v>N/A</v>
      </c>
      <c r="AB70" s="65" t="str">
        <f t="shared" si="24"/>
        <v>No</v>
      </c>
      <c r="AC70" s="68" t="str">
        <f t="shared" si="25"/>
        <v>N/A</v>
      </c>
      <c r="AD70" s="65" t="str">
        <f t="shared" si="26"/>
        <v>No</v>
      </c>
      <c r="AE70" s="68" t="str">
        <f t="shared" si="27"/>
        <v>N/A</v>
      </c>
      <c r="AF70" s="66"/>
    </row>
    <row r="71" spans="1:32" ht="14.5" customHeight="1">
      <c r="A71" s="66" t="s">
        <v>15</v>
      </c>
      <c r="B71" s="66" t="s">
        <v>37</v>
      </c>
      <c r="C71" s="66" t="str" cm="1">
        <f t="array" ref="C71">_xlfn.IFNA(_xlfn.IFS(B71="Starter","Starters &amp; Sides",B71="Sides","Starters &amp; Sides"),B71)</f>
        <v>Starters &amp; Sides</v>
      </c>
      <c r="D71" s="84" t="s">
        <v>2425</v>
      </c>
      <c r="E71" s="74"/>
      <c r="F71" s="4"/>
      <c r="G71" s="4"/>
      <c r="H71" s="4"/>
      <c r="I71" s="4"/>
      <c r="J71" s="4"/>
      <c r="K71" s="4"/>
      <c r="L71" s="4"/>
      <c r="M71" s="4"/>
      <c r="N71" s="4"/>
      <c r="O71" s="4"/>
      <c r="P71" s="15">
        <v>8.5</v>
      </c>
      <c r="Q71" s="337">
        <v>8.5</v>
      </c>
      <c r="R71" s="15" t="str">
        <f t="shared" si="14"/>
        <v>Yes</v>
      </c>
      <c r="S71" s="15" t="str">
        <f t="shared" si="15"/>
        <v>No</v>
      </c>
      <c r="T71" s="4" t="str">
        <f t="shared" si="16"/>
        <v>Yes</v>
      </c>
      <c r="U71" s="4">
        <f t="shared" si="17"/>
        <v>0</v>
      </c>
      <c r="V71" s="132" t="str">
        <f t="shared" si="18"/>
        <v>No</v>
      </c>
      <c r="W71" s="223" t="str">
        <f t="shared" si="19"/>
        <v>N/A</v>
      </c>
      <c r="X71" s="221" t="str">
        <f t="shared" si="20"/>
        <v>No</v>
      </c>
      <c r="Y71" s="223" t="str">
        <f t="shared" si="21"/>
        <v>N/A</v>
      </c>
      <c r="Z71" s="222" t="str">
        <f t="shared" si="22"/>
        <v>No</v>
      </c>
      <c r="AA71" s="68" t="str">
        <f t="shared" si="23"/>
        <v>N/A</v>
      </c>
      <c r="AB71" s="65" t="str">
        <f t="shared" si="24"/>
        <v>No</v>
      </c>
      <c r="AC71" s="68" t="str">
        <f t="shared" si="25"/>
        <v>N/A</v>
      </c>
      <c r="AD71" s="65" t="str">
        <f t="shared" si="26"/>
        <v>No</v>
      </c>
      <c r="AE71" s="68" t="str">
        <f t="shared" si="27"/>
        <v>N/A</v>
      </c>
      <c r="AF71" s="66"/>
    </row>
    <row r="72" spans="1:32" ht="14.5" customHeight="1">
      <c r="A72" s="66" t="s">
        <v>15</v>
      </c>
      <c r="B72" s="66" t="s">
        <v>37</v>
      </c>
      <c r="C72" s="66" t="str" cm="1">
        <f t="array" ref="C72">_xlfn.IFNA(_xlfn.IFS(B72="Starter","Starters &amp; Sides",B72="Sides","Starters &amp; Sides"),B72)</f>
        <v>Starters &amp; Sides</v>
      </c>
      <c r="D72" s="84" t="s">
        <v>2426</v>
      </c>
      <c r="E72" s="74"/>
      <c r="F72" s="4"/>
      <c r="G72" s="4"/>
      <c r="H72" s="4"/>
      <c r="I72" s="4"/>
      <c r="J72" s="4"/>
      <c r="K72" s="4"/>
      <c r="L72" s="4"/>
      <c r="M72" s="4"/>
      <c r="N72" s="4"/>
      <c r="O72" s="4"/>
      <c r="P72" s="15">
        <v>8.75</v>
      </c>
      <c r="Q72" s="337">
        <v>8.75</v>
      </c>
      <c r="R72" s="15" t="str">
        <f t="shared" si="14"/>
        <v>Yes</v>
      </c>
      <c r="S72" s="15" t="str">
        <f t="shared" si="15"/>
        <v>No</v>
      </c>
      <c r="T72" s="4" t="str">
        <f t="shared" si="16"/>
        <v>Yes</v>
      </c>
      <c r="U72" s="4">
        <f t="shared" si="17"/>
        <v>0</v>
      </c>
      <c r="V72" s="132" t="str">
        <f t="shared" si="18"/>
        <v>No</v>
      </c>
      <c r="W72" s="223" t="str">
        <f t="shared" si="19"/>
        <v>N/A</v>
      </c>
      <c r="X72" s="221" t="str">
        <f t="shared" si="20"/>
        <v>No</v>
      </c>
      <c r="Y72" s="223" t="str">
        <f t="shared" si="21"/>
        <v>N/A</v>
      </c>
      <c r="Z72" s="222" t="str">
        <f t="shared" si="22"/>
        <v>No</v>
      </c>
      <c r="AA72" s="68" t="str">
        <f t="shared" si="23"/>
        <v>N/A</v>
      </c>
      <c r="AB72" s="65" t="str">
        <f t="shared" si="24"/>
        <v>No</v>
      </c>
      <c r="AC72" s="68" t="str">
        <f t="shared" si="25"/>
        <v>N/A</v>
      </c>
      <c r="AD72" s="65" t="str">
        <f t="shared" si="26"/>
        <v>No</v>
      </c>
      <c r="AE72" s="68" t="str">
        <f t="shared" si="27"/>
        <v>N/A</v>
      </c>
      <c r="AF72" s="66"/>
    </row>
    <row r="73" spans="1:32" ht="14.5" customHeight="1">
      <c r="A73" s="66" t="s">
        <v>15</v>
      </c>
      <c r="B73" s="66" t="s">
        <v>37</v>
      </c>
      <c r="C73" s="66" t="str" cm="1">
        <f t="array" ref="C73">_xlfn.IFNA(_xlfn.IFS(B73="Starter","Starters &amp; Sides",B73="Sides","Starters &amp; Sides"),B73)</f>
        <v>Starters &amp; Sides</v>
      </c>
      <c r="D73" s="84" t="s">
        <v>2427</v>
      </c>
      <c r="E73" s="74"/>
      <c r="F73" s="4"/>
      <c r="G73" s="4"/>
      <c r="H73" s="4"/>
      <c r="I73" s="4"/>
      <c r="J73" s="4"/>
      <c r="K73" s="4"/>
      <c r="L73" s="4"/>
      <c r="M73" s="4"/>
      <c r="N73" s="4"/>
      <c r="O73" s="4"/>
      <c r="P73" s="15">
        <v>8.75</v>
      </c>
      <c r="Q73" s="337">
        <v>8.75</v>
      </c>
      <c r="R73" s="15" t="str">
        <f t="shared" si="14"/>
        <v>Yes</v>
      </c>
      <c r="S73" s="15" t="str">
        <f t="shared" si="15"/>
        <v>No</v>
      </c>
      <c r="T73" s="4" t="str">
        <f t="shared" si="16"/>
        <v>Yes</v>
      </c>
      <c r="U73" s="4">
        <f t="shared" si="17"/>
        <v>0</v>
      </c>
      <c r="V73" s="132" t="str">
        <f t="shared" si="18"/>
        <v>No</v>
      </c>
      <c r="W73" s="223" t="str">
        <f t="shared" si="19"/>
        <v>N/A</v>
      </c>
      <c r="X73" s="221" t="str">
        <f t="shared" si="20"/>
        <v>No</v>
      </c>
      <c r="Y73" s="223" t="str">
        <f t="shared" si="21"/>
        <v>N/A</v>
      </c>
      <c r="Z73" s="222" t="str">
        <f t="shared" si="22"/>
        <v>No</v>
      </c>
      <c r="AA73" s="68" t="str">
        <f t="shared" si="23"/>
        <v>N/A</v>
      </c>
      <c r="AB73" s="65" t="str">
        <f t="shared" si="24"/>
        <v>No</v>
      </c>
      <c r="AC73" s="68" t="str">
        <f t="shared" si="25"/>
        <v>N/A</v>
      </c>
      <c r="AD73" s="65" t="str">
        <f t="shared" si="26"/>
        <v>No</v>
      </c>
      <c r="AE73" s="68" t="str">
        <f t="shared" si="27"/>
        <v>N/A</v>
      </c>
      <c r="AF73" s="66"/>
    </row>
    <row r="74" spans="1:32" ht="14.5" customHeight="1">
      <c r="A74" s="66" t="s">
        <v>15</v>
      </c>
      <c r="B74" s="66" t="s">
        <v>37</v>
      </c>
      <c r="C74" s="66" t="str" cm="1">
        <f t="array" ref="C74">_xlfn.IFNA(_xlfn.IFS(B74="Starter","Starters &amp; Sides",B74="Sides","Starters &amp; Sides"),B74)</f>
        <v>Starters &amp; Sides</v>
      </c>
      <c r="D74" s="84" t="s">
        <v>2428</v>
      </c>
      <c r="E74" s="74"/>
      <c r="F74" s="4"/>
      <c r="G74" s="4"/>
      <c r="H74" s="4">
        <v>7</v>
      </c>
      <c r="I74" s="4">
        <v>7.5</v>
      </c>
      <c r="J74" s="4">
        <v>7.75</v>
      </c>
      <c r="K74" s="4">
        <v>7.75</v>
      </c>
      <c r="L74" s="4">
        <v>7.75</v>
      </c>
      <c r="M74" s="4"/>
      <c r="N74" s="4"/>
      <c r="O74" s="4"/>
      <c r="P74" s="15"/>
      <c r="Q74" s="337"/>
      <c r="R74" s="15" t="str">
        <f t="shared" si="14"/>
        <v>No</v>
      </c>
      <c r="S74" s="15" t="str">
        <f t="shared" si="15"/>
        <v>No</v>
      </c>
      <c r="T74" s="4" t="str">
        <f t="shared" si="16"/>
        <v>No</v>
      </c>
      <c r="U74" s="4" t="str">
        <f t="shared" si="17"/>
        <v>N/A</v>
      </c>
      <c r="V74" s="132" t="str">
        <f t="shared" si="18"/>
        <v>No</v>
      </c>
      <c r="W74" s="223" t="str">
        <f t="shared" si="19"/>
        <v>N/A</v>
      </c>
      <c r="X74" s="221" t="str">
        <f t="shared" si="20"/>
        <v>No</v>
      </c>
      <c r="Y74" s="223" t="str">
        <f t="shared" si="21"/>
        <v>N/A</v>
      </c>
      <c r="Z74" s="222" t="str">
        <f t="shared" si="22"/>
        <v>No</v>
      </c>
      <c r="AA74" s="68" t="str">
        <f t="shared" si="23"/>
        <v>N/A</v>
      </c>
      <c r="AB74" s="65" t="str">
        <f t="shared" si="24"/>
        <v>No</v>
      </c>
      <c r="AC74" s="68" t="str">
        <f t="shared" si="25"/>
        <v>N/A</v>
      </c>
      <c r="AD74" s="65" t="str">
        <f t="shared" si="26"/>
        <v>No</v>
      </c>
      <c r="AE74" s="68" t="str">
        <f t="shared" si="27"/>
        <v>N/A</v>
      </c>
      <c r="AF74" s="66"/>
    </row>
    <row r="75" spans="1:32" ht="14.9" customHeight="1">
      <c r="A75" s="66" t="s">
        <v>15</v>
      </c>
      <c r="B75" s="66" t="s">
        <v>37</v>
      </c>
      <c r="C75" s="66" t="str" cm="1">
        <f t="array" ref="C75">_xlfn.IFNA(_xlfn.IFS(B75="Starter","Starters &amp; Sides",B75="Sides","Starters &amp; Sides"),B75)</f>
        <v>Starters &amp; Sides</v>
      </c>
      <c r="D75" s="84" t="s">
        <v>2429</v>
      </c>
      <c r="E75" s="74"/>
      <c r="F75" s="4"/>
      <c r="G75" s="4"/>
      <c r="H75" s="4"/>
      <c r="I75" s="4"/>
      <c r="J75" s="4"/>
      <c r="K75" s="4"/>
      <c r="L75" s="4"/>
      <c r="M75" s="4">
        <v>8.6999999999999993</v>
      </c>
      <c r="N75" s="4">
        <v>8.6999999999999993</v>
      </c>
      <c r="O75" s="4">
        <v>9.5</v>
      </c>
      <c r="P75" s="15">
        <v>9.5</v>
      </c>
      <c r="Q75" s="337"/>
      <c r="R75" s="15" t="str">
        <f t="shared" si="14"/>
        <v>No</v>
      </c>
      <c r="S75" s="15" t="str">
        <f t="shared" si="15"/>
        <v>No</v>
      </c>
      <c r="T75" s="4" t="str">
        <f t="shared" si="16"/>
        <v>No</v>
      </c>
      <c r="U75" s="4" t="str">
        <f t="shared" si="17"/>
        <v>N/A</v>
      </c>
      <c r="V75" s="132" t="str">
        <f t="shared" si="18"/>
        <v>No</v>
      </c>
      <c r="W75" s="223" t="str">
        <f t="shared" si="19"/>
        <v>N/A</v>
      </c>
      <c r="X75" s="221" t="str">
        <f t="shared" si="20"/>
        <v>No</v>
      </c>
      <c r="Y75" s="223" t="str">
        <f t="shared" si="21"/>
        <v>N/A</v>
      </c>
      <c r="Z75" s="222" t="str">
        <f t="shared" si="22"/>
        <v>No</v>
      </c>
      <c r="AA75" s="68" t="str">
        <f t="shared" si="23"/>
        <v>N/A</v>
      </c>
      <c r="AB75" s="65" t="str">
        <f t="shared" si="24"/>
        <v>No</v>
      </c>
      <c r="AC75" s="68" t="str">
        <f t="shared" si="25"/>
        <v>N/A</v>
      </c>
      <c r="AD75" s="65" t="str">
        <f t="shared" si="26"/>
        <v>No</v>
      </c>
      <c r="AE75" s="68" t="str">
        <f t="shared" si="27"/>
        <v>N/A</v>
      </c>
      <c r="AF75" s="66"/>
    </row>
    <row r="76" spans="1:32" ht="14.9" customHeight="1">
      <c r="A76" s="66" t="s">
        <v>15</v>
      </c>
      <c r="B76" s="66" t="s">
        <v>37</v>
      </c>
      <c r="C76" s="66" t="str" cm="1">
        <f t="array" ref="C76">_xlfn.IFNA(_xlfn.IFS(B76="Starter","Starters &amp; Sides",B76="Sides","Starters &amp; Sides"),B76)</f>
        <v>Starters &amp; Sides</v>
      </c>
      <c r="D76" s="84" t="s">
        <v>2430</v>
      </c>
      <c r="E76" s="74"/>
      <c r="F76" s="4"/>
      <c r="G76" s="4"/>
      <c r="H76" s="4"/>
      <c r="I76" s="4"/>
      <c r="J76" s="4"/>
      <c r="K76" s="4"/>
      <c r="L76" s="4"/>
      <c r="M76" s="4">
        <v>9</v>
      </c>
      <c r="N76" s="4">
        <v>9</v>
      </c>
      <c r="O76" s="4"/>
      <c r="P76" s="15"/>
      <c r="Q76" s="337"/>
      <c r="R76" s="15" t="str">
        <f t="shared" si="14"/>
        <v>No</v>
      </c>
      <c r="S76" s="15" t="str">
        <f t="shared" si="15"/>
        <v>No</v>
      </c>
      <c r="T76" s="4" t="str">
        <f t="shared" si="16"/>
        <v>No</v>
      </c>
      <c r="U76" s="4" t="str">
        <f t="shared" si="17"/>
        <v>N/A</v>
      </c>
      <c r="V76" s="132" t="str">
        <f t="shared" si="18"/>
        <v>No</v>
      </c>
      <c r="W76" s="223" t="str">
        <f t="shared" si="19"/>
        <v>N/A</v>
      </c>
      <c r="X76" s="221" t="str">
        <f t="shared" si="20"/>
        <v>No</v>
      </c>
      <c r="Y76" s="223" t="str">
        <f t="shared" si="21"/>
        <v>N/A</v>
      </c>
      <c r="Z76" s="222" t="str">
        <f t="shared" si="22"/>
        <v>No</v>
      </c>
      <c r="AA76" s="68" t="str">
        <f t="shared" si="23"/>
        <v>N/A</v>
      </c>
      <c r="AB76" s="65" t="str">
        <f t="shared" si="24"/>
        <v>No</v>
      </c>
      <c r="AC76" s="68" t="str">
        <f t="shared" si="25"/>
        <v>N/A</v>
      </c>
      <c r="AD76" s="65" t="str">
        <f t="shared" si="26"/>
        <v>No</v>
      </c>
      <c r="AE76" s="68" t="str">
        <f t="shared" si="27"/>
        <v>N/A</v>
      </c>
      <c r="AF76" s="66"/>
    </row>
    <row r="77" spans="1:32" ht="14.5" customHeight="1">
      <c r="A77" s="66" t="s">
        <v>15</v>
      </c>
      <c r="B77" s="66" t="s">
        <v>37</v>
      </c>
      <c r="C77" s="66" t="str" cm="1">
        <f t="array" ref="C77">_xlfn.IFNA(_xlfn.IFS(B77="Starter","Starters &amp; Sides",B77="Sides","Starters &amp; Sides"),B77)</f>
        <v>Starters &amp; Sides</v>
      </c>
      <c r="D77" s="84" t="s">
        <v>2431</v>
      </c>
      <c r="E77" s="74"/>
      <c r="F77" s="4"/>
      <c r="G77" s="4"/>
      <c r="H77" s="4"/>
      <c r="I77" s="4"/>
      <c r="J77" s="4"/>
      <c r="K77" s="4"/>
      <c r="L77" s="4"/>
      <c r="M77" s="4">
        <v>7.65</v>
      </c>
      <c r="N77" s="4">
        <v>7.65</v>
      </c>
      <c r="O77" s="4"/>
      <c r="P77" s="15"/>
      <c r="Q77" s="337"/>
      <c r="R77" s="15" t="str">
        <f t="shared" si="14"/>
        <v>No</v>
      </c>
      <c r="S77" s="15" t="str">
        <f t="shared" si="15"/>
        <v>No</v>
      </c>
      <c r="T77" s="4" t="str">
        <f t="shared" si="16"/>
        <v>No</v>
      </c>
      <c r="U77" s="4" t="str">
        <f t="shared" si="17"/>
        <v>N/A</v>
      </c>
      <c r="V77" s="132" t="str">
        <f t="shared" si="18"/>
        <v>No</v>
      </c>
      <c r="W77" s="223" t="str">
        <f t="shared" si="19"/>
        <v>N/A</v>
      </c>
      <c r="X77" s="221" t="str">
        <f t="shared" si="20"/>
        <v>No</v>
      </c>
      <c r="Y77" s="223" t="str">
        <f t="shared" si="21"/>
        <v>N/A</v>
      </c>
      <c r="Z77" s="222" t="str">
        <f t="shared" si="22"/>
        <v>No</v>
      </c>
      <c r="AA77" s="68" t="str">
        <f t="shared" si="23"/>
        <v>N/A</v>
      </c>
      <c r="AB77" s="65" t="str">
        <f t="shared" si="24"/>
        <v>No</v>
      </c>
      <c r="AC77" s="68" t="str">
        <f t="shared" si="25"/>
        <v>N/A</v>
      </c>
      <c r="AD77" s="65" t="str">
        <f t="shared" si="26"/>
        <v>No</v>
      </c>
      <c r="AE77" s="68" t="str">
        <f t="shared" si="27"/>
        <v>N/A</v>
      </c>
      <c r="AF77" s="66"/>
    </row>
    <row r="78" spans="1:32" ht="14.9" customHeight="1">
      <c r="A78" s="66" t="s">
        <v>15</v>
      </c>
      <c r="B78" s="66" t="s">
        <v>37</v>
      </c>
      <c r="C78" s="66" t="str" cm="1">
        <f t="array" ref="C78">_xlfn.IFNA(_xlfn.IFS(B78="Starter","Starters &amp; Sides",B78="Sides","Starters &amp; Sides"),B78)</f>
        <v>Starters &amp; Sides</v>
      </c>
      <c r="D78" s="84" t="s">
        <v>2432</v>
      </c>
      <c r="E78" s="74"/>
      <c r="F78" s="4"/>
      <c r="G78" s="4"/>
      <c r="H78" s="4"/>
      <c r="I78" s="4"/>
      <c r="J78" s="4"/>
      <c r="K78" s="4"/>
      <c r="L78" s="4"/>
      <c r="M78" s="4">
        <v>9.9499999999999993</v>
      </c>
      <c r="N78" s="4">
        <v>9.9499999999999993</v>
      </c>
      <c r="O78" s="4"/>
      <c r="P78" s="15"/>
      <c r="Q78" s="337"/>
      <c r="R78" s="15" t="str">
        <f t="shared" si="14"/>
        <v>No</v>
      </c>
      <c r="S78" s="15" t="str">
        <f t="shared" si="15"/>
        <v>No</v>
      </c>
      <c r="T78" s="4" t="str">
        <f t="shared" si="16"/>
        <v>No</v>
      </c>
      <c r="U78" s="4" t="str">
        <f t="shared" si="17"/>
        <v>N/A</v>
      </c>
      <c r="V78" s="132"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t="14.5" customHeight="1">
      <c r="A79" s="66" t="s">
        <v>15</v>
      </c>
      <c r="B79" s="66" t="s">
        <v>37</v>
      </c>
      <c r="C79" s="66" t="str" cm="1">
        <f t="array" ref="C79">_xlfn.IFNA(_xlfn.IFS(B79="Starter","Starters &amp; Sides",B79="Sides","Starters &amp; Sides"),B79)</f>
        <v>Starters &amp; Sides</v>
      </c>
      <c r="D79" s="84" t="s">
        <v>2433</v>
      </c>
      <c r="E79" s="74"/>
      <c r="F79" s="4"/>
      <c r="G79" s="4"/>
      <c r="H79" s="4">
        <v>6.5</v>
      </c>
      <c r="I79" s="4">
        <v>8</v>
      </c>
      <c r="J79" s="4">
        <v>8</v>
      </c>
      <c r="K79" s="4"/>
      <c r="L79" s="4"/>
      <c r="M79" s="4"/>
      <c r="N79" s="4"/>
      <c r="O79" s="4"/>
      <c r="P79" s="15"/>
      <c r="Q79" s="337"/>
      <c r="R79" s="15" t="str">
        <f t="shared" si="14"/>
        <v>No</v>
      </c>
      <c r="S79" s="15" t="str">
        <f t="shared" si="15"/>
        <v>No</v>
      </c>
      <c r="T79" s="4" t="str">
        <f t="shared" si="16"/>
        <v>No</v>
      </c>
      <c r="U79" s="4" t="str">
        <f t="shared" si="17"/>
        <v>N/A</v>
      </c>
      <c r="V79" s="132" t="str">
        <f t="shared" si="18"/>
        <v>No</v>
      </c>
      <c r="W79" s="223" t="str">
        <f t="shared" si="19"/>
        <v>N/A</v>
      </c>
      <c r="X79" s="221" t="str">
        <f t="shared" si="20"/>
        <v>No</v>
      </c>
      <c r="Y79" s="223" t="str">
        <f t="shared" si="21"/>
        <v>N/A</v>
      </c>
      <c r="Z79" s="222" t="str">
        <f t="shared" si="22"/>
        <v>No</v>
      </c>
      <c r="AA79" s="68" t="str">
        <f t="shared" si="23"/>
        <v>N/A</v>
      </c>
      <c r="AB79" s="65" t="str">
        <f t="shared" si="24"/>
        <v>No</v>
      </c>
      <c r="AC79" s="68" t="str">
        <f t="shared" si="25"/>
        <v>N/A</v>
      </c>
      <c r="AD79" s="65" t="str">
        <f t="shared" si="26"/>
        <v>No</v>
      </c>
      <c r="AE79" s="68" t="str">
        <f t="shared" si="27"/>
        <v>N/A</v>
      </c>
      <c r="AF79" s="66"/>
    </row>
    <row r="80" spans="1:32" ht="14.5" customHeight="1">
      <c r="A80" s="66" t="s">
        <v>15</v>
      </c>
      <c r="B80" s="66" t="s">
        <v>37</v>
      </c>
      <c r="C80" s="66" t="str" cm="1">
        <f t="array" ref="C80">_xlfn.IFNA(_xlfn.IFS(B80="Starter","Starters &amp; Sides",B80="Sides","Starters &amp; Sides"),B80)</f>
        <v>Starters &amp; Sides</v>
      </c>
      <c r="D80" s="84" t="s">
        <v>2434</v>
      </c>
      <c r="E80" s="74"/>
      <c r="F80" s="4"/>
      <c r="G80" s="4"/>
      <c r="H80" s="4">
        <v>8</v>
      </c>
      <c r="I80" s="4"/>
      <c r="J80" s="4"/>
      <c r="K80" s="4"/>
      <c r="L80" s="4"/>
      <c r="M80" s="4"/>
      <c r="N80" s="4"/>
      <c r="O80" s="4"/>
      <c r="P80" s="15"/>
      <c r="Q80" s="337"/>
      <c r="R80" s="15" t="str">
        <f t="shared" si="14"/>
        <v>No</v>
      </c>
      <c r="S80" s="15" t="str">
        <f t="shared" si="15"/>
        <v>No</v>
      </c>
      <c r="T80" s="4" t="str">
        <f t="shared" si="16"/>
        <v>No</v>
      </c>
      <c r="U80" s="4" t="str">
        <f t="shared" si="17"/>
        <v>N/A</v>
      </c>
      <c r="V80" s="132" t="str">
        <f t="shared" si="18"/>
        <v>No</v>
      </c>
      <c r="W80" s="223" t="str">
        <f t="shared" si="19"/>
        <v>N/A</v>
      </c>
      <c r="X80" s="221" t="str">
        <f t="shared" si="20"/>
        <v>No</v>
      </c>
      <c r="Y80" s="223" t="str">
        <f t="shared" si="21"/>
        <v>N/A</v>
      </c>
      <c r="Z80" s="222" t="str">
        <f t="shared" si="22"/>
        <v>No</v>
      </c>
      <c r="AA80" s="68" t="str">
        <f t="shared" si="23"/>
        <v>N/A</v>
      </c>
      <c r="AB80" s="65" t="str">
        <f t="shared" si="24"/>
        <v>No</v>
      </c>
      <c r="AC80" s="68" t="str">
        <f t="shared" si="25"/>
        <v>N/A</v>
      </c>
      <c r="AD80" s="65" t="str">
        <f t="shared" si="26"/>
        <v>No</v>
      </c>
      <c r="AE80" s="68" t="str">
        <f t="shared" si="27"/>
        <v>N/A</v>
      </c>
      <c r="AF80" s="66"/>
    </row>
    <row r="81" spans="1:32" ht="14.5" customHeight="1">
      <c r="A81" s="66" t="s">
        <v>15</v>
      </c>
      <c r="B81" s="66" t="s">
        <v>37</v>
      </c>
      <c r="C81" s="66" t="str" cm="1">
        <f t="array" ref="C81">_xlfn.IFNA(_xlfn.IFS(B81="Starter","Starters &amp; Sides",B81="Sides","Starters &amp; Sides"),B81)</f>
        <v>Starters &amp; Sides</v>
      </c>
      <c r="D81" s="84" t="s">
        <v>2435</v>
      </c>
      <c r="E81" s="74"/>
      <c r="F81" s="4"/>
      <c r="G81" s="4"/>
      <c r="H81" s="4"/>
      <c r="I81" s="4">
        <v>7</v>
      </c>
      <c r="J81" s="4"/>
      <c r="K81" s="4">
        <v>7.75</v>
      </c>
      <c r="L81" s="4">
        <v>7.75</v>
      </c>
      <c r="M81" s="4">
        <v>8.1999999999999993</v>
      </c>
      <c r="N81" s="4">
        <v>8.1999999999999993</v>
      </c>
      <c r="O81" s="4">
        <v>8.5</v>
      </c>
      <c r="P81" s="15">
        <v>8.5</v>
      </c>
      <c r="Q81" s="337">
        <v>8.5</v>
      </c>
      <c r="R81" s="15" t="str">
        <f t="shared" si="14"/>
        <v>Yes</v>
      </c>
      <c r="S81" s="15" t="str">
        <f t="shared" si="15"/>
        <v>No</v>
      </c>
      <c r="T81" s="4" t="str">
        <f t="shared" si="16"/>
        <v>Yes</v>
      </c>
      <c r="U81" s="4">
        <f t="shared" si="17"/>
        <v>0</v>
      </c>
      <c r="V81" s="132" t="str">
        <f t="shared" si="18"/>
        <v>Yes</v>
      </c>
      <c r="W81" s="223">
        <f t="shared" si="19"/>
        <v>0</v>
      </c>
      <c r="X81" s="221" t="str">
        <f t="shared" si="20"/>
        <v>Yes</v>
      </c>
      <c r="Y81" s="223">
        <f t="shared" si="21"/>
        <v>3.6585365853658569E-2</v>
      </c>
      <c r="Z81" s="222" t="str">
        <f t="shared" si="22"/>
        <v>Yes</v>
      </c>
      <c r="AA81" s="68">
        <f t="shared" si="23"/>
        <v>3.6585365853658569E-2</v>
      </c>
      <c r="AB81" s="65" t="str">
        <f t="shared" si="24"/>
        <v>Yes</v>
      </c>
      <c r="AC81" s="68">
        <f t="shared" si="25"/>
        <v>9.6774193548387011E-2</v>
      </c>
      <c r="AD81" s="65" t="str">
        <f t="shared" si="26"/>
        <v>No</v>
      </c>
      <c r="AE81" s="68" t="str">
        <f t="shared" si="27"/>
        <v>N/A</v>
      </c>
      <c r="AF81" s="66"/>
    </row>
    <row r="82" spans="1:32" ht="14.5" customHeight="1">
      <c r="A82" s="66" t="s">
        <v>15</v>
      </c>
      <c r="B82" s="66" t="s">
        <v>37</v>
      </c>
      <c r="C82" s="66" t="str" cm="1">
        <f t="array" ref="C82">_xlfn.IFNA(_xlfn.IFS(B82="Starter","Starters &amp; Sides",B82="Sides","Starters &amp; Sides"),B82)</f>
        <v>Starters &amp; Sides</v>
      </c>
      <c r="D82" s="84" t="s">
        <v>2436</v>
      </c>
      <c r="E82" s="74"/>
      <c r="F82" s="4"/>
      <c r="G82" s="4"/>
      <c r="H82" s="4"/>
      <c r="I82" s="4">
        <v>7.5</v>
      </c>
      <c r="J82" s="4"/>
      <c r="K82" s="4">
        <v>7.75</v>
      </c>
      <c r="L82" s="4">
        <v>7.75</v>
      </c>
      <c r="M82" s="4">
        <v>8.1999999999999993</v>
      </c>
      <c r="N82" s="4">
        <v>8.1999999999999993</v>
      </c>
      <c r="O82" s="4"/>
      <c r="P82" s="15"/>
      <c r="Q82" s="337"/>
      <c r="R82" s="15" t="str">
        <f t="shared" si="14"/>
        <v>No</v>
      </c>
      <c r="S82" s="15" t="str">
        <f t="shared" si="15"/>
        <v>No</v>
      </c>
      <c r="T82" s="4" t="str">
        <f t="shared" si="16"/>
        <v>No</v>
      </c>
      <c r="U82" s="4" t="str">
        <f t="shared" si="17"/>
        <v>N/A</v>
      </c>
      <c r="V82" s="132" t="str">
        <f t="shared" si="18"/>
        <v>No</v>
      </c>
      <c r="W82" s="223" t="str">
        <f t="shared" si="19"/>
        <v>N/A</v>
      </c>
      <c r="X82" s="221" t="str">
        <f t="shared" si="20"/>
        <v>No</v>
      </c>
      <c r="Y82" s="223" t="str">
        <f t="shared" si="21"/>
        <v>N/A</v>
      </c>
      <c r="Z82" s="222" t="str">
        <f t="shared" si="22"/>
        <v>No</v>
      </c>
      <c r="AA82" s="68" t="str">
        <f t="shared" si="23"/>
        <v>N/A</v>
      </c>
      <c r="AB82" s="65" t="str">
        <f t="shared" si="24"/>
        <v>No</v>
      </c>
      <c r="AC82" s="68" t="str">
        <f t="shared" si="25"/>
        <v>N/A</v>
      </c>
      <c r="AD82" s="65" t="str">
        <f t="shared" si="26"/>
        <v>No</v>
      </c>
      <c r="AE82" s="68" t="str">
        <f t="shared" si="27"/>
        <v>N/A</v>
      </c>
      <c r="AF82" s="66"/>
    </row>
    <row r="83" spans="1:32" ht="14.5" customHeight="1">
      <c r="A83" s="66" t="s">
        <v>15</v>
      </c>
      <c r="B83" s="66" t="s">
        <v>37</v>
      </c>
      <c r="C83" s="66" t="str" cm="1">
        <f t="array" ref="C83">_xlfn.IFNA(_xlfn.IFS(B83="Starter","Starters &amp; Sides",B83="Sides","Starters &amp; Sides"),B83)</f>
        <v>Starters &amp; Sides</v>
      </c>
      <c r="D83" s="84" t="s">
        <v>2437</v>
      </c>
      <c r="E83" s="74"/>
      <c r="F83" s="4"/>
      <c r="G83" s="4"/>
      <c r="H83" s="4"/>
      <c r="I83" s="4"/>
      <c r="J83" s="4">
        <v>9.9499999999999993</v>
      </c>
      <c r="K83" s="4"/>
      <c r="L83" s="4"/>
      <c r="M83" s="4"/>
      <c r="N83" s="4"/>
      <c r="O83" s="4"/>
      <c r="P83" s="15"/>
      <c r="Q83" s="337"/>
      <c r="R83" s="15" t="str">
        <f t="shared" si="14"/>
        <v>No</v>
      </c>
      <c r="S83" s="15" t="str">
        <f t="shared" si="15"/>
        <v>No</v>
      </c>
      <c r="T83" s="4" t="str">
        <f t="shared" si="16"/>
        <v>No</v>
      </c>
      <c r="U83" s="4" t="str">
        <f t="shared" si="17"/>
        <v>N/A</v>
      </c>
      <c r="V83" s="132" t="str">
        <f t="shared" si="18"/>
        <v>No</v>
      </c>
      <c r="W83" s="223" t="str">
        <f t="shared" si="19"/>
        <v>N/A</v>
      </c>
      <c r="X83" s="221" t="str">
        <f t="shared" si="20"/>
        <v>No</v>
      </c>
      <c r="Y83" s="223" t="str">
        <f t="shared" si="21"/>
        <v>N/A</v>
      </c>
      <c r="Z83" s="222" t="str">
        <f t="shared" si="22"/>
        <v>No</v>
      </c>
      <c r="AA83" s="68" t="str">
        <f t="shared" si="23"/>
        <v>N/A</v>
      </c>
      <c r="AB83" s="65" t="str">
        <f t="shared" si="24"/>
        <v>No</v>
      </c>
      <c r="AC83" s="68" t="str">
        <f t="shared" si="25"/>
        <v>N/A</v>
      </c>
      <c r="AD83" s="65" t="str">
        <f t="shared" si="26"/>
        <v>No</v>
      </c>
      <c r="AE83" s="68" t="str">
        <f t="shared" si="27"/>
        <v>N/A</v>
      </c>
      <c r="AF83" s="66"/>
    </row>
    <row r="84" spans="1:32" ht="14.5" customHeight="1">
      <c r="A84" s="66" t="s">
        <v>15</v>
      </c>
      <c r="B84" s="66" t="s">
        <v>37</v>
      </c>
      <c r="C84" s="66" t="str" cm="1">
        <f t="array" ref="C84">_xlfn.IFNA(_xlfn.IFS(B84="Starter","Starters &amp; Sides",B84="Sides","Starters &amp; Sides"),B84)</f>
        <v>Starters &amp; Sides</v>
      </c>
      <c r="D84" s="84" t="s">
        <v>2438</v>
      </c>
      <c r="E84" s="74"/>
      <c r="F84" s="4"/>
      <c r="G84" s="4"/>
      <c r="H84" s="4"/>
      <c r="I84" s="4"/>
      <c r="J84" s="4">
        <v>9.9499999999999993</v>
      </c>
      <c r="K84" s="4"/>
      <c r="L84" s="4"/>
      <c r="M84" s="4"/>
      <c r="N84" s="4"/>
      <c r="O84" s="4"/>
      <c r="P84" s="15"/>
      <c r="Q84" s="337"/>
      <c r="R84" s="15" t="str">
        <f t="shared" si="14"/>
        <v>No</v>
      </c>
      <c r="S84" s="15" t="str">
        <f t="shared" si="15"/>
        <v>No</v>
      </c>
      <c r="T84" s="4" t="str">
        <f t="shared" si="16"/>
        <v>No</v>
      </c>
      <c r="U84" s="4" t="str">
        <f t="shared" si="17"/>
        <v>N/A</v>
      </c>
      <c r="V84" s="132" t="str">
        <f t="shared" si="18"/>
        <v>No</v>
      </c>
      <c r="W84" s="223" t="str">
        <f t="shared" si="19"/>
        <v>N/A</v>
      </c>
      <c r="X84" s="221" t="str">
        <f t="shared" si="20"/>
        <v>No</v>
      </c>
      <c r="Y84" s="223" t="str">
        <f t="shared" si="21"/>
        <v>N/A</v>
      </c>
      <c r="Z84" s="222" t="str">
        <f t="shared" si="22"/>
        <v>No</v>
      </c>
      <c r="AA84" s="68" t="str">
        <f t="shared" si="23"/>
        <v>N/A</v>
      </c>
      <c r="AB84" s="65" t="str">
        <f t="shared" si="24"/>
        <v>No</v>
      </c>
      <c r="AC84" s="68" t="str">
        <f t="shared" si="25"/>
        <v>N/A</v>
      </c>
      <c r="AD84" s="65" t="str">
        <f t="shared" si="26"/>
        <v>No</v>
      </c>
      <c r="AE84" s="68" t="str">
        <f t="shared" si="27"/>
        <v>N/A</v>
      </c>
      <c r="AF84" s="66"/>
    </row>
    <row r="85" spans="1:32" ht="14.5" customHeight="1">
      <c r="A85" s="66" t="s">
        <v>15</v>
      </c>
      <c r="B85" s="66" t="s">
        <v>37</v>
      </c>
      <c r="C85" s="66" t="str" cm="1">
        <f t="array" ref="C85">_xlfn.IFNA(_xlfn.IFS(B85="Starter","Starters &amp; Sides",B85="Sides","Starters &amp; Sides"),B85)</f>
        <v>Starters &amp; Sides</v>
      </c>
      <c r="D85" s="84" t="s">
        <v>2439</v>
      </c>
      <c r="E85" s="74"/>
      <c r="F85" s="4"/>
      <c r="G85" s="4"/>
      <c r="H85" s="4"/>
      <c r="I85" s="4"/>
      <c r="J85" s="4">
        <v>9.9499999999999993</v>
      </c>
      <c r="K85" s="4"/>
      <c r="L85" s="4"/>
      <c r="M85" s="4"/>
      <c r="N85" s="4"/>
      <c r="O85" s="4"/>
      <c r="P85" s="15"/>
      <c r="Q85" s="337"/>
      <c r="R85" s="15" t="str">
        <f t="shared" si="14"/>
        <v>No</v>
      </c>
      <c r="S85" s="15" t="str">
        <f t="shared" si="15"/>
        <v>No</v>
      </c>
      <c r="T85" s="4" t="str">
        <f t="shared" si="16"/>
        <v>No</v>
      </c>
      <c r="U85" s="4" t="str">
        <f t="shared" si="17"/>
        <v>N/A</v>
      </c>
      <c r="V85" s="132" t="str">
        <f t="shared" si="18"/>
        <v>No</v>
      </c>
      <c r="W85" s="223" t="str">
        <f t="shared" si="19"/>
        <v>N/A</v>
      </c>
      <c r="X85" s="221" t="str">
        <f t="shared" si="20"/>
        <v>No</v>
      </c>
      <c r="Y85" s="223" t="str">
        <f t="shared" si="21"/>
        <v>N/A</v>
      </c>
      <c r="Z85" s="222" t="str">
        <f t="shared" si="22"/>
        <v>No</v>
      </c>
      <c r="AA85" s="68" t="str">
        <f t="shared" si="23"/>
        <v>N/A</v>
      </c>
      <c r="AB85" s="65" t="str">
        <f t="shared" si="24"/>
        <v>No</v>
      </c>
      <c r="AC85" s="68" t="str">
        <f t="shared" si="25"/>
        <v>N/A</v>
      </c>
      <c r="AD85" s="65" t="str">
        <f t="shared" si="26"/>
        <v>No</v>
      </c>
      <c r="AE85" s="68" t="str">
        <f t="shared" si="27"/>
        <v>N/A</v>
      </c>
      <c r="AF85" s="66"/>
    </row>
    <row r="86" spans="1:32" ht="14.5" customHeight="1">
      <c r="A86" s="66" t="s">
        <v>15</v>
      </c>
      <c r="B86" s="66" t="s">
        <v>37</v>
      </c>
      <c r="C86" s="66" t="str" cm="1">
        <f t="array" ref="C86">_xlfn.IFNA(_xlfn.IFS(B86="Starter","Starters &amp; Sides",B86="Sides","Starters &amp; Sides"),B86)</f>
        <v>Starters &amp; Sides</v>
      </c>
      <c r="D86" s="84" t="s">
        <v>2440</v>
      </c>
      <c r="E86" s="74"/>
      <c r="F86" s="4"/>
      <c r="G86" s="4"/>
      <c r="H86" s="4"/>
      <c r="I86" s="4"/>
      <c r="J86" s="4">
        <v>7</v>
      </c>
      <c r="K86" s="4">
        <v>7.25</v>
      </c>
      <c r="L86" s="4">
        <v>7.25</v>
      </c>
      <c r="M86" s="4">
        <v>7.45</v>
      </c>
      <c r="N86" s="4">
        <v>6.5</v>
      </c>
      <c r="O86" s="4">
        <v>7.25</v>
      </c>
      <c r="P86" s="15">
        <v>7.25</v>
      </c>
      <c r="Q86" s="337">
        <v>7.25</v>
      </c>
      <c r="R86" s="15" t="str">
        <f t="shared" si="14"/>
        <v>Yes</v>
      </c>
      <c r="S86" s="15" t="str">
        <f t="shared" si="15"/>
        <v>No</v>
      </c>
      <c r="T86" s="4" t="str">
        <f t="shared" si="16"/>
        <v>Yes</v>
      </c>
      <c r="U86" s="4">
        <f t="shared" si="17"/>
        <v>0</v>
      </c>
      <c r="V86" s="132" t="str">
        <f t="shared" si="18"/>
        <v>Yes</v>
      </c>
      <c r="W86" s="223">
        <f t="shared" si="19"/>
        <v>0</v>
      </c>
      <c r="X86" s="221" t="str">
        <f t="shared" si="20"/>
        <v>Yes</v>
      </c>
      <c r="Y86" s="223">
        <f t="shared" si="21"/>
        <v>0.11538461538461542</v>
      </c>
      <c r="Z86" s="222" t="str">
        <f t="shared" si="22"/>
        <v>Yes</v>
      </c>
      <c r="AA86" s="68">
        <f t="shared" si="23"/>
        <v>-2.684563758389269E-2</v>
      </c>
      <c r="AB86" s="65" t="str">
        <f t="shared" si="24"/>
        <v>Yes</v>
      </c>
      <c r="AC86" s="68">
        <f t="shared" si="25"/>
        <v>0</v>
      </c>
      <c r="AD86" s="65" t="str">
        <f t="shared" si="26"/>
        <v>No</v>
      </c>
      <c r="AE86" s="68" t="str">
        <f t="shared" si="27"/>
        <v>N/A</v>
      </c>
      <c r="AF86" s="66"/>
    </row>
    <row r="87" spans="1:32" ht="14.5" customHeight="1">
      <c r="A87" s="66" t="s">
        <v>15</v>
      </c>
      <c r="B87" s="66" t="s">
        <v>37</v>
      </c>
      <c r="C87" s="66" t="str" cm="1">
        <f t="array" ref="C87">_xlfn.IFNA(_xlfn.IFS(B87="Starter","Starters &amp; Sides",B87="Sides","Starters &amp; Sides"),B87)</f>
        <v>Starters &amp; Sides</v>
      </c>
      <c r="D87" s="84" t="s">
        <v>2441</v>
      </c>
      <c r="E87" s="74"/>
      <c r="F87" s="4"/>
      <c r="G87" s="4"/>
      <c r="H87" s="4"/>
      <c r="I87" s="4"/>
      <c r="J87" s="4"/>
      <c r="K87" s="4"/>
      <c r="L87" s="4"/>
      <c r="M87" s="4">
        <v>2.9</v>
      </c>
      <c r="N87" s="4">
        <v>2.9</v>
      </c>
      <c r="O87" s="4"/>
      <c r="P87" s="15"/>
      <c r="Q87" s="337"/>
      <c r="R87" s="15" t="str">
        <f t="shared" si="14"/>
        <v>No</v>
      </c>
      <c r="S87" s="15" t="str">
        <f t="shared" si="15"/>
        <v>No</v>
      </c>
      <c r="T87" s="4" t="str">
        <f t="shared" si="16"/>
        <v>No</v>
      </c>
      <c r="U87" s="4" t="str">
        <f t="shared" si="17"/>
        <v>N/A</v>
      </c>
      <c r="V87" s="132" t="str">
        <f t="shared" si="18"/>
        <v>No</v>
      </c>
      <c r="W87" s="223" t="str">
        <f t="shared" si="19"/>
        <v>N/A</v>
      </c>
      <c r="X87" s="221" t="str">
        <f t="shared" si="20"/>
        <v>No</v>
      </c>
      <c r="Y87" s="223" t="str">
        <f t="shared" si="21"/>
        <v>N/A</v>
      </c>
      <c r="Z87" s="222" t="str">
        <f t="shared" si="22"/>
        <v>No</v>
      </c>
      <c r="AA87" s="68" t="str">
        <f t="shared" si="23"/>
        <v>N/A</v>
      </c>
      <c r="AB87" s="65" t="str">
        <f t="shared" si="24"/>
        <v>No</v>
      </c>
      <c r="AC87" s="68" t="str">
        <f t="shared" si="25"/>
        <v>N/A</v>
      </c>
      <c r="AD87" s="65" t="str">
        <f t="shared" si="26"/>
        <v>No</v>
      </c>
      <c r="AE87" s="68" t="str">
        <f t="shared" si="27"/>
        <v>N/A</v>
      </c>
      <c r="AF87" s="66"/>
    </row>
    <row r="88" spans="1:32" ht="14.5" customHeight="1">
      <c r="A88" s="66" t="s">
        <v>15</v>
      </c>
      <c r="B88" s="66" t="s">
        <v>37</v>
      </c>
      <c r="C88" s="66" t="str" cm="1">
        <f t="array" ref="C88">_xlfn.IFNA(_xlfn.IFS(B88="Starter","Starters &amp; Sides",B88="Sides","Starters &amp; Sides"),B88)</f>
        <v>Starters &amp; Sides</v>
      </c>
      <c r="D88" s="84" t="s">
        <v>2442</v>
      </c>
      <c r="E88" s="74"/>
      <c r="F88" s="4"/>
      <c r="G88" s="4"/>
      <c r="H88" s="4"/>
      <c r="I88" s="4"/>
      <c r="J88" s="4"/>
      <c r="K88" s="4"/>
      <c r="L88" s="4"/>
      <c r="M88" s="4"/>
      <c r="N88" s="4"/>
      <c r="O88" s="4"/>
      <c r="P88" s="15">
        <v>6.75</v>
      </c>
      <c r="Q88" s="337"/>
      <c r="R88" s="15" t="str">
        <f t="shared" si="14"/>
        <v>No</v>
      </c>
      <c r="S88" s="15" t="str">
        <f t="shared" si="15"/>
        <v>No</v>
      </c>
      <c r="T88" s="4" t="str">
        <f t="shared" si="16"/>
        <v>No</v>
      </c>
      <c r="U88" s="4" t="str">
        <f t="shared" si="17"/>
        <v>N/A</v>
      </c>
      <c r="V88" s="132" t="str">
        <f t="shared" si="18"/>
        <v>No</v>
      </c>
      <c r="W88" s="223" t="str">
        <f t="shared" si="19"/>
        <v>N/A</v>
      </c>
      <c r="X88" s="221" t="str">
        <f t="shared" si="20"/>
        <v>No</v>
      </c>
      <c r="Y88" s="223" t="str">
        <f t="shared" si="21"/>
        <v>N/A</v>
      </c>
      <c r="Z88" s="222" t="str">
        <f t="shared" si="22"/>
        <v>No</v>
      </c>
      <c r="AA88" s="68" t="str">
        <f t="shared" si="23"/>
        <v>N/A</v>
      </c>
      <c r="AB88" s="65" t="str">
        <f t="shared" si="24"/>
        <v>No</v>
      </c>
      <c r="AC88" s="68" t="str">
        <f t="shared" si="25"/>
        <v>N/A</v>
      </c>
      <c r="AD88" s="65" t="str">
        <f t="shared" si="26"/>
        <v>No</v>
      </c>
      <c r="AE88" s="68" t="str">
        <f t="shared" si="27"/>
        <v>N/A</v>
      </c>
      <c r="AF88" s="66"/>
    </row>
    <row r="89" spans="1:32" ht="14.5" customHeight="1">
      <c r="A89" s="66" t="s">
        <v>15</v>
      </c>
      <c r="B89" s="66" t="s">
        <v>37</v>
      </c>
      <c r="C89" s="66" t="str" cm="1">
        <f t="array" ref="C89">_xlfn.IFNA(_xlfn.IFS(B89="Starter","Starters &amp; Sides",B89="Sides","Starters &amp; Sides"),B89)</f>
        <v>Starters &amp; Sides</v>
      </c>
      <c r="D89" s="84" t="s">
        <v>2443</v>
      </c>
      <c r="E89" s="74"/>
      <c r="F89" s="4"/>
      <c r="G89" s="4"/>
      <c r="H89" s="4"/>
      <c r="I89" s="4"/>
      <c r="J89" s="4"/>
      <c r="K89" s="4"/>
      <c r="L89" s="4"/>
      <c r="M89" s="4"/>
      <c r="N89" s="4"/>
      <c r="O89" s="4"/>
      <c r="P89" s="15">
        <v>7.75</v>
      </c>
      <c r="Q89" s="337">
        <v>7.75</v>
      </c>
      <c r="R89" s="15" t="str">
        <f t="shared" si="14"/>
        <v>Yes</v>
      </c>
      <c r="S89" s="15" t="str">
        <f t="shared" si="15"/>
        <v>No</v>
      </c>
      <c r="T89" s="4" t="str">
        <f t="shared" si="16"/>
        <v>Yes</v>
      </c>
      <c r="U89" s="4">
        <f t="shared" si="17"/>
        <v>0</v>
      </c>
      <c r="V89" s="132" t="str">
        <f t="shared" si="18"/>
        <v>No</v>
      </c>
      <c r="W89" s="223" t="str">
        <f t="shared" si="19"/>
        <v>N/A</v>
      </c>
      <c r="X89" s="221" t="str">
        <f t="shared" si="20"/>
        <v>No</v>
      </c>
      <c r="Y89" s="223" t="str">
        <f t="shared" si="21"/>
        <v>N/A</v>
      </c>
      <c r="Z89" s="222" t="str">
        <f t="shared" si="22"/>
        <v>No</v>
      </c>
      <c r="AA89" s="68" t="str">
        <f t="shared" si="23"/>
        <v>N/A</v>
      </c>
      <c r="AB89" s="65" t="str">
        <f t="shared" si="24"/>
        <v>No</v>
      </c>
      <c r="AC89" s="68" t="str">
        <f t="shared" si="25"/>
        <v>N/A</v>
      </c>
      <c r="AD89" s="65" t="str">
        <f t="shared" si="26"/>
        <v>No</v>
      </c>
      <c r="AE89" s="68" t="str">
        <f t="shared" si="27"/>
        <v>N/A</v>
      </c>
      <c r="AF89" s="66"/>
    </row>
    <row r="90" spans="1:32" ht="14.5" customHeight="1">
      <c r="A90" s="66" t="s">
        <v>15</v>
      </c>
      <c r="B90" s="66" t="s">
        <v>37</v>
      </c>
      <c r="C90" s="66" t="str" cm="1">
        <f t="array" ref="C90">_xlfn.IFNA(_xlfn.IFS(B90="Starter","Starters &amp; Sides",B90="Sides","Starters &amp; Sides"),B90)</f>
        <v>Starters &amp; Sides</v>
      </c>
      <c r="D90" s="84" t="s">
        <v>2444</v>
      </c>
      <c r="E90" s="74"/>
      <c r="F90" s="4"/>
      <c r="G90" s="4"/>
      <c r="H90" s="4"/>
      <c r="I90" s="4"/>
      <c r="J90" s="4"/>
      <c r="K90" s="4"/>
      <c r="L90" s="4"/>
      <c r="M90" s="4"/>
      <c r="N90" s="4"/>
      <c r="O90" s="4"/>
      <c r="P90" s="15">
        <v>8.5</v>
      </c>
      <c r="Q90" s="337">
        <v>8.5</v>
      </c>
      <c r="R90" s="15" t="str">
        <f t="shared" si="14"/>
        <v>Yes</v>
      </c>
      <c r="S90" s="15" t="str">
        <f t="shared" si="15"/>
        <v>No</v>
      </c>
      <c r="T90" s="4" t="str">
        <f t="shared" si="16"/>
        <v>Yes</v>
      </c>
      <c r="U90" s="4">
        <f t="shared" si="17"/>
        <v>0</v>
      </c>
      <c r="V90" s="132" t="str">
        <f t="shared" si="18"/>
        <v>No</v>
      </c>
      <c r="W90" s="223" t="str">
        <f t="shared" si="19"/>
        <v>N/A</v>
      </c>
      <c r="X90" s="221" t="str">
        <f t="shared" si="20"/>
        <v>No</v>
      </c>
      <c r="Y90" s="223" t="str">
        <f t="shared" si="21"/>
        <v>N/A</v>
      </c>
      <c r="Z90" s="222" t="str">
        <f t="shared" si="22"/>
        <v>No</v>
      </c>
      <c r="AA90" s="68" t="str">
        <f t="shared" si="23"/>
        <v>N/A</v>
      </c>
      <c r="AB90" s="65" t="str">
        <f t="shared" si="24"/>
        <v>No</v>
      </c>
      <c r="AC90" s="68" t="str">
        <f t="shared" si="25"/>
        <v>N/A</v>
      </c>
      <c r="AD90" s="65" t="str">
        <f t="shared" si="26"/>
        <v>No</v>
      </c>
      <c r="AE90" s="68" t="str">
        <f t="shared" si="27"/>
        <v>N/A</v>
      </c>
      <c r="AF90" s="66"/>
    </row>
    <row r="91" spans="1:32" ht="14.5" hidden="1" customHeight="1">
      <c r="A91" s="66" t="s">
        <v>15</v>
      </c>
      <c r="B91" s="66" t="s">
        <v>27</v>
      </c>
      <c r="C91" s="66" t="str" cm="1">
        <f t="array" ref="C91">_xlfn.IFNA(_xlfn.IFS(B91="Starter","Starters &amp; Sides",B91="Sides","Starters &amp; Sides"),B91)</f>
        <v>Mains</v>
      </c>
      <c r="D91" s="84" t="s">
        <v>2445</v>
      </c>
      <c r="E91" s="74"/>
      <c r="F91" s="4"/>
      <c r="G91" s="4"/>
      <c r="H91" s="4"/>
      <c r="I91" s="4"/>
      <c r="J91" s="4"/>
      <c r="K91" s="4"/>
      <c r="L91" s="4"/>
      <c r="M91" s="4"/>
      <c r="N91" s="4"/>
      <c r="O91" s="4"/>
      <c r="P91" s="15"/>
      <c r="Q91" s="337"/>
      <c r="R91" s="15" t="str">
        <f t="shared" si="14"/>
        <v>No</v>
      </c>
      <c r="S91" s="15" t="str">
        <f t="shared" si="15"/>
        <v>No</v>
      </c>
      <c r="T91" s="4" t="str">
        <f t="shared" si="16"/>
        <v>No</v>
      </c>
      <c r="U91" s="4" t="str">
        <f t="shared" si="17"/>
        <v>N/A</v>
      </c>
      <c r="V91" s="132" t="str">
        <f t="shared" si="18"/>
        <v>No</v>
      </c>
      <c r="W91" s="223" t="str">
        <f t="shared" si="19"/>
        <v>N/A</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t="14.5" hidden="1" customHeight="1">
      <c r="A92" s="66" t="s">
        <v>15</v>
      </c>
      <c r="B92" s="66" t="s">
        <v>27</v>
      </c>
      <c r="C92" s="66" t="str" cm="1">
        <f t="array" ref="C92">_xlfn.IFNA(_xlfn.IFS(B92="Starter","Starters &amp; Sides",B92="Sides","Starters &amp; Sides"),B92)</f>
        <v>Mains</v>
      </c>
      <c r="D92" s="84" t="s">
        <v>2446</v>
      </c>
      <c r="E92" s="74"/>
      <c r="F92" s="4"/>
      <c r="G92" s="4"/>
      <c r="H92" s="4"/>
      <c r="I92" s="4"/>
      <c r="J92" s="4"/>
      <c r="K92" s="4"/>
      <c r="L92" s="4"/>
      <c r="M92" s="4"/>
      <c r="N92" s="4"/>
      <c r="O92" s="4"/>
      <c r="P92" s="15"/>
      <c r="Q92" s="337"/>
      <c r="R92" s="15" t="str">
        <f t="shared" si="14"/>
        <v>No</v>
      </c>
      <c r="S92" s="15" t="str">
        <f t="shared" si="15"/>
        <v>No</v>
      </c>
      <c r="T92" s="4" t="str">
        <f t="shared" si="16"/>
        <v>No</v>
      </c>
      <c r="U92" s="4" t="str">
        <f t="shared" si="17"/>
        <v>N/A</v>
      </c>
      <c r="V92" s="132" t="str">
        <f t="shared" si="18"/>
        <v>No</v>
      </c>
      <c r="W92" s="223" t="str">
        <f t="shared" si="19"/>
        <v>N/A</v>
      </c>
      <c r="X92" s="221" t="str">
        <f t="shared" si="20"/>
        <v>No</v>
      </c>
      <c r="Y92" s="223" t="str">
        <f t="shared" si="21"/>
        <v>N/A</v>
      </c>
      <c r="Z92" s="222" t="str">
        <f t="shared" si="22"/>
        <v>No</v>
      </c>
      <c r="AA92" s="68" t="str">
        <f t="shared" si="23"/>
        <v>N/A</v>
      </c>
      <c r="AB92" s="65" t="str">
        <f t="shared" si="24"/>
        <v>No</v>
      </c>
      <c r="AC92" s="68" t="str">
        <f t="shared" si="25"/>
        <v>N/A</v>
      </c>
      <c r="AD92" s="65" t="str">
        <f t="shared" si="26"/>
        <v>No</v>
      </c>
      <c r="AE92" s="68" t="str">
        <f t="shared" si="27"/>
        <v>N/A</v>
      </c>
      <c r="AF92" s="66"/>
    </row>
    <row r="93" spans="1:32" ht="14.5" hidden="1" customHeight="1">
      <c r="A93" s="66" t="s">
        <v>15</v>
      </c>
      <c r="B93" s="66" t="s">
        <v>27</v>
      </c>
      <c r="C93" s="66" t="str" cm="1">
        <f t="array" ref="C93">_xlfn.IFNA(_xlfn.IFS(B93="Starter","Starters &amp; Sides",B93="Sides","Starters &amp; Sides"),B93)</f>
        <v>Mains</v>
      </c>
      <c r="D93" s="84" t="s">
        <v>2447</v>
      </c>
      <c r="E93" s="74">
        <v>14.95</v>
      </c>
      <c r="F93" s="4">
        <v>15.25</v>
      </c>
      <c r="G93" s="4">
        <v>16</v>
      </c>
      <c r="H93" s="4">
        <v>16.5</v>
      </c>
      <c r="I93" s="4">
        <v>16.75</v>
      </c>
      <c r="J93" s="4">
        <v>16.75</v>
      </c>
      <c r="K93" s="4">
        <v>16.75</v>
      </c>
      <c r="L93" s="4">
        <v>16.75</v>
      </c>
      <c r="M93" s="4">
        <v>17.3</v>
      </c>
      <c r="N93" s="4">
        <v>17.3</v>
      </c>
      <c r="O93" s="4">
        <v>18.25</v>
      </c>
      <c r="P93" s="15">
        <v>18.25</v>
      </c>
      <c r="Q93" s="337">
        <v>18.45</v>
      </c>
      <c r="R93" s="15" t="str">
        <f t="shared" si="14"/>
        <v>Yes</v>
      </c>
      <c r="S93" s="15" t="str">
        <f t="shared" si="15"/>
        <v>No</v>
      </c>
      <c r="T93" s="4" t="str">
        <f t="shared" si="16"/>
        <v>Yes</v>
      </c>
      <c r="U93" s="4">
        <f t="shared" si="17"/>
        <v>1.0958904109588996E-2</v>
      </c>
      <c r="V93" s="132" t="str">
        <f t="shared" si="18"/>
        <v>Yes</v>
      </c>
      <c r="W93" s="223">
        <f t="shared" si="19"/>
        <v>1.0958904109588996E-2</v>
      </c>
      <c r="X93" s="221" t="str">
        <f t="shared" si="20"/>
        <v>Yes</v>
      </c>
      <c r="Y93" s="223">
        <f t="shared" si="21"/>
        <v>6.6473988439306186E-2</v>
      </c>
      <c r="Z93" s="222" t="str">
        <f t="shared" si="22"/>
        <v>Yes</v>
      </c>
      <c r="AA93" s="68">
        <f t="shared" si="23"/>
        <v>6.6473988439306186E-2</v>
      </c>
      <c r="AB93" s="65" t="str">
        <f t="shared" si="24"/>
        <v>Yes</v>
      </c>
      <c r="AC93" s="68">
        <f t="shared" si="25"/>
        <v>0.10149253731343277</v>
      </c>
      <c r="AD93" s="65" t="str">
        <f t="shared" si="26"/>
        <v>Yes</v>
      </c>
      <c r="AE93" s="68">
        <f t="shared" si="27"/>
        <v>0.23411371237458201</v>
      </c>
      <c r="AF93" s="66"/>
    </row>
    <row r="94" spans="1:32" ht="14.5" hidden="1" customHeight="1">
      <c r="A94" s="66" t="s">
        <v>15</v>
      </c>
      <c r="B94" s="66" t="s">
        <v>27</v>
      </c>
      <c r="C94" s="66" t="str" cm="1">
        <f t="array" ref="C94">_xlfn.IFNA(_xlfn.IFS(B94="Starter","Starters &amp; Sides",B94="Sides","Starters &amp; Sides"),B94)</f>
        <v>Mains</v>
      </c>
      <c r="D94" s="84" t="s">
        <v>2448</v>
      </c>
      <c r="E94" s="74"/>
      <c r="F94" s="4"/>
      <c r="G94" s="4"/>
      <c r="H94" s="4">
        <v>15.5</v>
      </c>
      <c r="I94" s="4">
        <v>16.75</v>
      </c>
      <c r="J94" s="4">
        <v>16.75</v>
      </c>
      <c r="K94" s="4">
        <v>16.75</v>
      </c>
      <c r="L94" s="4">
        <v>16.75</v>
      </c>
      <c r="M94" s="4">
        <v>17.3</v>
      </c>
      <c r="N94" s="4">
        <v>17.3</v>
      </c>
      <c r="O94" s="4">
        <v>18.25</v>
      </c>
      <c r="P94" s="15"/>
      <c r="Q94" s="337"/>
      <c r="R94" s="15" t="str">
        <f t="shared" si="14"/>
        <v>No</v>
      </c>
      <c r="S94" s="15" t="str">
        <f t="shared" si="15"/>
        <v>No</v>
      </c>
      <c r="T94" s="4" t="str">
        <f t="shared" si="16"/>
        <v>No</v>
      </c>
      <c r="U94" s="4" t="str">
        <f t="shared" si="17"/>
        <v>N/A</v>
      </c>
      <c r="V94" s="132" t="str">
        <f t="shared" si="18"/>
        <v>No</v>
      </c>
      <c r="W94" s="223" t="str">
        <f t="shared" si="19"/>
        <v>N/A</v>
      </c>
      <c r="X94" s="221" t="str">
        <f t="shared" si="20"/>
        <v>No</v>
      </c>
      <c r="Y94" s="223" t="str">
        <f t="shared" si="21"/>
        <v>N/A</v>
      </c>
      <c r="Z94" s="222" t="str">
        <f t="shared" si="22"/>
        <v>No</v>
      </c>
      <c r="AA94" s="68" t="str">
        <f t="shared" si="23"/>
        <v>N/A</v>
      </c>
      <c r="AB94" s="65" t="str">
        <f t="shared" si="24"/>
        <v>No</v>
      </c>
      <c r="AC94" s="68" t="str">
        <f t="shared" si="25"/>
        <v>N/A</v>
      </c>
      <c r="AD94" s="65" t="str">
        <f t="shared" si="26"/>
        <v>No</v>
      </c>
      <c r="AE94" s="68" t="str">
        <f t="shared" si="27"/>
        <v>N/A</v>
      </c>
      <c r="AF94" s="66"/>
    </row>
    <row r="95" spans="1:32" ht="14.5" hidden="1" customHeight="1">
      <c r="A95" s="66" t="s">
        <v>15</v>
      </c>
      <c r="B95" s="66" t="s">
        <v>27</v>
      </c>
      <c r="C95" s="66" t="str" cm="1">
        <f t="array" ref="C95">_xlfn.IFNA(_xlfn.IFS(B95="Starter","Starters &amp; Sides",B95="Sides","Starters &amp; Sides"),B95)</f>
        <v>Mains</v>
      </c>
      <c r="D95" s="84" t="s">
        <v>2449</v>
      </c>
      <c r="E95" s="74">
        <v>9.8800000000000008</v>
      </c>
      <c r="F95" s="4">
        <v>12.5</v>
      </c>
      <c r="G95" s="4">
        <v>13</v>
      </c>
      <c r="H95" s="4">
        <v>13.75</v>
      </c>
      <c r="I95" s="4">
        <v>14</v>
      </c>
      <c r="J95" s="4">
        <v>14.5</v>
      </c>
      <c r="K95" s="4">
        <v>14.5</v>
      </c>
      <c r="L95" s="4">
        <v>14.5</v>
      </c>
      <c r="M95" s="4">
        <v>14.8</v>
      </c>
      <c r="N95" s="4">
        <v>14.8</v>
      </c>
      <c r="O95" s="4"/>
      <c r="P95" s="15"/>
      <c r="Q95" s="337"/>
      <c r="R95" s="15" t="str">
        <f t="shared" si="14"/>
        <v>No</v>
      </c>
      <c r="S95" s="15" t="str">
        <f t="shared" si="15"/>
        <v>No</v>
      </c>
      <c r="T95" s="4" t="str">
        <f t="shared" si="16"/>
        <v>No</v>
      </c>
      <c r="U95" s="4" t="str">
        <f t="shared" si="17"/>
        <v>N/A</v>
      </c>
      <c r="V95" s="132" t="str">
        <f t="shared" si="18"/>
        <v>No</v>
      </c>
      <c r="W95" s="223" t="str">
        <f t="shared" si="19"/>
        <v>N/A</v>
      </c>
      <c r="X95" s="221" t="str">
        <f t="shared" si="20"/>
        <v>No</v>
      </c>
      <c r="Y95" s="223" t="str">
        <f t="shared" si="21"/>
        <v>N/A</v>
      </c>
      <c r="Z95" s="222" t="str">
        <f t="shared" si="22"/>
        <v>No</v>
      </c>
      <c r="AA95" s="68" t="str">
        <f t="shared" si="23"/>
        <v>N/A</v>
      </c>
      <c r="AB95" s="65" t="str">
        <f t="shared" si="24"/>
        <v>No</v>
      </c>
      <c r="AC95" s="68" t="str">
        <f t="shared" si="25"/>
        <v>N/A</v>
      </c>
      <c r="AD95" s="65" t="str">
        <f t="shared" si="26"/>
        <v>No</v>
      </c>
      <c r="AE95" s="68" t="str">
        <f t="shared" si="27"/>
        <v>N/A</v>
      </c>
      <c r="AF95" s="66"/>
    </row>
    <row r="96" spans="1:32" ht="14.5" hidden="1" customHeight="1">
      <c r="A96" s="66" t="s">
        <v>15</v>
      </c>
      <c r="B96" s="66" t="s">
        <v>27</v>
      </c>
      <c r="C96" s="66" t="str" cm="1">
        <f t="array" ref="C96">_xlfn.IFNA(_xlfn.IFS(B96="Starter","Starters &amp; Sides",B96="Sides","Starters &amp; Sides"),B96)</f>
        <v>Mains</v>
      </c>
      <c r="D96" s="84" t="s">
        <v>2450</v>
      </c>
      <c r="E96" s="74">
        <v>14.5</v>
      </c>
      <c r="F96" s="4">
        <v>14.95</v>
      </c>
      <c r="G96" s="4">
        <v>15</v>
      </c>
      <c r="H96" s="4">
        <v>15.5</v>
      </c>
      <c r="I96" s="4">
        <v>16</v>
      </c>
      <c r="J96" s="4">
        <v>16.5</v>
      </c>
      <c r="K96" s="4"/>
      <c r="L96" s="4"/>
      <c r="M96" s="4"/>
      <c r="N96" s="4"/>
      <c r="O96" s="4"/>
      <c r="P96" s="15"/>
      <c r="Q96" s="337"/>
      <c r="R96" s="15" t="str">
        <f t="shared" si="14"/>
        <v>No</v>
      </c>
      <c r="S96" s="15" t="str">
        <f t="shared" si="15"/>
        <v>No</v>
      </c>
      <c r="T96" s="4" t="str">
        <f t="shared" si="16"/>
        <v>No</v>
      </c>
      <c r="U96" s="4" t="str">
        <f t="shared" si="17"/>
        <v>N/A</v>
      </c>
      <c r="V96" s="132" t="str">
        <f t="shared" si="18"/>
        <v>No</v>
      </c>
      <c r="W96" s="223" t="str">
        <f t="shared" si="19"/>
        <v>N/A</v>
      </c>
      <c r="X96" s="221" t="str">
        <f t="shared" si="20"/>
        <v>No</v>
      </c>
      <c r="Y96" s="223" t="str">
        <f t="shared" si="21"/>
        <v>N/A</v>
      </c>
      <c r="Z96" s="222" t="str">
        <f t="shared" si="22"/>
        <v>No</v>
      </c>
      <c r="AA96" s="68" t="str">
        <f t="shared" si="23"/>
        <v>N/A</v>
      </c>
      <c r="AB96" s="65" t="str">
        <f t="shared" si="24"/>
        <v>No</v>
      </c>
      <c r="AC96" s="68" t="str">
        <f t="shared" si="25"/>
        <v>N/A</v>
      </c>
      <c r="AD96" s="65" t="str">
        <f t="shared" si="26"/>
        <v>No</v>
      </c>
      <c r="AE96" s="68" t="str">
        <f t="shared" si="27"/>
        <v>N/A</v>
      </c>
      <c r="AF96" s="66"/>
    </row>
    <row r="97" spans="1:32" ht="14.5" hidden="1" customHeight="1">
      <c r="A97" s="66" t="s">
        <v>15</v>
      </c>
      <c r="B97" s="66" t="s">
        <v>27</v>
      </c>
      <c r="C97" s="66" t="str" cm="1">
        <f t="array" ref="C97">_xlfn.IFNA(_xlfn.IFS(B97="Starter","Starters &amp; Sides",B97="Sides","Starters &amp; Sides"),B97)</f>
        <v>Mains</v>
      </c>
      <c r="D97" s="84" t="s">
        <v>2451</v>
      </c>
      <c r="E97" s="74"/>
      <c r="F97" s="4"/>
      <c r="G97" s="4"/>
      <c r="H97" s="4">
        <v>22</v>
      </c>
      <c r="I97" s="4"/>
      <c r="J97" s="4"/>
      <c r="K97" s="4"/>
      <c r="L97" s="4"/>
      <c r="M97" s="4"/>
      <c r="N97" s="4"/>
      <c r="O97" s="4"/>
      <c r="P97" s="15"/>
      <c r="Q97" s="337"/>
      <c r="R97" s="15" t="str">
        <f t="shared" si="14"/>
        <v>No</v>
      </c>
      <c r="S97" s="15" t="str">
        <f t="shared" si="15"/>
        <v>No</v>
      </c>
      <c r="T97" s="4" t="str">
        <f t="shared" si="16"/>
        <v>No</v>
      </c>
      <c r="U97" s="4" t="str">
        <f t="shared" si="17"/>
        <v>N/A</v>
      </c>
      <c r="V97" s="132" t="str">
        <f t="shared" si="18"/>
        <v>No</v>
      </c>
      <c r="W97" s="223" t="str">
        <f t="shared" si="19"/>
        <v>N/A</v>
      </c>
      <c r="X97" s="221" t="str">
        <f t="shared" si="20"/>
        <v>No</v>
      </c>
      <c r="Y97" s="223" t="str">
        <f t="shared" si="21"/>
        <v>N/A</v>
      </c>
      <c r="Z97" s="222" t="str">
        <f t="shared" si="22"/>
        <v>No</v>
      </c>
      <c r="AA97" s="68" t="str">
        <f t="shared" si="23"/>
        <v>N/A</v>
      </c>
      <c r="AB97" s="65" t="str">
        <f t="shared" si="24"/>
        <v>No</v>
      </c>
      <c r="AC97" s="68" t="str">
        <f t="shared" si="25"/>
        <v>N/A</v>
      </c>
      <c r="AD97" s="65" t="str">
        <f t="shared" si="26"/>
        <v>No</v>
      </c>
      <c r="AE97" s="68" t="str">
        <f t="shared" si="27"/>
        <v>N/A</v>
      </c>
      <c r="AF97" s="66"/>
    </row>
    <row r="98" spans="1:32" ht="14.5" hidden="1" customHeight="1">
      <c r="A98" s="66" t="s">
        <v>15</v>
      </c>
      <c r="B98" s="66" t="s">
        <v>27</v>
      </c>
      <c r="C98" s="66" t="str" cm="1">
        <f t="array" ref="C98">_xlfn.IFNA(_xlfn.IFS(B98="Starter","Starters &amp; Sides",B98="Sides","Starters &amp; Sides"),B98)</f>
        <v>Mains</v>
      </c>
      <c r="D98" s="84" t="s">
        <v>2452</v>
      </c>
      <c r="E98" s="74"/>
      <c r="F98" s="4"/>
      <c r="G98" s="4"/>
      <c r="H98" s="4"/>
      <c r="I98" s="4"/>
      <c r="J98" s="4"/>
      <c r="K98" s="4"/>
      <c r="L98" s="4"/>
      <c r="M98" s="4"/>
      <c r="N98" s="4"/>
      <c r="O98" s="4"/>
      <c r="P98" s="15">
        <v>17.5</v>
      </c>
      <c r="Q98" s="337"/>
      <c r="R98" s="15" t="str">
        <f t="shared" si="14"/>
        <v>No</v>
      </c>
      <c r="S98" s="15" t="str">
        <f t="shared" si="15"/>
        <v>No</v>
      </c>
      <c r="T98" s="4" t="str">
        <f t="shared" si="16"/>
        <v>No</v>
      </c>
      <c r="U98" s="4" t="str">
        <f t="shared" si="17"/>
        <v>N/A</v>
      </c>
      <c r="V98" s="132" t="str">
        <f t="shared" si="18"/>
        <v>No</v>
      </c>
      <c r="W98" s="223" t="str">
        <f t="shared" si="19"/>
        <v>N/A</v>
      </c>
      <c r="X98" s="221" t="str">
        <f t="shared" si="20"/>
        <v>No</v>
      </c>
      <c r="Y98" s="223" t="str">
        <f t="shared" si="21"/>
        <v>N/A</v>
      </c>
      <c r="Z98" s="222" t="str">
        <f t="shared" si="22"/>
        <v>No</v>
      </c>
      <c r="AA98" s="68" t="str">
        <f t="shared" si="23"/>
        <v>N/A</v>
      </c>
      <c r="AB98" s="65" t="str">
        <f t="shared" si="24"/>
        <v>No</v>
      </c>
      <c r="AC98" s="68" t="str">
        <f t="shared" si="25"/>
        <v>N/A</v>
      </c>
      <c r="AD98" s="65" t="str">
        <f t="shared" si="26"/>
        <v>No</v>
      </c>
      <c r="AE98" s="68" t="str">
        <f t="shared" si="27"/>
        <v>N/A</v>
      </c>
      <c r="AF98" s="66"/>
    </row>
    <row r="99" spans="1:32" ht="14.5" hidden="1" customHeight="1">
      <c r="A99" s="66" t="s">
        <v>15</v>
      </c>
      <c r="B99" s="66" t="s">
        <v>27</v>
      </c>
      <c r="C99" s="66" t="str" cm="1">
        <f t="array" ref="C99">_xlfn.IFNA(_xlfn.IFS(B99="Starter","Starters &amp; Sides",B99="Sides","Starters &amp; Sides"),B99)</f>
        <v>Mains</v>
      </c>
      <c r="D99" s="84" t="s">
        <v>2453</v>
      </c>
      <c r="E99" s="74"/>
      <c r="F99" s="4"/>
      <c r="G99" s="4"/>
      <c r="H99" s="4">
        <v>18.25</v>
      </c>
      <c r="I99" s="4"/>
      <c r="J99" s="4"/>
      <c r="K99" s="4"/>
      <c r="L99" s="4"/>
      <c r="M99" s="4"/>
      <c r="N99" s="4"/>
      <c r="O99" s="4"/>
      <c r="P99" s="15"/>
      <c r="Q99" s="337"/>
      <c r="R99" s="15" t="str">
        <f t="shared" si="14"/>
        <v>No</v>
      </c>
      <c r="S99" s="15" t="str">
        <f t="shared" si="15"/>
        <v>No</v>
      </c>
      <c r="T99" s="4" t="str">
        <f t="shared" si="16"/>
        <v>No</v>
      </c>
      <c r="U99" s="4" t="str">
        <f t="shared" si="17"/>
        <v>N/A</v>
      </c>
      <c r="V99" s="132" t="str">
        <f t="shared" si="18"/>
        <v>No</v>
      </c>
      <c r="W99" s="223" t="str">
        <f t="shared" si="19"/>
        <v>N/A</v>
      </c>
      <c r="X99" s="221" t="str">
        <f t="shared" si="20"/>
        <v>No</v>
      </c>
      <c r="Y99" s="223" t="str">
        <f t="shared" si="21"/>
        <v>N/A</v>
      </c>
      <c r="Z99" s="222" t="str">
        <f t="shared" si="22"/>
        <v>No</v>
      </c>
      <c r="AA99" s="68" t="str">
        <f t="shared" si="23"/>
        <v>N/A</v>
      </c>
      <c r="AB99" s="65" t="str">
        <f t="shared" si="24"/>
        <v>No</v>
      </c>
      <c r="AC99" s="68" t="str">
        <f t="shared" si="25"/>
        <v>N/A</v>
      </c>
      <c r="AD99" s="65" t="str">
        <f t="shared" si="26"/>
        <v>No</v>
      </c>
      <c r="AE99" s="68" t="str">
        <f t="shared" si="27"/>
        <v>N/A</v>
      </c>
      <c r="AF99" s="66"/>
    </row>
    <row r="100" spans="1:32" ht="14.5" hidden="1" customHeight="1">
      <c r="A100" s="66" t="s">
        <v>15</v>
      </c>
      <c r="B100" s="66" t="s">
        <v>27</v>
      </c>
      <c r="C100" s="66" t="str" cm="1">
        <f t="array" ref="C100">_xlfn.IFNA(_xlfn.IFS(B100="Starter","Starters &amp; Sides",B100="Sides","Starters &amp; Sides"),B100)</f>
        <v>Mains</v>
      </c>
      <c r="D100" s="84" t="s">
        <v>2454</v>
      </c>
      <c r="E100" s="74">
        <v>14.5</v>
      </c>
      <c r="F100" s="4">
        <v>14.95</v>
      </c>
      <c r="G100" s="4">
        <v>15</v>
      </c>
      <c r="H100" s="4">
        <v>15.25</v>
      </c>
      <c r="I100" s="4">
        <v>15.75</v>
      </c>
      <c r="J100" s="4">
        <v>16</v>
      </c>
      <c r="K100" s="4">
        <v>16.5</v>
      </c>
      <c r="L100" s="4">
        <v>16.5</v>
      </c>
      <c r="M100" s="4"/>
      <c r="N100" s="4"/>
      <c r="O100" s="4"/>
      <c r="P100" s="15"/>
      <c r="Q100" s="337"/>
      <c r="R100" s="15" t="str">
        <f t="shared" si="14"/>
        <v>No</v>
      </c>
      <c r="S100" s="15" t="str">
        <f t="shared" si="15"/>
        <v>No</v>
      </c>
      <c r="T100" s="4" t="str">
        <f t="shared" si="16"/>
        <v>No</v>
      </c>
      <c r="U100" s="4" t="str">
        <f t="shared" si="17"/>
        <v>N/A</v>
      </c>
      <c r="V100" s="132" t="str">
        <f t="shared" si="18"/>
        <v>No</v>
      </c>
      <c r="W100" s="223" t="str">
        <f t="shared" si="19"/>
        <v>N/A</v>
      </c>
      <c r="X100" s="221" t="str">
        <f t="shared" si="20"/>
        <v>No</v>
      </c>
      <c r="Y100" s="223" t="str">
        <f t="shared" si="21"/>
        <v>N/A</v>
      </c>
      <c r="Z100" s="222" t="str">
        <f t="shared" si="22"/>
        <v>No</v>
      </c>
      <c r="AA100" s="68" t="str">
        <f t="shared" si="23"/>
        <v>N/A</v>
      </c>
      <c r="AB100" s="65" t="str">
        <f t="shared" si="24"/>
        <v>No</v>
      </c>
      <c r="AC100" s="68" t="str">
        <f t="shared" si="25"/>
        <v>N/A</v>
      </c>
      <c r="AD100" s="65" t="str">
        <f t="shared" si="26"/>
        <v>No</v>
      </c>
      <c r="AE100" s="68" t="str">
        <f t="shared" si="27"/>
        <v>N/A</v>
      </c>
      <c r="AF100" s="66"/>
    </row>
    <row r="101" spans="1:32" ht="14.5" hidden="1" customHeight="1">
      <c r="A101" s="66" t="s">
        <v>15</v>
      </c>
      <c r="B101" s="66" t="s">
        <v>27</v>
      </c>
      <c r="C101" s="66" t="str" cm="1">
        <f t="array" ref="C101">_xlfn.IFNA(_xlfn.IFS(B101="Starter","Starters &amp; Sides",B101="Sides","Starters &amp; Sides"),B101)</f>
        <v>Mains</v>
      </c>
      <c r="D101" s="84" t="s">
        <v>2455</v>
      </c>
      <c r="E101" s="74">
        <v>11.75</v>
      </c>
      <c r="F101" s="4">
        <v>12.25</v>
      </c>
      <c r="G101" s="4">
        <v>12.75</v>
      </c>
      <c r="H101" s="4">
        <v>13.5</v>
      </c>
      <c r="I101" s="4">
        <v>14</v>
      </c>
      <c r="J101" s="4">
        <v>14</v>
      </c>
      <c r="K101" s="4">
        <v>14.25</v>
      </c>
      <c r="L101" s="4">
        <v>14.25</v>
      </c>
      <c r="M101" s="4">
        <v>14.95</v>
      </c>
      <c r="N101" s="4">
        <v>15</v>
      </c>
      <c r="O101" s="4">
        <v>16.5</v>
      </c>
      <c r="P101" s="15">
        <v>16.5</v>
      </c>
      <c r="Q101" s="337">
        <v>16.5</v>
      </c>
      <c r="R101" s="15" t="str">
        <f t="shared" si="14"/>
        <v>Yes</v>
      </c>
      <c r="S101" s="15" t="str">
        <f t="shared" si="15"/>
        <v>No</v>
      </c>
      <c r="T101" s="4" t="str">
        <f t="shared" si="16"/>
        <v>Yes</v>
      </c>
      <c r="U101" s="4">
        <f t="shared" si="17"/>
        <v>0</v>
      </c>
      <c r="V101" s="132" t="str">
        <f t="shared" si="18"/>
        <v>Yes</v>
      </c>
      <c r="W101" s="223">
        <f t="shared" si="19"/>
        <v>0</v>
      </c>
      <c r="X101" s="221" t="str">
        <f t="shared" si="20"/>
        <v>Yes</v>
      </c>
      <c r="Y101" s="223">
        <f t="shared" si="21"/>
        <v>0.10000000000000009</v>
      </c>
      <c r="Z101" s="222" t="str">
        <f t="shared" si="22"/>
        <v>Yes</v>
      </c>
      <c r="AA101" s="68">
        <f t="shared" si="23"/>
        <v>0.10367892976588644</v>
      </c>
      <c r="AB101" s="65" t="str">
        <f t="shared" si="24"/>
        <v>Yes</v>
      </c>
      <c r="AC101" s="68">
        <f t="shared" si="25"/>
        <v>0.15789473684210531</v>
      </c>
      <c r="AD101" s="65" t="str">
        <f t="shared" si="26"/>
        <v>Yes</v>
      </c>
      <c r="AE101" s="68">
        <f t="shared" si="27"/>
        <v>0.4042553191489362</v>
      </c>
      <c r="AF101" s="66"/>
    </row>
    <row r="102" spans="1:32" ht="14.5" hidden="1" customHeight="1">
      <c r="A102" s="66" t="s">
        <v>15</v>
      </c>
      <c r="B102" s="66" t="s">
        <v>27</v>
      </c>
      <c r="C102" s="66" t="str" cm="1">
        <f t="array" ref="C102">_xlfn.IFNA(_xlfn.IFS(B102="Starter","Starters &amp; Sides",B102="Sides","Starters &amp; Sides"),B102)</f>
        <v>Mains</v>
      </c>
      <c r="D102" s="84" t="s">
        <v>2396</v>
      </c>
      <c r="E102" s="74"/>
      <c r="F102" s="4"/>
      <c r="G102" s="4"/>
      <c r="H102" s="4">
        <v>14</v>
      </c>
      <c r="I102" s="4">
        <v>14.5</v>
      </c>
      <c r="J102" s="4">
        <v>14.5</v>
      </c>
      <c r="K102" s="4">
        <v>14.75</v>
      </c>
      <c r="L102" s="4">
        <v>14.75</v>
      </c>
      <c r="M102" s="4">
        <v>14.95</v>
      </c>
      <c r="N102" s="4">
        <v>15</v>
      </c>
      <c r="O102" s="4">
        <v>16.5</v>
      </c>
      <c r="P102" s="15">
        <v>16.5</v>
      </c>
      <c r="Q102" s="337">
        <v>16.5</v>
      </c>
      <c r="R102" s="15" t="str">
        <f t="shared" si="14"/>
        <v>Yes</v>
      </c>
      <c r="S102" s="15" t="str">
        <f t="shared" si="15"/>
        <v>No</v>
      </c>
      <c r="T102" s="4" t="str">
        <f t="shared" si="16"/>
        <v>Yes</v>
      </c>
      <c r="U102" s="4">
        <f t="shared" si="17"/>
        <v>0</v>
      </c>
      <c r="V102" s="132" t="str">
        <f t="shared" si="18"/>
        <v>Yes</v>
      </c>
      <c r="W102" s="223">
        <f t="shared" si="19"/>
        <v>0</v>
      </c>
      <c r="X102" s="221" t="str">
        <f t="shared" si="20"/>
        <v>Yes</v>
      </c>
      <c r="Y102" s="223">
        <f t="shared" si="21"/>
        <v>0.10000000000000009</v>
      </c>
      <c r="Z102" s="222" t="str">
        <f t="shared" si="22"/>
        <v>Yes</v>
      </c>
      <c r="AA102" s="68">
        <f t="shared" si="23"/>
        <v>0.10367892976588644</v>
      </c>
      <c r="AB102" s="65" t="str">
        <f t="shared" si="24"/>
        <v>Yes</v>
      </c>
      <c r="AC102" s="68">
        <f t="shared" si="25"/>
        <v>0.11864406779661008</v>
      </c>
      <c r="AD102" s="65" t="str">
        <f t="shared" si="26"/>
        <v>No</v>
      </c>
      <c r="AE102" s="68" t="str">
        <f t="shared" si="27"/>
        <v>N/A</v>
      </c>
      <c r="AF102" s="66"/>
    </row>
    <row r="103" spans="1:32" ht="14.5" hidden="1" customHeight="1">
      <c r="A103" s="66" t="s">
        <v>15</v>
      </c>
      <c r="B103" s="66" t="s">
        <v>27</v>
      </c>
      <c r="C103" s="66" t="str" cm="1">
        <f t="array" ref="C103">_xlfn.IFNA(_xlfn.IFS(B103="Starter","Starters &amp; Sides",B103="Sides","Starters &amp; Sides"),B103)</f>
        <v>Mains</v>
      </c>
      <c r="D103" s="84" t="s">
        <v>2456</v>
      </c>
      <c r="E103" s="74"/>
      <c r="F103" s="4"/>
      <c r="G103" s="4"/>
      <c r="H103" s="4">
        <v>14</v>
      </c>
      <c r="I103" s="4">
        <v>14.5</v>
      </c>
      <c r="J103" s="4">
        <v>14.5</v>
      </c>
      <c r="K103" s="4">
        <v>14.75</v>
      </c>
      <c r="L103" s="4">
        <v>14.75</v>
      </c>
      <c r="M103" s="4">
        <v>15.25</v>
      </c>
      <c r="N103" s="4">
        <v>15</v>
      </c>
      <c r="O103" s="4">
        <v>16.5</v>
      </c>
      <c r="P103" s="15">
        <v>16.5</v>
      </c>
      <c r="Q103" s="337">
        <v>16.5</v>
      </c>
      <c r="R103" s="15" t="str">
        <f t="shared" si="14"/>
        <v>Yes</v>
      </c>
      <c r="S103" s="15" t="str">
        <f t="shared" si="15"/>
        <v>No</v>
      </c>
      <c r="T103" s="4" t="str">
        <f t="shared" si="16"/>
        <v>Yes</v>
      </c>
      <c r="U103" s="4">
        <f t="shared" si="17"/>
        <v>0</v>
      </c>
      <c r="V103" s="132" t="str">
        <f t="shared" si="18"/>
        <v>Yes</v>
      </c>
      <c r="W103" s="223">
        <f t="shared" si="19"/>
        <v>0</v>
      </c>
      <c r="X103" s="221" t="str">
        <f t="shared" si="20"/>
        <v>Yes</v>
      </c>
      <c r="Y103" s="223">
        <f t="shared" si="21"/>
        <v>0.10000000000000009</v>
      </c>
      <c r="Z103" s="222" t="str">
        <f t="shared" si="22"/>
        <v>Yes</v>
      </c>
      <c r="AA103" s="68">
        <f t="shared" si="23"/>
        <v>8.1967213114754189E-2</v>
      </c>
      <c r="AB103" s="65" t="str">
        <f t="shared" si="24"/>
        <v>Yes</v>
      </c>
      <c r="AC103" s="68">
        <f t="shared" si="25"/>
        <v>0.11864406779661008</v>
      </c>
      <c r="AD103" s="65" t="str">
        <f t="shared" si="26"/>
        <v>No</v>
      </c>
      <c r="AE103" s="68" t="str">
        <f t="shared" si="27"/>
        <v>N/A</v>
      </c>
      <c r="AF103" s="66"/>
    </row>
    <row r="104" spans="1:32" ht="14.5" hidden="1" customHeight="1">
      <c r="A104" s="66" t="s">
        <v>15</v>
      </c>
      <c r="B104" s="66" t="s">
        <v>27</v>
      </c>
      <c r="C104" s="66" t="str" cm="1">
        <f t="array" ref="C104">_xlfn.IFNA(_xlfn.IFS(B104="Starter","Starters &amp; Sides",B104="Sides","Starters &amp; Sides"),B104)</f>
        <v>Mains</v>
      </c>
      <c r="D104" s="84" t="s">
        <v>2457</v>
      </c>
      <c r="E104" s="74">
        <v>1.5</v>
      </c>
      <c r="F104" s="4">
        <v>11.25</v>
      </c>
      <c r="G104" s="4">
        <v>11.25</v>
      </c>
      <c r="H104" s="4">
        <v>12</v>
      </c>
      <c r="I104" s="4">
        <v>13</v>
      </c>
      <c r="J104" s="4">
        <v>13.5</v>
      </c>
      <c r="K104" s="4"/>
      <c r="L104" s="4"/>
      <c r="M104" s="4"/>
      <c r="N104" s="4"/>
      <c r="O104" s="4"/>
      <c r="P104" s="15"/>
      <c r="Q104" s="337"/>
      <c r="R104" s="15" t="str">
        <f t="shared" si="14"/>
        <v>No</v>
      </c>
      <c r="S104" s="15" t="str">
        <f t="shared" si="15"/>
        <v>No</v>
      </c>
      <c r="T104" s="4" t="str">
        <f t="shared" si="16"/>
        <v>No</v>
      </c>
      <c r="U104" s="4" t="str">
        <f t="shared" si="17"/>
        <v>N/A</v>
      </c>
      <c r="V104" s="132" t="str">
        <f t="shared" si="18"/>
        <v>No</v>
      </c>
      <c r="W104" s="223" t="str">
        <f t="shared" si="19"/>
        <v>N/A</v>
      </c>
      <c r="X104" s="221" t="str">
        <f t="shared" si="20"/>
        <v>No</v>
      </c>
      <c r="Y104" s="223" t="str">
        <f t="shared" si="21"/>
        <v>N/A</v>
      </c>
      <c r="Z104" s="222" t="str">
        <f t="shared" si="22"/>
        <v>No</v>
      </c>
      <c r="AA104" s="68" t="str">
        <f t="shared" si="23"/>
        <v>N/A</v>
      </c>
      <c r="AB104" s="65" t="str">
        <f t="shared" si="24"/>
        <v>No</v>
      </c>
      <c r="AC104" s="68" t="str">
        <f t="shared" si="25"/>
        <v>N/A</v>
      </c>
      <c r="AD104" s="65" t="str">
        <f t="shared" si="26"/>
        <v>No</v>
      </c>
      <c r="AE104" s="68" t="str">
        <f t="shared" si="27"/>
        <v>N/A</v>
      </c>
      <c r="AF104" s="66"/>
    </row>
    <row r="105" spans="1:32" ht="14.5" hidden="1" customHeight="1">
      <c r="A105" s="66" t="s">
        <v>15</v>
      </c>
      <c r="B105" s="66" t="s">
        <v>27</v>
      </c>
      <c r="C105" s="66" t="str" cm="1">
        <f t="array" ref="C105">_xlfn.IFNA(_xlfn.IFS(B105="Starter","Starters &amp; Sides",B105="Sides","Starters &amp; Sides"),B105)</f>
        <v>Mains</v>
      </c>
      <c r="D105" s="84" t="s">
        <v>2458</v>
      </c>
      <c r="E105" s="74"/>
      <c r="F105" s="4"/>
      <c r="G105" s="4"/>
      <c r="H105" s="4">
        <v>12.5</v>
      </c>
      <c r="I105" s="4">
        <v>13.5</v>
      </c>
      <c r="J105" s="4">
        <v>13.75</v>
      </c>
      <c r="K105" s="4"/>
      <c r="L105" s="4"/>
      <c r="M105" s="4"/>
      <c r="N105" s="4"/>
      <c r="O105" s="4"/>
      <c r="P105" s="15"/>
      <c r="Q105" s="337"/>
      <c r="R105" s="15" t="str">
        <f t="shared" si="14"/>
        <v>No</v>
      </c>
      <c r="S105" s="15" t="str">
        <f t="shared" si="15"/>
        <v>No</v>
      </c>
      <c r="T105" s="4" t="str">
        <f t="shared" si="16"/>
        <v>No</v>
      </c>
      <c r="U105" s="4" t="str">
        <f t="shared" si="17"/>
        <v>N/A</v>
      </c>
      <c r="V105" s="132" t="str">
        <f t="shared" si="18"/>
        <v>No</v>
      </c>
      <c r="W105" s="223" t="str">
        <f t="shared" si="19"/>
        <v>N/A</v>
      </c>
      <c r="X105" s="221" t="str">
        <f t="shared" si="20"/>
        <v>No</v>
      </c>
      <c r="Y105" s="223" t="str">
        <f t="shared" si="21"/>
        <v>N/A</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t="14.5" hidden="1" customHeight="1">
      <c r="A106" s="66" t="s">
        <v>15</v>
      </c>
      <c r="B106" s="66" t="s">
        <v>27</v>
      </c>
      <c r="C106" s="66" t="str" cm="1">
        <f t="array" ref="C106">_xlfn.IFNA(_xlfn.IFS(B106="Starter","Starters &amp; Sides",B106="Sides","Starters &amp; Sides"),B106)</f>
        <v>Mains</v>
      </c>
      <c r="D106" s="84" t="s">
        <v>2459</v>
      </c>
      <c r="E106" s="74"/>
      <c r="F106" s="4"/>
      <c r="G106" s="4"/>
      <c r="H106" s="4">
        <v>12.5</v>
      </c>
      <c r="I106" s="4">
        <v>13.5</v>
      </c>
      <c r="J106" s="4">
        <v>13.75</v>
      </c>
      <c r="K106" s="4"/>
      <c r="L106" s="4"/>
      <c r="M106" s="4"/>
      <c r="N106" s="4"/>
      <c r="O106" s="4"/>
      <c r="P106" s="15"/>
      <c r="Q106" s="337"/>
      <c r="R106" s="15" t="str">
        <f t="shared" si="14"/>
        <v>No</v>
      </c>
      <c r="S106" s="15" t="str">
        <f t="shared" si="15"/>
        <v>No</v>
      </c>
      <c r="T106" s="4" t="str">
        <f t="shared" si="16"/>
        <v>No</v>
      </c>
      <c r="U106" s="4" t="str">
        <f t="shared" si="17"/>
        <v>N/A</v>
      </c>
      <c r="V106" s="132"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t="14.5" hidden="1" customHeight="1">
      <c r="A107" s="66" t="s">
        <v>15</v>
      </c>
      <c r="B107" s="66" t="s">
        <v>27</v>
      </c>
      <c r="C107" s="66" t="str" cm="1">
        <f t="array" ref="C107">_xlfn.IFNA(_xlfn.IFS(B107="Starter","Starters &amp; Sides",B107="Sides","Starters &amp; Sides"),B107)</f>
        <v>Mains</v>
      </c>
      <c r="D107" s="84" t="s">
        <v>2460</v>
      </c>
      <c r="E107" s="74"/>
      <c r="F107" s="4"/>
      <c r="G107" s="4"/>
      <c r="H107" s="4">
        <v>12.5</v>
      </c>
      <c r="I107" s="4">
        <v>14</v>
      </c>
      <c r="J107" s="4"/>
      <c r="K107" s="4"/>
      <c r="L107" s="4"/>
      <c r="M107" s="4"/>
      <c r="N107" s="4"/>
      <c r="O107" s="4"/>
      <c r="P107" s="15"/>
      <c r="Q107" s="337"/>
      <c r="R107" s="15" t="str">
        <f t="shared" si="14"/>
        <v>No</v>
      </c>
      <c r="S107" s="15" t="str">
        <f t="shared" si="15"/>
        <v>No</v>
      </c>
      <c r="T107" s="4" t="str">
        <f t="shared" si="16"/>
        <v>No</v>
      </c>
      <c r="U107" s="4" t="str">
        <f t="shared" si="17"/>
        <v>N/A</v>
      </c>
      <c r="V107" s="132" t="str">
        <f t="shared" si="18"/>
        <v>No</v>
      </c>
      <c r="W107" s="223" t="str">
        <f t="shared" si="19"/>
        <v>N/A</v>
      </c>
      <c r="X107" s="221" t="str">
        <f t="shared" si="20"/>
        <v>No</v>
      </c>
      <c r="Y107" s="223" t="str">
        <f t="shared" si="21"/>
        <v>N/A</v>
      </c>
      <c r="Z107" s="222" t="str">
        <f t="shared" si="22"/>
        <v>No</v>
      </c>
      <c r="AA107" s="68" t="str">
        <f t="shared" si="23"/>
        <v>N/A</v>
      </c>
      <c r="AB107" s="65" t="str">
        <f t="shared" si="24"/>
        <v>No</v>
      </c>
      <c r="AC107" s="68" t="str">
        <f t="shared" si="25"/>
        <v>N/A</v>
      </c>
      <c r="AD107" s="65" t="str">
        <f t="shared" si="26"/>
        <v>No</v>
      </c>
      <c r="AE107" s="68" t="str">
        <f t="shared" si="27"/>
        <v>N/A</v>
      </c>
      <c r="AF107" s="66"/>
    </row>
    <row r="108" spans="1:32" ht="14.5" hidden="1" customHeight="1">
      <c r="A108" s="66" t="s">
        <v>15</v>
      </c>
      <c r="B108" s="66" t="s">
        <v>27</v>
      </c>
      <c r="C108" s="66" t="str" cm="1">
        <f t="array" ref="C108">_xlfn.IFNA(_xlfn.IFS(B108="Starter","Starters &amp; Sides",B108="Sides","Starters &amp; Sides"),B108)</f>
        <v>Mains</v>
      </c>
      <c r="D108" s="84" t="s">
        <v>2461</v>
      </c>
      <c r="E108" s="74"/>
      <c r="F108" s="4"/>
      <c r="G108" s="4"/>
      <c r="H108" s="4">
        <v>12.5</v>
      </c>
      <c r="I108" s="4">
        <v>13.5</v>
      </c>
      <c r="J108" s="4">
        <v>13.75</v>
      </c>
      <c r="K108" s="4"/>
      <c r="L108" s="4"/>
      <c r="M108" s="4"/>
      <c r="N108" s="4"/>
      <c r="O108" s="4"/>
      <c r="P108" s="15"/>
      <c r="Q108" s="337"/>
      <c r="R108" s="15" t="str">
        <f t="shared" ref="R108:R171" si="28">IF(COUNTA(Q108)=1,"Yes","No")</f>
        <v>No</v>
      </c>
      <c r="S108" s="15" t="str">
        <f t="shared" ref="S108:S171" si="29">IF(AND(T108="No",R108="Yes"),"Yes","No")</f>
        <v>No</v>
      </c>
      <c r="T108" s="4" t="str">
        <f t="shared" ref="T108:T171" si="30">IF(COUNTA(P108:Q108)=2,"Yes","No")</f>
        <v>No</v>
      </c>
      <c r="U108" s="4" t="str">
        <f t="shared" ref="U108:U171" si="31">IF(T108="Yes",Q108/P108-1,"N/A")</f>
        <v>N/A</v>
      </c>
      <c r="V108" s="132" t="str">
        <f t="shared" ref="V108:V171" si="32">IF(COUNTA(O108:Q108)=3,"Yes","No")</f>
        <v>No</v>
      </c>
      <c r="W108" s="223" t="str">
        <f t="shared" ref="W108:W171" si="33">IF(V108="Yes",Q108/O108-1,"N/A")</f>
        <v>N/A</v>
      </c>
      <c r="X108" s="221" t="str">
        <f t="shared" ref="X108:X171" si="34">IF(COUNTA(N108:Q108)=4,"Yes","No")</f>
        <v>No</v>
      </c>
      <c r="Y108" s="223" t="str">
        <f t="shared" ref="Y108:Y171" si="35">IF(X108="Yes",Q108/N108-1,"N/A")</f>
        <v>N/A</v>
      </c>
      <c r="Z108" s="222" t="str">
        <f t="shared" ref="Z108:Z171" si="36">IF(COUNTA(M108:Q108)=5,"Yes","No")</f>
        <v>No</v>
      </c>
      <c r="AA108" s="68" t="str">
        <f t="shared" ref="AA108:AA171" si="37">IF(Z108="Yes",Q108/M108-1,"N/A")</f>
        <v>N/A</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ht="14.5" hidden="1" customHeight="1">
      <c r="A109" s="66" t="s">
        <v>15</v>
      </c>
      <c r="B109" s="66" t="s">
        <v>27</v>
      </c>
      <c r="C109" s="66" t="str" cm="1">
        <f t="array" ref="C109">_xlfn.IFNA(_xlfn.IFS(B109="Starter","Starters &amp; Sides",B109="Sides","Starters &amp; Sides"),B109)</f>
        <v>Mains</v>
      </c>
      <c r="D109" s="84" t="s">
        <v>2462</v>
      </c>
      <c r="E109" s="74"/>
      <c r="F109" s="4"/>
      <c r="G109" s="4"/>
      <c r="H109" s="4"/>
      <c r="I109" s="4"/>
      <c r="J109" s="4"/>
      <c r="K109" s="4"/>
      <c r="L109" s="4"/>
      <c r="M109" s="4">
        <v>14.95</v>
      </c>
      <c r="N109" s="4"/>
      <c r="O109" s="4"/>
      <c r="P109" s="15"/>
      <c r="Q109" s="337"/>
      <c r="R109" s="15" t="str">
        <f t="shared" si="28"/>
        <v>No</v>
      </c>
      <c r="S109" s="15" t="str">
        <f t="shared" si="29"/>
        <v>No</v>
      </c>
      <c r="T109" s="4" t="str">
        <f t="shared" si="30"/>
        <v>No</v>
      </c>
      <c r="U109" s="4" t="str">
        <f t="shared" si="31"/>
        <v>N/A</v>
      </c>
      <c r="V109" s="132" t="str">
        <f t="shared" si="32"/>
        <v>No</v>
      </c>
      <c r="W109" s="223" t="str">
        <f t="shared" si="33"/>
        <v>N/A</v>
      </c>
      <c r="X109" s="221" t="str">
        <f t="shared" si="34"/>
        <v>No</v>
      </c>
      <c r="Y109" s="223" t="str">
        <f t="shared" si="35"/>
        <v>N/A</v>
      </c>
      <c r="Z109" s="222" t="str">
        <f t="shared" si="36"/>
        <v>No</v>
      </c>
      <c r="AA109" s="68" t="str">
        <f t="shared" si="37"/>
        <v>N/A</v>
      </c>
      <c r="AB109" s="65" t="str">
        <f t="shared" si="38"/>
        <v>No</v>
      </c>
      <c r="AC109" s="68" t="str">
        <f t="shared" si="39"/>
        <v>N/A</v>
      </c>
      <c r="AD109" s="65" t="str">
        <f t="shared" si="40"/>
        <v>No</v>
      </c>
      <c r="AE109" s="68" t="str">
        <f t="shared" si="41"/>
        <v>N/A</v>
      </c>
      <c r="AF109" s="66"/>
    </row>
    <row r="110" spans="1:32" ht="14.5" hidden="1" customHeight="1">
      <c r="A110" s="66" t="s">
        <v>15</v>
      </c>
      <c r="B110" s="66" t="s">
        <v>27</v>
      </c>
      <c r="C110" s="66" t="str" cm="1">
        <f t="array" ref="C110">_xlfn.IFNA(_xlfn.IFS(B110="Starter","Starters &amp; Sides",B110="Sides","Starters &amp; Sides"),B110)</f>
        <v>Mains</v>
      </c>
      <c r="D110" s="84" t="s">
        <v>2463</v>
      </c>
      <c r="E110" s="74"/>
      <c r="F110" s="4"/>
      <c r="G110" s="4"/>
      <c r="H110" s="4"/>
      <c r="I110" s="4"/>
      <c r="J110" s="4"/>
      <c r="K110" s="4"/>
      <c r="L110" s="4"/>
      <c r="M110" s="4"/>
      <c r="N110" s="4"/>
      <c r="O110" s="4">
        <v>16.5</v>
      </c>
      <c r="P110" s="15"/>
      <c r="Q110" s="337"/>
      <c r="R110" s="15" t="str">
        <f t="shared" si="28"/>
        <v>No</v>
      </c>
      <c r="S110" s="15" t="str">
        <f t="shared" si="29"/>
        <v>No</v>
      </c>
      <c r="T110" s="4" t="str">
        <f t="shared" si="30"/>
        <v>No</v>
      </c>
      <c r="U110" s="4" t="str">
        <f t="shared" si="31"/>
        <v>N/A</v>
      </c>
      <c r="V110" s="132" t="str">
        <f t="shared" si="32"/>
        <v>No</v>
      </c>
      <c r="W110" s="223" t="str">
        <f t="shared" si="33"/>
        <v>N/A</v>
      </c>
      <c r="X110" s="221" t="str">
        <f t="shared" si="34"/>
        <v>No</v>
      </c>
      <c r="Y110" s="223" t="str">
        <f t="shared" si="35"/>
        <v>N/A</v>
      </c>
      <c r="Z110" s="222" t="str">
        <f t="shared" si="36"/>
        <v>No</v>
      </c>
      <c r="AA110" s="68" t="str">
        <f t="shared" si="37"/>
        <v>N/A</v>
      </c>
      <c r="AB110" s="65" t="str">
        <f t="shared" si="38"/>
        <v>No</v>
      </c>
      <c r="AC110" s="68" t="str">
        <f t="shared" si="39"/>
        <v>N/A</v>
      </c>
      <c r="AD110" s="65" t="str">
        <f t="shared" si="40"/>
        <v>No</v>
      </c>
      <c r="AE110" s="68" t="str">
        <f t="shared" si="41"/>
        <v>N/A</v>
      </c>
      <c r="AF110" s="66"/>
    </row>
    <row r="111" spans="1:32" ht="14.5" hidden="1" customHeight="1">
      <c r="A111" s="66" t="s">
        <v>15</v>
      </c>
      <c r="B111" s="66" t="s">
        <v>27</v>
      </c>
      <c r="C111" s="66" t="str" cm="1">
        <f t="array" ref="C111">_xlfn.IFNA(_xlfn.IFS(B111="Starter","Starters &amp; Sides",B111="Sides","Starters &amp; Sides"),B111)</f>
        <v>Mains</v>
      </c>
      <c r="D111" s="84" t="s">
        <v>2464</v>
      </c>
      <c r="E111" s="74">
        <v>13.5</v>
      </c>
      <c r="F111" s="4">
        <v>13.95</v>
      </c>
      <c r="G111" s="4">
        <v>14</v>
      </c>
      <c r="H111" s="4">
        <v>14</v>
      </c>
      <c r="I111" s="4">
        <v>14.5</v>
      </c>
      <c r="J111" s="4">
        <v>14.5</v>
      </c>
      <c r="K111" s="4">
        <v>14.75</v>
      </c>
      <c r="L111" s="4">
        <v>14.75</v>
      </c>
      <c r="M111" s="4">
        <v>15</v>
      </c>
      <c r="N111" s="4">
        <v>14.75</v>
      </c>
      <c r="O111" s="4">
        <v>15.5</v>
      </c>
      <c r="P111" s="15">
        <v>15.5</v>
      </c>
      <c r="Q111" s="337">
        <v>15.5</v>
      </c>
      <c r="R111" s="15" t="str">
        <f t="shared" si="28"/>
        <v>Yes</v>
      </c>
      <c r="S111" s="15" t="str">
        <f t="shared" si="29"/>
        <v>No</v>
      </c>
      <c r="T111" s="4" t="str">
        <f t="shared" si="30"/>
        <v>Yes</v>
      </c>
      <c r="U111" s="4">
        <f t="shared" si="31"/>
        <v>0</v>
      </c>
      <c r="V111" s="132" t="str">
        <f t="shared" si="32"/>
        <v>Yes</v>
      </c>
      <c r="W111" s="223">
        <f t="shared" si="33"/>
        <v>0</v>
      </c>
      <c r="X111" s="221" t="str">
        <f t="shared" si="34"/>
        <v>Yes</v>
      </c>
      <c r="Y111" s="223">
        <f t="shared" si="35"/>
        <v>5.0847457627118731E-2</v>
      </c>
      <c r="Z111" s="222" t="str">
        <f t="shared" si="36"/>
        <v>Yes</v>
      </c>
      <c r="AA111" s="68">
        <f t="shared" si="37"/>
        <v>3.3333333333333437E-2</v>
      </c>
      <c r="AB111" s="65" t="str">
        <f t="shared" si="38"/>
        <v>Yes</v>
      </c>
      <c r="AC111" s="68">
        <f t="shared" si="39"/>
        <v>5.0847457627118731E-2</v>
      </c>
      <c r="AD111" s="65" t="str">
        <f t="shared" si="40"/>
        <v>Yes</v>
      </c>
      <c r="AE111" s="68">
        <f t="shared" si="41"/>
        <v>0.14814814814814814</v>
      </c>
      <c r="AF111" s="66"/>
    </row>
    <row r="112" spans="1:32" ht="14.5" hidden="1" customHeight="1">
      <c r="A112" s="66" t="s">
        <v>15</v>
      </c>
      <c r="B112" s="66" t="s">
        <v>27</v>
      </c>
      <c r="C112" s="66" t="str" cm="1">
        <f t="array" ref="C112">_xlfn.IFNA(_xlfn.IFS(B112="Starter","Starters &amp; Sides",B112="Sides","Starters &amp; Sides"),B112)</f>
        <v>Mains</v>
      </c>
      <c r="D112" s="84" t="s">
        <v>2465</v>
      </c>
      <c r="E112" s="74">
        <v>11.23</v>
      </c>
      <c r="F112" s="4">
        <v>12.95</v>
      </c>
      <c r="G112" s="4">
        <v>13.5</v>
      </c>
      <c r="H112" s="4">
        <v>13.75</v>
      </c>
      <c r="I112" s="4">
        <v>14.5</v>
      </c>
      <c r="J112" s="4">
        <v>14.75</v>
      </c>
      <c r="K112" s="4">
        <v>14.75</v>
      </c>
      <c r="L112" s="4">
        <v>14.75</v>
      </c>
      <c r="M112" s="4">
        <v>15.1</v>
      </c>
      <c r="N112" s="4">
        <v>15.1</v>
      </c>
      <c r="O112" s="4">
        <v>15.75</v>
      </c>
      <c r="P112" s="15">
        <v>15.75</v>
      </c>
      <c r="Q112" s="337">
        <v>15.75</v>
      </c>
      <c r="R112" s="15" t="str">
        <f t="shared" si="28"/>
        <v>Yes</v>
      </c>
      <c r="S112" s="15" t="str">
        <f t="shared" si="29"/>
        <v>No</v>
      </c>
      <c r="T112" s="4" t="str">
        <f t="shared" si="30"/>
        <v>Yes</v>
      </c>
      <c r="U112" s="4">
        <f t="shared" si="31"/>
        <v>0</v>
      </c>
      <c r="V112" s="132" t="str">
        <f t="shared" si="32"/>
        <v>Yes</v>
      </c>
      <c r="W112" s="223">
        <f t="shared" si="33"/>
        <v>0</v>
      </c>
      <c r="X112" s="221" t="str">
        <f t="shared" si="34"/>
        <v>Yes</v>
      </c>
      <c r="Y112" s="223">
        <f t="shared" si="35"/>
        <v>4.3046357615894149E-2</v>
      </c>
      <c r="Z112" s="222" t="str">
        <f t="shared" si="36"/>
        <v>Yes</v>
      </c>
      <c r="AA112" s="68">
        <f t="shared" si="37"/>
        <v>4.3046357615894149E-2</v>
      </c>
      <c r="AB112" s="65" t="str">
        <f t="shared" si="38"/>
        <v>Yes</v>
      </c>
      <c r="AC112" s="68">
        <f t="shared" si="39"/>
        <v>6.7796610169491567E-2</v>
      </c>
      <c r="AD112" s="65" t="str">
        <f t="shared" si="40"/>
        <v>Yes</v>
      </c>
      <c r="AE112" s="68">
        <f t="shared" si="41"/>
        <v>0.40249332146037387</v>
      </c>
      <c r="AF112" s="66"/>
    </row>
    <row r="113" spans="1:32" ht="14.5" hidden="1" customHeight="1">
      <c r="A113" s="66" t="s">
        <v>15</v>
      </c>
      <c r="B113" s="66" t="s">
        <v>27</v>
      </c>
      <c r="C113" s="66" t="str" cm="1">
        <f t="array" ref="C113">_xlfn.IFNA(_xlfn.IFS(B113="Starter","Starters &amp; Sides",B113="Sides","Starters &amp; Sides"),B113)</f>
        <v>Mains</v>
      </c>
      <c r="D113" s="84" t="s">
        <v>2466</v>
      </c>
      <c r="E113" s="74"/>
      <c r="F113" s="4"/>
      <c r="G113" s="4"/>
      <c r="H113" s="4"/>
      <c r="I113" s="4"/>
      <c r="J113" s="4"/>
      <c r="K113" s="4"/>
      <c r="L113" s="4"/>
      <c r="M113" s="4"/>
      <c r="N113" s="4"/>
      <c r="O113" s="4"/>
      <c r="P113" s="15">
        <v>15.75</v>
      </c>
      <c r="Q113" s="337">
        <v>15.75</v>
      </c>
      <c r="R113" s="15" t="str">
        <f t="shared" si="28"/>
        <v>Yes</v>
      </c>
      <c r="S113" s="15" t="str">
        <f t="shared" si="29"/>
        <v>No</v>
      </c>
      <c r="T113" s="4" t="str">
        <f t="shared" si="30"/>
        <v>Yes</v>
      </c>
      <c r="U113" s="4">
        <f t="shared" si="31"/>
        <v>0</v>
      </c>
      <c r="V113" s="132" t="str">
        <f t="shared" si="32"/>
        <v>No</v>
      </c>
      <c r="W113" s="223" t="str">
        <f t="shared" si="33"/>
        <v>N/A</v>
      </c>
      <c r="X113" s="221" t="str">
        <f t="shared" si="34"/>
        <v>No</v>
      </c>
      <c r="Y113" s="223" t="str">
        <f t="shared" si="35"/>
        <v>N/A</v>
      </c>
      <c r="Z113" s="222" t="str">
        <f t="shared" si="36"/>
        <v>No</v>
      </c>
      <c r="AA113" s="68" t="str">
        <f t="shared" si="37"/>
        <v>N/A</v>
      </c>
      <c r="AB113" s="65" t="str">
        <f t="shared" si="38"/>
        <v>No</v>
      </c>
      <c r="AC113" s="68" t="str">
        <f t="shared" si="39"/>
        <v>N/A</v>
      </c>
      <c r="AD113" s="65" t="str">
        <f t="shared" si="40"/>
        <v>No</v>
      </c>
      <c r="AE113" s="68" t="str">
        <f t="shared" si="41"/>
        <v>N/A</v>
      </c>
      <c r="AF113" s="66"/>
    </row>
    <row r="114" spans="1:32" ht="14.5" hidden="1" customHeight="1">
      <c r="A114" s="66" t="s">
        <v>15</v>
      </c>
      <c r="B114" s="66" t="s">
        <v>27</v>
      </c>
      <c r="C114" s="66" t="str" cm="1">
        <f t="array" ref="C114">_xlfn.IFNA(_xlfn.IFS(B114="Starter","Starters &amp; Sides",B114="Sides","Starters &amp; Sides"),B114)</f>
        <v>Mains</v>
      </c>
      <c r="D114" s="84" t="s">
        <v>2467</v>
      </c>
      <c r="E114" s="74"/>
      <c r="F114" s="4"/>
      <c r="G114" s="4"/>
      <c r="H114" s="4"/>
      <c r="I114" s="4"/>
      <c r="J114" s="4"/>
      <c r="K114" s="4"/>
      <c r="L114" s="4"/>
      <c r="M114" s="4"/>
      <c r="N114" s="4"/>
      <c r="O114" s="4"/>
      <c r="P114" s="15">
        <v>15.75</v>
      </c>
      <c r="Q114" s="337">
        <v>15.75</v>
      </c>
      <c r="R114" s="15" t="str">
        <f t="shared" si="28"/>
        <v>Yes</v>
      </c>
      <c r="S114" s="15" t="str">
        <f t="shared" si="29"/>
        <v>No</v>
      </c>
      <c r="T114" s="4" t="str">
        <f t="shared" si="30"/>
        <v>Yes</v>
      </c>
      <c r="U114" s="4">
        <f t="shared" si="31"/>
        <v>0</v>
      </c>
      <c r="V114" s="132" t="str">
        <f t="shared" si="32"/>
        <v>No</v>
      </c>
      <c r="W114" s="223" t="str">
        <f t="shared" si="33"/>
        <v>N/A</v>
      </c>
      <c r="X114" s="221" t="str">
        <f t="shared" si="34"/>
        <v>No</v>
      </c>
      <c r="Y114" s="223" t="str">
        <f t="shared" si="35"/>
        <v>N/A</v>
      </c>
      <c r="Z114" s="222" t="str">
        <f t="shared" si="36"/>
        <v>No</v>
      </c>
      <c r="AA114" s="68" t="str">
        <f t="shared" si="37"/>
        <v>N/A</v>
      </c>
      <c r="AB114" s="65" t="str">
        <f t="shared" si="38"/>
        <v>No</v>
      </c>
      <c r="AC114" s="68" t="str">
        <f t="shared" si="39"/>
        <v>N/A</v>
      </c>
      <c r="AD114" s="65" t="str">
        <f t="shared" si="40"/>
        <v>No</v>
      </c>
      <c r="AE114" s="68" t="str">
        <f t="shared" si="41"/>
        <v>N/A</v>
      </c>
      <c r="AF114" s="66"/>
    </row>
    <row r="115" spans="1:32" ht="14.5" hidden="1" customHeight="1">
      <c r="A115" s="66" t="s">
        <v>15</v>
      </c>
      <c r="B115" s="66" t="s">
        <v>27</v>
      </c>
      <c r="C115" s="66" t="str" cm="1">
        <f t="array" ref="C115">_xlfn.IFNA(_xlfn.IFS(B115="Starter","Starters &amp; Sides",B115="Sides","Starters &amp; Sides"),B115)</f>
        <v>Mains</v>
      </c>
      <c r="D115" s="84" t="s">
        <v>2468</v>
      </c>
      <c r="E115" s="74">
        <v>13.5</v>
      </c>
      <c r="F115" s="4">
        <v>13.95</v>
      </c>
      <c r="G115" s="4">
        <v>15</v>
      </c>
      <c r="H115" s="4">
        <v>15.25</v>
      </c>
      <c r="I115" s="4">
        <v>15.75</v>
      </c>
      <c r="J115" s="4">
        <v>16</v>
      </c>
      <c r="K115" s="4">
        <v>16.5</v>
      </c>
      <c r="L115" s="4">
        <v>16.5</v>
      </c>
      <c r="M115" s="4"/>
      <c r="N115" s="4"/>
      <c r="O115" s="4"/>
      <c r="P115" s="15"/>
      <c r="Q115" s="337"/>
      <c r="R115" s="15" t="str">
        <f t="shared" si="28"/>
        <v>No</v>
      </c>
      <c r="S115" s="15" t="str">
        <f t="shared" si="29"/>
        <v>No</v>
      </c>
      <c r="T115" s="4" t="str">
        <f t="shared" si="30"/>
        <v>No</v>
      </c>
      <c r="U115" s="4" t="str">
        <f t="shared" si="31"/>
        <v>N/A</v>
      </c>
      <c r="V115" s="132" t="str">
        <f t="shared" si="32"/>
        <v>No</v>
      </c>
      <c r="W115" s="223" t="str">
        <f t="shared" si="33"/>
        <v>N/A</v>
      </c>
      <c r="X115" s="221" t="str">
        <f t="shared" si="34"/>
        <v>No</v>
      </c>
      <c r="Y115" s="223" t="str">
        <f t="shared" si="35"/>
        <v>N/A</v>
      </c>
      <c r="Z115" s="222" t="str">
        <f t="shared" si="36"/>
        <v>No</v>
      </c>
      <c r="AA115" s="68" t="str">
        <f t="shared" si="37"/>
        <v>N/A</v>
      </c>
      <c r="AB115" s="65" t="str">
        <f t="shared" si="38"/>
        <v>No</v>
      </c>
      <c r="AC115" s="68" t="str">
        <f t="shared" si="39"/>
        <v>N/A</v>
      </c>
      <c r="AD115" s="65" t="str">
        <f t="shared" si="40"/>
        <v>No</v>
      </c>
      <c r="AE115" s="68" t="str">
        <f t="shared" si="41"/>
        <v>N/A</v>
      </c>
      <c r="AF115" s="66"/>
    </row>
    <row r="116" spans="1:32" ht="14.5" hidden="1" customHeight="1">
      <c r="A116" s="66" t="s">
        <v>15</v>
      </c>
      <c r="B116" s="66" t="s">
        <v>27</v>
      </c>
      <c r="C116" s="66" t="str" cm="1">
        <f t="array" ref="C116">_xlfn.IFNA(_xlfn.IFS(B116="Starter","Starters &amp; Sides",B116="Sides","Starters &amp; Sides"),B116)</f>
        <v>Mains</v>
      </c>
      <c r="D116" s="84" t="s">
        <v>2469</v>
      </c>
      <c r="E116" s="74"/>
      <c r="F116" s="4"/>
      <c r="G116" s="4"/>
      <c r="H116" s="4"/>
      <c r="I116" s="4"/>
      <c r="J116" s="4"/>
      <c r="K116" s="4"/>
      <c r="L116" s="4"/>
      <c r="M116" s="4">
        <v>17.100000000000001</v>
      </c>
      <c r="N116" s="4">
        <v>17.75</v>
      </c>
      <c r="O116" s="4"/>
      <c r="P116" s="15">
        <v>18.25</v>
      </c>
      <c r="Q116" s="337">
        <v>18.25</v>
      </c>
      <c r="R116" s="15" t="str">
        <f t="shared" si="28"/>
        <v>Yes</v>
      </c>
      <c r="S116" s="15" t="str">
        <f t="shared" si="29"/>
        <v>No</v>
      </c>
      <c r="T116" s="4" t="str">
        <f t="shared" si="30"/>
        <v>Yes</v>
      </c>
      <c r="U116" s="4">
        <f t="shared" si="31"/>
        <v>0</v>
      </c>
      <c r="V116" s="132" t="str">
        <f t="shared" si="32"/>
        <v>No</v>
      </c>
      <c r="W116" s="223" t="str">
        <f t="shared" si="33"/>
        <v>N/A</v>
      </c>
      <c r="X116" s="221" t="str">
        <f t="shared" si="34"/>
        <v>No</v>
      </c>
      <c r="Y116" s="223" t="str">
        <f t="shared" si="35"/>
        <v>N/A</v>
      </c>
      <c r="Z116" s="222" t="str">
        <f t="shared" si="36"/>
        <v>No</v>
      </c>
      <c r="AA116" s="68" t="str">
        <f t="shared" si="37"/>
        <v>N/A</v>
      </c>
      <c r="AB116" s="65" t="str">
        <f t="shared" si="38"/>
        <v>No</v>
      </c>
      <c r="AC116" s="68" t="str">
        <f t="shared" si="39"/>
        <v>N/A</v>
      </c>
      <c r="AD116" s="65" t="str">
        <f t="shared" si="40"/>
        <v>No</v>
      </c>
      <c r="AE116" s="68" t="str">
        <f t="shared" si="41"/>
        <v>N/A</v>
      </c>
      <c r="AF116" s="66"/>
    </row>
    <row r="117" spans="1:32" ht="14.5" hidden="1" customHeight="1">
      <c r="A117" s="66" t="s">
        <v>15</v>
      </c>
      <c r="B117" s="66" t="s">
        <v>27</v>
      </c>
      <c r="C117" s="66" t="str" cm="1">
        <f t="array" ref="C117">_xlfn.IFNA(_xlfn.IFS(B117="Starter","Starters &amp; Sides",B117="Sides","Starters &amp; Sides"),B117)</f>
        <v>Mains</v>
      </c>
      <c r="D117" s="84" t="s">
        <v>2470</v>
      </c>
      <c r="E117" s="74"/>
      <c r="F117" s="4"/>
      <c r="G117" s="4"/>
      <c r="H117" s="4"/>
      <c r="I117" s="4"/>
      <c r="J117" s="4"/>
      <c r="K117" s="4"/>
      <c r="L117" s="4"/>
      <c r="M117" s="4">
        <v>17.100000000000001</v>
      </c>
      <c r="N117" s="4">
        <v>17.100000000000001</v>
      </c>
      <c r="O117" s="4">
        <v>12.95</v>
      </c>
      <c r="P117" s="15">
        <v>18</v>
      </c>
      <c r="Q117" s="337">
        <v>18</v>
      </c>
      <c r="R117" s="15" t="str">
        <f t="shared" si="28"/>
        <v>Yes</v>
      </c>
      <c r="S117" s="15" t="str">
        <f t="shared" si="29"/>
        <v>No</v>
      </c>
      <c r="T117" s="4" t="str">
        <f t="shared" si="30"/>
        <v>Yes</v>
      </c>
      <c r="U117" s="4">
        <f t="shared" si="31"/>
        <v>0</v>
      </c>
      <c r="V117" s="132" t="str">
        <f t="shared" si="32"/>
        <v>Yes</v>
      </c>
      <c r="W117" s="223">
        <f t="shared" si="33"/>
        <v>0.38996138996139007</v>
      </c>
      <c r="X117" s="221" t="str">
        <f t="shared" si="34"/>
        <v>Yes</v>
      </c>
      <c r="Y117" s="223">
        <f t="shared" si="35"/>
        <v>5.2631578947368363E-2</v>
      </c>
      <c r="Z117" s="222" t="str">
        <f t="shared" si="36"/>
        <v>Yes</v>
      </c>
      <c r="AA117" s="68">
        <f t="shared" si="37"/>
        <v>5.2631578947368363E-2</v>
      </c>
      <c r="AB117" s="65" t="str">
        <f t="shared" si="38"/>
        <v>No</v>
      </c>
      <c r="AC117" s="68" t="str">
        <f t="shared" si="39"/>
        <v>N/A</v>
      </c>
      <c r="AD117" s="65" t="str">
        <f t="shared" si="40"/>
        <v>No</v>
      </c>
      <c r="AE117" s="68" t="str">
        <f t="shared" si="41"/>
        <v>N/A</v>
      </c>
      <c r="AF117" s="66"/>
    </row>
    <row r="118" spans="1:32" ht="14.5" hidden="1" customHeight="1">
      <c r="A118" s="66" t="s">
        <v>15</v>
      </c>
      <c r="B118" s="66" t="s">
        <v>27</v>
      </c>
      <c r="C118" s="66" t="str" cm="1">
        <f t="array" ref="C118">_xlfn.IFNA(_xlfn.IFS(B118="Starter","Starters &amp; Sides",B118="Sides","Starters &amp; Sides"),B118)</f>
        <v>Mains</v>
      </c>
      <c r="D118" s="84" t="s">
        <v>2471</v>
      </c>
      <c r="E118" s="74"/>
      <c r="F118" s="4"/>
      <c r="G118" s="4"/>
      <c r="H118" s="4"/>
      <c r="I118" s="4"/>
      <c r="J118" s="4"/>
      <c r="K118" s="4"/>
      <c r="L118" s="4"/>
      <c r="M118" s="4"/>
      <c r="N118" s="4"/>
      <c r="O118" s="4"/>
      <c r="P118" s="15">
        <v>17.25</v>
      </c>
      <c r="Q118" s="337"/>
      <c r="R118" s="15" t="str">
        <f t="shared" si="28"/>
        <v>No</v>
      </c>
      <c r="S118" s="15" t="str">
        <f t="shared" si="29"/>
        <v>No</v>
      </c>
      <c r="T118" s="4" t="str">
        <f t="shared" si="30"/>
        <v>No</v>
      </c>
      <c r="U118" s="4" t="str">
        <f t="shared" si="31"/>
        <v>N/A</v>
      </c>
      <c r="V118" s="132" t="str">
        <f t="shared" si="32"/>
        <v>No</v>
      </c>
      <c r="W118" s="223" t="str">
        <f t="shared" si="33"/>
        <v>N/A</v>
      </c>
      <c r="X118" s="221" t="str">
        <f t="shared" si="34"/>
        <v>No</v>
      </c>
      <c r="Y118" s="223" t="str">
        <f t="shared" si="35"/>
        <v>N/A</v>
      </c>
      <c r="Z118" s="222" t="str">
        <f t="shared" si="36"/>
        <v>No</v>
      </c>
      <c r="AA118" s="68" t="str">
        <f t="shared" si="37"/>
        <v>N/A</v>
      </c>
      <c r="AB118" s="65" t="str">
        <f t="shared" si="38"/>
        <v>No</v>
      </c>
      <c r="AC118" s="68" t="str">
        <f t="shared" si="39"/>
        <v>N/A</v>
      </c>
      <c r="AD118" s="65" t="str">
        <f t="shared" si="40"/>
        <v>No</v>
      </c>
      <c r="AE118" s="68" t="str">
        <f t="shared" si="41"/>
        <v>N/A</v>
      </c>
      <c r="AF118" s="66"/>
    </row>
    <row r="119" spans="1:32" ht="14.5" hidden="1" customHeight="1">
      <c r="A119" s="66" t="s">
        <v>15</v>
      </c>
      <c r="B119" s="66" t="s">
        <v>27</v>
      </c>
      <c r="C119" s="66" t="str" cm="1">
        <f t="array" ref="C119">_xlfn.IFNA(_xlfn.IFS(B119="Starter","Starters &amp; Sides",B119="Sides","Starters &amp; Sides"),B119)</f>
        <v>Mains</v>
      </c>
      <c r="D119" s="84" t="s">
        <v>2472</v>
      </c>
      <c r="E119" s="74">
        <v>13.25</v>
      </c>
      <c r="F119" s="4">
        <v>13.75</v>
      </c>
      <c r="G119" s="4">
        <v>13.75</v>
      </c>
      <c r="H119" s="4">
        <v>14</v>
      </c>
      <c r="I119" s="4">
        <v>15.5</v>
      </c>
      <c r="J119" s="4"/>
      <c r="K119" s="4"/>
      <c r="L119" s="4"/>
      <c r="M119" s="4"/>
      <c r="N119" s="4"/>
      <c r="O119" s="4"/>
      <c r="P119" s="15"/>
      <c r="Q119" s="337"/>
      <c r="R119" s="15" t="str">
        <f t="shared" si="28"/>
        <v>No</v>
      </c>
      <c r="S119" s="15" t="str">
        <f t="shared" si="29"/>
        <v>No</v>
      </c>
      <c r="T119" s="4" t="str">
        <f t="shared" si="30"/>
        <v>No</v>
      </c>
      <c r="U119" s="4" t="str">
        <f t="shared" si="31"/>
        <v>N/A</v>
      </c>
      <c r="V119" s="132" t="str">
        <f t="shared" si="32"/>
        <v>No</v>
      </c>
      <c r="W119" s="223" t="str">
        <f t="shared" si="33"/>
        <v>N/A</v>
      </c>
      <c r="X119" s="221" t="str">
        <f t="shared" si="34"/>
        <v>No</v>
      </c>
      <c r="Y119" s="223" t="str">
        <f t="shared" si="35"/>
        <v>N/A</v>
      </c>
      <c r="Z119" s="222" t="str">
        <f t="shared" si="36"/>
        <v>No</v>
      </c>
      <c r="AA119" s="68" t="str">
        <f t="shared" si="37"/>
        <v>N/A</v>
      </c>
      <c r="AB119" s="65" t="str">
        <f t="shared" si="38"/>
        <v>No</v>
      </c>
      <c r="AC119" s="68" t="str">
        <f t="shared" si="39"/>
        <v>N/A</v>
      </c>
      <c r="AD119" s="65" t="str">
        <f t="shared" si="40"/>
        <v>No</v>
      </c>
      <c r="AE119" s="68" t="str">
        <f t="shared" si="41"/>
        <v>N/A</v>
      </c>
      <c r="AF119" s="66"/>
    </row>
    <row r="120" spans="1:32" ht="14.5" hidden="1" customHeight="1">
      <c r="A120" s="66" t="s">
        <v>15</v>
      </c>
      <c r="B120" s="66" t="s">
        <v>27</v>
      </c>
      <c r="C120" s="66" t="str" cm="1">
        <f t="array" ref="C120">_xlfn.IFNA(_xlfn.IFS(B120="Starter","Starters &amp; Sides",B120="Sides","Starters &amp; Sides"),B120)</f>
        <v>Mains</v>
      </c>
      <c r="D120" s="84" t="s">
        <v>2473</v>
      </c>
      <c r="E120" s="74"/>
      <c r="F120" s="4"/>
      <c r="G120" s="4"/>
      <c r="H120" s="4"/>
      <c r="I120" s="4"/>
      <c r="J120" s="4"/>
      <c r="K120" s="4"/>
      <c r="L120" s="4"/>
      <c r="M120" s="4"/>
      <c r="N120" s="4"/>
      <c r="O120" s="4"/>
      <c r="P120" s="15"/>
      <c r="Q120" s="337"/>
      <c r="R120" s="15" t="str">
        <f t="shared" si="28"/>
        <v>No</v>
      </c>
      <c r="S120" s="15" t="str">
        <f t="shared" si="29"/>
        <v>No</v>
      </c>
      <c r="T120" s="4" t="str">
        <f t="shared" si="30"/>
        <v>No</v>
      </c>
      <c r="U120" s="4" t="str">
        <f t="shared" si="31"/>
        <v>N/A</v>
      </c>
      <c r="V120" s="132" t="str">
        <f t="shared" si="32"/>
        <v>No</v>
      </c>
      <c r="W120" s="223" t="str">
        <f t="shared" si="33"/>
        <v>N/A</v>
      </c>
      <c r="X120" s="221" t="str">
        <f t="shared" si="34"/>
        <v>No</v>
      </c>
      <c r="Y120" s="223" t="str">
        <f t="shared" si="35"/>
        <v>N/A</v>
      </c>
      <c r="Z120" s="222" t="str">
        <f t="shared" si="36"/>
        <v>No</v>
      </c>
      <c r="AA120" s="68" t="str">
        <f t="shared" si="37"/>
        <v>N/A</v>
      </c>
      <c r="AB120" s="65" t="str">
        <f t="shared" si="38"/>
        <v>No</v>
      </c>
      <c r="AC120" s="68" t="str">
        <f t="shared" si="39"/>
        <v>N/A</v>
      </c>
      <c r="AD120" s="65" t="str">
        <f t="shared" si="40"/>
        <v>No</v>
      </c>
      <c r="AE120" s="68" t="str">
        <f t="shared" si="41"/>
        <v>N/A</v>
      </c>
      <c r="AF120" s="66"/>
    </row>
    <row r="121" spans="1:32" ht="14.5" hidden="1" customHeight="1">
      <c r="A121" s="66" t="s">
        <v>15</v>
      </c>
      <c r="B121" s="66" t="s">
        <v>27</v>
      </c>
      <c r="C121" s="66" t="str" cm="1">
        <f t="array" ref="C121">_xlfn.IFNA(_xlfn.IFS(B121="Starter","Starters &amp; Sides",B121="Sides","Starters &amp; Sides"),B121)</f>
        <v>Mains</v>
      </c>
      <c r="D121" s="84" t="s">
        <v>2474</v>
      </c>
      <c r="E121" s="74"/>
      <c r="F121" s="4"/>
      <c r="G121" s="4"/>
      <c r="H121" s="4">
        <v>14.5</v>
      </c>
      <c r="I121" s="4">
        <v>15</v>
      </c>
      <c r="J121" s="4">
        <v>15</v>
      </c>
      <c r="K121" s="4">
        <v>15.25</v>
      </c>
      <c r="L121" s="4">
        <v>15.25</v>
      </c>
      <c r="M121" s="4"/>
      <c r="N121" s="4"/>
      <c r="O121" s="4">
        <v>17</v>
      </c>
      <c r="P121" s="15"/>
      <c r="Q121" s="337">
        <v>17</v>
      </c>
      <c r="R121" s="15" t="str">
        <f t="shared" si="28"/>
        <v>Yes</v>
      </c>
      <c r="S121" s="15" t="str">
        <f t="shared" si="29"/>
        <v>Yes</v>
      </c>
      <c r="T121" s="4" t="str">
        <f t="shared" si="30"/>
        <v>No</v>
      </c>
      <c r="U121" s="4" t="str">
        <f t="shared" si="31"/>
        <v>N/A</v>
      </c>
      <c r="V121" s="132" t="str">
        <f t="shared" si="32"/>
        <v>No</v>
      </c>
      <c r="W121" s="223" t="str">
        <f t="shared" si="33"/>
        <v>N/A</v>
      </c>
      <c r="X121" s="221" t="str">
        <f t="shared" si="34"/>
        <v>No</v>
      </c>
      <c r="Y121" s="223" t="str">
        <f t="shared" si="35"/>
        <v>N/A</v>
      </c>
      <c r="Z121" s="222" t="str">
        <f t="shared" si="36"/>
        <v>No</v>
      </c>
      <c r="AA121" s="68" t="str">
        <f t="shared" si="37"/>
        <v>N/A</v>
      </c>
      <c r="AB121" s="65" t="str">
        <f t="shared" si="38"/>
        <v>No</v>
      </c>
      <c r="AC121" s="68" t="str">
        <f t="shared" si="39"/>
        <v>N/A</v>
      </c>
      <c r="AD121" s="65" t="str">
        <f t="shared" si="40"/>
        <v>No</v>
      </c>
      <c r="AE121" s="68" t="str">
        <f t="shared" si="41"/>
        <v>N/A</v>
      </c>
      <c r="AF121" s="66"/>
    </row>
    <row r="122" spans="1:32" ht="14.5" hidden="1" customHeight="1">
      <c r="A122" s="66" t="s">
        <v>15</v>
      </c>
      <c r="B122" s="66" t="s">
        <v>27</v>
      </c>
      <c r="C122" s="66" t="str" cm="1">
        <f t="array" ref="C122">_xlfn.IFNA(_xlfn.IFS(B122="Starter","Starters &amp; Sides",B122="Sides","Starters &amp; Sides"),B122)</f>
        <v>Mains</v>
      </c>
      <c r="D122" s="84" t="s">
        <v>2475</v>
      </c>
      <c r="E122" s="74">
        <v>13.95</v>
      </c>
      <c r="F122" s="4">
        <v>14.25</v>
      </c>
      <c r="G122" s="4">
        <v>14.75</v>
      </c>
      <c r="H122" s="4">
        <v>15</v>
      </c>
      <c r="I122" s="4">
        <v>15.5</v>
      </c>
      <c r="J122" s="4">
        <v>15.5</v>
      </c>
      <c r="K122" s="4">
        <v>15.75</v>
      </c>
      <c r="L122" s="4">
        <v>15.75</v>
      </c>
      <c r="M122" s="4"/>
      <c r="N122" s="4"/>
      <c r="O122" s="4">
        <v>17</v>
      </c>
      <c r="P122" s="15"/>
      <c r="Q122" s="337">
        <v>17</v>
      </c>
      <c r="R122" s="15" t="str">
        <f t="shared" si="28"/>
        <v>Yes</v>
      </c>
      <c r="S122" s="15" t="str">
        <f t="shared" si="29"/>
        <v>Yes</v>
      </c>
      <c r="T122" s="4" t="str">
        <f t="shared" si="30"/>
        <v>No</v>
      </c>
      <c r="U122" s="4" t="str">
        <f t="shared" si="31"/>
        <v>N/A</v>
      </c>
      <c r="V122" s="132" t="str">
        <f t="shared" si="32"/>
        <v>No</v>
      </c>
      <c r="W122" s="223" t="str">
        <f t="shared" si="33"/>
        <v>N/A</v>
      </c>
      <c r="X122" s="221" t="str">
        <f t="shared" si="34"/>
        <v>No</v>
      </c>
      <c r="Y122" s="223" t="str">
        <f t="shared" si="35"/>
        <v>N/A</v>
      </c>
      <c r="Z122" s="222" t="str">
        <f t="shared" si="36"/>
        <v>No</v>
      </c>
      <c r="AA122" s="68" t="str">
        <f t="shared" si="37"/>
        <v>N/A</v>
      </c>
      <c r="AB122" s="65" t="str">
        <f t="shared" si="38"/>
        <v>No</v>
      </c>
      <c r="AC122" s="68" t="str">
        <f t="shared" si="39"/>
        <v>N/A</v>
      </c>
      <c r="AD122" s="65" t="str">
        <f t="shared" si="40"/>
        <v>No</v>
      </c>
      <c r="AE122" s="68" t="str">
        <f t="shared" si="41"/>
        <v>N/A</v>
      </c>
      <c r="AF122" s="66"/>
    </row>
    <row r="123" spans="1:32" ht="14.5" hidden="1" customHeight="1">
      <c r="A123" s="66" t="s">
        <v>15</v>
      </c>
      <c r="B123" s="66" t="s">
        <v>27</v>
      </c>
      <c r="C123" s="66" t="str" cm="1">
        <f t="array" ref="C123">_xlfn.IFNA(_xlfn.IFS(B123="Starter","Starters &amp; Sides",B123="Sides","Starters &amp; Sides"),B123)</f>
        <v>Mains</v>
      </c>
      <c r="D123" s="84" t="s">
        <v>2476</v>
      </c>
      <c r="E123" s="74">
        <v>16.5</v>
      </c>
      <c r="F123" s="4">
        <v>17.25</v>
      </c>
      <c r="G123" s="4">
        <v>17.75</v>
      </c>
      <c r="H123" s="4">
        <v>18</v>
      </c>
      <c r="I123" s="4">
        <v>18.5</v>
      </c>
      <c r="J123" s="4">
        <v>18.5</v>
      </c>
      <c r="K123" s="4">
        <v>18.75</v>
      </c>
      <c r="L123" s="4">
        <v>18.75</v>
      </c>
      <c r="M123" s="4">
        <v>19.3</v>
      </c>
      <c r="N123" s="4">
        <v>19.3</v>
      </c>
      <c r="O123" s="4">
        <v>19.95</v>
      </c>
      <c r="P123" s="15">
        <v>19.95</v>
      </c>
      <c r="Q123" s="337"/>
      <c r="R123" s="15" t="str">
        <f t="shared" si="28"/>
        <v>No</v>
      </c>
      <c r="S123" s="15" t="str">
        <f t="shared" si="29"/>
        <v>No</v>
      </c>
      <c r="T123" s="4" t="str">
        <f t="shared" si="30"/>
        <v>No</v>
      </c>
      <c r="U123" s="4" t="str">
        <f t="shared" si="31"/>
        <v>N/A</v>
      </c>
      <c r="V123" s="132" t="str">
        <f t="shared" si="32"/>
        <v>No</v>
      </c>
      <c r="W123" s="223" t="str">
        <f t="shared" si="33"/>
        <v>N/A</v>
      </c>
      <c r="X123" s="221" t="str">
        <f t="shared" si="34"/>
        <v>No</v>
      </c>
      <c r="Y123" s="223" t="str">
        <f t="shared" si="35"/>
        <v>N/A</v>
      </c>
      <c r="Z123" s="222" t="str">
        <f t="shared" si="36"/>
        <v>No</v>
      </c>
      <c r="AA123" s="68" t="str">
        <f t="shared" si="37"/>
        <v>N/A</v>
      </c>
      <c r="AB123" s="65" t="str">
        <f t="shared" si="38"/>
        <v>No</v>
      </c>
      <c r="AC123" s="68" t="str">
        <f t="shared" si="39"/>
        <v>N/A</v>
      </c>
      <c r="AD123" s="65" t="str">
        <f t="shared" si="40"/>
        <v>No</v>
      </c>
      <c r="AE123" s="68" t="str">
        <f t="shared" si="41"/>
        <v>N/A</v>
      </c>
      <c r="AF123" s="66"/>
    </row>
    <row r="124" spans="1:32" ht="14.5" hidden="1" customHeight="1">
      <c r="A124" s="66" t="s">
        <v>15</v>
      </c>
      <c r="B124" s="66" t="s">
        <v>27</v>
      </c>
      <c r="C124" s="66" t="str" cm="1">
        <f t="array" ref="C124">_xlfn.IFNA(_xlfn.IFS(B124="Starter","Starters &amp; Sides",B124="Sides","Starters &amp; Sides"),B124)</f>
        <v>Mains</v>
      </c>
      <c r="D124" s="84" t="s">
        <v>2477</v>
      </c>
      <c r="E124" s="74"/>
      <c r="F124" s="4"/>
      <c r="G124" s="4"/>
      <c r="H124" s="4">
        <v>19.5</v>
      </c>
      <c r="I124" s="4">
        <v>19.5</v>
      </c>
      <c r="J124" s="4">
        <v>2</v>
      </c>
      <c r="K124" s="4">
        <v>2.5</v>
      </c>
      <c r="L124" s="4">
        <v>2.5</v>
      </c>
      <c r="M124" s="4">
        <v>21</v>
      </c>
      <c r="N124" s="4">
        <v>21</v>
      </c>
      <c r="O124" s="4">
        <v>21.95</v>
      </c>
      <c r="P124" s="15">
        <v>21.95</v>
      </c>
      <c r="Q124" s="337"/>
      <c r="R124" s="15" t="str">
        <f t="shared" si="28"/>
        <v>No</v>
      </c>
      <c r="S124" s="15" t="str">
        <f t="shared" si="29"/>
        <v>No</v>
      </c>
      <c r="T124" s="4" t="str">
        <f t="shared" si="30"/>
        <v>No</v>
      </c>
      <c r="U124" s="4" t="str">
        <f t="shared" si="31"/>
        <v>N/A</v>
      </c>
      <c r="V124" s="132" t="str">
        <f t="shared" si="32"/>
        <v>No</v>
      </c>
      <c r="W124" s="223" t="str">
        <f t="shared" si="33"/>
        <v>N/A</v>
      </c>
      <c r="X124" s="221" t="str">
        <f t="shared" si="34"/>
        <v>No</v>
      </c>
      <c r="Y124" s="223" t="str">
        <f t="shared" si="35"/>
        <v>N/A</v>
      </c>
      <c r="Z124" s="222" t="str">
        <f t="shared" si="36"/>
        <v>No</v>
      </c>
      <c r="AA124" s="68" t="str">
        <f t="shared" si="37"/>
        <v>N/A</v>
      </c>
      <c r="AB124" s="65" t="str">
        <f t="shared" si="38"/>
        <v>No</v>
      </c>
      <c r="AC124" s="68" t="str">
        <f t="shared" si="39"/>
        <v>N/A</v>
      </c>
      <c r="AD124" s="65" t="str">
        <f t="shared" si="40"/>
        <v>No</v>
      </c>
      <c r="AE124" s="68" t="str">
        <f t="shared" si="41"/>
        <v>N/A</v>
      </c>
      <c r="AF124" s="66"/>
    </row>
    <row r="125" spans="1:32" ht="14.5" hidden="1" customHeight="1">
      <c r="A125" s="66" t="s">
        <v>15</v>
      </c>
      <c r="B125" s="66" t="s">
        <v>27</v>
      </c>
      <c r="C125" s="66" t="str" cm="1">
        <f t="array" ref="C125">_xlfn.IFNA(_xlfn.IFS(B125="Starter","Starters &amp; Sides",B125="Sides","Starters &amp; Sides"),B125)</f>
        <v>Mains</v>
      </c>
      <c r="D125" s="84" t="s">
        <v>2478</v>
      </c>
      <c r="E125" s="74"/>
      <c r="F125" s="4"/>
      <c r="G125" s="4"/>
      <c r="H125" s="4">
        <v>15.5</v>
      </c>
      <c r="I125" s="4">
        <v>17</v>
      </c>
      <c r="J125" s="4">
        <v>17.5</v>
      </c>
      <c r="K125" s="4">
        <v>17.5</v>
      </c>
      <c r="L125" s="4">
        <v>17.5</v>
      </c>
      <c r="M125" s="4">
        <v>18.350000000000001</v>
      </c>
      <c r="N125" s="4">
        <v>18.350000000000001</v>
      </c>
      <c r="O125" s="4">
        <v>19.5</v>
      </c>
      <c r="P125" s="15">
        <v>21.95</v>
      </c>
      <c r="Q125" s="337"/>
      <c r="R125" s="15" t="str">
        <f t="shared" si="28"/>
        <v>No</v>
      </c>
      <c r="S125" s="15" t="str">
        <f t="shared" si="29"/>
        <v>No</v>
      </c>
      <c r="T125" s="4" t="str">
        <f t="shared" si="30"/>
        <v>No</v>
      </c>
      <c r="U125" s="4" t="str">
        <f t="shared" si="31"/>
        <v>N/A</v>
      </c>
      <c r="V125" s="132" t="str">
        <f t="shared" si="32"/>
        <v>No</v>
      </c>
      <c r="W125" s="223" t="str">
        <f t="shared" si="33"/>
        <v>N/A</v>
      </c>
      <c r="X125" s="221" t="str">
        <f t="shared" si="34"/>
        <v>No</v>
      </c>
      <c r="Y125" s="223" t="str">
        <f t="shared" si="35"/>
        <v>N/A</v>
      </c>
      <c r="Z125" s="222" t="str">
        <f t="shared" si="36"/>
        <v>No</v>
      </c>
      <c r="AA125" s="68" t="str">
        <f t="shared" si="37"/>
        <v>N/A</v>
      </c>
      <c r="AB125" s="65" t="str">
        <f t="shared" si="38"/>
        <v>No</v>
      </c>
      <c r="AC125" s="68" t="str">
        <f t="shared" si="39"/>
        <v>N/A</v>
      </c>
      <c r="AD125" s="65" t="str">
        <f t="shared" si="40"/>
        <v>No</v>
      </c>
      <c r="AE125" s="68" t="str">
        <f t="shared" si="41"/>
        <v>N/A</v>
      </c>
      <c r="AF125" s="66"/>
    </row>
    <row r="126" spans="1:32" ht="14.5" hidden="1" customHeight="1">
      <c r="A126" s="66" t="s">
        <v>15</v>
      </c>
      <c r="B126" s="66" t="s">
        <v>27</v>
      </c>
      <c r="C126" s="66" t="str" cm="1">
        <f t="array" ref="C126">_xlfn.IFNA(_xlfn.IFS(B126="Starter","Starters &amp; Sides",B126="Sides","Starters &amp; Sides"),B126)</f>
        <v>Mains</v>
      </c>
      <c r="D126" s="84" t="s">
        <v>2479</v>
      </c>
      <c r="E126" s="74"/>
      <c r="F126" s="4"/>
      <c r="G126" s="4"/>
      <c r="H126" s="4"/>
      <c r="I126" s="4"/>
      <c r="J126" s="4"/>
      <c r="K126" s="4"/>
      <c r="L126" s="4"/>
      <c r="M126" s="4">
        <v>22</v>
      </c>
      <c r="N126" s="4">
        <v>22</v>
      </c>
      <c r="O126" s="4"/>
      <c r="P126" s="15">
        <v>23.5</v>
      </c>
      <c r="Q126" s="337"/>
      <c r="R126" s="15" t="str">
        <f t="shared" si="28"/>
        <v>No</v>
      </c>
      <c r="S126" s="15" t="str">
        <f t="shared" si="29"/>
        <v>No</v>
      </c>
      <c r="T126" s="4" t="str">
        <f t="shared" si="30"/>
        <v>No</v>
      </c>
      <c r="U126" s="4" t="str">
        <f t="shared" si="31"/>
        <v>N/A</v>
      </c>
      <c r="V126" s="132" t="str">
        <f t="shared" si="32"/>
        <v>No</v>
      </c>
      <c r="W126" s="223" t="str">
        <f t="shared" si="33"/>
        <v>N/A</v>
      </c>
      <c r="X126" s="221" t="str">
        <f t="shared" si="34"/>
        <v>No</v>
      </c>
      <c r="Y126" s="223" t="str">
        <f t="shared" si="35"/>
        <v>N/A</v>
      </c>
      <c r="Z126" s="222" t="str">
        <f t="shared" si="36"/>
        <v>No</v>
      </c>
      <c r="AA126" s="68" t="str">
        <f t="shared" si="37"/>
        <v>N/A</v>
      </c>
      <c r="AB126" s="65" t="str">
        <f t="shared" si="38"/>
        <v>No</v>
      </c>
      <c r="AC126" s="68" t="str">
        <f t="shared" si="39"/>
        <v>N/A</v>
      </c>
      <c r="AD126" s="65" t="str">
        <f t="shared" si="40"/>
        <v>No</v>
      </c>
      <c r="AE126" s="68" t="str">
        <f t="shared" si="41"/>
        <v>N/A</v>
      </c>
      <c r="AF126" s="66"/>
    </row>
    <row r="127" spans="1:32" ht="14.5" hidden="1" customHeight="1">
      <c r="A127" s="66" t="s">
        <v>15</v>
      </c>
      <c r="B127" s="66" t="s">
        <v>27</v>
      </c>
      <c r="C127" s="66" t="str" cm="1">
        <f t="array" ref="C127">_xlfn.IFNA(_xlfn.IFS(B127="Starter","Starters &amp; Sides",B127="Sides","Starters &amp; Sides"),B127)</f>
        <v>Mains</v>
      </c>
      <c r="D127" s="84" t="s">
        <v>2411</v>
      </c>
      <c r="E127" s="74">
        <v>1.5</v>
      </c>
      <c r="F127" s="4">
        <v>1.75</v>
      </c>
      <c r="G127" s="4">
        <v>11.5</v>
      </c>
      <c r="H127" s="4">
        <v>12</v>
      </c>
      <c r="I127" s="4">
        <v>13</v>
      </c>
      <c r="J127" s="4">
        <v>13.25</v>
      </c>
      <c r="K127" s="4">
        <v>13.5</v>
      </c>
      <c r="L127" s="4">
        <v>13.5</v>
      </c>
      <c r="M127" s="4"/>
      <c r="N127" s="4"/>
      <c r="O127" s="4"/>
      <c r="P127" s="15">
        <v>19.5</v>
      </c>
      <c r="Q127" s="337"/>
      <c r="R127" s="15" t="str">
        <f t="shared" si="28"/>
        <v>No</v>
      </c>
      <c r="S127" s="15" t="str">
        <f t="shared" si="29"/>
        <v>No</v>
      </c>
      <c r="T127" s="4" t="str">
        <f t="shared" si="30"/>
        <v>No</v>
      </c>
      <c r="U127" s="4" t="str">
        <f t="shared" si="31"/>
        <v>N/A</v>
      </c>
      <c r="V127" s="132" t="str">
        <f t="shared" si="32"/>
        <v>No</v>
      </c>
      <c r="W127" s="223" t="str">
        <f t="shared" si="33"/>
        <v>N/A</v>
      </c>
      <c r="X127" s="221" t="str">
        <f t="shared" si="34"/>
        <v>No</v>
      </c>
      <c r="Y127" s="223" t="str">
        <f t="shared" si="35"/>
        <v>N/A</v>
      </c>
      <c r="Z127" s="222" t="str">
        <f t="shared" si="36"/>
        <v>No</v>
      </c>
      <c r="AA127" s="68" t="str">
        <f t="shared" si="37"/>
        <v>N/A</v>
      </c>
      <c r="AB127" s="65" t="str">
        <f t="shared" si="38"/>
        <v>No</v>
      </c>
      <c r="AC127" s="68" t="str">
        <f t="shared" si="39"/>
        <v>N/A</v>
      </c>
      <c r="AD127" s="65" t="str">
        <f t="shared" si="40"/>
        <v>No</v>
      </c>
      <c r="AE127" s="68" t="str">
        <f t="shared" si="41"/>
        <v>N/A</v>
      </c>
      <c r="AF127" s="66"/>
    </row>
    <row r="128" spans="1:32" ht="14.5" hidden="1" customHeight="1">
      <c r="A128" s="66" t="s">
        <v>15</v>
      </c>
      <c r="B128" s="66" t="s">
        <v>27</v>
      </c>
      <c r="C128" s="66" t="str" cm="1">
        <f t="array" ref="C128">_xlfn.IFNA(_xlfn.IFS(B128="Starter","Starters &amp; Sides",B128="Sides","Starters &amp; Sides"),B128)</f>
        <v>Mains</v>
      </c>
      <c r="D128" s="84" t="s">
        <v>2480</v>
      </c>
      <c r="E128" s="74"/>
      <c r="F128" s="4"/>
      <c r="G128" s="4"/>
      <c r="H128" s="4"/>
      <c r="I128" s="4"/>
      <c r="J128" s="4"/>
      <c r="K128" s="4"/>
      <c r="L128" s="4"/>
      <c r="M128" s="4"/>
      <c r="N128" s="4"/>
      <c r="O128" s="4"/>
      <c r="P128" s="15"/>
      <c r="Q128" s="337"/>
      <c r="R128" s="15" t="str">
        <f t="shared" si="28"/>
        <v>No</v>
      </c>
      <c r="S128" s="15" t="str">
        <f t="shared" si="29"/>
        <v>No</v>
      </c>
      <c r="T128" s="4" t="str">
        <f t="shared" si="30"/>
        <v>No</v>
      </c>
      <c r="U128" s="4" t="str">
        <f t="shared" si="31"/>
        <v>N/A</v>
      </c>
      <c r="V128" s="132" t="str">
        <f t="shared" si="32"/>
        <v>No</v>
      </c>
      <c r="W128" s="223" t="str">
        <f t="shared" si="33"/>
        <v>N/A</v>
      </c>
      <c r="X128" s="221" t="str">
        <f t="shared" si="34"/>
        <v>No</v>
      </c>
      <c r="Y128" s="223" t="str">
        <f t="shared" si="35"/>
        <v>N/A</v>
      </c>
      <c r="Z128" s="222" t="str">
        <f t="shared" si="36"/>
        <v>No</v>
      </c>
      <c r="AA128" s="68" t="str">
        <f t="shared" si="37"/>
        <v>N/A</v>
      </c>
      <c r="AB128" s="65" t="str">
        <f t="shared" si="38"/>
        <v>No</v>
      </c>
      <c r="AC128" s="68" t="str">
        <f t="shared" si="39"/>
        <v>N/A</v>
      </c>
      <c r="AD128" s="65" t="str">
        <f t="shared" si="40"/>
        <v>No</v>
      </c>
      <c r="AE128" s="68" t="str">
        <f t="shared" si="41"/>
        <v>N/A</v>
      </c>
      <c r="AF128" s="66"/>
    </row>
    <row r="129" spans="1:32" ht="14.5" hidden="1" customHeight="1">
      <c r="A129" s="66" t="s">
        <v>15</v>
      </c>
      <c r="B129" s="66" t="s">
        <v>27</v>
      </c>
      <c r="C129" s="66" t="str" cm="1">
        <f t="array" ref="C129">_xlfn.IFNA(_xlfn.IFS(B129="Starter","Starters &amp; Sides",B129="Sides","Starters &amp; Sides"),B129)</f>
        <v>Mains</v>
      </c>
      <c r="D129" s="84" t="s">
        <v>2481</v>
      </c>
      <c r="E129" s="74"/>
      <c r="F129" s="4"/>
      <c r="G129" s="4"/>
      <c r="H129" s="4">
        <v>12</v>
      </c>
      <c r="I129" s="4">
        <v>12.5</v>
      </c>
      <c r="J129" s="4">
        <v>12.75</v>
      </c>
      <c r="K129" s="4">
        <v>12.75</v>
      </c>
      <c r="L129" s="4">
        <v>12.75</v>
      </c>
      <c r="M129" s="4">
        <v>13.3</v>
      </c>
      <c r="N129" s="4">
        <v>13.3</v>
      </c>
      <c r="O129" s="4">
        <v>13.3</v>
      </c>
      <c r="P129" s="15">
        <v>13.3</v>
      </c>
      <c r="Q129" s="337">
        <v>13.3</v>
      </c>
      <c r="R129" s="15" t="str">
        <f t="shared" si="28"/>
        <v>Yes</v>
      </c>
      <c r="S129" s="15" t="str">
        <f t="shared" si="29"/>
        <v>No</v>
      </c>
      <c r="T129" s="4" t="str">
        <f t="shared" si="30"/>
        <v>Yes</v>
      </c>
      <c r="U129" s="4">
        <f t="shared" si="31"/>
        <v>0</v>
      </c>
      <c r="V129" s="132" t="str">
        <f t="shared" si="32"/>
        <v>Yes</v>
      </c>
      <c r="W129" s="223">
        <f t="shared" si="33"/>
        <v>0</v>
      </c>
      <c r="X129" s="221" t="str">
        <f t="shared" si="34"/>
        <v>Yes</v>
      </c>
      <c r="Y129" s="223">
        <f t="shared" si="35"/>
        <v>0</v>
      </c>
      <c r="Z129" s="222" t="str">
        <f t="shared" si="36"/>
        <v>Yes</v>
      </c>
      <c r="AA129" s="68">
        <f t="shared" si="37"/>
        <v>0</v>
      </c>
      <c r="AB129" s="65" t="str">
        <f t="shared" si="38"/>
        <v>Yes</v>
      </c>
      <c r="AC129" s="68">
        <f t="shared" si="39"/>
        <v>4.3137254901960853E-2</v>
      </c>
      <c r="AD129" s="65" t="str">
        <f t="shared" si="40"/>
        <v>No</v>
      </c>
      <c r="AE129" s="68" t="str">
        <f t="shared" si="41"/>
        <v>N/A</v>
      </c>
      <c r="AF129" s="66"/>
    </row>
    <row r="130" spans="1:32" ht="14.5" hidden="1" customHeight="1">
      <c r="A130" s="66" t="s">
        <v>15</v>
      </c>
      <c r="B130" s="66" t="s">
        <v>27</v>
      </c>
      <c r="C130" s="66" t="str" cm="1">
        <f t="array" ref="C130">_xlfn.IFNA(_xlfn.IFS(B130="Starter","Starters &amp; Sides",B130="Sides","Starters &amp; Sides"),B130)</f>
        <v>Mains</v>
      </c>
      <c r="D130" s="84" t="s">
        <v>2482</v>
      </c>
      <c r="E130" s="74">
        <v>19.95</v>
      </c>
      <c r="F130" s="4">
        <v>21.25</v>
      </c>
      <c r="G130" s="4">
        <v>21.5</v>
      </c>
      <c r="H130" s="4">
        <v>22.5</v>
      </c>
      <c r="I130" s="4">
        <v>22.75</v>
      </c>
      <c r="J130" s="4">
        <v>22.75</v>
      </c>
      <c r="K130" s="4"/>
      <c r="L130" s="4"/>
      <c r="M130" s="4"/>
      <c r="N130" s="4"/>
      <c r="O130" s="4"/>
      <c r="P130" s="15"/>
      <c r="Q130" s="337"/>
      <c r="R130" s="15" t="str">
        <f t="shared" si="28"/>
        <v>No</v>
      </c>
      <c r="S130" s="15" t="str">
        <f t="shared" si="29"/>
        <v>No</v>
      </c>
      <c r="T130" s="4" t="str">
        <f t="shared" si="30"/>
        <v>No</v>
      </c>
      <c r="U130" s="4" t="str">
        <f t="shared" si="31"/>
        <v>N/A</v>
      </c>
      <c r="V130" s="132" t="str">
        <f t="shared" si="32"/>
        <v>No</v>
      </c>
      <c r="W130" s="223" t="str">
        <f t="shared" si="33"/>
        <v>N/A</v>
      </c>
      <c r="X130" s="221" t="str">
        <f t="shared" si="34"/>
        <v>No</v>
      </c>
      <c r="Y130" s="223" t="str">
        <f t="shared" si="35"/>
        <v>N/A</v>
      </c>
      <c r="Z130" s="222" t="str">
        <f t="shared" si="36"/>
        <v>No</v>
      </c>
      <c r="AA130" s="68" t="str">
        <f t="shared" si="37"/>
        <v>N/A</v>
      </c>
      <c r="AB130" s="65" t="str">
        <f t="shared" si="38"/>
        <v>No</v>
      </c>
      <c r="AC130" s="68" t="str">
        <f t="shared" si="39"/>
        <v>N/A</v>
      </c>
      <c r="AD130" s="65" t="str">
        <f t="shared" si="40"/>
        <v>No</v>
      </c>
      <c r="AE130" s="68" t="str">
        <f t="shared" si="41"/>
        <v>N/A</v>
      </c>
      <c r="AF130" s="66"/>
    </row>
    <row r="131" spans="1:32" ht="14.5" hidden="1" customHeight="1">
      <c r="A131" s="66" t="s">
        <v>15</v>
      </c>
      <c r="B131" s="66" t="s">
        <v>27</v>
      </c>
      <c r="C131" s="66" t="str" cm="1">
        <f t="array" ref="C131">_xlfn.IFNA(_xlfn.IFS(B131="Starter","Starters &amp; Sides",B131="Sides","Starters &amp; Sides"),B131)</f>
        <v>Mains</v>
      </c>
      <c r="D131" s="84" t="s">
        <v>2483</v>
      </c>
      <c r="E131" s="74"/>
      <c r="F131" s="4"/>
      <c r="G131" s="4"/>
      <c r="H131" s="4"/>
      <c r="I131" s="4"/>
      <c r="J131" s="4"/>
      <c r="K131" s="4"/>
      <c r="L131" s="4"/>
      <c r="M131" s="4"/>
      <c r="N131" s="4"/>
      <c r="O131" s="4"/>
      <c r="P131" s="15">
        <v>26.75</v>
      </c>
      <c r="Q131" s="337">
        <v>26.75</v>
      </c>
      <c r="R131" s="15" t="str">
        <f t="shared" si="28"/>
        <v>Yes</v>
      </c>
      <c r="S131" s="15" t="str">
        <f t="shared" si="29"/>
        <v>No</v>
      </c>
      <c r="T131" s="4" t="str">
        <f t="shared" si="30"/>
        <v>Yes</v>
      </c>
      <c r="U131" s="4">
        <f t="shared" si="31"/>
        <v>0</v>
      </c>
      <c r="V131" s="132" t="str">
        <f t="shared" si="32"/>
        <v>No</v>
      </c>
      <c r="W131" s="223" t="str">
        <f t="shared" si="33"/>
        <v>N/A</v>
      </c>
      <c r="X131" s="221" t="str">
        <f t="shared" si="34"/>
        <v>No</v>
      </c>
      <c r="Y131" s="223" t="str">
        <f t="shared" si="35"/>
        <v>N/A</v>
      </c>
      <c r="Z131" s="222" t="str">
        <f t="shared" si="36"/>
        <v>No</v>
      </c>
      <c r="AA131" s="68" t="str">
        <f t="shared" si="37"/>
        <v>N/A</v>
      </c>
      <c r="AB131" s="65" t="str">
        <f t="shared" si="38"/>
        <v>No</v>
      </c>
      <c r="AC131" s="68" t="str">
        <f t="shared" si="39"/>
        <v>N/A</v>
      </c>
      <c r="AD131" s="65" t="str">
        <f t="shared" si="40"/>
        <v>No</v>
      </c>
      <c r="AE131" s="68" t="str">
        <f t="shared" si="41"/>
        <v>N/A</v>
      </c>
      <c r="AF131" s="66"/>
    </row>
    <row r="132" spans="1:32" ht="14.5" hidden="1" customHeight="1">
      <c r="A132" s="66" t="s">
        <v>15</v>
      </c>
      <c r="B132" s="66" t="s">
        <v>27</v>
      </c>
      <c r="C132" s="66" t="str" cm="1">
        <f t="array" ref="C132">_xlfn.IFNA(_xlfn.IFS(B132="Starter","Starters &amp; Sides",B132="Sides","Starters &amp; Sides"),B132)</f>
        <v>Mains</v>
      </c>
      <c r="D132" s="84" t="s">
        <v>2484</v>
      </c>
      <c r="E132" s="74"/>
      <c r="F132" s="4"/>
      <c r="G132" s="4"/>
      <c r="H132" s="4"/>
      <c r="I132" s="4"/>
      <c r="J132" s="4"/>
      <c r="K132" s="4"/>
      <c r="L132" s="4"/>
      <c r="M132" s="4"/>
      <c r="N132" s="4"/>
      <c r="O132" s="4"/>
      <c r="P132" s="15">
        <v>30.75</v>
      </c>
      <c r="Q132" s="337">
        <v>30.75</v>
      </c>
      <c r="R132" s="15" t="str">
        <f t="shared" si="28"/>
        <v>Yes</v>
      </c>
      <c r="S132" s="15" t="str">
        <f t="shared" si="29"/>
        <v>No</v>
      </c>
      <c r="T132" s="4" t="str">
        <f t="shared" si="30"/>
        <v>Yes</v>
      </c>
      <c r="U132" s="4">
        <f t="shared" si="31"/>
        <v>0</v>
      </c>
      <c r="V132" s="132" t="str">
        <f t="shared" si="32"/>
        <v>No</v>
      </c>
      <c r="W132" s="223" t="str">
        <f t="shared" si="33"/>
        <v>N/A</v>
      </c>
      <c r="X132" s="221" t="str">
        <f t="shared" si="34"/>
        <v>No</v>
      </c>
      <c r="Y132" s="223" t="str">
        <f t="shared" si="35"/>
        <v>N/A</v>
      </c>
      <c r="Z132" s="222" t="str">
        <f t="shared" si="36"/>
        <v>No</v>
      </c>
      <c r="AA132" s="68" t="str">
        <f t="shared" si="37"/>
        <v>N/A</v>
      </c>
      <c r="AB132" s="65" t="str">
        <f t="shared" si="38"/>
        <v>No</v>
      </c>
      <c r="AC132" s="68" t="str">
        <f t="shared" si="39"/>
        <v>N/A</v>
      </c>
      <c r="AD132" s="65" t="str">
        <f t="shared" si="40"/>
        <v>No</v>
      </c>
      <c r="AE132" s="68" t="str">
        <f t="shared" si="41"/>
        <v>N/A</v>
      </c>
      <c r="AF132" s="66"/>
    </row>
    <row r="133" spans="1:32" ht="14.5" hidden="1" customHeight="1">
      <c r="A133" s="66" t="s">
        <v>15</v>
      </c>
      <c r="B133" s="66" t="s">
        <v>27</v>
      </c>
      <c r="C133" s="66" t="str" cm="1">
        <f t="array" ref="C133">_xlfn.IFNA(_xlfn.IFS(B133="Starter","Starters &amp; Sides",B133="Sides","Starters &amp; Sides"),B133)</f>
        <v>Mains</v>
      </c>
      <c r="D133" s="84" t="s">
        <v>2485</v>
      </c>
      <c r="E133" s="74"/>
      <c r="F133" s="4"/>
      <c r="G133" s="4"/>
      <c r="H133" s="4"/>
      <c r="I133" s="4"/>
      <c r="J133" s="4"/>
      <c r="K133" s="4"/>
      <c r="L133" s="4"/>
      <c r="M133" s="4"/>
      <c r="N133" s="4"/>
      <c r="O133" s="4"/>
      <c r="P133" s="15">
        <v>18.5</v>
      </c>
      <c r="Q133" s="337">
        <v>18.5</v>
      </c>
      <c r="R133" s="15" t="str">
        <f t="shared" si="28"/>
        <v>Yes</v>
      </c>
      <c r="S133" s="15" t="str">
        <f t="shared" si="29"/>
        <v>No</v>
      </c>
      <c r="T133" s="4" t="str">
        <f t="shared" si="30"/>
        <v>Yes</v>
      </c>
      <c r="U133" s="4">
        <f t="shared" si="31"/>
        <v>0</v>
      </c>
      <c r="V133" s="132" t="str">
        <f t="shared" si="32"/>
        <v>No</v>
      </c>
      <c r="W133" s="223" t="str">
        <f t="shared" si="33"/>
        <v>N/A</v>
      </c>
      <c r="X133" s="221" t="str">
        <f t="shared" si="34"/>
        <v>No</v>
      </c>
      <c r="Y133" s="223" t="str">
        <f t="shared" si="35"/>
        <v>N/A</v>
      </c>
      <c r="Z133" s="222" t="str">
        <f t="shared" si="36"/>
        <v>No</v>
      </c>
      <c r="AA133" s="68" t="str">
        <f t="shared" si="37"/>
        <v>N/A</v>
      </c>
      <c r="AB133" s="65" t="str">
        <f t="shared" si="38"/>
        <v>No</v>
      </c>
      <c r="AC133" s="68" t="str">
        <f t="shared" si="39"/>
        <v>N/A</v>
      </c>
      <c r="AD133" s="65" t="str">
        <f t="shared" si="40"/>
        <v>No</v>
      </c>
      <c r="AE133" s="68" t="str">
        <f t="shared" si="41"/>
        <v>N/A</v>
      </c>
      <c r="AF133" s="66"/>
    </row>
    <row r="134" spans="1:32" ht="14.5" hidden="1" customHeight="1">
      <c r="A134" s="66" t="s">
        <v>15</v>
      </c>
      <c r="B134" s="66" t="s">
        <v>27</v>
      </c>
      <c r="C134" s="66" t="str" cm="1">
        <f t="array" ref="C134">_xlfn.IFNA(_xlfn.IFS(B134="Starter","Starters &amp; Sides",B134="Sides","Starters &amp; Sides"),B134)</f>
        <v>Mains</v>
      </c>
      <c r="D134" s="84" t="s">
        <v>2486</v>
      </c>
      <c r="E134" s="74"/>
      <c r="F134" s="4"/>
      <c r="G134" s="4"/>
      <c r="H134" s="4"/>
      <c r="I134" s="4"/>
      <c r="J134" s="4"/>
      <c r="K134" s="4"/>
      <c r="L134" s="4"/>
      <c r="M134" s="4"/>
      <c r="N134" s="4"/>
      <c r="O134" s="4"/>
      <c r="P134" s="15">
        <v>17</v>
      </c>
      <c r="Q134" s="337"/>
      <c r="R134" s="15" t="str">
        <f t="shared" si="28"/>
        <v>No</v>
      </c>
      <c r="S134" s="15" t="str">
        <f t="shared" si="29"/>
        <v>No</v>
      </c>
      <c r="T134" s="4" t="str">
        <f t="shared" si="30"/>
        <v>No</v>
      </c>
      <c r="U134" s="4" t="str">
        <f t="shared" si="31"/>
        <v>N/A</v>
      </c>
      <c r="V134" s="132" t="str">
        <f t="shared" si="32"/>
        <v>No</v>
      </c>
      <c r="W134" s="223" t="str">
        <f t="shared" si="33"/>
        <v>N/A</v>
      </c>
      <c r="X134" s="221" t="str">
        <f t="shared" si="34"/>
        <v>No</v>
      </c>
      <c r="Y134" s="223" t="str">
        <f t="shared" si="35"/>
        <v>N/A</v>
      </c>
      <c r="Z134" s="222" t="str">
        <f t="shared" si="36"/>
        <v>No</v>
      </c>
      <c r="AA134" s="68" t="str">
        <f t="shared" si="37"/>
        <v>N/A</v>
      </c>
      <c r="AB134" s="65" t="str">
        <f t="shared" si="38"/>
        <v>No</v>
      </c>
      <c r="AC134" s="68" t="str">
        <f t="shared" si="39"/>
        <v>N/A</v>
      </c>
      <c r="AD134" s="65" t="str">
        <f t="shared" si="40"/>
        <v>No</v>
      </c>
      <c r="AE134" s="68" t="str">
        <f t="shared" si="41"/>
        <v>N/A</v>
      </c>
      <c r="AF134" s="66"/>
    </row>
    <row r="135" spans="1:32" ht="14.5" hidden="1" customHeight="1">
      <c r="A135" s="66" t="s">
        <v>15</v>
      </c>
      <c r="B135" s="66" t="s">
        <v>27</v>
      </c>
      <c r="C135" s="66" t="str" cm="1">
        <f t="array" ref="C135">_xlfn.IFNA(_xlfn.IFS(B135="Starter","Starters &amp; Sides",B135="Sides","Starters &amp; Sides"),B135)</f>
        <v>Mains</v>
      </c>
      <c r="D135" s="84" t="s">
        <v>2487</v>
      </c>
      <c r="E135" s="74"/>
      <c r="F135" s="4"/>
      <c r="G135" s="4"/>
      <c r="H135" s="4"/>
      <c r="I135" s="4"/>
      <c r="J135" s="4"/>
      <c r="K135" s="4"/>
      <c r="L135" s="4"/>
      <c r="M135" s="4"/>
      <c r="N135" s="4"/>
      <c r="O135" s="4"/>
      <c r="P135" s="15">
        <v>17</v>
      </c>
      <c r="Q135" s="337"/>
      <c r="R135" s="15" t="str">
        <f t="shared" si="28"/>
        <v>No</v>
      </c>
      <c r="S135" s="15" t="str">
        <f t="shared" si="29"/>
        <v>No</v>
      </c>
      <c r="T135" s="4" t="str">
        <f t="shared" si="30"/>
        <v>No</v>
      </c>
      <c r="U135" s="4" t="str">
        <f t="shared" si="31"/>
        <v>N/A</v>
      </c>
      <c r="V135" s="132" t="str">
        <f t="shared" si="32"/>
        <v>No</v>
      </c>
      <c r="W135" s="223" t="str">
        <f t="shared" si="33"/>
        <v>N/A</v>
      </c>
      <c r="X135" s="221" t="str">
        <f t="shared" si="34"/>
        <v>No</v>
      </c>
      <c r="Y135" s="223" t="str">
        <f t="shared" si="35"/>
        <v>N/A</v>
      </c>
      <c r="Z135" s="222" t="str">
        <f t="shared" si="36"/>
        <v>No</v>
      </c>
      <c r="AA135" s="68" t="str">
        <f t="shared" si="37"/>
        <v>N/A</v>
      </c>
      <c r="AB135" s="65" t="str">
        <f t="shared" si="38"/>
        <v>No</v>
      </c>
      <c r="AC135" s="68" t="str">
        <f t="shared" si="39"/>
        <v>N/A</v>
      </c>
      <c r="AD135" s="65" t="str">
        <f t="shared" si="40"/>
        <v>No</v>
      </c>
      <c r="AE135" s="68" t="str">
        <f t="shared" si="41"/>
        <v>N/A</v>
      </c>
      <c r="AF135" s="66"/>
    </row>
    <row r="136" spans="1:32" ht="14.5" hidden="1" customHeight="1">
      <c r="A136" s="66" t="s">
        <v>15</v>
      </c>
      <c r="B136" s="66" t="s">
        <v>27</v>
      </c>
      <c r="C136" s="66" t="str" cm="1">
        <f t="array" ref="C136">_xlfn.IFNA(_xlfn.IFS(B136="Starter","Starters &amp; Sides",B136="Sides","Starters &amp; Sides"),B136)</f>
        <v>Mains</v>
      </c>
      <c r="D136" s="84" t="s">
        <v>2488</v>
      </c>
      <c r="E136" s="74"/>
      <c r="F136" s="4"/>
      <c r="G136" s="4"/>
      <c r="H136" s="4"/>
      <c r="I136" s="4"/>
      <c r="J136" s="4"/>
      <c r="K136" s="4"/>
      <c r="L136" s="4"/>
      <c r="M136" s="4"/>
      <c r="N136" s="4"/>
      <c r="O136" s="4"/>
      <c r="P136" s="15">
        <v>17</v>
      </c>
      <c r="Q136" s="337"/>
      <c r="R136" s="15" t="str">
        <f t="shared" si="28"/>
        <v>No</v>
      </c>
      <c r="S136" s="15" t="str">
        <f t="shared" si="29"/>
        <v>No</v>
      </c>
      <c r="T136" s="4" t="str">
        <f t="shared" si="30"/>
        <v>No</v>
      </c>
      <c r="U136" s="4" t="str">
        <f t="shared" si="31"/>
        <v>N/A</v>
      </c>
      <c r="V136" s="132" t="str">
        <f t="shared" si="32"/>
        <v>No</v>
      </c>
      <c r="W136" s="223" t="str">
        <f t="shared" si="33"/>
        <v>N/A</v>
      </c>
      <c r="X136" s="221" t="str">
        <f t="shared" si="34"/>
        <v>No</v>
      </c>
      <c r="Y136" s="223" t="str">
        <f t="shared" si="35"/>
        <v>N/A</v>
      </c>
      <c r="Z136" s="222" t="str">
        <f t="shared" si="36"/>
        <v>No</v>
      </c>
      <c r="AA136" s="68" t="str">
        <f t="shared" si="37"/>
        <v>N/A</v>
      </c>
      <c r="AB136" s="65" t="str">
        <f t="shared" si="38"/>
        <v>No</v>
      </c>
      <c r="AC136" s="68" t="str">
        <f t="shared" si="39"/>
        <v>N/A</v>
      </c>
      <c r="AD136" s="65" t="str">
        <f t="shared" si="40"/>
        <v>No</v>
      </c>
      <c r="AE136" s="68" t="str">
        <f t="shared" si="41"/>
        <v>N/A</v>
      </c>
      <c r="AF136" s="66"/>
    </row>
    <row r="137" spans="1:32" ht="14.5" hidden="1" customHeight="1">
      <c r="A137" s="66" t="s">
        <v>15</v>
      </c>
      <c r="B137" s="66" t="s">
        <v>27</v>
      </c>
      <c r="C137" s="66" t="str" cm="1">
        <f t="array" ref="C137">_xlfn.IFNA(_xlfn.IFS(B137="Starter","Starters &amp; Sides",B137="Sides","Starters &amp; Sides"),B137)</f>
        <v>Mains</v>
      </c>
      <c r="D137" s="84" t="s">
        <v>2489</v>
      </c>
      <c r="E137" s="74"/>
      <c r="F137" s="4"/>
      <c r="G137" s="4"/>
      <c r="H137" s="4"/>
      <c r="I137" s="4"/>
      <c r="J137" s="4"/>
      <c r="K137" s="4"/>
      <c r="L137" s="4"/>
      <c r="M137" s="4"/>
      <c r="N137" s="4"/>
      <c r="O137" s="4"/>
      <c r="P137" s="15">
        <v>26</v>
      </c>
      <c r="Q137" s="337">
        <v>26.5</v>
      </c>
      <c r="R137" s="15" t="str">
        <f t="shared" si="28"/>
        <v>Yes</v>
      </c>
      <c r="S137" s="15" t="str">
        <f t="shared" si="29"/>
        <v>No</v>
      </c>
      <c r="T137" s="4" t="str">
        <f t="shared" si="30"/>
        <v>Yes</v>
      </c>
      <c r="U137" s="4">
        <f t="shared" si="31"/>
        <v>1.9230769230769162E-2</v>
      </c>
      <c r="V137" s="132" t="str">
        <f t="shared" si="32"/>
        <v>No</v>
      </c>
      <c r="W137" s="223" t="str">
        <f t="shared" si="33"/>
        <v>N/A</v>
      </c>
      <c r="X137" s="221" t="str">
        <f t="shared" si="34"/>
        <v>No</v>
      </c>
      <c r="Y137" s="223" t="str">
        <f t="shared" si="35"/>
        <v>N/A</v>
      </c>
      <c r="Z137" s="222" t="str">
        <f t="shared" si="36"/>
        <v>No</v>
      </c>
      <c r="AA137" s="68" t="str">
        <f t="shared" si="37"/>
        <v>N/A</v>
      </c>
      <c r="AB137" s="65" t="str">
        <f t="shared" si="38"/>
        <v>No</v>
      </c>
      <c r="AC137" s="68" t="str">
        <f t="shared" si="39"/>
        <v>N/A</v>
      </c>
      <c r="AD137" s="65" t="str">
        <f t="shared" si="40"/>
        <v>No</v>
      </c>
      <c r="AE137" s="68" t="str">
        <f t="shared" si="41"/>
        <v>N/A</v>
      </c>
      <c r="AF137" s="66"/>
    </row>
    <row r="138" spans="1:32" ht="14.5" hidden="1" customHeight="1">
      <c r="A138" s="66" t="s">
        <v>15</v>
      </c>
      <c r="B138" s="66" t="s">
        <v>27</v>
      </c>
      <c r="C138" s="66" t="str" cm="1">
        <f t="array" ref="C138">_xlfn.IFNA(_xlfn.IFS(B138="Starter","Starters &amp; Sides",B138="Sides","Starters &amp; Sides"),B138)</f>
        <v>Mains</v>
      </c>
      <c r="D138" s="84" t="s">
        <v>2490</v>
      </c>
      <c r="E138" s="74"/>
      <c r="F138" s="4"/>
      <c r="G138" s="4"/>
      <c r="H138" s="4"/>
      <c r="I138" s="4"/>
      <c r="J138" s="4"/>
      <c r="K138" s="4"/>
      <c r="L138" s="4"/>
      <c r="M138" s="4"/>
      <c r="N138" s="4"/>
      <c r="O138" s="4"/>
      <c r="P138" s="15">
        <v>18</v>
      </c>
      <c r="Q138" s="337">
        <v>18</v>
      </c>
      <c r="R138" s="15" t="str">
        <f t="shared" si="28"/>
        <v>Yes</v>
      </c>
      <c r="S138" s="15" t="str">
        <f t="shared" si="29"/>
        <v>No</v>
      </c>
      <c r="T138" s="4" t="str">
        <f t="shared" si="30"/>
        <v>Yes</v>
      </c>
      <c r="U138" s="4">
        <f t="shared" si="31"/>
        <v>0</v>
      </c>
      <c r="V138" s="132" t="str">
        <f t="shared" si="32"/>
        <v>No</v>
      </c>
      <c r="W138" s="223" t="str">
        <f t="shared" si="33"/>
        <v>N/A</v>
      </c>
      <c r="X138" s="221" t="str">
        <f t="shared" si="34"/>
        <v>No</v>
      </c>
      <c r="Y138" s="223" t="str">
        <f t="shared" si="35"/>
        <v>N/A</v>
      </c>
      <c r="Z138" s="222" t="str">
        <f t="shared" si="36"/>
        <v>No</v>
      </c>
      <c r="AA138" s="68" t="str">
        <f t="shared" si="37"/>
        <v>N/A</v>
      </c>
      <c r="AB138" s="65" t="str">
        <f t="shared" si="38"/>
        <v>No</v>
      </c>
      <c r="AC138" s="68" t="str">
        <f t="shared" si="39"/>
        <v>N/A</v>
      </c>
      <c r="AD138" s="65" t="str">
        <f t="shared" si="40"/>
        <v>No</v>
      </c>
      <c r="AE138" s="68" t="str">
        <f t="shared" si="41"/>
        <v>N/A</v>
      </c>
      <c r="AF138" s="66"/>
    </row>
    <row r="139" spans="1:32" ht="14.5" hidden="1" customHeight="1">
      <c r="A139" s="66" t="s">
        <v>15</v>
      </c>
      <c r="B139" s="66" t="s">
        <v>27</v>
      </c>
      <c r="C139" s="66" t="str" cm="1">
        <f t="array" ref="C139">_xlfn.IFNA(_xlfn.IFS(B139="Starter","Starters &amp; Sides",B139="Sides","Starters &amp; Sides"),B139)</f>
        <v>Mains</v>
      </c>
      <c r="D139" s="84" t="s">
        <v>2491</v>
      </c>
      <c r="E139" s="74"/>
      <c r="F139" s="4"/>
      <c r="G139" s="4"/>
      <c r="H139" s="4"/>
      <c r="I139" s="4"/>
      <c r="J139" s="4"/>
      <c r="K139" s="4"/>
      <c r="L139" s="4"/>
      <c r="M139" s="4"/>
      <c r="N139" s="4"/>
      <c r="O139" s="4"/>
      <c r="P139" s="15">
        <v>20</v>
      </c>
      <c r="Q139" s="337"/>
      <c r="R139" s="15" t="str">
        <f t="shared" si="28"/>
        <v>No</v>
      </c>
      <c r="S139" s="15" t="str">
        <f t="shared" si="29"/>
        <v>No</v>
      </c>
      <c r="T139" s="4" t="str">
        <f t="shared" si="30"/>
        <v>No</v>
      </c>
      <c r="U139" s="4" t="str">
        <f t="shared" si="31"/>
        <v>N/A</v>
      </c>
      <c r="V139" s="132" t="str">
        <f t="shared" si="32"/>
        <v>No</v>
      </c>
      <c r="W139" s="223" t="str">
        <f t="shared" si="33"/>
        <v>N/A</v>
      </c>
      <c r="X139" s="221" t="str">
        <f t="shared" si="34"/>
        <v>No</v>
      </c>
      <c r="Y139" s="223" t="str">
        <f t="shared" si="35"/>
        <v>N/A</v>
      </c>
      <c r="Z139" s="222" t="str">
        <f t="shared" si="36"/>
        <v>No</v>
      </c>
      <c r="AA139" s="68" t="str">
        <f t="shared" si="37"/>
        <v>N/A</v>
      </c>
      <c r="AB139" s="65" t="str">
        <f t="shared" si="38"/>
        <v>No</v>
      </c>
      <c r="AC139" s="68" t="str">
        <f t="shared" si="39"/>
        <v>N/A</v>
      </c>
      <c r="AD139" s="65" t="str">
        <f t="shared" si="40"/>
        <v>No</v>
      </c>
      <c r="AE139" s="68" t="str">
        <f t="shared" si="41"/>
        <v>N/A</v>
      </c>
      <c r="AF139" s="66"/>
    </row>
    <row r="140" spans="1:32" ht="14.5" hidden="1" customHeight="1">
      <c r="A140" s="66" t="s">
        <v>15</v>
      </c>
      <c r="B140" s="66" t="s">
        <v>27</v>
      </c>
      <c r="C140" s="66" t="str" cm="1">
        <f t="array" ref="C140">_xlfn.IFNA(_xlfn.IFS(B140="Starter","Starters &amp; Sides",B140="Sides","Starters &amp; Sides"),B140)</f>
        <v>Mains</v>
      </c>
      <c r="D140" s="84" t="s">
        <v>2492</v>
      </c>
      <c r="E140" s="74">
        <v>19.5</v>
      </c>
      <c r="F140" s="4">
        <v>2.25</v>
      </c>
      <c r="G140" s="4"/>
      <c r="H140" s="4"/>
      <c r="I140" s="4"/>
      <c r="J140" s="4"/>
      <c r="K140" s="4"/>
      <c r="L140" s="4"/>
      <c r="M140" s="4"/>
      <c r="N140" s="4"/>
      <c r="O140" s="4">
        <v>26.5</v>
      </c>
      <c r="P140" s="15">
        <v>26.5</v>
      </c>
      <c r="Q140" s="337"/>
      <c r="R140" s="15" t="str">
        <f t="shared" si="28"/>
        <v>No</v>
      </c>
      <c r="S140" s="15" t="str">
        <f t="shared" si="29"/>
        <v>No</v>
      </c>
      <c r="T140" s="4" t="str">
        <f t="shared" si="30"/>
        <v>No</v>
      </c>
      <c r="U140" s="4" t="str">
        <f t="shared" si="31"/>
        <v>N/A</v>
      </c>
      <c r="V140" s="132" t="str">
        <f t="shared" si="32"/>
        <v>No</v>
      </c>
      <c r="W140" s="223" t="str">
        <f t="shared" si="33"/>
        <v>N/A</v>
      </c>
      <c r="X140" s="221" t="str">
        <f t="shared" si="34"/>
        <v>No</v>
      </c>
      <c r="Y140" s="223" t="str">
        <f t="shared" si="35"/>
        <v>N/A</v>
      </c>
      <c r="Z140" s="222" t="str">
        <f t="shared" si="36"/>
        <v>No</v>
      </c>
      <c r="AA140" s="68" t="str">
        <f t="shared" si="37"/>
        <v>N/A</v>
      </c>
      <c r="AB140" s="65" t="str">
        <f t="shared" si="38"/>
        <v>No</v>
      </c>
      <c r="AC140" s="68" t="str">
        <f t="shared" si="39"/>
        <v>N/A</v>
      </c>
      <c r="AD140" s="65" t="str">
        <f t="shared" si="40"/>
        <v>No</v>
      </c>
      <c r="AE140" s="68" t="str">
        <f t="shared" si="41"/>
        <v>N/A</v>
      </c>
      <c r="AF140" s="66"/>
    </row>
    <row r="141" spans="1:32" ht="14.5" hidden="1" customHeight="1">
      <c r="A141" s="66" t="s">
        <v>15</v>
      </c>
      <c r="B141" s="66" t="s">
        <v>27</v>
      </c>
      <c r="C141" s="66" t="str" cm="1">
        <f t="array" ref="C141">_xlfn.IFNA(_xlfn.IFS(B141="Starter","Starters &amp; Sides",B141="Sides","Starters &amp; Sides"),B141)</f>
        <v>Mains</v>
      </c>
      <c r="D141" s="84" t="s">
        <v>2493</v>
      </c>
      <c r="E141" s="74"/>
      <c r="F141" s="4"/>
      <c r="G141" s="4"/>
      <c r="H141" s="4">
        <v>18.5</v>
      </c>
      <c r="I141" s="4"/>
      <c r="J141" s="4"/>
      <c r="K141" s="4"/>
      <c r="L141" s="4"/>
      <c r="M141" s="4"/>
      <c r="N141" s="4"/>
      <c r="O141" s="4"/>
      <c r="P141" s="15"/>
      <c r="Q141" s="337"/>
      <c r="R141" s="15" t="str">
        <f t="shared" si="28"/>
        <v>No</v>
      </c>
      <c r="S141" s="15" t="str">
        <f t="shared" si="29"/>
        <v>No</v>
      </c>
      <c r="T141" s="4" t="str">
        <f t="shared" si="30"/>
        <v>No</v>
      </c>
      <c r="U141" s="4" t="str">
        <f t="shared" si="31"/>
        <v>N/A</v>
      </c>
      <c r="V141" s="132" t="str">
        <f t="shared" si="32"/>
        <v>No</v>
      </c>
      <c r="W141" s="223" t="str">
        <f t="shared" si="33"/>
        <v>N/A</v>
      </c>
      <c r="X141" s="221" t="str">
        <f t="shared" si="34"/>
        <v>No</v>
      </c>
      <c r="Y141" s="223" t="str">
        <f t="shared" si="35"/>
        <v>N/A</v>
      </c>
      <c r="Z141" s="222" t="str">
        <f t="shared" si="36"/>
        <v>No</v>
      </c>
      <c r="AA141" s="68" t="str">
        <f t="shared" si="37"/>
        <v>N/A</v>
      </c>
      <c r="AB141" s="65" t="str">
        <f t="shared" si="38"/>
        <v>No</v>
      </c>
      <c r="AC141" s="68" t="str">
        <f t="shared" si="39"/>
        <v>N/A</v>
      </c>
      <c r="AD141" s="65" t="str">
        <f t="shared" si="40"/>
        <v>No</v>
      </c>
      <c r="AE141" s="68" t="str">
        <f t="shared" si="41"/>
        <v>N/A</v>
      </c>
      <c r="AF141" s="66"/>
    </row>
    <row r="142" spans="1:32" ht="14.5" hidden="1" customHeight="1">
      <c r="A142" s="66" t="s">
        <v>15</v>
      </c>
      <c r="B142" s="66" t="s">
        <v>27</v>
      </c>
      <c r="C142" s="66" t="str" cm="1">
        <f t="array" ref="C142">_xlfn.IFNA(_xlfn.IFS(B142="Starter","Starters &amp; Sides",B142="Sides","Starters &amp; Sides"),B142)</f>
        <v>Mains</v>
      </c>
      <c r="D142" s="84" t="s">
        <v>2494</v>
      </c>
      <c r="E142" s="74"/>
      <c r="F142" s="4"/>
      <c r="G142" s="4"/>
      <c r="H142" s="4"/>
      <c r="I142" s="4"/>
      <c r="J142" s="4"/>
      <c r="K142" s="4"/>
      <c r="L142" s="4">
        <v>16</v>
      </c>
      <c r="M142" s="4"/>
      <c r="N142" s="4"/>
      <c r="O142" s="4"/>
      <c r="P142" s="21"/>
      <c r="Q142" s="339"/>
      <c r="R142" s="15" t="str">
        <f t="shared" si="28"/>
        <v>No</v>
      </c>
      <c r="S142" s="15" t="str">
        <f t="shared" si="29"/>
        <v>No</v>
      </c>
      <c r="T142" s="4" t="str">
        <f t="shared" si="30"/>
        <v>No</v>
      </c>
      <c r="U142" s="4" t="str">
        <f t="shared" si="31"/>
        <v>N/A</v>
      </c>
      <c r="V142" s="132" t="str">
        <f t="shared" si="32"/>
        <v>No</v>
      </c>
      <c r="W142" s="223" t="str">
        <f t="shared" si="33"/>
        <v>N/A</v>
      </c>
      <c r="X142" s="221" t="str">
        <f t="shared" si="34"/>
        <v>No</v>
      </c>
      <c r="Y142" s="223" t="str">
        <f t="shared" si="35"/>
        <v>N/A</v>
      </c>
      <c r="Z142" s="222" t="str">
        <f t="shared" si="36"/>
        <v>No</v>
      </c>
      <c r="AA142" s="68" t="str">
        <f t="shared" si="37"/>
        <v>N/A</v>
      </c>
      <c r="AB142" s="65" t="str">
        <f t="shared" si="38"/>
        <v>No</v>
      </c>
      <c r="AC142" s="68" t="str">
        <f t="shared" si="39"/>
        <v>N/A</v>
      </c>
      <c r="AD142" s="65" t="str">
        <f t="shared" si="40"/>
        <v>No</v>
      </c>
      <c r="AE142" s="68" t="str">
        <f t="shared" si="41"/>
        <v>N/A</v>
      </c>
      <c r="AF142" s="66"/>
    </row>
    <row r="143" spans="1:32" ht="14.5" hidden="1" customHeight="1">
      <c r="A143" s="66" t="s">
        <v>15</v>
      </c>
      <c r="B143" s="66" t="s">
        <v>27</v>
      </c>
      <c r="C143" s="66" t="str" cm="1">
        <f t="array" ref="C143">_xlfn.IFNA(_xlfn.IFS(B143="Starter","Starters &amp; Sides",B143="Sides","Starters &amp; Sides"),B143)</f>
        <v>Mains</v>
      </c>
      <c r="D143" s="84" t="s">
        <v>2495</v>
      </c>
      <c r="E143" s="74"/>
      <c r="F143" s="4"/>
      <c r="G143" s="4"/>
      <c r="H143" s="4"/>
      <c r="I143" s="4"/>
      <c r="J143" s="4"/>
      <c r="K143" s="4"/>
      <c r="L143" s="4">
        <v>16.5</v>
      </c>
      <c r="M143" s="4"/>
      <c r="N143" s="4"/>
      <c r="O143" s="15"/>
      <c r="P143" s="4"/>
      <c r="Q143" s="338"/>
      <c r="R143" s="15" t="str">
        <f t="shared" si="28"/>
        <v>No</v>
      </c>
      <c r="S143" s="15" t="str">
        <f t="shared" si="29"/>
        <v>No</v>
      </c>
      <c r="T143" s="4" t="str">
        <f t="shared" si="30"/>
        <v>No</v>
      </c>
      <c r="U143" s="4" t="str">
        <f t="shared" si="31"/>
        <v>N/A</v>
      </c>
      <c r="V143" s="132" t="str">
        <f t="shared" si="32"/>
        <v>No</v>
      </c>
      <c r="W143" s="223" t="str">
        <f t="shared" si="33"/>
        <v>N/A</v>
      </c>
      <c r="X143" s="221" t="str">
        <f t="shared" si="34"/>
        <v>No</v>
      </c>
      <c r="Y143" s="223" t="str">
        <f t="shared" si="35"/>
        <v>N/A</v>
      </c>
      <c r="Z143" s="222" t="str">
        <f t="shared" si="36"/>
        <v>No</v>
      </c>
      <c r="AA143" s="68" t="str">
        <f t="shared" si="37"/>
        <v>N/A</v>
      </c>
      <c r="AB143" s="65" t="str">
        <f t="shared" si="38"/>
        <v>No</v>
      </c>
      <c r="AC143" s="68" t="str">
        <f t="shared" si="39"/>
        <v>N/A</v>
      </c>
      <c r="AD143" s="65" t="str">
        <f t="shared" si="40"/>
        <v>No</v>
      </c>
      <c r="AE143" s="68" t="str">
        <f t="shared" si="41"/>
        <v>N/A</v>
      </c>
      <c r="AF143" s="66"/>
    </row>
    <row r="144" spans="1:32" ht="14.5" hidden="1" customHeight="1">
      <c r="A144" s="66" t="s">
        <v>15</v>
      </c>
      <c r="B144" s="66" t="s">
        <v>27</v>
      </c>
      <c r="C144" s="66" t="str" cm="1">
        <f t="array" ref="C144">_xlfn.IFNA(_xlfn.IFS(B144="Starter","Starters &amp; Sides",B144="Sides","Starters &amp; Sides"),B144)</f>
        <v>Mains</v>
      </c>
      <c r="D144" s="84" t="s">
        <v>2496</v>
      </c>
      <c r="E144" s="74">
        <v>13.95</v>
      </c>
      <c r="F144" s="4">
        <v>14.25</v>
      </c>
      <c r="G144" s="4">
        <v>14.5</v>
      </c>
      <c r="H144" s="4">
        <v>15.5</v>
      </c>
      <c r="I144" s="4">
        <v>16</v>
      </c>
      <c r="J144" s="4">
        <v>16.25</v>
      </c>
      <c r="K144" s="4">
        <v>16.25</v>
      </c>
      <c r="L144" s="4">
        <v>16.25</v>
      </c>
      <c r="M144" s="4"/>
      <c r="N144" s="4"/>
      <c r="O144" s="15"/>
      <c r="P144" s="4"/>
      <c r="Q144" s="338"/>
      <c r="R144" s="15" t="str">
        <f t="shared" si="28"/>
        <v>No</v>
      </c>
      <c r="S144" s="15" t="str">
        <f t="shared" si="29"/>
        <v>No</v>
      </c>
      <c r="T144" s="4" t="str">
        <f t="shared" si="30"/>
        <v>No</v>
      </c>
      <c r="U144" s="4" t="str">
        <f t="shared" si="31"/>
        <v>N/A</v>
      </c>
      <c r="V144" s="132" t="str">
        <f t="shared" si="32"/>
        <v>No</v>
      </c>
      <c r="W144" s="223" t="str">
        <f t="shared" si="33"/>
        <v>N/A</v>
      </c>
      <c r="X144" s="221" t="str">
        <f t="shared" si="34"/>
        <v>No</v>
      </c>
      <c r="Y144" s="223" t="str">
        <f t="shared" si="35"/>
        <v>N/A</v>
      </c>
      <c r="Z144" s="222" t="str">
        <f t="shared" si="36"/>
        <v>No</v>
      </c>
      <c r="AA144" s="68" t="str">
        <f t="shared" si="37"/>
        <v>N/A</v>
      </c>
      <c r="AB144" s="65" t="str">
        <f t="shared" si="38"/>
        <v>No</v>
      </c>
      <c r="AC144" s="68" t="str">
        <f t="shared" si="39"/>
        <v>N/A</v>
      </c>
      <c r="AD144" s="65" t="str">
        <f t="shared" si="40"/>
        <v>No</v>
      </c>
      <c r="AE144" s="68" t="str">
        <f t="shared" si="41"/>
        <v>N/A</v>
      </c>
      <c r="AF144" s="66"/>
    </row>
    <row r="145" spans="1:32" ht="14.5" hidden="1" customHeight="1">
      <c r="A145" s="66" t="s">
        <v>15</v>
      </c>
      <c r="B145" s="66" t="s">
        <v>27</v>
      </c>
      <c r="C145" s="66" t="str" cm="1">
        <f t="array" ref="C145">_xlfn.IFNA(_xlfn.IFS(B145="Starter","Starters &amp; Sides",B145="Sides","Starters &amp; Sides"),B145)</f>
        <v>Mains</v>
      </c>
      <c r="D145" s="84" t="s">
        <v>2497</v>
      </c>
      <c r="E145" s="74">
        <v>13.95</v>
      </c>
      <c r="F145" s="4">
        <v>17.75</v>
      </c>
      <c r="G145" s="4"/>
      <c r="H145" s="4"/>
      <c r="I145" s="4"/>
      <c r="J145" s="4"/>
      <c r="K145" s="4">
        <v>17.5</v>
      </c>
      <c r="L145" s="4">
        <v>17.5</v>
      </c>
      <c r="M145" s="4"/>
      <c r="N145" s="4"/>
      <c r="O145" s="15">
        <v>19</v>
      </c>
      <c r="P145" s="4">
        <v>19</v>
      </c>
      <c r="Q145" s="338"/>
      <c r="R145" s="15" t="str">
        <f t="shared" si="28"/>
        <v>No</v>
      </c>
      <c r="S145" s="15" t="str">
        <f t="shared" si="29"/>
        <v>No</v>
      </c>
      <c r="T145" s="4" t="str">
        <f t="shared" si="30"/>
        <v>No</v>
      </c>
      <c r="U145" s="4" t="str">
        <f t="shared" si="31"/>
        <v>N/A</v>
      </c>
      <c r="V145" s="132"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ht="14.5" hidden="1" customHeight="1">
      <c r="A146" s="66" t="s">
        <v>15</v>
      </c>
      <c r="B146" s="66" t="s">
        <v>27</v>
      </c>
      <c r="C146" s="66" t="str" cm="1">
        <f t="array" ref="C146">_xlfn.IFNA(_xlfn.IFS(B146="Starter","Starters &amp; Sides",B146="Sides","Starters &amp; Sides"),B146)</f>
        <v>Mains</v>
      </c>
      <c r="D146" s="84" t="s">
        <v>2498</v>
      </c>
      <c r="E146" s="74"/>
      <c r="F146" s="4"/>
      <c r="G146" s="4"/>
      <c r="H146" s="4"/>
      <c r="I146" s="4"/>
      <c r="J146" s="4"/>
      <c r="K146" s="4"/>
      <c r="L146" s="4">
        <v>17</v>
      </c>
      <c r="M146" s="4">
        <v>17.399999999999999</v>
      </c>
      <c r="N146" s="4">
        <v>17.399999999999999</v>
      </c>
      <c r="O146" s="15"/>
      <c r="P146" s="4"/>
      <c r="Q146" s="338"/>
      <c r="R146" s="15" t="str">
        <f t="shared" si="28"/>
        <v>No</v>
      </c>
      <c r="S146" s="15" t="str">
        <f t="shared" si="29"/>
        <v>No</v>
      </c>
      <c r="T146" s="4" t="str">
        <f t="shared" si="30"/>
        <v>No</v>
      </c>
      <c r="U146" s="4" t="str">
        <f t="shared" si="31"/>
        <v>N/A</v>
      </c>
      <c r="V146" s="132" t="str">
        <f t="shared" si="32"/>
        <v>No</v>
      </c>
      <c r="W146" s="223" t="str">
        <f t="shared" si="33"/>
        <v>N/A</v>
      </c>
      <c r="X146" s="221" t="str">
        <f t="shared" si="34"/>
        <v>No</v>
      </c>
      <c r="Y146" s="223" t="str">
        <f t="shared" si="35"/>
        <v>N/A</v>
      </c>
      <c r="Z146" s="222" t="str">
        <f t="shared" si="36"/>
        <v>No</v>
      </c>
      <c r="AA146" s="68" t="str">
        <f t="shared" si="37"/>
        <v>N/A</v>
      </c>
      <c r="AB146" s="65" t="str">
        <f t="shared" si="38"/>
        <v>No</v>
      </c>
      <c r="AC146" s="68" t="str">
        <f t="shared" si="39"/>
        <v>N/A</v>
      </c>
      <c r="AD146" s="65" t="str">
        <f t="shared" si="40"/>
        <v>No</v>
      </c>
      <c r="AE146" s="68" t="str">
        <f t="shared" si="41"/>
        <v>N/A</v>
      </c>
      <c r="AF146" s="66"/>
    </row>
    <row r="147" spans="1:32" ht="14.5" hidden="1" customHeight="1">
      <c r="A147" s="66" t="s">
        <v>15</v>
      </c>
      <c r="B147" s="66" t="s">
        <v>27</v>
      </c>
      <c r="C147" s="66" t="str" cm="1">
        <f t="array" ref="C147">_xlfn.IFNA(_xlfn.IFS(B147="Starter","Starters &amp; Sides",B147="Sides","Starters &amp; Sides"),B147)</f>
        <v>Mains</v>
      </c>
      <c r="D147" s="84" t="s">
        <v>2499</v>
      </c>
      <c r="E147" s="74"/>
      <c r="F147" s="4"/>
      <c r="G147" s="4"/>
      <c r="H147" s="4"/>
      <c r="I147" s="4"/>
      <c r="J147" s="4"/>
      <c r="K147" s="4"/>
      <c r="L147" s="4"/>
      <c r="M147" s="4">
        <v>17.399999999999999</v>
      </c>
      <c r="N147" s="4">
        <v>17.399999999999999</v>
      </c>
      <c r="O147" s="15"/>
      <c r="P147" s="4"/>
      <c r="Q147" s="338"/>
      <c r="R147" s="15" t="str">
        <f t="shared" si="28"/>
        <v>No</v>
      </c>
      <c r="S147" s="15" t="str">
        <f t="shared" si="29"/>
        <v>No</v>
      </c>
      <c r="T147" s="4" t="str">
        <f t="shared" si="30"/>
        <v>No</v>
      </c>
      <c r="U147" s="4" t="str">
        <f t="shared" si="31"/>
        <v>N/A</v>
      </c>
      <c r="V147" s="132" t="str">
        <f t="shared" si="32"/>
        <v>No</v>
      </c>
      <c r="W147" s="223" t="str">
        <f t="shared" si="33"/>
        <v>N/A</v>
      </c>
      <c r="X147" s="221" t="str">
        <f t="shared" si="34"/>
        <v>No</v>
      </c>
      <c r="Y147" s="223" t="str">
        <f t="shared" si="35"/>
        <v>N/A</v>
      </c>
      <c r="Z147" s="222" t="str">
        <f t="shared" si="36"/>
        <v>No</v>
      </c>
      <c r="AA147" s="68" t="str">
        <f t="shared" si="37"/>
        <v>N/A</v>
      </c>
      <c r="AB147" s="65" t="str">
        <f t="shared" si="38"/>
        <v>No</v>
      </c>
      <c r="AC147" s="68" t="str">
        <f t="shared" si="39"/>
        <v>N/A</v>
      </c>
      <c r="AD147" s="65" t="str">
        <f t="shared" si="40"/>
        <v>No</v>
      </c>
      <c r="AE147" s="68" t="str">
        <f t="shared" si="41"/>
        <v>N/A</v>
      </c>
      <c r="AF147" s="66"/>
    </row>
    <row r="148" spans="1:32" ht="14.5" hidden="1" customHeight="1">
      <c r="A148" s="66" t="s">
        <v>15</v>
      </c>
      <c r="B148" s="66" t="s">
        <v>27</v>
      </c>
      <c r="C148" s="66" t="str" cm="1">
        <f t="array" ref="C148">_xlfn.IFNA(_xlfn.IFS(B148="Starter","Starters &amp; Sides",B148="Sides","Starters &amp; Sides"),B148)</f>
        <v>Mains</v>
      </c>
      <c r="D148" s="84" t="s">
        <v>2500</v>
      </c>
      <c r="E148" s="74"/>
      <c r="F148" s="4"/>
      <c r="G148" s="4"/>
      <c r="H148" s="4"/>
      <c r="I148" s="4"/>
      <c r="J148" s="4"/>
      <c r="K148" s="4"/>
      <c r="L148" s="4"/>
      <c r="M148" s="4">
        <v>17.5</v>
      </c>
      <c r="N148" s="4">
        <v>17.5</v>
      </c>
      <c r="O148" s="15"/>
      <c r="P148" s="4"/>
      <c r="Q148" s="338"/>
      <c r="R148" s="15" t="str">
        <f t="shared" si="28"/>
        <v>No</v>
      </c>
      <c r="S148" s="15" t="str">
        <f t="shared" si="29"/>
        <v>No</v>
      </c>
      <c r="T148" s="4" t="str">
        <f t="shared" si="30"/>
        <v>No</v>
      </c>
      <c r="U148" s="4" t="str">
        <f t="shared" si="31"/>
        <v>N/A</v>
      </c>
      <c r="V148" s="132" t="str">
        <f t="shared" si="32"/>
        <v>No</v>
      </c>
      <c r="W148" s="223" t="str">
        <f t="shared" si="33"/>
        <v>N/A</v>
      </c>
      <c r="X148" s="221" t="str">
        <f t="shared" si="34"/>
        <v>No</v>
      </c>
      <c r="Y148" s="223" t="str">
        <f t="shared" si="35"/>
        <v>N/A</v>
      </c>
      <c r="Z148" s="222" t="str">
        <f t="shared" si="36"/>
        <v>No</v>
      </c>
      <c r="AA148" s="68" t="str">
        <f t="shared" si="37"/>
        <v>N/A</v>
      </c>
      <c r="AB148" s="65" t="str">
        <f t="shared" si="38"/>
        <v>No</v>
      </c>
      <c r="AC148" s="68" t="str">
        <f t="shared" si="39"/>
        <v>N/A</v>
      </c>
      <c r="AD148" s="65" t="str">
        <f t="shared" si="40"/>
        <v>No</v>
      </c>
      <c r="AE148" s="68" t="str">
        <f t="shared" si="41"/>
        <v>N/A</v>
      </c>
      <c r="AF148" s="66"/>
    </row>
    <row r="149" spans="1:32" ht="14.5" hidden="1" customHeight="1">
      <c r="A149" s="66" t="s">
        <v>15</v>
      </c>
      <c r="B149" s="66" t="s">
        <v>27</v>
      </c>
      <c r="C149" s="66" t="str" cm="1">
        <f t="array" ref="C149">_xlfn.IFNA(_xlfn.IFS(B149="Starter","Starters &amp; Sides",B149="Sides","Starters &amp; Sides"),B149)</f>
        <v>Mains</v>
      </c>
      <c r="D149" s="330" t="s">
        <v>2501</v>
      </c>
      <c r="E149" s="74">
        <v>19.95</v>
      </c>
      <c r="F149" s="4">
        <v>19.95</v>
      </c>
      <c r="G149" s="4">
        <v>2</v>
      </c>
      <c r="H149" s="4">
        <v>24</v>
      </c>
      <c r="I149" s="4">
        <v>25</v>
      </c>
      <c r="J149" s="4">
        <v>25</v>
      </c>
      <c r="K149" s="4">
        <v>25</v>
      </c>
      <c r="L149" s="4">
        <v>25</v>
      </c>
      <c r="M149" s="4">
        <v>25.5</v>
      </c>
      <c r="N149" s="4">
        <v>25.5</v>
      </c>
      <c r="O149" s="15">
        <v>25.5</v>
      </c>
      <c r="P149" s="4">
        <v>25.5</v>
      </c>
      <c r="Q149" s="338"/>
      <c r="R149" s="15" t="str">
        <f t="shared" si="28"/>
        <v>No</v>
      </c>
      <c r="S149" s="15" t="str">
        <f t="shared" si="29"/>
        <v>No</v>
      </c>
      <c r="T149" s="4" t="str">
        <f t="shared" si="30"/>
        <v>No</v>
      </c>
      <c r="U149" s="4" t="str">
        <f t="shared" si="31"/>
        <v>N/A</v>
      </c>
      <c r="V149" s="132" t="str">
        <f t="shared" si="32"/>
        <v>No</v>
      </c>
      <c r="W149" s="223" t="str">
        <f t="shared" si="33"/>
        <v>N/A</v>
      </c>
      <c r="X149" s="221" t="str">
        <f t="shared" si="34"/>
        <v>No</v>
      </c>
      <c r="Y149" s="223" t="str">
        <f t="shared" si="35"/>
        <v>N/A</v>
      </c>
      <c r="Z149" s="222" t="str">
        <f t="shared" si="36"/>
        <v>No</v>
      </c>
      <c r="AA149" s="68" t="str">
        <f t="shared" si="37"/>
        <v>N/A</v>
      </c>
      <c r="AB149" s="65" t="str">
        <f t="shared" si="38"/>
        <v>No</v>
      </c>
      <c r="AC149" s="68" t="str">
        <f t="shared" si="39"/>
        <v>N/A</v>
      </c>
      <c r="AD149" s="65" t="str">
        <f t="shared" si="40"/>
        <v>No</v>
      </c>
      <c r="AE149" s="68" t="str">
        <f t="shared" si="41"/>
        <v>N/A</v>
      </c>
      <c r="AF149" s="66"/>
    </row>
    <row r="150" spans="1:32" ht="14.5" hidden="1" customHeight="1">
      <c r="A150" s="66" t="s">
        <v>15</v>
      </c>
      <c r="B150" s="66" t="s">
        <v>27</v>
      </c>
      <c r="C150" s="66" t="str" cm="1">
        <f t="array" ref="C150">_xlfn.IFNA(_xlfn.IFS(B150="Starter","Starters &amp; Sides",B150="Sides","Starters &amp; Sides"),B150)</f>
        <v>Mains</v>
      </c>
      <c r="D150" s="84" t="s">
        <v>2502</v>
      </c>
      <c r="E150" s="74"/>
      <c r="F150" s="4"/>
      <c r="G150" s="4"/>
      <c r="H150" s="4"/>
      <c r="I150" s="4"/>
      <c r="J150" s="4"/>
      <c r="K150" s="4"/>
      <c r="L150" s="4"/>
      <c r="M150" s="4"/>
      <c r="N150" s="4"/>
      <c r="O150" s="15"/>
      <c r="P150" s="4"/>
      <c r="Q150" s="338"/>
      <c r="R150" s="15" t="str">
        <f t="shared" si="28"/>
        <v>No</v>
      </c>
      <c r="S150" s="15" t="str">
        <f t="shared" si="29"/>
        <v>No</v>
      </c>
      <c r="T150" s="4" t="str">
        <f t="shared" si="30"/>
        <v>No</v>
      </c>
      <c r="U150" s="4" t="str">
        <f t="shared" si="31"/>
        <v>N/A</v>
      </c>
      <c r="V150" s="132" t="str">
        <f t="shared" si="32"/>
        <v>No</v>
      </c>
      <c r="W150" s="223" t="str">
        <f t="shared" si="33"/>
        <v>N/A</v>
      </c>
      <c r="X150" s="221" t="str">
        <f t="shared" si="34"/>
        <v>No</v>
      </c>
      <c r="Y150" s="223" t="str">
        <f t="shared" si="35"/>
        <v>N/A</v>
      </c>
      <c r="Z150" s="222" t="str">
        <f t="shared" si="36"/>
        <v>No</v>
      </c>
      <c r="AA150" s="68" t="str">
        <f t="shared" si="37"/>
        <v>N/A</v>
      </c>
      <c r="AB150" s="65" t="str">
        <f t="shared" si="38"/>
        <v>No</v>
      </c>
      <c r="AC150" s="68" t="str">
        <f t="shared" si="39"/>
        <v>N/A</v>
      </c>
      <c r="AD150" s="65" t="str">
        <f t="shared" si="40"/>
        <v>No</v>
      </c>
      <c r="AE150" s="68" t="str">
        <f t="shared" si="41"/>
        <v>N/A</v>
      </c>
      <c r="AF150" s="66"/>
    </row>
    <row r="151" spans="1:32" ht="14.5" hidden="1" customHeight="1">
      <c r="A151" s="66" t="s">
        <v>15</v>
      </c>
      <c r="B151" s="66" t="s">
        <v>27</v>
      </c>
      <c r="C151" s="66" t="str" cm="1">
        <f t="array" ref="C151">_xlfn.IFNA(_xlfn.IFS(B151="Starter","Starters &amp; Sides",B151="Sides","Starters &amp; Sides"),B151)</f>
        <v>Mains</v>
      </c>
      <c r="D151" s="84" t="s">
        <v>2503</v>
      </c>
      <c r="E151" s="74">
        <v>9.6</v>
      </c>
      <c r="F151" s="4">
        <v>11.25</v>
      </c>
      <c r="G151" s="4">
        <v>11.5</v>
      </c>
      <c r="H151" s="4">
        <v>12</v>
      </c>
      <c r="I151" s="4">
        <v>12.5</v>
      </c>
      <c r="J151" s="4">
        <v>13</v>
      </c>
      <c r="K151" s="4">
        <v>13.25</v>
      </c>
      <c r="L151" s="4">
        <v>13.25</v>
      </c>
      <c r="M151" s="4">
        <v>13.95</v>
      </c>
      <c r="N151" s="4">
        <v>13.95</v>
      </c>
      <c r="O151" s="15">
        <v>15.5</v>
      </c>
      <c r="P151" s="4"/>
      <c r="Q151" s="338">
        <v>15.5</v>
      </c>
      <c r="R151" s="15" t="str">
        <f t="shared" si="28"/>
        <v>Yes</v>
      </c>
      <c r="S151" s="15" t="str">
        <f t="shared" si="29"/>
        <v>Yes</v>
      </c>
      <c r="T151" s="4" t="str">
        <f t="shared" si="30"/>
        <v>No</v>
      </c>
      <c r="U151" s="4" t="str">
        <f t="shared" si="31"/>
        <v>N/A</v>
      </c>
      <c r="V151" s="132" t="str">
        <f t="shared" si="32"/>
        <v>No</v>
      </c>
      <c r="W151" s="223" t="str">
        <f t="shared" si="33"/>
        <v>N/A</v>
      </c>
      <c r="X151" s="221" t="str">
        <f t="shared" si="34"/>
        <v>No</v>
      </c>
      <c r="Y151" s="223" t="str">
        <f t="shared" si="35"/>
        <v>N/A</v>
      </c>
      <c r="Z151" s="222" t="str">
        <f t="shared" si="36"/>
        <v>No</v>
      </c>
      <c r="AA151" s="68" t="str">
        <f t="shared" si="37"/>
        <v>N/A</v>
      </c>
      <c r="AB151" s="65" t="str">
        <f t="shared" si="38"/>
        <v>No</v>
      </c>
      <c r="AC151" s="68" t="str">
        <f t="shared" si="39"/>
        <v>N/A</v>
      </c>
      <c r="AD151" s="65" t="str">
        <f t="shared" si="40"/>
        <v>No</v>
      </c>
      <c r="AE151" s="68" t="str">
        <f t="shared" si="41"/>
        <v>N/A</v>
      </c>
      <c r="AF151" s="66"/>
    </row>
    <row r="152" spans="1:32" ht="14.5" hidden="1" customHeight="1">
      <c r="A152" s="66" t="s">
        <v>15</v>
      </c>
      <c r="B152" s="66" t="s">
        <v>27</v>
      </c>
      <c r="C152" s="66" t="str" cm="1">
        <f t="array" ref="C152">_xlfn.IFNA(_xlfn.IFS(B152="Starter","Starters &amp; Sides",B152="Sides","Starters &amp; Sides"),B152)</f>
        <v>Mains</v>
      </c>
      <c r="D152" s="84" t="s">
        <v>2504</v>
      </c>
      <c r="E152" s="74">
        <v>13.95</v>
      </c>
      <c r="F152" s="4">
        <v>15.25</v>
      </c>
      <c r="G152" s="4">
        <v>16</v>
      </c>
      <c r="H152" s="4">
        <v>16.5</v>
      </c>
      <c r="I152" s="4">
        <v>17</v>
      </c>
      <c r="J152" s="4">
        <v>17.25</v>
      </c>
      <c r="K152" s="4"/>
      <c r="L152" s="4"/>
      <c r="M152" s="4"/>
      <c r="N152" s="4"/>
      <c r="O152" s="15">
        <v>18.75</v>
      </c>
      <c r="P152" s="4">
        <v>18.75</v>
      </c>
      <c r="Q152" s="338">
        <v>18.95</v>
      </c>
      <c r="R152" s="15" t="str">
        <f t="shared" si="28"/>
        <v>Yes</v>
      </c>
      <c r="S152" s="15" t="str">
        <f t="shared" si="29"/>
        <v>No</v>
      </c>
      <c r="T152" s="4" t="str">
        <f t="shared" si="30"/>
        <v>Yes</v>
      </c>
      <c r="U152" s="4">
        <f t="shared" si="31"/>
        <v>1.0666666666666602E-2</v>
      </c>
      <c r="V152" s="132" t="str">
        <f t="shared" si="32"/>
        <v>Yes</v>
      </c>
      <c r="W152" s="223">
        <f t="shared" si="33"/>
        <v>1.0666666666666602E-2</v>
      </c>
      <c r="X152" s="221" t="str">
        <f t="shared" si="34"/>
        <v>No</v>
      </c>
      <c r="Y152" s="223" t="str">
        <f t="shared" si="35"/>
        <v>N/A</v>
      </c>
      <c r="Z152" s="222" t="str">
        <f t="shared" si="36"/>
        <v>No</v>
      </c>
      <c r="AA152" s="68" t="str">
        <f t="shared" si="37"/>
        <v>N/A</v>
      </c>
      <c r="AB152" s="65" t="str">
        <f t="shared" si="38"/>
        <v>No</v>
      </c>
      <c r="AC152" s="68" t="str">
        <f t="shared" si="39"/>
        <v>N/A</v>
      </c>
      <c r="AD152" s="65" t="str">
        <f t="shared" si="40"/>
        <v>No</v>
      </c>
      <c r="AE152" s="68" t="str">
        <f t="shared" si="41"/>
        <v>N/A</v>
      </c>
      <c r="AF152" s="66"/>
    </row>
    <row r="153" spans="1:32" ht="14.5" hidden="1" customHeight="1">
      <c r="A153" s="66" t="s">
        <v>15</v>
      </c>
      <c r="B153" s="66" t="s">
        <v>27</v>
      </c>
      <c r="C153" s="66" t="str" cm="1">
        <f t="array" ref="C153">_xlfn.IFNA(_xlfn.IFS(B153="Starter","Starters &amp; Sides",B153="Sides","Starters &amp; Sides"),B153)</f>
        <v>Mains</v>
      </c>
      <c r="D153" s="84" t="s">
        <v>2505</v>
      </c>
      <c r="E153" s="74"/>
      <c r="F153" s="4"/>
      <c r="G153" s="4"/>
      <c r="H153" s="4"/>
      <c r="I153" s="4">
        <v>2.5</v>
      </c>
      <c r="J153" s="4">
        <v>2.75</v>
      </c>
      <c r="K153" s="4">
        <v>21.5</v>
      </c>
      <c r="L153" s="4">
        <v>21.5</v>
      </c>
      <c r="M153" s="4"/>
      <c r="N153" s="4"/>
      <c r="O153" s="15">
        <v>23.95</v>
      </c>
      <c r="P153" s="4"/>
      <c r="Q153" s="338"/>
      <c r="R153" s="15" t="str">
        <f t="shared" si="28"/>
        <v>No</v>
      </c>
      <c r="S153" s="15" t="str">
        <f t="shared" si="29"/>
        <v>No</v>
      </c>
      <c r="T153" s="4" t="str">
        <f t="shared" si="30"/>
        <v>No</v>
      </c>
      <c r="U153" s="4" t="str">
        <f t="shared" si="31"/>
        <v>N/A</v>
      </c>
      <c r="V153" s="132" t="str">
        <f t="shared" si="32"/>
        <v>No</v>
      </c>
      <c r="W153" s="223" t="str">
        <f t="shared" si="33"/>
        <v>N/A</v>
      </c>
      <c r="X153" s="221" t="str">
        <f t="shared" si="34"/>
        <v>No</v>
      </c>
      <c r="Y153" s="223" t="str">
        <f t="shared" si="35"/>
        <v>N/A</v>
      </c>
      <c r="Z153" s="222" t="str">
        <f t="shared" si="36"/>
        <v>No</v>
      </c>
      <c r="AA153" s="68" t="str">
        <f t="shared" si="37"/>
        <v>N/A</v>
      </c>
      <c r="AB153" s="65" t="str">
        <f t="shared" si="38"/>
        <v>No</v>
      </c>
      <c r="AC153" s="68" t="str">
        <f t="shared" si="39"/>
        <v>N/A</v>
      </c>
      <c r="AD153" s="65" t="str">
        <f t="shared" si="40"/>
        <v>No</v>
      </c>
      <c r="AE153" s="68" t="str">
        <f t="shared" si="41"/>
        <v>N/A</v>
      </c>
      <c r="AF153" s="66"/>
    </row>
    <row r="154" spans="1:32" ht="14.5" hidden="1" customHeight="1">
      <c r="A154" s="66" t="s">
        <v>15</v>
      </c>
      <c r="B154" s="66" t="s">
        <v>27</v>
      </c>
      <c r="C154" s="66" t="str" cm="1">
        <f t="array" ref="C154">_xlfn.IFNA(_xlfn.IFS(B154="Starter","Starters &amp; Sides",B154="Sides","Starters &amp; Sides"),B154)</f>
        <v>Mains</v>
      </c>
      <c r="D154" s="84" t="s">
        <v>2506</v>
      </c>
      <c r="E154" s="74"/>
      <c r="F154" s="4"/>
      <c r="G154" s="4"/>
      <c r="H154" s="4"/>
      <c r="I154" s="4">
        <v>14.5</v>
      </c>
      <c r="J154" s="4">
        <v>14.75</v>
      </c>
      <c r="K154" s="4">
        <v>14.75</v>
      </c>
      <c r="L154" s="4">
        <v>14.75</v>
      </c>
      <c r="M154" s="4"/>
      <c r="N154" s="4"/>
      <c r="O154" s="15">
        <v>15.75</v>
      </c>
      <c r="P154" s="4">
        <v>15.75</v>
      </c>
      <c r="Q154" s="338"/>
      <c r="R154" s="15" t="str">
        <f t="shared" si="28"/>
        <v>No</v>
      </c>
      <c r="S154" s="15" t="str">
        <f t="shared" si="29"/>
        <v>No</v>
      </c>
      <c r="T154" s="4" t="str">
        <f t="shared" si="30"/>
        <v>No</v>
      </c>
      <c r="U154" s="4" t="str">
        <f t="shared" si="31"/>
        <v>N/A</v>
      </c>
      <c r="V154" s="132" t="str">
        <f t="shared" si="32"/>
        <v>No</v>
      </c>
      <c r="W154" s="223" t="str">
        <f t="shared" si="33"/>
        <v>N/A</v>
      </c>
      <c r="X154" s="221" t="str">
        <f t="shared" si="34"/>
        <v>No</v>
      </c>
      <c r="Y154" s="223" t="str">
        <f t="shared" si="35"/>
        <v>N/A</v>
      </c>
      <c r="Z154" s="222" t="str">
        <f t="shared" si="36"/>
        <v>No</v>
      </c>
      <c r="AA154" s="68" t="str">
        <f t="shared" si="37"/>
        <v>N/A</v>
      </c>
      <c r="AB154" s="65" t="str">
        <f t="shared" si="38"/>
        <v>No</v>
      </c>
      <c r="AC154" s="68" t="str">
        <f t="shared" si="39"/>
        <v>N/A</v>
      </c>
      <c r="AD154" s="65" t="str">
        <f t="shared" si="40"/>
        <v>No</v>
      </c>
      <c r="AE154" s="68" t="str">
        <f t="shared" si="41"/>
        <v>N/A</v>
      </c>
      <c r="AF154" s="66"/>
    </row>
    <row r="155" spans="1:32" ht="14.5" hidden="1" customHeight="1">
      <c r="A155" s="66" t="s">
        <v>15</v>
      </c>
      <c r="B155" s="66" t="s">
        <v>27</v>
      </c>
      <c r="C155" s="66" t="str" cm="1">
        <f t="array" ref="C155">_xlfn.IFNA(_xlfn.IFS(B155="Starter","Starters &amp; Sides",B155="Sides","Starters &amp; Sides"),B155)</f>
        <v>Mains</v>
      </c>
      <c r="D155" s="84" t="s">
        <v>2507</v>
      </c>
      <c r="E155" s="74"/>
      <c r="F155" s="4"/>
      <c r="G155" s="4"/>
      <c r="H155" s="4"/>
      <c r="I155" s="4">
        <v>14</v>
      </c>
      <c r="J155" s="4">
        <v>14.75</v>
      </c>
      <c r="K155" s="4">
        <v>14.75</v>
      </c>
      <c r="L155" s="4">
        <v>14.75</v>
      </c>
      <c r="M155" s="4"/>
      <c r="N155" s="4"/>
      <c r="O155" s="15"/>
      <c r="P155" s="4"/>
      <c r="Q155" s="338"/>
      <c r="R155" s="15" t="str">
        <f t="shared" si="28"/>
        <v>No</v>
      </c>
      <c r="S155" s="15" t="str">
        <f t="shared" si="29"/>
        <v>No</v>
      </c>
      <c r="T155" s="4" t="str">
        <f t="shared" si="30"/>
        <v>No</v>
      </c>
      <c r="U155" s="4" t="str">
        <f t="shared" si="31"/>
        <v>N/A</v>
      </c>
      <c r="V155" s="132" t="str">
        <f t="shared" si="32"/>
        <v>No</v>
      </c>
      <c r="W155" s="223" t="str">
        <f t="shared" si="33"/>
        <v>N/A</v>
      </c>
      <c r="X155" s="221" t="str">
        <f t="shared" si="34"/>
        <v>No</v>
      </c>
      <c r="Y155" s="223" t="str">
        <f t="shared" si="35"/>
        <v>N/A</v>
      </c>
      <c r="Z155" s="222" t="str">
        <f t="shared" si="36"/>
        <v>No</v>
      </c>
      <c r="AA155" s="68" t="str">
        <f t="shared" si="37"/>
        <v>N/A</v>
      </c>
      <c r="AB155" s="65" t="str">
        <f t="shared" si="38"/>
        <v>No</v>
      </c>
      <c r="AC155" s="68" t="str">
        <f t="shared" si="39"/>
        <v>N/A</v>
      </c>
      <c r="AD155" s="65" t="str">
        <f t="shared" si="40"/>
        <v>No</v>
      </c>
      <c r="AE155" s="68" t="str">
        <f t="shared" si="41"/>
        <v>N/A</v>
      </c>
      <c r="AF155" s="66"/>
    </row>
    <row r="156" spans="1:32" ht="14.5" hidden="1" customHeight="1">
      <c r="A156" s="66" t="s">
        <v>15</v>
      </c>
      <c r="B156" s="66" t="s">
        <v>27</v>
      </c>
      <c r="C156" s="66" t="str" cm="1">
        <f t="array" ref="C156">_xlfn.IFNA(_xlfn.IFS(B156="Starter","Starters &amp; Sides",B156="Sides","Starters &amp; Sides"),B156)</f>
        <v>Mains</v>
      </c>
      <c r="D156" s="84" t="s">
        <v>2508</v>
      </c>
      <c r="E156" s="74"/>
      <c r="F156" s="4"/>
      <c r="G156" s="4"/>
      <c r="H156" s="4"/>
      <c r="I156" s="4">
        <v>29</v>
      </c>
      <c r="J156" s="4">
        <v>29.5</v>
      </c>
      <c r="K156" s="4"/>
      <c r="L156" s="4"/>
      <c r="M156" s="4"/>
      <c r="N156" s="4"/>
      <c r="O156" s="15"/>
      <c r="P156" s="4"/>
      <c r="Q156" s="338"/>
      <c r="R156" s="15" t="str">
        <f t="shared" si="28"/>
        <v>No</v>
      </c>
      <c r="S156" s="15" t="str">
        <f t="shared" si="29"/>
        <v>No</v>
      </c>
      <c r="T156" s="4" t="str">
        <f t="shared" si="30"/>
        <v>No</v>
      </c>
      <c r="U156" s="4" t="str">
        <f t="shared" si="31"/>
        <v>N/A</v>
      </c>
      <c r="V156" s="132" t="str">
        <f t="shared" si="32"/>
        <v>No</v>
      </c>
      <c r="W156" s="223" t="str">
        <f t="shared" si="33"/>
        <v>N/A</v>
      </c>
      <c r="X156" s="221" t="str">
        <f t="shared" si="34"/>
        <v>No</v>
      </c>
      <c r="Y156" s="223" t="str">
        <f t="shared" si="35"/>
        <v>N/A</v>
      </c>
      <c r="Z156" s="222" t="str">
        <f t="shared" si="36"/>
        <v>No</v>
      </c>
      <c r="AA156" s="68" t="str">
        <f t="shared" si="37"/>
        <v>N/A</v>
      </c>
      <c r="AB156" s="65" t="str">
        <f t="shared" si="38"/>
        <v>No</v>
      </c>
      <c r="AC156" s="68" t="str">
        <f t="shared" si="39"/>
        <v>N/A</v>
      </c>
      <c r="AD156" s="65" t="str">
        <f t="shared" si="40"/>
        <v>No</v>
      </c>
      <c r="AE156" s="68" t="str">
        <f t="shared" si="41"/>
        <v>N/A</v>
      </c>
      <c r="AF156" s="66"/>
    </row>
    <row r="157" spans="1:32" ht="14.5" hidden="1" customHeight="1">
      <c r="A157" s="66" t="s">
        <v>15</v>
      </c>
      <c r="B157" s="66" t="s">
        <v>27</v>
      </c>
      <c r="C157" s="66" t="str" cm="1">
        <f t="array" ref="C157">_xlfn.IFNA(_xlfn.IFS(B157="Starter","Starters &amp; Sides",B157="Sides","Starters &amp; Sides"),B157)</f>
        <v>Mains</v>
      </c>
      <c r="D157" s="84" t="s">
        <v>2509</v>
      </c>
      <c r="E157" s="74"/>
      <c r="F157" s="4"/>
      <c r="G157" s="4"/>
      <c r="H157" s="4"/>
      <c r="I157" s="4">
        <v>18.5</v>
      </c>
      <c r="J157" s="4">
        <v>18.5</v>
      </c>
      <c r="K157" s="4"/>
      <c r="L157" s="4"/>
      <c r="M157" s="4"/>
      <c r="N157" s="4"/>
      <c r="O157" s="15"/>
      <c r="P157" s="4"/>
      <c r="Q157" s="338"/>
      <c r="R157" s="15" t="str">
        <f t="shared" si="28"/>
        <v>No</v>
      </c>
      <c r="S157" s="15" t="str">
        <f t="shared" si="29"/>
        <v>No</v>
      </c>
      <c r="T157" s="4" t="str">
        <f t="shared" si="30"/>
        <v>No</v>
      </c>
      <c r="U157" s="4" t="str">
        <f t="shared" si="31"/>
        <v>N/A</v>
      </c>
      <c r="V157" s="132" t="str">
        <f t="shared" si="32"/>
        <v>No</v>
      </c>
      <c r="W157" s="223" t="str">
        <f t="shared" si="33"/>
        <v>N/A</v>
      </c>
      <c r="X157" s="221" t="str">
        <f t="shared" si="34"/>
        <v>No</v>
      </c>
      <c r="Y157" s="223" t="str">
        <f t="shared" si="35"/>
        <v>N/A</v>
      </c>
      <c r="Z157" s="222" t="str">
        <f t="shared" si="36"/>
        <v>No</v>
      </c>
      <c r="AA157" s="68" t="str">
        <f t="shared" si="37"/>
        <v>N/A</v>
      </c>
      <c r="AB157" s="65" t="str">
        <f t="shared" si="38"/>
        <v>No</v>
      </c>
      <c r="AC157" s="68" t="str">
        <f t="shared" si="39"/>
        <v>N/A</v>
      </c>
      <c r="AD157" s="65" t="str">
        <f t="shared" si="40"/>
        <v>No</v>
      </c>
      <c r="AE157" s="68" t="str">
        <f t="shared" si="41"/>
        <v>N/A</v>
      </c>
      <c r="AF157" s="66"/>
    </row>
    <row r="158" spans="1:32" ht="14.5" hidden="1" customHeight="1">
      <c r="A158" s="66" t="s">
        <v>15</v>
      </c>
      <c r="B158" s="66" t="s">
        <v>27</v>
      </c>
      <c r="C158" s="66" t="str" cm="1">
        <f t="array" ref="C158">_xlfn.IFNA(_xlfn.IFS(B158="Starter","Starters &amp; Sides",B158="Sides","Starters &amp; Sides"),B158)</f>
        <v>Mains</v>
      </c>
      <c r="D158" s="84" t="s">
        <v>2510</v>
      </c>
      <c r="E158" s="74"/>
      <c r="F158" s="4"/>
      <c r="G158" s="4"/>
      <c r="H158" s="4"/>
      <c r="I158" s="4"/>
      <c r="J158" s="4"/>
      <c r="K158" s="4">
        <v>16.25</v>
      </c>
      <c r="L158" s="4">
        <v>16.25</v>
      </c>
      <c r="M158" s="4">
        <v>16.95</v>
      </c>
      <c r="N158" s="4">
        <v>16.95</v>
      </c>
      <c r="O158" s="15"/>
      <c r="P158" s="4"/>
      <c r="Q158" s="338"/>
      <c r="R158" s="15" t="str">
        <f t="shared" si="28"/>
        <v>No</v>
      </c>
      <c r="S158" s="15" t="str">
        <f t="shared" si="29"/>
        <v>No</v>
      </c>
      <c r="T158" s="4" t="str">
        <f t="shared" si="30"/>
        <v>No</v>
      </c>
      <c r="U158" s="4" t="str">
        <f t="shared" si="31"/>
        <v>N/A</v>
      </c>
      <c r="V158" s="132"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ht="14.5" hidden="1" customHeight="1">
      <c r="A159" s="66" t="s">
        <v>15</v>
      </c>
      <c r="B159" s="66" t="s">
        <v>27</v>
      </c>
      <c r="C159" s="66" t="str" cm="1">
        <f t="array" ref="C159">_xlfn.IFNA(_xlfn.IFS(B159="Starter","Starters &amp; Sides",B159="Sides","Starters &amp; Sides"),B159)</f>
        <v>Mains</v>
      </c>
      <c r="D159" s="84" t="s">
        <v>2511</v>
      </c>
      <c r="E159" s="74"/>
      <c r="F159" s="4"/>
      <c r="G159" s="4"/>
      <c r="H159" s="4"/>
      <c r="I159" s="4"/>
      <c r="J159" s="4"/>
      <c r="K159" s="4"/>
      <c r="L159" s="4"/>
      <c r="M159" s="4">
        <v>16.95</v>
      </c>
      <c r="N159" s="4">
        <v>16.95</v>
      </c>
      <c r="O159" s="15"/>
      <c r="P159" s="4"/>
      <c r="Q159" s="338"/>
      <c r="R159" s="15" t="str">
        <f t="shared" si="28"/>
        <v>No</v>
      </c>
      <c r="S159" s="15" t="str">
        <f t="shared" si="29"/>
        <v>No</v>
      </c>
      <c r="T159" s="4" t="str">
        <f t="shared" si="30"/>
        <v>No</v>
      </c>
      <c r="U159" s="4" t="str">
        <f t="shared" si="31"/>
        <v>N/A</v>
      </c>
      <c r="V159" s="132" t="str">
        <f t="shared" si="32"/>
        <v>No</v>
      </c>
      <c r="W159" s="223" t="str">
        <f t="shared" si="33"/>
        <v>N/A</v>
      </c>
      <c r="X159" s="221" t="str">
        <f t="shared" si="34"/>
        <v>No</v>
      </c>
      <c r="Y159" s="223" t="str">
        <f t="shared" si="35"/>
        <v>N/A</v>
      </c>
      <c r="Z159" s="222" t="str">
        <f t="shared" si="36"/>
        <v>No</v>
      </c>
      <c r="AA159" s="68" t="str">
        <f t="shared" si="37"/>
        <v>N/A</v>
      </c>
      <c r="AB159" s="65" t="str">
        <f t="shared" si="38"/>
        <v>No</v>
      </c>
      <c r="AC159" s="68" t="str">
        <f t="shared" si="39"/>
        <v>N/A</v>
      </c>
      <c r="AD159" s="65" t="str">
        <f t="shared" si="40"/>
        <v>No</v>
      </c>
      <c r="AE159" s="68" t="str">
        <f t="shared" si="41"/>
        <v>N/A</v>
      </c>
      <c r="AF159" s="66"/>
    </row>
    <row r="160" spans="1:32" ht="14.5" hidden="1" customHeight="1">
      <c r="A160" s="66" t="s">
        <v>15</v>
      </c>
      <c r="B160" s="66" t="s">
        <v>27</v>
      </c>
      <c r="C160" s="66" t="str" cm="1">
        <f t="array" ref="C160">_xlfn.IFNA(_xlfn.IFS(B160="Starter","Starters &amp; Sides",B160="Sides","Starters &amp; Sides"),B160)</f>
        <v>Mains</v>
      </c>
      <c r="D160" s="84" t="s">
        <v>2512</v>
      </c>
      <c r="E160" s="74"/>
      <c r="F160" s="4"/>
      <c r="G160" s="4"/>
      <c r="H160" s="4"/>
      <c r="I160" s="4"/>
      <c r="J160" s="4"/>
      <c r="K160" s="4">
        <v>27</v>
      </c>
      <c r="L160" s="4">
        <v>27</v>
      </c>
      <c r="M160" s="4">
        <v>28.5</v>
      </c>
      <c r="N160" s="4">
        <v>28.5</v>
      </c>
      <c r="O160" s="15"/>
      <c r="P160" s="4"/>
      <c r="Q160" s="338"/>
      <c r="R160" s="15" t="str">
        <f t="shared" si="28"/>
        <v>No</v>
      </c>
      <c r="S160" s="15" t="str">
        <f t="shared" si="29"/>
        <v>No</v>
      </c>
      <c r="T160" s="4" t="str">
        <f t="shared" si="30"/>
        <v>No</v>
      </c>
      <c r="U160" s="4" t="str">
        <f t="shared" si="31"/>
        <v>N/A</v>
      </c>
      <c r="V160" s="132" t="str">
        <f t="shared" si="32"/>
        <v>No</v>
      </c>
      <c r="W160" s="223" t="str">
        <f t="shared" si="33"/>
        <v>N/A</v>
      </c>
      <c r="X160" s="221" t="str">
        <f t="shared" si="34"/>
        <v>No</v>
      </c>
      <c r="Y160" s="223" t="str">
        <f t="shared" si="35"/>
        <v>N/A</v>
      </c>
      <c r="Z160" s="222" t="str">
        <f t="shared" si="36"/>
        <v>No</v>
      </c>
      <c r="AA160" s="68" t="str">
        <f t="shared" si="37"/>
        <v>N/A</v>
      </c>
      <c r="AB160" s="65" t="str">
        <f t="shared" si="38"/>
        <v>No</v>
      </c>
      <c r="AC160" s="68" t="str">
        <f t="shared" si="39"/>
        <v>N/A</v>
      </c>
      <c r="AD160" s="65" t="str">
        <f t="shared" si="40"/>
        <v>No</v>
      </c>
      <c r="AE160" s="68" t="str">
        <f t="shared" si="41"/>
        <v>N/A</v>
      </c>
      <c r="AF160" s="66"/>
    </row>
    <row r="161" spans="1:32" ht="14.5" hidden="1" customHeight="1">
      <c r="A161" s="66" t="s">
        <v>15</v>
      </c>
      <c r="B161" s="66" t="s">
        <v>27</v>
      </c>
      <c r="C161" s="66" t="str" cm="1">
        <f t="array" ref="C161">_xlfn.IFNA(_xlfn.IFS(B161="Starter","Starters &amp; Sides",B161="Sides","Starters &amp; Sides"),B161)</f>
        <v>Mains</v>
      </c>
      <c r="D161" s="84" t="s">
        <v>2513</v>
      </c>
      <c r="E161" s="74"/>
      <c r="F161" s="4"/>
      <c r="G161" s="4"/>
      <c r="H161" s="4"/>
      <c r="I161" s="4"/>
      <c r="J161" s="4"/>
      <c r="K161" s="4">
        <v>15.75</v>
      </c>
      <c r="L161" s="4">
        <v>15.75</v>
      </c>
      <c r="M161" s="4">
        <v>16.3</v>
      </c>
      <c r="N161" s="4">
        <v>16.3</v>
      </c>
      <c r="O161" s="15"/>
      <c r="P161" s="4"/>
      <c r="Q161" s="338"/>
      <c r="R161" s="15" t="str">
        <f t="shared" si="28"/>
        <v>No</v>
      </c>
      <c r="S161" s="15" t="str">
        <f t="shared" si="29"/>
        <v>No</v>
      </c>
      <c r="T161" s="4" t="str">
        <f t="shared" si="30"/>
        <v>No</v>
      </c>
      <c r="U161" s="4" t="str">
        <f t="shared" si="31"/>
        <v>N/A</v>
      </c>
      <c r="V161" s="132" t="str">
        <f t="shared" si="32"/>
        <v>No</v>
      </c>
      <c r="W161" s="223" t="str">
        <f t="shared" si="33"/>
        <v>N/A</v>
      </c>
      <c r="X161" s="221" t="str">
        <f t="shared" si="34"/>
        <v>No</v>
      </c>
      <c r="Y161" s="223" t="str">
        <f t="shared" si="35"/>
        <v>N/A</v>
      </c>
      <c r="Z161" s="222" t="str">
        <f t="shared" si="36"/>
        <v>No</v>
      </c>
      <c r="AA161" s="68" t="str">
        <f t="shared" si="37"/>
        <v>N/A</v>
      </c>
      <c r="AB161" s="65" t="str">
        <f t="shared" si="38"/>
        <v>No</v>
      </c>
      <c r="AC161" s="68" t="str">
        <f t="shared" si="39"/>
        <v>N/A</v>
      </c>
      <c r="AD161" s="65" t="str">
        <f t="shared" si="40"/>
        <v>No</v>
      </c>
      <c r="AE161" s="68" t="str">
        <f t="shared" si="41"/>
        <v>N/A</v>
      </c>
      <c r="AF161" s="66"/>
    </row>
    <row r="162" spans="1:32" ht="14.5" hidden="1" customHeight="1">
      <c r="A162" s="66" t="s">
        <v>15</v>
      </c>
      <c r="B162" s="66" t="s">
        <v>27</v>
      </c>
      <c r="C162" s="66" t="str" cm="1">
        <f t="array" ref="C162">_xlfn.IFNA(_xlfn.IFS(B162="Starter","Starters &amp; Sides",B162="Sides","Starters &amp; Sides"),B162)</f>
        <v>Mains</v>
      </c>
      <c r="D162" s="84" t="s">
        <v>2514</v>
      </c>
      <c r="E162" s="74"/>
      <c r="F162" s="4"/>
      <c r="G162" s="4"/>
      <c r="H162" s="4"/>
      <c r="I162" s="4"/>
      <c r="J162" s="4"/>
      <c r="K162" s="4"/>
      <c r="L162" s="4">
        <v>23</v>
      </c>
      <c r="M162" s="4">
        <v>23.95</v>
      </c>
      <c r="N162" s="4">
        <v>23.95</v>
      </c>
      <c r="O162" s="15"/>
      <c r="P162" s="4"/>
      <c r="Q162" s="338"/>
      <c r="R162" s="15" t="str">
        <f t="shared" si="28"/>
        <v>No</v>
      </c>
      <c r="S162" s="15" t="str">
        <f t="shared" si="29"/>
        <v>No</v>
      </c>
      <c r="T162" s="4" t="str">
        <f t="shared" si="30"/>
        <v>No</v>
      </c>
      <c r="U162" s="4" t="str">
        <f t="shared" si="31"/>
        <v>N/A</v>
      </c>
      <c r="V162" s="132" t="str">
        <f t="shared" si="32"/>
        <v>No</v>
      </c>
      <c r="W162" s="223" t="str">
        <f t="shared" si="33"/>
        <v>N/A</v>
      </c>
      <c r="X162" s="221" t="str">
        <f t="shared" si="34"/>
        <v>No</v>
      </c>
      <c r="Y162" s="223" t="str">
        <f t="shared" si="35"/>
        <v>N/A</v>
      </c>
      <c r="Z162" s="222" t="str">
        <f t="shared" si="36"/>
        <v>No</v>
      </c>
      <c r="AA162" s="68" t="str">
        <f t="shared" si="37"/>
        <v>N/A</v>
      </c>
      <c r="AB162" s="65" t="str">
        <f t="shared" si="38"/>
        <v>No</v>
      </c>
      <c r="AC162" s="68" t="str">
        <f t="shared" si="39"/>
        <v>N/A</v>
      </c>
      <c r="AD162" s="65" t="str">
        <f t="shared" si="40"/>
        <v>No</v>
      </c>
      <c r="AE162" s="68" t="str">
        <f t="shared" si="41"/>
        <v>N/A</v>
      </c>
      <c r="AF162" s="66"/>
    </row>
    <row r="163" spans="1:32" ht="14.5" hidden="1" customHeight="1">
      <c r="A163" s="66" t="s">
        <v>15</v>
      </c>
      <c r="B163" s="66" t="s">
        <v>27</v>
      </c>
      <c r="C163" s="66" t="str" cm="1">
        <f t="array" ref="C163">_xlfn.IFNA(_xlfn.IFS(B163="Starter","Starters &amp; Sides",B163="Sides","Starters &amp; Sides"),B163)</f>
        <v>Mains</v>
      </c>
      <c r="D163" s="84" t="s">
        <v>2515</v>
      </c>
      <c r="E163" s="74"/>
      <c r="F163" s="4"/>
      <c r="G163" s="4"/>
      <c r="H163" s="4"/>
      <c r="I163" s="4"/>
      <c r="J163" s="4"/>
      <c r="K163" s="4">
        <v>16.75</v>
      </c>
      <c r="L163" s="4">
        <v>16.75</v>
      </c>
      <c r="M163" s="4"/>
      <c r="N163" s="4"/>
      <c r="O163" s="15">
        <v>18.5</v>
      </c>
      <c r="P163" s="4"/>
      <c r="Q163" s="338"/>
      <c r="R163" s="15" t="str">
        <f t="shared" si="28"/>
        <v>No</v>
      </c>
      <c r="S163" s="15" t="str">
        <f t="shared" si="29"/>
        <v>No</v>
      </c>
      <c r="T163" s="4" t="str">
        <f t="shared" si="30"/>
        <v>No</v>
      </c>
      <c r="U163" s="4" t="str">
        <f t="shared" si="31"/>
        <v>N/A</v>
      </c>
      <c r="V163" s="132" t="str">
        <f t="shared" si="32"/>
        <v>No</v>
      </c>
      <c r="W163" s="223" t="str">
        <f t="shared" si="33"/>
        <v>N/A</v>
      </c>
      <c r="X163" s="221" t="str">
        <f t="shared" si="34"/>
        <v>No</v>
      </c>
      <c r="Y163" s="223" t="str">
        <f t="shared" si="35"/>
        <v>N/A</v>
      </c>
      <c r="Z163" s="222" t="str">
        <f t="shared" si="36"/>
        <v>No</v>
      </c>
      <c r="AA163" s="68" t="str">
        <f t="shared" si="37"/>
        <v>N/A</v>
      </c>
      <c r="AB163" s="65" t="str">
        <f t="shared" si="38"/>
        <v>No</v>
      </c>
      <c r="AC163" s="68" t="str">
        <f t="shared" si="39"/>
        <v>N/A</v>
      </c>
      <c r="AD163" s="65" t="str">
        <f t="shared" si="40"/>
        <v>No</v>
      </c>
      <c r="AE163" s="68" t="str">
        <f t="shared" si="41"/>
        <v>N/A</v>
      </c>
      <c r="AF163" s="66"/>
    </row>
    <row r="164" spans="1:32" ht="14.5" hidden="1" customHeight="1">
      <c r="A164" s="66" t="s">
        <v>15</v>
      </c>
      <c r="B164" s="66" t="s">
        <v>27</v>
      </c>
      <c r="C164" s="66" t="str" cm="1">
        <f t="array" ref="C164">_xlfn.IFNA(_xlfn.IFS(B164="Starter","Starters &amp; Sides",B164="Sides","Starters &amp; Sides"),B164)</f>
        <v>Mains</v>
      </c>
      <c r="D164" s="84" t="s">
        <v>2516</v>
      </c>
      <c r="E164" s="74"/>
      <c r="F164" s="4"/>
      <c r="G164" s="4"/>
      <c r="H164" s="4"/>
      <c r="I164" s="4"/>
      <c r="J164" s="4"/>
      <c r="K164" s="4"/>
      <c r="L164" s="4"/>
      <c r="M164" s="4">
        <v>18.399999999999999</v>
      </c>
      <c r="N164" s="4">
        <v>18.399999999999999</v>
      </c>
      <c r="O164" s="15"/>
      <c r="P164" s="4"/>
      <c r="Q164" s="338"/>
      <c r="R164" s="15" t="str">
        <f t="shared" si="28"/>
        <v>No</v>
      </c>
      <c r="S164" s="15" t="str">
        <f t="shared" si="29"/>
        <v>No</v>
      </c>
      <c r="T164" s="4" t="str">
        <f t="shared" si="30"/>
        <v>No</v>
      </c>
      <c r="U164" s="4" t="str">
        <f t="shared" si="31"/>
        <v>N/A</v>
      </c>
      <c r="V164" s="132" t="str">
        <f t="shared" si="32"/>
        <v>No</v>
      </c>
      <c r="W164" s="223" t="str">
        <f t="shared" si="33"/>
        <v>N/A</v>
      </c>
      <c r="X164" s="221" t="str">
        <f t="shared" si="34"/>
        <v>No</v>
      </c>
      <c r="Y164" s="223" t="str">
        <f t="shared" si="35"/>
        <v>N/A</v>
      </c>
      <c r="Z164" s="222" t="str">
        <f t="shared" si="36"/>
        <v>No</v>
      </c>
      <c r="AA164" s="68" t="str">
        <f t="shared" si="37"/>
        <v>N/A</v>
      </c>
      <c r="AB164" s="65" t="str">
        <f t="shared" si="38"/>
        <v>No</v>
      </c>
      <c r="AC164" s="68" t="str">
        <f t="shared" si="39"/>
        <v>N/A</v>
      </c>
      <c r="AD164" s="65" t="str">
        <f t="shared" si="40"/>
        <v>No</v>
      </c>
      <c r="AE164" s="68" t="str">
        <f t="shared" si="41"/>
        <v>N/A</v>
      </c>
      <c r="AF164" s="66"/>
    </row>
    <row r="165" spans="1:32" ht="14.5" hidden="1" customHeight="1">
      <c r="A165" s="66" t="s">
        <v>15</v>
      </c>
      <c r="B165" s="66" t="s">
        <v>27</v>
      </c>
      <c r="C165" s="66" t="str" cm="1">
        <f t="array" ref="C165">_xlfn.IFNA(_xlfn.IFS(B165="Starter","Starters &amp; Sides",B165="Sides","Starters &amp; Sides"),B165)</f>
        <v>Mains</v>
      </c>
      <c r="D165" s="84" t="s">
        <v>2517</v>
      </c>
      <c r="E165" s="74"/>
      <c r="F165" s="4"/>
      <c r="G165" s="4"/>
      <c r="H165" s="4"/>
      <c r="I165" s="4"/>
      <c r="J165" s="4"/>
      <c r="K165" s="4"/>
      <c r="L165" s="4"/>
      <c r="M165" s="4">
        <v>17.399999999999999</v>
      </c>
      <c r="N165" s="4">
        <v>17.399999999999999</v>
      </c>
      <c r="O165" s="15"/>
      <c r="P165" s="4"/>
      <c r="Q165" s="338"/>
      <c r="R165" s="15" t="str">
        <f t="shared" si="28"/>
        <v>No</v>
      </c>
      <c r="S165" s="15" t="str">
        <f t="shared" si="29"/>
        <v>No</v>
      </c>
      <c r="T165" s="4" t="str">
        <f t="shared" si="30"/>
        <v>No</v>
      </c>
      <c r="U165" s="4" t="str">
        <f t="shared" si="31"/>
        <v>N/A</v>
      </c>
      <c r="V165" s="132" t="str">
        <f t="shared" si="32"/>
        <v>No</v>
      </c>
      <c r="W165" s="223" t="str">
        <f t="shared" si="33"/>
        <v>N/A</v>
      </c>
      <c r="X165" s="221" t="str">
        <f t="shared" si="34"/>
        <v>No</v>
      </c>
      <c r="Y165" s="223" t="str">
        <f t="shared" si="35"/>
        <v>N/A</v>
      </c>
      <c r="Z165" s="222" t="str">
        <f t="shared" si="36"/>
        <v>No</v>
      </c>
      <c r="AA165" s="68" t="str">
        <f t="shared" si="37"/>
        <v>N/A</v>
      </c>
      <c r="AB165" s="65" t="str">
        <f t="shared" si="38"/>
        <v>No</v>
      </c>
      <c r="AC165" s="68" t="str">
        <f t="shared" si="39"/>
        <v>N/A</v>
      </c>
      <c r="AD165" s="65" t="str">
        <f t="shared" si="40"/>
        <v>No</v>
      </c>
      <c r="AE165" s="68" t="str">
        <f t="shared" si="41"/>
        <v>N/A</v>
      </c>
      <c r="AF165" s="66"/>
    </row>
    <row r="166" spans="1:32" ht="14.5" hidden="1" customHeight="1">
      <c r="A166" s="66" t="s">
        <v>15</v>
      </c>
      <c r="B166" s="66" t="s">
        <v>27</v>
      </c>
      <c r="C166" s="66" t="str" cm="1">
        <f t="array" ref="C166">_xlfn.IFNA(_xlfn.IFS(B166="Starter","Starters &amp; Sides",B166="Sides","Starters &amp; Sides"),B166)</f>
        <v>Mains</v>
      </c>
      <c r="D166" s="84" t="s">
        <v>2518</v>
      </c>
      <c r="E166" s="74"/>
      <c r="F166" s="4"/>
      <c r="G166" s="4"/>
      <c r="H166" s="4"/>
      <c r="I166" s="4"/>
      <c r="J166" s="4"/>
      <c r="K166" s="4"/>
      <c r="L166" s="4"/>
      <c r="M166" s="4">
        <v>17.399999999999999</v>
      </c>
      <c r="N166" s="4">
        <v>17.399999999999999</v>
      </c>
      <c r="O166" s="15"/>
      <c r="P166" s="4"/>
      <c r="Q166" s="338"/>
      <c r="R166" s="15" t="str">
        <f t="shared" si="28"/>
        <v>No</v>
      </c>
      <c r="S166" s="15" t="str">
        <f t="shared" si="29"/>
        <v>No</v>
      </c>
      <c r="T166" s="4" t="str">
        <f t="shared" si="30"/>
        <v>No</v>
      </c>
      <c r="U166" s="4" t="str">
        <f t="shared" si="31"/>
        <v>N/A</v>
      </c>
      <c r="V166" s="132" t="str">
        <f t="shared" si="32"/>
        <v>No</v>
      </c>
      <c r="W166" s="223" t="str">
        <f t="shared" si="33"/>
        <v>N/A</v>
      </c>
      <c r="X166" s="221" t="str">
        <f t="shared" si="34"/>
        <v>No</v>
      </c>
      <c r="Y166" s="223" t="str">
        <f t="shared" si="35"/>
        <v>N/A</v>
      </c>
      <c r="Z166" s="222" t="str">
        <f t="shared" si="36"/>
        <v>No</v>
      </c>
      <c r="AA166" s="68" t="str">
        <f t="shared" si="37"/>
        <v>N/A</v>
      </c>
      <c r="AB166" s="65" t="str">
        <f t="shared" si="38"/>
        <v>No</v>
      </c>
      <c r="AC166" s="68" t="str">
        <f t="shared" si="39"/>
        <v>N/A</v>
      </c>
      <c r="AD166" s="65" t="str">
        <f t="shared" si="40"/>
        <v>No</v>
      </c>
      <c r="AE166" s="68" t="str">
        <f t="shared" si="41"/>
        <v>N/A</v>
      </c>
      <c r="AF166" s="66"/>
    </row>
    <row r="167" spans="1:32" ht="14.5" hidden="1" customHeight="1">
      <c r="A167" s="66" t="s">
        <v>15</v>
      </c>
      <c r="B167" s="66" t="s">
        <v>27</v>
      </c>
      <c r="C167" s="66" t="str" cm="1">
        <f t="array" ref="C167">_xlfn.IFNA(_xlfn.IFS(B167="Starter","Starters &amp; Sides",B167="Sides","Starters &amp; Sides"),B167)</f>
        <v>Mains</v>
      </c>
      <c r="D167" s="84" t="s">
        <v>2519</v>
      </c>
      <c r="E167" s="74"/>
      <c r="F167" s="4"/>
      <c r="G167" s="4"/>
      <c r="H167" s="4"/>
      <c r="I167" s="4"/>
      <c r="J167" s="4"/>
      <c r="K167" s="4"/>
      <c r="L167" s="4"/>
      <c r="M167" s="4">
        <v>18.399999999999999</v>
      </c>
      <c r="N167" s="4">
        <v>18.399999999999999</v>
      </c>
      <c r="O167" s="15"/>
      <c r="P167" s="4"/>
      <c r="Q167" s="338"/>
      <c r="R167" s="15" t="str">
        <f t="shared" si="28"/>
        <v>No</v>
      </c>
      <c r="S167" s="15" t="str">
        <f t="shared" si="29"/>
        <v>No</v>
      </c>
      <c r="T167" s="4" t="str">
        <f t="shared" si="30"/>
        <v>No</v>
      </c>
      <c r="U167" s="4" t="str">
        <f t="shared" si="31"/>
        <v>N/A</v>
      </c>
      <c r="V167" s="132" t="str">
        <f t="shared" si="32"/>
        <v>No</v>
      </c>
      <c r="W167" s="223" t="str">
        <f t="shared" si="33"/>
        <v>N/A</v>
      </c>
      <c r="X167" s="221" t="str">
        <f t="shared" si="34"/>
        <v>No</v>
      </c>
      <c r="Y167" s="223" t="str">
        <f t="shared" si="35"/>
        <v>N/A</v>
      </c>
      <c r="Z167" s="222" t="str">
        <f t="shared" si="36"/>
        <v>No</v>
      </c>
      <c r="AA167" s="68" t="str">
        <f t="shared" si="37"/>
        <v>N/A</v>
      </c>
      <c r="AB167" s="65" t="str">
        <f t="shared" si="38"/>
        <v>No</v>
      </c>
      <c r="AC167" s="68" t="str">
        <f t="shared" si="39"/>
        <v>N/A</v>
      </c>
      <c r="AD167" s="65" t="str">
        <f t="shared" si="40"/>
        <v>No</v>
      </c>
      <c r="AE167" s="68" t="str">
        <f t="shared" si="41"/>
        <v>N/A</v>
      </c>
      <c r="AF167" s="66"/>
    </row>
    <row r="168" spans="1:32" ht="14.5" hidden="1" customHeight="1">
      <c r="A168" s="66" t="s">
        <v>15</v>
      </c>
      <c r="B168" s="66" t="s">
        <v>27</v>
      </c>
      <c r="C168" s="66" t="str" cm="1">
        <f t="array" ref="C168">_xlfn.IFNA(_xlfn.IFS(B168="Starter","Starters &amp; Sides",B168="Sides","Starters &amp; Sides"),B168)</f>
        <v>Mains</v>
      </c>
      <c r="D168" s="84" t="s">
        <v>2520</v>
      </c>
      <c r="E168" s="74"/>
      <c r="F168" s="4"/>
      <c r="G168" s="4"/>
      <c r="H168" s="4"/>
      <c r="I168" s="4"/>
      <c r="J168" s="4"/>
      <c r="K168" s="4"/>
      <c r="L168" s="4"/>
      <c r="M168" s="4">
        <v>45</v>
      </c>
      <c r="N168" s="4">
        <v>45</v>
      </c>
      <c r="O168" s="15"/>
      <c r="P168" s="4"/>
      <c r="Q168" s="338"/>
      <c r="R168" s="15" t="str">
        <f t="shared" si="28"/>
        <v>No</v>
      </c>
      <c r="S168" s="15" t="str">
        <f t="shared" si="29"/>
        <v>No</v>
      </c>
      <c r="T168" s="4" t="str">
        <f t="shared" si="30"/>
        <v>No</v>
      </c>
      <c r="U168" s="4" t="str">
        <f t="shared" si="31"/>
        <v>N/A</v>
      </c>
      <c r="V168" s="132" t="str">
        <f t="shared" si="32"/>
        <v>No</v>
      </c>
      <c r="W168" s="223" t="str">
        <f t="shared" si="33"/>
        <v>N/A</v>
      </c>
      <c r="X168" s="221" t="str">
        <f t="shared" si="34"/>
        <v>No</v>
      </c>
      <c r="Y168" s="223" t="str">
        <f t="shared" si="35"/>
        <v>N/A</v>
      </c>
      <c r="Z168" s="222" t="str">
        <f t="shared" si="36"/>
        <v>No</v>
      </c>
      <c r="AA168" s="68" t="str">
        <f t="shared" si="37"/>
        <v>N/A</v>
      </c>
      <c r="AB168" s="65" t="str">
        <f t="shared" si="38"/>
        <v>No</v>
      </c>
      <c r="AC168" s="68" t="str">
        <f t="shared" si="39"/>
        <v>N/A</v>
      </c>
      <c r="AD168" s="65" t="str">
        <f t="shared" si="40"/>
        <v>No</v>
      </c>
      <c r="AE168" s="68" t="str">
        <f t="shared" si="41"/>
        <v>N/A</v>
      </c>
      <c r="AF168" s="66"/>
    </row>
    <row r="169" spans="1:32" ht="14.5" customHeight="1">
      <c r="A169" s="66" t="s">
        <v>15</v>
      </c>
      <c r="B169" s="66" t="s">
        <v>86</v>
      </c>
      <c r="C169" s="66" t="str" cm="1">
        <f t="array" ref="C169">_xlfn.IFNA(_xlfn.IFS(B169="Starter","Starters &amp; Sides",B169="Sides","Starters &amp; Sides"),B169)</f>
        <v>Starters &amp; Sides</v>
      </c>
      <c r="D169" s="84" t="s">
        <v>2521</v>
      </c>
      <c r="E169" s="74">
        <v>3.95</v>
      </c>
      <c r="F169" s="4">
        <v>3.95</v>
      </c>
      <c r="G169" s="4">
        <v>4</v>
      </c>
      <c r="H169" s="4">
        <v>4.25</v>
      </c>
      <c r="I169" s="4">
        <v>4.75</v>
      </c>
      <c r="J169" s="4">
        <v>4.75</v>
      </c>
      <c r="K169" s="4">
        <v>4.75</v>
      </c>
      <c r="L169" s="4">
        <v>4.75</v>
      </c>
      <c r="M169" s="4">
        <v>4.9000000000000004</v>
      </c>
      <c r="N169" s="4">
        <v>4.9000000000000004</v>
      </c>
      <c r="O169" s="15">
        <v>5.0999999999999996</v>
      </c>
      <c r="P169" s="4">
        <v>5.0999999999999996</v>
      </c>
      <c r="Q169" s="338">
        <v>5.0999999999999996</v>
      </c>
      <c r="R169" s="15" t="str">
        <f t="shared" si="28"/>
        <v>Yes</v>
      </c>
      <c r="S169" s="15" t="str">
        <f t="shared" si="29"/>
        <v>No</v>
      </c>
      <c r="T169" s="4" t="str">
        <f t="shared" si="30"/>
        <v>Yes</v>
      </c>
      <c r="U169" s="4">
        <f t="shared" si="31"/>
        <v>0</v>
      </c>
      <c r="V169" s="132" t="str">
        <f t="shared" si="32"/>
        <v>Yes</v>
      </c>
      <c r="W169" s="223">
        <f t="shared" si="33"/>
        <v>0</v>
      </c>
      <c r="X169" s="221" t="str">
        <f t="shared" si="34"/>
        <v>Yes</v>
      </c>
      <c r="Y169" s="223">
        <f t="shared" si="35"/>
        <v>4.0816326530612068E-2</v>
      </c>
      <c r="Z169" s="222" t="str">
        <f t="shared" si="36"/>
        <v>Yes</v>
      </c>
      <c r="AA169" s="68">
        <f t="shared" si="37"/>
        <v>4.0816326530612068E-2</v>
      </c>
      <c r="AB169" s="65" t="str">
        <f t="shared" si="38"/>
        <v>Yes</v>
      </c>
      <c r="AC169" s="68">
        <f t="shared" si="39"/>
        <v>7.3684210526315796E-2</v>
      </c>
      <c r="AD169" s="65" t="str">
        <f t="shared" si="40"/>
        <v>Yes</v>
      </c>
      <c r="AE169" s="68">
        <f t="shared" si="41"/>
        <v>0.29113924050632889</v>
      </c>
      <c r="AF169" s="66"/>
    </row>
    <row r="170" spans="1:32" ht="14.5" customHeight="1">
      <c r="A170" s="66" t="s">
        <v>15</v>
      </c>
      <c r="B170" s="66" t="s">
        <v>86</v>
      </c>
      <c r="C170" s="66" t="str" cm="1">
        <f t="array" ref="C170">_xlfn.IFNA(_xlfn.IFS(B170="Starter","Starters &amp; Sides",B170="Sides","Starters &amp; Sides"),B170)</f>
        <v>Starters &amp; Sides</v>
      </c>
      <c r="D170" s="84" t="s">
        <v>2522</v>
      </c>
      <c r="E170" s="74">
        <v>3.95</v>
      </c>
      <c r="F170" s="4">
        <v>3.95</v>
      </c>
      <c r="G170" s="4">
        <v>4</v>
      </c>
      <c r="H170" s="4">
        <v>4.25</v>
      </c>
      <c r="I170" s="4">
        <v>4.25</v>
      </c>
      <c r="J170" s="4">
        <v>4.25</v>
      </c>
      <c r="K170" s="4">
        <v>4.25</v>
      </c>
      <c r="L170" s="4">
        <v>4.25</v>
      </c>
      <c r="M170" s="4">
        <v>4.4000000000000004</v>
      </c>
      <c r="N170" s="4">
        <v>4.4000000000000004</v>
      </c>
      <c r="O170" s="15">
        <v>4.8499999999999996</v>
      </c>
      <c r="P170" s="4">
        <v>4.8499999999999996</v>
      </c>
      <c r="Q170" s="338">
        <v>4.8499999999999996</v>
      </c>
      <c r="R170" s="15" t="str">
        <f t="shared" si="28"/>
        <v>Yes</v>
      </c>
      <c r="S170" s="15" t="str">
        <f t="shared" si="29"/>
        <v>No</v>
      </c>
      <c r="T170" s="4" t="str">
        <f t="shared" si="30"/>
        <v>Yes</v>
      </c>
      <c r="U170" s="4">
        <f t="shared" si="31"/>
        <v>0</v>
      </c>
      <c r="V170" s="132" t="str">
        <f t="shared" si="32"/>
        <v>Yes</v>
      </c>
      <c r="W170" s="223">
        <f t="shared" si="33"/>
        <v>0</v>
      </c>
      <c r="X170" s="221" t="str">
        <f t="shared" si="34"/>
        <v>Yes</v>
      </c>
      <c r="Y170" s="223">
        <f t="shared" si="35"/>
        <v>0.10227272727272707</v>
      </c>
      <c r="Z170" s="222" t="str">
        <f t="shared" si="36"/>
        <v>Yes</v>
      </c>
      <c r="AA170" s="68">
        <f t="shared" si="37"/>
        <v>0.10227272727272707</v>
      </c>
      <c r="AB170" s="65" t="str">
        <f t="shared" si="38"/>
        <v>Yes</v>
      </c>
      <c r="AC170" s="68">
        <f t="shared" si="39"/>
        <v>0.14117647058823524</v>
      </c>
      <c r="AD170" s="65" t="str">
        <f t="shared" si="40"/>
        <v>Yes</v>
      </c>
      <c r="AE170" s="68">
        <f t="shared" si="41"/>
        <v>0.22784810126582267</v>
      </c>
      <c r="AF170" s="66"/>
    </row>
    <row r="171" spans="1:32" ht="14.5" customHeight="1">
      <c r="A171" s="66" t="s">
        <v>15</v>
      </c>
      <c r="B171" s="66" t="s">
        <v>86</v>
      </c>
      <c r="C171" s="66" t="str" cm="1">
        <f t="array" ref="C171">_xlfn.IFNA(_xlfn.IFS(B171="Starter","Starters &amp; Sides",B171="Sides","Starters &amp; Sides"),B171)</f>
        <v>Starters &amp; Sides</v>
      </c>
      <c r="D171" s="84" t="s">
        <v>2523</v>
      </c>
      <c r="E171" s="74"/>
      <c r="F171" s="4"/>
      <c r="G171" s="4"/>
      <c r="H171" s="4">
        <v>3.75</v>
      </c>
      <c r="I171" s="4"/>
      <c r="J171" s="4"/>
      <c r="K171" s="4"/>
      <c r="L171" s="4"/>
      <c r="M171" s="4"/>
      <c r="N171" s="4"/>
      <c r="O171" s="15"/>
      <c r="P171" s="4"/>
      <c r="Q171" s="338"/>
      <c r="R171" s="15" t="str">
        <f t="shared" si="28"/>
        <v>No</v>
      </c>
      <c r="S171" s="15" t="str">
        <f t="shared" si="29"/>
        <v>No</v>
      </c>
      <c r="T171" s="4" t="str">
        <f t="shared" si="30"/>
        <v>No</v>
      </c>
      <c r="U171" s="4" t="str">
        <f t="shared" si="31"/>
        <v>N/A</v>
      </c>
      <c r="V171" s="132" t="str">
        <f t="shared" si="32"/>
        <v>No</v>
      </c>
      <c r="W171" s="223" t="str">
        <f t="shared" si="33"/>
        <v>N/A</v>
      </c>
      <c r="X171" s="221" t="str">
        <f t="shared" si="34"/>
        <v>No</v>
      </c>
      <c r="Y171" s="223" t="str">
        <f t="shared" si="35"/>
        <v>N/A</v>
      </c>
      <c r="Z171" s="222" t="str">
        <f t="shared" si="36"/>
        <v>No</v>
      </c>
      <c r="AA171" s="68" t="str">
        <f t="shared" si="37"/>
        <v>N/A</v>
      </c>
      <c r="AB171" s="65" t="str">
        <f t="shared" si="38"/>
        <v>No</v>
      </c>
      <c r="AC171" s="68" t="str">
        <f t="shared" si="39"/>
        <v>N/A</v>
      </c>
      <c r="AD171" s="65" t="str">
        <f t="shared" si="40"/>
        <v>No</v>
      </c>
      <c r="AE171" s="68" t="str">
        <f t="shared" si="41"/>
        <v>N/A</v>
      </c>
      <c r="AF171" s="66"/>
    </row>
    <row r="172" spans="1:32" ht="14.5" customHeight="1">
      <c r="A172" s="66" t="s">
        <v>15</v>
      </c>
      <c r="B172" s="66" t="s">
        <v>86</v>
      </c>
      <c r="C172" s="66" t="str" cm="1">
        <f t="array" ref="C172">_xlfn.IFNA(_xlfn.IFS(B172="Starter","Starters &amp; Sides",B172="Sides","Starters &amp; Sides"),B172)</f>
        <v>Starters &amp; Sides</v>
      </c>
      <c r="D172" s="84" t="s">
        <v>386</v>
      </c>
      <c r="E172" s="74">
        <v>4.25</v>
      </c>
      <c r="F172" s="4">
        <v>4.25</v>
      </c>
      <c r="G172" s="4">
        <v>4.5</v>
      </c>
      <c r="H172" s="4">
        <v>4.5</v>
      </c>
      <c r="I172" s="4">
        <v>4.5</v>
      </c>
      <c r="J172" s="4">
        <v>4.5</v>
      </c>
      <c r="K172" s="4">
        <v>4.5</v>
      </c>
      <c r="L172" s="4">
        <v>4.5</v>
      </c>
      <c r="M172" s="4">
        <v>3.75</v>
      </c>
      <c r="N172" s="4">
        <v>3.7</v>
      </c>
      <c r="O172" s="15"/>
      <c r="P172" s="4">
        <v>3.95</v>
      </c>
      <c r="Q172" s="338">
        <v>3.95</v>
      </c>
      <c r="R172" s="15" t="str">
        <f t="shared" ref="R172:R235" si="42">IF(COUNTA(Q172)=1,"Yes","No")</f>
        <v>Yes</v>
      </c>
      <c r="S172" s="15" t="str">
        <f t="shared" ref="S172:S235" si="43">IF(AND(T172="No",R172="Yes"),"Yes","No")</f>
        <v>No</v>
      </c>
      <c r="T172" s="4" t="str">
        <f t="shared" ref="T172:T235" si="44">IF(COUNTA(P172:Q172)=2,"Yes","No")</f>
        <v>Yes</v>
      </c>
      <c r="U172" s="4">
        <f t="shared" ref="U172:U235" si="45">IF(T172="Yes",Q172/P172-1,"N/A")</f>
        <v>0</v>
      </c>
      <c r="V172" s="132" t="str">
        <f t="shared" ref="V172:V235" si="46">IF(COUNTA(O172:Q172)=3,"Yes","No")</f>
        <v>No</v>
      </c>
      <c r="W172" s="223" t="str">
        <f t="shared" ref="W172:W235" si="47">IF(V172="Yes",Q172/O172-1,"N/A")</f>
        <v>N/A</v>
      </c>
      <c r="X172" s="221" t="str">
        <f t="shared" ref="X172:X235" si="48">IF(COUNTA(N172:Q172)=4,"Yes","No")</f>
        <v>No</v>
      </c>
      <c r="Y172" s="223" t="str">
        <f t="shared" ref="Y172:Y235" si="49">IF(X172="Yes",Q172/N172-1,"N/A")</f>
        <v>N/A</v>
      </c>
      <c r="Z172" s="222" t="str">
        <f t="shared" ref="Z172:Z235" si="50">IF(COUNTA(M172:Q172)=5,"Yes","No")</f>
        <v>No</v>
      </c>
      <c r="AA172" s="68" t="str">
        <f t="shared" ref="AA172:AA235" si="51">IF(Z172="Yes",Q172/M172-1,"N/A")</f>
        <v>N/A</v>
      </c>
      <c r="AB172" s="65" t="str">
        <f t="shared" ref="AB172:AB235" si="52">IF(COUNTA(L172:Q172)=6,"Yes","No")</f>
        <v>No</v>
      </c>
      <c r="AC172" s="68" t="str">
        <f t="shared" ref="AC172:AC235" si="53">IF(AB172="Yes",Q172/L172-1,"N/A")</f>
        <v>N/A</v>
      </c>
      <c r="AD172" s="65" t="str">
        <f t="shared" ref="AD172:AD235" si="54">IF(COUNTA(E172:Q172)=13,"Yes","No")</f>
        <v>No</v>
      </c>
      <c r="AE172" s="68" t="str">
        <f t="shared" ref="AE172:AE235" si="55">IF(AD172="Yes",Q172/E172-1,"N/A")</f>
        <v>N/A</v>
      </c>
      <c r="AF172" s="66"/>
    </row>
    <row r="173" spans="1:32" ht="14.5" customHeight="1">
      <c r="A173" s="66" t="s">
        <v>15</v>
      </c>
      <c r="B173" s="66" t="s">
        <v>86</v>
      </c>
      <c r="C173" s="66" t="str" cm="1">
        <f t="array" ref="C173">_xlfn.IFNA(_xlfn.IFS(B173="Starter","Starters &amp; Sides",B173="Sides","Starters &amp; Sides"),B173)</f>
        <v>Starters &amp; Sides</v>
      </c>
      <c r="D173" s="84" t="s">
        <v>2524</v>
      </c>
      <c r="E173" s="74">
        <v>2.95</v>
      </c>
      <c r="F173" s="4">
        <v>2.95</v>
      </c>
      <c r="G173" s="4">
        <v>3.5</v>
      </c>
      <c r="H173" s="4">
        <v>3.5</v>
      </c>
      <c r="I173" s="4">
        <v>3.5</v>
      </c>
      <c r="J173" s="4">
        <v>3.5</v>
      </c>
      <c r="K173" s="4">
        <v>3.5</v>
      </c>
      <c r="L173" s="4">
        <v>3.5</v>
      </c>
      <c r="M173" s="4"/>
      <c r="N173" s="4"/>
      <c r="O173" s="15"/>
      <c r="P173" s="4"/>
      <c r="Q173" s="338"/>
      <c r="R173" s="15" t="str">
        <f t="shared" si="42"/>
        <v>No</v>
      </c>
      <c r="S173" s="15" t="str">
        <f t="shared" si="43"/>
        <v>No</v>
      </c>
      <c r="T173" s="4" t="str">
        <f t="shared" si="44"/>
        <v>No</v>
      </c>
      <c r="U173" s="4" t="str">
        <f t="shared" si="45"/>
        <v>N/A</v>
      </c>
      <c r="V173" s="132" t="str">
        <f t="shared" si="46"/>
        <v>No</v>
      </c>
      <c r="W173" s="223" t="str">
        <f t="shared" si="47"/>
        <v>N/A</v>
      </c>
      <c r="X173" s="221" t="str">
        <f t="shared" si="48"/>
        <v>No</v>
      </c>
      <c r="Y173" s="223" t="str">
        <f t="shared" si="49"/>
        <v>N/A</v>
      </c>
      <c r="Z173" s="222" t="str">
        <f t="shared" si="50"/>
        <v>No</v>
      </c>
      <c r="AA173" s="68" t="str">
        <f t="shared" si="51"/>
        <v>N/A</v>
      </c>
      <c r="AB173" s="65" t="str">
        <f t="shared" si="52"/>
        <v>No</v>
      </c>
      <c r="AC173" s="68" t="str">
        <f t="shared" si="53"/>
        <v>N/A</v>
      </c>
      <c r="AD173" s="65" t="str">
        <f t="shared" si="54"/>
        <v>No</v>
      </c>
      <c r="AE173" s="68" t="str">
        <f t="shared" si="55"/>
        <v>N/A</v>
      </c>
      <c r="AF173" s="66"/>
    </row>
    <row r="174" spans="1:32" ht="14.5" customHeight="1">
      <c r="A174" s="66" t="s">
        <v>15</v>
      </c>
      <c r="B174" s="66" t="s">
        <v>86</v>
      </c>
      <c r="C174" s="66" t="str" cm="1">
        <f t="array" ref="C174">_xlfn.IFNA(_xlfn.IFS(B174="Starter","Starters &amp; Sides",B174="Sides","Starters &amp; Sides"),B174)</f>
        <v>Starters &amp; Sides</v>
      </c>
      <c r="D174" s="84" t="s">
        <v>2525</v>
      </c>
      <c r="E174" s="74">
        <v>2.95</v>
      </c>
      <c r="F174" s="4">
        <v>3.25</v>
      </c>
      <c r="G174" s="4">
        <v>3.25</v>
      </c>
      <c r="H174" s="4">
        <v>3.25</v>
      </c>
      <c r="I174" s="4">
        <v>3.5</v>
      </c>
      <c r="J174" s="4"/>
      <c r="K174" s="4"/>
      <c r="L174" s="4"/>
      <c r="M174" s="4"/>
      <c r="N174" s="4"/>
      <c r="O174" s="15"/>
      <c r="P174" s="4"/>
      <c r="Q174" s="338"/>
      <c r="R174" s="15" t="str">
        <f t="shared" si="42"/>
        <v>No</v>
      </c>
      <c r="S174" s="15" t="str">
        <f t="shared" si="43"/>
        <v>No</v>
      </c>
      <c r="T174" s="4" t="str">
        <f t="shared" si="44"/>
        <v>No</v>
      </c>
      <c r="U174" s="4" t="str">
        <f t="shared" si="45"/>
        <v>N/A</v>
      </c>
      <c r="V174" s="132" t="str">
        <f t="shared" si="46"/>
        <v>No</v>
      </c>
      <c r="W174" s="223" t="str">
        <f t="shared" si="47"/>
        <v>N/A</v>
      </c>
      <c r="X174" s="221" t="str">
        <f t="shared" si="48"/>
        <v>No</v>
      </c>
      <c r="Y174" s="223" t="str">
        <f t="shared" si="49"/>
        <v>N/A</v>
      </c>
      <c r="Z174" s="222" t="str">
        <f t="shared" si="50"/>
        <v>No</v>
      </c>
      <c r="AA174" s="68" t="str">
        <f t="shared" si="51"/>
        <v>N/A</v>
      </c>
      <c r="AB174" s="65" t="str">
        <f t="shared" si="52"/>
        <v>No</v>
      </c>
      <c r="AC174" s="68" t="str">
        <f t="shared" si="53"/>
        <v>N/A</v>
      </c>
      <c r="AD174" s="65" t="str">
        <f t="shared" si="54"/>
        <v>No</v>
      </c>
      <c r="AE174" s="68" t="str">
        <f t="shared" si="55"/>
        <v>N/A</v>
      </c>
      <c r="AF174" s="66"/>
    </row>
    <row r="175" spans="1:32" ht="14.5" customHeight="1">
      <c r="A175" s="66" t="s">
        <v>15</v>
      </c>
      <c r="B175" s="66" t="s">
        <v>86</v>
      </c>
      <c r="C175" s="66" t="str" cm="1">
        <f t="array" ref="C175">_xlfn.IFNA(_xlfn.IFS(B175="Starter","Starters &amp; Sides",B175="Sides","Starters &amp; Sides"),B175)</f>
        <v>Starters &amp; Sides</v>
      </c>
      <c r="D175" s="84" t="s">
        <v>2526</v>
      </c>
      <c r="E175" s="74">
        <v>2.5</v>
      </c>
      <c r="F175" s="4">
        <v>2.95</v>
      </c>
      <c r="G175" s="4">
        <v>3</v>
      </c>
      <c r="H175" s="4">
        <v>3</v>
      </c>
      <c r="I175" s="4">
        <v>3.25</v>
      </c>
      <c r="J175" s="4">
        <v>3.25</v>
      </c>
      <c r="K175" s="4"/>
      <c r="L175" s="4"/>
      <c r="M175" s="4">
        <v>3.7</v>
      </c>
      <c r="N175" s="4">
        <v>3.7</v>
      </c>
      <c r="O175" s="15"/>
      <c r="P175" s="4"/>
      <c r="Q175" s="338"/>
      <c r="R175" s="15" t="str">
        <f t="shared" si="42"/>
        <v>No</v>
      </c>
      <c r="S175" s="15" t="str">
        <f t="shared" si="43"/>
        <v>No</v>
      </c>
      <c r="T175" s="4" t="str">
        <f t="shared" si="44"/>
        <v>No</v>
      </c>
      <c r="U175" s="4" t="str">
        <f t="shared" si="45"/>
        <v>N/A</v>
      </c>
      <c r="V175" s="132" t="str">
        <f t="shared" si="46"/>
        <v>No</v>
      </c>
      <c r="W175" s="223" t="str">
        <f t="shared" si="47"/>
        <v>N/A</v>
      </c>
      <c r="X175" s="221" t="str">
        <f t="shared" si="48"/>
        <v>No</v>
      </c>
      <c r="Y175" s="223" t="str">
        <f t="shared" si="49"/>
        <v>N/A</v>
      </c>
      <c r="Z175" s="222" t="str">
        <f t="shared" si="50"/>
        <v>No</v>
      </c>
      <c r="AA175" s="68" t="str">
        <f t="shared" si="51"/>
        <v>N/A</v>
      </c>
      <c r="AB175" s="65" t="str">
        <f t="shared" si="52"/>
        <v>No</v>
      </c>
      <c r="AC175" s="68" t="str">
        <f t="shared" si="53"/>
        <v>N/A</v>
      </c>
      <c r="AD175" s="65" t="str">
        <f t="shared" si="54"/>
        <v>No</v>
      </c>
      <c r="AE175" s="68" t="str">
        <f t="shared" si="55"/>
        <v>N/A</v>
      </c>
      <c r="AF175" s="66"/>
    </row>
    <row r="176" spans="1:32" ht="14.5" customHeight="1">
      <c r="A176" s="66" t="s">
        <v>15</v>
      </c>
      <c r="B176" s="66" t="s">
        <v>86</v>
      </c>
      <c r="C176" s="66" t="str" cm="1">
        <f t="array" ref="C176">_xlfn.IFNA(_xlfn.IFS(B176="Starter","Starters &amp; Sides",B176="Sides","Starters &amp; Sides"),B176)</f>
        <v>Starters &amp; Sides</v>
      </c>
      <c r="D176" s="84" t="s">
        <v>2527</v>
      </c>
      <c r="E176" s="74">
        <v>2.75</v>
      </c>
      <c r="F176" s="4">
        <v>2.95</v>
      </c>
      <c r="G176" s="4">
        <v>3</v>
      </c>
      <c r="H176" s="4">
        <v>3</v>
      </c>
      <c r="I176" s="4">
        <v>3</v>
      </c>
      <c r="J176" s="4">
        <v>3</v>
      </c>
      <c r="K176" s="4">
        <v>3</v>
      </c>
      <c r="L176" s="4">
        <v>3</v>
      </c>
      <c r="M176" s="4"/>
      <c r="N176" s="4"/>
      <c r="O176" s="15"/>
      <c r="P176" s="4"/>
      <c r="Q176" s="338"/>
      <c r="R176" s="15" t="str">
        <f t="shared" si="42"/>
        <v>No</v>
      </c>
      <c r="S176" s="15" t="str">
        <f t="shared" si="43"/>
        <v>No</v>
      </c>
      <c r="T176" s="4" t="str">
        <f t="shared" si="44"/>
        <v>No</v>
      </c>
      <c r="U176" s="4" t="str">
        <f t="shared" si="45"/>
        <v>N/A</v>
      </c>
      <c r="V176" s="132" t="str">
        <f t="shared" si="46"/>
        <v>No</v>
      </c>
      <c r="W176" s="223" t="str">
        <f t="shared" si="47"/>
        <v>N/A</v>
      </c>
      <c r="X176" s="221" t="str">
        <f t="shared" si="48"/>
        <v>No</v>
      </c>
      <c r="Y176" s="223" t="str">
        <f t="shared" si="49"/>
        <v>N/A</v>
      </c>
      <c r="Z176" s="222" t="str">
        <f t="shared" si="50"/>
        <v>No</v>
      </c>
      <c r="AA176" s="68" t="str">
        <f t="shared" si="51"/>
        <v>N/A</v>
      </c>
      <c r="AB176" s="65" t="str">
        <f t="shared" si="52"/>
        <v>No</v>
      </c>
      <c r="AC176" s="68" t="str">
        <f t="shared" si="53"/>
        <v>N/A</v>
      </c>
      <c r="AD176" s="65" t="str">
        <f t="shared" si="54"/>
        <v>No</v>
      </c>
      <c r="AE176" s="68" t="str">
        <f t="shared" si="55"/>
        <v>N/A</v>
      </c>
      <c r="AF176" s="66"/>
    </row>
    <row r="177" spans="1:32" ht="14.5" customHeight="1">
      <c r="A177" s="66" t="s">
        <v>15</v>
      </c>
      <c r="B177" s="66" t="s">
        <v>86</v>
      </c>
      <c r="C177" s="66" t="str" cm="1">
        <f t="array" ref="C177">_xlfn.IFNA(_xlfn.IFS(B177="Starter","Starters &amp; Sides",B177="Sides","Starters &amp; Sides"),B177)</f>
        <v>Starters &amp; Sides</v>
      </c>
      <c r="D177" s="84" t="s">
        <v>2528</v>
      </c>
      <c r="E177" s="74">
        <v>2.95</v>
      </c>
      <c r="F177" s="4">
        <v>3.25</v>
      </c>
      <c r="G177" s="4">
        <v>3.25</v>
      </c>
      <c r="H177" s="4">
        <v>3.25</v>
      </c>
      <c r="I177" s="4">
        <v>3.5</v>
      </c>
      <c r="J177" s="4">
        <v>3.5</v>
      </c>
      <c r="K177" s="4">
        <v>3.5</v>
      </c>
      <c r="L177" s="4">
        <v>3.5</v>
      </c>
      <c r="M177" s="4">
        <v>3.7</v>
      </c>
      <c r="N177" s="4">
        <v>3.7</v>
      </c>
      <c r="O177" s="15"/>
      <c r="P177" s="4"/>
      <c r="Q177" s="338"/>
      <c r="R177" s="15" t="str">
        <f t="shared" si="42"/>
        <v>No</v>
      </c>
      <c r="S177" s="15" t="str">
        <f t="shared" si="43"/>
        <v>No</v>
      </c>
      <c r="T177" s="4" t="str">
        <f t="shared" si="44"/>
        <v>No</v>
      </c>
      <c r="U177" s="4" t="str">
        <f t="shared" si="45"/>
        <v>N/A</v>
      </c>
      <c r="V177" s="132" t="str">
        <f t="shared" si="46"/>
        <v>No</v>
      </c>
      <c r="W177" s="223" t="str">
        <f t="shared" si="47"/>
        <v>N/A</v>
      </c>
      <c r="X177" s="221" t="str">
        <f t="shared" si="48"/>
        <v>No</v>
      </c>
      <c r="Y177" s="223" t="str">
        <f t="shared" si="49"/>
        <v>N/A</v>
      </c>
      <c r="Z177" s="222" t="str">
        <f t="shared" si="50"/>
        <v>No</v>
      </c>
      <c r="AA177" s="68" t="str">
        <f t="shared" si="51"/>
        <v>N/A</v>
      </c>
      <c r="AB177" s="65" t="str">
        <f t="shared" si="52"/>
        <v>No</v>
      </c>
      <c r="AC177" s="68" t="str">
        <f t="shared" si="53"/>
        <v>N/A</v>
      </c>
      <c r="AD177" s="65" t="str">
        <f t="shared" si="54"/>
        <v>No</v>
      </c>
      <c r="AE177" s="68" t="str">
        <f t="shared" si="55"/>
        <v>N/A</v>
      </c>
      <c r="AF177" s="66"/>
    </row>
    <row r="178" spans="1:32" ht="14.5" customHeight="1">
      <c r="A178" s="66" t="s">
        <v>15</v>
      </c>
      <c r="B178" s="66" t="s">
        <v>86</v>
      </c>
      <c r="C178" s="66" t="str" cm="1">
        <f t="array" ref="C178">_xlfn.IFNA(_xlfn.IFS(B178="Starter","Starters &amp; Sides",B178="Sides","Starters &amp; Sides"),B178)</f>
        <v>Starters &amp; Sides</v>
      </c>
      <c r="D178" s="84" t="s">
        <v>391</v>
      </c>
      <c r="E178" s="74">
        <v>4.5</v>
      </c>
      <c r="F178" s="4">
        <v>4.75</v>
      </c>
      <c r="G178" s="4">
        <v>4.75</v>
      </c>
      <c r="H178" s="4">
        <v>4.75</v>
      </c>
      <c r="I178" s="4">
        <v>4.75</v>
      </c>
      <c r="J178" s="4">
        <v>4.75</v>
      </c>
      <c r="K178" s="4">
        <v>4.75</v>
      </c>
      <c r="L178" s="4">
        <v>4.75</v>
      </c>
      <c r="M178" s="4">
        <v>4.9000000000000004</v>
      </c>
      <c r="N178" s="4">
        <v>4.9000000000000004</v>
      </c>
      <c r="O178" s="15">
        <v>5.0999999999999996</v>
      </c>
      <c r="P178" s="4">
        <v>5.0999999999999996</v>
      </c>
      <c r="Q178" s="338">
        <v>5.0999999999999996</v>
      </c>
      <c r="R178" s="15" t="str">
        <f t="shared" si="42"/>
        <v>Yes</v>
      </c>
      <c r="S178" s="15" t="str">
        <f t="shared" si="43"/>
        <v>No</v>
      </c>
      <c r="T178" s="4" t="str">
        <f t="shared" si="44"/>
        <v>Yes</v>
      </c>
      <c r="U178" s="4">
        <f t="shared" si="45"/>
        <v>0</v>
      </c>
      <c r="V178" s="132" t="str">
        <f t="shared" si="46"/>
        <v>Yes</v>
      </c>
      <c r="W178" s="223">
        <f t="shared" si="47"/>
        <v>0</v>
      </c>
      <c r="X178" s="221" t="str">
        <f t="shared" si="48"/>
        <v>Yes</v>
      </c>
      <c r="Y178" s="223">
        <f t="shared" si="49"/>
        <v>4.0816326530612068E-2</v>
      </c>
      <c r="Z178" s="222" t="str">
        <f t="shared" si="50"/>
        <v>Yes</v>
      </c>
      <c r="AA178" s="68">
        <f t="shared" si="51"/>
        <v>4.0816326530612068E-2</v>
      </c>
      <c r="AB178" s="65" t="str">
        <f t="shared" si="52"/>
        <v>Yes</v>
      </c>
      <c r="AC178" s="68">
        <f t="shared" si="53"/>
        <v>7.3684210526315796E-2</v>
      </c>
      <c r="AD178" s="65" t="str">
        <f t="shared" si="54"/>
        <v>Yes</v>
      </c>
      <c r="AE178" s="68">
        <f t="shared" si="55"/>
        <v>0.1333333333333333</v>
      </c>
      <c r="AF178" s="66"/>
    </row>
    <row r="179" spans="1:32" ht="14.5" customHeight="1">
      <c r="A179" s="66" t="s">
        <v>15</v>
      </c>
      <c r="B179" s="66" t="s">
        <v>86</v>
      </c>
      <c r="C179" s="66" t="str" cm="1">
        <f t="array" ref="C179">_xlfn.IFNA(_xlfn.IFS(B179="Starter","Starters &amp; Sides",B179="Sides","Starters &amp; Sides"),B179)</f>
        <v>Starters &amp; Sides</v>
      </c>
      <c r="D179" s="84" t="s">
        <v>2529</v>
      </c>
      <c r="E179" s="74">
        <v>3.95</v>
      </c>
      <c r="F179" s="4">
        <v>3.95</v>
      </c>
      <c r="G179" s="4">
        <v>3.95</v>
      </c>
      <c r="H179" s="4">
        <v>4</v>
      </c>
      <c r="I179" s="4"/>
      <c r="J179" s="4"/>
      <c r="K179" s="4"/>
      <c r="L179" s="4"/>
      <c r="M179" s="4"/>
      <c r="N179" s="4"/>
      <c r="O179" s="15"/>
      <c r="P179" s="4"/>
      <c r="Q179" s="338"/>
      <c r="R179" s="15" t="str">
        <f t="shared" si="42"/>
        <v>No</v>
      </c>
      <c r="S179" s="15" t="str">
        <f t="shared" si="43"/>
        <v>No</v>
      </c>
      <c r="T179" s="4" t="str">
        <f t="shared" si="44"/>
        <v>No</v>
      </c>
      <c r="U179" s="4" t="str">
        <f t="shared" si="45"/>
        <v>N/A</v>
      </c>
      <c r="V179" s="132" t="str">
        <f t="shared" si="46"/>
        <v>No</v>
      </c>
      <c r="W179" s="223" t="str">
        <f t="shared" si="47"/>
        <v>N/A</v>
      </c>
      <c r="X179" s="221" t="str">
        <f t="shared" si="48"/>
        <v>No</v>
      </c>
      <c r="Y179" s="223" t="str">
        <f t="shared" si="49"/>
        <v>N/A</v>
      </c>
      <c r="Z179" s="222" t="str">
        <f t="shared" si="50"/>
        <v>No</v>
      </c>
      <c r="AA179" s="68" t="str">
        <f t="shared" si="51"/>
        <v>N/A</v>
      </c>
      <c r="AB179" s="65" t="str">
        <f t="shared" si="52"/>
        <v>No</v>
      </c>
      <c r="AC179" s="68" t="str">
        <f t="shared" si="53"/>
        <v>N/A</v>
      </c>
      <c r="AD179" s="65" t="str">
        <f t="shared" si="54"/>
        <v>No</v>
      </c>
      <c r="AE179" s="68" t="str">
        <f t="shared" si="55"/>
        <v>N/A</v>
      </c>
      <c r="AF179" s="66"/>
    </row>
    <row r="180" spans="1:32" ht="14.5" customHeight="1">
      <c r="A180" s="66" t="s">
        <v>15</v>
      </c>
      <c r="B180" s="66" t="s">
        <v>86</v>
      </c>
      <c r="C180" s="66" t="str" cm="1">
        <f t="array" ref="C180">_xlfn.IFNA(_xlfn.IFS(B180="Starter","Starters &amp; Sides",B180="Sides","Starters &amp; Sides"),B180)</f>
        <v>Starters &amp; Sides</v>
      </c>
      <c r="D180" s="84" t="s">
        <v>2530</v>
      </c>
      <c r="E180" s="74"/>
      <c r="F180" s="4"/>
      <c r="G180" s="4"/>
      <c r="H180" s="4">
        <v>4.75</v>
      </c>
      <c r="I180" s="4">
        <v>4.75</v>
      </c>
      <c r="J180" s="4">
        <v>4.75</v>
      </c>
      <c r="K180" s="4"/>
      <c r="L180" s="4"/>
      <c r="M180" s="4"/>
      <c r="N180" s="4"/>
      <c r="O180" s="15"/>
      <c r="P180" s="4"/>
      <c r="Q180" s="338"/>
      <c r="R180" s="15" t="str">
        <f t="shared" si="42"/>
        <v>No</v>
      </c>
      <c r="S180" s="15" t="str">
        <f t="shared" si="43"/>
        <v>No</v>
      </c>
      <c r="T180" s="4" t="str">
        <f t="shared" si="44"/>
        <v>No</v>
      </c>
      <c r="U180" s="4" t="str">
        <f t="shared" si="45"/>
        <v>N/A</v>
      </c>
      <c r="V180" s="132" t="str">
        <f t="shared" si="46"/>
        <v>No</v>
      </c>
      <c r="W180" s="223" t="str">
        <f t="shared" si="47"/>
        <v>N/A</v>
      </c>
      <c r="X180" s="221" t="str">
        <f t="shared" si="48"/>
        <v>No</v>
      </c>
      <c r="Y180" s="223" t="str">
        <f t="shared" si="49"/>
        <v>N/A</v>
      </c>
      <c r="Z180" s="222" t="str">
        <f t="shared" si="50"/>
        <v>No</v>
      </c>
      <c r="AA180" s="68" t="str">
        <f t="shared" si="51"/>
        <v>N/A</v>
      </c>
      <c r="AB180" s="65" t="str">
        <f t="shared" si="52"/>
        <v>No</v>
      </c>
      <c r="AC180" s="68" t="str">
        <f t="shared" si="53"/>
        <v>N/A</v>
      </c>
      <c r="AD180" s="65" t="str">
        <f t="shared" si="54"/>
        <v>No</v>
      </c>
      <c r="AE180" s="68" t="str">
        <f t="shared" si="55"/>
        <v>N/A</v>
      </c>
      <c r="AF180" s="66"/>
    </row>
    <row r="181" spans="1:32" ht="14.5" customHeight="1">
      <c r="A181" s="66" t="s">
        <v>15</v>
      </c>
      <c r="B181" s="66" t="s">
        <v>86</v>
      </c>
      <c r="C181" s="66" t="str" cm="1">
        <f t="array" ref="C181">_xlfn.IFNA(_xlfn.IFS(B181="Starter","Starters &amp; Sides",B181="Sides","Starters &amp; Sides"),B181)</f>
        <v>Starters &amp; Sides</v>
      </c>
      <c r="D181" s="84" t="s">
        <v>2531</v>
      </c>
      <c r="E181" s="74"/>
      <c r="F181" s="4"/>
      <c r="G181" s="4"/>
      <c r="H181" s="4"/>
      <c r="I181" s="4">
        <v>4.5</v>
      </c>
      <c r="J181" s="4">
        <v>4.5</v>
      </c>
      <c r="K181" s="4"/>
      <c r="L181" s="4"/>
      <c r="M181" s="4"/>
      <c r="N181" s="4"/>
      <c r="O181" s="15"/>
      <c r="P181" s="4"/>
      <c r="Q181" s="338"/>
      <c r="R181" s="15" t="str">
        <f t="shared" si="42"/>
        <v>No</v>
      </c>
      <c r="S181" s="15" t="str">
        <f t="shared" si="43"/>
        <v>No</v>
      </c>
      <c r="T181" s="4" t="str">
        <f t="shared" si="44"/>
        <v>No</v>
      </c>
      <c r="U181" s="4" t="str">
        <f t="shared" si="45"/>
        <v>N/A</v>
      </c>
      <c r="V181" s="132" t="str">
        <f t="shared" si="46"/>
        <v>No</v>
      </c>
      <c r="W181" s="223" t="str">
        <f t="shared" si="47"/>
        <v>N/A</v>
      </c>
      <c r="X181" s="221" t="str">
        <f t="shared" si="48"/>
        <v>No</v>
      </c>
      <c r="Y181" s="223" t="str">
        <f t="shared" si="49"/>
        <v>N/A</v>
      </c>
      <c r="Z181" s="222" t="str">
        <f t="shared" si="50"/>
        <v>No</v>
      </c>
      <c r="AA181" s="68" t="str">
        <f t="shared" si="51"/>
        <v>N/A</v>
      </c>
      <c r="AB181" s="65" t="str">
        <f t="shared" si="52"/>
        <v>No</v>
      </c>
      <c r="AC181" s="68" t="str">
        <f t="shared" si="53"/>
        <v>N/A</v>
      </c>
      <c r="AD181" s="65" t="str">
        <f t="shared" si="54"/>
        <v>No</v>
      </c>
      <c r="AE181" s="68" t="str">
        <f t="shared" si="55"/>
        <v>N/A</v>
      </c>
      <c r="AF181" s="66"/>
    </row>
    <row r="182" spans="1:32" ht="14.5" customHeight="1">
      <c r="A182" s="66" t="s">
        <v>15</v>
      </c>
      <c r="B182" s="66" t="s">
        <v>86</v>
      </c>
      <c r="C182" s="66" t="str" cm="1">
        <f t="array" ref="C182">_xlfn.IFNA(_xlfn.IFS(B182="Starter","Starters &amp; Sides",B182="Sides","Starters &amp; Sides"),B182)</f>
        <v>Starters &amp; Sides</v>
      </c>
      <c r="D182" s="84" t="s">
        <v>2532</v>
      </c>
      <c r="E182" s="74"/>
      <c r="F182" s="4"/>
      <c r="G182" s="4"/>
      <c r="H182" s="4"/>
      <c r="I182" s="4">
        <v>5</v>
      </c>
      <c r="J182" s="4">
        <v>5.25</v>
      </c>
      <c r="K182" s="4">
        <v>5.25</v>
      </c>
      <c r="L182" s="4">
        <v>5.25</v>
      </c>
      <c r="M182" s="4">
        <v>5.5</v>
      </c>
      <c r="N182" s="4">
        <v>5.5</v>
      </c>
      <c r="O182" s="15">
        <v>5.85</v>
      </c>
      <c r="P182" s="4"/>
      <c r="Q182" s="338"/>
      <c r="R182" s="15" t="str">
        <f t="shared" si="42"/>
        <v>No</v>
      </c>
      <c r="S182" s="15" t="str">
        <f t="shared" si="43"/>
        <v>No</v>
      </c>
      <c r="T182" s="4" t="str">
        <f t="shared" si="44"/>
        <v>No</v>
      </c>
      <c r="U182" s="4" t="str">
        <f t="shared" si="45"/>
        <v>N/A</v>
      </c>
      <c r="V182" s="132" t="str">
        <f t="shared" si="46"/>
        <v>No</v>
      </c>
      <c r="W182" s="223" t="str">
        <f t="shared" si="47"/>
        <v>N/A</v>
      </c>
      <c r="X182" s="221" t="str">
        <f t="shared" si="48"/>
        <v>No</v>
      </c>
      <c r="Y182" s="223" t="str">
        <f t="shared" si="49"/>
        <v>N/A</v>
      </c>
      <c r="Z182" s="222" t="str">
        <f t="shared" si="50"/>
        <v>No</v>
      </c>
      <c r="AA182" s="68" t="str">
        <f t="shared" si="51"/>
        <v>N/A</v>
      </c>
      <c r="AB182" s="65" t="str">
        <f t="shared" si="52"/>
        <v>No</v>
      </c>
      <c r="AC182" s="68" t="str">
        <f t="shared" si="53"/>
        <v>N/A</v>
      </c>
      <c r="AD182" s="65" t="str">
        <f t="shared" si="54"/>
        <v>No</v>
      </c>
      <c r="AE182" s="68" t="str">
        <f t="shared" si="55"/>
        <v>N/A</v>
      </c>
      <c r="AF182" s="66"/>
    </row>
    <row r="183" spans="1:32" ht="14.5" customHeight="1">
      <c r="A183" s="66" t="s">
        <v>15</v>
      </c>
      <c r="B183" s="66" t="s">
        <v>86</v>
      </c>
      <c r="C183" s="66" t="str" cm="1">
        <f t="array" ref="C183">_xlfn.IFNA(_xlfn.IFS(B183="Starter","Starters &amp; Sides",B183="Sides","Starters &amp; Sides"),B183)</f>
        <v>Starters &amp; Sides</v>
      </c>
      <c r="D183" s="84" t="s">
        <v>2008</v>
      </c>
      <c r="E183" s="74"/>
      <c r="F183" s="4"/>
      <c r="G183" s="4"/>
      <c r="H183" s="4"/>
      <c r="I183" s="4">
        <v>4.5</v>
      </c>
      <c r="J183" s="4">
        <v>4.75</v>
      </c>
      <c r="K183" s="4">
        <v>4.75</v>
      </c>
      <c r="L183" s="4">
        <v>4.75</v>
      </c>
      <c r="M183" s="4">
        <v>4.9000000000000004</v>
      </c>
      <c r="N183" s="4">
        <v>4.9000000000000004</v>
      </c>
      <c r="O183" s="15">
        <v>5</v>
      </c>
      <c r="P183" s="4">
        <v>5</v>
      </c>
      <c r="Q183" s="338">
        <v>5</v>
      </c>
      <c r="R183" s="15" t="str">
        <f t="shared" si="42"/>
        <v>Yes</v>
      </c>
      <c r="S183" s="15" t="str">
        <f t="shared" si="43"/>
        <v>No</v>
      </c>
      <c r="T183" s="4" t="str">
        <f t="shared" si="44"/>
        <v>Yes</v>
      </c>
      <c r="U183" s="4">
        <f t="shared" si="45"/>
        <v>0</v>
      </c>
      <c r="V183" s="132" t="str">
        <f t="shared" si="46"/>
        <v>Yes</v>
      </c>
      <c r="W183" s="223">
        <f t="shared" si="47"/>
        <v>0</v>
      </c>
      <c r="X183" s="221" t="str">
        <f t="shared" si="48"/>
        <v>Yes</v>
      </c>
      <c r="Y183" s="223">
        <f t="shared" si="49"/>
        <v>2.0408163265306145E-2</v>
      </c>
      <c r="Z183" s="222" t="str">
        <f t="shared" si="50"/>
        <v>Yes</v>
      </c>
      <c r="AA183" s="68">
        <f t="shared" si="51"/>
        <v>2.0408163265306145E-2</v>
      </c>
      <c r="AB183" s="65" t="str">
        <f t="shared" si="52"/>
        <v>Yes</v>
      </c>
      <c r="AC183" s="68">
        <f t="shared" si="53"/>
        <v>5.2631578947368363E-2</v>
      </c>
      <c r="AD183" s="65" t="str">
        <f t="shared" si="54"/>
        <v>No</v>
      </c>
      <c r="AE183" s="68" t="str">
        <f t="shared" si="55"/>
        <v>N/A</v>
      </c>
      <c r="AF183" s="66"/>
    </row>
    <row r="184" spans="1:32" ht="14.5" customHeight="1">
      <c r="A184" s="66" t="s">
        <v>15</v>
      </c>
      <c r="B184" s="66" t="s">
        <v>86</v>
      </c>
      <c r="C184" s="66" t="str" cm="1">
        <f t="array" ref="C184">_xlfn.IFNA(_xlfn.IFS(B184="Starter","Starters &amp; Sides",B184="Sides","Starters &amp; Sides"),B184)</f>
        <v>Starters &amp; Sides</v>
      </c>
      <c r="D184" s="84" t="s">
        <v>2533</v>
      </c>
      <c r="E184" s="74"/>
      <c r="F184" s="4"/>
      <c r="G184" s="4"/>
      <c r="H184" s="4"/>
      <c r="I184" s="4">
        <v>4.5</v>
      </c>
      <c r="J184" s="4">
        <v>4.75</v>
      </c>
      <c r="K184" s="4">
        <v>4.75</v>
      </c>
      <c r="L184" s="4">
        <v>4.75</v>
      </c>
      <c r="M184" s="4"/>
      <c r="N184" s="4"/>
      <c r="O184" s="15"/>
      <c r="P184" s="4"/>
      <c r="Q184" s="338"/>
      <c r="R184" s="15" t="str">
        <f t="shared" si="42"/>
        <v>No</v>
      </c>
      <c r="S184" s="15" t="str">
        <f t="shared" si="43"/>
        <v>No</v>
      </c>
      <c r="T184" s="4" t="str">
        <f t="shared" si="44"/>
        <v>No</v>
      </c>
      <c r="U184" s="4" t="str">
        <f t="shared" si="45"/>
        <v>N/A</v>
      </c>
      <c r="V184" s="132" t="str">
        <f t="shared" si="46"/>
        <v>No</v>
      </c>
      <c r="W184" s="223" t="str">
        <f t="shared" si="47"/>
        <v>N/A</v>
      </c>
      <c r="X184" s="221" t="str">
        <f t="shared" si="48"/>
        <v>No</v>
      </c>
      <c r="Y184" s="223" t="str">
        <f t="shared" si="49"/>
        <v>N/A</v>
      </c>
      <c r="Z184" s="222" t="str">
        <f t="shared" si="50"/>
        <v>No</v>
      </c>
      <c r="AA184" s="68" t="str">
        <f t="shared" si="51"/>
        <v>N/A</v>
      </c>
      <c r="AB184" s="65" t="str">
        <f t="shared" si="52"/>
        <v>No</v>
      </c>
      <c r="AC184" s="68" t="str">
        <f t="shared" si="53"/>
        <v>N/A</v>
      </c>
      <c r="AD184" s="65" t="str">
        <f t="shared" si="54"/>
        <v>No</v>
      </c>
      <c r="AE184" s="68" t="str">
        <f t="shared" si="55"/>
        <v>N/A</v>
      </c>
      <c r="AF184" s="66"/>
    </row>
    <row r="185" spans="1:32" ht="14.5" customHeight="1">
      <c r="A185" s="66" t="s">
        <v>15</v>
      </c>
      <c r="B185" s="66" t="s">
        <v>86</v>
      </c>
      <c r="C185" s="66" t="str" cm="1">
        <f t="array" ref="C185">_xlfn.IFNA(_xlfn.IFS(B185="Starter","Starters &amp; Sides",B185="Sides","Starters &amp; Sides"),B185)</f>
        <v>Starters &amp; Sides</v>
      </c>
      <c r="D185" s="84" t="s">
        <v>2534</v>
      </c>
      <c r="E185" s="74"/>
      <c r="F185" s="4"/>
      <c r="G185" s="4"/>
      <c r="H185" s="4"/>
      <c r="I185" s="4">
        <v>4</v>
      </c>
      <c r="J185" s="4">
        <v>4</v>
      </c>
      <c r="K185" s="4">
        <v>4</v>
      </c>
      <c r="L185" s="4">
        <v>4</v>
      </c>
      <c r="M185" s="4"/>
      <c r="N185" s="4"/>
      <c r="O185" s="15"/>
      <c r="P185" s="4"/>
      <c r="Q185" s="338"/>
      <c r="R185" s="15" t="str">
        <f t="shared" si="42"/>
        <v>No</v>
      </c>
      <c r="S185" s="15" t="str">
        <f t="shared" si="43"/>
        <v>No</v>
      </c>
      <c r="T185" s="4" t="str">
        <f t="shared" si="44"/>
        <v>No</v>
      </c>
      <c r="U185" s="4" t="str">
        <f t="shared" si="45"/>
        <v>N/A</v>
      </c>
      <c r="V185" s="132" t="str">
        <f t="shared" si="46"/>
        <v>No</v>
      </c>
      <c r="W185" s="223" t="str">
        <f t="shared" si="47"/>
        <v>N/A</v>
      </c>
      <c r="X185" s="221" t="str">
        <f t="shared" si="48"/>
        <v>No</v>
      </c>
      <c r="Y185" s="223" t="str">
        <f t="shared" si="49"/>
        <v>N/A</v>
      </c>
      <c r="Z185" s="222" t="str">
        <f t="shared" si="50"/>
        <v>No</v>
      </c>
      <c r="AA185" s="68" t="str">
        <f t="shared" si="51"/>
        <v>N/A</v>
      </c>
      <c r="AB185" s="65" t="str">
        <f t="shared" si="52"/>
        <v>No</v>
      </c>
      <c r="AC185" s="68" t="str">
        <f t="shared" si="53"/>
        <v>N/A</v>
      </c>
      <c r="AD185" s="65" t="str">
        <f t="shared" si="54"/>
        <v>No</v>
      </c>
      <c r="AE185" s="68" t="str">
        <f t="shared" si="55"/>
        <v>N/A</v>
      </c>
      <c r="AF185" s="66"/>
    </row>
    <row r="186" spans="1:32" ht="14.5" customHeight="1">
      <c r="A186" s="66" t="s">
        <v>15</v>
      </c>
      <c r="B186" s="66" t="s">
        <v>86</v>
      </c>
      <c r="C186" s="66" t="str" cm="1">
        <f t="array" ref="C186">_xlfn.IFNA(_xlfn.IFS(B186="Starter","Starters &amp; Sides",B186="Sides","Starters &amp; Sides"),B186)</f>
        <v>Starters &amp; Sides</v>
      </c>
      <c r="D186" s="84" t="s">
        <v>2535</v>
      </c>
      <c r="E186" s="74"/>
      <c r="F186" s="4"/>
      <c r="G186" s="4"/>
      <c r="H186" s="4"/>
      <c r="I186" s="4">
        <v>3.75</v>
      </c>
      <c r="J186" s="4">
        <v>3.75</v>
      </c>
      <c r="K186" s="4">
        <v>4</v>
      </c>
      <c r="L186" s="4">
        <v>4</v>
      </c>
      <c r="M186" s="4"/>
      <c r="N186" s="4"/>
      <c r="O186" s="15"/>
      <c r="P186" s="4"/>
      <c r="Q186" s="338"/>
      <c r="R186" s="15" t="str">
        <f t="shared" si="42"/>
        <v>No</v>
      </c>
      <c r="S186" s="15" t="str">
        <f t="shared" si="43"/>
        <v>No</v>
      </c>
      <c r="T186" s="4" t="str">
        <f t="shared" si="44"/>
        <v>No</v>
      </c>
      <c r="U186" s="4" t="str">
        <f t="shared" si="45"/>
        <v>N/A</v>
      </c>
      <c r="V186" s="132" t="str">
        <f t="shared" si="46"/>
        <v>No</v>
      </c>
      <c r="W186" s="223" t="str">
        <f t="shared" si="47"/>
        <v>N/A</v>
      </c>
      <c r="X186" s="221" t="str">
        <f t="shared" si="48"/>
        <v>No</v>
      </c>
      <c r="Y186" s="223" t="str">
        <f t="shared" si="49"/>
        <v>N/A</v>
      </c>
      <c r="Z186" s="222" t="str">
        <f t="shared" si="50"/>
        <v>No</v>
      </c>
      <c r="AA186" s="68" t="str">
        <f t="shared" si="51"/>
        <v>N/A</v>
      </c>
      <c r="AB186" s="65" t="str">
        <f t="shared" si="52"/>
        <v>No</v>
      </c>
      <c r="AC186" s="68" t="str">
        <f t="shared" si="53"/>
        <v>N/A</v>
      </c>
      <c r="AD186" s="65" t="str">
        <f t="shared" si="54"/>
        <v>No</v>
      </c>
      <c r="AE186" s="68" t="str">
        <f t="shared" si="55"/>
        <v>N/A</v>
      </c>
      <c r="AF186" s="66"/>
    </row>
    <row r="187" spans="1:32" ht="14.5" customHeight="1">
      <c r="A187" s="66" t="s">
        <v>15</v>
      </c>
      <c r="B187" s="66" t="s">
        <v>86</v>
      </c>
      <c r="C187" s="66" t="str" cm="1">
        <f t="array" ref="C187">_xlfn.IFNA(_xlfn.IFS(B187="Starter","Starters &amp; Sides",B187="Sides","Starters &amp; Sides"),B187)</f>
        <v>Starters &amp; Sides</v>
      </c>
      <c r="D187" s="84" t="s">
        <v>1653</v>
      </c>
      <c r="E187" s="74"/>
      <c r="F187" s="4"/>
      <c r="G187" s="4"/>
      <c r="H187" s="4"/>
      <c r="I187" s="4"/>
      <c r="J187" s="4"/>
      <c r="K187" s="4"/>
      <c r="L187" s="4"/>
      <c r="M187" s="4"/>
      <c r="N187" s="4"/>
      <c r="O187" s="15"/>
      <c r="P187" s="4">
        <v>4.95</v>
      </c>
      <c r="Q187" s="338">
        <v>4.95</v>
      </c>
      <c r="R187" s="15" t="str">
        <f t="shared" si="42"/>
        <v>Yes</v>
      </c>
      <c r="S187" s="15" t="str">
        <f t="shared" si="43"/>
        <v>No</v>
      </c>
      <c r="T187" s="4" t="str">
        <f t="shared" si="44"/>
        <v>Yes</v>
      </c>
      <c r="U187" s="4">
        <f t="shared" si="45"/>
        <v>0</v>
      </c>
      <c r="V187" s="132" t="str">
        <f t="shared" si="46"/>
        <v>No</v>
      </c>
      <c r="W187" s="223" t="str">
        <f t="shared" si="47"/>
        <v>N/A</v>
      </c>
      <c r="X187" s="221" t="str">
        <f t="shared" si="48"/>
        <v>No</v>
      </c>
      <c r="Y187" s="223" t="str">
        <f t="shared" si="49"/>
        <v>N/A</v>
      </c>
      <c r="Z187" s="222" t="str">
        <f t="shared" si="50"/>
        <v>No</v>
      </c>
      <c r="AA187" s="68" t="str">
        <f t="shared" si="51"/>
        <v>N/A</v>
      </c>
      <c r="AB187" s="65" t="str">
        <f t="shared" si="52"/>
        <v>No</v>
      </c>
      <c r="AC187" s="68" t="str">
        <f t="shared" si="53"/>
        <v>N/A</v>
      </c>
      <c r="AD187" s="65" t="str">
        <f t="shared" si="54"/>
        <v>No</v>
      </c>
      <c r="AE187" s="68" t="str">
        <f t="shared" si="55"/>
        <v>N/A</v>
      </c>
      <c r="AF187" s="66"/>
    </row>
    <row r="188" spans="1:32" ht="14.5" customHeight="1">
      <c r="A188" s="66" t="s">
        <v>15</v>
      </c>
      <c r="B188" s="66" t="s">
        <v>86</v>
      </c>
      <c r="C188" s="66" t="str" cm="1">
        <f t="array" ref="C188">_xlfn.IFNA(_xlfn.IFS(B188="Starter","Starters &amp; Sides",B188="Sides","Starters &amp; Sides"),B188)</f>
        <v>Starters &amp; Sides</v>
      </c>
      <c r="D188" s="84" t="s">
        <v>2536</v>
      </c>
      <c r="E188" s="74"/>
      <c r="F188" s="4"/>
      <c r="G188" s="4"/>
      <c r="H188" s="4"/>
      <c r="I188" s="4"/>
      <c r="J188" s="4"/>
      <c r="K188" s="4"/>
      <c r="L188" s="4"/>
      <c r="M188" s="4"/>
      <c r="N188" s="4"/>
      <c r="O188" s="15"/>
      <c r="P188" s="4">
        <v>4.0999999999999996</v>
      </c>
      <c r="Q188" s="338">
        <v>4.0999999999999996</v>
      </c>
      <c r="R188" s="15" t="str">
        <f t="shared" si="42"/>
        <v>Yes</v>
      </c>
      <c r="S188" s="15" t="str">
        <f t="shared" si="43"/>
        <v>No</v>
      </c>
      <c r="T188" s="4" t="str">
        <f t="shared" si="44"/>
        <v>Yes</v>
      </c>
      <c r="U188" s="4">
        <f t="shared" si="45"/>
        <v>0</v>
      </c>
      <c r="V188" s="132" t="str">
        <f t="shared" si="46"/>
        <v>No</v>
      </c>
      <c r="W188" s="223" t="str">
        <f t="shared" si="47"/>
        <v>N/A</v>
      </c>
      <c r="X188" s="221" t="str">
        <f t="shared" si="48"/>
        <v>No</v>
      </c>
      <c r="Y188" s="223" t="str">
        <f t="shared" si="49"/>
        <v>N/A</v>
      </c>
      <c r="Z188" s="222" t="str">
        <f t="shared" si="50"/>
        <v>No</v>
      </c>
      <c r="AA188" s="68" t="str">
        <f t="shared" si="51"/>
        <v>N/A</v>
      </c>
      <c r="AB188" s="65" t="str">
        <f t="shared" si="52"/>
        <v>No</v>
      </c>
      <c r="AC188" s="68" t="str">
        <f t="shared" si="53"/>
        <v>N/A</v>
      </c>
      <c r="AD188" s="65" t="str">
        <f t="shared" si="54"/>
        <v>No</v>
      </c>
      <c r="AE188" s="68" t="str">
        <f t="shared" si="55"/>
        <v>N/A</v>
      </c>
      <c r="AF188" s="66"/>
    </row>
    <row r="189" spans="1:32" ht="14.5" customHeight="1">
      <c r="A189" s="66" t="s">
        <v>15</v>
      </c>
      <c r="B189" s="66" t="s">
        <v>86</v>
      </c>
      <c r="C189" s="66" t="str" cm="1">
        <f t="array" ref="C189">_xlfn.IFNA(_xlfn.IFS(B189="Starter","Starters &amp; Sides",B189="Sides","Starters &amp; Sides"),B189)</f>
        <v>Starters &amp; Sides</v>
      </c>
      <c r="D189" s="84" t="s">
        <v>2537</v>
      </c>
      <c r="E189" s="74"/>
      <c r="F189" s="4"/>
      <c r="G189" s="4"/>
      <c r="H189" s="4"/>
      <c r="I189" s="4">
        <v>4</v>
      </c>
      <c r="J189" s="4">
        <v>4</v>
      </c>
      <c r="K189" s="4">
        <v>4</v>
      </c>
      <c r="L189" s="4">
        <v>4</v>
      </c>
      <c r="M189" s="4"/>
      <c r="N189" s="4"/>
      <c r="O189" s="15"/>
      <c r="P189" s="4"/>
      <c r="Q189" s="338"/>
      <c r="R189" s="15" t="str">
        <f t="shared" si="42"/>
        <v>No</v>
      </c>
      <c r="S189" s="15" t="str">
        <f t="shared" si="43"/>
        <v>No</v>
      </c>
      <c r="T189" s="4" t="str">
        <f t="shared" si="44"/>
        <v>No</v>
      </c>
      <c r="U189" s="4" t="str">
        <f t="shared" si="45"/>
        <v>N/A</v>
      </c>
      <c r="V189" s="132" t="str">
        <f t="shared" si="46"/>
        <v>No</v>
      </c>
      <c r="W189" s="223" t="str">
        <f t="shared" si="47"/>
        <v>N/A</v>
      </c>
      <c r="X189" s="221" t="str">
        <f t="shared" si="48"/>
        <v>No</v>
      </c>
      <c r="Y189" s="223" t="str">
        <f t="shared" si="49"/>
        <v>N/A</v>
      </c>
      <c r="Z189" s="222" t="str">
        <f t="shared" si="50"/>
        <v>No</v>
      </c>
      <c r="AA189" s="68" t="str">
        <f t="shared" si="51"/>
        <v>N/A</v>
      </c>
      <c r="AB189" s="65" t="str">
        <f t="shared" si="52"/>
        <v>No</v>
      </c>
      <c r="AC189" s="68" t="str">
        <f t="shared" si="53"/>
        <v>N/A</v>
      </c>
      <c r="AD189" s="65" t="str">
        <f t="shared" si="54"/>
        <v>No</v>
      </c>
      <c r="AE189" s="68" t="str">
        <f t="shared" si="55"/>
        <v>N/A</v>
      </c>
      <c r="AF189" s="66"/>
    </row>
    <row r="190" spans="1:32" ht="14.5" customHeight="1">
      <c r="A190" s="66" t="s">
        <v>15</v>
      </c>
      <c r="B190" s="66" t="s">
        <v>86</v>
      </c>
      <c r="C190" s="66" t="str" cm="1">
        <f t="array" ref="C190">_xlfn.IFNA(_xlfn.IFS(B190="Starter","Starters &amp; Sides",B190="Sides","Starters &amp; Sides"),B190)</f>
        <v>Starters &amp; Sides</v>
      </c>
      <c r="D190" s="84" t="s">
        <v>2538</v>
      </c>
      <c r="E190" s="74"/>
      <c r="F190" s="4"/>
      <c r="G190" s="4"/>
      <c r="H190" s="4"/>
      <c r="I190" s="4">
        <v>3.5</v>
      </c>
      <c r="J190" s="4">
        <v>3.5</v>
      </c>
      <c r="K190" s="4">
        <v>3.5</v>
      </c>
      <c r="L190" s="4">
        <v>3.5</v>
      </c>
      <c r="M190" s="4"/>
      <c r="N190" s="4"/>
      <c r="O190" s="15"/>
      <c r="P190" s="4"/>
      <c r="Q190" s="338"/>
      <c r="R190" s="15" t="str">
        <f t="shared" si="42"/>
        <v>No</v>
      </c>
      <c r="S190" s="15" t="str">
        <f t="shared" si="43"/>
        <v>No</v>
      </c>
      <c r="T190" s="4" t="str">
        <f t="shared" si="44"/>
        <v>No</v>
      </c>
      <c r="U190" s="4" t="str">
        <f t="shared" si="45"/>
        <v>N/A</v>
      </c>
      <c r="V190" s="132" t="str">
        <f t="shared" si="46"/>
        <v>No</v>
      </c>
      <c r="W190" s="223" t="str">
        <f t="shared" si="47"/>
        <v>N/A</v>
      </c>
      <c r="X190" s="221" t="str">
        <f t="shared" si="48"/>
        <v>No</v>
      </c>
      <c r="Y190" s="223" t="str">
        <f t="shared" si="49"/>
        <v>N/A</v>
      </c>
      <c r="Z190" s="222" t="str">
        <f t="shared" si="50"/>
        <v>No</v>
      </c>
      <c r="AA190" s="68" t="str">
        <f t="shared" si="51"/>
        <v>N/A</v>
      </c>
      <c r="AB190" s="65" t="str">
        <f t="shared" si="52"/>
        <v>No</v>
      </c>
      <c r="AC190" s="68" t="str">
        <f t="shared" si="53"/>
        <v>N/A</v>
      </c>
      <c r="AD190" s="65" t="str">
        <f t="shared" si="54"/>
        <v>No</v>
      </c>
      <c r="AE190" s="68" t="str">
        <f t="shared" si="55"/>
        <v>N/A</v>
      </c>
      <c r="AF190" s="66"/>
    </row>
    <row r="191" spans="1:32" ht="14.5" customHeight="1">
      <c r="A191" s="66" t="s">
        <v>15</v>
      </c>
      <c r="B191" s="66" t="s">
        <v>86</v>
      </c>
      <c r="C191" s="66" t="str" cm="1">
        <f t="array" ref="C191">_xlfn.IFNA(_xlfn.IFS(B191="Starter","Starters &amp; Sides",B191="Sides","Starters &amp; Sides"),B191)</f>
        <v>Starters &amp; Sides</v>
      </c>
      <c r="D191" s="84" t="s">
        <v>2539</v>
      </c>
      <c r="E191" s="74"/>
      <c r="F191" s="4"/>
      <c r="G191" s="4"/>
      <c r="H191" s="4"/>
      <c r="I191" s="4"/>
      <c r="J191" s="4">
        <v>4.25</v>
      </c>
      <c r="K191" s="4">
        <v>4.25</v>
      </c>
      <c r="L191" s="4">
        <v>4.25</v>
      </c>
      <c r="M191" s="4"/>
      <c r="N191" s="4"/>
      <c r="O191" s="15"/>
      <c r="P191" s="4"/>
      <c r="Q191" s="338"/>
      <c r="R191" s="15" t="str">
        <f t="shared" si="42"/>
        <v>No</v>
      </c>
      <c r="S191" s="15" t="str">
        <f t="shared" si="43"/>
        <v>No</v>
      </c>
      <c r="T191" s="4" t="str">
        <f t="shared" si="44"/>
        <v>No</v>
      </c>
      <c r="U191" s="4" t="str">
        <f t="shared" si="45"/>
        <v>N/A</v>
      </c>
      <c r="V191" s="132" t="str">
        <f t="shared" si="46"/>
        <v>No</v>
      </c>
      <c r="W191" s="223" t="str">
        <f t="shared" si="47"/>
        <v>N/A</v>
      </c>
      <c r="X191" s="221" t="str">
        <f t="shared" si="48"/>
        <v>No</v>
      </c>
      <c r="Y191" s="223" t="str">
        <f t="shared" si="49"/>
        <v>N/A</v>
      </c>
      <c r="Z191" s="222" t="str">
        <f t="shared" si="50"/>
        <v>No</v>
      </c>
      <c r="AA191" s="68" t="str">
        <f t="shared" si="51"/>
        <v>N/A</v>
      </c>
      <c r="AB191" s="65" t="str">
        <f t="shared" si="52"/>
        <v>No</v>
      </c>
      <c r="AC191" s="68" t="str">
        <f t="shared" si="53"/>
        <v>N/A</v>
      </c>
      <c r="AD191" s="65" t="str">
        <f t="shared" si="54"/>
        <v>No</v>
      </c>
      <c r="AE191" s="68" t="str">
        <f t="shared" si="55"/>
        <v>N/A</v>
      </c>
      <c r="AF191" s="66"/>
    </row>
    <row r="192" spans="1:32" ht="14.5" hidden="1" customHeight="1">
      <c r="A192" s="66" t="s">
        <v>15</v>
      </c>
      <c r="B192" s="66" t="s">
        <v>29</v>
      </c>
      <c r="C192" s="66" t="str" cm="1">
        <f t="array" ref="C192">_xlfn.IFNA(_xlfn.IFS(B192="Starter","Starters &amp; Sides",B192="Sides","Starters &amp; Sides"),B192)</f>
        <v>Desserts</v>
      </c>
      <c r="D192" s="84" t="s">
        <v>2540</v>
      </c>
      <c r="E192" s="74">
        <v>6.75</v>
      </c>
      <c r="F192" s="4">
        <v>6.75</v>
      </c>
      <c r="G192" s="4">
        <v>7</v>
      </c>
      <c r="H192" s="4">
        <v>7.5</v>
      </c>
      <c r="I192" s="4">
        <v>7.5</v>
      </c>
      <c r="J192" s="4">
        <v>7.75</v>
      </c>
      <c r="K192" s="4">
        <v>8</v>
      </c>
      <c r="L192" s="4">
        <v>8</v>
      </c>
      <c r="M192" s="4">
        <v>8.35</v>
      </c>
      <c r="N192" s="4">
        <v>8.35</v>
      </c>
      <c r="O192" s="15">
        <v>8.9499999999999993</v>
      </c>
      <c r="P192" s="4">
        <v>8.9499999999999993</v>
      </c>
      <c r="Q192" s="338"/>
      <c r="R192" s="15" t="str">
        <f t="shared" si="42"/>
        <v>No</v>
      </c>
      <c r="S192" s="15" t="str">
        <f t="shared" si="43"/>
        <v>No</v>
      </c>
      <c r="T192" s="4" t="str">
        <f t="shared" si="44"/>
        <v>No</v>
      </c>
      <c r="U192" s="4" t="str">
        <f t="shared" si="45"/>
        <v>N/A</v>
      </c>
      <c r="V192" s="132" t="str">
        <f t="shared" si="46"/>
        <v>No</v>
      </c>
      <c r="W192" s="223" t="str">
        <f t="shared" si="47"/>
        <v>N/A</v>
      </c>
      <c r="X192" s="221" t="str">
        <f t="shared" si="48"/>
        <v>No</v>
      </c>
      <c r="Y192" s="223" t="str">
        <f t="shared" si="49"/>
        <v>N/A</v>
      </c>
      <c r="Z192" s="222" t="str">
        <f t="shared" si="50"/>
        <v>No</v>
      </c>
      <c r="AA192" s="68" t="str">
        <f t="shared" si="51"/>
        <v>N/A</v>
      </c>
      <c r="AB192" s="65" t="str">
        <f t="shared" si="52"/>
        <v>No</v>
      </c>
      <c r="AC192" s="68" t="str">
        <f t="shared" si="53"/>
        <v>N/A</v>
      </c>
      <c r="AD192" s="65" t="str">
        <f t="shared" si="54"/>
        <v>No</v>
      </c>
      <c r="AE192" s="68" t="str">
        <f t="shared" si="55"/>
        <v>N/A</v>
      </c>
      <c r="AF192" s="66"/>
    </row>
    <row r="193" spans="1:32" ht="14.5" hidden="1" customHeight="1">
      <c r="A193" s="66" t="s">
        <v>15</v>
      </c>
      <c r="B193" s="66" t="s">
        <v>29</v>
      </c>
      <c r="C193" s="66" t="str" cm="1">
        <f t="array" ref="C193">_xlfn.IFNA(_xlfn.IFS(B193="Starter","Starters &amp; Sides",B193="Sides","Starters &amp; Sides"),B193)</f>
        <v>Desserts</v>
      </c>
      <c r="D193" s="84" t="s">
        <v>2541</v>
      </c>
      <c r="E193" s="74"/>
      <c r="F193" s="4"/>
      <c r="G193" s="4"/>
      <c r="H193" s="4"/>
      <c r="I193" s="4"/>
      <c r="J193" s="4"/>
      <c r="K193" s="4"/>
      <c r="L193" s="4"/>
      <c r="M193" s="4"/>
      <c r="N193" s="4"/>
      <c r="O193" s="15"/>
      <c r="P193" s="4"/>
      <c r="Q193" s="338"/>
      <c r="R193" s="15" t="str">
        <f t="shared" si="42"/>
        <v>No</v>
      </c>
      <c r="S193" s="15" t="str">
        <f t="shared" si="43"/>
        <v>No</v>
      </c>
      <c r="T193" s="4" t="str">
        <f t="shared" si="44"/>
        <v>No</v>
      </c>
      <c r="U193" s="4" t="str">
        <f t="shared" si="45"/>
        <v>N/A</v>
      </c>
      <c r="V193" s="132" t="str">
        <f t="shared" si="46"/>
        <v>No</v>
      </c>
      <c r="W193" s="223" t="str">
        <f t="shared" si="47"/>
        <v>N/A</v>
      </c>
      <c r="X193" s="221" t="str">
        <f t="shared" si="48"/>
        <v>No</v>
      </c>
      <c r="Y193" s="223" t="str">
        <f t="shared" si="49"/>
        <v>N/A</v>
      </c>
      <c r="Z193" s="222" t="str">
        <f t="shared" si="50"/>
        <v>No</v>
      </c>
      <c r="AA193" s="68" t="str">
        <f t="shared" si="51"/>
        <v>N/A</v>
      </c>
      <c r="AB193" s="65" t="str">
        <f t="shared" si="52"/>
        <v>No</v>
      </c>
      <c r="AC193" s="68" t="str">
        <f t="shared" si="53"/>
        <v>N/A</v>
      </c>
      <c r="AD193" s="65" t="str">
        <f t="shared" si="54"/>
        <v>No</v>
      </c>
      <c r="AE193" s="68" t="str">
        <f t="shared" si="55"/>
        <v>N/A</v>
      </c>
      <c r="AF193" s="66"/>
    </row>
    <row r="194" spans="1:32" ht="14.5" hidden="1" customHeight="1">
      <c r="A194" s="66" t="s">
        <v>15</v>
      </c>
      <c r="B194" s="66" t="s">
        <v>29</v>
      </c>
      <c r="C194" s="66" t="str" cm="1">
        <f t="array" ref="C194">_xlfn.IFNA(_xlfn.IFS(B194="Starter","Starters &amp; Sides",B194="Sides","Starters &amp; Sides"),B194)</f>
        <v>Desserts</v>
      </c>
      <c r="D194" s="84" t="s">
        <v>2542</v>
      </c>
      <c r="E194" s="74">
        <v>7.95</v>
      </c>
      <c r="F194" s="4">
        <v>7.95</v>
      </c>
      <c r="G194" s="4">
        <v>8</v>
      </c>
      <c r="H194" s="4">
        <v>8</v>
      </c>
      <c r="I194" s="4"/>
      <c r="J194" s="4"/>
      <c r="K194" s="4"/>
      <c r="L194" s="4"/>
      <c r="M194" s="4"/>
      <c r="N194" s="4"/>
      <c r="O194" s="15"/>
      <c r="P194" s="4"/>
      <c r="Q194" s="338"/>
      <c r="R194" s="15" t="str">
        <f t="shared" si="42"/>
        <v>No</v>
      </c>
      <c r="S194" s="15" t="str">
        <f t="shared" si="43"/>
        <v>No</v>
      </c>
      <c r="T194" s="4" t="str">
        <f t="shared" si="44"/>
        <v>No</v>
      </c>
      <c r="U194" s="4" t="str">
        <f t="shared" si="45"/>
        <v>N/A</v>
      </c>
      <c r="V194" s="132" t="str">
        <f t="shared" si="46"/>
        <v>No</v>
      </c>
      <c r="W194" s="223" t="str">
        <f t="shared" si="47"/>
        <v>N/A</v>
      </c>
      <c r="X194" s="221" t="str">
        <f t="shared" si="48"/>
        <v>No</v>
      </c>
      <c r="Y194" s="223" t="str">
        <f t="shared" si="49"/>
        <v>N/A</v>
      </c>
      <c r="Z194" s="222" t="str">
        <f t="shared" si="50"/>
        <v>No</v>
      </c>
      <c r="AA194" s="68" t="str">
        <f t="shared" si="51"/>
        <v>N/A</v>
      </c>
      <c r="AB194" s="65" t="str">
        <f t="shared" si="52"/>
        <v>No</v>
      </c>
      <c r="AC194" s="68" t="str">
        <f t="shared" si="53"/>
        <v>N/A</v>
      </c>
      <c r="AD194" s="65" t="str">
        <f t="shared" si="54"/>
        <v>No</v>
      </c>
      <c r="AE194" s="68" t="str">
        <f t="shared" si="55"/>
        <v>N/A</v>
      </c>
      <c r="AF194" s="66"/>
    </row>
    <row r="195" spans="1:32" ht="14.5" hidden="1" customHeight="1">
      <c r="A195" s="66" t="s">
        <v>15</v>
      </c>
      <c r="B195" s="66" t="s">
        <v>29</v>
      </c>
      <c r="C195" s="66" t="str" cm="1">
        <f t="array" ref="C195">_xlfn.IFNA(_xlfn.IFS(B195="Starter","Starters &amp; Sides",B195="Sides","Starters &amp; Sides"),B195)</f>
        <v>Desserts</v>
      </c>
      <c r="D195" s="84" t="s">
        <v>2543</v>
      </c>
      <c r="E195" s="74">
        <v>5.25</v>
      </c>
      <c r="F195" s="4">
        <v>5.25</v>
      </c>
      <c r="G195" s="4">
        <v>5.25</v>
      </c>
      <c r="H195" s="4">
        <v>5.25</v>
      </c>
      <c r="I195" s="4">
        <v>5.25</v>
      </c>
      <c r="J195" s="4">
        <v>5.5</v>
      </c>
      <c r="K195" s="4">
        <v>5</v>
      </c>
      <c r="L195" s="4"/>
      <c r="M195" s="4"/>
      <c r="N195" s="4"/>
      <c r="O195" s="15"/>
      <c r="P195" s="4"/>
      <c r="Q195" s="338"/>
      <c r="R195" s="15" t="str">
        <f t="shared" si="42"/>
        <v>No</v>
      </c>
      <c r="S195" s="15" t="str">
        <f t="shared" si="43"/>
        <v>No</v>
      </c>
      <c r="T195" s="4" t="str">
        <f t="shared" si="44"/>
        <v>No</v>
      </c>
      <c r="U195" s="4" t="str">
        <f t="shared" si="45"/>
        <v>N/A</v>
      </c>
      <c r="V195" s="132" t="str">
        <f t="shared" si="46"/>
        <v>No</v>
      </c>
      <c r="W195" s="223" t="str">
        <f t="shared" si="47"/>
        <v>N/A</v>
      </c>
      <c r="X195" s="221" t="str">
        <f t="shared" si="48"/>
        <v>No</v>
      </c>
      <c r="Y195" s="223" t="str">
        <f t="shared" si="49"/>
        <v>N/A</v>
      </c>
      <c r="Z195" s="222" t="str">
        <f t="shared" si="50"/>
        <v>No</v>
      </c>
      <c r="AA195" s="68" t="str">
        <f t="shared" si="51"/>
        <v>N/A</v>
      </c>
      <c r="AB195" s="65" t="str">
        <f t="shared" si="52"/>
        <v>No</v>
      </c>
      <c r="AC195" s="68" t="str">
        <f t="shared" si="53"/>
        <v>N/A</v>
      </c>
      <c r="AD195" s="65" t="str">
        <f t="shared" si="54"/>
        <v>No</v>
      </c>
      <c r="AE195" s="68" t="str">
        <f t="shared" si="55"/>
        <v>N/A</v>
      </c>
      <c r="AF195" s="66"/>
    </row>
    <row r="196" spans="1:32" ht="14.5" hidden="1" customHeight="1">
      <c r="A196" s="66" t="s">
        <v>15</v>
      </c>
      <c r="B196" s="66" t="s">
        <v>29</v>
      </c>
      <c r="C196" s="66" t="str" cm="1">
        <f t="array" ref="C196">_xlfn.IFNA(_xlfn.IFS(B196="Starter","Starters &amp; Sides",B196="Sides","Starters &amp; Sides"),B196)</f>
        <v>Desserts</v>
      </c>
      <c r="D196" s="84" t="s">
        <v>2544</v>
      </c>
      <c r="E196" s="74"/>
      <c r="F196" s="4"/>
      <c r="G196" s="4"/>
      <c r="H196" s="4"/>
      <c r="I196" s="4"/>
      <c r="J196" s="4"/>
      <c r="K196" s="4"/>
      <c r="L196" s="4"/>
      <c r="M196" s="4">
        <v>8.65</v>
      </c>
      <c r="N196" s="4">
        <v>8.65</v>
      </c>
      <c r="O196" s="15"/>
      <c r="P196" s="4"/>
      <c r="Q196" s="338"/>
      <c r="R196" s="15" t="str">
        <f t="shared" si="42"/>
        <v>No</v>
      </c>
      <c r="S196" s="15" t="str">
        <f t="shared" si="43"/>
        <v>No</v>
      </c>
      <c r="T196" s="4" t="str">
        <f t="shared" si="44"/>
        <v>No</v>
      </c>
      <c r="U196" s="4" t="str">
        <f t="shared" si="45"/>
        <v>N/A</v>
      </c>
      <c r="V196" s="132" t="str">
        <f t="shared" si="46"/>
        <v>No</v>
      </c>
      <c r="W196" s="223" t="str">
        <f t="shared" si="47"/>
        <v>N/A</v>
      </c>
      <c r="X196" s="221" t="str">
        <f t="shared" si="48"/>
        <v>No</v>
      </c>
      <c r="Y196" s="223" t="str">
        <f t="shared" si="49"/>
        <v>N/A</v>
      </c>
      <c r="Z196" s="222" t="str">
        <f t="shared" si="50"/>
        <v>No</v>
      </c>
      <c r="AA196" s="68" t="str">
        <f t="shared" si="51"/>
        <v>N/A</v>
      </c>
      <c r="AB196" s="65" t="str">
        <f t="shared" si="52"/>
        <v>No</v>
      </c>
      <c r="AC196" s="68" t="str">
        <f t="shared" si="53"/>
        <v>N/A</v>
      </c>
      <c r="AD196" s="65" t="str">
        <f t="shared" si="54"/>
        <v>No</v>
      </c>
      <c r="AE196" s="68" t="str">
        <f t="shared" si="55"/>
        <v>N/A</v>
      </c>
      <c r="AF196" s="66"/>
    </row>
    <row r="197" spans="1:32" ht="14.5" hidden="1" customHeight="1">
      <c r="A197" s="66" t="s">
        <v>15</v>
      </c>
      <c r="B197" s="66" t="s">
        <v>29</v>
      </c>
      <c r="C197" s="66" t="str" cm="1">
        <f t="array" ref="C197">_xlfn.IFNA(_xlfn.IFS(B197="Starter","Starters &amp; Sides",B197="Sides","Starters &amp; Sides"),B197)</f>
        <v>Desserts</v>
      </c>
      <c r="D197" s="84" t="s">
        <v>2545</v>
      </c>
      <c r="E197" s="74"/>
      <c r="F197" s="4"/>
      <c r="G197" s="4"/>
      <c r="H197" s="4"/>
      <c r="I197" s="4"/>
      <c r="J197" s="4"/>
      <c r="K197" s="4"/>
      <c r="L197" s="4">
        <v>5.75</v>
      </c>
      <c r="M197" s="4">
        <v>5.9</v>
      </c>
      <c r="N197" s="4">
        <v>5.9</v>
      </c>
      <c r="O197" s="15"/>
      <c r="P197" s="4"/>
      <c r="Q197" s="338"/>
      <c r="R197" s="15" t="str">
        <f t="shared" si="42"/>
        <v>No</v>
      </c>
      <c r="S197" s="15" t="str">
        <f t="shared" si="43"/>
        <v>No</v>
      </c>
      <c r="T197" s="4" t="str">
        <f t="shared" si="44"/>
        <v>No</v>
      </c>
      <c r="U197" s="4" t="str">
        <f t="shared" si="45"/>
        <v>N/A</v>
      </c>
      <c r="V197" s="132" t="str">
        <f t="shared" si="46"/>
        <v>No</v>
      </c>
      <c r="W197" s="223" t="str">
        <f t="shared" si="47"/>
        <v>N/A</v>
      </c>
      <c r="X197" s="221" t="str">
        <f t="shared" si="48"/>
        <v>No</v>
      </c>
      <c r="Y197" s="223" t="str">
        <f t="shared" si="49"/>
        <v>N/A</v>
      </c>
      <c r="Z197" s="222" t="str">
        <f t="shared" si="50"/>
        <v>No</v>
      </c>
      <c r="AA197" s="68" t="str">
        <f t="shared" si="51"/>
        <v>N/A</v>
      </c>
      <c r="AB197" s="65" t="str">
        <f t="shared" si="52"/>
        <v>No</v>
      </c>
      <c r="AC197" s="68" t="str">
        <f t="shared" si="53"/>
        <v>N/A</v>
      </c>
      <c r="AD197" s="65" t="str">
        <f t="shared" si="54"/>
        <v>No</v>
      </c>
      <c r="AE197" s="68" t="str">
        <f t="shared" si="55"/>
        <v>N/A</v>
      </c>
      <c r="AF197" s="66"/>
    </row>
    <row r="198" spans="1:32" ht="14.5" hidden="1" customHeight="1">
      <c r="A198" s="66" t="s">
        <v>15</v>
      </c>
      <c r="B198" s="66" t="s">
        <v>29</v>
      </c>
      <c r="C198" s="66" t="str" cm="1">
        <f t="array" ref="C198">_xlfn.IFNA(_xlfn.IFS(B198="Starter","Starters &amp; Sides",B198="Sides","Starters &amp; Sides"),B198)</f>
        <v>Desserts</v>
      </c>
      <c r="D198" s="84" t="s">
        <v>2546</v>
      </c>
      <c r="E198" s="74"/>
      <c r="F198" s="4"/>
      <c r="G198" s="4"/>
      <c r="H198" s="4"/>
      <c r="I198" s="4"/>
      <c r="J198" s="4"/>
      <c r="K198" s="4"/>
      <c r="L198" s="4">
        <v>5.75</v>
      </c>
      <c r="M198" s="4">
        <v>5.9</v>
      </c>
      <c r="N198" s="4">
        <v>5.9</v>
      </c>
      <c r="O198" s="15"/>
      <c r="P198" s="4"/>
      <c r="Q198" s="338"/>
      <c r="R198" s="15" t="str">
        <f t="shared" si="42"/>
        <v>No</v>
      </c>
      <c r="S198" s="15" t="str">
        <f t="shared" si="43"/>
        <v>No</v>
      </c>
      <c r="T198" s="4" t="str">
        <f t="shared" si="44"/>
        <v>No</v>
      </c>
      <c r="U198" s="4" t="str">
        <f t="shared" si="45"/>
        <v>N/A</v>
      </c>
      <c r="V198" s="132" t="str">
        <f t="shared" si="46"/>
        <v>No</v>
      </c>
      <c r="W198" s="223" t="str">
        <f t="shared" si="47"/>
        <v>N/A</v>
      </c>
      <c r="X198" s="221" t="str">
        <f t="shared" si="48"/>
        <v>No</v>
      </c>
      <c r="Y198" s="223" t="str">
        <f t="shared" si="49"/>
        <v>N/A</v>
      </c>
      <c r="Z198" s="222" t="str">
        <f t="shared" si="50"/>
        <v>No</v>
      </c>
      <c r="AA198" s="68" t="str">
        <f t="shared" si="51"/>
        <v>N/A</v>
      </c>
      <c r="AB198" s="65" t="str">
        <f t="shared" si="52"/>
        <v>No</v>
      </c>
      <c r="AC198" s="68" t="str">
        <f t="shared" si="53"/>
        <v>N/A</v>
      </c>
      <c r="AD198" s="65" t="str">
        <f t="shared" si="54"/>
        <v>No</v>
      </c>
      <c r="AE198" s="68" t="str">
        <f t="shared" si="55"/>
        <v>N/A</v>
      </c>
      <c r="AF198" s="66"/>
    </row>
    <row r="199" spans="1:32" ht="14.5" hidden="1" customHeight="1">
      <c r="A199" s="66" t="s">
        <v>15</v>
      </c>
      <c r="B199" s="66" t="s">
        <v>29</v>
      </c>
      <c r="C199" s="66" t="str" cm="1">
        <f t="array" ref="C199">_xlfn.IFNA(_xlfn.IFS(B199="Starter","Starters &amp; Sides",B199="Sides","Starters &amp; Sides"),B199)</f>
        <v>Desserts</v>
      </c>
      <c r="D199" s="84" t="s">
        <v>2547</v>
      </c>
      <c r="E199" s="74"/>
      <c r="F199" s="4"/>
      <c r="G199" s="4"/>
      <c r="H199" s="4"/>
      <c r="I199" s="4"/>
      <c r="J199" s="4"/>
      <c r="K199" s="4"/>
      <c r="L199" s="4"/>
      <c r="M199" s="4"/>
      <c r="N199" s="4"/>
      <c r="O199" s="15"/>
      <c r="P199" s="4"/>
      <c r="Q199" s="338"/>
      <c r="R199" s="15" t="str">
        <f t="shared" si="42"/>
        <v>No</v>
      </c>
      <c r="S199" s="15" t="str">
        <f t="shared" si="43"/>
        <v>No</v>
      </c>
      <c r="T199" s="4" t="str">
        <f t="shared" si="44"/>
        <v>No</v>
      </c>
      <c r="U199" s="4" t="str">
        <f t="shared" si="45"/>
        <v>N/A</v>
      </c>
      <c r="V199" s="132" t="str">
        <f t="shared" si="46"/>
        <v>No</v>
      </c>
      <c r="W199" s="223" t="str">
        <f t="shared" si="47"/>
        <v>N/A</v>
      </c>
      <c r="X199" s="221" t="str">
        <f t="shared" si="48"/>
        <v>No</v>
      </c>
      <c r="Y199" s="223" t="str">
        <f t="shared" si="49"/>
        <v>N/A</v>
      </c>
      <c r="Z199" s="222" t="str">
        <f t="shared" si="50"/>
        <v>No</v>
      </c>
      <c r="AA199" s="68" t="str">
        <f t="shared" si="51"/>
        <v>N/A</v>
      </c>
      <c r="AB199" s="65" t="str">
        <f t="shared" si="52"/>
        <v>No</v>
      </c>
      <c r="AC199" s="68" t="str">
        <f t="shared" si="53"/>
        <v>N/A</v>
      </c>
      <c r="AD199" s="65" t="str">
        <f t="shared" si="54"/>
        <v>No</v>
      </c>
      <c r="AE199" s="68" t="str">
        <f t="shared" si="55"/>
        <v>N/A</v>
      </c>
      <c r="AF199" s="66"/>
    </row>
    <row r="200" spans="1:32" ht="14.5" hidden="1" customHeight="1">
      <c r="A200" s="66" t="s">
        <v>15</v>
      </c>
      <c r="B200" s="66" t="s">
        <v>29</v>
      </c>
      <c r="C200" s="66" t="str" cm="1">
        <f t="array" ref="C200">_xlfn.IFNA(_xlfn.IFS(B200="Starter","Starters &amp; Sides",B200="Sides","Starters &amp; Sides"),B200)</f>
        <v>Desserts</v>
      </c>
      <c r="D200" s="84" t="s">
        <v>2548</v>
      </c>
      <c r="E200" s="74">
        <v>6.95</v>
      </c>
      <c r="F200" s="4">
        <v>6.95</v>
      </c>
      <c r="G200" s="4">
        <v>7</v>
      </c>
      <c r="H200" s="4">
        <v>7.5</v>
      </c>
      <c r="I200" s="4">
        <v>7.5</v>
      </c>
      <c r="J200" s="4">
        <v>7.75</v>
      </c>
      <c r="K200" s="4">
        <v>8</v>
      </c>
      <c r="L200" s="4">
        <v>8</v>
      </c>
      <c r="M200" s="4">
        <v>8.1999999999999993</v>
      </c>
      <c r="N200" s="4">
        <v>8.1999999999999993</v>
      </c>
      <c r="O200" s="15"/>
      <c r="P200" s="4"/>
      <c r="Q200" s="338"/>
      <c r="R200" s="15" t="str">
        <f t="shared" si="42"/>
        <v>No</v>
      </c>
      <c r="S200" s="15" t="str">
        <f t="shared" si="43"/>
        <v>No</v>
      </c>
      <c r="T200" s="4" t="str">
        <f t="shared" si="44"/>
        <v>No</v>
      </c>
      <c r="U200" s="4" t="str">
        <f t="shared" si="45"/>
        <v>N/A</v>
      </c>
      <c r="V200" s="132" t="str">
        <f t="shared" si="46"/>
        <v>No</v>
      </c>
      <c r="W200" s="223" t="str">
        <f t="shared" si="47"/>
        <v>N/A</v>
      </c>
      <c r="X200" s="221" t="str">
        <f t="shared" si="48"/>
        <v>No</v>
      </c>
      <c r="Y200" s="223" t="str">
        <f t="shared" si="49"/>
        <v>N/A</v>
      </c>
      <c r="Z200" s="222" t="str">
        <f t="shared" si="50"/>
        <v>No</v>
      </c>
      <c r="AA200" s="68" t="str">
        <f t="shared" si="51"/>
        <v>N/A</v>
      </c>
      <c r="AB200" s="65" t="str">
        <f t="shared" si="52"/>
        <v>No</v>
      </c>
      <c r="AC200" s="68" t="str">
        <f t="shared" si="53"/>
        <v>N/A</v>
      </c>
      <c r="AD200" s="65" t="str">
        <f t="shared" si="54"/>
        <v>No</v>
      </c>
      <c r="AE200" s="68" t="str">
        <f t="shared" si="55"/>
        <v>N/A</v>
      </c>
      <c r="AF200" s="66"/>
    </row>
    <row r="201" spans="1:32" ht="14.5" hidden="1" customHeight="1">
      <c r="A201" s="66" t="s">
        <v>15</v>
      </c>
      <c r="B201" s="66" t="s">
        <v>29</v>
      </c>
      <c r="C201" s="66" t="str" cm="1">
        <f t="array" ref="C201">_xlfn.IFNA(_xlfn.IFS(B201="Starter","Starters &amp; Sides",B201="Sides","Starters &amp; Sides"),B201)</f>
        <v>Desserts</v>
      </c>
      <c r="D201" s="84" t="s">
        <v>2549</v>
      </c>
      <c r="E201" s="74">
        <v>6.95</v>
      </c>
      <c r="F201" s="4">
        <v>6.95</v>
      </c>
      <c r="G201" s="4">
        <v>7</v>
      </c>
      <c r="H201" s="4">
        <v>7.5</v>
      </c>
      <c r="I201" s="4">
        <v>7.5</v>
      </c>
      <c r="J201" s="4">
        <v>7.75</v>
      </c>
      <c r="K201" s="4"/>
      <c r="L201" s="4"/>
      <c r="M201" s="4"/>
      <c r="N201" s="4"/>
      <c r="O201" s="15"/>
      <c r="P201" s="4"/>
      <c r="Q201" s="338"/>
      <c r="R201" s="15" t="str">
        <f t="shared" si="42"/>
        <v>No</v>
      </c>
      <c r="S201" s="15" t="str">
        <f t="shared" si="43"/>
        <v>No</v>
      </c>
      <c r="T201" s="4" t="str">
        <f t="shared" si="44"/>
        <v>No</v>
      </c>
      <c r="U201" s="4" t="str">
        <f t="shared" si="45"/>
        <v>N/A</v>
      </c>
      <c r="V201" s="132" t="str">
        <f t="shared" si="46"/>
        <v>No</v>
      </c>
      <c r="W201" s="223" t="str">
        <f t="shared" si="47"/>
        <v>N/A</v>
      </c>
      <c r="X201" s="221" t="str">
        <f t="shared" si="48"/>
        <v>No</v>
      </c>
      <c r="Y201" s="223" t="str">
        <f t="shared" si="49"/>
        <v>N/A</v>
      </c>
      <c r="Z201" s="222" t="str">
        <f t="shared" si="50"/>
        <v>No</v>
      </c>
      <c r="AA201" s="68" t="str">
        <f t="shared" si="51"/>
        <v>N/A</v>
      </c>
      <c r="AB201" s="65" t="str">
        <f t="shared" si="52"/>
        <v>No</v>
      </c>
      <c r="AC201" s="68" t="str">
        <f t="shared" si="53"/>
        <v>N/A</v>
      </c>
      <c r="AD201" s="65" t="str">
        <f t="shared" si="54"/>
        <v>No</v>
      </c>
      <c r="AE201" s="68" t="str">
        <f t="shared" si="55"/>
        <v>N/A</v>
      </c>
      <c r="AF201" s="66"/>
    </row>
    <row r="202" spans="1:32" ht="14.5" hidden="1" customHeight="1">
      <c r="A202" s="66" t="s">
        <v>15</v>
      </c>
      <c r="B202" s="66" t="s">
        <v>29</v>
      </c>
      <c r="C202" s="66" t="str" cm="1">
        <f t="array" ref="C202">_xlfn.IFNA(_xlfn.IFS(B202="Starter","Starters &amp; Sides",B202="Sides","Starters &amp; Sides"),B202)</f>
        <v>Desserts</v>
      </c>
      <c r="D202" s="84" t="s">
        <v>2550</v>
      </c>
      <c r="E202" s="74">
        <v>4.95</v>
      </c>
      <c r="F202" s="4">
        <v>4.95</v>
      </c>
      <c r="G202" s="4">
        <v>5</v>
      </c>
      <c r="H202" s="4">
        <v>5</v>
      </c>
      <c r="I202" s="4">
        <v>5</v>
      </c>
      <c r="J202" s="4">
        <v>5</v>
      </c>
      <c r="K202" s="4">
        <v>5</v>
      </c>
      <c r="L202" s="4">
        <v>5</v>
      </c>
      <c r="M202" s="4">
        <v>5.5</v>
      </c>
      <c r="N202" s="4">
        <v>5.5</v>
      </c>
      <c r="O202" s="15"/>
      <c r="P202" s="4"/>
      <c r="Q202" s="338"/>
      <c r="R202" s="15" t="str">
        <f t="shared" si="42"/>
        <v>No</v>
      </c>
      <c r="S202" s="15" t="str">
        <f t="shared" si="43"/>
        <v>No</v>
      </c>
      <c r="T202" s="4" t="str">
        <f t="shared" si="44"/>
        <v>No</v>
      </c>
      <c r="U202" s="4" t="str">
        <f t="shared" si="45"/>
        <v>N/A</v>
      </c>
      <c r="V202" s="132" t="str">
        <f t="shared" si="46"/>
        <v>No</v>
      </c>
      <c r="W202" s="223" t="str">
        <f t="shared" si="47"/>
        <v>N/A</v>
      </c>
      <c r="X202" s="221" t="str">
        <f t="shared" si="48"/>
        <v>No</v>
      </c>
      <c r="Y202" s="223" t="str">
        <f t="shared" si="49"/>
        <v>N/A</v>
      </c>
      <c r="Z202" s="222" t="str">
        <f t="shared" si="50"/>
        <v>No</v>
      </c>
      <c r="AA202" s="68" t="str">
        <f t="shared" si="51"/>
        <v>N/A</v>
      </c>
      <c r="AB202" s="65" t="str">
        <f t="shared" si="52"/>
        <v>No</v>
      </c>
      <c r="AC202" s="68" t="str">
        <f t="shared" si="53"/>
        <v>N/A</v>
      </c>
      <c r="AD202" s="65" t="str">
        <f t="shared" si="54"/>
        <v>No</v>
      </c>
      <c r="AE202" s="68" t="str">
        <f t="shared" si="55"/>
        <v>N/A</v>
      </c>
      <c r="AF202" s="66"/>
    </row>
    <row r="203" spans="1:32" ht="14.5" hidden="1" customHeight="1">
      <c r="A203" s="66" t="s">
        <v>15</v>
      </c>
      <c r="B203" s="66" t="s">
        <v>29</v>
      </c>
      <c r="C203" s="66" t="str" cm="1">
        <f t="array" ref="C203">_xlfn.IFNA(_xlfn.IFS(B203="Starter","Starters &amp; Sides",B203="Sides","Starters &amp; Sides"),B203)</f>
        <v>Desserts</v>
      </c>
      <c r="D203" s="84" t="s">
        <v>2551</v>
      </c>
      <c r="E203" s="74"/>
      <c r="F203" s="4"/>
      <c r="G203" s="4"/>
      <c r="H203" s="4">
        <v>7.5</v>
      </c>
      <c r="I203" s="4">
        <v>7.5</v>
      </c>
      <c r="J203" s="4">
        <v>7.75</v>
      </c>
      <c r="K203" s="4"/>
      <c r="L203" s="4"/>
      <c r="M203" s="4"/>
      <c r="N203" s="4"/>
      <c r="O203" s="15"/>
      <c r="P203" s="4"/>
      <c r="Q203" s="338"/>
      <c r="R203" s="15" t="str">
        <f t="shared" si="42"/>
        <v>No</v>
      </c>
      <c r="S203" s="15" t="str">
        <f t="shared" si="43"/>
        <v>No</v>
      </c>
      <c r="T203" s="4" t="str">
        <f t="shared" si="44"/>
        <v>No</v>
      </c>
      <c r="U203" s="4" t="str">
        <f t="shared" si="45"/>
        <v>N/A</v>
      </c>
      <c r="V203" s="132" t="str">
        <f t="shared" si="46"/>
        <v>No</v>
      </c>
      <c r="W203" s="223" t="str">
        <f t="shared" si="47"/>
        <v>N/A</v>
      </c>
      <c r="X203" s="221" t="str">
        <f t="shared" si="48"/>
        <v>No</v>
      </c>
      <c r="Y203" s="223" t="str">
        <f t="shared" si="49"/>
        <v>N/A</v>
      </c>
      <c r="Z203" s="222" t="str">
        <f t="shared" si="50"/>
        <v>No</v>
      </c>
      <c r="AA203" s="68" t="str">
        <f t="shared" si="51"/>
        <v>N/A</v>
      </c>
      <c r="AB203" s="65" t="str">
        <f t="shared" si="52"/>
        <v>No</v>
      </c>
      <c r="AC203" s="68" t="str">
        <f t="shared" si="53"/>
        <v>N/A</v>
      </c>
      <c r="AD203" s="65" t="str">
        <f t="shared" si="54"/>
        <v>No</v>
      </c>
      <c r="AE203" s="68" t="str">
        <f t="shared" si="55"/>
        <v>N/A</v>
      </c>
      <c r="AF203" s="66"/>
    </row>
    <row r="204" spans="1:32" ht="14.5" hidden="1" customHeight="1">
      <c r="A204" s="66" t="s">
        <v>15</v>
      </c>
      <c r="B204" s="66" t="s">
        <v>29</v>
      </c>
      <c r="C204" s="66" t="str" cm="1">
        <f t="array" ref="C204">_xlfn.IFNA(_xlfn.IFS(B204="Starter","Starters &amp; Sides",B204="Sides","Starters &amp; Sides"),B204)</f>
        <v>Desserts</v>
      </c>
      <c r="D204" s="84" t="s">
        <v>2552</v>
      </c>
      <c r="E204" s="74"/>
      <c r="F204" s="4"/>
      <c r="G204" s="4"/>
      <c r="H204" s="4">
        <v>7.5</v>
      </c>
      <c r="I204" s="4">
        <v>7.5</v>
      </c>
      <c r="J204" s="4">
        <v>7.75</v>
      </c>
      <c r="K204" s="4"/>
      <c r="L204" s="4"/>
      <c r="M204" s="4"/>
      <c r="N204" s="4"/>
      <c r="O204" s="15"/>
      <c r="P204" s="4"/>
      <c r="Q204" s="338"/>
      <c r="R204" s="15" t="str">
        <f t="shared" si="42"/>
        <v>No</v>
      </c>
      <c r="S204" s="15" t="str">
        <f t="shared" si="43"/>
        <v>No</v>
      </c>
      <c r="T204" s="4" t="str">
        <f t="shared" si="44"/>
        <v>No</v>
      </c>
      <c r="U204" s="4" t="str">
        <f t="shared" si="45"/>
        <v>N/A</v>
      </c>
      <c r="V204" s="132" t="str">
        <f t="shared" si="46"/>
        <v>No</v>
      </c>
      <c r="W204" s="223" t="str">
        <f t="shared" si="47"/>
        <v>N/A</v>
      </c>
      <c r="X204" s="221" t="str">
        <f t="shared" si="48"/>
        <v>No</v>
      </c>
      <c r="Y204" s="223" t="str">
        <f t="shared" si="49"/>
        <v>N/A</v>
      </c>
      <c r="Z204" s="222" t="str">
        <f t="shared" si="50"/>
        <v>No</v>
      </c>
      <c r="AA204" s="68" t="str">
        <f t="shared" si="51"/>
        <v>N/A</v>
      </c>
      <c r="AB204" s="65" t="str">
        <f t="shared" si="52"/>
        <v>No</v>
      </c>
      <c r="AC204" s="68" t="str">
        <f t="shared" si="53"/>
        <v>N/A</v>
      </c>
      <c r="AD204" s="65" t="str">
        <f t="shared" si="54"/>
        <v>No</v>
      </c>
      <c r="AE204" s="68" t="str">
        <f t="shared" si="55"/>
        <v>N/A</v>
      </c>
      <c r="AF204" s="66"/>
    </row>
    <row r="205" spans="1:32" ht="14.5" hidden="1" customHeight="1">
      <c r="A205" s="66" t="s">
        <v>15</v>
      </c>
      <c r="B205" s="66" t="s">
        <v>29</v>
      </c>
      <c r="C205" s="66" t="str" cm="1">
        <f t="array" ref="C205">_xlfn.IFNA(_xlfn.IFS(B205="Starter","Starters &amp; Sides",B205="Sides","Starters &amp; Sides"),B205)</f>
        <v>Desserts</v>
      </c>
      <c r="D205" s="84" t="s">
        <v>2397</v>
      </c>
      <c r="E205" s="74"/>
      <c r="F205" s="4"/>
      <c r="G205" s="4"/>
      <c r="H205" s="4"/>
      <c r="I205" s="4"/>
      <c r="J205" s="4"/>
      <c r="K205" s="4"/>
      <c r="L205" s="4"/>
      <c r="M205" s="4"/>
      <c r="N205" s="4"/>
      <c r="O205" s="15"/>
      <c r="P205" s="4">
        <v>6.5</v>
      </c>
      <c r="Q205" s="338">
        <v>6.5</v>
      </c>
      <c r="R205" s="15" t="str">
        <f t="shared" si="42"/>
        <v>Yes</v>
      </c>
      <c r="S205" s="15" t="str">
        <f t="shared" si="43"/>
        <v>No</v>
      </c>
      <c r="T205" s="4" t="str">
        <f t="shared" si="44"/>
        <v>Yes</v>
      </c>
      <c r="U205" s="4">
        <f t="shared" si="45"/>
        <v>0</v>
      </c>
      <c r="V205" s="132" t="str">
        <f t="shared" si="46"/>
        <v>No</v>
      </c>
      <c r="W205" s="223" t="str">
        <f t="shared" si="47"/>
        <v>N/A</v>
      </c>
      <c r="X205" s="221" t="str">
        <f t="shared" si="48"/>
        <v>No</v>
      </c>
      <c r="Y205" s="223" t="str">
        <f t="shared" si="49"/>
        <v>N/A</v>
      </c>
      <c r="Z205" s="222" t="str">
        <f t="shared" si="50"/>
        <v>No</v>
      </c>
      <c r="AA205" s="68" t="str">
        <f t="shared" si="51"/>
        <v>N/A</v>
      </c>
      <c r="AB205" s="65" t="str">
        <f t="shared" si="52"/>
        <v>No</v>
      </c>
      <c r="AC205" s="68" t="str">
        <f t="shared" si="53"/>
        <v>N/A</v>
      </c>
      <c r="AD205" s="65" t="str">
        <f t="shared" si="54"/>
        <v>No</v>
      </c>
      <c r="AE205" s="68" t="str">
        <f t="shared" si="55"/>
        <v>N/A</v>
      </c>
      <c r="AF205" s="66"/>
    </row>
    <row r="206" spans="1:32" ht="14.5" hidden="1" customHeight="1">
      <c r="A206" s="66" t="s">
        <v>15</v>
      </c>
      <c r="B206" s="66" t="s">
        <v>29</v>
      </c>
      <c r="C206" s="66" t="str" cm="1">
        <f t="array" ref="C206">_xlfn.IFNA(_xlfn.IFS(B206="Starter","Starters &amp; Sides",B206="Sides","Starters &amp; Sides"),B206)</f>
        <v>Desserts</v>
      </c>
      <c r="D206" s="84" t="s">
        <v>2553</v>
      </c>
      <c r="E206" s="74"/>
      <c r="F206" s="4"/>
      <c r="G206" s="4"/>
      <c r="H206" s="4"/>
      <c r="I206" s="4">
        <v>10</v>
      </c>
      <c r="J206" s="4">
        <v>10.5</v>
      </c>
      <c r="K206" s="4">
        <v>10.5</v>
      </c>
      <c r="L206" s="4">
        <v>10.5</v>
      </c>
      <c r="M206" s="4">
        <v>11.2</v>
      </c>
      <c r="N206" s="4">
        <v>11.2</v>
      </c>
      <c r="O206" s="15">
        <v>11.95</v>
      </c>
      <c r="P206" s="4">
        <v>11.95</v>
      </c>
      <c r="Q206" s="338">
        <v>11.95</v>
      </c>
      <c r="R206" s="15" t="str">
        <f t="shared" si="42"/>
        <v>Yes</v>
      </c>
      <c r="S206" s="15" t="str">
        <f t="shared" si="43"/>
        <v>No</v>
      </c>
      <c r="T206" s="4" t="str">
        <f t="shared" si="44"/>
        <v>Yes</v>
      </c>
      <c r="U206" s="4">
        <f t="shared" si="45"/>
        <v>0</v>
      </c>
      <c r="V206" s="132" t="str">
        <f t="shared" si="46"/>
        <v>Yes</v>
      </c>
      <c r="W206" s="223">
        <f t="shared" si="47"/>
        <v>0</v>
      </c>
      <c r="X206" s="221" t="str">
        <f t="shared" si="48"/>
        <v>Yes</v>
      </c>
      <c r="Y206" s="223">
        <f t="shared" si="49"/>
        <v>6.6964285714285809E-2</v>
      </c>
      <c r="Z206" s="222" t="str">
        <f t="shared" si="50"/>
        <v>Yes</v>
      </c>
      <c r="AA206" s="68">
        <f t="shared" si="51"/>
        <v>6.6964285714285809E-2</v>
      </c>
      <c r="AB206" s="65" t="str">
        <f t="shared" si="52"/>
        <v>Yes</v>
      </c>
      <c r="AC206" s="68">
        <f t="shared" si="53"/>
        <v>0.13809523809523805</v>
      </c>
      <c r="AD206" s="65" t="str">
        <f t="shared" si="54"/>
        <v>No</v>
      </c>
      <c r="AE206" s="68" t="str">
        <f t="shared" si="55"/>
        <v>N/A</v>
      </c>
      <c r="AF206" s="66"/>
    </row>
    <row r="207" spans="1:32" ht="14.5" hidden="1" customHeight="1">
      <c r="A207" s="66" t="s">
        <v>15</v>
      </c>
      <c r="B207" s="66" t="s">
        <v>29</v>
      </c>
      <c r="C207" s="66" t="str" cm="1">
        <f t="array" ref="C207">_xlfn.IFNA(_xlfn.IFS(B207="Starter","Starters &amp; Sides",B207="Sides","Starters &amp; Sides"),B207)</f>
        <v>Desserts</v>
      </c>
      <c r="D207" s="84" t="s">
        <v>2554</v>
      </c>
      <c r="E207" s="74"/>
      <c r="F207" s="4"/>
      <c r="G207" s="4"/>
      <c r="H207" s="4"/>
      <c r="I207" s="4"/>
      <c r="J207" s="4"/>
      <c r="K207" s="4">
        <v>8</v>
      </c>
      <c r="L207" s="4">
        <v>8</v>
      </c>
      <c r="M207" s="4"/>
      <c r="N207" s="4"/>
      <c r="O207" s="15"/>
      <c r="P207" s="4"/>
      <c r="Q207" s="338"/>
      <c r="R207" s="15" t="str">
        <f t="shared" si="42"/>
        <v>No</v>
      </c>
      <c r="S207" s="15" t="str">
        <f t="shared" si="43"/>
        <v>No</v>
      </c>
      <c r="T207" s="4" t="str">
        <f t="shared" si="44"/>
        <v>No</v>
      </c>
      <c r="U207" s="4" t="str">
        <f t="shared" si="45"/>
        <v>N/A</v>
      </c>
      <c r="V207" s="132" t="str">
        <f t="shared" si="46"/>
        <v>No</v>
      </c>
      <c r="W207" s="223" t="str">
        <f t="shared" si="47"/>
        <v>N/A</v>
      </c>
      <c r="X207" s="221" t="str">
        <f t="shared" si="48"/>
        <v>No</v>
      </c>
      <c r="Y207" s="223" t="str">
        <f t="shared" si="49"/>
        <v>N/A</v>
      </c>
      <c r="Z207" s="222" t="str">
        <f t="shared" si="50"/>
        <v>No</v>
      </c>
      <c r="AA207" s="68" t="str">
        <f t="shared" si="51"/>
        <v>N/A</v>
      </c>
      <c r="AB207" s="65" t="str">
        <f t="shared" si="52"/>
        <v>No</v>
      </c>
      <c r="AC207" s="68" t="str">
        <f t="shared" si="53"/>
        <v>N/A</v>
      </c>
      <c r="AD207" s="65" t="str">
        <f t="shared" si="54"/>
        <v>No</v>
      </c>
      <c r="AE207" s="68" t="str">
        <f t="shared" si="55"/>
        <v>N/A</v>
      </c>
      <c r="AF207" s="66"/>
    </row>
    <row r="208" spans="1:32" ht="14.5" hidden="1" customHeight="1">
      <c r="A208" s="66" t="s">
        <v>15</v>
      </c>
      <c r="B208" s="66" t="s">
        <v>29</v>
      </c>
      <c r="C208" s="66" t="str" cm="1">
        <f t="array" ref="C208">_xlfn.IFNA(_xlfn.IFS(B208="Starter","Starters &amp; Sides",B208="Sides","Starters &amp; Sides"),B208)</f>
        <v>Desserts</v>
      </c>
      <c r="D208" s="84" t="s">
        <v>2555</v>
      </c>
      <c r="E208" s="74"/>
      <c r="F208" s="4"/>
      <c r="G208" s="4"/>
      <c r="H208" s="4"/>
      <c r="I208" s="4"/>
      <c r="J208" s="4"/>
      <c r="K208" s="4">
        <v>7.75</v>
      </c>
      <c r="L208" s="4">
        <v>7.75</v>
      </c>
      <c r="M208" s="4"/>
      <c r="N208" s="4"/>
      <c r="O208" s="15"/>
      <c r="P208" s="4"/>
      <c r="Q208" s="338"/>
      <c r="R208" s="15" t="str">
        <f t="shared" si="42"/>
        <v>No</v>
      </c>
      <c r="S208" s="15" t="str">
        <f t="shared" si="43"/>
        <v>No</v>
      </c>
      <c r="T208" s="4" t="str">
        <f t="shared" si="44"/>
        <v>No</v>
      </c>
      <c r="U208" s="4" t="str">
        <f t="shared" si="45"/>
        <v>N/A</v>
      </c>
      <c r="V208" s="132" t="str">
        <f t="shared" si="46"/>
        <v>No</v>
      </c>
      <c r="W208" s="223" t="str">
        <f t="shared" si="47"/>
        <v>N/A</v>
      </c>
      <c r="X208" s="221" t="str">
        <f t="shared" si="48"/>
        <v>No</v>
      </c>
      <c r="Y208" s="223" t="str">
        <f t="shared" si="49"/>
        <v>N/A</v>
      </c>
      <c r="Z208" s="222" t="str">
        <f t="shared" si="50"/>
        <v>No</v>
      </c>
      <c r="AA208" s="68" t="str">
        <f t="shared" si="51"/>
        <v>N/A</v>
      </c>
      <c r="AB208" s="65" t="str">
        <f t="shared" si="52"/>
        <v>No</v>
      </c>
      <c r="AC208" s="68" t="str">
        <f t="shared" si="53"/>
        <v>N/A</v>
      </c>
      <c r="AD208" s="65" t="str">
        <f t="shared" si="54"/>
        <v>No</v>
      </c>
      <c r="AE208" s="68" t="str">
        <f t="shared" si="55"/>
        <v>N/A</v>
      </c>
      <c r="AF208" s="66"/>
    </row>
    <row r="209" spans="1:32" ht="14.5" hidden="1" customHeight="1">
      <c r="A209" s="66" t="s">
        <v>15</v>
      </c>
      <c r="B209" s="66" t="s">
        <v>29</v>
      </c>
      <c r="C209" s="66" t="str" cm="1">
        <f t="array" ref="C209">_xlfn.IFNA(_xlfn.IFS(B209="Starter","Starters &amp; Sides",B209="Sides","Starters &amp; Sides"),B209)</f>
        <v>Desserts</v>
      </c>
      <c r="D209" s="84" t="s">
        <v>2556</v>
      </c>
      <c r="E209" s="74"/>
      <c r="F209" s="4"/>
      <c r="G209" s="4"/>
      <c r="H209" s="4"/>
      <c r="I209" s="4"/>
      <c r="J209" s="4"/>
      <c r="K209" s="4"/>
      <c r="L209" s="4">
        <v>5</v>
      </c>
      <c r="M209" s="4"/>
      <c r="N209" s="4"/>
      <c r="O209" s="15"/>
      <c r="P209" s="4"/>
      <c r="Q209" s="338"/>
      <c r="R209" s="15" t="str">
        <f t="shared" si="42"/>
        <v>No</v>
      </c>
      <c r="S209" s="15" t="str">
        <f t="shared" si="43"/>
        <v>No</v>
      </c>
      <c r="T209" s="4" t="str">
        <f t="shared" si="44"/>
        <v>No</v>
      </c>
      <c r="U209" s="4" t="str">
        <f t="shared" si="45"/>
        <v>N/A</v>
      </c>
      <c r="V209" s="132" t="str">
        <f t="shared" si="46"/>
        <v>No</v>
      </c>
      <c r="W209" s="223" t="str">
        <f t="shared" si="47"/>
        <v>N/A</v>
      </c>
      <c r="X209" s="221" t="str">
        <f t="shared" si="48"/>
        <v>No</v>
      </c>
      <c r="Y209" s="223" t="str">
        <f t="shared" si="49"/>
        <v>N/A</v>
      </c>
      <c r="Z209" s="222" t="str">
        <f t="shared" si="50"/>
        <v>No</v>
      </c>
      <c r="AA209" s="68" t="str">
        <f t="shared" si="51"/>
        <v>N/A</v>
      </c>
      <c r="AB209" s="65" t="str">
        <f t="shared" si="52"/>
        <v>No</v>
      </c>
      <c r="AC209" s="68" t="str">
        <f t="shared" si="53"/>
        <v>N/A</v>
      </c>
      <c r="AD209" s="65" t="str">
        <f t="shared" si="54"/>
        <v>No</v>
      </c>
      <c r="AE209" s="68" t="str">
        <f t="shared" si="55"/>
        <v>N/A</v>
      </c>
      <c r="AF209" s="66"/>
    </row>
    <row r="210" spans="1:32" ht="14.5" hidden="1" customHeight="1">
      <c r="A210" s="66" t="s">
        <v>15</v>
      </c>
      <c r="B210" s="66" t="s">
        <v>29</v>
      </c>
      <c r="C210" s="66" t="str" cm="1">
        <f t="array" ref="C210">_xlfn.IFNA(_xlfn.IFS(B210="Starter","Starters &amp; Sides",B210="Sides","Starters &amp; Sides"),B210)</f>
        <v>Desserts</v>
      </c>
      <c r="D210" s="84" t="s">
        <v>2557</v>
      </c>
      <c r="E210" s="74"/>
      <c r="F210" s="4"/>
      <c r="G210" s="4"/>
      <c r="H210" s="4"/>
      <c r="I210" s="4"/>
      <c r="J210" s="4"/>
      <c r="K210" s="4"/>
      <c r="L210" s="4"/>
      <c r="M210" s="4"/>
      <c r="N210" s="4"/>
      <c r="O210" s="15"/>
      <c r="P210" s="4">
        <v>5.7</v>
      </c>
      <c r="Q210" s="338">
        <v>5.7</v>
      </c>
      <c r="R210" s="15" t="str">
        <f t="shared" si="42"/>
        <v>Yes</v>
      </c>
      <c r="S210" s="15" t="str">
        <f t="shared" si="43"/>
        <v>No</v>
      </c>
      <c r="T210" s="4" t="str">
        <f t="shared" si="44"/>
        <v>Yes</v>
      </c>
      <c r="U210" s="4">
        <f t="shared" si="45"/>
        <v>0</v>
      </c>
      <c r="V210" s="132" t="str">
        <f t="shared" si="46"/>
        <v>No</v>
      </c>
      <c r="W210" s="223" t="str">
        <f t="shared" si="47"/>
        <v>N/A</v>
      </c>
      <c r="X210" s="221" t="str">
        <f t="shared" si="48"/>
        <v>No</v>
      </c>
      <c r="Y210" s="223" t="str">
        <f t="shared" si="49"/>
        <v>N/A</v>
      </c>
      <c r="Z210" s="222" t="str">
        <f t="shared" si="50"/>
        <v>No</v>
      </c>
      <c r="AA210" s="68" t="str">
        <f t="shared" si="51"/>
        <v>N/A</v>
      </c>
      <c r="AB210" s="65" t="str">
        <f t="shared" si="52"/>
        <v>No</v>
      </c>
      <c r="AC210" s="68" t="str">
        <f t="shared" si="53"/>
        <v>N/A</v>
      </c>
      <c r="AD210" s="65" t="str">
        <f t="shared" si="54"/>
        <v>No</v>
      </c>
      <c r="AE210" s="68" t="str">
        <f t="shared" si="55"/>
        <v>N/A</v>
      </c>
      <c r="AF210" s="66"/>
    </row>
    <row r="211" spans="1:32" ht="14.5" hidden="1" customHeight="1">
      <c r="A211" s="66" t="s">
        <v>15</v>
      </c>
      <c r="B211" s="66" t="s">
        <v>29</v>
      </c>
      <c r="C211" s="66" t="str" cm="1">
        <f t="array" ref="C211">_xlfn.IFNA(_xlfn.IFS(B211="Starter","Starters &amp; Sides",B211="Sides","Starters &amp; Sides"),B211)</f>
        <v>Desserts</v>
      </c>
      <c r="D211" s="84" t="s">
        <v>2558</v>
      </c>
      <c r="E211" s="74"/>
      <c r="F211" s="4"/>
      <c r="G211" s="4"/>
      <c r="H211" s="4"/>
      <c r="I211" s="4"/>
      <c r="J211" s="4"/>
      <c r="K211" s="4"/>
      <c r="L211" s="4"/>
      <c r="M211" s="4"/>
      <c r="N211" s="4"/>
      <c r="O211" s="15"/>
      <c r="P211" s="4">
        <v>8.5</v>
      </c>
      <c r="Q211" s="338">
        <v>8.5</v>
      </c>
      <c r="R211" s="15" t="str">
        <f t="shared" si="42"/>
        <v>Yes</v>
      </c>
      <c r="S211" s="15" t="str">
        <f t="shared" si="43"/>
        <v>No</v>
      </c>
      <c r="T211" s="4" t="str">
        <f t="shared" si="44"/>
        <v>Yes</v>
      </c>
      <c r="U211" s="4">
        <f t="shared" si="45"/>
        <v>0</v>
      </c>
      <c r="V211" s="132" t="str">
        <f t="shared" si="46"/>
        <v>No</v>
      </c>
      <c r="W211" s="223" t="str">
        <f t="shared" si="47"/>
        <v>N/A</v>
      </c>
      <c r="X211" s="221" t="str">
        <f t="shared" si="48"/>
        <v>No</v>
      </c>
      <c r="Y211" s="223" t="str">
        <f t="shared" si="49"/>
        <v>N/A</v>
      </c>
      <c r="Z211" s="222" t="str">
        <f t="shared" si="50"/>
        <v>No</v>
      </c>
      <c r="AA211" s="68" t="str">
        <f t="shared" si="51"/>
        <v>N/A</v>
      </c>
      <c r="AB211" s="65" t="str">
        <f t="shared" si="52"/>
        <v>No</v>
      </c>
      <c r="AC211" s="68" t="str">
        <f t="shared" si="53"/>
        <v>N/A</v>
      </c>
      <c r="AD211" s="65" t="str">
        <f t="shared" si="54"/>
        <v>No</v>
      </c>
      <c r="AE211" s="68" t="str">
        <f t="shared" si="55"/>
        <v>N/A</v>
      </c>
      <c r="AF211" s="66"/>
    </row>
    <row r="212" spans="1:32" ht="14.5" hidden="1" customHeight="1">
      <c r="A212" s="66" t="s">
        <v>15</v>
      </c>
      <c r="B212" s="66" t="s">
        <v>28</v>
      </c>
      <c r="C212" s="66" t="str" cm="1">
        <f t="array" ref="C212">_xlfn.IFNA(_xlfn.IFS(B212="Starter","Starters &amp; Sides",B212="Sides","Starters &amp; Sides"),B212)</f>
        <v>Drinks</v>
      </c>
      <c r="D212" s="84" t="s">
        <v>2559</v>
      </c>
      <c r="E212" s="74">
        <v>9.6999999999999993</v>
      </c>
      <c r="F212" s="4">
        <v>1.27</v>
      </c>
      <c r="G212" s="4">
        <v>1.2666666666666999</v>
      </c>
      <c r="H212" s="4">
        <v>1.3333333333333</v>
      </c>
      <c r="I212" s="4">
        <v>1.5</v>
      </c>
      <c r="J212" s="4">
        <v>11.166666666666666</v>
      </c>
      <c r="K212" s="4"/>
      <c r="L212" s="4"/>
      <c r="M212" s="4"/>
      <c r="N212" s="4"/>
      <c r="O212" s="15"/>
      <c r="P212" s="4"/>
      <c r="Q212" s="338"/>
      <c r="R212" s="15" t="str">
        <f t="shared" si="42"/>
        <v>No</v>
      </c>
      <c r="S212" s="15" t="str">
        <f t="shared" si="43"/>
        <v>No</v>
      </c>
      <c r="T212" s="4" t="str">
        <f t="shared" si="44"/>
        <v>No</v>
      </c>
      <c r="U212" s="4" t="str">
        <f t="shared" si="45"/>
        <v>N/A</v>
      </c>
      <c r="V212" s="132" t="str">
        <f t="shared" si="46"/>
        <v>No</v>
      </c>
      <c r="W212" s="223" t="str">
        <f t="shared" si="47"/>
        <v>N/A</v>
      </c>
      <c r="X212" s="221" t="str">
        <f t="shared" si="48"/>
        <v>No</v>
      </c>
      <c r="Y212" s="223" t="str">
        <f t="shared" si="49"/>
        <v>N/A</v>
      </c>
      <c r="Z212" s="222" t="str">
        <f t="shared" si="50"/>
        <v>No</v>
      </c>
      <c r="AA212" s="68" t="str">
        <f t="shared" si="51"/>
        <v>N/A</v>
      </c>
      <c r="AB212" s="65" t="str">
        <f t="shared" si="52"/>
        <v>No</v>
      </c>
      <c r="AC212" s="68" t="str">
        <f t="shared" si="53"/>
        <v>N/A</v>
      </c>
      <c r="AD212" s="65" t="str">
        <f t="shared" si="54"/>
        <v>No</v>
      </c>
      <c r="AE212" s="68" t="str">
        <f t="shared" si="55"/>
        <v>N/A</v>
      </c>
      <c r="AF212" s="66"/>
    </row>
    <row r="213" spans="1:32" ht="14.5" hidden="1" customHeight="1">
      <c r="A213" s="66" t="s">
        <v>15</v>
      </c>
      <c r="B213" s="66" t="s">
        <v>28</v>
      </c>
      <c r="C213" s="66" t="str" cm="1">
        <f t="array" ref="C213">_xlfn.IFNA(_xlfn.IFS(B213="Starter","Starters &amp; Sides",B213="Sides","Starters &amp; Sides"),B213)</f>
        <v>Drinks</v>
      </c>
      <c r="D213" s="84" t="s">
        <v>2560</v>
      </c>
      <c r="E213" s="74">
        <v>26.95</v>
      </c>
      <c r="F213" s="4">
        <v>26.95</v>
      </c>
      <c r="G213" s="4">
        <v>26.95</v>
      </c>
      <c r="H213" s="4">
        <v>28</v>
      </c>
      <c r="I213" s="4">
        <v>28.5</v>
      </c>
      <c r="J213" s="4">
        <v>28.5</v>
      </c>
      <c r="K213" s="4"/>
      <c r="L213" s="4"/>
      <c r="M213" s="4"/>
      <c r="N213" s="4"/>
      <c r="O213" s="15"/>
      <c r="P213" s="4"/>
      <c r="Q213" s="338"/>
      <c r="R213" s="15" t="str">
        <f t="shared" si="42"/>
        <v>No</v>
      </c>
      <c r="S213" s="15" t="str">
        <f t="shared" si="43"/>
        <v>No</v>
      </c>
      <c r="T213" s="4" t="str">
        <f t="shared" si="44"/>
        <v>No</v>
      </c>
      <c r="U213" s="4" t="str">
        <f t="shared" si="45"/>
        <v>N/A</v>
      </c>
      <c r="V213" s="132" t="str">
        <f t="shared" si="46"/>
        <v>No</v>
      </c>
      <c r="W213" s="223" t="str">
        <f t="shared" si="47"/>
        <v>N/A</v>
      </c>
      <c r="X213" s="221" t="str">
        <f t="shared" si="48"/>
        <v>No</v>
      </c>
      <c r="Y213" s="223" t="str">
        <f t="shared" si="49"/>
        <v>N/A</v>
      </c>
      <c r="Z213" s="222" t="str">
        <f t="shared" si="50"/>
        <v>No</v>
      </c>
      <c r="AA213" s="68" t="str">
        <f t="shared" si="51"/>
        <v>N/A</v>
      </c>
      <c r="AB213" s="65" t="str">
        <f t="shared" si="52"/>
        <v>No</v>
      </c>
      <c r="AC213" s="68" t="str">
        <f t="shared" si="53"/>
        <v>N/A</v>
      </c>
      <c r="AD213" s="65" t="str">
        <f t="shared" si="54"/>
        <v>No</v>
      </c>
      <c r="AE213" s="68" t="str">
        <f t="shared" si="55"/>
        <v>N/A</v>
      </c>
      <c r="AF213" s="66"/>
    </row>
    <row r="214" spans="1:32" ht="14.5" hidden="1" customHeight="1">
      <c r="A214" s="66" t="s">
        <v>15</v>
      </c>
      <c r="B214" s="66" t="s">
        <v>28</v>
      </c>
      <c r="C214" s="66" t="str" cm="1">
        <f t="array" ref="C214">_xlfn.IFNA(_xlfn.IFS(B214="Starter","Starters &amp; Sides",B214="Sides","Starters &amp; Sides"),B214)</f>
        <v>Drinks</v>
      </c>
      <c r="D214" s="84" t="s">
        <v>2561</v>
      </c>
      <c r="E214" s="74">
        <v>2.95</v>
      </c>
      <c r="F214" s="4">
        <v>3.25</v>
      </c>
      <c r="G214" s="4">
        <v>3.25</v>
      </c>
      <c r="H214" s="4">
        <v>3.25</v>
      </c>
      <c r="I214" s="4">
        <v>3.65</v>
      </c>
      <c r="J214" s="4">
        <v>3.65</v>
      </c>
      <c r="K214" s="4"/>
      <c r="L214" s="4"/>
      <c r="M214" s="4"/>
      <c r="N214" s="4"/>
      <c r="O214" s="15"/>
      <c r="P214" s="4"/>
      <c r="Q214" s="338"/>
      <c r="R214" s="15" t="str">
        <f t="shared" si="42"/>
        <v>No</v>
      </c>
      <c r="S214" s="15" t="str">
        <f t="shared" si="43"/>
        <v>No</v>
      </c>
      <c r="T214" s="4" t="str">
        <f t="shared" si="44"/>
        <v>No</v>
      </c>
      <c r="U214" s="4" t="str">
        <f t="shared" si="45"/>
        <v>N/A</v>
      </c>
      <c r="V214" s="132" t="str">
        <f t="shared" si="46"/>
        <v>No</v>
      </c>
      <c r="W214" s="223" t="str">
        <f t="shared" si="47"/>
        <v>N/A</v>
      </c>
      <c r="X214" s="221" t="str">
        <f t="shared" si="48"/>
        <v>No</v>
      </c>
      <c r="Y214" s="223" t="str">
        <f t="shared" si="49"/>
        <v>N/A</v>
      </c>
      <c r="Z214" s="222" t="str">
        <f t="shared" si="50"/>
        <v>No</v>
      </c>
      <c r="AA214" s="68" t="str">
        <f t="shared" si="51"/>
        <v>N/A</v>
      </c>
      <c r="AB214" s="65" t="str">
        <f t="shared" si="52"/>
        <v>No</v>
      </c>
      <c r="AC214" s="68" t="str">
        <f t="shared" si="53"/>
        <v>N/A</v>
      </c>
      <c r="AD214" s="65" t="str">
        <f t="shared" si="54"/>
        <v>No</v>
      </c>
      <c r="AE214" s="68" t="str">
        <f t="shared" si="55"/>
        <v>N/A</v>
      </c>
      <c r="AF214" s="66"/>
    </row>
    <row r="215" spans="1:32" ht="14.5" hidden="1" customHeight="1">
      <c r="A215" s="66" t="s">
        <v>15</v>
      </c>
      <c r="B215" s="66" t="s">
        <v>28</v>
      </c>
      <c r="C215" s="66" t="str" cm="1">
        <f t="array" ref="C215">_xlfn.IFNA(_xlfn.IFS(B215="Starter","Starters &amp; Sides",B215="Sides","Starters &amp; Sides"),B215)</f>
        <v>Drinks</v>
      </c>
      <c r="D215" s="84" t="s">
        <v>2562</v>
      </c>
      <c r="E215" s="74">
        <v>12.95</v>
      </c>
      <c r="F215" s="4">
        <v>12.95</v>
      </c>
      <c r="G215" s="4"/>
      <c r="H215" s="4"/>
      <c r="I215" s="4"/>
      <c r="J215" s="4"/>
      <c r="K215" s="4"/>
      <c r="L215" s="4"/>
      <c r="M215" s="4"/>
      <c r="N215" s="4"/>
      <c r="O215" s="15">
        <v>11.95</v>
      </c>
      <c r="P215" s="4">
        <v>11.95</v>
      </c>
      <c r="Q215" s="338"/>
      <c r="R215" s="15" t="str">
        <f t="shared" si="42"/>
        <v>No</v>
      </c>
      <c r="S215" s="15" t="str">
        <f t="shared" si="43"/>
        <v>No</v>
      </c>
      <c r="T215" s="4" t="str">
        <f t="shared" si="44"/>
        <v>No</v>
      </c>
      <c r="U215" s="4" t="str">
        <f t="shared" si="45"/>
        <v>N/A</v>
      </c>
      <c r="V215" s="132" t="str">
        <f t="shared" si="46"/>
        <v>No</v>
      </c>
      <c r="W215" s="223" t="str">
        <f t="shared" si="47"/>
        <v>N/A</v>
      </c>
      <c r="X215" s="221" t="str">
        <f t="shared" si="48"/>
        <v>No</v>
      </c>
      <c r="Y215" s="223" t="str">
        <f t="shared" si="49"/>
        <v>N/A</v>
      </c>
      <c r="Z215" s="222" t="str">
        <f t="shared" si="50"/>
        <v>No</v>
      </c>
      <c r="AA215" s="68" t="str">
        <f t="shared" si="51"/>
        <v>N/A</v>
      </c>
      <c r="AB215" s="65" t="str">
        <f t="shared" si="52"/>
        <v>No</v>
      </c>
      <c r="AC215" s="68" t="str">
        <f t="shared" si="53"/>
        <v>N/A</v>
      </c>
      <c r="AD215" s="65" t="str">
        <f t="shared" si="54"/>
        <v>No</v>
      </c>
      <c r="AE215" s="68" t="str">
        <f t="shared" si="55"/>
        <v>N/A</v>
      </c>
      <c r="AF215" s="66"/>
    </row>
    <row r="216" spans="1:32" ht="14.5" hidden="1" customHeight="1">
      <c r="A216" s="66" t="s">
        <v>15</v>
      </c>
      <c r="B216" s="66" t="s">
        <v>28</v>
      </c>
      <c r="C216" s="66" t="str" cm="1">
        <f t="array" ref="C216">_xlfn.IFNA(_xlfn.IFS(B216="Starter","Starters &amp; Sides",B216="Sides","Starters &amp; Sides"),B216)</f>
        <v>Drinks</v>
      </c>
      <c r="D216" s="84" t="s">
        <v>2563</v>
      </c>
      <c r="E216" s="74">
        <v>4.95</v>
      </c>
      <c r="F216" s="4">
        <v>5.25</v>
      </c>
      <c r="G216" s="4">
        <v>5.25</v>
      </c>
      <c r="H216" s="4">
        <v>5.5</v>
      </c>
      <c r="I216" s="4">
        <v>5.5</v>
      </c>
      <c r="J216" s="4">
        <v>5.75</v>
      </c>
      <c r="K216" s="4"/>
      <c r="L216" s="4">
        <v>5.75</v>
      </c>
      <c r="M216" s="4"/>
      <c r="N216" s="4"/>
      <c r="O216" s="15"/>
      <c r="P216" s="4"/>
      <c r="Q216" s="338"/>
      <c r="R216" s="15" t="str">
        <f t="shared" si="42"/>
        <v>No</v>
      </c>
      <c r="S216" s="15" t="str">
        <f t="shared" si="43"/>
        <v>No</v>
      </c>
      <c r="T216" s="4" t="str">
        <f t="shared" si="44"/>
        <v>No</v>
      </c>
      <c r="U216" s="4" t="str">
        <f t="shared" si="45"/>
        <v>N/A</v>
      </c>
      <c r="V216" s="132" t="str">
        <f t="shared" si="46"/>
        <v>No</v>
      </c>
      <c r="W216" s="223" t="str">
        <f t="shared" si="47"/>
        <v>N/A</v>
      </c>
      <c r="X216" s="221" t="str">
        <f t="shared" si="48"/>
        <v>No</v>
      </c>
      <c r="Y216" s="223" t="str">
        <f t="shared" si="49"/>
        <v>N/A</v>
      </c>
      <c r="Z216" s="222" t="str">
        <f t="shared" si="50"/>
        <v>No</v>
      </c>
      <c r="AA216" s="68" t="str">
        <f t="shared" si="51"/>
        <v>N/A</v>
      </c>
      <c r="AB216" s="65" t="str">
        <f t="shared" si="52"/>
        <v>No</v>
      </c>
      <c r="AC216" s="68" t="str">
        <f t="shared" si="53"/>
        <v>N/A</v>
      </c>
      <c r="AD216" s="65" t="str">
        <f t="shared" si="54"/>
        <v>No</v>
      </c>
      <c r="AE216" s="68" t="str">
        <f t="shared" si="55"/>
        <v>N/A</v>
      </c>
      <c r="AF216" s="66"/>
    </row>
    <row r="217" spans="1:32" ht="14.5" hidden="1" customHeight="1">
      <c r="A217" s="66" t="s">
        <v>15</v>
      </c>
      <c r="B217" s="66" t="s">
        <v>28</v>
      </c>
      <c r="C217" s="66" t="str" cm="1">
        <f t="array" ref="C217">_xlfn.IFNA(_xlfn.IFS(B217="Starter","Starters &amp; Sides",B217="Sides","Starters &amp; Sides"),B217)</f>
        <v>Drinks</v>
      </c>
      <c r="D217" s="84" t="s">
        <v>2564</v>
      </c>
      <c r="E217" s="74">
        <v>2.75</v>
      </c>
      <c r="F217" s="4">
        <v>3.25</v>
      </c>
      <c r="G217" s="4">
        <v>3.25</v>
      </c>
      <c r="H217" s="4">
        <v>3.5</v>
      </c>
      <c r="I217" s="4">
        <v>3.75</v>
      </c>
      <c r="J217" s="4">
        <v>3.75</v>
      </c>
      <c r="K217" s="4"/>
      <c r="L217" s="4"/>
      <c r="M217" s="4"/>
      <c r="N217" s="4"/>
      <c r="O217" s="15"/>
      <c r="P217" s="4"/>
      <c r="Q217" s="338"/>
      <c r="R217" s="15" t="str">
        <f t="shared" si="42"/>
        <v>No</v>
      </c>
      <c r="S217" s="15" t="str">
        <f t="shared" si="43"/>
        <v>No</v>
      </c>
      <c r="T217" s="4" t="str">
        <f t="shared" si="44"/>
        <v>No</v>
      </c>
      <c r="U217" s="4" t="str">
        <f t="shared" si="45"/>
        <v>N/A</v>
      </c>
      <c r="V217" s="132" t="str">
        <f t="shared" si="46"/>
        <v>No</v>
      </c>
      <c r="W217" s="223" t="str">
        <f t="shared" si="47"/>
        <v>N/A</v>
      </c>
      <c r="X217" s="221" t="str">
        <f t="shared" si="48"/>
        <v>No</v>
      </c>
      <c r="Y217" s="223" t="str">
        <f t="shared" si="49"/>
        <v>N/A</v>
      </c>
      <c r="Z217" s="222" t="str">
        <f t="shared" si="50"/>
        <v>No</v>
      </c>
      <c r="AA217" s="68" t="str">
        <f t="shared" si="51"/>
        <v>N/A</v>
      </c>
      <c r="AB217" s="65" t="str">
        <f t="shared" si="52"/>
        <v>No</v>
      </c>
      <c r="AC217" s="68" t="str">
        <f t="shared" si="53"/>
        <v>N/A</v>
      </c>
      <c r="AD217" s="65" t="str">
        <f t="shared" si="54"/>
        <v>No</v>
      </c>
      <c r="AE217" s="68" t="str">
        <f t="shared" si="55"/>
        <v>N/A</v>
      </c>
      <c r="AF217" s="66"/>
    </row>
    <row r="218" spans="1:32" ht="14.5" hidden="1" customHeight="1">
      <c r="A218" s="66" t="s">
        <v>15</v>
      </c>
      <c r="B218" s="66" t="s">
        <v>28</v>
      </c>
      <c r="C218" s="66" t="str" cm="1">
        <f t="array" ref="C218">_xlfn.IFNA(_xlfn.IFS(B218="Starter","Starters &amp; Sides",B218="Sides","Starters &amp; Sides"),B218)</f>
        <v>Drinks</v>
      </c>
      <c r="D218" s="84" t="s">
        <v>2565</v>
      </c>
      <c r="E218" s="74">
        <v>3.625</v>
      </c>
      <c r="F218" s="4">
        <v>3.625</v>
      </c>
      <c r="G218" s="4">
        <v>3.625</v>
      </c>
      <c r="H218" s="4">
        <v>3.625</v>
      </c>
      <c r="I218" s="4">
        <v>3.625</v>
      </c>
      <c r="J218" s="4">
        <v>3.625</v>
      </c>
      <c r="K218" s="4"/>
      <c r="L218" s="4"/>
      <c r="M218" s="4"/>
      <c r="N218" s="4"/>
      <c r="O218" s="15">
        <v>3.75</v>
      </c>
      <c r="P218" s="4">
        <v>3.75</v>
      </c>
      <c r="Q218" s="338"/>
      <c r="R218" s="15" t="str">
        <f t="shared" si="42"/>
        <v>No</v>
      </c>
      <c r="S218" s="15" t="str">
        <f t="shared" si="43"/>
        <v>No</v>
      </c>
      <c r="T218" s="4" t="str">
        <f t="shared" si="44"/>
        <v>No</v>
      </c>
      <c r="U218" s="4" t="str">
        <f t="shared" si="45"/>
        <v>N/A</v>
      </c>
      <c r="V218" s="132" t="str">
        <f t="shared" si="46"/>
        <v>No</v>
      </c>
      <c r="W218" s="223" t="str">
        <f t="shared" si="47"/>
        <v>N/A</v>
      </c>
      <c r="X218" s="221" t="str">
        <f t="shared" si="48"/>
        <v>No</v>
      </c>
      <c r="Y218" s="223" t="str">
        <f t="shared" si="49"/>
        <v>N/A</v>
      </c>
      <c r="Z218" s="222" t="str">
        <f t="shared" si="50"/>
        <v>No</v>
      </c>
      <c r="AA218" s="68" t="str">
        <f t="shared" si="51"/>
        <v>N/A</v>
      </c>
      <c r="AB218" s="65" t="str">
        <f t="shared" si="52"/>
        <v>No</v>
      </c>
      <c r="AC218" s="68" t="str">
        <f t="shared" si="53"/>
        <v>N/A</v>
      </c>
      <c r="AD218" s="65" t="str">
        <f t="shared" si="54"/>
        <v>No</v>
      </c>
      <c r="AE218" s="68" t="str">
        <f t="shared" si="55"/>
        <v>N/A</v>
      </c>
      <c r="AF218" s="291"/>
    </row>
    <row r="219" spans="1:32" ht="14.5" hidden="1" customHeight="1">
      <c r="A219" s="66" t="s">
        <v>15</v>
      </c>
      <c r="B219" s="66" t="s">
        <v>28</v>
      </c>
      <c r="C219" s="66" t="str" cm="1">
        <f t="array" ref="C219">_xlfn.IFNA(_xlfn.IFS(B219="Starter","Starters &amp; Sides",B219="Sides","Starters &amp; Sides"),B219)</f>
        <v>Drinks</v>
      </c>
      <c r="D219" s="84" t="s">
        <v>2566</v>
      </c>
      <c r="E219" s="74"/>
      <c r="F219" s="4"/>
      <c r="G219" s="4"/>
      <c r="H219" s="4"/>
      <c r="I219" s="4"/>
      <c r="J219" s="4"/>
      <c r="K219" s="4"/>
      <c r="L219" s="4"/>
      <c r="M219" s="4"/>
      <c r="N219" s="4"/>
      <c r="O219" s="15"/>
      <c r="P219" s="4">
        <v>4.5</v>
      </c>
      <c r="Q219" s="338"/>
      <c r="R219" s="15" t="str">
        <f t="shared" si="42"/>
        <v>No</v>
      </c>
      <c r="S219" s="15" t="str">
        <f t="shared" si="43"/>
        <v>No</v>
      </c>
      <c r="T219" s="4" t="str">
        <f t="shared" si="44"/>
        <v>No</v>
      </c>
      <c r="U219" s="4" t="str">
        <f t="shared" si="45"/>
        <v>N/A</v>
      </c>
      <c r="V219" s="132" t="str">
        <f t="shared" si="46"/>
        <v>No</v>
      </c>
      <c r="W219" s="223" t="str">
        <f t="shared" si="47"/>
        <v>N/A</v>
      </c>
      <c r="X219" s="221" t="str">
        <f t="shared" si="48"/>
        <v>No</v>
      </c>
      <c r="Y219" s="223" t="str">
        <f t="shared" si="49"/>
        <v>N/A</v>
      </c>
      <c r="Z219" s="222" t="str">
        <f t="shared" si="50"/>
        <v>No</v>
      </c>
      <c r="AA219" s="68" t="str">
        <f t="shared" si="51"/>
        <v>N/A</v>
      </c>
      <c r="AB219" s="65" t="str">
        <f t="shared" si="52"/>
        <v>No</v>
      </c>
      <c r="AC219" s="68" t="str">
        <f t="shared" si="53"/>
        <v>N/A</v>
      </c>
      <c r="AD219" s="65" t="str">
        <f t="shared" si="54"/>
        <v>No</v>
      </c>
      <c r="AE219" s="68" t="str">
        <f t="shared" si="55"/>
        <v>N/A</v>
      </c>
    </row>
    <row r="220" spans="1:32" ht="14.5" hidden="1" customHeight="1">
      <c r="A220" s="66" t="s">
        <v>15</v>
      </c>
      <c r="B220" s="66" t="s">
        <v>28</v>
      </c>
      <c r="C220" s="66" t="str" cm="1">
        <f t="array" ref="C220">_xlfn.IFNA(_xlfn.IFS(B220="Starter","Starters &amp; Sides",B220="Sides","Starters &amp; Sides"),B220)</f>
        <v>Drinks</v>
      </c>
      <c r="D220" s="84" t="s">
        <v>2567</v>
      </c>
      <c r="E220" s="74">
        <v>3.625</v>
      </c>
      <c r="F220" s="4">
        <v>3.625</v>
      </c>
      <c r="G220" s="4">
        <v>3.625</v>
      </c>
      <c r="H220" s="4">
        <v>3.625</v>
      </c>
      <c r="I220" s="4">
        <v>3.625</v>
      </c>
      <c r="J220" s="4">
        <v>3.625</v>
      </c>
      <c r="K220" s="4"/>
      <c r="L220" s="4"/>
      <c r="M220" s="4"/>
      <c r="N220" s="4"/>
      <c r="O220" s="15"/>
      <c r="P220" s="4">
        <v>3.75</v>
      </c>
      <c r="Q220" s="338"/>
      <c r="R220" s="15" t="str">
        <f t="shared" si="42"/>
        <v>No</v>
      </c>
      <c r="S220" s="15" t="str">
        <f t="shared" si="43"/>
        <v>No</v>
      </c>
      <c r="T220" s="4" t="str">
        <f t="shared" si="44"/>
        <v>No</v>
      </c>
      <c r="U220" s="4" t="str">
        <f t="shared" si="45"/>
        <v>N/A</v>
      </c>
      <c r="V220" s="132" t="str">
        <f t="shared" si="46"/>
        <v>No</v>
      </c>
      <c r="W220" s="223" t="str">
        <f t="shared" si="47"/>
        <v>N/A</v>
      </c>
      <c r="X220" s="221" t="str">
        <f t="shared" si="48"/>
        <v>No</v>
      </c>
      <c r="Y220" s="223" t="str">
        <f t="shared" si="49"/>
        <v>N/A</v>
      </c>
      <c r="Z220" s="222" t="str">
        <f t="shared" si="50"/>
        <v>No</v>
      </c>
      <c r="AA220" s="68" t="str">
        <f t="shared" si="51"/>
        <v>N/A</v>
      </c>
      <c r="AB220" s="65" t="str">
        <f t="shared" si="52"/>
        <v>No</v>
      </c>
      <c r="AC220" s="68" t="str">
        <f t="shared" si="53"/>
        <v>N/A</v>
      </c>
      <c r="AD220" s="65" t="str">
        <f t="shared" si="54"/>
        <v>No</v>
      </c>
      <c r="AE220" s="68" t="str">
        <f t="shared" si="55"/>
        <v>N/A</v>
      </c>
      <c r="AF220" s="8"/>
    </row>
    <row r="221" spans="1:32" ht="14.5" hidden="1" customHeight="1">
      <c r="A221" s="66" t="s">
        <v>15</v>
      </c>
      <c r="B221" s="66" t="s">
        <v>28</v>
      </c>
      <c r="C221" s="66" t="str" cm="1">
        <f t="array" ref="C221">_xlfn.IFNA(_xlfn.IFS(B221="Starter","Starters &amp; Sides",B221="Sides","Starters &amp; Sides"),B221)</f>
        <v>Drinks</v>
      </c>
      <c r="D221" s="84" t="s">
        <v>2568</v>
      </c>
      <c r="E221" s="74">
        <v>11.95</v>
      </c>
      <c r="F221" s="4">
        <v>11.95</v>
      </c>
      <c r="G221" s="4">
        <v>11.95</v>
      </c>
      <c r="H221" s="4">
        <v>13</v>
      </c>
      <c r="I221" s="4"/>
      <c r="J221" s="4"/>
      <c r="K221" s="4"/>
      <c r="L221" s="4"/>
      <c r="M221" s="4"/>
      <c r="N221" s="4"/>
      <c r="O221" s="15"/>
      <c r="P221" s="4"/>
      <c r="Q221" s="338"/>
      <c r="R221" s="15" t="str">
        <f t="shared" si="42"/>
        <v>No</v>
      </c>
      <c r="S221" s="15" t="str">
        <f t="shared" si="43"/>
        <v>No</v>
      </c>
      <c r="T221" s="4" t="str">
        <f t="shared" si="44"/>
        <v>No</v>
      </c>
      <c r="U221" s="4" t="str">
        <f t="shared" si="45"/>
        <v>N/A</v>
      </c>
      <c r="V221" s="132" t="str">
        <f t="shared" si="46"/>
        <v>No</v>
      </c>
      <c r="W221" s="223" t="str">
        <f t="shared" si="47"/>
        <v>N/A</v>
      </c>
      <c r="X221" s="221" t="str">
        <f t="shared" si="48"/>
        <v>No</v>
      </c>
      <c r="Y221" s="223" t="str">
        <f t="shared" si="49"/>
        <v>N/A</v>
      </c>
      <c r="Z221" s="222" t="str">
        <f t="shared" si="50"/>
        <v>No</v>
      </c>
      <c r="AA221" s="68" t="str">
        <f t="shared" si="51"/>
        <v>N/A</v>
      </c>
      <c r="AB221" s="65" t="str">
        <f t="shared" si="52"/>
        <v>No</v>
      </c>
      <c r="AC221" s="68" t="str">
        <f t="shared" si="53"/>
        <v>N/A</v>
      </c>
      <c r="AD221" s="65" t="str">
        <f t="shared" si="54"/>
        <v>No</v>
      </c>
      <c r="AE221" s="68" t="str">
        <f t="shared" si="55"/>
        <v>N/A</v>
      </c>
      <c r="AF221" s="8"/>
    </row>
    <row r="222" spans="1:32" ht="14.5" hidden="1" customHeight="1">
      <c r="A222" s="66" t="s">
        <v>15</v>
      </c>
      <c r="B222" s="66" t="s">
        <v>28</v>
      </c>
      <c r="C222" s="66" t="str" cm="1">
        <f t="array" ref="C222">_xlfn.IFNA(_xlfn.IFS(B222="Starter","Starters &amp; Sides",B222="Sides","Starters &amp; Sides"),B222)</f>
        <v>Drinks</v>
      </c>
      <c r="D222" s="84" t="s">
        <v>2569</v>
      </c>
      <c r="E222" s="74"/>
      <c r="F222" s="4"/>
      <c r="G222" s="4"/>
      <c r="H222" s="4">
        <v>5.5</v>
      </c>
      <c r="I222" s="4">
        <v>5.5</v>
      </c>
      <c r="J222" s="4">
        <v>5.75</v>
      </c>
      <c r="K222" s="4"/>
      <c r="L222" s="4"/>
      <c r="M222" s="4"/>
      <c r="N222" s="4"/>
      <c r="O222" s="15"/>
      <c r="P222" s="4"/>
      <c r="Q222" s="338"/>
      <c r="R222" s="15" t="str">
        <f t="shared" si="42"/>
        <v>No</v>
      </c>
      <c r="S222" s="15" t="str">
        <f t="shared" si="43"/>
        <v>No</v>
      </c>
      <c r="T222" s="4" t="str">
        <f t="shared" si="44"/>
        <v>No</v>
      </c>
      <c r="U222" s="4" t="str">
        <f t="shared" si="45"/>
        <v>N/A</v>
      </c>
      <c r="V222" s="132" t="str">
        <f t="shared" si="46"/>
        <v>No</v>
      </c>
      <c r="W222" s="223" t="str">
        <f t="shared" si="47"/>
        <v>N/A</v>
      </c>
      <c r="X222" s="221" t="str">
        <f t="shared" si="48"/>
        <v>No</v>
      </c>
      <c r="Y222" s="223" t="str">
        <f t="shared" si="49"/>
        <v>N/A</v>
      </c>
      <c r="Z222" s="222" t="str">
        <f t="shared" si="50"/>
        <v>No</v>
      </c>
      <c r="AA222" s="68" t="str">
        <f t="shared" si="51"/>
        <v>N/A</v>
      </c>
      <c r="AB222" s="65" t="str">
        <f t="shared" si="52"/>
        <v>No</v>
      </c>
      <c r="AC222" s="68" t="str">
        <f t="shared" si="53"/>
        <v>N/A</v>
      </c>
      <c r="AD222" s="65" t="str">
        <f t="shared" si="54"/>
        <v>No</v>
      </c>
      <c r="AE222" s="68" t="str">
        <f t="shared" si="55"/>
        <v>N/A</v>
      </c>
      <c r="AF222" s="8"/>
    </row>
    <row r="223" spans="1:32" ht="14.5" hidden="1" customHeight="1">
      <c r="A223" s="66" t="s">
        <v>15</v>
      </c>
      <c r="B223" s="66" t="s">
        <v>28</v>
      </c>
      <c r="C223" s="66" t="str" cm="1">
        <f t="array" ref="C223">_xlfn.IFNA(_xlfn.IFS(B223="Starter","Starters &amp; Sides",B223="Sides","Starters &amp; Sides"),B223)</f>
        <v>Drinks</v>
      </c>
      <c r="D223" s="84" t="s">
        <v>2570</v>
      </c>
      <c r="E223" s="74"/>
      <c r="F223" s="4"/>
      <c r="G223" s="4"/>
      <c r="H223" s="4">
        <v>12.5</v>
      </c>
      <c r="I223" s="4">
        <v>12.75</v>
      </c>
      <c r="J223" s="4">
        <v>13</v>
      </c>
      <c r="K223" s="4">
        <v>13</v>
      </c>
      <c r="L223" s="4">
        <v>13</v>
      </c>
      <c r="M223" s="4"/>
      <c r="N223" s="4"/>
      <c r="O223" s="15">
        <v>11.25</v>
      </c>
      <c r="P223" s="4">
        <v>11.25</v>
      </c>
      <c r="Q223" s="338"/>
      <c r="R223" s="15" t="str">
        <f t="shared" si="42"/>
        <v>No</v>
      </c>
      <c r="S223" s="15" t="str">
        <f t="shared" si="43"/>
        <v>No</v>
      </c>
      <c r="T223" s="4" t="str">
        <f t="shared" si="44"/>
        <v>No</v>
      </c>
      <c r="U223" s="4" t="str">
        <f t="shared" si="45"/>
        <v>N/A</v>
      </c>
      <c r="V223" s="132" t="str">
        <f t="shared" si="46"/>
        <v>No</v>
      </c>
      <c r="W223" s="223" t="str">
        <f t="shared" si="47"/>
        <v>N/A</v>
      </c>
      <c r="X223" s="221" t="str">
        <f t="shared" si="48"/>
        <v>No</v>
      </c>
      <c r="Y223" s="223" t="str">
        <f t="shared" si="49"/>
        <v>N/A</v>
      </c>
      <c r="Z223" s="222" t="str">
        <f t="shared" si="50"/>
        <v>No</v>
      </c>
      <c r="AA223" s="68" t="str">
        <f t="shared" si="51"/>
        <v>N/A</v>
      </c>
      <c r="AB223" s="65" t="str">
        <f t="shared" si="52"/>
        <v>No</v>
      </c>
      <c r="AC223" s="68" t="str">
        <f t="shared" si="53"/>
        <v>N/A</v>
      </c>
      <c r="AD223" s="65" t="str">
        <f t="shared" si="54"/>
        <v>No</v>
      </c>
      <c r="AE223" s="68" t="str">
        <f t="shared" si="55"/>
        <v>N/A</v>
      </c>
      <c r="AF223" s="8"/>
    </row>
    <row r="224" spans="1:32" ht="14.5" hidden="1" customHeight="1">
      <c r="A224" s="66" t="s">
        <v>15</v>
      </c>
      <c r="B224" s="66" t="s">
        <v>28</v>
      </c>
      <c r="C224" s="66" t="str" cm="1">
        <f t="array" ref="C224">_xlfn.IFNA(_xlfn.IFS(B224="Starter","Starters &amp; Sides",B224="Sides","Starters &amp; Sides"),B224)</f>
        <v>Drinks</v>
      </c>
      <c r="D224" s="84" t="s">
        <v>2571</v>
      </c>
      <c r="E224" s="74">
        <v>2</v>
      </c>
      <c r="F224" s="4">
        <v>2</v>
      </c>
      <c r="G224" s="4"/>
      <c r="H224" s="4"/>
      <c r="I224" s="4"/>
      <c r="J224" s="4"/>
      <c r="K224" s="4"/>
      <c r="L224" s="4"/>
      <c r="M224" s="4"/>
      <c r="N224" s="4"/>
      <c r="O224" s="15"/>
      <c r="P224" s="4"/>
      <c r="Q224" s="338"/>
      <c r="R224" s="15" t="str">
        <f t="shared" si="42"/>
        <v>No</v>
      </c>
      <c r="S224" s="15" t="str">
        <f t="shared" si="43"/>
        <v>No</v>
      </c>
      <c r="T224" s="4" t="str">
        <f t="shared" si="44"/>
        <v>No</v>
      </c>
      <c r="U224" s="4" t="str">
        <f t="shared" si="45"/>
        <v>N/A</v>
      </c>
      <c r="V224" s="132" t="str">
        <f t="shared" si="46"/>
        <v>No</v>
      </c>
      <c r="W224" s="223" t="str">
        <f t="shared" si="47"/>
        <v>N/A</v>
      </c>
      <c r="X224" s="221" t="str">
        <f t="shared" si="48"/>
        <v>No</v>
      </c>
      <c r="Y224" s="223" t="str">
        <f t="shared" si="49"/>
        <v>N/A</v>
      </c>
      <c r="Z224" s="222" t="str">
        <f t="shared" si="50"/>
        <v>No</v>
      </c>
      <c r="AA224" s="68" t="str">
        <f t="shared" si="51"/>
        <v>N/A</v>
      </c>
      <c r="AB224" s="65" t="str">
        <f t="shared" si="52"/>
        <v>No</v>
      </c>
      <c r="AC224" s="68" t="str">
        <f t="shared" si="53"/>
        <v>N/A</v>
      </c>
      <c r="AD224" s="65" t="str">
        <f t="shared" si="54"/>
        <v>No</v>
      </c>
      <c r="AE224" s="68" t="str">
        <f t="shared" si="55"/>
        <v>N/A</v>
      </c>
      <c r="AF224" s="8"/>
    </row>
    <row r="225" spans="1:32" ht="14.5" hidden="1" customHeight="1">
      <c r="A225" s="66" t="s">
        <v>15</v>
      </c>
      <c r="B225" s="66" t="s">
        <v>28</v>
      </c>
      <c r="C225" s="66" t="str" cm="1">
        <f t="array" ref="C225">_xlfn.IFNA(_xlfn.IFS(B225="Starter","Starters &amp; Sides",B225="Sides","Starters &amp; Sides"),B225)</f>
        <v>Drinks</v>
      </c>
      <c r="D225" s="84" t="s">
        <v>1914</v>
      </c>
      <c r="E225" s="74">
        <v>9.9499999999999993</v>
      </c>
      <c r="F225" s="4">
        <v>9.9499999999999993</v>
      </c>
      <c r="G225" s="4">
        <v>9.9499999999999993</v>
      </c>
      <c r="H225" s="4">
        <v>1.5</v>
      </c>
      <c r="I225" s="4">
        <v>1.75</v>
      </c>
      <c r="J225" s="4">
        <v>11</v>
      </c>
      <c r="K225" s="4">
        <v>11.5</v>
      </c>
      <c r="L225" s="4">
        <v>11.5</v>
      </c>
      <c r="M225" s="4"/>
      <c r="N225" s="4"/>
      <c r="O225" s="15">
        <v>10.75</v>
      </c>
      <c r="P225" s="4">
        <v>10.75</v>
      </c>
      <c r="Q225" s="338"/>
      <c r="R225" s="15" t="str">
        <f t="shared" si="42"/>
        <v>No</v>
      </c>
      <c r="S225" s="15" t="str">
        <f t="shared" si="43"/>
        <v>No</v>
      </c>
      <c r="T225" s="4" t="str">
        <f t="shared" si="44"/>
        <v>No</v>
      </c>
      <c r="U225" s="4" t="str">
        <f t="shared" si="45"/>
        <v>N/A</v>
      </c>
      <c r="V225" s="132" t="str">
        <f t="shared" si="46"/>
        <v>No</v>
      </c>
      <c r="W225" s="223" t="str">
        <f t="shared" si="47"/>
        <v>N/A</v>
      </c>
      <c r="X225" s="221" t="str">
        <f t="shared" si="48"/>
        <v>No</v>
      </c>
      <c r="Y225" s="223" t="str">
        <f t="shared" si="49"/>
        <v>N/A</v>
      </c>
      <c r="Z225" s="222" t="str">
        <f t="shared" si="50"/>
        <v>No</v>
      </c>
      <c r="AA225" s="68" t="str">
        <f t="shared" si="51"/>
        <v>N/A</v>
      </c>
      <c r="AB225" s="65" t="str">
        <f t="shared" si="52"/>
        <v>No</v>
      </c>
      <c r="AC225" s="68" t="str">
        <f t="shared" si="53"/>
        <v>N/A</v>
      </c>
      <c r="AD225" s="65" t="str">
        <f t="shared" si="54"/>
        <v>No</v>
      </c>
      <c r="AE225" s="68" t="str">
        <f t="shared" si="55"/>
        <v>N/A</v>
      </c>
      <c r="AF225" s="8"/>
    </row>
    <row r="226" spans="1:32" ht="14.5" hidden="1" customHeight="1">
      <c r="A226" s="66" t="s">
        <v>15</v>
      </c>
      <c r="B226" s="66" t="s">
        <v>28</v>
      </c>
      <c r="C226" s="66" t="str" cm="1">
        <f t="array" ref="C226">_xlfn.IFNA(_xlfn.IFS(B226="Starter","Starters &amp; Sides",B226="Sides","Starters &amp; Sides"),B226)</f>
        <v>Drinks</v>
      </c>
      <c r="D226" s="84" t="s">
        <v>2572</v>
      </c>
      <c r="E226" s="74"/>
      <c r="F226" s="4"/>
      <c r="G226" s="4"/>
      <c r="H226" s="4"/>
      <c r="I226" s="4"/>
      <c r="J226" s="4"/>
      <c r="K226" s="4"/>
      <c r="L226" s="4"/>
      <c r="M226" s="4"/>
      <c r="N226" s="4"/>
      <c r="O226" s="15"/>
      <c r="P226" s="4">
        <v>11.75</v>
      </c>
      <c r="Q226" s="338"/>
      <c r="R226" s="15" t="str">
        <f t="shared" si="42"/>
        <v>No</v>
      </c>
      <c r="S226" s="15" t="str">
        <f t="shared" si="43"/>
        <v>No</v>
      </c>
      <c r="T226" s="4" t="str">
        <f t="shared" si="44"/>
        <v>No</v>
      </c>
      <c r="U226" s="4" t="str">
        <f t="shared" si="45"/>
        <v>N/A</v>
      </c>
      <c r="V226" s="132" t="str">
        <f t="shared" si="46"/>
        <v>No</v>
      </c>
      <c r="W226" s="223" t="str">
        <f t="shared" si="47"/>
        <v>N/A</v>
      </c>
      <c r="X226" s="221" t="str">
        <f t="shared" si="48"/>
        <v>No</v>
      </c>
      <c r="Y226" s="223" t="str">
        <f t="shared" si="49"/>
        <v>N/A</v>
      </c>
      <c r="Z226" s="222" t="str">
        <f t="shared" si="50"/>
        <v>No</v>
      </c>
      <c r="AA226" s="68" t="str">
        <f t="shared" si="51"/>
        <v>N/A</v>
      </c>
      <c r="AB226" s="65" t="str">
        <f t="shared" si="52"/>
        <v>No</v>
      </c>
      <c r="AC226" s="68" t="str">
        <f t="shared" si="53"/>
        <v>N/A</v>
      </c>
      <c r="AD226" s="65" t="str">
        <f t="shared" si="54"/>
        <v>No</v>
      </c>
      <c r="AE226" s="68" t="str">
        <f t="shared" si="55"/>
        <v>N/A</v>
      </c>
      <c r="AF226" s="8"/>
    </row>
    <row r="227" spans="1:32" ht="14.5" hidden="1" customHeight="1">
      <c r="A227" s="66" t="s">
        <v>15</v>
      </c>
      <c r="B227" s="66" t="s">
        <v>28</v>
      </c>
      <c r="C227" s="66" t="str" cm="1">
        <f t="array" ref="C227">_xlfn.IFNA(_xlfn.IFS(B227="Starter","Starters &amp; Sides",B227="Sides","Starters &amp; Sides"),B227)</f>
        <v>Drinks</v>
      </c>
      <c r="D227" s="84" t="s">
        <v>2573</v>
      </c>
      <c r="E227" s="74"/>
      <c r="F227" s="4"/>
      <c r="G227" s="4"/>
      <c r="H227" s="4"/>
      <c r="I227" s="4"/>
      <c r="J227" s="4"/>
      <c r="K227" s="4"/>
      <c r="L227" s="4"/>
      <c r="M227" s="4"/>
      <c r="N227" s="4"/>
      <c r="O227" s="15"/>
      <c r="P227" s="4">
        <v>11.75</v>
      </c>
      <c r="Q227" s="338"/>
      <c r="R227" s="15" t="str">
        <f t="shared" si="42"/>
        <v>No</v>
      </c>
      <c r="S227" s="15" t="str">
        <f t="shared" si="43"/>
        <v>No</v>
      </c>
      <c r="T227" s="4" t="str">
        <f t="shared" si="44"/>
        <v>No</v>
      </c>
      <c r="U227" s="4" t="str">
        <f t="shared" si="45"/>
        <v>N/A</v>
      </c>
      <c r="V227" s="132" t="str">
        <f t="shared" si="46"/>
        <v>No</v>
      </c>
      <c r="W227" s="223" t="str">
        <f t="shared" si="47"/>
        <v>N/A</v>
      </c>
      <c r="X227" s="221" t="str">
        <f t="shared" si="48"/>
        <v>No</v>
      </c>
      <c r="Y227" s="223" t="str">
        <f t="shared" si="49"/>
        <v>N/A</v>
      </c>
      <c r="Z227" s="222" t="str">
        <f t="shared" si="50"/>
        <v>No</v>
      </c>
      <c r="AA227" s="68" t="str">
        <f t="shared" si="51"/>
        <v>N/A</v>
      </c>
      <c r="AB227" s="65" t="str">
        <f t="shared" si="52"/>
        <v>No</v>
      </c>
      <c r="AC227" s="68" t="str">
        <f t="shared" si="53"/>
        <v>N/A</v>
      </c>
      <c r="AD227" s="65" t="str">
        <f t="shared" si="54"/>
        <v>No</v>
      </c>
      <c r="AE227" s="68" t="str">
        <f t="shared" si="55"/>
        <v>N/A</v>
      </c>
      <c r="AF227" s="8"/>
    </row>
    <row r="228" spans="1:32" ht="14.5" hidden="1" customHeight="1">
      <c r="A228" s="66" t="s">
        <v>15</v>
      </c>
      <c r="B228" s="66" t="s">
        <v>28</v>
      </c>
      <c r="C228" s="66" t="str" cm="1">
        <f t="array" ref="C228">_xlfn.IFNA(_xlfn.IFS(B228="Starter","Starters &amp; Sides",B228="Sides","Starters &amp; Sides"),B228)</f>
        <v>Drinks</v>
      </c>
      <c r="D228" s="84" t="s">
        <v>2574</v>
      </c>
      <c r="E228" s="74"/>
      <c r="F228" s="4"/>
      <c r="G228" s="4"/>
      <c r="H228" s="4"/>
      <c r="I228" s="4"/>
      <c r="J228" s="4"/>
      <c r="K228" s="4"/>
      <c r="L228" s="4"/>
      <c r="M228" s="4"/>
      <c r="N228" s="4"/>
      <c r="O228" s="15"/>
      <c r="P228" s="4">
        <v>11.75</v>
      </c>
      <c r="Q228" s="338"/>
      <c r="R228" s="15" t="str">
        <f t="shared" si="42"/>
        <v>No</v>
      </c>
      <c r="S228" s="15" t="str">
        <f t="shared" si="43"/>
        <v>No</v>
      </c>
      <c r="T228" s="4" t="str">
        <f t="shared" si="44"/>
        <v>No</v>
      </c>
      <c r="U228" s="4" t="str">
        <f t="shared" si="45"/>
        <v>N/A</v>
      </c>
      <c r="V228" s="132" t="str">
        <f t="shared" si="46"/>
        <v>No</v>
      </c>
      <c r="W228" s="223" t="str">
        <f t="shared" si="47"/>
        <v>N/A</v>
      </c>
      <c r="X228" s="221" t="str">
        <f t="shared" si="48"/>
        <v>No</v>
      </c>
      <c r="Y228" s="223" t="str">
        <f t="shared" si="49"/>
        <v>N/A</v>
      </c>
      <c r="Z228" s="222" t="str">
        <f t="shared" si="50"/>
        <v>No</v>
      </c>
      <c r="AA228" s="68" t="str">
        <f t="shared" si="51"/>
        <v>N/A</v>
      </c>
      <c r="AB228" s="65" t="str">
        <f t="shared" si="52"/>
        <v>No</v>
      </c>
      <c r="AC228" s="68" t="str">
        <f t="shared" si="53"/>
        <v>N/A</v>
      </c>
      <c r="AD228" s="65" t="str">
        <f t="shared" si="54"/>
        <v>No</v>
      </c>
      <c r="AE228" s="68" t="str">
        <f t="shared" si="55"/>
        <v>N/A</v>
      </c>
      <c r="AF228" s="8"/>
    </row>
    <row r="229" spans="1:32" ht="14.5" hidden="1" customHeight="1">
      <c r="A229" s="66" t="s">
        <v>15</v>
      </c>
      <c r="B229" s="66" t="s">
        <v>28</v>
      </c>
      <c r="C229" s="66" t="str" cm="1">
        <f t="array" ref="C229">_xlfn.IFNA(_xlfn.IFS(B229="Starter","Starters &amp; Sides",B229="Sides","Starters &amp; Sides"),B229)</f>
        <v>Drinks</v>
      </c>
      <c r="D229" s="84" t="s">
        <v>2575</v>
      </c>
      <c r="E229" s="74"/>
      <c r="F229" s="4"/>
      <c r="G229" s="4"/>
      <c r="H229" s="4"/>
      <c r="I229" s="4"/>
      <c r="J229" s="4"/>
      <c r="K229" s="4">
        <v>11.5</v>
      </c>
      <c r="L229" s="4">
        <v>11.5</v>
      </c>
      <c r="M229" s="4"/>
      <c r="N229" s="4"/>
      <c r="O229" s="15"/>
      <c r="P229" s="4"/>
      <c r="Q229" s="338"/>
      <c r="R229" s="15" t="str">
        <f t="shared" si="42"/>
        <v>No</v>
      </c>
      <c r="S229" s="15" t="str">
        <f t="shared" si="43"/>
        <v>No</v>
      </c>
      <c r="T229" s="4" t="str">
        <f t="shared" si="44"/>
        <v>No</v>
      </c>
      <c r="U229" s="4" t="str">
        <f t="shared" si="45"/>
        <v>N/A</v>
      </c>
      <c r="V229" s="132" t="str">
        <f t="shared" si="46"/>
        <v>No</v>
      </c>
      <c r="W229" s="223" t="str">
        <f t="shared" si="47"/>
        <v>N/A</v>
      </c>
      <c r="X229" s="221" t="str">
        <f t="shared" si="48"/>
        <v>No</v>
      </c>
      <c r="Y229" s="223" t="str">
        <f t="shared" si="49"/>
        <v>N/A</v>
      </c>
      <c r="Z229" s="222" t="str">
        <f t="shared" si="50"/>
        <v>No</v>
      </c>
      <c r="AA229" s="68" t="str">
        <f t="shared" si="51"/>
        <v>N/A</v>
      </c>
      <c r="AB229" s="65" t="str">
        <f t="shared" si="52"/>
        <v>No</v>
      </c>
      <c r="AC229" s="68" t="str">
        <f t="shared" si="53"/>
        <v>N/A</v>
      </c>
      <c r="AD229" s="65" t="str">
        <f t="shared" si="54"/>
        <v>No</v>
      </c>
      <c r="AE229" s="68" t="str">
        <f t="shared" si="55"/>
        <v>N/A</v>
      </c>
      <c r="AF229" s="8"/>
    </row>
    <row r="230" spans="1:32" ht="14.5" hidden="1" customHeight="1">
      <c r="A230" s="66" t="s">
        <v>15</v>
      </c>
      <c r="B230" s="66" t="s">
        <v>28</v>
      </c>
      <c r="C230" s="66" t="str" cm="1">
        <f t="array" ref="C230">_xlfn.IFNA(_xlfn.IFS(B230="Starter","Starters &amp; Sides",B230="Sides","Starters &amp; Sides"),B230)</f>
        <v>Drinks</v>
      </c>
      <c r="D230" s="84" t="s">
        <v>2576</v>
      </c>
      <c r="E230" s="74">
        <v>1.95</v>
      </c>
      <c r="F230" s="4">
        <v>1.95</v>
      </c>
      <c r="G230" s="4">
        <v>1.95</v>
      </c>
      <c r="H230" s="4">
        <v>11.5</v>
      </c>
      <c r="I230" s="4">
        <v>11.75</v>
      </c>
      <c r="J230" s="4">
        <v>11.75</v>
      </c>
      <c r="K230" s="4">
        <v>12.5</v>
      </c>
      <c r="L230" s="4">
        <v>12.5</v>
      </c>
      <c r="M230" s="4"/>
      <c r="N230" s="4"/>
      <c r="O230" s="15">
        <v>11.75</v>
      </c>
      <c r="P230" s="4">
        <v>11.75</v>
      </c>
      <c r="Q230" s="338"/>
      <c r="R230" s="15" t="str">
        <f t="shared" si="42"/>
        <v>No</v>
      </c>
      <c r="S230" s="15" t="str">
        <f t="shared" si="43"/>
        <v>No</v>
      </c>
      <c r="T230" s="4" t="str">
        <f t="shared" si="44"/>
        <v>No</v>
      </c>
      <c r="U230" s="4" t="str">
        <f t="shared" si="45"/>
        <v>N/A</v>
      </c>
      <c r="V230" s="132" t="str">
        <f t="shared" si="46"/>
        <v>No</v>
      </c>
      <c r="W230" s="223" t="str">
        <f t="shared" si="47"/>
        <v>N/A</v>
      </c>
      <c r="X230" s="221" t="str">
        <f t="shared" si="48"/>
        <v>No</v>
      </c>
      <c r="Y230" s="223" t="str">
        <f t="shared" si="49"/>
        <v>N/A</v>
      </c>
      <c r="Z230" s="222" t="str">
        <f t="shared" si="50"/>
        <v>No</v>
      </c>
      <c r="AA230" s="68" t="str">
        <f t="shared" si="51"/>
        <v>N/A</v>
      </c>
      <c r="AB230" s="65" t="str">
        <f t="shared" si="52"/>
        <v>No</v>
      </c>
      <c r="AC230" s="68" t="str">
        <f t="shared" si="53"/>
        <v>N/A</v>
      </c>
      <c r="AD230" s="65" t="str">
        <f t="shared" si="54"/>
        <v>No</v>
      </c>
      <c r="AE230" s="68" t="str">
        <f t="shared" si="55"/>
        <v>N/A</v>
      </c>
      <c r="AF230" s="8"/>
    </row>
    <row r="231" spans="1:32" ht="14.5" hidden="1" customHeight="1">
      <c r="A231" s="66" t="s">
        <v>15</v>
      </c>
      <c r="B231" s="66" t="s">
        <v>28</v>
      </c>
      <c r="C231" s="66" t="str" cm="1">
        <f t="array" ref="C231">_xlfn.IFNA(_xlfn.IFS(B231="Starter","Starters &amp; Sides",B231="Sides","Starters &amp; Sides"),B231)</f>
        <v>Drinks</v>
      </c>
      <c r="D231" s="84" t="s">
        <v>2577</v>
      </c>
      <c r="E231" s="74"/>
      <c r="F231" s="4"/>
      <c r="G231" s="4"/>
      <c r="H231" s="4"/>
      <c r="I231" s="4"/>
      <c r="J231" s="4"/>
      <c r="K231" s="4"/>
      <c r="L231" s="4">
        <v>11.5</v>
      </c>
      <c r="M231" s="4"/>
      <c r="N231" s="4"/>
      <c r="O231" s="15"/>
      <c r="P231" s="4"/>
      <c r="Q231" s="338"/>
      <c r="R231" s="15" t="str">
        <f t="shared" si="42"/>
        <v>No</v>
      </c>
      <c r="S231" s="15" t="str">
        <f t="shared" si="43"/>
        <v>No</v>
      </c>
      <c r="T231" s="4" t="str">
        <f t="shared" si="44"/>
        <v>No</v>
      </c>
      <c r="U231" s="4" t="str">
        <f t="shared" si="45"/>
        <v>N/A</v>
      </c>
      <c r="V231" s="132" t="str">
        <f t="shared" si="46"/>
        <v>No</v>
      </c>
      <c r="W231" s="223" t="str">
        <f t="shared" si="47"/>
        <v>N/A</v>
      </c>
      <c r="X231" s="221" t="str">
        <f t="shared" si="48"/>
        <v>No</v>
      </c>
      <c r="Y231" s="223" t="str">
        <f t="shared" si="49"/>
        <v>N/A</v>
      </c>
      <c r="Z231" s="222" t="str">
        <f t="shared" si="50"/>
        <v>No</v>
      </c>
      <c r="AA231" s="68" t="str">
        <f t="shared" si="51"/>
        <v>N/A</v>
      </c>
      <c r="AB231" s="65" t="str">
        <f t="shared" si="52"/>
        <v>No</v>
      </c>
      <c r="AC231" s="68" t="str">
        <f t="shared" si="53"/>
        <v>N/A</v>
      </c>
      <c r="AD231" s="65" t="str">
        <f t="shared" si="54"/>
        <v>No</v>
      </c>
      <c r="AE231" s="68" t="str">
        <f t="shared" si="55"/>
        <v>N/A</v>
      </c>
      <c r="AF231" s="8"/>
    </row>
    <row r="232" spans="1:32" ht="14.5" hidden="1" customHeight="1">
      <c r="A232" s="66" t="s">
        <v>15</v>
      </c>
      <c r="B232" s="66" t="s">
        <v>28</v>
      </c>
      <c r="C232" s="66" t="str" cm="1">
        <f t="array" ref="C232">_xlfn.IFNA(_xlfn.IFS(B232="Starter","Starters &amp; Sides",B232="Sides","Starters &amp; Sides"),B232)</f>
        <v>Drinks</v>
      </c>
      <c r="D232" s="84" t="s">
        <v>2578</v>
      </c>
      <c r="E232" s="74"/>
      <c r="F232" s="4"/>
      <c r="G232" s="4"/>
      <c r="H232" s="4"/>
      <c r="I232" s="4"/>
      <c r="J232" s="4"/>
      <c r="K232" s="4"/>
      <c r="L232" s="4">
        <v>12.5</v>
      </c>
      <c r="M232" s="4"/>
      <c r="N232" s="4"/>
      <c r="O232" s="15"/>
      <c r="P232" s="4"/>
      <c r="Q232" s="338"/>
      <c r="R232" s="15" t="str">
        <f t="shared" si="42"/>
        <v>No</v>
      </c>
      <c r="S232" s="15" t="str">
        <f t="shared" si="43"/>
        <v>No</v>
      </c>
      <c r="T232" s="4" t="str">
        <f t="shared" si="44"/>
        <v>No</v>
      </c>
      <c r="U232" s="4" t="str">
        <f t="shared" si="45"/>
        <v>N/A</v>
      </c>
      <c r="V232" s="132" t="str">
        <f t="shared" si="46"/>
        <v>No</v>
      </c>
      <c r="W232" s="223" t="str">
        <f t="shared" si="47"/>
        <v>N/A</v>
      </c>
      <c r="X232" s="221" t="str">
        <f t="shared" si="48"/>
        <v>No</v>
      </c>
      <c r="Y232" s="223" t="str">
        <f t="shared" si="49"/>
        <v>N/A</v>
      </c>
      <c r="Z232" s="222" t="str">
        <f t="shared" si="50"/>
        <v>No</v>
      </c>
      <c r="AA232" s="68" t="str">
        <f t="shared" si="51"/>
        <v>N/A</v>
      </c>
      <c r="AB232" s="65" t="str">
        <f t="shared" si="52"/>
        <v>No</v>
      </c>
      <c r="AC232" s="68" t="str">
        <f t="shared" si="53"/>
        <v>N/A</v>
      </c>
      <c r="AD232" s="65" t="str">
        <f t="shared" si="54"/>
        <v>No</v>
      </c>
      <c r="AE232" s="68" t="str">
        <f t="shared" si="55"/>
        <v>N/A</v>
      </c>
      <c r="AF232" s="8"/>
    </row>
    <row r="233" spans="1:32" ht="14.5" hidden="1" customHeight="1">
      <c r="A233" s="66" t="s">
        <v>15</v>
      </c>
      <c r="B233" s="66" t="s">
        <v>28</v>
      </c>
      <c r="C233" s="66" t="str" cm="1">
        <f t="array" ref="C233">_xlfn.IFNA(_xlfn.IFS(B233="Starter","Starters &amp; Sides",B233="Sides","Starters &amp; Sides"),B233)</f>
        <v>Drinks</v>
      </c>
      <c r="D233" s="84" t="s">
        <v>2579</v>
      </c>
      <c r="E233" s="74"/>
      <c r="F233" s="4"/>
      <c r="G233" s="4"/>
      <c r="H233" s="4"/>
      <c r="I233" s="4"/>
      <c r="J233" s="4"/>
      <c r="K233" s="4"/>
      <c r="L233" s="4">
        <v>12.75</v>
      </c>
      <c r="M233" s="4"/>
      <c r="N233" s="4"/>
      <c r="O233" s="15"/>
      <c r="P233" s="4"/>
      <c r="Q233" s="338"/>
      <c r="R233" s="15" t="str">
        <f t="shared" si="42"/>
        <v>No</v>
      </c>
      <c r="S233" s="15" t="str">
        <f t="shared" si="43"/>
        <v>No</v>
      </c>
      <c r="T233" s="4" t="str">
        <f t="shared" si="44"/>
        <v>No</v>
      </c>
      <c r="U233" s="4" t="str">
        <f t="shared" si="45"/>
        <v>N/A</v>
      </c>
      <c r="V233" s="132" t="str">
        <f t="shared" si="46"/>
        <v>No</v>
      </c>
      <c r="W233" s="223" t="str">
        <f t="shared" si="47"/>
        <v>N/A</v>
      </c>
      <c r="X233" s="221" t="str">
        <f t="shared" si="48"/>
        <v>No</v>
      </c>
      <c r="Y233" s="223" t="str">
        <f t="shared" si="49"/>
        <v>N/A</v>
      </c>
      <c r="Z233" s="222" t="str">
        <f t="shared" si="50"/>
        <v>No</v>
      </c>
      <c r="AA233" s="68" t="str">
        <f t="shared" si="51"/>
        <v>N/A</v>
      </c>
      <c r="AB233" s="65" t="str">
        <f t="shared" si="52"/>
        <v>No</v>
      </c>
      <c r="AC233" s="68" t="str">
        <f t="shared" si="53"/>
        <v>N/A</v>
      </c>
      <c r="AD233" s="65" t="str">
        <f t="shared" si="54"/>
        <v>No</v>
      </c>
      <c r="AE233" s="68" t="str">
        <f t="shared" si="55"/>
        <v>N/A</v>
      </c>
      <c r="AF233" s="8"/>
    </row>
    <row r="234" spans="1:32" ht="14.5" hidden="1" customHeight="1">
      <c r="A234" s="66" t="s">
        <v>15</v>
      </c>
      <c r="B234" s="66" t="s">
        <v>28</v>
      </c>
      <c r="C234" s="66" t="str" cm="1">
        <f t="array" ref="C234">_xlfn.IFNA(_xlfn.IFS(B234="Starter","Starters &amp; Sides",B234="Sides","Starters &amp; Sides"),B234)</f>
        <v>Drinks</v>
      </c>
      <c r="D234" s="84" t="s">
        <v>2580</v>
      </c>
      <c r="E234" s="74">
        <v>12.62</v>
      </c>
      <c r="F234" s="4">
        <v>12.95</v>
      </c>
      <c r="G234" s="4">
        <v>12.949999999999998</v>
      </c>
      <c r="H234" s="4"/>
      <c r="I234" s="4">
        <v>13.166666666666666</v>
      </c>
      <c r="J234" s="4">
        <v>13.166666666666666</v>
      </c>
      <c r="K234" s="4"/>
      <c r="L234" s="4"/>
      <c r="M234" s="4">
        <v>9.5</v>
      </c>
      <c r="N234" s="4">
        <v>9.5</v>
      </c>
      <c r="O234" s="15"/>
      <c r="P234" s="4"/>
      <c r="Q234" s="338"/>
      <c r="R234" s="15" t="str">
        <f t="shared" si="42"/>
        <v>No</v>
      </c>
      <c r="S234" s="15" t="str">
        <f t="shared" si="43"/>
        <v>No</v>
      </c>
      <c r="T234" s="4" t="str">
        <f t="shared" si="44"/>
        <v>No</v>
      </c>
      <c r="U234" s="4" t="str">
        <f t="shared" si="45"/>
        <v>N/A</v>
      </c>
      <c r="V234" s="132" t="str">
        <f t="shared" si="46"/>
        <v>No</v>
      </c>
      <c r="W234" s="223" t="str">
        <f t="shared" si="47"/>
        <v>N/A</v>
      </c>
      <c r="X234" s="221" t="str">
        <f t="shared" si="48"/>
        <v>No</v>
      </c>
      <c r="Y234" s="223" t="str">
        <f t="shared" si="49"/>
        <v>N/A</v>
      </c>
      <c r="Z234" s="222" t="str">
        <f t="shared" si="50"/>
        <v>No</v>
      </c>
      <c r="AA234" s="68" t="str">
        <f t="shared" si="51"/>
        <v>N/A</v>
      </c>
      <c r="AB234" s="65" t="str">
        <f t="shared" si="52"/>
        <v>No</v>
      </c>
      <c r="AC234" s="68" t="str">
        <f t="shared" si="53"/>
        <v>N/A</v>
      </c>
      <c r="AD234" s="65" t="str">
        <f t="shared" si="54"/>
        <v>No</v>
      </c>
      <c r="AE234" s="68" t="str">
        <f t="shared" si="55"/>
        <v>N/A</v>
      </c>
      <c r="AF234" s="8"/>
    </row>
    <row r="235" spans="1:32" ht="14.5" hidden="1" customHeight="1">
      <c r="A235" s="66" t="s">
        <v>15</v>
      </c>
      <c r="B235" s="66" t="s">
        <v>28</v>
      </c>
      <c r="C235" s="66" t="str" cm="1">
        <f t="array" ref="C235">_xlfn.IFNA(_xlfn.IFS(B235="Starter","Starters &amp; Sides",B235="Sides","Starters &amp; Sides"),B235)</f>
        <v>Drinks</v>
      </c>
      <c r="D235" s="84" t="s">
        <v>2581</v>
      </c>
      <c r="E235" s="74">
        <v>4.25</v>
      </c>
      <c r="F235" s="4">
        <v>4.5</v>
      </c>
      <c r="G235" s="4">
        <v>4.5</v>
      </c>
      <c r="H235" s="4">
        <v>5</v>
      </c>
      <c r="I235" s="4">
        <v>5.5</v>
      </c>
      <c r="J235" s="4">
        <v>5.75</v>
      </c>
      <c r="K235" s="4">
        <v>5.75</v>
      </c>
      <c r="L235" s="4">
        <v>5.75</v>
      </c>
      <c r="M235" s="4">
        <v>6.5</v>
      </c>
      <c r="N235" s="4">
        <v>6.5</v>
      </c>
      <c r="O235" s="15"/>
      <c r="P235" s="4"/>
      <c r="Q235" s="338"/>
      <c r="R235" s="15" t="str">
        <f t="shared" si="42"/>
        <v>No</v>
      </c>
      <c r="S235" s="15" t="str">
        <f t="shared" si="43"/>
        <v>No</v>
      </c>
      <c r="T235" s="4" t="str">
        <f t="shared" si="44"/>
        <v>No</v>
      </c>
      <c r="U235" s="4" t="str">
        <f t="shared" si="45"/>
        <v>N/A</v>
      </c>
      <c r="V235" s="132" t="str">
        <f t="shared" si="46"/>
        <v>No</v>
      </c>
      <c r="W235" s="223" t="str">
        <f t="shared" si="47"/>
        <v>N/A</v>
      </c>
      <c r="X235" s="221" t="str">
        <f t="shared" si="48"/>
        <v>No</v>
      </c>
      <c r="Y235" s="223" t="str">
        <f t="shared" si="49"/>
        <v>N/A</v>
      </c>
      <c r="Z235" s="222" t="str">
        <f t="shared" si="50"/>
        <v>No</v>
      </c>
      <c r="AA235" s="68" t="str">
        <f t="shared" si="51"/>
        <v>N/A</v>
      </c>
      <c r="AB235" s="65" t="str">
        <f t="shared" si="52"/>
        <v>No</v>
      </c>
      <c r="AC235" s="68" t="str">
        <f t="shared" si="53"/>
        <v>N/A</v>
      </c>
      <c r="AD235" s="65" t="str">
        <f t="shared" si="54"/>
        <v>No</v>
      </c>
      <c r="AE235" s="68" t="str">
        <f t="shared" si="55"/>
        <v>N/A</v>
      </c>
      <c r="AF235" s="8"/>
    </row>
    <row r="236" spans="1:32" ht="14.5" hidden="1" customHeight="1">
      <c r="A236" s="66" t="s">
        <v>15</v>
      </c>
      <c r="B236" s="66" t="s">
        <v>28</v>
      </c>
      <c r="C236" s="66" t="str" cm="1">
        <f t="array" ref="C236">_xlfn.IFNA(_xlfn.IFS(B236="Starter","Starters &amp; Sides",B236="Sides","Starters &amp; Sides"),B236)</f>
        <v>Drinks</v>
      </c>
      <c r="D236" s="84" t="s">
        <v>2398</v>
      </c>
      <c r="E236" s="74"/>
      <c r="F236" s="4"/>
      <c r="G236" s="4"/>
      <c r="H236" s="4">
        <v>12.5</v>
      </c>
      <c r="I236" s="4">
        <v>12.75</v>
      </c>
      <c r="J236" s="4">
        <v>12.75</v>
      </c>
      <c r="K236" s="4">
        <v>13</v>
      </c>
      <c r="L236" s="4">
        <v>13</v>
      </c>
      <c r="M236" s="4">
        <v>9.5</v>
      </c>
      <c r="N236" s="4">
        <v>9.5</v>
      </c>
      <c r="O236" s="15">
        <v>10.95</v>
      </c>
      <c r="P236" s="4">
        <v>10.95</v>
      </c>
      <c r="Q236" s="338"/>
      <c r="R236" s="15" t="str">
        <f t="shared" ref="R236:R299" si="56">IF(COUNTA(Q236)=1,"Yes","No")</f>
        <v>No</v>
      </c>
      <c r="S236" s="15" t="str">
        <f t="shared" ref="S236:S299" si="57">IF(AND(T236="No",R236="Yes"),"Yes","No")</f>
        <v>No</v>
      </c>
      <c r="T236" s="4" t="str">
        <f t="shared" ref="T236:T299" si="58">IF(COUNTA(P236:Q236)=2,"Yes","No")</f>
        <v>No</v>
      </c>
      <c r="U236" s="4" t="str">
        <f t="shared" ref="U236:U299" si="59">IF(T236="Yes",Q236/P236-1,"N/A")</f>
        <v>N/A</v>
      </c>
      <c r="V236" s="132" t="str">
        <f t="shared" ref="V236:V299" si="60">IF(COUNTA(O236:Q236)=3,"Yes","No")</f>
        <v>No</v>
      </c>
      <c r="W236" s="223" t="str">
        <f t="shared" ref="W236:W299" si="61">IF(V236="Yes",Q236/O236-1,"N/A")</f>
        <v>N/A</v>
      </c>
      <c r="X236" s="221" t="str">
        <f t="shared" ref="X236:X299" si="62">IF(COUNTA(N236:Q236)=4,"Yes","No")</f>
        <v>No</v>
      </c>
      <c r="Y236" s="223" t="str">
        <f t="shared" ref="Y236:Y299" si="63">IF(X236="Yes",Q236/N236-1,"N/A")</f>
        <v>N/A</v>
      </c>
      <c r="Z236" s="222" t="str">
        <f t="shared" ref="Z236:Z299" si="64">IF(COUNTA(M236:Q236)=5,"Yes","No")</f>
        <v>No</v>
      </c>
      <c r="AA236" s="68" t="str">
        <f t="shared" ref="AA236:AA299" si="65">IF(Z236="Yes",Q236/M236-1,"N/A")</f>
        <v>N/A</v>
      </c>
      <c r="AB236" s="65" t="str">
        <f t="shared" ref="AB236:AB299" si="66">IF(COUNTA(L236:Q236)=6,"Yes","No")</f>
        <v>No</v>
      </c>
      <c r="AC236" s="68" t="str">
        <f t="shared" ref="AC236:AC299" si="67">IF(AB236="Yes",Q236/L236-1,"N/A")</f>
        <v>N/A</v>
      </c>
      <c r="AD236" s="65" t="str">
        <f t="shared" ref="AD236:AD299" si="68">IF(COUNTA(E236:Q236)=13,"Yes","No")</f>
        <v>No</v>
      </c>
      <c r="AE236" s="68" t="str">
        <f t="shared" ref="AE236:AE299" si="69">IF(AD236="Yes",Q236/E236-1,"N/A")</f>
        <v>N/A</v>
      </c>
      <c r="AF236" s="8"/>
    </row>
    <row r="237" spans="1:32" ht="14.5" hidden="1" customHeight="1">
      <c r="A237" s="66" t="s">
        <v>15</v>
      </c>
      <c r="B237" s="66" t="s">
        <v>28</v>
      </c>
      <c r="C237" s="66" t="str" cm="1">
        <f t="array" ref="C237">_xlfn.IFNA(_xlfn.IFS(B237="Starter","Starters &amp; Sides",B237="Sides","Starters &amp; Sides"),B237)</f>
        <v>Drinks</v>
      </c>
      <c r="D237" s="84" t="s">
        <v>2582</v>
      </c>
      <c r="E237" s="74"/>
      <c r="F237" s="4"/>
      <c r="G237" s="4"/>
      <c r="H237" s="4"/>
      <c r="I237" s="4"/>
      <c r="J237" s="4"/>
      <c r="K237" s="4"/>
      <c r="L237" s="4"/>
      <c r="M237" s="4"/>
      <c r="N237" s="4"/>
      <c r="O237" s="15"/>
      <c r="P237" s="4">
        <v>10.95</v>
      </c>
      <c r="Q237" s="338">
        <v>10.95</v>
      </c>
      <c r="R237" s="15" t="str">
        <f t="shared" si="56"/>
        <v>Yes</v>
      </c>
      <c r="S237" s="15" t="str">
        <f t="shared" si="57"/>
        <v>No</v>
      </c>
      <c r="T237" s="4" t="str">
        <f t="shared" si="58"/>
        <v>Yes</v>
      </c>
      <c r="U237" s="4">
        <f t="shared" si="59"/>
        <v>0</v>
      </c>
      <c r="V237" s="132" t="str">
        <f t="shared" si="60"/>
        <v>No</v>
      </c>
      <c r="W237" s="223" t="str">
        <f t="shared" si="61"/>
        <v>N/A</v>
      </c>
      <c r="X237" s="221" t="str">
        <f t="shared" si="62"/>
        <v>No</v>
      </c>
      <c r="Y237" s="223" t="str">
        <f t="shared" si="63"/>
        <v>N/A</v>
      </c>
      <c r="Z237" s="222" t="str">
        <f t="shared" si="64"/>
        <v>No</v>
      </c>
      <c r="AA237" s="68" t="str">
        <f t="shared" si="65"/>
        <v>N/A</v>
      </c>
      <c r="AB237" s="65" t="str">
        <f t="shared" si="66"/>
        <v>No</v>
      </c>
      <c r="AC237" s="68" t="str">
        <f t="shared" si="67"/>
        <v>N/A</v>
      </c>
      <c r="AD237" s="65" t="str">
        <f t="shared" si="68"/>
        <v>No</v>
      </c>
      <c r="AE237" s="68" t="str">
        <f t="shared" si="69"/>
        <v>N/A</v>
      </c>
      <c r="AF237" s="8"/>
    </row>
    <row r="238" spans="1:32" ht="14.5" hidden="1" customHeight="1">
      <c r="A238" s="66" t="s">
        <v>15</v>
      </c>
      <c r="B238" s="66" t="s">
        <v>28</v>
      </c>
      <c r="C238" s="66" t="str" cm="1">
        <f t="array" ref="C238">_xlfn.IFNA(_xlfn.IFS(B238="Starter","Starters &amp; Sides",B238="Sides","Starters &amp; Sides"),B238)</f>
        <v>Drinks</v>
      </c>
      <c r="D238" s="84" t="s">
        <v>2583</v>
      </c>
      <c r="E238" s="74"/>
      <c r="F238" s="4"/>
      <c r="G238" s="4"/>
      <c r="H238" s="4"/>
      <c r="I238" s="4"/>
      <c r="J238" s="4"/>
      <c r="K238" s="4"/>
      <c r="L238" s="4"/>
      <c r="M238" s="4"/>
      <c r="N238" s="4"/>
      <c r="O238" s="15"/>
      <c r="P238" s="4">
        <v>4.5</v>
      </c>
      <c r="Q238" s="338"/>
      <c r="R238" s="15" t="str">
        <f t="shared" si="56"/>
        <v>No</v>
      </c>
      <c r="S238" s="15" t="str">
        <f t="shared" si="57"/>
        <v>No</v>
      </c>
      <c r="T238" s="4" t="str">
        <f t="shared" si="58"/>
        <v>No</v>
      </c>
      <c r="U238" s="4" t="str">
        <f t="shared" si="59"/>
        <v>N/A</v>
      </c>
      <c r="V238" s="132" t="str">
        <f t="shared" si="60"/>
        <v>No</v>
      </c>
      <c r="W238" s="223" t="str">
        <f t="shared" si="61"/>
        <v>N/A</v>
      </c>
      <c r="X238" s="221" t="str">
        <f t="shared" si="62"/>
        <v>No</v>
      </c>
      <c r="Y238" s="223" t="str">
        <f t="shared" si="63"/>
        <v>N/A</v>
      </c>
      <c r="Z238" s="222" t="str">
        <f t="shared" si="64"/>
        <v>No</v>
      </c>
      <c r="AA238" s="68" t="str">
        <f t="shared" si="65"/>
        <v>N/A</v>
      </c>
      <c r="AB238" s="65" t="str">
        <f t="shared" si="66"/>
        <v>No</v>
      </c>
      <c r="AC238" s="68" t="str">
        <f t="shared" si="67"/>
        <v>N/A</v>
      </c>
      <c r="AD238" s="65" t="str">
        <f t="shared" si="68"/>
        <v>No</v>
      </c>
      <c r="AE238" s="68" t="str">
        <f t="shared" si="69"/>
        <v>N/A</v>
      </c>
      <c r="AF238" s="8"/>
    </row>
    <row r="239" spans="1:32" ht="14.5" hidden="1" customHeight="1">
      <c r="A239" s="66" t="s">
        <v>15</v>
      </c>
      <c r="B239" s="66" t="s">
        <v>28</v>
      </c>
      <c r="C239" s="66" t="str" cm="1">
        <f t="array" ref="C239">_xlfn.IFNA(_xlfn.IFS(B239="Starter","Starters &amp; Sides",B239="Sides","Starters &amp; Sides"),B239)</f>
        <v>Drinks</v>
      </c>
      <c r="D239" s="84" t="s">
        <v>2584</v>
      </c>
      <c r="E239" s="74"/>
      <c r="F239" s="4"/>
      <c r="G239" s="4"/>
      <c r="H239" s="4"/>
      <c r="I239" s="4"/>
      <c r="J239" s="4"/>
      <c r="K239" s="4"/>
      <c r="L239" s="4"/>
      <c r="M239" s="4"/>
      <c r="N239" s="4"/>
      <c r="O239" s="15"/>
      <c r="P239" s="4">
        <v>4.5</v>
      </c>
      <c r="Q239" s="338">
        <v>4.5</v>
      </c>
      <c r="R239" s="15" t="str">
        <f t="shared" si="56"/>
        <v>Yes</v>
      </c>
      <c r="S239" s="15" t="str">
        <f t="shared" si="57"/>
        <v>No</v>
      </c>
      <c r="T239" s="4" t="str">
        <f t="shared" si="58"/>
        <v>Yes</v>
      </c>
      <c r="U239" s="4">
        <f t="shared" si="59"/>
        <v>0</v>
      </c>
      <c r="V239" s="132" t="str">
        <f t="shared" si="60"/>
        <v>No</v>
      </c>
      <c r="W239" s="223" t="str">
        <f t="shared" si="61"/>
        <v>N/A</v>
      </c>
      <c r="X239" s="221" t="str">
        <f t="shared" si="62"/>
        <v>No</v>
      </c>
      <c r="Y239" s="223" t="str">
        <f t="shared" si="63"/>
        <v>N/A</v>
      </c>
      <c r="Z239" s="222" t="str">
        <f t="shared" si="64"/>
        <v>No</v>
      </c>
      <c r="AA239" s="68" t="str">
        <f t="shared" si="65"/>
        <v>N/A</v>
      </c>
      <c r="AB239" s="65" t="str">
        <f t="shared" si="66"/>
        <v>No</v>
      </c>
      <c r="AC239" s="68" t="str">
        <f t="shared" si="67"/>
        <v>N/A</v>
      </c>
      <c r="AD239" s="65" t="str">
        <f t="shared" si="68"/>
        <v>No</v>
      </c>
      <c r="AE239" s="68" t="str">
        <f t="shared" si="69"/>
        <v>N/A</v>
      </c>
      <c r="AF239" s="8"/>
    </row>
    <row r="240" spans="1:32" ht="14.5" hidden="1" customHeight="1">
      <c r="A240" s="66" t="s">
        <v>15</v>
      </c>
      <c r="B240" s="66" t="s">
        <v>28</v>
      </c>
      <c r="C240" s="66" t="str" cm="1">
        <f t="array" ref="C240">_xlfn.IFNA(_xlfn.IFS(B240="Starter","Starters &amp; Sides",B240="Sides","Starters &amp; Sides"),B240)</f>
        <v>Drinks</v>
      </c>
      <c r="D240" s="84" t="s">
        <v>2585</v>
      </c>
      <c r="E240" s="74"/>
      <c r="F240" s="4"/>
      <c r="G240" s="4"/>
      <c r="H240" s="4"/>
      <c r="I240" s="4"/>
      <c r="J240" s="4"/>
      <c r="K240" s="4"/>
      <c r="L240" s="4"/>
      <c r="M240" s="4"/>
      <c r="N240" s="4"/>
      <c r="O240" s="15"/>
      <c r="P240" s="4">
        <v>4.5</v>
      </c>
      <c r="Q240" s="338">
        <v>4.5</v>
      </c>
      <c r="R240" s="15" t="str">
        <f t="shared" si="56"/>
        <v>Yes</v>
      </c>
      <c r="S240" s="15" t="str">
        <f t="shared" si="57"/>
        <v>No</v>
      </c>
      <c r="T240" s="4" t="str">
        <f t="shared" si="58"/>
        <v>Yes</v>
      </c>
      <c r="U240" s="4">
        <f t="shared" si="59"/>
        <v>0</v>
      </c>
      <c r="V240" s="132" t="str">
        <f t="shared" si="60"/>
        <v>No</v>
      </c>
      <c r="W240" s="223" t="str">
        <f t="shared" si="61"/>
        <v>N/A</v>
      </c>
      <c r="X240" s="221" t="str">
        <f t="shared" si="62"/>
        <v>No</v>
      </c>
      <c r="Y240" s="223" t="str">
        <f t="shared" si="63"/>
        <v>N/A</v>
      </c>
      <c r="Z240" s="222" t="str">
        <f t="shared" si="64"/>
        <v>No</v>
      </c>
      <c r="AA240" s="68" t="str">
        <f t="shared" si="65"/>
        <v>N/A</v>
      </c>
      <c r="AB240" s="65" t="str">
        <f t="shared" si="66"/>
        <v>No</v>
      </c>
      <c r="AC240" s="68" t="str">
        <f t="shared" si="67"/>
        <v>N/A</v>
      </c>
      <c r="AD240" s="65" t="str">
        <f t="shared" si="68"/>
        <v>No</v>
      </c>
      <c r="AE240" s="68" t="str">
        <f t="shared" si="69"/>
        <v>N/A</v>
      </c>
      <c r="AF240" s="8"/>
    </row>
    <row r="241" spans="1:32" ht="14.5" hidden="1" customHeight="1">
      <c r="A241" s="66" t="s">
        <v>15</v>
      </c>
      <c r="B241" s="66" t="s">
        <v>28</v>
      </c>
      <c r="C241" s="66" t="str" cm="1">
        <f t="array" ref="C241">_xlfn.IFNA(_xlfn.IFS(B241="Starter","Starters &amp; Sides",B241="Sides","Starters &amp; Sides"),B241)</f>
        <v>Drinks</v>
      </c>
      <c r="D241" s="84" t="s">
        <v>2586</v>
      </c>
      <c r="E241" s="74"/>
      <c r="F241" s="4"/>
      <c r="G241" s="4"/>
      <c r="H241" s="4"/>
      <c r="I241" s="4"/>
      <c r="J241" s="4"/>
      <c r="K241" s="4"/>
      <c r="L241" s="4"/>
      <c r="M241" s="4"/>
      <c r="N241" s="4"/>
      <c r="O241" s="15"/>
      <c r="P241" s="4">
        <v>4.5</v>
      </c>
      <c r="Q241" s="338">
        <v>4.5</v>
      </c>
      <c r="R241" s="15" t="str">
        <f t="shared" si="56"/>
        <v>Yes</v>
      </c>
      <c r="S241" s="15" t="str">
        <f t="shared" si="57"/>
        <v>No</v>
      </c>
      <c r="T241" s="4" t="str">
        <f t="shared" si="58"/>
        <v>Yes</v>
      </c>
      <c r="U241" s="4">
        <f t="shared" si="59"/>
        <v>0</v>
      </c>
      <c r="V241" s="132" t="str">
        <f t="shared" si="60"/>
        <v>No</v>
      </c>
      <c r="W241" s="223" t="str">
        <f t="shared" si="61"/>
        <v>N/A</v>
      </c>
      <c r="X241" s="221" t="str">
        <f t="shared" si="62"/>
        <v>No</v>
      </c>
      <c r="Y241" s="223" t="str">
        <f t="shared" si="63"/>
        <v>N/A</v>
      </c>
      <c r="Z241" s="222" t="str">
        <f t="shared" si="64"/>
        <v>No</v>
      </c>
      <c r="AA241" s="68" t="str">
        <f t="shared" si="65"/>
        <v>N/A</v>
      </c>
      <c r="AB241" s="65" t="str">
        <f t="shared" si="66"/>
        <v>No</v>
      </c>
      <c r="AC241" s="68" t="str">
        <f t="shared" si="67"/>
        <v>N/A</v>
      </c>
      <c r="AD241" s="65" t="str">
        <f t="shared" si="68"/>
        <v>No</v>
      </c>
      <c r="AE241" s="68" t="str">
        <f t="shared" si="69"/>
        <v>N/A</v>
      </c>
      <c r="AF241" s="8"/>
    </row>
    <row r="242" spans="1:32" ht="14.5" hidden="1" customHeight="1">
      <c r="A242" s="66" t="s">
        <v>15</v>
      </c>
      <c r="B242" s="66" t="s">
        <v>28</v>
      </c>
      <c r="C242" s="66" t="str" cm="1">
        <f t="array" ref="C242">_xlfn.IFNA(_xlfn.IFS(B242="Starter","Starters &amp; Sides",B242="Sides","Starters &amp; Sides"),B242)</f>
        <v>Drinks</v>
      </c>
      <c r="D242" s="84" t="s">
        <v>2587</v>
      </c>
      <c r="E242" s="74"/>
      <c r="F242" s="4"/>
      <c r="G242" s="4"/>
      <c r="H242" s="4"/>
      <c r="I242" s="4"/>
      <c r="J242" s="4"/>
      <c r="K242" s="4"/>
      <c r="L242" s="4"/>
      <c r="M242" s="4"/>
      <c r="N242" s="4"/>
      <c r="O242" s="15"/>
      <c r="P242" s="4">
        <v>4.5</v>
      </c>
      <c r="Q242" s="338">
        <v>4.5</v>
      </c>
      <c r="R242" s="15" t="str">
        <f t="shared" si="56"/>
        <v>Yes</v>
      </c>
      <c r="S242" s="15" t="str">
        <f t="shared" si="57"/>
        <v>No</v>
      </c>
      <c r="T242" s="4" t="str">
        <f t="shared" si="58"/>
        <v>Yes</v>
      </c>
      <c r="U242" s="4">
        <f t="shared" si="59"/>
        <v>0</v>
      </c>
      <c r="V242" s="132" t="str">
        <f t="shared" si="60"/>
        <v>No</v>
      </c>
      <c r="W242" s="223" t="str">
        <f t="shared" si="61"/>
        <v>N/A</v>
      </c>
      <c r="X242" s="221" t="str">
        <f t="shared" si="62"/>
        <v>No</v>
      </c>
      <c r="Y242" s="223" t="str">
        <f t="shared" si="63"/>
        <v>N/A</v>
      </c>
      <c r="Z242" s="222" t="str">
        <f t="shared" si="64"/>
        <v>No</v>
      </c>
      <c r="AA242" s="68" t="str">
        <f t="shared" si="65"/>
        <v>N/A</v>
      </c>
      <c r="AB242" s="65" t="str">
        <f t="shared" si="66"/>
        <v>No</v>
      </c>
      <c r="AC242" s="68" t="str">
        <f t="shared" si="67"/>
        <v>N/A</v>
      </c>
      <c r="AD242" s="65" t="str">
        <f t="shared" si="68"/>
        <v>No</v>
      </c>
      <c r="AE242" s="68" t="str">
        <f t="shared" si="69"/>
        <v>N/A</v>
      </c>
      <c r="AF242" s="8"/>
    </row>
    <row r="243" spans="1:32" ht="14.5" hidden="1" customHeight="1">
      <c r="A243" s="66" t="s">
        <v>15</v>
      </c>
      <c r="B243" s="66" t="s">
        <v>28</v>
      </c>
      <c r="C243" s="66" t="str" cm="1">
        <f t="array" ref="C243">_xlfn.IFNA(_xlfn.IFS(B243="Starter","Starters &amp; Sides",B243="Sides","Starters &amp; Sides"),B243)</f>
        <v>Drinks</v>
      </c>
      <c r="D243" s="84" t="s">
        <v>2588</v>
      </c>
      <c r="E243" s="74"/>
      <c r="F243" s="4"/>
      <c r="G243" s="4"/>
      <c r="H243" s="4"/>
      <c r="I243" s="4"/>
      <c r="J243" s="4"/>
      <c r="K243" s="4"/>
      <c r="L243" s="4"/>
      <c r="M243" s="4"/>
      <c r="N243" s="4"/>
      <c r="O243" s="15"/>
      <c r="P243" s="4">
        <v>4.5</v>
      </c>
      <c r="Q243" s="338">
        <v>4.5</v>
      </c>
      <c r="R243" s="15" t="str">
        <f t="shared" si="56"/>
        <v>Yes</v>
      </c>
      <c r="S243" s="15" t="str">
        <f t="shared" si="57"/>
        <v>No</v>
      </c>
      <c r="T243" s="4" t="str">
        <f t="shared" si="58"/>
        <v>Yes</v>
      </c>
      <c r="U243" s="4">
        <f t="shared" si="59"/>
        <v>0</v>
      </c>
      <c r="V243" s="132" t="str">
        <f t="shared" si="60"/>
        <v>No</v>
      </c>
      <c r="W243" s="223" t="str">
        <f t="shared" si="61"/>
        <v>N/A</v>
      </c>
      <c r="X243" s="221" t="str">
        <f t="shared" si="62"/>
        <v>No</v>
      </c>
      <c r="Y243" s="223" t="str">
        <f t="shared" si="63"/>
        <v>N/A</v>
      </c>
      <c r="Z243" s="222" t="str">
        <f t="shared" si="64"/>
        <v>No</v>
      </c>
      <c r="AA243" s="68" t="str">
        <f t="shared" si="65"/>
        <v>N/A</v>
      </c>
      <c r="AB243" s="65" t="str">
        <f t="shared" si="66"/>
        <v>No</v>
      </c>
      <c r="AC243" s="68" t="str">
        <f t="shared" si="67"/>
        <v>N/A</v>
      </c>
      <c r="AD243" s="65" t="str">
        <f t="shared" si="68"/>
        <v>No</v>
      </c>
      <c r="AE243" s="68" t="str">
        <f t="shared" si="69"/>
        <v>N/A</v>
      </c>
      <c r="AF243" s="8"/>
    </row>
    <row r="244" spans="1:32" ht="14.5" hidden="1" customHeight="1">
      <c r="A244" s="66" t="s">
        <v>15</v>
      </c>
      <c r="B244" s="66" t="s">
        <v>28</v>
      </c>
      <c r="C244" s="66" t="str" cm="1">
        <f t="array" ref="C244">_xlfn.IFNA(_xlfn.IFS(B244="Starter","Starters &amp; Sides",B244="Sides","Starters &amp; Sides"),B244)</f>
        <v>Drinks</v>
      </c>
      <c r="D244" s="84" t="s">
        <v>2589</v>
      </c>
      <c r="E244" s="74">
        <v>12.5</v>
      </c>
      <c r="F244" s="4">
        <v>12.5</v>
      </c>
      <c r="G244" s="4">
        <v>12.5</v>
      </c>
      <c r="H244" s="4">
        <v>13</v>
      </c>
      <c r="I244" s="4">
        <v>13.5</v>
      </c>
      <c r="J244" s="4">
        <v>13.5</v>
      </c>
      <c r="K244" s="4">
        <v>13.5</v>
      </c>
      <c r="L244" s="4">
        <v>13.5</v>
      </c>
      <c r="M244" s="4"/>
      <c r="N244" s="4"/>
      <c r="O244" s="15"/>
      <c r="P244" s="4"/>
      <c r="Q244" s="338"/>
      <c r="R244" s="15" t="str">
        <f t="shared" si="56"/>
        <v>No</v>
      </c>
      <c r="S244" s="15" t="str">
        <f t="shared" si="57"/>
        <v>No</v>
      </c>
      <c r="T244" s="4" t="str">
        <f t="shared" si="58"/>
        <v>No</v>
      </c>
      <c r="U244" s="4" t="str">
        <f t="shared" si="59"/>
        <v>N/A</v>
      </c>
      <c r="V244" s="132" t="str">
        <f t="shared" si="60"/>
        <v>No</v>
      </c>
      <c r="W244" s="223" t="str">
        <f t="shared" si="61"/>
        <v>N/A</v>
      </c>
      <c r="X244" s="221" t="str">
        <f t="shared" si="62"/>
        <v>No</v>
      </c>
      <c r="Y244" s="223" t="str">
        <f t="shared" si="63"/>
        <v>N/A</v>
      </c>
      <c r="Z244" s="222" t="str">
        <f t="shared" si="64"/>
        <v>No</v>
      </c>
      <c r="AA244" s="68" t="str">
        <f t="shared" si="65"/>
        <v>N/A</v>
      </c>
      <c r="AB244" s="65" t="str">
        <f t="shared" si="66"/>
        <v>No</v>
      </c>
      <c r="AC244" s="68" t="str">
        <f t="shared" si="67"/>
        <v>N/A</v>
      </c>
      <c r="AD244" s="65" t="str">
        <f t="shared" si="68"/>
        <v>No</v>
      </c>
      <c r="AE244" s="68" t="str">
        <f t="shared" si="69"/>
        <v>N/A</v>
      </c>
      <c r="AF244" s="8"/>
    </row>
    <row r="245" spans="1:32" ht="14.5" hidden="1" customHeight="1">
      <c r="A245" s="66" t="s">
        <v>15</v>
      </c>
      <c r="B245" s="66" t="s">
        <v>28</v>
      </c>
      <c r="C245" s="66" t="str" cm="1">
        <f t="array" ref="C245">_xlfn.IFNA(_xlfn.IFS(B245="Starter","Starters &amp; Sides",B245="Sides","Starters &amp; Sides"),B245)</f>
        <v>Drinks</v>
      </c>
      <c r="D245" s="84" t="s">
        <v>2590</v>
      </c>
      <c r="E245" s="74"/>
      <c r="F245" s="4"/>
      <c r="G245" s="4"/>
      <c r="H245" s="4"/>
      <c r="I245" s="4"/>
      <c r="J245" s="4"/>
      <c r="K245" s="4"/>
      <c r="L245" s="4">
        <v>15</v>
      </c>
      <c r="M245" s="4"/>
      <c r="N245" s="4"/>
      <c r="O245" s="15"/>
      <c r="P245" s="4"/>
      <c r="Q245" s="338"/>
      <c r="R245" s="15" t="str">
        <f t="shared" si="56"/>
        <v>No</v>
      </c>
      <c r="S245" s="15" t="str">
        <f t="shared" si="57"/>
        <v>No</v>
      </c>
      <c r="T245" s="4" t="str">
        <f t="shared" si="58"/>
        <v>No</v>
      </c>
      <c r="U245" s="4" t="str">
        <f t="shared" si="59"/>
        <v>N/A</v>
      </c>
      <c r="V245" s="132" t="str">
        <f t="shared" si="60"/>
        <v>No</v>
      </c>
      <c r="W245" s="223" t="str">
        <f t="shared" si="61"/>
        <v>N/A</v>
      </c>
      <c r="X245" s="221" t="str">
        <f t="shared" si="62"/>
        <v>No</v>
      </c>
      <c r="Y245" s="223" t="str">
        <f t="shared" si="63"/>
        <v>N/A</v>
      </c>
      <c r="Z245" s="222" t="str">
        <f t="shared" si="64"/>
        <v>No</v>
      </c>
      <c r="AA245" s="68" t="str">
        <f t="shared" si="65"/>
        <v>N/A</v>
      </c>
      <c r="AB245" s="65" t="str">
        <f t="shared" si="66"/>
        <v>No</v>
      </c>
      <c r="AC245" s="68" t="str">
        <f t="shared" si="67"/>
        <v>N/A</v>
      </c>
      <c r="AD245" s="65" t="str">
        <f t="shared" si="68"/>
        <v>No</v>
      </c>
      <c r="AE245" s="68" t="str">
        <f t="shared" si="69"/>
        <v>N/A</v>
      </c>
      <c r="AF245" s="8"/>
    </row>
    <row r="246" spans="1:32" ht="14.5" hidden="1" customHeight="1">
      <c r="A246" s="66" t="s">
        <v>15</v>
      </c>
      <c r="B246" s="66" t="s">
        <v>28</v>
      </c>
      <c r="C246" s="66" t="str" cm="1">
        <f t="array" ref="C246">_xlfn.IFNA(_xlfn.IFS(B246="Starter","Starters &amp; Sides",B246="Sides","Starters &amp; Sides"),B246)</f>
        <v>Drinks</v>
      </c>
      <c r="D246" s="84" t="s">
        <v>797</v>
      </c>
      <c r="E246" s="74"/>
      <c r="F246" s="4"/>
      <c r="G246" s="4"/>
      <c r="H246" s="4"/>
      <c r="I246" s="4"/>
      <c r="J246" s="4"/>
      <c r="K246" s="4"/>
      <c r="L246" s="4">
        <v>13.5</v>
      </c>
      <c r="M246" s="4">
        <v>1</v>
      </c>
      <c r="N246" s="4">
        <v>1</v>
      </c>
      <c r="O246" s="15">
        <v>11.95</v>
      </c>
      <c r="P246" s="4">
        <v>11.95</v>
      </c>
      <c r="Q246" s="338"/>
      <c r="R246" s="15" t="str">
        <f t="shared" si="56"/>
        <v>No</v>
      </c>
      <c r="S246" s="15" t="str">
        <f t="shared" si="57"/>
        <v>No</v>
      </c>
      <c r="T246" s="4" t="str">
        <f t="shared" si="58"/>
        <v>No</v>
      </c>
      <c r="U246" s="4" t="str">
        <f t="shared" si="59"/>
        <v>N/A</v>
      </c>
      <c r="V246" s="132" t="str">
        <f t="shared" si="60"/>
        <v>No</v>
      </c>
      <c r="W246" s="223" t="str">
        <f t="shared" si="61"/>
        <v>N/A</v>
      </c>
      <c r="X246" s="221" t="str">
        <f t="shared" si="62"/>
        <v>No</v>
      </c>
      <c r="Y246" s="223" t="str">
        <f t="shared" si="63"/>
        <v>N/A</v>
      </c>
      <c r="Z246" s="222" t="str">
        <f t="shared" si="64"/>
        <v>No</v>
      </c>
      <c r="AA246" s="68" t="str">
        <f t="shared" si="65"/>
        <v>N/A</v>
      </c>
      <c r="AB246" s="65" t="str">
        <f t="shared" si="66"/>
        <v>No</v>
      </c>
      <c r="AC246" s="68" t="str">
        <f t="shared" si="67"/>
        <v>N/A</v>
      </c>
      <c r="AD246" s="65" t="str">
        <f t="shared" si="68"/>
        <v>No</v>
      </c>
      <c r="AE246" s="68" t="str">
        <f t="shared" si="69"/>
        <v>N/A</v>
      </c>
      <c r="AF246" s="8"/>
    </row>
    <row r="247" spans="1:32" ht="14.5" hidden="1" customHeight="1">
      <c r="A247" s="66" t="s">
        <v>15</v>
      </c>
      <c r="B247" s="66" t="s">
        <v>28</v>
      </c>
      <c r="C247" s="66" t="str" cm="1">
        <f t="array" ref="C247">_xlfn.IFNA(_xlfn.IFS(B247="Starter","Starters &amp; Sides",B247="Sides","Starters &amp; Sides"),B247)</f>
        <v>Drinks</v>
      </c>
      <c r="D247" s="84" t="s">
        <v>2591</v>
      </c>
      <c r="E247" s="74"/>
      <c r="F247" s="4"/>
      <c r="G247" s="4"/>
      <c r="H247" s="4"/>
      <c r="I247" s="4"/>
      <c r="J247" s="4"/>
      <c r="K247" s="4"/>
      <c r="L247" s="4"/>
      <c r="M247" s="4"/>
      <c r="N247" s="4"/>
      <c r="O247" s="15"/>
      <c r="P247" s="4">
        <v>11.95</v>
      </c>
      <c r="Q247" s="338"/>
      <c r="R247" s="15" t="str">
        <f t="shared" si="56"/>
        <v>No</v>
      </c>
      <c r="S247" s="15" t="str">
        <f t="shared" si="57"/>
        <v>No</v>
      </c>
      <c r="T247" s="4" t="str">
        <f t="shared" si="58"/>
        <v>No</v>
      </c>
      <c r="U247" s="4" t="str">
        <f t="shared" si="59"/>
        <v>N/A</v>
      </c>
      <c r="V247" s="132" t="str">
        <f t="shared" si="60"/>
        <v>No</v>
      </c>
      <c r="W247" s="223" t="str">
        <f t="shared" si="61"/>
        <v>N/A</v>
      </c>
      <c r="X247" s="221" t="str">
        <f t="shared" si="62"/>
        <v>No</v>
      </c>
      <c r="Y247" s="223" t="str">
        <f t="shared" si="63"/>
        <v>N/A</v>
      </c>
      <c r="Z247" s="222" t="str">
        <f t="shared" si="64"/>
        <v>No</v>
      </c>
      <c r="AA247" s="68" t="str">
        <f t="shared" si="65"/>
        <v>N/A</v>
      </c>
      <c r="AB247" s="65" t="str">
        <f t="shared" si="66"/>
        <v>No</v>
      </c>
      <c r="AC247" s="68" t="str">
        <f t="shared" si="67"/>
        <v>N/A</v>
      </c>
      <c r="AD247" s="65" t="str">
        <f t="shared" si="68"/>
        <v>No</v>
      </c>
      <c r="AE247" s="68" t="str">
        <f t="shared" si="69"/>
        <v>N/A</v>
      </c>
      <c r="AF247" s="8"/>
    </row>
    <row r="248" spans="1:32" ht="14.5" hidden="1" customHeight="1">
      <c r="A248" s="66" t="s">
        <v>15</v>
      </c>
      <c r="B248" s="66" t="s">
        <v>28</v>
      </c>
      <c r="C248" s="66" t="str" cm="1">
        <f t="array" ref="C248">_xlfn.IFNA(_xlfn.IFS(B248="Starter","Starters &amp; Sides",B248="Sides","Starters &amp; Sides"),B248)</f>
        <v>Drinks</v>
      </c>
      <c r="D248" s="84" t="s">
        <v>2592</v>
      </c>
      <c r="E248" s="74"/>
      <c r="F248" s="4"/>
      <c r="G248" s="4"/>
      <c r="H248" s="4"/>
      <c r="I248" s="4"/>
      <c r="J248" s="4"/>
      <c r="K248" s="4"/>
      <c r="L248" s="4">
        <v>13.5</v>
      </c>
      <c r="M248" s="4">
        <v>1</v>
      </c>
      <c r="N248" s="4">
        <v>1</v>
      </c>
      <c r="O248" s="15"/>
      <c r="P248" s="4"/>
      <c r="Q248" s="338"/>
      <c r="R248" s="15" t="str">
        <f t="shared" si="56"/>
        <v>No</v>
      </c>
      <c r="S248" s="15" t="str">
        <f t="shared" si="57"/>
        <v>No</v>
      </c>
      <c r="T248" s="4" t="str">
        <f t="shared" si="58"/>
        <v>No</v>
      </c>
      <c r="U248" s="4" t="str">
        <f t="shared" si="59"/>
        <v>N/A</v>
      </c>
      <c r="V248" s="132" t="str">
        <f t="shared" si="60"/>
        <v>No</v>
      </c>
      <c r="W248" s="223" t="str">
        <f t="shared" si="61"/>
        <v>N/A</v>
      </c>
      <c r="X248" s="221" t="str">
        <f t="shared" si="62"/>
        <v>No</v>
      </c>
      <c r="Y248" s="223" t="str">
        <f t="shared" si="63"/>
        <v>N/A</v>
      </c>
      <c r="Z248" s="222" t="str">
        <f t="shared" si="64"/>
        <v>No</v>
      </c>
      <c r="AA248" s="68" t="str">
        <f t="shared" si="65"/>
        <v>N/A</v>
      </c>
      <c r="AB248" s="65" t="str">
        <f t="shared" si="66"/>
        <v>No</v>
      </c>
      <c r="AC248" s="68" t="str">
        <f t="shared" si="67"/>
        <v>N/A</v>
      </c>
      <c r="AD248" s="65" t="str">
        <f t="shared" si="68"/>
        <v>No</v>
      </c>
      <c r="AE248" s="68" t="str">
        <f t="shared" si="69"/>
        <v>N/A</v>
      </c>
      <c r="AF248" s="8"/>
    </row>
    <row r="249" spans="1:32" ht="14.5" hidden="1" customHeight="1">
      <c r="A249" s="66" t="s">
        <v>15</v>
      </c>
      <c r="B249" s="66" t="s">
        <v>28</v>
      </c>
      <c r="C249" s="66" t="str" cm="1">
        <f t="array" ref="C249">_xlfn.IFNA(_xlfn.IFS(B249="Starter","Starters &amp; Sides",B249="Sides","Starters &amp; Sides"),B249)</f>
        <v>Drinks</v>
      </c>
      <c r="D249" s="84" t="s">
        <v>2593</v>
      </c>
      <c r="E249" s="74"/>
      <c r="F249" s="4"/>
      <c r="G249" s="4"/>
      <c r="H249" s="4"/>
      <c r="I249" s="4"/>
      <c r="J249" s="4"/>
      <c r="K249" s="4"/>
      <c r="L249" s="4"/>
      <c r="M249" s="4"/>
      <c r="N249" s="4"/>
      <c r="O249" s="15"/>
      <c r="P249" s="4">
        <v>11.95</v>
      </c>
      <c r="Q249" s="338"/>
      <c r="R249" s="15" t="str">
        <f t="shared" si="56"/>
        <v>No</v>
      </c>
      <c r="S249" s="15" t="str">
        <f t="shared" si="57"/>
        <v>No</v>
      </c>
      <c r="T249" s="4" t="str">
        <f t="shared" si="58"/>
        <v>No</v>
      </c>
      <c r="U249" s="4" t="str">
        <f t="shared" si="59"/>
        <v>N/A</v>
      </c>
      <c r="V249" s="132" t="str">
        <f t="shared" si="60"/>
        <v>No</v>
      </c>
      <c r="W249" s="223" t="str">
        <f t="shared" si="61"/>
        <v>N/A</v>
      </c>
      <c r="X249" s="221" t="str">
        <f t="shared" si="62"/>
        <v>No</v>
      </c>
      <c r="Y249" s="223" t="str">
        <f t="shared" si="63"/>
        <v>N/A</v>
      </c>
      <c r="Z249" s="222" t="str">
        <f t="shared" si="64"/>
        <v>No</v>
      </c>
      <c r="AA249" s="68" t="str">
        <f t="shared" si="65"/>
        <v>N/A</v>
      </c>
      <c r="AB249" s="65" t="str">
        <f t="shared" si="66"/>
        <v>No</v>
      </c>
      <c r="AC249" s="68" t="str">
        <f t="shared" si="67"/>
        <v>N/A</v>
      </c>
      <c r="AD249" s="65" t="str">
        <f t="shared" si="68"/>
        <v>No</v>
      </c>
      <c r="AE249" s="68" t="str">
        <f t="shared" si="69"/>
        <v>N/A</v>
      </c>
      <c r="AF249" s="8"/>
    </row>
    <row r="250" spans="1:32" ht="14.5" hidden="1" customHeight="1">
      <c r="A250" s="66" t="s">
        <v>15</v>
      </c>
      <c r="B250" s="66" t="s">
        <v>28</v>
      </c>
      <c r="C250" s="66" t="str" cm="1">
        <f t="array" ref="C250">_xlfn.IFNA(_xlfn.IFS(B250="Starter","Starters &amp; Sides",B250="Sides","Starters &amp; Sides"),B250)</f>
        <v>Drinks</v>
      </c>
      <c r="D250" s="84" t="s">
        <v>2594</v>
      </c>
      <c r="E250" s="74"/>
      <c r="F250" s="4"/>
      <c r="G250" s="4"/>
      <c r="H250" s="4"/>
      <c r="I250" s="4"/>
      <c r="J250" s="4"/>
      <c r="K250" s="4"/>
      <c r="L250" s="4"/>
      <c r="M250" s="4">
        <v>1</v>
      </c>
      <c r="N250" s="4">
        <v>1</v>
      </c>
      <c r="O250" s="15"/>
      <c r="P250" s="4">
        <v>11.75</v>
      </c>
      <c r="Q250" s="338"/>
      <c r="R250" s="15" t="str">
        <f t="shared" si="56"/>
        <v>No</v>
      </c>
      <c r="S250" s="15" t="str">
        <f t="shared" si="57"/>
        <v>No</v>
      </c>
      <c r="T250" s="4" t="str">
        <f t="shared" si="58"/>
        <v>No</v>
      </c>
      <c r="U250" s="4" t="str">
        <f t="shared" si="59"/>
        <v>N/A</v>
      </c>
      <c r="V250" s="132" t="str">
        <f t="shared" si="60"/>
        <v>No</v>
      </c>
      <c r="W250" s="223" t="str">
        <f t="shared" si="61"/>
        <v>N/A</v>
      </c>
      <c r="X250" s="221" t="str">
        <f t="shared" si="62"/>
        <v>No</v>
      </c>
      <c r="Y250" s="223" t="str">
        <f t="shared" si="63"/>
        <v>N/A</v>
      </c>
      <c r="Z250" s="222" t="str">
        <f t="shared" si="64"/>
        <v>No</v>
      </c>
      <c r="AA250" s="68" t="str">
        <f t="shared" si="65"/>
        <v>N/A</v>
      </c>
      <c r="AB250" s="65" t="str">
        <f t="shared" si="66"/>
        <v>No</v>
      </c>
      <c r="AC250" s="68" t="str">
        <f t="shared" si="67"/>
        <v>N/A</v>
      </c>
      <c r="AD250" s="65" t="str">
        <f t="shared" si="68"/>
        <v>No</v>
      </c>
      <c r="AE250" s="68" t="str">
        <f t="shared" si="69"/>
        <v>N/A</v>
      </c>
      <c r="AF250" s="8"/>
    </row>
    <row r="251" spans="1:32" ht="14.5" hidden="1" customHeight="1">
      <c r="A251" s="66" t="s">
        <v>15</v>
      </c>
      <c r="B251" s="66" t="s">
        <v>28</v>
      </c>
      <c r="C251" s="66" t="str" cm="1">
        <f t="array" ref="C251">_xlfn.IFNA(_xlfn.IFS(B251="Starter","Starters &amp; Sides",B251="Sides","Starters &amp; Sides"),B251)</f>
        <v>Drinks</v>
      </c>
      <c r="D251" s="84" t="s">
        <v>2595</v>
      </c>
      <c r="E251" s="74"/>
      <c r="F251" s="4"/>
      <c r="G251" s="4"/>
      <c r="H251" s="4"/>
      <c r="I251" s="4"/>
      <c r="J251" s="4"/>
      <c r="K251" s="4"/>
      <c r="L251" s="4"/>
      <c r="M251" s="4">
        <v>26</v>
      </c>
      <c r="N251" s="4">
        <v>26</v>
      </c>
      <c r="O251" s="15">
        <v>26</v>
      </c>
      <c r="P251" s="4">
        <v>26</v>
      </c>
      <c r="Q251" s="338"/>
      <c r="R251" s="15" t="str">
        <f t="shared" si="56"/>
        <v>No</v>
      </c>
      <c r="S251" s="15" t="str">
        <f t="shared" si="57"/>
        <v>No</v>
      </c>
      <c r="T251" s="4" t="str">
        <f t="shared" si="58"/>
        <v>No</v>
      </c>
      <c r="U251" s="4" t="str">
        <f t="shared" si="59"/>
        <v>N/A</v>
      </c>
      <c r="V251" s="132" t="str">
        <f t="shared" si="60"/>
        <v>No</v>
      </c>
      <c r="W251" s="223" t="str">
        <f t="shared" si="61"/>
        <v>N/A</v>
      </c>
      <c r="X251" s="221" t="str">
        <f t="shared" si="62"/>
        <v>No</v>
      </c>
      <c r="Y251" s="223" t="str">
        <f t="shared" si="63"/>
        <v>N/A</v>
      </c>
      <c r="Z251" s="222" t="str">
        <f t="shared" si="64"/>
        <v>No</v>
      </c>
      <c r="AA251" s="68" t="str">
        <f t="shared" si="65"/>
        <v>N/A</v>
      </c>
      <c r="AB251" s="65" t="str">
        <f t="shared" si="66"/>
        <v>No</v>
      </c>
      <c r="AC251" s="68" t="str">
        <f t="shared" si="67"/>
        <v>N/A</v>
      </c>
      <c r="AD251" s="65" t="str">
        <f t="shared" si="68"/>
        <v>No</v>
      </c>
      <c r="AE251" s="68" t="str">
        <f t="shared" si="69"/>
        <v>N/A</v>
      </c>
      <c r="AF251" s="8"/>
    </row>
    <row r="252" spans="1:32" ht="14.5" hidden="1" customHeight="1">
      <c r="A252" s="66" t="s">
        <v>15</v>
      </c>
      <c r="B252" s="66" t="s">
        <v>28</v>
      </c>
      <c r="C252" s="66" t="str" cm="1">
        <f t="array" ref="C252">_xlfn.IFNA(_xlfn.IFS(B252="Starter","Starters &amp; Sides",B252="Sides","Starters &amp; Sides"),B252)</f>
        <v>Drinks</v>
      </c>
      <c r="D252" s="84" t="s">
        <v>2596</v>
      </c>
      <c r="E252" s="74"/>
      <c r="F252" s="4"/>
      <c r="G252" s="4"/>
      <c r="H252" s="4"/>
      <c r="I252" s="4"/>
      <c r="J252" s="4"/>
      <c r="K252" s="4"/>
      <c r="L252" s="4">
        <v>14</v>
      </c>
      <c r="M252" s="4"/>
      <c r="N252" s="4"/>
      <c r="O252" s="15"/>
      <c r="P252" s="4"/>
      <c r="Q252" s="338"/>
      <c r="R252" s="15" t="str">
        <f t="shared" si="56"/>
        <v>No</v>
      </c>
      <c r="S252" s="15" t="str">
        <f t="shared" si="57"/>
        <v>No</v>
      </c>
      <c r="T252" s="4" t="str">
        <f t="shared" si="58"/>
        <v>No</v>
      </c>
      <c r="U252" s="4" t="str">
        <f t="shared" si="59"/>
        <v>N/A</v>
      </c>
      <c r="V252" s="132" t="str">
        <f t="shared" si="60"/>
        <v>No</v>
      </c>
      <c r="W252" s="223" t="str">
        <f t="shared" si="61"/>
        <v>N/A</v>
      </c>
      <c r="X252" s="221" t="str">
        <f t="shared" si="62"/>
        <v>No</v>
      </c>
      <c r="Y252" s="223" t="str">
        <f t="shared" si="63"/>
        <v>N/A</v>
      </c>
      <c r="Z252" s="222" t="str">
        <f t="shared" si="64"/>
        <v>No</v>
      </c>
      <c r="AA252" s="68" t="str">
        <f t="shared" si="65"/>
        <v>N/A</v>
      </c>
      <c r="AB252" s="65" t="str">
        <f t="shared" si="66"/>
        <v>No</v>
      </c>
      <c r="AC252" s="68" t="str">
        <f t="shared" si="67"/>
        <v>N/A</v>
      </c>
      <c r="AD252" s="65" t="str">
        <f t="shared" si="68"/>
        <v>No</v>
      </c>
      <c r="AE252" s="68" t="str">
        <f t="shared" si="69"/>
        <v>N/A</v>
      </c>
      <c r="AF252" s="8"/>
    </row>
    <row r="253" spans="1:32" ht="14.5" hidden="1" customHeight="1">
      <c r="A253" s="66" t="s">
        <v>15</v>
      </c>
      <c r="B253" s="66" t="s">
        <v>28</v>
      </c>
      <c r="C253" s="66" t="str" cm="1">
        <f t="array" ref="C253">_xlfn.IFNA(_xlfn.IFS(B253="Starter","Starters &amp; Sides",B253="Sides","Starters &amp; Sides"),B253)</f>
        <v>Drinks</v>
      </c>
      <c r="D253" s="84" t="s">
        <v>2597</v>
      </c>
      <c r="E253" s="74">
        <v>11.95</v>
      </c>
      <c r="F253" s="4">
        <v>11.95</v>
      </c>
      <c r="G253" s="4"/>
      <c r="H253" s="4"/>
      <c r="I253" s="4"/>
      <c r="J253" s="4"/>
      <c r="K253" s="4">
        <v>14.5</v>
      </c>
      <c r="L253" s="4">
        <v>14.5</v>
      </c>
      <c r="M253" s="4">
        <v>12.5</v>
      </c>
      <c r="N253" s="4">
        <v>12.5</v>
      </c>
      <c r="O253" s="15"/>
      <c r="P253" s="4"/>
      <c r="Q253" s="338"/>
      <c r="R253" s="15" t="str">
        <f t="shared" si="56"/>
        <v>No</v>
      </c>
      <c r="S253" s="15" t="str">
        <f t="shared" si="57"/>
        <v>No</v>
      </c>
      <c r="T253" s="4" t="str">
        <f t="shared" si="58"/>
        <v>No</v>
      </c>
      <c r="U253" s="4" t="str">
        <f t="shared" si="59"/>
        <v>N/A</v>
      </c>
      <c r="V253" s="132" t="str">
        <f t="shared" si="60"/>
        <v>No</v>
      </c>
      <c r="W253" s="223" t="str">
        <f t="shared" si="61"/>
        <v>N/A</v>
      </c>
      <c r="X253" s="221" t="str">
        <f t="shared" si="62"/>
        <v>No</v>
      </c>
      <c r="Y253" s="223" t="str">
        <f t="shared" si="63"/>
        <v>N/A</v>
      </c>
      <c r="Z253" s="222" t="str">
        <f t="shared" si="64"/>
        <v>No</v>
      </c>
      <c r="AA253" s="68" t="str">
        <f t="shared" si="65"/>
        <v>N/A</v>
      </c>
      <c r="AB253" s="65" t="str">
        <f t="shared" si="66"/>
        <v>No</v>
      </c>
      <c r="AC253" s="68" t="str">
        <f t="shared" si="67"/>
        <v>N/A</v>
      </c>
      <c r="AD253" s="65" t="str">
        <f t="shared" si="68"/>
        <v>No</v>
      </c>
      <c r="AE253" s="68" t="str">
        <f t="shared" si="69"/>
        <v>N/A</v>
      </c>
      <c r="AF253" s="8"/>
    </row>
    <row r="254" spans="1:32" ht="14.5" hidden="1" customHeight="1">
      <c r="A254" s="66" t="s">
        <v>15</v>
      </c>
      <c r="B254" s="66" t="s">
        <v>28</v>
      </c>
      <c r="C254" s="66" t="str" cm="1">
        <f t="array" ref="C254">_xlfn.IFNA(_xlfn.IFS(B254="Starter","Starters &amp; Sides",B254="Sides","Starters &amp; Sides"),B254)</f>
        <v>Drinks</v>
      </c>
      <c r="D254" s="84" t="s">
        <v>2598</v>
      </c>
      <c r="E254" s="74"/>
      <c r="F254" s="4"/>
      <c r="G254" s="4"/>
      <c r="H254" s="4"/>
      <c r="I254" s="4"/>
      <c r="J254" s="4"/>
      <c r="K254" s="4"/>
      <c r="L254" s="4"/>
      <c r="M254" s="4"/>
      <c r="N254" s="4"/>
      <c r="O254" s="15"/>
      <c r="P254" s="4">
        <v>13.5</v>
      </c>
      <c r="Q254" s="338"/>
      <c r="R254" s="15" t="str">
        <f t="shared" si="56"/>
        <v>No</v>
      </c>
      <c r="S254" s="15" t="str">
        <f t="shared" si="57"/>
        <v>No</v>
      </c>
      <c r="T254" s="4" t="str">
        <f t="shared" si="58"/>
        <v>No</v>
      </c>
      <c r="U254" s="4" t="str">
        <f t="shared" si="59"/>
        <v>N/A</v>
      </c>
      <c r="V254" s="132" t="str">
        <f t="shared" si="60"/>
        <v>No</v>
      </c>
      <c r="W254" s="223" t="str">
        <f t="shared" si="61"/>
        <v>N/A</v>
      </c>
      <c r="X254" s="221" t="str">
        <f t="shared" si="62"/>
        <v>No</v>
      </c>
      <c r="Y254" s="223" t="str">
        <f t="shared" si="63"/>
        <v>N/A</v>
      </c>
      <c r="Z254" s="222" t="str">
        <f t="shared" si="64"/>
        <v>No</v>
      </c>
      <c r="AA254" s="68" t="str">
        <f t="shared" si="65"/>
        <v>N/A</v>
      </c>
      <c r="AB254" s="65" t="str">
        <f t="shared" si="66"/>
        <v>No</v>
      </c>
      <c r="AC254" s="68" t="str">
        <f t="shared" si="67"/>
        <v>N/A</v>
      </c>
      <c r="AD254" s="65" t="str">
        <f t="shared" si="68"/>
        <v>No</v>
      </c>
      <c r="AE254" s="68" t="str">
        <f t="shared" si="69"/>
        <v>N/A</v>
      </c>
      <c r="AF254" s="8"/>
    </row>
    <row r="255" spans="1:32" ht="14.5" hidden="1" customHeight="1">
      <c r="A255" s="66" t="s">
        <v>15</v>
      </c>
      <c r="B255" s="66" t="s">
        <v>28</v>
      </c>
      <c r="C255" s="66" t="str" cm="1">
        <f t="array" ref="C255">_xlfn.IFNA(_xlfn.IFS(B255="Starter","Starters &amp; Sides",B255="Sides","Starters &amp; Sides"),B255)</f>
        <v>Drinks</v>
      </c>
      <c r="D255" s="84" t="s">
        <v>2599</v>
      </c>
      <c r="E255" s="74"/>
      <c r="F255" s="4"/>
      <c r="G255" s="4"/>
      <c r="H255" s="4"/>
      <c r="I255" s="4"/>
      <c r="J255" s="4"/>
      <c r="K255" s="4"/>
      <c r="L255" s="4"/>
      <c r="M255" s="4"/>
      <c r="N255" s="4"/>
      <c r="O255" s="15"/>
      <c r="P255" s="4">
        <v>13.5</v>
      </c>
      <c r="Q255" s="338"/>
      <c r="R255" s="15" t="str">
        <f t="shared" si="56"/>
        <v>No</v>
      </c>
      <c r="S255" s="15" t="str">
        <f t="shared" si="57"/>
        <v>No</v>
      </c>
      <c r="T255" s="4" t="str">
        <f t="shared" si="58"/>
        <v>No</v>
      </c>
      <c r="U255" s="4" t="str">
        <f t="shared" si="59"/>
        <v>N/A</v>
      </c>
      <c r="V255" s="132" t="str">
        <f t="shared" si="60"/>
        <v>No</v>
      </c>
      <c r="W255" s="223" t="str">
        <f t="shared" si="61"/>
        <v>N/A</v>
      </c>
      <c r="X255" s="221" t="str">
        <f t="shared" si="62"/>
        <v>No</v>
      </c>
      <c r="Y255" s="223" t="str">
        <f t="shared" si="63"/>
        <v>N/A</v>
      </c>
      <c r="Z255" s="222" t="str">
        <f t="shared" si="64"/>
        <v>No</v>
      </c>
      <c r="AA255" s="68" t="str">
        <f t="shared" si="65"/>
        <v>N/A</v>
      </c>
      <c r="AB255" s="65" t="str">
        <f t="shared" si="66"/>
        <v>No</v>
      </c>
      <c r="AC255" s="68" t="str">
        <f t="shared" si="67"/>
        <v>N/A</v>
      </c>
      <c r="AD255" s="65" t="str">
        <f t="shared" si="68"/>
        <v>No</v>
      </c>
      <c r="AE255" s="68" t="str">
        <f t="shared" si="69"/>
        <v>N/A</v>
      </c>
      <c r="AF255" s="8"/>
    </row>
    <row r="256" spans="1:32" ht="14.5" hidden="1" customHeight="1">
      <c r="A256" s="66" t="s">
        <v>15</v>
      </c>
      <c r="B256" s="66" t="s">
        <v>28</v>
      </c>
      <c r="C256" s="66" t="str" cm="1">
        <f t="array" ref="C256">_xlfn.IFNA(_xlfn.IFS(B256="Starter","Starters &amp; Sides",B256="Sides","Starters &amp; Sides"),B256)</f>
        <v>Drinks</v>
      </c>
      <c r="D256" s="84" t="s">
        <v>2600</v>
      </c>
      <c r="E256" s="74"/>
      <c r="F256" s="4"/>
      <c r="G256" s="4"/>
      <c r="H256" s="4"/>
      <c r="I256" s="4"/>
      <c r="J256" s="4"/>
      <c r="K256" s="4"/>
      <c r="L256" s="4">
        <v>14.5</v>
      </c>
      <c r="M256" s="4">
        <v>12.5</v>
      </c>
      <c r="N256" s="4">
        <v>12.5</v>
      </c>
      <c r="O256" s="15"/>
      <c r="P256" s="4"/>
      <c r="Q256" s="338"/>
      <c r="R256" s="15" t="str">
        <f t="shared" si="56"/>
        <v>No</v>
      </c>
      <c r="S256" s="15" t="str">
        <f t="shared" si="57"/>
        <v>No</v>
      </c>
      <c r="T256" s="4" t="str">
        <f t="shared" si="58"/>
        <v>No</v>
      </c>
      <c r="U256" s="4" t="str">
        <f t="shared" si="59"/>
        <v>N/A</v>
      </c>
      <c r="V256" s="132" t="str">
        <f t="shared" si="60"/>
        <v>No</v>
      </c>
      <c r="W256" s="223" t="str">
        <f t="shared" si="61"/>
        <v>N/A</v>
      </c>
      <c r="X256" s="221" t="str">
        <f t="shared" si="62"/>
        <v>No</v>
      </c>
      <c r="Y256" s="223" t="str">
        <f t="shared" si="63"/>
        <v>N/A</v>
      </c>
      <c r="Z256" s="222" t="str">
        <f t="shared" si="64"/>
        <v>No</v>
      </c>
      <c r="AA256" s="68" t="str">
        <f t="shared" si="65"/>
        <v>N/A</v>
      </c>
      <c r="AB256" s="65" t="str">
        <f t="shared" si="66"/>
        <v>No</v>
      </c>
      <c r="AC256" s="68" t="str">
        <f t="shared" si="67"/>
        <v>N/A</v>
      </c>
      <c r="AD256" s="65" t="str">
        <f t="shared" si="68"/>
        <v>No</v>
      </c>
      <c r="AE256" s="68" t="str">
        <f t="shared" si="69"/>
        <v>N/A</v>
      </c>
      <c r="AF256" s="8"/>
    </row>
    <row r="257" spans="1:32" ht="14.5" hidden="1" customHeight="1">
      <c r="A257" s="66" t="s">
        <v>15</v>
      </c>
      <c r="B257" s="66" t="s">
        <v>28</v>
      </c>
      <c r="C257" s="66" t="str" cm="1">
        <f t="array" ref="C257">_xlfn.IFNA(_xlfn.IFS(B257="Starter","Starters &amp; Sides",B257="Sides","Starters &amp; Sides"),B257)</f>
        <v>Drinks</v>
      </c>
      <c r="D257" s="84" t="s">
        <v>2601</v>
      </c>
      <c r="E257" s="74"/>
      <c r="F257" s="4"/>
      <c r="G257" s="4"/>
      <c r="H257" s="4"/>
      <c r="I257" s="4"/>
      <c r="J257" s="4"/>
      <c r="K257" s="4"/>
      <c r="L257" s="4">
        <v>14.5</v>
      </c>
      <c r="M257" s="4"/>
      <c r="N257" s="4"/>
      <c r="O257" s="15">
        <v>13.5</v>
      </c>
      <c r="P257" s="4"/>
      <c r="Q257" s="338"/>
      <c r="R257" s="15" t="str">
        <f t="shared" si="56"/>
        <v>No</v>
      </c>
      <c r="S257" s="15" t="str">
        <f t="shared" si="57"/>
        <v>No</v>
      </c>
      <c r="T257" s="4" t="str">
        <f t="shared" si="58"/>
        <v>No</v>
      </c>
      <c r="U257" s="4" t="str">
        <f t="shared" si="59"/>
        <v>N/A</v>
      </c>
      <c r="V257" s="132" t="str">
        <f t="shared" si="60"/>
        <v>No</v>
      </c>
      <c r="W257" s="223" t="str">
        <f t="shared" si="61"/>
        <v>N/A</v>
      </c>
      <c r="X257" s="221" t="str">
        <f t="shared" si="62"/>
        <v>No</v>
      </c>
      <c r="Y257" s="223" t="str">
        <f t="shared" si="63"/>
        <v>N/A</v>
      </c>
      <c r="Z257" s="222" t="str">
        <f t="shared" si="64"/>
        <v>No</v>
      </c>
      <c r="AA257" s="68" t="str">
        <f t="shared" si="65"/>
        <v>N/A</v>
      </c>
      <c r="AB257" s="65" t="str">
        <f t="shared" si="66"/>
        <v>No</v>
      </c>
      <c r="AC257" s="68" t="str">
        <f t="shared" si="67"/>
        <v>N/A</v>
      </c>
      <c r="AD257" s="65" t="str">
        <f t="shared" si="68"/>
        <v>No</v>
      </c>
      <c r="AE257" s="68" t="str">
        <f t="shared" si="69"/>
        <v>N/A</v>
      </c>
      <c r="AF257" s="8"/>
    </row>
    <row r="258" spans="1:32" ht="14.5" hidden="1" customHeight="1">
      <c r="A258" s="66" t="s">
        <v>15</v>
      </c>
      <c r="B258" s="66" t="s">
        <v>28</v>
      </c>
      <c r="C258" s="66" t="str" cm="1">
        <f t="array" ref="C258">_xlfn.IFNA(_xlfn.IFS(B258="Starter","Starters &amp; Sides",B258="Sides","Starters &amp; Sides"),B258)</f>
        <v>Drinks</v>
      </c>
      <c r="D258" s="84" t="s">
        <v>2602</v>
      </c>
      <c r="E258" s="74"/>
      <c r="F258" s="4"/>
      <c r="G258" s="4"/>
      <c r="H258" s="4"/>
      <c r="I258" s="4"/>
      <c r="J258" s="4"/>
      <c r="K258" s="4"/>
      <c r="L258" s="4">
        <v>15</v>
      </c>
      <c r="M258" s="4"/>
      <c r="N258" s="4"/>
      <c r="O258" s="15"/>
      <c r="P258" s="4"/>
      <c r="Q258" s="338"/>
      <c r="R258" s="15" t="str">
        <f t="shared" si="56"/>
        <v>No</v>
      </c>
      <c r="S258" s="15" t="str">
        <f t="shared" si="57"/>
        <v>No</v>
      </c>
      <c r="T258" s="4" t="str">
        <f t="shared" si="58"/>
        <v>No</v>
      </c>
      <c r="U258" s="4" t="str">
        <f t="shared" si="59"/>
        <v>N/A</v>
      </c>
      <c r="V258" s="132" t="str">
        <f t="shared" si="60"/>
        <v>No</v>
      </c>
      <c r="W258" s="223" t="str">
        <f t="shared" si="61"/>
        <v>N/A</v>
      </c>
      <c r="X258" s="221" t="str">
        <f t="shared" si="62"/>
        <v>No</v>
      </c>
      <c r="Y258" s="223" t="str">
        <f t="shared" si="63"/>
        <v>N/A</v>
      </c>
      <c r="Z258" s="222" t="str">
        <f t="shared" si="64"/>
        <v>No</v>
      </c>
      <c r="AA258" s="68" t="str">
        <f t="shared" si="65"/>
        <v>N/A</v>
      </c>
      <c r="AB258" s="65" t="str">
        <f t="shared" si="66"/>
        <v>No</v>
      </c>
      <c r="AC258" s="68" t="str">
        <f t="shared" si="67"/>
        <v>N/A</v>
      </c>
      <c r="AD258" s="65" t="str">
        <f t="shared" si="68"/>
        <v>No</v>
      </c>
      <c r="AE258" s="68" t="str">
        <f t="shared" si="69"/>
        <v>N/A</v>
      </c>
      <c r="AF258" s="8"/>
    </row>
    <row r="259" spans="1:32" ht="14.5" hidden="1" customHeight="1">
      <c r="A259" s="66" t="s">
        <v>15</v>
      </c>
      <c r="B259" s="66" t="s">
        <v>28</v>
      </c>
      <c r="C259" s="66" t="str" cm="1">
        <f t="array" ref="C259">_xlfn.IFNA(_xlfn.IFS(B259="Starter","Starters &amp; Sides",B259="Sides","Starters &amp; Sides"),B259)</f>
        <v>Drinks</v>
      </c>
      <c r="D259" s="84" t="s">
        <v>2603</v>
      </c>
      <c r="E259" s="74"/>
      <c r="F259" s="4"/>
      <c r="G259" s="4"/>
      <c r="H259" s="4"/>
      <c r="I259" s="4"/>
      <c r="J259" s="4"/>
      <c r="K259" s="4"/>
      <c r="L259" s="4">
        <v>15</v>
      </c>
      <c r="M259" s="4"/>
      <c r="N259" s="4"/>
      <c r="O259" s="15"/>
      <c r="P259" s="4"/>
      <c r="Q259" s="338"/>
      <c r="R259" s="15" t="str">
        <f t="shared" si="56"/>
        <v>No</v>
      </c>
      <c r="S259" s="15" t="str">
        <f t="shared" si="57"/>
        <v>No</v>
      </c>
      <c r="T259" s="4" t="str">
        <f t="shared" si="58"/>
        <v>No</v>
      </c>
      <c r="U259" s="4" t="str">
        <f t="shared" si="59"/>
        <v>N/A</v>
      </c>
      <c r="V259" s="132" t="str">
        <f t="shared" si="60"/>
        <v>No</v>
      </c>
      <c r="W259" s="223" t="str">
        <f t="shared" si="61"/>
        <v>N/A</v>
      </c>
      <c r="X259" s="221" t="str">
        <f t="shared" si="62"/>
        <v>No</v>
      </c>
      <c r="Y259" s="223" t="str">
        <f t="shared" si="63"/>
        <v>N/A</v>
      </c>
      <c r="Z259" s="222" t="str">
        <f t="shared" si="64"/>
        <v>No</v>
      </c>
      <c r="AA259" s="68" t="str">
        <f t="shared" si="65"/>
        <v>N/A</v>
      </c>
      <c r="AB259" s="65" t="str">
        <f t="shared" si="66"/>
        <v>No</v>
      </c>
      <c r="AC259" s="68" t="str">
        <f t="shared" si="67"/>
        <v>N/A</v>
      </c>
      <c r="AD259" s="65" t="str">
        <f t="shared" si="68"/>
        <v>No</v>
      </c>
      <c r="AE259" s="68" t="str">
        <f t="shared" si="69"/>
        <v>N/A</v>
      </c>
      <c r="AF259" s="8"/>
    </row>
    <row r="260" spans="1:32" ht="14.5" hidden="1" customHeight="1">
      <c r="A260" s="66" t="s">
        <v>15</v>
      </c>
      <c r="B260" s="66" t="s">
        <v>28</v>
      </c>
      <c r="C260" s="66" t="str" cm="1">
        <f t="array" ref="C260">_xlfn.IFNA(_xlfn.IFS(B260="Starter","Starters &amp; Sides",B260="Sides","Starters &amp; Sides"),B260)</f>
        <v>Drinks</v>
      </c>
      <c r="D260" s="84" t="s">
        <v>2604</v>
      </c>
      <c r="E260" s="74">
        <v>13.95</v>
      </c>
      <c r="F260" s="4">
        <v>13.95</v>
      </c>
      <c r="G260" s="4"/>
      <c r="H260" s="4"/>
      <c r="I260" s="4"/>
      <c r="J260" s="4"/>
      <c r="K260" s="4"/>
      <c r="L260" s="4"/>
      <c r="M260" s="4"/>
      <c r="N260" s="4"/>
      <c r="O260" s="15"/>
      <c r="P260" s="4"/>
      <c r="Q260" s="338"/>
      <c r="R260" s="15" t="str">
        <f t="shared" si="56"/>
        <v>No</v>
      </c>
      <c r="S260" s="15" t="str">
        <f t="shared" si="57"/>
        <v>No</v>
      </c>
      <c r="T260" s="4" t="str">
        <f t="shared" si="58"/>
        <v>No</v>
      </c>
      <c r="U260" s="4" t="str">
        <f t="shared" si="59"/>
        <v>N/A</v>
      </c>
      <c r="V260" s="132" t="str">
        <f t="shared" si="60"/>
        <v>No</v>
      </c>
      <c r="W260" s="223" t="str">
        <f t="shared" si="61"/>
        <v>N/A</v>
      </c>
      <c r="X260" s="221" t="str">
        <f t="shared" si="62"/>
        <v>No</v>
      </c>
      <c r="Y260" s="223" t="str">
        <f t="shared" si="63"/>
        <v>N/A</v>
      </c>
      <c r="Z260" s="222" t="str">
        <f t="shared" si="64"/>
        <v>No</v>
      </c>
      <c r="AA260" s="68" t="str">
        <f t="shared" si="65"/>
        <v>N/A</v>
      </c>
      <c r="AB260" s="65" t="str">
        <f t="shared" si="66"/>
        <v>No</v>
      </c>
      <c r="AC260" s="68" t="str">
        <f t="shared" si="67"/>
        <v>N/A</v>
      </c>
      <c r="AD260" s="65" t="str">
        <f t="shared" si="68"/>
        <v>No</v>
      </c>
      <c r="AE260" s="68" t="str">
        <f t="shared" si="69"/>
        <v>N/A</v>
      </c>
      <c r="AF260" s="8"/>
    </row>
    <row r="261" spans="1:32" ht="14.5" hidden="1" customHeight="1">
      <c r="A261" s="66" t="s">
        <v>15</v>
      </c>
      <c r="B261" s="66" t="s">
        <v>28</v>
      </c>
      <c r="C261" s="66" t="str" cm="1">
        <f t="array" ref="C261">_xlfn.IFNA(_xlfn.IFS(B261="Starter","Starters &amp; Sides",B261="Sides","Starters &amp; Sides"),B261)</f>
        <v>Drinks</v>
      </c>
      <c r="D261" s="84" t="s">
        <v>231</v>
      </c>
      <c r="E261" s="74">
        <v>3.4</v>
      </c>
      <c r="F261" s="4">
        <v>3.5</v>
      </c>
      <c r="G261" s="4">
        <v>3.35</v>
      </c>
      <c r="H261" s="4">
        <v>3.6</v>
      </c>
      <c r="I261" s="4">
        <v>3.75</v>
      </c>
      <c r="J261" s="4">
        <v>3.75</v>
      </c>
      <c r="K261" s="4">
        <v>3.75</v>
      </c>
      <c r="L261" s="4">
        <v>3.75</v>
      </c>
      <c r="M261" s="4">
        <v>3.9</v>
      </c>
      <c r="N261" s="4">
        <v>3.9</v>
      </c>
      <c r="O261" s="15">
        <v>4.0999999999999996</v>
      </c>
      <c r="P261" s="4">
        <v>4.0999999999999996</v>
      </c>
      <c r="Q261" s="338"/>
      <c r="R261" s="15" t="str">
        <f t="shared" si="56"/>
        <v>No</v>
      </c>
      <c r="S261" s="15" t="str">
        <f t="shared" si="57"/>
        <v>No</v>
      </c>
      <c r="T261" s="4" t="str">
        <f t="shared" si="58"/>
        <v>No</v>
      </c>
      <c r="U261" s="4" t="str">
        <f t="shared" si="59"/>
        <v>N/A</v>
      </c>
      <c r="V261" s="132" t="str">
        <f t="shared" si="60"/>
        <v>No</v>
      </c>
      <c r="W261" s="223" t="str">
        <f t="shared" si="61"/>
        <v>N/A</v>
      </c>
      <c r="X261" s="221" t="str">
        <f t="shared" si="62"/>
        <v>No</v>
      </c>
      <c r="Y261" s="223" t="str">
        <f t="shared" si="63"/>
        <v>N/A</v>
      </c>
      <c r="Z261" s="222" t="str">
        <f t="shared" si="64"/>
        <v>No</v>
      </c>
      <c r="AA261" s="68" t="str">
        <f t="shared" si="65"/>
        <v>N/A</v>
      </c>
      <c r="AB261" s="65" t="str">
        <f t="shared" si="66"/>
        <v>No</v>
      </c>
      <c r="AC261" s="68" t="str">
        <f t="shared" si="67"/>
        <v>N/A</v>
      </c>
      <c r="AD261" s="65" t="str">
        <f t="shared" si="68"/>
        <v>No</v>
      </c>
      <c r="AE261" s="68" t="str">
        <f t="shared" si="69"/>
        <v>N/A</v>
      </c>
      <c r="AF261" s="8"/>
    </row>
    <row r="262" spans="1:32" ht="14.5" hidden="1" customHeight="1">
      <c r="A262" s="66" t="s">
        <v>15</v>
      </c>
      <c r="B262" s="66" t="s">
        <v>28</v>
      </c>
      <c r="C262" s="66" t="str" cm="1">
        <f t="array" ref="C262">_xlfn.IFNA(_xlfn.IFS(B262="Starter","Starters &amp; Sides",B262="Sides","Starters &amp; Sides"),B262)</f>
        <v>Drinks</v>
      </c>
      <c r="D262" s="84" t="s">
        <v>2605</v>
      </c>
      <c r="E262" s="74"/>
      <c r="F262" s="4"/>
      <c r="G262" s="4"/>
      <c r="H262" s="4"/>
      <c r="I262" s="4"/>
      <c r="J262" s="4"/>
      <c r="K262" s="4"/>
      <c r="L262" s="4"/>
      <c r="M262" s="4"/>
      <c r="N262" s="4"/>
      <c r="O262" s="15"/>
      <c r="P262" s="4">
        <v>4.25</v>
      </c>
      <c r="Q262" s="338"/>
      <c r="R262" s="15" t="str">
        <f t="shared" si="56"/>
        <v>No</v>
      </c>
      <c r="S262" s="15" t="str">
        <f t="shared" si="57"/>
        <v>No</v>
      </c>
      <c r="T262" s="4" t="str">
        <f t="shared" si="58"/>
        <v>No</v>
      </c>
      <c r="U262" s="4" t="str">
        <f t="shared" si="59"/>
        <v>N/A</v>
      </c>
      <c r="V262" s="132" t="str">
        <f t="shared" si="60"/>
        <v>No</v>
      </c>
      <c r="W262" s="223" t="str">
        <f t="shared" si="61"/>
        <v>N/A</v>
      </c>
      <c r="X262" s="221" t="str">
        <f t="shared" si="62"/>
        <v>No</v>
      </c>
      <c r="Y262" s="223" t="str">
        <f t="shared" si="63"/>
        <v>N/A</v>
      </c>
      <c r="Z262" s="222" t="str">
        <f t="shared" si="64"/>
        <v>No</v>
      </c>
      <c r="AA262" s="68" t="str">
        <f t="shared" si="65"/>
        <v>N/A</v>
      </c>
      <c r="AB262" s="65" t="str">
        <f t="shared" si="66"/>
        <v>No</v>
      </c>
      <c r="AC262" s="68" t="str">
        <f t="shared" si="67"/>
        <v>N/A</v>
      </c>
      <c r="AD262" s="65" t="str">
        <f t="shared" si="68"/>
        <v>No</v>
      </c>
      <c r="AE262" s="68" t="str">
        <f t="shared" si="69"/>
        <v>N/A</v>
      </c>
      <c r="AF262" s="8"/>
    </row>
    <row r="263" spans="1:32" ht="14.5" hidden="1" customHeight="1">
      <c r="A263" s="66" t="s">
        <v>15</v>
      </c>
      <c r="B263" s="66" t="s">
        <v>28</v>
      </c>
      <c r="C263" s="66" t="str" cm="1">
        <f t="array" ref="C263">_xlfn.IFNA(_xlfn.IFS(B263="Starter","Starters &amp; Sides",B263="Sides","Starters &amp; Sides"),B263)</f>
        <v>Drinks</v>
      </c>
      <c r="D263" s="84" t="s">
        <v>2606</v>
      </c>
      <c r="E263" s="74"/>
      <c r="F263" s="4"/>
      <c r="G263" s="4"/>
      <c r="H263" s="4"/>
      <c r="I263" s="4"/>
      <c r="J263" s="4"/>
      <c r="K263" s="4"/>
      <c r="L263" s="4"/>
      <c r="M263" s="4"/>
      <c r="N263" s="4"/>
      <c r="O263" s="15"/>
      <c r="P263" s="4">
        <v>4.25</v>
      </c>
      <c r="Q263" s="338"/>
      <c r="R263" s="15" t="str">
        <f t="shared" si="56"/>
        <v>No</v>
      </c>
      <c r="S263" s="15" t="str">
        <f t="shared" si="57"/>
        <v>No</v>
      </c>
      <c r="T263" s="4" t="str">
        <f t="shared" si="58"/>
        <v>No</v>
      </c>
      <c r="U263" s="4" t="str">
        <f t="shared" si="59"/>
        <v>N/A</v>
      </c>
      <c r="V263" s="132" t="str">
        <f t="shared" si="60"/>
        <v>No</v>
      </c>
      <c r="W263" s="223" t="str">
        <f t="shared" si="61"/>
        <v>N/A</v>
      </c>
      <c r="X263" s="221" t="str">
        <f t="shared" si="62"/>
        <v>No</v>
      </c>
      <c r="Y263" s="223" t="str">
        <f t="shared" si="63"/>
        <v>N/A</v>
      </c>
      <c r="Z263" s="222" t="str">
        <f t="shared" si="64"/>
        <v>No</v>
      </c>
      <c r="AA263" s="68" t="str">
        <f t="shared" si="65"/>
        <v>N/A</v>
      </c>
      <c r="AB263" s="65" t="str">
        <f t="shared" si="66"/>
        <v>No</v>
      </c>
      <c r="AC263" s="68" t="str">
        <f t="shared" si="67"/>
        <v>N/A</v>
      </c>
      <c r="AD263" s="65" t="str">
        <f t="shared" si="68"/>
        <v>No</v>
      </c>
      <c r="AE263" s="68" t="str">
        <f t="shared" si="69"/>
        <v>N/A</v>
      </c>
      <c r="AF263" s="8"/>
    </row>
    <row r="264" spans="1:32" ht="14.5" hidden="1" customHeight="1">
      <c r="A264" s="66" t="s">
        <v>15</v>
      </c>
      <c r="B264" s="66" t="s">
        <v>28</v>
      </c>
      <c r="C264" s="66" t="str" cm="1">
        <f t="array" ref="C264">_xlfn.IFNA(_xlfn.IFS(B264="Starter","Starters &amp; Sides",B264="Sides","Starters &amp; Sides"),B264)</f>
        <v>Drinks</v>
      </c>
      <c r="D264" s="84" t="s">
        <v>2607</v>
      </c>
      <c r="E264" s="74"/>
      <c r="F264" s="4"/>
      <c r="G264" s="4"/>
      <c r="H264" s="4"/>
      <c r="I264" s="4"/>
      <c r="J264" s="4"/>
      <c r="K264" s="4"/>
      <c r="L264" s="4"/>
      <c r="M264" s="4"/>
      <c r="N264" s="4"/>
      <c r="O264" s="15"/>
      <c r="P264" s="4">
        <v>4.25</v>
      </c>
      <c r="Q264" s="338"/>
      <c r="R264" s="15" t="str">
        <f t="shared" si="56"/>
        <v>No</v>
      </c>
      <c r="S264" s="15" t="str">
        <f t="shared" si="57"/>
        <v>No</v>
      </c>
      <c r="T264" s="4" t="str">
        <f t="shared" si="58"/>
        <v>No</v>
      </c>
      <c r="U264" s="4" t="str">
        <f t="shared" si="59"/>
        <v>N/A</v>
      </c>
      <c r="V264" s="132" t="str">
        <f t="shared" si="60"/>
        <v>No</v>
      </c>
      <c r="W264" s="223" t="str">
        <f t="shared" si="61"/>
        <v>N/A</v>
      </c>
      <c r="X264" s="221" t="str">
        <f t="shared" si="62"/>
        <v>No</v>
      </c>
      <c r="Y264" s="223" t="str">
        <f t="shared" si="63"/>
        <v>N/A</v>
      </c>
      <c r="Z264" s="222" t="str">
        <f t="shared" si="64"/>
        <v>No</v>
      </c>
      <c r="AA264" s="68" t="str">
        <f t="shared" si="65"/>
        <v>N/A</v>
      </c>
      <c r="AB264" s="65" t="str">
        <f t="shared" si="66"/>
        <v>No</v>
      </c>
      <c r="AC264" s="68" t="str">
        <f t="shared" si="67"/>
        <v>N/A</v>
      </c>
      <c r="AD264" s="65" t="str">
        <f t="shared" si="68"/>
        <v>No</v>
      </c>
      <c r="AE264" s="68" t="str">
        <f t="shared" si="69"/>
        <v>N/A</v>
      </c>
      <c r="AF264" s="8"/>
    </row>
    <row r="265" spans="1:32" ht="14.5" hidden="1" customHeight="1">
      <c r="A265" s="66" t="s">
        <v>15</v>
      </c>
      <c r="B265" s="66" t="s">
        <v>28</v>
      </c>
      <c r="C265" s="66" t="str" cm="1">
        <f t="array" ref="C265">_xlfn.IFNA(_xlfn.IFS(B265="Starter","Starters &amp; Sides",B265="Sides","Starters &amp; Sides"),B265)</f>
        <v>Drinks</v>
      </c>
      <c r="D265" s="84" t="s">
        <v>2608</v>
      </c>
      <c r="E265" s="74"/>
      <c r="F265" s="4"/>
      <c r="G265" s="4"/>
      <c r="H265" s="4"/>
      <c r="I265" s="4"/>
      <c r="J265" s="4"/>
      <c r="K265" s="4"/>
      <c r="L265" s="4">
        <v>3.65</v>
      </c>
      <c r="M265" s="4">
        <v>3.7</v>
      </c>
      <c r="N265" s="4">
        <v>3.7</v>
      </c>
      <c r="O265" s="15"/>
      <c r="P265" s="4"/>
      <c r="Q265" s="338"/>
      <c r="R265" s="15" t="str">
        <f t="shared" si="56"/>
        <v>No</v>
      </c>
      <c r="S265" s="15" t="str">
        <f t="shared" si="57"/>
        <v>No</v>
      </c>
      <c r="T265" s="4" t="str">
        <f t="shared" si="58"/>
        <v>No</v>
      </c>
      <c r="U265" s="4" t="str">
        <f t="shared" si="59"/>
        <v>N/A</v>
      </c>
      <c r="V265" s="132" t="str">
        <f t="shared" si="60"/>
        <v>No</v>
      </c>
      <c r="W265" s="223" t="str">
        <f t="shared" si="61"/>
        <v>N/A</v>
      </c>
      <c r="X265" s="221" t="str">
        <f t="shared" si="62"/>
        <v>No</v>
      </c>
      <c r="Y265" s="223" t="str">
        <f t="shared" si="63"/>
        <v>N/A</v>
      </c>
      <c r="Z265" s="222" t="str">
        <f t="shared" si="64"/>
        <v>No</v>
      </c>
      <c r="AA265" s="68" t="str">
        <f t="shared" si="65"/>
        <v>N/A</v>
      </c>
      <c r="AB265" s="65" t="str">
        <f t="shared" si="66"/>
        <v>No</v>
      </c>
      <c r="AC265" s="68" t="str">
        <f t="shared" si="67"/>
        <v>N/A</v>
      </c>
      <c r="AD265" s="65" t="str">
        <f t="shared" si="68"/>
        <v>No</v>
      </c>
      <c r="AE265" s="68" t="str">
        <f t="shared" si="69"/>
        <v>N/A</v>
      </c>
      <c r="AF265" s="8"/>
    </row>
    <row r="266" spans="1:32" ht="14.5" hidden="1" customHeight="1">
      <c r="A266" s="66" t="s">
        <v>15</v>
      </c>
      <c r="B266" s="66" t="s">
        <v>28</v>
      </c>
      <c r="C266" s="66" t="str" cm="1">
        <f t="array" ref="C266">_xlfn.IFNA(_xlfn.IFS(B266="Starter","Starters &amp; Sides",B266="Sides","Starters &amp; Sides"),B266)</f>
        <v>Drinks</v>
      </c>
      <c r="D266" s="84" t="s">
        <v>232</v>
      </c>
      <c r="E266" s="74"/>
      <c r="F266" s="4"/>
      <c r="G266" s="4"/>
      <c r="H266" s="4"/>
      <c r="I266" s="4"/>
      <c r="J266" s="4"/>
      <c r="K266" s="4"/>
      <c r="L266" s="4">
        <v>3.65</v>
      </c>
      <c r="M266" s="4"/>
      <c r="N266" s="4"/>
      <c r="O266" s="15"/>
      <c r="P266" s="4"/>
      <c r="Q266" s="338"/>
      <c r="R266" s="15" t="str">
        <f t="shared" si="56"/>
        <v>No</v>
      </c>
      <c r="S266" s="15" t="str">
        <f t="shared" si="57"/>
        <v>No</v>
      </c>
      <c r="T266" s="4" t="str">
        <f t="shared" si="58"/>
        <v>No</v>
      </c>
      <c r="U266" s="4" t="str">
        <f t="shared" si="59"/>
        <v>N/A</v>
      </c>
      <c r="V266" s="132" t="str">
        <f t="shared" si="60"/>
        <v>No</v>
      </c>
      <c r="W266" s="223" t="str">
        <f t="shared" si="61"/>
        <v>N/A</v>
      </c>
      <c r="X266" s="221" t="str">
        <f t="shared" si="62"/>
        <v>No</v>
      </c>
      <c r="Y266" s="223" t="str">
        <f t="shared" si="63"/>
        <v>N/A</v>
      </c>
      <c r="Z266" s="222" t="str">
        <f t="shared" si="64"/>
        <v>No</v>
      </c>
      <c r="AA266" s="68" t="str">
        <f t="shared" si="65"/>
        <v>N/A</v>
      </c>
      <c r="AB266" s="65" t="str">
        <f t="shared" si="66"/>
        <v>No</v>
      </c>
      <c r="AC266" s="68" t="str">
        <f t="shared" si="67"/>
        <v>N/A</v>
      </c>
      <c r="AD266" s="65" t="str">
        <f t="shared" si="68"/>
        <v>No</v>
      </c>
      <c r="AE266" s="68" t="str">
        <f t="shared" si="69"/>
        <v>N/A</v>
      </c>
      <c r="AF266" s="8"/>
    </row>
    <row r="267" spans="1:32" ht="14.5" hidden="1" customHeight="1">
      <c r="A267" s="66" t="s">
        <v>15</v>
      </c>
      <c r="B267" s="66" t="s">
        <v>28</v>
      </c>
      <c r="C267" s="66" t="str" cm="1">
        <f t="array" ref="C267">_xlfn.IFNA(_xlfn.IFS(B267="Starter","Starters &amp; Sides",B267="Sides","Starters &amp; Sides"),B267)</f>
        <v>Drinks</v>
      </c>
      <c r="D267" s="84" t="s">
        <v>2167</v>
      </c>
      <c r="E267" s="74"/>
      <c r="F267" s="4"/>
      <c r="G267" s="4"/>
      <c r="H267" s="4"/>
      <c r="I267" s="4"/>
      <c r="J267" s="4"/>
      <c r="K267" s="4"/>
      <c r="L267" s="4">
        <v>3.6</v>
      </c>
      <c r="M267" s="4">
        <v>3.7</v>
      </c>
      <c r="N267" s="4">
        <v>3.7</v>
      </c>
      <c r="O267" s="15">
        <v>3.7</v>
      </c>
      <c r="P267" s="4">
        <v>3.8</v>
      </c>
      <c r="Q267" s="338"/>
      <c r="R267" s="15" t="str">
        <f t="shared" si="56"/>
        <v>No</v>
      </c>
      <c r="S267" s="15" t="str">
        <f t="shared" si="57"/>
        <v>No</v>
      </c>
      <c r="T267" s="4" t="str">
        <f t="shared" si="58"/>
        <v>No</v>
      </c>
      <c r="U267" s="4" t="str">
        <f t="shared" si="59"/>
        <v>N/A</v>
      </c>
      <c r="V267" s="132" t="str">
        <f t="shared" si="60"/>
        <v>No</v>
      </c>
      <c r="W267" s="223" t="str">
        <f t="shared" si="61"/>
        <v>N/A</v>
      </c>
      <c r="X267" s="221" t="str">
        <f t="shared" si="62"/>
        <v>No</v>
      </c>
      <c r="Y267" s="223" t="str">
        <f t="shared" si="63"/>
        <v>N/A</v>
      </c>
      <c r="Z267" s="222" t="str">
        <f t="shared" si="64"/>
        <v>No</v>
      </c>
      <c r="AA267" s="68" t="str">
        <f t="shared" si="65"/>
        <v>N/A</v>
      </c>
      <c r="AB267" s="65" t="str">
        <f t="shared" si="66"/>
        <v>No</v>
      </c>
      <c r="AC267" s="68" t="str">
        <f t="shared" si="67"/>
        <v>N/A</v>
      </c>
      <c r="AD267" s="65" t="str">
        <f t="shared" si="68"/>
        <v>No</v>
      </c>
      <c r="AE267" s="68" t="str">
        <f t="shared" si="69"/>
        <v>N/A</v>
      </c>
      <c r="AF267" s="8"/>
    </row>
    <row r="268" spans="1:32" ht="14.5" hidden="1" customHeight="1">
      <c r="A268" s="66" t="s">
        <v>15</v>
      </c>
      <c r="B268" s="66" t="s">
        <v>28</v>
      </c>
      <c r="C268" s="66" t="str" cm="1">
        <f t="array" ref="C268">_xlfn.IFNA(_xlfn.IFS(B268="Starter","Starters &amp; Sides",B268="Sides","Starters &amp; Sides"),B268)</f>
        <v>Drinks</v>
      </c>
      <c r="D268" s="84" t="s">
        <v>2609</v>
      </c>
      <c r="E268" s="74"/>
      <c r="F268" s="4"/>
      <c r="G268" s="4"/>
      <c r="H268" s="4"/>
      <c r="I268" s="4"/>
      <c r="J268" s="4"/>
      <c r="K268" s="4"/>
      <c r="L268" s="4">
        <v>3.5</v>
      </c>
      <c r="M268" s="4">
        <v>3.6</v>
      </c>
      <c r="N268" s="4">
        <v>3.6</v>
      </c>
      <c r="O268" s="15">
        <v>3.7</v>
      </c>
      <c r="P268" s="4">
        <v>3.7</v>
      </c>
      <c r="Q268" s="338"/>
      <c r="R268" s="15" t="str">
        <f t="shared" si="56"/>
        <v>No</v>
      </c>
      <c r="S268" s="15" t="str">
        <f t="shared" si="57"/>
        <v>No</v>
      </c>
      <c r="T268" s="4" t="str">
        <f t="shared" si="58"/>
        <v>No</v>
      </c>
      <c r="U268" s="4" t="str">
        <f t="shared" si="59"/>
        <v>N/A</v>
      </c>
      <c r="V268" s="132" t="str">
        <f t="shared" si="60"/>
        <v>No</v>
      </c>
      <c r="W268" s="223" t="str">
        <f t="shared" si="61"/>
        <v>N/A</v>
      </c>
      <c r="X268" s="221" t="str">
        <f t="shared" si="62"/>
        <v>No</v>
      </c>
      <c r="Y268" s="223" t="str">
        <f t="shared" si="63"/>
        <v>N/A</v>
      </c>
      <c r="Z268" s="222" t="str">
        <f t="shared" si="64"/>
        <v>No</v>
      </c>
      <c r="AA268" s="68" t="str">
        <f t="shared" si="65"/>
        <v>N/A</v>
      </c>
      <c r="AB268" s="65" t="str">
        <f t="shared" si="66"/>
        <v>No</v>
      </c>
      <c r="AC268" s="68" t="str">
        <f t="shared" si="67"/>
        <v>N/A</v>
      </c>
      <c r="AD268" s="65" t="str">
        <f t="shared" si="68"/>
        <v>No</v>
      </c>
      <c r="AE268" s="68" t="str">
        <f t="shared" si="69"/>
        <v>N/A</v>
      </c>
      <c r="AF268" s="8"/>
    </row>
    <row r="269" spans="1:32" ht="14.5" hidden="1" customHeight="1">
      <c r="A269" s="66" t="s">
        <v>15</v>
      </c>
      <c r="B269" s="66" t="s">
        <v>28</v>
      </c>
      <c r="C269" s="66" t="str" cm="1">
        <f t="array" ref="C269">_xlfn.IFNA(_xlfn.IFS(B269="Starter","Starters &amp; Sides",B269="Sides","Starters &amp; Sides"),B269)</f>
        <v>Drinks</v>
      </c>
      <c r="D269" s="84" t="s">
        <v>2610</v>
      </c>
      <c r="E269" s="74"/>
      <c r="F269" s="4"/>
      <c r="G269" s="4"/>
      <c r="H269" s="4"/>
      <c r="I269" s="4"/>
      <c r="J269" s="4"/>
      <c r="K269" s="4"/>
      <c r="L269" s="4">
        <v>3.75</v>
      </c>
      <c r="M269" s="4">
        <v>3.8</v>
      </c>
      <c r="N269" s="4">
        <v>3.8</v>
      </c>
      <c r="O269" s="15"/>
      <c r="P269" s="4"/>
      <c r="Q269" s="338"/>
      <c r="R269" s="15" t="str">
        <f t="shared" si="56"/>
        <v>No</v>
      </c>
      <c r="S269" s="15" t="str">
        <f t="shared" si="57"/>
        <v>No</v>
      </c>
      <c r="T269" s="4" t="str">
        <f t="shared" si="58"/>
        <v>No</v>
      </c>
      <c r="U269" s="4" t="str">
        <f t="shared" si="59"/>
        <v>N/A</v>
      </c>
      <c r="V269" s="132" t="str">
        <f t="shared" si="60"/>
        <v>No</v>
      </c>
      <c r="W269" s="223" t="str">
        <f t="shared" si="61"/>
        <v>N/A</v>
      </c>
      <c r="X269" s="221" t="str">
        <f t="shared" si="62"/>
        <v>No</v>
      </c>
      <c r="Y269" s="223" t="str">
        <f t="shared" si="63"/>
        <v>N/A</v>
      </c>
      <c r="Z269" s="222" t="str">
        <f t="shared" si="64"/>
        <v>No</v>
      </c>
      <c r="AA269" s="68" t="str">
        <f t="shared" si="65"/>
        <v>N/A</v>
      </c>
      <c r="AB269" s="65" t="str">
        <f t="shared" si="66"/>
        <v>No</v>
      </c>
      <c r="AC269" s="68" t="str">
        <f t="shared" si="67"/>
        <v>N/A</v>
      </c>
      <c r="AD269" s="65" t="str">
        <f t="shared" si="68"/>
        <v>No</v>
      </c>
      <c r="AE269" s="68" t="str">
        <f t="shared" si="69"/>
        <v>N/A</v>
      </c>
      <c r="AF269" s="8"/>
    </row>
    <row r="270" spans="1:32" ht="14.5" hidden="1" customHeight="1">
      <c r="A270" s="66" t="s">
        <v>15</v>
      </c>
      <c r="B270" s="66" t="s">
        <v>28</v>
      </c>
      <c r="C270" s="66" t="str" cm="1">
        <f t="array" ref="C270">_xlfn.IFNA(_xlfn.IFS(B270="Starter","Starters &amp; Sides",B270="Sides","Starters &amp; Sides"),B270)</f>
        <v>Drinks</v>
      </c>
      <c r="D270" s="84" t="s">
        <v>2611</v>
      </c>
      <c r="E270" s="74"/>
      <c r="F270" s="4"/>
      <c r="G270" s="4"/>
      <c r="H270" s="4"/>
      <c r="I270" s="4"/>
      <c r="J270" s="4"/>
      <c r="K270" s="4"/>
      <c r="L270" s="4">
        <v>3.5</v>
      </c>
      <c r="M270" s="4"/>
      <c r="N270" s="4"/>
      <c r="O270" s="15"/>
      <c r="P270" s="4"/>
      <c r="Q270" s="338"/>
      <c r="R270" s="15" t="str">
        <f t="shared" si="56"/>
        <v>No</v>
      </c>
      <c r="S270" s="15" t="str">
        <f t="shared" si="57"/>
        <v>No</v>
      </c>
      <c r="T270" s="4" t="str">
        <f t="shared" si="58"/>
        <v>No</v>
      </c>
      <c r="U270" s="4" t="str">
        <f t="shared" si="59"/>
        <v>N/A</v>
      </c>
      <c r="V270" s="132" t="str">
        <f t="shared" si="60"/>
        <v>No</v>
      </c>
      <c r="W270" s="223" t="str">
        <f t="shared" si="61"/>
        <v>N/A</v>
      </c>
      <c r="X270" s="221" t="str">
        <f t="shared" si="62"/>
        <v>No</v>
      </c>
      <c r="Y270" s="223" t="str">
        <f t="shared" si="63"/>
        <v>N/A</v>
      </c>
      <c r="Z270" s="222" t="str">
        <f t="shared" si="64"/>
        <v>No</v>
      </c>
      <c r="AA270" s="68" t="str">
        <f t="shared" si="65"/>
        <v>N/A</v>
      </c>
      <c r="AB270" s="65" t="str">
        <f t="shared" si="66"/>
        <v>No</v>
      </c>
      <c r="AC270" s="68" t="str">
        <f t="shared" si="67"/>
        <v>N/A</v>
      </c>
      <c r="AD270" s="65" t="str">
        <f t="shared" si="68"/>
        <v>No</v>
      </c>
      <c r="AE270" s="68" t="str">
        <f t="shared" si="69"/>
        <v>N/A</v>
      </c>
      <c r="AF270" s="8"/>
    </row>
    <row r="271" spans="1:32" ht="14.5" hidden="1" customHeight="1">
      <c r="A271" s="66" t="s">
        <v>15</v>
      </c>
      <c r="B271" s="66" t="s">
        <v>28</v>
      </c>
      <c r="C271" s="66" t="str" cm="1">
        <f t="array" ref="C271">_xlfn.IFNA(_xlfn.IFS(B271="Starter","Starters &amp; Sides",B271="Sides","Starters &amp; Sides"),B271)</f>
        <v>Drinks</v>
      </c>
      <c r="D271" s="84" t="s">
        <v>2612</v>
      </c>
      <c r="E271" s="74"/>
      <c r="F271" s="4"/>
      <c r="G271" s="4"/>
      <c r="H271" s="4"/>
      <c r="I271" s="4"/>
      <c r="J271" s="4"/>
      <c r="K271" s="4"/>
      <c r="L271" s="4">
        <v>3.5</v>
      </c>
      <c r="M271" s="4"/>
      <c r="N271" s="4"/>
      <c r="O271" s="15"/>
      <c r="P271" s="4"/>
      <c r="Q271" s="338"/>
      <c r="R271" s="15" t="str">
        <f t="shared" si="56"/>
        <v>No</v>
      </c>
      <c r="S271" s="15" t="str">
        <f t="shared" si="57"/>
        <v>No</v>
      </c>
      <c r="T271" s="4" t="str">
        <f t="shared" si="58"/>
        <v>No</v>
      </c>
      <c r="U271" s="4" t="str">
        <f t="shared" si="59"/>
        <v>N/A</v>
      </c>
      <c r="V271" s="132" t="str">
        <f t="shared" si="60"/>
        <v>No</v>
      </c>
      <c r="W271" s="223" t="str">
        <f t="shared" si="61"/>
        <v>N/A</v>
      </c>
      <c r="X271" s="221" t="str">
        <f t="shared" si="62"/>
        <v>No</v>
      </c>
      <c r="Y271" s="223" t="str">
        <f t="shared" si="63"/>
        <v>N/A</v>
      </c>
      <c r="Z271" s="222" t="str">
        <f t="shared" si="64"/>
        <v>No</v>
      </c>
      <c r="AA271" s="68" t="str">
        <f t="shared" si="65"/>
        <v>N/A</v>
      </c>
      <c r="AB271" s="65" t="str">
        <f t="shared" si="66"/>
        <v>No</v>
      </c>
      <c r="AC271" s="68" t="str">
        <f t="shared" si="67"/>
        <v>N/A</v>
      </c>
      <c r="AD271" s="65" t="str">
        <f t="shared" si="68"/>
        <v>No</v>
      </c>
      <c r="AE271" s="68" t="str">
        <f t="shared" si="69"/>
        <v>N/A</v>
      </c>
      <c r="AF271" s="8"/>
    </row>
    <row r="272" spans="1:32" ht="14.5" hidden="1" customHeight="1">
      <c r="A272" s="66" t="s">
        <v>15</v>
      </c>
      <c r="B272" s="66" t="s">
        <v>28</v>
      </c>
      <c r="C272" s="66" t="str" cm="1">
        <f t="array" ref="C272">_xlfn.IFNA(_xlfn.IFS(B272="Starter","Starters &amp; Sides",B272="Sides","Starters &amp; Sides"),B272)</f>
        <v>Drinks</v>
      </c>
      <c r="D272" s="84" t="s">
        <v>2613</v>
      </c>
      <c r="E272" s="74"/>
      <c r="F272" s="4"/>
      <c r="G272" s="4"/>
      <c r="H272" s="4"/>
      <c r="I272" s="4"/>
      <c r="J272" s="4"/>
      <c r="K272" s="4"/>
      <c r="L272" s="4">
        <v>3.65</v>
      </c>
      <c r="M272" s="4"/>
      <c r="N272" s="4"/>
      <c r="O272" s="15"/>
      <c r="P272" s="4"/>
      <c r="Q272" s="338"/>
      <c r="R272" s="15" t="str">
        <f t="shared" si="56"/>
        <v>No</v>
      </c>
      <c r="S272" s="15" t="str">
        <f t="shared" si="57"/>
        <v>No</v>
      </c>
      <c r="T272" s="4" t="str">
        <f t="shared" si="58"/>
        <v>No</v>
      </c>
      <c r="U272" s="4" t="str">
        <f t="shared" si="59"/>
        <v>N/A</v>
      </c>
      <c r="V272" s="132" t="str">
        <f t="shared" si="60"/>
        <v>No</v>
      </c>
      <c r="W272" s="223" t="str">
        <f t="shared" si="61"/>
        <v>N/A</v>
      </c>
      <c r="X272" s="221" t="str">
        <f t="shared" si="62"/>
        <v>No</v>
      </c>
      <c r="Y272" s="223" t="str">
        <f t="shared" si="63"/>
        <v>N/A</v>
      </c>
      <c r="Z272" s="222" t="str">
        <f t="shared" si="64"/>
        <v>No</v>
      </c>
      <c r="AA272" s="68" t="str">
        <f t="shared" si="65"/>
        <v>N/A</v>
      </c>
      <c r="AB272" s="65" t="str">
        <f t="shared" si="66"/>
        <v>No</v>
      </c>
      <c r="AC272" s="68" t="str">
        <f t="shared" si="67"/>
        <v>N/A</v>
      </c>
      <c r="AD272" s="65" t="str">
        <f t="shared" si="68"/>
        <v>No</v>
      </c>
      <c r="AE272" s="68" t="str">
        <f t="shared" si="69"/>
        <v>N/A</v>
      </c>
      <c r="AF272" s="8"/>
    </row>
    <row r="273" spans="1:32" ht="14.5" hidden="1" customHeight="1">
      <c r="A273" s="66" t="s">
        <v>15</v>
      </c>
      <c r="B273" s="66" t="s">
        <v>28</v>
      </c>
      <c r="C273" s="66" t="str" cm="1">
        <f t="array" ref="C273">_xlfn.IFNA(_xlfn.IFS(B273="Starter","Starters &amp; Sides",B273="Sides","Starters &amp; Sides"),B273)</f>
        <v>Drinks</v>
      </c>
      <c r="D273" s="84" t="s">
        <v>2564</v>
      </c>
      <c r="E273" s="74"/>
      <c r="F273" s="4"/>
      <c r="G273" s="4"/>
      <c r="H273" s="4"/>
      <c r="I273" s="4"/>
      <c r="J273" s="4"/>
      <c r="K273" s="4"/>
      <c r="L273" s="4">
        <v>3.75</v>
      </c>
      <c r="M273" s="4"/>
      <c r="N273" s="4"/>
      <c r="O273" s="15"/>
      <c r="P273" s="4"/>
      <c r="Q273" s="338"/>
      <c r="R273" s="15" t="str">
        <f t="shared" si="56"/>
        <v>No</v>
      </c>
      <c r="S273" s="15" t="str">
        <f t="shared" si="57"/>
        <v>No</v>
      </c>
      <c r="T273" s="4" t="str">
        <f t="shared" si="58"/>
        <v>No</v>
      </c>
      <c r="U273" s="4" t="str">
        <f t="shared" si="59"/>
        <v>N/A</v>
      </c>
      <c r="V273" s="132" t="str">
        <f t="shared" si="60"/>
        <v>No</v>
      </c>
      <c r="W273" s="223" t="str">
        <f t="shared" si="61"/>
        <v>N/A</v>
      </c>
      <c r="X273" s="221" t="str">
        <f t="shared" si="62"/>
        <v>No</v>
      </c>
      <c r="Y273" s="223" t="str">
        <f t="shared" si="63"/>
        <v>N/A</v>
      </c>
      <c r="Z273" s="222" t="str">
        <f t="shared" si="64"/>
        <v>No</v>
      </c>
      <c r="AA273" s="68" t="str">
        <f t="shared" si="65"/>
        <v>N/A</v>
      </c>
      <c r="AB273" s="65" t="str">
        <f t="shared" si="66"/>
        <v>No</v>
      </c>
      <c r="AC273" s="68" t="str">
        <f t="shared" si="67"/>
        <v>N/A</v>
      </c>
      <c r="AD273" s="65" t="str">
        <f t="shared" si="68"/>
        <v>No</v>
      </c>
      <c r="AE273" s="68" t="str">
        <f t="shared" si="69"/>
        <v>N/A</v>
      </c>
      <c r="AF273" s="8"/>
    </row>
    <row r="274" spans="1:32" ht="14.5" hidden="1" customHeight="1">
      <c r="A274" s="66" t="s">
        <v>15</v>
      </c>
      <c r="B274" s="66" t="s">
        <v>28</v>
      </c>
      <c r="C274" s="66" t="str" cm="1">
        <f t="array" ref="C274">_xlfn.IFNA(_xlfn.IFS(B274="Starter","Starters &amp; Sides",B274="Sides","Starters &amp; Sides"),B274)</f>
        <v>Drinks</v>
      </c>
      <c r="D274" s="84" t="s">
        <v>2614</v>
      </c>
      <c r="E274" s="74"/>
      <c r="F274" s="4"/>
      <c r="G274" s="4"/>
      <c r="H274" s="4"/>
      <c r="I274" s="4"/>
      <c r="J274" s="4"/>
      <c r="K274" s="4"/>
      <c r="L274" s="4">
        <v>4.5</v>
      </c>
      <c r="M274" s="4"/>
      <c r="N274" s="4"/>
      <c r="O274" s="15"/>
      <c r="P274" s="4">
        <v>4.5</v>
      </c>
      <c r="Q274" s="338"/>
      <c r="R274" s="15" t="str">
        <f t="shared" si="56"/>
        <v>No</v>
      </c>
      <c r="S274" s="15" t="str">
        <f t="shared" si="57"/>
        <v>No</v>
      </c>
      <c r="T274" s="4" t="str">
        <f t="shared" si="58"/>
        <v>No</v>
      </c>
      <c r="U274" s="4" t="str">
        <f t="shared" si="59"/>
        <v>N/A</v>
      </c>
      <c r="V274" s="132" t="str">
        <f t="shared" si="60"/>
        <v>No</v>
      </c>
      <c r="W274" s="223" t="str">
        <f t="shared" si="61"/>
        <v>N/A</v>
      </c>
      <c r="X274" s="221" t="str">
        <f t="shared" si="62"/>
        <v>No</v>
      </c>
      <c r="Y274" s="223" t="str">
        <f t="shared" si="63"/>
        <v>N/A</v>
      </c>
      <c r="Z274" s="222" t="str">
        <f t="shared" si="64"/>
        <v>No</v>
      </c>
      <c r="AA274" s="68" t="str">
        <f t="shared" si="65"/>
        <v>N/A</v>
      </c>
      <c r="AB274" s="65" t="str">
        <f t="shared" si="66"/>
        <v>No</v>
      </c>
      <c r="AC274" s="68" t="str">
        <f t="shared" si="67"/>
        <v>N/A</v>
      </c>
      <c r="AD274" s="65" t="str">
        <f t="shared" si="68"/>
        <v>No</v>
      </c>
      <c r="AE274" s="68" t="str">
        <f t="shared" si="69"/>
        <v>N/A</v>
      </c>
      <c r="AF274" s="8"/>
    </row>
    <row r="275" spans="1:32" ht="14.5" hidden="1" customHeight="1">
      <c r="A275" s="66" t="s">
        <v>15</v>
      </c>
      <c r="B275" s="66" t="s">
        <v>28</v>
      </c>
      <c r="C275" s="66" t="str" cm="1">
        <f t="array" ref="C275">_xlfn.IFNA(_xlfn.IFS(B275="Starter","Starters &amp; Sides",B275="Sides","Starters &amp; Sides"),B275)</f>
        <v>Drinks</v>
      </c>
      <c r="D275" s="84" t="s">
        <v>2615</v>
      </c>
      <c r="E275" s="74"/>
      <c r="F275" s="4"/>
      <c r="G275" s="4"/>
      <c r="H275" s="4"/>
      <c r="I275" s="4"/>
      <c r="J275" s="4"/>
      <c r="K275" s="4"/>
      <c r="L275" s="4">
        <v>4.5</v>
      </c>
      <c r="M275" s="4"/>
      <c r="N275" s="4"/>
      <c r="O275" s="15">
        <v>4.5</v>
      </c>
      <c r="P275" s="4"/>
      <c r="Q275" s="338"/>
      <c r="R275" s="15" t="str">
        <f t="shared" si="56"/>
        <v>No</v>
      </c>
      <c r="S275" s="15" t="str">
        <f t="shared" si="57"/>
        <v>No</v>
      </c>
      <c r="T275" s="4" t="str">
        <f t="shared" si="58"/>
        <v>No</v>
      </c>
      <c r="U275" s="4" t="str">
        <f t="shared" si="59"/>
        <v>N/A</v>
      </c>
      <c r="V275" s="132" t="str">
        <f t="shared" si="60"/>
        <v>No</v>
      </c>
      <c r="W275" s="223" t="str">
        <f t="shared" si="61"/>
        <v>N/A</v>
      </c>
      <c r="X275" s="221" t="str">
        <f t="shared" si="62"/>
        <v>No</v>
      </c>
      <c r="Y275" s="223" t="str">
        <f t="shared" si="63"/>
        <v>N/A</v>
      </c>
      <c r="Z275" s="222" t="str">
        <f t="shared" si="64"/>
        <v>No</v>
      </c>
      <c r="AA275" s="68" t="str">
        <f t="shared" si="65"/>
        <v>N/A</v>
      </c>
      <c r="AB275" s="65" t="str">
        <f t="shared" si="66"/>
        <v>No</v>
      </c>
      <c r="AC275" s="68" t="str">
        <f t="shared" si="67"/>
        <v>N/A</v>
      </c>
      <c r="AD275" s="65" t="str">
        <f t="shared" si="68"/>
        <v>No</v>
      </c>
      <c r="AE275" s="68" t="str">
        <f t="shared" si="69"/>
        <v>N/A</v>
      </c>
      <c r="AF275" s="8"/>
    </row>
    <row r="276" spans="1:32" ht="15.65" hidden="1" customHeight="1">
      <c r="A276" s="66" t="s">
        <v>15</v>
      </c>
      <c r="B276" s="66" t="s">
        <v>28</v>
      </c>
      <c r="C276" s="66" t="str" cm="1">
        <f t="array" ref="C276">_xlfn.IFNA(_xlfn.IFS(B276="Starter","Starters &amp; Sides",B276="Sides","Starters &amp; Sides"),B276)</f>
        <v>Drinks</v>
      </c>
      <c r="D276" s="84" t="s">
        <v>2616</v>
      </c>
      <c r="E276" s="74"/>
      <c r="F276" s="4"/>
      <c r="G276" s="4"/>
      <c r="H276" s="4"/>
      <c r="I276" s="4"/>
      <c r="J276" s="4"/>
      <c r="K276" s="4"/>
      <c r="L276" s="4">
        <v>3.65</v>
      </c>
      <c r="M276" s="4">
        <v>3.7</v>
      </c>
      <c r="N276" s="4">
        <v>3.7</v>
      </c>
      <c r="O276" s="15"/>
      <c r="P276" s="4">
        <v>3.7</v>
      </c>
      <c r="Q276" s="338"/>
      <c r="R276" s="15" t="str">
        <f t="shared" si="56"/>
        <v>No</v>
      </c>
      <c r="S276" s="15" t="str">
        <f t="shared" si="57"/>
        <v>No</v>
      </c>
      <c r="T276" s="4" t="str">
        <f t="shared" si="58"/>
        <v>No</v>
      </c>
      <c r="U276" s="4" t="str">
        <f t="shared" si="59"/>
        <v>N/A</v>
      </c>
      <c r="V276" s="132" t="str">
        <f t="shared" si="60"/>
        <v>No</v>
      </c>
      <c r="W276" s="223" t="str">
        <f t="shared" si="61"/>
        <v>N/A</v>
      </c>
      <c r="X276" s="221" t="str">
        <f t="shared" si="62"/>
        <v>No</v>
      </c>
      <c r="Y276" s="223" t="str">
        <f t="shared" si="63"/>
        <v>N/A</v>
      </c>
      <c r="Z276" s="222" t="str">
        <f t="shared" si="64"/>
        <v>No</v>
      </c>
      <c r="AA276" s="68" t="str">
        <f t="shared" si="65"/>
        <v>N/A</v>
      </c>
      <c r="AB276" s="65" t="str">
        <f t="shared" si="66"/>
        <v>No</v>
      </c>
      <c r="AC276" s="68" t="str">
        <f t="shared" si="67"/>
        <v>N/A</v>
      </c>
      <c r="AD276" s="65" t="str">
        <f t="shared" si="68"/>
        <v>No</v>
      </c>
      <c r="AE276" s="68" t="str">
        <f t="shared" si="69"/>
        <v>N/A</v>
      </c>
      <c r="AF276" s="8"/>
    </row>
    <row r="277" spans="1:32" ht="14.5" hidden="1" customHeight="1">
      <c r="A277" s="66" t="s">
        <v>15</v>
      </c>
      <c r="B277" s="66" t="s">
        <v>28</v>
      </c>
      <c r="C277" s="66" t="str" cm="1">
        <f t="array" ref="C277">_xlfn.IFNA(_xlfn.IFS(B277="Starter","Starters &amp; Sides",B277="Sides","Starters &amp; Sides"),B277)</f>
        <v>Drinks</v>
      </c>
      <c r="D277" s="84" t="s">
        <v>2617</v>
      </c>
      <c r="E277" s="74"/>
      <c r="F277" s="4"/>
      <c r="G277" s="4"/>
      <c r="H277" s="4"/>
      <c r="I277" s="4"/>
      <c r="J277" s="4"/>
      <c r="K277" s="4"/>
      <c r="L277" s="4"/>
      <c r="M277" s="4">
        <v>5.0999999999999996</v>
      </c>
      <c r="N277" s="4">
        <v>5.0999999999999996</v>
      </c>
      <c r="O277" s="15"/>
      <c r="P277" s="4"/>
      <c r="Q277" s="338"/>
      <c r="R277" s="15" t="str">
        <f t="shared" si="56"/>
        <v>No</v>
      </c>
      <c r="S277" s="15" t="str">
        <f t="shared" si="57"/>
        <v>No</v>
      </c>
      <c r="T277" s="4" t="str">
        <f t="shared" si="58"/>
        <v>No</v>
      </c>
      <c r="U277" s="4" t="str">
        <f t="shared" si="59"/>
        <v>N/A</v>
      </c>
      <c r="V277" s="132" t="str">
        <f t="shared" si="60"/>
        <v>No</v>
      </c>
      <c r="W277" s="223" t="str">
        <f t="shared" si="61"/>
        <v>N/A</v>
      </c>
      <c r="X277" s="221" t="str">
        <f t="shared" si="62"/>
        <v>No</v>
      </c>
      <c r="Y277" s="223" t="str">
        <f t="shared" si="63"/>
        <v>N/A</v>
      </c>
      <c r="Z277" s="222" t="str">
        <f t="shared" si="64"/>
        <v>No</v>
      </c>
      <c r="AA277" s="68" t="str">
        <f t="shared" si="65"/>
        <v>N/A</v>
      </c>
      <c r="AB277" s="65" t="str">
        <f t="shared" si="66"/>
        <v>No</v>
      </c>
      <c r="AC277" s="68" t="str">
        <f t="shared" si="67"/>
        <v>N/A</v>
      </c>
      <c r="AD277" s="65" t="str">
        <f t="shared" si="68"/>
        <v>No</v>
      </c>
      <c r="AE277" s="68" t="str">
        <f t="shared" si="69"/>
        <v>N/A</v>
      </c>
      <c r="AF277" s="8"/>
    </row>
    <row r="278" spans="1:32" ht="14.5" hidden="1" customHeight="1">
      <c r="A278" s="66" t="s">
        <v>15</v>
      </c>
      <c r="B278" s="66" t="s">
        <v>28</v>
      </c>
      <c r="C278" s="66" t="str" cm="1">
        <f t="array" ref="C278">_xlfn.IFNA(_xlfn.IFS(B278="Starter","Starters &amp; Sides",B278="Sides","Starters &amp; Sides"),B278)</f>
        <v>Drinks</v>
      </c>
      <c r="D278" s="84" t="s">
        <v>2618</v>
      </c>
      <c r="E278" s="74"/>
      <c r="F278" s="4"/>
      <c r="G278" s="4"/>
      <c r="H278" s="4">
        <v>5.5</v>
      </c>
      <c r="I278" s="4">
        <v>5.5</v>
      </c>
      <c r="J278" s="4">
        <v>5.75</v>
      </c>
      <c r="K278" s="4">
        <v>5.75</v>
      </c>
      <c r="L278" s="4">
        <v>5.75</v>
      </c>
      <c r="M278" s="4"/>
      <c r="N278" s="4"/>
      <c r="O278" s="15">
        <v>8.25</v>
      </c>
      <c r="P278" s="4">
        <v>8.25</v>
      </c>
      <c r="Q278" s="338"/>
      <c r="R278" s="15" t="str">
        <f t="shared" si="56"/>
        <v>No</v>
      </c>
      <c r="S278" s="15" t="str">
        <f t="shared" si="57"/>
        <v>No</v>
      </c>
      <c r="T278" s="4" t="str">
        <f t="shared" si="58"/>
        <v>No</v>
      </c>
      <c r="U278" s="4" t="str">
        <f t="shared" si="59"/>
        <v>N/A</v>
      </c>
      <c r="V278" s="132" t="str">
        <f t="shared" si="60"/>
        <v>No</v>
      </c>
      <c r="W278" s="223" t="str">
        <f t="shared" si="61"/>
        <v>N/A</v>
      </c>
      <c r="X278" s="221" t="str">
        <f t="shared" si="62"/>
        <v>No</v>
      </c>
      <c r="Y278" s="223" t="str">
        <f t="shared" si="63"/>
        <v>N/A</v>
      </c>
      <c r="Z278" s="222" t="str">
        <f t="shared" si="64"/>
        <v>No</v>
      </c>
      <c r="AA278" s="68" t="str">
        <f t="shared" si="65"/>
        <v>N/A</v>
      </c>
      <c r="AB278" s="65" t="str">
        <f t="shared" si="66"/>
        <v>No</v>
      </c>
      <c r="AC278" s="68" t="str">
        <f t="shared" si="67"/>
        <v>N/A</v>
      </c>
      <c r="AD278" s="65" t="str">
        <f t="shared" si="68"/>
        <v>No</v>
      </c>
      <c r="AE278" s="68" t="str">
        <f t="shared" si="69"/>
        <v>N/A</v>
      </c>
      <c r="AF278" s="8"/>
    </row>
    <row r="279" spans="1:32" ht="14.5" hidden="1" customHeight="1">
      <c r="A279" s="66" t="s">
        <v>15</v>
      </c>
      <c r="B279" s="66" t="s">
        <v>28</v>
      </c>
      <c r="C279" s="66" t="str" cm="1">
        <f t="array" ref="C279">_xlfn.IFNA(_xlfn.IFS(B279="Starter","Starters &amp; Sides",B279="Sides","Starters &amp; Sides"),B279)</f>
        <v>Drinks</v>
      </c>
      <c r="D279" s="84" t="s">
        <v>238</v>
      </c>
      <c r="E279" s="74">
        <v>3.2</v>
      </c>
      <c r="F279" s="4">
        <v>3.25</v>
      </c>
      <c r="G279" s="4">
        <v>3.25</v>
      </c>
      <c r="H279" s="4">
        <v>3.5</v>
      </c>
      <c r="I279" s="4">
        <v>3.65</v>
      </c>
      <c r="J279" s="4">
        <v>3.65</v>
      </c>
      <c r="K279" s="4"/>
      <c r="L279" s="4"/>
      <c r="M279" s="4">
        <v>3.9</v>
      </c>
      <c r="N279" s="4">
        <v>3.9</v>
      </c>
      <c r="O279" s="15">
        <v>4.25</v>
      </c>
      <c r="P279" s="4">
        <v>4.25</v>
      </c>
      <c r="Q279" s="338"/>
      <c r="R279" s="15" t="str">
        <f t="shared" si="56"/>
        <v>No</v>
      </c>
      <c r="S279" s="15" t="str">
        <f t="shared" si="57"/>
        <v>No</v>
      </c>
      <c r="T279" s="4" t="str">
        <f t="shared" si="58"/>
        <v>No</v>
      </c>
      <c r="U279" s="4" t="str">
        <f t="shared" si="59"/>
        <v>N/A</v>
      </c>
      <c r="V279" s="132" t="str">
        <f t="shared" si="60"/>
        <v>No</v>
      </c>
      <c r="W279" s="223" t="str">
        <f t="shared" si="61"/>
        <v>N/A</v>
      </c>
      <c r="X279" s="221" t="str">
        <f t="shared" si="62"/>
        <v>No</v>
      </c>
      <c r="Y279" s="223" t="str">
        <f t="shared" si="63"/>
        <v>N/A</v>
      </c>
      <c r="Z279" s="222" t="str">
        <f t="shared" si="64"/>
        <v>No</v>
      </c>
      <c r="AA279" s="68" t="str">
        <f t="shared" si="65"/>
        <v>N/A</v>
      </c>
      <c r="AB279" s="65" t="str">
        <f t="shared" si="66"/>
        <v>No</v>
      </c>
      <c r="AC279" s="68" t="str">
        <f t="shared" si="67"/>
        <v>N/A</v>
      </c>
      <c r="AD279" s="65" t="str">
        <f t="shared" si="68"/>
        <v>No</v>
      </c>
      <c r="AE279" s="68" t="str">
        <f t="shared" si="69"/>
        <v>N/A</v>
      </c>
      <c r="AF279" s="8"/>
    </row>
    <row r="280" spans="1:32" ht="14.5" hidden="1" customHeight="1">
      <c r="A280" s="66" t="s">
        <v>15</v>
      </c>
      <c r="B280" s="66" t="s">
        <v>28</v>
      </c>
      <c r="C280" s="66" t="str" cm="1">
        <f t="array" ref="C280">_xlfn.IFNA(_xlfn.IFS(B280="Starter","Starters &amp; Sides",B280="Sides","Starters &amp; Sides"),B280)</f>
        <v>Drinks</v>
      </c>
      <c r="D280" s="84" t="s">
        <v>501</v>
      </c>
      <c r="E280" s="74">
        <v>4.5199999999999996</v>
      </c>
      <c r="F280" s="4">
        <v>4.57</v>
      </c>
      <c r="G280" s="4">
        <v>4.57</v>
      </c>
      <c r="H280" s="4">
        <v>5.5</v>
      </c>
      <c r="I280" s="4">
        <v>5.7</v>
      </c>
      <c r="J280" s="4">
        <v>5.85</v>
      </c>
      <c r="K280" s="4">
        <v>6.4</v>
      </c>
      <c r="L280" s="4">
        <v>6.4</v>
      </c>
      <c r="M280" s="4">
        <v>6.5</v>
      </c>
      <c r="N280" s="4">
        <v>6.5</v>
      </c>
      <c r="O280" s="15"/>
      <c r="P280" s="4">
        <v>6.85</v>
      </c>
      <c r="Q280" s="338"/>
      <c r="R280" s="15" t="str">
        <f t="shared" si="56"/>
        <v>No</v>
      </c>
      <c r="S280" s="15" t="str">
        <f t="shared" si="57"/>
        <v>No</v>
      </c>
      <c r="T280" s="4" t="str">
        <f t="shared" si="58"/>
        <v>No</v>
      </c>
      <c r="U280" s="4" t="str">
        <f t="shared" si="59"/>
        <v>N/A</v>
      </c>
      <c r="V280" s="132" t="str">
        <f t="shared" si="60"/>
        <v>No</v>
      </c>
      <c r="W280" s="223" t="str">
        <f t="shared" si="61"/>
        <v>N/A</v>
      </c>
      <c r="X280" s="221" t="str">
        <f t="shared" si="62"/>
        <v>No</v>
      </c>
      <c r="Y280" s="223" t="str">
        <f t="shared" si="63"/>
        <v>N/A</v>
      </c>
      <c r="Z280" s="222" t="str">
        <f t="shared" si="64"/>
        <v>No</v>
      </c>
      <c r="AA280" s="68" t="str">
        <f t="shared" si="65"/>
        <v>N/A</v>
      </c>
      <c r="AB280" s="65" t="str">
        <f t="shared" si="66"/>
        <v>No</v>
      </c>
      <c r="AC280" s="68" t="str">
        <f t="shared" si="67"/>
        <v>N/A</v>
      </c>
      <c r="AD280" s="65" t="str">
        <f t="shared" si="68"/>
        <v>No</v>
      </c>
      <c r="AE280" s="68" t="str">
        <f t="shared" si="69"/>
        <v>N/A</v>
      </c>
      <c r="AF280" s="8"/>
    </row>
    <row r="281" spans="1:32" ht="14.5" hidden="1" customHeight="1">
      <c r="A281" s="66" t="s">
        <v>15</v>
      </c>
      <c r="B281" s="66" t="s">
        <v>28</v>
      </c>
      <c r="C281" s="66" t="str" cm="1">
        <f t="array" ref="C281">_xlfn.IFNA(_xlfn.IFS(B281="Starter","Starters &amp; Sides",B281="Sides","Starters &amp; Sides"),B281)</f>
        <v>Drinks</v>
      </c>
      <c r="D281" s="84" t="s">
        <v>2619</v>
      </c>
      <c r="E281" s="74"/>
      <c r="F281" s="4"/>
      <c r="G281" s="4"/>
      <c r="H281" s="4"/>
      <c r="I281" s="4"/>
      <c r="J281" s="4"/>
      <c r="K281" s="4"/>
      <c r="L281" s="4"/>
      <c r="M281" s="4">
        <v>5.4</v>
      </c>
      <c r="N281" s="4">
        <v>5.4</v>
      </c>
      <c r="O281" s="15"/>
      <c r="P281" s="4">
        <v>5.65</v>
      </c>
      <c r="Q281" s="338">
        <v>5.65</v>
      </c>
      <c r="R281" s="15" t="str">
        <f t="shared" si="56"/>
        <v>Yes</v>
      </c>
      <c r="S281" s="15" t="str">
        <f t="shared" si="57"/>
        <v>No</v>
      </c>
      <c r="T281" s="4" t="str">
        <f t="shared" si="58"/>
        <v>Yes</v>
      </c>
      <c r="U281" s="4">
        <f t="shared" si="59"/>
        <v>0</v>
      </c>
      <c r="V281" s="132" t="str">
        <f t="shared" si="60"/>
        <v>No</v>
      </c>
      <c r="W281" s="223" t="str">
        <f t="shared" si="61"/>
        <v>N/A</v>
      </c>
      <c r="X281" s="221" t="str">
        <f t="shared" si="62"/>
        <v>No</v>
      </c>
      <c r="Y281" s="223" t="str">
        <f t="shared" si="63"/>
        <v>N/A</v>
      </c>
      <c r="Z281" s="222" t="str">
        <f t="shared" si="64"/>
        <v>No</v>
      </c>
      <c r="AA281" s="68" t="str">
        <f t="shared" si="65"/>
        <v>N/A</v>
      </c>
      <c r="AB281" s="65" t="str">
        <f t="shared" si="66"/>
        <v>No</v>
      </c>
      <c r="AC281" s="68" t="str">
        <f t="shared" si="67"/>
        <v>N/A</v>
      </c>
      <c r="AD281" s="65" t="str">
        <f t="shared" si="68"/>
        <v>No</v>
      </c>
      <c r="AE281" s="68" t="str">
        <f t="shared" si="69"/>
        <v>N/A</v>
      </c>
      <c r="AF281" s="8"/>
    </row>
    <row r="282" spans="1:32" ht="14.5" hidden="1" customHeight="1">
      <c r="A282" s="66" t="s">
        <v>15</v>
      </c>
      <c r="B282" s="66" t="s">
        <v>28</v>
      </c>
      <c r="C282" s="66" t="str" cm="1">
        <f t="array" ref="C282">_xlfn.IFNA(_xlfn.IFS(B282="Starter","Starters &amp; Sides",B282="Sides","Starters &amp; Sides"),B282)</f>
        <v>Drinks</v>
      </c>
      <c r="D282" t="s">
        <v>2620</v>
      </c>
      <c r="E282" s="74"/>
      <c r="F282" s="4"/>
      <c r="G282" s="4"/>
      <c r="H282" s="4"/>
      <c r="I282" s="4"/>
      <c r="J282" s="4"/>
      <c r="K282" s="4"/>
      <c r="L282" s="4"/>
      <c r="M282" s="4"/>
      <c r="N282" s="4"/>
      <c r="O282" s="15"/>
      <c r="P282" s="4">
        <v>5.65</v>
      </c>
      <c r="Q282" s="338"/>
      <c r="R282" s="15" t="str">
        <f t="shared" si="56"/>
        <v>No</v>
      </c>
      <c r="S282" s="15" t="str">
        <f t="shared" si="57"/>
        <v>No</v>
      </c>
      <c r="T282" s="4" t="str">
        <f t="shared" si="58"/>
        <v>No</v>
      </c>
      <c r="U282" s="4" t="str">
        <f t="shared" si="59"/>
        <v>N/A</v>
      </c>
      <c r="V282" s="132" t="str">
        <f t="shared" si="60"/>
        <v>No</v>
      </c>
      <c r="W282" s="223" t="str">
        <f t="shared" si="61"/>
        <v>N/A</v>
      </c>
      <c r="X282" s="221" t="str">
        <f t="shared" si="62"/>
        <v>No</v>
      </c>
      <c r="Y282" s="223" t="str">
        <f t="shared" si="63"/>
        <v>N/A</v>
      </c>
      <c r="Z282" s="222" t="str">
        <f t="shared" si="64"/>
        <v>No</v>
      </c>
      <c r="AA282" s="68" t="str">
        <f t="shared" si="65"/>
        <v>N/A</v>
      </c>
      <c r="AB282" s="65" t="str">
        <f t="shared" si="66"/>
        <v>No</v>
      </c>
      <c r="AC282" s="68" t="str">
        <f t="shared" si="67"/>
        <v>N/A</v>
      </c>
      <c r="AD282" s="65" t="str">
        <f t="shared" si="68"/>
        <v>No</v>
      </c>
      <c r="AE282" s="68" t="str">
        <f t="shared" si="69"/>
        <v>N/A</v>
      </c>
      <c r="AF282" s="8"/>
    </row>
    <row r="283" spans="1:32" ht="14.5" hidden="1" customHeight="1">
      <c r="A283" s="66" t="s">
        <v>15</v>
      </c>
      <c r="B283" s="66" t="s">
        <v>28</v>
      </c>
      <c r="C283" s="66" t="str" cm="1">
        <f t="array" ref="C283">_xlfn.IFNA(_xlfn.IFS(B283="Starter","Starters &amp; Sides",B283="Sides","Starters &amp; Sides"),B283)</f>
        <v>Drinks</v>
      </c>
      <c r="D283" s="84" t="s">
        <v>2621</v>
      </c>
      <c r="E283" s="74"/>
      <c r="F283" s="4"/>
      <c r="G283" s="4"/>
      <c r="H283" s="4"/>
      <c r="I283" s="4"/>
      <c r="J283" s="4"/>
      <c r="K283" s="4"/>
      <c r="L283" s="4"/>
      <c r="M283" s="4"/>
      <c r="N283" s="4"/>
      <c r="O283" s="15"/>
      <c r="P283" s="4">
        <v>7.15</v>
      </c>
      <c r="Q283" s="338"/>
      <c r="R283" s="15" t="str">
        <f t="shared" si="56"/>
        <v>No</v>
      </c>
      <c r="S283" s="15" t="str">
        <f t="shared" si="57"/>
        <v>No</v>
      </c>
      <c r="T283" s="4" t="str">
        <f t="shared" si="58"/>
        <v>No</v>
      </c>
      <c r="U283" s="4" t="str">
        <f t="shared" si="59"/>
        <v>N/A</v>
      </c>
      <c r="V283" s="132" t="str">
        <f t="shared" si="60"/>
        <v>No</v>
      </c>
      <c r="W283" s="223" t="str">
        <f t="shared" si="61"/>
        <v>N/A</v>
      </c>
      <c r="X283" s="221" t="str">
        <f t="shared" si="62"/>
        <v>No</v>
      </c>
      <c r="Y283" s="223" t="str">
        <f t="shared" si="63"/>
        <v>N/A</v>
      </c>
      <c r="Z283" s="222" t="str">
        <f t="shared" si="64"/>
        <v>No</v>
      </c>
      <c r="AA283" s="68" t="str">
        <f t="shared" si="65"/>
        <v>N/A</v>
      </c>
      <c r="AB283" s="65" t="str">
        <f t="shared" si="66"/>
        <v>No</v>
      </c>
      <c r="AC283" s="68" t="str">
        <f t="shared" si="67"/>
        <v>N/A</v>
      </c>
      <c r="AD283" s="65" t="str">
        <f t="shared" si="68"/>
        <v>No</v>
      </c>
      <c r="AE283" s="68" t="str">
        <f t="shared" si="69"/>
        <v>N/A</v>
      </c>
      <c r="AF283" s="8"/>
    </row>
    <row r="284" spans="1:32" ht="14.5" hidden="1" customHeight="1">
      <c r="A284" s="66" t="s">
        <v>15</v>
      </c>
      <c r="B284" s="66" t="s">
        <v>28</v>
      </c>
      <c r="C284" s="66" t="str" cm="1">
        <f t="array" ref="C284">_xlfn.IFNA(_xlfn.IFS(B284="Starter","Starters &amp; Sides",B284="Sides","Starters &amp; Sides"),B284)</f>
        <v>Drinks</v>
      </c>
      <c r="D284" s="84" t="s">
        <v>2622</v>
      </c>
      <c r="E284" s="74"/>
      <c r="F284" s="4"/>
      <c r="G284" s="4"/>
      <c r="H284" s="4">
        <v>12</v>
      </c>
      <c r="I284" s="4"/>
      <c r="J284" s="4"/>
      <c r="K284" s="4"/>
      <c r="L284" s="4"/>
      <c r="M284" s="4"/>
      <c r="N284" s="4"/>
      <c r="O284" s="15"/>
      <c r="P284" s="4"/>
      <c r="Q284" s="338"/>
      <c r="R284" s="15" t="str">
        <f t="shared" si="56"/>
        <v>No</v>
      </c>
      <c r="S284" s="15" t="str">
        <f t="shared" si="57"/>
        <v>No</v>
      </c>
      <c r="T284" s="4" t="str">
        <f t="shared" si="58"/>
        <v>No</v>
      </c>
      <c r="U284" s="4" t="str">
        <f t="shared" si="59"/>
        <v>N/A</v>
      </c>
      <c r="V284" s="132" t="str">
        <f t="shared" si="60"/>
        <v>No</v>
      </c>
      <c r="W284" s="223" t="str">
        <f t="shared" si="61"/>
        <v>N/A</v>
      </c>
      <c r="X284" s="221" t="str">
        <f t="shared" si="62"/>
        <v>No</v>
      </c>
      <c r="Y284" s="223" t="str">
        <f t="shared" si="63"/>
        <v>N/A</v>
      </c>
      <c r="Z284" s="222" t="str">
        <f t="shared" si="64"/>
        <v>No</v>
      </c>
      <c r="AA284" s="68" t="str">
        <f t="shared" si="65"/>
        <v>N/A</v>
      </c>
      <c r="AB284" s="65" t="str">
        <f t="shared" si="66"/>
        <v>No</v>
      </c>
      <c r="AC284" s="68" t="str">
        <f t="shared" si="67"/>
        <v>N/A</v>
      </c>
      <c r="AD284" s="65" t="str">
        <f t="shared" si="68"/>
        <v>No</v>
      </c>
      <c r="AE284" s="68" t="str">
        <f t="shared" si="69"/>
        <v>N/A</v>
      </c>
      <c r="AF284" s="8"/>
    </row>
    <row r="285" spans="1:32" ht="14.5" hidden="1" customHeight="1">
      <c r="A285" s="66" t="s">
        <v>15</v>
      </c>
      <c r="B285" s="66" t="s">
        <v>28</v>
      </c>
      <c r="C285" s="66" t="str" cm="1">
        <f t="array" ref="C285">_xlfn.IFNA(_xlfn.IFS(B285="Starter","Starters &amp; Sides",B285="Sides","Starters &amp; Sides"),B285)</f>
        <v>Drinks</v>
      </c>
      <c r="D285" s="84" t="s">
        <v>477</v>
      </c>
      <c r="E285" s="74">
        <v>2.95</v>
      </c>
      <c r="F285" s="4">
        <v>3.25</v>
      </c>
      <c r="G285" s="4">
        <v>3.25</v>
      </c>
      <c r="H285" s="4">
        <v>3.25</v>
      </c>
      <c r="I285" s="4">
        <v>3.65</v>
      </c>
      <c r="J285" s="4">
        <v>3.65</v>
      </c>
      <c r="K285" s="4"/>
      <c r="L285" s="4"/>
      <c r="M285" s="4"/>
      <c r="N285" s="4"/>
      <c r="O285" s="15"/>
      <c r="P285" s="4"/>
      <c r="Q285" s="338"/>
      <c r="R285" s="15" t="str">
        <f t="shared" si="56"/>
        <v>No</v>
      </c>
      <c r="S285" s="15" t="str">
        <f t="shared" si="57"/>
        <v>No</v>
      </c>
      <c r="T285" s="4" t="str">
        <f t="shared" si="58"/>
        <v>No</v>
      </c>
      <c r="U285" s="4" t="str">
        <f t="shared" si="59"/>
        <v>N/A</v>
      </c>
      <c r="V285" s="132" t="str">
        <f t="shared" si="60"/>
        <v>No</v>
      </c>
      <c r="W285" s="223" t="str">
        <f t="shared" si="61"/>
        <v>N/A</v>
      </c>
      <c r="X285" s="221" t="str">
        <f t="shared" si="62"/>
        <v>No</v>
      </c>
      <c r="Y285" s="223" t="str">
        <f t="shared" si="63"/>
        <v>N/A</v>
      </c>
      <c r="Z285" s="222" t="str">
        <f t="shared" si="64"/>
        <v>No</v>
      </c>
      <c r="AA285" s="68" t="str">
        <f t="shared" si="65"/>
        <v>N/A</v>
      </c>
      <c r="AB285" s="65" t="str">
        <f t="shared" si="66"/>
        <v>No</v>
      </c>
      <c r="AC285" s="68" t="str">
        <f t="shared" si="67"/>
        <v>N/A</v>
      </c>
      <c r="AD285" s="65" t="str">
        <f t="shared" si="68"/>
        <v>No</v>
      </c>
      <c r="AE285" s="68" t="str">
        <f t="shared" si="69"/>
        <v>N/A</v>
      </c>
      <c r="AF285" s="8"/>
    </row>
    <row r="286" spans="1:32" ht="14.5" hidden="1" customHeight="1">
      <c r="A286" s="66" t="s">
        <v>15</v>
      </c>
      <c r="B286" s="66" t="s">
        <v>28</v>
      </c>
      <c r="C286" s="66" t="str" cm="1">
        <f t="array" ref="C286">_xlfn.IFNA(_xlfn.IFS(B286="Starter","Starters &amp; Sides",B286="Sides","Starters &amp; Sides"),B286)</f>
        <v>Drinks</v>
      </c>
      <c r="D286" s="84" t="s">
        <v>2623</v>
      </c>
      <c r="E286" s="74">
        <v>4.5999999999999996</v>
      </c>
      <c r="F286" s="4">
        <v>4.95</v>
      </c>
      <c r="G286" s="4"/>
      <c r="H286" s="4">
        <v>5</v>
      </c>
      <c r="I286" s="4">
        <v>5.2</v>
      </c>
      <c r="J286" s="4">
        <v>5.3</v>
      </c>
      <c r="K286" s="4">
        <v>5.3</v>
      </c>
      <c r="L286" s="4">
        <v>5.3</v>
      </c>
      <c r="M286" s="4">
        <v>5.4</v>
      </c>
      <c r="N286" s="4">
        <v>5.4</v>
      </c>
      <c r="O286" s="15"/>
      <c r="P286" s="4"/>
      <c r="Q286" s="338"/>
      <c r="R286" s="15" t="str">
        <f t="shared" si="56"/>
        <v>No</v>
      </c>
      <c r="S286" s="15" t="str">
        <f t="shared" si="57"/>
        <v>No</v>
      </c>
      <c r="T286" s="4" t="str">
        <f t="shared" si="58"/>
        <v>No</v>
      </c>
      <c r="U286" s="4" t="str">
        <f t="shared" si="59"/>
        <v>N/A</v>
      </c>
      <c r="V286" s="132" t="str">
        <f t="shared" si="60"/>
        <v>No</v>
      </c>
      <c r="W286" s="223" t="str">
        <f t="shared" si="61"/>
        <v>N/A</v>
      </c>
      <c r="X286" s="221" t="str">
        <f t="shared" si="62"/>
        <v>No</v>
      </c>
      <c r="Y286" s="223" t="str">
        <f t="shared" si="63"/>
        <v>N/A</v>
      </c>
      <c r="Z286" s="222" t="str">
        <f t="shared" si="64"/>
        <v>No</v>
      </c>
      <c r="AA286" s="68" t="str">
        <f t="shared" si="65"/>
        <v>N/A</v>
      </c>
      <c r="AB286" s="65" t="str">
        <f t="shared" si="66"/>
        <v>No</v>
      </c>
      <c r="AC286" s="68" t="str">
        <f t="shared" si="67"/>
        <v>N/A</v>
      </c>
      <c r="AD286" s="65" t="str">
        <f t="shared" si="68"/>
        <v>No</v>
      </c>
      <c r="AE286" s="68" t="str">
        <f t="shared" si="69"/>
        <v>N/A</v>
      </c>
      <c r="AF286" s="8"/>
    </row>
    <row r="287" spans="1:32" ht="14.5" hidden="1" customHeight="1">
      <c r="A287" s="66" t="s">
        <v>15</v>
      </c>
      <c r="B287" s="66" t="s">
        <v>28</v>
      </c>
      <c r="C287" s="66" t="str" cm="1">
        <f t="array" ref="C287">_xlfn.IFNA(_xlfn.IFS(B287="Starter","Starters &amp; Sides",B287="Sides","Starters &amp; Sides"),B287)</f>
        <v>Drinks</v>
      </c>
      <c r="D287" s="84" t="s">
        <v>235</v>
      </c>
      <c r="E287" s="74">
        <v>3.3</v>
      </c>
      <c r="F287" s="4">
        <v>3.25</v>
      </c>
      <c r="G287" s="4">
        <v>3.25</v>
      </c>
      <c r="H287" s="4">
        <v>3.5</v>
      </c>
      <c r="I287" s="4">
        <v>3.65</v>
      </c>
      <c r="J287" s="4">
        <v>3.65</v>
      </c>
      <c r="K287" s="4"/>
      <c r="L287" s="4"/>
      <c r="M287" s="4">
        <v>3.9</v>
      </c>
      <c r="N287" s="4">
        <v>3.9</v>
      </c>
      <c r="O287" s="15">
        <v>4.0999999999999996</v>
      </c>
      <c r="P287" s="4">
        <v>4.0999999999999996</v>
      </c>
      <c r="Q287" s="338"/>
      <c r="R287" s="15" t="str">
        <f t="shared" si="56"/>
        <v>No</v>
      </c>
      <c r="S287" s="15" t="str">
        <f t="shared" si="57"/>
        <v>No</v>
      </c>
      <c r="T287" s="4" t="str">
        <f t="shared" si="58"/>
        <v>No</v>
      </c>
      <c r="U287" s="4" t="str">
        <f t="shared" si="59"/>
        <v>N/A</v>
      </c>
      <c r="V287" s="132" t="str">
        <f t="shared" si="60"/>
        <v>No</v>
      </c>
      <c r="W287" s="223" t="str">
        <f t="shared" si="61"/>
        <v>N/A</v>
      </c>
      <c r="X287" s="221" t="str">
        <f t="shared" si="62"/>
        <v>No</v>
      </c>
      <c r="Y287" s="223" t="str">
        <f t="shared" si="63"/>
        <v>N/A</v>
      </c>
      <c r="Z287" s="222" t="str">
        <f t="shared" si="64"/>
        <v>No</v>
      </c>
      <c r="AA287" s="68" t="str">
        <f t="shared" si="65"/>
        <v>N/A</v>
      </c>
      <c r="AB287" s="65" t="str">
        <f t="shared" si="66"/>
        <v>No</v>
      </c>
      <c r="AC287" s="68" t="str">
        <f t="shared" si="67"/>
        <v>N/A</v>
      </c>
      <c r="AD287" s="65" t="str">
        <f t="shared" si="68"/>
        <v>No</v>
      </c>
      <c r="AE287" s="68" t="str">
        <f t="shared" si="69"/>
        <v>N/A</v>
      </c>
      <c r="AF287" s="8"/>
    </row>
    <row r="288" spans="1:32" ht="14.5" hidden="1" customHeight="1">
      <c r="A288" s="66" t="s">
        <v>15</v>
      </c>
      <c r="B288" s="66" t="s">
        <v>28</v>
      </c>
      <c r="C288" s="66" t="str" cm="1">
        <f t="array" ref="C288">_xlfn.IFNA(_xlfn.IFS(B288="Starter","Starters &amp; Sides",B288="Sides","Starters &amp; Sides"),B288)</f>
        <v>Drinks</v>
      </c>
      <c r="D288" s="84" t="s">
        <v>2624</v>
      </c>
      <c r="E288" s="74"/>
      <c r="F288" s="4"/>
      <c r="G288" s="4"/>
      <c r="H288" s="4"/>
      <c r="I288" s="4"/>
      <c r="J288" s="4"/>
      <c r="K288" s="4"/>
      <c r="L288" s="4"/>
      <c r="M288" s="4"/>
      <c r="N288" s="4"/>
      <c r="O288" s="15"/>
      <c r="P288" s="4">
        <v>4.25</v>
      </c>
      <c r="Q288" s="338"/>
      <c r="R288" s="15" t="str">
        <f t="shared" si="56"/>
        <v>No</v>
      </c>
      <c r="S288" s="15" t="str">
        <f t="shared" si="57"/>
        <v>No</v>
      </c>
      <c r="T288" s="4" t="str">
        <f t="shared" si="58"/>
        <v>No</v>
      </c>
      <c r="U288" s="4" t="str">
        <f t="shared" si="59"/>
        <v>N/A</v>
      </c>
      <c r="V288" s="132" t="str">
        <f t="shared" si="60"/>
        <v>No</v>
      </c>
      <c r="W288" s="223" t="str">
        <f t="shared" si="61"/>
        <v>N/A</v>
      </c>
      <c r="X288" s="221" t="str">
        <f t="shared" si="62"/>
        <v>No</v>
      </c>
      <c r="Y288" s="223" t="str">
        <f t="shared" si="63"/>
        <v>N/A</v>
      </c>
      <c r="Z288" s="222" t="str">
        <f t="shared" si="64"/>
        <v>No</v>
      </c>
      <c r="AA288" s="68" t="str">
        <f t="shared" si="65"/>
        <v>N/A</v>
      </c>
      <c r="AB288" s="65" t="str">
        <f t="shared" si="66"/>
        <v>No</v>
      </c>
      <c r="AC288" s="68" t="str">
        <f t="shared" si="67"/>
        <v>N/A</v>
      </c>
      <c r="AD288" s="65" t="str">
        <f t="shared" si="68"/>
        <v>No</v>
      </c>
      <c r="AE288" s="68" t="str">
        <f t="shared" si="69"/>
        <v>N/A</v>
      </c>
      <c r="AF288" s="8"/>
    </row>
    <row r="289" spans="1:32" ht="14.5" hidden="1" customHeight="1">
      <c r="A289" s="66" t="s">
        <v>15</v>
      </c>
      <c r="B289" s="66" t="s">
        <v>28</v>
      </c>
      <c r="C289" s="66" t="str" cm="1">
        <f t="array" ref="C289">_xlfn.IFNA(_xlfn.IFS(B289="Starter","Starters &amp; Sides",B289="Sides","Starters &amp; Sides"),B289)</f>
        <v>Drinks</v>
      </c>
      <c r="D289" s="84" t="s">
        <v>453</v>
      </c>
      <c r="E289" s="74">
        <v>12.95</v>
      </c>
      <c r="F289" s="4">
        <v>12.95</v>
      </c>
      <c r="G289" s="4">
        <v>12.95</v>
      </c>
      <c r="H289" s="4">
        <v>13.25</v>
      </c>
      <c r="I289" s="4">
        <v>13.5</v>
      </c>
      <c r="J289" s="4">
        <v>13.5</v>
      </c>
      <c r="K289" s="4">
        <v>13.5</v>
      </c>
      <c r="L289" s="4">
        <v>13.5</v>
      </c>
      <c r="M289" s="4"/>
      <c r="N289" s="4"/>
      <c r="O289" s="15">
        <v>11.25</v>
      </c>
      <c r="P289" s="4">
        <v>11.25</v>
      </c>
      <c r="Q289" s="338"/>
      <c r="R289" s="15" t="str">
        <f t="shared" si="56"/>
        <v>No</v>
      </c>
      <c r="S289" s="15" t="str">
        <f t="shared" si="57"/>
        <v>No</v>
      </c>
      <c r="T289" s="4" t="str">
        <f t="shared" si="58"/>
        <v>No</v>
      </c>
      <c r="U289" s="4" t="str">
        <f t="shared" si="59"/>
        <v>N/A</v>
      </c>
      <c r="V289" s="132" t="str">
        <f t="shared" si="60"/>
        <v>No</v>
      </c>
      <c r="W289" s="223" t="str">
        <f t="shared" si="61"/>
        <v>N/A</v>
      </c>
      <c r="X289" s="221" t="str">
        <f t="shared" si="62"/>
        <v>No</v>
      </c>
      <c r="Y289" s="223" t="str">
        <f t="shared" si="63"/>
        <v>N/A</v>
      </c>
      <c r="Z289" s="222" t="str">
        <f t="shared" si="64"/>
        <v>No</v>
      </c>
      <c r="AA289" s="68" t="str">
        <f t="shared" si="65"/>
        <v>N/A</v>
      </c>
      <c r="AB289" s="65" t="str">
        <f t="shared" si="66"/>
        <v>No</v>
      </c>
      <c r="AC289" s="68" t="str">
        <f t="shared" si="67"/>
        <v>N/A</v>
      </c>
      <c r="AD289" s="65" t="str">
        <f t="shared" si="68"/>
        <v>No</v>
      </c>
      <c r="AE289" s="68" t="str">
        <f t="shared" si="69"/>
        <v>N/A</v>
      </c>
      <c r="AF289" s="8"/>
    </row>
    <row r="290" spans="1:32" ht="14.5" hidden="1" customHeight="1">
      <c r="A290" s="66" t="s">
        <v>15</v>
      </c>
      <c r="B290" s="66" t="s">
        <v>28</v>
      </c>
      <c r="C290" s="66" t="str" cm="1">
        <f t="array" ref="C290">_xlfn.IFNA(_xlfn.IFS(B290="Starter","Starters &amp; Sides",B290="Sides","Starters &amp; Sides"),B290)</f>
        <v>Drinks</v>
      </c>
      <c r="D290" s="84" t="s">
        <v>2625</v>
      </c>
      <c r="E290" s="74">
        <v>3.5</v>
      </c>
      <c r="F290" s="4">
        <v>3.95</v>
      </c>
      <c r="G290" s="4">
        <v>3.95</v>
      </c>
      <c r="H290" s="4">
        <v>4</v>
      </c>
      <c r="I290" s="4"/>
      <c r="J290" s="4"/>
      <c r="K290" s="4"/>
      <c r="L290" s="4"/>
      <c r="M290" s="4">
        <v>4.3</v>
      </c>
      <c r="N290" s="4">
        <v>4.3</v>
      </c>
      <c r="O290" s="15"/>
      <c r="P290" s="4"/>
      <c r="Q290" s="338"/>
      <c r="R290" s="15" t="str">
        <f t="shared" si="56"/>
        <v>No</v>
      </c>
      <c r="S290" s="15" t="str">
        <f t="shared" si="57"/>
        <v>No</v>
      </c>
      <c r="T290" s="4" t="str">
        <f t="shared" si="58"/>
        <v>No</v>
      </c>
      <c r="U290" s="4" t="str">
        <f t="shared" si="59"/>
        <v>N/A</v>
      </c>
      <c r="V290" s="132" t="str">
        <f t="shared" si="60"/>
        <v>No</v>
      </c>
      <c r="W290" s="223" t="str">
        <f t="shared" si="61"/>
        <v>N/A</v>
      </c>
      <c r="X290" s="221" t="str">
        <f t="shared" si="62"/>
        <v>No</v>
      </c>
      <c r="Y290" s="223" t="str">
        <f t="shared" si="63"/>
        <v>N/A</v>
      </c>
      <c r="Z290" s="222" t="str">
        <f t="shared" si="64"/>
        <v>No</v>
      </c>
      <c r="AA290" s="68" t="str">
        <f t="shared" si="65"/>
        <v>N/A</v>
      </c>
      <c r="AB290" s="65" t="str">
        <f t="shared" si="66"/>
        <v>No</v>
      </c>
      <c r="AC290" s="68" t="str">
        <f t="shared" si="67"/>
        <v>N/A</v>
      </c>
      <c r="AD290" s="65" t="str">
        <f t="shared" si="68"/>
        <v>No</v>
      </c>
      <c r="AE290" s="68" t="str">
        <f t="shared" si="69"/>
        <v>N/A</v>
      </c>
      <c r="AF290" s="8"/>
    </row>
    <row r="291" spans="1:32" ht="14.5" hidden="1" customHeight="1">
      <c r="A291" s="66" t="s">
        <v>15</v>
      </c>
      <c r="B291" s="66" t="s">
        <v>28</v>
      </c>
      <c r="C291" s="66" t="str" cm="1">
        <f t="array" ref="C291">_xlfn.IFNA(_xlfn.IFS(B291="Starter","Starters &amp; Sides",B291="Sides","Starters &amp; Sides"),B291)</f>
        <v>Drinks</v>
      </c>
      <c r="D291" s="84" t="s">
        <v>2626</v>
      </c>
      <c r="E291" s="74">
        <v>15.6</v>
      </c>
      <c r="F291" s="4">
        <v>15.6</v>
      </c>
      <c r="G291" s="4"/>
      <c r="H291" s="4"/>
      <c r="I291" s="4"/>
      <c r="J291" s="4"/>
      <c r="K291" s="4"/>
      <c r="L291" s="4"/>
      <c r="M291" s="4"/>
      <c r="N291" s="4"/>
      <c r="O291" s="15"/>
      <c r="P291" s="4"/>
      <c r="Q291" s="338"/>
      <c r="R291" s="15" t="str">
        <f t="shared" si="56"/>
        <v>No</v>
      </c>
      <c r="S291" s="15" t="str">
        <f t="shared" si="57"/>
        <v>No</v>
      </c>
      <c r="T291" s="4" t="str">
        <f t="shared" si="58"/>
        <v>No</v>
      </c>
      <c r="U291" s="4" t="str">
        <f t="shared" si="59"/>
        <v>N/A</v>
      </c>
      <c r="V291" s="132" t="str">
        <f t="shared" si="60"/>
        <v>No</v>
      </c>
      <c r="W291" s="223" t="str">
        <f t="shared" si="61"/>
        <v>N/A</v>
      </c>
      <c r="X291" s="221" t="str">
        <f t="shared" si="62"/>
        <v>No</v>
      </c>
      <c r="Y291" s="223" t="str">
        <f t="shared" si="63"/>
        <v>N/A</v>
      </c>
      <c r="Z291" s="222" t="str">
        <f t="shared" si="64"/>
        <v>No</v>
      </c>
      <c r="AA291" s="68" t="str">
        <f t="shared" si="65"/>
        <v>N/A</v>
      </c>
      <c r="AB291" s="65" t="str">
        <f t="shared" si="66"/>
        <v>No</v>
      </c>
      <c r="AC291" s="68" t="str">
        <f t="shared" si="67"/>
        <v>N/A</v>
      </c>
      <c r="AD291" s="65" t="str">
        <f t="shared" si="68"/>
        <v>No</v>
      </c>
      <c r="AE291" s="68" t="str">
        <f t="shared" si="69"/>
        <v>N/A</v>
      </c>
      <c r="AF291" s="8"/>
    </row>
    <row r="292" spans="1:32" ht="14.5" hidden="1" customHeight="1">
      <c r="A292" s="66" t="s">
        <v>15</v>
      </c>
      <c r="B292" s="66" t="s">
        <v>28</v>
      </c>
      <c r="C292" s="66" t="str" cm="1">
        <f t="array" ref="C292">_xlfn.IFNA(_xlfn.IFS(B292="Starter","Starters &amp; Sides",B292="Sides","Starters &amp; Sides"),B292)</f>
        <v>Drinks</v>
      </c>
      <c r="D292" s="84" t="s">
        <v>2627</v>
      </c>
      <c r="E292" s="74">
        <v>31.95</v>
      </c>
      <c r="F292" s="4">
        <v>31.95</v>
      </c>
      <c r="G292" s="4"/>
      <c r="H292" s="4"/>
      <c r="I292" s="4"/>
      <c r="J292" s="4"/>
      <c r="K292" s="4"/>
      <c r="L292" s="4"/>
      <c r="M292" s="4"/>
      <c r="N292" s="4"/>
      <c r="O292" s="15"/>
      <c r="P292" s="4"/>
      <c r="Q292" s="338"/>
      <c r="R292" s="15" t="str">
        <f t="shared" si="56"/>
        <v>No</v>
      </c>
      <c r="S292" s="15" t="str">
        <f t="shared" si="57"/>
        <v>No</v>
      </c>
      <c r="T292" s="4" t="str">
        <f t="shared" si="58"/>
        <v>No</v>
      </c>
      <c r="U292" s="4" t="str">
        <f t="shared" si="59"/>
        <v>N/A</v>
      </c>
      <c r="V292" s="132" t="str">
        <f t="shared" si="60"/>
        <v>No</v>
      </c>
      <c r="W292" s="223" t="str">
        <f t="shared" si="61"/>
        <v>N/A</v>
      </c>
      <c r="X292" s="221" t="str">
        <f t="shared" si="62"/>
        <v>No</v>
      </c>
      <c r="Y292" s="223" t="str">
        <f t="shared" si="63"/>
        <v>N/A</v>
      </c>
      <c r="Z292" s="222" t="str">
        <f t="shared" si="64"/>
        <v>No</v>
      </c>
      <c r="AA292" s="68" t="str">
        <f t="shared" si="65"/>
        <v>N/A</v>
      </c>
      <c r="AB292" s="65" t="str">
        <f t="shared" si="66"/>
        <v>No</v>
      </c>
      <c r="AC292" s="68" t="str">
        <f t="shared" si="67"/>
        <v>N/A</v>
      </c>
      <c r="AD292" s="65" t="str">
        <f t="shared" si="68"/>
        <v>No</v>
      </c>
      <c r="AE292" s="68" t="str">
        <f t="shared" si="69"/>
        <v>N/A</v>
      </c>
      <c r="AF292" s="8"/>
    </row>
    <row r="293" spans="1:32" ht="14.5" hidden="1" customHeight="1">
      <c r="A293" s="66" t="s">
        <v>15</v>
      </c>
      <c r="B293" s="66" t="s">
        <v>28</v>
      </c>
      <c r="C293" s="66" t="str" cm="1">
        <f t="array" ref="C293">_xlfn.IFNA(_xlfn.IFS(B293="Starter","Starters &amp; Sides",B293="Sides","Starters &amp; Sides"),B293)</f>
        <v>Drinks</v>
      </c>
      <c r="D293" s="84" t="s">
        <v>2628</v>
      </c>
      <c r="E293" s="74"/>
      <c r="F293" s="4"/>
      <c r="G293" s="4"/>
      <c r="H293" s="4">
        <v>11</v>
      </c>
      <c r="I293" s="4">
        <v>11.5</v>
      </c>
      <c r="J293" s="4">
        <v>11.75</v>
      </c>
      <c r="K293" s="4"/>
      <c r="L293" s="4"/>
      <c r="M293" s="4"/>
      <c r="N293" s="4"/>
      <c r="O293" s="15"/>
      <c r="P293" s="4"/>
      <c r="Q293" s="338"/>
      <c r="R293" s="15" t="str">
        <f t="shared" si="56"/>
        <v>No</v>
      </c>
      <c r="S293" s="15" t="str">
        <f t="shared" si="57"/>
        <v>No</v>
      </c>
      <c r="T293" s="4" t="str">
        <f t="shared" si="58"/>
        <v>No</v>
      </c>
      <c r="U293" s="4" t="str">
        <f t="shared" si="59"/>
        <v>N/A</v>
      </c>
      <c r="V293" s="132" t="str">
        <f t="shared" si="60"/>
        <v>No</v>
      </c>
      <c r="W293" s="223" t="str">
        <f t="shared" si="61"/>
        <v>N/A</v>
      </c>
      <c r="X293" s="221" t="str">
        <f t="shared" si="62"/>
        <v>No</v>
      </c>
      <c r="Y293" s="223" t="str">
        <f t="shared" si="63"/>
        <v>N/A</v>
      </c>
      <c r="Z293" s="222" t="str">
        <f t="shared" si="64"/>
        <v>No</v>
      </c>
      <c r="AA293" s="68" t="str">
        <f t="shared" si="65"/>
        <v>N/A</v>
      </c>
      <c r="AB293" s="65" t="str">
        <f t="shared" si="66"/>
        <v>No</v>
      </c>
      <c r="AC293" s="68" t="str">
        <f t="shared" si="67"/>
        <v>N/A</v>
      </c>
      <c r="AD293" s="65" t="str">
        <f t="shared" si="68"/>
        <v>No</v>
      </c>
      <c r="AE293" s="68" t="str">
        <f t="shared" si="69"/>
        <v>N/A</v>
      </c>
      <c r="AF293" s="8"/>
    </row>
    <row r="294" spans="1:32" ht="14.5" hidden="1" customHeight="1">
      <c r="A294" s="66" t="s">
        <v>15</v>
      </c>
      <c r="B294" s="66" t="s">
        <v>28</v>
      </c>
      <c r="C294" s="66" t="str" cm="1">
        <f t="array" ref="C294">_xlfn.IFNA(_xlfn.IFS(B294="Starter","Starters &amp; Sides",B294="Sides","Starters &amp; Sides"),B294)</f>
        <v>Drinks</v>
      </c>
      <c r="D294" s="84" t="s">
        <v>2629</v>
      </c>
      <c r="E294" s="74">
        <v>21.95</v>
      </c>
      <c r="F294" s="4">
        <v>22.95</v>
      </c>
      <c r="G294" s="4">
        <v>22.95</v>
      </c>
      <c r="H294" s="4">
        <v>25</v>
      </c>
      <c r="I294" s="4">
        <v>3</v>
      </c>
      <c r="J294" s="4"/>
      <c r="K294" s="4"/>
      <c r="L294" s="4"/>
      <c r="M294" s="4"/>
      <c r="N294" s="4"/>
      <c r="O294" s="15"/>
      <c r="P294" s="4"/>
      <c r="Q294" s="338"/>
      <c r="R294" s="15" t="str">
        <f t="shared" si="56"/>
        <v>No</v>
      </c>
      <c r="S294" s="15" t="str">
        <f t="shared" si="57"/>
        <v>No</v>
      </c>
      <c r="T294" s="4" t="str">
        <f t="shared" si="58"/>
        <v>No</v>
      </c>
      <c r="U294" s="4" t="str">
        <f t="shared" si="59"/>
        <v>N/A</v>
      </c>
      <c r="V294" s="132" t="str">
        <f t="shared" si="60"/>
        <v>No</v>
      </c>
      <c r="W294" s="223" t="str">
        <f t="shared" si="61"/>
        <v>N/A</v>
      </c>
      <c r="X294" s="221" t="str">
        <f t="shared" si="62"/>
        <v>No</v>
      </c>
      <c r="Y294" s="223" t="str">
        <f t="shared" si="63"/>
        <v>N/A</v>
      </c>
      <c r="Z294" s="222" t="str">
        <f t="shared" si="64"/>
        <v>No</v>
      </c>
      <c r="AA294" s="68" t="str">
        <f t="shared" si="65"/>
        <v>N/A</v>
      </c>
      <c r="AB294" s="65" t="str">
        <f t="shared" si="66"/>
        <v>No</v>
      </c>
      <c r="AC294" s="68" t="str">
        <f t="shared" si="67"/>
        <v>N/A</v>
      </c>
      <c r="AD294" s="65" t="str">
        <f t="shared" si="68"/>
        <v>No</v>
      </c>
      <c r="AE294" s="68" t="str">
        <f t="shared" si="69"/>
        <v>N/A</v>
      </c>
      <c r="AF294" s="8"/>
    </row>
    <row r="295" spans="1:32" ht="14.5" hidden="1" customHeight="1">
      <c r="A295" s="66" t="s">
        <v>15</v>
      </c>
      <c r="B295" s="66" t="s">
        <v>28</v>
      </c>
      <c r="C295" s="66" t="str" cm="1">
        <f t="array" ref="C295">_xlfn.IFNA(_xlfn.IFS(B295="Starter","Starters &amp; Sides",B295="Sides","Starters &amp; Sides"),B295)</f>
        <v>Drinks</v>
      </c>
      <c r="D295" s="84" t="s">
        <v>2630</v>
      </c>
      <c r="E295" s="74"/>
      <c r="F295" s="4"/>
      <c r="G295" s="4"/>
      <c r="H295" s="4">
        <v>11</v>
      </c>
      <c r="I295" s="4">
        <v>11.25</v>
      </c>
      <c r="J295" s="4">
        <v>11.75</v>
      </c>
      <c r="K295" s="4"/>
      <c r="L295" s="4"/>
      <c r="M295" s="4"/>
      <c r="N295" s="4"/>
      <c r="O295" s="15"/>
      <c r="P295" s="4"/>
      <c r="Q295" s="338"/>
      <c r="R295" s="15" t="str">
        <f t="shared" si="56"/>
        <v>No</v>
      </c>
      <c r="S295" s="15" t="str">
        <f t="shared" si="57"/>
        <v>No</v>
      </c>
      <c r="T295" s="4" t="str">
        <f t="shared" si="58"/>
        <v>No</v>
      </c>
      <c r="U295" s="4" t="str">
        <f t="shared" si="59"/>
        <v>N/A</v>
      </c>
      <c r="V295" s="132" t="str">
        <f t="shared" si="60"/>
        <v>No</v>
      </c>
      <c r="W295" s="223" t="str">
        <f t="shared" si="61"/>
        <v>N/A</v>
      </c>
      <c r="X295" s="221" t="str">
        <f t="shared" si="62"/>
        <v>No</v>
      </c>
      <c r="Y295" s="223" t="str">
        <f t="shared" si="63"/>
        <v>N/A</v>
      </c>
      <c r="Z295" s="222" t="str">
        <f t="shared" si="64"/>
        <v>No</v>
      </c>
      <c r="AA295" s="68" t="str">
        <f t="shared" si="65"/>
        <v>N/A</v>
      </c>
      <c r="AB295" s="65" t="str">
        <f t="shared" si="66"/>
        <v>No</v>
      </c>
      <c r="AC295" s="68" t="str">
        <f t="shared" si="67"/>
        <v>N/A</v>
      </c>
      <c r="AD295" s="65" t="str">
        <f t="shared" si="68"/>
        <v>No</v>
      </c>
      <c r="AE295" s="68" t="str">
        <f t="shared" si="69"/>
        <v>N/A</v>
      </c>
      <c r="AF295" s="8"/>
    </row>
    <row r="296" spans="1:32" ht="14.5" hidden="1" customHeight="1">
      <c r="A296" s="66" t="s">
        <v>15</v>
      </c>
      <c r="B296" s="66" t="s">
        <v>28</v>
      </c>
      <c r="C296" s="66" t="str" cm="1">
        <f t="array" ref="C296">_xlfn.IFNA(_xlfn.IFS(B296="Starter","Starters &amp; Sides",B296="Sides","Starters &amp; Sides"),B296)</f>
        <v>Drinks</v>
      </c>
      <c r="D296" s="84" t="s">
        <v>2631</v>
      </c>
      <c r="E296" s="74">
        <v>16.95</v>
      </c>
      <c r="F296" s="4">
        <v>16.95</v>
      </c>
      <c r="G296" s="4">
        <v>16.95</v>
      </c>
      <c r="H296" s="4">
        <v>18</v>
      </c>
      <c r="I296" s="4"/>
      <c r="J296" s="4"/>
      <c r="K296" s="4"/>
      <c r="L296" s="4"/>
      <c r="M296" s="4"/>
      <c r="N296" s="4"/>
      <c r="O296" s="15"/>
      <c r="P296" s="4"/>
      <c r="Q296" s="338"/>
      <c r="R296" s="15" t="str">
        <f t="shared" si="56"/>
        <v>No</v>
      </c>
      <c r="S296" s="15" t="str">
        <f t="shared" si="57"/>
        <v>No</v>
      </c>
      <c r="T296" s="4" t="str">
        <f t="shared" si="58"/>
        <v>No</v>
      </c>
      <c r="U296" s="4" t="str">
        <f t="shared" si="59"/>
        <v>N/A</v>
      </c>
      <c r="V296" s="132" t="str">
        <f t="shared" si="60"/>
        <v>No</v>
      </c>
      <c r="W296" s="223" t="str">
        <f t="shared" si="61"/>
        <v>N/A</v>
      </c>
      <c r="X296" s="221" t="str">
        <f t="shared" si="62"/>
        <v>No</v>
      </c>
      <c r="Y296" s="223" t="str">
        <f t="shared" si="63"/>
        <v>N/A</v>
      </c>
      <c r="Z296" s="222" t="str">
        <f t="shared" si="64"/>
        <v>No</v>
      </c>
      <c r="AA296" s="68" t="str">
        <f t="shared" si="65"/>
        <v>N/A</v>
      </c>
      <c r="AB296" s="65" t="str">
        <f t="shared" si="66"/>
        <v>No</v>
      </c>
      <c r="AC296" s="68" t="str">
        <f t="shared" si="67"/>
        <v>N/A</v>
      </c>
      <c r="AD296" s="65" t="str">
        <f t="shared" si="68"/>
        <v>No</v>
      </c>
      <c r="AE296" s="68" t="str">
        <f t="shared" si="69"/>
        <v>N/A</v>
      </c>
      <c r="AF296" s="8"/>
    </row>
    <row r="297" spans="1:32" ht="14.5" hidden="1" customHeight="1">
      <c r="A297" s="66" t="s">
        <v>15</v>
      </c>
      <c r="B297" s="66" t="s">
        <v>28</v>
      </c>
      <c r="C297" s="66" t="str" cm="1">
        <f t="array" ref="C297">_xlfn.IFNA(_xlfn.IFS(B297="Starter","Starters &amp; Sides",B297="Sides","Starters &amp; Sides"),B297)</f>
        <v>Drinks</v>
      </c>
      <c r="D297" s="84" t="s">
        <v>2632</v>
      </c>
      <c r="E297" s="74"/>
      <c r="F297" s="4"/>
      <c r="G297" s="4"/>
      <c r="H297" s="4">
        <v>5.75</v>
      </c>
      <c r="I297" s="4">
        <v>5.95</v>
      </c>
      <c r="J297" s="4">
        <v>6.2</v>
      </c>
      <c r="K297" s="4">
        <v>6.2</v>
      </c>
      <c r="L297" s="4">
        <v>6.2</v>
      </c>
      <c r="M297" s="4">
        <v>6.35</v>
      </c>
      <c r="N297" s="4">
        <v>6.35</v>
      </c>
      <c r="O297" s="15">
        <v>6.65</v>
      </c>
      <c r="P297" s="4">
        <v>6.65</v>
      </c>
      <c r="Q297" s="338">
        <v>6.65</v>
      </c>
      <c r="R297" s="15" t="str">
        <f t="shared" si="56"/>
        <v>Yes</v>
      </c>
      <c r="S297" s="15" t="str">
        <f t="shared" si="57"/>
        <v>No</v>
      </c>
      <c r="T297" s="4" t="str">
        <f t="shared" si="58"/>
        <v>Yes</v>
      </c>
      <c r="U297" s="4">
        <f t="shared" si="59"/>
        <v>0</v>
      </c>
      <c r="V297" s="132" t="str">
        <f t="shared" si="60"/>
        <v>Yes</v>
      </c>
      <c r="W297" s="223">
        <f t="shared" si="61"/>
        <v>0</v>
      </c>
      <c r="X297" s="221" t="str">
        <f t="shared" si="62"/>
        <v>Yes</v>
      </c>
      <c r="Y297" s="223">
        <f t="shared" si="63"/>
        <v>4.7244094488189115E-2</v>
      </c>
      <c r="Z297" s="222" t="str">
        <f t="shared" si="64"/>
        <v>Yes</v>
      </c>
      <c r="AA297" s="68">
        <f t="shared" si="65"/>
        <v>4.7244094488189115E-2</v>
      </c>
      <c r="AB297" s="65" t="str">
        <f t="shared" si="66"/>
        <v>Yes</v>
      </c>
      <c r="AC297" s="68">
        <f t="shared" si="67"/>
        <v>7.2580645161290258E-2</v>
      </c>
      <c r="AD297" s="65" t="str">
        <f t="shared" si="68"/>
        <v>No</v>
      </c>
      <c r="AE297" s="68" t="str">
        <f t="shared" si="69"/>
        <v>N/A</v>
      </c>
      <c r="AF297" s="8"/>
    </row>
    <row r="298" spans="1:32" ht="14.5" hidden="1" customHeight="1">
      <c r="A298" s="66" t="s">
        <v>15</v>
      </c>
      <c r="B298" s="66" t="s">
        <v>28</v>
      </c>
      <c r="C298" s="66" t="str" cm="1">
        <f t="array" ref="C298">_xlfn.IFNA(_xlfn.IFS(B298="Starter","Starters &amp; Sides",B298="Sides","Starters &amp; Sides"),B298)</f>
        <v>Drinks</v>
      </c>
      <c r="D298" s="84" t="s">
        <v>2633</v>
      </c>
      <c r="E298" s="74"/>
      <c r="F298" s="4"/>
      <c r="G298" s="4"/>
      <c r="H298" s="4">
        <v>5.75</v>
      </c>
      <c r="I298" s="4">
        <v>5.95</v>
      </c>
      <c r="J298" s="4">
        <v>6.2</v>
      </c>
      <c r="K298" s="4">
        <v>6.2</v>
      </c>
      <c r="L298" s="4">
        <v>6.2</v>
      </c>
      <c r="M298" s="4">
        <v>6.35</v>
      </c>
      <c r="N298" s="4">
        <v>6.35</v>
      </c>
      <c r="O298" s="15">
        <v>6.65</v>
      </c>
      <c r="P298" s="4">
        <v>6.65</v>
      </c>
      <c r="Q298" s="338">
        <v>6.65</v>
      </c>
      <c r="R298" s="15" t="str">
        <f t="shared" si="56"/>
        <v>Yes</v>
      </c>
      <c r="S298" s="15" t="str">
        <f t="shared" si="57"/>
        <v>No</v>
      </c>
      <c r="T298" s="4" t="str">
        <f t="shared" si="58"/>
        <v>Yes</v>
      </c>
      <c r="U298" s="4">
        <f t="shared" si="59"/>
        <v>0</v>
      </c>
      <c r="V298" s="132" t="str">
        <f t="shared" si="60"/>
        <v>Yes</v>
      </c>
      <c r="W298" s="223">
        <f t="shared" si="61"/>
        <v>0</v>
      </c>
      <c r="X298" s="221" t="str">
        <f t="shared" si="62"/>
        <v>Yes</v>
      </c>
      <c r="Y298" s="223">
        <f t="shared" si="63"/>
        <v>4.7244094488189115E-2</v>
      </c>
      <c r="Z298" s="222" t="str">
        <f t="shared" si="64"/>
        <v>Yes</v>
      </c>
      <c r="AA298" s="68">
        <f t="shared" si="65"/>
        <v>4.7244094488189115E-2</v>
      </c>
      <c r="AB298" s="65" t="str">
        <f t="shared" si="66"/>
        <v>Yes</v>
      </c>
      <c r="AC298" s="68">
        <f t="shared" si="67"/>
        <v>7.2580645161290258E-2</v>
      </c>
      <c r="AD298" s="65" t="str">
        <f t="shared" si="68"/>
        <v>No</v>
      </c>
      <c r="AE298" s="68" t="str">
        <f t="shared" si="69"/>
        <v>N/A</v>
      </c>
      <c r="AF298" s="8"/>
    </row>
    <row r="299" spans="1:32" ht="14.5" hidden="1" customHeight="1">
      <c r="A299" s="66" t="s">
        <v>15</v>
      </c>
      <c r="B299" s="66" t="s">
        <v>28</v>
      </c>
      <c r="C299" s="66" t="str" cm="1">
        <f t="array" ref="C299">_xlfn.IFNA(_xlfn.IFS(B299="Starter","Starters &amp; Sides",B299="Sides","Starters &amp; Sides"),B299)</f>
        <v>Drinks</v>
      </c>
      <c r="D299" s="84" t="s">
        <v>2634</v>
      </c>
      <c r="E299" s="74"/>
      <c r="F299" s="4"/>
      <c r="G299" s="4"/>
      <c r="H299" s="4"/>
      <c r="I299" s="4"/>
      <c r="J299" s="4"/>
      <c r="K299" s="4"/>
      <c r="L299" s="4"/>
      <c r="M299" s="4"/>
      <c r="N299" s="4"/>
      <c r="O299" s="15"/>
      <c r="P299" s="4">
        <v>6.65</v>
      </c>
      <c r="Q299" s="338">
        <v>6.65</v>
      </c>
      <c r="R299" s="15" t="str">
        <f t="shared" si="56"/>
        <v>Yes</v>
      </c>
      <c r="S299" s="15" t="str">
        <f t="shared" si="57"/>
        <v>No</v>
      </c>
      <c r="T299" s="4" t="str">
        <f t="shared" si="58"/>
        <v>Yes</v>
      </c>
      <c r="U299" s="4">
        <f t="shared" si="59"/>
        <v>0</v>
      </c>
      <c r="V299" s="132" t="str">
        <f t="shared" si="60"/>
        <v>No</v>
      </c>
      <c r="W299" s="223" t="str">
        <f t="shared" si="61"/>
        <v>N/A</v>
      </c>
      <c r="X299" s="221" t="str">
        <f t="shared" si="62"/>
        <v>No</v>
      </c>
      <c r="Y299" s="223" t="str">
        <f t="shared" si="63"/>
        <v>N/A</v>
      </c>
      <c r="Z299" s="222" t="str">
        <f t="shared" si="64"/>
        <v>No</v>
      </c>
      <c r="AA299" s="68" t="str">
        <f t="shared" si="65"/>
        <v>N/A</v>
      </c>
      <c r="AB299" s="65" t="str">
        <f t="shared" si="66"/>
        <v>No</v>
      </c>
      <c r="AC299" s="68" t="str">
        <f t="shared" si="67"/>
        <v>N/A</v>
      </c>
      <c r="AD299" s="65" t="str">
        <f t="shared" si="68"/>
        <v>No</v>
      </c>
      <c r="AE299" s="68" t="str">
        <f t="shared" si="69"/>
        <v>N/A</v>
      </c>
      <c r="AF299" s="8"/>
    </row>
    <row r="300" spans="1:32" ht="14.5" hidden="1" customHeight="1">
      <c r="A300" s="66" t="s">
        <v>15</v>
      </c>
      <c r="B300" s="66" t="s">
        <v>28</v>
      </c>
      <c r="C300" s="66" t="str" cm="1">
        <f t="array" ref="C300">_xlfn.IFNA(_xlfn.IFS(B300="Starter","Starters &amp; Sides",B300="Sides","Starters &amp; Sides"),B300)</f>
        <v>Drinks</v>
      </c>
      <c r="D300" s="84" t="s">
        <v>2635</v>
      </c>
      <c r="E300" s="74"/>
      <c r="F300" s="4"/>
      <c r="G300" s="4"/>
      <c r="H300" s="4"/>
      <c r="I300" s="4"/>
      <c r="J300" s="4"/>
      <c r="K300" s="4"/>
      <c r="L300" s="4"/>
      <c r="M300" s="4"/>
      <c r="N300" s="4"/>
      <c r="O300" s="15"/>
      <c r="P300" s="4">
        <v>5.25</v>
      </c>
      <c r="Q300" s="338"/>
      <c r="R300" s="15" t="str">
        <f t="shared" ref="R300:R363" si="70">IF(COUNTA(Q300)=1,"Yes","No")</f>
        <v>No</v>
      </c>
      <c r="S300" s="15" t="str">
        <f t="shared" ref="S300:S363" si="71">IF(AND(T300="No",R300="Yes"),"Yes","No")</f>
        <v>No</v>
      </c>
      <c r="T300" s="4" t="str">
        <f t="shared" ref="T300:T363" si="72">IF(COUNTA(P300:Q300)=2,"Yes","No")</f>
        <v>No</v>
      </c>
      <c r="U300" s="4" t="str">
        <f t="shared" ref="U300:U363" si="73">IF(T300="Yes",Q300/P300-1,"N/A")</f>
        <v>N/A</v>
      </c>
      <c r="V300" s="132" t="str">
        <f t="shared" ref="V300:V363" si="74">IF(COUNTA(O300:Q300)=3,"Yes","No")</f>
        <v>No</v>
      </c>
      <c r="W300" s="223" t="str">
        <f t="shared" ref="W300:W363" si="75">IF(V300="Yes",Q300/O300-1,"N/A")</f>
        <v>N/A</v>
      </c>
      <c r="X300" s="221" t="str">
        <f t="shared" ref="X300:X363" si="76">IF(COUNTA(N300:Q300)=4,"Yes","No")</f>
        <v>No</v>
      </c>
      <c r="Y300" s="223" t="str">
        <f t="shared" ref="Y300:Y363" si="77">IF(X300="Yes",Q300/N300-1,"N/A")</f>
        <v>N/A</v>
      </c>
      <c r="Z300" s="222" t="str">
        <f t="shared" ref="Z300:Z363" si="78">IF(COUNTA(M300:Q300)=5,"Yes","No")</f>
        <v>No</v>
      </c>
      <c r="AA300" s="68" t="str">
        <f t="shared" ref="AA300:AA363" si="79">IF(Z300="Yes",Q300/M300-1,"N/A")</f>
        <v>N/A</v>
      </c>
      <c r="AB300" s="65" t="str">
        <f t="shared" ref="AB300:AB363" si="80">IF(COUNTA(L300:Q300)=6,"Yes","No")</f>
        <v>No</v>
      </c>
      <c r="AC300" s="68" t="str">
        <f t="shared" ref="AC300:AC363" si="81">IF(AB300="Yes",Q300/L300-1,"N/A")</f>
        <v>N/A</v>
      </c>
      <c r="AD300" s="65" t="str">
        <f t="shared" ref="AD300:AD363" si="82">IF(COUNTA(E300:Q300)=13,"Yes","No")</f>
        <v>No</v>
      </c>
      <c r="AE300" s="68" t="str">
        <f t="shared" ref="AE300:AE363" si="83">IF(AD300="Yes",Q300/E300-1,"N/A")</f>
        <v>N/A</v>
      </c>
      <c r="AF300" s="8"/>
    </row>
    <row r="301" spans="1:32" ht="14.5" hidden="1" customHeight="1">
      <c r="A301" s="66" t="s">
        <v>15</v>
      </c>
      <c r="B301" s="66" t="s">
        <v>28</v>
      </c>
      <c r="C301" s="66" t="str" cm="1">
        <f t="array" ref="C301">_xlfn.IFNA(_xlfn.IFS(B301="Starter","Starters &amp; Sides",B301="Sides","Starters &amp; Sides"),B301)</f>
        <v>Drinks</v>
      </c>
      <c r="D301" s="84" t="s">
        <v>2636</v>
      </c>
      <c r="E301" s="74"/>
      <c r="F301" s="4"/>
      <c r="G301" s="4"/>
      <c r="H301" s="4"/>
      <c r="I301" s="4"/>
      <c r="J301" s="4"/>
      <c r="K301" s="4"/>
      <c r="L301" s="4"/>
      <c r="M301" s="4"/>
      <c r="N301" s="4"/>
      <c r="O301" s="15"/>
      <c r="P301" s="4">
        <v>5.6</v>
      </c>
      <c r="Q301" s="338"/>
      <c r="R301" s="15" t="str">
        <f t="shared" si="70"/>
        <v>No</v>
      </c>
      <c r="S301" s="15" t="str">
        <f t="shared" si="71"/>
        <v>No</v>
      </c>
      <c r="T301" s="4" t="str">
        <f t="shared" si="72"/>
        <v>No</v>
      </c>
      <c r="U301" s="4" t="str">
        <f t="shared" si="73"/>
        <v>N/A</v>
      </c>
      <c r="V301" s="132" t="str">
        <f t="shared" si="74"/>
        <v>No</v>
      </c>
      <c r="W301" s="223" t="str">
        <f t="shared" si="75"/>
        <v>N/A</v>
      </c>
      <c r="X301" s="221" t="str">
        <f t="shared" si="76"/>
        <v>No</v>
      </c>
      <c r="Y301" s="223" t="str">
        <f t="shared" si="77"/>
        <v>N/A</v>
      </c>
      <c r="Z301" s="222" t="str">
        <f t="shared" si="78"/>
        <v>No</v>
      </c>
      <c r="AA301" s="68" t="str">
        <f t="shared" si="79"/>
        <v>N/A</v>
      </c>
      <c r="AB301" s="65" t="str">
        <f t="shared" si="80"/>
        <v>No</v>
      </c>
      <c r="AC301" s="68" t="str">
        <f t="shared" si="81"/>
        <v>N/A</v>
      </c>
      <c r="AD301" s="65" t="str">
        <f t="shared" si="82"/>
        <v>No</v>
      </c>
      <c r="AE301" s="68" t="str">
        <f t="shared" si="83"/>
        <v>N/A</v>
      </c>
      <c r="AF301" s="8"/>
    </row>
    <row r="302" spans="1:32" ht="14.5" hidden="1" customHeight="1">
      <c r="A302" s="66" t="s">
        <v>15</v>
      </c>
      <c r="B302" s="66" t="s">
        <v>28</v>
      </c>
      <c r="C302" s="66" t="str" cm="1">
        <f t="array" ref="C302">_xlfn.IFNA(_xlfn.IFS(B302="Starter","Starters &amp; Sides",B302="Sides","Starters &amp; Sides"),B302)</f>
        <v>Drinks</v>
      </c>
      <c r="D302" s="84" t="s">
        <v>2637</v>
      </c>
      <c r="E302" s="74"/>
      <c r="F302" s="4"/>
      <c r="G302" s="4"/>
      <c r="H302" s="4"/>
      <c r="I302" s="4"/>
      <c r="J302" s="4"/>
      <c r="K302" s="4"/>
      <c r="L302" s="4"/>
      <c r="M302" s="4"/>
      <c r="N302" s="4"/>
      <c r="O302" s="15"/>
      <c r="P302" s="4">
        <v>5.6</v>
      </c>
      <c r="Q302" s="338"/>
      <c r="R302" s="15" t="str">
        <f t="shared" si="70"/>
        <v>No</v>
      </c>
      <c r="S302" s="15" t="str">
        <f t="shared" si="71"/>
        <v>No</v>
      </c>
      <c r="T302" s="4" t="str">
        <f t="shared" si="72"/>
        <v>No</v>
      </c>
      <c r="U302" s="4" t="str">
        <f t="shared" si="73"/>
        <v>N/A</v>
      </c>
      <c r="V302" s="132" t="str">
        <f t="shared" si="74"/>
        <v>No</v>
      </c>
      <c r="W302" s="223" t="str">
        <f t="shared" si="75"/>
        <v>N/A</v>
      </c>
      <c r="X302" s="221" t="str">
        <f t="shared" si="76"/>
        <v>No</v>
      </c>
      <c r="Y302" s="223" t="str">
        <f t="shared" si="77"/>
        <v>N/A</v>
      </c>
      <c r="Z302" s="222" t="str">
        <f t="shared" si="78"/>
        <v>No</v>
      </c>
      <c r="AA302" s="68" t="str">
        <f t="shared" si="79"/>
        <v>N/A</v>
      </c>
      <c r="AB302" s="65" t="str">
        <f t="shared" si="80"/>
        <v>No</v>
      </c>
      <c r="AC302" s="68" t="str">
        <f t="shared" si="81"/>
        <v>N/A</v>
      </c>
      <c r="AD302" s="65" t="str">
        <f t="shared" si="82"/>
        <v>No</v>
      </c>
      <c r="AE302" s="68" t="str">
        <f t="shared" si="83"/>
        <v>N/A</v>
      </c>
      <c r="AF302" s="8"/>
    </row>
    <row r="303" spans="1:32" ht="14.5" hidden="1" customHeight="1">
      <c r="A303" s="66" t="s">
        <v>15</v>
      </c>
      <c r="B303" s="66" t="s">
        <v>28</v>
      </c>
      <c r="C303" s="66" t="str" cm="1">
        <f t="array" ref="C303">_xlfn.IFNA(_xlfn.IFS(B303="Starter","Starters &amp; Sides",B303="Sides","Starters &amp; Sides"),B303)</f>
        <v>Drinks</v>
      </c>
      <c r="D303" s="84" t="s">
        <v>2638</v>
      </c>
      <c r="E303" s="74">
        <v>18.95</v>
      </c>
      <c r="F303" s="4">
        <v>18.95</v>
      </c>
      <c r="G303" s="4"/>
      <c r="H303" s="4"/>
      <c r="I303" s="4"/>
      <c r="J303" s="4"/>
      <c r="K303" s="4"/>
      <c r="L303" s="4"/>
      <c r="M303" s="4"/>
      <c r="N303" s="4"/>
      <c r="O303" s="15"/>
      <c r="P303" s="4"/>
      <c r="Q303" s="338"/>
      <c r="R303" s="15" t="str">
        <f t="shared" si="70"/>
        <v>No</v>
      </c>
      <c r="S303" s="15" t="str">
        <f t="shared" si="71"/>
        <v>No</v>
      </c>
      <c r="T303" s="4" t="str">
        <f t="shared" si="72"/>
        <v>No</v>
      </c>
      <c r="U303" s="4" t="str">
        <f t="shared" si="73"/>
        <v>N/A</v>
      </c>
      <c r="V303" s="132" t="str">
        <f t="shared" si="74"/>
        <v>No</v>
      </c>
      <c r="W303" s="223" t="str">
        <f t="shared" si="75"/>
        <v>N/A</v>
      </c>
      <c r="X303" s="221" t="str">
        <f t="shared" si="76"/>
        <v>No</v>
      </c>
      <c r="Y303" s="223" t="str">
        <f t="shared" si="77"/>
        <v>N/A</v>
      </c>
      <c r="Z303" s="222" t="str">
        <f t="shared" si="78"/>
        <v>No</v>
      </c>
      <c r="AA303" s="68" t="str">
        <f t="shared" si="79"/>
        <v>N/A</v>
      </c>
      <c r="AB303" s="65" t="str">
        <f t="shared" si="80"/>
        <v>No</v>
      </c>
      <c r="AC303" s="68" t="str">
        <f t="shared" si="81"/>
        <v>N/A</v>
      </c>
      <c r="AD303" s="65" t="str">
        <f t="shared" si="82"/>
        <v>No</v>
      </c>
      <c r="AE303" s="68" t="str">
        <f t="shared" si="83"/>
        <v>N/A</v>
      </c>
      <c r="AF303" s="8"/>
    </row>
    <row r="304" spans="1:32" ht="14.5" hidden="1" customHeight="1">
      <c r="A304" s="66" t="s">
        <v>15</v>
      </c>
      <c r="B304" s="66" t="s">
        <v>28</v>
      </c>
      <c r="C304" s="66" t="str" cm="1">
        <f t="array" ref="C304">_xlfn.IFNA(_xlfn.IFS(B304="Starter","Starters &amp; Sides",B304="Sides","Starters &amp; Sides"),B304)</f>
        <v>Drinks</v>
      </c>
      <c r="D304" s="84" t="s">
        <v>232</v>
      </c>
      <c r="E304" s="74"/>
      <c r="F304" s="4"/>
      <c r="G304" s="4"/>
      <c r="H304" s="4">
        <v>3.5</v>
      </c>
      <c r="I304" s="4">
        <v>3.65</v>
      </c>
      <c r="J304" s="4">
        <v>3.65</v>
      </c>
      <c r="K304" s="4"/>
      <c r="L304" s="4"/>
      <c r="M304" s="4"/>
      <c r="N304" s="4"/>
      <c r="O304" s="15"/>
      <c r="P304" s="4"/>
      <c r="Q304" s="338"/>
      <c r="R304" s="15" t="str">
        <f t="shared" si="70"/>
        <v>No</v>
      </c>
      <c r="S304" s="15" t="str">
        <f t="shared" si="71"/>
        <v>No</v>
      </c>
      <c r="T304" s="4" t="str">
        <f t="shared" si="72"/>
        <v>No</v>
      </c>
      <c r="U304" s="4" t="str">
        <f t="shared" si="73"/>
        <v>N/A</v>
      </c>
      <c r="V304" s="132" t="str">
        <f t="shared" si="74"/>
        <v>No</v>
      </c>
      <c r="W304" s="223" t="str">
        <f t="shared" si="75"/>
        <v>N/A</v>
      </c>
      <c r="X304" s="221" t="str">
        <f t="shared" si="76"/>
        <v>No</v>
      </c>
      <c r="Y304" s="223" t="str">
        <f t="shared" si="77"/>
        <v>N/A</v>
      </c>
      <c r="Z304" s="222" t="str">
        <f t="shared" si="78"/>
        <v>No</v>
      </c>
      <c r="AA304" s="68" t="str">
        <f t="shared" si="79"/>
        <v>N/A</v>
      </c>
      <c r="AB304" s="65" t="str">
        <f t="shared" si="80"/>
        <v>No</v>
      </c>
      <c r="AC304" s="68" t="str">
        <f t="shared" si="81"/>
        <v>N/A</v>
      </c>
      <c r="AD304" s="65" t="str">
        <f t="shared" si="82"/>
        <v>No</v>
      </c>
      <c r="AE304" s="68" t="str">
        <f t="shared" si="83"/>
        <v>N/A</v>
      </c>
      <c r="AF304" s="8"/>
    </row>
    <row r="305" spans="1:32" ht="14.5" hidden="1" customHeight="1">
      <c r="A305" s="66" t="s">
        <v>15</v>
      </c>
      <c r="B305" s="66" t="s">
        <v>28</v>
      </c>
      <c r="C305" s="66" t="str" cm="1">
        <f t="array" ref="C305">_xlfn.IFNA(_xlfn.IFS(B305="Starter","Starters &amp; Sides",B305="Sides","Starters &amp; Sides"),B305)</f>
        <v>Drinks</v>
      </c>
      <c r="D305" s="84" t="s">
        <v>1910</v>
      </c>
      <c r="E305" s="74">
        <v>18.73</v>
      </c>
      <c r="F305" s="4">
        <v>18.850000000000001</v>
      </c>
      <c r="G305" s="4">
        <v>18.850000000000001</v>
      </c>
      <c r="H305" s="4">
        <v>21.25</v>
      </c>
      <c r="I305" s="4">
        <v>13.5</v>
      </c>
      <c r="J305" s="4">
        <v>13.75</v>
      </c>
      <c r="K305" s="4">
        <v>13.75</v>
      </c>
      <c r="L305" s="4">
        <v>13.75</v>
      </c>
      <c r="M305" s="4"/>
      <c r="N305" s="4"/>
      <c r="O305" s="15">
        <v>11.25</v>
      </c>
      <c r="P305" s="4">
        <v>11.25</v>
      </c>
      <c r="Q305" s="338"/>
      <c r="R305" s="15" t="str">
        <f t="shared" si="70"/>
        <v>No</v>
      </c>
      <c r="S305" s="15" t="str">
        <f t="shared" si="71"/>
        <v>No</v>
      </c>
      <c r="T305" s="4" t="str">
        <f t="shared" si="72"/>
        <v>No</v>
      </c>
      <c r="U305" s="4" t="str">
        <f t="shared" si="73"/>
        <v>N/A</v>
      </c>
      <c r="V305" s="132" t="str">
        <f t="shared" si="74"/>
        <v>No</v>
      </c>
      <c r="W305" s="223" t="str">
        <f t="shared" si="75"/>
        <v>N/A</v>
      </c>
      <c r="X305" s="221" t="str">
        <f t="shared" si="76"/>
        <v>No</v>
      </c>
      <c r="Y305" s="223" t="str">
        <f t="shared" si="77"/>
        <v>N/A</v>
      </c>
      <c r="Z305" s="222" t="str">
        <f t="shared" si="78"/>
        <v>No</v>
      </c>
      <c r="AA305" s="68" t="str">
        <f t="shared" si="79"/>
        <v>N/A</v>
      </c>
      <c r="AB305" s="65" t="str">
        <f t="shared" si="80"/>
        <v>No</v>
      </c>
      <c r="AC305" s="68" t="str">
        <f t="shared" si="81"/>
        <v>N/A</v>
      </c>
      <c r="AD305" s="65" t="str">
        <f t="shared" si="82"/>
        <v>No</v>
      </c>
      <c r="AE305" s="68" t="str">
        <f t="shared" si="83"/>
        <v>N/A</v>
      </c>
      <c r="AF305" s="8"/>
    </row>
    <row r="306" spans="1:32" ht="14.5" hidden="1" customHeight="1">
      <c r="A306" s="66" t="s">
        <v>15</v>
      </c>
      <c r="B306" s="66" t="s">
        <v>28</v>
      </c>
      <c r="C306" s="66" t="str" cm="1">
        <f t="array" ref="C306">_xlfn.IFNA(_xlfn.IFS(B306="Starter","Starters &amp; Sides",B306="Sides","Starters &amp; Sides"),B306)</f>
        <v>Drinks</v>
      </c>
      <c r="D306" s="84" t="s">
        <v>280</v>
      </c>
      <c r="E306" s="74"/>
      <c r="F306" s="4"/>
      <c r="G306" s="4"/>
      <c r="H306" s="4"/>
      <c r="I306" s="4"/>
      <c r="J306" s="4"/>
      <c r="K306" s="4"/>
      <c r="L306" s="4"/>
      <c r="M306" s="4"/>
      <c r="N306" s="4"/>
      <c r="O306" s="15"/>
      <c r="P306" s="4">
        <v>11.25</v>
      </c>
      <c r="Q306" s="338"/>
      <c r="R306" s="15" t="str">
        <f t="shared" si="70"/>
        <v>No</v>
      </c>
      <c r="S306" s="15" t="str">
        <f t="shared" si="71"/>
        <v>No</v>
      </c>
      <c r="T306" s="4" t="str">
        <f t="shared" si="72"/>
        <v>No</v>
      </c>
      <c r="U306" s="4" t="str">
        <f t="shared" si="73"/>
        <v>N/A</v>
      </c>
      <c r="V306" s="132" t="str">
        <f t="shared" si="74"/>
        <v>No</v>
      </c>
      <c r="W306" s="223" t="str">
        <f t="shared" si="75"/>
        <v>N/A</v>
      </c>
      <c r="X306" s="221" t="str">
        <f t="shared" si="76"/>
        <v>No</v>
      </c>
      <c r="Y306" s="223" t="str">
        <f t="shared" si="77"/>
        <v>N/A</v>
      </c>
      <c r="Z306" s="222" t="str">
        <f t="shared" si="78"/>
        <v>No</v>
      </c>
      <c r="AA306" s="68" t="str">
        <f t="shared" si="79"/>
        <v>N/A</v>
      </c>
      <c r="AB306" s="65" t="str">
        <f t="shared" si="80"/>
        <v>No</v>
      </c>
      <c r="AC306" s="68" t="str">
        <f t="shared" si="81"/>
        <v>N/A</v>
      </c>
      <c r="AD306" s="65" t="str">
        <f t="shared" si="82"/>
        <v>No</v>
      </c>
      <c r="AE306" s="68" t="str">
        <f t="shared" si="83"/>
        <v>N/A</v>
      </c>
      <c r="AF306" s="8"/>
    </row>
    <row r="307" spans="1:32" ht="14.5" hidden="1" customHeight="1">
      <c r="A307" s="66" t="s">
        <v>15</v>
      </c>
      <c r="B307" s="66" t="s">
        <v>28</v>
      </c>
      <c r="C307" s="66" t="str" cm="1">
        <f t="array" ref="C307">_xlfn.IFNA(_xlfn.IFS(B307="Starter","Starters &amp; Sides",B307="Sides","Starters &amp; Sides"),B307)</f>
        <v>Drinks</v>
      </c>
      <c r="D307" s="330" t="s">
        <v>2639</v>
      </c>
      <c r="E307" s="74"/>
      <c r="F307" s="4"/>
      <c r="G307" s="4"/>
      <c r="H307" s="4"/>
      <c r="I307" s="4"/>
      <c r="J307" s="4"/>
      <c r="K307" s="4"/>
      <c r="L307" s="4"/>
      <c r="M307" s="4">
        <v>26</v>
      </c>
      <c r="N307" s="4">
        <v>26</v>
      </c>
      <c r="O307" s="15">
        <v>26</v>
      </c>
      <c r="P307" s="4">
        <v>26</v>
      </c>
      <c r="Q307" s="338"/>
      <c r="R307" s="15" t="str">
        <f t="shared" si="70"/>
        <v>No</v>
      </c>
      <c r="S307" s="15" t="str">
        <f t="shared" si="71"/>
        <v>No</v>
      </c>
      <c r="T307" s="4" t="str">
        <f t="shared" si="72"/>
        <v>No</v>
      </c>
      <c r="U307" s="4" t="str">
        <f t="shared" si="73"/>
        <v>N/A</v>
      </c>
      <c r="V307" s="132" t="str">
        <f t="shared" si="74"/>
        <v>No</v>
      </c>
      <c r="W307" s="223" t="str">
        <f t="shared" si="75"/>
        <v>N/A</v>
      </c>
      <c r="X307" s="221" t="str">
        <f t="shared" si="76"/>
        <v>No</v>
      </c>
      <c r="Y307" s="223" t="str">
        <f t="shared" si="77"/>
        <v>N/A</v>
      </c>
      <c r="Z307" s="222" t="str">
        <f t="shared" si="78"/>
        <v>No</v>
      </c>
      <c r="AA307" s="68" t="str">
        <f t="shared" si="79"/>
        <v>N/A</v>
      </c>
      <c r="AB307" s="65" t="str">
        <f t="shared" si="80"/>
        <v>No</v>
      </c>
      <c r="AC307" s="68" t="str">
        <f t="shared" si="81"/>
        <v>N/A</v>
      </c>
      <c r="AD307" s="65" t="str">
        <f t="shared" si="82"/>
        <v>No</v>
      </c>
      <c r="AE307" s="68" t="str">
        <f t="shared" si="83"/>
        <v>N/A</v>
      </c>
      <c r="AF307" s="8"/>
    </row>
    <row r="308" spans="1:32" ht="14.5" hidden="1" customHeight="1">
      <c r="A308" s="66" t="s">
        <v>15</v>
      </c>
      <c r="B308" s="66" t="s">
        <v>28</v>
      </c>
      <c r="C308" s="66" t="str" cm="1">
        <f t="array" ref="C308">_xlfn.IFNA(_xlfn.IFS(B308="Starter","Starters &amp; Sides",B308="Sides","Starters &amp; Sides"),B308)</f>
        <v>Drinks</v>
      </c>
      <c r="D308" s="84" t="s">
        <v>2640</v>
      </c>
      <c r="E308" s="74"/>
      <c r="F308" s="4"/>
      <c r="G308" s="4"/>
      <c r="H308" s="4"/>
      <c r="I308" s="4"/>
      <c r="J308" s="4"/>
      <c r="K308" s="4"/>
      <c r="L308" s="4">
        <v>13.75</v>
      </c>
      <c r="M308" s="4"/>
      <c r="N308" s="4"/>
      <c r="O308" s="15"/>
      <c r="P308" s="4"/>
      <c r="Q308" s="338"/>
      <c r="R308" s="15" t="str">
        <f t="shared" si="70"/>
        <v>No</v>
      </c>
      <c r="S308" s="15" t="str">
        <f t="shared" si="71"/>
        <v>No</v>
      </c>
      <c r="T308" s="4" t="str">
        <f t="shared" si="72"/>
        <v>No</v>
      </c>
      <c r="U308" s="4" t="str">
        <f t="shared" si="73"/>
        <v>N/A</v>
      </c>
      <c r="V308" s="132" t="str">
        <f t="shared" si="74"/>
        <v>No</v>
      </c>
      <c r="W308" s="223" t="str">
        <f t="shared" si="75"/>
        <v>N/A</v>
      </c>
      <c r="X308" s="221" t="str">
        <f t="shared" si="76"/>
        <v>No</v>
      </c>
      <c r="Y308" s="223" t="str">
        <f t="shared" si="77"/>
        <v>N/A</v>
      </c>
      <c r="Z308" s="222" t="str">
        <f t="shared" si="78"/>
        <v>No</v>
      </c>
      <c r="AA308" s="68" t="str">
        <f t="shared" si="79"/>
        <v>N/A</v>
      </c>
      <c r="AB308" s="65" t="str">
        <f t="shared" si="80"/>
        <v>No</v>
      </c>
      <c r="AC308" s="68" t="str">
        <f t="shared" si="81"/>
        <v>N/A</v>
      </c>
      <c r="AD308" s="65" t="str">
        <f t="shared" si="82"/>
        <v>No</v>
      </c>
      <c r="AE308" s="68" t="str">
        <f t="shared" si="83"/>
        <v>N/A</v>
      </c>
      <c r="AF308" s="8"/>
    </row>
    <row r="309" spans="1:32" ht="14.5" hidden="1" customHeight="1">
      <c r="A309" s="66" t="s">
        <v>15</v>
      </c>
      <c r="B309" s="66" t="s">
        <v>28</v>
      </c>
      <c r="C309" s="66" t="str" cm="1">
        <f t="array" ref="C309">_xlfn.IFNA(_xlfn.IFS(B309="Starter","Starters &amp; Sides",B309="Sides","Starters &amp; Sides"),B309)</f>
        <v>Drinks</v>
      </c>
      <c r="D309" s="84" t="s">
        <v>2641</v>
      </c>
      <c r="E309" s="74">
        <v>14.62</v>
      </c>
      <c r="F309" s="4">
        <v>14.95</v>
      </c>
      <c r="G309" s="4">
        <v>14.949999999999998</v>
      </c>
      <c r="H309" s="4">
        <v>15</v>
      </c>
      <c r="I309" s="4">
        <v>15.166666666666666</v>
      </c>
      <c r="J309" s="4">
        <v>15.166666666666666</v>
      </c>
      <c r="K309" s="4"/>
      <c r="L309" s="4"/>
      <c r="M309" s="4">
        <v>1.5</v>
      </c>
      <c r="N309" s="4">
        <v>1.5</v>
      </c>
      <c r="O309" s="15"/>
      <c r="P309" s="4"/>
      <c r="Q309" s="338"/>
      <c r="R309" s="15" t="str">
        <f t="shared" si="70"/>
        <v>No</v>
      </c>
      <c r="S309" s="15" t="str">
        <f t="shared" si="71"/>
        <v>No</v>
      </c>
      <c r="T309" s="4" t="str">
        <f t="shared" si="72"/>
        <v>No</v>
      </c>
      <c r="U309" s="4" t="str">
        <f t="shared" si="73"/>
        <v>N/A</v>
      </c>
      <c r="V309" s="132" t="str">
        <f t="shared" si="74"/>
        <v>No</v>
      </c>
      <c r="W309" s="223" t="str">
        <f t="shared" si="75"/>
        <v>N/A</v>
      </c>
      <c r="X309" s="221" t="str">
        <f t="shared" si="76"/>
        <v>No</v>
      </c>
      <c r="Y309" s="223" t="str">
        <f t="shared" si="77"/>
        <v>N/A</v>
      </c>
      <c r="Z309" s="222" t="str">
        <f t="shared" si="78"/>
        <v>No</v>
      </c>
      <c r="AA309" s="68" t="str">
        <f t="shared" si="79"/>
        <v>N/A</v>
      </c>
      <c r="AB309" s="65" t="str">
        <f t="shared" si="80"/>
        <v>No</v>
      </c>
      <c r="AC309" s="68" t="str">
        <f t="shared" si="81"/>
        <v>N/A</v>
      </c>
      <c r="AD309" s="65" t="str">
        <f t="shared" si="82"/>
        <v>No</v>
      </c>
      <c r="AE309" s="68" t="str">
        <f t="shared" si="83"/>
        <v>N/A</v>
      </c>
      <c r="AF309" s="8"/>
    </row>
    <row r="310" spans="1:32" ht="14.5" hidden="1" customHeight="1">
      <c r="A310" s="66" t="s">
        <v>15</v>
      </c>
      <c r="B310" s="66" t="s">
        <v>28</v>
      </c>
      <c r="C310" s="66" t="str" cm="1">
        <f t="array" ref="C310">_xlfn.IFNA(_xlfn.IFS(B310="Starter","Starters &amp; Sides",B310="Sides","Starters &amp; Sides"),B310)</f>
        <v>Drinks</v>
      </c>
      <c r="D310" s="84" t="s">
        <v>2642</v>
      </c>
      <c r="E310" s="74">
        <v>4.5999999999999996</v>
      </c>
      <c r="F310" s="4">
        <v>4.95</v>
      </c>
      <c r="G310" s="4"/>
      <c r="H310" s="4"/>
      <c r="I310" s="4"/>
      <c r="J310" s="4"/>
      <c r="K310" s="4"/>
      <c r="L310" s="4"/>
      <c r="M310" s="4"/>
      <c r="N310" s="4"/>
      <c r="O310" s="15"/>
      <c r="P310" s="4"/>
      <c r="Q310" s="338"/>
      <c r="R310" s="15" t="str">
        <f t="shared" si="70"/>
        <v>No</v>
      </c>
      <c r="S310" s="15" t="str">
        <f t="shared" si="71"/>
        <v>No</v>
      </c>
      <c r="T310" s="4" t="str">
        <f t="shared" si="72"/>
        <v>No</v>
      </c>
      <c r="U310" s="4" t="str">
        <f t="shared" si="73"/>
        <v>N/A</v>
      </c>
      <c r="V310" s="132" t="str">
        <f t="shared" si="74"/>
        <v>No</v>
      </c>
      <c r="W310" s="223" t="str">
        <f t="shared" si="75"/>
        <v>N/A</v>
      </c>
      <c r="X310" s="221" t="str">
        <f t="shared" si="76"/>
        <v>No</v>
      </c>
      <c r="Y310" s="223" t="str">
        <f t="shared" si="77"/>
        <v>N/A</v>
      </c>
      <c r="Z310" s="222" t="str">
        <f t="shared" si="78"/>
        <v>No</v>
      </c>
      <c r="AA310" s="68" t="str">
        <f t="shared" si="79"/>
        <v>N/A</v>
      </c>
      <c r="AB310" s="65" t="str">
        <f t="shared" si="80"/>
        <v>No</v>
      </c>
      <c r="AC310" s="68" t="str">
        <f t="shared" si="81"/>
        <v>N/A</v>
      </c>
      <c r="AD310" s="65" t="str">
        <f t="shared" si="82"/>
        <v>No</v>
      </c>
      <c r="AE310" s="68" t="str">
        <f t="shared" si="83"/>
        <v>N/A</v>
      </c>
      <c r="AF310" s="8"/>
    </row>
    <row r="311" spans="1:32" ht="14.5" hidden="1" customHeight="1">
      <c r="A311" s="66" t="s">
        <v>15</v>
      </c>
      <c r="B311" s="66" t="s">
        <v>28</v>
      </c>
      <c r="C311" s="66" t="str" cm="1">
        <f t="array" ref="C311">_xlfn.IFNA(_xlfn.IFS(B311="Starter","Starters &amp; Sides",B311="Sides","Starters &amp; Sides"),B311)</f>
        <v>Drinks</v>
      </c>
      <c r="D311" s="84" t="s">
        <v>2643</v>
      </c>
      <c r="E311" s="74">
        <v>2.95</v>
      </c>
      <c r="F311" s="4">
        <v>3.25</v>
      </c>
      <c r="G311" s="4">
        <v>3.25</v>
      </c>
      <c r="H311" s="4">
        <v>3.25</v>
      </c>
      <c r="I311" s="4">
        <v>3.65</v>
      </c>
      <c r="J311" s="4">
        <v>3.65</v>
      </c>
      <c r="K311" s="4"/>
      <c r="L311" s="4"/>
      <c r="M311" s="4"/>
      <c r="N311" s="4"/>
      <c r="O311" s="15"/>
      <c r="P311" s="4"/>
      <c r="Q311" s="338"/>
      <c r="R311" s="15" t="str">
        <f t="shared" si="70"/>
        <v>No</v>
      </c>
      <c r="S311" s="15" t="str">
        <f t="shared" si="71"/>
        <v>No</v>
      </c>
      <c r="T311" s="4" t="str">
        <f t="shared" si="72"/>
        <v>No</v>
      </c>
      <c r="U311" s="4" t="str">
        <f t="shared" si="73"/>
        <v>N/A</v>
      </c>
      <c r="V311" s="132" t="str">
        <f t="shared" si="74"/>
        <v>No</v>
      </c>
      <c r="W311" s="223" t="str">
        <f t="shared" si="75"/>
        <v>N/A</v>
      </c>
      <c r="X311" s="221" t="str">
        <f t="shared" si="76"/>
        <v>No</v>
      </c>
      <c r="Y311" s="223" t="str">
        <f t="shared" si="77"/>
        <v>N/A</v>
      </c>
      <c r="Z311" s="222" t="str">
        <f t="shared" si="78"/>
        <v>No</v>
      </c>
      <c r="AA311" s="68" t="str">
        <f t="shared" si="79"/>
        <v>N/A</v>
      </c>
      <c r="AB311" s="65" t="str">
        <f t="shared" si="80"/>
        <v>No</v>
      </c>
      <c r="AC311" s="68" t="str">
        <f t="shared" si="81"/>
        <v>N/A</v>
      </c>
      <c r="AD311" s="65" t="str">
        <f t="shared" si="82"/>
        <v>No</v>
      </c>
      <c r="AE311" s="68" t="str">
        <f t="shared" si="83"/>
        <v>N/A</v>
      </c>
      <c r="AF311" s="8"/>
    </row>
    <row r="312" spans="1:32" ht="14.5" hidden="1" customHeight="1">
      <c r="A312" s="66" t="s">
        <v>15</v>
      </c>
      <c r="B312" s="66" t="s">
        <v>28</v>
      </c>
      <c r="C312" s="66" t="str" cm="1">
        <f t="array" ref="C312">_xlfn.IFNA(_xlfn.IFS(B312="Starter","Starters &amp; Sides",B312="Sides","Starters &amp; Sides"),B312)</f>
        <v>Drinks</v>
      </c>
      <c r="D312" s="84" t="s">
        <v>2644</v>
      </c>
      <c r="E312" s="74"/>
      <c r="F312" s="4"/>
      <c r="G312" s="4"/>
      <c r="H312" s="4"/>
      <c r="I312" s="4"/>
      <c r="J312" s="4"/>
      <c r="K312" s="4"/>
      <c r="L312" s="4"/>
      <c r="M312" s="4"/>
      <c r="N312" s="4"/>
      <c r="O312" s="15"/>
      <c r="P312" s="4"/>
      <c r="Q312" s="338"/>
      <c r="R312" s="15" t="str">
        <f t="shared" si="70"/>
        <v>No</v>
      </c>
      <c r="S312" s="15" t="str">
        <f t="shared" si="71"/>
        <v>No</v>
      </c>
      <c r="T312" s="4" t="str">
        <f t="shared" si="72"/>
        <v>No</v>
      </c>
      <c r="U312" s="4" t="str">
        <f t="shared" si="73"/>
        <v>N/A</v>
      </c>
      <c r="V312" s="132" t="str">
        <f t="shared" si="74"/>
        <v>No</v>
      </c>
      <c r="W312" s="223" t="str">
        <f t="shared" si="75"/>
        <v>N/A</v>
      </c>
      <c r="X312" s="221" t="str">
        <f t="shared" si="76"/>
        <v>No</v>
      </c>
      <c r="Y312" s="223" t="str">
        <f t="shared" si="77"/>
        <v>N/A</v>
      </c>
      <c r="Z312" s="222" t="str">
        <f t="shared" si="78"/>
        <v>No</v>
      </c>
      <c r="AA312" s="68" t="str">
        <f t="shared" si="79"/>
        <v>N/A</v>
      </c>
      <c r="AB312" s="65" t="str">
        <f t="shared" si="80"/>
        <v>No</v>
      </c>
      <c r="AC312" s="68" t="str">
        <f t="shared" si="81"/>
        <v>N/A</v>
      </c>
      <c r="AD312" s="65" t="str">
        <f t="shared" si="82"/>
        <v>No</v>
      </c>
      <c r="AE312" s="68" t="str">
        <f t="shared" si="83"/>
        <v>N/A</v>
      </c>
      <c r="AF312" s="8"/>
    </row>
    <row r="313" spans="1:32" ht="14.5" hidden="1" customHeight="1">
      <c r="A313" s="66" t="s">
        <v>15</v>
      </c>
      <c r="B313" s="66" t="s">
        <v>28</v>
      </c>
      <c r="C313" s="66" t="str" cm="1">
        <f t="array" ref="C313">_xlfn.IFNA(_xlfn.IFS(B313="Starter","Starters &amp; Sides",B313="Sides","Starters &amp; Sides"),B313)</f>
        <v>Drinks</v>
      </c>
      <c r="D313" s="84" t="s">
        <v>2645</v>
      </c>
      <c r="E313" s="74">
        <v>17.95</v>
      </c>
      <c r="F313" s="4">
        <v>17.95</v>
      </c>
      <c r="G313" s="4">
        <v>17.95</v>
      </c>
      <c r="H313" s="4"/>
      <c r="I313" s="4">
        <v>12.5</v>
      </c>
      <c r="J313" s="4">
        <v>12.5</v>
      </c>
      <c r="K313" s="4">
        <v>12.75</v>
      </c>
      <c r="L313" s="4">
        <v>12.75</v>
      </c>
      <c r="M313" s="4"/>
      <c r="N313" s="4"/>
      <c r="O313" s="15">
        <v>10.5</v>
      </c>
      <c r="P313" s="4">
        <v>10.5</v>
      </c>
      <c r="Q313" s="338"/>
      <c r="R313" s="15" t="str">
        <f t="shared" si="70"/>
        <v>No</v>
      </c>
      <c r="S313" s="15" t="str">
        <f t="shared" si="71"/>
        <v>No</v>
      </c>
      <c r="T313" s="4" t="str">
        <f t="shared" si="72"/>
        <v>No</v>
      </c>
      <c r="U313" s="4" t="str">
        <f t="shared" si="73"/>
        <v>N/A</v>
      </c>
      <c r="V313" s="132" t="str">
        <f t="shared" si="74"/>
        <v>No</v>
      </c>
      <c r="W313" s="223" t="str">
        <f t="shared" si="75"/>
        <v>N/A</v>
      </c>
      <c r="X313" s="221" t="str">
        <f t="shared" si="76"/>
        <v>No</v>
      </c>
      <c r="Y313" s="223" t="str">
        <f t="shared" si="77"/>
        <v>N/A</v>
      </c>
      <c r="Z313" s="222" t="str">
        <f t="shared" si="78"/>
        <v>No</v>
      </c>
      <c r="AA313" s="68" t="str">
        <f t="shared" si="79"/>
        <v>N/A</v>
      </c>
      <c r="AB313" s="65" t="str">
        <f t="shared" si="80"/>
        <v>No</v>
      </c>
      <c r="AC313" s="68" t="str">
        <f t="shared" si="81"/>
        <v>N/A</v>
      </c>
      <c r="AD313" s="65" t="str">
        <f t="shared" si="82"/>
        <v>No</v>
      </c>
      <c r="AE313" s="68" t="str">
        <f t="shared" si="83"/>
        <v>N/A</v>
      </c>
      <c r="AF313" s="8"/>
    </row>
    <row r="314" spans="1:32" ht="14.5" hidden="1" customHeight="1">
      <c r="A314" s="66" t="s">
        <v>15</v>
      </c>
      <c r="B314" s="66" t="s">
        <v>28</v>
      </c>
      <c r="C314" s="66" t="str" cm="1">
        <f t="array" ref="C314">_xlfn.IFNA(_xlfn.IFS(B314="Starter","Starters &amp; Sides",B314="Sides","Starters &amp; Sides"),B314)</f>
        <v>Drinks</v>
      </c>
      <c r="D314" s="84" t="s">
        <v>2646</v>
      </c>
      <c r="E314" s="74"/>
      <c r="F314" s="4"/>
      <c r="G314" s="4"/>
      <c r="H314" s="4"/>
      <c r="I314" s="4"/>
      <c r="J314" s="4"/>
      <c r="K314" s="4"/>
      <c r="L314" s="4">
        <v>12.75</v>
      </c>
      <c r="M314" s="4"/>
      <c r="N314" s="4"/>
      <c r="O314" s="15"/>
      <c r="P314" s="4"/>
      <c r="Q314" s="338"/>
      <c r="R314" s="15" t="str">
        <f t="shared" si="70"/>
        <v>No</v>
      </c>
      <c r="S314" s="15" t="str">
        <f t="shared" si="71"/>
        <v>No</v>
      </c>
      <c r="T314" s="4" t="str">
        <f t="shared" si="72"/>
        <v>No</v>
      </c>
      <c r="U314" s="4" t="str">
        <f t="shared" si="73"/>
        <v>N/A</v>
      </c>
      <c r="V314" s="132" t="str">
        <f t="shared" si="74"/>
        <v>No</v>
      </c>
      <c r="W314" s="223" t="str">
        <f t="shared" si="75"/>
        <v>N/A</v>
      </c>
      <c r="X314" s="221" t="str">
        <f t="shared" si="76"/>
        <v>No</v>
      </c>
      <c r="Y314" s="223" t="str">
        <f t="shared" si="77"/>
        <v>N/A</v>
      </c>
      <c r="Z314" s="222" t="str">
        <f t="shared" si="78"/>
        <v>No</v>
      </c>
      <c r="AA314" s="68" t="str">
        <f t="shared" si="79"/>
        <v>N/A</v>
      </c>
      <c r="AB314" s="65" t="str">
        <f t="shared" si="80"/>
        <v>No</v>
      </c>
      <c r="AC314" s="68" t="str">
        <f t="shared" si="81"/>
        <v>N/A</v>
      </c>
      <c r="AD314" s="65" t="str">
        <f t="shared" si="82"/>
        <v>No</v>
      </c>
      <c r="AE314" s="68" t="str">
        <f t="shared" si="83"/>
        <v>N/A</v>
      </c>
      <c r="AF314" s="8"/>
    </row>
    <row r="315" spans="1:32" ht="14.5" hidden="1" customHeight="1">
      <c r="A315" s="66" t="s">
        <v>15</v>
      </c>
      <c r="B315" s="66" t="s">
        <v>28</v>
      </c>
      <c r="C315" s="66" t="str" cm="1">
        <f t="array" ref="C315">_xlfn.IFNA(_xlfn.IFS(B315="Starter","Starters &amp; Sides",B315="Sides","Starters &amp; Sides"),B315)</f>
        <v>Drinks</v>
      </c>
      <c r="D315" s="84" t="s">
        <v>2647</v>
      </c>
      <c r="E315" s="74">
        <v>1.78</v>
      </c>
      <c r="F315" s="4">
        <v>13.8</v>
      </c>
      <c r="G315" s="4">
        <v>13.833333333333</v>
      </c>
      <c r="H315" s="4">
        <v>13.166666666666666</v>
      </c>
      <c r="I315" s="4">
        <v>13.333333333333334</v>
      </c>
      <c r="J315" s="4">
        <v>13.333333333333334</v>
      </c>
      <c r="K315" s="4"/>
      <c r="L315" s="4"/>
      <c r="M315" s="4">
        <v>9.5</v>
      </c>
      <c r="N315" s="4">
        <v>9.5</v>
      </c>
      <c r="O315" s="15"/>
      <c r="P315" s="4"/>
      <c r="Q315" s="338"/>
      <c r="R315" s="15" t="str">
        <f t="shared" si="70"/>
        <v>No</v>
      </c>
      <c r="S315" s="15" t="str">
        <f t="shared" si="71"/>
        <v>No</v>
      </c>
      <c r="T315" s="4" t="str">
        <f t="shared" si="72"/>
        <v>No</v>
      </c>
      <c r="U315" s="4" t="str">
        <f t="shared" si="73"/>
        <v>N/A</v>
      </c>
      <c r="V315" s="132" t="str">
        <f t="shared" si="74"/>
        <v>No</v>
      </c>
      <c r="W315" s="223" t="str">
        <f t="shared" si="75"/>
        <v>N/A</v>
      </c>
      <c r="X315" s="221" t="str">
        <f t="shared" si="76"/>
        <v>No</v>
      </c>
      <c r="Y315" s="223" t="str">
        <f t="shared" si="77"/>
        <v>N/A</v>
      </c>
      <c r="Z315" s="222" t="str">
        <f t="shared" si="78"/>
        <v>No</v>
      </c>
      <c r="AA315" s="68" t="str">
        <f t="shared" si="79"/>
        <v>N/A</v>
      </c>
      <c r="AB315" s="65" t="str">
        <f t="shared" si="80"/>
        <v>No</v>
      </c>
      <c r="AC315" s="68" t="str">
        <f t="shared" si="81"/>
        <v>N/A</v>
      </c>
      <c r="AD315" s="65" t="str">
        <f t="shared" si="82"/>
        <v>No</v>
      </c>
      <c r="AE315" s="68" t="str">
        <f t="shared" si="83"/>
        <v>N/A</v>
      </c>
      <c r="AF315" s="8"/>
    </row>
    <row r="316" spans="1:32" ht="14.5" hidden="1" customHeight="1">
      <c r="A316" s="66" t="s">
        <v>15</v>
      </c>
      <c r="B316" s="66" t="s">
        <v>28</v>
      </c>
      <c r="C316" s="66" t="str" cm="1">
        <f t="array" ref="C316">_xlfn.IFNA(_xlfn.IFS(B316="Starter","Starters &amp; Sides",B316="Sides","Starters &amp; Sides"),B316)</f>
        <v>Drinks</v>
      </c>
      <c r="D316" s="84" t="s">
        <v>2648</v>
      </c>
      <c r="E316" s="74"/>
      <c r="F316" s="4"/>
      <c r="G316" s="4"/>
      <c r="H316" s="4">
        <v>12</v>
      </c>
      <c r="I316" s="4"/>
      <c r="J316" s="4"/>
      <c r="K316" s="4"/>
      <c r="L316" s="4"/>
      <c r="M316" s="4"/>
      <c r="N316" s="4"/>
      <c r="O316" s="15"/>
      <c r="P316" s="4"/>
      <c r="Q316" s="338"/>
      <c r="R316" s="15" t="str">
        <f t="shared" si="70"/>
        <v>No</v>
      </c>
      <c r="S316" s="15" t="str">
        <f t="shared" si="71"/>
        <v>No</v>
      </c>
      <c r="T316" s="4" t="str">
        <f t="shared" si="72"/>
        <v>No</v>
      </c>
      <c r="U316" s="4" t="str">
        <f t="shared" si="73"/>
        <v>N/A</v>
      </c>
      <c r="V316" s="132" t="str">
        <f t="shared" si="74"/>
        <v>No</v>
      </c>
      <c r="W316" s="223" t="str">
        <f t="shared" si="75"/>
        <v>N/A</v>
      </c>
      <c r="X316" s="221" t="str">
        <f t="shared" si="76"/>
        <v>No</v>
      </c>
      <c r="Y316" s="223" t="str">
        <f t="shared" si="77"/>
        <v>N/A</v>
      </c>
      <c r="Z316" s="222" t="str">
        <f t="shared" si="78"/>
        <v>No</v>
      </c>
      <c r="AA316" s="68" t="str">
        <f t="shared" si="79"/>
        <v>N/A</v>
      </c>
      <c r="AB316" s="65" t="str">
        <f t="shared" si="80"/>
        <v>No</v>
      </c>
      <c r="AC316" s="68" t="str">
        <f t="shared" si="81"/>
        <v>N/A</v>
      </c>
      <c r="AD316" s="65" t="str">
        <f t="shared" si="82"/>
        <v>No</v>
      </c>
      <c r="AE316" s="68" t="str">
        <f t="shared" si="83"/>
        <v>N/A</v>
      </c>
      <c r="AF316" s="8"/>
    </row>
    <row r="317" spans="1:32" ht="14.5" hidden="1" customHeight="1">
      <c r="A317" s="66" t="s">
        <v>15</v>
      </c>
      <c r="B317" s="66" t="s">
        <v>28</v>
      </c>
      <c r="C317" s="66" t="str" cm="1">
        <f t="array" ref="C317">_xlfn.IFNA(_xlfn.IFS(B317="Starter","Starters &amp; Sides",B317="Sides","Starters &amp; Sides"),B317)</f>
        <v>Drinks</v>
      </c>
      <c r="D317" s="84" t="s">
        <v>2649</v>
      </c>
      <c r="E317" s="74"/>
      <c r="F317" s="4"/>
      <c r="G317" s="4"/>
      <c r="H317" s="4"/>
      <c r="I317" s="4"/>
      <c r="J317" s="4"/>
      <c r="K317" s="4"/>
      <c r="L317" s="4"/>
      <c r="M317" s="4">
        <v>55.5</v>
      </c>
      <c r="N317" s="4">
        <v>55.5</v>
      </c>
      <c r="O317" s="15">
        <v>57.5</v>
      </c>
      <c r="P317" s="4"/>
      <c r="Q317" s="338"/>
      <c r="R317" s="15" t="str">
        <f t="shared" si="70"/>
        <v>No</v>
      </c>
      <c r="S317" s="15" t="str">
        <f t="shared" si="71"/>
        <v>No</v>
      </c>
      <c r="T317" s="4" t="str">
        <f t="shared" si="72"/>
        <v>No</v>
      </c>
      <c r="U317" s="4" t="str">
        <f t="shared" si="73"/>
        <v>N/A</v>
      </c>
      <c r="V317" s="132" t="str">
        <f t="shared" si="74"/>
        <v>No</v>
      </c>
      <c r="W317" s="223" t="str">
        <f t="shared" si="75"/>
        <v>N/A</v>
      </c>
      <c r="X317" s="221" t="str">
        <f t="shared" si="76"/>
        <v>No</v>
      </c>
      <c r="Y317" s="223" t="str">
        <f t="shared" si="77"/>
        <v>N/A</v>
      </c>
      <c r="Z317" s="222" t="str">
        <f t="shared" si="78"/>
        <v>No</v>
      </c>
      <c r="AA317" s="68" t="str">
        <f t="shared" si="79"/>
        <v>N/A</v>
      </c>
      <c r="AB317" s="65" t="str">
        <f t="shared" si="80"/>
        <v>No</v>
      </c>
      <c r="AC317" s="68" t="str">
        <f t="shared" si="81"/>
        <v>N/A</v>
      </c>
      <c r="AD317" s="65" t="str">
        <f t="shared" si="82"/>
        <v>No</v>
      </c>
      <c r="AE317" s="68" t="str">
        <f t="shared" si="83"/>
        <v>N/A</v>
      </c>
      <c r="AF317" s="8"/>
    </row>
    <row r="318" spans="1:32" ht="14.5" hidden="1" customHeight="1">
      <c r="A318" s="66" t="s">
        <v>15</v>
      </c>
      <c r="B318" s="66" t="s">
        <v>28</v>
      </c>
      <c r="C318" s="66" t="str" cm="1">
        <f t="array" ref="C318">_xlfn.IFNA(_xlfn.IFS(B318="Starter","Starters &amp; Sides",B318="Sides","Starters &amp; Sides"),B318)</f>
        <v>Drinks</v>
      </c>
      <c r="D318" s="84" t="s">
        <v>460</v>
      </c>
      <c r="E318" s="74">
        <v>12.95</v>
      </c>
      <c r="F318" s="4">
        <v>12.95</v>
      </c>
      <c r="G318" s="4">
        <v>12.95</v>
      </c>
      <c r="H318" s="4">
        <v>13.25</v>
      </c>
      <c r="I318" s="4">
        <v>13.5</v>
      </c>
      <c r="J318" s="4">
        <v>13.5</v>
      </c>
      <c r="K318" s="4">
        <v>13.5</v>
      </c>
      <c r="L318" s="4">
        <v>13.5</v>
      </c>
      <c r="M318" s="4"/>
      <c r="N318" s="4"/>
      <c r="O318" s="15">
        <v>11</v>
      </c>
      <c r="P318" s="4">
        <v>11</v>
      </c>
      <c r="Q318" s="338"/>
      <c r="R318" s="15" t="str">
        <f t="shared" si="70"/>
        <v>No</v>
      </c>
      <c r="S318" s="15" t="str">
        <f t="shared" si="71"/>
        <v>No</v>
      </c>
      <c r="T318" s="4" t="str">
        <f t="shared" si="72"/>
        <v>No</v>
      </c>
      <c r="U318" s="4" t="str">
        <f t="shared" si="73"/>
        <v>N/A</v>
      </c>
      <c r="V318" s="132" t="str">
        <f t="shared" si="74"/>
        <v>No</v>
      </c>
      <c r="W318" s="223" t="str">
        <f t="shared" si="75"/>
        <v>N/A</v>
      </c>
      <c r="X318" s="221" t="str">
        <f t="shared" si="76"/>
        <v>No</v>
      </c>
      <c r="Y318" s="223" t="str">
        <f t="shared" si="77"/>
        <v>N/A</v>
      </c>
      <c r="Z318" s="222" t="str">
        <f t="shared" si="78"/>
        <v>No</v>
      </c>
      <c r="AA318" s="68" t="str">
        <f t="shared" si="79"/>
        <v>N/A</v>
      </c>
      <c r="AB318" s="65" t="str">
        <f t="shared" si="80"/>
        <v>No</v>
      </c>
      <c r="AC318" s="68" t="str">
        <f t="shared" si="81"/>
        <v>N/A</v>
      </c>
      <c r="AD318" s="65" t="str">
        <f t="shared" si="82"/>
        <v>No</v>
      </c>
      <c r="AE318" s="68" t="str">
        <f t="shared" si="83"/>
        <v>N/A</v>
      </c>
      <c r="AF318" s="8"/>
    </row>
    <row r="319" spans="1:32" ht="14.5" hidden="1" customHeight="1">
      <c r="A319" s="66" t="s">
        <v>15</v>
      </c>
      <c r="B319" s="66" t="s">
        <v>28</v>
      </c>
      <c r="C319" s="66" t="str" cm="1">
        <f t="array" ref="C319">_xlfn.IFNA(_xlfn.IFS(B319="Starter","Starters &amp; Sides",B319="Sides","Starters &amp; Sides"),B319)</f>
        <v>Drinks</v>
      </c>
      <c r="D319" s="84" t="s">
        <v>2650</v>
      </c>
      <c r="E319" s="74"/>
      <c r="F319" s="4"/>
      <c r="G319" s="4"/>
      <c r="H319" s="4"/>
      <c r="I319" s="4"/>
      <c r="J319" s="4"/>
      <c r="K319" s="4"/>
      <c r="L319" s="4"/>
      <c r="M319" s="4"/>
      <c r="N319" s="4"/>
      <c r="O319" s="15"/>
      <c r="P319" s="4">
        <v>12</v>
      </c>
      <c r="Q319" s="338"/>
      <c r="R319" s="15" t="str">
        <f t="shared" si="70"/>
        <v>No</v>
      </c>
      <c r="S319" s="15" t="str">
        <f t="shared" si="71"/>
        <v>No</v>
      </c>
      <c r="T319" s="4" t="str">
        <f t="shared" si="72"/>
        <v>No</v>
      </c>
      <c r="U319" s="4" t="str">
        <f t="shared" si="73"/>
        <v>N/A</v>
      </c>
      <c r="V319" s="132" t="str">
        <f t="shared" si="74"/>
        <v>No</v>
      </c>
      <c r="W319" s="223" t="str">
        <f t="shared" si="75"/>
        <v>N/A</v>
      </c>
      <c r="X319" s="221" t="str">
        <f t="shared" si="76"/>
        <v>No</v>
      </c>
      <c r="Y319" s="223" t="str">
        <f t="shared" si="77"/>
        <v>N/A</v>
      </c>
      <c r="Z319" s="222" t="str">
        <f t="shared" si="78"/>
        <v>No</v>
      </c>
      <c r="AA319" s="68" t="str">
        <f t="shared" si="79"/>
        <v>N/A</v>
      </c>
      <c r="AB319" s="65" t="str">
        <f t="shared" si="80"/>
        <v>No</v>
      </c>
      <c r="AC319" s="68" t="str">
        <f t="shared" si="81"/>
        <v>N/A</v>
      </c>
      <c r="AD319" s="65" t="str">
        <f t="shared" si="82"/>
        <v>No</v>
      </c>
      <c r="AE319" s="68" t="str">
        <f t="shared" si="83"/>
        <v>N/A</v>
      </c>
      <c r="AF319" s="8"/>
    </row>
    <row r="320" spans="1:32" ht="14.5" hidden="1" customHeight="1">
      <c r="A320" s="66" t="s">
        <v>15</v>
      </c>
      <c r="B320" s="66" t="s">
        <v>28</v>
      </c>
      <c r="C320" s="66" t="str" cm="1">
        <f t="array" ref="C320">_xlfn.IFNA(_xlfn.IFS(B320="Starter","Starters &amp; Sides",B320="Sides","Starters &amp; Sides"),B320)</f>
        <v>Drinks</v>
      </c>
      <c r="D320" s="84" t="s">
        <v>2651</v>
      </c>
      <c r="E320" s="74"/>
      <c r="F320" s="4"/>
      <c r="G320" s="4"/>
      <c r="H320" s="4"/>
      <c r="I320" s="4"/>
      <c r="J320" s="4"/>
      <c r="K320" s="4"/>
      <c r="L320" s="4"/>
      <c r="M320" s="4"/>
      <c r="N320" s="4"/>
      <c r="O320" s="15"/>
      <c r="P320" s="4">
        <v>12</v>
      </c>
      <c r="Q320" s="338"/>
      <c r="R320" s="15" t="str">
        <f t="shared" si="70"/>
        <v>No</v>
      </c>
      <c r="S320" s="15" t="str">
        <f t="shared" si="71"/>
        <v>No</v>
      </c>
      <c r="T320" s="4" t="str">
        <f t="shared" si="72"/>
        <v>No</v>
      </c>
      <c r="U320" s="4" t="str">
        <f t="shared" si="73"/>
        <v>N/A</v>
      </c>
      <c r="V320" s="132" t="str">
        <f t="shared" si="74"/>
        <v>No</v>
      </c>
      <c r="W320" s="223" t="str">
        <f t="shared" si="75"/>
        <v>N/A</v>
      </c>
      <c r="X320" s="221" t="str">
        <f t="shared" si="76"/>
        <v>No</v>
      </c>
      <c r="Y320" s="223" t="str">
        <f t="shared" si="77"/>
        <v>N/A</v>
      </c>
      <c r="Z320" s="222" t="str">
        <f t="shared" si="78"/>
        <v>No</v>
      </c>
      <c r="AA320" s="68" t="str">
        <f t="shared" si="79"/>
        <v>N/A</v>
      </c>
      <c r="AB320" s="65" t="str">
        <f t="shared" si="80"/>
        <v>No</v>
      </c>
      <c r="AC320" s="68" t="str">
        <f t="shared" si="81"/>
        <v>N/A</v>
      </c>
      <c r="AD320" s="65" t="str">
        <f t="shared" si="82"/>
        <v>No</v>
      </c>
      <c r="AE320" s="68" t="str">
        <f t="shared" si="83"/>
        <v>N/A</v>
      </c>
      <c r="AF320" s="8"/>
    </row>
    <row r="321" spans="1:32" ht="14.5" hidden="1" customHeight="1">
      <c r="A321" s="66" t="s">
        <v>15</v>
      </c>
      <c r="B321" s="66" t="s">
        <v>28</v>
      </c>
      <c r="C321" s="66" t="str" cm="1">
        <f t="array" ref="C321">_xlfn.IFNA(_xlfn.IFS(B321="Starter","Starters &amp; Sides",B321="Sides","Starters &amp; Sides"),B321)</f>
        <v>Drinks</v>
      </c>
      <c r="D321" s="84" t="s">
        <v>2652</v>
      </c>
      <c r="E321" s="74"/>
      <c r="F321" s="4"/>
      <c r="G321" s="4"/>
      <c r="H321" s="4"/>
      <c r="I321" s="4"/>
      <c r="J321" s="4"/>
      <c r="K321" s="4"/>
      <c r="L321" s="4"/>
      <c r="M321" s="4">
        <v>26</v>
      </c>
      <c r="N321" s="4">
        <v>26</v>
      </c>
      <c r="O321" s="15"/>
      <c r="P321" s="4"/>
      <c r="Q321" s="338"/>
      <c r="R321" s="15" t="str">
        <f t="shared" si="70"/>
        <v>No</v>
      </c>
      <c r="S321" s="15" t="str">
        <f t="shared" si="71"/>
        <v>No</v>
      </c>
      <c r="T321" s="4" t="str">
        <f t="shared" si="72"/>
        <v>No</v>
      </c>
      <c r="U321" s="4" t="str">
        <f t="shared" si="73"/>
        <v>N/A</v>
      </c>
      <c r="V321" s="132" t="str">
        <f t="shared" si="74"/>
        <v>No</v>
      </c>
      <c r="W321" s="223" t="str">
        <f t="shared" si="75"/>
        <v>N/A</v>
      </c>
      <c r="X321" s="221" t="str">
        <f t="shared" si="76"/>
        <v>No</v>
      </c>
      <c r="Y321" s="223" t="str">
        <f t="shared" si="77"/>
        <v>N/A</v>
      </c>
      <c r="Z321" s="222" t="str">
        <f t="shared" si="78"/>
        <v>No</v>
      </c>
      <c r="AA321" s="68" t="str">
        <f t="shared" si="79"/>
        <v>N/A</v>
      </c>
      <c r="AB321" s="65" t="str">
        <f t="shared" si="80"/>
        <v>No</v>
      </c>
      <c r="AC321" s="68" t="str">
        <f t="shared" si="81"/>
        <v>N/A</v>
      </c>
      <c r="AD321" s="65" t="str">
        <f t="shared" si="82"/>
        <v>No</v>
      </c>
      <c r="AE321" s="68" t="str">
        <f t="shared" si="83"/>
        <v>N/A</v>
      </c>
      <c r="AF321" s="8"/>
    </row>
    <row r="322" spans="1:32" ht="14.5" hidden="1" customHeight="1">
      <c r="A322" s="66" t="s">
        <v>15</v>
      </c>
      <c r="B322" s="66" t="s">
        <v>28</v>
      </c>
      <c r="C322" s="66" t="str" cm="1">
        <f t="array" ref="C322">_xlfn.IFNA(_xlfn.IFS(B322="Starter","Starters &amp; Sides",B322="Sides","Starters &amp; Sides"),B322)</f>
        <v>Drinks</v>
      </c>
      <c r="D322" s="84" t="s">
        <v>2653</v>
      </c>
      <c r="E322" s="74"/>
      <c r="F322" s="4"/>
      <c r="G322" s="4"/>
      <c r="H322" s="4"/>
      <c r="I322" s="4"/>
      <c r="J322" s="4"/>
      <c r="K322" s="4"/>
      <c r="L322" s="4">
        <v>14</v>
      </c>
      <c r="M322" s="4"/>
      <c r="N322" s="4"/>
      <c r="O322" s="15"/>
      <c r="P322" s="4"/>
      <c r="Q322" s="338"/>
      <c r="R322" s="15" t="str">
        <f t="shared" si="70"/>
        <v>No</v>
      </c>
      <c r="S322" s="15" t="str">
        <f t="shared" si="71"/>
        <v>No</v>
      </c>
      <c r="T322" s="4" t="str">
        <f t="shared" si="72"/>
        <v>No</v>
      </c>
      <c r="U322" s="4" t="str">
        <f t="shared" si="73"/>
        <v>N/A</v>
      </c>
      <c r="V322" s="132" t="str">
        <f t="shared" si="74"/>
        <v>No</v>
      </c>
      <c r="W322" s="223" t="str">
        <f t="shared" si="75"/>
        <v>N/A</v>
      </c>
      <c r="X322" s="221" t="str">
        <f t="shared" si="76"/>
        <v>No</v>
      </c>
      <c r="Y322" s="223" t="str">
        <f t="shared" si="77"/>
        <v>N/A</v>
      </c>
      <c r="Z322" s="222" t="str">
        <f t="shared" si="78"/>
        <v>No</v>
      </c>
      <c r="AA322" s="68" t="str">
        <f t="shared" si="79"/>
        <v>N/A</v>
      </c>
      <c r="AB322" s="65" t="str">
        <f t="shared" si="80"/>
        <v>No</v>
      </c>
      <c r="AC322" s="68" t="str">
        <f t="shared" si="81"/>
        <v>N/A</v>
      </c>
      <c r="AD322" s="65" t="str">
        <f t="shared" si="82"/>
        <v>No</v>
      </c>
      <c r="AE322" s="68" t="str">
        <f t="shared" si="83"/>
        <v>N/A</v>
      </c>
      <c r="AF322" s="8"/>
    </row>
    <row r="323" spans="1:32" ht="14.5" hidden="1" customHeight="1">
      <c r="A323" s="66" t="s">
        <v>15</v>
      </c>
      <c r="B323" s="66" t="s">
        <v>28</v>
      </c>
      <c r="C323" s="66" t="str" cm="1">
        <f t="array" ref="C323">_xlfn.IFNA(_xlfn.IFS(B323="Starter","Starters &amp; Sides",B323="Sides","Starters &amp; Sides"),B323)</f>
        <v>Drinks</v>
      </c>
      <c r="D323" s="84" t="s">
        <v>2654</v>
      </c>
      <c r="E323" s="74"/>
      <c r="F323" s="4"/>
      <c r="G323" s="4"/>
      <c r="H323" s="4"/>
      <c r="I323" s="4"/>
      <c r="J323" s="4"/>
      <c r="K323" s="4"/>
      <c r="L323" s="4">
        <v>14.5</v>
      </c>
      <c r="M323" s="4"/>
      <c r="N323" s="4"/>
      <c r="O323" s="15"/>
      <c r="P323" s="4"/>
      <c r="Q323" s="338"/>
      <c r="R323" s="15" t="str">
        <f t="shared" si="70"/>
        <v>No</v>
      </c>
      <c r="S323" s="15" t="str">
        <f t="shared" si="71"/>
        <v>No</v>
      </c>
      <c r="T323" s="4" t="str">
        <f t="shared" si="72"/>
        <v>No</v>
      </c>
      <c r="U323" s="4" t="str">
        <f t="shared" si="73"/>
        <v>N/A</v>
      </c>
      <c r="V323" s="132" t="str">
        <f t="shared" si="74"/>
        <v>No</v>
      </c>
      <c r="W323" s="223" t="str">
        <f t="shared" si="75"/>
        <v>N/A</v>
      </c>
      <c r="X323" s="221" t="str">
        <f t="shared" si="76"/>
        <v>No</v>
      </c>
      <c r="Y323" s="223" t="str">
        <f t="shared" si="77"/>
        <v>N/A</v>
      </c>
      <c r="Z323" s="222" t="str">
        <f t="shared" si="78"/>
        <v>No</v>
      </c>
      <c r="AA323" s="68" t="str">
        <f t="shared" si="79"/>
        <v>N/A</v>
      </c>
      <c r="AB323" s="65" t="str">
        <f t="shared" si="80"/>
        <v>No</v>
      </c>
      <c r="AC323" s="68" t="str">
        <f t="shared" si="81"/>
        <v>N/A</v>
      </c>
      <c r="AD323" s="65" t="str">
        <f t="shared" si="82"/>
        <v>No</v>
      </c>
      <c r="AE323" s="68" t="str">
        <f t="shared" si="83"/>
        <v>N/A</v>
      </c>
      <c r="AF323" s="8"/>
    </row>
    <row r="324" spans="1:32" ht="14.5" hidden="1" customHeight="1">
      <c r="A324" s="66" t="s">
        <v>15</v>
      </c>
      <c r="B324" s="66" t="s">
        <v>28</v>
      </c>
      <c r="C324" s="66" t="str" cm="1">
        <f t="array" ref="C324">_xlfn.IFNA(_xlfn.IFS(B324="Starter","Starters &amp; Sides",B324="Sides","Starters &amp; Sides"),B324)</f>
        <v>Drinks</v>
      </c>
      <c r="D324" s="84" t="s">
        <v>2655</v>
      </c>
      <c r="E324" s="74"/>
      <c r="F324" s="4"/>
      <c r="G324" s="4"/>
      <c r="H324" s="4"/>
      <c r="I324" s="4"/>
      <c r="J324" s="4"/>
      <c r="K324" s="4"/>
      <c r="L324" s="4">
        <v>14</v>
      </c>
      <c r="M324" s="4"/>
      <c r="N324" s="4"/>
      <c r="O324" s="15">
        <v>12</v>
      </c>
      <c r="P324" s="4">
        <v>12</v>
      </c>
      <c r="Q324" s="338"/>
      <c r="R324" s="15" t="str">
        <f t="shared" si="70"/>
        <v>No</v>
      </c>
      <c r="S324" s="15" t="str">
        <f t="shared" si="71"/>
        <v>No</v>
      </c>
      <c r="T324" s="4" t="str">
        <f t="shared" si="72"/>
        <v>No</v>
      </c>
      <c r="U324" s="4" t="str">
        <f t="shared" si="73"/>
        <v>N/A</v>
      </c>
      <c r="V324" s="132" t="str">
        <f t="shared" si="74"/>
        <v>No</v>
      </c>
      <c r="W324" s="223" t="str">
        <f t="shared" si="75"/>
        <v>N/A</v>
      </c>
      <c r="X324" s="221" t="str">
        <f t="shared" si="76"/>
        <v>No</v>
      </c>
      <c r="Y324" s="223" t="str">
        <f t="shared" si="77"/>
        <v>N/A</v>
      </c>
      <c r="Z324" s="222" t="str">
        <f t="shared" si="78"/>
        <v>No</v>
      </c>
      <c r="AA324" s="68" t="str">
        <f t="shared" si="79"/>
        <v>N/A</v>
      </c>
      <c r="AB324" s="65" t="str">
        <f t="shared" si="80"/>
        <v>No</v>
      </c>
      <c r="AC324" s="68" t="str">
        <f t="shared" si="81"/>
        <v>N/A</v>
      </c>
      <c r="AD324" s="65" t="str">
        <f t="shared" si="82"/>
        <v>No</v>
      </c>
      <c r="AE324" s="68" t="str">
        <f t="shared" si="83"/>
        <v>N/A</v>
      </c>
      <c r="AF324" s="8"/>
    </row>
    <row r="325" spans="1:32" ht="14.5" hidden="1" customHeight="1">
      <c r="A325" s="66" t="s">
        <v>15</v>
      </c>
      <c r="B325" s="66" t="s">
        <v>28</v>
      </c>
      <c r="C325" s="66" t="str" cm="1">
        <f t="array" ref="C325">_xlfn.IFNA(_xlfn.IFS(B325="Starter","Starters &amp; Sides",B325="Sides","Starters &amp; Sides"),B325)</f>
        <v>Drinks</v>
      </c>
      <c r="D325" s="84" t="s">
        <v>2656</v>
      </c>
      <c r="E325" s="74">
        <v>13.95</v>
      </c>
      <c r="F325" s="4">
        <v>13.95</v>
      </c>
      <c r="G325" s="4"/>
      <c r="H325" s="4"/>
      <c r="I325" s="4"/>
      <c r="J325" s="4"/>
      <c r="K325" s="4"/>
      <c r="L325" s="4"/>
      <c r="M325" s="4"/>
      <c r="N325" s="4"/>
      <c r="O325" s="15"/>
      <c r="P325" s="4"/>
      <c r="Q325" s="338"/>
      <c r="R325" s="15" t="str">
        <f t="shared" si="70"/>
        <v>No</v>
      </c>
      <c r="S325" s="15" t="str">
        <f t="shared" si="71"/>
        <v>No</v>
      </c>
      <c r="T325" s="4" t="str">
        <f t="shared" si="72"/>
        <v>No</v>
      </c>
      <c r="U325" s="4" t="str">
        <f t="shared" si="73"/>
        <v>N/A</v>
      </c>
      <c r="V325" s="132" t="str">
        <f t="shared" si="74"/>
        <v>No</v>
      </c>
      <c r="W325" s="223" t="str">
        <f t="shared" si="75"/>
        <v>N/A</v>
      </c>
      <c r="X325" s="221" t="str">
        <f t="shared" si="76"/>
        <v>No</v>
      </c>
      <c r="Y325" s="223" t="str">
        <f t="shared" si="77"/>
        <v>N/A</v>
      </c>
      <c r="Z325" s="222" t="str">
        <f t="shared" si="78"/>
        <v>No</v>
      </c>
      <c r="AA325" s="68" t="str">
        <f t="shared" si="79"/>
        <v>N/A</v>
      </c>
      <c r="AB325" s="65" t="str">
        <f t="shared" si="80"/>
        <v>No</v>
      </c>
      <c r="AC325" s="68" t="str">
        <f t="shared" si="81"/>
        <v>N/A</v>
      </c>
      <c r="AD325" s="65" t="str">
        <f t="shared" si="82"/>
        <v>No</v>
      </c>
      <c r="AE325" s="68" t="str">
        <f t="shared" si="83"/>
        <v>N/A</v>
      </c>
      <c r="AF325" s="8"/>
    </row>
    <row r="326" spans="1:32" ht="14.5" hidden="1" customHeight="1">
      <c r="A326" s="66" t="s">
        <v>15</v>
      </c>
      <c r="B326" s="66" t="s">
        <v>28</v>
      </c>
      <c r="C326" s="66" t="str" cm="1">
        <f t="array" ref="C326">_xlfn.IFNA(_xlfn.IFS(B326="Starter","Starters &amp; Sides",B326="Sides","Starters &amp; Sides"),B326)</f>
        <v>Drinks</v>
      </c>
      <c r="D326" s="84" t="s">
        <v>2657</v>
      </c>
      <c r="E326" s="74"/>
      <c r="F326" s="4"/>
      <c r="G326" s="4"/>
      <c r="H326" s="4"/>
      <c r="I326" s="4">
        <v>5.2</v>
      </c>
      <c r="J326" s="4">
        <v>5.3</v>
      </c>
      <c r="K326" s="4">
        <v>5.3</v>
      </c>
      <c r="L326" s="4"/>
      <c r="M326" s="4"/>
      <c r="N326" s="4"/>
      <c r="O326" s="15"/>
      <c r="P326" s="4"/>
      <c r="Q326" s="338"/>
      <c r="R326" s="15" t="str">
        <f t="shared" si="70"/>
        <v>No</v>
      </c>
      <c r="S326" s="15" t="str">
        <f t="shared" si="71"/>
        <v>No</v>
      </c>
      <c r="T326" s="4" t="str">
        <f t="shared" si="72"/>
        <v>No</v>
      </c>
      <c r="U326" s="4" t="str">
        <f t="shared" si="73"/>
        <v>N/A</v>
      </c>
      <c r="V326" s="132" t="str">
        <f t="shared" si="74"/>
        <v>No</v>
      </c>
      <c r="W326" s="223" t="str">
        <f t="shared" si="75"/>
        <v>N/A</v>
      </c>
      <c r="X326" s="221" t="str">
        <f t="shared" si="76"/>
        <v>No</v>
      </c>
      <c r="Y326" s="223" t="str">
        <f t="shared" si="77"/>
        <v>N/A</v>
      </c>
      <c r="Z326" s="222" t="str">
        <f t="shared" si="78"/>
        <v>No</v>
      </c>
      <c r="AA326" s="68" t="str">
        <f t="shared" si="79"/>
        <v>N/A</v>
      </c>
      <c r="AB326" s="65" t="str">
        <f t="shared" si="80"/>
        <v>No</v>
      </c>
      <c r="AC326" s="68" t="str">
        <f t="shared" si="81"/>
        <v>N/A</v>
      </c>
      <c r="AD326" s="65" t="str">
        <f t="shared" si="82"/>
        <v>No</v>
      </c>
      <c r="AE326" s="68" t="str">
        <f t="shared" si="83"/>
        <v>N/A</v>
      </c>
      <c r="AF326" s="8"/>
    </row>
    <row r="327" spans="1:32" ht="14.5" hidden="1" customHeight="1">
      <c r="A327" s="66" t="s">
        <v>15</v>
      </c>
      <c r="B327" s="66" t="s">
        <v>28</v>
      </c>
      <c r="C327" s="66" t="str" cm="1">
        <f t="array" ref="C327">_xlfn.IFNA(_xlfn.IFS(B327="Starter","Starters &amp; Sides",B327="Sides","Starters &amp; Sides"),B327)</f>
        <v>Drinks</v>
      </c>
      <c r="D327" s="84" t="s">
        <v>2658</v>
      </c>
      <c r="E327" s="74">
        <v>2.95</v>
      </c>
      <c r="F327" s="4">
        <v>3.25</v>
      </c>
      <c r="G327" s="4">
        <v>3.25</v>
      </c>
      <c r="H327" s="4">
        <v>3.25</v>
      </c>
      <c r="I327" s="4">
        <v>3.65</v>
      </c>
      <c r="J327" s="4">
        <v>3.65</v>
      </c>
      <c r="K327" s="4"/>
      <c r="L327" s="4"/>
      <c r="M327" s="4"/>
      <c r="N327" s="4"/>
      <c r="O327" s="15"/>
      <c r="P327" s="4"/>
      <c r="Q327" s="338"/>
      <c r="R327" s="15" t="str">
        <f t="shared" si="70"/>
        <v>No</v>
      </c>
      <c r="S327" s="15" t="str">
        <f t="shared" si="71"/>
        <v>No</v>
      </c>
      <c r="T327" s="4" t="str">
        <f t="shared" si="72"/>
        <v>No</v>
      </c>
      <c r="U327" s="4" t="str">
        <f t="shared" si="73"/>
        <v>N/A</v>
      </c>
      <c r="V327" s="132" t="str">
        <f t="shared" si="74"/>
        <v>No</v>
      </c>
      <c r="W327" s="223" t="str">
        <f t="shared" si="75"/>
        <v>N/A</v>
      </c>
      <c r="X327" s="221" t="str">
        <f t="shared" si="76"/>
        <v>No</v>
      </c>
      <c r="Y327" s="223" t="str">
        <f t="shared" si="77"/>
        <v>N/A</v>
      </c>
      <c r="Z327" s="222" t="str">
        <f t="shared" si="78"/>
        <v>No</v>
      </c>
      <c r="AA327" s="68" t="str">
        <f t="shared" si="79"/>
        <v>N/A</v>
      </c>
      <c r="AB327" s="65" t="str">
        <f t="shared" si="80"/>
        <v>No</v>
      </c>
      <c r="AC327" s="68" t="str">
        <f t="shared" si="81"/>
        <v>N/A</v>
      </c>
      <c r="AD327" s="65" t="str">
        <f t="shared" si="82"/>
        <v>No</v>
      </c>
      <c r="AE327" s="68" t="str">
        <f t="shared" si="83"/>
        <v>N/A</v>
      </c>
      <c r="AF327" s="8"/>
    </row>
    <row r="328" spans="1:32" ht="14.5" hidden="1" customHeight="1">
      <c r="A328" s="66" t="s">
        <v>15</v>
      </c>
      <c r="B328" s="66" t="s">
        <v>28</v>
      </c>
      <c r="C328" s="66" t="str" cm="1">
        <f t="array" ref="C328">_xlfn.IFNA(_xlfn.IFS(B328="Starter","Starters &amp; Sides",B328="Sides","Starters &amp; Sides"),B328)</f>
        <v>Drinks</v>
      </c>
      <c r="D328" s="84" t="s">
        <v>513</v>
      </c>
      <c r="E328" s="74"/>
      <c r="F328" s="4"/>
      <c r="G328" s="4"/>
      <c r="H328" s="4">
        <v>6</v>
      </c>
      <c r="I328" s="4">
        <v>6.2</v>
      </c>
      <c r="J328" s="4">
        <v>6.4</v>
      </c>
      <c r="K328" s="4">
        <v>6.4</v>
      </c>
      <c r="L328" s="4">
        <v>6.4</v>
      </c>
      <c r="M328" s="4">
        <v>6.5</v>
      </c>
      <c r="N328" s="4">
        <v>6.5</v>
      </c>
      <c r="O328" s="15"/>
      <c r="P328" s="4"/>
      <c r="Q328" s="338"/>
      <c r="R328" s="15" t="str">
        <f t="shared" si="70"/>
        <v>No</v>
      </c>
      <c r="S328" s="15" t="str">
        <f t="shared" si="71"/>
        <v>No</v>
      </c>
      <c r="T328" s="4" t="str">
        <f t="shared" si="72"/>
        <v>No</v>
      </c>
      <c r="U328" s="4" t="str">
        <f t="shared" si="73"/>
        <v>N/A</v>
      </c>
      <c r="V328" s="132" t="str">
        <f t="shared" si="74"/>
        <v>No</v>
      </c>
      <c r="W328" s="223" t="str">
        <f t="shared" si="75"/>
        <v>N/A</v>
      </c>
      <c r="X328" s="221" t="str">
        <f t="shared" si="76"/>
        <v>No</v>
      </c>
      <c r="Y328" s="223" t="str">
        <f t="shared" si="77"/>
        <v>N/A</v>
      </c>
      <c r="Z328" s="222" t="str">
        <f t="shared" si="78"/>
        <v>No</v>
      </c>
      <c r="AA328" s="68" t="str">
        <f t="shared" si="79"/>
        <v>N/A</v>
      </c>
      <c r="AB328" s="65" t="str">
        <f t="shared" si="80"/>
        <v>No</v>
      </c>
      <c r="AC328" s="68" t="str">
        <f t="shared" si="81"/>
        <v>N/A</v>
      </c>
      <c r="AD328" s="65" t="str">
        <f t="shared" si="82"/>
        <v>No</v>
      </c>
      <c r="AE328" s="68" t="str">
        <f t="shared" si="83"/>
        <v>N/A</v>
      </c>
      <c r="AF328" s="8"/>
    </row>
    <row r="329" spans="1:32" ht="14.5" hidden="1" customHeight="1">
      <c r="A329" s="66" t="s">
        <v>15</v>
      </c>
      <c r="B329" s="66" t="s">
        <v>28</v>
      </c>
      <c r="C329" s="66" t="str" cm="1">
        <f t="array" ref="C329">_xlfn.IFNA(_xlfn.IFS(B329="Starter","Starters &amp; Sides",B329="Sides","Starters &amp; Sides"),B329)</f>
        <v>Drinks</v>
      </c>
      <c r="D329" s="84" t="s">
        <v>2659</v>
      </c>
      <c r="E329" s="74">
        <v>4</v>
      </c>
      <c r="F329" s="4">
        <v>4.5999999999999996</v>
      </c>
      <c r="G329" s="4">
        <v>4.5999999999999996</v>
      </c>
      <c r="H329" s="4">
        <v>4.75</v>
      </c>
      <c r="I329" s="4">
        <v>4.95</v>
      </c>
      <c r="J329" s="4">
        <v>5</v>
      </c>
      <c r="K329" s="4">
        <v>5</v>
      </c>
      <c r="L329" s="4">
        <v>5</v>
      </c>
      <c r="M329" s="4">
        <v>5.0999999999999996</v>
      </c>
      <c r="N329" s="4">
        <v>5.0999999999999996</v>
      </c>
      <c r="O329" s="15">
        <v>5.9</v>
      </c>
      <c r="P329" s="4">
        <v>5.9</v>
      </c>
      <c r="Q329" s="338"/>
      <c r="R329" s="15" t="str">
        <f t="shared" si="70"/>
        <v>No</v>
      </c>
      <c r="S329" s="15" t="str">
        <f t="shared" si="71"/>
        <v>No</v>
      </c>
      <c r="T329" s="4" t="str">
        <f t="shared" si="72"/>
        <v>No</v>
      </c>
      <c r="U329" s="4" t="str">
        <f t="shared" si="73"/>
        <v>N/A</v>
      </c>
      <c r="V329" s="132" t="str">
        <f t="shared" si="74"/>
        <v>No</v>
      </c>
      <c r="W329" s="223" t="str">
        <f t="shared" si="75"/>
        <v>N/A</v>
      </c>
      <c r="X329" s="221" t="str">
        <f t="shared" si="76"/>
        <v>No</v>
      </c>
      <c r="Y329" s="223" t="str">
        <f t="shared" si="77"/>
        <v>N/A</v>
      </c>
      <c r="Z329" s="222" t="str">
        <f t="shared" si="78"/>
        <v>No</v>
      </c>
      <c r="AA329" s="68" t="str">
        <f t="shared" si="79"/>
        <v>N/A</v>
      </c>
      <c r="AB329" s="65" t="str">
        <f t="shared" si="80"/>
        <v>No</v>
      </c>
      <c r="AC329" s="68" t="str">
        <f t="shared" si="81"/>
        <v>N/A</v>
      </c>
      <c r="AD329" s="65" t="str">
        <f t="shared" si="82"/>
        <v>No</v>
      </c>
      <c r="AE329" s="68" t="str">
        <f t="shared" si="83"/>
        <v>N/A</v>
      </c>
      <c r="AF329" s="8"/>
    </row>
    <row r="330" spans="1:32" ht="14.5" hidden="1" customHeight="1">
      <c r="A330" s="66" t="s">
        <v>15</v>
      </c>
      <c r="B330" s="66" t="s">
        <v>28</v>
      </c>
      <c r="C330" s="66" t="str" cm="1">
        <f t="array" ref="C330">_xlfn.IFNA(_xlfn.IFS(B330="Starter","Starters &amp; Sides",B330="Sides","Starters &amp; Sides"),B330)</f>
        <v>Drinks</v>
      </c>
      <c r="D330" s="84" t="s">
        <v>2660</v>
      </c>
      <c r="E330" s="74">
        <v>5.25</v>
      </c>
      <c r="F330" s="4">
        <v>5.25</v>
      </c>
      <c r="G330" s="4">
        <v>5.25</v>
      </c>
      <c r="H330" s="4">
        <v>5.5</v>
      </c>
      <c r="I330" s="4">
        <v>5.5</v>
      </c>
      <c r="J330" s="4">
        <v>5.75</v>
      </c>
      <c r="K330" s="4"/>
      <c r="L330" s="4"/>
      <c r="M330" s="4"/>
      <c r="N330" s="4"/>
      <c r="O330" s="15"/>
      <c r="P330" s="4"/>
      <c r="Q330" s="338"/>
      <c r="R330" s="15" t="str">
        <f t="shared" si="70"/>
        <v>No</v>
      </c>
      <c r="S330" s="15" t="str">
        <f t="shared" si="71"/>
        <v>No</v>
      </c>
      <c r="T330" s="4" t="str">
        <f t="shared" si="72"/>
        <v>No</v>
      </c>
      <c r="U330" s="4" t="str">
        <f t="shared" si="73"/>
        <v>N/A</v>
      </c>
      <c r="V330" s="132" t="str">
        <f t="shared" si="74"/>
        <v>No</v>
      </c>
      <c r="W330" s="223" t="str">
        <f t="shared" si="75"/>
        <v>N/A</v>
      </c>
      <c r="X330" s="221" t="str">
        <f t="shared" si="76"/>
        <v>No</v>
      </c>
      <c r="Y330" s="223" t="str">
        <f t="shared" si="77"/>
        <v>N/A</v>
      </c>
      <c r="Z330" s="222" t="str">
        <f t="shared" si="78"/>
        <v>No</v>
      </c>
      <c r="AA330" s="68" t="str">
        <f t="shared" si="79"/>
        <v>N/A</v>
      </c>
      <c r="AB330" s="65" t="str">
        <f t="shared" si="80"/>
        <v>No</v>
      </c>
      <c r="AC330" s="68" t="str">
        <f t="shared" si="81"/>
        <v>N/A</v>
      </c>
      <c r="AD330" s="65" t="str">
        <f t="shared" si="82"/>
        <v>No</v>
      </c>
      <c r="AE330" s="68" t="str">
        <f t="shared" si="83"/>
        <v>N/A</v>
      </c>
      <c r="AF330" s="8"/>
    </row>
    <row r="331" spans="1:32" ht="14.5" hidden="1" customHeight="1">
      <c r="A331" s="66" t="s">
        <v>15</v>
      </c>
      <c r="B331" s="66" t="s">
        <v>28</v>
      </c>
      <c r="C331" s="66" t="str" cm="1">
        <f t="array" ref="C331">_xlfn.IFNA(_xlfn.IFS(B331="Starter","Starters &amp; Sides",B331="Sides","Starters &amp; Sides"),B331)</f>
        <v>Drinks</v>
      </c>
      <c r="D331" s="84" t="s">
        <v>2661</v>
      </c>
      <c r="E331" s="74"/>
      <c r="F331" s="4"/>
      <c r="G331" s="4"/>
      <c r="H331" s="4"/>
      <c r="I331" s="4"/>
      <c r="J331" s="4"/>
      <c r="K331" s="4"/>
      <c r="L331" s="4"/>
      <c r="M331" s="4"/>
      <c r="N331" s="4"/>
      <c r="P331" s="4" t="s">
        <v>2662</v>
      </c>
      <c r="Q331" s="338"/>
      <c r="R331" s="15" t="str">
        <f t="shared" si="70"/>
        <v>No</v>
      </c>
      <c r="S331" s="15" t="str">
        <f t="shared" si="71"/>
        <v>No</v>
      </c>
      <c r="T331" s="4" t="str">
        <f t="shared" si="72"/>
        <v>No</v>
      </c>
      <c r="U331" s="4" t="str">
        <f t="shared" si="73"/>
        <v>N/A</v>
      </c>
      <c r="V331" s="132" t="str">
        <f t="shared" si="74"/>
        <v>No</v>
      </c>
      <c r="W331" s="223" t="str">
        <f t="shared" si="75"/>
        <v>N/A</v>
      </c>
      <c r="X331" s="221" t="str">
        <f t="shared" si="76"/>
        <v>No</v>
      </c>
      <c r="Y331" s="223" t="str">
        <f t="shared" si="77"/>
        <v>N/A</v>
      </c>
      <c r="Z331" s="222" t="str">
        <f t="shared" si="78"/>
        <v>No</v>
      </c>
      <c r="AA331" s="68" t="str">
        <f t="shared" si="79"/>
        <v>N/A</v>
      </c>
      <c r="AB331" s="65" t="str">
        <f t="shared" si="80"/>
        <v>No</v>
      </c>
      <c r="AC331" s="68" t="str">
        <f t="shared" si="81"/>
        <v>N/A</v>
      </c>
      <c r="AD331" s="65" t="str">
        <f t="shared" si="82"/>
        <v>No</v>
      </c>
      <c r="AE331" s="68" t="str">
        <f t="shared" si="83"/>
        <v>N/A</v>
      </c>
      <c r="AF331" s="8"/>
    </row>
    <row r="332" spans="1:32" ht="14.5" hidden="1" customHeight="1">
      <c r="A332" s="66" t="s">
        <v>15</v>
      </c>
      <c r="B332" s="66" t="s">
        <v>28</v>
      </c>
      <c r="C332" s="66" t="str" cm="1">
        <f t="array" ref="C332">_xlfn.IFNA(_xlfn.IFS(B332="Starter","Starters &amp; Sides",B332="Sides","Starters &amp; Sides"),B332)</f>
        <v>Drinks</v>
      </c>
      <c r="D332" s="84" t="s">
        <v>2663</v>
      </c>
      <c r="E332" s="74">
        <v>13.95</v>
      </c>
      <c r="F332" s="4">
        <v>13.95</v>
      </c>
      <c r="G332" s="4">
        <v>13.95</v>
      </c>
      <c r="H332" s="4">
        <v>14.5</v>
      </c>
      <c r="I332" s="4">
        <v>14.5</v>
      </c>
      <c r="J332" s="4">
        <v>14.5</v>
      </c>
      <c r="K332" s="4">
        <v>14.75</v>
      </c>
      <c r="L332" s="4">
        <v>14.75</v>
      </c>
      <c r="M332" s="4"/>
      <c r="N332" s="4"/>
      <c r="O332" s="15">
        <v>12.5</v>
      </c>
      <c r="P332" s="4">
        <v>12.5</v>
      </c>
      <c r="Q332" s="338"/>
      <c r="R332" s="15" t="str">
        <f t="shared" si="70"/>
        <v>No</v>
      </c>
      <c r="S332" s="15" t="str">
        <f t="shared" si="71"/>
        <v>No</v>
      </c>
      <c r="T332" s="4" t="str">
        <f t="shared" si="72"/>
        <v>No</v>
      </c>
      <c r="U332" s="4" t="str">
        <f t="shared" si="73"/>
        <v>N/A</v>
      </c>
      <c r="V332" s="132" t="str">
        <f t="shared" si="74"/>
        <v>No</v>
      </c>
      <c r="W332" s="223" t="str">
        <f t="shared" si="75"/>
        <v>N/A</v>
      </c>
      <c r="X332" s="221" t="str">
        <f t="shared" si="76"/>
        <v>No</v>
      </c>
      <c r="Y332" s="223" t="str">
        <f t="shared" si="77"/>
        <v>N/A</v>
      </c>
      <c r="Z332" s="222" t="str">
        <f t="shared" si="78"/>
        <v>No</v>
      </c>
      <c r="AA332" s="68" t="str">
        <f t="shared" si="79"/>
        <v>N/A</v>
      </c>
      <c r="AB332" s="65" t="str">
        <f t="shared" si="80"/>
        <v>No</v>
      </c>
      <c r="AC332" s="68" t="str">
        <f t="shared" si="81"/>
        <v>N/A</v>
      </c>
      <c r="AD332" s="65" t="str">
        <f t="shared" si="82"/>
        <v>No</v>
      </c>
      <c r="AE332" s="68" t="str">
        <f t="shared" si="83"/>
        <v>N/A</v>
      </c>
      <c r="AF332" s="8"/>
    </row>
    <row r="333" spans="1:32" ht="14.5" hidden="1" customHeight="1">
      <c r="A333" s="66" t="s">
        <v>15</v>
      </c>
      <c r="B333" s="66" t="s">
        <v>28</v>
      </c>
      <c r="C333" s="66" t="str" cm="1">
        <f t="array" ref="C333">_xlfn.IFNA(_xlfn.IFS(B333="Starter","Starters &amp; Sides",B333="Sides","Starters &amp; Sides"),B333)</f>
        <v>Drinks</v>
      </c>
      <c r="D333" s="84" t="s">
        <v>2664</v>
      </c>
      <c r="E333" s="74">
        <v>1.5</v>
      </c>
      <c r="F333" s="4">
        <v>1.75</v>
      </c>
      <c r="G333" s="4">
        <v>1.75</v>
      </c>
      <c r="H333" s="4">
        <v>1.75</v>
      </c>
      <c r="I333" s="4"/>
      <c r="J333" s="4"/>
      <c r="K333" s="4"/>
      <c r="L333" s="4"/>
      <c r="M333" s="4"/>
      <c r="N333" s="4"/>
      <c r="O333" s="15"/>
      <c r="P333" s="4"/>
      <c r="Q333" s="338"/>
      <c r="R333" s="15" t="str">
        <f t="shared" si="70"/>
        <v>No</v>
      </c>
      <c r="S333" s="15" t="str">
        <f t="shared" si="71"/>
        <v>No</v>
      </c>
      <c r="T333" s="4" t="str">
        <f t="shared" si="72"/>
        <v>No</v>
      </c>
      <c r="U333" s="4" t="str">
        <f t="shared" si="73"/>
        <v>N/A</v>
      </c>
      <c r="V333" s="132" t="str">
        <f t="shared" si="74"/>
        <v>No</v>
      </c>
      <c r="W333" s="223" t="str">
        <f t="shared" si="75"/>
        <v>N/A</v>
      </c>
      <c r="X333" s="221" t="str">
        <f t="shared" si="76"/>
        <v>No</v>
      </c>
      <c r="Y333" s="223" t="str">
        <f t="shared" si="77"/>
        <v>N/A</v>
      </c>
      <c r="Z333" s="222" t="str">
        <f t="shared" si="78"/>
        <v>No</v>
      </c>
      <c r="AA333" s="68" t="str">
        <f t="shared" si="79"/>
        <v>N/A</v>
      </c>
      <c r="AB333" s="65" t="str">
        <f t="shared" si="80"/>
        <v>No</v>
      </c>
      <c r="AC333" s="68" t="str">
        <f t="shared" si="81"/>
        <v>N/A</v>
      </c>
      <c r="AD333" s="65" t="str">
        <f t="shared" si="82"/>
        <v>No</v>
      </c>
      <c r="AE333" s="68" t="str">
        <f t="shared" si="83"/>
        <v>N/A</v>
      </c>
      <c r="AF333" s="8"/>
    </row>
    <row r="334" spans="1:32" ht="14.5" hidden="1" customHeight="1">
      <c r="A334" s="66" t="s">
        <v>15</v>
      </c>
      <c r="B334" s="66" t="s">
        <v>28</v>
      </c>
      <c r="C334" s="66" t="str" cm="1">
        <f t="array" ref="C334">_xlfn.IFNA(_xlfn.IFS(B334="Starter","Starters &amp; Sides",B334="Sides","Starters &amp; Sides"),B334)</f>
        <v>Drinks</v>
      </c>
      <c r="D334" s="84" t="s">
        <v>2665</v>
      </c>
      <c r="E334" s="74"/>
      <c r="F334" s="4"/>
      <c r="G334" s="4"/>
      <c r="H334" s="4"/>
      <c r="I334" s="4"/>
      <c r="J334" s="4"/>
      <c r="K334" s="4"/>
      <c r="L334" s="4">
        <v>12.75</v>
      </c>
      <c r="M334" s="4"/>
      <c r="N334" s="4"/>
      <c r="O334" s="15"/>
      <c r="P334" s="4"/>
      <c r="Q334" s="338"/>
      <c r="R334" s="15" t="str">
        <f t="shared" si="70"/>
        <v>No</v>
      </c>
      <c r="S334" s="15" t="str">
        <f t="shared" si="71"/>
        <v>No</v>
      </c>
      <c r="T334" s="4" t="str">
        <f t="shared" si="72"/>
        <v>No</v>
      </c>
      <c r="U334" s="4" t="str">
        <f t="shared" si="73"/>
        <v>N/A</v>
      </c>
      <c r="V334" s="132" t="str">
        <f t="shared" si="74"/>
        <v>No</v>
      </c>
      <c r="W334" s="223" t="str">
        <f t="shared" si="75"/>
        <v>N/A</v>
      </c>
      <c r="X334" s="221" t="str">
        <f t="shared" si="76"/>
        <v>No</v>
      </c>
      <c r="Y334" s="223" t="str">
        <f t="shared" si="77"/>
        <v>N/A</v>
      </c>
      <c r="Z334" s="222" t="str">
        <f t="shared" si="78"/>
        <v>No</v>
      </c>
      <c r="AA334" s="68" t="str">
        <f t="shared" si="79"/>
        <v>N/A</v>
      </c>
      <c r="AB334" s="65" t="str">
        <f t="shared" si="80"/>
        <v>No</v>
      </c>
      <c r="AC334" s="68" t="str">
        <f t="shared" si="81"/>
        <v>N/A</v>
      </c>
      <c r="AD334" s="65" t="str">
        <f t="shared" si="82"/>
        <v>No</v>
      </c>
      <c r="AE334" s="68" t="str">
        <f t="shared" si="83"/>
        <v>N/A</v>
      </c>
      <c r="AF334" s="8"/>
    </row>
    <row r="335" spans="1:32" ht="14.5" hidden="1" customHeight="1">
      <c r="A335" s="66" t="s">
        <v>15</v>
      </c>
      <c r="B335" s="66" t="s">
        <v>28</v>
      </c>
      <c r="C335" s="66" t="str" cm="1">
        <f t="array" ref="C335">_xlfn.IFNA(_xlfn.IFS(B335="Starter","Starters &amp; Sides",B335="Sides","Starters &amp; Sides"),B335)</f>
        <v>Drinks</v>
      </c>
      <c r="D335" s="84" t="s">
        <v>2666</v>
      </c>
      <c r="E335" s="74"/>
      <c r="F335" s="4"/>
      <c r="G335" s="4"/>
      <c r="H335" s="4"/>
      <c r="I335" s="4"/>
      <c r="J335" s="4"/>
      <c r="K335" s="4"/>
      <c r="L335" s="4">
        <v>13</v>
      </c>
      <c r="M335" s="4"/>
      <c r="N335" s="4"/>
      <c r="O335" s="15"/>
      <c r="P335" s="4">
        <v>11.5</v>
      </c>
      <c r="Q335" s="338"/>
      <c r="R335" s="15" t="str">
        <f t="shared" si="70"/>
        <v>No</v>
      </c>
      <c r="S335" s="15" t="str">
        <f t="shared" si="71"/>
        <v>No</v>
      </c>
      <c r="T335" s="4" t="str">
        <f t="shared" si="72"/>
        <v>No</v>
      </c>
      <c r="U335" s="4" t="str">
        <f t="shared" si="73"/>
        <v>N/A</v>
      </c>
      <c r="V335" s="132" t="str">
        <f t="shared" si="74"/>
        <v>No</v>
      </c>
      <c r="W335" s="223" t="str">
        <f t="shared" si="75"/>
        <v>N/A</v>
      </c>
      <c r="X335" s="221" t="str">
        <f t="shared" si="76"/>
        <v>No</v>
      </c>
      <c r="Y335" s="223" t="str">
        <f t="shared" si="77"/>
        <v>N/A</v>
      </c>
      <c r="Z335" s="222" t="str">
        <f t="shared" si="78"/>
        <v>No</v>
      </c>
      <c r="AA335" s="68" t="str">
        <f t="shared" si="79"/>
        <v>N/A</v>
      </c>
      <c r="AB335" s="65" t="str">
        <f t="shared" si="80"/>
        <v>No</v>
      </c>
      <c r="AC335" s="68" t="str">
        <f t="shared" si="81"/>
        <v>N/A</v>
      </c>
      <c r="AD335" s="65" t="str">
        <f t="shared" si="82"/>
        <v>No</v>
      </c>
      <c r="AE335" s="68" t="str">
        <f t="shared" si="83"/>
        <v>N/A</v>
      </c>
      <c r="AF335" s="8"/>
    </row>
    <row r="336" spans="1:32" ht="14.5" hidden="1" customHeight="1">
      <c r="A336" s="66" t="s">
        <v>15</v>
      </c>
      <c r="B336" s="66" t="s">
        <v>28</v>
      </c>
      <c r="C336" s="66" t="str" cm="1">
        <f t="array" ref="C336">_xlfn.IFNA(_xlfn.IFS(B336="Starter","Starters &amp; Sides",B336="Sides","Starters &amp; Sides"),B336)</f>
        <v>Drinks</v>
      </c>
      <c r="D336" s="84" t="s">
        <v>2667</v>
      </c>
      <c r="E336" s="74">
        <v>11.5</v>
      </c>
      <c r="F336" s="4">
        <v>11.75</v>
      </c>
      <c r="G336" s="4">
        <v>11.75</v>
      </c>
      <c r="H336" s="4">
        <v>12</v>
      </c>
      <c r="I336" s="4">
        <v>12.5</v>
      </c>
      <c r="J336" s="4">
        <v>12.5</v>
      </c>
      <c r="K336" s="4">
        <v>12.75</v>
      </c>
      <c r="L336" s="4">
        <v>12.75</v>
      </c>
      <c r="M336" s="4"/>
      <c r="N336" s="4"/>
      <c r="O336" s="15">
        <v>1.75</v>
      </c>
      <c r="P336" s="4"/>
      <c r="Q336" s="338"/>
      <c r="R336" s="15" t="str">
        <f t="shared" si="70"/>
        <v>No</v>
      </c>
      <c r="S336" s="15" t="str">
        <f t="shared" si="71"/>
        <v>No</v>
      </c>
      <c r="T336" s="4" t="str">
        <f t="shared" si="72"/>
        <v>No</v>
      </c>
      <c r="U336" s="4" t="str">
        <f t="shared" si="73"/>
        <v>N/A</v>
      </c>
      <c r="V336" s="132" t="str">
        <f t="shared" si="74"/>
        <v>No</v>
      </c>
      <c r="W336" s="223" t="str">
        <f t="shared" si="75"/>
        <v>N/A</v>
      </c>
      <c r="X336" s="221" t="str">
        <f t="shared" si="76"/>
        <v>No</v>
      </c>
      <c r="Y336" s="223" t="str">
        <f t="shared" si="77"/>
        <v>N/A</v>
      </c>
      <c r="Z336" s="222" t="str">
        <f t="shared" si="78"/>
        <v>No</v>
      </c>
      <c r="AA336" s="68" t="str">
        <f t="shared" si="79"/>
        <v>N/A</v>
      </c>
      <c r="AB336" s="65" t="str">
        <f t="shared" si="80"/>
        <v>No</v>
      </c>
      <c r="AC336" s="68" t="str">
        <f t="shared" si="81"/>
        <v>N/A</v>
      </c>
      <c r="AD336" s="65" t="str">
        <f t="shared" si="82"/>
        <v>No</v>
      </c>
      <c r="AE336" s="68" t="str">
        <f t="shared" si="83"/>
        <v>N/A</v>
      </c>
      <c r="AF336" s="8"/>
    </row>
    <row r="337" spans="1:32" ht="14.5" hidden="1" customHeight="1">
      <c r="A337" s="66" t="s">
        <v>15</v>
      </c>
      <c r="B337" s="66" t="s">
        <v>28</v>
      </c>
      <c r="C337" s="66" t="str" cm="1">
        <f t="array" ref="C337">_xlfn.IFNA(_xlfn.IFS(B337="Starter","Starters &amp; Sides",B337="Sides","Starters &amp; Sides"),B337)</f>
        <v>Drinks</v>
      </c>
      <c r="D337" s="84" t="s">
        <v>2668</v>
      </c>
      <c r="E337" s="74">
        <v>2.95</v>
      </c>
      <c r="F337" s="4">
        <v>3.25</v>
      </c>
      <c r="G337" s="4">
        <v>3.25</v>
      </c>
      <c r="H337" s="4">
        <v>3.25</v>
      </c>
      <c r="I337" s="4">
        <v>3.65</v>
      </c>
      <c r="J337" s="4">
        <v>3.65</v>
      </c>
      <c r="K337" s="4"/>
      <c r="L337" s="4"/>
      <c r="M337" s="4"/>
      <c r="N337" s="4"/>
      <c r="O337" s="15"/>
      <c r="P337" s="4"/>
      <c r="Q337" s="338"/>
      <c r="R337" s="15" t="str">
        <f t="shared" si="70"/>
        <v>No</v>
      </c>
      <c r="S337" s="15" t="str">
        <f t="shared" si="71"/>
        <v>No</v>
      </c>
      <c r="T337" s="4" t="str">
        <f t="shared" si="72"/>
        <v>No</v>
      </c>
      <c r="U337" s="4" t="str">
        <f t="shared" si="73"/>
        <v>N/A</v>
      </c>
      <c r="V337" s="132" t="str">
        <f t="shared" si="74"/>
        <v>No</v>
      </c>
      <c r="W337" s="223" t="str">
        <f t="shared" si="75"/>
        <v>N/A</v>
      </c>
      <c r="X337" s="221" t="str">
        <f t="shared" si="76"/>
        <v>No</v>
      </c>
      <c r="Y337" s="223" t="str">
        <f t="shared" si="77"/>
        <v>N/A</v>
      </c>
      <c r="Z337" s="222" t="str">
        <f t="shared" si="78"/>
        <v>No</v>
      </c>
      <c r="AA337" s="68" t="str">
        <f t="shared" si="79"/>
        <v>N/A</v>
      </c>
      <c r="AB337" s="65" t="str">
        <f t="shared" si="80"/>
        <v>No</v>
      </c>
      <c r="AC337" s="68" t="str">
        <f t="shared" si="81"/>
        <v>N/A</v>
      </c>
      <c r="AD337" s="65" t="str">
        <f t="shared" si="82"/>
        <v>No</v>
      </c>
      <c r="AE337" s="68" t="str">
        <f t="shared" si="83"/>
        <v>N/A</v>
      </c>
      <c r="AF337" s="8"/>
    </row>
    <row r="338" spans="1:32" ht="14.5" hidden="1" customHeight="1">
      <c r="A338" s="66" t="s">
        <v>15</v>
      </c>
      <c r="B338" s="66" t="s">
        <v>28</v>
      </c>
      <c r="C338" s="66" t="str" cm="1">
        <f t="array" ref="C338">_xlfn.IFNA(_xlfn.IFS(B338="Starter","Starters &amp; Sides",B338="Sides","Starters &amp; Sides"),B338)</f>
        <v>Drinks</v>
      </c>
      <c r="D338" s="84" t="s">
        <v>2669</v>
      </c>
      <c r="E338" s="74"/>
      <c r="F338" s="4"/>
      <c r="G338" s="4"/>
      <c r="H338" s="4">
        <v>12</v>
      </c>
      <c r="I338" s="4">
        <v>12.5</v>
      </c>
      <c r="J338" s="4">
        <v>12.5</v>
      </c>
      <c r="K338" s="4"/>
      <c r="L338" s="4"/>
      <c r="M338" s="4"/>
      <c r="N338" s="4"/>
      <c r="O338" s="15"/>
      <c r="P338" s="4"/>
      <c r="Q338" s="338"/>
      <c r="R338" s="15" t="str">
        <f t="shared" si="70"/>
        <v>No</v>
      </c>
      <c r="S338" s="15" t="str">
        <f t="shared" si="71"/>
        <v>No</v>
      </c>
      <c r="T338" s="4" t="str">
        <f t="shared" si="72"/>
        <v>No</v>
      </c>
      <c r="U338" s="4" t="str">
        <f t="shared" si="73"/>
        <v>N/A</v>
      </c>
      <c r="V338" s="132" t="str">
        <f t="shared" si="74"/>
        <v>No</v>
      </c>
      <c r="W338" s="223" t="str">
        <f t="shared" si="75"/>
        <v>N/A</v>
      </c>
      <c r="X338" s="221" t="str">
        <f t="shared" si="76"/>
        <v>No</v>
      </c>
      <c r="Y338" s="223" t="str">
        <f t="shared" si="77"/>
        <v>N/A</v>
      </c>
      <c r="Z338" s="222" t="str">
        <f t="shared" si="78"/>
        <v>No</v>
      </c>
      <c r="AA338" s="68" t="str">
        <f t="shared" si="79"/>
        <v>N/A</v>
      </c>
      <c r="AB338" s="65" t="str">
        <f t="shared" si="80"/>
        <v>No</v>
      </c>
      <c r="AC338" s="68" t="str">
        <f t="shared" si="81"/>
        <v>N/A</v>
      </c>
      <c r="AD338" s="65" t="str">
        <f t="shared" si="82"/>
        <v>No</v>
      </c>
      <c r="AE338" s="68" t="str">
        <f t="shared" si="83"/>
        <v>N/A</v>
      </c>
      <c r="AF338" s="8"/>
    </row>
    <row r="339" spans="1:32" ht="14.5" hidden="1" customHeight="1">
      <c r="A339" s="66" t="s">
        <v>15</v>
      </c>
      <c r="B339" s="66" t="s">
        <v>28</v>
      </c>
      <c r="C339" s="66" t="str" cm="1">
        <f t="array" ref="C339">_xlfn.IFNA(_xlfn.IFS(B339="Starter","Starters &amp; Sides",B339="Sides","Starters &amp; Sides"),B339)</f>
        <v>Drinks</v>
      </c>
      <c r="D339" s="84" t="s">
        <v>2670</v>
      </c>
      <c r="E339" s="74">
        <v>29.95</v>
      </c>
      <c r="F339" s="4">
        <v>29.95</v>
      </c>
      <c r="G339" s="4"/>
      <c r="H339" s="4"/>
      <c r="I339" s="4"/>
      <c r="J339" s="4">
        <v>3</v>
      </c>
      <c r="K339" s="4"/>
      <c r="L339" s="4"/>
      <c r="M339" s="4">
        <v>3.6</v>
      </c>
      <c r="N339" s="4">
        <v>3.6</v>
      </c>
      <c r="O339" s="15"/>
      <c r="P339" s="4"/>
      <c r="Q339" s="338"/>
      <c r="R339" s="15" t="str">
        <f t="shared" si="70"/>
        <v>No</v>
      </c>
      <c r="S339" s="15" t="str">
        <f t="shared" si="71"/>
        <v>No</v>
      </c>
      <c r="T339" s="4" t="str">
        <f t="shared" si="72"/>
        <v>No</v>
      </c>
      <c r="U339" s="4" t="str">
        <f t="shared" si="73"/>
        <v>N/A</v>
      </c>
      <c r="V339" s="132" t="str">
        <f t="shared" si="74"/>
        <v>No</v>
      </c>
      <c r="W339" s="223" t="str">
        <f t="shared" si="75"/>
        <v>N/A</v>
      </c>
      <c r="X339" s="221" t="str">
        <f t="shared" si="76"/>
        <v>No</v>
      </c>
      <c r="Y339" s="223" t="str">
        <f t="shared" si="77"/>
        <v>N/A</v>
      </c>
      <c r="Z339" s="222" t="str">
        <f t="shared" si="78"/>
        <v>No</v>
      </c>
      <c r="AA339" s="68" t="str">
        <f t="shared" si="79"/>
        <v>N/A</v>
      </c>
      <c r="AB339" s="65" t="str">
        <f t="shared" si="80"/>
        <v>No</v>
      </c>
      <c r="AC339" s="68" t="str">
        <f t="shared" si="81"/>
        <v>N/A</v>
      </c>
      <c r="AD339" s="65" t="str">
        <f t="shared" si="82"/>
        <v>No</v>
      </c>
      <c r="AE339" s="68" t="str">
        <f t="shared" si="83"/>
        <v>N/A</v>
      </c>
      <c r="AF339" s="8"/>
    </row>
    <row r="340" spans="1:32" ht="14.5" hidden="1" customHeight="1">
      <c r="A340" s="66" t="s">
        <v>15</v>
      </c>
      <c r="B340" s="66" t="s">
        <v>28</v>
      </c>
      <c r="C340" s="66" t="str" cm="1">
        <f t="array" ref="C340">_xlfn.IFNA(_xlfn.IFS(B340="Starter","Starters &amp; Sides",B340="Sides","Starters &amp; Sides"),B340)</f>
        <v>Drinks</v>
      </c>
      <c r="D340" s="84" t="s">
        <v>2671</v>
      </c>
      <c r="E340" s="74">
        <v>12.62</v>
      </c>
      <c r="F340" s="4">
        <v>12.95</v>
      </c>
      <c r="G340" s="4">
        <v>12.949999999999998</v>
      </c>
      <c r="H340" s="4">
        <v>13</v>
      </c>
      <c r="I340" s="4">
        <v>13.166666666666666</v>
      </c>
      <c r="J340" s="4">
        <v>13.166666666666666</v>
      </c>
      <c r="K340" s="4"/>
      <c r="L340" s="4"/>
      <c r="M340" s="4">
        <v>9.5</v>
      </c>
      <c r="N340" s="4">
        <v>9.5</v>
      </c>
      <c r="O340" s="15">
        <v>1.25</v>
      </c>
      <c r="P340" s="4"/>
      <c r="Q340" s="338"/>
      <c r="R340" s="15" t="str">
        <f t="shared" si="70"/>
        <v>No</v>
      </c>
      <c r="S340" s="15" t="str">
        <f t="shared" si="71"/>
        <v>No</v>
      </c>
      <c r="T340" s="4" t="str">
        <f t="shared" si="72"/>
        <v>No</v>
      </c>
      <c r="U340" s="4" t="str">
        <f t="shared" si="73"/>
        <v>N/A</v>
      </c>
      <c r="V340" s="132" t="str">
        <f t="shared" si="74"/>
        <v>No</v>
      </c>
      <c r="W340" s="223" t="str">
        <f t="shared" si="75"/>
        <v>N/A</v>
      </c>
      <c r="X340" s="221" t="str">
        <f t="shared" si="76"/>
        <v>No</v>
      </c>
      <c r="Y340" s="223" t="str">
        <f t="shared" si="77"/>
        <v>N/A</v>
      </c>
      <c r="Z340" s="222" t="str">
        <f t="shared" si="78"/>
        <v>No</v>
      </c>
      <c r="AA340" s="68" t="str">
        <f t="shared" si="79"/>
        <v>N/A</v>
      </c>
      <c r="AB340" s="65" t="str">
        <f t="shared" si="80"/>
        <v>No</v>
      </c>
      <c r="AC340" s="68" t="str">
        <f t="shared" si="81"/>
        <v>N/A</v>
      </c>
      <c r="AD340" s="65" t="str">
        <f t="shared" si="82"/>
        <v>No</v>
      </c>
      <c r="AE340" s="68" t="str">
        <f t="shared" si="83"/>
        <v>N/A</v>
      </c>
      <c r="AF340" s="8"/>
    </row>
    <row r="341" spans="1:32" ht="14.5" hidden="1" customHeight="1">
      <c r="A341" s="66" t="s">
        <v>15</v>
      </c>
      <c r="B341" s="66" t="s">
        <v>28</v>
      </c>
      <c r="C341" s="66" t="str" cm="1">
        <f t="array" ref="C341">_xlfn.IFNA(_xlfn.IFS(B341="Starter","Starters &amp; Sides",B341="Sides","Starters &amp; Sides"),B341)</f>
        <v>Drinks</v>
      </c>
      <c r="D341" s="84" t="s">
        <v>2672</v>
      </c>
      <c r="E341" s="74">
        <v>12.62</v>
      </c>
      <c r="F341" s="4">
        <v>12.95</v>
      </c>
      <c r="G341" s="4">
        <v>12.949999999999998</v>
      </c>
      <c r="H341" s="4"/>
      <c r="I341" s="4">
        <v>13.166666666666666</v>
      </c>
      <c r="J341" s="4">
        <v>13.166666666666666</v>
      </c>
      <c r="K341" s="4"/>
      <c r="L341" s="4"/>
      <c r="M341" s="4">
        <v>9.5</v>
      </c>
      <c r="N341" s="4">
        <v>9.5</v>
      </c>
      <c r="O341" s="15"/>
      <c r="P341" s="4"/>
      <c r="Q341" s="338"/>
      <c r="R341" s="15" t="str">
        <f t="shared" si="70"/>
        <v>No</v>
      </c>
      <c r="S341" s="15" t="str">
        <f t="shared" si="71"/>
        <v>No</v>
      </c>
      <c r="T341" s="4" t="str">
        <f t="shared" si="72"/>
        <v>No</v>
      </c>
      <c r="U341" s="4" t="str">
        <f t="shared" si="73"/>
        <v>N/A</v>
      </c>
      <c r="V341" s="132" t="str">
        <f t="shared" si="74"/>
        <v>No</v>
      </c>
      <c r="W341" s="223" t="str">
        <f t="shared" si="75"/>
        <v>N/A</v>
      </c>
      <c r="X341" s="221" t="str">
        <f t="shared" si="76"/>
        <v>No</v>
      </c>
      <c r="Y341" s="223" t="str">
        <f t="shared" si="77"/>
        <v>N/A</v>
      </c>
      <c r="Z341" s="222" t="str">
        <f t="shared" si="78"/>
        <v>No</v>
      </c>
      <c r="AA341" s="68" t="str">
        <f t="shared" si="79"/>
        <v>N/A</v>
      </c>
      <c r="AB341" s="65" t="str">
        <f t="shared" si="80"/>
        <v>No</v>
      </c>
      <c r="AC341" s="68" t="str">
        <f t="shared" si="81"/>
        <v>N/A</v>
      </c>
      <c r="AD341" s="65" t="str">
        <f t="shared" si="82"/>
        <v>No</v>
      </c>
      <c r="AE341" s="68" t="str">
        <f t="shared" si="83"/>
        <v>N/A</v>
      </c>
      <c r="AF341" s="8"/>
    </row>
    <row r="342" spans="1:32" ht="14.5" hidden="1" customHeight="1">
      <c r="A342" s="66" t="s">
        <v>15</v>
      </c>
      <c r="B342" s="66" t="s">
        <v>28</v>
      </c>
      <c r="C342" s="66" t="str" cm="1">
        <f t="array" ref="C342">_xlfn.IFNA(_xlfn.IFS(B342="Starter","Starters &amp; Sides",B342="Sides","Starters &amp; Sides"),B342)</f>
        <v>Drinks</v>
      </c>
      <c r="D342" s="84" t="s">
        <v>2673</v>
      </c>
      <c r="E342" s="74">
        <v>54.95</v>
      </c>
      <c r="F342" s="4">
        <v>54.95</v>
      </c>
      <c r="G342" s="4">
        <v>54.95</v>
      </c>
      <c r="H342" s="4">
        <v>55</v>
      </c>
      <c r="I342" s="4">
        <v>55.5</v>
      </c>
      <c r="J342" s="4">
        <v>55.5</v>
      </c>
      <c r="K342" s="4"/>
      <c r="L342" s="4"/>
      <c r="M342" s="4"/>
      <c r="N342" s="4"/>
      <c r="O342" s="15"/>
      <c r="P342" s="4"/>
      <c r="Q342" s="338"/>
      <c r="R342" s="15" t="str">
        <f t="shared" si="70"/>
        <v>No</v>
      </c>
      <c r="S342" s="15" t="str">
        <f t="shared" si="71"/>
        <v>No</v>
      </c>
      <c r="T342" s="4" t="str">
        <f t="shared" si="72"/>
        <v>No</v>
      </c>
      <c r="U342" s="4" t="str">
        <f t="shared" si="73"/>
        <v>N/A</v>
      </c>
      <c r="V342" s="132" t="str">
        <f t="shared" si="74"/>
        <v>No</v>
      </c>
      <c r="W342" s="223" t="str">
        <f t="shared" si="75"/>
        <v>N/A</v>
      </c>
      <c r="X342" s="221" t="str">
        <f t="shared" si="76"/>
        <v>No</v>
      </c>
      <c r="Y342" s="223" t="str">
        <f t="shared" si="77"/>
        <v>N/A</v>
      </c>
      <c r="Z342" s="222" t="str">
        <f t="shared" si="78"/>
        <v>No</v>
      </c>
      <c r="AA342" s="68" t="str">
        <f t="shared" si="79"/>
        <v>N/A</v>
      </c>
      <c r="AB342" s="65" t="str">
        <f t="shared" si="80"/>
        <v>No</v>
      </c>
      <c r="AC342" s="68" t="str">
        <f t="shared" si="81"/>
        <v>N/A</v>
      </c>
      <c r="AD342" s="65" t="str">
        <f t="shared" si="82"/>
        <v>No</v>
      </c>
      <c r="AE342" s="68" t="str">
        <f t="shared" si="83"/>
        <v>N/A</v>
      </c>
      <c r="AF342" s="8"/>
    </row>
    <row r="343" spans="1:32" ht="14.5" hidden="1" customHeight="1">
      <c r="A343" s="66" t="s">
        <v>15</v>
      </c>
      <c r="B343" s="66" t="s">
        <v>28</v>
      </c>
      <c r="C343" s="66" t="str" cm="1">
        <f t="array" ref="C343">_xlfn.IFNA(_xlfn.IFS(B343="Starter","Starters &amp; Sides",B343="Sides","Starters &amp; Sides"),B343)</f>
        <v>Drinks</v>
      </c>
      <c r="D343" s="84" t="s">
        <v>2674</v>
      </c>
      <c r="E343" s="74">
        <v>54.95</v>
      </c>
      <c r="F343" s="4">
        <v>54.95</v>
      </c>
      <c r="G343" s="4"/>
      <c r="H343" s="4"/>
      <c r="I343" s="4"/>
      <c r="J343" s="4"/>
      <c r="K343" s="4"/>
      <c r="L343" s="4"/>
      <c r="M343" s="4"/>
      <c r="N343" s="4"/>
      <c r="O343" s="15"/>
      <c r="P343" s="4"/>
      <c r="Q343" s="338"/>
      <c r="R343" s="15" t="str">
        <f t="shared" si="70"/>
        <v>No</v>
      </c>
      <c r="S343" s="15" t="str">
        <f t="shared" si="71"/>
        <v>No</v>
      </c>
      <c r="T343" s="4" t="str">
        <f t="shared" si="72"/>
        <v>No</v>
      </c>
      <c r="U343" s="4" t="str">
        <f t="shared" si="73"/>
        <v>N/A</v>
      </c>
      <c r="V343" s="132" t="str">
        <f t="shared" si="74"/>
        <v>No</v>
      </c>
      <c r="W343" s="223" t="str">
        <f t="shared" si="75"/>
        <v>N/A</v>
      </c>
      <c r="X343" s="221" t="str">
        <f t="shared" si="76"/>
        <v>No</v>
      </c>
      <c r="Y343" s="223" t="str">
        <f t="shared" si="77"/>
        <v>N/A</v>
      </c>
      <c r="Z343" s="222" t="str">
        <f t="shared" si="78"/>
        <v>No</v>
      </c>
      <c r="AA343" s="68" t="str">
        <f t="shared" si="79"/>
        <v>N/A</v>
      </c>
      <c r="AB343" s="65" t="str">
        <f t="shared" si="80"/>
        <v>No</v>
      </c>
      <c r="AC343" s="68" t="str">
        <f t="shared" si="81"/>
        <v>N/A</v>
      </c>
      <c r="AD343" s="65" t="str">
        <f t="shared" si="82"/>
        <v>No</v>
      </c>
      <c r="AE343" s="68" t="str">
        <f t="shared" si="83"/>
        <v>N/A</v>
      </c>
      <c r="AF343" s="8"/>
    </row>
    <row r="344" spans="1:32" ht="14.5" hidden="1" customHeight="1">
      <c r="A344" s="66" t="s">
        <v>15</v>
      </c>
      <c r="B344" s="66" t="s">
        <v>28</v>
      </c>
      <c r="C344" s="66" t="str" cm="1">
        <f t="array" ref="C344">_xlfn.IFNA(_xlfn.IFS(B344="Starter","Starters &amp; Sides",B344="Sides","Starters &amp; Sides"),B344)</f>
        <v>Drinks</v>
      </c>
      <c r="D344" s="84" t="s">
        <v>482</v>
      </c>
      <c r="E344" s="74">
        <v>2.95</v>
      </c>
      <c r="F344" s="4">
        <v>3.25</v>
      </c>
      <c r="G344" s="4">
        <v>3.25</v>
      </c>
      <c r="H344" s="4">
        <v>3.25</v>
      </c>
      <c r="I344" s="4">
        <v>3.65</v>
      </c>
      <c r="J344" s="4">
        <v>3.65</v>
      </c>
      <c r="K344" s="4"/>
      <c r="L344" s="4"/>
      <c r="M344" s="4"/>
      <c r="N344" s="4"/>
      <c r="O344" s="15"/>
      <c r="P344" s="4"/>
      <c r="Q344" s="338"/>
      <c r="R344" s="15" t="str">
        <f t="shared" si="70"/>
        <v>No</v>
      </c>
      <c r="S344" s="15" t="str">
        <f t="shared" si="71"/>
        <v>No</v>
      </c>
      <c r="T344" s="4" t="str">
        <f t="shared" si="72"/>
        <v>No</v>
      </c>
      <c r="U344" s="4" t="str">
        <f t="shared" si="73"/>
        <v>N/A</v>
      </c>
      <c r="V344" s="132" t="str">
        <f t="shared" si="74"/>
        <v>No</v>
      </c>
      <c r="W344" s="223" t="str">
        <f t="shared" si="75"/>
        <v>N/A</v>
      </c>
      <c r="X344" s="221" t="str">
        <f t="shared" si="76"/>
        <v>No</v>
      </c>
      <c r="Y344" s="223" t="str">
        <f t="shared" si="77"/>
        <v>N/A</v>
      </c>
      <c r="Z344" s="222" t="str">
        <f t="shared" si="78"/>
        <v>No</v>
      </c>
      <c r="AA344" s="68" t="str">
        <f t="shared" si="79"/>
        <v>N/A</v>
      </c>
      <c r="AB344" s="65" t="str">
        <f t="shared" si="80"/>
        <v>No</v>
      </c>
      <c r="AC344" s="68" t="str">
        <f t="shared" si="81"/>
        <v>N/A</v>
      </c>
      <c r="AD344" s="65" t="str">
        <f t="shared" si="82"/>
        <v>No</v>
      </c>
      <c r="AE344" s="68" t="str">
        <f t="shared" si="83"/>
        <v>N/A</v>
      </c>
      <c r="AF344" s="8"/>
    </row>
    <row r="345" spans="1:32" ht="14.5" hidden="1" customHeight="1">
      <c r="A345" s="66" t="s">
        <v>15</v>
      </c>
      <c r="B345" s="66" t="s">
        <v>28</v>
      </c>
      <c r="C345" s="66" t="str" cm="1">
        <f t="array" ref="C345">_xlfn.IFNA(_xlfn.IFS(B345="Starter","Starters &amp; Sides",B345="Sides","Starters &amp; Sides"),B345)</f>
        <v>Drinks</v>
      </c>
      <c r="D345" s="84" t="s">
        <v>177</v>
      </c>
      <c r="E345" s="74">
        <v>12.95</v>
      </c>
      <c r="F345" s="4">
        <v>12.95</v>
      </c>
      <c r="G345" s="4">
        <v>12.95</v>
      </c>
      <c r="H345" s="4">
        <v>13.25</v>
      </c>
      <c r="I345" s="4">
        <v>13.5</v>
      </c>
      <c r="J345" s="4">
        <v>13.5</v>
      </c>
      <c r="K345" s="4">
        <v>13.75</v>
      </c>
      <c r="L345" s="4">
        <v>13.75</v>
      </c>
      <c r="M345" s="4"/>
      <c r="N345" s="4"/>
      <c r="O345" s="15">
        <v>11.5</v>
      </c>
      <c r="P345" s="4">
        <v>11.5</v>
      </c>
      <c r="Q345" s="338"/>
      <c r="R345" s="15" t="str">
        <f t="shared" si="70"/>
        <v>No</v>
      </c>
      <c r="S345" s="15" t="str">
        <f t="shared" si="71"/>
        <v>No</v>
      </c>
      <c r="T345" s="4" t="str">
        <f t="shared" si="72"/>
        <v>No</v>
      </c>
      <c r="U345" s="4" t="str">
        <f t="shared" si="73"/>
        <v>N/A</v>
      </c>
      <c r="V345" s="132" t="str">
        <f t="shared" si="74"/>
        <v>No</v>
      </c>
      <c r="W345" s="223" t="str">
        <f t="shared" si="75"/>
        <v>N/A</v>
      </c>
      <c r="X345" s="221" t="str">
        <f t="shared" si="76"/>
        <v>No</v>
      </c>
      <c r="Y345" s="223" t="str">
        <f t="shared" si="77"/>
        <v>N/A</v>
      </c>
      <c r="Z345" s="222" t="str">
        <f t="shared" si="78"/>
        <v>No</v>
      </c>
      <c r="AA345" s="68" t="str">
        <f t="shared" si="79"/>
        <v>N/A</v>
      </c>
      <c r="AB345" s="65" t="str">
        <f t="shared" si="80"/>
        <v>No</v>
      </c>
      <c r="AC345" s="68" t="str">
        <f t="shared" si="81"/>
        <v>N/A</v>
      </c>
      <c r="AD345" s="65" t="str">
        <f t="shared" si="82"/>
        <v>No</v>
      </c>
      <c r="AE345" s="68" t="str">
        <f t="shared" si="83"/>
        <v>N/A</v>
      </c>
      <c r="AF345" s="8"/>
    </row>
    <row r="346" spans="1:32" ht="14.5" hidden="1" customHeight="1">
      <c r="A346" s="66" t="s">
        <v>15</v>
      </c>
      <c r="B346" s="66" t="s">
        <v>28</v>
      </c>
      <c r="C346" s="66" t="str" cm="1">
        <f t="array" ref="C346">_xlfn.IFNA(_xlfn.IFS(B346="Starter","Starters &amp; Sides",B346="Sides","Starters &amp; Sides"),B346)</f>
        <v>Drinks</v>
      </c>
      <c r="D346" s="84" t="s">
        <v>2675</v>
      </c>
      <c r="E346" s="74"/>
      <c r="F346" s="4"/>
      <c r="G346" s="4"/>
      <c r="H346" s="4"/>
      <c r="I346" s="4"/>
      <c r="J346" s="4"/>
      <c r="K346" s="4"/>
      <c r="L346" s="4">
        <v>13.75</v>
      </c>
      <c r="M346" s="4"/>
      <c r="N346" s="4"/>
      <c r="O346" s="15"/>
      <c r="P346" s="4"/>
      <c r="Q346" s="338"/>
      <c r="R346" s="15" t="str">
        <f t="shared" si="70"/>
        <v>No</v>
      </c>
      <c r="S346" s="15" t="str">
        <f t="shared" si="71"/>
        <v>No</v>
      </c>
      <c r="T346" s="4" t="str">
        <f t="shared" si="72"/>
        <v>No</v>
      </c>
      <c r="U346" s="4" t="str">
        <f t="shared" si="73"/>
        <v>N/A</v>
      </c>
      <c r="V346" s="132" t="str">
        <f t="shared" si="74"/>
        <v>No</v>
      </c>
      <c r="W346" s="223" t="str">
        <f t="shared" si="75"/>
        <v>N/A</v>
      </c>
      <c r="X346" s="221" t="str">
        <f t="shared" si="76"/>
        <v>No</v>
      </c>
      <c r="Y346" s="223" t="str">
        <f t="shared" si="77"/>
        <v>N/A</v>
      </c>
      <c r="Z346" s="222" t="str">
        <f t="shared" si="78"/>
        <v>No</v>
      </c>
      <c r="AA346" s="68" t="str">
        <f t="shared" si="79"/>
        <v>N/A</v>
      </c>
      <c r="AB346" s="65" t="str">
        <f t="shared" si="80"/>
        <v>No</v>
      </c>
      <c r="AC346" s="68" t="str">
        <f t="shared" si="81"/>
        <v>N/A</v>
      </c>
      <c r="AD346" s="65" t="str">
        <f t="shared" si="82"/>
        <v>No</v>
      </c>
      <c r="AE346" s="68" t="str">
        <f t="shared" si="83"/>
        <v>N/A</v>
      </c>
      <c r="AF346" s="8"/>
    </row>
    <row r="347" spans="1:32" ht="14.5" hidden="1" customHeight="1">
      <c r="A347" s="66" t="s">
        <v>15</v>
      </c>
      <c r="B347" s="66" t="s">
        <v>28</v>
      </c>
      <c r="C347" s="66" t="str" cm="1">
        <f t="array" ref="C347">_xlfn.IFNA(_xlfn.IFS(B347="Starter","Starters &amp; Sides",B347="Sides","Starters &amp; Sides"),B347)</f>
        <v>Drinks</v>
      </c>
      <c r="D347" s="84" t="s">
        <v>2676</v>
      </c>
      <c r="E347" s="74"/>
      <c r="F347" s="4"/>
      <c r="G347" s="4"/>
      <c r="H347" s="4"/>
      <c r="I347" s="4"/>
      <c r="J347" s="4"/>
      <c r="K347" s="4"/>
      <c r="L347" s="4">
        <v>13.75</v>
      </c>
      <c r="M347" s="4"/>
      <c r="N347" s="4"/>
      <c r="O347" s="15"/>
      <c r="P347" s="4"/>
      <c r="Q347" s="338"/>
      <c r="R347" s="15" t="str">
        <f t="shared" si="70"/>
        <v>No</v>
      </c>
      <c r="S347" s="15" t="str">
        <f t="shared" si="71"/>
        <v>No</v>
      </c>
      <c r="T347" s="4" t="str">
        <f t="shared" si="72"/>
        <v>No</v>
      </c>
      <c r="U347" s="4" t="str">
        <f t="shared" si="73"/>
        <v>N/A</v>
      </c>
      <c r="V347" s="132" t="str">
        <f t="shared" si="74"/>
        <v>No</v>
      </c>
      <c r="W347" s="223" t="str">
        <f t="shared" si="75"/>
        <v>N/A</v>
      </c>
      <c r="X347" s="221" t="str">
        <f t="shared" si="76"/>
        <v>No</v>
      </c>
      <c r="Y347" s="223" t="str">
        <f t="shared" si="77"/>
        <v>N/A</v>
      </c>
      <c r="Z347" s="222" t="str">
        <f t="shared" si="78"/>
        <v>No</v>
      </c>
      <c r="AA347" s="68" t="str">
        <f t="shared" si="79"/>
        <v>N/A</v>
      </c>
      <c r="AB347" s="65" t="str">
        <f t="shared" si="80"/>
        <v>No</v>
      </c>
      <c r="AC347" s="68" t="str">
        <f t="shared" si="81"/>
        <v>N/A</v>
      </c>
      <c r="AD347" s="65" t="str">
        <f t="shared" si="82"/>
        <v>No</v>
      </c>
      <c r="AE347" s="68" t="str">
        <f t="shared" si="83"/>
        <v>N/A</v>
      </c>
      <c r="AF347" s="8"/>
    </row>
    <row r="348" spans="1:32" ht="14.5" hidden="1" customHeight="1">
      <c r="A348" s="66" t="s">
        <v>15</v>
      </c>
      <c r="B348" s="66" t="s">
        <v>28</v>
      </c>
      <c r="C348" s="66" t="str" cm="1">
        <f t="array" ref="C348">_xlfn.IFNA(_xlfn.IFS(B348="Starter","Starters &amp; Sides",B348="Sides","Starters &amp; Sides"),B348)</f>
        <v>Drinks</v>
      </c>
      <c r="D348" s="84" t="s">
        <v>2677</v>
      </c>
      <c r="E348" s="74"/>
      <c r="F348" s="4"/>
      <c r="G348" s="4"/>
      <c r="H348" s="4"/>
      <c r="I348" s="4"/>
      <c r="J348" s="4"/>
      <c r="K348" s="4"/>
      <c r="L348" s="4">
        <v>12.5</v>
      </c>
      <c r="M348" s="4"/>
      <c r="N348" s="4"/>
      <c r="O348" s="15">
        <v>10.75</v>
      </c>
      <c r="P348" s="4">
        <v>10.5</v>
      </c>
      <c r="Q348" s="338"/>
      <c r="R348" s="15" t="str">
        <f t="shared" si="70"/>
        <v>No</v>
      </c>
      <c r="S348" s="15" t="str">
        <f t="shared" si="71"/>
        <v>No</v>
      </c>
      <c r="T348" s="4" t="str">
        <f t="shared" si="72"/>
        <v>No</v>
      </c>
      <c r="U348" s="4" t="str">
        <f t="shared" si="73"/>
        <v>N/A</v>
      </c>
      <c r="V348" s="132" t="str">
        <f t="shared" si="74"/>
        <v>No</v>
      </c>
      <c r="W348" s="223" t="str">
        <f t="shared" si="75"/>
        <v>N/A</v>
      </c>
      <c r="X348" s="221" t="str">
        <f t="shared" si="76"/>
        <v>No</v>
      </c>
      <c r="Y348" s="223" t="str">
        <f t="shared" si="77"/>
        <v>N/A</v>
      </c>
      <c r="Z348" s="222" t="str">
        <f t="shared" si="78"/>
        <v>No</v>
      </c>
      <c r="AA348" s="68" t="str">
        <f t="shared" si="79"/>
        <v>N/A</v>
      </c>
      <c r="AB348" s="65" t="str">
        <f t="shared" si="80"/>
        <v>No</v>
      </c>
      <c r="AC348" s="68" t="str">
        <f t="shared" si="81"/>
        <v>N/A</v>
      </c>
      <c r="AD348" s="65" t="str">
        <f t="shared" si="82"/>
        <v>No</v>
      </c>
      <c r="AE348" s="68" t="str">
        <f t="shared" si="83"/>
        <v>N/A</v>
      </c>
      <c r="AF348" s="8"/>
    </row>
    <row r="349" spans="1:32" ht="14.5" hidden="1" customHeight="1">
      <c r="A349" s="66" t="s">
        <v>15</v>
      </c>
      <c r="B349" s="66" t="s">
        <v>28</v>
      </c>
      <c r="C349" s="66" t="str" cm="1">
        <f t="array" ref="C349">_xlfn.IFNA(_xlfn.IFS(B349="Starter","Starters &amp; Sides",B349="Sides","Starters &amp; Sides"),B349)</f>
        <v>Drinks</v>
      </c>
      <c r="D349" s="84" t="s">
        <v>2323</v>
      </c>
      <c r="E349" s="74">
        <v>25.95</v>
      </c>
      <c r="F349" s="4">
        <v>25.95</v>
      </c>
      <c r="G349" s="4">
        <v>25.95</v>
      </c>
      <c r="H349" s="4">
        <v>26</v>
      </c>
      <c r="I349" s="4"/>
      <c r="J349" s="4">
        <v>3</v>
      </c>
      <c r="K349" s="4"/>
      <c r="L349" s="4"/>
      <c r="M349" s="4">
        <v>28.7</v>
      </c>
      <c r="N349" s="4">
        <v>28.7</v>
      </c>
      <c r="O349" s="15"/>
      <c r="P349" s="4"/>
      <c r="Q349" s="338">
        <v>31</v>
      </c>
      <c r="R349" s="15" t="str">
        <f t="shared" si="70"/>
        <v>Yes</v>
      </c>
      <c r="S349" s="15" t="str">
        <f t="shared" si="71"/>
        <v>Yes</v>
      </c>
      <c r="T349" s="4" t="str">
        <f t="shared" si="72"/>
        <v>No</v>
      </c>
      <c r="U349" s="4" t="str">
        <f t="shared" si="73"/>
        <v>N/A</v>
      </c>
      <c r="V349" s="132" t="str">
        <f t="shared" si="74"/>
        <v>No</v>
      </c>
      <c r="W349" s="223" t="str">
        <f t="shared" si="75"/>
        <v>N/A</v>
      </c>
      <c r="X349" s="221" t="str">
        <f t="shared" si="76"/>
        <v>No</v>
      </c>
      <c r="Y349" s="223" t="str">
        <f t="shared" si="77"/>
        <v>N/A</v>
      </c>
      <c r="Z349" s="222" t="str">
        <f t="shared" si="78"/>
        <v>No</v>
      </c>
      <c r="AA349" s="68" t="str">
        <f t="shared" si="79"/>
        <v>N/A</v>
      </c>
      <c r="AB349" s="65" t="str">
        <f t="shared" si="80"/>
        <v>No</v>
      </c>
      <c r="AC349" s="68" t="str">
        <f t="shared" si="81"/>
        <v>N/A</v>
      </c>
      <c r="AD349" s="65" t="str">
        <f t="shared" si="82"/>
        <v>No</v>
      </c>
      <c r="AE349" s="68" t="str">
        <f t="shared" si="83"/>
        <v>N/A</v>
      </c>
      <c r="AF349" s="8"/>
    </row>
    <row r="350" spans="1:32" ht="14.5" hidden="1" customHeight="1">
      <c r="A350" s="66" t="s">
        <v>15</v>
      </c>
      <c r="B350" s="66" t="s">
        <v>28</v>
      </c>
      <c r="C350" s="66" t="str" cm="1">
        <f t="array" ref="C350">_xlfn.IFNA(_xlfn.IFS(B350="Starter","Starters &amp; Sides",B350="Sides","Starters &amp; Sides"),B350)</f>
        <v>Drinks</v>
      </c>
      <c r="D350" s="84" t="s">
        <v>2678</v>
      </c>
      <c r="E350" s="74">
        <v>17.95</v>
      </c>
      <c r="F350" s="4">
        <v>17.95</v>
      </c>
      <c r="G350" s="4">
        <v>17.95</v>
      </c>
      <c r="H350" s="4"/>
      <c r="I350" s="4"/>
      <c r="J350" s="4"/>
      <c r="K350" s="4"/>
      <c r="L350" s="4"/>
      <c r="M350" s="4"/>
      <c r="N350" s="4"/>
      <c r="O350" s="15"/>
      <c r="P350" s="4"/>
      <c r="Q350" s="338"/>
      <c r="R350" s="15" t="str">
        <f t="shared" si="70"/>
        <v>No</v>
      </c>
      <c r="S350" s="15" t="str">
        <f t="shared" si="71"/>
        <v>No</v>
      </c>
      <c r="T350" s="4" t="str">
        <f t="shared" si="72"/>
        <v>No</v>
      </c>
      <c r="U350" s="4" t="str">
        <f t="shared" si="73"/>
        <v>N/A</v>
      </c>
      <c r="V350" s="132" t="str">
        <f t="shared" si="74"/>
        <v>No</v>
      </c>
      <c r="W350" s="223" t="str">
        <f t="shared" si="75"/>
        <v>N/A</v>
      </c>
      <c r="X350" s="221" t="str">
        <f t="shared" si="76"/>
        <v>No</v>
      </c>
      <c r="Y350" s="223" t="str">
        <f t="shared" si="77"/>
        <v>N/A</v>
      </c>
      <c r="Z350" s="222" t="str">
        <f t="shared" si="78"/>
        <v>No</v>
      </c>
      <c r="AA350" s="68" t="str">
        <f t="shared" si="79"/>
        <v>N/A</v>
      </c>
      <c r="AB350" s="65" t="str">
        <f t="shared" si="80"/>
        <v>No</v>
      </c>
      <c r="AC350" s="68" t="str">
        <f t="shared" si="81"/>
        <v>N/A</v>
      </c>
      <c r="AD350" s="65" t="str">
        <f t="shared" si="82"/>
        <v>No</v>
      </c>
      <c r="AE350" s="68" t="str">
        <f t="shared" si="83"/>
        <v>N/A</v>
      </c>
      <c r="AF350" s="8"/>
    </row>
    <row r="351" spans="1:32" ht="14.5" hidden="1" customHeight="1">
      <c r="A351" s="66" t="s">
        <v>15</v>
      </c>
      <c r="B351" s="66" t="s">
        <v>28</v>
      </c>
      <c r="C351" s="66" t="str" cm="1">
        <f t="array" ref="C351">_xlfn.IFNA(_xlfn.IFS(B351="Starter","Starters &amp; Sides",B351="Sides","Starters &amp; Sides"),B351)</f>
        <v>Drinks</v>
      </c>
      <c r="D351" s="84" t="s">
        <v>2679</v>
      </c>
      <c r="E351" s="74">
        <v>13.95</v>
      </c>
      <c r="F351" s="4">
        <v>13.95</v>
      </c>
      <c r="G351" s="4"/>
      <c r="H351" s="4"/>
      <c r="I351" s="4">
        <v>14.5</v>
      </c>
      <c r="J351" s="4">
        <v>14.5</v>
      </c>
      <c r="K351" s="4"/>
      <c r="L351" s="4">
        <v>13.75</v>
      </c>
      <c r="M351" s="4"/>
      <c r="N351" s="4"/>
      <c r="O351" s="15"/>
      <c r="P351" s="4"/>
      <c r="Q351" s="338"/>
      <c r="R351" s="15" t="str">
        <f t="shared" si="70"/>
        <v>No</v>
      </c>
      <c r="S351" s="15" t="str">
        <f t="shared" si="71"/>
        <v>No</v>
      </c>
      <c r="T351" s="4" t="str">
        <f t="shared" si="72"/>
        <v>No</v>
      </c>
      <c r="U351" s="4" t="str">
        <f t="shared" si="73"/>
        <v>N/A</v>
      </c>
      <c r="V351" s="132" t="str">
        <f t="shared" si="74"/>
        <v>No</v>
      </c>
      <c r="W351" s="223" t="str">
        <f t="shared" si="75"/>
        <v>N/A</v>
      </c>
      <c r="X351" s="221" t="str">
        <f t="shared" si="76"/>
        <v>No</v>
      </c>
      <c r="Y351" s="223" t="str">
        <f t="shared" si="77"/>
        <v>N/A</v>
      </c>
      <c r="Z351" s="222" t="str">
        <f t="shared" si="78"/>
        <v>No</v>
      </c>
      <c r="AA351" s="68" t="str">
        <f t="shared" si="79"/>
        <v>N/A</v>
      </c>
      <c r="AB351" s="65" t="str">
        <f t="shared" si="80"/>
        <v>No</v>
      </c>
      <c r="AC351" s="68" t="str">
        <f t="shared" si="81"/>
        <v>N/A</v>
      </c>
      <c r="AD351" s="65" t="str">
        <f t="shared" si="82"/>
        <v>No</v>
      </c>
      <c r="AE351" s="68" t="str">
        <f t="shared" si="83"/>
        <v>N/A</v>
      </c>
      <c r="AF351" s="8"/>
    </row>
    <row r="352" spans="1:32" ht="14.5" hidden="1" customHeight="1">
      <c r="A352" s="66" t="s">
        <v>15</v>
      </c>
      <c r="B352" s="66" t="s">
        <v>28</v>
      </c>
      <c r="C352" s="66" t="str" cm="1">
        <f t="array" ref="C352">_xlfn.IFNA(_xlfn.IFS(B352="Starter","Starters &amp; Sides",B352="Sides","Starters &amp; Sides"),B352)</f>
        <v>Drinks</v>
      </c>
      <c r="D352" s="84" t="s">
        <v>2680</v>
      </c>
      <c r="E352" s="74">
        <v>21.95</v>
      </c>
      <c r="F352" s="4">
        <v>22.95</v>
      </c>
      <c r="G352" s="4">
        <v>22.95</v>
      </c>
      <c r="H352" s="4">
        <v>25</v>
      </c>
      <c r="I352" s="4">
        <v>25</v>
      </c>
      <c r="J352" s="4"/>
      <c r="K352" s="4">
        <v>29</v>
      </c>
      <c r="L352" s="4">
        <v>29</v>
      </c>
      <c r="M352" s="4"/>
      <c r="N352" s="4"/>
      <c r="O352" s="15"/>
      <c r="P352" s="4"/>
      <c r="Q352" s="338"/>
      <c r="R352" s="15" t="str">
        <f t="shared" si="70"/>
        <v>No</v>
      </c>
      <c r="S352" s="15" t="str">
        <f t="shared" si="71"/>
        <v>No</v>
      </c>
      <c r="T352" s="4" t="str">
        <f t="shared" si="72"/>
        <v>No</v>
      </c>
      <c r="U352" s="4" t="str">
        <f t="shared" si="73"/>
        <v>N/A</v>
      </c>
      <c r="V352" s="132" t="str">
        <f t="shared" si="74"/>
        <v>No</v>
      </c>
      <c r="W352" s="223" t="str">
        <f t="shared" si="75"/>
        <v>N/A</v>
      </c>
      <c r="X352" s="221" t="str">
        <f t="shared" si="76"/>
        <v>No</v>
      </c>
      <c r="Y352" s="223" t="str">
        <f t="shared" si="77"/>
        <v>N/A</v>
      </c>
      <c r="Z352" s="222" t="str">
        <f t="shared" si="78"/>
        <v>No</v>
      </c>
      <c r="AA352" s="68" t="str">
        <f t="shared" si="79"/>
        <v>N/A</v>
      </c>
      <c r="AB352" s="65" t="str">
        <f t="shared" si="80"/>
        <v>No</v>
      </c>
      <c r="AC352" s="68" t="str">
        <f t="shared" si="81"/>
        <v>N/A</v>
      </c>
      <c r="AD352" s="65" t="str">
        <f t="shared" si="82"/>
        <v>No</v>
      </c>
      <c r="AE352" s="68" t="str">
        <f t="shared" si="83"/>
        <v>N/A</v>
      </c>
      <c r="AF352" s="8"/>
    </row>
    <row r="353" spans="1:32" ht="14.5" hidden="1" customHeight="1">
      <c r="A353" s="66" t="s">
        <v>15</v>
      </c>
      <c r="B353" s="66" t="s">
        <v>28</v>
      </c>
      <c r="C353" s="66" t="str" cm="1">
        <f t="array" ref="C353">_xlfn.IFNA(_xlfn.IFS(B353="Starter","Starters &amp; Sides",B353="Sides","Starters &amp; Sides"),B353)</f>
        <v>Drinks</v>
      </c>
      <c r="D353" s="84" t="s">
        <v>2681</v>
      </c>
      <c r="E353" s="74">
        <v>4.95</v>
      </c>
      <c r="F353" s="4">
        <v>5.45</v>
      </c>
      <c r="G353" s="4">
        <v>5.45</v>
      </c>
      <c r="H353" s="4"/>
      <c r="I353" s="4"/>
      <c r="J353" s="4"/>
      <c r="K353" s="4"/>
      <c r="L353" s="4"/>
      <c r="M353" s="4"/>
      <c r="N353" s="4"/>
      <c r="O353" s="15"/>
      <c r="P353" s="4"/>
      <c r="Q353" s="338"/>
      <c r="R353" s="15" t="str">
        <f t="shared" si="70"/>
        <v>No</v>
      </c>
      <c r="S353" s="15" t="str">
        <f t="shared" si="71"/>
        <v>No</v>
      </c>
      <c r="T353" s="4" t="str">
        <f t="shared" si="72"/>
        <v>No</v>
      </c>
      <c r="U353" s="4" t="str">
        <f t="shared" si="73"/>
        <v>N/A</v>
      </c>
      <c r="V353" s="132" t="str">
        <f t="shared" si="74"/>
        <v>No</v>
      </c>
      <c r="W353" s="223" t="str">
        <f t="shared" si="75"/>
        <v>N/A</v>
      </c>
      <c r="X353" s="221" t="str">
        <f t="shared" si="76"/>
        <v>No</v>
      </c>
      <c r="Y353" s="223" t="str">
        <f t="shared" si="77"/>
        <v>N/A</v>
      </c>
      <c r="Z353" s="222" t="str">
        <f t="shared" si="78"/>
        <v>No</v>
      </c>
      <c r="AA353" s="68" t="str">
        <f t="shared" si="79"/>
        <v>N/A</v>
      </c>
      <c r="AB353" s="65" t="str">
        <f t="shared" si="80"/>
        <v>No</v>
      </c>
      <c r="AC353" s="68" t="str">
        <f t="shared" si="81"/>
        <v>N/A</v>
      </c>
      <c r="AD353" s="65" t="str">
        <f t="shared" si="82"/>
        <v>No</v>
      </c>
      <c r="AE353" s="68" t="str">
        <f t="shared" si="83"/>
        <v>N/A</v>
      </c>
      <c r="AF353" s="8"/>
    </row>
    <row r="354" spans="1:32" ht="14.5" hidden="1" customHeight="1">
      <c r="A354" s="66" t="s">
        <v>15</v>
      </c>
      <c r="B354" s="66" t="s">
        <v>28</v>
      </c>
      <c r="C354" s="66" t="str" cm="1">
        <f t="array" ref="C354">_xlfn.IFNA(_xlfn.IFS(B354="Starter","Starters &amp; Sides",B354="Sides","Starters &amp; Sides"),B354)</f>
        <v>Drinks</v>
      </c>
      <c r="D354" s="84" t="s">
        <v>2682</v>
      </c>
      <c r="E354" s="74">
        <v>4.95</v>
      </c>
      <c r="F354" s="4">
        <v>5.45</v>
      </c>
      <c r="G354" s="4">
        <v>5.45</v>
      </c>
      <c r="H354" s="4"/>
      <c r="I354" s="4"/>
      <c r="J354" s="4"/>
      <c r="K354" s="4"/>
      <c r="L354" s="4"/>
      <c r="M354" s="4"/>
      <c r="N354" s="4"/>
      <c r="O354" s="15"/>
      <c r="P354" s="4"/>
      <c r="Q354" s="338"/>
      <c r="R354" s="15" t="str">
        <f t="shared" si="70"/>
        <v>No</v>
      </c>
      <c r="S354" s="15" t="str">
        <f t="shared" si="71"/>
        <v>No</v>
      </c>
      <c r="T354" s="4" t="str">
        <f t="shared" si="72"/>
        <v>No</v>
      </c>
      <c r="U354" s="4" t="str">
        <f t="shared" si="73"/>
        <v>N/A</v>
      </c>
      <c r="V354" s="132" t="str">
        <f t="shared" si="74"/>
        <v>No</v>
      </c>
      <c r="W354" s="223" t="str">
        <f t="shared" si="75"/>
        <v>N/A</v>
      </c>
      <c r="X354" s="221" t="str">
        <f t="shared" si="76"/>
        <v>No</v>
      </c>
      <c r="Y354" s="223" t="str">
        <f t="shared" si="77"/>
        <v>N/A</v>
      </c>
      <c r="Z354" s="222" t="str">
        <f t="shared" si="78"/>
        <v>No</v>
      </c>
      <c r="AA354" s="68" t="str">
        <f t="shared" si="79"/>
        <v>N/A</v>
      </c>
      <c r="AB354" s="65" t="str">
        <f t="shared" si="80"/>
        <v>No</v>
      </c>
      <c r="AC354" s="68" t="str">
        <f t="shared" si="81"/>
        <v>N/A</v>
      </c>
      <c r="AD354" s="65" t="str">
        <f t="shared" si="82"/>
        <v>No</v>
      </c>
      <c r="AE354" s="68" t="str">
        <f t="shared" si="83"/>
        <v>N/A</v>
      </c>
      <c r="AF354" s="8"/>
    </row>
    <row r="355" spans="1:32" ht="14.5" hidden="1" customHeight="1">
      <c r="A355" s="66" t="s">
        <v>15</v>
      </c>
      <c r="B355" s="66" t="s">
        <v>28</v>
      </c>
      <c r="C355" s="66" t="str" cm="1">
        <f t="array" ref="C355">_xlfn.IFNA(_xlfn.IFS(B355="Starter","Starters &amp; Sides",B355="Sides","Starters &amp; Sides"),B355)</f>
        <v>Drinks</v>
      </c>
      <c r="D355" s="84" t="s">
        <v>2683</v>
      </c>
      <c r="E355" s="74">
        <v>14.62</v>
      </c>
      <c r="F355" s="4">
        <v>14.95</v>
      </c>
      <c r="G355" s="4">
        <v>14.949999999999998</v>
      </c>
      <c r="H355" s="4"/>
      <c r="I355" s="4">
        <v>15.166666666666666</v>
      </c>
      <c r="J355" s="4">
        <v>15.166666666666666</v>
      </c>
      <c r="K355" s="4"/>
      <c r="L355" s="4"/>
      <c r="M355" s="4"/>
      <c r="N355" s="4"/>
      <c r="O355" s="15"/>
      <c r="P355" s="4"/>
      <c r="Q355" s="338"/>
      <c r="R355" s="15" t="str">
        <f t="shared" si="70"/>
        <v>No</v>
      </c>
      <c r="S355" s="15" t="str">
        <f t="shared" si="71"/>
        <v>No</v>
      </c>
      <c r="T355" s="4" t="str">
        <f t="shared" si="72"/>
        <v>No</v>
      </c>
      <c r="U355" s="4" t="str">
        <f t="shared" si="73"/>
        <v>N/A</v>
      </c>
      <c r="V355" s="132" t="str">
        <f t="shared" si="74"/>
        <v>No</v>
      </c>
      <c r="W355" s="223" t="str">
        <f t="shared" si="75"/>
        <v>N/A</v>
      </c>
      <c r="X355" s="221" t="str">
        <f t="shared" si="76"/>
        <v>No</v>
      </c>
      <c r="Y355" s="223" t="str">
        <f t="shared" si="77"/>
        <v>N/A</v>
      </c>
      <c r="Z355" s="222" t="str">
        <f t="shared" si="78"/>
        <v>No</v>
      </c>
      <c r="AA355" s="68" t="str">
        <f t="shared" si="79"/>
        <v>N/A</v>
      </c>
      <c r="AB355" s="65" t="str">
        <f t="shared" si="80"/>
        <v>No</v>
      </c>
      <c r="AC355" s="68" t="str">
        <f t="shared" si="81"/>
        <v>N/A</v>
      </c>
      <c r="AD355" s="65" t="str">
        <f t="shared" si="82"/>
        <v>No</v>
      </c>
      <c r="AE355" s="68" t="str">
        <f t="shared" si="83"/>
        <v>N/A</v>
      </c>
      <c r="AF355" s="8"/>
    </row>
    <row r="356" spans="1:32" ht="14.5" hidden="1" customHeight="1">
      <c r="A356" s="66" t="s">
        <v>15</v>
      </c>
      <c r="B356" s="66" t="s">
        <v>28</v>
      </c>
      <c r="C356" s="66" t="str" cm="1">
        <f t="array" ref="C356">_xlfn.IFNA(_xlfn.IFS(B356="Starter","Starters &amp; Sides",B356="Sides","Starters &amp; Sides"),B356)</f>
        <v>Drinks</v>
      </c>
      <c r="D356" s="84" t="s">
        <v>2684</v>
      </c>
      <c r="E356" s="74">
        <v>4.75</v>
      </c>
      <c r="F356" s="4">
        <v>4.95</v>
      </c>
      <c r="G356" s="4">
        <v>4.95</v>
      </c>
      <c r="H356" s="4">
        <v>5</v>
      </c>
      <c r="I356" s="4">
        <v>5.2</v>
      </c>
      <c r="J356" s="4">
        <v>5.3</v>
      </c>
      <c r="K356" s="4"/>
      <c r="L356" s="4"/>
      <c r="M356" s="4"/>
      <c r="N356" s="4"/>
      <c r="O356" s="15"/>
      <c r="P356" s="4"/>
      <c r="Q356" s="338"/>
      <c r="R356" s="15" t="str">
        <f t="shared" si="70"/>
        <v>No</v>
      </c>
      <c r="S356" s="15" t="str">
        <f t="shared" si="71"/>
        <v>No</v>
      </c>
      <c r="T356" s="4" t="str">
        <f t="shared" si="72"/>
        <v>No</v>
      </c>
      <c r="U356" s="4" t="str">
        <f t="shared" si="73"/>
        <v>N/A</v>
      </c>
      <c r="V356" s="132" t="str">
        <f t="shared" si="74"/>
        <v>No</v>
      </c>
      <c r="W356" s="223" t="str">
        <f t="shared" si="75"/>
        <v>N/A</v>
      </c>
      <c r="X356" s="221" t="str">
        <f t="shared" si="76"/>
        <v>No</v>
      </c>
      <c r="Y356" s="223" t="str">
        <f t="shared" si="77"/>
        <v>N/A</v>
      </c>
      <c r="Z356" s="222" t="str">
        <f t="shared" si="78"/>
        <v>No</v>
      </c>
      <c r="AA356" s="68" t="str">
        <f t="shared" si="79"/>
        <v>N/A</v>
      </c>
      <c r="AB356" s="65" t="str">
        <f t="shared" si="80"/>
        <v>No</v>
      </c>
      <c r="AC356" s="68" t="str">
        <f t="shared" si="81"/>
        <v>N/A</v>
      </c>
      <c r="AD356" s="65" t="str">
        <f t="shared" si="82"/>
        <v>No</v>
      </c>
      <c r="AE356" s="68" t="str">
        <f t="shared" si="83"/>
        <v>N/A</v>
      </c>
      <c r="AF356" s="8"/>
    </row>
    <row r="357" spans="1:32" ht="14.5" hidden="1" customHeight="1">
      <c r="A357" s="66" t="s">
        <v>15</v>
      </c>
      <c r="B357" s="66" t="s">
        <v>28</v>
      </c>
      <c r="C357" s="66" t="str" cm="1">
        <f t="array" ref="C357">_xlfn.IFNA(_xlfn.IFS(B357="Starter","Starters &amp; Sides",B357="Sides","Starters &amp; Sides"),B357)</f>
        <v>Drinks</v>
      </c>
      <c r="D357" s="84" t="s">
        <v>2685</v>
      </c>
      <c r="E357" s="74">
        <v>4.75</v>
      </c>
      <c r="F357" s="4">
        <v>4.95</v>
      </c>
      <c r="G357" s="4">
        <v>4.95</v>
      </c>
      <c r="H357" s="4">
        <v>5</v>
      </c>
      <c r="I357" s="4"/>
      <c r="J357" s="4">
        <v>5.3</v>
      </c>
      <c r="K357" s="4"/>
      <c r="L357" s="4"/>
      <c r="M357" s="4">
        <v>6.85</v>
      </c>
      <c r="N357" s="4">
        <v>6.85</v>
      </c>
      <c r="O357" s="15"/>
      <c r="P357" s="4">
        <v>6</v>
      </c>
      <c r="Q357" s="338"/>
      <c r="R357" s="15" t="str">
        <f t="shared" si="70"/>
        <v>No</v>
      </c>
      <c r="S357" s="15" t="str">
        <f t="shared" si="71"/>
        <v>No</v>
      </c>
      <c r="T357" s="4" t="str">
        <f t="shared" si="72"/>
        <v>No</v>
      </c>
      <c r="U357" s="4" t="str">
        <f t="shared" si="73"/>
        <v>N/A</v>
      </c>
      <c r="V357" s="132" t="str">
        <f t="shared" si="74"/>
        <v>No</v>
      </c>
      <c r="W357" s="223" t="str">
        <f t="shared" si="75"/>
        <v>N/A</v>
      </c>
      <c r="X357" s="221" t="str">
        <f t="shared" si="76"/>
        <v>No</v>
      </c>
      <c r="Y357" s="223" t="str">
        <f t="shared" si="77"/>
        <v>N/A</v>
      </c>
      <c r="Z357" s="222" t="str">
        <f t="shared" si="78"/>
        <v>No</v>
      </c>
      <c r="AA357" s="68" t="str">
        <f t="shared" si="79"/>
        <v>N/A</v>
      </c>
      <c r="AB357" s="65" t="str">
        <f t="shared" si="80"/>
        <v>No</v>
      </c>
      <c r="AC357" s="68" t="str">
        <f t="shared" si="81"/>
        <v>N/A</v>
      </c>
      <c r="AD357" s="65" t="str">
        <f t="shared" si="82"/>
        <v>No</v>
      </c>
      <c r="AE357" s="68" t="str">
        <f t="shared" si="83"/>
        <v>N/A</v>
      </c>
      <c r="AF357" s="8"/>
    </row>
    <row r="358" spans="1:32" ht="14.5" hidden="1" customHeight="1">
      <c r="A358" s="66" t="s">
        <v>15</v>
      </c>
      <c r="B358" s="66" t="s">
        <v>28</v>
      </c>
      <c r="C358" s="66" t="str" cm="1">
        <f t="array" ref="C358">_xlfn.IFNA(_xlfn.IFS(B358="Starter","Starters &amp; Sides",B358="Sides","Starters &amp; Sides"),B358)</f>
        <v>Drinks</v>
      </c>
      <c r="D358" s="84" t="s">
        <v>2686</v>
      </c>
      <c r="E358" s="74"/>
      <c r="F358" s="4"/>
      <c r="G358" s="4"/>
      <c r="H358" s="4"/>
      <c r="I358" s="4"/>
      <c r="J358" s="4"/>
      <c r="K358" s="4"/>
      <c r="L358" s="4"/>
      <c r="M358" s="4"/>
      <c r="N358" s="4"/>
      <c r="O358" s="15"/>
      <c r="P358" s="4">
        <v>6</v>
      </c>
      <c r="Q358" s="338">
        <v>6</v>
      </c>
      <c r="R358" s="15" t="str">
        <f t="shared" si="70"/>
        <v>Yes</v>
      </c>
      <c r="S358" s="15" t="str">
        <f t="shared" si="71"/>
        <v>No</v>
      </c>
      <c r="T358" s="4" t="str">
        <f t="shared" si="72"/>
        <v>Yes</v>
      </c>
      <c r="U358" s="4">
        <f t="shared" si="73"/>
        <v>0</v>
      </c>
      <c r="V358" s="132" t="str">
        <f t="shared" si="74"/>
        <v>No</v>
      </c>
      <c r="W358" s="223" t="str">
        <f t="shared" si="75"/>
        <v>N/A</v>
      </c>
      <c r="X358" s="221" t="str">
        <f t="shared" si="76"/>
        <v>No</v>
      </c>
      <c r="Y358" s="223" t="str">
        <f t="shared" si="77"/>
        <v>N/A</v>
      </c>
      <c r="Z358" s="222" t="str">
        <f t="shared" si="78"/>
        <v>No</v>
      </c>
      <c r="AA358" s="68" t="str">
        <f t="shared" si="79"/>
        <v>N/A</v>
      </c>
      <c r="AB358" s="65" t="str">
        <f t="shared" si="80"/>
        <v>No</v>
      </c>
      <c r="AC358" s="68" t="str">
        <f t="shared" si="81"/>
        <v>N/A</v>
      </c>
      <c r="AD358" s="65" t="str">
        <f t="shared" si="82"/>
        <v>No</v>
      </c>
      <c r="AE358" s="68" t="str">
        <f t="shared" si="83"/>
        <v>N/A</v>
      </c>
      <c r="AF358" s="8"/>
    </row>
    <row r="359" spans="1:32" ht="14.5" hidden="1" customHeight="1">
      <c r="A359" s="66" t="s">
        <v>15</v>
      </c>
      <c r="B359" s="66" t="s">
        <v>28</v>
      </c>
      <c r="C359" s="66" t="str" cm="1">
        <f t="array" ref="C359">_xlfn.IFNA(_xlfn.IFS(B359="Starter","Starters &amp; Sides",B359="Sides","Starters &amp; Sides"),B359)</f>
        <v>Drinks</v>
      </c>
      <c r="D359" s="84" t="s">
        <v>2687</v>
      </c>
      <c r="E359" s="74"/>
      <c r="F359" s="4"/>
      <c r="G359" s="4"/>
      <c r="H359" s="4"/>
      <c r="I359" s="4"/>
      <c r="J359" s="4"/>
      <c r="K359" s="4"/>
      <c r="L359" s="4"/>
      <c r="M359" s="4"/>
      <c r="N359" s="4"/>
      <c r="O359" s="15"/>
      <c r="P359" s="4">
        <v>5.6</v>
      </c>
      <c r="Q359" s="338"/>
      <c r="R359" s="15" t="str">
        <f t="shared" si="70"/>
        <v>No</v>
      </c>
      <c r="S359" s="15" t="str">
        <f t="shared" si="71"/>
        <v>No</v>
      </c>
      <c r="T359" s="4" t="str">
        <f t="shared" si="72"/>
        <v>No</v>
      </c>
      <c r="U359" s="4" t="str">
        <f t="shared" si="73"/>
        <v>N/A</v>
      </c>
      <c r="V359" s="132" t="str">
        <f t="shared" si="74"/>
        <v>No</v>
      </c>
      <c r="W359" s="223" t="str">
        <f t="shared" si="75"/>
        <v>N/A</v>
      </c>
      <c r="X359" s="221" t="str">
        <f t="shared" si="76"/>
        <v>No</v>
      </c>
      <c r="Y359" s="223" t="str">
        <f t="shared" si="77"/>
        <v>N/A</v>
      </c>
      <c r="Z359" s="222" t="str">
        <f t="shared" si="78"/>
        <v>No</v>
      </c>
      <c r="AA359" s="68" t="str">
        <f t="shared" si="79"/>
        <v>N/A</v>
      </c>
      <c r="AB359" s="65" t="str">
        <f t="shared" si="80"/>
        <v>No</v>
      </c>
      <c r="AC359" s="68" t="str">
        <f t="shared" si="81"/>
        <v>N/A</v>
      </c>
      <c r="AD359" s="65" t="str">
        <f t="shared" si="82"/>
        <v>No</v>
      </c>
      <c r="AE359" s="68" t="str">
        <f t="shared" si="83"/>
        <v>N/A</v>
      </c>
      <c r="AF359" s="8"/>
    </row>
    <row r="360" spans="1:32" ht="14.5" hidden="1" customHeight="1">
      <c r="A360" s="66" t="s">
        <v>15</v>
      </c>
      <c r="B360" s="66" t="s">
        <v>28</v>
      </c>
      <c r="C360" s="66" t="str" cm="1">
        <f t="array" ref="C360">_xlfn.IFNA(_xlfn.IFS(B360="Starter","Starters &amp; Sides",B360="Sides","Starters &amp; Sides"),B360)</f>
        <v>Drinks</v>
      </c>
      <c r="D360" s="84" t="s">
        <v>2688</v>
      </c>
      <c r="E360" s="74">
        <v>4.75</v>
      </c>
      <c r="F360" s="4">
        <v>4.95</v>
      </c>
      <c r="G360" s="4">
        <v>4.95</v>
      </c>
      <c r="H360" s="4">
        <v>5</v>
      </c>
      <c r="I360" s="4">
        <v>5.2</v>
      </c>
      <c r="J360" s="4">
        <v>5.3</v>
      </c>
      <c r="K360" s="4"/>
      <c r="L360" s="4"/>
      <c r="M360" s="4"/>
      <c r="N360" s="4"/>
      <c r="O360" s="15"/>
      <c r="P360" s="4"/>
      <c r="Q360" s="338"/>
      <c r="R360" s="15" t="str">
        <f t="shared" si="70"/>
        <v>No</v>
      </c>
      <c r="S360" s="15" t="str">
        <f t="shared" si="71"/>
        <v>No</v>
      </c>
      <c r="T360" s="4" t="str">
        <f t="shared" si="72"/>
        <v>No</v>
      </c>
      <c r="U360" s="4" t="str">
        <f t="shared" si="73"/>
        <v>N/A</v>
      </c>
      <c r="V360" s="132" t="str">
        <f t="shared" si="74"/>
        <v>No</v>
      </c>
      <c r="W360" s="223" t="str">
        <f t="shared" si="75"/>
        <v>N/A</v>
      </c>
      <c r="X360" s="221" t="str">
        <f t="shared" si="76"/>
        <v>No</v>
      </c>
      <c r="Y360" s="223" t="str">
        <f t="shared" si="77"/>
        <v>N/A</v>
      </c>
      <c r="Z360" s="222" t="str">
        <f t="shared" si="78"/>
        <v>No</v>
      </c>
      <c r="AA360" s="68" t="str">
        <f t="shared" si="79"/>
        <v>N/A</v>
      </c>
      <c r="AB360" s="65" t="str">
        <f t="shared" si="80"/>
        <v>No</v>
      </c>
      <c r="AC360" s="68" t="str">
        <f t="shared" si="81"/>
        <v>N/A</v>
      </c>
      <c r="AD360" s="65" t="str">
        <f t="shared" si="82"/>
        <v>No</v>
      </c>
      <c r="AE360" s="68" t="str">
        <f t="shared" si="83"/>
        <v>N/A</v>
      </c>
      <c r="AF360" s="8"/>
    </row>
    <row r="361" spans="1:32" ht="14.5" hidden="1" customHeight="1">
      <c r="A361" s="66" t="s">
        <v>15</v>
      </c>
      <c r="B361" s="66" t="s">
        <v>28</v>
      </c>
      <c r="C361" s="66" t="str" cm="1">
        <f t="array" ref="C361">_xlfn.IFNA(_xlfn.IFS(B361="Starter","Starters &amp; Sides",B361="Sides","Starters &amp; Sides"),B361)</f>
        <v>Drinks</v>
      </c>
      <c r="D361" s="84" t="s">
        <v>2689</v>
      </c>
      <c r="E361" s="74">
        <v>2</v>
      </c>
      <c r="F361" s="4">
        <v>2</v>
      </c>
      <c r="G361" s="4"/>
      <c r="H361" s="4"/>
      <c r="I361" s="4"/>
      <c r="J361" s="4"/>
      <c r="K361" s="4"/>
      <c r="L361" s="4"/>
      <c r="M361" s="4"/>
      <c r="N361" s="4"/>
      <c r="O361" s="4"/>
      <c r="P361" s="16"/>
      <c r="Q361" s="384"/>
      <c r="R361" s="15" t="str">
        <f t="shared" si="70"/>
        <v>No</v>
      </c>
      <c r="S361" s="15" t="str">
        <f t="shared" si="71"/>
        <v>No</v>
      </c>
      <c r="T361" s="4" t="str">
        <f t="shared" si="72"/>
        <v>No</v>
      </c>
      <c r="U361" s="4" t="str">
        <f t="shared" si="73"/>
        <v>N/A</v>
      </c>
      <c r="V361" s="132" t="str">
        <f t="shared" si="74"/>
        <v>No</v>
      </c>
      <c r="W361" s="223" t="str">
        <f t="shared" si="75"/>
        <v>N/A</v>
      </c>
      <c r="X361" s="221" t="str">
        <f t="shared" si="76"/>
        <v>No</v>
      </c>
      <c r="Y361" s="223" t="str">
        <f t="shared" si="77"/>
        <v>N/A</v>
      </c>
      <c r="Z361" s="222" t="str">
        <f t="shared" si="78"/>
        <v>No</v>
      </c>
      <c r="AA361" s="68" t="str">
        <f t="shared" si="79"/>
        <v>N/A</v>
      </c>
      <c r="AB361" s="65" t="str">
        <f t="shared" si="80"/>
        <v>No</v>
      </c>
      <c r="AC361" s="68" t="str">
        <f t="shared" si="81"/>
        <v>N/A</v>
      </c>
      <c r="AD361" s="65" t="str">
        <f t="shared" si="82"/>
        <v>No</v>
      </c>
      <c r="AE361" s="68" t="str">
        <f t="shared" si="83"/>
        <v>N/A</v>
      </c>
      <c r="AF361" s="8"/>
    </row>
    <row r="362" spans="1:32" ht="14.5" hidden="1" customHeight="1">
      <c r="A362" s="66" t="s">
        <v>15</v>
      </c>
      <c r="B362" s="66" t="s">
        <v>28</v>
      </c>
      <c r="C362" s="66" t="str" cm="1">
        <f t="array" ref="C362">_xlfn.IFNA(_xlfn.IFS(B362="Starter","Starters &amp; Sides",B362="Sides","Starters &amp; Sides"),B362)</f>
        <v>Drinks</v>
      </c>
      <c r="D362" s="84" t="s">
        <v>2690</v>
      </c>
      <c r="E362" s="74">
        <v>1.78</v>
      </c>
      <c r="F362" s="4">
        <v>12.95</v>
      </c>
      <c r="G362" s="4">
        <v>12.949999999999998</v>
      </c>
      <c r="H362" s="4">
        <v>13</v>
      </c>
      <c r="I362" s="4">
        <v>13.166666666666666</v>
      </c>
      <c r="J362" s="4">
        <v>13.166666666666666</v>
      </c>
      <c r="K362" s="4"/>
      <c r="L362" s="4"/>
      <c r="M362" s="4">
        <v>8.5</v>
      </c>
      <c r="N362" s="4">
        <v>8.5</v>
      </c>
      <c r="O362" s="4"/>
      <c r="P362" s="4"/>
      <c r="Q362" s="338"/>
      <c r="R362" s="15" t="str">
        <f t="shared" si="70"/>
        <v>No</v>
      </c>
      <c r="S362" s="15" t="str">
        <f t="shared" si="71"/>
        <v>No</v>
      </c>
      <c r="T362" s="4" t="str">
        <f t="shared" si="72"/>
        <v>No</v>
      </c>
      <c r="U362" s="4" t="str">
        <f t="shared" si="73"/>
        <v>N/A</v>
      </c>
      <c r="V362" s="132" t="str">
        <f t="shared" si="74"/>
        <v>No</v>
      </c>
      <c r="W362" s="223" t="str">
        <f t="shared" si="75"/>
        <v>N/A</v>
      </c>
      <c r="X362" s="221" t="str">
        <f t="shared" si="76"/>
        <v>No</v>
      </c>
      <c r="Y362" s="223" t="str">
        <f t="shared" si="77"/>
        <v>N/A</v>
      </c>
      <c r="Z362" s="222" t="str">
        <f t="shared" si="78"/>
        <v>No</v>
      </c>
      <c r="AA362" s="68" t="str">
        <f t="shared" si="79"/>
        <v>N/A</v>
      </c>
      <c r="AB362" s="65" t="str">
        <f t="shared" si="80"/>
        <v>No</v>
      </c>
      <c r="AC362" s="68" t="str">
        <f t="shared" si="81"/>
        <v>N/A</v>
      </c>
      <c r="AD362" s="65" t="str">
        <f t="shared" si="82"/>
        <v>No</v>
      </c>
      <c r="AE362" s="68" t="str">
        <f t="shared" si="83"/>
        <v>N/A</v>
      </c>
      <c r="AF362" s="8"/>
    </row>
    <row r="363" spans="1:32" ht="14.5" hidden="1" customHeight="1">
      <c r="A363" s="66" t="s">
        <v>15</v>
      </c>
      <c r="B363" s="66" t="s">
        <v>28</v>
      </c>
      <c r="C363" s="66" t="str" cm="1">
        <f t="array" ref="C363">_xlfn.IFNA(_xlfn.IFS(B363="Starter","Starters &amp; Sides",B363="Sides","Starters &amp; Sides"),B363)</f>
        <v>Drinks</v>
      </c>
      <c r="D363" s="84" t="s">
        <v>2691</v>
      </c>
      <c r="E363" s="74"/>
      <c r="F363" s="4"/>
      <c r="G363" s="4"/>
      <c r="H363" s="4"/>
      <c r="I363" s="4"/>
      <c r="J363" s="4"/>
      <c r="K363" s="4"/>
      <c r="L363" s="4"/>
      <c r="M363" s="4"/>
      <c r="N363" s="4"/>
      <c r="O363" s="4"/>
      <c r="P363" s="4">
        <v>26</v>
      </c>
      <c r="Q363" s="338"/>
      <c r="R363" s="15" t="str">
        <f t="shared" si="70"/>
        <v>No</v>
      </c>
      <c r="S363" s="15" t="str">
        <f t="shared" si="71"/>
        <v>No</v>
      </c>
      <c r="T363" s="4" t="str">
        <f t="shared" si="72"/>
        <v>No</v>
      </c>
      <c r="U363" s="4" t="str">
        <f t="shared" si="73"/>
        <v>N/A</v>
      </c>
      <c r="V363" s="132" t="str">
        <f t="shared" si="74"/>
        <v>No</v>
      </c>
      <c r="W363" s="223" t="str">
        <f t="shared" si="75"/>
        <v>N/A</v>
      </c>
      <c r="X363" s="221" t="str">
        <f t="shared" si="76"/>
        <v>No</v>
      </c>
      <c r="Y363" s="223" t="str">
        <f t="shared" si="77"/>
        <v>N/A</v>
      </c>
      <c r="Z363" s="222" t="str">
        <f t="shared" si="78"/>
        <v>No</v>
      </c>
      <c r="AA363" s="68" t="str">
        <f t="shared" si="79"/>
        <v>N/A</v>
      </c>
      <c r="AB363" s="65" t="str">
        <f t="shared" si="80"/>
        <v>No</v>
      </c>
      <c r="AC363" s="68" t="str">
        <f t="shared" si="81"/>
        <v>N/A</v>
      </c>
      <c r="AD363" s="65" t="str">
        <f t="shared" si="82"/>
        <v>No</v>
      </c>
      <c r="AE363" s="68" t="str">
        <f t="shared" si="83"/>
        <v>N/A</v>
      </c>
      <c r="AF363" s="8"/>
    </row>
    <row r="364" spans="1:32" ht="14.5" hidden="1" customHeight="1">
      <c r="A364" s="66" t="s">
        <v>15</v>
      </c>
      <c r="B364" s="66" t="s">
        <v>28</v>
      </c>
      <c r="C364" s="66" t="str" cm="1">
        <f t="array" ref="C364">_xlfn.IFNA(_xlfn.IFS(B364="Starter","Starters &amp; Sides",B364="Sides","Starters &amp; Sides"),B364)</f>
        <v>Drinks</v>
      </c>
      <c r="D364" s="84" t="s">
        <v>2692</v>
      </c>
      <c r="E364" s="74"/>
      <c r="F364" s="4"/>
      <c r="G364" s="4"/>
      <c r="H364" s="4"/>
      <c r="I364" s="4"/>
      <c r="J364" s="4"/>
      <c r="K364" s="4"/>
      <c r="L364" s="4"/>
      <c r="M364" s="4"/>
      <c r="N364" s="4"/>
      <c r="O364" s="4"/>
      <c r="P364" s="4">
        <v>29</v>
      </c>
      <c r="Q364" s="338"/>
      <c r="R364" s="15" t="str">
        <f t="shared" ref="R364:R427" si="84">IF(COUNTA(Q364)=1,"Yes","No")</f>
        <v>No</v>
      </c>
      <c r="S364" s="15" t="str">
        <f t="shared" ref="S364:S427" si="85">IF(AND(T364="No",R364="Yes"),"Yes","No")</f>
        <v>No</v>
      </c>
      <c r="T364" s="4" t="str">
        <f t="shared" ref="T364:T427" si="86">IF(COUNTA(P364:Q364)=2,"Yes","No")</f>
        <v>No</v>
      </c>
      <c r="U364" s="4" t="str">
        <f t="shared" ref="U364:U427" si="87">IF(T364="Yes",Q364/P364-1,"N/A")</f>
        <v>N/A</v>
      </c>
      <c r="V364" s="132" t="str">
        <f t="shared" ref="V364:V427" si="88">IF(COUNTA(O364:Q364)=3,"Yes","No")</f>
        <v>No</v>
      </c>
      <c r="W364" s="223" t="str">
        <f t="shared" ref="W364:W427" si="89">IF(V364="Yes",Q364/O364-1,"N/A")</f>
        <v>N/A</v>
      </c>
      <c r="X364" s="221" t="str">
        <f t="shared" ref="X364:X427" si="90">IF(COUNTA(N364:Q364)=4,"Yes","No")</f>
        <v>No</v>
      </c>
      <c r="Y364" s="223" t="str">
        <f t="shared" ref="Y364:Y427" si="91">IF(X364="Yes",Q364/N364-1,"N/A")</f>
        <v>N/A</v>
      </c>
      <c r="Z364" s="222" t="str">
        <f t="shared" ref="Z364:Z427" si="92">IF(COUNTA(M364:Q364)=5,"Yes","No")</f>
        <v>No</v>
      </c>
      <c r="AA364" s="68" t="str">
        <f t="shared" ref="AA364:AA427" si="93">IF(Z364="Yes",Q364/M364-1,"N/A")</f>
        <v>N/A</v>
      </c>
      <c r="AB364" s="65" t="str">
        <f t="shared" ref="AB364:AB427" si="94">IF(COUNTA(L364:Q364)=6,"Yes","No")</f>
        <v>No</v>
      </c>
      <c r="AC364" s="68" t="str">
        <f t="shared" ref="AC364:AC427" si="95">IF(AB364="Yes",Q364/L364-1,"N/A")</f>
        <v>N/A</v>
      </c>
      <c r="AD364" s="65" t="str">
        <f t="shared" ref="AD364:AD427" si="96">IF(COUNTA(E364:Q364)=13,"Yes","No")</f>
        <v>No</v>
      </c>
      <c r="AE364" s="68" t="str">
        <f t="shared" ref="AE364:AE427" si="97">IF(AD364="Yes",Q364/E364-1,"N/A")</f>
        <v>N/A</v>
      </c>
      <c r="AF364" s="8"/>
    </row>
    <row r="365" spans="1:32" ht="14.5" hidden="1" customHeight="1">
      <c r="A365" s="66" t="s">
        <v>15</v>
      </c>
      <c r="B365" s="66" t="s">
        <v>28</v>
      </c>
      <c r="C365" s="66" t="str" cm="1">
        <f t="array" ref="C365">_xlfn.IFNA(_xlfn.IFS(B365="Starter","Starters &amp; Sides",B365="Sides","Starters &amp; Sides"),B365)</f>
        <v>Drinks</v>
      </c>
      <c r="D365" s="84" t="s">
        <v>2693</v>
      </c>
      <c r="E365" s="74"/>
      <c r="F365" s="4"/>
      <c r="G365" s="4"/>
      <c r="H365" s="4"/>
      <c r="I365" s="4"/>
      <c r="J365" s="4"/>
      <c r="K365" s="4"/>
      <c r="L365" s="4"/>
      <c r="M365" s="4"/>
      <c r="N365" s="4"/>
      <c r="O365" s="4"/>
      <c r="P365" s="4">
        <v>26</v>
      </c>
      <c r="Q365" s="338"/>
      <c r="R365" s="15" t="str">
        <f t="shared" si="84"/>
        <v>No</v>
      </c>
      <c r="S365" s="15" t="str">
        <f t="shared" si="85"/>
        <v>No</v>
      </c>
      <c r="T365" s="4" t="str">
        <f t="shared" si="86"/>
        <v>No</v>
      </c>
      <c r="U365" s="4" t="str">
        <f t="shared" si="87"/>
        <v>N/A</v>
      </c>
      <c r="V365" s="132" t="str">
        <f t="shared" si="88"/>
        <v>No</v>
      </c>
      <c r="W365" s="223" t="str">
        <f t="shared" si="89"/>
        <v>N/A</v>
      </c>
      <c r="X365" s="221" t="str">
        <f t="shared" si="90"/>
        <v>No</v>
      </c>
      <c r="Y365" s="223" t="str">
        <f t="shared" si="91"/>
        <v>N/A</v>
      </c>
      <c r="Z365" s="222" t="str">
        <f t="shared" si="92"/>
        <v>No</v>
      </c>
      <c r="AA365" s="68" t="str">
        <f t="shared" si="93"/>
        <v>N/A</v>
      </c>
      <c r="AB365" s="65" t="str">
        <f t="shared" si="94"/>
        <v>No</v>
      </c>
      <c r="AC365" s="68" t="str">
        <f t="shared" si="95"/>
        <v>N/A</v>
      </c>
      <c r="AD365" s="65" t="str">
        <f t="shared" si="96"/>
        <v>No</v>
      </c>
      <c r="AE365" s="68" t="str">
        <f t="shared" si="97"/>
        <v>N/A</v>
      </c>
      <c r="AF365" s="8"/>
    </row>
    <row r="366" spans="1:32" ht="14.5" hidden="1" customHeight="1">
      <c r="A366" s="66" t="s">
        <v>15</v>
      </c>
      <c r="B366" s="66" t="s">
        <v>28</v>
      </c>
      <c r="C366" s="66" t="str" cm="1">
        <f t="array" ref="C366">_xlfn.IFNA(_xlfn.IFS(B366="Starter","Starters &amp; Sides",B366="Sides","Starters &amp; Sides"),B366)</f>
        <v>Drinks</v>
      </c>
      <c r="D366" s="84" t="s">
        <v>2694</v>
      </c>
      <c r="E366" s="74"/>
      <c r="F366" s="4"/>
      <c r="G366" s="4"/>
      <c r="H366" s="4"/>
      <c r="I366" s="4"/>
      <c r="J366" s="4"/>
      <c r="K366" s="4"/>
      <c r="L366" s="4"/>
      <c r="M366" s="4"/>
      <c r="N366" s="4"/>
      <c r="O366" s="4"/>
      <c r="P366" s="4">
        <v>26</v>
      </c>
      <c r="Q366" s="338"/>
      <c r="R366" s="15" t="str">
        <f t="shared" si="84"/>
        <v>No</v>
      </c>
      <c r="S366" s="15" t="str">
        <f t="shared" si="85"/>
        <v>No</v>
      </c>
      <c r="T366" s="4" t="str">
        <f t="shared" si="86"/>
        <v>No</v>
      </c>
      <c r="U366" s="4" t="str">
        <f t="shared" si="87"/>
        <v>N/A</v>
      </c>
      <c r="V366" s="132" t="str">
        <f t="shared" si="88"/>
        <v>No</v>
      </c>
      <c r="W366" s="223" t="str">
        <f t="shared" si="89"/>
        <v>N/A</v>
      </c>
      <c r="X366" s="221" t="str">
        <f t="shared" si="90"/>
        <v>No</v>
      </c>
      <c r="Y366" s="223" t="str">
        <f t="shared" si="91"/>
        <v>N/A</v>
      </c>
      <c r="Z366" s="222" t="str">
        <f t="shared" si="92"/>
        <v>No</v>
      </c>
      <c r="AA366" s="68" t="str">
        <f t="shared" si="93"/>
        <v>N/A</v>
      </c>
      <c r="AB366" s="65" t="str">
        <f t="shared" si="94"/>
        <v>No</v>
      </c>
      <c r="AC366" s="68" t="str">
        <f t="shared" si="95"/>
        <v>N/A</v>
      </c>
      <c r="AD366" s="65" t="str">
        <f t="shared" si="96"/>
        <v>No</v>
      </c>
      <c r="AE366" s="68" t="str">
        <f t="shared" si="97"/>
        <v>N/A</v>
      </c>
      <c r="AF366" s="8"/>
    </row>
    <row r="367" spans="1:32" ht="14.5" hidden="1" customHeight="1">
      <c r="A367" s="66" t="s">
        <v>15</v>
      </c>
      <c r="B367" s="66" t="s">
        <v>28</v>
      </c>
      <c r="C367" s="66" t="str" cm="1">
        <f t="array" ref="C367">_xlfn.IFNA(_xlfn.IFS(B367="Starter","Starters &amp; Sides",B367="Sides","Starters &amp; Sides"),B367)</f>
        <v>Drinks</v>
      </c>
      <c r="D367" s="84" t="s">
        <v>2680</v>
      </c>
      <c r="E367" s="74"/>
      <c r="F367" s="4"/>
      <c r="G367" s="4"/>
      <c r="H367" s="4"/>
      <c r="I367" s="4"/>
      <c r="J367" s="4"/>
      <c r="K367" s="4"/>
      <c r="L367" s="4"/>
      <c r="M367" s="4"/>
      <c r="N367" s="4"/>
      <c r="O367" s="4"/>
      <c r="P367" s="4">
        <v>29</v>
      </c>
      <c r="Q367" s="338"/>
      <c r="R367" s="15" t="str">
        <f t="shared" si="84"/>
        <v>No</v>
      </c>
      <c r="S367" s="15" t="str">
        <f t="shared" si="85"/>
        <v>No</v>
      </c>
      <c r="T367" s="4" t="str">
        <f t="shared" si="86"/>
        <v>No</v>
      </c>
      <c r="U367" s="4" t="str">
        <f t="shared" si="87"/>
        <v>N/A</v>
      </c>
      <c r="V367" s="132" t="str">
        <f t="shared" si="88"/>
        <v>No</v>
      </c>
      <c r="W367" s="223" t="str">
        <f t="shared" si="89"/>
        <v>N/A</v>
      </c>
      <c r="X367" s="221" t="str">
        <f t="shared" si="90"/>
        <v>No</v>
      </c>
      <c r="Y367" s="223" t="str">
        <f t="shared" si="91"/>
        <v>N/A</v>
      </c>
      <c r="Z367" s="222" t="str">
        <f t="shared" si="92"/>
        <v>No</v>
      </c>
      <c r="AA367" s="68" t="str">
        <f t="shared" si="93"/>
        <v>N/A</v>
      </c>
      <c r="AB367" s="65" t="str">
        <f t="shared" si="94"/>
        <v>No</v>
      </c>
      <c r="AC367" s="68" t="str">
        <f t="shared" si="95"/>
        <v>N/A</v>
      </c>
      <c r="AD367" s="65" t="str">
        <f t="shared" si="96"/>
        <v>No</v>
      </c>
      <c r="AE367" s="68" t="str">
        <f t="shared" si="97"/>
        <v>N/A</v>
      </c>
      <c r="AF367" s="8"/>
    </row>
    <row r="368" spans="1:32" ht="14.5" hidden="1" customHeight="1">
      <c r="A368" s="66" t="s">
        <v>15</v>
      </c>
      <c r="B368" s="66" t="s">
        <v>28</v>
      </c>
      <c r="C368" s="66" t="str" cm="1">
        <f t="array" ref="C368">_xlfn.IFNA(_xlfn.IFS(B368="Starter","Starters &amp; Sides",B368="Sides","Starters &amp; Sides"),B368)</f>
        <v>Drinks</v>
      </c>
      <c r="D368" s="330" t="s">
        <v>2695</v>
      </c>
      <c r="E368" s="74"/>
      <c r="F368" s="4"/>
      <c r="G368" s="4"/>
      <c r="H368" s="4"/>
      <c r="I368" s="4"/>
      <c r="J368" s="4"/>
      <c r="K368" s="4"/>
      <c r="L368" s="4"/>
      <c r="M368" s="4">
        <v>26</v>
      </c>
      <c r="N368" s="4">
        <v>26</v>
      </c>
      <c r="O368" s="4">
        <v>26</v>
      </c>
      <c r="P368" s="4">
        <v>26</v>
      </c>
      <c r="Q368" s="338"/>
      <c r="R368" s="15" t="str">
        <f t="shared" si="84"/>
        <v>No</v>
      </c>
      <c r="S368" s="15" t="str">
        <f t="shared" si="85"/>
        <v>No</v>
      </c>
      <c r="T368" s="4" t="str">
        <f t="shared" si="86"/>
        <v>No</v>
      </c>
      <c r="U368" s="4" t="str">
        <f t="shared" si="87"/>
        <v>N/A</v>
      </c>
      <c r="V368" s="132" t="str">
        <f t="shared" si="88"/>
        <v>No</v>
      </c>
      <c r="W368" s="223" t="str">
        <f t="shared" si="89"/>
        <v>N/A</v>
      </c>
      <c r="X368" s="221" t="str">
        <f t="shared" si="90"/>
        <v>No</v>
      </c>
      <c r="Y368" s="223" t="str">
        <f t="shared" si="91"/>
        <v>N/A</v>
      </c>
      <c r="Z368" s="222" t="str">
        <f t="shared" si="92"/>
        <v>No</v>
      </c>
      <c r="AA368" s="68" t="str">
        <f t="shared" si="93"/>
        <v>N/A</v>
      </c>
      <c r="AB368" s="65" t="str">
        <f t="shared" si="94"/>
        <v>No</v>
      </c>
      <c r="AC368" s="68" t="str">
        <f t="shared" si="95"/>
        <v>N/A</v>
      </c>
      <c r="AD368" s="65" t="str">
        <f t="shared" si="96"/>
        <v>No</v>
      </c>
      <c r="AE368" s="68" t="str">
        <f t="shared" si="97"/>
        <v>N/A</v>
      </c>
      <c r="AF368" s="8"/>
    </row>
    <row r="369" spans="1:32" ht="14.5" hidden="1" customHeight="1">
      <c r="A369" s="66" t="s">
        <v>15</v>
      </c>
      <c r="B369" s="66" t="s">
        <v>28</v>
      </c>
      <c r="C369" s="66" t="str" cm="1">
        <f t="array" ref="C369">_xlfn.IFNA(_xlfn.IFS(B369="Starter","Starters &amp; Sides",B369="Sides","Starters &amp; Sides"),B369)</f>
        <v>Drinks</v>
      </c>
      <c r="D369" s="84" t="s">
        <v>2696</v>
      </c>
      <c r="E369" s="74"/>
      <c r="F369" s="4"/>
      <c r="G369" s="4"/>
      <c r="H369" s="4"/>
      <c r="I369" s="4">
        <v>5.5</v>
      </c>
      <c r="J369" s="4">
        <v>5.75</v>
      </c>
      <c r="K369" s="4"/>
      <c r="L369" s="4"/>
      <c r="M369" s="4"/>
      <c r="N369" s="4"/>
      <c r="O369" s="4"/>
      <c r="P369" s="4"/>
      <c r="Q369" s="338"/>
      <c r="R369" s="15" t="str">
        <f t="shared" si="84"/>
        <v>No</v>
      </c>
      <c r="S369" s="15" t="str">
        <f t="shared" si="85"/>
        <v>No</v>
      </c>
      <c r="T369" s="4" t="str">
        <f t="shared" si="86"/>
        <v>No</v>
      </c>
      <c r="U369" s="4" t="str">
        <f t="shared" si="87"/>
        <v>N/A</v>
      </c>
      <c r="V369" s="132" t="str">
        <f t="shared" si="88"/>
        <v>No</v>
      </c>
      <c r="W369" s="223" t="str">
        <f t="shared" si="89"/>
        <v>N/A</v>
      </c>
      <c r="X369" s="221" t="str">
        <f t="shared" si="90"/>
        <v>No</v>
      </c>
      <c r="Y369" s="223" t="str">
        <f t="shared" si="91"/>
        <v>N/A</v>
      </c>
      <c r="Z369" s="222" t="str">
        <f t="shared" si="92"/>
        <v>No</v>
      </c>
      <c r="AA369" s="68" t="str">
        <f t="shared" si="93"/>
        <v>N/A</v>
      </c>
      <c r="AB369" s="65" t="str">
        <f t="shared" si="94"/>
        <v>No</v>
      </c>
      <c r="AC369" s="68" t="str">
        <f t="shared" si="95"/>
        <v>N/A</v>
      </c>
      <c r="AD369" s="65" t="str">
        <f t="shared" si="96"/>
        <v>No</v>
      </c>
      <c r="AE369" s="68" t="str">
        <f t="shared" si="97"/>
        <v>N/A</v>
      </c>
      <c r="AF369" s="8"/>
    </row>
    <row r="370" spans="1:32" ht="14.5" hidden="1" customHeight="1">
      <c r="A370" s="66" t="s">
        <v>15</v>
      </c>
      <c r="B370" s="66" t="s">
        <v>28</v>
      </c>
      <c r="C370" s="66" t="str" cm="1">
        <f t="array" ref="C370">_xlfn.IFNA(_xlfn.IFS(B370="Starter","Starters &amp; Sides",B370="Sides","Starters &amp; Sides"),B370)</f>
        <v>Drinks</v>
      </c>
      <c r="D370" s="84" t="s">
        <v>2697</v>
      </c>
      <c r="E370" s="74">
        <v>4.95</v>
      </c>
      <c r="F370" s="4">
        <v>5.25</v>
      </c>
      <c r="G370" s="4">
        <v>5.25</v>
      </c>
      <c r="H370" s="4"/>
      <c r="I370" s="4"/>
      <c r="J370" s="4"/>
      <c r="K370" s="4"/>
      <c r="L370" s="4"/>
      <c r="M370" s="4"/>
      <c r="N370" s="4"/>
      <c r="O370" s="4"/>
      <c r="P370" s="4"/>
      <c r="Q370" s="338"/>
      <c r="R370" s="15" t="str">
        <f t="shared" si="84"/>
        <v>No</v>
      </c>
      <c r="S370" s="15" t="str">
        <f t="shared" si="85"/>
        <v>No</v>
      </c>
      <c r="T370" s="4" t="str">
        <f t="shared" si="86"/>
        <v>No</v>
      </c>
      <c r="U370" s="4" t="str">
        <f t="shared" si="87"/>
        <v>N/A</v>
      </c>
      <c r="V370" s="132" t="str">
        <f t="shared" si="88"/>
        <v>No</v>
      </c>
      <c r="W370" s="223" t="str">
        <f t="shared" si="89"/>
        <v>N/A</v>
      </c>
      <c r="X370" s="221" t="str">
        <f t="shared" si="90"/>
        <v>No</v>
      </c>
      <c r="Y370" s="223" t="str">
        <f t="shared" si="91"/>
        <v>N/A</v>
      </c>
      <c r="Z370" s="222" t="str">
        <f t="shared" si="92"/>
        <v>No</v>
      </c>
      <c r="AA370" s="68" t="str">
        <f t="shared" si="93"/>
        <v>N/A</v>
      </c>
      <c r="AB370" s="65" t="str">
        <f t="shared" si="94"/>
        <v>No</v>
      </c>
      <c r="AC370" s="68" t="str">
        <f t="shared" si="95"/>
        <v>N/A</v>
      </c>
      <c r="AD370" s="65" t="str">
        <f t="shared" si="96"/>
        <v>No</v>
      </c>
      <c r="AE370" s="68" t="str">
        <f t="shared" si="97"/>
        <v>N/A</v>
      </c>
      <c r="AF370" s="8"/>
    </row>
    <row r="371" spans="1:32" ht="14.5" hidden="1" customHeight="1">
      <c r="A371" s="66" t="s">
        <v>15</v>
      </c>
      <c r="B371" s="66" t="s">
        <v>28</v>
      </c>
      <c r="C371" s="66" t="str" cm="1">
        <f t="array" ref="C371">_xlfn.IFNA(_xlfn.IFS(B371="Starter","Starters &amp; Sides",B371="Sides","Starters &amp; Sides"),B371)</f>
        <v>Drinks</v>
      </c>
      <c r="D371" s="84" t="s">
        <v>2698</v>
      </c>
      <c r="E371" s="74">
        <v>11.95</v>
      </c>
      <c r="F371" s="4">
        <v>11.95</v>
      </c>
      <c r="G371" s="4">
        <v>11.95</v>
      </c>
      <c r="H371" s="4">
        <v>12</v>
      </c>
      <c r="I371" s="4">
        <v>12.5</v>
      </c>
      <c r="J371" s="4">
        <v>12.5</v>
      </c>
      <c r="K371" s="4">
        <v>13</v>
      </c>
      <c r="L371" s="4">
        <v>13</v>
      </c>
      <c r="M371" s="4"/>
      <c r="N371" s="4"/>
      <c r="O371" s="4">
        <v>10.75</v>
      </c>
      <c r="P371" s="4">
        <v>10.75</v>
      </c>
      <c r="Q371" s="338"/>
      <c r="R371" s="15" t="str">
        <f t="shared" si="84"/>
        <v>No</v>
      </c>
      <c r="S371" s="15" t="str">
        <f t="shared" si="85"/>
        <v>No</v>
      </c>
      <c r="T371" s="4" t="str">
        <f t="shared" si="86"/>
        <v>No</v>
      </c>
      <c r="U371" s="4" t="str">
        <f t="shared" si="87"/>
        <v>N/A</v>
      </c>
      <c r="V371" s="132" t="str">
        <f t="shared" si="88"/>
        <v>No</v>
      </c>
      <c r="W371" s="223" t="str">
        <f t="shared" si="89"/>
        <v>N/A</v>
      </c>
      <c r="X371" s="221" t="str">
        <f t="shared" si="90"/>
        <v>No</v>
      </c>
      <c r="Y371" s="223" t="str">
        <f t="shared" si="91"/>
        <v>N/A</v>
      </c>
      <c r="Z371" s="222" t="str">
        <f t="shared" si="92"/>
        <v>No</v>
      </c>
      <c r="AA371" s="68" t="str">
        <f t="shared" si="93"/>
        <v>N/A</v>
      </c>
      <c r="AB371" s="65" t="str">
        <f t="shared" si="94"/>
        <v>No</v>
      </c>
      <c r="AC371" s="68" t="str">
        <f t="shared" si="95"/>
        <v>N/A</v>
      </c>
      <c r="AD371" s="65" t="str">
        <f t="shared" si="96"/>
        <v>No</v>
      </c>
      <c r="AE371" s="68" t="str">
        <f t="shared" si="97"/>
        <v>N/A</v>
      </c>
      <c r="AF371" s="8"/>
    </row>
    <row r="372" spans="1:32" ht="14.5" hidden="1" customHeight="1">
      <c r="A372" s="66" t="s">
        <v>15</v>
      </c>
      <c r="B372" s="66" t="s">
        <v>28</v>
      </c>
      <c r="C372" s="66" t="str" cm="1">
        <f t="array" ref="C372">_xlfn.IFNA(_xlfn.IFS(B372="Starter","Starters &amp; Sides",B372="Sides","Starters &amp; Sides"),B372)</f>
        <v>Drinks</v>
      </c>
      <c r="D372" s="84" t="s">
        <v>2699</v>
      </c>
      <c r="E372" s="74"/>
      <c r="F372" s="4"/>
      <c r="G372" s="4"/>
      <c r="H372" s="4"/>
      <c r="I372" s="4"/>
      <c r="J372" s="4"/>
      <c r="K372" s="4"/>
      <c r="L372" s="4"/>
      <c r="M372" s="4"/>
      <c r="N372" s="4"/>
      <c r="O372" s="4"/>
      <c r="P372" s="4"/>
      <c r="Q372" s="338"/>
      <c r="R372" s="15" t="str">
        <f t="shared" si="84"/>
        <v>No</v>
      </c>
      <c r="S372" s="15" t="str">
        <f t="shared" si="85"/>
        <v>No</v>
      </c>
      <c r="T372" s="4" t="str">
        <f t="shared" si="86"/>
        <v>No</v>
      </c>
      <c r="U372" s="4" t="str">
        <f t="shared" si="87"/>
        <v>N/A</v>
      </c>
      <c r="V372" s="132" t="str">
        <f t="shared" si="88"/>
        <v>No</v>
      </c>
      <c r="W372" s="223" t="str">
        <f t="shared" si="89"/>
        <v>N/A</v>
      </c>
      <c r="X372" s="221" t="str">
        <f t="shared" si="90"/>
        <v>No</v>
      </c>
      <c r="Y372" s="223" t="str">
        <f t="shared" si="91"/>
        <v>N/A</v>
      </c>
      <c r="Z372" s="222" t="str">
        <f t="shared" si="92"/>
        <v>No</v>
      </c>
      <c r="AA372" s="68" t="str">
        <f t="shared" si="93"/>
        <v>N/A</v>
      </c>
      <c r="AB372" s="65" t="str">
        <f t="shared" si="94"/>
        <v>No</v>
      </c>
      <c r="AC372" s="68" t="str">
        <f t="shared" si="95"/>
        <v>N/A</v>
      </c>
      <c r="AD372" s="65" t="str">
        <f t="shared" si="96"/>
        <v>No</v>
      </c>
      <c r="AE372" s="68" t="str">
        <f t="shared" si="97"/>
        <v>N/A</v>
      </c>
      <c r="AF372" s="8"/>
    </row>
    <row r="373" spans="1:32" ht="14.5" hidden="1" customHeight="1">
      <c r="A373" s="66" t="s">
        <v>15</v>
      </c>
      <c r="B373" s="66" t="s">
        <v>28</v>
      </c>
      <c r="C373" s="66" t="str" cm="1">
        <f t="array" ref="C373">_xlfn.IFNA(_xlfn.IFS(B373="Starter","Starters &amp; Sides",B373="Sides","Starters &amp; Sides"),B373)</f>
        <v>Drinks</v>
      </c>
      <c r="D373" s="84" t="s">
        <v>2700</v>
      </c>
      <c r="E373" s="74"/>
      <c r="F373" s="4"/>
      <c r="G373" s="4"/>
      <c r="H373" s="4"/>
      <c r="I373" s="4"/>
      <c r="J373" s="4"/>
      <c r="K373" s="4"/>
      <c r="L373" s="4"/>
      <c r="M373" s="4"/>
      <c r="N373" s="4"/>
      <c r="O373" s="4"/>
      <c r="P373" s="4">
        <v>11.75</v>
      </c>
      <c r="Q373" s="338"/>
      <c r="R373" s="15" t="str">
        <f t="shared" si="84"/>
        <v>No</v>
      </c>
      <c r="S373" s="15" t="str">
        <f t="shared" si="85"/>
        <v>No</v>
      </c>
      <c r="T373" s="4" t="str">
        <f t="shared" si="86"/>
        <v>No</v>
      </c>
      <c r="U373" s="4" t="str">
        <f t="shared" si="87"/>
        <v>N/A</v>
      </c>
      <c r="V373" s="132" t="str">
        <f t="shared" si="88"/>
        <v>No</v>
      </c>
      <c r="W373" s="223" t="str">
        <f t="shared" si="89"/>
        <v>N/A</v>
      </c>
      <c r="X373" s="221" t="str">
        <f t="shared" si="90"/>
        <v>No</v>
      </c>
      <c r="Y373" s="223" t="str">
        <f t="shared" si="91"/>
        <v>N/A</v>
      </c>
      <c r="Z373" s="222" t="str">
        <f t="shared" si="92"/>
        <v>No</v>
      </c>
      <c r="AA373" s="68" t="str">
        <f t="shared" si="93"/>
        <v>N/A</v>
      </c>
      <c r="AB373" s="65" t="str">
        <f t="shared" si="94"/>
        <v>No</v>
      </c>
      <c r="AC373" s="68" t="str">
        <f t="shared" si="95"/>
        <v>N/A</v>
      </c>
      <c r="AD373" s="65" t="str">
        <f t="shared" si="96"/>
        <v>No</v>
      </c>
      <c r="AE373" s="68" t="str">
        <f t="shared" si="97"/>
        <v>N/A</v>
      </c>
      <c r="AF373" s="8"/>
    </row>
    <row r="374" spans="1:32" ht="14.5" hidden="1" customHeight="1">
      <c r="A374" s="66" t="s">
        <v>15</v>
      </c>
      <c r="B374" s="66" t="s">
        <v>28</v>
      </c>
      <c r="C374" s="66" t="str" cm="1">
        <f t="array" ref="C374">_xlfn.IFNA(_xlfn.IFS(B374="Starter","Starters &amp; Sides",B374="Sides","Starters &amp; Sides"),B374)</f>
        <v>Drinks</v>
      </c>
      <c r="D374" s="84" t="s">
        <v>2701</v>
      </c>
      <c r="E374" s="74"/>
      <c r="F374" s="4"/>
      <c r="G374" s="4"/>
      <c r="H374" s="4"/>
      <c r="I374" s="4"/>
      <c r="J374" s="4"/>
      <c r="K374" s="4"/>
      <c r="L374" s="4"/>
      <c r="M374" s="4"/>
      <c r="N374" s="4"/>
      <c r="O374" s="4"/>
      <c r="P374" s="4">
        <v>13.5</v>
      </c>
      <c r="Q374" s="338"/>
      <c r="R374" s="15" t="str">
        <f t="shared" si="84"/>
        <v>No</v>
      </c>
      <c r="S374" s="15" t="str">
        <f t="shared" si="85"/>
        <v>No</v>
      </c>
      <c r="T374" s="4" t="str">
        <f t="shared" si="86"/>
        <v>No</v>
      </c>
      <c r="U374" s="4" t="str">
        <f t="shared" si="87"/>
        <v>N/A</v>
      </c>
      <c r="V374" s="132" t="str">
        <f t="shared" si="88"/>
        <v>No</v>
      </c>
      <c r="W374" s="223" t="str">
        <f t="shared" si="89"/>
        <v>N/A</v>
      </c>
      <c r="X374" s="221" t="str">
        <f t="shared" si="90"/>
        <v>No</v>
      </c>
      <c r="Y374" s="223" t="str">
        <f t="shared" si="91"/>
        <v>N/A</v>
      </c>
      <c r="Z374" s="222" t="str">
        <f t="shared" si="92"/>
        <v>No</v>
      </c>
      <c r="AA374" s="68" t="str">
        <f t="shared" si="93"/>
        <v>N/A</v>
      </c>
      <c r="AB374" s="65" t="str">
        <f t="shared" si="94"/>
        <v>No</v>
      </c>
      <c r="AC374" s="68" t="str">
        <f t="shared" si="95"/>
        <v>N/A</v>
      </c>
      <c r="AD374" s="65" t="str">
        <f t="shared" si="96"/>
        <v>No</v>
      </c>
      <c r="AE374" s="68" t="str">
        <f t="shared" si="97"/>
        <v>N/A</v>
      </c>
      <c r="AF374" s="8"/>
    </row>
    <row r="375" spans="1:32" ht="14.5" hidden="1" customHeight="1">
      <c r="A375" s="66" t="s">
        <v>15</v>
      </c>
      <c r="B375" s="66" t="s">
        <v>28</v>
      </c>
      <c r="C375" s="66" t="str" cm="1">
        <f t="array" ref="C375">_xlfn.IFNA(_xlfn.IFS(B375="Starter","Starters &amp; Sides",B375="Sides","Starters &amp; Sides"),B375)</f>
        <v>Drinks</v>
      </c>
      <c r="D375" s="84" t="s">
        <v>2702</v>
      </c>
      <c r="E375" s="74"/>
      <c r="F375" s="4"/>
      <c r="G375" s="4"/>
      <c r="H375" s="4"/>
      <c r="I375" s="4"/>
      <c r="J375" s="4"/>
      <c r="K375" s="4"/>
      <c r="L375" s="4"/>
      <c r="M375" s="4"/>
      <c r="N375" s="4"/>
      <c r="O375" s="4"/>
      <c r="P375" s="4">
        <v>11.75</v>
      </c>
      <c r="Q375" s="338"/>
      <c r="R375" s="15" t="str">
        <f t="shared" si="84"/>
        <v>No</v>
      </c>
      <c r="S375" s="15" t="str">
        <f t="shared" si="85"/>
        <v>No</v>
      </c>
      <c r="T375" s="4" t="str">
        <f t="shared" si="86"/>
        <v>No</v>
      </c>
      <c r="U375" s="4" t="str">
        <f t="shared" si="87"/>
        <v>N/A</v>
      </c>
      <c r="V375" s="132" t="str">
        <f t="shared" si="88"/>
        <v>No</v>
      </c>
      <c r="W375" s="223" t="str">
        <f t="shared" si="89"/>
        <v>N/A</v>
      </c>
      <c r="X375" s="221" t="str">
        <f t="shared" si="90"/>
        <v>No</v>
      </c>
      <c r="Y375" s="223" t="str">
        <f t="shared" si="91"/>
        <v>N/A</v>
      </c>
      <c r="Z375" s="222" t="str">
        <f t="shared" si="92"/>
        <v>No</v>
      </c>
      <c r="AA375" s="68" t="str">
        <f t="shared" si="93"/>
        <v>N/A</v>
      </c>
      <c r="AB375" s="65" t="str">
        <f t="shared" si="94"/>
        <v>No</v>
      </c>
      <c r="AC375" s="68" t="str">
        <f t="shared" si="95"/>
        <v>N/A</v>
      </c>
      <c r="AD375" s="65" t="str">
        <f t="shared" si="96"/>
        <v>No</v>
      </c>
      <c r="AE375" s="68" t="str">
        <f t="shared" si="97"/>
        <v>N/A</v>
      </c>
      <c r="AF375" s="8"/>
    </row>
    <row r="376" spans="1:32" ht="14.5" hidden="1" customHeight="1">
      <c r="A376" s="66" t="s">
        <v>15</v>
      </c>
      <c r="B376" s="66" t="s">
        <v>28</v>
      </c>
      <c r="C376" s="66" t="str" cm="1">
        <f t="array" ref="C376">_xlfn.IFNA(_xlfn.IFS(B376="Starter","Starters &amp; Sides",B376="Sides","Starters &amp; Sides"),B376)</f>
        <v>Drinks</v>
      </c>
      <c r="D376" s="84" t="s">
        <v>2703</v>
      </c>
      <c r="E376" s="74"/>
      <c r="F376" s="4"/>
      <c r="G376" s="4"/>
      <c r="H376" s="4"/>
      <c r="I376" s="4"/>
      <c r="J376" s="4"/>
      <c r="K376" s="4"/>
      <c r="L376" s="4">
        <v>14</v>
      </c>
      <c r="M376" s="4"/>
      <c r="N376" s="4"/>
      <c r="O376" s="4"/>
      <c r="P376" s="4"/>
      <c r="Q376" s="338"/>
      <c r="R376" s="15" t="str">
        <f t="shared" si="84"/>
        <v>No</v>
      </c>
      <c r="S376" s="15" t="str">
        <f t="shared" si="85"/>
        <v>No</v>
      </c>
      <c r="T376" s="4" t="str">
        <f t="shared" si="86"/>
        <v>No</v>
      </c>
      <c r="U376" s="4" t="str">
        <f t="shared" si="87"/>
        <v>N/A</v>
      </c>
      <c r="V376" s="132" t="str">
        <f t="shared" si="88"/>
        <v>No</v>
      </c>
      <c r="W376" s="223" t="str">
        <f t="shared" si="89"/>
        <v>N/A</v>
      </c>
      <c r="X376" s="221" t="str">
        <f t="shared" si="90"/>
        <v>No</v>
      </c>
      <c r="Y376" s="223" t="str">
        <f t="shared" si="91"/>
        <v>N/A</v>
      </c>
      <c r="Z376" s="222" t="str">
        <f t="shared" si="92"/>
        <v>No</v>
      </c>
      <c r="AA376" s="68" t="str">
        <f t="shared" si="93"/>
        <v>N/A</v>
      </c>
      <c r="AB376" s="65" t="str">
        <f t="shared" si="94"/>
        <v>No</v>
      </c>
      <c r="AC376" s="68" t="str">
        <f t="shared" si="95"/>
        <v>N/A</v>
      </c>
      <c r="AD376" s="65" t="str">
        <f t="shared" si="96"/>
        <v>No</v>
      </c>
      <c r="AE376" s="68" t="str">
        <f t="shared" si="97"/>
        <v>N/A</v>
      </c>
      <c r="AF376" s="8"/>
    </row>
    <row r="377" spans="1:32" ht="14.5" hidden="1" customHeight="1">
      <c r="A377" s="66" t="s">
        <v>15</v>
      </c>
      <c r="B377" s="66" t="s">
        <v>28</v>
      </c>
      <c r="C377" s="66" t="str" cm="1">
        <f t="array" ref="C377">_xlfn.IFNA(_xlfn.IFS(B377="Starter","Starters &amp; Sides",B377="Sides","Starters &amp; Sides"),B377)</f>
        <v>Drinks</v>
      </c>
      <c r="D377" s="84" t="s">
        <v>2704</v>
      </c>
      <c r="E377" s="74">
        <v>49.95</v>
      </c>
      <c r="F377" s="4">
        <v>49.95</v>
      </c>
      <c r="G377" s="4"/>
      <c r="H377" s="4"/>
      <c r="I377" s="4"/>
      <c r="J377" s="4"/>
      <c r="K377" s="4"/>
      <c r="L377" s="4"/>
      <c r="M377" s="4"/>
      <c r="N377" s="4"/>
      <c r="O377" s="4"/>
      <c r="P377" s="4">
        <v>10.75</v>
      </c>
      <c r="Q377" s="338"/>
      <c r="R377" s="15" t="str">
        <f t="shared" si="84"/>
        <v>No</v>
      </c>
      <c r="S377" s="15" t="str">
        <f t="shared" si="85"/>
        <v>No</v>
      </c>
      <c r="T377" s="4" t="str">
        <f t="shared" si="86"/>
        <v>No</v>
      </c>
      <c r="U377" s="4" t="str">
        <f t="shared" si="87"/>
        <v>N/A</v>
      </c>
      <c r="V377" s="132" t="str">
        <f t="shared" si="88"/>
        <v>No</v>
      </c>
      <c r="W377" s="223" t="str">
        <f t="shared" si="89"/>
        <v>N/A</v>
      </c>
      <c r="X377" s="221" t="str">
        <f t="shared" si="90"/>
        <v>No</v>
      </c>
      <c r="Y377" s="223" t="str">
        <f t="shared" si="91"/>
        <v>N/A</v>
      </c>
      <c r="Z377" s="222" t="str">
        <f t="shared" si="92"/>
        <v>No</v>
      </c>
      <c r="AA377" s="68" t="str">
        <f t="shared" si="93"/>
        <v>N/A</v>
      </c>
      <c r="AB377" s="65" t="str">
        <f t="shared" si="94"/>
        <v>No</v>
      </c>
      <c r="AC377" s="68" t="str">
        <f t="shared" si="95"/>
        <v>N/A</v>
      </c>
      <c r="AD377" s="65" t="str">
        <f t="shared" si="96"/>
        <v>No</v>
      </c>
      <c r="AE377" s="68" t="str">
        <f t="shared" si="97"/>
        <v>N/A</v>
      </c>
      <c r="AF377" s="8"/>
    </row>
    <row r="378" spans="1:32" ht="14.5" hidden="1" customHeight="1">
      <c r="A378" s="66" t="s">
        <v>15</v>
      </c>
      <c r="B378" s="66" t="s">
        <v>28</v>
      </c>
      <c r="C378" s="66" t="str" cm="1">
        <f t="array" ref="C378">_xlfn.IFNA(_xlfn.IFS(B378="Starter","Starters &amp; Sides",B378="Sides","Starters &amp; Sides"),B378)</f>
        <v>Drinks</v>
      </c>
      <c r="D378" s="84" t="s">
        <v>2705</v>
      </c>
      <c r="E378" s="74">
        <v>9.6999999999999993</v>
      </c>
      <c r="F378" s="4">
        <v>1.27</v>
      </c>
      <c r="G378" s="4">
        <v>1.2666666666666999</v>
      </c>
      <c r="H378" s="4"/>
      <c r="I378" s="4">
        <v>1.3333333333333</v>
      </c>
      <c r="J378" s="4">
        <v>11.166666666666666</v>
      </c>
      <c r="K378" s="4"/>
      <c r="L378" s="4"/>
      <c r="M378" s="4">
        <v>8.5</v>
      </c>
      <c r="N378" s="4">
        <v>8.5</v>
      </c>
      <c r="O378" s="4"/>
      <c r="P378" s="4"/>
      <c r="Q378" s="338"/>
      <c r="R378" s="15" t="str">
        <f t="shared" si="84"/>
        <v>No</v>
      </c>
      <c r="S378" s="15" t="str">
        <f t="shared" si="85"/>
        <v>No</v>
      </c>
      <c r="T378" s="4" t="str">
        <f t="shared" si="86"/>
        <v>No</v>
      </c>
      <c r="U378" s="4" t="str">
        <f t="shared" si="87"/>
        <v>N/A</v>
      </c>
      <c r="V378" s="132" t="str">
        <f t="shared" si="88"/>
        <v>No</v>
      </c>
      <c r="W378" s="223" t="str">
        <f t="shared" si="89"/>
        <v>N/A</v>
      </c>
      <c r="X378" s="221" t="str">
        <f t="shared" si="90"/>
        <v>No</v>
      </c>
      <c r="Y378" s="223" t="str">
        <f t="shared" si="91"/>
        <v>N/A</v>
      </c>
      <c r="Z378" s="222" t="str">
        <f t="shared" si="92"/>
        <v>No</v>
      </c>
      <c r="AA378" s="68" t="str">
        <f t="shared" si="93"/>
        <v>N/A</v>
      </c>
      <c r="AB378" s="65" t="str">
        <f t="shared" si="94"/>
        <v>No</v>
      </c>
      <c r="AC378" s="68" t="str">
        <f t="shared" si="95"/>
        <v>N/A</v>
      </c>
      <c r="AD378" s="65" t="str">
        <f t="shared" si="96"/>
        <v>No</v>
      </c>
      <c r="AE378" s="68" t="str">
        <f t="shared" si="97"/>
        <v>N/A</v>
      </c>
      <c r="AF378" s="8"/>
    </row>
    <row r="379" spans="1:32" ht="14.5" hidden="1" customHeight="1">
      <c r="A379" s="66" t="s">
        <v>15</v>
      </c>
      <c r="B379" s="66" t="s">
        <v>28</v>
      </c>
      <c r="C379" s="66" t="str" cm="1">
        <f t="array" ref="C379">_xlfn.IFNA(_xlfn.IFS(B379="Starter","Starters &amp; Sides",B379="Sides","Starters &amp; Sides"),B379)</f>
        <v>Drinks</v>
      </c>
      <c r="D379" s="84" t="s">
        <v>2706</v>
      </c>
      <c r="E379" s="74">
        <v>32.5</v>
      </c>
      <c r="F379" s="4">
        <v>32.5</v>
      </c>
      <c r="G379" s="4"/>
      <c r="H379" s="4"/>
      <c r="I379" s="4"/>
      <c r="J379" s="4"/>
      <c r="K379" s="4"/>
      <c r="L379" s="4"/>
      <c r="M379" s="4"/>
      <c r="N379" s="4"/>
      <c r="O379" s="4"/>
      <c r="P379" s="4"/>
      <c r="Q379" s="338"/>
      <c r="R379" s="15" t="str">
        <f t="shared" si="84"/>
        <v>No</v>
      </c>
      <c r="S379" s="15" t="str">
        <f t="shared" si="85"/>
        <v>No</v>
      </c>
      <c r="T379" s="4" t="str">
        <f t="shared" si="86"/>
        <v>No</v>
      </c>
      <c r="U379" s="4" t="str">
        <f t="shared" si="87"/>
        <v>N/A</v>
      </c>
      <c r="V379" s="132" t="str">
        <f t="shared" si="88"/>
        <v>No</v>
      </c>
      <c r="W379" s="223" t="str">
        <f t="shared" si="89"/>
        <v>N/A</v>
      </c>
      <c r="X379" s="221" t="str">
        <f t="shared" si="90"/>
        <v>No</v>
      </c>
      <c r="Y379" s="223" t="str">
        <f t="shared" si="91"/>
        <v>N/A</v>
      </c>
      <c r="Z379" s="222" t="str">
        <f t="shared" si="92"/>
        <v>No</v>
      </c>
      <c r="AA379" s="68" t="str">
        <f t="shared" si="93"/>
        <v>N/A</v>
      </c>
      <c r="AB379" s="65" t="str">
        <f t="shared" si="94"/>
        <v>No</v>
      </c>
      <c r="AC379" s="68" t="str">
        <f t="shared" si="95"/>
        <v>N/A</v>
      </c>
      <c r="AD379" s="65" t="str">
        <f t="shared" si="96"/>
        <v>No</v>
      </c>
      <c r="AE379" s="68" t="str">
        <f t="shared" si="97"/>
        <v>N/A</v>
      </c>
      <c r="AF379" s="8"/>
    </row>
    <row r="380" spans="1:32" ht="14.5" hidden="1" customHeight="1">
      <c r="A380" s="66" t="s">
        <v>15</v>
      </c>
      <c r="B380" s="66" t="s">
        <v>28</v>
      </c>
      <c r="C380" s="66" t="str" cm="1">
        <f t="array" ref="C380">_xlfn.IFNA(_xlfn.IFS(B380="Starter","Starters &amp; Sides",B380="Sides","Starters &amp; Sides"),B380)</f>
        <v>Drinks</v>
      </c>
      <c r="D380" s="84" t="s">
        <v>2707</v>
      </c>
      <c r="E380" s="74">
        <v>2</v>
      </c>
      <c r="F380" s="4">
        <v>2</v>
      </c>
      <c r="G380" s="4"/>
      <c r="H380" s="4"/>
      <c r="I380" s="4"/>
      <c r="J380" s="4"/>
      <c r="K380" s="4"/>
      <c r="L380" s="4"/>
      <c r="M380" s="4"/>
      <c r="N380" s="4"/>
      <c r="O380" s="4"/>
      <c r="P380" s="4"/>
      <c r="Q380" s="338"/>
      <c r="R380" s="15" t="str">
        <f t="shared" si="84"/>
        <v>No</v>
      </c>
      <c r="S380" s="15" t="str">
        <f t="shared" si="85"/>
        <v>No</v>
      </c>
      <c r="T380" s="4" t="str">
        <f t="shared" si="86"/>
        <v>No</v>
      </c>
      <c r="U380" s="4" t="str">
        <f t="shared" si="87"/>
        <v>N/A</v>
      </c>
      <c r="V380" s="132" t="str">
        <f t="shared" si="88"/>
        <v>No</v>
      </c>
      <c r="W380" s="223" t="str">
        <f t="shared" si="89"/>
        <v>N/A</v>
      </c>
      <c r="X380" s="221" t="str">
        <f t="shared" si="90"/>
        <v>No</v>
      </c>
      <c r="Y380" s="223" t="str">
        <f t="shared" si="91"/>
        <v>N/A</v>
      </c>
      <c r="Z380" s="222" t="str">
        <f t="shared" si="92"/>
        <v>No</v>
      </c>
      <c r="AA380" s="68" t="str">
        <f t="shared" si="93"/>
        <v>N/A</v>
      </c>
      <c r="AB380" s="65" t="str">
        <f t="shared" si="94"/>
        <v>No</v>
      </c>
      <c r="AC380" s="68" t="str">
        <f t="shared" si="95"/>
        <v>N/A</v>
      </c>
      <c r="AD380" s="65" t="str">
        <f t="shared" si="96"/>
        <v>No</v>
      </c>
      <c r="AE380" s="68" t="str">
        <f t="shared" si="97"/>
        <v>N/A</v>
      </c>
      <c r="AF380" s="8"/>
    </row>
    <row r="381" spans="1:32" ht="14.5" hidden="1" customHeight="1">
      <c r="A381" s="66" t="s">
        <v>15</v>
      </c>
      <c r="B381" s="66" t="s">
        <v>28</v>
      </c>
      <c r="C381" s="66" t="str" cm="1">
        <f t="array" ref="C381">_xlfn.IFNA(_xlfn.IFS(B381="Starter","Starters &amp; Sides",B381="Sides","Starters &amp; Sides"),B381)</f>
        <v>Drinks</v>
      </c>
      <c r="D381" s="84" t="s">
        <v>2708</v>
      </c>
      <c r="E381" s="74">
        <v>2.95</v>
      </c>
      <c r="F381" s="4">
        <v>3.25</v>
      </c>
      <c r="G381" s="4">
        <v>3.25</v>
      </c>
      <c r="H381" s="4">
        <v>3.5</v>
      </c>
      <c r="I381" s="4">
        <v>3.5</v>
      </c>
      <c r="J381" s="4">
        <v>3.5</v>
      </c>
      <c r="K381" s="4"/>
      <c r="L381" s="4"/>
      <c r="M381" s="4"/>
      <c r="N381" s="4"/>
      <c r="O381" s="4"/>
      <c r="P381" s="4"/>
      <c r="Q381" s="338"/>
      <c r="R381" s="15" t="str">
        <f t="shared" si="84"/>
        <v>No</v>
      </c>
      <c r="S381" s="15" t="str">
        <f t="shared" si="85"/>
        <v>No</v>
      </c>
      <c r="T381" s="4" t="str">
        <f t="shared" si="86"/>
        <v>No</v>
      </c>
      <c r="U381" s="4" t="str">
        <f t="shared" si="87"/>
        <v>N/A</v>
      </c>
      <c r="V381" s="132" t="str">
        <f t="shared" si="88"/>
        <v>No</v>
      </c>
      <c r="W381" s="223" t="str">
        <f t="shared" si="89"/>
        <v>N/A</v>
      </c>
      <c r="X381" s="221" t="str">
        <f t="shared" si="90"/>
        <v>No</v>
      </c>
      <c r="Y381" s="223" t="str">
        <f t="shared" si="91"/>
        <v>N/A</v>
      </c>
      <c r="Z381" s="222" t="str">
        <f t="shared" si="92"/>
        <v>No</v>
      </c>
      <c r="AA381" s="68" t="str">
        <f t="shared" si="93"/>
        <v>N/A</v>
      </c>
      <c r="AB381" s="65" t="str">
        <f t="shared" si="94"/>
        <v>No</v>
      </c>
      <c r="AC381" s="68" t="str">
        <f t="shared" si="95"/>
        <v>N/A</v>
      </c>
      <c r="AD381" s="65" t="str">
        <f t="shared" si="96"/>
        <v>No</v>
      </c>
      <c r="AE381" s="68" t="str">
        <f t="shared" si="97"/>
        <v>N/A</v>
      </c>
      <c r="AF381" s="8"/>
    </row>
    <row r="382" spans="1:32" ht="14.5" hidden="1" customHeight="1">
      <c r="A382" s="66" t="s">
        <v>15</v>
      </c>
      <c r="B382" s="66" t="s">
        <v>28</v>
      </c>
      <c r="C382" s="66" t="str" cm="1">
        <f t="array" ref="C382">_xlfn.IFNA(_xlfn.IFS(B382="Starter","Starters &amp; Sides",B382="Sides","Starters &amp; Sides"),B382)</f>
        <v>Drinks</v>
      </c>
      <c r="D382" s="84" t="s">
        <v>2709</v>
      </c>
      <c r="E382" s="74"/>
      <c r="F382" s="4"/>
      <c r="G382" s="4"/>
      <c r="H382" s="4"/>
      <c r="I382" s="4">
        <v>6.5</v>
      </c>
      <c r="J382" s="4">
        <v>6.7</v>
      </c>
      <c r="K382" s="4">
        <v>6.7</v>
      </c>
      <c r="L382" s="4"/>
      <c r="M382" s="4"/>
      <c r="N382" s="4"/>
      <c r="O382" s="4"/>
      <c r="P382" s="4"/>
      <c r="Q382" s="338"/>
      <c r="R382" s="15" t="str">
        <f t="shared" si="84"/>
        <v>No</v>
      </c>
      <c r="S382" s="15" t="str">
        <f t="shared" si="85"/>
        <v>No</v>
      </c>
      <c r="T382" s="4" t="str">
        <f t="shared" si="86"/>
        <v>No</v>
      </c>
      <c r="U382" s="4" t="str">
        <f t="shared" si="87"/>
        <v>N/A</v>
      </c>
      <c r="V382" s="132" t="str">
        <f t="shared" si="88"/>
        <v>No</v>
      </c>
      <c r="W382" s="223" t="str">
        <f t="shared" si="89"/>
        <v>N/A</v>
      </c>
      <c r="X382" s="221" t="str">
        <f t="shared" si="90"/>
        <v>No</v>
      </c>
      <c r="Y382" s="223" t="str">
        <f t="shared" si="91"/>
        <v>N/A</v>
      </c>
      <c r="Z382" s="222" t="str">
        <f t="shared" si="92"/>
        <v>No</v>
      </c>
      <c r="AA382" s="68" t="str">
        <f t="shared" si="93"/>
        <v>N/A</v>
      </c>
      <c r="AB382" s="65" t="str">
        <f t="shared" si="94"/>
        <v>No</v>
      </c>
      <c r="AC382" s="68" t="str">
        <f t="shared" si="95"/>
        <v>N/A</v>
      </c>
      <c r="AD382" s="65" t="str">
        <f t="shared" si="96"/>
        <v>No</v>
      </c>
      <c r="AE382" s="68" t="str">
        <f t="shared" si="97"/>
        <v>N/A</v>
      </c>
      <c r="AF382" s="8"/>
    </row>
    <row r="383" spans="1:32" ht="14.5" hidden="1" customHeight="1">
      <c r="A383" s="66" t="s">
        <v>15</v>
      </c>
      <c r="B383" s="66" t="s">
        <v>28</v>
      </c>
      <c r="C383" s="66" t="str" cm="1">
        <f t="array" ref="C383">_xlfn.IFNA(_xlfn.IFS(B383="Starter","Starters &amp; Sides",B383="Sides","Starters &amp; Sides"),B383)</f>
        <v>Drinks</v>
      </c>
      <c r="D383" s="84" t="s">
        <v>2710</v>
      </c>
      <c r="E383" s="74">
        <v>4.25</v>
      </c>
      <c r="F383" s="4">
        <v>4.95</v>
      </c>
      <c r="G383" s="4">
        <v>4.95</v>
      </c>
      <c r="H383" s="4">
        <v>5</v>
      </c>
      <c r="I383" s="4">
        <v>5</v>
      </c>
      <c r="J383" s="4">
        <v>5</v>
      </c>
      <c r="K383" s="4">
        <v>5.25</v>
      </c>
      <c r="L383" s="4">
        <v>5.25</v>
      </c>
      <c r="M383" s="4">
        <v>6.5</v>
      </c>
      <c r="N383" s="4">
        <v>6.5</v>
      </c>
      <c r="O383" s="4">
        <v>8.25</v>
      </c>
      <c r="P383" s="4">
        <v>8.25</v>
      </c>
      <c r="Q383" s="338">
        <v>8.25</v>
      </c>
      <c r="R383" s="15" t="str">
        <f t="shared" si="84"/>
        <v>Yes</v>
      </c>
      <c r="S383" s="15" t="str">
        <f t="shared" si="85"/>
        <v>No</v>
      </c>
      <c r="T383" s="4" t="str">
        <f t="shared" si="86"/>
        <v>Yes</v>
      </c>
      <c r="U383" s="4">
        <f t="shared" si="87"/>
        <v>0</v>
      </c>
      <c r="V383" s="132" t="str">
        <f t="shared" si="88"/>
        <v>Yes</v>
      </c>
      <c r="W383" s="223">
        <f t="shared" si="89"/>
        <v>0</v>
      </c>
      <c r="X383" s="221" t="str">
        <f t="shared" si="90"/>
        <v>Yes</v>
      </c>
      <c r="Y383" s="223">
        <f t="shared" si="91"/>
        <v>0.26923076923076916</v>
      </c>
      <c r="Z383" s="222" t="str">
        <f t="shared" si="92"/>
        <v>Yes</v>
      </c>
      <c r="AA383" s="68">
        <f t="shared" si="93"/>
        <v>0.26923076923076916</v>
      </c>
      <c r="AB383" s="65" t="str">
        <f t="shared" si="94"/>
        <v>Yes</v>
      </c>
      <c r="AC383" s="68">
        <f t="shared" si="95"/>
        <v>0.5714285714285714</v>
      </c>
      <c r="AD383" s="65" t="str">
        <f t="shared" si="96"/>
        <v>Yes</v>
      </c>
      <c r="AE383" s="68">
        <f t="shared" si="97"/>
        <v>0.94117647058823528</v>
      </c>
      <c r="AF383" s="8"/>
    </row>
    <row r="384" spans="1:32" ht="14.5" hidden="1" customHeight="1">
      <c r="A384" s="66" t="s">
        <v>15</v>
      </c>
      <c r="B384" s="66" t="s">
        <v>28</v>
      </c>
      <c r="C384" s="66" t="str" cm="1">
        <f t="array" ref="C384">_xlfn.IFNA(_xlfn.IFS(B384="Starter","Starters &amp; Sides",B384="Sides","Starters &amp; Sides"),B384)</f>
        <v>Drinks</v>
      </c>
      <c r="D384" s="84" t="s">
        <v>2711</v>
      </c>
      <c r="E384" s="74"/>
      <c r="F384" s="4"/>
      <c r="G384" s="4"/>
      <c r="H384" s="4"/>
      <c r="I384" s="4"/>
      <c r="J384" s="4"/>
      <c r="K384" s="4"/>
      <c r="L384" s="4"/>
      <c r="M384" s="4"/>
      <c r="N384" s="4"/>
      <c r="O384" s="4"/>
      <c r="P384" s="4">
        <v>8.25</v>
      </c>
      <c r="Q384" s="338">
        <v>8.25</v>
      </c>
      <c r="R384" s="15" t="str">
        <f t="shared" si="84"/>
        <v>Yes</v>
      </c>
      <c r="S384" s="15" t="str">
        <f t="shared" si="85"/>
        <v>No</v>
      </c>
      <c r="T384" s="4" t="str">
        <f t="shared" si="86"/>
        <v>Yes</v>
      </c>
      <c r="U384" s="4">
        <f t="shared" si="87"/>
        <v>0</v>
      </c>
      <c r="V384" s="132" t="str">
        <f t="shared" si="88"/>
        <v>No</v>
      </c>
      <c r="W384" s="223" t="str">
        <f t="shared" si="89"/>
        <v>N/A</v>
      </c>
      <c r="X384" s="221" t="str">
        <f t="shared" si="90"/>
        <v>No</v>
      </c>
      <c r="Y384" s="223" t="str">
        <f t="shared" si="91"/>
        <v>N/A</v>
      </c>
      <c r="Z384" s="222" t="str">
        <f t="shared" si="92"/>
        <v>No</v>
      </c>
      <c r="AA384" s="68" t="str">
        <f t="shared" si="93"/>
        <v>N/A</v>
      </c>
      <c r="AB384" s="65" t="str">
        <f t="shared" si="94"/>
        <v>No</v>
      </c>
      <c r="AC384" s="68" t="str">
        <f t="shared" si="95"/>
        <v>N/A</v>
      </c>
      <c r="AD384" s="65" t="str">
        <f t="shared" si="96"/>
        <v>No</v>
      </c>
      <c r="AE384" s="68" t="str">
        <f t="shared" si="97"/>
        <v>N/A</v>
      </c>
      <c r="AF384" s="8"/>
    </row>
    <row r="385" spans="1:32" ht="14.5" hidden="1" customHeight="1">
      <c r="A385" s="66" t="s">
        <v>15</v>
      </c>
      <c r="B385" s="66" t="s">
        <v>28</v>
      </c>
      <c r="C385" s="66" t="str" cm="1">
        <f t="array" ref="C385">_xlfn.IFNA(_xlfn.IFS(B385="Starter","Starters &amp; Sides",B385="Sides","Starters &amp; Sides"),B385)</f>
        <v>Drinks</v>
      </c>
      <c r="D385" s="84" t="s">
        <v>2712</v>
      </c>
      <c r="E385" s="74"/>
      <c r="F385" s="4"/>
      <c r="G385" s="4"/>
      <c r="H385" s="4"/>
      <c r="I385" s="4"/>
      <c r="J385" s="4"/>
      <c r="K385" s="4"/>
      <c r="L385" s="4"/>
      <c r="M385" s="4"/>
      <c r="N385" s="4"/>
      <c r="O385" s="4"/>
      <c r="P385" s="4">
        <v>8.25</v>
      </c>
      <c r="Q385" s="338">
        <v>8.25</v>
      </c>
      <c r="R385" s="15" t="str">
        <f t="shared" si="84"/>
        <v>Yes</v>
      </c>
      <c r="S385" s="15" t="str">
        <f t="shared" si="85"/>
        <v>No</v>
      </c>
      <c r="T385" s="4" t="str">
        <f t="shared" si="86"/>
        <v>Yes</v>
      </c>
      <c r="U385" s="4">
        <f t="shared" si="87"/>
        <v>0</v>
      </c>
      <c r="V385" s="132" t="str">
        <f t="shared" si="88"/>
        <v>No</v>
      </c>
      <c r="W385" s="223" t="str">
        <f t="shared" si="89"/>
        <v>N/A</v>
      </c>
      <c r="X385" s="221" t="str">
        <f t="shared" si="90"/>
        <v>No</v>
      </c>
      <c r="Y385" s="223" t="str">
        <f t="shared" si="91"/>
        <v>N/A</v>
      </c>
      <c r="Z385" s="222" t="str">
        <f t="shared" si="92"/>
        <v>No</v>
      </c>
      <c r="AA385" s="68" t="str">
        <f t="shared" si="93"/>
        <v>N/A</v>
      </c>
      <c r="AB385" s="65" t="str">
        <f t="shared" si="94"/>
        <v>No</v>
      </c>
      <c r="AC385" s="68" t="str">
        <f t="shared" si="95"/>
        <v>N/A</v>
      </c>
      <c r="AD385" s="65" t="str">
        <f t="shared" si="96"/>
        <v>No</v>
      </c>
      <c r="AE385" s="68" t="str">
        <f t="shared" si="97"/>
        <v>N/A</v>
      </c>
      <c r="AF385" s="8"/>
    </row>
    <row r="386" spans="1:32" ht="14.5" hidden="1" customHeight="1">
      <c r="A386" s="66" t="s">
        <v>15</v>
      </c>
      <c r="B386" s="66" t="s">
        <v>28</v>
      </c>
      <c r="C386" s="66" t="str" cm="1">
        <f t="array" ref="C386">_xlfn.IFNA(_xlfn.IFS(B386="Starter","Starters &amp; Sides",B386="Sides","Starters &amp; Sides"),B386)</f>
        <v>Drinks</v>
      </c>
      <c r="D386" s="84" t="s">
        <v>2713</v>
      </c>
      <c r="E386" s="74"/>
      <c r="F386" s="4"/>
      <c r="G386" s="4"/>
      <c r="H386" s="4"/>
      <c r="I386" s="4"/>
      <c r="J386" s="4"/>
      <c r="K386" s="4"/>
      <c r="L386" s="4"/>
      <c r="M386" s="4"/>
      <c r="N386" s="4"/>
      <c r="O386" s="4"/>
      <c r="P386" s="4">
        <v>8.25</v>
      </c>
      <c r="Q386" s="338">
        <v>8.25</v>
      </c>
      <c r="R386" s="15" t="str">
        <f t="shared" si="84"/>
        <v>Yes</v>
      </c>
      <c r="S386" s="15" t="str">
        <f t="shared" si="85"/>
        <v>No</v>
      </c>
      <c r="T386" s="4" t="str">
        <f t="shared" si="86"/>
        <v>Yes</v>
      </c>
      <c r="U386" s="4">
        <f t="shared" si="87"/>
        <v>0</v>
      </c>
      <c r="V386" s="132" t="str">
        <f t="shared" si="88"/>
        <v>No</v>
      </c>
      <c r="W386" s="223" t="str">
        <f t="shared" si="89"/>
        <v>N/A</v>
      </c>
      <c r="X386" s="221" t="str">
        <f t="shared" si="90"/>
        <v>No</v>
      </c>
      <c r="Y386" s="223" t="str">
        <f t="shared" si="91"/>
        <v>N/A</v>
      </c>
      <c r="Z386" s="222" t="str">
        <f t="shared" si="92"/>
        <v>No</v>
      </c>
      <c r="AA386" s="68" t="str">
        <f t="shared" si="93"/>
        <v>N/A</v>
      </c>
      <c r="AB386" s="65" t="str">
        <f t="shared" si="94"/>
        <v>No</v>
      </c>
      <c r="AC386" s="68" t="str">
        <f t="shared" si="95"/>
        <v>N/A</v>
      </c>
      <c r="AD386" s="65" t="str">
        <f t="shared" si="96"/>
        <v>No</v>
      </c>
      <c r="AE386" s="68" t="str">
        <f t="shared" si="97"/>
        <v>N/A</v>
      </c>
      <c r="AF386" s="8"/>
    </row>
    <row r="387" spans="1:32" ht="14.5" hidden="1" customHeight="1">
      <c r="A387" s="66" t="s">
        <v>15</v>
      </c>
      <c r="B387" s="66" t="s">
        <v>28</v>
      </c>
      <c r="C387" s="66" t="str" cm="1">
        <f t="array" ref="C387">_xlfn.IFNA(_xlfn.IFS(B387="Starter","Starters &amp; Sides",B387="Sides","Starters &amp; Sides"),B387)</f>
        <v>Drinks</v>
      </c>
      <c r="D387" s="84" t="s">
        <v>2714</v>
      </c>
      <c r="E387" s="74">
        <v>11.5</v>
      </c>
      <c r="F387" s="4">
        <v>11.75</v>
      </c>
      <c r="G387" s="4">
        <v>11.75</v>
      </c>
      <c r="H387" s="4">
        <v>12</v>
      </c>
      <c r="I387" s="4">
        <v>12.25</v>
      </c>
      <c r="J387" s="4">
        <v>12.5</v>
      </c>
      <c r="K387" s="4"/>
      <c r="L387" s="4"/>
      <c r="M387" s="4"/>
      <c r="N387" s="4"/>
      <c r="O387" s="4"/>
      <c r="P387" s="4"/>
      <c r="Q387" s="338"/>
      <c r="R387" s="15" t="str">
        <f t="shared" si="84"/>
        <v>No</v>
      </c>
      <c r="S387" s="15" t="str">
        <f t="shared" si="85"/>
        <v>No</v>
      </c>
      <c r="T387" s="4" t="str">
        <f t="shared" si="86"/>
        <v>No</v>
      </c>
      <c r="U387" s="4" t="str">
        <f t="shared" si="87"/>
        <v>N/A</v>
      </c>
      <c r="V387" s="132" t="str">
        <f t="shared" si="88"/>
        <v>No</v>
      </c>
      <c r="W387" s="223" t="str">
        <f t="shared" si="89"/>
        <v>N/A</v>
      </c>
      <c r="X387" s="221" t="str">
        <f t="shared" si="90"/>
        <v>No</v>
      </c>
      <c r="Y387" s="223" t="str">
        <f t="shared" si="91"/>
        <v>N/A</v>
      </c>
      <c r="Z387" s="222" t="str">
        <f t="shared" si="92"/>
        <v>No</v>
      </c>
      <c r="AA387" s="68" t="str">
        <f t="shared" si="93"/>
        <v>N/A</v>
      </c>
      <c r="AB387" s="65" t="str">
        <f t="shared" si="94"/>
        <v>No</v>
      </c>
      <c r="AC387" s="68" t="str">
        <f t="shared" si="95"/>
        <v>N/A</v>
      </c>
      <c r="AD387" s="65" t="str">
        <f t="shared" si="96"/>
        <v>No</v>
      </c>
      <c r="AE387" s="68" t="str">
        <f t="shared" si="97"/>
        <v>N/A</v>
      </c>
      <c r="AF387" s="8"/>
    </row>
    <row r="388" spans="1:32" ht="14.5" hidden="1" customHeight="1">
      <c r="A388" s="66" t="s">
        <v>15</v>
      </c>
      <c r="B388" s="66" t="s">
        <v>28</v>
      </c>
      <c r="C388" s="66" t="str" cm="1">
        <f t="array" ref="C388">_xlfn.IFNA(_xlfn.IFS(B388="Starter","Starters &amp; Sides",B388="Sides","Starters &amp; Sides"),B388)</f>
        <v>Drinks</v>
      </c>
      <c r="D388" s="84" t="s">
        <v>2715</v>
      </c>
      <c r="E388" s="74">
        <v>1.5</v>
      </c>
      <c r="F388" s="4">
        <v>1.5</v>
      </c>
      <c r="G388" s="4">
        <v>1.5</v>
      </c>
      <c r="H388" s="4">
        <v>11</v>
      </c>
      <c r="I388" s="4">
        <v>11.5</v>
      </c>
      <c r="J388" s="4">
        <v>11.75</v>
      </c>
      <c r="K388" s="4"/>
      <c r="L388" s="4"/>
      <c r="M388" s="4"/>
      <c r="N388" s="4"/>
      <c r="O388" s="4"/>
      <c r="P388" s="4"/>
      <c r="Q388" s="338"/>
      <c r="R388" s="15" t="str">
        <f t="shared" si="84"/>
        <v>No</v>
      </c>
      <c r="S388" s="15" t="str">
        <f t="shared" si="85"/>
        <v>No</v>
      </c>
      <c r="T388" s="4" t="str">
        <f t="shared" si="86"/>
        <v>No</v>
      </c>
      <c r="U388" s="4" t="str">
        <f t="shared" si="87"/>
        <v>N/A</v>
      </c>
      <c r="V388" s="132" t="str">
        <f t="shared" si="88"/>
        <v>No</v>
      </c>
      <c r="W388" s="223" t="str">
        <f t="shared" si="89"/>
        <v>N/A</v>
      </c>
      <c r="X388" s="221" t="str">
        <f t="shared" si="90"/>
        <v>No</v>
      </c>
      <c r="Y388" s="223" t="str">
        <f t="shared" si="91"/>
        <v>N/A</v>
      </c>
      <c r="Z388" s="222" t="str">
        <f t="shared" si="92"/>
        <v>No</v>
      </c>
      <c r="AA388" s="68" t="str">
        <f t="shared" si="93"/>
        <v>N/A</v>
      </c>
      <c r="AB388" s="65" t="str">
        <f t="shared" si="94"/>
        <v>No</v>
      </c>
      <c r="AC388" s="68" t="str">
        <f t="shared" si="95"/>
        <v>N/A</v>
      </c>
      <c r="AD388" s="65" t="str">
        <f t="shared" si="96"/>
        <v>No</v>
      </c>
      <c r="AE388" s="68" t="str">
        <f t="shared" si="97"/>
        <v>N/A</v>
      </c>
      <c r="AF388" s="8"/>
    </row>
    <row r="389" spans="1:32" ht="14.5" hidden="1" customHeight="1">
      <c r="A389" s="66" t="s">
        <v>15</v>
      </c>
      <c r="B389" s="66" t="s">
        <v>28</v>
      </c>
      <c r="C389" s="66" t="str" cm="1">
        <f t="array" ref="C389">_xlfn.IFNA(_xlfn.IFS(B389="Starter","Starters &amp; Sides",B389="Sides","Starters &amp; Sides"),B389)</f>
        <v>Drinks</v>
      </c>
      <c r="D389" s="84" t="s">
        <v>2716</v>
      </c>
      <c r="E389" s="74"/>
      <c r="F389" s="4"/>
      <c r="G389" s="4"/>
      <c r="H389" s="4"/>
      <c r="I389" s="4"/>
      <c r="J389" s="4"/>
      <c r="K389" s="4"/>
      <c r="L389" s="4"/>
      <c r="M389" s="4"/>
      <c r="N389" s="4"/>
      <c r="O389" s="4"/>
      <c r="P389" s="4">
        <v>11.25</v>
      </c>
      <c r="Q389" s="338"/>
      <c r="R389" s="15" t="str">
        <f t="shared" si="84"/>
        <v>No</v>
      </c>
      <c r="S389" s="15" t="str">
        <f t="shared" si="85"/>
        <v>No</v>
      </c>
      <c r="T389" s="4" t="str">
        <f t="shared" si="86"/>
        <v>No</v>
      </c>
      <c r="U389" s="4" t="str">
        <f t="shared" si="87"/>
        <v>N/A</v>
      </c>
      <c r="V389" s="132" t="str">
        <f t="shared" si="88"/>
        <v>No</v>
      </c>
      <c r="W389" s="223" t="str">
        <f t="shared" si="89"/>
        <v>N/A</v>
      </c>
      <c r="X389" s="221" t="str">
        <f t="shared" si="90"/>
        <v>No</v>
      </c>
      <c r="Y389" s="223" t="str">
        <f t="shared" si="91"/>
        <v>N/A</v>
      </c>
      <c r="Z389" s="222" t="str">
        <f t="shared" si="92"/>
        <v>No</v>
      </c>
      <c r="AA389" s="68" t="str">
        <f t="shared" si="93"/>
        <v>N/A</v>
      </c>
      <c r="AB389" s="65" t="str">
        <f t="shared" si="94"/>
        <v>No</v>
      </c>
      <c r="AC389" s="68" t="str">
        <f t="shared" si="95"/>
        <v>N/A</v>
      </c>
      <c r="AD389" s="65" t="str">
        <f t="shared" si="96"/>
        <v>No</v>
      </c>
      <c r="AE389" s="68" t="str">
        <f t="shared" si="97"/>
        <v>N/A</v>
      </c>
      <c r="AF389" s="8"/>
    </row>
    <row r="390" spans="1:32" ht="14.5" hidden="1" customHeight="1">
      <c r="A390" s="66" t="s">
        <v>15</v>
      </c>
      <c r="B390" s="66" t="s">
        <v>28</v>
      </c>
      <c r="C390" s="66" t="str" cm="1">
        <f t="array" ref="C390">_xlfn.IFNA(_xlfn.IFS(B390="Starter","Starters &amp; Sides",B390="Sides","Starters &amp; Sides"),B390)</f>
        <v>Drinks</v>
      </c>
      <c r="D390" s="84" t="s">
        <v>2717</v>
      </c>
      <c r="E390" s="74"/>
      <c r="F390" s="4"/>
      <c r="G390" s="4"/>
      <c r="H390" s="4"/>
      <c r="I390" s="4"/>
      <c r="J390" s="4"/>
      <c r="K390" s="4"/>
      <c r="L390" s="4"/>
      <c r="M390" s="4"/>
      <c r="N390" s="4"/>
      <c r="O390" s="4"/>
      <c r="P390" s="4"/>
      <c r="Q390" s="338"/>
      <c r="R390" s="15" t="str">
        <f t="shared" si="84"/>
        <v>No</v>
      </c>
      <c r="S390" s="15" t="str">
        <f t="shared" si="85"/>
        <v>No</v>
      </c>
      <c r="T390" s="4" t="str">
        <f t="shared" si="86"/>
        <v>No</v>
      </c>
      <c r="U390" s="4" t="str">
        <f t="shared" si="87"/>
        <v>N/A</v>
      </c>
      <c r="V390" s="132" t="str">
        <f t="shared" si="88"/>
        <v>No</v>
      </c>
      <c r="W390" s="223" t="str">
        <f t="shared" si="89"/>
        <v>N/A</v>
      </c>
      <c r="X390" s="221" t="str">
        <f t="shared" si="90"/>
        <v>No</v>
      </c>
      <c r="Y390" s="223" t="str">
        <f t="shared" si="91"/>
        <v>N/A</v>
      </c>
      <c r="Z390" s="222" t="str">
        <f t="shared" si="92"/>
        <v>No</v>
      </c>
      <c r="AA390" s="68" t="str">
        <f t="shared" si="93"/>
        <v>N/A</v>
      </c>
      <c r="AB390" s="65" t="str">
        <f t="shared" si="94"/>
        <v>No</v>
      </c>
      <c r="AC390" s="68" t="str">
        <f t="shared" si="95"/>
        <v>N/A</v>
      </c>
      <c r="AD390" s="65" t="str">
        <f t="shared" si="96"/>
        <v>No</v>
      </c>
      <c r="AE390" s="68" t="str">
        <f t="shared" si="97"/>
        <v>N/A</v>
      </c>
      <c r="AF390" s="8"/>
    </row>
    <row r="391" spans="1:32" ht="14.5" hidden="1" customHeight="1">
      <c r="A391" s="66" t="s">
        <v>15</v>
      </c>
      <c r="B391" s="66" t="s">
        <v>28</v>
      </c>
      <c r="C391" s="66" t="str" cm="1">
        <f t="array" ref="C391">_xlfn.IFNA(_xlfn.IFS(B391="Starter","Starters &amp; Sides",B391="Sides","Starters &amp; Sides"),B391)</f>
        <v>Drinks</v>
      </c>
      <c r="D391" s="84" t="s">
        <v>2613</v>
      </c>
      <c r="E391" s="74">
        <v>2.95</v>
      </c>
      <c r="F391" s="4">
        <v>3.25</v>
      </c>
      <c r="G391" s="4">
        <v>3.25</v>
      </c>
      <c r="H391" s="4">
        <v>3.5</v>
      </c>
      <c r="I391" s="4">
        <v>3.65</v>
      </c>
      <c r="J391" s="4">
        <v>3.65</v>
      </c>
      <c r="K391" s="4"/>
      <c r="L391" s="4"/>
      <c r="M391" s="4"/>
      <c r="N391" s="4"/>
      <c r="O391" s="4"/>
      <c r="P391" s="4"/>
      <c r="Q391" s="338"/>
      <c r="R391" s="15" t="str">
        <f t="shared" si="84"/>
        <v>No</v>
      </c>
      <c r="S391" s="15" t="str">
        <f t="shared" si="85"/>
        <v>No</v>
      </c>
      <c r="T391" s="4" t="str">
        <f t="shared" si="86"/>
        <v>No</v>
      </c>
      <c r="U391" s="4" t="str">
        <f t="shared" si="87"/>
        <v>N/A</v>
      </c>
      <c r="V391" s="132" t="str">
        <f t="shared" si="88"/>
        <v>No</v>
      </c>
      <c r="W391" s="223" t="str">
        <f t="shared" si="89"/>
        <v>N/A</v>
      </c>
      <c r="X391" s="221" t="str">
        <f t="shared" si="90"/>
        <v>No</v>
      </c>
      <c r="Y391" s="223" t="str">
        <f t="shared" si="91"/>
        <v>N/A</v>
      </c>
      <c r="Z391" s="222" t="str">
        <f t="shared" si="92"/>
        <v>No</v>
      </c>
      <c r="AA391" s="68" t="str">
        <f t="shared" si="93"/>
        <v>N/A</v>
      </c>
      <c r="AB391" s="65" t="str">
        <f t="shared" si="94"/>
        <v>No</v>
      </c>
      <c r="AC391" s="68" t="str">
        <f t="shared" si="95"/>
        <v>N/A</v>
      </c>
      <c r="AD391" s="65" t="str">
        <f t="shared" si="96"/>
        <v>No</v>
      </c>
      <c r="AE391" s="68" t="str">
        <f t="shared" si="97"/>
        <v>N/A</v>
      </c>
      <c r="AF391" s="8"/>
    </row>
    <row r="392" spans="1:32" ht="14.5" hidden="1" customHeight="1">
      <c r="A392" s="66" t="s">
        <v>15</v>
      </c>
      <c r="B392" s="66" t="s">
        <v>28</v>
      </c>
      <c r="C392" s="66" t="str" cm="1">
        <f t="array" ref="C392">_xlfn.IFNA(_xlfn.IFS(B392="Starter","Starters &amp; Sides",B392="Sides","Starters &amp; Sides"),B392)</f>
        <v>Drinks</v>
      </c>
      <c r="D392" s="84" t="s">
        <v>2718</v>
      </c>
      <c r="E392" s="74"/>
      <c r="F392" s="4"/>
      <c r="G392" s="4"/>
      <c r="H392" s="4"/>
      <c r="I392" s="4"/>
      <c r="J392" s="4"/>
      <c r="K392" s="4"/>
      <c r="L392" s="4">
        <v>12.75</v>
      </c>
      <c r="M392" s="4"/>
      <c r="N392" s="4"/>
      <c r="O392" s="4"/>
      <c r="P392" s="4"/>
      <c r="Q392" s="338"/>
      <c r="R392" s="15" t="str">
        <f t="shared" si="84"/>
        <v>No</v>
      </c>
      <c r="S392" s="15" t="str">
        <f t="shared" si="85"/>
        <v>No</v>
      </c>
      <c r="T392" s="4" t="str">
        <f t="shared" si="86"/>
        <v>No</v>
      </c>
      <c r="U392" s="4" t="str">
        <f t="shared" si="87"/>
        <v>N/A</v>
      </c>
      <c r="V392" s="132" t="str">
        <f t="shared" si="88"/>
        <v>No</v>
      </c>
      <c r="W392" s="223" t="str">
        <f t="shared" si="89"/>
        <v>N/A</v>
      </c>
      <c r="X392" s="221" t="str">
        <f t="shared" si="90"/>
        <v>No</v>
      </c>
      <c r="Y392" s="223" t="str">
        <f t="shared" si="91"/>
        <v>N/A</v>
      </c>
      <c r="Z392" s="222" t="str">
        <f t="shared" si="92"/>
        <v>No</v>
      </c>
      <c r="AA392" s="68" t="str">
        <f t="shared" si="93"/>
        <v>N/A</v>
      </c>
      <c r="AB392" s="65" t="str">
        <f t="shared" si="94"/>
        <v>No</v>
      </c>
      <c r="AC392" s="68" t="str">
        <f t="shared" si="95"/>
        <v>N/A</v>
      </c>
      <c r="AD392" s="65" t="str">
        <f t="shared" si="96"/>
        <v>No</v>
      </c>
      <c r="AE392" s="68" t="str">
        <f t="shared" si="97"/>
        <v>N/A</v>
      </c>
      <c r="AF392" s="8"/>
    </row>
    <row r="393" spans="1:32" ht="14.5" hidden="1" customHeight="1">
      <c r="A393" s="66" t="s">
        <v>15</v>
      </c>
      <c r="B393" s="66" t="s">
        <v>28</v>
      </c>
      <c r="C393" s="66" t="str" cm="1">
        <f t="array" ref="C393">_xlfn.IFNA(_xlfn.IFS(B393="Starter","Starters &amp; Sides",B393="Sides","Starters &amp; Sides"),B393)</f>
        <v>Drinks</v>
      </c>
      <c r="D393" s="84" t="s">
        <v>2719</v>
      </c>
      <c r="E393" s="74"/>
      <c r="F393" s="4"/>
      <c r="G393" s="4"/>
      <c r="H393" s="4"/>
      <c r="I393" s="4"/>
      <c r="J393" s="4"/>
      <c r="K393" s="4"/>
      <c r="L393" s="4"/>
      <c r="M393" s="4"/>
      <c r="N393" s="4"/>
      <c r="O393" s="4"/>
      <c r="P393" s="4">
        <v>8.5</v>
      </c>
      <c r="Q393" s="338">
        <v>8.5</v>
      </c>
      <c r="R393" s="15" t="str">
        <f t="shared" si="84"/>
        <v>Yes</v>
      </c>
      <c r="S393" s="15" t="str">
        <f t="shared" si="85"/>
        <v>No</v>
      </c>
      <c r="T393" s="4" t="str">
        <f t="shared" si="86"/>
        <v>Yes</v>
      </c>
      <c r="U393" s="4">
        <f t="shared" si="87"/>
        <v>0</v>
      </c>
      <c r="V393" s="132" t="str">
        <f t="shared" si="88"/>
        <v>No</v>
      </c>
      <c r="W393" s="223" t="str">
        <f t="shared" si="89"/>
        <v>N/A</v>
      </c>
      <c r="X393" s="221" t="str">
        <f t="shared" si="90"/>
        <v>No</v>
      </c>
      <c r="Y393" s="223" t="str">
        <f t="shared" si="91"/>
        <v>N/A</v>
      </c>
      <c r="Z393" s="222" t="str">
        <f t="shared" si="92"/>
        <v>No</v>
      </c>
      <c r="AA393" s="68" t="str">
        <f t="shared" si="93"/>
        <v>N/A</v>
      </c>
      <c r="AB393" s="65" t="str">
        <f t="shared" si="94"/>
        <v>No</v>
      </c>
      <c r="AC393" s="68" t="str">
        <f t="shared" si="95"/>
        <v>N/A</v>
      </c>
      <c r="AD393" s="65" t="str">
        <f t="shared" si="96"/>
        <v>No</v>
      </c>
      <c r="AE393" s="68" t="str">
        <f t="shared" si="97"/>
        <v>N/A</v>
      </c>
      <c r="AF393" s="8"/>
    </row>
    <row r="394" spans="1:32" ht="14.5" hidden="1" customHeight="1">
      <c r="A394" s="66" t="s">
        <v>15</v>
      </c>
      <c r="B394" s="66" t="s">
        <v>28</v>
      </c>
      <c r="C394" s="66" t="str" cm="1">
        <f t="array" ref="C394">_xlfn.IFNA(_xlfn.IFS(B394="Starter","Starters &amp; Sides",B394="Sides","Starters &amp; Sides"),B394)</f>
        <v>Drinks</v>
      </c>
      <c r="D394" s="84" t="s">
        <v>2720</v>
      </c>
      <c r="E394" s="74"/>
      <c r="F394" s="4"/>
      <c r="G394" s="4"/>
      <c r="H394" s="4"/>
      <c r="I394" s="4"/>
      <c r="J394" s="4"/>
      <c r="K394" s="4"/>
      <c r="L394" s="4"/>
      <c r="M394" s="4"/>
      <c r="N394" s="4"/>
      <c r="O394" s="4"/>
      <c r="P394" s="4">
        <v>9</v>
      </c>
      <c r="Q394" s="338">
        <v>9</v>
      </c>
      <c r="R394" s="15" t="str">
        <f t="shared" si="84"/>
        <v>Yes</v>
      </c>
      <c r="S394" s="15" t="str">
        <f t="shared" si="85"/>
        <v>No</v>
      </c>
      <c r="T394" s="4" t="str">
        <f t="shared" si="86"/>
        <v>Yes</v>
      </c>
      <c r="U394" s="4">
        <f t="shared" si="87"/>
        <v>0</v>
      </c>
      <c r="V394" s="132" t="str">
        <f t="shared" si="88"/>
        <v>No</v>
      </c>
      <c r="W394" s="223" t="str">
        <f t="shared" si="89"/>
        <v>N/A</v>
      </c>
      <c r="X394" s="221" t="str">
        <f t="shared" si="90"/>
        <v>No</v>
      </c>
      <c r="Y394" s="223" t="str">
        <f t="shared" si="91"/>
        <v>N/A</v>
      </c>
      <c r="Z394" s="222" t="str">
        <f t="shared" si="92"/>
        <v>No</v>
      </c>
      <c r="AA394" s="68" t="str">
        <f t="shared" si="93"/>
        <v>N/A</v>
      </c>
      <c r="AB394" s="65" t="str">
        <f t="shared" si="94"/>
        <v>No</v>
      </c>
      <c r="AC394" s="68" t="str">
        <f t="shared" si="95"/>
        <v>N/A</v>
      </c>
      <c r="AD394" s="65" t="str">
        <f t="shared" si="96"/>
        <v>No</v>
      </c>
      <c r="AE394" s="68" t="str">
        <f t="shared" si="97"/>
        <v>N/A</v>
      </c>
      <c r="AF394" s="8"/>
    </row>
    <row r="395" spans="1:32" ht="14.5" hidden="1" customHeight="1">
      <c r="A395" s="66" t="s">
        <v>15</v>
      </c>
      <c r="B395" s="66" t="s">
        <v>28</v>
      </c>
      <c r="C395" s="66" t="str" cm="1">
        <f t="array" ref="C395">_xlfn.IFNA(_xlfn.IFS(B395="Starter","Starters &amp; Sides",B395="Sides","Starters &amp; Sides"),B395)</f>
        <v>Drinks</v>
      </c>
      <c r="D395" s="84" t="s">
        <v>2721</v>
      </c>
      <c r="E395" s="74"/>
      <c r="F395" s="4"/>
      <c r="G395" s="4"/>
      <c r="H395" s="4"/>
      <c r="I395" s="4"/>
      <c r="J395" s="4"/>
      <c r="K395" s="4"/>
      <c r="L395" s="4"/>
      <c r="M395" s="4"/>
      <c r="N395" s="4"/>
      <c r="O395" s="4"/>
      <c r="P395" s="4">
        <v>9</v>
      </c>
      <c r="Q395" s="338">
        <v>9</v>
      </c>
      <c r="R395" s="15" t="str">
        <f t="shared" si="84"/>
        <v>Yes</v>
      </c>
      <c r="S395" s="15" t="str">
        <f t="shared" si="85"/>
        <v>No</v>
      </c>
      <c r="T395" s="4" t="str">
        <f t="shared" si="86"/>
        <v>Yes</v>
      </c>
      <c r="U395" s="4">
        <f t="shared" si="87"/>
        <v>0</v>
      </c>
      <c r="V395" s="132" t="str">
        <f t="shared" si="88"/>
        <v>No</v>
      </c>
      <c r="W395" s="223" t="str">
        <f t="shared" si="89"/>
        <v>N/A</v>
      </c>
      <c r="X395" s="221" t="str">
        <f t="shared" si="90"/>
        <v>No</v>
      </c>
      <c r="Y395" s="223" t="str">
        <f t="shared" si="91"/>
        <v>N/A</v>
      </c>
      <c r="Z395" s="222" t="str">
        <f t="shared" si="92"/>
        <v>No</v>
      </c>
      <c r="AA395" s="68" t="str">
        <f t="shared" si="93"/>
        <v>N/A</v>
      </c>
      <c r="AB395" s="65" t="str">
        <f t="shared" si="94"/>
        <v>No</v>
      </c>
      <c r="AC395" s="68" t="str">
        <f t="shared" si="95"/>
        <v>N/A</v>
      </c>
      <c r="AD395" s="65" t="str">
        <f t="shared" si="96"/>
        <v>No</v>
      </c>
      <c r="AE395" s="68" t="str">
        <f t="shared" si="97"/>
        <v>N/A</v>
      </c>
      <c r="AF395" s="8"/>
    </row>
    <row r="396" spans="1:32" ht="14.5" hidden="1" customHeight="1">
      <c r="A396" s="66" t="s">
        <v>15</v>
      </c>
      <c r="B396" s="66" t="s">
        <v>28</v>
      </c>
      <c r="C396" s="66" t="str" cm="1">
        <f t="array" ref="C396">_xlfn.IFNA(_xlfn.IFS(B396="Starter","Starters &amp; Sides",B396="Sides","Starters &amp; Sides"),B396)</f>
        <v>Drinks</v>
      </c>
      <c r="D396" s="84" t="s">
        <v>2722</v>
      </c>
      <c r="E396" s="74"/>
      <c r="F396" s="4"/>
      <c r="G396" s="4"/>
      <c r="H396" s="4"/>
      <c r="I396" s="4"/>
      <c r="J396" s="4"/>
      <c r="K396" s="4"/>
      <c r="L396" s="4"/>
      <c r="M396" s="4"/>
      <c r="N396" s="4"/>
      <c r="O396" s="4"/>
      <c r="P396" s="4">
        <v>9.25</v>
      </c>
      <c r="Q396" s="338">
        <v>9.25</v>
      </c>
      <c r="R396" s="15" t="str">
        <f t="shared" si="84"/>
        <v>Yes</v>
      </c>
      <c r="S396" s="15" t="str">
        <f t="shared" si="85"/>
        <v>No</v>
      </c>
      <c r="T396" s="4" t="str">
        <f t="shared" si="86"/>
        <v>Yes</v>
      </c>
      <c r="U396" s="4">
        <f t="shared" si="87"/>
        <v>0</v>
      </c>
      <c r="V396" s="132" t="str">
        <f t="shared" si="88"/>
        <v>No</v>
      </c>
      <c r="W396" s="223" t="str">
        <f t="shared" si="89"/>
        <v>N/A</v>
      </c>
      <c r="X396" s="221" t="str">
        <f t="shared" si="90"/>
        <v>No</v>
      </c>
      <c r="Y396" s="223" t="str">
        <f t="shared" si="91"/>
        <v>N/A</v>
      </c>
      <c r="Z396" s="222" t="str">
        <f t="shared" si="92"/>
        <v>No</v>
      </c>
      <c r="AA396" s="68" t="str">
        <f t="shared" si="93"/>
        <v>N/A</v>
      </c>
      <c r="AB396" s="65" t="str">
        <f t="shared" si="94"/>
        <v>No</v>
      </c>
      <c r="AC396" s="68" t="str">
        <f t="shared" si="95"/>
        <v>N/A</v>
      </c>
      <c r="AD396" s="65" t="str">
        <f t="shared" si="96"/>
        <v>No</v>
      </c>
      <c r="AE396" s="68" t="str">
        <f t="shared" si="97"/>
        <v>N/A</v>
      </c>
      <c r="AF396" s="8"/>
    </row>
    <row r="397" spans="1:32" ht="14.5" hidden="1" customHeight="1">
      <c r="A397" s="66" t="s">
        <v>15</v>
      </c>
      <c r="B397" s="66" t="s">
        <v>28</v>
      </c>
      <c r="C397" s="66" t="str" cm="1">
        <f t="array" ref="C397">_xlfn.IFNA(_xlfn.IFS(B397="Starter","Starters &amp; Sides",B397="Sides","Starters &amp; Sides"),B397)</f>
        <v>Drinks</v>
      </c>
      <c r="D397" s="84" t="s">
        <v>2723</v>
      </c>
      <c r="E397" s="74"/>
      <c r="F397" s="4"/>
      <c r="G397" s="4"/>
      <c r="H397" s="4"/>
      <c r="I397" s="4"/>
      <c r="J397" s="4"/>
      <c r="K397" s="4"/>
      <c r="L397" s="4"/>
      <c r="M397" s="4"/>
      <c r="N397" s="4"/>
      <c r="O397" s="4"/>
      <c r="P397" s="4">
        <v>11.25</v>
      </c>
      <c r="Q397" s="338"/>
      <c r="R397" s="15" t="str">
        <f t="shared" si="84"/>
        <v>No</v>
      </c>
      <c r="S397" s="15" t="str">
        <f t="shared" si="85"/>
        <v>No</v>
      </c>
      <c r="T397" s="4" t="str">
        <f t="shared" si="86"/>
        <v>No</v>
      </c>
      <c r="U397" s="4" t="str">
        <f t="shared" si="87"/>
        <v>N/A</v>
      </c>
      <c r="V397" s="132" t="str">
        <f t="shared" si="88"/>
        <v>No</v>
      </c>
      <c r="W397" s="223" t="str">
        <f t="shared" si="89"/>
        <v>N/A</v>
      </c>
      <c r="X397" s="221" t="str">
        <f t="shared" si="90"/>
        <v>No</v>
      </c>
      <c r="Y397" s="223" t="str">
        <f t="shared" si="91"/>
        <v>N/A</v>
      </c>
      <c r="Z397" s="222" t="str">
        <f t="shared" si="92"/>
        <v>No</v>
      </c>
      <c r="AA397" s="68" t="str">
        <f t="shared" si="93"/>
        <v>N/A</v>
      </c>
      <c r="AB397" s="65" t="str">
        <f t="shared" si="94"/>
        <v>No</v>
      </c>
      <c r="AC397" s="68" t="str">
        <f t="shared" si="95"/>
        <v>N/A</v>
      </c>
      <c r="AD397" s="65" t="str">
        <f t="shared" si="96"/>
        <v>No</v>
      </c>
      <c r="AE397" s="68" t="str">
        <f t="shared" si="97"/>
        <v>N/A</v>
      </c>
      <c r="AF397" s="8"/>
    </row>
    <row r="398" spans="1:32" ht="14.5" hidden="1" customHeight="1">
      <c r="A398" s="66" t="s">
        <v>15</v>
      </c>
      <c r="B398" s="66" t="s">
        <v>28</v>
      </c>
      <c r="C398" s="66" t="str" cm="1">
        <f t="array" ref="C398">_xlfn.IFNA(_xlfn.IFS(B398="Starter","Starters &amp; Sides",B398="Sides","Starters &amp; Sides"),B398)</f>
        <v>Drinks</v>
      </c>
      <c r="D398" s="84" t="s">
        <v>2724</v>
      </c>
      <c r="E398" s="74"/>
      <c r="F398" s="4"/>
      <c r="G398" s="4"/>
      <c r="H398" s="4"/>
      <c r="I398" s="4"/>
      <c r="J398" s="4"/>
      <c r="K398" s="4"/>
      <c r="L398" s="4"/>
      <c r="M398" s="4"/>
      <c r="N398" s="4"/>
      <c r="O398" s="4"/>
      <c r="P398" s="4">
        <v>11.25</v>
      </c>
      <c r="Q398" s="338">
        <v>11.25</v>
      </c>
      <c r="R398" s="15" t="str">
        <f t="shared" si="84"/>
        <v>Yes</v>
      </c>
      <c r="S398" s="15" t="str">
        <f t="shared" si="85"/>
        <v>No</v>
      </c>
      <c r="T398" s="4" t="str">
        <f t="shared" si="86"/>
        <v>Yes</v>
      </c>
      <c r="U398" s="4">
        <f t="shared" si="87"/>
        <v>0</v>
      </c>
      <c r="V398" s="132" t="str">
        <f t="shared" si="88"/>
        <v>No</v>
      </c>
      <c r="W398" s="223" t="str">
        <f t="shared" si="89"/>
        <v>N/A</v>
      </c>
      <c r="X398" s="221" t="str">
        <f t="shared" si="90"/>
        <v>No</v>
      </c>
      <c r="Y398" s="223" t="str">
        <f t="shared" si="91"/>
        <v>N/A</v>
      </c>
      <c r="Z398" s="222" t="str">
        <f t="shared" si="92"/>
        <v>No</v>
      </c>
      <c r="AA398" s="68" t="str">
        <f t="shared" si="93"/>
        <v>N/A</v>
      </c>
      <c r="AB398" s="65" t="str">
        <f t="shared" si="94"/>
        <v>No</v>
      </c>
      <c r="AC398" s="68" t="str">
        <f t="shared" si="95"/>
        <v>N/A</v>
      </c>
      <c r="AD398" s="65" t="str">
        <f t="shared" si="96"/>
        <v>No</v>
      </c>
      <c r="AE398" s="68" t="str">
        <f t="shared" si="97"/>
        <v>N/A</v>
      </c>
      <c r="AF398" s="8"/>
    </row>
    <row r="399" spans="1:32" ht="14.5" hidden="1" customHeight="1">
      <c r="A399" s="66" t="s">
        <v>15</v>
      </c>
      <c r="B399" s="66" t="s">
        <v>28</v>
      </c>
      <c r="C399" s="66" t="str" cm="1">
        <f t="array" ref="C399">_xlfn.IFNA(_xlfn.IFS(B399="Starter","Starters &amp; Sides",B399="Sides","Starters &amp; Sides"),B399)</f>
        <v>Drinks</v>
      </c>
      <c r="D399" s="84" t="s">
        <v>440</v>
      </c>
      <c r="E399" s="74"/>
      <c r="F399" s="4"/>
      <c r="G399" s="4"/>
      <c r="H399" s="4"/>
      <c r="I399" s="4"/>
      <c r="J399" s="4"/>
      <c r="K399" s="4"/>
      <c r="L399" s="4"/>
      <c r="M399" s="4"/>
      <c r="N399" s="4"/>
      <c r="O399" s="4"/>
      <c r="P399" s="4">
        <v>11.25</v>
      </c>
      <c r="Q399" s="338"/>
      <c r="R399" s="15" t="str">
        <f t="shared" si="84"/>
        <v>No</v>
      </c>
      <c r="S399" s="15" t="str">
        <f t="shared" si="85"/>
        <v>No</v>
      </c>
      <c r="T399" s="4" t="str">
        <f t="shared" si="86"/>
        <v>No</v>
      </c>
      <c r="U399" s="4" t="str">
        <f t="shared" si="87"/>
        <v>N/A</v>
      </c>
      <c r="V399" s="132" t="str">
        <f t="shared" si="88"/>
        <v>No</v>
      </c>
      <c r="W399" s="223" t="str">
        <f t="shared" si="89"/>
        <v>N/A</v>
      </c>
      <c r="X399" s="221" t="str">
        <f t="shared" si="90"/>
        <v>No</v>
      </c>
      <c r="Y399" s="223" t="str">
        <f t="shared" si="91"/>
        <v>N/A</v>
      </c>
      <c r="Z399" s="222" t="str">
        <f t="shared" si="92"/>
        <v>No</v>
      </c>
      <c r="AA399" s="68" t="str">
        <f t="shared" si="93"/>
        <v>N/A</v>
      </c>
      <c r="AB399" s="65" t="str">
        <f t="shared" si="94"/>
        <v>No</v>
      </c>
      <c r="AC399" s="68" t="str">
        <f t="shared" si="95"/>
        <v>N/A</v>
      </c>
      <c r="AD399" s="65" t="str">
        <f t="shared" si="96"/>
        <v>No</v>
      </c>
      <c r="AE399" s="68" t="str">
        <f t="shared" si="97"/>
        <v>N/A</v>
      </c>
      <c r="AF399" s="8"/>
    </row>
    <row r="400" spans="1:32" ht="14.5" hidden="1" customHeight="1">
      <c r="A400" s="66" t="s">
        <v>15</v>
      </c>
      <c r="B400" s="66" t="s">
        <v>28</v>
      </c>
      <c r="C400" s="66" t="str" cm="1">
        <f t="array" ref="C400">_xlfn.IFNA(_xlfn.IFS(B400="Starter","Starters &amp; Sides",B400="Sides","Starters &amp; Sides"),B400)</f>
        <v>Drinks</v>
      </c>
      <c r="D400" s="84" t="s">
        <v>2725</v>
      </c>
      <c r="E400" s="74"/>
      <c r="F400" s="4"/>
      <c r="G400" s="4"/>
      <c r="H400" s="4"/>
      <c r="I400" s="4"/>
      <c r="J400" s="4"/>
      <c r="K400" s="4"/>
      <c r="L400" s="4"/>
      <c r="M400" s="4"/>
      <c r="N400" s="4"/>
      <c r="O400" s="4"/>
      <c r="P400" s="4">
        <v>11.5</v>
      </c>
      <c r="Q400" s="338"/>
      <c r="R400" s="15" t="str">
        <f t="shared" si="84"/>
        <v>No</v>
      </c>
      <c r="S400" s="15" t="str">
        <f t="shared" si="85"/>
        <v>No</v>
      </c>
      <c r="T400" s="4" t="str">
        <f t="shared" si="86"/>
        <v>No</v>
      </c>
      <c r="U400" s="4" t="str">
        <f t="shared" si="87"/>
        <v>N/A</v>
      </c>
      <c r="V400" s="132" t="str">
        <f t="shared" si="88"/>
        <v>No</v>
      </c>
      <c r="W400" s="223" t="str">
        <f t="shared" si="89"/>
        <v>N/A</v>
      </c>
      <c r="X400" s="221" t="str">
        <f t="shared" si="90"/>
        <v>No</v>
      </c>
      <c r="Y400" s="223" t="str">
        <f t="shared" si="91"/>
        <v>N/A</v>
      </c>
      <c r="Z400" s="222" t="str">
        <f t="shared" si="92"/>
        <v>No</v>
      </c>
      <c r="AA400" s="68" t="str">
        <f t="shared" si="93"/>
        <v>N/A</v>
      </c>
      <c r="AB400" s="65" t="str">
        <f t="shared" si="94"/>
        <v>No</v>
      </c>
      <c r="AC400" s="68" t="str">
        <f t="shared" si="95"/>
        <v>N/A</v>
      </c>
      <c r="AD400" s="65" t="str">
        <f t="shared" si="96"/>
        <v>No</v>
      </c>
      <c r="AE400" s="68" t="str">
        <f t="shared" si="97"/>
        <v>N/A</v>
      </c>
      <c r="AF400" s="8"/>
    </row>
    <row r="401" spans="1:32" ht="14.5" hidden="1" customHeight="1">
      <c r="A401" s="66" t="s">
        <v>15</v>
      </c>
      <c r="B401" s="66" t="s">
        <v>28</v>
      </c>
      <c r="C401" s="66" t="str" cm="1">
        <f t="array" ref="C401">_xlfn.IFNA(_xlfn.IFS(B401="Starter","Starters &amp; Sides",B401="Sides","Starters &amp; Sides"),B401)</f>
        <v>Drinks</v>
      </c>
      <c r="D401" s="84" t="s">
        <v>2726</v>
      </c>
      <c r="E401" s="74"/>
      <c r="F401" s="4"/>
      <c r="G401" s="4"/>
      <c r="H401" s="4"/>
      <c r="I401" s="4"/>
      <c r="J401" s="4"/>
      <c r="K401" s="4"/>
      <c r="L401" s="4"/>
      <c r="M401" s="4"/>
      <c r="N401" s="4"/>
      <c r="O401" s="4"/>
      <c r="P401" s="4">
        <v>11.5</v>
      </c>
      <c r="Q401" s="338"/>
      <c r="R401" s="15" t="str">
        <f t="shared" si="84"/>
        <v>No</v>
      </c>
      <c r="S401" s="15" t="str">
        <f t="shared" si="85"/>
        <v>No</v>
      </c>
      <c r="T401" s="4" t="str">
        <f t="shared" si="86"/>
        <v>No</v>
      </c>
      <c r="U401" s="4" t="str">
        <f t="shared" si="87"/>
        <v>N/A</v>
      </c>
      <c r="V401" s="132" t="str">
        <f t="shared" si="88"/>
        <v>No</v>
      </c>
      <c r="W401" s="223" t="str">
        <f t="shared" si="89"/>
        <v>N/A</v>
      </c>
      <c r="X401" s="221" t="str">
        <f t="shared" si="90"/>
        <v>No</v>
      </c>
      <c r="Y401" s="223" t="str">
        <f t="shared" si="91"/>
        <v>N/A</v>
      </c>
      <c r="Z401" s="222" t="str">
        <f t="shared" si="92"/>
        <v>No</v>
      </c>
      <c r="AA401" s="68" t="str">
        <f t="shared" si="93"/>
        <v>N/A</v>
      </c>
      <c r="AB401" s="65" t="str">
        <f t="shared" si="94"/>
        <v>No</v>
      </c>
      <c r="AC401" s="68" t="str">
        <f t="shared" si="95"/>
        <v>N/A</v>
      </c>
      <c r="AD401" s="65" t="str">
        <f t="shared" si="96"/>
        <v>No</v>
      </c>
      <c r="AE401" s="68" t="str">
        <f t="shared" si="97"/>
        <v>N/A</v>
      </c>
      <c r="AF401" s="8"/>
    </row>
    <row r="402" spans="1:32" ht="14.5" hidden="1" customHeight="1">
      <c r="A402" s="66" t="s">
        <v>15</v>
      </c>
      <c r="B402" s="66" t="s">
        <v>28</v>
      </c>
      <c r="C402" s="66" t="str" cm="1">
        <f t="array" ref="C402">_xlfn.IFNA(_xlfn.IFS(B402="Starter","Starters &amp; Sides",B402="Sides","Starters &amp; Sides"),B402)</f>
        <v>Drinks</v>
      </c>
      <c r="D402" s="84" t="s">
        <v>2727</v>
      </c>
      <c r="E402" s="74"/>
      <c r="F402" s="4"/>
      <c r="G402" s="4"/>
      <c r="H402" s="4"/>
      <c r="I402" s="4"/>
      <c r="J402" s="4"/>
      <c r="K402" s="4"/>
      <c r="L402" s="4"/>
      <c r="M402" s="4"/>
      <c r="N402" s="4"/>
      <c r="O402" s="4"/>
      <c r="P402" s="4">
        <v>9.75</v>
      </c>
      <c r="Q402" s="338"/>
      <c r="R402" s="15" t="str">
        <f t="shared" si="84"/>
        <v>No</v>
      </c>
      <c r="S402" s="15" t="str">
        <f t="shared" si="85"/>
        <v>No</v>
      </c>
      <c r="T402" s="4" t="str">
        <f t="shared" si="86"/>
        <v>No</v>
      </c>
      <c r="U402" s="4" t="str">
        <f t="shared" si="87"/>
        <v>N/A</v>
      </c>
      <c r="V402" s="132" t="str">
        <f t="shared" si="88"/>
        <v>No</v>
      </c>
      <c r="W402" s="223" t="str">
        <f t="shared" si="89"/>
        <v>N/A</v>
      </c>
      <c r="X402" s="221" t="str">
        <f t="shared" si="90"/>
        <v>No</v>
      </c>
      <c r="Y402" s="223" t="str">
        <f t="shared" si="91"/>
        <v>N/A</v>
      </c>
      <c r="Z402" s="222" t="str">
        <f t="shared" si="92"/>
        <v>No</v>
      </c>
      <c r="AA402" s="68" t="str">
        <f t="shared" si="93"/>
        <v>N/A</v>
      </c>
      <c r="AB402" s="65" t="str">
        <f t="shared" si="94"/>
        <v>No</v>
      </c>
      <c r="AC402" s="68" t="str">
        <f t="shared" si="95"/>
        <v>N/A</v>
      </c>
      <c r="AD402" s="65" t="str">
        <f t="shared" si="96"/>
        <v>No</v>
      </c>
      <c r="AE402" s="68" t="str">
        <f t="shared" si="97"/>
        <v>N/A</v>
      </c>
      <c r="AF402" s="8"/>
    </row>
    <row r="403" spans="1:32" ht="14.5" hidden="1" customHeight="1">
      <c r="A403" s="66" t="s">
        <v>15</v>
      </c>
      <c r="B403" s="66" t="s">
        <v>28</v>
      </c>
      <c r="C403" s="66" t="str" cm="1">
        <f t="array" ref="C403">_xlfn.IFNA(_xlfn.IFS(B403="Starter","Starters &amp; Sides",B403="Sides","Starters &amp; Sides"),B403)</f>
        <v>Drinks</v>
      </c>
      <c r="D403" s="84" t="s">
        <v>2728</v>
      </c>
      <c r="E403" s="74"/>
      <c r="F403" s="4"/>
      <c r="G403" s="4"/>
      <c r="H403" s="4"/>
      <c r="I403" s="4"/>
      <c r="J403" s="4"/>
      <c r="K403" s="4"/>
      <c r="L403" s="4"/>
      <c r="M403" s="4"/>
      <c r="N403" s="4"/>
      <c r="O403" s="4"/>
      <c r="P403" s="4">
        <v>3.8</v>
      </c>
      <c r="Q403" s="338"/>
      <c r="R403" s="15" t="str">
        <f t="shared" si="84"/>
        <v>No</v>
      </c>
      <c r="S403" s="15" t="str">
        <f t="shared" si="85"/>
        <v>No</v>
      </c>
      <c r="T403" s="4" t="str">
        <f t="shared" si="86"/>
        <v>No</v>
      </c>
      <c r="U403" s="4" t="str">
        <f t="shared" si="87"/>
        <v>N/A</v>
      </c>
      <c r="V403" s="132" t="str">
        <f t="shared" si="88"/>
        <v>No</v>
      </c>
      <c r="W403" s="223" t="str">
        <f t="shared" si="89"/>
        <v>N/A</v>
      </c>
      <c r="X403" s="221" t="str">
        <f t="shared" si="90"/>
        <v>No</v>
      </c>
      <c r="Y403" s="223" t="str">
        <f t="shared" si="91"/>
        <v>N/A</v>
      </c>
      <c r="Z403" s="222" t="str">
        <f t="shared" si="92"/>
        <v>No</v>
      </c>
      <c r="AA403" s="68" t="str">
        <f t="shared" si="93"/>
        <v>N/A</v>
      </c>
      <c r="AB403" s="65" t="str">
        <f t="shared" si="94"/>
        <v>No</v>
      </c>
      <c r="AC403" s="68" t="str">
        <f t="shared" si="95"/>
        <v>N/A</v>
      </c>
      <c r="AD403" s="65" t="str">
        <f t="shared" si="96"/>
        <v>No</v>
      </c>
      <c r="AE403" s="68" t="str">
        <f t="shared" si="97"/>
        <v>N/A</v>
      </c>
      <c r="AF403" s="8"/>
    </row>
    <row r="404" spans="1:32" ht="14.5" hidden="1" customHeight="1">
      <c r="A404" s="66" t="s">
        <v>15</v>
      </c>
      <c r="B404" s="66" t="s">
        <v>28</v>
      </c>
      <c r="C404" s="66" t="str" cm="1">
        <f t="array" ref="C404">_xlfn.IFNA(_xlfn.IFS(B404="Starter","Starters &amp; Sides",B404="Sides","Starters &amp; Sides"),B404)</f>
        <v>Drinks</v>
      </c>
      <c r="D404" s="84" t="s">
        <v>2729</v>
      </c>
      <c r="E404" s="74"/>
      <c r="F404" s="4"/>
      <c r="G404" s="4"/>
      <c r="H404" s="4"/>
      <c r="I404" s="4"/>
      <c r="J404" s="4"/>
      <c r="K404" s="4"/>
      <c r="L404" s="4"/>
      <c r="M404" s="4"/>
      <c r="N404" s="4"/>
      <c r="O404" s="4"/>
      <c r="P404" s="4">
        <v>3.8</v>
      </c>
      <c r="Q404" s="338"/>
      <c r="R404" s="15" t="str">
        <f t="shared" si="84"/>
        <v>No</v>
      </c>
      <c r="S404" s="15" t="str">
        <f t="shared" si="85"/>
        <v>No</v>
      </c>
      <c r="T404" s="4" t="str">
        <f t="shared" si="86"/>
        <v>No</v>
      </c>
      <c r="U404" s="4" t="str">
        <f t="shared" si="87"/>
        <v>N/A</v>
      </c>
      <c r="V404" s="132" t="str">
        <f t="shared" si="88"/>
        <v>No</v>
      </c>
      <c r="W404" s="223" t="str">
        <f t="shared" si="89"/>
        <v>N/A</v>
      </c>
      <c r="X404" s="221" t="str">
        <f t="shared" si="90"/>
        <v>No</v>
      </c>
      <c r="Y404" s="223" t="str">
        <f t="shared" si="91"/>
        <v>N/A</v>
      </c>
      <c r="Z404" s="222" t="str">
        <f t="shared" si="92"/>
        <v>No</v>
      </c>
      <c r="AA404" s="68" t="str">
        <f t="shared" si="93"/>
        <v>N/A</v>
      </c>
      <c r="AB404" s="65" t="str">
        <f t="shared" si="94"/>
        <v>No</v>
      </c>
      <c r="AC404" s="68" t="str">
        <f t="shared" si="95"/>
        <v>N/A</v>
      </c>
      <c r="AD404" s="65" t="str">
        <f t="shared" si="96"/>
        <v>No</v>
      </c>
      <c r="AE404" s="68" t="str">
        <f t="shared" si="97"/>
        <v>N/A</v>
      </c>
      <c r="AF404" s="8"/>
    </row>
    <row r="405" spans="1:32" ht="14.5" hidden="1" customHeight="1">
      <c r="A405" s="66" t="s">
        <v>15</v>
      </c>
      <c r="B405" s="66" t="s">
        <v>28</v>
      </c>
      <c r="C405" s="66" t="str" cm="1">
        <f t="array" ref="C405">_xlfn.IFNA(_xlfn.IFS(B405="Starter","Starters &amp; Sides",B405="Sides","Starters &amp; Sides"),B405)</f>
        <v>Drinks</v>
      </c>
      <c r="D405" s="84" t="s">
        <v>2730</v>
      </c>
      <c r="E405" s="74"/>
      <c r="F405" s="4"/>
      <c r="G405" s="4"/>
      <c r="H405" s="4"/>
      <c r="I405" s="4"/>
      <c r="J405" s="4"/>
      <c r="K405" s="4"/>
      <c r="L405" s="4"/>
      <c r="M405" s="4"/>
      <c r="N405" s="4"/>
      <c r="O405" s="4"/>
      <c r="P405" s="4">
        <v>11.25</v>
      </c>
      <c r="Q405" s="338"/>
      <c r="R405" s="15" t="str">
        <f t="shared" si="84"/>
        <v>No</v>
      </c>
      <c r="S405" s="15" t="str">
        <f t="shared" si="85"/>
        <v>No</v>
      </c>
      <c r="T405" s="4" t="str">
        <f t="shared" si="86"/>
        <v>No</v>
      </c>
      <c r="U405" s="4" t="str">
        <f t="shared" si="87"/>
        <v>N/A</v>
      </c>
      <c r="V405" s="132" t="str">
        <f t="shared" si="88"/>
        <v>No</v>
      </c>
      <c r="W405" s="223" t="str">
        <f t="shared" si="89"/>
        <v>N/A</v>
      </c>
      <c r="X405" s="221" t="str">
        <f t="shared" si="90"/>
        <v>No</v>
      </c>
      <c r="Y405" s="223" t="str">
        <f t="shared" si="91"/>
        <v>N/A</v>
      </c>
      <c r="Z405" s="222" t="str">
        <f t="shared" si="92"/>
        <v>No</v>
      </c>
      <c r="AA405" s="68" t="str">
        <f t="shared" si="93"/>
        <v>N/A</v>
      </c>
      <c r="AB405" s="65" t="str">
        <f t="shared" si="94"/>
        <v>No</v>
      </c>
      <c r="AC405" s="68" t="str">
        <f t="shared" si="95"/>
        <v>N/A</v>
      </c>
      <c r="AD405" s="65" t="str">
        <f t="shared" si="96"/>
        <v>No</v>
      </c>
      <c r="AE405" s="68" t="str">
        <f t="shared" si="97"/>
        <v>N/A</v>
      </c>
      <c r="AF405" s="8"/>
    </row>
    <row r="406" spans="1:32" ht="14.5" hidden="1" customHeight="1">
      <c r="A406" s="66" t="s">
        <v>15</v>
      </c>
      <c r="B406" s="66" t="s">
        <v>28</v>
      </c>
      <c r="C406" s="66" t="str" cm="1">
        <f t="array" ref="C406">_xlfn.IFNA(_xlfn.IFS(B406="Starter","Starters &amp; Sides",B406="Sides","Starters &amp; Sides"),B406)</f>
        <v>Drinks</v>
      </c>
      <c r="D406" s="84" t="s">
        <v>2731</v>
      </c>
      <c r="E406" s="74"/>
      <c r="F406" s="4"/>
      <c r="G406" s="4"/>
      <c r="H406" s="4"/>
      <c r="I406" s="4"/>
      <c r="J406" s="4"/>
      <c r="K406" s="4"/>
      <c r="L406" s="4"/>
      <c r="M406" s="4"/>
      <c r="N406" s="4"/>
      <c r="O406" s="4"/>
      <c r="P406" s="4">
        <v>11.25</v>
      </c>
      <c r="Q406" s="338"/>
      <c r="R406" s="15" t="str">
        <f t="shared" si="84"/>
        <v>No</v>
      </c>
      <c r="S406" s="15" t="str">
        <f t="shared" si="85"/>
        <v>No</v>
      </c>
      <c r="T406" s="4" t="str">
        <f t="shared" si="86"/>
        <v>No</v>
      </c>
      <c r="U406" s="4" t="str">
        <f t="shared" si="87"/>
        <v>N/A</v>
      </c>
      <c r="V406" s="132" t="str">
        <f t="shared" si="88"/>
        <v>No</v>
      </c>
      <c r="W406" s="223" t="str">
        <f t="shared" si="89"/>
        <v>N/A</v>
      </c>
      <c r="X406" s="221" t="str">
        <f t="shared" si="90"/>
        <v>No</v>
      </c>
      <c r="Y406" s="223" t="str">
        <f t="shared" si="91"/>
        <v>N/A</v>
      </c>
      <c r="Z406" s="222" t="str">
        <f t="shared" si="92"/>
        <v>No</v>
      </c>
      <c r="AA406" s="68" t="str">
        <f t="shared" si="93"/>
        <v>N/A</v>
      </c>
      <c r="AB406" s="65" t="str">
        <f t="shared" si="94"/>
        <v>No</v>
      </c>
      <c r="AC406" s="68" t="str">
        <f t="shared" si="95"/>
        <v>N/A</v>
      </c>
      <c r="AD406" s="65" t="str">
        <f t="shared" si="96"/>
        <v>No</v>
      </c>
      <c r="AE406" s="68" t="str">
        <f t="shared" si="97"/>
        <v>N/A</v>
      </c>
      <c r="AF406" s="8"/>
    </row>
    <row r="407" spans="1:32" ht="14.5" hidden="1" customHeight="1">
      <c r="A407" s="66" t="s">
        <v>15</v>
      </c>
      <c r="B407" s="66" t="s">
        <v>28</v>
      </c>
      <c r="C407" s="66" t="str" cm="1">
        <f t="array" ref="C407">_xlfn.IFNA(_xlfn.IFS(B407="Starter","Starters &amp; Sides",B407="Sides","Starters &amp; Sides"),B407)</f>
        <v>Drinks</v>
      </c>
      <c r="D407" s="84" t="s">
        <v>2732</v>
      </c>
      <c r="E407" s="74"/>
      <c r="F407" s="4"/>
      <c r="G407" s="4"/>
      <c r="H407" s="4"/>
      <c r="I407" s="4"/>
      <c r="J407" s="4"/>
      <c r="K407" s="4"/>
      <c r="L407" s="4"/>
      <c r="M407" s="4"/>
      <c r="N407" s="4"/>
      <c r="O407" s="4"/>
      <c r="P407" s="4">
        <v>11.25</v>
      </c>
      <c r="Q407" s="338"/>
      <c r="R407" s="15" t="str">
        <f t="shared" si="84"/>
        <v>No</v>
      </c>
      <c r="S407" s="15" t="str">
        <f t="shared" si="85"/>
        <v>No</v>
      </c>
      <c r="T407" s="4" t="str">
        <f t="shared" si="86"/>
        <v>No</v>
      </c>
      <c r="U407" s="4" t="str">
        <f t="shared" si="87"/>
        <v>N/A</v>
      </c>
      <c r="V407" s="132" t="str">
        <f t="shared" si="88"/>
        <v>No</v>
      </c>
      <c r="W407" s="223" t="str">
        <f t="shared" si="89"/>
        <v>N/A</v>
      </c>
      <c r="X407" s="221" t="str">
        <f t="shared" si="90"/>
        <v>No</v>
      </c>
      <c r="Y407" s="223" t="str">
        <f t="shared" si="91"/>
        <v>N/A</v>
      </c>
      <c r="Z407" s="222" t="str">
        <f t="shared" si="92"/>
        <v>No</v>
      </c>
      <c r="AA407" s="68" t="str">
        <f t="shared" si="93"/>
        <v>N/A</v>
      </c>
      <c r="AB407" s="65" t="str">
        <f t="shared" si="94"/>
        <v>No</v>
      </c>
      <c r="AC407" s="68" t="str">
        <f t="shared" si="95"/>
        <v>N/A</v>
      </c>
      <c r="AD407" s="65" t="str">
        <f t="shared" si="96"/>
        <v>No</v>
      </c>
      <c r="AE407" s="68" t="str">
        <f t="shared" si="97"/>
        <v>N/A</v>
      </c>
      <c r="AF407" s="8"/>
    </row>
    <row r="408" spans="1:32" ht="14.5" hidden="1" customHeight="1">
      <c r="A408" s="66" t="s">
        <v>15</v>
      </c>
      <c r="B408" s="66" t="s">
        <v>28</v>
      </c>
      <c r="C408" s="66" t="str" cm="1">
        <f t="array" ref="C408">_xlfn.IFNA(_xlfn.IFS(B408="Starter","Starters &amp; Sides",B408="Sides","Starters &amp; Sides"),B408)</f>
        <v>Drinks</v>
      </c>
      <c r="D408" s="84" t="s">
        <v>2733</v>
      </c>
      <c r="E408" s="74"/>
      <c r="F408" s="4"/>
      <c r="G408" s="4"/>
      <c r="H408" s="4"/>
      <c r="I408" s="4"/>
      <c r="J408" s="4"/>
      <c r="K408" s="4"/>
      <c r="L408" s="4"/>
      <c r="M408" s="4"/>
      <c r="N408" s="4"/>
      <c r="O408" s="4"/>
      <c r="P408" s="4">
        <v>11.5</v>
      </c>
      <c r="Q408" s="338"/>
      <c r="R408" s="15" t="str">
        <f t="shared" si="84"/>
        <v>No</v>
      </c>
      <c r="S408" s="15" t="str">
        <f t="shared" si="85"/>
        <v>No</v>
      </c>
      <c r="T408" s="4" t="str">
        <f t="shared" si="86"/>
        <v>No</v>
      </c>
      <c r="U408" s="4" t="str">
        <f t="shared" si="87"/>
        <v>N/A</v>
      </c>
      <c r="V408" s="132" t="str">
        <f t="shared" si="88"/>
        <v>No</v>
      </c>
      <c r="W408" s="223" t="str">
        <f t="shared" si="89"/>
        <v>N/A</v>
      </c>
      <c r="X408" s="221" t="str">
        <f t="shared" si="90"/>
        <v>No</v>
      </c>
      <c r="Y408" s="223" t="str">
        <f t="shared" si="91"/>
        <v>N/A</v>
      </c>
      <c r="Z408" s="222" t="str">
        <f t="shared" si="92"/>
        <v>No</v>
      </c>
      <c r="AA408" s="68" t="str">
        <f t="shared" si="93"/>
        <v>N/A</v>
      </c>
      <c r="AB408" s="65" t="str">
        <f t="shared" si="94"/>
        <v>No</v>
      </c>
      <c r="AC408" s="68" t="str">
        <f t="shared" si="95"/>
        <v>N/A</v>
      </c>
      <c r="AD408" s="65" t="str">
        <f t="shared" si="96"/>
        <v>No</v>
      </c>
      <c r="AE408" s="68" t="str">
        <f t="shared" si="97"/>
        <v>N/A</v>
      </c>
      <c r="AF408" s="8"/>
    </row>
    <row r="409" spans="1:32" ht="14.5" hidden="1" customHeight="1">
      <c r="A409" s="66" t="s">
        <v>15</v>
      </c>
      <c r="B409" s="66" t="s">
        <v>28</v>
      </c>
      <c r="C409" s="66" t="str" cm="1">
        <f t="array" ref="C409">_xlfn.IFNA(_xlfn.IFS(B409="Starter","Starters &amp; Sides",B409="Sides","Starters &amp; Sides"),B409)</f>
        <v>Drinks</v>
      </c>
      <c r="D409" s="84" t="s">
        <v>2734</v>
      </c>
      <c r="E409" s="74"/>
      <c r="F409" s="4"/>
      <c r="G409" s="4"/>
      <c r="H409" s="4"/>
      <c r="I409" s="4"/>
      <c r="J409" s="4"/>
      <c r="K409" s="4"/>
      <c r="L409" s="4"/>
      <c r="M409" s="4"/>
      <c r="N409" s="4"/>
      <c r="O409" s="4"/>
      <c r="P409" s="4">
        <v>7.25</v>
      </c>
      <c r="Q409" s="338"/>
      <c r="R409" s="15" t="str">
        <f t="shared" si="84"/>
        <v>No</v>
      </c>
      <c r="S409" s="15" t="str">
        <f t="shared" si="85"/>
        <v>No</v>
      </c>
      <c r="T409" s="4" t="str">
        <f t="shared" si="86"/>
        <v>No</v>
      </c>
      <c r="U409" s="4" t="str">
        <f t="shared" si="87"/>
        <v>N/A</v>
      </c>
      <c r="V409" s="132" t="str">
        <f t="shared" si="88"/>
        <v>No</v>
      </c>
      <c r="W409" s="223" t="str">
        <f t="shared" si="89"/>
        <v>N/A</v>
      </c>
      <c r="X409" s="221" t="str">
        <f t="shared" si="90"/>
        <v>No</v>
      </c>
      <c r="Y409" s="223" t="str">
        <f t="shared" si="91"/>
        <v>N/A</v>
      </c>
      <c r="Z409" s="222" t="str">
        <f t="shared" si="92"/>
        <v>No</v>
      </c>
      <c r="AA409" s="68" t="str">
        <f t="shared" si="93"/>
        <v>N/A</v>
      </c>
      <c r="AB409" s="65" t="str">
        <f t="shared" si="94"/>
        <v>No</v>
      </c>
      <c r="AC409" s="68" t="str">
        <f t="shared" si="95"/>
        <v>N/A</v>
      </c>
      <c r="AD409" s="65" t="str">
        <f t="shared" si="96"/>
        <v>No</v>
      </c>
      <c r="AE409" s="68" t="str">
        <f t="shared" si="97"/>
        <v>N/A</v>
      </c>
      <c r="AF409" s="8"/>
    </row>
    <row r="410" spans="1:32" ht="14.5" hidden="1" customHeight="1">
      <c r="A410" s="66" t="s">
        <v>15</v>
      </c>
      <c r="B410" s="66" t="s">
        <v>28</v>
      </c>
      <c r="C410" s="66" t="str" cm="1">
        <f t="array" ref="C410">_xlfn.IFNA(_xlfn.IFS(B410="Starter","Starters &amp; Sides",B410="Sides","Starters &amp; Sides"),B410)</f>
        <v>Drinks</v>
      </c>
      <c r="D410" s="84" t="s">
        <v>2735</v>
      </c>
      <c r="E410" s="74"/>
      <c r="F410" s="4"/>
      <c r="G410" s="4"/>
      <c r="H410" s="4"/>
      <c r="I410" s="4"/>
      <c r="J410" s="4"/>
      <c r="K410" s="4"/>
      <c r="L410" s="4"/>
      <c r="M410" s="4"/>
      <c r="N410" s="4"/>
      <c r="O410" s="4"/>
      <c r="P410" s="4">
        <v>4</v>
      </c>
      <c r="Q410" s="338"/>
      <c r="R410" s="15" t="str">
        <f t="shared" si="84"/>
        <v>No</v>
      </c>
      <c r="S410" s="15" t="str">
        <f t="shared" si="85"/>
        <v>No</v>
      </c>
      <c r="T410" s="4" t="str">
        <f t="shared" si="86"/>
        <v>No</v>
      </c>
      <c r="U410" s="4" t="str">
        <f t="shared" si="87"/>
        <v>N/A</v>
      </c>
      <c r="V410" s="132" t="str">
        <f t="shared" si="88"/>
        <v>No</v>
      </c>
      <c r="W410" s="223" t="str">
        <f t="shared" si="89"/>
        <v>N/A</v>
      </c>
      <c r="X410" s="221" t="str">
        <f t="shared" si="90"/>
        <v>No</v>
      </c>
      <c r="Y410" s="223" t="str">
        <f t="shared" si="91"/>
        <v>N/A</v>
      </c>
      <c r="Z410" s="222" t="str">
        <f t="shared" si="92"/>
        <v>No</v>
      </c>
      <c r="AA410" s="68" t="str">
        <f t="shared" si="93"/>
        <v>N/A</v>
      </c>
      <c r="AB410" s="65" t="str">
        <f t="shared" si="94"/>
        <v>No</v>
      </c>
      <c r="AC410" s="68" t="str">
        <f t="shared" si="95"/>
        <v>N/A</v>
      </c>
      <c r="AD410" s="65" t="str">
        <f t="shared" si="96"/>
        <v>No</v>
      </c>
      <c r="AE410" s="68" t="str">
        <f t="shared" si="97"/>
        <v>N/A</v>
      </c>
      <c r="AF410" s="8"/>
    </row>
    <row r="411" spans="1:32" ht="14.5" hidden="1" customHeight="1">
      <c r="A411" s="66" t="s">
        <v>15</v>
      </c>
      <c r="B411" s="66" t="s">
        <v>28</v>
      </c>
      <c r="C411" s="66" t="str" cm="1">
        <f t="array" ref="C411">_xlfn.IFNA(_xlfn.IFS(B411="Starter","Starters &amp; Sides",B411="Sides","Starters &amp; Sides"),B411)</f>
        <v>Drinks</v>
      </c>
      <c r="D411" s="84" t="s">
        <v>2736</v>
      </c>
      <c r="E411" s="74"/>
      <c r="F411" s="4"/>
      <c r="G411" s="4"/>
      <c r="H411" s="4"/>
      <c r="I411" s="4"/>
      <c r="J411" s="4"/>
      <c r="K411" s="4"/>
      <c r="L411" s="4"/>
      <c r="M411" s="4"/>
      <c r="N411" s="4"/>
      <c r="O411" s="4"/>
      <c r="P411" s="4">
        <v>8</v>
      </c>
      <c r="Q411" s="338"/>
      <c r="R411" s="15" t="str">
        <f t="shared" si="84"/>
        <v>No</v>
      </c>
      <c r="S411" s="15" t="str">
        <f t="shared" si="85"/>
        <v>No</v>
      </c>
      <c r="T411" s="4" t="str">
        <f t="shared" si="86"/>
        <v>No</v>
      </c>
      <c r="U411" s="4" t="str">
        <f t="shared" si="87"/>
        <v>N/A</v>
      </c>
      <c r="V411" s="132" t="str">
        <f t="shared" si="88"/>
        <v>No</v>
      </c>
      <c r="W411" s="223" t="str">
        <f t="shared" si="89"/>
        <v>N/A</v>
      </c>
      <c r="X411" s="221" t="str">
        <f t="shared" si="90"/>
        <v>No</v>
      </c>
      <c r="Y411" s="223" t="str">
        <f t="shared" si="91"/>
        <v>N/A</v>
      </c>
      <c r="Z411" s="222" t="str">
        <f t="shared" si="92"/>
        <v>No</v>
      </c>
      <c r="AA411" s="68" t="str">
        <f t="shared" si="93"/>
        <v>N/A</v>
      </c>
      <c r="AB411" s="65" t="str">
        <f t="shared" si="94"/>
        <v>No</v>
      </c>
      <c r="AC411" s="68" t="str">
        <f t="shared" si="95"/>
        <v>N/A</v>
      </c>
      <c r="AD411" s="65" t="str">
        <f t="shared" si="96"/>
        <v>No</v>
      </c>
      <c r="AE411" s="68" t="str">
        <f t="shared" si="97"/>
        <v>N/A</v>
      </c>
      <c r="AF411" s="8"/>
    </row>
    <row r="412" spans="1:32" ht="14.5" hidden="1" customHeight="1">
      <c r="A412" s="66" t="s">
        <v>15</v>
      </c>
      <c r="B412" s="66" t="s">
        <v>28</v>
      </c>
      <c r="C412" s="66" t="str" cm="1">
        <f t="array" ref="C412">_xlfn.IFNA(_xlfn.IFS(B412="Starter","Starters &amp; Sides",B412="Sides","Starters &amp; Sides"),B412)</f>
        <v>Drinks</v>
      </c>
      <c r="D412" s="84" t="s">
        <v>2737</v>
      </c>
      <c r="E412" s="74"/>
      <c r="F412" s="4"/>
      <c r="G412" s="4"/>
      <c r="H412" s="4"/>
      <c r="I412" s="4"/>
      <c r="J412" s="4"/>
      <c r="K412" s="4"/>
      <c r="L412" s="4"/>
      <c r="M412" s="4"/>
      <c r="N412" s="4"/>
      <c r="O412" s="4"/>
      <c r="P412" s="4">
        <v>4.5</v>
      </c>
      <c r="Q412" s="338"/>
      <c r="R412" s="15" t="str">
        <f t="shared" si="84"/>
        <v>No</v>
      </c>
      <c r="S412" s="15" t="str">
        <f t="shared" si="85"/>
        <v>No</v>
      </c>
      <c r="T412" s="4" t="str">
        <f t="shared" si="86"/>
        <v>No</v>
      </c>
      <c r="U412" s="4" t="str">
        <f t="shared" si="87"/>
        <v>N/A</v>
      </c>
      <c r="V412" s="132" t="str">
        <f t="shared" si="88"/>
        <v>No</v>
      </c>
      <c r="W412" s="223" t="str">
        <f t="shared" si="89"/>
        <v>N/A</v>
      </c>
      <c r="X412" s="221" t="str">
        <f t="shared" si="90"/>
        <v>No</v>
      </c>
      <c r="Y412" s="223" t="str">
        <f t="shared" si="91"/>
        <v>N/A</v>
      </c>
      <c r="Z412" s="222" t="str">
        <f t="shared" si="92"/>
        <v>No</v>
      </c>
      <c r="AA412" s="68" t="str">
        <f t="shared" si="93"/>
        <v>N/A</v>
      </c>
      <c r="AB412" s="65" t="str">
        <f t="shared" si="94"/>
        <v>No</v>
      </c>
      <c r="AC412" s="68" t="str">
        <f t="shared" si="95"/>
        <v>N/A</v>
      </c>
      <c r="AD412" s="65" t="str">
        <f t="shared" si="96"/>
        <v>No</v>
      </c>
      <c r="AE412" s="68" t="str">
        <f t="shared" si="97"/>
        <v>N/A</v>
      </c>
      <c r="AF412" s="8"/>
    </row>
    <row r="413" spans="1:32" ht="14.5" hidden="1" customHeight="1">
      <c r="A413" s="66" t="s">
        <v>15</v>
      </c>
      <c r="B413" s="66" t="s">
        <v>28</v>
      </c>
      <c r="C413" s="66" t="str" cm="1">
        <f t="array" ref="C413">_xlfn.IFNA(_xlfn.IFS(B413="Starter","Starters &amp; Sides",B413="Sides","Starters &amp; Sides"),B413)</f>
        <v>Drinks</v>
      </c>
      <c r="D413" s="84" t="s">
        <v>2738</v>
      </c>
      <c r="E413" s="74"/>
      <c r="F413" s="4"/>
      <c r="G413" s="4"/>
      <c r="H413" s="4"/>
      <c r="I413" s="4"/>
      <c r="J413" s="4"/>
      <c r="K413" s="4"/>
      <c r="L413" s="4"/>
      <c r="M413" s="4"/>
      <c r="N413" s="4"/>
      <c r="O413" s="4"/>
      <c r="P413" s="4">
        <v>9</v>
      </c>
      <c r="Q413" s="338"/>
      <c r="R413" s="15" t="str">
        <f t="shared" si="84"/>
        <v>No</v>
      </c>
      <c r="S413" s="15" t="str">
        <f t="shared" si="85"/>
        <v>No</v>
      </c>
      <c r="T413" s="4" t="str">
        <f t="shared" si="86"/>
        <v>No</v>
      </c>
      <c r="U413" s="4" t="str">
        <f t="shared" si="87"/>
        <v>N/A</v>
      </c>
      <c r="V413" s="132" t="str">
        <f t="shared" si="88"/>
        <v>No</v>
      </c>
      <c r="W413" s="223" t="str">
        <f t="shared" si="89"/>
        <v>N/A</v>
      </c>
      <c r="X413" s="221" t="str">
        <f t="shared" si="90"/>
        <v>No</v>
      </c>
      <c r="Y413" s="223" t="str">
        <f t="shared" si="91"/>
        <v>N/A</v>
      </c>
      <c r="Z413" s="222" t="str">
        <f t="shared" si="92"/>
        <v>No</v>
      </c>
      <c r="AA413" s="68" t="str">
        <f t="shared" si="93"/>
        <v>N/A</v>
      </c>
      <c r="AB413" s="65" t="str">
        <f t="shared" si="94"/>
        <v>No</v>
      </c>
      <c r="AC413" s="68" t="str">
        <f t="shared" si="95"/>
        <v>N/A</v>
      </c>
      <c r="AD413" s="65" t="str">
        <f t="shared" si="96"/>
        <v>No</v>
      </c>
      <c r="AE413" s="68" t="str">
        <f t="shared" si="97"/>
        <v>N/A</v>
      </c>
      <c r="AF413" s="8"/>
    </row>
    <row r="414" spans="1:32" ht="14.5" hidden="1" customHeight="1">
      <c r="A414" s="66" t="s">
        <v>15</v>
      </c>
      <c r="B414" s="66" t="s">
        <v>28</v>
      </c>
      <c r="C414" s="66" t="str" cm="1">
        <f t="array" ref="C414">_xlfn.IFNA(_xlfn.IFS(B414="Starter","Starters &amp; Sides",B414="Sides","Starters &amp; Sides"),B414)</f>
        <v>Drinks</v>
      </c>
      <c r="D414" s="84" t="s">
        <v>2739</v>
      </c>
      <c r="E414" s="74"/>
      <c r="F414" s="4"/>
      <c r="G414" s="4"/>
      <c r="H414" s="4"/>
      <c r="I414" s="4"/>
      <c r="J414" s="4"/>
      <c r="K414" s="4"/>
      <c r="L414" s="4"/>
      <c r="M414" s="4"/>
      <c r="N414" s="4"/>
      <c r="O414" s="4"/>
      <c r="P414" s="4">
        <v>4.5</v>
      </c>
      <c r="Q414" s="338"/>
      <c r="R414" s="15" t="str">
        <f t="shared" si="84"/>
        <v>No</v>
      </c>
      <c r="S414" s="15" t="str">
        <f t="shared" si="85"/>
        <v>No</v>
      </c>
      <c r="T414" s="4" t="str">
        <f t="shared" si="86"/>
        <v>No</v>
      </c>
      <c r="U414" s="4" t="str">
        <f t="shared" si="87"/>
        <v>N/A</v>
      </c>
      <c r="V414" s="132" t="str">
        <f t="shared" si="88"/>
        <v>No</v>
      </c>
      <c r="W414" s="223" t="str">
        <f t="shared" si="89"/>
        <v>N/A</v>
      </c>
      <c r="X414" s="221" t="str">
        <f t="shared" si="90"/>
        <v>No</v>
      </c>
      <c r="Y414" s="223" t="str">
        <f t="shared" si="91"/>
        <v>N/A</v>
      </c>
      <c r="Z414" s="222" t="str">
        <f t="shared" si="92"/>
        <v>No</v>
      </c>
      <c r="AA414" s="68" t="str">
        <f t="shared" si="93"/>
        <v>N/A</v>
      </c>
      <c r="AB414" s="65" t="str">
        <f t="shared" si="94"/>
        <v>No</v>
      </c>
      <c r="AC414" s="68" t="str">
        <f t="shared" si="95"/>
        <v>N/A</v>
      </c>
      <c r="AD414" s="65" t="str">
        <f t="shared" si="96"/>
        <v>No</v>
      </c>
      <c r="AE414" s="68" t="str">
        <f t="shared" si="97"/>
        <v>N/A</v>
      </c>
      <c r="AF414" s="8"/>
    </row>
    <row r="415" spans="1:32" ht="14.5" hidden="1" customHeight="1">
      <c r="A415" s="66" t="s">
        <v>15</v>
      </c>
      <c r="B415" s="66" t="s">
        <v>28</v>
      </c>
      <c r="C415" s="66" t="str" cm="1">
        <f t="array" ref="C415">_xlfn.IFNA(_xlfn.IFS(B415="Starter","Starters &amp; Sides",B415="Sides","Starters &amp; Sides"),B415)</f>
        <v>Drinks</v>
      </c>
      <c r="D415" s="84" t="s">
        <v>2740</v>
      </c>
      <c r="E415" s="74"/>
      <c r="F415" s="4"/>
      <c r="G415" s="4"/>
      <c r="H415" s="4"/>
      <c r="I415" s="4"/>
      <c r="J415" s="4"/>
      <c r="K415" s="4"/>
      <c r="L415" s="4"/>
      <c r="M415" s="4"/>
      <c r="N415" s="4"/>
      <c r="O415" s="4"/>
      <c r="P415" s="4">
        <v>9</v>
      </c>
      <c r="Q415" s="338"/>
      <c r="R415" s="15" t="str">
        <f t="shared" si="84"/>
        <v>No</v>
      </c>
      <c r="S415" s="15" t="str">
        <f t="shared" si="85"/>
        <v>No</v>
      </c>
      <c r="T415" s="4" t="str">
        <f t="shared" si="86"/>
        <v>No</v>
      </c>
      <c r="U415" s="4" t="str">
        <f t="shared" si="87"/>
        <v>N/A</v>
      </c>
      <c r="V415" s="132" t="str">
        <f t="shared" si="88"/>
        <v>No</v>
      </c>
      <c r="W415" s="223" t="str">
        <f t="shared" si="89"/>
        <v>N/A</v>
      </c>
      <c r="X415" s="221" t="str">
        <f t="shared" si="90"/>
        <v>No</v>
      </c>
      <c r="Y415" s="223" t="str">
        <f t="shared" si="91"/>
        <v>N/A</v>
      </c>
      <c r="Z415" s="222" t="str">
        <f t="shared" si="92"/>
        <v>No</v>
      </c>
      <c r="AA415" s="68" t="str">
        <f t="shared" si="93"/>
        <v>N/A</v>
      </c>
      <c r="AB415" s="65" t="str">
        <f t="shared" si="94"/>
        <v>No</v>
      </c>
      <c r="AC415" s="68" t="str">
        <f t="shared" si="95"/>
        <v>N/A</v>
      </c>
      <c r="AD415" s="65" t="str">
        <f t="shared" si="96"/>
        <v>No</v>
      </c>
      <c r="AE415" s="68" t="str">
        <f t="shared" si="97"/>
        <v>N/A</v>
      </c>
      <c r="AF415" s="8"/>
    </row>
    <row r="416" spans="1:32" ht="14.5" hidden="1" customHeight="1">
      <c r="A416" s="66" t="s">
        <v>15</v>
      </c>
      <c r="B416" s="66" t="s">
        <v>28</v>
      </c>
      <c r="C416" s="66" t="str" cm="1">
        <f t="array" ref="C416">_xlfn.IFNA(_xlfn.IFS(B416="Starter","Starters &amp; Sides",B416="Sides","Starters &amp; Sides"),B416)</f>
        <v>Drinks</v>
      </c>
      <c r="D416" s="84" t="s">
        <v>2741</v>
      </c>
      <c r="E416" s="74"/>
      <c r="F416" s="4"/>
      <c r="G416" s="4"/>
      <c r="H416" s="4"/>
      <c r="I416" s="4"/>
      <c r="J416" s="4"/>
      <c r="K416" s="4"/>
      <c r="L416" s="4"/>
      <c r="M416" s="4"/>
      <c r="N416" s="4"/>
      <c r="O416" s="4"/>
      <c r="P416" s="4">
        <v>5.5</v>
      </c>
      <c r="Q416" s="338"/>
      <c r="R416" s="15" t="str">
        <f t="shared" si="84"/>
        <v>No</v>
      </c>
      <c r="S416" s="15" t="str">
        <f t="shared" si="85"/>
        <v>No</v>
      </c>
      <c r="T416" s="4" t="str">
        <f t="shared" si="86"/>
        <v>No</v>
      </c>
      <c r="U416" s="4" t="str">
        <f t="shared" si="87"/>
        <v>N/A</v>
      </c>
      <c r="V416" s="132" t="str">
        <f t="shared" si="88"/>
        <v>No</v>
      </c>
      <c r="W416" s="223" t="str">
        <f t="shared" si="89"/>
        <v>N/A</v>
      </c>
      <c r="X416" s="221" t="str">
        <f t="shared" si="90"/>
        <v>No</v>
      </c>
      <c r="Y416" s="223" t="str">
        <f t="shared" si="91"/>
        <v>N/A</v>
      </c>
      <c r="Z416" s="222" t="str">
        <f t="shared" si="92"/>
        <v>No</v>
      </c>
      <c r="AA416" s="68" t="str">
        <f t="shared" si="93"/>
        <v>N/A</v>
      </c>
      <c r="AB416" s="65" t="str">
        <f t="shared" si="94"/>
        <v>No</v>
      </c>
      <c r="AC416" s="68" t="str">
        <f t="shared" si="95"/>
        <v>N/A</v>
      </c>
      <c r="AD416" s="65" t="str">
        <f t="shared" si="96"/>
        <v>No</v>
      </c>
      <c r="AE416" s="68" t="str">
        <f t="shared" si="97"/>
        <v>N/A</v>
      </c>
      <c r="AF416" s="8"/>
    </row>
    <row r="417" spans="1:32" ht="14.5" hidden="1" customHeight="1">
      <c r="A417" s="66" t="s">
        <v>15</v>
      </c>
      <c r="B417" s="66" t="s">
        <v>28</v>
      </c>
      <c r="C417" s="66" t="str" cm="1">
        <f t="array" ref="C417">_xlfn.IFNA(_xlfn.IFS(B417="Starter","Starters &amp; Sides",B417="Sides","Starters &amp; Sides"),B417)</f>
        <v>Drinks</v>
      </c>
      <c r="D417" s="84" t="s">
        <v>2742</v>
      </c>
      <c r="E417" s="74"/>
      <c r="F417" s="4"/>
      <c r="G417" s="4"/>
      <c r="H417" s="4"/>
      <c r="I417" s="4"/>
      <c r="J417" s="4"/>
      <c r="K417" s="4"/>
      <c r="L417" s="4"/>
      <c r="M417" s="4"/>
      <c r="N417" s="4"/>
      <c r="O417" s="4"/>
      <c r="P417" s="4">
        <v>11</v>
      </c>
      <c r="Q417" s="338"/>
      <c r="R417" s="15" t="str">
        <f t="shared" si="84"/>
        <v>No</v>
      </c>
      <c r="S417" s="15" t="str">
        <f t="shared" si="85"/>
        <v>No</v>
      </c>
      <c r="T417" s="4" t="str">
        <f t="shared" si="86"/>
        <v>No</v>
      </c>
      <c r="U417" s="4" t="str">
        <f t="shared" si="87"/>
        <v>N/A</v>
      </c>
      <c r="V417" s="132" t="str">
        <f t="shared" si="88"/>
        <v>No</v>
      </c>
      <c r="W417" s="223" t="str">
        <f t="shared" si="89"/>
        <v>N/A</v>
      </c>
      <c r="X417" s="221" t="str">
        <f t="shared" si="90"/>
        <v>No</v>
      </c>
      <c r="Y417" s="223" t="str">
        <f t="shared" si="91"/>
        <v>N/A</v>
      </c>
      <c r="Z417" s="222" t="str">
        <f t="shared" si="92"/>
        <v>No</v>
      </c>
      <c r="AA417" s="68" t="str">
        <f t="shared" si="93"/>
        <v>N/A</v>
      </c>
      <c r="AB417" s="65" t="str">
        <f t="shared" si="94"/>
        <v>No</v>
      </c>
      <c r="AC417" s="68" t="str">
        <f t="shared" si="95"/>
        <v>N/A</v>
      </c>
      <c r="AD417" s="65" t="str">
        <f t="shared" si="96"/>
        <v>No</v>
      </c>
      <c r="AE417" s="68" t="str">
        <f t="shared" si="97"/>
        <v>N/A</v>
      </c>
      <c r="AF417" s="8"/>
    </row>
    <row r="418" spans="1:32" ht="14.5" hidden="1" customHeight="1">
      <c r="A418" s="66" t="s">
        <v>15</v>
      </c>
      <c r="B418" s="66" t="s">
        <v>28</v>
      </c>
      <c r="C418" s="66" t="str" cm="1">
        <f t="array" ref="C418">_xlfn.IFNA(_xlfn.IFS(B418="Starter","Starters &amp; Sides",B418="Sides","Starters &amp; Sides"),B418)</f>
        <v>Drinks</v>
      </c>
      <c r="D418" s="84" t="s">
        <v>2743</v>
      </c>
      <c r="E418" s="74"/>
      <c r="F418" s="4"/>
      <c r="G418" s="4"/>
      <c r="H418" s="4"/>
      <c r="I418" s="4"/>
      <c r="J418" s="4"/>
      <c r="K418" s="4"/>
      <c r="L418" s="4"/>
      <c r="M418" s="4"/>
      <c r="N418" s="4"/>
      <c r="O418" s="4"/>
      <c r="P418" s="4">
        <v>4.5</v>
      </c>
      <c r="Q418" s="338">
        <v>4</v>
      </c>
      <c r="R418" s="15" t="str">
        <f t="shared" si="84"/>
        <v>Yes</v>
      </c>
      <c r="S418" s="15" t="str">
        <f t="shared" si="85"/>
        <v>No</v>
      </c>
      <c r="T418" s="4" t="str">
        <f t="shared" si="86"/>
        <v>Yes</v>
      </c>
      <c r="U418" s="4">
        <f t="shared" si="87"/>
        <v>-0.11111111111111116</v>
      </c>
      <c r="V418" s="132" t="str">
        <f t="shared" si="88"/>
        <v>No</v>
      </c>
      <c r="W418" s="223" t="str">
        <f t="shared" si="89"/>
        <v>N/A</v>
      </c>
      <c r="X418" s="221" t="str">
        <f t="shared" si="90"/>
        <v>No</v>
      </c>
      <c r="Y418" s="223" t="str">
        <f t="shared" si="91"/>
        <v>N/A</v>
      </c>
      <c r="Z418" s="222" t="str">
        <f t="shared" si="92"/>
        <v>No</v>
      </c>
      <c r="AA418" s="68" t="str">
        <f t="shared" si="93"/>
        <v>N/A</v>
      </c>
      <c r="AB418" s="65" t="str">
        <f t="shared" si="94"/>
        <v>No</v>
      </c>
      <c r="AC418" s="68" t="str">
        <f t="shared" si="95"/>
        <v>N/A</v>
      </c>
      <c r="AD418" s="65" t="str">
        <f t="shared" si="96"/>
        <v>No</v>
      </c>
      <c r="AE418" s="68" t="str">
        <f t="shared" si="97"/>
        <v>N/A</v>
      </c>
      <c r="AF418" s="8"/>
    </row>
    <row r="419" spans="1:32" ht="14.5" hidden="1" customHeight="1">
      <c r="A419" s="66" t="s">
        <v>15</v>
      </c>
      <c r="B419" s="66" t="s">
        <v>28</v>
      </c>
      <c r="C419" s="66" t="str" cm="1">
        <f t="array" ref="C419">_xlfn.IFNA(_xlfn.IFS(B419="Starter","Starters &amp; Sides",B419="Sides","Starters &amp; Sides"),B419)</f>
        <v>Drinks</v>
      </c>
      <c r="D419" s="84" t="s">
        <v>2744</v>
      </c>
      <c r="E419" s="74"/>
      <c r="F419" s="4"/>
      <c r="G419" s="4"/>
      <c r="H419" s="4"/>
      <c r="I419" s="4"/>
      <c r="J419" s="4"/>
      <c r="K419" s="4"/>
      <c r="L419" s="4"/>
      <c r="M419" s="4"/>
      <c r="N419" s="4"/>
      <c r="O419" s="4"/>
      <c r="P419" s="4">
        <v>9</v>
      </c>
      <c r="Q419" s="338">
        <v>8</v>
      </c>
      <c r="R419" s="15" t="str">
        <f t="shared" si="84"/>
        <v>Yes</v>
      </c>
      <c r="S419" s="15" t="str">
        <f t="shared" si="85"/>
        <v>No</v>
      </c>
      <c r="T419" s="4" t="str">
        <f t="shared" si="86"/>
        <v>Yes</v>
      </c>
      <c r="U419" s="4">
        <f t="shared" si="87"/>
        <v>-0.11111111111111116</v>
      </c>
      <c r="V419" s="132" t="str">
        <f t="shared" si="88"/>
        <v>No</v>
      </c>
      <c r="W419" s="223" t="str">
        <f t="shared" si="89"/>
        <v>N/A</v>
      </c>
      <c r="X419" s="221" t="str">
        <f t="shared" si="90"/>
        <v>No</v>
      </c>
      <c r="Y419" s="223" t="str">
        <f t="shared" si="91"/>
        <v>N/A</v>
      </c>
      <c r="Z419" s="222" t="str">
        <f t="shared" si="92"/>
        <v>No</v>
      </c>
      <c r="AA419" s="68" t="str">
        <f t="shared" si="93"/>
        <v>N/A</v>
      </c>
      <c r="AB419" s="65" t="str">
        <f t="shared" si="94"/>
        <v>No</v>
      </c>
      <c r="AC419" s="68" t="str">
        <f t="shared" si="95"/>
        <v>N/A</v>
      </c>
      <c r="AD419" s="65" t="str">
        <f t="shared" si="96"/>
        <v>No</v>
      </c>
      <c r="AE419" s="68" t="str">
        <f t="shared" si="97"/>
        <v>N/A</v>
      </c>
      <c r="AF419" s="8"/>
    </row>
    <row r="420" spans="1:32" ht="14.5" hidden="1" customHeight="1">
      <c r="A420" s="66" t="s">
        <v>15</v>
      </c>
      <c r="B420" s="66" t="s">
        <v>28</v>
      </c>
      <c r="C420" s="66" t="str" cm="1">
        <f t="array" ref="C420">_xlfn.IFNA(_xlfn.IFS(B420="Starter","Starters &amp; Sides",B420="Sides","Starters &amp; Sides"),B420)</f>
        <v>Drinks</v>
      </c>
      <c r="D420" s="84" t="s">
        <v>2745</v>
      </c>
      <c r="E420" s="74"/>
      <c r="F420" s="4"/>
      <c r="G420" s="4"/>
      <c r="H420" s="4"/>
      <c r="I420" s="4"/>
      <c r="J420" s="4"/>
      <c r="K420" s="4"/>
      <c r="L420" s="4"/>
      <c r="M420" s="4"/>
      <c r="N420" s="4"/>
      <c r="O420" s="4"/>
      <c r="P420" s="4">
        <v>5</v>
      </c>
      <c r="Q420" s="338">
        <v>4.5</v>
      </c>
      <c r="R420" s="15" t="str">
        <f t="shared" si="84"/>
        <v>Yes</v>
      </c>
      <c r="S420" s="15" t="str">
        <f t="shared" si="85"/>
        <v>No</v>
      </c>
      <c r="T420" s="4" t="str">
        <f t="shared" si="86"/>
        <v>Yes</v>
      </c>
      <c r="U420" s="4">
        <f t="shared" si="87"/>
        <v>-9.9999999999999978E-2</v>
      </c>
      <c r="V420" s="132" t="str">
        <f t="shared" si="88"/>
        <v>No</v>
      </c>
      <c r="W420" s="223" t="str">
        <f t="shared" si="89"/>
        <v>N/A</v>
      </c>
      <c r="X420" s="221" t="str">
        <f t="shared" si="90"/>
        <v>No</v>
      </c>
      <c r="Y420" s="223" t="str">
        <f t="shared" si="91"/>
        <v>N/A</v>
      </c>
      <c r="Z420" s="222" t="str">
        <f t="shared" si="92"/>
        <v>No</v>
      </c>
      <c r="AA420" s="68" t="str">
        <f t="shared" si="93"/>
        <v>N/A</v>
      </c>
      <c r="AB420" s="65" t="str">
        <f t="shared" si="94"/>
        <v>No</v>
      </c>
      <c r="AC420" s="68" t="str">
        <f t="shared" si="95"/>
        <v>N/A</v>
      </c>
      <c r="AD420" s="65" t="str">
        <f t="shared" si="96"/>
        <v>No</v>
      </c>
      <c r="AE420" s="68" t="str">
        <f t="shared" si="97"/>
        <v>N/A</v>
      </c>
      <c r="AF420" s="8"/>
    </row>
    <row r="421" spans="1:32" ht="14.5" hidden="1" customHeight="1">
      <c r="A421" s="66" t="s">
        <v>15</v>
      </c>
      <c r="B421" s="66" t="s">
        <v>28</v>
      </c>
      <c r="C421" s="66" t="str" cm="1">
        <f t="array" ref="C421">_xlfn.IFNA(_xlfn.IFS(B421="Starter","Starters &amp; Sides",B421="Sides","Starters &amp; Sides"),B421)</f>
        <v>Drinks</v>
      </c>
      <c r="D421" s="84" t="s">
        <v>2746</v>
      </c>
      <c r="E421" s="74"/>
      <c r="F421" s="4"/>
      <c r="G421" s="4"/>
      <c r="H421" s="4"/>
      <c r="I421" s="4"/>
      <c r="J421" s="4"/>
      <c r="K421" s="4"/>
      <c r="L421" s="4"/>
      <c r="M421" s="4"/>
      <c r="N421" s="4"/>
      <c r="O421" s="4"/>
      <c r="P421" s="4">
        <v>10</v>
      </c>
      <c r="Q421" s="338">
        <v>9</v>
      </c>
      <c r="R421" s="15" t="str">
        <f t="shared" si="84"/>
        <v>Yes</v>
      </c>
      <c r="S421" s="15" t="str">
        <f t="shared" si="85"/>
        <v>No</v>
      </c>
      <c r="T421" s="4" t="str">
        <f t="shared" si="86"/>
        <v>Yes</v>
      </c>
      <c r="U421" s="4">
        <f t="shared" si="87"/>
        <v>-9.9999999999999978E-2</v>
      </c>
      <c r="V421" s="132" t="str">
        <f t="shared" si="88"/>
        <v>No</v>
      </c>
      <c r="W421" s="223" t="str">
        <f t="shared" si="89"/>
        <v>N/A</v>
      </c>
      <c r="X421" s="221" t="str">
        <f t="shared" si="90"/>
        <v>No</v>
      </c>
      <c r="Y421" s="223" t="str">
        <f t="shared" si="91"/>
        <v>N/A</v>
      </c>
      <c r="Z421" s="222" t="str">
        <f t="shared" si="92"/>
        <v>No</v>
      </c>
      <c r="AA421" s="68" t="str">
        <f t="shared" si="93"/>
        <v>N/A</v>
      </c>
      <c r="AB421" s="65" t="str">
        <f t="shared" si="94"/>
        <v>No</v>
      </c>
      <c r="AC421" s="68" t="str">
        <f t="shared" si="95"/>
        <v>N/A</v>
      </c>
      <c r="AD421" s="65" t="str">
        <f t="shared" si="96"/>
        <v>No</v>
      </c>
      <c r="AE421" s="68" t="str">
        <f t="shared" si="97"/>
        <v>N/A</v>
      </c>
      <c r="AF421" s="8"/>
    </row>
    <row r="422" spans="1:32" ht="14.5" hidden="1" customHeight="1">
      <c r="A422" s="66" t="s">
        <v>15</v>
      </c>
      <c r="B422" s="66" t="s">
        <v>28</v>
      </c>
      <c r="C422" s="66" t="str" cm="1">
        <f t="array" ref="C422">_xlfn.IFNA(_xlfn.IFS(B422="Starter","Starters &amp; Sides",B422="Sides","Starters &amp; Sides"),B422)</f>
        <v>Drinks</v>
      </c>
      <c r="D422" s="84" t="s">
        <v>2747</v>
      </c>
      <c r="E422" s="74"/>
      <c r="F422" s="4"/>
      <c r="G422" s="4"/>
      <c r="H422" s="4"/>
      <c r="I422" s="4"/>
      <c r="J422" s="4"/>
      <c r="K422" s="4"/>
      <c r="L422" s="4"/>
      <c r="M422" s="4"/>
      <c r="N422" s="4"/>
      <c r="O422" s="4"/>
      <c r="P422" s="4">
        <v>6</v>
      </c>
      <c r="Q422" s="338">
        <v>5.5</v>
      </c>
      <c r="R422" s="15" t="str">
        <f t="shared" si="84"/>
        <v>Yes</v>
      </c>
      <c r="S422" s="15" t="str">
        <f t="shared" si="85"/>
        <v>No</v>
      </c>
      <c r="T422" s="4" t="str">
        <f t="shared" si="86"/>
        <v>Yes</v>
      </c>
      <c r="U422" s="4">
        <f t="shared" si="87"/>
        <v>-8.333333333333337E-2</v>
      </c>
      <c r="V422" s="132" t="str">
        <f t="shared" si="88"/>
        <v>No</v>
      </c>
      <c r="W422" s="223" t="str">
        <f t="shared" si="89"/>
        <v>N/A</v>
      </c>
      <c r="X422" s="221" t="str">
        <f t="shared" si="90"/>
        <v>No</v>
      </c>
      <c r="Y422" s="223" t="str">
        <f t="shared" si="91"/>
        <v>N/A</v>
      </c>
      <c r="Z422" s="222" t="str">
        <f t="shared" si="92"/>
        <v>No</v>
      </c>
      <c r="AA422" s="68" t="str">
        <f t="shared" si="93"/>
        <v>N/A</v>
      </c>
      <c r="AB422" s="65" t="str">
        <f t="shared" si="94"/>
        <v>No</v>
      </c>
      <c r="AC422" s="68" t="str">
        <f t="shared" si="95"/>
        <v>N/A</v>
      </c>
      <c r="AD422" s="65" t="str">
        <f t="shared" si="96"/>
        <v>No</v>
      </c>
      <c r="AE422" s="68" t="str">
        <f t="shared" si="97"/>
        <v>N/A</v>
      </c>
      <c r="AF422" s="8"/>
    </row>
    <row r="423" spans="1:32" ht="14.5" hidden="1" customHeight="1">
      <c r="A423" s="66" t="s">
        <v>15</v>
      </c>
      <c r="B423" s="66" t="s">
        <v>28</v>
      </c>
      <c r="C423" s="66" t="str" cm="1">
        <f t="array" ref="C423">_xlfn.IFNA(_xlfn.IFS(B423="Starter","Starters &amp; Sides",B423="Sides","Starters &amp; Sides"),B423)</f>
        <v>Drinks</v>
      </c>
      <c r="D423" s="84" t="s">
        <v>2748</v>
      </c>
      <c r="E423" s="74"/>
      <c r="F423" s="4"/>
      <c r="G423" s="4"/>
      <c r="H423" s="4"/>
      <c r="I423" s="4"/>
      <c r="J423" s="4"/>
      <c r="K423" s="4"/>
      <c r="L423" s="4"/>
      <c r="M423" s="4"/>
      <c r="N423" s="4"/>
      <c r="O423" s="4"/>
      <c r="P423" s="4">
        <v>12</v>
      </c>
      <c r="Q423" s="338">
        <v>11</v>
      </c>
      <c r="R423" s="15" t="str">
        <f t="shared" si="84"/>
        <v>Yes</v>
      </c>
      <c r="S423" s="15" t="str">
        <f t="shared" si="85"/>
        <v>No</v>
      </c>
      <c r="T423" s="4" t="str">
        <f t="shared" si="86"/>
        <v>Yes</v>
      </c>
      <c r="U423" s="4">
        <f t="shared" si="87"/>
        <v>-8.333333333333337E-2</v>
      </c>
      <c r="V423" s="132" t="str">
        <f t="shared" si="88"/>
        <v>No</v>
      </c>
      <c r="W423" s="223" t="str">
        <f t="shared" si="89"/>
        <v>N/A</v>
      </c>
      <c r="X423" s="221" t="str">
        <f t="shared" si="90"/>
        <v>No</v>
      </c>
      <c r="Y423" s="223" t="str">
        <f t="shared" si="91"/>
        <v>N/A</v>
      </c>
      <c r="Z423" s="222" t="str">
        <f t="shared" si="92"/>
        <v>No</v>
      </c>
      <c r="AA423" s="68" t="str">
        <f t="shared" si="93"/>
        <v>N/A</v>
      </c>
      <c r="AB423" s="65" t="str">
        <f t="shared" si="94"/>
        <v>No</v>
      </c>
      <c r="AC423" s="68" t="str">
        <f t="shared" si="95"/>
        <v>N/A</v>
      </c>
      <c r="AD423" s="65" t="str">
        <f t="shared" si="96"/>
        <v>No</v>
      </c>
      <c r="AE423" s="68" t="str">
        <f t="shared" si="97"/>
        <v>N/A</v>
      </c>
      <c r="AF423" s="8"/>
    </row>
    <row r="424" spans="1:32" ht="14.5" hidden="1" customHeight="1">
      <c r="A424" s="66" t="s">
        <v>15</v>
      </c>
      <c r="B424" s="66" t="s">
        <v>28</v>
      </c>
      <c r="C424" s="66" t="str" cm="1">
        <f t="array" ref="C424">_xlfn.IFNA(_xlfn.IFS(B424="Starter","Starters &amp; Sides",B424="Sides","Starters &amp; Sides"),B424)</f>
        <v>Drinks</v>
      </c>
      <c r="D424" s="84" t="s">
        <v>2749</v>
      </c>
      <c r="E424" s="74"/>
      <c r="F424" s="4"/>
      <c r="G424" s="4"/>
      <c r="H424" s="4"/>
      <c r="I424" s="4"/>
      <c r="J424" s="4"/>
      <c r="K424" s="4"/>
      <c r="L424" s="4"/>
      <c r="M424" s="4"/>
      <c r="N424" s="4"/>
      <c r="O424" s="4"/>
      <c r="P424" s="4">
        <v>6.25</v>
      </c>
      <c r="Q424" s="338">
        <v>6</v>
      </c>
      <c r="R424" s="15" t="str">
        <f t="shared" si="84"/>
        <v>Yes</v>
      </c>
      <c r="S424" s="15" t="str">
        <f t="shared" si="85"/>
        <v>No</v>
      </c>
      <c r="T424" s="4" t="str">
        <f t="shared" si="86"/>
        <v>Yes</v>
      </c>
      <c r="U424" s="4">
        <f t="shared" si="87"/>
        <v>-4.0000000000000036E-2</v>
      </c>
      <c r="V424" s="132" t="str">
        <f t="shared" si="88"/>
        <v>No</v>
      </c>
      <c r="W424" s="223" t="str">
        <f t="shared" si="89"/>
        <v>N/A</v>
      </c>
      <c r="X424" s="221" t="str">
        <f t="shared" si="90"/>
        <v>No</v>
      </c>
      <c r="Y424" s="223" t="str">
        <f t="shared" si="91"/>
        <v>N/A</v>
      </c>
      <c r="Z424" s="222" t="str">
        <f t="shared" si="92"/>
        <v>No</v>
      </c>
      <c r="AA424" s="68" t="str">
        <f t="shared" si="93"/>
        <v>N/A</v>
      </c>
      <c r="AB424" s="65" t="str">
        <f t="shared" si="94"/>
        <v>No</v>
      </c>
      <c r="AC424" s="68" t="str">
        <f t="shared" si="95"/>
        <v>N/A</v>
      </c>
      <c r="AD424" s="65" t="str">
        <f t="shared" si="96"/>
        <v>No</v>
      </c>
      <c r="AE424" s="68" t="str">
        <f t="shared" si="97"/>
        <v>N/A</v>
      </c>
      <c r="AF424" s="8"/>
    </row>
    <row r="425" spans="1:32" ht="14.5" hidden="1" customHeight="1">
      <c r="A425" s="66" t="s">
        <v>15</v>
      </c>
      <c r="B425" s="66" t="s">
        <v>28</v>
      </c>
      <c r="C425" s="66" t="str" cm="1">
        <f t="array" ref="C425">_xlfn.IFNA(_xlfn.IFS(B425="Starter","Starters &amp; Sides",B425="Sides","Starters &amp; Sides"),B425)</f>
        <v>Drinks</v>
      </c>
      <c r="D425" s="84" t="s">
        <v>2750</v>
      </c>
      <c r="E425" s="74"/>
      <c r="F425" s="4"/>
      <c r="G425" s="4"/>
      <c r="H425" s="4"/>
      <c r="I425" s="4"/>
      <c r="J425" s="4"/>
      <c r="K425" s="4"/>
      <c r="L425" s="4"/>
      <c r="M425" s="4"/>
      <c r="N425" s="4"/>
      <c r="O425" s="4"/>
      <c r="P425" s="4">
        <v>12.5</v>
      </c>
      <c r="Q425" s="338">
        <v>12</v>
      </c>
      <c r="R425" s="15" t="str">
        <f t="shared" si="84"/>
        <v>Yes</v>
      </c>
      <c r="S425" s="15" t="str">
        <f t="shared" si="85"/>
        <v>No</v>
      </c>
      <c r="T425" s="4" t="str">
        <f t="shared" si="86"/>
        <v>Yes</v>
      </c>
      <c r="U425" s="4">
        <f t="shared" si="87"/>
        <v>-4.0000000000000036E-2</v>
      </c>
      <c r="V425" s="132" t="str">
        <f t="shared" si="88"/>
        <v>No</v>
      </c>
      <c r="W425" s="223" t="str">
        <f t="shared" si="89"/>
        <v>N/A</v>
      </c>
      <c r="X425" s="221" t="str">
        <f t="shared" si="90"/>
        <v>No</v>
      </c>
      <c r="Y425" s="223" t="str">
        <f t="shared" si="91"/>
        <v>N/A</v>
      </c>
      <c r="Z425" s="222" t="str">
        <f t="shared" si="92"/>
        <v>No</v>
      </c>
      <c r="AA425" s="68" t="str">
        <f t="shared" si="93"/>
        <v>N/A</v>
      </c>
      <c r="AB425" s="65" t="str">
        <f t="shared" si="94"/>
        <v>No</v>
      </c>
      <c r="AC425" s="68" t="str">
        <f t="shared" si="95"/>
        <v>N/A</v>
      </c>
      <c r="AD425" s="65" t="str">
        <f t="shared" si="96"/>
        <v>No</v>
      </c>
      <c r="AE425" s="68" t="str">
        <f t="shared" si="97"/>
        <v>N/A</v>
      </c>
      <c r="AF425" s="8"/>
    </row>
    <row r="426" spans="1:32" ht="14.5" hidden="1" customHeight="1">
      <c r="A426" s="66" t="s">
        <v>15</v>
      </c>
      <c r="B426" s="66" t="s">
        <v>28</v>
      </c>
      <c r="C426" s="66" t="str" cm="1">
        <f t="array" ref="C426">_xlfn.IFNA(_xlfn.IFS(B426="Starter","Starters &amp; Sides",B426="Sides","Starters &amp; Sides"),B426)</f>
        <v>Drinks</v>
      </c>
      <c r="D426" s="84" t="s">
        <v>2751</v>
      </c>
      <c r="E426" s="74"/>
      <c r="F426" s="4"/>
      <c r="G426" s="4"/>
      <c r="H426" s="4"/>
      <c r="I426" s="4"/>
      <c r="J426" s="4"/>
      <c r="K426" s="4"/>
      <c r="L426" s="4"/>
      <c r="M426" s="4"/>
      <c r="N426" s="4"/>
      <c r="O426" s="4"/>
      <c r="P426" s="4">
        <v>4</v>
      </c>
      <c r="Q426" s="338">
        <v>4</v>
      </c>
      <c r="R426" s="15" t="str">
        <f t="shared" si="84"/>
        <v>Yes</v>
      </c>
      <c r="S426" s="15" t="str">
        <f t="shared" si="85"/>
        <v>No</v>
      </c>
      <c r="T426" s="4" t="str">
        <f t="shared" si="86"/>
        <v>Yes</v>
      </c>
      <c r="U426" s="4">
        <f t="shared" si="87"/>
        <v>0</v>
      </c>
      <c r="V426" s="132" t="str">
        <f t="shared" si="88"/>
        <v>No</v>
      </c>
      <c r="W426" s="223" t="str">
        <f t="shared" si="89"/>
        <v>N/A</v>
      </c>
      <c r="X426" s="221" t="str">
        <f t="shared" si="90"/>
        <v>No</v>
      </c>
      <c r="Y426" s="223" t="str">
        <f t="shared" si="91"/>
        <v>N/A</v>
      </c>
      <c r="Z426" s="222" t="str">
        <f t="shared" si="92"/>
        <v>No</v>
      </c>
      <c r="AA426" s="68" t="str">
        <f t="shared" si="93"/>
        <v>N/A</v>
      </c>
      <c r="AB426" s="65" t="str">
        <f t="shared" si="94"/>
        <v>No</v>
      </c>
      <c r="AC426" s="68" t="str">
        <f t="shared" si="95"/>
        <v>N/A</v>
      </c>
      <c r="AD426" s="65" t="str">
        <f t="shared" si="96"/>
        <v>No</v>
      </c>
      <c r="AE426" s="68" t="str">
        <f t="shared" si="97"/>
        <v>N/A</v>
      </c>
      <c r="AF426" s="8"/>
    </row>
    <row r="427" spans="1:32" ht="14.5" hidden="1" customHeight="1">
      <c r="A427" s="66" t="s">
        <v>15</v>
      </c>
      <c r="B427" s="66" t="s">
        <v>28</v>
      </c>
      <c r="C427" s="66" t="str" cm="1">
        <f t="array" ref="C427">_xlfn.IFNA(_xlfn.IFS(B427="Starter","Starters &amp; Sides",B427="Sides","Starters &amp; Sides"),B427)</f>
        <v>Drinks</v>
      </c>
      <c r="D427" s="84" t="s">
        <v>2752</v>
      </c>
      <c r="E427" s="74"/>
      <c r="F427" s="4"/>
      <c r="G427" s="4"/>
      <c r="H427" s="4"/>
      <c r="I427" s="4"/>
      <c r="J427" s="4"/>
      <c r="K427" s="4"/>
      <c r="L427" s="4"/>
      <c r="M427" s="4"/>
      <c r="N427" s="4"/>
      <c r="O427" s="4"/>
      <c r="P427" s="4">
        <v>8</v>
      </c>
      <c r="Q427" s="338">
        <v>8</v>
      </c>
      <c r="R427" s="15" t="str">
        <f t="shared" si="84"/>
        <v>Yes</v>
      </c>
      <c r="S427" s="15" t="str">
        <f t="shared" si="85"/>
        <v>No</v>
      </c>
      <c r="T427" s="4" t="str">
        <f t="shared" si="86"/>
        <v>Yes</v>
      </c>
      <c r="U427" s="4">
        <f t="shared" si="87"/>
        <v>0</v>
      </c>
      <c r="V427" s="132" t="str">
        <f t="shared" si="88"/>
        <v>No</v>
      </c>
      <c r="W427" s="223" t="str">
        <f t="shared" si="89"/>
        <v>N/A</v>
      </c>
      <c r="X427" s="221" t="str">
        <f t="shared" si="90"/>
        <v>No</v>
      </c>
      <c r="Y427" s="223" t="str">
        <f t="shared" si="91"/>
        <v>N/A</v>
      </c>
      <c r="Z427" s="222" t="str">
        <f t="shared" si="92"/>
        <v>No</v>
      </c>
      <c r="AA427" s="68" t="str">
        <f t="shared" si="93"/>
        <v>N/A</v>
      </c>
      <c r="AB427" s="65" t="str">
        <f t="shared" si="94"/>
        <v>No</v>
      </c>
      <c r="AC427" s="68" t="str">
        <f t="shared" si="95"/>
        <v>N/A</v>
      </c>
      <c r="AD427" s="65" t="str">
        <f t="shared" si="96"/>
        <v>No</v>
      </c>
      <c r="AE427" s="68" t="str">
        <f t="shared" si="97"/>
        <v>N/A</v>
      </c>
      <c r="AF427" s="8"/>
    </row>
    <row r="428" spans="1:32" ht="14.5" hidden="1" customHeight="1">
      <c r="A428" s="66" t="s">
        <v>15</v>
      </c>
      <c r="B428" s="66" t="s">
        <v>28</v>
      </c>
      <c r="C428" s="66" t="str" cm="1">
        <f t="array" ref="C428">_xlfn.IFNA(_xlfn.IFS(B428="Starter","Starters &amp; Sides",B428="Sides","Starters &amp; Sides"),B428)</f>
        <v>Drinks</v>
      </c>
      <c r="D428" s="84" t="s">
        <v>2753</v>
      </c>
      <c r="E428" s="74"/>
      <c r="F428" s="4"/>
      <c r="G428" s="4"/>
      <c r="H428" s="4"/>
      <c r="I428" s="4"/>
      <c r="J428" s="4"/>
      <c r="K428" s="4"/>
      <c r="L428" s="4"/>
      <c r="M428" s="4"/>
      <c r="N428" s="4"/>
      <c r="O428" s="4"/>
      <c r="P428" s="4">
        <v>4.3</v>
      </c>
      <c r="Q428" s="338">
        <v>4.3</v>
      </c>
      <c r="R428" s="15" t="str">
        <f t="shared" ref="R428:R491" si="98">IF(COUNTA(Q428)=1,"Yes","No")</f>
        <v>Yes</v>
      </c>
      <c r="S428" s="15" t="str">
        <f t="shared" ref="S428:S491" si="99">IF(AND(T428="No",R428="Yes"),"Yes","No")</f>
        <v>No</v>
      </c>
      <c r="T428" s="4" t="str">
        <f t="shared" ref="T428:T467" si="100">IF(COUNTA(P428:Q428)=2,"Yes","No")</f>
        <v>Yes</v>
      </c>
      <c r="U428" s="4">
        <f t="shared" ref="U428:U467" si="101">IF(T428="Yes",Q428/P428-1,"N/A")</f>
        <v>0</v>
      </c>
      <c r="V428" s="132" t="str">
        <f t="shared" ref="V428:V467" si="102">IF(COUNTA(O428:Q428)=3,"Yes","No")</f>
        <v>No</v>
      </c>
      <c r="W428" s="223" t="str">
        <f t="shared" ref="W428:W467" si="103">IF(V428="Yes",Q428/O428-1,"N/A")</f>
        <v>N/A</v>
      </c>
      <c r="X428" s="221" t="str">
        <f t="shared" ref="X428:X467" si="104">IF(COUNTA(N428:Q428)=4,"Yes","No")</f>
        <v>No</v>
      </c>
      <c r="Y428" s="223" t="str">
        <f t="shared" ref="Y428:Y467" si="105">IF(X428="Yes",Q428/N428-1,"N/A")</f>
        <v>N/A</v>
      </c>
      <c r="Z428" s="222" t="str">
        <f t="shared" ref="Z428:Z467" si="106">IF(COUNTA(M428:Q428)=5,"Yes","No")</f>
        <v>No</v>
      </c>
      <c r="AA428" s="68" t="str">
        <f t="shared" ref="AA428:AA467" si="107">IF(Z428="Yes",Q428/M428-1,"N/A")</f>
        <v>N/A</v>
      </c>
      <c r="AB428" s="65" t="str">
        <f t="shared" ref="AB428:AB467" si="108">IF(COUNTA(L428:Q428)=6,"Yes","No")</f>
        <v>No</v>
      </c>
      <c r="AC428" s="68" t="str">
        <f t="shared" ref="AC428:AC467" si="109">IF(AB428="Yes",Q428/L428-1,"N/A")</f>
        <v>N/A</v>
      </c>
      <c r="AD428" s="65" t="str">
        <f t="shared" ref="AD428:AD467" si="110">IF(COUNTA(E428:Q428)=13,"Yes","No")</f>
        <v>No</v>
      </c>
      <c r="AE428" s="68" t="str">
        <f t="shared" ref="AE428:AE467" si="111">IF(AD428="Yes",Q428/E428-1,"N/A")</f>
        <v>N/A</v>
      </c>
      <c r="AF428" s="8"/>
    </row>
    <row r="429" spans="1:32" ht="14.5" hidden="1" customHeight="1">
      <c r="A429" s="66" t="s">
        <v>15</v>
      </c>
      <c r="B429" s="66" t="s">
        <v>28</v>
      </c>
      <c r="C429" s="66" t="str" cm="1">
        <f t="array" ref="C429">_xlfn.IFNA(_xlfn.IFS(B429="Starter","Starters &amp; Sides",B429="Sides","Starters &amp; Sides"),B429)</f>
        <v>Drinks</v>
      </c>
      <c r="D429" s="84" t="s">
        <v>2754</v>
      </c>
      <c r="E429" s="74"/>
      <c r="F429" s="4"/>
      <c r="G429" s="4"/>
      <c r="H429" s="4"/>
      <c r="I429" s="4"/>
      <c r="J429" s="4"/>
      <c r="K429" s="4"/>
      <c r="L429" s="4"/>
      <c r="M429" s="4"/>
      <c r="N429" s="4"/>
      <c r="O429" s="4"/>
      <c r="P429" s="4">
        <v>8.6</v>
      </c>
      <c r="Q429" s="338">
        <v>8.6</v>
      </c>
      <c r="R429" s="15" t="str">
        <f t="shared" si="98"/>
        <v>Yes</v>
      </c>
      <c r="S429" s="15" t="str">
        <f t="shared" si="99"/>
        <v>No</v>
      </c>
      <c r="T429" s="4" t="str">
        <f t="shared" si="100"/>
        <v>Yes</v>
      </c>
      <c r="U429" s="4">
        <f t="shared" si="101"/>
        <v>0</v>
      </c>
      <c r="V429" s="132" t="str">
        <f t="shared" si="102"/>
        <v>No</v>
      </c>
      <c r="W429" s="223" t="str">
        <f t="shared" si="103"/>
        <v>N/A</v>
      </c>
      <c r="X429" s="221" t="str">
        <f t="shared" si="104"/>
        <v>No</v>
      </c>
      <c r="Y429" s="223" t="str">
        <f t="shared" si="105"/>
        <v>N/A</v>
      </c>
      <c r="Z429" s="222" t="str">
        <f t="shared" si="106"/>
        <v>No</v>
      </c>
      <c r="AA429" s="68" t="str">
        <f t="shared" si="107"/>
        <v>N/A</v>
      </c>
      <c r="AB429" s="65" t="str">
        <f t="shared" si="108"/>
        <v>No</v>
      </c>
      <c r="AC429" s="68" t="str">
        <f t="shared" si="109"/>
        <v>N/A</v>
      </c>
      <c r="AD429" s="65" t="str">
        <f t="shared" si="110"/>
        <v>No</v>
      </c>
      <c r="AE429" s="68" t="str">
        <f t="shared" si="111"/>
        <v>N/A</v>
      </c>
      <c r="AF429" s="8"/>
    </row>
    <row r="430" spans="1:32" ht="14.5" hidden="1" customHeight="1">
      <c r="A430" s="66" t="s">
        <v>15</v>
      </c>
      <c r="B430" s="66" t="s">
        <v>28</v>
      </c>
      <c r="C430" s="66" t="str" cm="1">
        <f t="array" ref="C430">_xlfn.IFNA(_xlfn.IFS(B430="Starter","Starters &amp; Sides",B430="Sides","Starters &amp; Sides"),B430)</f>
        <v>Drinks</v>
      </c>
      <c r="D430" s="84" t="s">
        <v>2755</v>
      </c>
      <c r="E430" s="74"/>
      <c r="F430" s="4"/>
      <c r="G430" s="4"/>
      <c r="H430" s="4"/>
      <c r="I430" s="4"/>
      <c r="J430" s="4"/>
      <c r="K430" s="4"/>
      <c r="L430" s="4"/>
      <c r="M430" s="4"/>
      <c r="N430" s="4"/>
      <c r="O430" s="4"/>
      <c r="P430" s="4">
        <v>4.5</v>
      </c>
      <c r="Q430" s="338">
        <v>4.5</v>
      </c>
      <c r="R430" s="15" t="str">
        <f t="shared" si="98"/>
        <v>Yes</v>
      </c>
      <c r="S430" s="15" t="str">
        <f t="shared" si="99"/>
        <v>No</v>
      </c>
      <c r="T430" s="4" t="str">
        <f t="shared" si="100"/>
        <v>Yes</v>
      </c>
      <c r="U430" s="4">
        <f t="shared" si="101"/>
        <v>0</v>
      </c>
      <c r="V430" s="132" t="str">
        <f t="shared" si="102"/>
        <v>No</v>
      </c>
      <c r="W430" s="223" t="str">
        <f t="shared" si="103"/>
        <v>N/A</v>
      </c>
      <c r="X430" s="221" t="str">
        <f t="shared" si="104"/>
        <v>No</v>
      </c>
      <c r="Y430" s="223" t="str">
        <f t="shared" si="105"/>
        <v>N/A</v>
      </c>
      <c r="Z430" s="222" t="str">
        <f t="shared" si="106"/>
        <v>No</v>
      </c>
      <c r="AA430" s="68" t="str">
        <f t="shared" si="107"/>
        <v>N/A</v>
      </c>
      <c r="AB430" s="65" t="str">
        <f t="shared" si="108"/>
        <v>No</v>
      </c>
      <c r="AC430" s="68" t="str">
        <f t="shared" si="109"/>
        <v>N/A</v>
      </c>
      <c r="AD430" s="65" t="str">
        <f t="shared" si="110"/>
        <v>No</v>
      </c>
      <c r="AE430" s="68" t="str">
        <f t="shared" si="111"/>
        <v>N/A</v>
      </c>
      <c r="AF430" s="8"/>
    </row>
    <row r="431" spans="1:32" ht="14.5" hidden="1" customHeight="1">
      <c r="A431" s="66" t="s">
        <v>15</v>
      </c>
      <c r="B431" s="66" t="s">
        <v>28</v>
      </c>
      <c r="C431" s="66" t="str" cm="1">
        <f t="array" ref="C431">_xlfn.IFNA(_xlfn.IFS(B431="Starter","Starters &amp; Sides",B431="Sides","Starters &amp; Sides"),B431)</f>
        <v>Drinks</v>
      </c>
      <c r="D431" s="84" t="s">
        <v>2756</v>
      </c>
      <c r="E431" s="74"/>
      <c r="F431" s="4"/>
      <c r="G431" s="4"/>
      <c r="H431" s="4"/>
      <c r="I431" s="4"/>
      <c r="J431" s="4"/>
      <c r="K431" s="4"/>
      <c r="L431" s="4"/>
      <c r="M431" s="4"/>
      <c r="N431" s="4"/>
      <c r="O431" s="4"/>
      <c r="P431" s="4">
        <v>9</v>
      </c>
      <c r="Q431" s="338">
        <v>9</v>
      </c>
      <c r="R431" s="15" t="str">
        <f t="shared" si="98"/>
        <v>Yes</v>
      </c>
      <c r="S431" s="15" t="str">
        <f t="shared" si="99"/>
        <v>No</v>
      </c>
      <c r="T431" s="4" t="str">
        <f t="shared" si="100"/>
        <v>Yes</v>
      </c>
      <c r="U431" s="4">
        <f t="shared" si="101"/>
        <v>0</v>
      </c>
      <c r="V431" s="132" t="str">
        <f t="shared" si="102"/>
        <v>No</v>
      </c>
      <c r="W431" s="223" t="str">
        <f t="shared" si="103"/>
        <v>N/A</v>
      </c>
      <c r="X431" s="221" t="str">
        <f t="shared" si="104"/>
        <v>No</v>
      </c>
      <c r="Y431" s="223" t="str">
        <f t="shared" si="105"/>
        <v>N/A</v>
      </c>
      <c r="Z431" s="222" t="str">
        <f t="shared" si="106"/>
        <v>No</v>
      </c>
      <c r="AA431" s="68" t="str">
        <f t="shared" si="107"/>
        <v>N/A</v>
      </c>
      <c r="AB431" s="65" t="str">
        <f t="shared" si="108"/>
        <v>No</v>
      </c>
      <c r="AC431" s="68" t="str">
        <f t="shared" si="109"/>
        <v>N/A</v>
      </c>
      <c r="AD431" s="65" t="str">
        <f t="shared" si="110"/>
        <v>No</v>
      </c>
      <c r="AE431" s="68" t="str">
        <f t="shared" si="111"/>
        <v>N/A</v>
      </c>
      <c r="AF431" s="8"/>
    </row>
    <row r="432" spans="1:32" ht="14.5" hidden="1" customHeight="1">
      <c r="A432" s="66" t="s">
        <v>15</v>
      </c>
      <c r="B432" s="66" t="s">
        <v>28</v>
      </c>
      <c r="C432" s="66" t="str" cm="1">
        <f t="array" ref="C432">_xlfn.IFNA(_xlfn.IFS(B432="Starter","Starters &amp; Sides",B432="Sides","Starters &amp; Sides"),B432)</f>
        <v>Drinks</v>
      </c>
      <c r="D432" s="84" t="s">
        <v>2757</v>
      </c>
      <c r="E432" s="74"/>
      <c r="F432" s="4"/>
      <c r="G432" s="4"/>
      <c r="H432" s="4"/>
      <c r="I432" s="4"/>
      <c r="J432" s="4"/>
      <c r="K432" s="4"/>
      <c r="L432" s="4"/>
      <c r="M432" s="4"/>
      <c r="N432" s="4"/>
      <c r="O432" s="4"/>
      <c r="P432" s="4">
        <v>4.5</v>
      </c>
      <c r="Q432" s="338">
        <v>4.5</v>
      </c>
      <c r="R432" s="15" t="str">
        <f t="shared" si="98"/>
        <v>Yes</v>
      </c>
      <c r="S432" s="15" t="str">
        <f t="shared" si="99"/>
        <v>No</v>
      </c>
      <c r="T432" s="4" t="str">
        <f t="shared" si="100"/>
        <v>Yes</v>
      </c>
      <c r="U432" s="4">
        <f t="shared" si="101"/>
        <v>0</v>
      </c>
      <c r="V432" s="132" t="str">
        <f t="shared" si="102"/>
        <v>No</v>
      </c>
      <c r="W432" s="223" t="str">
        <f t="shared" si="103"/>
        <v>N/A</v>
      </c>
      <c r="X432" s="221" t="str">
        <f t="shared" si="104"/>
        <v>No</v>
      </c>
      <c r="Y432" s="223" t="str">
        <f t="shared" si="105"/>
        <v>N/A</v>
      </c>
      <c r="Z432" s="222" t="str">
        <f t="shared" si="106"/>
        <v>No</v>
      </c>
      <c r="AA432" s="68" t="str">
        <f t="shared" si="107"/>
        <v>N/A</v>
      </c>
      <c r="AB432" s="65" t="str">
        <f t="shared" si="108"/>
        <v>No</v>
      </c>
      <c r="AC432" s="68" t="str">
        <f t="shared" si="109"/>
        <v>N/A</v>
      </c>
      <c r="AD432" s="65" t="str">
        <f t="shared" si="110"/>
        <v>No</v>
      </c>
      <c r="AE432" s="68" t="str">
        <f t="shared" si="111"/>
        <v>N/A</v>
      </c>
      <c r="AF432" s="8"/>
    </row>
    <row r="433" spans="1:32" ht="14.5" hidden="1" customHeight="1">
      <c r="A433" s="66" t="s">
        <v>15</v>
      </c>
      <c r="B433" s="66" t="s">
        <v>28</v>
      </c>
      <c r="C433" s="66" t="str" cm="1">
        <f t="array" ref="C433">_xlfn.IFNA(_xlfn.IFS(B433="Starter","Starters &amp; Sides",B433="Sides","Starters &amp; Sides"),B433)</f>
        <v>Drinks</v>
      </c>
      <c r="D433" s="84" t="s">
        <v>2758</v>
      </c>
      <c r="E433" s="74"/>
      <c r="F433" s="4"/>
      <c r="G433" s="4"/>
      <c r="H433" s="4"/>
      <c r="I433" s="4"/>
      <c r="J433" s="4"/>
      <c r="K433" s="4"/>
      <c r="L433" s="4"/>
      <c r="M433" s="4"/>
      <c r="N433" s="4"/>
      <c r="O433" s="4"/>
      <c r="P433" s="4">
        <v>9</v>
      </c>
      <c r="Q433" s="338">
        <v>9</v>
      </c>
      <c r="R433" s="15" t="str">
        <f t="shared" si="98"/>
        <v>Yes</v>
      </c>
      <c r="S433" s="15" t="str">
        <f t="shared" si="99"/>
        <v>No</v>
      </c>
      <c r="T433" s="4" t="str">
        <f t="shared" si="100"/>
        <v>Yes</v>
      </c>
      <c r="U433" s="4">
        <f t="shared" si="101"/>
        <v>0</v>
      </c>
      <c r="V433" s="132" t="str">
        <f t="shared" si="102"/>
        <v>No</v>
      </c>
      <c r="W433" s="223" t="str">
        <f t="shared" si="103"/>
        <v>N/A</v>
      </c>
      <c r="X433" s="221" t="str">
        <f t="shared" si="104"/>
        <v>No</v>
      </c>
      <c r="Y433" s="223" t="str">
        <f t="shared" si="105"/>
        <v>N/A</v>
      </c>
      <c r="Z433" s="222" t="str">
        <f t="shared" si="106"/>
        <v>No</v>
      </c>
      <c r="AA433" s="68" t="str">
        <f t="shared" si="107"/>
        <v>N/A</v>
      </c>
      <c r="AB433" s="65" t="str">
        <f t="shared" si="108"/>
        <v>No</v>
      </c>
      <c r="AC433" s="68" t="str">
        <f t="shared" si="109"/>
        <v>N/A</v>
      </c>
      <c r="AD433" s="65" t="str">
        <f t="shared" si="110"/>
        <v>No</v>
      </c>
      <c r="AE433" s="68" t="str">
        <f t="shared" si="111"/>
        <v>N/A</v>
      </c>
      <c r="AF433" s="8"/>
    </row>
    <row r="434" spans="1:32" ht="14.5" hidden="1" customHeight="1">
      <c r="A434" s="66" t="s">
        <v>15</v>
      </c>
      <c r="B434" s="66" t="s">
        <v>28</v>
      </c>
      <c r="C434" s="66" t="str" cm="1">
        <f t="array" ref="C434">_xlfn.IFNA(_xlfn.IFS(B434="Starter","Starters &amp; Sides",B434="Sides","Starters &amp; Sides"),B434)</f>
        <v>Drinks</v>
      </c>
      <c r="D434" s="84" t="s">
        <v>2759</v>
      </c>
      <c r="E434" s="74"/>
      <c r="F434" s="4"/>
      <c r="G434" s="4"/>
      <c r="H434" s="4"/>
      <c r="I434" s="4"/>
      <c r="J434" s="4"/>
      <c r="K434" s="4"/>
      <c r="L434" s="4"/>
      <c r="M434" s="4"/>
      <c r="N434" s="4"/>
      <c r="O434" s="4"/>
      <c r="P434" s="4">
        <v>4</v>
      </c>
      <c r="Q434" s="338">
        <v>4</v>
      </c>
      <c r="R434" s="15" t="str">
        <f t="shared" si="98"/>
        <v>Yes</v>
      </c>
      <c r="S434" s="15" t="str">
        <f t="shared" si="99"/>
        <v>No</v>
      </c>
      <c r="T434" s="4" t="str">
        <f t="shared" si="100"/>
        <v>Yes</v>
      </c>
      <c r="U434" s="4">
        <f t="shared" si="101"/>
        <v>0</v>
      </c>
      <c r="V434" s="132" t="str">
        <f t="shared" si="102"/>
        <v>No</v>
      </c>
      <c r="W434" s="223" t="str">
        <f t="shared" si="103"/>
        <v>N/A</v>
      </c>
      <c r="X434" s="221" t="str">
        <f t="shared" si="104"/>
        <v>No</v>
      </c>
      <c r="Y434" s="223" t="str">
        <f t="shared" si="105"/>
        <v>N/A</v>
      </c>
      <c r="Z434" s="222" t="str">
        <f t="shared" si="106"/>
        <v>No</v>
      </c>
      <c r="AA434" s="68" t="str">
        <f t="shared" si="107"/>
        <v>N/A</v>
      </c>
      <c r="AB434" s="65" t="str">
        <f t="shared" si="108"/>
        <v>No</v>
      </c>
      <c r="AC434" s="68" t="str">
        <f t="shared" si="109"/>
        <v>N/A</v>
      </c>
      <c r="AD434" s="65" t="str">
        <f t="shared" si="110"/>
        <v>No</v>
      </c>
      <c r="AE434" s="68" t="str">
        <f t="shared" si="111"/>
        <v>N/A</v>
      </c>
      <c r="AF434" s="8"/>
    </row>
    <row r="435" spans="1:32" ht="14.5" hidden="1" customHeight="1">
      <c r="A435" s="66" t="s">
        <v>15</v>
      </c>
      <c r="B435" s="66" t="s">
        <v>28</v>
      </c>
      <c r="C435" s="66" t="str" cm="1">
        <f t="array" ref="C435">_xlfn.IFNA(_xlfn.IFS(B435="Starter","Starters &amp; Sides",B435="Sides","Starters &amp; Sides"),B435)</f>
        <v>Drinks</v>
      </c>
      <c r="D435" s="84" t="s">
        <v>2760</v>
      </c>
      <c r="E435" s="74"/>
      <c r="F435" s="4"/>
      <c r="G435" s="4"/>
      <c r="H435" s="4"/>
      <c r="I435" s="4"/>
      <c r="J435" s="4"/>
      <c r="K435" s="4"/>
      <c r="L435" s="4"/>
      <c r="M435" s="4"/>
      <c r="N435" s="4"/>
      <c r="O435" s="4"/>
      <c r="P435" s="4">
        <v>8</v>
      </c>
      <c r="Q435" s="338">
        <v>8</v>
      </c>
      <c r="R435" s="15" t="str">
        <f t="shared" si="98"/>
        <v>Yes</v>
      </c>
      <c r="S435" s="15" t="str">
        <f t="shared" si="99"/>
        <v>No</v>
      </c>
      <c r="T435" s="4" t="str">
        <f t="shared" si="100"/>
        <v>Yes</v>
      </c>
      <c r="U435" s="4">
        <f t="shared" si="101"/>
        <v>0</v>
      </c>
      <c r="V435" s="132" t="str">
        <f t="shared" si="102"/>
        <v>No</v>
      </c>
      <c r="W435" s="223" t="str">
        <f t="shared" si="103"/>
        <v>N/A</v>
      </c>
      <c r="X435" s="221" t="str">
        <f t="shared" si="104"/>
        <v>No</v>
      </c>
      <c r="Y435" s="223" t="str">
        <f t="shared" si="105"/>
        <v>N/A</v>
      </c>
      <c r="Z435" s="222" t="str">
        <f t="shared" si="106"/>
        <v>No</v>
      </c>
      <c r="AA435" s="68" t="str">
        <f t="shared" si="107"/>
        <v>N/A</v>
      </c>
      <c r="AB435" s="65" t="str">
        <f t="shared" si="108"/>
        <v>No</v>
      </c>
      <c r="AC435" s="68" t="str">
        <f t="shared" si="109"/>
        <v>N/A</v>
      </c>
      <c r="AD435" s="65" t="str">
        <f t="shared" si="110"/>
        <v>No</v>
      </c>
      <c r="AE435" s="68" t="str">
        <f t="shared" si="111"/>
        <v>N/A</v>
      </c>
      <c r="AF435" s="8"/>
    </row>
    <row r="436" spans="1:32" ht="14.5" hidden="1" customHeight="1">
      <c r="A436" s="66" t="s">
        <v>15</v>
      </c>
      <c r="B436" s="66" t="s">
        <v>28</v>
      </c>
      <c r="C436" s="66" t="str" cm="1">
        <f t="array" ref="C436">_xlfn.IFNA(_xlfn.IFS(B436="Starter","Starters &amp; Sides",B436="Sides","Starters &amp; Sides"),B436)</f>
        <v>Drinks</v>
      </c>
      <c r="D436" s="84" t="s">
        <v>2761</v>
      </c>
      <c r="E436" s="74"/>
      <c r="F436" s="4"/>
      <c r="G436" s="4"/>
      <c r="H436" s="4"/>
      <c r="I436" s="4"/>
      <c r="J436" s="4"/>
      <c r="K436" s="4"/>
      <c r="L436" s="4"/>
      <c r="M436" s="4"/>
      <c r="N436" s="4"/>
      <c r="O436" s="4"/>
      <c r="P436" s="4">
        <v>4.25</v>
      </c>
      <c r="Q436" s="338">
        <v>4.25</v>
      </c>
      <c r="R436" s="15" t="str">
        <f t="shared" si="98"/>
        <v>Yes</v>
      </c>
      <c r="S436" s="15" t="str">
        <f t="shared" si="99"/>
        <v>No</v>
      </c>
      <c r="T436" s="4" t="str">
        <f t="shared" si="100"/>
        <v>Yes</v>
      </c>
      <c r="U436" s="4">
        <f t="shared" si="101"/>
        <v>0</v>
      </c>
      <c r="V436" s="132" t="str">
        <f t="shared" si="102"/>
        <v>No</v>
      </c>
      <c r="W436" s="223" t="str">
        <f t="shared" si="103"/>
        <v>N/A</v>
      </c>
      <c r="X436" s="221" t="str">
        <f t="shared" si="104"/>
        <v>No</v>
      </c>
      <c r="Y436" s="223" t="str">
        <f t="shared" si="105"/>
        <v>N/A</v>
      </c>
      <c r="Z436" s="222" t="str">
        <f t="shared" si="106"/>
        <v>No</v>
      </c>
      <c r="AA436" s="68" t="str">
        <f t="shared" si="107"/>
        <v>N/A</v>
      </c>
      <c r="AB436" s="65" t="str">
        <f t="shared" si="108"/>
        <v>No</v>
      </c>
      <c r="AC436" s="68" t="str">
        <f t="shared" si="109"/>
        <v>N/A</v>
      </c>
      <c r="AD436" s="65" t="str">
        <f t="shared" si="110"/>
        <v>No</v>
      </c>
      <c r="AE436" s="68" t="str">
        <f t="shared" si="111"/>
        <v>N/A</v>
      </c>
      <c r="AF436" s="8"/>
    </row>
    <row r="437" spans="1:32" ht="14.5" hidden="1" customHeight="1">
      <c r="A437" s="66" t="s">
        <v>15</v>
      </c>
      <c r="B437" s="66" t="s">
        <v>28</v>
      </c>
      <c r="C437" s="66" t="str" cm="1">
        <f t="array" ref="C437">_xlfn.IFNA(_xlfn.IFS(B437="Starter","Starters &amp; Sides",B437="Sides","Starters &amp; Sides"),B437)</f>
        <v>Drinks</v>
      </c>
      <c r="D437" s="84" t="s">
        <v>2762</v>
      </c>
      <c r="E437" s="74"/>
      <c r="F437" s="4"/>
      <c r="G437" s="4"/>
      <c r="H437" s="4"/>
      <c r="I437" s="4"/>
      <c r="J437" s="4"/>
      <c r="K437" s="4"/>
      <c r="L437" s="4"/>
      <c r="M437" s="4"/>
      <c r="N437" s="4"/>
      <c r="O437" s="4"/>
      <c r="P437" s="4">
        <v>8.5</v>
      </c>
      <c r="Q437" s="338">
        <v>8.5</v>
      </c>
      <c r="R437" s="15" t="str">
        <f t="shared" si="98"/>
        <v>Yes</v>
      </c>
      <c r="S437" s="15" t="str">
        <f t="shared" si="99"/>
        <v>No</v>
      </c>
      <c r="T437" s="4" t="str">
        <f t="shared" si="100"/>
        <v>Yes</v>
      </c>
      <c r="U437" s="4">
        <f t="shared" si="101"/>
        <v>0</v>
      </c>
      <c r="V437" s="132" t="str">
        <f t="shared" si="102"/>
        <v>No</v>
      </c>
      <c r="W437" s="223" t="str">
        <f t="shared" si="103"/>
        <v>N/A</v>
      </c>
      <c r="X437" s="221" t="str">
        <f t="shared" si="104"/>
        <v>No</v>
      </c>
      <c r="Y437" s="223" t="str">
        <f t="shared" si="105"/>
        <v>N/A</v>
      </c>
      <c r="Z437" s="222" t="str">
        <f t="shared" si="106"/>
        <v>No</v>
      </c>
      <c r="AA437" s="68" t="str">
        <f t="shared" si="107"/>
        <v>N/A</v>
      </c>
      <c r="AB437" s="65" t="str">
        <f t="shared" si="108"/>
        <v>No</v>
      </c>
      <c r="AC437" s="68" t="str">
        <f t="shared" si="109"/>
        <v>N/A</v>
      </c>
      <c r="AD437" s="65" t="str">
        <f t="shared" si="110"/>
        <v>No</v>
      </c>
      <c r="AE437" s="68" t="str">
        <f t="shared" si="111"/>
        <v>N/A</v>
      </c>
      <c r="AF437" s="8"/>
    </row>
    <row r="438" spans="1:32" ht="14.5" hidden="1" customHeight="1">
      <c r="A438" s="66" t="s">
        <v>15</v>
      </c>
      <c r="B438" s="66" t="s">
        <v>28</v>
      </c>
      <c r="C438" s="66" t="str" cm="1">
        <f t="array" ref="C438">_xlfn.IFNA(_xlfn.IFS(B438="Starter","Starters &amp; Sides",B438="Sides","Starters &amp; Sides"),B438)</f>
        <v>Drinks</v>
      </c>
      <c r="D438" s="84" t="s">
        <v>2763</v>
      </c>
      <c r="E438" s="74"/>
      <c r="F438" s="4"/>
      <c r="G438" s="4"/>
      <c r="H438" s="4"/>
      <c r="I438" s="4"/>
      <c r="J438" s="4"/>
      <c r="K438" s="4"/>
      <c r="L438" s="4"/>
      <c r="M438" s="4"/>
      <c r="N438" s="4"/>
      <c r="O438" s="4"/>
      <c r="P438" s="4">
        <v>4.5</v>
      </c>
      <c r="Q438" s="338">
        <v>4.5</v>
      </c>
      <c r="R438" s="15" t="str">
        <f t="shared" si="98"/>
        <v>Yes</v>
      </c>
      <c r="S438" s="15" t="str">
        <f t="shared" si="99"/>
        <v>No</v>
      </c>
      <c r="T438" s="4" t="str">
        <f t="shared" si="100"/>
        <v>Yes</v>
      </c>
      <c r="U438" s="4">
        <f t="shared" si="101"/>
        <v>0</v>
      </c>
      <c r="V438" s="132" t="str">
        <f t="shared" si="102"/>
        <v>No</v>
      </c>
      <c r="W438" s="223" t="str">
        <f t="shared" si="103"/>
        <v>N/A</v>
      </c>
      <c r="X438" s="221" t="str">
        <f t="shared" si="104"/>
        <v>No</v>
      </c>
      <c r="Y438" s="223" t="str">
        <f t="shared" si="105"/>
        <v>N/A</v>
      </c>
      <c r="Z438" s="222" t="str">
        <f t="shared" si="106"/>
        <v>No</v>
      </c>
      <c r="AA438" s="68" t="str">
        <f t="shared" si="107"/>
        <v>N/A</v>
      </c>
      <c r="AB438" s="65" t="str">
        <f t="shared" si="108"/>
        <v>No</v>
      </c>
      <c r="AC438" s="68" t="str">
        <f t="shared" si="109"/>
        <v>N/A</v>
      </c>
      <c r="AD438" s="65" t="str">
        <f t="shared" si="110"/>
        <v>No</v>
      </c>
      <c r="AE438" s="68" t="str">
        <f t="shared" si="111"/>
        <v>N/A</v>
      </c>
      <c r="AF438" s="8"/>
    </row>
    <row r="439" spans="1:32" ht="14.5" hidden="1" customHeight="1">
      <c r="A439" s="66" t="s">
        <v>15</v>
      </c>
      <c r="B439" s="66" t="s">
        <v>28</v>
      </c>
      <c r="C439" s="66" t="str" cm="1">
        <f t="array" ref="C439">_xlfn.IFNA(_xlfn.IFS(B439="Starter","Starters &amp; Sides",B439="Sides","Starters &amp; Sides"),B439)</f>
        <v>Drinks</v>
      </c>
      <c r="D439" s="84" t="s">
        <v>2764</v>
      </c>
      <c r="E439" s="74"/>
      <c r="F439" s="4"/>
      <c r="G439" s="4"/>
      <c r="H439" s="4"/>
      <c r="I439" s="4"/>
      <c r="J439" s="4"/>
      <c r="K439" s="4"/>
      <c r="L439" s="4"/>
      <c r="M439" s="4"/>
      <c r="N439" s="4"/>
      <c r="O439" s="4"/>
      <c r="P439" s="4">
        <v>9</v>
      </c>
      <c r="Q439" s="338">
        <v>9</v>
      </c>
      <c r="R439" s="15" t="str">
        <f t="shared" si="98"/>
        <v>Yes</v>
      </c>
      <c r="S439" s="15" t="str">
        <f t="shared" si="99"/>
        <v>No</v>
      </c>
      <c r="T439" s="4" t="str">
        <f t="shared" si="100"/>
        <v>Yes</v>
      </c>
      <c r="U439" s="4">
        <f t="shared" si="101"/>
        <v>0</v>
      </c>
      <c r="V439" s="132" t="str">
        <f t="shared" si="102"/>
        <v>No</v>
      </c>
      <c r="W439" s="223" t="str">
        <f t="shared" si="103"/>
        <v>N/A</v>
      </c>
      <c r="X439" s="221" t="str">
        <f t="shared" si="104"/>
        <v>No</v>
      </c>
      <c r="Y439" s="223" t="str">
        <f t="shared" si="105"/>
        <v>N/A</v>
      </c>
      <c r="Z439" s="222" t="str">
        <f t="shared" si="106"/>
        <v>No</v>
      </c>
      <c r="AA439" s="68" t="str">
        <f t="shared" si="107"/>
        <v>N/A</v>
      </c>
      <c r="AB439" s="65" t="str">
        <f t="shared" si="108"/>
        <v>No</v>
      </c>
      <c r="AC439" s="68" t="str">
        <f t="shared" si="109"/>
        <v>N/A</v>
      </c>
      <c r="AD439" s="65" t="str">
        <f t="shared" si="110"/>
        <v>No</v>
      </c>
      <c r="AE439" s="68" t="str">
        <f t="shared" si="111"/>
        <v>N/A</v>
      </c>
      <c r="AF439" s="8"/>
    </row>
    <row r="440" spans="1:32" ht="14.5" hidden="1" customHeight="1">
      <c r="A440" s="66" t="s">
        <v>15</v>
      </c>
      <c r="B440" s="66" t="s">
        <v>28</v>
      </c>
      <c r="C440" s="66" t="str" cm="1">
        <f t="array" ref="C440">_xlfn.IFNA(_xlfn.IFS(B440="Starter","Starters &amp; Sides",B440="Sides","Starters &amp; Sides"),B440)</f>
        <v>Drinks</v>
      </c>
      <c r="D440" s="84" t="s">
        <v>2765</v>
      </c>
      <c r="E440" s="74"/>
      <c r="F440" s="4"/>
      <c r="G440" s="4"/>
      <c r="H440" s="4"/>
      <c r="I440" s="4"/>
      <c r="J440" s="4"/>
      <c r="K440" s="4"/>
      <c r="L440" s="4"/>
      <c r="M440" s="4"/>
      <c r="N440" s="4"/>
      <c r="O440" s="4"/>
      <c r="P440" s="4">
        <v>4</v>
      </c>
      <c r="Q440" s="338">
        <v>4</v>
      </c>
      <c r="R440" s="15" t="str">
        <f t="shared" si="98"/>
        <v>Yes</v>
      </c>
      <c r="S440" s="15" t="str">
        <f t="shared" si="99"/>
        <v>No</v>
      </c>
      <c r="T440" s="4" t="str">
        <f t="shared" si="100"/>
        <v>Yes</v>
      </c>
      <c r="U440" s="4">
        <f t="shared" si="101"/>
        <v>0</v>
      </c>
      <c r="V440" s="132" t="str">
        <f t="shared" si="102"/>
        <v>No</v>
      </c>
      <c r="W440" s="223" t="str">
        <f t="shared" si="103"/>
        <v>N/A</v>
      </c>
      <c r="X440" s="221" t="str">
        <f t="shared" si="104"/>
        <v>No</v>
      </c>
      <c r="Y440" s="223" t="str">
        <f t="shared" si="105"/>
        <v>N/A</v>
      </c>
      <c r="Z440" s="222" t="str">
        <f t="shared" si="106"/>
        <v>No</v>
      </c>
      <c r="AA440" s="68" t="str">
        <f t="shared" si="107"/>
        <v>N/A</v>
      </c>
      <c r="AB440" s="65" t="str">
        <f t="shared" si="108"/>
        <v>No</v>
      </c>
      <c r="AC440" s="68" t="str">
        <f t="shared" si="109"/>
        <v>N/A</v>
      </c>
      <c r="AD440" s="65" t="str">
        <f t="shared" si="110"/>
        <v>No</v>
      </c>
      <c r="AE440" s="68" t="str">
        <f t="shared" si="111"/>
        <v>N/A</v>
      </c>
      <c r="AF440" s="8"/>
    </row>
    <row r="441" spans="1:32" ht="14.5" hidden="1" customHeight="1">
      <c r="A441" s="66" t="s">
        <v>15</v>
      </c>
      <c r="B441" s="66" t="s">
        <v>28</v>
      </c>
      <c r="C441" s="66" t="str" cm="1">
        <f t="array" ref="C441">_xlfn.IFNA(_xlfn.IFS(B441="Starter","Starters &amp; Sides",B441="Sides","Starters &amp; Sides"),B441)</f>
        <v>Drinks</v>
      </c>
      <c r="D441" s="84" t="s">
        <v>2766</v>
      </c>
      <c r="E441" s="74"/>
      <c r="F441" s="4"/>
      <c r="G441" s="4"/>
      <c r="H441" s="4"/>
      <c r="I441" s="4"/>
      <c r="J441" s="4"/>
      <c r="K441" s="4"/>
      <c r="L441" s="4"/>
      <c r="M441" s="4"/>
      <c r="N441" s="4"/>
      <c r="O441" s="4"/>
      <c r="P441" s="4">
        <v>8</v>
      </c>
      <c r="Q441" s="338">
        <v>8</v>
      </c>
      <c r="R441" s="15" t="str">
        <f t="shared" si="98"/>
        <v>Yes</v>
      </c>
      <c r="S441" s="15" t="str">
        <f t="shared" si="99"/>
        <v>No</v>
      </c>
      <c r="T441" s="4" t="str">
        <f t="shared" si="100"/>
        <v>Yes</v>
      </c>
      <c r="U441" s="4">
        <f t="shared" si="101"/>
        <v>0</v>
      </c>
      <c r="V441" s="132" t="str">
        <f t="shared" si="102"/>
        <v>No</v>
      </c>
      <c r="W441" s="223" t="str">
        <f t="shared" si="103"/>
        <v>N/A</v>
      </c>
      <c r="X441" s="221" t="str">
        <f t="shared" si="104"/>
        <v>No</v>
      </c>
      <c r="Y441" s="223" t="str">
        <f t="shared" si="105"/>
        <v>N/A</v>
      </c>
      <c r="Z441" s="222" t="str">
        <f t="shared" si="106"/>
        <v>No</v>
      </c>
      <c r="AA441" s="68" t="str">
        <f t="shared" si="107"/>
        <v>N/A</v>
      </c>
      <c r="AB441" s="65" t="str">
        <f t="shared" si="108"/>
        <v>No</v>
      </c>
      <c r="AC441" s="68" t="str">
        <f t="shared" si="109"/>
        <v>N/A</v>
      </c>
      <c r="AD441" s="65" t="str">
        <f t="shared" si="110"/>
        <v>No</v>
      </c>
      <c r="AE441" s="68" t="str">
        <f t="shared" si="111"/>
        <v>N/A</v>
      </c>
      <c r="AF441" s="8"/>
    </row>
    <row r="442" spans="1:32" ht="14.5" hidden="1" customHeight="1">
      <c r="A442" s="66" t="s">
        <v>15</v>
      </c>
      <c r="B442" s="66" t="s">
        <v>28</v>
      </c>
      <c r="C442" s="66" t="str" cm="1">
        <f t="array" ref="C442">_xlfn.IFNA(_xlfn.IFS(B442="Starter","Starters &amp; Sides",B442="Sides","Starters &amp; Sides"),B442)</f>
        <v>Drinks</v>
      </c>
      <c r="D442" s="84" t="s">
        <v>2767</v>
      </c>
      <c r="E442" s="74"/>
      <c r="F442" s="4"/>
      <c r="G442" s="4"/>
      <c r="H442" s="4"/>
      <c r="I442" s="4"/>
      <c r="J442" s="4"/>
      <c r="K442" s="4"/>
      <c r="L442" s="4"/>
      <c r="M442" s="4"/>
      <c r="N442" s="4"/>
      <c r="O442" s="4"/>
      <c r="P442" s="4">
        <v>8.15</v>
      </c>
      <c r="Q442" s="338"/>
      <c r="R442" s="15" t="str">
        <f t="shared" si="98"/>
        <v>No</v>
      </c>
      <c r="S442" s="15" t="str">
        <f t="shared" si="99"/>
        <v>No</v>
      </c>
      <c r="T442" s="4" t="str">
        <f t="shared" si="100"/>
        <v>No</v>
      </c>
      <c r="U442" s="4" t="str">
        <f t="shared" si="101"/>
        <v>N/A</v>
      </c>
      <c r="V442" s="132" t="str">
        <f t="shared" si="102"/>
        <v>No</v>
      </c>
      <c r="W442" s="223" t="str">
        <f t="shared" si="103"/>
        <v>N/A</v>
      </c>
      <c r="X442" s="221" t="str">
        <f t="shared" si="104"/>
        <v>No</v>
      </c>
      <c r="Y442" s="223" t="str">
        <f t="shared" si="105"/>
        <v>N/A</v>
      </c>
      <c r="Z442" s="222" t="str">
        <f t="shared" si="106"/>
        <v>No</v>
      </c>
      <c r="AA442" s="68" t="str">
        <f t="shared" si="107"/>
        <v>N/A</v>
      </c>
      <c r="AB442" s="65" t="str">
        <f t="shared" si="108"/>
        <v>No</v>
      </c>
      <c r="AC442" s="68" t="str">
        <f t="shared" si="109"/>
        <v>N/A</v>
      </c>
      <c r="AD442" s="65" t="str">
        <f t="shared" si="110"/>
        <v>No</v>
      </c>
      <c r="AE442" s="68" t="str">
        <f t="shared" si="111"/>
        <v>N/A</v>
      </c>
      <c r="AF442" s="8"/>
    </row>
    <row r="443" spans="1:32" ht="14.5" hidden="1" customHeight="1">
      <c r="A443" s="66" t="s">
        <v>15</v>
      </c>
      <c r="B443" s="66" t="s">
        <v>28</v>
      </c>
      <c r="C443" s="66" t="str" cm="1">
        <f t="array" ref="C443">_xlfn.IFNA(_xlfn.IFS(B443="Starter","Starters &amp; Sides",B443="Sides","Starters &amp; Sides"),B443)</f>
        <v>Drinks</v>
      </c>
      <c r="D443" s="84" t="s">
        <v>2768</v>
      </c>
      <c r="E443" s="74"/>
      <c r="F443" s="4"/>
      <c r="G443" s="4"/>
      <c r="H443" s="4"/>
      <c r="I443" s="4"/>
      <c r="J443" s="4"/>
      <c r="K443" s="4"/>
      <c r="L443" s="4"/>
      <c r="M443" s="4"/>
      <c r="N443" s="4"/>
      <c r="O443" s="4"/>
      <c r="P443" s="4">
        <v>31</v>
      </c>
      <c r="Q443" s="338"/>
      <c r="R443" s="15" t="str">
        <f t="shared" si="98"/>
        <v>No</v>
      </c>
      <c r="S443" s="15" t="str">
        <f t="shared" si="99"/>
        <v>No</v>
      </c>
      <c r="T443" s="4" t="str">
        <f t="shared" si="100"/>
        <v>No</v>
      </c>
      <c r="U443" s="4" t="str">
        <f t="shared" si="101"/>
        <v>N/A</v>
      </c>
      <c r="V443" s="132" t="str">
        <f t="shared" si="102"/>
        <v>No</v>
      </c>
      <c r="W443" s="223" t="str">
        <f t="shared" si="103"/>
        <v>N/A</v>
      </c>
      <c r="X443" s="221" t="str">
        <f t="shared" si="104"/>
        <v>No</v>
      </c>
      <c r="Y443" s="223" t="str">
        <f t="shared" si="105"/>
        <v>N/A</v>
      </c>
      <c r="Z443" s="222" t="str">
        <f t="shared" si="106"/>
        <v>No</v>
      </c>
      <c r="AA443" s="68" t="str">
        <f t="shared" si="107"/>
        <v>N/A</v>
      </c>
      <c r="AB443" s="65" t="str">
        <f t="shared" si="108"/>
        <v>No</v>
      </c>
      <c r="AC443" s="68" t="str">
        <f t="shared" si="109"/>
        <v>N/A</v>
      </c>
      <c r="AD443" s="65" t="str">
        <f t="shared" si="110"/>
        <v>No</v>
      </c>
      <c r="AE443" s="68" t="str">
        <f t="shared" si="111"/>
        <v>N/A</v>
      </c>
      <c r="AF443" s="8"/>
    </row>
    <row r="444" spans="1:32" ht="14.5" hidden="1" customHeight="1">
      <c r="A444" s="66" t="s">
        <v>15</v>
      </c>
      <c r="B444" s="66" t="s">
        <v>28</v>
      </c>
      <c r="C444" s="66" t="str" cm="1">
        <f t="array" ref="C444">_xlfn.IFNA(_xlfn.IFS(B444="Starter","Starters &amp; Sides",B444="Sides","Starters &amp; Sides"),B444)</f>
        <v>Drinks</v>
      </c>
      <c r="D444" t="s">
        <v>2769</v>
      </c>
      <c r="E444" s="74"/>
      <c r="F444" s="4"/>
      <c r="G444" s="4"/>
      <c r="H444" s="4"/>
      <c r="I444" s="4"/>
      <c r="J444" s="4"/>
      <c r="K444" s="4"/>
      <c r="L444" s="4"/>
      <c r="M444" s="4"/>
      <c r="N444" s="4"/>
      <c r="O444" s="4"/>
      <c r="P444" s="4">
        <v>33</v>
      </c>
      <c r="Q444" s="338"/>
      <c r="R444" s="15" t="str">
        <f t="shared" si="98"/>
        <v>No</v>
      </c>
      <c r="S444" s="15" t="str">
        <f t="shared" si="99"/>
        <v>No</v>
      </c>
      <c r="T444" s="4" t="str">
        <f t="shared" si="100"/>
        <v>No</v>
      </c>
      <c r="U444" s="4" t="str">
        <f t="shared" si="101"/>
        <v>N/A</v>
      </c>
      <c r="V444" s="132" t="str">
        <f t="shared" si="102"/>
        <v>No</v>
      </c>
      <c r="W444" s="223" t="str">
        <f t="shared" si="103"/>
        <v>N/A</v>
      </c>
      <c r="X444" s="221" t="str">
        <f t="shared" si="104"/>
        <v>No</v>
      </c>
      <c r="Y444" s="223" t="str">
        <f t="shared" si="105"/>
        <v>N/A</v>
      </c>
      <c r="Z444" s="222" t="str">
        <f t="shared" si="106"/>
        <v>No</v>
      </c>
      <c r="AA444" s="68" t="str">
        <f t="shared" si="107"/>
        <v>N/A</v>
      </c>
      <c r="AB444" s="65" t="str">
        <f t="shared" si="108"/>
        <v>No</v>
      </c>
      <c r="AC444" s="68" t="str">
        <f t="shared" si="109"/>
        <v>N/A</v>
      </c>
      <c r="AD444" s="65" t="str">
        <f t="shared" si="110"/>
        <v>No</v>
      </c>
      <c r="AE444" s="68" t="str">
        <f t="shared" si="111"/>
        <v>N/A</v>
      </c>
      <c r="AF444" s="8"/>
    </row>
    <row r="445" spans="1:32" ht="14.5" hidden="1" customHeight="1">
      <c r="A445" s="66" t="s">
        <v>15</v>
      </c>
      <c r="B445" s="66" t="s">
        <v>28</v>
      </c>
      <c r="C445" s="66" t="str" cm="1">
        <f t="array" ref="C445">_xlfn.IFNA(_xlfn.IFS(B445="Starter","Starters &amp; Sides",B445="Sides","Starters &amp; Sides"),B445)</f>
        <v>Drinks</v>
      </c>
      <c r="D445" t="s">
        <v>2770</v>
      </c>
      <c r="E445" s="74"/>
      <c r="F445" s="4"/>
      <c r="G445" s="4"/>
      <c r="H445" s="4"/>
      <c r="I445" s="4"/>
      <c r="J445" s="4"/>
      <c r="K445" s="4"/>
      <c r="L445" s="4"/>
      <c r="M445" s="4"/>
      <c r="N445" s="4"/>
      <c r="O445" s="4"/>
      <c r="P445" s="4">
        <v>9.15</v>
      </c>
      <c r="Q445" s="338"/>
      <c r="R445" s="15" t="str">
        <f t="shared" si="98"/>
        <v>No</v>
      </c>
      <c r="S445" s="15" t="str">
        <f t="shared" si="99"/>
        <v>No</v>
      </c>
      <c r="T445" s="4" t="str">
        <f t="shared" si="100"/>
        <v>No</v>
      </c>
      <c r="U445" s="4" t="str">
        <f t="shared" si="101"/>
        <v>N/A</v>
      </c>
      <c r="V445" s="132" t="str">
        <f t="shared" si="102"/>
        <v>No</v>
      </c>
      <c r="W445" s="223" t="str">
        <f t="shared" si="103"/>
        <v>N/A</v>
      </c>
      <c r="X445" s="221" t="str">
        <f t="shared" si="104"/>
        <v>No</v>
      </c>
      <c r="Y445" s="223" t="str">
        <f t="shared" si="105"/>
        <v>N/A</v>
      </c>
      <c r="Z445" s="222" t="str">
        <f t="shared" si="106"/>
        <v>No</v>
      </c>
      <c r="AA445" s="68" t="str">
        <f t="shared" si="107"/>
        <v>N/A</v>
      </c>
      <c r="AB445" s="65" t="str">
        <f t="shared" si="108"/>
        <v>No</v>
      </c>
      <c r="AC445" s="68" t="str">
        <f t="shared" si="109"/>
        <v>N/A</v>
      </c>
      <c r="AD445" s="65" t="str">
        <f t="shared" si="110"/>
        <v>No</v>
      </c>
      <c r="AE445" s="68" t="str">
        <f t="shared" si="111"/>
        <v>N/A</v>
      </c>
      <c r="AF445" s="8"/>
    </row>
    <row r="446" spans="1:32" ht="14.5" hidden="1" customHeight="1">
      <c r="A446" s="66" t="s">
        <v>15</v>
      </c>
      <c r="B446" s="66" t="s">
        <v>28</v>
      </c>
      <c r="C446" s="66" t="str" cm="1">
        <f t="array" ref="C446">_xlfn.IFNA(_xlfn.IFS(B446="Starter","Starters &amp; Sides",B446="Sides","Starters &amp; Sides"),B446)</f>
        <v>Drinks</v>
      </c>
      <c r="D446" s="84" t="s">
        <v>2771</v>
      </c>
      <c r="E446" s="74"/>
      <c r="F446" s="4"/>
      <c r="G446" s="4"/>
      <c r="H446" s="4"/>
      <c r="I446" s="4"/>
      <c r="J446" s="4"/>
      <c r="K446" s="4"/>
      <c r="L446" s="4"/>
      <c r="M446" s="4"/>
      <c r="N446" s="4"/>
      <c r="O446" s="4"/>
      <c r="P446" s="4">
        <v>33</v>
      </c>
      <c r="Q446" s="338"/>
      <c r="R446" s="15" t="str">
        <f t="shared" si="98"/>
        <v>No</v>
      </c>
      <c r="S446" s="15" t="str">
        <f t="shared" si="99"/>
        <v>No</v>
      </c>
      <c r="T446" s="4" t="str">
        <f t="shared" si="100"/>
        <v>No</v>
      </c>
      <c r="U446" s="4" t="str">
        <f t="shared" si="101"/>
        <v>N/A</v>
      </c>
      <c r="V446" s="132" t="str">
        <f t="shared" si="102"/>
        <v>No</v>
      </c>
      <c r="W446" s="223" t="str">
        <f t="shared" si="103"/>
        <v>N/A</v>
      </c>
      <c r="X446" s="221" t="str">
        <f t="shared" si="104"/>
        <v>No</v>
      </c>
      <c r="Y446" s="223" t="str">
        <f t="shared" si="105"/>
        <v>N/A</v>
      </c>
      <c r="Z446" s="222" t="str">
        <f t="shared" si="106"/>
        <v>No</v>
      </c>
      <c r="AA446" s="68" t="str">
        <f t="shared" si="107"/>
        <v>N/A</v>
      </c>
      <c r="AB446" s="65" t="str">
        <f t="shared" si="108"/>
        <v>No</v>
      </c>
      <c r="AC446" s="68" t="str">
        <f t="shared" si="109"/>
        <v>N/A</v>
      </c>
      <c r="AD446" s="65" t="str">
        <f t="shared" si="110"/>
        <v>No</v>
      </c>
      <c r="AE446" s="68" t="str">
        <f t="shared" si="111"/>
        <v>N/A</v>
      </c>
      <c r="AF446" s="8"/>
    </row>
    <row r="447" spans="1:32" ht="14.5" hidden="1" customHeight="1">
      <c r="A447" s="66" t="s">
        <v>15</v>
      </c>
      <c r="B447" s="66" t="s">
        <v>28</v>
      </c>
      <c r="C447" s="66" t="str" cm="1">
        <f t="array" ref="C447">_xlfn.IFNA(_xlfn.IFS(B447="Starter","Starters &amp; Sides",B447="Sides","Starters &amp; Sides"),B447)</f>
        <v>Drinks</v>
      </c>
      <c r="D447" s="84" t="s">
        <v>2772</v>
      </c>
      <c r="E447" s="74"/>
      <c r="F447" s="4"/>
      <c r="G447" s="4"/>
      <c r="H447" s="4"/>
      <c r="I447" s="4"/>
      <c r="J447" s="4"/>
      <c r="K447" s="4"/>
      <c r="L447" s="4"/>
      <c r="M447" s="4"/>
      <c r="N447" s="4"/>
      <c r="O447" s="4"/>
      <c r="P447" s="4">
        <v>41</v>
      </c>
      <c r="Q447" s="338"/>
      <c r="R447" s="15" t="str">
        <f t="shared" si="98"/>
        <v>No</v>
      </c>
      <c r="S447" s="15" t="str">
        <f t="shared" si="99"/>
        <v>No</v>
      </c>
      <c r="T447" s="4" t="str">
        <f t="shared" si="100"/>
        <v>No</v>
      </c>
      <c r="U447" s="4" t="str">
        <f t="shared" si="101"/>
        <v>N/A</v>
      </c>
      <c r="V447" s="132" t="str">
        <f t="shared" si="102"/>
        <v>No</v>
      </c>
      <c r="W447" s="223" t="str">
        <f t="shared" si="103"/>
        <v>N/A</v>
      </c>
      <c r="X447" s="221" t="str">
        <f t="shared" si="104"/>
        <v>No</v>
      </c>
      <c r="Y447" s="223" t="str">
        <f t="shared" si="105"/>
        <v>N/A</v>
      </c>
      <c r="Z447" s="222" t="str">
        <f t="shared" si="106"/>
        <v>No</v>
      </c>
      <c r="AA447" s="68" t="str">
        <f t="shared" si="107"/>
        <v>N/A</v>
      </c>
      <c r="AB447" s="65" t="str">
        <f t="shared" si="108"/>
        <v>No</v>
      </c>
      <c r="AC447" s="68" t="str">
        <f t="shared" si="109"/>
        <v>N/A</v>
      </c>
      <c r="AD447" s="65" t="str">
        <f t="shared" si="110"/>
        <v>No</v>
      </c>
      <c r="AE447" s="68" t="str">
        <f t="shared" si="111"/>
        <v>N/A</v>
      </c>
      <c r="AF447" s="8"/>
    </row>
    <row r="448" spans="1:32" ht="14.5" hidden="1" customHeight="1">
      <c r="A448" s="66" t="s">
        <v>15</v>
      </c>
      <c r="B448" s="66" t="s">
        <v>28</v>
      </c>
      <c r="C448" s="66" t="str" cm="1">
        <f t="array" ref="C448">_xlfn.IFNA(_xlfn.IFS(B448="Starter","Starters &amp; Sides",B448="Sides","Starters &amp; Sides"),B448)</f>
        <v>Drinks</v>
      </c>
      <c r="D448" s="84" t="s">
        <v>2773</v>
      </c>
      <c r="E448" s="74"/>
      <c r="F448" s="4"/>
      <c r="G448" s="4"/>
      <c r="H448" s="4"/>
      <c r="I448" s="4"/>
      <c r="J448" s="4"/>
      <c r="K448" s="4"/>
      <c r="L448" s="4"/>
      <c r="M448" s="4"/>
      <c r="N448" s="4"/>
      <c r="O448" s="4"/>
      <c r="P448" s="4">
        <v>57.5</v>
      </c>
      <c r="Q448" s="338"/>
      <c r="R448" s="15" t="str">
        <f t="shared" si="98"/>
        <v>No</v>
      </c>
      <c r="S448" s="15" t="str">
        <f t="shared" si="99"/>
        <v>No</v>
      </c>
      <c r="T448" s="4" t="str">
        <f t="shared" si="100"/>
        <v>No</v>
      </c>
      <c r="U448" s="4" t="str">
        <f t="shared" si="101"/>
        <v>N/A</v>
      </c>
      <c r="V448" s="132" t="str">
        <f t="shared" si="102"/>
        <v>No</v>
      </c>
      <c r="W448" s="223" t="str">
        <f t="shared" si="103"/>
        <v>N/A</v>
      </c>
      <c r="X448" s="221" t="str">
        <f t="shared" si="104"/>
        <v>No</v>
      </c>
      <c r="Y448" s="223" t="str">
        <f t="shared" si="105"/>
        <v>N/A</v>
      </c>
      <c r="Z448" s="222" t="str">
        <f t="shared" si="106"/>
        <v>No</v>
      </c>
      <c r="AA448" s="68" t="str">
        <f t="shared" si="107"/>
        <v>N/A</v>
      </c>
      <c r="AB448" s="65" t="str">
        <f t="shared" si="108"/>
        <v>No</v>
      </c>
      <c r="AC448" s="68" t="str">
        <f t="shared" si="109"/>
        <v>N/A</v>
      </c>
      <c r="AD448" s="65" t="str">
        <f t="shared" si="110"/>
        <v>No</v>
      </c>
      <c r="AE448" s="68" t="str">
        <f t="shared" si="111"/>
        <v>N/A</v>
      </c>
      <c r="AF448" s="8"/>
    </row>
    <row r="449" spans="1:32" ht="14.5" hidden="1" customHeight="1">
      <c r="A449" s="66" t="s">
        <v>15</v>
      </c>
      <c r="B449" s="66" t="s">
        <v>28</v>
      </c>
      <c r="C449" s="66" t="str" cm="1">
        <f t="array" ref="C449">_xlfn.IFNA(_xlfn.IFS(B449="Starter","Starters &amp; Sides",B449="Sides","Starters &amp; Sides"),B449)</f>
        <v>Drinks</v>
      </c>
      <c r="D449" s="84" t="s">
        <v>2774</v>
      </c>
      <c r="E449" s="74"/>
      <c r="F449" s="4"/>
      <c r="G449" s="4"/>
      <c r="H449" s="4"/>
      <c r="I449" s="4"/>
      <c r="J449" s="4"/>
      <c r="K449" s="4"/>
      <c r="L449" s="4"/>
      <c r="M449" s="4"/>
      <c r="N449" s="4"/>
      <c r="O449" s="4"/>
      <c r="P449" s="4">
        <v>7.2</v>
      </c>
      <c r="Q449" s="338">
        <v>7.2</v>
      </c>
      <c r="R449" s="15" t="str">
        <f t="shared" si="98"/>
        <v>Yes</v>
      </c>
      <c r="S449" s="15" t="str">
        <f t="shared" si="99"/>
        <v>No</v>
      </c>
      <c r="T449" s="4" t="str">
        <f t="shared" si="100"/>
        <v>Yes</v>
      </c>
      <c r="U449" s="4">
        <f t="shared" si="101"/>
        <v>0</v>
      </c>
      <c r="V449" s="132" t="str">
        <f t="shared" si="102"/>
        <v>No</v>
      </c>
      <c r="W449" s="223" t="str">
        <f t="shared" si="103"/>
        <v>N/A</v>
      </c>
      <c r="X449" s="221" t="str">
        <f t="shared" si="104"/>
        <v>No</v>
      </c>
      <c r="Y449" s="223" t="str">
        <f t="shared" si="105"/>
        <v>N/A</v>
      </c>
      <c r="Z449" s="222" t="str">
        <f t="shared" si="106"/>
        <v>No</v>
      </c>
      <c r="AA449" s="68" t="str">
        <f t="shared" si="107"/>
        <v>N/A</v>
      </c>
      <c r="AB449" s="65" t="str">
        <f t="shared" si="108"/>
        <v>No</v>
      </c>
      <c r="AC449" s="68" t="str">
        <f t="shared" si="109"/>
        <v>N/A</v>
      </c>
      <c r="AD449" s="65" t="str">
        <f t="shared" si="110"/>
        <v>No</v>
      </c>
      <c r="AE449" s="68" t="str">
        <f t="shared" si="111"/>
        <v>N/A</v>
      </c>
      <c r="AF449" s="8"/>
    </row>
    <row r="450" spans="1:32" ht="14.5" hidden="1" customHeight="1">
      <c r="A450" s="66" t="s">
        <v>15</v>
      </c>
      <c r="B450" s="66" t="s">
        <v>28</v>
      </c>
      <c r="C450" s="66" t="str" cm="1">
        <f t="array" ref="C450">_xlfn.IFNA(_xlfn.IFS(B450="Starter","Starters &amp; Sides",B450="Sides","Starters &amp; Sides"),B450)</f>
        <v>Drinks</v>
      </c>
      <c r="D450" s="84" t="s">
        <v>2775</v>
      </c>
      <c r="E450" s="74"/>
      <c r="F450" s="4"/>
      <c r="G450" s="4"/>
      <c r="H450" s="4"/>
      <c r="I450" s="4"/>
      <c r="J450" s="4"/>
      <c r="K450" s="4"/>
      <c r="L450" s="4"/>
      <c r="M450" s="4"/>
      <c r="N450" s="4"/>
      <c r="O450" s="4"/>
      <c r="P450" s="4">
        <v>9.5</v>
      </c>
      <c r="Q450" s="338">
        <v>95</v>
      </c>
      <c r="R450" s="15" t="str">
        <f t="shared" si="98"/>
        <v>Yes</v>
      </c>
      <c r="S450" s="15" t="str">
        <f t="shared" si="99"/>
        <v>No</v>
      </c>
      <c r="T450" s="4" t="str">
        <f t="shared" si="100"/>
        <v>Yes</v>
      </c>
      <c r="U450" s="4">
        <f t="shared" si="101"/>
        <v>9</v>
      </c>
      <c r="V450" s="132" t="str">
        <f t="shared" si="102"/>
        <v>No</v>
      </c>
      <c r="W450" s="223" t="str">
        <f t="shared" si="103"/>
        <v>N/A</v>
      </c>
      <c r="X450" s="221" t="str">
        <f t="shared" si="104"/>
        <v>No</v>
      </c>
      <c r="Y450" s="223" t="str">
        <f t="shared" si="105"/>
        <v>N/A</v>
      </c>
      <c r="Z450" s="222" t="str">
        <f t="shared" si="106"/>
        <v>No</v>
      </c>
      <c r="AA450" s="68" t="str">
        <f t="shared" si="107"/>
        <v>N/A</v>
      </c>
      <c r="AB450" s="65" t="str">
        <f t="shared" si="108"/>
        <v>No</v>
      </c>
      <c r="AC450" s="68" t="str">
        <f t="shared" si="109"/>
        <v>N/A</v>
      </c>
      <c r="AD450" s="65" t="str">
        <f t="shared" si="110"/>
        <v>No</v>
      </c>
      <c r="AE450" s="68" t="str">
        <f t="shared" si="111"/>
        <v>N/A</v>
      </c>
      <c r="AF450" s="8"/>
    </row>
    <row r="451" spans="1:32" ht="14.5" hidden="1" customHeight="1">
      <c r="A451" s="66" t="s">
        <v>15</v>
      </c>
      <c r="B451" s="66" t="s">
        <v>28</v>
      </c>
      <c r="C451" s="66" t="str" cm="1">
        <f t="array" ref="C451">_xlfn.IFNA(_xlfn.IFS(B451="Starter","Starters &amp; Sides",B451="Sides","Starters &amp; Sides"),B451)</f>
        <v>Drinks</v>
      </c>
      <c r="D451" s="84" t="s">
        <v>2776</v>
      </c>
      <c r="E451" s="74"/>
      <c r="F451" s="4"/>
      <c r="G451" s="4"/>
      <c r="H451" s="4"/>
      <c r="I451" s="4"/>
      <c r="J451" s="4"/>
      <c r="K451" s="4"/>
      <c r="L451" s="4"/>
      <c r="M451" s="4"/>
      <c r="N451" s="4"/>
      <c r="O451" s="4"/>
      <c r="P451" s="4">
        <v>24</v>
      </c>
      <c r="Q451" s="338">
        <v>24</v>
      </c>
      <c r="R451" s="15" t="str">
        <f t="shared" si="98"/>
        <v>Yes</v>
      </c>
      <c r="S451" s="15" t="str">
        <f t="shared" si="99"/>
        <v>No</v>
      </c>
      <c r="T451" s="4" t="str">
        <f t="shared" si="100"/>
        <v>Yes</v>
      </c>
      <c r="U451" s="4">
        <f t="shared" si="101"/>
        <v>0</v>
      </c>
      <c r="V451" s="132" t="str">
        <f t="shared" si="102"/>
        <v>No</v>
      </c>
      <c r="W451" s="223" t="str">
        <f t="shared" si="103"/>
        <v>N/A</v>
      </c>
      <c r="X451" s="221" t="str">
        <f t="shared" si="104"/>
        <v>No</v>
      </c>
      <c r="Y451" s="223" t="str">
        <f t="shared" si="105"/>
        <v>N/A</v>
      </c>
      <c r="Z451" s="222" t="str">
        <f t="shared" si="106"/>
        <v>No</v>
      </c>
      <c r="AA451" s="68" t="str">
        <f t="shared" si="107"/>
        <v>N/A</v>
      </c>
      <c r="AB451" s="65" t="str">
        <f t="shared" si="108"/>
        <v>No</v>
      </c>
      <c r="AC451" s="68" t="str">
        <f t="shared" si="109"/>
        <v>N/A</v>
      </c>
      <c r="AD451" s="65" t="str">
        <f t="shared" si="110"/>
        <v>No</v>
      </c>
      <c r="AE451" s="68" t="str">
        <f t="shared" si="111"/>
        <v>N/A</v>
      </c>
      <c r="AF451" s="8"/>
    </row>
    <row r="452" spans="1:32" ht="14.5" hidden="1" customHeight="1">
      <c r="A452" s="66" t="s">
        <v>15</v>
      </c>
      <c r="B452" s="66" t="s">
        <v>28</v>
      </c>
      <c r="C452" s="66" t="str" cm="1">
        <f t="array" ref="C452">_xlfn.IFNA(_xlfn.IFS(B452="Starter","Starters &amp; Sides",B452="Sides","Starters &amp; Sides"),B452)</f>
        <v>Drinks</v>
      </c>
      <c r="D452" s="84" t="s">
        <v>2777</v>
      </c>
      <c r="E452" s="74"/>
      <c r="F452" s="4"/>
      <c r="G452" s="4"/>
      <c r="H452" s="4"/>
      <c r="I452" s="4"/>
      <c r="J452" s="4"/>
      <c r="K452" s="4"/>
      <c r="L452" s="4"/>
      <c r="M452" s="4"/>
      <c r="N452" s="4"/>
      <c r="O452" s="4"/>
      <c r="P452" s="4">
        <v>9</v>
      </c>
      <c r="Q452" s="338">
        <v>9</v>
      </c>
      <c r="R452" s="15" t="str">
        <f t="shared" si="98"/>
        <v>Yes</v>
      </c>
      <c r="S452" s="15" t="str">
        <f t="shared" si="99"/>
        <v>No</v>
      </c>
      <c r="T452" s="4" t="str">
        <f t="shared" si="100"/>
        <v>Yes</v>
      </c>
      <c r="U452" s="4">
        <f t="shared" si="101"/>
        <v>0</v>
      </c>
      <c r="V452" s="132" t="str">
        <f t="shared" si="102"/>
        <v>No</v>
      </c>
      <c r="W452" s="223" t="str">
        <f t="shared" si="103"/>
        <v>N/A</v>
      </c>
      <c r="X452" s="221" t="str">
        <f t="shared" si="104"/>
        <v>No</v>
      </c>
      <c r="Y452" s="223" t="str">
        <f t="shared" si="105"/>
        <v>N/A</v>
      </c>
      <c r="Z452" s="222" t="str">
        <f t="shared" si="106"/>
        <v>No</v>
      </c>
      <c r="AA452" s="68" t="str">
        <f t="shared" si="107"/>
        <v>N/A</v>
      </c>
      <c r="AB452" s="65" t="str">
        <f t="shared" si="108"/>
        <v>No</v>
      </c>
      <c r="AC452" s="68" t="str">
        <f t="shared" si="109"/>
        <v>N/A</v>
      </c>
      <c r="AD452" s="65" t="str">
        <f t="shared" si="110"/>
        <v>No</v>
      </c>
      <c r="AE452" s="68" t="str">
        <f t="shared" si="111"/>
        <v>N/A</v>
      </c>
      <c r="AF452" s="8"/>
    </row>
    <row r="453" spans="1:32" ht="14.5" hidden="1" customHeight="1">
      <c r="A453" s="66" t="s">
        <v>15</v>
      </c>
      <c r="B453" s="66" t="s">
        <v>28</v>
      </c>
      <c r="C453" s="66" t="str" cm="1">
        <f t="array" ref="C453">_xlfn.IFNA(_xlfn.IFS(B453="Starter","Starters &amp; Sides",B453="Sides","Starters &amp; Sides"),B453)</f>
        <v>Drinks</v>
      </c>
      <c r="D453" s="84" t="s">
        <v>2778</v>
      </c>
      <c r="E453" s="74"/>
      <c r="F453" s="4"/>
      <c r="G453" s="4"/>
      <c r="H453" s="4"/>
      <c r="I453" s="4"/>
      <c r="J453" s="4"/>
      <c r="K453" s="4"/>
      <c r="L453" s="4"/>
      <c r="M453" s="4"/>
      <c r="N453" s="4"/>
      <c r="O453" s="4"/>
      <c r="P453" s="4">
        <v>10.25</v>
      </c>
      <c r="Q453" s="338">
        <v>10.25</v>
      </c>
      <c r="R453" s="15" t="str">
        <f t="shared" si="98"/>
        <v>Yes</v>
      </c>
      <c r="S453" s="15" t="str">
        <f t="shared" si="99"/>
        <v>No</v>
      </c>
      <c r="T453" s="4" t="str">
        <f t="shared" si="100"/>
        <v>Yes</v>
      </c>
      <c r="U453" s="4">
        <f t="shared" si="101"/>
        <v>0</v>
      </c>
      <c r="V453" s="132" t="str">
        <f t="shared" si="102"/>
        <v>No</v>
      </c>
      <c r="W453" s="223" t="str">
        <f t="shared" si="103"/>
        <v>N/A</v>
      </c>
      <c r="X453" s="221" t="str">
        <f t="shared" si="104"/>
        <v>No</v>
      </c>
      <c r="Y453" s="223" t="str">
        <f t="shared" si="105"/>
        <v>N/A</v>
      </c>
      <c r="Z453" s="222" t="str">
        <f t="shared" si="106"/>
        <v>No</v>
      </c>
      <c r="AA453" s="68" t="str">
        <f t="shared" si="107"/>
        <v>N/A</v>
      </c>
      <c r="AB453" s="65" t="str">
        <f t="shared" si="108"/>
        <v>No</v>
      </c>
      <c r="AC453" s="68" t="str">
        <f t="shared" si="109"/>
        <v>N/A</v>
      </c>
      <c r="AD453" s="65" t="str">
        <f t="shared" si="110"/>
        <v>No</v>
      </c>
      <c r="AE453" s="68" t="str">
        <f t="shared" si="111"/>
        <v>N/A</v>
      </c>
      <c r="AF453" s="8"/>
    </row>
    <row r="454" spans="1:32" ht="14.5" hidden="1" customHeight="1">
      <c r="A454" s="66" t="s">
        <v>15</v>
      </c>
      <c r="B454" s="66" t="s">
        <v>28</v>
      </c>
      <c r="C454" s="66" t="str" cm="1">
        <f t="array" ref="C454">_xlfn.IFNA(_xlfn.IFS(B454="Starter","Starters &amp; Sides",B454="Sides","Starters &amp; Sides"),B454)</f>
        <v>Drinks</v>
      </c>
      <c r="D454" s="84" t="s">
        <v>2779</v>
      </c>
      <c r="E454" s="74"/>
      <c r="F454" s="4"/>
      <c r="G454" s="4"/>
      <c r="H454" s="4"/>
      <c r="I454" s="4"/>
      <c r="J454" s="4"/>
      <c r="K454" s="4"/>
      <c r="L454" s="4"/>
      <c r="M454" s="4"/>
      <c r="N454" s="4"/>
      <c r="O454" s="4"/>
      <c r="P454" s="4">
        <v>27.5</v>
      </c>
      <c r="Q454" s="338">
        <v>27.5</v>
      </c>
      <c r="R454" s="15" t="str">
        <f t="shared" si="98"/>
        <v>Yes</v>
      </c>
      <c r="S454" s="15" t="str">
        <f t="shared" si="99"/>
        <v>No</v>
      </c>
      <c r="T454" s="4" t="str">
        <f t="shared" si="100"/>
        <v>Yes</v>
      </c>
      <c r="U454" s="4">
        <f t="shared" si="101"/>
        <v>0</v>
      </c>
      <c r="V454" s="132" t="str">
        <f t="shared" si="102"/>
        <v>No</v>
      </c>
      <c r="W454" s="223" t="str">
        <f t="shared" si="103"/>
        <v>N/A</v>
      </c>
      <c r="X454" s="221" t="str">
        <f t="shared" si="104"/>
        <v>No</v>
      </c>
      <c r="Y454" s="223" t="str">
        <f t="shared" si="105"/>
        <v>N/A</v>
      </c>
      <c r="Z454" s="222" t="str">
        <f t="shared" si="106"/>
        <v>No</v>
      </c>
      <c r="AA454" s="68" t="str">
        <f t="shared" si="107"/>
        <v>N/A</v>
      </c>
      <c r="AB454" s="65" t="str">
        <f t="shared" si="108"/>
        <v>No</v>
      </c>
      <c r="AC454" s="68" t="str">
        <f t="shared" si="109"/>
        <v>N/A</v>
      </c>
      <c r="AD454" s="65" t="str">
        <f t="shared" si="110"/>
        <v>No</v>
      </c>
      <c r="AE454" s="68" t="str">
        <f t="shared" si="111"/>
        <v>N/A</v>
      </c>
      <c r="AF454" s="8"/>
    </row>
    <row r="455" spans="1:32" ht="14.5" hidden="1" customHeight="1">
      <c r="A455" s="66" t="s">
        <v>15</v>
      </c>
      <c r="B455" s="66" t="s">
        <v>28</v>
      </c>
      <c r="C455" s="66" t="str" cm="1">
        <f t="array" ref="C455">_xlfn.IFNA(_xlfn.IFS(B455="Starter","Starters &amp; Sides",B455="Sides","Starters &amp; Sides"),B455)</f>
        <v>Drinks</v>
      </c>
      <c r="D455" s="84" t="s">
        <v>2780</v>
      </c>
      <c r="E455" s="74"/>
      <c r="F455" s="4"/>
      <c r="G455" s="4"/>
      <c r="H455" s="4"/>
      <c r="I455" s="4"/>
      <c r="J455" s="4"/>
      <c r="K455" s="4"/>
      <c r="L455" s="4"/>
      <c r="M455" s="4"/>
      <c r="N455" s="4"/>
      <c r="O455" s="4"/>
      <c r="P455" s="4">
        <v>8.0500000000000007</v>
      </c>
      <c r="Q455" s="338">
        <v>8.0500000000000007</v>
      </c>
      <c r="R455" s="15" t="str">
        <f t="shared" si="98"/>
        <v>Yes</v>
      </c>
      <c r="S455" s="15" t="str">
        <f t="shared" si="99"/>
        <v>No</v>
      </c>
      <c r="T455" s="4" t="str">
        <f t="shared" si="100"/>
        <v>Yes</v>
      </c>
      <c r="U455" s="4">
        <f t="shared" si="101"/>
        <v>0</v>
      </c>
      <c r="V455" s="132" t="str">
        <f t="shared" si="102"/>
        <v>No</v>
      </c>
      <c r="W455" s="223" t="str">
        <f t="shared" si="103"/>
        <v>N/A</v>
      </c>
      <c r="X455" s="221" t="str">
        <f t="shared" si="104"/>
        <v>No</v>
      </c>
      <c r="Y455" s="223" t="str">
        <f t="shared" si="105"/>
        <v>N/A</v>
      </c>
      <c r="Z455" s="222" t="str">
        <f t="shared" si="106"/>
        <v>No</v>
      </c>
      <c r="AA455" s="68" t="str">
        <f t="shared" si="107"/>
        <v>N/A</v>
      </c>
      <c r="AB455" s="65" t="str">
        <f t="shared" si="108"/>
        <v>No</v>
      </c>
      <c r="AC455" s="68" t="str">
        <f t="shared" si="109"/>
        <v>N/A</v>
      </c>
      <c r="AD455" s="65" t="str">
        <f t="shared" si="110"/>
        <v>No</v>
      </c>
      <c r="AE455" s="68" t="str">
        <f t="shared" si="111"/>
        <v>N/A</v>
      </c>
      <c r="AF455" s="8"/>
    </row>
    <row r="456" spans="1:32" ht="14.5" hidden="1" customHeight="1">
      <c r="A456" s="66" t="s">
        <v>15</v>
      </c>
      <c r="B456" s="66" t="s">
        <v>28</v>
      </c>
      <c r="C456" s="66" t="str" cm="1">
        <f t="array" ref="C456">_xlfn.IFNA(_xlfn.IFS(B456="Starter","Starters &amp; Sides",B456="Sides","Starters &amp; Sides"),B456)</f>
        <v>Drinks</v>
      </c>
      <c r="D456" s="84" t="s">
        <v>2781</v>
      </c>
      <c r="E456" s="74"/>
      <c r="F456" s="4"/>
      <c r="G456" s="4"/>
      <c r="H456" s="4"/>
      <c r="I456" s="4"/>
      <c r="J456" s="4"/>
      <c r="K456" s="4"/>
      <c r="L456" s="4"/>
      <c r="M456" s="4"/>
      <c r="N456" s="4"/>
      <c r="O456" s="4"/>
      <c r="P456" s="4">
        <v>10.25</v>
      </c>
      <c r="Q456" s="338">
        <v>10.25</v>
      </c>
      <c r="R456" s="15" t="str">
        <f t="shared" si="98"/>
        <v>Yes</v>
      </c>
      <c r="S456" s="15" t="str">
        <f t="shared" si="99"/>
        <v>No</v>
      </c>
      <c r="T456" s="4" t="str">
        <f t="shared" si="100"/>
        <v>Yes</v>
      </c>
      <c r="U456" s="4">
        <f t="shared" si="101"/>
        <v>0</v>
      </c>
      <c r="V456" s="132" t="str">
        <f t="shared" si="102"/>
        <v>No</v>
      </c>
      <c r="W456" s="223" t="str">
        <f t="shared" si="103"/>
        <v>N/A</v>
      </c>
      <c r="X456" s="221" t="str">
        <f t="shared" si="104"/>
        <v>No</v>
      </c>
      <c r="Y456" s="223" t="str">
        <f t="shared" si="105"/>
        <v>N/A</v>
      </c>
      <c r="Z456" s="222" t="str">
        <f t="shared" si="106"/>
        <v>No</v>
      </c>
      <c r="AA456" s="68" t="str">
        <f t="shared" si="107"/>
        <v>N/A</v>
      </c>
      <c r="AB456" s="65" t="str">
        <f t="shared" si="108"/>
        <v>No</v>
      </c>
      <c r="AC456" s="68" t="str">
        <f t="shared" si="109"/>
        <v>N/A</v>
      </c>
      <c r="AD456" s="65" t="str">
        <f t="shared" si="110"/>
        <v>No</v>
      </c>
      <c r="AE456" s="68" t="str">
        <f t="shared" si="111"/>
        <v>N/A</v>
      </c>
      <c r="AF456" s="8"/>
    </row>
    <row r="457" spans="1:32" ht="14.5" hidden="1" customHeight="1">
      <c r="A457" s="66" t="s">
        <v>15</v>
      </c>
      <c r="B457" s="66" t="s">
        <v>28</v>
      </c>
      <c r="C457" s="66" t="str" cm="1">
        <f t="array" ref="C457">_xlfn.IFNA(_xlfn.IFS(B457="Starter","Starters &amp; Sides",B457="Sides","Starters &amp; Sides"),B457)</f>
        <v>Drinks</v>
      </c>
      <c r="D457" s="84" t="s">
        <v>2782</v>
      </c>
      <c r="E457" s="74"/>
      <c r="F457" s="4"/>
      <c r="G457" s="4"/>
      <c r="H457" s="4"/>
      <c r="I457" s="4"/>
      <c r="J457" s="4"/>
      <c r="K457" s="4"/>
      <c r="L457" s="4"/>
      <c r="M457" s="4"/>
      <c r="N457" s="4"/>
      <c r="O457" s="4"/>
      <c r="P457" s="4">
        <v>27.5</v>
      </c>
      <c r="Q457" s="338">
        <v>72.5</v>
      </c>
      <c r="R457" s="15" t="str">
        <f t="shared" si="98"/>
        <v>Yes</v>
      </c>
      <c r="S457" s="15" t="str">
        <f t="shared" si="99"/>
        <v>No</v>
      </c>
      <c r="T457" s="4" t="str">
        <f t="shared" si="100"/>
        <v>Yes</v>
      </c>
      <c r="U457" s="4">
        <f t="shared" si="101"/>
        <v>1.6363636363636362</v>
      </c>
      <c r="V457" s="132" t="str">
        <f t="shared" si="102"/>
        <v>No</v>
      </c>
      <c r="W457" s="223" t="str">
        <f t="shared" si="103"/>
        <v>N/A</v>
      </c>
      <c r="X457" s="221" t="str">
        <f t="shared" si="104"/>
        <v>No</v>
      </c>
      <c r="Y457" s="223" t="str">
        <f t="shared" si="105"/>
        <v>N/A</v>
      </c>
      <c r="Z457" s="222" t="str">
        <f t="shared" si="106"/>
        <v>No</v>
      </c>
      <c r="AA457" s="68" t="str">
        <f t="shared" si="107"/>
        <v>N/A</v>
      </c>
      <c r="AB457" s="65" t="str">
        <f t="shared" si="108"/>
        <v>No</v>
      </c>
      <c r="AC457" s="68" t="str">
        <f t="shared" si="109"/>
        <v>N/A</v>
      </c>
      <c r="AD457" s="65" t="str">
        <f t="shared" si="110"/>
        <v>No</v>
      </c>
      <c r="AE457" s="68" t="str">
        <f t="shared" si="111"/>
        <v>N/A</v>
      </c>
      <c r="AF457" s="8"/>
    </row>
    <row r="458" spans="1:32" ht="14.5" hidden="1" customHeight="1">
      <c r="A458" s="66" t="s">
        <v>15</v>
      </c>
      <c r="B458" s="66" t="s">
        <v>28</v>
      </c>
      <c r="C458" s="66" t="str" cm="1">
        <f t="array" ref="C458">_xlfn.IFNA(_xlfn.IFS(B458="Starter","Starters &amp; Sides",B458="Sides","Starters &amp; Sides"),B458)</f>
        <v>Drinks</v>
      </c>
      <c r="D458" s="84" t="s">
        <v>2783</v>
      </c>
      <c r="E458" s="74"/>
      <c r="F458" s="4"/>
      <c r="G458" s="4"/>
      <c r="H458" s="4"/>
      <c r="I458" s="4"/>
      <c r="J458" s="4"/>
      <c r="K458" s="4"/>
      <c r="L458" s="4"/>
      <c r="M458" s="4"/>
      <c r="N458" s="4"/>
      <c r="O458" s="4"/>
      <c r="P458" s="4">
        <v>32</v>
      </c>
      <c r="Q458" s="338">
        <v>32</v>
      </c>
      <c r="R458" s="15" t="str">
        <f t="shared" si="98"/>
        <v>Yes</v>
      </c>
      <c r="S458" s="15" t="str">
        <f t="shared" si="99"/>
        <v>No</v>
      </c>
      <c r="T458" s="4" t="str">
        <f t="shared" si="100"/>
        <v>Yes</v>
      </c>
      <c r="U458" s="4">
        <f t="shared" si="101"/>
        <v>0</v>
      </c>
      <c r="V458" s="132" t="str">
        <f t="shared" si="102"/>
        <v>No</v>
      </c>
      <c r="W458" s="223" t="str">
        <f t="shared" si="103"/>
        <v>N/A</v>
      </c>
      <c r="X458" s="221" t="str">
        <f t="shared" si="104"/>
        <v>No</v>
      </c>
      <c r="Y458" s="223" t="str">
        <f t="shared" si="105"/>
        <v>N/A</v>
      </c>
      <c r="Z458" s="222" t="str">
        <f t="shared" si="106"/>
        <v>No</v>
      </c>
      <c r="AA458" s="68" t="str">
        <f t="shared" si="107"/>
        <v>N/A</v>
      </c>
      <c r="AB458" s="65" t="str">
        <f t="shared" si="108"/>
        <v>No</v>
      </c>
      <c r="AC458" s="68" t="str">
        <f t="shared" si="109"/>
        <v>N/A</v>
      </c>
      <c r="AD458" s="65" t="str">
        <f t="shared" si="110"/>
        <v>No</v>
      </c>
      <c r="AE458" s="68" t="str">
        <f t="shared" si="111"/>
        <v>N/A</v>
      </c>
      <c r="AF458" s="8"/>
    </row>
    <row r="459" spans="1:32" ht="14.5" hidden="1" customHeight="1">
      <c r="A459" s="66" t="s">
        <v>15</v>
      </c>
      <c r="B459" s="66" t="s">
        <v>28</v>
      </c>
      <c r="C459" s="66" t="str" cm="1">
        <f t="array" ref="C459">_xlfn.IFNA(_xlfn.IFS(B459="Starter","Starters &amp; Sides",B459="Sides","Starters &amp; Sides"),B459)</f>
        <v>Drinks</v>
      </c>
      <c r="D459" s="84" t="s">
        <v>2784</v>
      </c>
      <c r="E459" s="74"/>
      <c r="F459" s="4"/>
      <c r="G459" s="4"/>
      <c r="H459" s="4"/>
      <c r="I459" s="4"/>
      <c r="J459" s="4"/>
      <c r="K459" s="4"/>
      <c r="L459" s="4"/>
      <c r="M459" s="4"/>
      <c r="N459" s="4"/>
      <c r="O459" s="4"/>
      <c r="P459" s="4">
        <v>9.1</v>
      </c>
      <c r="Q459" s="338">
        <v>9.1</v>
      </c>
      <c r="R459" s="15" t="str">
        <f t="shared" si="98"/>
        <v>Yes</v>
      </c>
      <c r="S459" s="15" t="str">
        <f t="shared" si="99"/>
        <v>No</v>
      </c>
      <c r="T459" s="4" t="str">
        <f t="shared" si="100"/>
        <v>Yes</v>
      </c>
      <c r="U459" s="4">
        <f t="shared" si="101"/>
        <v>0</v>
      </c>
      <c r="V459" s="132" t="str">
        <f t="shared" si="102"/>
        <v>No</v>
      </c>
      <c r="W459" s="223" t="str">
        <f t="shared" si="103"/>
        <v>N/A</v>
      </c>
      <c r="X459" s="221" t="str">
        <f t="shared" si="104"/>
        <v>No</v>
      </c>
      <c r="Y459" s="223" t="str">
        <f t="shared" si="105"/>
        <v>N/A</v>
      </c>
      <c r="Z459" s="222" t="str">
        <f t="shared" si="106"/>
        <v>No</v>
      </c>
      <c r="AA459" s="68" t="str">
        <f t="shared" si="107"/>
        <v>N/A</v>
      </c>
      <c r="AB459" s="65" t="str">
        <f t="shared" si="108"/>
        <v>No</v>
      </c>
      <c r="AC459" s="68" t="str">
        <f t="shared" si="109"/>
        <v>N/A</v>
      </c>
      <c r="AD459" s="65" t="str">
        <f t="shared" si="110"/>
        <v>No</v>
      </c>
      <c r="AE459" s="68" t="str">
        <f t="shared" si="111"/>
        <v>N/A</v>
      </c>
      <c r="AF459" s="8"/>
    </row>
    <row r="460" spans="1:32" ht="14.5" hidden="1" customHeight="1">
      <c r="A460" s="66" t="s">
        <v>15</v>
      </c>
      <c r="B460" s="66" t="s">
        <v>28</v>
      </c>
      <c r="C460" s="66" t="str" cm="1">
        <f t="array" ref="C460">_xlfn.IFNA(_xlfn.IFS(B460="Starter","Starters &amp; Sides",B460="Sides","Starters &amp; Sides"),B460)</f>
        <v>Drinks</v>
      </c>
      <c r="D460" s="84" t="s">
        <v>2785</v>
      </c>
      <c r="E460" s="74"/>
      <c r="F460" s="4"/>
      <c r="G460" s="4"/>
      <c r="H460" s="4"/>
      <c r="I460" s="4"/>
      <c r="J460" s="4"/>
      <c r="K460" s="4"/>
      <c r="L460" s="4"/>
      <c r="M460" s="4"/>
      <c r="N460" s="4"/>
      <c r="O460" s="4"/>
      <c r="P460" s="4">
        <v>11.25</v>
      </c>
      <c r="Q460" s="338">
        <v>11.25</v>
      </c>
      <c r="R460" s="15" t="str">
        <f t="shared" si="98"/>
        <v>Yes</v>
      </c>
      <c r="S460" s="15" t="str">
        <f t="shared" si="99"/>
        <v>No</v>
      </c>
      <c r="T460" s="4" t="str">
        <f t="shared" si="100"/>
        <v>Yes</v>
      </c>
      <c r="U460" s="4">
        <f t="shared" si="101"/>
        <v>0</v>
      </c>
      <c r="V460" s="132" t="str">
        <f t="shared" si="102"/>
        <v>No</v>
      </c>
      <c r="W460" s="223" t="str">
        <f t="shared" si="103"/>
        <v>N/A</v>
      </c>
      <c r="X460" s="221" t="str">
        <f t="shared" si="104"/>
        <v>No</v>
      </c>
      <c r="Y460" s="223" t="str">
        <f t="shared" si="105"/>
        <v>N/A</v>
      </c>
      <c r="Z460" s="222" t="str">
        <f t="shared" si="106"/>
        <v>No</v>
      </c>
      <c r="AA460" s="68" t="str">
        <f t="shared" si="107"/>
        <v>N/A</v>
      </c>
      <c r="AB460" s="65" t="str">
        <f t="shared" si="108"/>
        <v>No</v>
      </c>
      <c r="AC460" s="68" t="str">
        <f t="shared" si="109"/>
        <v>N/A</v>
      </c>
      <c r="AD460" s="65" t="str">
        <f t="shared" si="110"/>
        <v>No</v>
      </c>
      <c r="AE460" s="68" t="str">
        <f t="shared" si="111"/>
        <v>N/A</v>
      </c>
      <c r="AF460" s="8"/>
    </row>
    <row r="461" spans="1:32" ht="14.5" hidden="1" customHeight="1">
      <c r="A461" s="66" t="s">
        <v>15</v>
      </c>
      <c r="B461" s="66" t="s">
        <v>28</v>
      </c>
      <c r="C461" s="66" t="str" cm="1">
        <f t="array" ref="C461">_xlfn.IFNA(_xlfn.IFS(B461="Starter","Starters &amp; Sides",B461="Sides","Starters &amp; Sides"),B461)</f>
        <v>Drinks</v>
      </c>
      <c r="D461" s="84" t="s">
        <v>2786</v>
      </c>
      <c r="E461" s="74"/>
      <c r="F461" s="4"/>
      <c r="G461" s="4"/>
      <c r="H461" s="4"/>
      <c r="I461" s="4"/>
      <c r="J461" s="4"/>
      <c r="K461" s="4"/>
      <c r="L461" s="4"/>
      <c r="M461" s="4"/>
      <c r="N461" s="4"/>
      <c r="O461" s="4"/>
      <c r="P461" s="4">
        <v>29.5</v>
      </c>
      <c r="Q461" s="338">
        <v>29.5</v>
      </c>
      <c r="R461" s="15" t="str">
        <f t="shared" si="98"/>
        <v>Yes</v>
      </c>
      <c r="S461" s="15" t="str">
        <f t="shared" si="99"/>
        <v>No</v>
      </c>
      <c r="T461" s="4" t="str">
        <f t="shared" si="100"/>
        <v>Yes</v>
      </c>
      <c r="U461" s="4">
        <f t="shared" si="101"/>
        <v>0</v>
      </c>
      <c r="V461" s="132" t="str">
        <f t="shared" si="102"/>
        <v>No</v>
      </c>
      <c r="W461" s="223" t="str">
        <f t="shared" si="103"/>
        <v>N/A</v>
      </c>
      <c r="X461" s="221" t="str">
        <f t="shared" si="104"/>
        <v>No</v>
      </c>
      <c r="Y461" s="223" t="str">
        <f t="shared" si="105"/>
        <v>N/A</v>
      </c>
      <c r="Z461" s="222" t="str">
        <f t="shared" si="106"/>
        <v>No</v>
      </c>
      <c r="AA461" s="68" t="str">
        <f t="shared" si="107"/>
        <v>N/A</v>
      </c>
      <c r="AB461" s="65" t="str">
        <f t="shared" si="108"/>
        <v>No</v>
      </c>
      <c r="AC461" s="68" t="str">
        <f t="shared" si="109"/>
        <v>N/A</v>
      </c>
      <c r="AD461" s="65" t="str">
        <f t="shared" si="110"/>
        <v>No</v>
      </c>
      <c r="AE461" s="68" t="str">
        <f t="shared" si="111"/>
        <v>N/A</v>
      </c>
      <c r="AF461" s="8"/>
    </row>
    <row r="462" spans="1:32" ht="14.5" hidden="1" customHeight="1">
      <c r="A462" s="66" t="s">
        <v>15</v>
      </c>
      <c r="B462" s="66" t="s">
        <v>28</v>
      </c>
      <c r="C462" s="66" t="str" cm="1">
        <f t="array" ref="C462">_xlfn.IFNA(_xlfn.IFS(B462="Starter","Starters &amp; Sides",B462="Sides","Starters &amp; Sides"),B462)</f>
        <v>Drinks</v>
      </c>
      <c r="D462" s="84" t="s">
        <v>2787</v>
      </c>
      <c r="E462" s="74"/>
      <c r="F462" s="4"/>
      <c r="G462" s="4"/>
      <c r="H462" s="4"/>
      <c r="I462" s="4"/>
      <c r="J462" s="4"/>
      <c r="K462" s="4"/>
      <c r="L462" s="4"/>
      <c r="M462" s="4"/>
      <c r="N462" s="4"/>
      <c r="O462" s="4"/>
      <c r="P462" s="4">
        <v>8.0500000000000007</v>
      </c>
      <c r="Q462" s="338">
        <v>8.0500000000000007</v>
      </c>
      <c r="R462" s="15" t="str">
        <f t="shared" si="98"/>
        <v>Yes</v>
      </c>
      <c r="S462" s="15" t="str">
        <f t="shared" si="99"/>
        <v>No</v>
      </c>
      <c r="T462" s="4" t="str">
        <f t="shared" si="100"/>
        <v>Yes</v>
      </c>
      <c r="U462" s="4">
        <f t="shared" si="101"/>
        <v>0</v>
      </c>
      <c r="V462" s="132" t="str">
        <f t="shared" si="102"/>
        <v>No</v>
      </c>
      <c r="W462" s="223" t="str">
        <f t="shared" si="103"/>
        <v>N/A</v>
      </c>
      <c r="X462" s="221" t="str">
        <f t="shared" si="104"/>
        <v>No</v>
      </c>
      <c r="Y462" s="223" t="str">
        <f t="shared" si="105"/>
        <v>N/A</v>
      </c>
      <c r="Z462" s="222" t="str">
        <f t="shared" si="106"/>
        <v>No</v>
      </c>
      <c r="AA462" s="68" t="str">
        <f t="shared" si="107"/>
        <v>N/A</v>
      </c>
      <c r="AB462" s="65" t="str">
        <f t="shared" si="108"/>
        <v>No</v>
      </c>
      <c r="AC462" s="68" t="str">
        <f t="shared" si="109"/>
        <v>N/A</v>
      </c>
      <c r="AD462" s="65" t="str">
        <f t="shared" si="110"/>
        <v>No</v>
      </c>
      <c r="AE462" s="68" t="str">
        <f t="shared" si="111"/>
        <v>N/A</v>
      </c>
      <c r="AF462" s="8"/>
    </row>
    <row r="463" spans="1:32" ht="14.5" hidden="1" customHeight="1">
      <c r="A463" s="66" t="s">
        <v>15</v>
      </c>
      <c r="B463" s="66" t="s">
        <v>28</v>
      </c>
      <c r="C463" s="66" t="str" cm="1">
        <f t="array" ref="C463">_xlfn.IFNA(_xlfn.IFS(B463="Starter","Starters &amp; Sides",B463="Sides","Starters &amp; Sides"),B463)</f>
        <v>Drinks</v>
      </c>
      <c r="D463" s="84" t="s">
        <v>2788</v>
      </c>
      <c r="E463" s="74"/>
      <c r="F463" s="4"/>
      <c r="G463" s="4"/>
      <c r="H463" s="4"/>
      <c r="I463" s="4"/>
      <c r="J463" s="4"/>
      <c r="K463" s="4"/>
      <c r="L463" s="4"/>
      <c r="M463" s="4"/>
      <c r="N463" s="4"/>
      <c r="O463" s="4"/>
      <c r="P463" s="4">
        <v>10.25</v>
      </c>
      <c r="Q463" s="338">
        <v>10.25</v>
      </c>
      <c r="R463" s="15" t="str">
        <f t="shared" si="98"/>
        <v>Yes</v>
      </c>
      <c r="S463" s="15" t="str">
        <f t="shared" si="99"/>
        <v>No</v>
      </c>
      <c r="T463" s="4" t="str">
        <f t="shared" si="100"/>
        <v>Yes</v>
      </c>
      <c r="U463" s="4">
        <f t="shared" si="101"/>
        <v>0</v>
      </c>
      <c r="V463" s="132" t="str">
        <f t="shared" si="102"/>
        <v>No</v>
      </c>
      <c r="W463" s="223" t="str">
        <f t="shared" si="103"/>
        <v>N/A</v>
      </c>
      <c r="X463" s="221" t="str">
        <f t="shared" si="104"/>
        <v>No</v>
      </c>
      <c r="Y463" s="223" t="str">
        <f t="shared" si="105"/>
        <v>N/A</v>
      </c>
      <c r="Z463" s="222" t="str">
        <f t="shared" si="106"/>
        <v>No</v>
      </c>
      <c r="AA463" s="68" t="str">
        <f t="shared" si="107"/>
        <v>N/A</v>
      </c>
      <c r="AB463" s="65" t="str">
        <f t="shared" si="108"/>
        <v>No</v>
      </c>
      <c r="AC463" s="68" t="str">
        <f t="shared" si="109"/>
        <v>N/A</v>
      </c>
      <c r="AD463" s="65" t="str">
        <f t="shared" si="110"/>
        <v>No</v>
      </c>
      <c r="AE463" s="68" t="str">
        <f t="shared" si="111"/>
        <v>N/A</v>
      </c>
      <c r="AF463" s="8"/>
    </row>
    <row r="464" spans="1:32" ht="14.5" hidden="1" customHeight="1">
      <c r="A464" s="66" t="s">
        <v>15</v>
      </c>
      <c r="B464" s="66" t="s">
        <v>28</v>
      </c>
      <c r="C464" s="66" t="str" cm="1">
        <f t="array" ref="C464">_xlfn.IFNA(_xlfn.IFS(B464="Starter","Starters &amp; Sides",B464="Sides","Starters &amp; Sides"),B464)</f>
        <v>Drinks</v>
      </c>
      <c r="D464" s="84" t="s">
        <v>2789</v>
      </c>
      <c r="E464" s="74"/>
      <c r="F464" s="4"/>
      <c r="G464" s="4"/>
      <c r="H464" s="4"/>
      <c r="I464" s="4"/>
      <c r="J464" s="4"/>
      <c r="K464" s="4"/>
      <c r="L464" s="4"/>
      <c r="M464" s="4"/>
      <c r="N464" s="4"/>
      <c r="O464" s="4"/>
      <c r="P464" s="7">
        <v>27.5</v>
      </c>
      <c r="Q464" s="355">
        <v>27.5</v>
      </c>
      <c r="R464" s="15" t="str">
        <f t="shared" si="98"/>
        <v>Yes</v>
      </c>
      <c r="S464" s="15" t="str">
        <f t="shared" si="99"/>
        <v>No</v>
      </c>
      <c r="T464" s="4" t="str">
        <f t="shared" si="100"/>
        <v>Yes</v>
      </c>
      <c r="U464" s="4">
        <f t="shared" si="101"/>
        <v>0</v>
      </c>
      <c r="V464" s="163" t="str">
        <f t="shared" si="102"/>
        <v>No</v>
      </c>
      <c r="W464" s="294" t="str">
        <f t="shared" si="103"/>
        <v>N/A</v>
      </c>
      <c r="X464" s="340" t="str">
        <f t="shared" si="104"/>
        <v>No</v>
      </c>
      <c r="Y464" s="294" t="str">
        <f t="shared" si="105"/>
        <v>N/A</v>
      </c>
      <c r="Z464" s="267" t="str">
        <f t="shared" si="106"/>
        <v>No</v>
      </c>
      <c r="AA464" s="50" t="str">
        <f t="shared" si="107"/>
        <v>N/A</v>
      </c>
      <c r="AB464" s="295" t="str">
        <f t="shared" si="108"/>
        <v>No</v>
      </c>
      <c r="AC464" s="50" t="str">
        <f t="shared" si="109"/>
        <v>N/A</v>
      </c>
      <c r="AD464" s="295" t="str">
        <f t="shared" si="110"/>
        <v>No</v>
      </c>
      <c r="AE464" s="50" t="str">
        <f t="shared" si="111"/>
        <v>N/A</v>
      </c>
      <c r="AF464" s="312"/>
    </row>
    <row r="465" spans="1:32" ht="14.5" hidden="1" customHeight="1">
      <c r="A465" s="66" t="s">
        <v>15</v>
      </c>
      <c r="B465" s="66" t="s">
        <v>28</v>
      </c>
      <c r="C465" s="66" t="str" cm="1">
        <f t="array" ref="C465">_xlfn.IFNA(_xlfn.IFS(B465="Starter","Starters &amp; Sides",B465="Sides","Starters &amp; Sides"),B465)</f>
        <v>Drinks</v>
      </c>
      <c r="D465" s="84" t="s">
        <v>2790</v>
      </c>
      <c r="E465" s="74"/>
      <c r="F465" s="4"/>
      <c r="G465" s="4"/>
      <c r="H465" s="4"/>
      <c r="I465" s="4"/>
      <c r="J465" s="4"/>
      <c r="K465" s="4"/>
      <c r="L465" s="4"/>
      <c r="M465" s="4"/>
      <c r="N465" s="4"/>
      <c r="O465" s="4"/>
      <c r="P465" s="4">
        <v>7.2</v>
      </c>
      <c r="Q465" s="338">
        <v>7.2</v>
      </c>
      <c r="R465" s="15" t="str">
        <f t="shared" si="98"/>
        <v>Yes</v>
      </c>
      <c r="S465" s="15" t="str">
        <f t="shared" si="99"/>
        <v>No</v>
      </c>
      <c r="T465" s="4" t="str">
        <f t="shared" si="100"/>
        <v>Yes</v>
      </c>
      <c r="U465" s="4">
        <f t="shared" si="101"/>
        <v>0</v>
      </c>
      <c r="V465" s="74" t="str">
        <f t="shared" si="102"/>
        <v>No</v>
      </c>
      <c r="W465" s="223" t="str">
        <f t="shared" si="103"/>
        <v>N/A</v>
      </c>
      <c r="X465" s="4" t="str">
        <f t="shared" si="104"/>
        <v>No</v>
      </c>
      <c r="Y465" s="223" t="str">
        <f t="shared" si="105"/>
        <v>N/A</v>
      </c>
      <c r="Z465" s="4" t="str">
        <f t="shared" si="106"/>
        <v>No</v>
      </c>
      <c r="AA465" s="223" t="str">
        <f t="shared" si="107"/>
        <v>N/A</v>
      </c>
      <c r="AB465" s="4" t="str">
        <f t="shared" si="108"/>
        <v>No</v>
      </c>
      <c r="AC465" s="223" t="str">
        <f t="shared" si="109"/>
        <v>N/A</v>
      </c>
      <c r="AD465" s="4" t="str">
        <f t="shared" si="110"/>
        <v>No</v>
      </c>
      <c r="AE465" s="223" t="str">
        <f t="shared" si="111"/>
        <v>N/A</v>
      </c>
      <c r="AF465" s="8"/>
    </row>
    <row r="466" spans="1:32" ht="14.5" hidden="1" customHeight="1">
      <c r="A466" s="66" t="s">
        <v>15</v>
      </c>
      <c r="B466" s="66" t="s">
        <v>28</v>
      </c>
      <c r="C466" s="66" t="str" cm="1">
        <f t="array" ref="C466">_xlfn.IFNA(_xlfn.IFS(B466="Starter","Starters &amp; Sides",B466="Sides","Starters &amp; Sides"),B466)</f>
        <v>Drinks</v>
      </c>
      <c r="D466" s="84" t="s">
        <v>2791</v>
      </c>
      <c r="E466" s="74"/>
      <c r="F466" s="4"/>
      <c r="G466" s="4"/>
      <c r="H466" s="4"/>
      <c r="I466" s="4"/>
      <c r="J466" s="4"/>
      <c r="K466" s="4"/>
      <c r="L466" s="4"/>
      <c r="M466" s="4"/>
      <c r="N466" s="4"/>
      <c r="O466" s="4"/>
      <c r="P466" s="4">
        <v>9.5</v>
      </c>
      <c r="Q466" s="338">
        <v>9.5</v>
      </c>
      <c r="R466" s="15" t="str">
        <f t="shared" si="98"/>
        <v>Yes</v>
      </c>
      <c r="S466" s="15" t="str">
        <f t="shared" si="99"/>
        <v>No</v>
      </c>
      <c r="T466" s="4" t="str">
        <f t="shared" si="100"/>
        <v>Yes</v>
      </c>
      <c r="U466" s="4">
        <f t="shared" si="101"/>
        <v>0</v>
      </c>
      <c r="V466" s="74" t="str">
        <f t="shared" si="102"/>
        <v>No</v>
      </c>
      <c r="W466" s="223" t="str">
        <f t="shared" si="103"/>
        <v>N/A</v>
      </c>
      <c r="X466" s="4" t="str">
        <f t="shared" si="104"/>
        <v>No</v>
      </c>
      <c r="Y466" s="223" t="str">
        <f t="shared" si="105"/>
        <v>N/A</v>
      </c>
      <c r="Z466" s="4" t="str">
        <f t="shared" si="106"/>
        <v>No</v>
      </c>
      <c r="AA466" s="223" t="str">
        <f t="shared" si="107"/>
        <v>N/A</v>
      </c>
      <c r="AB466" s="4" t="str">
        <f t="shared" si="108"/>
        <v>No</v>
      </c>
      <c r="AC466" s="223" t="str">
        <f t="shared" si="109"/>
        <v>N/A</v>
      </c>
      <c r="AD466" s="4" t="str">
        <f t="shared" si="110"/>
        <v>No</v>
      </c>
      <c r="AE466" s="223" t="str">
        <f t="shared" si="111"/>
        <v>N/A</v>
      </c>
      <c r="AF466" s="8"/>
    </row>
    <row r="467" spans="1:32" ht="14.5" hidden="1" customHeight="1">
      <c r="A467" s="66" t="s">
        <v>15</v>
      </c>
      <c r="B467" s="66" t="s">
        <v>28</v>
      </c>
      <c r="C467" s="66" t="str" cm="1">
        <f t="array" ref="C467">_xlfn.IFNA(_xlfn.IFS(B467="Starter","Starters &amp; Sides",B467="Sides","Starters &amp; Sides"),B467)</f>
        <v>Drinks</v>
      </c>
      <c r="D467" s="314" t="s">
        <v>2792</v>
      </c>
      <c r="E467" s="343"/>
      <c r="F467" s="7"/>
      <c r="G467" s="7"/>
      <c r="H467" s="7"/>
      <c r="I467" s="7"/>
      <c r="J467" s="7"/>
      <c r="K467" s="7"/>
      <c r="L467" s="7"/>
      <c r="M467" s="7"/>
      <c r="N467" s="7"/>
      <c r="O467" s="7"/>
      <c r="P467" s="4">
        <v>24</v>
      </c>
      <c r="Q467" s="338">
        <v>24</v>
      </c>
      <c r="R467" s="15" t="str">
        <f t="shared" si="98"/>
        <v>Yes</v>
      </c>
      <c r="S467" s="15" t="str">
        <f t="shared" si="99"/>
        <v>No</v>
      </c>
      <c r="T467" s="4" t="str">
        <f t="shared" si="100"/>
        <v>Yes</v>
      </c>
      <c r="U467" s="4">
        <f t="shared" si="101"/>
        <v>0</v>
      </c>
      <c r="V467" s="74" t="str">
        <f t="shared" si="102"/>
        <v>No</v>
      </c>
      <c r="W467" s="223" t="str">
        <f t="shared" si="103"/>
        <v>N/A</v>
      </c>
      <c r="X467" s="4" t="str">
        <f t="shared" si="104"/>
        <v>No</v>
      </c>
      <c r="Y467" s="223" t="str">
        <f t="shared" si="105"/>
        <v>N/A</v>
      </c>
      <c r="Z467" s="4" t="str">
        <f t="shared" si="106"/>
        <v>No</v>
      </c>
      <c r="AA467" s="223" t="str">
        <f t="shared" si="107"/>
        <v>N/A</v>
      </c>
      <c r="AB467" s="4" t="str">
        <f t="shared" si="108"/>
        <v>No</v>
      </c>
      <c r="AC467" s="223" t="str">
        <f t="shared" si="109"/>
        <v>N/A</v>
      </c>
      <c r="AD467" s="4" t="str">
        <f t="shared" si="110"/>
        <v>No</v>
      </c>
      <c r="AE467" s="223" t="str">
        <f t="shared" si="111"/>
        <v>N/A</v>
      </c>
      <c r="AF467" s="8"/>
    </row>
    <row r="468" spans="1:32" hidden="1">
      <c r="A468" s="66" t="s">
        <v>15</v>
      </c>
      <c r="B468" s="66" t="s">
        <v>28</v>
      </c>
      <c r="C468" s="66" t="str" cm="1">
        <f t="array" ref="C468">_xlfn.IFNA(_xlfn.IFS(B468="Starter","Starters &amp; Sides",B468="Sides","Starters &amp; Sides"),B468)</f>
        <v>Drinks</v>
      </c>
      <c r="D468" s="8" t="s">
        <v>2793</v>
      </c>
      <c r="E468" s="8"/>
      <c r="F468" s="8"/>
      <c r="G468" s="8"/>
      <c r="H468" s="8"/>
      <c r="I468" s="8"/>
      <c r="J468" s="8"/>
      <c r="K468" s="8"/>
      <c r="L468" s="8"/>
      <c r="M468" s="8"/>
      <c r="N468" s="8"/>
      <c r="O468" s="8"/>
      <c r="P468" s="36">
        <v>8.0500000000000007</v>
      </c>
      <c r="Q468" s="387">
        <v>8.0500000000000007</v>
      </c>
      <c r="R468" s="15" t="str">
        <f t="shared" si="98"/>
        <v>Yes</v>
      </c>
      <c r="S468" s="15" t="str">
        <f t="shared" si="99"/>
        <v>No</v>
      </c>
      <c r="T468" s="4" t="str">
        <f t="shared" ref="T468:T504" si="112">IF(COUNTA(P468:Q468)=2,"Yes","No")</f>
        <v>Yes</v>
      </c>
      <c r="U468" s="4">
        <f t="shared" ref="U468:U504" si="113">IF(T468="Yes",Q468/P468-1,"N/A")</f>
        <v>0</v>
      </c>
      <c r="V468" s="74" t="str">
        <f t="shared" ref="V468:V504" si="114">IF(COUNTA(O468:Q468)=3,"Yes","No")</f>
        <v>No</v>
      </c>
      <c r="W468" s="223" t="str">
        <f t="shared" ref="W468:W504" si="115">IF(V468="Yes",Q468/O468-1,"N/A")</f>
        <v>N/A</v>
      </c>
      <c r="X468" s="4" t="str">
        <f t="shared" ref="X468:X504" si="116">IF(COUNTA(N468:Q468)=4,"Yes","No")</f>
        <v>No</v>
      </c>
      <c r="Y468" s="223" t="str">
        <f t="shared" ref="Y468:Y504" si="117">IF(X468="Yes",Q468/N468-1,"N/A")</f>
        <v>N/A</v>
      </c>
      <c r="Z468" s="4" t="str">
        <f t="shared" ref="Z468:Z504" si="118">IF(COUNTA(M468:Q468)=5,"Yes","No")</f>
        <v>No</v>
      </c>
      <c r="AA468" s="223" t="str">
        <f t="shared" ref="AA468:AA504" si="119">IF(Z468="Yes",Q468/M468-1,"N/A")</f>
        <v>N/A</v>
      </c>
      <c r="AB468" s="4" t="str">
        <f t="shared" ref="AB468:AB504" si="120">IF(COUNTA(L468:Q468)=6,"Yes","No")</f>
        <v>No</v>
      </c>
      <c r="AC468" s="223" t="str">
        <f t="shared" ref="AC468:AC504" si="121">IF(AB468="Yes",Q468/L468-1,"N/A")</f>
        <v>N/A</v>
      </c>
      <c r="AD468" s="4" t="str">
        <f t="shared" ref="AD468:AD504" si="122">IF(COUNTA(E468:Q468)=13,"Yes","No")</f>
        <v>No</v>
      </c>
      <c r="AE468" s="223" t="str">
        <f t="shared" ref="AE468:AE504" si="123">IF(AD468="Yes",Q468/E468-1,"N/A")</f>
        <v>N/A</v>
      </c>
      <c r="AF468" s="8"/>
    </row>
    <row r="469" spans="1:32" hidden="1">
      <c r="A469" s="66" t="s">
        <v>15</v>
      </c>
      <c r="B469" s="66" t="s">
        <v>28</v>
      </c>
      <c r="C469" s="66" t="str" cm="1">
        <f t="array" ref="C469">_xlfn.IFNA(_xlfn.IFS(B469="Starter","Starters &amp; Sides",B469="Sides","Starters &amp; Sides"),B469)</f>
        <v>Drinks</v>
      </c>
      <c r="D469" s="8" t="s">
        <v>2794</v>
      </c>
      <c r="E469" s="8"/>
      <c r="F469" s="8"/>
      <c r="G469" s="8"/>
      <c r="H469" s="8"/>
      <c r="I469" s="8"/>
      <c r="J469" s="8"/>
      <c r="K469" s="8"/>
      <c r="L469" s="8"/>
      <c r="M469" s="8"/>
      <c r="N469" s="8"/>
      <c r="O469" s="8"/>
      <c r="P469" s="36">
        <v>10.25</v>
      </c>
      <c r="Q469" s="387">
        <v>10.25</v>
      </c>
      <c r="R469" s="15" t="str">
        <f t="shared" si="98"/>
        <v>Yes</v>
      </c>
      <c r="S469" s="15" t="str">
        <f t="shared" si="99"/>
        <v>No</v>
      </c>
      <c r="T469" s="4" t="str">
        <f t="shared" si="112"/>
        <v>Yes</v>
      </c>
      <c r="U469" s="4">
        <f t="shared" si="113"/>
        <v>0</v>
      </c>
      <c r="V469" s="74" t="str">
        <f t="shared" si="114"/>
        <v>No</v>
      </c>
      <c r="W469" s="223" t="str">
        <f t="shared" si="115"/>
        <v>N/A</v>
      </c>
      <c r="X469" s="4" t="str">
        <f t="shared" si="116"/>
        <v>No</v>
      </c>
      <c r="Y469" s="223" t="str">
        <f t="shared" si="117"/>
        <v>N/A</v>
      </c>
      <c r="Z469" s="4" t="str">
        <f t="shared" si="118"/>
        <v>No</v>
      </c>
      <c r="AA469" s="223" t="str">
        <f t="shared" si="119"/>
        <v>N/A</v>
      </c>
      <c r="AB469" s="4" t="str">
        <f t="shared" si="120"/>
        <v>No</v>
      </c>
      <c r="AC469" s="223" t="str">
        <f t="shared" si="121"/>
        <v>N/A</v>
      </c>
      <c r="AD469" s="4" t="str">
        <f t="shared" si="122"/>
        <v>No</v>
      </c>
      <c r="AE469" s="223" t="str">
        <f t="shared" si="123"/>
        <v>N/A</v>
      </c>
      <c r="AF469" s="8"/>
    </row>
    <row r="470" spans="1:32" hidden="1">
      <c r="A470" s="66" t="s">
        <v>15</v>
      </c>
      <c r="B470" s="66" t="s">
        <v>28</v>
      </c>
      <c r="C470" s="66" t="str" cm="1">
        <f t="array" ref="C470">_xlfn.IFNA(_xlfn.IFS(B470="Starter","Starters &amp; Sides",B470="Sides","Starters &amp; Sides"),B470)</f>
        <v>Drinks</v>
      </c>
      <c r="D470" s="8" t="s">
        <v>2795</v>
      </c>
      <c r="E470" s="8"/>
      <c r="F470" s="8"/>
      <c r="G470" s="8"/>
      <c r="H470" s="8"/>
      <c r="I470" s="8"/>
      <c r="J470" s="8"/>
      <c r="K470" s="8"/>
      <c r="L470" s="8"/>
      <c r="M470" s="8"/>
      <c r="N470" s="8"/>
      <c r="O470" s="8"/>
      <c r="P470" s="36">
        <v>27.5</v>
      </c>
      <c r="Q470" s="387">
        <v>27.5</v>
      </c>
      <c r="R470" s="15" t="str">
        <f t="shared" si="98"/>
        <v>Yes</v>
      </c>
      <c r="S470" s="15" t="str">
        <f t="shared" si="99"/>
        <v>No</v>
      </c>
      <c r="T470" s="4" t="str">
        <f t="shared" si="112"/>
        <v>Yes</v>
      </c>
      <c r="U470" s="4">
        <f t="shared" si="113"/>
        <v>0</v>
      </c>
      <c r="V470" s="74" t="str">
        <f t="shared" si="114"/>
        <v>No</v>
      </c>
      <c r="W470" s="223" t="str">
        <f t="shared" si="115"/>
        <v>N/A</v>
      </c>
      <c r="X470" s="4" t="str">
        <f t="shared" si="116"/>
        <v>No</v>
      </c>
      <c r="Y470" s="223" t="str">
        <f t="shared" si="117"/>
        <v>N/A</v>
      </c>
      <c r="Z470" s="4" t="str">
        <f t="shared" si="118"/>
        <v>No</v>
      </c>
      <c r="AA470" s="223" t="str">
        <f t="shared" si="119"/>
        <v>N/A</v>
      </c>
      <c r="AB470" s="4" t="str">
        <f t="shared" si="120"/>
        <v>No</v>
      </c>
      <c r="AC470" s="223" t="str">
        <f t="shared" si="121"/>
        <v>N/A</v>
      </c>
      <c r="AD470" s="4" t="str">
        <f t="shared" si="122"/>
        <v>No</v>
      </c>
      <c r="AE470" s="223" t="str">
        <f t="shared" si="123"/>
        <v>N/A</v>
      </c>
      <c r="AF470" s="8"/>
    </row>
    <row r="471" spans="1:32" hidden="1">
      <c r="A471" s="66" t="s">
        <v>15</v>
      </c>
      <c r="B471" s="66" t="s">
        <v>28</v>
      </c>
      <c r="C471" s="66" t="str" cm="1">
        <f t="array" ref="C471">_xlfn.IFNA(_xlfn.IFS(B471="Starter","Starters &amp; Sides",B471="Sides","Starters &amp; Sides"),B471)</f>
        <v>Drinks</v>
      </c>
      <c r="D471" s="8" t="s">
        <v>2796</v>
      </c>
      <c r="E471" s="8"/>
      <c r="F471" s="8"/>
      <c r="G471" s="8"/>
      <c r="H471" s="8"/>
      <c r="I471" s="8"/>
      <c r="J471" s="8"/>
      <c r="K471" s="8"/>
      <c r="L471" s="8"/>
      <c r="M471" s="8"/>
      <c r="N471" s="8"/>
      <c r="O471" s="8"/>
      <c r="P471" s="36">
        <v>9.1</v>
      </c>
      <c r="Q471" s="387">
        <v>9.1</v>
      </c>
      <c r="R471" s="15" t="str">
        <f t="shared" si="98"/>
        <v>Yes</v>
      </c>
      <c r="S471" s="15" t="str">
        <f t="shared" si="99"/>
        <v>No</v>
      </c>
      <c r="T471" s="4" t="str">
        <f t="shared" si="112"/>
        <v>Yes</v>
      </c>
      <c r="U471" s="4">
        <f t="shared" si="113"/>
        <v>0</v>
      </c>
      <c r="V471" s="74" t="str">
        <f t="shared" si="114"/>
        <v>No</v>
      </c>
      <c r="W471" s="223" t="str">
        <f t="shared" si="115"/>
        <v>N/A</v>
      </c>
      <c r="X471" s="4" t="str">
        <f t="shared" si="116"/>
        <v>No</v>
      </c>
      <c r="Y471" s="223" t="str">
        <f t="shared" si="117"/>
        <v>N/A</v>
      </c>
      <c r="Z471" s="4" t="str">
        <f t="shared" si="118"/>
        <v>No</v>
      </c>
      <c r="AA471" s="223" t="str">
        <f t="shared" si="119"/>
        <v>N/A</v>
      </c>
      <c r="AB471" s="4" t="str">
        <f t="shared" si="120"/>
        <v>No</v>
      </c>
      <c r="AC471" s="223" t="str">
        <f t="shared" si="121"/>
        <v>N/A</v>
      </c>
      <c r="AD471" s="4" t="str">
        <f t="shared" si="122"/>
        <v>No</v>
      </c>
      <c r="AE471" s="223" t="str">
        <f t="shared" si="123"/>
        <v>N/A</v>
      </c>
      <c r="AF471" s="8"/>
    </row>
    <row r="472" spans="1:32" hidden="1">
      <c r="A472" s="66" t="s">
        <v>15</v>
      </c>
      <c r="B472" s="66" t="s">
        <v>28</v>
      </c>
      <c r="C472" s="66" t="str" cm="1">
        <f t="array" ref="C472">_xlfn.IFNA(_xlfn.IFS(B472="Starter","Starters &amp; Sides",B472="Sides","Starters &amp; Sides"),B472)</f>
        <v>Drinks</v>
      </c>
      <c r="D472" s="8" t="s">
        <v>2797</v>
      </c>
      <c r="E472" s="8"/>
      <c r="F472" s="8"/>
      <c r="G472" s="8"/>
      <c r="H472" s="8"/>
      <c r="I472" s="8"/>
      <c r="J472" s="8"/>
      <c r="K472" s="8"/>
      <c r="L472" s="8"/>
      <c r="M472" s="8"/>
      <c r="N472" s="8"/>
      <c r="O472" s="8"/>
      <c r="P472" s="36">
        <v>11.25</v>
      </c>
      <c r="Q472" s="387">
        <v>11.25</v>
      </c>
      <c r="R472" s="15" t="str">
        <f t="shared" si="98"/>
        <v>Yes</v>
      </c>
      <c r="S472" s="15" t="str">
        <f t="shared" si="99"/>
        <v>No</v>
      </c>
      <c r="T472" s="4" t="str">
        <f t="shared" si="112"/>
        <v>Yes</v>
      </c>
      <c r="U472" s="4">
        <f t="shared" si="113"/>
        <v>0</v>
      </c>
      <c r="V472" s="74" t="str">
        <f t="shared" si="114"/>
        <v>No</v>
      </c>
      <c r="W472" s="223" t="str">
        <f t="shared" si="115"/>
        <v>N/A</v>
      </c>
      <c r="X472" s="4" t="str">
        <f t="shared" si="116"/>
        <v>No</v>
      </c>
      <c r="Y472" s="223" t="str">
        <f t="shared" si="117"/>
        <v>N/A</v>
      </c>
      <c r="Z472" s="4" t="str">
        <f t="shared" si="118"/>
        <v>No</v>
      </c>
      <c r="AA472" s="223" t="str">
        <f t="shared" si="119"/>
        <v>N/A</v>
      </c>
      <c r="AB472" s="4" t="str">
        <f t="shared" si="120"/>
        <v>No</v>
      </c>
      <c r="AC472" s="223" t="str">
        <f t="shared" si="121"/>
        <v>N/A</v>
      </c>
      <c r="AD472" s="4" t="str">
        <f t="shared" si="122"/>
        <v>No</v>
      </c>
      <c r="AE472" s="223" t="str">
        <f t="shared" si="123"/>
        <v>N/A</v>
      </c>
      <c r="AF472" s="8"/>
    </row>
    <row r="473" spans="1:32" hidden="1">
      <c r="A473" s="66" t="s">
        <v>15</v>
      </c>
      <c r="B473" s="66" t="s">
        <v>28</v>
      </c>
      <c r="C473" s="66" t="str" cm="1">
        <f t="array" ref="C473">_xlfn.IFNA(_xlfn.IFS(B473="Starter","Starters &amp; Sides",B473="Sides","Starters &amp; Sides"),B473)</f>
        <v>Drinks</v>
      </c>
      <c r="D473" s="8" t="s">
        <v>2798</v>
      </c>
      <c r="E473" s="8"/>
      <c r="F473" s="8"/>
      <c r="G473" s="8"/>
      <c r="H473" s="8"/>
      <c r="I473" s="8"/>
      <c r="J473" s="8"/>
      <c r="K473" s="8"/>
      <c r="L473" s="8"/>
      <c r="M473" s="8"/>
      <c r="N473" s="8"/>
      <c r="O473" s="8"/>
      <c r="P473" s="36">
        <v>29.5</v>
      </c>
      <c r="Q473" s="387">
        <v>29.5</v>
      </c>
      <c r="R473" s="15" t="str">
        <f t="shared" si="98"/>
        <v>Yes</v>
      </c>
      <c r="S473" s="15" t="str">
        <f t="shared" si="99"/>
        <v>No</v>
      </c>
      <c r="T473" s="4" t="str">
        <f t="shared" si="112"/>
        <v>Yes</v>
      </c>
      <c r="U473" s="4">
        <f t="shared" si="113"/>
        <v>0</v>
      </c>
      <c r="V473" s="74" t="str">
        <f t="shared" si="114"/>
        <v>No</v>
      </c>
      <c r="W473" s="223" t="str">
        <f t="shared" si="115"/>
        <v>N/A</v>
      </c>
      <c r="X473" s="4" t="str">
        <f t="shared" si="116"/>
        <v>No</v>
      </c>
      <c r="Y473" s="223" t="str">
        <f t="shared" si="117"/>
        <v>N/A</v>
      </c>
      <c r="Z473" s="4" t="str">
        <f t="shared" si="118"/>
        <v>No</v>
      </c>
      <c r="AA473" s="223" t="str">
        <f t="shared" si="119"/>
        <v>N/A</v>
      </c>
      <c r="AB473" s="4" t="str">
        <f t="shared" si="120"/>
        <v>No</v>
      </c>
      <c r="AC473" s="223" t="str">
        <f t="shared" si="121"/>
        <v>N/A</v>
      </c>
      <c r="AD473" s="4" t="str">
        <f t="shared" si="122"/>
        <v>No</v>
      </c>
      <c r="AE473" s="223" t="str">
        <f t="shared" si="123"/>
        <v>N/A</v>
      </c>
      <c r="AF473" s="8"/>
    </row>
    <row r="474" spans="1:32" hidden="1">
      <c r="A474" s="66" t="s">
        <v>15</v>
      </c>
      <c r="B474" s="66" t="s">
        <v>28</v>
      </c>
      <c r="C474" s="66" t="str" cm="1">
        <f t="array" ref="C474">_xlfn.IFNA(_xlfn.IFS(B474="Starter","Starters &amp; Sides",B474="Sides","Starters &amp; Sides"),B474)</f>
        <v>Drinks</v>
      </c>
      <c r="D474" s="8" t="s">
        <v>2799</v>
      </c>
      <c r="E474" s="8"/>
      <c r="F474" s="8"/>
      <c r="G474" s="8"/>
      <c r="H474" s="8"/>
      <c r="I474" s="8"/>
      <c r="J474" s="8"/>
      <c r="K474" s="8"/>
      <c r="L474" s="8"/>
      <c r="M474" s="8"/>
      <c r="N474" s="8"/>
      <c r="O474" s="8"/>
      <c r="P474" s="36">
        <v>32</v>
      </c>
      <c r="Q474" s="387">
        <v>32</v>
      </c>
      <c r="R474" s="15" t="str">
        <f t="shared" si="98"/>
        <v>Yes</v>
      </c>
      <c r="S474" s="15" t="str">
        <f t="shared" si="99"/>
        <v>No</v>
      </c>
      <c r="T474" s="4" t="str">
        <f t="shared" si="112"/>
        <v>Yes</v>
      </c>
      <c r="U474" s="4">
        <f t="shared" si="113"/>
        <v>0</v>
      </c>
      <c r="V474" s="74" t="str">
        <f t="shared" si="114"/>
        <v>No</v>
      </c>
      <c r="W474" s="223" t="str">
        <f t="shared" si="115"/>
        <v>N/A</v>
      </c>
      <c r="X474" s="4" t="str">
        <f t="shared" si="116"/>
        <v>No</v>
      </c>
      <c r="Y474" s="223" t="str">
        <f t="shared" si="117"/>
        <v>N/A</v>
      </c>
      <c r="Z474" s="4" t="str">
        <f t="shared" si="118"/>
        <v>No</v>
      </c>
      <c r="AA474" s="223" t="str">
        <f t="shared" si="119"/>
        <v>N/A</v>
      </c>
      <c r="AB474" s="4" t="str">
        <f t="shared" si="120"/>
        <v>No</v>
      </c>
      <c r="AC474" s="223" t="str">
        <f t="shared" si="121"/>
        <v>N/A</v>
      </c>
      <c r="AD474" s="4" t="str">
        <f t="shared" si="122"/>
        <v>No</v>
      </c>
      <c r="AE474" s="223" t="str">
        <f t="shared" si="123"/>
        <v>N/A</v>
      </c>
      <c r="AF474" s="8"/>
    </row>
    <row r="475" spans="1:32" ht="14.5" hidden="1" customHeight="1">
      <c r="A475" s="66" t="s">
        <v>15</v>
      </c>
      <c r="B475" s="66" t="s">
        <v>28</v>
      </c>
      <c r="C475" s="66" t="str" cm="1">
        <f t="array" ref="C475">_xlfn.IFNA(_xlfn.IFS(B475="Starter","Starters &amp; Sides",B475="Sides","Starters &amp; Sides"),B475)</f>
        <v>Drinks</v>
      </c>
      <c r="D475" s="84" t="s">
        <v>2800</v>
      </c>
      <c r="E475" s="74"/>
      <c r="F475" s="4"/>
      <c r="G475" s="4"/>
      <c r="H475" s="4"/>
      <c r="I475" s="4"/>
      <c r="J475" s="4"/>
      <c r="K475" s="4"/>
      <c r="L475" s="4">
        <v>13</v>
      </c>
      <c r="M475" s="4"/>
      <c r="N475" s="4"/>
      <c r="O475" s="4"/>
      <c r="P475" s="4"/>
      <c r="Q475" s="338"/>
      <c r="R475" s="15" t="str">
        <f t="shared" si="98"/>
        <v>No</v>
      </c>
      <c r="S475" s="15" t="str">
        <f t="shared" si="99"/>
        <v>No</v>
      </c>
      <c r="T475" s="4" t="str">
        <f t="shared" si="112"/>
        <v>No</v>
      </c>
      <c r="U475" s="4" t="str">
        <f t="shared" si="113"/>
        <v>N/A</v>
      </c>
      <c r="V475" s="74" t="str">
        <f t="shared" si="114"/>
        <v>No</v>
      </c>
      <c r="W475" s="223" t="str">
        <f t="shared" si="115"/>
        <v>N/A</v>
      </c>
      <c r="X475" s="4" t="str">
        <f t="shared" si="116"/>
        <v>No</v>
      </c>
      <c r="Y475" s="223" t="str">
        <f t="shared" si="117"/>
        <v>N/A</v>
      </c>
      <c r="Z475" s="4" t="str">
        <f t="shared" si="118"/>
        <v>No</v>
      </c>
      <c r="AA475" s="223" t="str">
        <f t="shared" si="119"/>
        <v>N/A</v>
      </c>
      <c r="AB475" s="4" t="str">
        <f t="shared" si="120"/>
        <v>No</v>
      </c>
      <c r="AC475" s="223" t="str">
        <f t="shared" si="121"/>
        <v>N/A</v>
      </c>
      <c r="AD475" s="4" t="str">
        <f t="shared" si="122"/>
        <v>No</v>
      </c>
      <c r="AE475" s="223" t="str">
        <f t="shared" si="123"/>
        <v>N/A</v>
      </c>
      <c r="AF475" s="8"/>
    </row>
    <row r="476" spans="1:32" ht="14.5" hidden="1" customHeight="1">
      <c r="A476" s="66" t="s">
        <v>15</v>
      </c>
      <c r="B476" s="66" t="s">
        <v>28</v>
      </c>
      <c r="C476" s="66" t="str" cm="1">
        <f t="array" ref="C476">_xlfn.IFNA(_xlfn.IFS(B476="Starter","Starters &amp; Sides",B476="Sides","Starters &amp; Sides"),B476)</f>
        <v>Drinks</v>
      </c>
      <c r="D476" s="84" t="s">
        <v>2801</v>
      </c>
      <c r="E476" s="74"/>
      <c r="F476" s="4"/>
      <c r="G476" s="4"/>
      <c r="H476" s="4"/>
      <c r="I476" s="4"/>
      <c r="J476" s="4"/>
      <c r="K476" s="4"/>
      <c r="L476" s="4">
        <v>14</v>
      </c>
      <c r="M476" s="4"/>
      <c r="N476" s="4"/>
      <c r="O476" s="4"/>
      <c r="P476" s="4"/>
      <c r="Q476" s="338"/>
      <c r="R476" s="15" t="str">
        <f t="shared" si="98"/>
        <v>No</v>
      </c>
      <c r="S476" s="15" t="str">
        <f t="shared" si="99"/>
        <v>No</v>
      </c>
      <c r="T476" s="4" t="str">
        <f t="shared" si="112"/>
        <v>No</v>
      </c>
      <c r="U476" s="4" t="str">
        <f t="shared" si="113"/>
        <v>N/A</v>
      </c>
      <c r="V476" s="74" t="str">
        <f t="shared" si="114"/>
        <v>No</v>
      </c>
      <c r="W476" s="223" t="str">
        <f t="shared" si="115"/>
        <v>N/A</v>
      </c>
      <c r="X476" s="4" t="str">
        <f t="shared" si="116"/>
        <v>No</v>
      </c>
      <c r="Y476" s="223" t="str">
        <f t="shared" si="117"/>
        <v>N/A</v>
      </c>
      <c r="Z476" s="4" t="str">
        <f t="shared" si="118"/>
        <v>No</v>
      </c>
      <c r="AA476" s="223" t="str">
        <f t="shared" si="119"/>
        <v>N/A</v>
      </c>
      <c r="AB476" s="4" t="str">
        <f t="shared" si="120"/>
        <v>No</v>
      </c>
      <c r="AC476" s="223" t="str">
        <f t="shared" si="121"/>
        <v>N/A</v>
      </c>
      <c r="AD476" s="4" t="str">
        <f t="shared" si="122"/>
        <v>No</v>
      </c>
      <c r="AE476" s="223" t="str">
        <f t="shared" si="123"/>
        <v>N/A</v>
      </c>
      <c r="AF476" s="8"/>
    </row>
    <row r="477" spans="1:32" ht="14.5" hidden="1" customHeight="1">
      <c r="A477" s="66" t="s">
        <v>15</v>
      </c>
      <c r="B477" s="66" t="s">
        <v>28</v>
      </c>
      <c r="C477" s="66" t="str" cm="1">
        <f t="array" ref="C477">_xlfn.IFNA(_xlfn.IFS(B477="Starter","Starters &amp; Sides",B477="Sides","Starters &amp; Sides"),B477)</f>
        <v>Drinks</v>
      </c>
      <c r="D477" s="84" t="s">
        <v>2802</v>
      </c>
      <c r="E477" s="74"/>
      <c r="F477" s="4"/>
      <c r="G477" s="4"/>
      <c r="H477" s="4"/>
      <c r="I477" s="4"/>
      <c r="J477" s="4"/>
      <c r="K477" s="4"/>
      <c r="L477" s="4">
        <v>5.75</v>
      </c>
      <c r="M477" s="4"/>
      <c r="N477" s="4"/>
      <c r="O477" s="4"/>
      <c r="P477" s="4"/>
      <c r="Q477" s="338"/>
      <c r="R477" s="15" t="str">
        <f t="shared" si="98"/>
        <v>No</v>
      </c>
      <c r="S477" s="15" t="str">
        <f t="shared" si="99"/>
        <v>No</v>
      </c>
      <c r="T477" s="4" t="str">
        <f t="shared" si="112"/>
        <v>No</v>
      </c>
      <c r="U477" s="4" t="str">
        <f t="shared" si="113"/>
        <v>N/A</v>
      </c>
      <c r="V477" s="74" t="str">
        <f t="shared" si="114"/>
        <v>No</v>
      </c>
      <c r="W477" s="223" t="str">
        <f t="shared" si="115"/>
        <v>N/A</v>
      </c>
      <c r="X477" s="4" t="str">
        <f t="shared" si="116"/>
        <v>No</v>
      </c>
      <c r="Y477" s="223" t="str">
        <f t="shared" si="117"/>
        <v>N/A</v>
      </c>
      <c r="Z477" s="4" t="str">
        <f t="shared" si="118"/>
        <v>No</v>
      </c>
      <c r="AA477" s="223" t="str">
        <f t="shared" si="119"/>
        <v>N/A</v>
      </c>
      <c r="AB477" s="4" t="str">
        <f t="shared" si="120"/>
        <v>No</v>
      </c>
      <c r="AC477" s="223" t="str">
        <f t="shared" si="121"/>
        <v>N/A</v>
      </c>
      <c r="AD477" s="4" t="str">
        <f t="shared" si="122"/>
        <v>No</v>
      </c>
      <c r="AE477" s="223" t="str">
        <f t="shared" si="123"/>
        <v>N/A</v>
      </c>
      <c r="AF477" s="8"/>
    </row>
    <row r="478" spans="1:32" ht="14.5" hidden="1" customHeight="1">
      <c r="A478" s="66" t="s">
        <v>15</v>
      </c>
      <c r="B478" s="66" t="s">
        <v>28</v>
      </c>
      <c r="C478" s="66" t="str" cm="1">
        <f t="array" ref="C478">_xlfn.IFNA(_xlfn.IFS(B478="Starter","Starters &amp; Sides",B478="Sides","Starters &amp; Sides"),B478)</f>
        <v>Drinks</v>
      </c>
      <c r="D478" s="84" t="s">
        <v>2803</v>
      </c>
      <c r="E478" s="74"/>
      <c r="F478" s="4"/>
      <c r="G478" s="4"/>
      <c r="H478" s="4"/>
      <c r="I478" s="4"/>
      <c r="J478" s="4"/>
      <c r="K478" s="4"/>
      <c r="L478" s="4">
        <v>5.75</v>
      </c>
      <c r="M478" s="4"/>
      <c r="N478" s="4"/>
      <c r="O478" s="4"/>
      <c r="P478" s="4"/>
      <c r="Q478" s="338"/>
      <c r="R478" s="15" t="str">
        <f t="shared" si="98"/>
        <v>No</v>
      </c>
      <c r="S478" s="15" t="str">
        <f t="shared" si="99"/>
        <v>No</v>
      </c>
      <c r="T478" s="4" t="str">
        <f t="shared" si="112"/>
        <v>No</v>
      </c>
      <c r="U478" s="4" t="str">
        <f t="shared" si="113"/>
        <v>N/A</v>
      </c>
      <c r="V478" s="74" t="str">
        <f t="shared" si="114"/>
        <v>No</v>
      </c>
      <c r="W478" s="223" t="str">
        <f t="shared" si="115"/>
        <v>N/A</v>
      </c>
      <c r="X478" s="4" t="str">
        <f t="shared" si="116"/>
        <v>No</v>
      </c>
      <c r="Y478" s="223" t="str">
        <f t="shared" si="117"/>
        <v>N/A</v>
      </c>
      <c r="Z478" s="4" t="str">
        <f t="shared" si="118"/>
        <v>No</v>
      </c>
      <c r="AA478" s="223" t="str">
        <f t="shared" si="119"/>
        <v>N/A</v>
      </c>
      <c r="AB478" s="4" t="str">
        <f t="shared" si="120"/>
        <v>No</v>
      </c>
      <c r="AC478" s="223" t="str">
        <f t="shared" si="121"/>
        <v>N/A</v>
      </c>
      <c r="AD478" s="4" t="str">
        <f t="shared" si="122"/>
        <v>No</v>
      </c>
      <c r="AE478" s="223" t="str">
        <f t="shared" si="123"/>
        <v>N/A</v>
      </c>
      <c r="AF478" s="8"/>
    </row>
    <row r="479" spans="1:32" ht="14.5" hidden="1" customHeight="1">
      <c r="A479" s="66" t="s">
        <v>15</v>
      </c>
      <c r="B479" s="66" t="s">
        <v>28</v>
      </c>
      <c r="C479" s="66" t="str" cm="1">
        <f t="array" ref="C479">_xlfn.IFNA(_xlfn.IFS(B479="Starter","Starters &amp; Sides",B479="Sides","Starters &amp; Sides"),B479)</f>
        <v>Drinks</v>
      </c>
      <c r="D479" s="84" t="s">
        <v>770</v>
      </c>
      <c r="E479" s="74"/>
      <c r="F479" s="4"/>
      <c r="G479" s="4"/>
      <c r="H479" s="4"/>
      <c r="I479" s="4"/>
      <c r="J479" s="4"/>
      <c r="K479" s="4"/>
      <c r="L479" s="4">
        <v>5.75</v>
      </c>
      <c r="M479" s="4"/>
      <c r="N479" s="4"/>
      <c r="O479" s="4">
        <v>8.25</v>
      </c>
      <c r="P479" s="4">
        <v>8.25</v>
      </c>
      <c r="Q479" s="338"/>
      <c r="R479" s="15" t="str">
        <f t="shared" si="98"/>
        <v>No</v>
      </c>
      <c r="S479" s="15" t="str">
        <f t="shared" si="99"/>
        <v>No</v>
      </c>
      <c r="T479" s="4" t="str">
        <f t="shared" si="112"/>
        <v>No</v>
      </c>
      <c r="U479" s="4" t="str">
        <f t="shared" si="113"/>
        <v>N/A</v>
      </c>
      <c r="V479" s="74" t="str">
        <f t="shared" si="114"/>
        <v>No</v>
      </c>
      <c r="W479" s="223" t="str">
        <f t="shared" si="115"/>
        <v>N/A</v>
      </c>
      <c r="X479" s="4" t="str">
        <f t="shared" si="116"/>
        <v>No</v>
      </c>
      <c r="Y479" s="223" t="str">
        <f t="shared" si="117"/>
        <v>N/A</v>
      </c>
      <c r="Z479" s="4" t="str">
        <f t="shared" si="118"/>
        <v>No</v>
      </c>
      <c r="AA479" s="223" t="str">
        <f t="shared" si="119"/>
        <v>N/A</v>
      </c>
      <c r="AB479" s="4" t="str">
        <f t="shared" si="120"/>
        <v>No</v>
      </c>
      <c r="AC479" s="223" t="str">
        <f t="shared" si="121"/>
        <v>N/A</v>
      </c>
      <c r="AD479" s="4" t="str">
        <f t="shared" si="122"/>
        <v>No</v>
      </c>
      <c r="AE479" s="223" t="str">
        <f t="shared" si="123"/>
        <v>N/A</v>
      </c>
      <c r="AF479" s="8"/>
    </row>
    <row r="480" spans="1:32" ht="14.5" hidden="1" customHeight="1">
      <c r="A480" s="66" t="s">
        <v>15</v>
      </c>
      <c r="B480" s="66" t="s">
        <v>28</v>
      </c>
      <c r="C480" s="66" t="str" cm="1">
        <f t="array" ref="C480">_xlfn.IFNA(_xlfn.IFS(B480="Starter","Starters &amp; Sides",B480="Sides","Starters &amp; Sides"),B480)</f>
        <v>Drinks</v>
      </c>
      <c r="D480" s="84" t="s">
        <v>2804</v>
      </c>
      <c r="E480" s="74"/>
      <c r="F480" s="4"/>
      <c r="G480" s="4"/>
      <c r="H480" s="4"/>
      <c r="I480" s="4">
        <v>12.5</v>
      </c>
      <c r="J480" s="4"/>
      <c r="K480" s="4"/>
      <c r="L480" s="4"/>
      <c r="M480" s="4"/>
      <c r="N480" s="4"/>
      <c r="O480" s="4"/>
      <c r="P480" s="4"/>
      <c r="Q480" s="338"/>
      <c r="R480" s="15" t="str">
        <f t="shared" si="98"/>
        <v>No</v>
      </c>
      <c r="S480" s="15" t="str">
        <f t="shared" si="99"/>
        <v>No</v>
      </c>
      <c r="T480" s="4" t="str">
        <f t="shared" si="112"/>
        <v>No</v>
      </c>
      <c r="U480" s="4" t="str">
        <f t="shared" si="113"/>
        <v>N/A</v>
      </c>
      <c r="V480" s="74" t="str">
        <f t="shared" si="114"/>
        <v>No</v>
      </c>
      <c r="W480" s="223" t="str">
        <f t="shared" si="115"/>
        <v>N/A</v>
      </c>
      <c r="X480" s="4" t="str">
        <f t="shared" si="116"/>
        <v>No</v>
      </c>
      <c r="Y480" s="223" t="str">
        <f t="shared" si="117"/>
        <v>N/A</v>
      </c>
      <c r="Z480" s="4" t="str">
        <f t="shared" si="118"/>
        <v>No</v>
      </c>
      <c r="AA480" s="223" t="str">
        <f t="shared" si="119"/>
        <v>N/A</v>
      </c>
      <c r="AB480" s="4" t="str">
        <f t="shared" si="120"/>
        <v>No</v>
      </c>
      <c r="AC480" s="223" t="str">
        <f t="shared" si="121"/>
        <v>N/A</v>
      </c>
      <c r="AD480" s="4" t="str">
        <f t="shared" si="122"/>
        <v>No</v>
      </c>
      <c r="AE480" s="223" t="str">
        <f t="shared" si="123"/>
        <v>N/A</v>
      </c>
      <c r="AF480" s="8"/>
    </row>
    <row r="481" spans="1:32" ht="14.5" hidden="1" customHeight="1">
      <c r="A481" s="66" t="s">
        <v>15</v>
      </c>
      <c r="B481" s="66" t="s">
        <v>28</v>
      </c>
      <c r="C481" s="66" t="str" cm="1">
        <f t="array" ref="C481">_xlfn.IFNA(_xlfn.IFS(B481="Starter","Starters &amp; Sides",B481="Sides","Starters &amp; Sides"),B481)</f>
        <v>Drinks</v>
      </c>
      <c r="D481" s="84" t="s">
        <v>2805</v>
      </c>
      <c r="E481" s="74"/>
      <c r="F481" s="4"/>
      <c r="G481" s="4"/>
      <c r="H481" s="4"/>
      <c r="I481" s="4">
        <v>14</v>
      </c>
      <c r="J481" s="4"/>
      <c r="K481" s="4"/>
      <c r="L481" s="4"/>
      <c r="M481" s="4"/>
      <c r="N481" s="4"/>
      <c r="O481" s="4"/>
      <c r="P481" s="4"/>
      <c r="Q481" s="338"/>
      <c r="R481" s="15" t="str">
        <f t="shared" si="98"/>
        <v>No</v>
      </c>
      <c r="S481" s="15" t="str">
        <f t="shared" si="99"/>
        <v>No</v>
      </c>
      <c r="T481" s="4" t="str">
        <f t="shared" si="112"/>
        <v>No</v>
      </c>
      <c r="U481" s="4" t="str">
        <f t="shared" si="113"/>
        <v>N/A</v>
      </c>
      <c r="V481" s="74" t="str">
        <f t="shared" si="114"/>
        <v>No</v>
      </c>
      <c r="W481" s="223" t="str">
        <f t="shared" si="115"/>
        <v>N/A</v>
      </c>
      <c r="X481" s="4" t="str">
        <f t="shared" si="116"/>
        <v>No</v>
      </c>
      <c r="Y481" s="223" t="str">
        <f t="shared" si="117"/>
        <v>N/A</v>
      </c>
      <c r="Z481" s="4" t="str">
        <f t="shared" si="118"/>
        <v>No</v>
      </c>
      <c r="AA481" s="223" t="str">
        <f t="shared" si="119"/>
        <v>N/A</v>
      </c>
      <c r="AB481" s="4" t="str">
        <f t="shared" si="120"/>
        <v>No</v>
      </c>
      <c r="AC481" s="223" t="str">
        <f t="shared" si="121"/>
        <v>N/A</v>
      </c>
      <c r="AD481" s="4" t="str">
        <f t="shared" si="122"/>
        <v>No</v>
      </c>
      <c r="AE481" s="223" t="str">
        <f t="shared" si="123"/>
        <v>N/A</v>
      </c>
      <c r="AF481" s="8"/>
    </row>
    <row r="482" spans="1:32" ht="14.5" hidden="1" customHeight="1">
      <c r="A482" s="66" t="s">
        <v>15</v>
      </c>
      <c r="B482" s="66" t="s">
        <v>28</v>
      </c>
      <c r="C482" s="66" t="str" cm="1">
        <f t="array" ref="C482">_xlfn.IFNA(_xlfn.IFS(B482="Starter","Starters &amp; Sides",B482="Sides","Starters &amp; Sides"),B482)</f>
        <v>Drinks</v>
      </c>
      <c r="D482" s="84" t="s">
        <v>2806</v>
      </c>
      <c r="E482" s="74"/>
      <c r="F482" s="4"/>
      <c r="G482" s="4"/>
      <c r="H482" s="4"/>
      <c r="I482" s="4">
        <v>14</v>
      </c>
      <c r="J482" s="4">
        <v>14</v>
      </c>
      <c r="K482" s="4">
        <v>14</v>
      </c>
      <c r="L482" s="4">
        <v>14</v>
      </c>
      <c r="M482" s="4"/>
      <c r="N482" s="4"/>
      <c r="O482" s="4"/>
      <c r="P482" s="4"/>
      <c r="Q482" s="338"/>
      <c r="R482" s="15" t="str">
        <f t="shared" si="98"/>
        <v>No</v>
      </c>
      <c r="S482" s="15" t="str">
        <f t="shared" si="99"/>
        <v>No</v>
      </c>
      <c r="T482" s="4" t="str">
        <f t="shared" si="112"/>
        <v>No</v>
      </c>
      <c r="U482" s="4" t="str">
        <f t="shared" si="113"/>
        <v>N/A</v>
      </c>
      <c r="V482" s="74" t="str">
        <f t="shared" si="114"/>
        <v>No</v>
      </c>
      <c r="W482" s="223" t="str">
        <f t="shared" si="115"/>
        <v>N/A</v>
      </c>
      <c r="X482" s="4" t="str">
        <f t="shared" si="116"/>
        <v>No</v>
      </c>
      <c r="Y482" s="223" t="str">
        <f t="shared" si="117"/>
        <v>N/A</v>
      </c>
      <c r="Z482" s="4" t="str">
        <f t="shared" si="118"/>
        <v>No</v>
      </c>
      <c r="AA482" s="223" t="str">
        <f t="shared" si="119"/>
        <v>N/A</v>
      </c>
      <c r="AB482" s="4" t="str">
        <f t="shared" si="120"/>
        <v>No</v>
      </c>
      <c r="AC482" s="223" t="str">
        <f t="shared" si="121"/>
        <v>N/A</v>
      </c>
      <c r="AD482" s="4" t="str">
        <f t="shared" si="122"/>
        <v>No</v>
      </c>
      <c r="AE482" s="223" t="str">
        <f t="shared" si="123"/>
        <v>N/A</v>
      </c>
      <c r="AF482" s="8"/>
    </row>
    <row r="483" spans="1:32" ht="14.5" hidden="1" customHeight="1">
      <c r="A483" s="66" t="s">
        <v>15</v>
      </c>
      <c r="B483" s="66" t="s">
        <v>28</v>
      </c>
      <c r="C483" s="66" t="str" cm="1">
        <f t="array" ref="C483">_xlfn.IFNA(_xlfn.IFS(B483="Starter","Starters &amp; Sides",B483="Sides","Starters &amp; Sides"),B483)</f>
        <v>Drinks</v>
      </c>
      <c r="D483" s="84" t="s">
        <v>2807</v>
      </c>
      <c r="E483" s="74"/>
      <c r="F483" s="4"/>
      <c r="G483" s="4"/>
      <c r="H483" s="4"/>
      <c r="I483" s="4">
        <v>13</v>
      </c>
      <c r="J483" s="4">
        <v>13</v>
      </c>
      <c r="K483" s="4">
        <v>13.2</v>
      </c>
      <c r="L483" s="4">
        <v>13.25</v>
      </c>
      <c r="M483" s="4"/>
      <c r="N483" s="4"/>
      <c r="O483" s="4"/>
      <c r="P483" s="4">
        <v>10.75</v>
      </c>
      <c r="Q483" s="338"/>
      <c r="R483" s="15" t="str">
        <f t="shared" si="98"/>
        <v>No</v>
      </c>
      <c r="S483" s="15" t="str">
        <f t="shared" si="99"/>
        <v>No</v>
      </c>
      <c r="T483" s="4" t="str">
        <f t="shared" si="112"/>
        <v>No</v>
      </c>
      <c r="U483" s="4" t="str">
        <f t="shared" si="113"/>
        <v>N/A</v>
      </c>
      <c r="V483" s="74" t="str">
        <f t="shared" si="114"/>
        <v>No</v>
      </c>
      <c r="W483" s="223" t="str">
        <f t="shared" si="115"/>
        <v>N/A</v>
      </c>
      <c r="X483" s="4" t="str">
        <f t="shared" si="116"/>
        <v>No</v>
      </c>
      <c r="Y483" s="223" t="str">
        <f t="shared" si="117"/>
        <v>N/A</v>
      </c>
      <c r="Z483" s="4" t="str">
        <f t="shared" si="118"/>
        <v>No</v>
      </c>
      <c r="AA483" s="223" t="str">
        <f t="shared" si="119"/>
        <v>N/A</v>
      </c>
      <c r="AB483" s="4" t="str">
        <f t="shared" si="120"/>
        <v>No</v>
      </c>
      <c r="AC483" s="223" t="str">
        <f t="shared" si="121"/>
        <v>N/A</v>
      </c>
      <c r="AD483" s="4" t="str">
        <f t="shared" si="122"/>
        <v>No</v>
      </c>
      <c r="AE483" s="223" t="str">
        <f t="shared" si="123"/>
        <v>N/A</v>
      </c>
      <c r="AF483" s="8"/>
    </row>
    <row r="484" spans="1:32" ht="14.5" hidden="1" customHeight="1">
      <c r="A484" s="66" t="s">
        <v>15</v>
      </c>
      <c r="B484" s="66" t="s">
        <v>28</v>
      </c>
      <c r="C484" s="66" t="str" cm="1">
        <f t="array" ref="C484">_xlfn.IFNA(_xlfn.IFS(B484="Starter","Starters &amp; Sides",B484="Sides","Starters &amp; Sides"),B484)</f>
        <v>Drinks</v>
      </c>
      <c r="D484" s="84" t="s">
        <v>2808</v>
      </c>
      <c r="E484" s="74"/>
      <c r="F484" s="4"/>
      <c r="G484" s="4"/>
      <c r="H484" s="4"/>
      <c r="I484" s="4">
        <v>13</v>
      </c>
      <c r="J484" s="4">
        <v>13</v>
      </c>
      <c r="K484" s="4">
        <v>13.2</v>
      </c>
      <c r="L484" s="4">
        <v>13.25</v>
      </c>
      <c r="M484" s="4"/>
      <c r="N484" s="4"/>
      <c r="O484" s="4">
        <v>11.5</v>
      </c>
      <c r="P484" s="4">
        <v>11.5</v>
      </c>
      <c r="Q484" s="338"/>
      <c r="R484" s="15" t="str">
        <f t="shared" si="98"/>
        <v>No</v>
      </c>
      <c r="S484" s="15" t="str">
        <f t="shared" si="99"/>
        <v>No</v>
      </c>
      <c r="T484" s="4" t="str">
        <f t="shared" si="112"/>
        <v>No</v>
      </c>
      <c r="U484" s="4" t="str">
        <f t="shared" si="113"/>
        <v>N/A</v>
      </c>
      <c r="V484" s="74" t="str">
        <f t="shared" si="114"/>
        <v>No</v>
      </c>
      <c r="W484" s="223" t="str">
        <f t="shared" si="115"/>
        <v>N/A</v>
      </c>
      <c r="X484" s="4" t="str">
        <f t="shared" si="116"/>
        <v>No</v>
      </c>
      <c r="Y484" s="223" t="str">
        <f t="shared" si="117"/>
        <v>N/A</v>
      </c>
      <c r="Z484" s="4" t="str">
        <f t="shared" si="118"/>
        <v>No</v>
      </c>
      <c r="AA484" s="223" t="str">
        <f t="shared" si="119"/>
        <v>N/A</v>
      </c>
      <c r="AB484" s="4" t="str">
        <f t="shared" si="120"/>
        <v>No</v>
      </c>
      <c r="AC484" s="223" t="str">
        <f t="shared" si="121"/>
        <v>N/A</v>
      </c>
      <c r="AD484" s="4" t="str">
        <f t="shared" si="122"/>
        <v>No</v>
      </c>
      <c r="AE484" s="223" t="str">
        <f t="shared" si="123"/>
        <v>N/A</v>
      </c>
      <c r="AF484" s="8"/>
    </row>
    <row r="485" spans="1:32" ht="14.5" hidden="1" customHeight="1">
      <c r="A485" s="66" t="s">
        <v>15</v>
      </c>
      <c r="B485" s="66" t="s">
        <v>28</v>
      </c>
      <c r="C485" s="66" t="str" cm="1">
        <f t="array" ref="C485">_xlfn.IFNA(_xlfn.IFS(B485="Starter","Starters &amp; Sides",B485="Sides","Starters &amp; Sides"),B485)</f>
        <v>Drinks</v>
      </c>
      <c r="D485" s="84" t="s">
        <v>2809</v>
      </c>
      <c r="E485" s="74"/>
      <c r="F485" s="4"/>
      <c r="G485" s="4"/>
      <c r="H485" s="4"/>
      <c r="I485" s="4"/>
      <c r="J485" s="4"/>
      <c r="K485" s="4"/>
      <c r="L485" s="4"/>
      <c r="M485" s="4"/>
      <c r="N485" s="4"/>
      <c r="O485" s="4"/>
      <c r="P485" s="4">
        <v>13.5</v>
      </c>
      <c r="Q485" s="338"/>
      <c r="R485" s="15" t="str">
        <f t="shared" si="98"/>
        <v>No</v>
      </c>
      <c r="S485" s="15" t="str">
        <f t="shared" si="99"/>
        <v>No</v>
      </c>
      <c r="T485" s="4" t="str">
        <f t="shared" si="112"/>
        <v>No</v>
      </c>
      <c r="U485" s="4" t="str">
        <f t="shared" si="113"/>
        <v>N/A</v>
      </c>
      <c r="V485" s="74" t="str">
        <f t="shared" si="114"/>
        <v>No</v>
      </c>
      <c r="W485" s="223" t="str">
        <f t="shared" si="115"/>
        <v>N/A</v>
      </c>
      <c r="X485" s="4" t="str">
        <f t="shared" si="116"/>
        <v>No</v>
      </c>
      <c r="Y485" s="223" t="str">
        <f t="shared" si="117"/>
        <v>N/A</v>
      </c>
      <c r="Z485" s="4" t="str">
        <f t="shared" si="118"/>
        <v>No</v>
      </c>
      <c r="AA485" s="223" t="str">
        <f t="shared" si="119"/>
        <v>N/A</v>
      </c>
      <c r="AB485" s="4" t="str">
        <f t="shared" si="120"/>
        <v>No</v>
      </c>
      <c r="AC485" s="223" t="str">
        <f t="shared" si="121"/>
        <v>N/A</v>
      </c>
      <c r="AD485" s="4" t="str">
        <f t="shared" si="122"/>
        <v>No</v>
      </c>
      <c r="AE485" s="223" t="str">
        <f t="shared" si="123"/>
        <v>N/A</v>
      </c>
      <c r="AF485" s="8"/>
    </row>
    <row r="486" spans="1:32" ht="14.5" hidden="1" customHeight="1">
      <c r="A486" s="66" t="s">
        <v>15</v>
      </c>
      <c r="B486" s="66" t="s">
        <v>28</v>
      </c>
      <c r="C486" s="66" t="str" cm="1">
        <f t="array" ref="C486">_xlfn.IFNA(_xlfn.IFS(B486="Starter","Starters &amp; Sides",B486="Sides","Starters &amp; Sides"),B486)</f>
        <v>Drinks</v>
      </c>
      <c r="D486" s="84" t="s">
        <v>2810</v>
      </c>
      <c r="E486" s="74"/>
      <c r="F486" s="4"/>
      <c r="G486" s="4"/>
      <c r="H486" s="4"/>
      <c r="I486" s="4"/>
      <c r="J486" s="4"/>
      <c r="K486" s="4"/>
      <c r="L486" s="4"/>
      <c r="M486" s="4"/>
      <c r="N486" s="4"/>
      <c r="O486" s="4"/>
      <c r="P486" s="4">
        <v>13.5</v>
      </c>
      <c r="Q486" s="338"/>
      <c r="R486" s="15" t="str">
        <f t="shared" si="98"/>
        <v>No</v>
      </c>
      <c r="S486" s="15" t="str">
        <f t="shared" si="99"/>
        <v>No</v>
      </c>
      <c r="T486" s="4" t="str">
        <f t="shared" si="112"/>
        <v>No</v>
      </c>
      <c r="U486" s="4" t="str">
        <f t="shared" si="113"/>
        <v>N/A</v>
      </c>
      <c r="V486" s="74" t="str">
        <f t="shared" si="114"/>
        <v>No</v>
      </c>
      <c r="W486" s="223" t="str">
        <f t="shared" si="115"/>
        <v>N/A</v>
      </c>
      <c r="X486" s="4" t="str">
        <f t="shared" si="116"/>
        <v>No</v>
      </c>
      <c r="Y486" s="223" t="str">
        <f t="shared" si="117"/>
        <v>N/A</v>
      </c>
      <c r="Z486" s="4" t="str">
        <f t="shared" si="118"/>
        <v>No</v>
      </c>
      <c r="AA486" s="223" t="str">
        <f t="shared" si="119"/>
        <v>N/A</v>
      </c>
      <c r="AB486" s="4" t="str">
        <f t="shared" si="120"/>
        <v>No</v>
      </c>
      <c r="AC486" s="223" t="str">
        <f t="shared" si="121"/>
        <v>N/A</v>
      </c>
      <c r="AD486" s="4" t="str">
        <f t="shared" si="122"/>
        <v>No</v>
      </c>
      <c r="AE486" s="223" t="str">
        <f t="shared" si="123"/>
        <v>N/A</v>
      </c>
      <c r="AF486" s="8"/>
    </row>
    <row r="487" spans="1:32" ht="14.5" hidden="1" customHeight="1">
      <c r="A487" s="66" t="s">
        <v>15</v>
      </c>
      <c r="B487" s="66" t="s">
        <v>28</v>
      </c>
      <c r="C487" s="66" t="str" cm="1">
        <f t="array" ref="C487">_xlfn.IFNA(_xlfn.IFS(B487="Starter","Starters &amp; Sides",B487="Sides","Starters &amp; Sides"),B487)</f>
        <v>Drinks</v>
      </c>
      <c r="D487" s="84" t="s">
        <v>2811</v>
      </c>
      <c r="E487" s="74"/>
      <c r="F487" s="4"/>
      <c r="G487" s="4"/>
      <c r="H487" s="4"/>
      <c r="I487" s="4"/>
      <c r="J487" s="4"/>
      <c r="K487" s="4"/>
      <c r="L487" s="4"/>
      <c r="M487" s="4"/>
      <c r="N487" s="4"/>
      <c r="O487" s="4"/>
      <c r="P487" s="4">
        <v>13.5</v>
      </c>
      <c r="Q487" s="338"/>
      <c r="R487" s="15" t="str">
        <f t="shared" si="98"/>
        <v>No</v>
      </c>
      <c r="S487" s="15" t="str">
        <f t="shared" si="99"/>
        <v>No</v>
      </c>
      <c r="T487" s="4" t="str">
        <f t="shared" si="112"/>
        <v>No</v>
      </c>
      <c r="U487" s="4" t="str">
        <f t="shared" si="113"/>
        <v>N/A</v>
      </c>
      <c r="V487" s="74" t="str">
        <f t="shared" si="114"/>
        <v>No</v>
      </c>
      <c r="W487" s="223" t="str">
        <f t="shared" si="115"/>
        <v>N/A</v>
      </c>
      <c r="X487" s="4" t="str">
        <f t="shared" si="116"/>
        <v>No</v>
      </c>
      <c r="Y487" s="223" t="str">
        <f t="shared" si="117"/>
        <v>N/A</v>
      </c>
      <c r="Z487" s="4" t="str">
        <f t="shared" si="118"/>
        <v>No</v>
      </c>
      <c r="AA487" s="223" t="str">
        <f t="shared" si="119"/>
        <v>N/A</v>
      </c>
      <c r="AB487" s="4" t="str">
        <f t="shared" si="120"/>
        <v>No</v>
      </c>
      <c r="AC487" s="223" t="str">
        <f t="shared" si="121"/>
        <v>N/A</v>
      </c>
      <c r="AD487" s="4" t="str">
        <f t="shared" si="122"/>
        <v>No</v>
      </c>
      <c r="AE487" s="223" t="str">
        <f t="shared" si="123"/>
        <v>N/A</v>
      </c>
      <c r="AF487" s="8"/>
    </row>
    <row r="488" spans="1:32" ht="14.5" hidden="1" customHeight="1">
      <c r="A488" s="66" t="s">
        <v>15</v>
      </c>
      <c r="B488" s="66" t="s">
        <v>28</v>
      </c>
      <c r="C488" s="66" t="str" cm="1">
        <f t="array" ref="C488">_xlfn.IFNA(_xlfn.IFS(B488="Starter","Starters &amp; Sides",B488="Sides","Starters &amp; Sides"),B488)</f>
        <v>Drinks</v>
      </c>
      <c r="D488" s="84" t="s">
        <v>2812</v>
      </c>
      <c r="E488" s="74"/>
      <c r="F488" s="4"/>
      <c r="G488" s="4"/>
      <c r="H488" s="4"/>
      <c r="I488" s="4">
        <v>11.75</v>
      </c>
      <c r="J488" s="4">
        <v>12</v>
      </c>
      <c r="K488" s="4"/>
      <c r="L488" s="4"/>
      <c r="M488" s="4"/>
      <c r="N488" s="4"/>
      <c r="O488" s="4"/>
      <c r="P488" s="4"/>
      <c r="Q488" s="338"/>
      <c r="R488" s="15" t="str">
        <f t="shared" si="98"/>
        <v>No</v>
      </c>
      <c r="S488" s="15" t="str">
        <f t="shared" si="99"/>
        <v>No</v>
      </c>
      <c r="T488" s="4" t="str">
        <f t="shared" si="112"/>
        <v>No</v>
      </c>
      <c r="U488" s="4" t="str">
        <f t="shared" si="113"/>
        <v>N/A</v>
      </c>
      <c r="V488" s="74" t="str">
        <f t="shared" si="114"/>
        <v>No</v>
      </c>
      <c r="W488" s="223" t="str">
        <f t="shared" si="115"/>
        <v>N/A</v>
      </c>
      <c r="X488" s="4" t="str">
        <f t="shared" si="116"/>
        <v>No</v>
      </c>
      <c r="Y488" s="223" t="str">
        <f t="shared" si="117"/>
        <v>N/A</v>
      </c>
      <c r="Z488" s="4" t="str">
        <f t="shared" si="118"/>
        <v>No</v>
      </c>
      <c r="AA488" s="223" t="str">
        <f t="shared" si="119"/>
        <v>N/A</v>
      </c>
      <c r="AB488" s="4" t="str">
        <f t="shared" si="120"/>
        <v>No</v>
      </c>
      <c r="AC488" s="223" t="str">
        <f t="shared" si="121"/>
        <v>N/A</v>
      </c>
      <c r="AD488" s="4" t="str">
        <f t="shared" si="122"/>
        <v>No</v>
      </c>
      <c r="AE488" s="223" t="str">
        <f t="shared" si="123"/>
        <v>N/A</v>
      </c>
      <c r="AF488" s="8"/>
    </row>
    <row r="489" spans="1:32" ht="14.5" hidden="1" customHeight="1">
      <c r="A489" s="66" t="s">
        <v>15</v>
      </c>
      <c r="B489" s="66" t="s">
        <v>28</v>
      </c>
      <c r="C489" s="66" t="str" cm="1">
        <f t="array" ref="C489">_xlfn.IFNA(_xlfn.IFS(B489="Starter","Starters &amp; Sides",B489="Sides","Starters &amp; Sides"),B489)</f>
        <v>Drinks</v>
      </c>
      <c r="D489" s="84" t="s">
        <v>2813</v>
      </c>
      <c r="E489" s="74"/>
      <c r="F489" s="4"/>
      <c r="G489" s="4"/>
      <c r="H489" s="4"/>
      <c r="I489" s="4">
        <v>11.5</v>
      </c>
      <c r="J489" s="4">
        <v>11.75</v>
      </c>
      <c r="K489" s="4"/>
      <c r="L489" s="4"/>
      <c r="M489" s="4"/>
      <c r="N489" s="4"/>
      <c r="O489" s="4"/>
      <c r="P489" s="4"/>
      <c r="Q489" s="338"/>
      <c r="R489" s="15" t="str">
        <f t="shared" si="98"/>
        <v>No</v>
      </c>
      <c r="S489" s="15" t="str">
        <f t="shared" si="99"/>
        <v>No</v>
      </c>
      <c r="T489" s="4" t="str">
        <f t="shared" si="112"/>
        <v>No</v>
      </c>
      <c r="U489" s="4" t="str">
        <f t="shared" si="113"/>
        <v>N/A</v>
      </c>
      <c r="V489" s="74" t="str">
        <f t="shared" si="114"/>
        <v>No</v>
      </c>
      <c r="W489" s="223" t="str">
        <f t="shared" si="115"/>
        <v>N/A</v>
      </c>
      <c r="X489" s="4" t="str">
        <f t="shared" si="116"/>
        <v>No</v>
      </c>
      <c r="Y489" s="223" t="str">
        <f t="shared" si="117"/>
        <v>N/A</v>
      </c>
      <c r="Z489" s="4" t="str">
        <f t="shared" si="118"/>
        <v>No</v>
      </c>
      <c r="AA489" s="223" t="str">
        <f t="shared" si="119"/>
        <v>N/A</v>
      </c>
      <c r="AB489" s="4" t="str">
        <f t="shared" si="120"/>
        <v>No</v>
      </c>
      <c r="AC489" s="223" t="str">
        <f t="shared" si="121"/>
        <v>N/A</v>
      </c>
      <c r="AD489" s="4" t="str">
        <f t="shared" si="122"/>
        <v>No</v>
      </c>
      <c r="AE489" s="223" t="str">
        <f t="shared" si="123"/>
        <v>N/A</v>
      </c>
      <c r="AF489" s="8"/>
    </row>
    <row r="490" spans="1:32" ht="14.5" hidden="1" customHeight="1">
      <c r="A490" s="66" t="s">
        <v>15</v>
      </c>
      <c r="B490" s="66" t="s">
        <v>28</v>
      </c>
      <c r="C490" s="66" t="str" cm="1">
        <f t="array" ref="C490">_xlfn.IFNA(_xlfn.IFS(B490="Starter","Starters &amp; Sides",B490="Sides","Starters &amp; Sides"),B490)</f>
        <v>Drinks</v>
      </c>
      <c r="D490" s="84" t="s">
        <v>2814</v>
      </c>
      <c r="E490" s="74"/>
      <c r="F490" s="4"/>
      <c r="G490" s="4"/>
      <c r="H490" s="4"/>
      <c r="I490" s="4">
        <v>11.5</v>
      </c>
      <c r="J490" s="4">
        <v>11.75</v>
      </c>
      <c r="K490" s="4"/>
      <c r="L490" s="4"/>
      <c r="M490" s="4"/>
      <c r="N490" s="4"/>
      <c r="O490" s="4"/>
      <c r="P490" s="4"/>
      <c r="Q490" s="338"/>
      <c r="R490" s="15" t="str">
        <f t="shared" si="98"/>
        <v>No</v>
      </c>
      <c r="S490" s="15" t="str">
        <f t="shared" si="99"/>
        <v>No</v>
      </c>
      <c r="T490" s="4" t="str">
        <f t="shared" si="112"/>
        <v>No</v>
      </c>
      <c r="U490" s="4" t="str">
        <f t="shared" si="113"/>
        <v>N/A</v>
      </c>
      <c r="V490" s="74" t="str">
        <f t="shared" si="114"/>
        <v>No</v>
      </c>
      <c r="W490" s="223" t="str">
        <f t="shared" si="115"/>
        <v>N/A</v>
      </c>
      <c r="X490" s="4" t="str">
        <f t="shared" si="116"/>
        <v>No</v>
      </c>
      <c r="Y490" s="223" t="str">
        <f t="shared" si="117"/>
        <v>N/A</v>
      </c>
      <c r="Z490" s="4" t="str">
        <f t="shared" si="118"/>
        <v>No</v>
      </c>
      <c r="AA490" s="223" t="str">
        <f t="shared" si="119"/>
        <v>N/A</v>
      </c>
      <c r="AB490" s="4" t="str">
        <f t="shared" si="120"/>
        <v>No</v>
      </c>
      <c r="AC490" s="223" t="str">
        <f t="shared" si="121"/>
        <v>N/A</v>
      </c>
      <c r="AD490" s="4" t="str">
        <f t="shared" si="122"/>
        <v>No</v>
      </c>
      <c r="AE490" s="223" t="str">
        <f t="shared" si="123"/>
        <v>N/A</v>
      </c>
      <c r="AF490" s="8"/>
    </row>
    <row r="491" spans="1:32" ht="14.5" hidden="1" customHeight="1">
      <c r="A491" s="66" t="s">
        <v>15</v>
      </c>
      <c r="B491" s="66" t="s">
        <v>28</v>
      </c>
      <c r="C491" s="66" t="str" cm="1">
        <f t="array" ref="C491">_xlfn.IFNA(_xlfn.IFS(B491="Starter","Starters &amp; Sides",B491="Sides","Starters &amp; Sides"),B491)</f>
        <v>Drinks</v>
      </c>
      <c r="D491" s="84" t="s">
        <v>2815</v>
      </c>
      <c r="E491" s="74"/>
      <c r="F491" s="4"/>
      <c r="G491" s="4"/>
      <c r="H491" s="4"/>
      <c r="I491" s="4">
        <v>25</v>
      </c>
      <c r="J491" s="4"/>
      <c r="K491" s="4">
        <v>26</v>
      </c>
      <c r="L491" s="4"/>
      <c r="M491" s="4">
        <v>29</v>
      </c>
      <c r="N491" s="4">
        <v>29</v>
      </c>
      <c r="O491" s="4"/>
      <c r="P491" s="4"/>
      <c r="Q491" s="338"/>
      <c r="R491" s="15" t="str">
        <f t="shared" si="98"/>
        <v>No</v>
      </c>
      <c r="S491" s="15" t="str">
        <f t="shared" si="99"/>
        <v>No</v>
      </c>
      <c r="T491" s="4" t="str">
        <f t="shared" si="112"/>
        <v>No</v>
      </c>
      <c r="U491" s="4" t="str">
        <f t="shared" si="113"/>
        <v>N/A</v>
      </c>
      <c r="V491" s="74" t="str">
        <f t="shared" si="114"/>
        <v>No</v>
      </c>
      <c r="W491" s="223" t="str">
        <f t="shared" si="115"/>
        <v>N/A</v>
      </c>
      <c r="X491" s="4" t="str">
        <f t="shared" si="116"/>
        <v>No</v>
      </c>
      <c r="Y491" s="223" t="str">
        <f t="shared" si="117"/>
        <v>N/A</v>
      </c>
      <c r="Z491" s="4" t="str">
        <f t="shared" si="118"/>
        <v>No</v>
      </c>
      <c r="AA491" s="223" t="str">
        <f t="shared" si="119"/>
        <v>N/A</v>
      </c>
      <c r="AB491" s="4" t="str">
        <f t="shared" si="120"/>
        <v>No</v>
      </c>
      <c r="AC491" s="223" t="str">
        <f t="shared" si="121"/>
        <v>N/A</v>
      </c>
      <c r="AD491" s="4" t="str">
        <f t="shared" si="122"/>
        <v>No</v>
      </c>
      <c r="AE491" s="223" t="str">
        <f t="shared" si="123"/>
        <v>N/A</v>
      </c>
      <c r="AF491" s="8"/>
    </row>
    <row r="492" spans="1:32" ht="14.5" hidden="1" customHeight="1">
      <c r="A492" s="66" t="s">
        <v>15</v>
      </c>
      <c r="B492" s="66" t="s">
        <v>28</v>
      </c>
      <c r="C492" s="66" t="str" cm="1">
        <f t="array" ref="C492">_xlfn.IFNA(_xlfn.IFS(B492="Starter","Starters &amp; Sides",B492="Sides","Starters &amp; Sides"),B492)</f>
        <v>Drinks</v>
      </c>
      <c r="D492" s="84" t="s">
        <v>2816</v>
      </c>
      <c r="E492" s="74"/>
      <c r="F492" s="4"/>
      <c r="G492" s="4"/>
      <c r="H492" s="4"/>
      <c r="I492" s="4">
        <v>25</v>
      </c>
      <c r="J492" s="4"/>
      <c r="K492" s="4">
        <v>26</v>
      </c>
      <c r="L492" s="4"/>
      <c r="M492" s="4"/>
      <c r="N492" s="4"/>
      <c r="O492" s="4"/>
      <c r="P492" s="4"/>
      <c r="Q492" s="338"/>
      <c r="R492" s="15" t="str">
        <f t="shared" ref="R492:R504" si="124">IF(COUNTA(Q492)=1,"Yes","No")</f>
        <v>No</v>
      </c>
      <c r="S492" s="15" t="str">
        <f t="shared" ref="S492:S504" si="125">IF(AND(T492="No",R492="Yes"),"Yes","No")</f>
        <v>No</v>
      </c>
      <c r="T492" s="4" t="str">
        <f t="shared" si="112"/>
        <v>No</v>
      </c>
      <c r="U492" s="4" t="str">
        <f t="shared" si="113"/>
        <v>N/A</v>
      </c>
      <c r="V492" s="74" t="str">
        <f t="shared" si="114"/>
        <v>No</v>
      </c>
      <c r="W492" s="223" t="str">
        <f t="shared" si="115"/>
        <v>N/A</v>
      </c>
      <c r="X492" s="4" t="str">
        <f t="shared" si="116"/>
        <v>No</v>
      </c>
      <c r="Y492" s="223" t="str">
        <f t="shared" si="117"/>
        <v>N/A</v>
      </c>
      <c r="Z492" s="4" t="str">
        <f t="shared" si="118"/>
        <v>No</v>
      </c>
      <c r="AA492" s="223" t="str">
        <f t="shared" si="119"/>
        <v>N/A</v>
      </c>
      <c r="AB492" s="4" t="str">
        <f t="shared" si="120"/>
        <v>No</v>
      </c>
      <c r="AC492" s="223" t="str">
        <f t="shared" si="121"/>
        <v>N/A</v>
      </c>
      <c r="AD492" s="4" t="str">
        <f t="shared" si="122"/>
        <v>No</v>
      </c>
      <c r="AE492" s="223" t="str">
        <f t="shared" si="123"/>
        <v>N/A</v>
      </c>
      <c r="AF492" s="8"/>
    </row>
    <row r="493" spans="1:32" ht="14.5" hidden="1" customHeight="1">
      <c r="A493" s="66" t="s">
        <v>15</v>
      </c>
      <c r="B493" s="66" t="s">
        <v>28</v>
      </c>
      <c r="C493" s="66" t="str" cm="1">
        <f t="array" ref="C493">_xlfn.IFNA(_xlfn.IFS(B493="Starter","Starters &amp; Sides",B493="Sides","Starters &amp; Sides"),B493)</f>
        <v>Drinks</v>
      </c>
      <c r="D493" s="84" t="s">
        <v>2817</v>
      </c>
      <c r="E493" s="74"/>
      <c r="F493" s="4"/>
      <c r="G493" s="4"/>
      <c r="H493" s="4"/>
      <c r="I493" s="4">
        <v>5.2</v>
      </c>
      <c r="J493" s="4">
        <v>5.3</v>
      </c>
      <c r="K493" s="4">
        <v>5.3</v>
      </c>
      <c r="L493" s="4">
        <v>5.3</v>
      </c>
      <c r="M493" s="4">
        <v>5.4</v>
      </c>
      <c r="N493" s="4">
        <v>5.4</v>
      </c>
      <c r="O493" s="4">
        <v>5.65</v>
      </c>
      <c r="P493" s="4">
        <v>5.65</v>
      </c>
      <c r="Q493" s="338"/>
      <c r="R493" s="15" t="str">
        <f t="shared" si="124"/>
        <v>No</v>
      </c>
      <c r="S493" s="15" t="str">
        <f t="shared" si="125"/>
        <v>No</v>
      </c>
      <c r="T493" s="4" t="str">
        <f t="shared" si="112"/>
        <v>No</v>
      </c>
      <c r="U493" s="4" t="str">
        <f t="shared" si="113"/>
        <v>N/A</v>
      </c>
      <c r="V493" s="74" t="str">
        <f t="shared" si="114"/>
        <v>No</v>
      </c>
      <c r="W493" s="223" t="str">
        <f t="shared" si="115"/>
        <v>N/A</v>
      </c>
      <c r="X493" s="4" t="str">
        <f t="shared" si="116"/>
        <v>No</v>
      </c>
      <c r="Y493" s="223" t="str">
        <f t="shared" si="117"/>
        <v>N/A</v>
      </c>
      <c r="Z493" s="4" t="str">
        <f t="shared" si="118"/>
        <v>No</v>
      </c>
      <c r="AA493" s="223" t="str">
        <f t="shared" si="119"/>
        <v>N/A</v>
      </c>
      <c r="AB493" s="4" t="str">
        <f t="shared" si="120"/>
        <v>No</v>
      </c>
      <c r="AC493" s="223" t="str">
        <f t="shared" si="121"/>
        <v>N/A</v>
      </c>
      <c r="AD493" s="4" t="str">
        <f t="shared" si="122"/>
        <v>No</v>
      </c>
      <c r="AE493" s="223" t="str">
        <f t="shared" si="123"/>
        <v>N/A</v>
      </c>
      <c r="AF493" s="8"/>
    </row>
    <row r="494" spans="1:32" ht="14.5" hidden="1" customHeight="1">
      <c r="A494" s="66" t="s">
        <v>15</v>
      </c>
      <c r="B494" s="66" t="s">
        <v>28</v>
      </c>
      <c r="C494" s="66" t="str" cm="1">
        <f t="array" ref="C494">_xlfn.IFNA(_xlfn.IFS(B494="Starter","Starters &amp; Sides",B494="Sides","Starters &amp; Sides"),B494)</f>
        <v>Drinks</v>
      </c>
      <c r="D494" s="84" t="s">
        <v>2818</v>
      </c>
      <c r="E494" s="74"/>
      <c r="F494" s="4"/>
      <c r="G494" s="4"/>
      <c r="H494" s="4"/>
      <c r="I494" s="4">
        <v>27</v>
      </c>
      <c r="J494" s="4"/>
      <c r="K494" s="4"/>
      <c r="L494" s="4"/>
      <c r="M494" s="4"/>
      <c r="N494" s="4"/>
      <c r="O494" s="4"/>
      <c r="P494" s="4"/>
      <c r="Q494" s="338"/>
      <c r="R494" s="15" t="str">
        <f t="shared" si="124"/>
        <v>No</v>
      </c>
      <c r="S494" s="15" t="str">
        <f t="shared" si="125"/>
        <v>No</v>
      </c>
      <c r="T494" s="4" t="str">
        <f t="shared" si="112"/>
        <v>No</v>
      </c>
      <c r="U494" s="4" t="str">
        <f t="shared" si="113"/>
        <v>N/A</v>
      </c>
      <c r="V494" s="74" t="str">
        <f t="shared" si="114"/>
        <v>No</v>
      </c>
      <c r="W494" s="223" t="str">
        <f t="shared" si="115"/>
        <v>N/A</v>
      </c>
      <c r="X494" s="4" t="str">
        <f t="shared" si="116"/>
        <v>No</v>
      </c>
      <c r="Y494" s="223" t="str">
        <f t="shared" si="117"/>
        <v>N/A</v>
      </c>
      <c r="Z494" s="4" t="str">
        <f t="shared" si="118"/>
        <v>No</v>
      </c>
      <c r="AA494" s="223" t="str">
        <f t="shared" si="119"/>
        <v>N/A</v>
      </c>
      <c r="AB494" s="4" t="str">
        <f t="shared" si="120"/>
        <v>No</v>
      </c>
      <c r="AC494" s="223" t="str">
        <f t="shared" si="121"/>
        <v>N/A</v>
      </c>
      <c r="AD494" s="4" t="str">
        <f t="shared" si="122"/>
        <v>No</v>
      </c>
      <c r="AE494" s="223" t="str">
        <f t="shared" si="123"/>
        <v>N/A</v>
      </c>
      <c r="AF494" s="8"/>
    </row>
    <row r="495" spans="1:32" ht="14.5" hidden="1" customHeight="1">
      <c r="A495" s="66" t="s">
        <v>15</v>
      </c>
      <c r="B495" s="66" t="s">
        <v>28</v>
      </c>
      <c r="C495" s="66" t="str" cm="1">
        <f t="array" ref="C495">_xlfn.IFNA(_xlfn.IFS(B495="Starter","Starters &amp; Sides",B495="Sides","Starters &amp; Sides"),B495)</f>
        <v>Drinks</v>
      </c>
      <c r="D495" s="84" t="s">
        <v>2819</v>
      </c>
      <c r="E495" s="74"/>
      <c r="F495" s="4"/>
      <c r="G495" s="4"/>
      <c r="H495" s="4"/>
      <c r="I495" s="4">
        <v>3</v>
      </c>
      <c r="J495" s="4"/>
      <c r="K495" s="4"/>
      <c r="L495" s="4"/>
      <c r="M495" s="4"/>
      <c r="N495" s="4"/>
      <c r="O495" s="4"/>
      <c r="P495" s="4"/>
      <c r="Q495" s="338"/>
      <c r="R495" s="15" t="str">
        <f t="shared" si="124"/>
        <v>No</v>
      </c>
      <c r="S495" s="15" t="str">
        <f t="shared" si="125"/>
        <v>No</v>
      </c>
      <c r="T495" s="4" t="str">
        <f t="shared" si="112"/>
        <v>No</v>
      </c>
      <c r="U495" s="4" t="str">
        <f t="shared" si="113"/>
        <v>N/A</v>
      </c>
      <c r="V495" s="74" t="str">
        <f t="shared" si="114"/>
        <v>No</v>
      </c>
      <c r="W495" s="223" t="str">
        <f t="shared" si="115"/>
        <v>N/A</v>
      </c>
      <c r="X495" s="4" t="str">
        <f t="shared" si="116"/>
        <v>No</v>
      </c>
      <c r="Y495" s="223" t="str">
        <f t="shared" si="117"/>
        <v>N/A</v>
      </c>
      <c r="Z495" s="4" t="str">
        <f t="shared" si="118"/>
        <v>No</v>
      </c>
      <c r="AA495" s="223" t="str">
        <f t="shared" si="119"/>
        <v>N/A</v>
      </c>
      <c r="AB495" s="4" t="str">
        <f t="shared" si="120"/>
        <v>No</v>
      </c>
      <c r="AC495" s="223" t="str">
        <f t="shared" si="121"/>
        <v>N/A</v>
      </c>
      <c r="AD495" s="4" t="str">
        <f t="shared" si="122"/>
        <v>No</v>
      </c>
      <c r="AE495" s="223" t="str">
        <f t="shared" si="123"/>
        <v>N/A</v>
      </c>
      <c r="AF495" s="8"/>
    </row>
    <row r="496" spans="1:32" ht="14.5" hidden="1" customHeight="1">
      <c r="A496" s="66" t="s">
        <v>15</v>
      </c>
      <c r="B496" s="66" t="s">
        <v>28</v>
      </c>
      <c r="C496" s="66" t="str" cm="1">
        <f t="array" ref="C496">_xlfn.IFNA(_xlfn.IFS(B496="Starter","Starters &amp; Sides",B496="Sides","Starters &amp; Sides"),B496)</f>
        <v>Drinks</v>
      </c>
      <c r="D496" s="84" t="s">
        <v>2167</v>
      </c>
      <c r="E496" s="74"/>
      <c r="F496" s="4"/>
      <c r="G496" s="4"/>
      <c r="H496" s="4"/>
      <c r="I496" s="4">
        <v>3.6</v>
      </c>
      <c r="J496" s="4">
        <v>3.6</v>
      </c>
      <c r="K496" s="4"/>
      <c r="L496" s="4"/>
      <c r="M496" s="4"/>
      <c r="N496" s="4"/>
      <c r="O496" s="4">
        <v>3.7</v>
      </c>
      <c r="P496" s="4"/>
      <c r="Q496" s="338"/>
      <c r="R496" s="15" t="str">
        <f t="shared" si="124"/>
        <v>No</v>
      </c>
      <c r="S496" s="15" t="str">
        <f t="shared" si="125"/>
        <v>No</v>
      </c>
      <c r="T496" s="4" t="str">
        <f t="shared" si="112"/>
        <v>No</v>
      </c>
      <c r="U496" s="4" t="str">
        <f t="shared" si="113"/>
        <v>N/A</v>
      </c>
      <c r="V496" s="74" t="str">
        <f t="shared" si="114"/>
        <v>No</v>
      </c>
      <c r="W496" s="223" t="str">
        <f t="shared" si="115"/>
        <v>N/A</v>
      </c>
      <c r="X496" s="4" t="str">
        <f t="shared" si="116"/>
        <v>No</v>
      </c>
      <c r="Y496" s="223" t="str">
        <f t="shared" si="117"/>
        <v>N/A</v>
      </c>
      <c r="Z496" s="4" t="str">
        <f t="shared" si="118"/>
        <v>No</v>
      </c>
      <c r="AA496" s="223" t="str">
        <f t="shared" si="119"/>
        <v>N/A</v>
      </c>
      <c r="AB496" s="4" t="str">
        <f t="shared" si="120"/>
        <v>No</v>
      </c>
      <c r="AC496" s="223" t="str">
        <f t="shared" si="121"/>
        <v>N/A</v>
      </c>
      <c r="AD496" s="4" t="str">
        <f t="shared" si="122"/>
        <v>No</v>
      </c>
      <c r="AE496" s="223" t="str">
        <f t="shared" si="123"/>
        <v>N/A</v>
      </c>
      <c r="AF496" s="8"/>
    </row>
    <row r="497" spans="1:32" ht="14.5" hidden="1" customHeight="1">
      <c r="A497" s="66" t="s">
        <v>15</v>
      </c>
      <c r="B497" s="66" t="s">
        <v>28</v>
      </c>
      <c r="C497" s="66" t="str" cm="1">
        <f t="array" ref="C497">_xlfn.IFNA(_xlfn.IFS(B497="Starter","Starters &amp; Sides",B497="Sides","Starters &amp; Sides"),B497)</f>
        <v>Drinks</v>
      </c>
      <c r="D497" s="84" t="s">
        <v>2820</v>
      </c>
      <c r="E497" s="74"/>
      <c r="F497" s="4"/>
      <c r="G497" s="4"/>
      <c r="H497" s="4"/>
      <c r="I497" s="4">
        <v>3.5</v>
      </c>
      <c r="J497" s="4">
        <v>3.5</v>
      </c>
      <c r="K497" s="4"/>
      <c r="L497" s="4"/>
      <c r="M497" s="4"/>
      <c r="N497" s="4"/>
      <c r="O497" s="4"/>
      <c r="P497" s="4"/>
      <c r="Q497" s="338"/>
      <c r="R497" s="15" t="str">
        <f t="shared" si="124"/>
        <v>No</v>
      </c>
      <c r="S497" s="15" t="str">
        <f t="shared" si="125"/>
        <v>No</v>
      </c>
      <c r="T497" s="4" t="str">
        <f t="shared" si="112"/>
        <v>No</v>
      </c>
      <c r="U497" s="4" t="str">
        <f t="shared" si="113"/>
        <v>N/A</v>
      </c>
      <c r="V497" s="74" t="str">
        <f t="shared" si="114"/>
        <v>No</v>
      </c>
      <c r="W497" s="223" t="str">
        <f t="shared" si="115"/>
        <v>N/A</v>
      </c>
      <c r="X497" s="4" t="str">
        <f t="shared" si="116"/>
        <v>No</v>
      </c>
      <c r="Y497" s="223" t="str">
        <f t="shared" si="117"/>
        <v>N/A</v>
      </c>
      <c r="Z497" s="4" t="str">
        <f t="shared" si="118"/>
        <v>No</v>
      </c>
      <c r="AA497" s="223" t="str">
        <f t="shared" si="119"/>
        <v>N/A</v>
      </c>
      <c r="AB497" s="4" t="str">
        <f t="shared" si="120"/>
        <v>No</v>
      </c>
      <c r="AC497" s="223" t="str">
        <f t="shared" si="121"/>
        <v>N/A</v>
      </c>
      <c r="AD497" s="4" t="str">
        <f t="shared" si="122"/>
        <v>No</v>
      </c>
      <c r="AE497" s="223" t="str">
        <f t="shared" si="123"/>
        <v>N/A</v>
      </c>
      <c r="AF497" s="8"/>
    </row>
    <row r="498" spans="1:32" ht="14.5" hidden="1" customHeight="1">
      <c r="A498" s="66" t="s">
        <v>15</v>
      </c>
      <c r="B498" s="66" t="s">
        <v>28</v>
      </c>
      <c r="C498" s="66" t="str" cm="1">
        <f t="array" ref="C498">_xlfn.IFNA(_xlfn.IFS(B498="Starter","Starters &amp; Sides",B498="Sides","Starters &amp; Sides"),B498)</f>
        <v>Drinks</v>
      </c>
      <c r="D498" s="84" t="s">
        <v>2610</v>
      </c>
      <c r="E498" s="74"/>
      <c r="F498" s="4"/>
      <c r="G498" s="4"/>
      <c r="H498" s="4"/>
      <c r="I498" s="4">
        <v>3.75</v>
      </c>
      <c r="J498" s="4">
        <v>3.75</v>
      </c>
      <c r="K498" s="4"/>
      <c r="L498" s="4"/>
      <c r="M498" s="4"/>
      <c r="N498" s="4"/>
      <c r="O498" s="4"/>
      <c r="P498" s="4"/>
      <c r="Q498" s="338"/>
      <c r="R498" s="15" t="str">
        <f t="shared" si="124"/>
        <v>No</v>
      </c>
      <c r="S498" s="15" t="str">
        <f t="shared" si="125"/>
        <v>No</v>
      </c>
      <c r="T498" s="4" t="str">
        <f t="shared" si="112"/>
        <v>No</v>
      </c>
      <c r="U498" s="4" t="str">
        <f t="shared" si="113"/>
        <v>N/A</v>
      </c>
      <c r="V498" s="74" t="str">
        <f t="shared" si="114"/>
        <v>No</v>
      </c>
      <c r="W498" s="223" t="str">
        <f t="shared" si="115"/>
        <v>N/A</v>
      </c>
      <c r="X498" s="4" t="str">
        <f t="shared" si="116"/>
        <v>No</v>
      </c>
      <c r="Y498" s="223" t="str">
        <f t="shared" si="117"/>
        <v>N/A</v>
      </c>
      <c r="Z498" s="4" t="str">
        <f t="shared" si="118"/>
        <v>No</v>
      </c>
      <c r="AA498" s="223" t="str">
        <f t="shared" si="119"/>
        <v>N/A</v>
      </c>
      <c r="AB498" s="4" t="str">
        <f t="shared" si="120"/>
        <v>No</v>
      </c>
      <c r="AC498" s="223" t="str">
        <f t="shared" si="121"/>
        <v>N/A</v>
      </c>
      <c r="AD498" s="4" t="str">
        <f t="shared" si="122"/>
        <v>No</v>
      </c>
      <c r="AE498" s="223" t="str">
        <f t="shared" si="123"/>
        <v>N/A</v>
      </c>
      <c r="AF498" s="8"/>
    </row>
    <row r="499" spans="1:32" ht="14.5" hidden="1" customHeight="1">
      <c r="A499" s="66" t="s">
        <v>15</v>
      </c>
      <c r="B499" s="66" t="s">
        <v>28</v>
      </c>
      <c r="C499" s="66" t="str" cm="1">
        <f t="array" ref="C499">_xlfn.IFNA(_xlfn.IFS(B499="Starter","Starters &amp; Sides",B499="Sides","Starters &amp; Sides"),B499)</f>
        <v>Drinks</v>
      </c>
      <c r="D499" s="84" t="s">
        <v>2821</v>
      </c>
      <c r="E499" s="74"/>
      <c r="F499" s="4"/>
      <c r="G499" s="4"/>
      <c r="H499" s="4"/>
      <c r="I499" s="4">
        <v>3.65</v>
      </c>
      <c r="J499" s="4"/>
      <c r="K499" s="4"/>
      <c r="L499" s="4"/>
      <c r="M499" s="4"/>
      <c r="N499" s="4"/>
      <c r="O499" s="4">
        <v>3.7</v>
      </c>
      <c r="P499" s="4"/>
      <c r="Q499" s="338"/>
      <c r="R499" s="15" t="str">
        <f t="shared" si="124"/>
        <v>No</v>
      </c>
      <c r="S499" s="15" t="str">
        <f t="shared" si="125"/>
        <v>No</v>
      </c>
      <c r="T499" s="4" t="str">
        <f t="shared" si="112"/>
        <v>No</v>
      </c>
      <c r="U499" s="4" t="str">
        <f t="shared" si="113"/>
        <v>N/A</v>
      </c>
      <c r="V499" s="74" t="str">
        <f t="shared" si="114"/>
        <v>No</v>
      </c>
      <c r="W499" s="223" t="str">
        <f t="shared" si="115"/>
        <v>N/A</v>
      </c>
      <c r="X499" s="4" t="str">
        <f t="shared" si="116"/>
        <v>No</v>
      </c>
      <c r="Y499" s="223" t="str">
        <f t="shared" si="117"/>
        <v>N/A</v>
      </c>
      <c r="Z499" s="4" t="str">
        <f t="shared" si="118"/>
        <v>No</v>
      </c>
      <c r="AA499" s="223" t="str">
        <f t="shared" si="119"/>
        <v>N/A</v>
      </c>
      <c r="AB499" s="4" t="str">
        <f t="shared" si="120"/>
        <v>No</v>
      </c>
      <c r="AC499" s="223" t="str">
        <f t="shared" si="121"/>
        <v>N/A</v>
      </c>
      <c r="AD499" s="4" t="str">
        <f t="shared" si="122"/>
        <v>No</v>
      </c>
      <c r="AE499" s="223" t="str">
        <f t="shared" si="123"/>
        <v>N/A</v>
      </c>
      <c r="AF499" s="8"/>
    </row>
    <row r="500" spans="1:32" ht="14.5" hidden="1" customHeight="1">
      <c r="A500" s="66" t="s">
        <v>15</v>
      </c>
      <c r="B500" s="66" t="s">
        <v>28</v>
      </c>
      <c r="C500" s="66" t="str" cm="1">
        <f t="array" ref="C500">_xlfn.IFNA(_xlfn.IFS(B500="Starter","Starters &amp; Sides",B500="Sides","Starters &amp; Sides"),B500)</f>
        <v>Drinks</v>
      </c>
      <c r="D500" s="84" t="s">
        <v>2822</v>
      </c>
      <c r="E500" s="74"/>
      <c r="F500" s="4"/>
      <c r="G500" s="4"/>
      <c r="H500" s="4"/>
      <c r="I500" s="4"/>
      <c r="J500" s="4">
        <v>12.5</v>
      </c>
      <c r="K500" s="4"/>
      <c r="L500" s="4"/>
      <c r="M500" s="4"/>
      <c r="N500" s="4"/>
      <c r="O500" s="4"/>
      <c r="P500" s="4"/>
      <c r="Q500" s="338"/>
      <c r="R500" s="15" t="str">
        <f t="shared" si="124"/>
        <v>No</v>
      </c>
      <c r="S500" s="15" t="str">
        <f t="shared" si="125"/>
        <v>No</v>
      </c>
      <c r="T500" s="4" t="str">
        <f t="shared" si="112"/>
        <v>No</v>
      </c>
      <c r="U500" s="4" t="str">
        <f t="shared" si="113"/>
        <v>N/A</v>
      </c>
      <c r="V500" s="74" t="str">
        <f t="shared" si="114"/>
        <v>No</v>
      </c>
      <c r="W500" s="223" t="str">
        <f t="shared" si="115"/>
        <v>N/A</v>
      </c>
      <c r="X500" s="4" t="str">
        <f t="shared" si="116"/>
        <v>No</v>
      </c>
      <c r="Y500" s="223" t="str">
        <f t="shared" si="117"/>
        <v>N/A</v>
      </c>
      <c r="Z500" s="4" t="str">
        <f t="shared" si="118"/>
        <v>No</v>
      </c>
      <c r="AA500" s="223" t="str">
        <f t="shared" si="119"/>
        <v>N/A</v>
      </c>
      <c r="AB500" s="4" t="str">
        <f t="shared" si="120"/>
        <v>No</v>
      </c>
      <c r="AC500" s="223" t="str">
        <f t="shared" si="121"/>
        <v>N/A</v>
      </c>
      <c r="AD500" s="4" t="str">
        <f t="shared" si="122"/>
        <v>No</v>
      </c>
      <c r="AE500" s="223" t="str">
        <f t="shared" si="123"/>
        <v>N/A</v>
      </c>
      <c r="AF500" s="8"/>
    </row>
    <row r="501" spans="1:32" ht="14.5" hidden="1" customHeight="1">
      <c r="A501" s="66" t="s">
        <v>15</v>
      </c>
      <c r="B501" s="66" t="s">
        <v>28</v>
      </c>
      <c r="C501" s="66" t="str" cm="1">
        <f t="array" ref="C501">_xlfn.IFNA(_xlfn.IFS(B501="Starter","Starters &amp; Sides",B501="Sides","Starters &amp; Sides"),B501)</f>
        <v>Drinks</v>
      </c>
      <c r="D501" s="84" t="s">
        <v>2823</v>
      </c>
      <c r="E501" s="74"/>
      <c r="F501" s="4"/>
      <c r="G501" s="4"/>
      <c r="H501" s="4"/>
      <c r="I501" s="4"/>
      <c r="J501" s="4">
        <v>12.5</v>
      </c>
      <c r="K501" s="4"/>
      <c r="L501" s="4"/>
      <c r="M501" s="4"/>
      <c r="N501" s="4"/>
      <c r="O501" s="4"/>
      <c r="P501" s="4"/>
      <c r="Q501" s="338"/>
      <c r="R501" s="15" t="str">
        <f t="shared" si="124"/>
        <v>No</v>
      </c>
      <c r="S501" s="15" t="str">
        <f t="shared" si="125"/>
        <v>No</v>
      </c>
      <c r="T501" s="4" t="str">
        <f t="shared" si="112"/>
        <v>No</v>
      </c>
      <c r="U501" s="4" t="str">
        <f t="shared" si="113"/>
        <v>N/A</v>
      </c>
      <c r="V501" s="74" t="str">
        <f t="shared" si="114"/>
        <v>No</v>
      </c>
      <c r="W501" s="223" t="str">
        <f t="shared" si="115"/>
        <v>N/A</v>
      </c>
      <c r="X501" s="4" t="str">
        <f t="shared" si="116"/>
        <v>No</v>
      </c>
      <c r="Y501" s="223" t="str">
        <f t="shared" si="117"/>
        <v>N/A</v>
      </c>
      <c r="Z501" s="4" t="str">
        <f t="shared" si="118"/>
        <v>No</v>
      </c>
      <c r="AA501" s="223" t="str">
        <f t="shared" si="119"/>
        <v>N/A</v>
      </c>
      <c r="AB501" s="4" t="str">
        <f t="shared" si="120"/>
        <v>No</v>
      </c>
      <c r="AC501" s="223" t="str">
        <f t="shared" si="121"/>
        <v>N/A</v>
      </c>
      <c r="AD501" s="4" t="str">
        <f t="shared" si="122"/>
        <v>No</v>
      </c>
      <c r="AE501" s="223" t="str">
        <f t="shared" si="123"/>
        <v>N/A</v>
      </c>
      <c r="AF501" s="8"/>
    </row>
    <row r="502" spans="1:32" ht="14.5" hidden="1" customHeight="1">
      <c r="A502" s="66" t="s">
        <v>15</v>
      </c>
      <c r="B502" s="66" t="s">
        <v>28</v>
      </c>
      <c r="C502" s="66" t="str" cm="1">
        <f t="array" ref="C502">_xlfn.IFNA(_xlfn.IFS(B502="Starter","Starters &amp; Sides",B502="Sides","Starters &amp; Sides"),B502)</f>
        <v>Drinks</v>
      </c>
      <c r="D502" s="84" t="s">
        <v>2824</v>
      </c>
      <c r="E502" s="74"/>
      <c r="F502" s="4"/>
      <c r="G502" s="4"/>
      <c r="H502" s="4"/>
      <c r="I502" s="4"/>
      <c r="J502" s="4">
        <v>12.5</v>
      </c>
      <c r="K502" s="4"/>
      <c r="L502" s="4"/>
      <c r="M502" s="4"/>
      <c r="N502" s="4"/>
      <c r="O502" s="4"/>
      <c r="P502" s="4"/>
      <c r="Q502" s="338"/>
      <c r="R502" s="15" t="str">
        <f t="shared" si="124"/>
        <v>No</v>
      </c>
      <c r="S502" s="15" t="str">
        <f t="shared" si="125"/>
        <v>No</v>
      </c>
      <c r="T502" s="4" t="str">
        <f t="shared" si="112"/>
        <v>No</v>
      </c>
      <c r="U502" s="4" t="str">
        <f t="shared" si="113"/>
        <v>N/A</v>
      </c>
      <c r="V502" s="74" t="str">
        <f t="shared" si="114"/>
        <v>No</v>
      </c>
      <c r="W502" s="223" t="str">
        <f t="shared" si="115"/>
        <v>N/A</v>
      </c>
      <c r="X502" s="4" t="str">
        <f t="shared" si="116"/>
        <v>No</v>
      </c>
      <c r="Y502" s="223" t="str">
        <f t="shared" si="117"/>
        <v>N/A</v>
      </c>
      <c r="Z502" s="4" t="str">
        <f t="shared" si="118"/>
        <v>No</v>
      </c>
      <c r="AA502" s="223" t="str">
        <f t="shared" si="119"/>
        <v>N/A</v>
      </c>
      <c r="AB502" s="4" t="str">
        <f t="shared" si="120"/>
        <v>No</v>
      </c>
      <c r="AC502" s="223" t="str">
        <f t="shared" si="121"/>
        <v>N/A</v>
      </c>
      <c r="AD502" s="4" t="str">
        <f t="shared" si="122"/>
        <v>No</v>
      </c>
      <c r="AE502" s="223" t="str">
        <f t="shared" si="123"/>
        <v>N/A</v>
      </c>
      <c r="AF502" s="8"/>
    </row>
    <row r="503" spans="1:32" ht="14.5" hidden="1" customHeight="1">
      <c r="A503" s="66" t="s">
        <v>15</v>
      </c>
      <c r="B503" s="66" t="s">
        <v>28</v>
      </c>
      <c r="C503" s="66" t="str" cm="1">
        <f t="array" ref="C503">_xlfn.IFNA(_xlfn.IFS(B503="Starter","Starters &amp; Sides",B503="Sides","Starters &amp; Sides"),B503)</f>
        <v>Drinks</v>
      </c>
      <c r="D503" s="84" t="s">
        <v>2825</v>
      </c>
      <c r="E503" s="74"/>
      <c r="F503" s="4"/>
      <c r="G503" s="4"/>
      <c r="H503" s="4"/>
      <c r="I503" s="4"/>
      <c r="J503" s="4">
        <v>12.5</v>
      </c>
      <c r="K503" s="4"/>
      <c r="L503" s="4"/>
      <c r="M503" s="4"/>
      <c r="N503" s="4"/>
      <c r="O503" s="4"/>
      <c r="P503" s="4"/>
      <c r="Q503" s="338"/>
      <c r="R503" s="15" t="str">
        <f t="shared" si="124"/>
        <v>No</v>
      </c>
      <c r="S503" s="15" t="str">
        <f t="shared" si="125"/>
        <v>No</v>
      </c>
      <c r="T503" s="4" t="str">
        <f t="shared" si="112"/>
        <v>No</v>
      </c>
      <c r="U503" s="4" t="str">
        <f t="shared" si="113"/>
        <v>N/A</v>
      </c>
      <c r="V503" s="74" t="str">
        <f t="shared" si="114"/>
        <v>No</v>
      </c>
      <c r="W503" s="223" t="str">
        <f t="shared" si="115"/>
        <v>N/A</v>
      </c>
      <c r="X503" s="4" t="str">
        <f t="shared" si="116"/>
        <v>No</v>
      </c>
      <c r="Y503" s="223" t="str">
        <f t="shared" si="117"/>
        <v>N/A</v>
      </c>
      <c r="Z503" s="4" t="str">
        <f t="shared" si="118"/>
        <v>No</v>
      </c>
      <c r="AA503" s="223" t="str">
        <f t="shared" si="119"/>
        <v>N/A</v>
      </c>
      <c r="AB503" s="4" t="str">
        <f t="shared" si="120"/>
        <v>No</v>
      </c>
      <c r="AC503" s="223" t="str">
        <f t="shared" si="121"/>
        <v>N/A</v>
      </c>
      <c r="AD503" s="4" t="str">
        <f t="shared" si="122"/>
        <v>No</v>
      </c>
      <c r="AE503" s="223" t="str">
        <f t="shared" si="123"/>
        <v>N/A</v>
      </c>
      <c r="AF503" s="8"/>
    </row>
    <row r="504" spans="1:32" ht="14.5" hidden="1" customHeight="1">
      <c r="A504" s="66" t="s">
        <v>15</v>
      </c>
      <c r="B504" s="66" t="s">
        <v>28</v>
      </c>
      <c r="C504" s="66" t="str" cm="1">
        <f t="array" ref="C504">_xlfn.IFNA(_xlfn.IFS(B504="Starter","Starters &amp; Sides",B504="Sides","Starters &amp; Sides"),B504)</f>
        <v>Drinks</v>
      </c>
      <c r="D504" s="84" t="s">
        <v>2826</v>
      </c>
      <c r="E504" s="74"/>
      <c r="F504" s="4"/>
      <c r="G504" s="4"/>
      <c r="H504" s="4"/>
      <c r="I504" s="4"/>
      <c r="J504" s="4">
        <v>12.5</v>
      </c>
      <c r="K504" s="4"/>
      <c r="L504" s="4"/>
      <c r="M504" s="4"/>
      <c r="N504" s="4"/>
      <c r="O504" s="4"/>
      <c r="P504" s="4"/>
      <c r="Q504" s="338"/>
      <c r="R504" s="15" t="str">
        <f t="shared" si="124"/>
        <v>No</v>
      </c>
      <c r="S504" s="15" t="str">
        <f t="shared" si="125"/>
        <v>No</v>
      </c>
      <c r="T504" s="4" t="str">
        <f t="shared" si="112"/>
        <v>No</v>
      </c>
      <c r="U504" s="4" t="str">
        <f t="shared" si="113"/>
        <v>N/A</v>
      </c>
      <c r="V504" s="74" t="str">
        <f t="shared" si="114"/>
        <v>No</v>
      </c>
      <c r="W504" s="223" t="str">
        <f t="shared" si="115"/>
        <v>N/A</v>
      </c>
      <c r="X504" s="4" t="str">
        <f t="shared" si="116"/>
        <v>No</v>
      </c>
      <c r="Y504" s="223" t="str">
        <f t="shared" si="117"/>
        <v>N/A</v>
      </c>
      <c r="Z504" s="4" t="str">
        <f t="shared" si="118"/>
        <v>No</v>
      </c>
      <c r="AA504" s="223" t="str">
        <f t="shared" si="119"/>
        <v>N/A</v>
      </c>
      <c r="AB504" s="4" t="str">
        <f t="shared" si="120"/>
        <v>No</v>
      </c>
      <c r="AC504" s="223" t="str">
        <f t="shared" si="121"/>
        <v>N/A</v>
      </c>
      <c r="AD504" s="4" t="str">
        <f t="shared" si="122"/>
        <v>No</v>
      </c>
      <c r="AE504" s="223" t="str">
        <f t="shared" si="123"/>
        <v>N/A</v>
      </c>
      <c r="AF504" s="8"/>
    </row>
  </sheetData>
  <autoFilter ref="A42:AA504" xr:uid="{D39CDB21-57FB-4A46-BDC7-E7681AC71C1A}">
    <filterColumn colId="2">
      <filters>
        <filter val="Starters &amp; Sides"/>
      </filters>
    </filterColumn>
  </autoFilter>
  <mergeCells count="14">
    <mergeCell ref="B19:C19"/>
    <mergeCell ref="B23:C23"/>
    <mergeCell ref="B27:C27"/>
    <mergeCell ref="V41:W41"/>
    <mergeCell ref="X41:Y41"/>
    <mergeCell ref="T41:U41"/>
    <mergeCell ref="B11:C11"/>
    <mergeCell ref="B12:C12"/>
    <mergeCell ref="B15:C15"/>
    <mergeCell ref="B7:C7"/>
    <mergeCell ref="B1:D1"/>
    <mergeCell ref="B8:C8"/>
    <mergeCell ref="B9:C9"/>
    <mergeCell ref="B10:C10"/>
  </mergeCells>
  <phoneticPr fontId="20" type="noConversion"/>
  <conditionalFormatting sqref="R34:S39">
    <cfRule type="cellIs" dxfId="1030" priority="20" operator="between">
      <formula>0</formula>
      <formula>0.01</formula>
    </cfRule>
    <cfRule type="cellIs" dxfId="1029" priority="15" operator="between">
      <formula>0.01</formula>
      <formula>0.04</formula>
    </cfRule>
    <cfRule type="cellIs" dxfId="1028" priority="16" operator="between">
      <formula>0</formula>
      <formula>0.01</formula>
    </cfRule>
    <cfRule type="cellIs" dxfId="1027" priority="17" operator="between">
      <formula>0.01</formula>
      <formula>0.04</formula>
    </cfRule>
    <cfRule type="cellIs" dxfId="1026" priority="18" operator="between">
      <formula>0</formula>
      <formula>0.01</formula>
    </cfRule>
    <cfRule type="cellIs" dxfId="1025" priority="19" operator="between">
      <formula>0.01</formula>
      <formula>0.04</formula>
    </cfRule>
    <cfRule type="cellIs" dxfId="1024" priority="21" operator="between">
      <formula>0.01</formula>
      <formula>0.04</formula>
    </cfRule>
    <cfRule type="cellIs" dxfId="1023" priority="14" operator="between">
      <formula>0</formula>
      <formula>0.01</formula>
    </cfRule>
  </conditionalFormatting>
  <conditionalFormatting sqref="R34:T39">
    <cfRule type="cellIs" dxfId="1022" priority="23" operator="between">
      <formula>0.01</formula>
      <formula>0.04</formula>
    </cfRule>
    <cfRule type="cellIs" dxfId="1021" priority="22" operator="between">
      <formula>0</formula>
      <formula>0.01</formula>
    </cfRule>
    <cfRule type="containsText" dxfId="1020" priority="11" operator="containsText" text="N/A">
      <formula>NOT(ISERROR(SEARCH("N/A",R34)))</formula>
    </cfRule>
    <cfRule type="cellIs" dxfId="1019" priority="12" operator="greaterThan">
      <formula>0.04</formula>
    </cfRule>
    <cfRule type="cellIs" dxfId="1018" priority="13" operator="lessThan">
      <formula>0</formula>
    </cfRule>
  </conditionalFormatting>
  <conditionalFormatting sqref="R34:V39">
    <cfRule type="colorScale" priority="3634">
      <colorScale>
        <cfvo type="min"/>
        <cfvo type="percentile" val="50"/>
        <cfvo type="max"/>
        <color rgb="FF63BE7B"/>
        <color rgb="FFFFEB84"/>
        <color rgb="FFF8696B"/>
      </colorScale>
    </cfRule>
  </conditionalFormatting>
  <conditionalFormatting sqref="T34:T39">
    <cfRule type="cellIs" dxfId="1017" priority="3" operator="between">
      <formula>0</formula>
      <formula>0.01</formula>
    </cfRule>
    <cfRule type="cellIs" dxfId="1016" priority="4" operator="between">
      <formula>0.01</formula>
      <formula>0.04</formula>
    </cfRule>
    <cfRule type="cellIs" dxfId="1015" priority="5" operator="between">
      <formula>0</formula>
      <formula>0.01</formula>
    </cfRule>
    <cfRule type="cellIs" dxfId="1014" priority="6" operator="between">
      <formula>0.01</formula>
      <formula>0.04</formula>
    </cfRule>
    <cfRule type="cellIs" dxfId="1013" priority="7" operator="between">
      <formula>0</formula>
      <formula>0.01</formula>
    </cfRule>
    <cfRule type="cellIs" dxfId="1012" priority="10" operator="between">
      <formula>0.01</formula>
      <formula>0.04</formula>
    </cfRule>
    <cfRule type="cellIs" dxfId="1011" priority="9" operator="between">
      <formula>0</formula>
      <formula>0.01</formula>
    </cfRule>
    <cfRule type="cellIs" dxfId="1010" priority="8"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504 Y43:Y504 AA43:AA504 AC43:AC504 AE43:AE504">
    <cfRule type="containsText" dxfId="1009" priority="55" operator="containsText" text="N/A">
      <formula>NOT(ISERROR(SEARCH("N/A",W43)))</formula>
    </cfRule>
    <cfRule type="cellIs" dxfId="1008" priority="56" operator="between">
      <formula>0</formula>
      <formula>0.01</formula>
    </cfRule>
    <cfRule type="cellIs" dxfId="1007" priority="57" operator="between">
      <formula>0.01</formula>
      <formula>0.04</formula>
    </cfRule>
    <cfRule type="cellIs" dxfId="1006" priority="58" operator="greaterThan">
      <formula>0.04</formula>
    </cfRule>
    <cfRule type="cellIs" dxfId="1005" priority="59" operator="lessThan">
      <formula>0</formula>
    </cfRule>
    <cfRule type="cellIs" dxfId="1004" priority="60" operator="between">
      <formula>0</formula>
      <formula>0.01</formula>
    </cfRule>
    <cfRule type="cellIs" dxfId="1003" priority="61" operator="between">
      <formula>0.01</formula>
      <formula>0.04</formula>
    </cfRule>
    <cfRule type="cellIs" dxfId="1002" priority="62" operator="between">
      <formula>0</formula>
      <formula>0.01</formula>
    </cfRule>
    <cfRule type="cellIs" dxfId="1001" priority="63" operator="between">
      <formula>0.01</formula>
      <formula>0.04</formula>
    </cfRule>
    <cfRule type="cellIs" dxfId="1000" priority="64" operator="between">
      <formula>0</formula>
      <formula>0.01</formula>
    </cfRule>
    <cfRule type="cellIs" dxfId="999" priority="65" operator="between">
      <formula>0.01</formula>
      <formula>0.04</formula>
    </cfRule>
    <cfRule type="cellIs" dxfId="998" priority="66" operator="between">
      <formula>0</formula>
      <formula>0.01</formula>
    </cfRule>
    <cfRule type="cellIs" dxfId="997" priority="67" operator="between">
      <formula>0.01</formula>
      <formula>0.04</formula>
    </cfRule>
  </conditionalFormatting>
  <dataValidations disablePrompts="1" count="1">
    <dataValidation type="list" allowBlank="1" showInputMessage="1" showErrorMessage="1" sqref="D14" xr:uid="{ADBE6E96-6395-4D3C-AB01-BA36D36B5C3E}">
      <formula1>$T$2:$T$3</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9608-DD9B-4A84-9CF3-5ECE73FB2EC0}">
  <sheetPr filterMode="1"/>
  <dimension ref="A1:AF500"/>
  <sheetViews>
    <sheetView zoomScale="50" zoomScaleNormal="50" workbookViewId="0">
      <selection activeCell="G59" sqref="G59"/>
    </sheetView>
  </sheetViews>
  <sheetFormatPr defaultRowHeight="14.5"/>
  <cols>
    <col min="1" max="1" width="17.453125" customWidth="1"/>
    <col min="2" max="2" width="17.81640625" customWidth="1"/>
    <col min="3" max="3" width="19.54296875" customWidth="1"/>
    <col min="4" max="4" width="38.54296875" bestFit="1" customWidth="1"/>
    <col min="5" max="12" width="11.54296875" bestFit="1" customWidth="1"/>
    <col min="13" max="13" width="7.453125" bestFit="1" customWidth="1"/>
    <col min="14" max="15" width="9" bestFit="1"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4.81640625" bestFit="1" customWidth="1"/>
    <col min="28" max="28" width="10.54296875" customWidth="1"/>
    <col min="29" max="29" width="14.81640625" bestFit="1" customWidth="1"/>
    <col min="31" max="31" width="8.54296875" bestFit="1" customWidth="1"/>
  </cols>
  <sheetData>
    <row r="1" spans="2:21" ht="21">
      <c r="B1" s="413" t="s">
        <v>33</v>
      </c>
      <c r="C1" s="413"/>
      <c r="D1" s="413"/>
    </row>
    <row r="2" spans="2:21">
      <c r="U2" s="141" t="s">
        <v>35</v>
      </c>
    </row>
    <row r="3" spans="2:21" ht="18.5">
      <c r="B3" s="1" t="s">
        <v>42</v>
      </c>
      <c r="C3" s="1"/>
      <c r="U3" s="141" t="s">
        <v>43</v>
      </c>
    </row>
    <row r="4" spans="2:21" ht="13.5" customHeight="1">
      <c r="B4" s="1"/>
      <c r="C4" s="1"/>
    </row>
    <row r="5" spans="2:21" ht="18.5">
      <c r="B5" s="1" t="s">
        <v>44</v>
      </c>
      <c r="C5" s="1"/>
      <c r="D5" s="47" t="s">
        <v>2827</v>
      </c>
    </row>
    <row r="6" spans="2:21" ht="18.5">
      <c r="B6" s="1"/>
      <c r="C6" s="1"/>
    </row>
    <row r="7" spans="2:21" ht="18.5">
      <c r="B7" s="411" t="s">
        <v>46</v>
      </c>
      <c r="C7" s="411"/>
      <c r="D7" s="94"/>
      <c r="E7" s="94"/>
      <c r="F7" s="94"/>
      <c r="G7" s="94"/>
      <c r="H7" s="94"/>
      <c r="I7" s="94"/>
      <c r="J7" s="94"/>
      <c r="K7" s="94"/>
      <c r="L7" s="94"/>
      <c r="M7" s="94"/>
      <c r="N7" s="94"/>
      <c r="O7" s="94"/>
      <c r="P7" s="89"/>
      <c r="Q7" s="90"/>
    </row>
    <row r="8" spans="2:21" ht="18" customHeight="1">
      <c r="B8" s="414" t="s">
        <v>47</v>
      </c>
      <c r="C8" s="414"/>
      <c r="D8" s="245" t="s">
        <v>2828</v>
      </c>
      <c r="E8" s="245"/>
      <c r="F8" s="245"/>
      <c r="G8" s="245"/>
      <c r="H8" s="245"/>
      <c r="I8" s="245"/>
      <c r="J8" s="245"/>
      <c r="K8" s="245"/>
      <c r="L8" s="245"/>
      <c r="M8" s="245"/>
      <c r="N8" s="245"/>
      <c r="O8" s="245"/>
      <c r="P8" s="254"/>
    </row>
    <row r="9" spans="2:21">
      <c r="B9" s="405" t="s">
        <v>49</v>
      </c>
      <c r="C9" s="405"/>
      <c r="D9" s="47" t="s">
        <v>2829</v>
      </c>
      <c r="E9" s="47"/>
      <c r="F9" s="47"/>
      <c r="G9" s="47"/>
      <c r="H9" s="47"/>
      <c r="I9" s="47"/>
      <c r="J9" s="47"/>
      <c r="K9" s="47"/>
      <c r="L9" s="47"/>
      <c r="M9" s="47"/>
      <c r="N9" s="47"/>
      <c r="O9" s="47"/>
      <c r="P9" s="256"/>
    </row>
    <row r="10" spans="2:21">
      <c r="B10" s="405" t="s">
        <v>51</v>
      </c>
      <c r="C10" s="405"/>
      <c r="D10" s="47"/>
      <c r="E10" s="47"/>
      <c r="F10" s="47"/>
      <c r="G10" s="47"/>
      <c r="H10" s="47"/>
      <c r="I10" s="47"/>
      <c r="J10" s="47"/>
      <c r="K10" s="47"/>
      <c r="L10" s="47"/>
      <c r="M10" s="47"/>
      <c r="N10" s="47"/>
      <c r="O10" s="47"/>
      <c r="P10" s="256"/>
    </row>
    <row r="11" spans="2:21">
      <c r="B11" s="405" t="s">
        <v>53</v>
      </c>
      <c r="C11" s="405"/>
      <c r="D11" s="47"/>
      <c r="E11" s="47"/>
      <c r="F11" s="47"/>
      <c r="G11" s="47"/>
      <c r="H11" s="47"/>
      <c r="I11" s="47"/>
      <c r="J11" s="47"/>
      <c r="K11" s="47"/>
      <c r="L11" s="47"/>
      <c r="M11" s="47"/>
      <c r="N11" s="47"/>
      <c r="O11" s="47"/>
      <c r="P11" s="256"/>
    </row>
    <row r="12" spans="2:21">
      <c r="B12" s="407" t="s">
        <v>55</v>
      </c>
      <c r="C12" s="407"/>
      <c r="D12" s="250"/>
      <c r="E12" s="250"/>
      <c r="F12" s="250"/>
      <c r="G12" s="250"/>
      <c r="H12" s="250"/>
      <c r="I12" s="250"/>
      <c r="J12" s="250"/>
      <c r="K12" s="250"/>
      <c r="L12" s="250"/>
      <c r="M12" s="250"/>
      <c r="N12" s="250"/>
      <c r="O12" s="250"/>
      <c r="P12" s="258"/>
    </row>
    <row r="13" spans="2:21">
      <c r="B13" s="112"/>
      <c r="C13" s="112"/>
    </row>
    <row r="14" spans="2:21" s="117" customFormat="1" ht="18.5">
      <c r="B14" s="118" t="s">
        <v>34</v>
      </c>
      <c r="C14" s="119"/>
      <c r="D14" s="269" t="s">
        <v>43</v>
      </c>
      <c r="E14" s="123">
        <v>46113</v>
      </c>
      <c r="F14" s="124" t="s">
        <v>56</v>
      </c>
      <c r="G14" s="127" t="s">
        <v>57</v>
      </c>
    </row>
    <row r="15" spans="2:21">
      <c r="B15" s="409" t="s">
        <v>60</v>
      </c>
      <c r="C15" s="409"/>
      <c r="D15" t="s">
        <v>2830</v>
      </c>
      <c r="E15" s="132"/>
      <c r="F15" s="133"/>
      <c r="G15" s="134"/>
      <c r="H15" s="117"/>
      <c r="I15" s="117"/>
      <c r="J15" s="117"/>
      <c r="K15" s="117"/>
      <c r="L15" s="117"/>
      <c r="M15" s="117"/>
      <c r="N15" s="117"/>
      <c r="O15" s="117"/>
      <c r="P15" s="188"/>
      <c r="Q15" s="117"/>
      <c r="R15" s="117"/>
    </row>
    <row r="16" spans="2:21" ht="18.5">
      <c r="B16" s="137" t="s">
        <v>63</v>
      </c>
      <c r="C16" s="138"/>
      <c r="D16" s="89" t="s">
        <v>2827</v>
      </c>
      <c r="E16" s="229">
        <v>2.4500000000000002</v>
      </c>
      <c r="F16" s="139">
        <f>E16/E17-1</f>
        <v>0</v>
      </c>
      <c r="G16" s="140" t="e">
        <f>E16/E18-1</f>
        <v>#DIV/0!</v>
      </c>
      <c r="H16" s="117"/>
      <c r="I16" s="117"/>
      <c r="J16" s="117"/>
      <c r="K16" s="117"/>
      <c r="L16" s="117"/>
      <c r="M16" s="117"/>
      <c r="N16" s="117"/>
      <c r="O16" s="117"/>
      <c r="P16" s="188"/>
      <c r="Q16" s="117"/>
      <c r="R16" s="117"/>
    </row>
    <row r="17" spans="2:18" ht="18.5">
      <c r="B17" s="102" t="s">
        <v>66</v>
      </c>
      <c r="C17" s="116"/>
      <c r="D17" t="s">
        <v>2831</v>
      </c>
      <c r="E17" s="230">
        <v>2.4500000000000002</v>
      </c>
      <c r="F17" s="55"/>
      <c r="G17" s="129"/>
      <c r="H17" s="117"/>
      <c r="I17" s="117"/>
      <c r="J17" s="117"/>
      <c r="K17" s="117"/>
      <c r="L17" s="117"/>
      <c r="M17" s="117"/>
      <c r="N17" s="117"/>
      <c r="O17" s="117"/>
      <c r="P17" s="188"/>
      <c r="Q17" s="117"/>
      <c r="R17" s="117"/>
    </row>
    <row r="18" spans="2:18" ht="18.5">
      <c r="B18" s="102" t="s">
        <v>57</v>
      </c>
      <c r="C18" s="116"/>
      <c r="E18" s="230"/>
      <c r="F18" s="55"/>
      <c r="G18" s="129"/>
      <c r="H18" s="117"/>
      <c r="I18" s="117"/>
      <c r="J18" s="117"/>
      <c r="K18" s="117"/>
      <c r="L18" s="117"/>
      <c r="M18" s="117"/>
      <c r="N18" s="117"/>
      <c r="O18" s="117"/>
      <c r="P18" s="188"/>
      <c r="Q18" s="117"/>
      <c r="R18" s="117"/>
    </row>
    <row r="19" spans="2:18">
      <c r="B19" s="452" t="s">
        <v>70</v>
      </c>
      <c r="C19" s="452"/>
      <c r="D19" s="45" t="s">
        <v>2832</v>
      </c>
      <c r="E19" s="297"/>
      <c r="F19" s="298"/>
      <c r="G19" s="299"/>
      <c r="H19" s="117"/>
      <c r="I19" s="117"/>
      <c r="J19" s="117"/>
      <c r="K19" s="117"/>
      <c r="L19" s="117"/>
      <c r="M19" s="117"/>
      <c r="N19" s="117"/>
      <c r="O19" s="117"/>
      <c r="P19" s="188"/>
      <c r="Q19" s="117"/>
      <c r="R19" s="117"/>
    </row>
    <row r="20" spans="2:18" ht="18.5">
      <c r="B20" s="102" t="s">
        <v>63</v>
      </c>
      <c r="C20" s="116"/>
      <c r="D20" t="s">
        <v>2827</v>
      </c>
      <c r="E20" s="230">
        <v>11.95</v>
      </c>
      <c r="F20" s="55">
        <f>E20/E21-1</f>
        <v>0</v>
      </c>
      <c r="G20" s="129" t="e">
        <f>E20/E22-1</f>
        <v>#DIV/0!</v>
      </c>
      <c r="H20" s="117"/>
      <c r="I20" s="117"/>
      <c r="J20" s="117"/>
      <c r="K20" s="117"/>
      <c r="L20" s="117"/>
      <c r="M20" s="117"/>
      <c r="N20" s="117"/>
      <c r="O20" s="117"/>
      <c r="P20" s="188"/>
      <c r="Q20" s="117"/>
      <c r="R20" s="117"/>
    </row>
    <row r="21" spans="2:18" ht="18.5">
      <c r="B21" s="102" t="s">
        <v>66</v>
      </c>
      <c r="C21" s="116"/>
      <c r="D21" t="s">
        <v>2831</v>
      </c>
      <c r="E21" s="230">
        <v>11.95</v>
      </c>
      <c r="F21" s="55"/>
      <c r="G21" s="129"/>
      <c r="H21" s="117"/>
      <c r="I21" s="117"/>
      <c r="J21" s="117"/>
      <c r="K21" s="117"/>
      <c r="L21" s="117"/>
      <c r="M21" s="117"/>
      <c r="N21" s="117"/>
      <c r="O21" s="117"/>
      <c r="P21" s="117"/>
      <c r="Q21" s="117"/>
      <c r="R21" s="117"/>
    </row>
    <row r="22" spans="2:18" ht="18.5">
      <c r="B22" s="102" t="s">
        <v>57</v>
      </c>
      <c r="C22" s="116"/>
      <c r="E22" s="230"/>
      <c r="F22" s="55"/>
      <c r="G22" s="129"/>
      <c r="H22" s="117"/>
      <c r="I22" s="117"/>
      <c r="J22" s="117"/>
      <c r="K22" s="117"/>
      <c r="L22" s="117"/>
      <c r="M22" s="117"/>
      <c r="N22" s="117"/>
      <c r="O22" s="117"/>
      <c r="P22" s="117"/>
      <c r="Q22" s="117"/>
      <c r="R22" s="117"/>
    </row>
    <row r="23" spans="2:18">
      <c r="B23" s="452" t="s">
        <v>74</v>
      </c>
      <c r="C23" s="452"/>
      <c r="D23" s="45" t="s">
        <v>2833</v>
      </c>
      <c r="E23" s="297"/>
      <c r="F23" s="298"/>
      <c r="G23" s="299"/>
      <c r="H23" s="117"/>
      <c r="I23" s="117"/>
      <c r="J23" s="117"/>
      <c r="K23" s="117"/>
      <c r="L23" s="117"/>
      <c r="M23" s="117"/>
      <c r="N23" s="117"/>
      <c r="O23" s="117"/>
      <c r="P23" s="117"/>
      <c r="Q23" s="117"/>
      <c r="R23" s="117"/>
    </row>
    <row r="24" spans="2:18" ht="18.5">
      <c r="B24" s="102" t="s">
        <v>63</v>
      </c>
      <c r="C24" s="116"/>
      <c r="D24" s="89" t="s">
        <v>2827</v>
      </c>
      <c r="E24" s="230">
        <v>3.5</v>
      </c>
      <c r="F24" s="55">
        <f>E24/E25-1</f>
        <v>0</v>
      </c>
      <c r="G24" s="129" t="e">
        <f>E24/E26-1</f>
        <v>#DIV/0!</v>
      </c>
      <c r="H24" s="117"/>
      <c r="I24" s="117"/>
      <c r="J24" s="117"/>
      <c r="K24" s="117"/>
      <c r="L24" s="117"/>
      <c r="M24" s="117"/>
      <c r="N24" s="117"/>
      <c r="O24" s="117"/>
      <c r="P24" s="117"/>
      <c r="Q24" s="117"/>
      <c r="R24" s="117"/>
    </row>
    <row r="25" spans="2:18" ht="18.5">
      <c r="B25" s="102" t="s">
        <v>66</v>
      </c>
      <c r="C25" s="116"/>
      <c r="D25" t="s">
        <v>2831</v>
      </c>
      <c r="E25" s="230">
        <v>3.5</v>
      </c>
      <c r="F25" s="55"/>
      <c r="G25" s="129"/>
      <c r="H25" s="117"/>
      <c r="I25" s="117"/>
      <c r="J25" s="117"/>
      <c r="K25" s="117"/>
      <c r="L25" s="117"/>
      <c r="M25" s="117"/>
      <c r="N25" s="117"/>
      <c r="O25" s="117"/>
      <c r="P25" s="117"/>
      <c r="Q25" s="117"/>
      <c r="R25" s="117"/>
    </row>
    <row r="26" spans="2:18" ht="18.5">
      <c r="B26" s="102" t="s">
        <v>57</v>
      </c>
      <c r="C26" s="116"/>
      <c r="E26" s="230"/>
      <c r="F26" s="55"/>
      <c r="G26" s="129"/>
      <c r="H26" s="117"/>
      <c r="I26" s="117"/>
      <c r="J26" s="117"/>
      <c r="K26" s="117"/>
      <c r="L26" s="117"/>
      <c r="M26" s="117"/>
      <c r="N26" s="117"/>
      <c r="O26" s="117"/>
      <c r="P26" s="117"/>
      <c r="Q26" s="117"/>
      <c r="R26" s="117"/>
    </row>
    <row r="27" spans="2:18">
      <c r="B27" s="452" t="s">
        <v>76</v>
      </c>
      <c r="C27" s="452"/>
      <c r="D27" s="45" t="s">
        <v>2834</v>
      </c>
      <c r="E27" s="297"/>
      <c r="F27" s="298"/>
      <c r="G27" s="299"/>
      <c r="H27" s="117"/>
      <c r="I27" s="117"/>
      <c r="J27" s="117"/>
      <c r="K27" s="117"/>
      <c r="L27" s="117"/>
      <c r="M27" s="117"/>
      <c r="N27" s="117"/>
      <c r="O27" s="117"/>
      <c r="P27" s="117"/>
      <c r="Q27" s="117"/>
      <c r="R27" s="117"/>
    </row>
    <row r="28" spans="2:18" ht="18.5">
      <c r="B28" s="102" t="s">
        <v>63</v>
      </c>
      <c r="C28" s="116"/>
      <c r="D28" s="89" t="s">
        <v>2827</v>
      </c>
      <c r="E28" s="230">
        <v>2.35</v>
      </c>
      <c r="F28" s="55">
        <f>E28/E29-1</f>
        <v>0</v>
      </c>
      <c r="G28" s="129" t="e">
        <f>E28/E30-1</f>
        <v>#DIV/0!</v>
      </c>
      <c r="H28" s="117"/>
      <c r="I28" s="117"/>
      <c r="J28" s="117"/>
      <c r="K28" s="117"/>
      <c r="L28" s="117"/>
      <c r="M28" s="117"/>
      <c r="N28" s="117"/>
      <c r="O28" s="117"/>
      <c r="P28" s="117"/>
      <c r="Q28" s="117"/>
      <c r="R28" s="117"/>
    </row>
    <row r="29" spans="2:18" ht="18.5">
      <c r="B29" s="102" t="s">
        <v>66</v>
      </c>
      <c r="C29" s="116"/>
      <c r="D29" t="s">
        <v>2831</v>
      </c>
      <c r="E29" s="230">
        <v>2.35</v>
      </c>
      <c r="F29" s="55"/>
      <c r="G29" s="129"/>
      <c r="H29" s="117"/>
      <c r="I29" s="117"/>
      <c r="J29" s="117"/>
      <c r="K29" s="117"/>
      <c r="L29" s="117"/>
      <c r="M29" s="117"/>
      <c r="N29" s="117"/>
      <c r="O29" s="117"/>
      <c r="P29" s="117"/>
      <c r="Q29" s="117"/>
      <c r="R29" s="117"/>
    </row>
    <row r="30" spans="2:18" ht="18.5">
      <c r="B30" s="103" t="s">
        <v>57</v>
      </c>
      <c r="C30" s="105"/>
      <c r="D30" s="92"/>
      <c r="E30" s="240"/>
      <c r="F30" s="130"/>
      <c r="G30" s="131"/>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AVERAGEIFS(E$43:E$533,$B$43:$B$533,$B34,$AD$43:$AD$533,"Yes")</f>
        <v>#DIV/0!</v>
      </c>
      <c r="F34" s="29" t="e">
        <f>AVERAGEIFS(Q$43:Q$537,$B$43:$B$537,$B34,$AD$43:$AD$537,"Yes")</f>
        <v>#DIV/0!</v>
      </c>
      <c r="G34" s="29" t="e">
        <f>AVERAGEIFS(L$43:L$533,$B$43:$B$533,$B34,$AB$43:$AB$533,"Yes")</f>
        <v>#DIV/0!</v>
      </c>
      <c r="H34" s="29" t="e">
        <f>AVERAGEIFS(Q$43:Q$537,$B$43:$B$537,$B34,$AB$43:$AB$537,"Yes")</f>
        <v>#DIV/0!</v>
      </c>
      <c r="I34" s="29" t="e">
        <f>AVERAGEIFS(M$43:M$533,$B$43:$B$533,$B34,$Z$43:$Z$533,"Yes")</f>
        <v>#DIV/0!</v>
      </c>
      <c r="J34" s="29" t="e">
        <f>AVERAGEIFS(Q$43:Q$537,$B$43:$B$537,$B34,$Z$43:$Z$537,"Yes")</f>
        <v>#DIV/0!</v>
      </c>
      <c r="K34" s="29" t="e">
        <f>AVERAGEIFS(N$43:N$533,$B$43:$B$533,$B34,$X$43:$X$533,"Yes")</f>
        <v>#DIV/0!</v>
      </c>
      <c r="L34" s="29" t="e">
        <f>AVERAGEIFS(Q$43:Q$537,$B$43:$B$537,$B34,$X$43:$X$537,"Yes")</f>
        <v>#DIV/0!</v>
      </c>
      <c r="M34" s="29">
        <f>AVERAGEIFS(O$43:O$537,$B$43:$B$537,$B34,$V$43:$V$537,"Yes")</f>
        <v>1.7454545454545454</v>
      </c>
      <c r="N34" s="29">
        <f>AVERAGEIFS(Q$43:Q$537,$B$43:$B$537,$B34,$V$43:$V$537,"Yes")</f>
        <v>1.7454545454545454</v>
      </c>
      <c r="O34" s="29">
        <f t="shared" ref="O34:P38" si="0">AVERAGEIFS(P$43:P$537,$B$43:$B$537,$B34,$T$43:$T$537,"Yes")</f>
        <v>1.7454545454545454</v>
      </c>
      <c r="P34" s="29">
        <f t="shared" si="0"/>
        <v>1.7454545454545454</v>
      </c>
      <c r="Q34" s="29">
        <f>AVERAGEIFS(Q$43:Q$537,$B$43:$B$537,$B34)</f>
        <v>2.4380952380952379</v>
      </c>
      <c r="R34" s="334" t="e">
        <f>F34/E34-1</f>
        <v>#DIV/0!</v>
      </c>
      <c r="S34" s="334" t="e">
        <f t="shared" ref="S34:S39" si="1">H34/G34-1</f>
        <v>#DIV/0!</v>
      </c>
      <c r="T34" s="334" t="e">
        <f t="shared" ref="T34:T39" si="2">J34/I34-1</f>
        <v>#DIV/0!</v>
      </c>
      <c r="U34" s="335" t="e">
        <f t="shared" ref="U34:U39" si="3">L34/K34-1</f>
        <v>#DIV/0!</v>
      </c>
      <c r="V34" s="336">
        <f t="shared" ref="V34:V39" si="4">N34/M34-1</f>
        <v>0</v>
      </c>
      <c r="W34" s="336">
        <f t="shared" ref="W34:W39" si="5">P34/O34-1</f>
        <v>0</v>
      </c>
    </row>
    <row r="35" spans="1:32">
      <c r="B35" s="102" t="s">
        <v>27</v>
      </c>
      <c r="C35" s="91"/>
      <c r="E35" s="29" t="e">
        <f>AVERAGEIFS(E$43:E$533,$B$43:$B$533,$B35,$AD$43:$AD$533,"Yes")</f>
        <v>#DIV/0!</v>
      </c>
      <c r="F35" s="29" t="e">
        <f>AVERAGEIFS(Q$43:Q$537,$B$43:$B$537,$B35,$AD$43:$AD$537,"Yes")</f>
        <v>#DIV/0!</v>
      </c>
      <c r="G35" s="29" t="e">
        <f>AVERAGEIFS(L$43:L$533,$B$43:$B$533,$B35,$AB$43:$AB$533,"Yes")</f>
        <v>#DIV/0!</v>
      </c>
      <c r="H35" s="29" t="e">
        <f>AVERAGEIFS(Q$43:Q$537,$B$43:$B$537,$B35,$AB$43:$AB$537,"Yes")</f>
        <v>#DIV/0!</v>
      </c>
      <c r="I35" s="29" t="e">
        <f>AVERAGEIFS(M$43:M$533,$B$43:$B$533,$B35,$Z$43:$Z$533,"Yes")</f>
        <v>#DIV/0!</v>
      </c>
      <c r="J35" s="29" t="e">
        <f>AVERAGEIFS(Q$43:Q$537,$B$43:$B$537,$B35,$Z$43:$Z$537,"Yes")</f>
        <v>#DIV/0!</v>
      </c>
      <c r="K35" s="29" t="e">
        <f>AVERAGEIFS(N$43:N$533,$B$43:$B$533,$B35,$X$43:$X$533,"Yes")</f>
        <v>#DIV/0!</v>
      </c>
      <c r="L35" s="29" t="e">
        <f>AVERAGEIFS(Q$43:Q$537,$B$43:$B$537,$B35,$X$43:$X$537,"Yes")</f>
        <v>#DIV/0!</v>
      </c>
      <c r="M35" s="29">
        <f>AVERAGEIFS(O$43:O$537,$B$43:$B$537,$B35,$V$43:$V$537,"Yes")</f>
        <v>10.628124999999997</v>
      </c>
      <c r="N35" s="29">
        <f>AVERAGEIFS(Q$43:Q$537,$B$43:$B$537,$B35,$V$43:$V$537,"Yes")</f>
        <v>10.874999999999995</v>
      </c>
      <c r="O35" s="29">
        <f t="shared" si="0"/>
        <v>10.721874999999997</v>
      </c>
      <c r="P35" s="29">
        <f t="shared" si="0"/>
        <v>10.874999999999995</v>
      </c>
      <c r="Q35" s="29">
        <f>AVERAGEIFS(Q$43:Q$537,$B$43:$B$537,$B35)</f>
        <v>10.939743589743584</v>
      </c>
      <c r="R35" s="334" t="e">
        <f t="shared" ref="R35:R39" si="6">F35/E35-1</f>
        <v>#DIV/0!</v>
      </c>
      <c r="S35" s="334" t="e">
        <f t="shared" si="1"/>
        <v>#DIV/0!</v>
      </c>
      <c r="T35" s="334" t="e">
        <f t="shared" si="2"/>
        <v>#DIV/0!</v>
      </c>
      <c r="U35" s="335" t="e">
        <f t="shared" si="3"/>
        <v>#DIV/0!</v>
      </c>
      <c r="V35" s="336">
        <f t="shared" si="4"/>
        <v>2.3228462216994705E-2</v>
      </c>
      <c r="W35" s="336">
        <f t="shared" si="5"/>
        <v>1.4281550568347123E-2</v>
      </c>
    </row>
    <row r="36" spans="1:32">
      <c r="B36" s="102" t="s">
        <v>86</v>
      </c>
      <c r="C36" s="91"/>
      <c r="E36" s="29" t="e">
        <f>AVERAGEIFS(E$43:E$533,$B$43:$B$533,$B36,$AD$43:$AD$533,"Yes")</f>
        <v>#DIV/0!</v>
      </c>
      <c r="F36" s="29" t="e">
        <f>AVERAGEIFS(Q$43:Q$537,$B$43:$B$537,$B36,$AD$43:$AD$537,"Yes")</f>
        <v>#DIV/0!</v>
      </c>
      <c r="G36" s="29" t="e">
        <f>AVERAGEIFS(L$43:L$533,$B$43:$B$533,$B36,$AB$43:$AB$533,"Yes")</f>
        <v>#DIV/0!</v>
      </c>
      <c r="H36" s="29" t="e">
        <f>AVERAGEIFS(Q$43:Q$537,$B$43:$B$537,$B36,$AB$43:$AB$537,"Yes")</f>
        <v>#DIV/0!</v>
      </c>
      <c r="I36" s="29" t="e">
        <f>AVERAGEIFS(M$43:M$533,$B$43:$B$533,$B36,$Z$43:$Z$533,"Yes")</f>
        <v>#DIV/0!</v>
      </c>
      <c r="J36" s="29" t="e">
        <f>AVERAGEIFS(Q$43:Q$537,$B$43:$B$537,$B36,$Z$43:$Z$537,"Yes")</f>
        <v>#DIV/0!</v>
      </c>
      <c r="K36" s="29" t="e">
        <f>AVERAGEIFS(N$43:N$533,$B$43:$B$533,$B36,$X$43:$X$533,"Yes")</f>
        <v>#DIV/0!</v>
      </c>
      <c r="L36" s="29" t="e">
        <f>AVERAGEIFS(Q$43:Q$537,$B$43:$B$537,$B36,$X$43:$X$537,"Yes")</f>
        <v>#DIV/0!</v>
      </c>
      <c r="M36" s="29" t="e">
        <f>AVERAGEIFS(O$43:O$537,$B$43:$B$537,$B36,$V$43:$V$537,"Yes")</f>
        <v>#DIV/0!</v>
      </c>
      <c r="N36" s="29" t="e">
        <f>AVERAGEIFS(Q$43:Q$537,$B$43:$B$537,$B36,$V$43:$V$537,"Yes")</f>
        <v>#DIV/0!</v>
      </c>
      <c r="O36" s="29" t="e">
        <f t="shared" si="0"/>
        <v>#DIV/0!</v>
      </c>
      <c r="P36" s="29" t="e">
        <f t="shared" si="0"/>
        <v>#DIV/0!</v>
      </c>
      <c r="Q36" s="29">
        <f>AVERAGEIFS(Q$43:Q$537,$B$43:$B$537,$B36)</f>
        <v>2.0562499999999999</v>
      </c>
      <c r="R36" s="334" t="e">
        <f t="shared" si="6"/>
        <v>#DIV/0!</v>
      </c>
      <c r="S36" s="334" t="e">
        <f t="shared" si="1"/>
        <v>#DIV/0!</v>
      </c>
      <c r="T36" s="334" t="e">
        <f t="shared" si="2"/>
        <v>#DIV/0!</v>
      </c>
      <c r="U36" s="335" t="e">
        <f t="shared" si="3"/>
        <v>#DIV/0!</v>
      </c>
      <c r="V36" s="336" t="e">
        <f t="shared" si="4"/>
        <v>#DIV/0!</v>
      </c>
      <c r="W36" s="336" t="e">
        <f t="shared" si="5"/>
        <v>#DIV/0!</v>
      </c>
    </row>
    <row r="37" spans="1:32">
      <c r="B37" s="102" t="s">
        <v>29</v>
      </c>
      <c r="C37" s="91"/>
      <c r="E37" s="29" t="e">
        <f>AVERAGEIFS(E$43:E$533,$B$43:$B$533,$B37,$AD$43:$AD$533,"Yes")</f>
        <v>#DIV/0!</v>
      </c>
      <c r="F37" s="29" t="e">
        <f>AVERAGEIFS(Q$43:Q$537,$B$43:$B$537,$B37,$AD$43:$AD$537,"Yes")</f>
        <v>#DIV/0!</v>
      </c>
      <c r="G37" s="29" t="e">
        <f>AVERAGEIFS(L$43:L$533,$B$43:$B$533,$B37,$AB$43:$AB$533,"Yes")</f>
        <v>#DIV/0!</v>
      </c>
      <c r="H37" s="29" t="e">
        <f>AVERAGEIFS(Q$43:Q$537,$B$43:$B$537,$B37,$AB$43:$AB$537,"Yes")</f>
        <v>#DIV/0!</v>
      </c>
      <c r="I37" s="29" t="e">
        <f>AVERAGEIFS(M$43:M$533,$B$43:$B$533,$B37,$Z$43:$Z$533,"Yes")</f>
        <v>#DIV/0!</v>
      </c>
      <c r="J37" s="29" t="e">
        <f>AVERAGEIFS(Q$43:Q$537,$B$43:$B$537,$B37,$Z$43:$Z$537,"Yes")</f>
        <v>#DIV/0!</v>
      </c>
      <c r="K37" s="29" t="e">
        <f>AVERAGEIFS(N$43:N$533,$B$43:$B$533,$B37,$X$43:$X$533,"Yes")</f>
        <v>#DIV/0!</v>
      </c>
      <c r="L37" s="29" t="e">
        <f>AVERAGEIFS(Q$43:Q$537,$B$43:$B$537,$B37,$X$43:$X$537,"Yes")</f>
        <v>#DIV/0!</v>
      </c>
      <c r="M37" s="29">
        <f>AVERAGEIFS(O$43:O$537,$B$43:$B$537,$B37,$V$43:$V$537,"Yes")</f>
        <v>3.375</v>
      </c>
      <c r="N37" s="29">
        <f>AVERAGEIFS(Q$43:Q$537,$B$43:$B$537,$B37,$V$43:$V$537,"Yes")</f>
        <v>3.375</v>
      </c>
      <c r="O37" s="29">
        <f t="shared" si="0"/>
        <v>3.375</v>
      </c>
      <c r="P37" s="29">
        <f t="shared" si="0"/>
        <v>3.375</v>
      </c>
      <c r="Q37" s="29">
        <f>AVERAGEIFS(Q$43:Q$537,$B$43:$B$537,$B37)</f>
        <v>3</v>
      </c>
      <c r="R37" s="334" t="e">
        <f t="shared" si="6"/>
        <v>#DIV/0!</v>
      </c>
      <c r="S37" s="334" t="e">
        <f t="shared" si="1"/>
        <v>#DIV/0!</v>
      </c>
      <c r="T37" s="334" t="e">
        <f t="shared" si="2"/>
        <v>#DIV/0!</v>
      </c>
      <c r="U37" s="335" t="e">
        <f t="shared" si="3"/>
        <v>#DIV/0!</v>
      </c>
      <c r="V37" s="336">
        <f t="shared" si="4"/>
        <v>0</v>
      </c>
      <c r="W37" s="336">
        <f t="shared" si="5"/>
        <v>0</v>
      </c>
    </row>
    <row r="38" spans="1:32">
      <c r="B38" s="102" t="s">
        <v>28</v>
      </c>
      <c r="C38" s="91"/>
      <c r="E38" s="29" t="e">
        <f>AVERAGEIFS(E$43:E$533,$B$43:$B$533,$B38,$AD$43:$AD$533,"Yes")</f>
        <v>#DIV/0!</v>
      </c>
      <c r="F38" s="29" t="e">
        <f>AVERAGEIFS(Q$43:Q$537,$B$43:$B$537,$B38,$AD$43:$AD$537,"Yes")</f>
        <v>#DIV/0!</v>
      </c>
      <c r="G38" s="29" t="e">
        <f>AVERAGEIFS(L$43:L$533,$B$43:$B$533,$B38,$AB$43:$AB$533,"Yes")</f>
        <v>#DIV/0!</v>
      </c>
      <c r="H38" s="29" t="e">
        <f>AVERAGEIFS(Q$43:Q$537,$B$43:$B$537,$B38,$AB$43:$AB$537,"Yes")</f>
        <v>#DIV/0!</v>
      </c>
      <c r="I38" s="29" t="e">
        <f>AVERAGEIFS(M$43:M$533,$B$43:$B$533,$B38,$Z$43:$Z$533,"Yes")</f>
        <v>#DIV/0!</v>
      </c>
      <c r="J38" s="29" t="e">
        <f>AVERAGEIFS(Q$43:Q$537,$B$43:$B$537,$B38,$Z$43:$Z$537,"Yes")</f>
        <v>#DIV/0!</v>
      </c>
      <c r="K38" s="29" t="e">
        <f>AVERAGEIFS(N$43:N$533,$B$43:$B$533,$B38,$X$43:$X$533,"Yes")</f>
        <v>#DIV/0!</v>
      </c>
      <c r="L38" s="29" t="e">
        <f>AVERAGEIFS(Q$43:Q$537,$B$43:$B$537,$B38,$X$43:$X$537,"Yes")</f>
        <v>#DIV/0!</v>
      </c>
      <c r="M38" s="29">
        <f>AVERAGEIFS(O$43:O$537,$B$43:$B$537,$B38,$V$43:$V$537,"Yes")</f>
        <v>4.0900000000000007</v>
      </c>
      <c r="N38" s="29">
        <f>AVERAGEIFS(Q$43:Q$537,$B$43:$B$537,$B38,$V$43:$V$537,"Yes")</f>
        <v>4.0900000000000007</v>
      </c>
      <c r="O38" s="29">
        <f t="shared" si="0"/>
        <v>4.0900000000000007</v>
      </c>
      <c r="P38" s="29">
        <f t="shared" si="0"/>
        <v>4.0900000000000007</v>
      </c>
      <c r="Q38" s="29">
        <f>AVERAGEIFS(Q$43:Q$537,$B$43:$B$537,$B38)</f>
        <v>3.6021739130434787</v>
      </c>
      <c r="R38" s="334" t="e">
        <f t="shared" si="6"/>
        <v>#DIV/0!</v>
      </c>
      <c r="S38" s="334" t="e">
        <f t="shared" si="1"/>
        <v>#DIV/0!</v>
      </c>
      <c r="T38" s="334" t="e">
        <f t="shared" si="2"/>
        <v>#DIV/0!</v>
      </c>
      <c r="U38" s="335" t="e">
        <f t="shared" si="3"/>
        <v>#DIV/0!</v>
      </c>
      <c r="V38" s="336">
        <f t="shared" si="4"/>
        <v>0</v>
      </c>
      <c r="W38" s="336">
        <f t="shared" si="5"/>
        <v>0</v>
      </c>
    </row>
    <row r="39" spans="1:32">
      <c r="B39" s="103" t="s">
        <v>26</v>
      </c>
      <c r="C39" s="93"/>
      <c r="D39" s="42"/>
      <c r="E39" s="29" t="e">
        <f>AVERAGEIFS(E$43:E$533,$C$43:$C$533,$B39,$AD$43:$AD$533,"Yes")</f>
        <v>#DIV/0!</v>
      </c>
      <c r="F39" s="29" t="e">
        <f>AVERAGEIFS(Q$43:Q$537,$C$43:$C$537,$B39,$AD$43:$AD$537,"Yes")</f>
        <v>#DIV/0!</v>
      </c>
      <c r="G39" s="29" t="e">
        <f>AVERAGEIFS(L$43:L$533,$C$43:$C$533,$B39,$AB$43:$AB$533,"Yes")</f>
        <v>#DIV/0!</v>
      </c>
      <c r="H39" s="29" t="e">
        <f>AVERAGEIFS(Q$43:Q$537,$C$43:$C$537,$B39,$AB$43:$AB$537,"Yes")</f>
        <v>#DIV/0!</v>
      </c>
      <c r="I39" s="29" t="e">
        <f>AVERAGEIFS(M$43:M$533,$C$43:$C$533,$B39,$Z$43:$Z$533,"Yes")</f>
        <v>#DIV/0!</v>
      </c>
      <c r="J39" s="29" t="e">
        <f>AVERAGEIFS(Q$43:Q$537,$C$43:$C$537,$B39,$Z$43:$Z$537,"Yes")</f>
        <v>#DIV/0!</v>
      </c>
      <c r="K39" s="29" t="e">
        <f>AVERAGEIFS(N$43:N$533,$C$43:$C$533,$B39,$X$43:$X$533,"Yes")</f>
        <v>#DIV/0!</v>
      </c>
      <c r="L39" s="29" t="e">
        <f>AVERAGEIFS(Q$43:Q$537,$C$43:$C$537,$B39,$X$43:$X$537,"Yes")</f>
        <v>#DIV/0!</v>
      </c>
      <c r="M39" s="29">
        <f>AVERAGEIFS(O$43:O$533,$C$43:$C$533,$B39,$V$43:$V$533,"Yes")</f>
        <v>1.7454545454545454</v>
      </c>
      <c r="N39" s="29">
        <f>AVERAGEIFS(Q$43:Q$537,$C$43:$C$537,$B39,$V$43:$V$537,"Yes")</f>
        <v>1.7454545454545454</v>
      </c>
      <c r="O39" s="29">
        <f>AVERAGEIFS(P$43:P$537,$C$43:$C$537,$B39,$T$43:$T$537,"Yes")</f>
        <v>1.7454545454545454</v>
      </c>
      <c r="P39" s="29">
        <f>AVERAGEIFS(Q$43:Q$537,$C$43:$C$537,$B39,$T$43:$T$537,"Yes")</f>
        <v>1.7454545454545454</v>
      </c>
      <c r="Q39" s="29">
        <f>AVERAGEIFS(Q$43:Q$537,$C$43:$C$537,$B39)</f>
        <v>2.3327586206896553</v>
      </c>
      <c r="R39" s="334" t="e">
        <f t="shared" si="6"/>
        <v>#DIV/0!</v>
      </c>
      <c r="S39" s="334" t="e">
        <f t="shared" si="1"/>
        <v>#DIV/0!</v>
      </c>
      <c r="T39" s="334" t="e">
        <f t="shared" si="2"/>
        <v>#DIV/0!</v>
      </c>
      <c r="U39" s="335" t="e">
        <f t="shared" si="3"/>
        <v>#DIV/0!</v>
      </c>
      <c r="V39" s="336">
        <f t="shared" si="4"/>
        <v>0</v>
      </c>
      <c r="W39" s="336">
        <f t="shared" si="5"/>
        <v>0</v>
      </c>
    </row>
    <row r="40" spans="1:32">
      <c r="I40" s="38"/>
      <c r="J40" s="38"/>
    </row>
    <row r="41" spans="1:32" ht="14.5" customHeight="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27">
        <v>45200</v>
      </c>
      <c r="L42" s="3">
        <v>45323</v>
      </c>
      <c r="M42" s="3">
        <v>45717</v>
      </c>
      <c r="N42" s="3">
        <v>45778</v>
      </c>
      <c r="O42" s="3">
        <v>45870</v>
      </c>
      <c r="P42" s="3">
        <v>45962</v>
      </c>
      <c r="Q42" s="243">
        <v>46113</v>
      </c>
      <c r="R42" s="3" t="s">
        <v>93</v>
      </c>
      <c r="S42" s="60" t="s">
        <v>94</v>
      </c>
      <c r="T42" s="266" t="s">
        <v>95</v>
      </c>
      <c r="U42" s="220" t="s">
        <v>96</v>
      </c>
      <c r="V42" s="108" t="s">
        <v>95</v>
      </c>
      <c r="W42" s="67" t="s">
        <v>96</v>
      </c>
      <c r="X42" s="108" t="s">
        <v>95</v>
      </c>
      <c r="Y42" s="67" t="s">
        <v>96</v>
      </c>
      <c r="Z42" s="108" t="s">
        <v>95</v>
      </c>
      <c r="AA42" s="67" t="s">
        <v>96</v>
      </c>
      <c r="AB42" s="108" t="s">
        <v>95</v>
      </c>
      <c r="AC42" s="67" t="s">
        <v>96</v>
      </c>
      <c r="AD42" s="108" t="s">
        <v>95</v>
      </c>
      <c r="AE42" s="63" t="s">
        <v>96</v>
      </c>
      <c r="AF42" s="66"/>
    </row>
    <row r="43" spans="1:32" ht="14.5" customHeight="1">
      <c r="A43" s="8" t="s">
        <v>33</v>
      </c>
      <c r="B43" s="8" t="s">
        <v>37</v>
      </c>
      <c r="C43" s="8" t="str" cm="1">
        <f t="array" ref="C43">_xlfn.IFNA(_xlfn.IFS(B43="Starter","Starters &amp; Sides",B43="Sides","Starters &amp; Sides"),B43)</f>
        <v>Starters &amp; Sides</v>
      </c>
      <c r="D43" s="8" t="s">
        <v>2830</v>
      </c>
      <c r="E43" s="74"/>
      <c r="F43" s="4"/>
      <c r="G43" s="4"/>
      <c r="H43" s="4"/>
      <c r="I43" s="4"/>
      <c r="J43" s="4"/>
      <c r="K43" s="4"/>
      <c r="L43" s="4"/>
      <c r="M43" s="4"/>
      <c r="N43" s="4"/>
      <c r="O43" s="4">
        <v>2.4500000000000002</v>
      </c>
      <c r="P43" s="15">
        <v>2.4500000000000002</v>
      </c>
      <c r="Q43" s="337">
        <v>2.4500000000000002</v>
      </c>
      <c r="R43" s="15" t="str">
        <f>IF(COUNTA(Q43)=1,"Yes","No")</f>
        <v>Yes</v>
      </c>
      <c r="S43" s="15" t="str">
        <f>IF(AND(T43="No",R43="Yes"),"Yes","No")</f>
        <v>No</v>
      </c>
      <c r="T43" s="4" t="str">
        <f>IF(COUNTA(P43:Q43)=2,"Yes","No")</f>
        <v>Yes</v>
      </c>
      <c r="U43" s="4">
        <f>IF(T43="Yes",Q43/P43-1,"N/A")</f>
        <v>0</v>
      </c>
      <c r="V43" s="132" t="str">
        <f>IF(COUNTA(O43:Q43)=3,"Yes","No")</f>
        <v>Yes</v>
      </c>
      <c r="W43" s="223">
        <f>IF(V43="Yes",Q43/O43-1,"N/A")</f>
        <v>0</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ht="14.5" customHeight="1">
      <c r="A44" s="8" t="s">
        <v>33</v>
      </c>
      <c r="B44" s="8" t="s">
        <v>37</v>
      </c>
      <c r="C44" s="8" t="str" cm="1">
        <f t="array" ref="C44">_xlfn.IFNA(_xlfn.IFS(B44="Starter","Starters &amp; Sides",B44="Sides","Starters &amp; Sides"),B44)</f>
        <v>Starters &amp; Sides</v>
      </c>
      <c r="D44" s="8" t="s">
        <v>2835</v>
      </c>
      <c r="E44" s="74"/>
      <c r="F44" s="4"/>
      <c r="G44" s="4"/>
      <c r="H44" s="4"/>
      <c r="I44" s="4"/>
      <c r="J44" s="4"/>
      <c r="K44" s="4"/>
      <c r="L44" s="4"/>
      <c r="M44" s="4"/>
      <c r="N44" s="4"/>
      <c r="O44" s="4">
        <v>2.85</v>
      </c>
      <c r="P44" s="15">
        <v>2.85</v>
      </c>
      <c r="Q44" s="337">
        <v>2.85</v>
      </c>
      <c r="R44" s="15" t="str">
        <f t="shared" ref="R44:R125" si="7">IF(COUNTA(Q44)=1,"Yes","No")</f>
        <v>Yes</v>
      </c>
      <c r="S44" s="15" t="str">
        <f t="shared" ref="S44:S125" si="8">IF(AND(T44="No",R44="Yes"),"Yes","No")</f>
        <v>No</v>
      </c>
      <c r="T44" s="4" t="str">
        <f t="shared" ref="T44:T125" si="9">IF(COUNTA(P44:Q44)=2,"Yes","No")</f>
        <v>Yes</v>
      </c>
      <c r="U44" s="4">
        <f t="shared" ref="U44:U125" si="10">IF(T44="Yes",Q44/P44-1,"N/A")</f>
        <v>0</v>
      </c>
      <c r="V44" s="132" t="str">
        <f t="shared" ref="V44:V125" si="11">IF(COUNTA(O44:Q44)=3,"Yes","No")</f>
        <v>Yes</v>
      </c>
      <c r="W44" s="223">
        <f t="shared" ref="W44:W125" si="12">IF(V44="Yes",Q44/O44-1,"N/A")</f>
        <v>0</v>
      </c>
      <c r="X44" s="221" t="str">
        <f t="shared" ref="X44:X125" si="13">IF(COUNTA(N44:Q44)=4,"Yes","No")</f>
        <v>No</v>
      </c>
      <c r="Y44" s="223" t="str">
        <f t="shared" ref="Y44:Y125" si="14">IF(X44="Yes",Q44/N44-1,"N/A")</f>
        <v>N/A</v>
      </c>
      <c r="Z44" s="222" t="str">
        <f t="shared" ref="Z44:Z125" si="15">IF(COUNTA(M44:Q44)=5,"Yes","No")</f>
        <v>No</v>
      </c>
      <c r="AA44" s="68" t="str">
        <f t="shared" ref="AA44:AA125" si="16">IF(Z44="Yes",Q44/M44-1,"N/A")</f>
        <v>N/A</v>
      </c>
      <c r="AB44" s="65" t="str">
        <f t="shared" ref="AB44:AB125" si="17">IF(COUNTA(L44:Q44)=6,"Yes","No")</f>
        <v>No</v>
      </c>
      <c r="AC44" s="68" t="str">
        <f t="shared" ref="AC44:AC125" si="18">IF(AB44="Yes",Q44/L44-1,"N/A")</f>
        <v>N/A</v>
      </c>
      <c r="AD44" s="65" t="str">
        <f t="shared" ref="AD44:AD125" si="19">IF(COUNTA(E44:Q44)=13,"Yes","No")</f>
        <v>No</v>
      </c>
      <c r="AE44" s="68" t="str">
        <f t="shared" ref="AE44:AE125" si="20">IF(AD44="Yes",Q44/E44-1,"N/A")</f>
        <v>N/A</v>
      </c>
      <c r="AF44" s="66"/>
    </row>
    <row r="45" spans="1:32" ht="14.5" customHeight="1">
      <c r="A45" s="8" t="s">
        <v>33</v>
      </c>
      <c r="B45" s="8" t="s">
        <v>37</v>
      </c>
      <c r="C45" s="8" t="str" cm="1">
        <f t="array" ref="C45">_xlfn.IFNA(_xlfn.IFS(B45="Starter","Starters &amp; Sides",B45="Sides","Starters &amp; Sides"),B45)</f>
        <v>Starters &amp; Sides</v>
      </c>
      <c r="D45" s="8" t="s">
        <v>2836</v>
      </c>
      <c r="E45" s="74"/>
      <c r="F45" s="4"/>
      <c r="G45" s="4"/>
      <c r="H45" s="4"/>
      <c r="I45" s="4"/>
      <c r="J45" s="4"/>
      <c r="K45" s="4"/>
      <c r="L45" s="4"/>
      <c r="M45" s="4"/>
      <c r="N45" s="4"/>
      <c r="O45" s="4"/>
      <c r="P45" s="15"/>
      <c r="Q45" s="337">
        <v>4.95</v>
      </c>
      <c r="R45" s="15"/>
      <c r="S45" s="15"/>
      <c r="T45" s="4"/>
      <c r="U45" s="4"/>
      <c r="V45" s="132"/>
      <c r="W45" s="223"/>
      <c r="X45" s="221"/>
      <c r="Y45" s="223"/>
      <c r="Z45" s="222"/>
      <c r="AA45" s="68"/>
      <c r="AB45" s="65"/>
      <c r="AC45" s="68"/>
      <c r="AD45" s="65"/>
      <c r="AE45" s="68"/>
      <c r="AF45" s="66"/>
    </row>
    <row r="46" spans="1:32" ht="14.5" customHeight="1">
      <c r="A46" s="8" t="s">
        <v>33</v>
      </c>
      <c r="B46" s="8" t="s">
        <v>37</v>
      </c>
      <c r="C46" s="8" t="str" cm="1">
        <f t="array" ref="C46">_xlfn.IFNA(_xlfn.IFS(B46="Starter","Starters &amp; Sides",B46="Sides","Starters &amp; Sides"),B46)</f>
        <v>Starters &amp; Sides</v>
      </c>
      <c r="D46" s="8" t="s">
        <v>2837</v>
      </c>
      <c r="E46" s="74"/>
      <c r="F46" s="4"/>
      <c r="G46" s="4"/>
      <c r="H46" s="4"/>
      <c r="I46" s="4"/>
      <c r="J46" s="4"/>
      <c r="K46" s="4"/>
      <c r="L46" s="4"/>
      <c r="M46" s="4"/>
      <c r="N46" s="4"/>
      <c r="O46" s="4"/>
      <c r="P46" s="15"/>
      <c r="Q46" s="337">
        <v>1.25</v>
      </c>
      <c r="R46" s="15"/>
      <c r="S46" s="15"/>
      <c r="T46" s="4"/>
      <c r="U46" s="4"/>
      <c r="V46" s="132"/>
      <c r="W46" s="223"/>
      <c r="X46" s="221"/>
      <c r="Y46" s="223"/>
      <c r="Z46" s="222"/>
      <c r="AA46" s="68"/>
      <c r="AB46" s="65"/>
      <c r="AC46" s="68"/>
      <c r="AD46" s="65"/>
      <c r="AE46" s="68"/>
      <c r="AF46" s="66"/>
    </row>
    <row r="47" spans="1:32" ht="14.5" customHeight="1">
      <c r="A47" s="8" t="s">
        <v>33</v>
      </c>
      <c r="B47" s="8" t="s">
        <v>37</v>
      </c>
      <c r="C47" s="8" t="str" cm="1">
        <f t="array" ref="C47">_xlfn.IFNA(_xlfn.IFS(B47="Starter","Starters &amp; Sides",B47="Sides","Starters &amp; Sides"),B47)</f>
        <v>Starters &amp; Sides</v>
      </c>
      <c r="D47" s="8" t="s">
        <v>2838</v>
      </c>
      <c r="E47" s="74"/>
      <c r="F47" s="4"/>
      <c r="G47" s="4"/>
      <c r="H47" s="4"/>
      <c r="I47" s="4"/>
      <c r="J47" s="4"/>
      <c r="K47" s="4"/>
      <c r="L47" s="4"/>
      <c r="M47" s="4"/>
      <c r="N47" s="4"/>
      <c r="O47" s="4"/>
      <c r="P47" s="15"/>
      <c r="Q47" s="337">
        <v>1.25</v>
      </c>
      <c r="R47" s="15"/>
      <c r="S47" s="15"/>
      <c r="T47" s="4"/>
      <c r="U47" s="4"/>
      <c r="V47" s="132"/>
      <c r="W47" s="223"/>
      <c r="X47" s="221"/>
      <c r="Y47" s="223"/>
      <c r="Z47" s="222"/>
      <c r="AA47" s="68"/>
      <c r="AB47" s="65"/>
      <c r="AC47" s="68"/>
      <c r="AD47" s="65"/>
      <c r="AE47" s="68"/>
      <c r="AF47" s="66"/>
    </row>
    <row r="48" spans="1:32" ht="14.5" customHeight="1">
      <c r="A48" s="8" t="s">
        <v>33</v>
      </c>
      <c r="B48" s="8" t="s">
        <v>37</v>
      </c>
      <c r="C48" s="8" t="str" cm="1">
        <f t="array" ref="C48">_xlfn.IFNA(_xlfn.IFS(B48="Starter","Starters &amp; Sides",B48="Sides","Starters &amp; Sides"),B48)</f>
        <v>Starters &amp; Sides</v>
      </c>
      <c r="D48" s="8" t="s">
        <v>2839</v>
      </c>
      <c r="E48" s="74"/>
      <c r="F48" s="4"/>
      <c r="G48" s="4"/>
      <c r="H48" s="4"/>
      <c r="I48" s="4"/>
      <c r="J48" s="4"/>
      <c r="K48" s="4"/>
      <c r="L48" s="4"/>
      <c r="M48" s="4"/>
      <c r="N48" s="4"/>
      <c r="O48" s="4"/>
      <c r="P48" s="15"/>
      <c r="Q48" s="337">
        <v>1.65</v>
      </c>
      <c r="R48" s="15"/>
      <c r="S48" s="15"/>
      <c r="T48" s="4"/>
      <c r="U48" s="4"/>
      <c r="V48" s="132"/>
      <c r="W48" s="223"/>
      <c r="X48" s="221"/>
      <c r="Y48" s="223"/>
      <c r="Z48" s="222"/>
      <c r="AA48" s="68"/>
      <c r="AB48" s="65"/>
      <c r="AC48" s="68"/>
      <c r="AD48" s="65"/>
      <c r="AE48" s="68"/>
      <c r="AF48" s="66"/>
    </row>
    <row r="49" spans="1:32" ht="14.5" customHeight="1">
      <c r="A49" s="8" t="s">
        <v>33</v>
      </c>
      <c r="B49" s="8" t="s">
        <v>37</v>
      </c>
      <c r="C49" s="8" t="str" cm="1">
        <f t="array" ref="C49">_xlfn.IFNA(_xlfn.IFS(B49="Starter","Starters &amp; Sides",B49="Sides","Starters &amp; Sides"),B49)</f>
        <v>Starters &amp; Sides</v>
      </c>
      <c r="D49" s="8" t="s">
        <v>2840</v>
      </c>
      <c r="E49" s="74"/>
      <c r="F49" s="4"/>
      <c r="G49" s="4"/>
      <c r="H49" s="4"/>
      <c r="I49" s="4"/>
      <c r="J49" s="4"/>
      <c r="K49" s="4"/>
      <c r="L49" s="4"/>
      <c r="M49" s="4"/>
      <c r="N49" s="4"/>
      <c r="O49" s="4"/>
      <c r="P49" s="15"/>
      <c r="Q49" s="337">
        <v>8.9499999999999993</v>
      </c>
      <c r="R49" s="15"/>
      <c r="S49" s="15"/>
      <c r="T49" s="4"/>
      <c r="U49" s="4"/>
      <c r="V49" s="132"/>
      <c r="W49" s="223"/>
      <c r="X49" s="221"/>
      <c r="Y49" s="223"/>
      <c r="Z49" s="222"/>
      <c r="AA49" s="68"/>
      <c r="AB49" s="65"/>
      <c r="AC49" s="68"/>
      <c r="AD49" s="65"/>
      <c r="AE49" s="68"/>
      <c r="AF49" s="66"/>
    </row>
    <row r="50" spans="1:32" ht="14.5" customHeight="1">
      <c r="A50" s="8" t="s">
        <v>33</v>
      </c>
      <c r="B50" s="8" t="s">
        <v>37</v>
      </c>
      <c r="C50" s="8" t="str" cm="1">
        <f t="array" ref="C50">_xlfn.IFNA(_xlfn.IFS(B50="Starter","Starters &amp; Sides",B50="Sides","Starters &amp; Sides"),B50)</f>
        <v>Starters &amp; Sides</v>
      </c>
      <c r="D50" s="8" t="s">
        <v>2841</v>
      </c>
      <c r="E50" s="74"/>
      <c r="F50" s="4"/>
      <c r="G50" s="4"/>
      <c r="H50" s="4"/>
      <c r="I50" s="4"/>
      <c r="J50" s="4"/>
      <c r="K50" s="4"/>
      <c r="L50" s="4"/>
      <c r="M50" s="4"/>
      <c r="N50" s="4"/>
      <c r="O50" s="4"/>
      <c r="P50" s="15"/>
      <c r="Q50" s="337">
        <v>5.95</v>
      </c>
      <c r="R50" s="15"/>
      <c r="S50" s="15"/>
      <c r="T50" s="4"/>
      <c r="U50" s="4"/>
      <c r="V50" s="132"/>
      <c r="W50" s="223"/>
      <c r="X50" s="221"/>
      <c r="Y50" s="223"/>
      <c r="Z50" s="222"/>
      <c r="AA50" s="68"/>
      <c r="AB50" s="65"/>
      <c r="AC50" s="68"/>
      <c r="AD50" s="65"/>
      <c r="AE50" s="68"/>
      <c r="AF50" s="66"/>
    </row>
    <row r="51" spans="1:32" ht="14.5" customHeight="1">
      <c r="A51" s="8" t="s">
        <v>33</v>
      </c>
      <c r="B51" s="8" t="s">
        <v>37</v>
      </c>
      <c r="C51" s="8" t="str" cm="1">
        <f t="array" ref="C51">_xlfn.IFNA(_xlfn.IFS(B51="Starter","Starters &amp; Sides",B51="Sides","Starters &amp; Sides"),B51)</f>
        <v>Starters &amp; Sides</v>
      </c>
      <c r="D51" s="8" t="s">
        <v>2842</v>
      </c>
      <c r="E51" s="74"/>
      <c r="F51" s="4"/>
      <c r="G51" s="4"/>
      <c r="H51" s="4"/>
      <c r="I51" s="4"/>
      <c r="J51" s="4"/>
      <c r="K51" s="4"/>
      <c r="L51" s="4"/>
      <c r="M51" s="4"/>
      <c r="N51" s="4"/>
      <c r="O51" s="4"/>
      <c r="P51" s="15"/>
      <c r="Q51" s="337">
        <v>4.5</v>
      </c>
      <c r="R51" s="15"/>
      <c r="S51" s="15"/>
      <c r="T51" s="4"/>
      <c r="U51" s="4"/>
      <c r="V51" s="132"/>
      <c r="W51" s="223"/>
      <c r="X51" s="221"/>
      <c r="Y51" s="223"/>
      <c r="Z51" s="222"/>
      <c r="AA51" s="68"/>
      <c r="AB51" s="65"/>
      <c r="AC51" s="68"/>
      <c r="AD51" s="65"/>
      <c r="AE51" s="68"/>
      <c r="AF51" s="66"/>
    </row>
    <row r="52" spans="1:32" ht="14.5" customHeight="1">
      <c r="A52" s="8" t="s">
        <v>33</v>
      </c>
      <c r="B52" s="8" t="s">
        <v>37</v>
      </c>
      <c r="C52" s="8" t="str" cm="1">
        <f t="array" ref="C52">_xlfn.IFNA(_xlfn.IFS(B52="Starter","Starters &amp; Sides",B52="Sides","Starters &amp; Sides"),B52)</f>
        <v>Starters &amp; Sides</v>
      </c>
      <c r="D52" s="8" t="s">
        <v>2843</v>
      </c>
      <c r="E52" s="74"/>
      <c r="F52" s="4"/>
      <c r="G52" s="4"/>
      <c r="H52" s="4"/>
      <c r="I52" s="4"/>
      <c r="J52" s="4"/>
      <c r="K52" s="4"/>
      <c r="L52" s="4"/>
      <c r="M52" s="4"/>
      <c r="N52" s="4"/>
      <c r="O52" s="4">
        <v>2.15</v>
      </c>
      <c r="P52" s="15">
        <v>2.15</v>
      </c>
      <c r="Q52" s="337">
        <v>2.15</v>
      </c>
      <c r="R52" s="15" t="str">
        <f t="shared" si="7"/>
        <v>Yes</v>
      </c>
      <c r="S52" s="15" t="str">
        <f t="shared" si="8"/>
        <v>No</v>
      </c>
      <c r="T52" s="4" t="str">
        <f t="shared" si="9"/>
        <v>Yes</v>
      </c>
      <c r="U52" s="4">
        <f t="shared" si="10"/>
        <v>0</v>
      </c>
      <c r="V52" s="132" t="str">
        <f t="shared" si="11"/>
        <v>Yes</v>
      </c>
      <c r="W52" s="223">
        <f t="shared" si="12"/>
        <v>0</v>
      </c>
      <c r="X52" s="221" t="str">
        <f t="shared" si="13"/>
        <v>No</v>
      </c>
      <c r="Y52" s="223" t="str">
        <f t="shared" si="14"/>
        <v>N/A</v>
      </c>
      <c r="Z52" s="222" t="str">
        <f t="shared" si="15"/>
        <v>No</v>
      </c>
      <c r="AA52" s="68" t="str">
        <f t="shared" si="16"/>
        <v>N/A</v>
      </c>
      <c r="AB52" s="65" t="str">
        <f t="shared" si="17"/>
        <v>No</v>
      </c>
      <c r="AC52" s="68" t="str">
        <f t="shared" si="18"/>
        <v>N/A</v>
      </c>
      <c r="AD52" s="65" t="str">
        <f t="shared" si="19"/>
        <v>No</v>
      </c>
      <c r="AE52" s="68" t="str">
        <f t="shared" si="20"/>
        <v>N/A</v>
      </c>
      <c r="AF52" s="66"/>
    </row>
    <row r="53" spans="1:32" ht="14.5" customHeight="1">
      <c r="A53" s="8" t="s">
        <v>33</v>
      </c>
      <c r="B53" s="8" t="s">
        <v>37</v>
      </c>
      <c r="C53" s="8" t="str" cm="1">
        <f t="array" ref="C53">_xlfn.IFNA(_xlfn.IFS(B53="Starter","Starters &amp; Sides",B53="Sides","Starters &amp; Sides"),B53)</f>
        <v>Starters &amp; Sides</v>
      </c>
      <c r="D53" s="8" t="s">
        <v>2844</v>
      </c>
      <c r="E53" s="74"/>
      <c r="F53" s="4"/>
      <c r="G53" s="4"/>
      <c r="H53" s="4"/>
      <c r="I53" s="4"/>
      <c r="J53" s="4"/>
      <c r="K53" s="4"/>
      <c r="L53" s="4"/>
      <c r="M53" s="4"/>
      <c r="N53" s="4"/>
      <c r="O53" s="4">
        <v>1.35</v>
      </c>
      <c r="P53" s="15">
        <v>1.35</v>
      </c>
      <c r="Q53" s="337">
        <v>1.35</v>
      </c>
      <c r="R53" s="15" t="str">
        <f t="shared" si="7"/>
        <v>Yes</v>
      </c>
      <c r="S53" s="15" t="str">
        <f t="shared" si="8"/>
        <v>No</v>
      </c>
      <c r="T53" s="4" t="str">
        <f t="shared" si="9"/>
        <v>Yes</v>
      </c>
      <c r="U53" s="4">
        <f t="shared" si="10"/>
        <v>0</v>
      </c>
      <c r="V53" s="132" t="str">
        <f t="shared" si="11"/>
        <v>Yes</v>
      </c>
      <c r="W53" s="223">
        <f t="shared" si="12"/>
        <v>0</v>
      </c>
      <c r="X53" s="221" t="str">
        <f t="shared" si="13"/>
        <v>No</v>
      </c>
      <c r="Y53" s="223" t="str">
        <f t="shared" si="14"/>
        <v>N/A</v>
      </c>
      <c r="Z53" s="222" t="str">
        <f t="shared" si="15"/>
        <v>No</v>
      </c>
      <c r="AA53" s="68" t="str">
        <f t="shared" si="16"/>
        <v>N/A</v>
      </c>
      <c r="AB53" s="65" t="str">
        <f t="shared" si="17"/>
        <v>No</v>
      </c>
      <c r="AC53" s="68" t="str">
        <f t="shared" si="18"/>
        <v>N/A</v>
      </c>
      <c r="AD53" s="65" t="str">
        <f t="shared" si="19"/>
        <v>No</v>
      </c>
      <c r="AE53" s="68" t="str">
        <f t="shared" si="20"/>
        <v>N/A</v>
      </c>
      <c r="AF53" s="66"/>
    </row>
    <row r="54" spans="1:32" ht="14.5" customHeight="1">
      <c r="A54" s="8" t="s">
        <v>33</v>
      </c>
      <c r="B54" s="8" t="s">
        <v>37</v>
      </c>
      <c r="C54" s="8" t="str" cm="1">
        <f t="array" ref="C54">_xlfn.IFNA(_xlfn.IFS(B54="Starter","Starters &amp; Sides",B54="Sides","Starters &amp; Sides"),B54)</f>
        <v>Starters &amp; Sides</v>
      </c>
      <c r="D54" s="8" t="s">
        <v>2845</v>
      </c>
      <c r="E54" s="74"/>
      <c r="F54" s="4"/>
      <c r="G54" s="4"/>
      <c r="H54" s="4"/>
      <c r="I54" s="4"/>
      <c r="J54" s="4"/>
      <c r="K54" s="4"/>
      <c r="L54" s="4"/>
      <c r="M54" s="4"/>
      <c r="N54" s="4"/>
      <c r="O54" s="4">
        <v>2.75</v>
      </c>
      <c r="P54" s="15">
        <v>2.75</v>
      </c>
      <c r="Q54" s="337">
        <v>2.75</v>
      </c>
      <c r="R54" s="15" t="str">
        <f t="shared" si="7"/>
        <v>Yes</v>
      </c>
      <c r="S54" s="15" t="str">
        <f t="shared" si="8"/>
        <v>No</v>
      </c>
      <c r="T54" s="4" t="str">
        <f t="shared" si="9"/>
        <v>Yes</v>
      </c>
      <c r="U54" s="4">
        <f t="shared" si="10"/>
        <v>0</v>
      </c>
      <c r="V54" s="132" t="str">
        <f t="shared" si="11"/>
        <v>Yes</v>
      </c>
      <c r="W54" s="223">
        <f t="shared" si="12"/>
        <v>0</v>
      </c>
      <c r="X54" s="221" t="str">
        <f t="shared" si="13"/>
        <v>No</v>
      </c>
      <c r="Y54" s="223" t="str">
        <f t="shared" si="14"/>
        <v>N/A</v>
      </c>
      <c r="Z54" s="222" t="str">
        <f t="shared" si="15"/>
        <v>No</v>
      </c>
      <c r="AA54" s="68" t="str">
        <f t="shared" si="16"/>
        <v>N/A</v>
      </c>
      <c r="AB54" s="65" t="str">
        <f t="shared" si="17"/>
        <v>No</v>
      </c>
      <c r="AC54" s="68" t="str">
        <f t="shared" si="18"/>
        <v>N/A</v>
      </c>
      <c r="AD54" s="65" t="str">
        <f t="shared" si="19"/>
        <v>No</v>
      </c>
      <c r="AE54" s="68" t="str">
        <f t="shared" si="20"/>
        <v>N/A</v>
      </c>
      <c r="AF54" s="66"/>
    </row>
    <row r="55" spans="1:32" ht="14.5" customHeight="1">
      <c r="A55" s="8" t="s">
        <v>33</v>
      </c>
      <c r="B55" s="8" t="s">
        <v>37</v>
      </c>
      <c r="C55" s="8" t="str" cm="1">
        <f t="array" ref="C55">_xlfn.IFNA(_xlfn.IFS(B55="Starter","Starters &amp; Sides",B55="Sides","Starters &amp; Sides"),B55)</f>
        <v>Starters &amp; Sides</v>
      </c>
      <c r="D55" s="8" t="s">
        <v>2846</v>
      </c>
      <c r="E55" s="74"/>
      <c r="F55" s="4"/>
      <c r="G55" s="4"/>
      <c r="H55" s="4"/>
      <c r="I55" s="4"/>
      <c r="J55" s="4"/>
      <c r="K55" s="4"/>
      <c r="L55" s="4"/>
      <c r="M55" s="4"/>
      <c r="N55" s="4"/>
      <c r="O55" s="4"/>
      <c r="P55" s="15"/>
      <c r="Q55" s="337">
        <v>1.25</v>
      </c>
      <c r="R55" s="15"/>
      <c r="S55" s="15"/>
      <c r="T55" s="4"/>
      <c r="U55" s="4"/>
      <c r="V55" s="132"/>
      <c r="W55" s="223"/>
      <c r="X55" s="221"/>
      <c r="Y55" s="223"/>
      <c r="Z55" s="222"/>
      <c r="AA55" s="68"/>
      <c r="AB55" s="65"/>
      <c r="AC55" s="68"/>
      <c r="AD55" s="65"/>
      <c r="AE55" s="68"/>
      <c r="AF55" s="66"/>
    </row>
    <row r="56" spans="1:32" ht="14.5" customHeight="1">
      <c r="A56" s="8" t="s">
        <v>33</v>
      </c>
      <c r="B56" s="8" t="s">
        <v>37</v>
      </c>
      <c r="C56" s="8" t="str" cm="1">
        <f t="array" ref="C56">_xlfn.IFNA(_xlfn.IFS(B56="Starter","Starters &amp; Sides",B56="Sides","Starters &amp; Sides"),B56)</f>
        <v>Starters &amp; Sides</v>
      </c>
      <c r="D56" s="8" t="s">
        <v>2847</v>
      </c>
      <c r="E56" s="74"/>
      <c r="F56" s="4"/>
      <c r="G56" s="4"/>
      <c r="H56" s="4"/>
      <c r="I56" s="4"/>
      <c r="J56" s="4"/>
      <c r="K56" s="4"/>
      <c r="L56" s="4"/>
      <c r="M56" s="4"/>
      <c r="N56" s="4"/>
      <c r="O56" s="4"/>
      <c r="P56" s="15"/>
      <c r="Q56" s="337">
        <v>1.25</v>
      </c>
      <c r="R56" s="15"/>
      <c r="S56" s="15"/>
      <c r="T56" s="4"/>
      <c r="U56" s="4"/>
      <c r="V56" s="132"/>
      <c r="W56" s="223"/>
      <c r="X56" s="221"/>
      <c r="Y56" s="223"/>
      <c r="Z56" s="222"/>
      <c r="AA56" s="68"/>
      <c r="AB56" s="65"/>
      <c r="AC56" s="68"/>
      <c r="AD56" s="65"/>
      <c r="AE56" s="68"/>
      <c r="AF56" s="66"/>
    </row>
    <row r="57" spans="1:32" ht="14.5" customHeight="1">
      <c r="A57" s="8" t="s">
        <v>33</v>
      </c>
      <c r="B57" s="8" t="s">
        <v>37</v>
      </c>
      <c r="C57" s="8" t="str" cm="1">
        <f t="array" ref="C57">_xlfn.IFNA(_xlfn.IFS(B57="Starter","Starters &amp; Sides",B57="Sides","Starters &amp; Sides"),B57)</f>
        <v>Starters &amp; Sides</v>
      </c>
      <c r="D57" s="8" t="s">
        <v>2848</v>
      </c>
      <c r="E57" s="74"/>
      <c r="F57" s="4"/>
      <c r="G57" s="4"/>
      <c r="H57" s="4"/>
      <c r="I57" s="4"/>
      <c r="J57" s="4"/>
      <c r="K57" s="4"/>
      <c r="L57" s="4"/>
      <c r="M57" s="4"/>
      <c r="N57" s="4"/>
      <c r="O57" s="4">
        <v>1.25</v>
      </c>
      <c r="P57" s="15">
        <v>1.25</v>
      </c>
      <c r="Q57" s="337">
        <v>1.25</v>
      </c>
      <c r="R57" s="15" t="str">
        <f t="shared" si="7"/>
        <v>Yes</v>
      </c>
      <c r="S57" s="15" t="str">
        <f t="shared" si="8"/>
        <v>No</v>
      </c>
      <c r="T57" s="4" t="str">
        <f t="shared" si="9"/>
        <v>Yes</v>
      </c>
      <c r="U57" s="4">
        <f t="shared" si="10"/>
        <v>0</v>
      </c>
      <c r="V57" s="132" t="str">
        <f t="shared" si="11"/>
        <v>Yes</v>
      </c>
      <c r="W57" s="223">
        <f t="shared" si="12"/>
        <v>0</v>
      </c>
      <c r="X57" s="221" t="str">
        <f t="shared" si="13"/>
        <v>No</v>
      </c>
      <c r="Y57" s="223" t="str">
        <f t="shared" si="14"/>
        <v>N/A</v>
      </c>
      <c r="Z57" s="222" t="str">
        <f t="shared" si="15"/>
        <v>No</v>
      </c>
      <c r="AA57" s="68" t="str">
        <f t="shared" si="16"/>
        <v>N/A</v>
      </c>
      <c r="AB57" s="65" t="str">
        <f t="shared" si="17"/>
        <v>No</v>
      </c>
      <c r="AC57" s="68" t="str">
        <f t="shared" si="18"/>
        <v>N/A</v>
      </c>
      <c r="AD57" s="65" t="str">
        <f t="shared" si="19"/>
        <v>No</v>
      </c>
      <c r="AE57" s="68" t="str">
        <f t="shared" si="20"/>
        <v>N/A</v>
      </c>
      <c r="AF57" s="66"/>
    </row>
    <row r="58" spans="1:32" ht="14.5" customHeight="1">
      <c r="A58" s="8" t="s">
        <v>33</v>
      </c>
      <c r="B58" s="8" t="s">
        <v>37</v>
      </c>
      <c r="C58" s="8" t="str" cm="1">
        <f t="array" ref="C58">_xlfn.IFNA(_xlfn.IFS(B58="Starter","Starters &amp; Sides",B58="Sides","Starters &amp; Sides"),B58)</f>
        <v>Starters &amp; Sides</v>
      </c>
      <c r="D58" s="8" t="s">
        <v>2849</v>
      </c>
      <c r="E58" s="74"/>
      <c r="F58" s="4"/>
      <c r="G58" s="4"/>
      <c r="H58" s="4"/>
      <c r="I58" s="4"/>
      <c r="J58" s="4"/>
      <c r="K58" s="4"/>
      <c r="L58" s="4"/>
      <c r="M58" s="4"/>
      <c r="N58" s="4"/>
      <c r="O58" s="4">
        <v>1.25</v>
      </c>
      <c r="P58" s="15"/>
      <c r="Q58" s="337"/>
      <c r="R58" s="15" t="str">
        <f t="shared" si="7"/>
        <v>No</v>
      </c>
      <c r="S58" s="15" t="str">
        <f t="shared" si="8"/>
        <v>No</v>
      </c>
      <c r="T58" s="4" t="str">
        <f t="shared" si="9"/>
        <v>No</v>
      </c>
      <c r="U58" s="4" t="str">
        <f t="shared" si="10"/>
        <v>N/A</v>
      </c>
      <c r="V58" s="132" t="str">
        <f t="shared" si="11"/>
        <v>No</v>
      </c>
      <c r="W58" s="223" t="str">
        <f t="shared" si="12"/>
        <v>N/A</v>
      </c>
      <c r="X58" s="221" t="str">
        <f t="shared" si="13"/>
        <v>No</v>
      </c>
      <c r="Y58" s="223" t="str">
        <f t="shared" si="14"/>
        <v>N/A</v>
      </c>
      <c r="Z58" s="222" t="str">
        <f t="shared" si="15"/>
        <v>No</v>
      </c>
      <c r="AA58" s="68" t="str">
        <f t="shared" si="16"/>
        <v>N/A</v>
      </c>
      <c r="AB58" s="65" t="str">
        <f t="shared" si="17"/>
        <v>No</v>
      </c>
      <c r="AC58" s="68" t="str">
        <f t="shared" si="18"/>
        <v>N/A</v>
      </c>
      <c r="AD58" s="65" t="str">
        <f t="shared" si="19"/>
        <v>No</v>
      </c>
      <c r="AE58" s="68" t="str">
        <f t="shared" si="20"/>
        <v>N/A</v>
      </c>
      <c r="AF58" s="66"/>
    </row>
    <row r="59" spans="1:32" ht="14.5" customHeight="1">
      <c r="A59" s="8" t="s">
        <v>33</v>
      </c>
      <c r="B59" s="8" t="s">
        <v>37</v>
      </c>
      <c r="C59" s="8" t="str" cm="1">
        <f t="array" ref="C59">_xlfn.IFNA(_xlfn.IFS(B59="Starter","Starters &amp; Sides",B59="Sides","Starters &amp; Sides"),B59)</f>
        <v>Starters &amp; Sides</v>
      </c>
      <c r="D59" s="8" t="s">
        <v>2850</v>
      </c>
      <c r="E59" s="74"/>
      <c r="F59" s="4"/>
      <c r="G59" s="4"/>
      <c r="H59" s="4"/>
      <c r="I59" s="4"/>
      <c r="J59" s="4"/>
      <c r="K59" s="4"/>
      <c r="L59" s="4"/>
      <c r="M59" s="4"/>
      <c r="N59" s="4"/>
      <c r="O59" s="4"/>
      <c r="P59" s="15"/>
      <c r="Q59" s="337">
        <v>1</v>
      </c>
      <c r="R59" s="15"/>
      <c r="S59" s="15"/>
      <c r="T59" s="4"/>
      <c r="U59" s="4"/>
      <c r="V59" s="132"/>
      <c r="W59" s="223"/>
      <c r="X59" s="221"/>
      <c r="Y59" s="223"/>
      <c r="Z59" s="222"/>
      <c r="AA59" s="68"/>
      <c r="AB59" s="65"/>
      <c r="AC59" s="68"/>
      <c r="AD59" s="65"/>
      <c r="AE59" s="68"/>
      <c r="AF59" s="66"/>
    </row>
    <row r="60" spans="1:32" ht="14.5" customHeight="1">
      <c r="A60" s="8" t="s">
        <v>33</v>
      </c>
      <c r="B60" s="8" t="s">
        <v>37</v>
      </c>
      <c r="C60" s="8" t="str" cm="1">
        <f t="array" ref="C60">_xlfn.IFNA(_xlfn.IFS(B60="Starter","Starters &amp; Sides",B60="Sides","Starters &amp; Sides"),B60)</f>
        <v>Starters &amp; Sides</v>
      </c>
      <c r="D60" s="8" t="s">
        <v>2851</v>
      </c>
      <c r="E60" s="74"/>
      <c r="F60" s="4"/>
      <c r="G60" s="4"/>
      <c r="H60" s="4"/>
      <c r="I60" s="4"/>
      <c r="J60" s="4"/>
      <c r="K60" s="4"/>
      <c r="L60" s="4"/>
      <c r="M60" s="4"/>
      <c r="N60" s="4"/>
      <c r="O60" s="4">
        <v>1</v>
      </c>
      <c r="P60" s="15">
        <v>1</v>
      </c>
      <c r="Q60" s="337">
        <v>1</v>
      </c>
      <c r="R60" s="15" t="str">
        <f t="shared" si="7"/>
        <v>Yes</v>
      </c>
      <c r="S60" s="15" t="str">
        <f t="shared" si="8"/>
        <v>No</v>
      </c>
      <c r="T60" s="4" t="str">
        <f t="shared" si="9"/>
        <v>Yes</v>
      </c>
      <c r="U60" s="4">
        <f t="shared" si="10"/>
        <v>0</v>
      </c>
      <c r="V60" s="132" t="str">
        <f t="shared" si="11"/>
        <v>Yes</v>
      </c>
      <c r="W60" s="223">
        <f t="shared" si="12"/>
        <v>0</v>
      </c>
      <c r="X60" s="221" t="str">
        <f t="shared" si="13"/>
        <v>No</v>
      </c>
      <c r="Y60" s="223" t="str">
        <f t="shared" si="14"/>
        <v>N/A</v>
      </c>
      <c r="Z60" s="222" t="str">
        <f t="shared" si="15"/>
        <v>No</v>
      </c>
      <c r="AA60" s="68" t="str">
        <f t="shared" si="16"/>
        <v>N/A</v>
      </c>
      <c r="AB60" s="65" t="str">
        <f t="shared" si="17"/>
        <v>No</v>
      </c>
      <c r="AC60" s="68" t="str">
        <f t="shared" si="18"/>
        <v>N/A</v>
      </c>
      <c r="AD60" s="65" t="str">
        <f t="shared" si="19"/>
        <v>No</v>
      </c>
      <c r="AE60" s="68" t="str">
        <f t="shared" si="20"/>
        <v>N/A</v>
      </c>
      <c r="AF60" s="66"/>
    </row>
    <row r="61" spans="1:32" ht="14.5" customHeight="1">
      <c r="A61" s="8" t="s">
        <v>33</v>
      </c>
      <c r="B61" s="8" t="s">
        <v>37</v>
      </c>
      <c r="C61" s="8" t="str" cm="1">
        <f t="array" ref="C61">_xlfn.IFNA(_xlfn.IFS(B61="Starter","Starters &amp; Sides",B61="Sides","Starters &amp; Sides"),B61)</f>
        <v>Starters &amp; Sides</v>
      </c>
      <c r="D61" s="8" t="s">
        <v>2852</v>
      </c>
      <c r="E61" s="74"/>
      <c r="F61" s="4"/>
      <c r="G61" s="4"/>
      <c r="H61" s="4"/>
      <c r="I61" s="4"/>
      <c r="J61" s="4"/>
      <c r="K61" s="4"/>
      <c r="L61" s="4"/>
      <c r="M61" s="4"/>
      <c r="N61" s="4"/>
      <c r="O61" s="4">
        <v>1</v>
      </c>
      <c r="P61" s="15">
        <v>1</v>
      </c>
      <c r="Q61" s="337">
        <v>1</v>
      </c>
      <c r="R61" s="15" t="str">
        <f t="shared" si="7"/>
        <v>Yes</v>
      </c>
      <c r="S61" s="15" t="str">
        <f t="shared" si="8"/>
        <v>No</v>
      </c>
      <c r="T61" s="4" t="str">
        <f t="shared" si="9"/>
        <v>Yes</v>
      </c>
      <c r="U61" s="4">
        <f t="shared" si="10"/>
        <v>0</v>
      </c>
      <c r="V61" s="132" t="str">
        <f t="shared" si="11"/>
        <v>Yes</v>
      </c>
      <c r="W61" s="223">
        <f t="shared" si="12"/>
        <v>0</v>
      </c>
      <c r="X61" s="221" t="str">
        <f t="shared" si="13"/>
        <v>No</v>
      </c>
      <c r="Y61" s="223" t="str">
        <f t="shared" si="14"/>
        <v>N/A</v>
      </c>
      <c r="Z61" s="222" t="str">
        <f t="shared" si="15"/>
        <v>No</v>
      </c>
      <c r="AA61" s="68" t="str">
        <f t="shared" si="16"/>
        <v>N/A</v>
      </c>
      <c r="AB61" s="65" t="str">
        <f t="shared" si="17"/>
        <v>No</v>
      </c>
      <c r="AC61" s="68" t="str">
        <f t="shared" si="18"/>
        <v>N/A</v>
      </c>
      <c r="AD61" s="65" t="str">
        <f t="shared" si="19"/>
        <v>No</v>
      </c>
      <c r="AE61" s="68" t="str">
        <f t="shared" si="20"/>
        <v>N/A</v>
      </c>
      <c r="AF61" s="66"/>
    </row>
    <row r="62" spans="1:32" ht="14.5" customHeight="1">
      <c r="A62" s="8" t="s">
        <v>33</v>
      </c>
      <c r="B62" s="8" t="s">
        <v>37</v>
      </c>
      <c r="C62" s="8" t="str" cm="1">
        <f t="array" ref="C62">_xlfn.IFNA(_xlfn.IFS(B62="Starter","Starters &amp; Sides",B62="Sides","Starters &amp; Sides"),B62)</f>
        <v>Starters &amp; Sides</v>
      </c>
      <c r="D62" s="8" t="s">
        <v>2853</v>
      </c>
      <c r="E62" s="74"/>
      <c r="F62" s="4"/>
      <c r="G62" s="4"/>
      <c r="H62" s="4"/>
      <c r="I62" s="4"/>
      <c r="J62" s="4"/>
      <c r="K62" s="4"/>
      <c r="L62" s="4"/>
      <c r="M62" s="4"/>
      <c r="N62" s="4"/>
      <c r="O62" s="4">
        <v>1.65</v>
      </c>
      <c r="P62" s="15">
        <v>1.65</v>
      </c>
      <c r="Q62" s="337">
        <v>1.65</v>
      </c>
      <c r="R62" s="15" t="str">
        <f t="shared" si="7"/>
        <v>Yes</v>
      </c>
      <c r="S62" s="15" t="str">
        <f t="shared" si="8"/>
        <v>No</v>
      </c>
      <c r="T62" s="4" t="str">
        <f t="shared" si="9"/>
        <v>Yes</v>
      </c>
      <c r="U62" s="4">
        <f t="shared" si="10"/>
        <v>0</v>
      </c>
      <c r="V62" s="132" t="str">
        <f t="shared" si="11"/>
        <v>Yes</v>
      </c>
      <c r="W62" s="223">
        <f t="shared" si="12"/>
        <v>0</v>
      </c>
      <c r="X62" s="221" t="str">
        <f t="shared" si="13"/>
        <v>No</v>
      </c>
      <c r="Y62" s="223" t="str">
        <f t="shared" si="14"/>
        <v>N/A</v>
      </c>
      <c r="Z62" s="222" t="str">
        <f t="shared" si="15"/>
        <v>No</v>
      </c>
      <c r="AA62" s="68" t="str">
        <f t="shared" si="16"/>
        <v>N/A</v>
      </c>
      <c r="AB62" s="65" t="str">
        <f t="shared" si="17"/>
        <v>No</v>
      </c>
      <c r="AC62" s="68" t="str">
        <f t="shared" si="18"/>
        <v>N/A</v>
      </c>
      <c r="AD62" s="65" t="str">
        <f t="shared" si="19"/>
        <v>No</v>
      </c>
      <c r="AE62" s="68" t="str">
        <f t="shared" si="20"/>
        <v>N/A</v>
      </c>
      <c r="AF62" s="66"/>
    </row>
    <row r="63" spans="1:32" ht="14.5" customHeight="1">
      <c r="A63" s="8" t="s">
        <v>33</v>
      </c>
      <c r="B63" s="8" t="s">
        <v>37</v>
      </c>
      <c r="C63" s="8" t="str" cm="1">
        <f t="array" ref="C63">_xlfn.IFNA(_xlfn.IFS(B63="Starter","Starters &amp; Sides",B63="Sides","Starters &amp; Sides"),B63)</f>
        <v>Starters &amp; Sides</v>
      </c>
      <c r="D63" s="8" t="s">
        <v>2854</v>
      </c>
      <c r="E63" s="74"/>
      <c r="F63" s="4"/>
      <c r="G63" s="4"/>
      <c r="H63" s="4"/>
      <c r="I63" s="4"/>
      <c r="J63" s="4"/>
      <c r="K63" s="4"/>
      <c r="L63" s="4"/>
      <c r="M63" s="4"/>
      <c r="N63" s="4"/>
      <c r="O63" s="4">
        <v>2.75</v>
      </c>
      <c r="P63" s="15"/>
      <c r="Q63" s="337"/>
      <c r="R63" s="15" t="str">
        <f t="shared" si="7"/>
        <v>No</v>
      </c>
      <c r="S63" s="15" t="str">
        <f t="shared" si="8"/>
        <v>No</v>
      </c>
      <c r="T63" s="4" t="str">
        <f t="shared" si="9"/>
        <v>No</v>
      </c>
      <c r="U63" s="4" t="str">
        <f t="shared" si="10"/>
        <v>N/A</v>
      </c>
      <c r="V63" s="132" t="str">
        <f t="shared" si="11"/>
        <v>No</v>
      </c>
      <c r="W63" s="223" t="str">
        <f t="shared" si="12"/>
        <v>N/A</v>
      </c>
      <c r="X63" s="221" t="str">
        <f t="shared" si="13"/>
        <v>No</v>
      </c>
      <c r="Y63" s="223" t="str">
        <f t="shared" si="14"/>
        <v>N/A</v>
      </c>
      <c r="Z63" s="222" t="str">
        <f t="shared" si="15"/>
        <v>No</v>
      </c>
      <c r="AA63" s="68" t="str">
        <f t="shared" si="16"/>
        <v>N/A</v>
      </c>
      <c r="AB63" s="65" t="str">
        <f t="shared" si="17"/>
        <v>No</v>
      </c>
      <c r="AC63" s="68" t="str">
        <f t="shared" si="18"/>
        <v>N/A</v>
      </c>
      <c r="AD63" s="65" t="str">
        <f t="shared" si="19"/>
        <v>No</v>
      </c>
      <c r="AE63" s="68" t="str">
        <f t="shared" si="20"/>
        <v>N/A</v>
      </c>
      <c r="AF63" s="66"/>
    </row>
    <row r="64" spans="1:32" ht="14.5" customHeight="1">
      <c r="A64" s="8" t="s">
        <v>33</v>
      </c>
      <c r="B64" s="8" t="s">
        <v>37</v>
      </c>
      <c r="C64" s="8" t="str" cm="1">
        <f t="array" ref="C64">_xlfn.IFNA(_xlfn.IFS(B64="Starter","Starters &amp; Sides",B64="Sides","Starters &amp; Sides"),B64)</f>
        <v>Starters &amp; Sides</v>
      </c>
      <c r="D64" s="8" t="s">
        <v>2855</v>
      </c>
      <c r="E64" s="74"/>
      <c r="F64" s="4"/>
      <c r="G64" s="4"/>
      <c r="H64" s="4"/>
      <c r="I64" s="4"/>
      <c r="J64" s="4"/>
      <c r="K64" s="4"/>
      <c r="L64" s="4"/>
      <c r="M64" s="4"/>
      <c r="N64" s="4"/>
      <c r="O64" s="4">
        <v>1</v>
      </c>
      <c r="P64" s="15"/>
      <c r="Q64" s="337"/>
      <c r="R64" s="15" t="str">
        <f t="shared" si="7"/>
        <v>No</v>
      </c>
      <c r="S64" s="15" t="str">
        <f t="shared" si="8"/>
        <v>No</v>
      </c>
      <c r="T64" s="4" t="str">
        <f t="shared" si="9"/>
        <v>No</v>
      </c>
      <c r="U64" s="4" t="str">
        <f t="shared" si="10"/>
        <v>N/A</v>
      </c>
      <c r="V64" s="132" t="str">
        <f t="shared" si="11"/>
        <v>No</v>
      </c>
      <c r="W64" s="223" t="str">
        <f t="shared" si="12"/>
        <v>N/A</v>
      </c>
      <c r="X64" s="221" t="str">
        <f t="shared" si="13"/>
        <v>No</v>
      </c>
      <c r="Y64" s="223" t="str">
        <f t="shared" si="14"/>
        <v>N/A</v>
      </c>
      <c r="Z64" s="222" t="str">
        <f t="shared" si="15"/>
        <v>No</v>
      </c>
      <c r="AA64" s="68" t="str">
        <f t="shared" si="16"/>
        <v>N/A</v>
      </c>
      <c r="AB64" s="65" t="str">
        <f t="shared" si="17"/>
        <v>No</v>
      </c>
      <c r="AC64" s="68" t="str">
        <f t="shared" si="18"/>
        <v>N/A</v>
      </c>
      <c r="AD64" s="65" t="str">
        <f t="shared" si="19"/>
        <v>No</v>
      </c>
      <c r="AE64" s="68" t="str">
        <f t="shared" si="20"/>
        <v>N/A</v>
      </c>
      <c r="AF64" s="66"/>
    </row>
    <row r="65" spans="1:32" ht="14.5" customHeight="1">
      <c r="A65" s="8" t="s">
        <v>33</v>
      </c>
      <c r="B65" s="8" t="s">
        <v>37</v>
      </c>
      <c r="C65" s="8" t="str" cm="1">
        <f t="array" ref="C65">_xlfn.IFNA(_xlfn.IFS(B65="Starter","Starters &amp; Sides",B65="Sides","Starters &amp; Sides"),B65)</f>
        <v>Starters &amp; Sides</v>
      </c>
      <c r="D65" s="8" t="s">
        <v>2856</v>
      </c>
      <c r="E65" s="74"/>
      <c r="F65" s="4"/>
      <c r="G65" s="4"/>
      <c r="H65" s="4"/>
      <c r="I65" s="4"/>
      <c r="J65" s="4"/>
      <c r="K65" s="4"/>
      <c r="L65" s="4"/>
      <c r="M65" s="4"/>
      <c r="N65" s="4"/>
      <c r="O65" s="4">
        <v>2.5</v>
      </c>
      <c r="P65" s="15"/>
      <c r="Q65" s="337"/>
      <c r="R65" s="15" t="str">
        <f t="shared" si="7"/>
        <v>No</v>
      </c>
      <c r="S65" s="15" t="str">
        <f t="shared" si="8"/>
        <v>No</v>
      </c>
      <c r="T65" s="4" t="str">
        <f t="shared" si="9"/>
        <v>No</v>
      </c>
      <c r="U65" s="4" t="str">
        <f t="shared" si="10"/>
        <v>N/A</v>
      </c>
      <c r="V65" s="132" t="str">
        <f t="shared" si="11"/>
        <v>No</v>
      </c>
      <c r="W65" s="223" t="str">
        <f t="shared" si="12"/>
        <v>N/A</v>
      </c>
      <c r="X65" s="221" t="str">
        <f t="shared" si="13"/>
        <v>No</v>
      </c>
      <c r="Y65" s="223" t="str">
        <f t="shared" si="14"/>
        <v>N/A</v>
      </c>
      <c r="Z65" s="222" t="str">
        <f t="shared" si="15"/>
        <v>No</v>
      </c>
      <c r="AA65" s="68" t="str">
        <f t="shared" si="16"/>
        <v>N/A</v>
      </c>
      <c r="AB65" s="65" t="str">
        <f t="shared" si="17"/>
        <v>No</v>
      </c>
      <c r="AC65" s="68" t="str">
        <f t="shared" si="18"/>
        <v>N/A</v>
      </c>
      <c r="AD65" s="65" t="str">
        <f t="shared" si="19"/>
        <v>No</v>
      </c>
      <c r="AE65" s="68" t="str">
        <f t="shared" si="20"/>
        <v>N/A</v>
      </c>
      <c r="AF65" s="66"/>
    </row>
    <row r="66" spans="1:32" ht="14.5" customHeight="1">
      <c r="A66" s="8" t="s">
        <v>33</v>
      </c>
      <c r="B66" s="8" t="s">
        <v>37</v>
      </c>
      <c r="C66" s="8" t="str" cm="1">
        <f t="array" ref="C66">_xlfn.IFNA(_xlfn.IFS(B66="Starter","Starters &amp; Sides",B66="Sides","Starters &amp; Sides"),B66)</f>
        <v>Starters &amp; Sides</v>
      </c>
      <c r="D66" s="8" t="s">
        <v>2857</v>
      </c>
      <c r="E66" s="74"/>
      <c r="F66" s="4"/>
      <c r="G66" s="4"/>
      <c r="H66" s="4"/>
      <c r="I66" s="4"/>
      <c r="J66" s="4"/>
      <c r="K66" s="4"/>
      <c r="L66" s="4"/>
      <c r="M66" s="4"/>
      <c r="N66" s="4"/>
      <c r="O66" s="4">
        <v>1.5</v>
      </c>
      <c r="P66" s="15">
        <v>1.5</v>
      </c>
      <c r="Q66" s="337">
        <v>1.5</v>
      </c>
      <c r="R66" s="15" t="str">
        <f t="shared" si="7"/>
        <v>Yes</v>
      </c>
      <c r="S66" s="15" t="str">
        <f t="shared" si="8"/>
        <v>No</v>
      </c>
      <c r="T66" s="4" t="str">
        <f t="shared" si="9"/>
        <v>Yes</v>
      </c>
      <c r="U66" s="4">
        <f t="shared" si="10"/>
        <v>0</v>
      </c>
      <c r="V66" s="132" t="str">
        <f t="shared" si="11"/>
        <v>Yes</v>
      </c>
      <c r="W66" s="223">
        <f t="shared" si="12"/>
        <v>0</v>
      </c>
      <c r="X66" s="221" t="str">
        <f t="shared" si="13"/>
        <v>No</v>
      </c>
      <c r="Y66" s="223" t="str">
        <f t="shared" si="14"/>
        <v>N/A</v>
      </c>
      <c r="Z66" s="222" t="str">
        <f t="shared" si="15"/>
        <v>No</v>
      </c>
      <c r="AA66" s="68" t="str">
        <f t="shared" si="16"/>
        <v>N/A</v>
      </c>
      <c r="AB66" s="65" t="str">
        <f t="shared" si="17"/>
        <v>No</v>
      </c>
      <c r="AC66" s="68" t="str">
        <f t="shared" si="18"/>
        <v>N/A</v>
      </c>
      <c r="AD66" s="65" t="str">
        <f t="shared" si="19"/>
        <v>No</v>
      </c>
      <c r="AE66" s="68" t="str">
        <f t="shared" si="20"/>
        <v>N/A</v>
      </c>
      <c r="AF66" s="66"/>
    </row>
    <row r="67" spans="1:32" ht="14.5" customHeight="1">
      <c r="A67" s="8" t="s">
        <v>33</v>
      </c>
      <c r="B67" s="8" t="s">
        <v>37</v>
      </c>
      <c r="C67" s="8" t="str" cm="1">
        <f t="array" ref="C67">_xlfn.IFNA(_xlfn.IFS(B67="Starter","Starters &amp; Sides",B67="Sides","Starters &amp; Sides"),B67)</f>
        <v>Starters &amp; Sides</v>
      </c>
      <c r="D67" s="8" t="s">
        <v>2858</v>
      </c>
      <c r="E67" s="74"/>
      <c r="F67" s="4"/>
      <c r="G67" s="4"/>
      <c r="H67" s="4"/>
      <c r="I67" s="4"/>
      <c r="J67" s="4"/>
      <c r="K67" s="4"/>
      <c r="L67" s="4"/>
      <c r="M67" s="4"/>
      <c r="N67" s="4"/>
      <c r="O67" s="4">
        <v>1.25</v>
      </c>
      <c r="P67" s="15">
        <v>1.25</v>
      </c>
      <c r="Q67" s="337">
        <v>1.25</v>
      </c>
      <c r="R67" s="15" t="str">
        <f t="shared" si="7"/>
        <v>Yes</v>
      </c>
      <c r="S67" s="15" t="str">
        <f t="shared" si="8"/>
        <v>No</v>
      </c>
      <c r="T67" s="4" t="str">
        <f t="shared" si="9"/>
        <v>Yes</v>
      </c>
      <c r="U67" s="4">
        <f t="shared" si="10"/>
        <v>0</v>
      </c>
      <c r="V67" s="132" t="str">
        <f t="shared" si="11"/>
        <v>Yes</v>
      </c>
      <c r="W67" s="223">
        <f t="shared" si="12"/>
        <v>0</v>
      </c>
      <c r="X67" s="221" t="str">
        <f t="shared" si="13"/>
        <v>No</v>
      </c>
      <c r="Y67" s="223" t="str">
        <f t="shared" si="14"/>
        <v>N/A</v>
      </c>
      <c r="Z67" s="222" t="str">
        <f t="shared" si="15"/>
        <v>No</v>
      </c>
      <c r="AA67" s="68" t="str">
        <f t="shared" si="16"/>
        <v>N/A</v>
      </c>
      <c r="AB67" s="65" t="str">
        <f t="shared" si="17"/>
        <v>No</v>
      </c>
      <c r="AC67" s="68" t="str">
        <f t="shared" si="18"/>
        <v>N/A</v>
      </c>
      <c r="AD67" s="65" t="str">
        <f t="shared" si="19"/>
        <v>No</v>
      </c>
      <c r="AE67" s="68" t="str">
        <f t="shared" si="20"/>
        <v>N/A</v>
      </c>
      <c r="AF67" s="66"/>
    </row>
    <row r="68" spans="1:32" ht="14.5" customHeight="1">
      <c r="A68" s="8" t="s">
        <v>33</v>
      </c>
      <c r="B68" s="8" t="s">
        <v>86</v>
      </c>
      <c r="C68" s="8" t="str" cm="1">
        <f t="array" ref="C68">_xlfn.IFNA(_xlfn.IFS(B68="Starter","Starters &amp; Sides",B68="Sides","Starters &amp; Sides"),B68)</f>
        <v>Starters &amp; Sides</v>
      </c>
      <c r="D68" s="8" t="s">
        <v>2859</v>
      </c>
      <c r="E68" s="74"/>
      <c r="F68" s="4"/>
      <c r="G68" s="4"/>
      <c r="H68" s="4"/>
      <c r="I68" s="4"/>
      <c r="J68" s="4"/>
      <c r="K68" s="4"/>
      <c r="L68" s="4"/>
      <c r="M68" s="4"/>
      <c r="N68" s="4"/>
      <c r="O68" s="4">
        <v>2.5</v>
      </c>
      <c r="P68" s="15"/>
      <c r="Q68" s="337">
        <v>2.5</v>
      </c>
      <c r="R68" s="15" t="str">
        <f t="shared" si="7"/>
        <v>Yes</v>
      </c>
      <c r="S68" s="15" t="str">
        <f t="shared" si="8"/>
        <v>Yes</v>
      </c>
      <c r="T68" s="4" t="str">
        <f t="shared" si="9"/>
        <v>No</v>
      </c>
      <c r="U68" s="4" t="str">
        <f t="shared" si="10"/>
        <v>N/A</v>
      </c>
      <c r="V68" s="132" t="str">
        <f t="shared" si="11"/>
        <v>No</v>
      </c>
      <c r="W68" s="223" t="str">
        <f t="shared" si="12"/>
        <v>N/A</v>
      </c>
      <c r="X68" s="221" t="str">
        <f t="shared" si="13"/>
        <v>No</v>
      </c>
      <c r="Y68" s="223" t="str">
        <f t="shared" si="14"/>
        <v>N/A</v>
      </c>
      <c r="Z68" s="222" t="str">
        <f t="shared" si="15"/>
        <v>No</v>
      </c>
      <c r="AA68" s="68" t="str">
        <f t="shared" si="16"/>
        <v>N/A</v>
      </c>
      <c r="AB68" s="65" t="str">
        <f t="shared" si="17"/>
        <v>No</v>
      </c>
      <c r="AC68" s="68" t="str">
        <f t="shared" si="18"/>
        <v>N/A</v>
      </c>
      <c r="AD68" s="65" t="str">
        <f t="shared" si="19"/>
        <v>No</v>
      </c>
      <c r="AE68" s="68" t="str">
        <f t="shared" si="20"/>
        <v>N/A</v>
      </c>
      <c r="AF68" s="66"/>
    </row>
    <row r="69" spans="1:32" ht="14.5" customHeight="1">
      <c r="A69" s="8" t="s">
        <v>33</v>
      </c>
      <c r="B69" s="8" t="s">
        <v>86</v>
      </c>
      <c r="C69" s="8" t="str" cm="1">
        <f t="array" ref="C69">_xlfn.IFNA(_xlfn.IFS(B69="Starter","Starters &amp; Sides",B69="Sides","Starters &amp; Sides"),B69)</f>
        <v>Starters &amp; Sides</v>
      </c>
      <c r="D69" s="8" t="s">
        <v>2860</v>
      </c>
      <c r="E69" s="74"/>
      <c r="F69" s="4"/>
      <c r="G69" s="4"/>
      <c r="H69" s="4"/>
      <c r="I69" s="4"/>
      <c r="J69" s="4"/>
      <c r="K69" s="4"/>
      <c r="L69" s="4"/>
      <c r="M69" s="4"/>
      <c r="N69" s="4"/>
      <c r="O69" s="4">
        <v>2.5</v>
      </c>
      <c r="P69" s="15"/>
      <c r="Q69" s="337">
        <v>2.5</v>
      </c>
      <c r="R69" s="15" t="str">
        <f t="shared" si="7"/>
        <v>Yes</v>
      </c>
      <c r="S69" s="15" t="str">
        <f t="shared" si="8"/>
        <v>Yes</v>
      </c>
      <c r="T69" s="4" t="str">
        <f t="shared" si="9"/>
        <v>No</v>
      </c>
      <c r="U69" s="4" t="str">
        <f t="shared" si="10"/>
        <v>N/A</v>
      </c>
      <c r="V69" s="132" t="str">
        <f t="shared" si="11"/>
        <v>No</v>
      </c>
      <c r="W69" s="223" t="str">
        <f t="shared" si="12"/>
        <v>N/A</v>
      </c>
      <c r="X69" s="221" t="str">
        <f t="shared" si="13"/>
        <v>No</v>
      </c>
      <c r="Y69" s="223" t="str">
        <f t="shared" si="14"/>
        <v>N/A</v>
      </c>
      <c r="Z69" s="222" t="str">
        <f t="shared" si="15"/>
        <v>No</v>
      </c>
      <c r="AA69" s="68" t="str">
        <f t="shared" si="16"/>
        <v>N/A</v>
      </c>
      <c r="AB69" s="65" t="str">
        <f t="shared" si="17"/>
        <v>No</v>
      </c>
      <c r="AC69" s="68" t="str">
        <f t="shared" si="18"/>
        <v>N/A</v>
      </c>
      <c r="AD69" s="65" t="str">
        <f t="shared" si="19"/>
        <v>No</v>
      </c>
      <c r="AE69" s="68" t="str">
        <f t="shared" si="20"/>
        <v>N/A</v>
      </c>
      <c r="AF69" s="66"/>
    </row>
    <row r="70" spans="1:32" ht="14.5" customHeight="1">
      <c r="A70" s="8" t="s">
        <v>33</v>
      </c>
      <c r="B70" s="8" t="s">
        <v>86</v>
      </c>
      <c r="C70" s="8" t="str" cm="1">
        <f t="array" ref="C70">_xlfn.IFNA(_xlfn.IFS(B70="Starter","Starters &amp; Sides",B70="Sides","Starters &amp; Sides"),B70)</f>
        <v>Starters &amp; Sides</v>
      </c>
      <c r="D70" s="8" t="s">
        <v>2861</v>
      </c>
      <c r="E70" s="74"/>
      <c r="F70" s="4"/>
      <c r="G70" s="4"/>
      <c r="H70" s="4"/>
      <c r="I70" s="4"/>
      <c r="J70" s="4"/>
      <c r="K70" s="4"/>
      <c r="L70" s="4"/>
      <c r="M70" s="4"/>
      <c r="N70" s="4"/>
      <c r="O70" s="4">
        <v>2.5</v>
      </c>
      <c r="P70" s="15"/>
      <c r="Q70" s="337"/>
      <c r="R70" s="15" t="str">
        <f t="shared" si="7"/>
        <v>No</v>
      </c>
      <c r="S70" s="15" t="str">
        <f t="shared" si="8"/>
        <v>No</v>
      </c>
      <c r="T70" s="4" t="str">
        <f t="shared" si="9"/>
        <v>No</v>
      </c>
      <c r="U70" s="4" t="str">
        <f t="shared" si="10"/>
        <v>N/A</v>
      </c>
      <c r="V70" s="132" t="str">
        <f t="shared" si="11"/>
        <v>No</v>
      </c>
      <c r="W70" s="223" t="str">
        <f t="shared" si="12"/>
        <v>N/A</v>
      </c>
      <c r="X70" s="221" t="str">
        <f t="shared" si="13"/>
        <v>No</v>
      </c>
      <c r="Y70" s="223" t="str">
        <f t="shared" si="14"/>
        <v>N/A</v>
      </c>
      <c r="Z70" s="222" t="str">
        <f t="shared" si="15"/>
        <v>No</v>
      </c>
      <c r="AA70" s="68" t="str">
        <f t="shared" si="16"/>
        <v>N/A</v>
      </c>
      <c r="AB70" s="65" t="str">
        <f t="shared" si="17"/>
        <v>No</v>
      </c>
      <c r="AC70" s="68" t="str">
        <f t="shared" si="18"/>
        <v>N/A</v>
      </c>
      <c r="AD70" s="65" t="str">
        <f t="shared" si="19"/>
        <v>No</v>
      </c>
      <c r="AE70" s="68" t="str">
        <f t="shared" si="20"/>
        <v>N/A</v>
      </c>
      <c r="AF70" s="66"/>
    </row>
    <row r="71" spans="1:32" ht="14.5" customHeight="1">
      <c r="A71" s="8" t="s">
        <v>33</v>
      </c>
      <c r="B71" s="8" t="s">
        <v>86</v>
      </c>
      <c r="C71" s="8" t="str" cm="1">
        <f t="array" ref="C71">_xlfn.IFNA(_xlfn.IFS(B71="Starter","Starters &amp; Sides",B71="Sides","Starters &amp; Sides"),B71)</f>
        <v>Starters &amp; Sides</v>
      </c>
      <c r="D71" s="8" t="s">
        <v>2862</v>
      </c>
      <c r="E71" s="74"/>
      <c r="F71" s="4"/>
      <c r="G71" s="4"/>
      <c r="H71" s="4"/>
      <c r="I71" s="4"/>
      <c r="J71" s="4"/>
      <c r="K71" s="4"/>
      <c r="L71" s="4"/>
      <c r="M71" s="4"/>
      <c r="N71" s="4"/>
      <c r="O71" s="4"/>
      <c r="P71" s="15"/>
      <c r="Q71" s="337">
        <v>1.5</v>
      </c>
      <c r="R71" s="15"/>
      <c r="S71" s="15"/>
      <c r="T71" s="4"/>
      <c r="U71" s="4"/>
      <c r="V71" s="132"/>
      <c r="W71" s="223"/>
      <c r="X71" s="221"/>
      <c r="Y71" s="223"/>
      <c r="Z71" s="222"/>
      <c r="AA71" s="68"/>
      <c r="AB71" s="65"/>
      <c r="AC71" s="68"/>
      <c r="AD71" s="65"/>
      <c r="AE71" s="68"/>
      <c r="AF71" s="66"/>
    </row>
    <row r="72" spans="1:32" ht="14.5" customHeight="1">
      <c r="A72" s="8" t="s">
        <v>33</v>
      </c>
      <c r="B72" s="8" t="s">
        <v>86</v>
      </c>
      <c r="C72" s="8" t="str" cm="1">
        <f t="array" ref="C72">_xlfn.IFNA(_xlfn.IFS(B72="Starter","Starters &amp; Sides",B72="Sides","Starters &amp; Sides"),B72)</f>
        <v>Starters &amp; Sides</v>
      </c>
      <c r="D72" s="8" t="s">
        <v>2863</v>
      </c>
      <c r="E72" s="74"/>
      <c r="F72" s="4"/>
      <c r="G72" s="4"/>
      <c r="H72" s="4"/>
      <c r="I72" s="4"/>
      <c r="J72" s="4"/>
      <c r="K72" s="4"/>
      <c r="L72" s="4"/>
      <c r="M72" s="4"/>
      <c r="N72" s="4"/>
      <c r="O72" s="4"/>
      <c r="P72" s="15"/>
      <c r="Q72" s="337">
        <v>1.95</v>
      </c>
      <c r="R72" s="15"/>
      <c r="S72" s="15"/>
      <c r="T72" s="4"/>
      <c r="U72" s="4"/>
      <c r="V72" s="132"/>
      <c r="W72" s="223"/>
      <c r="X72" s="221"/>
      <c r="Y72" s="223"/>
      <c r="Z72" s="222"/>
      <c r="AA72" s="68"/>
      <c r="AB72" s="65"/>
      <c r="AC72" s="68"/>
      <c r="AD72" s="65"/>
      <c r="AE72" s="68"/>
      <c r="AF72" s="66"/>
    </row>
    <row r="73" spans="1:32" ht="14.5" customHeight="1">
      <c r="A73" s="8" t="s">
        <v>33</v>
      </c>
      <c r="B73" s="8" t="s">
        <v>86</v>
      </c>
      <c r="C73" s="8" t="str" cm="1">
        <f t="array" ref="C73">_xlfn.IFNA(_xlfn.IFS(B73="Starter","Starters &amp; Sides",B73="Sides","Starters &amp; Sides"),B73)</f>
        <v>Starters &amp; Sides</v>
      </c>
      <c r="D73" s="8" t="s">
        <v>2864</v>
      </c>
      <c r="E73" s="74"/>
      <c r="F73" s="4"/>
      <c r="G73" s="4"/>
      <c r="H73" s="4"/>
      <c r="I73" s="4"/>
      <c r="J73" s="4"/>
      <c r="K73" s="4"/>
      <c r="L73" s="4"/>
      <c r="M73" s="4"/>
      <c r="N73" s="4"/>
      <c r="O73" s="4"/>
      <c r="P73" s="15"/>
      <c r="Q73" s="337">
        <v>1.5</v>
      </c>
      <c r="R73" s="15"/>
      <c r="S73" s="15"/>
      <c r="T73" s="4"/>
      <c r="U73" s="4"/>
      <c r="V73" s="132"/>
      <c r="W73" s="223"/>
      <c r="X73" s="221"/>
      <c r="Y73" s="223"/>
      <c r="Z73" s="222"/>
      <c r="AA73" s="68"/>
      <c r="AB73" s="65"/>
      <c r="AC73" s="68"/>
      <c r="AD73" s="65"/>
      <c r="AE73" s="68"/>
      <c r="AF73" s="66"/>
    </row>
    <row r="74" spans="1:32" ht="14.5" customHeight="1">
      <c r="A74" s="8" t="s">
        <v>33</v>
      </c>
      <c r="B74" s="8" t="s">
        <v>86</v>
      </c>
      <c r="C74" s="8" t="str" cm="1">
        <f t="array" ref="C74">_xlfn.IFNA(_xlfn.IFS(B74="Starter","Starters &amp; Sides",B74="Sides","Starters &amp; Sides"),B74)</f>
        <v>Starters &amp; Sides</v>
      </c>
      <c r="D74" s="8" t="s">
        <v>2865</v>
      </c>
      <c r="E74" s="74"/>
      <c r="F74" s="4"/>
      <c r="G74" s="4"/>
      <c r="H74" s="4"/>
      <c r="I74" s="4"/>
      <c r="J74" s="4"/>
      <c r="K74" s="4"/>
      <c r="L74" s="4"/>
      <c r="M74" s="4"/>
      <c r="N74" s="4"/>
      <c r="O74" s="4"/>
      <c r="P74" s="15"/>
      <c r="Q74" s="337">
        <v>2</v>
      </c>
      <c r="R74" s="15"/>
      <c r="S74" s="15"/>
      <c r="T74" s="4"/>
      <c r="U74" s="4"/>
      <c r="V74" s="132"/>
      <c r="W74" s="223"/>
      <c r="X74" s="221"/>
      <c r="Y74" s="223"/>
      <c r="Z74" s="222"/>
      <c r="AA74" s="68"/>
      <c r="AB74" s="65"/>
      <c r="AC74" s="68"/>
      <c r="AD74" s="65"/>
      <c r="AE74" s="68"/>
      <c r="AF74" s="66"/>
    </row>
    <row r="75" spans="1:32" ht="14.5" customHeight="1">
      <c r="A75" s="8" t="s">
        <v>33</v>
      </c>
      <c r="B75" s="8" t="s">
        <v>86</v>
      </c>
      <c r="C75" s="8" t="str" cm="1">
        <f t="array" ref="C75">_xlfn.IFNA(_xlfn.IFS(B75="Starter","Starters &amp; Sides",B75="Sides","Starters &amp; Sides"),B75)</f>
        <v>Starters &amp; Sides</v>
      </c>
      <c r="D75" s="8" t="s">
        <v>2866</v>
      </c>
      <c r="E75" s="74"/>
      <c r="F75" s="4"/>
      <c r="G75" s="4"/>
      <c r="H75" s="4"/>
      <c r="I75" s="4"/>
      <c r="J75" s="4"/>
      <c r="K75" s="4"/>
      <c r="L75" s="4"/>
      <c r="M75" s="4"/>
      <c r="N75" s="4"/>
      <c r="O75" s="4"/>
      <c r="P75" s="15"/>
      <c r="Q75" s="337">
        <v>1.5</v>
      </c>
      <c r="R75" s="15"/>
      <c r="S75" s="15"/>
      <c r="T75" s="4"/>
      <c r="U75" s="4"/>
      <c r="V75" s="132"/>
      <c r="W75" s="223"/>
      <c r="X75" s="221"/>
      <c r="Y75" s="223"/>
      <c r="Z75" s="222"/>
      <c r="AA75" s="68"/>
      <c r="AB75" s="65"/>
      <c r="AC75" s="68"/>
      <c r="AD75" s="65"/>
      <c r="AE75" s="68"/>
      <c r="AF75" s="66"/>
    </row>
    <row r="76" spans="1:32" ht="14.5" customHeight="1">
      <c r="A76" s="8" t="s">
        <v>33</v>
      </c>
      <c r="B76" s="8" t="s">
        <v>86</v>
      </c>
      <c r="C76" s="8" t="str" cm="1">
        <f t="array" ref="C76">_xlfn.IFNA(_xlfn.IFS(B76="Starter","Starters &amp; Sides",B76="Sides","Starters &amp; Sides"),B76)</f>
        <v>Starters &amp; Sides</v>
      </c>
      <c r="D76" s="8" t="s">
        <v>2867</v>
      </c>
      <c r="E76" s="74"/>
      <c r="F76" s="4"/>
      <c r="G76" s="4"/>
      <c r="H76" s="4"/>
      <c r="I76" s="4"/>
      <c r="J76" s="4"/>
      <c r="K76" s="4"/>
      <c r="L76" s="4"/>
      <c r="M76" s="4"/>
      <c r="N76" s="4"/>
      <c r="O76" s="4">
        <v>3</v>
      </c>
      <c r="P76" s="15"/>
      <c r="Q76" s="337">
        <v>3</v>
      </c>
      <c r="R76" s="15" t="str">
        <f t="shared" si="7"/>
        <v>Yes</v>
      </c>
      <c r="S76" s="15" t="str">
        <f t="shared" si="8"/>
        <v>Yes</v>
      </c>
      <c r="T76" s="4" t="str">
        <f t="shared" si="9"/>
        <v>No</v>
      </c>
      <c r="U76" s="4" t="str">
        <f t="shared" si="10"/>
        <v>N/A</v>
      </c>
      <c r="V76" s="132" t="str">
        <f t="shared" si="11"/>
        <v>No</v>
      </c>
      <c r="W76" s="223" t="str">
        <f t="shared" si="12"/>
        <v>N/A</v>
      </c>
      <c r="X76" s="221" t="str">
        <f t="shared" si="13"/>
        <v>No</v>
      </c>
      <c r="Y76" s="223" t="str">
        <f t="shared" si="14"/>
        <v>N/A</v>
      </c>
      <c r="Z76" s="222" t="str">
        <f t="shared" si="15"/>
        <v>No</v>
      </c>
      <c r="AA76" s="68" t="str">
        <f t="shared" si="16"/>
        <v>N/A</v>
      </c>
      <c r="AB76" s="65" t="str">
        <f t="shared" si="17"/>
        <v>No</v>
      </c>
      <c r="AC76" s="68" t="str">
        <f t="shared" si="18"/>
        <v>N/A</v>
      </c>
      <c r="AD76" s="65" t="str">
        <f t="shared" si="19"/>
        <v>No</v>
      </c>
      <c r="AE76" s="68" t="str">
        <f t="shared" si="20"/>
        <v>N/A</v>
      </c>
      <c r="AF76" s="66"/>
    </row>
    <row r="77" spans="1:32" ht="14.5" customHeight="1">
      <c r="A77" s="8" t="s">
        <v>33</v>
      </c>
      <c r="B77" s="8" t="s">
        <v>37</v>
      </c>
      <c r="C77" s="8" t="str" cm="1">
        <f t="array" ref="C77">_xlfn.IFNA(_xlfn.IFS(B77="Starter","Starters &amp; Sides",B77="Sides","Starters &amp; Sides"),B77)</f>
        <v>Starters &amp; Sides</v>
      </c>
      <c r="D77" s="8" t="s">
        <v>2868</v>
      </c>
      <c r="E77" s="74"/>
      <c r="F77" s="4"/>
      <c r="G77" s="4"/>
      <c r="H77" s="4"/>
      <c r="I77" s="4"/>
      <c r="J77" s="4"/>
      <c r="K77" s="4"/>
      <c r="L77" s="4"/>
      <c r="M77" s="4"/>
      <c r="N77" s="4"/>
      <c r="O77" s="4">
        <v>2.5</v>
      </c>
      <c r="P77" s="15"/>
      <c r="Q77" s="337"/>
      <c r="R77" s="15" t="str">
        <f t="shared" si="7"/>
        <v>No</v>
      </c>
      <c r="S77" s="15" t="str">
        <f t="shared" si="8"/>
        <v>No</v>
      </c>
      <c r="T77" s="4" t="str">
        <f t="shared" si="9"/>
        <v>No</v>
      </c>
      <c r="U77" s="4" t="str">
        <f t="shared" si="10"/>
        <v>N/A</v>
      </c>
      <c r="V77" s="132" t="str">
        <f t="shared" si="11"/>
        <v>No</v>
      </c>
      <c r="W77" s="223" t="str">
        <f t="shared" si="12"/>
        <v>N/A</v>
      </c>
      <c r="X77" s="221" t="str">
        <f t="shared" si="13"/>
        <v>No</v>
      </c>
      <c r="Y77" s="223" t="str">
        <f t="shared" si="14"/>
        <v>N/A</v>
      </c>
      <c r="Z77" s="222" t="str">
        <f t="shared" si="15"/>
        <v>No</v>
      </c>
      <c r="AA77" s="68" t="str">
        <f t="shared" si="16"/>
        <v>N/A</v>
      </c>
      <c r="AB77" s="65" t="str">
        <f t="shared" si="17"/>
        <v>No</v>
      </c>
      <c r="AC77" s="68" t="str">
        <f t="shared" si="18"/>
        <v>N/A</v>
      </c>
      <c r="AD77" s="65" t="str">
        <f t="shared" si="19"/>
        <v>No</v>
      </c>
      <c r="AE77" s="68" t="str">
        <f t="shared" si="20"/>
        <v>N/A</v>
      </c>
      <c r="AF77" s="66"/>
    </row>
    <row r="78" spans="1:32" ht="14.5" hidden="1" customHeight="1">
      <c r="A78" s="209" t="s">
        <v>33</v>
      </c>
      <c r="B78" s="209" t="s">
        <v>27</v>
      </c>
      <c r="C78" s="103" t="str" cm="1">
        <f t="array" ref="C78">_xlfn.IFNA(_xlfn.IFS(B78="Starter","Starters &amp; Sides",B78="Sides","Starters &amp; Sides"),B78)</f>
        <v>Mains</v>
      </c>
      <c r="D78" s="300" t="s">
        <v>2869</v>
      </c>
      <c r="E78" s="74"/>
      <c r="F78" s="4"/>
      <c r="G78" s="4"/>
      <c r="H78" s="4"/>
      <c r="I78" s="4"/>
      <c r="J78" s="4"/>
      <c r="K78" s="4"/>
      <c r="L78" s="4"/>
      <c r="M78" s="4"/>
      <c r="N78" s="4"/>
      <c r="O78" s="4">
        <v>11.95</v>
      </c>
      <c r="P78" s="15">
        <v>11.95</v>
      </c>
      <c r="Q78" s="337">
        <v>11.95</v>
      </c>
      <c r="R78" s="15" t="str">
        <f t="shared" si="7"/>
        <v>Yes</v>
      </c>
      <c r="S78" s="15" t="str">
        <f t="shared" si="8"/>
        <v>No</v>
      </c>
      <c r="T78" s="4" t="str">
        <f t="shared" si="9"/>
        <v>Yes</v>
      </c>
      <c r="U78" s="4">
        <f t="shared" si="10"/>
        <v>0</v>
      </c>
      <c r="V78" s="132" t="str">
        <f t="shared" si="11"/>
        <v>Yes</v>
      </c>
      <c r="W78" s="223">
        <f t="shared" si="12"/>
        <v>0</v>
      </c>
      <c r="X78" s="221" t="str">
        <f t="shared" si="13"/>
        <v>No</v>
      </c>
      <c r="Y78" s="223" t="str">
        <f t="shared" si="14"/>
        <v>N/A</v>
      </c>
      <c r="Z78" s="222" t="str">
        <f t="shared" si="15"/>
        <v>No</v>
      </c>
      <c r="AA78" s="68" t="str">
        <f t="shared" si="16"/>
        <v>N/A</v>
      </c>
      <c r="AB78" s="65" t="str">
        <f t="shared" si="17"/>
        <v>No</v>
      </c>
      <c r="AC78" s="68" t="str">
        <f t="shared" si="18"/>
        <v>N/A</v>
      </c>
      <c r="AD78" s="65" t="str">
        <f t="shared" si="19"/>
        <v>No</v>
      </c>
      <c r="AE78" s="68" t="str">
        <f t="shared" si="20"/>
        <v>N/A</v>
      </c>
      <c r="AF78" s="66"/>
    </row>
    <row r="79" spans="1:32" ht="14.5" hidden="1" customHeight="1">
      <c r="A79" s="66" t="s">
        <v>33</v>
      </c>
      <c r="B79" s="66" t="s">
        <v>27</v>
      </c>
      <c r="C79" s="212" t="str" cm="1">
        <f t="array" ref="C79">_xlfn.IFNA(_xlfn.IFS(B79="Starter","Starters &amp; Sides",B79="Sides","Starters &amp; Sides"),B79)</f>
        <v>Mains</v>
      </c>
      <c r="D79" s="8" t="s">
        <v>2870</v>
      </c>
      <c r="E79" s="74"/>
      <c r="F79" s="4"/>
      <c r="G79" s="4"/>
      <c r="H79" s="4"/>
      <c r="I79" s="4"/>
      <c r="J79" s="4"/>
      <c r="K79" s="4"/>
      <c r="L79" s="4"/>
      <c r="M79" s="4"/>
      <c r="N79" s="4"/>
      <c r="O79" s="4">
        <v>13.95</v>
      </c>
      <c r="P79" s="15">
        <v>13.95</v>
      </c>
      <c r="Q79" s="337"/>
      <c r="R79" s="15" t="str">
        <f t="shared" si="7"/>
        <v>No</v>
      </c>
      <c r="S79" s="15" t="str">
        <f t="shared" si="8"/>
        <v>No</v>
      </c>
      <c r="T79" s="4" t="str">
        <f t="shared" si="9"/>
        <v>No</v>
      </c>
      <c r="U79" s="4" t="str">
        <f t="shared" si="10"/>
        <v>N/A</v>
      </c>
      <c r="V79" s="132" t="str">
        <f t="shared" si="11"/>
        <v>No</v>
      </c>
      <c r="W79" s="223" t="str">
        <f t="shared" si="12"/>
        <v>N/A</v>
      </c>
      <c r="X79" s="221" t="str">
        <f t="shared" si="13"/>
        <v>No</v>
      </c>
      <c r="Y79" s="223" t="str">
        <f t="shared" si="14"/>
        <v>N/A</v>
      </c>
      <c r="Z79" s="222" t="str">
        <f t="shared" si="15"/>
        <v>No</v>
      </c>
      <c r="AA79" s="68" t="str">
        <f t="shared" si="16"/>
        <v>N/A</v>
      </c>
      <c r="AB79" s="65" t="str">
        <f t="shared" si="17"/>
        <v>No</v>
      </c>
      <c r="AC79" s="68" t="str">
        <f t="shared" si="18"/>
        <v>N/A</v>
      </c>
      <c r="AD79" s="65" t="str">
        <f t="shared" si="19"/>
        <v>No</v>
      </c>
      <c r="AE79" s="68" t="str">
        <f t="shared" si="20"/>
        <v>N/A</v>
      </c>
      <c r="AF79" s="66"/>
    </row>
    <row r="80" spans="1:32" ht="14.5" hidden="1" customHeight="1">
      <c r="A80" s="66" t="s">
        <v>33</v>
      </c>
      <c r="B80" s="66" t="s">
        <v>27</v>
      </c>
      <c r="C80" s="212" t="str" cm="1">
        <f t="array" ref="C80">_xlfn.IFNA(_xlfn.IFS(B80="Starter","Starters &amp; Sides",B80="Sides","Starters &amp; Sides"),B80)</f>
        <v>Mains</v>
      </c>
      <c r="D80" s="8" t="s">
        <v>2871</v>
      </c>
      <c r="E80" s="74"/>
      <c r="F80" s="4"/>
      <c r="G80" s="4"/>
      <c r="H80" s="4"/>
      <c r="I80" s="4"/>
      <c r="J80" s="4"/>
      <c r="K80" s="4"/>
      <c r="L80" s="4"/>
      <c r="M80" s="4"/>
      <c r="N80" s="4"/>
      <c r="O80" s="4">
        <v>11.45</v>
      </c>
      <c r="P80" s="15"/>
      <c r="Q80" s="337"/>
      <c r="R80" s="15" t="str">
        <f t="shared" si="7"/>
        <v>No</v>
      </c>
      <c r="S80" s="15" t="str">
        <f t="shared" si="8"/>
        <v>No</v>
      </c>
      <c r="T80" s="4" t="str">
        <f t="shared" si="9"/>
        <v>No</v>
      </c>
      <c r="U80" s="4" t="str">
        <f t="shared" si="10"/>
        <v>N/A</v>
      </c>
      <c r="V80" s="132" t="str">
        <f t="shared" si="11"/>
        <v>No</v>
      </c>
      <c r="W80" s="223" t="str">
        <f t="shared" si="12"/>
        <v>N/A</v>
      </c>
      <c r="X80" s="221" t="str">
        <f t="shared" si="13"/>
        <v>No</v>
      </c>
      <c r="Y80" s="223" t="str">
        <f t="shared" si="14"/>
        <v>N/A</v>
      </c>
      <c r="Z80" s="222" t="str">
        <f t="shared" si="15"/>
        <v>No</v>
      </c>
      <c r="AA80" s="68" t="str">
        <f t="shared" si="16"/>
        <v>N/A</v>
      </c>
      <c r="AB80" s="65" t="str">
        <f t="shared" si="17"/>
        <v>No</v>
      </c>
      <c r="AC80" s="68" t="str">
        <f t="shared" si="18"/>
        <v>N/A</v>
      </c>
      <c r="AD80" s="65" t="str">
        <f t="shared" si="19"/>
        <v>No</v>
      </c>
      <c r="AE80" s="68" t="str">
        <f t="shared" si="20"/>
        <v>N/A</v>
      </c>
      <c r="AF80" s="66"/>
    </row>
    <row r="81" spans="1:32" ht="14.5" hidden="1" customHeight="1">
      <c r="A81" s="66" t="s">
        <v>33</v>
      </c>
      <c r="B81" s="66" t="s">
        <v>27</v>
      </c>
      <c r="C81" s="212" t="str" cm="1">
        <f t="array" ref="C81">_xlfn.IFNA(_xlfn.IFS(B81="Starter","Starters &amp; Sides",B81="Sides","Starters &amp; Sides"),B81)</f>
        <v>Mains</v>
      </c>
      <c r="D81" s="8" t="s">
        <v>2872</v>
      </c>
      <c r="E81" s="74"/>
      <c r="F81" s="4"/>
      <c r="G81" s="4"/>
      <c r="H81" s="4"/>
      <c r="I81" s="4"/>
      <c r="J81" s="4"/>
      <c r="K81" s="4"/>
      <c r="L81" s="4"/>
      <c r="M81" s="4"/>
      <c r="N81" s="4"/>
      <c r="O81" s="4">
        <v>6.95</v>
      </c>
      <c r="P81" s="15"/>
      <c r="Q81" s="337"/>
      <c r="R81" s="15" t="str">
        <f t="shared" si="7"/>
        <v>No</v>
      </c>
      <c r="S81" s="15" t="str">
        <f t="shared" si="8"/>
        <v>No</v>
      </c>
      <c r="T81" s="4" t="str">
        <f t="shared" si="9"/>
        <v>No</v>
      </c>
      <c r="U81" s="4" t="str">
        <f t="shared" si="10"/>
        <v>N/A</v>
      </c>
      <c r="V81" s="132" t="str">
        <f t="shared" si="11"/>
        <v>No</v>
      </c>
      <c r="W81" s="223" t="str">
        <f t="shared" si="12"/>
        <v>N/A</v>
      </c>
      <c r="X81" s="221" t="str">
        <f t="shared" si="13"/>
        <v>No</v>
      </c>
      <c r="Y81" s="223" t="str">
        <f t="shared" si="14"/>
        <v>N/A</v>
      </c>
      <c r="Z81" s="222" t="str">
        <f t="shared" si="15"/>
        <v>No</v>
      </c>
      <c r="AA81" s="68" t="str">
        <f t="shared" si="16"/>
        <v>N/A</v>
      </c>
      <c r="AB81" s="65" t="str">
        <f t="shared" si="17"/>
        <v>No</v>
      </c>
      <c r="AC81" s="68" t="str">
        <f t="shared" si="18"/>
        <v>N/A</v>
      </c>
      <c r="AD81" s="65" t="str">
        <f t="shared" si="19"/>
        <v>No</v>
      </c>
      <c r="AE81" s="68" t="str">
        <f t="shared" si="20"/>
        <v>N/A</v>
      </c>
      <c r="AF81" s="66"/>
    </row>
    <row r="82" spans="1:32" ht="14.5" hidden="1" customHeight="1">
      <c r="A82" s="66" t="s">
        <v>33</v>
      </c>
      <c r="B82" s="66" t="s">
        <v>27</v>
      </c>
      <c r="C82" s="212" t="str" cm="1">
        <f t="array" ref="C82">_xlfn.IFNA(_xlfn.IFS(B82="Starter","Starters &amp; Sides",B82="Sides","Starters &amp; Sides"),B82)</f>
        <v>Mains</v>
      </c>
      <c r="D82" s="8" t="s">
        <v>2873</v>
      </c>
      <c r="E82" s="74"/>
      <c r="F82" s="4"/>
      <c r="G82" s="4"/>
      <c r="H82" s="4"/>
      <c r="I82" s="4"/>
      <c r="J82" s="4"/>
      <c r="K82" s="4"/>
      <c r="L82" s="4"/>
      <c r="M82" s="4"/>
      <c r="N82" s="4"/>
      <c r="O82" s="4">
        <v>8.4499999999999993</v>
      </c>
      <c r="P82" s="15"/>
      <c r="Q82" s="337"/>
      <c r="R82" s="15" t="str">
        <f t="shared" si="7"/>
        <v>No</v>
      </c>
      <c r="S82" s="15" t="str">
        <f t="shared" si="8"/>
        <v>No</v>
      </c>
      <c r="T82" s="4" t="str">
        <f t="shared" si="9"/>
        <v>No</v>
      </c>
      <c r="U82" s="4" t="str">
        <f t="shared" si="10"/>
        <v>N/A</v>
      </c>
      <c r="V82" s="132" t="str">
        <f t="shared" si="11"/>
        <v>No</v>
      </c>
      <c r="W82" s="223" t="str">
        <f t="shared" si="12"/>
        <v>N/A</v>
      </c>
      <c r="X82" s="221" t="str">
        <f t="shared" si="13"/>
        <v>No</v>
      </c>
      <c r="Y82" s="223" t="str">
        <f t="shared" si="14"/>
        <v>N/A</v>
      </c>
      <c r="Z82" s="222" t="str">
        <f t="shared" si="15"/>
        <v>No</v>
      </c>
      <c r="AA82" s="68" t="str">
        <f t="shared" si="16"/>
        <v>N/A</v>
      </c>
      <c r="AB82" s="65" t="str">
        <f t="shared" si="17"/>
        <v>No</v>
      </c>
      <c r="AC82" s="68" t="str">
        <f t="shared" si="18"/>
        <v>N/A</v>
      </c>
      <c r="AD82" s="65" t="str">
        <f t="shared" si="19"/>
        <v>No</v>
      </c>
      <c r="AE82" s="68" t="str">
        <f t="shared" si="20"/>
        <v>N/A</v>
      </c>
      <c r="AF82" s="66"/>
    </row>
    <row r="83" spans="1:32" ht="14.5" hidden="1" customHeight="1">
      <c r="A83" s="66" t="s">
        <v>33</v>
      </c>
      <c r="B83" s="66" t="s">
        <v>27</v>
      </c>
      <c r="C83" s="212" t="str" cm="1">
        <f t="array" ref="C83">_xlfn.IFNA(_xlfn.IFS(B83="Starter","Starters &amp; Sides",B83="Sides","Starters &amp; Sides"),B83)</f>
        <v>Mains</v>
      </c>
      <c r="D83" s="8" t="s">
        <v>2874</v>
      </c>
      <c r="E83" s="74"/>
      <c r="F83" s="4"/>
      <c r="G83" s="4"/>
      <c r="H83" s="4"/>
      <c r="I83" s="4"/>
      <c r="J83" s="4"/>
      <c r="K83" s="4"/>
      <c r="L83" s="4"/>
      <c r="M83" s="4"/>
      <c r="N83" s="4"/>
      <c r="O83" s="4">
        <v>10.95</v>
      </c>
      <c r="P83" s="15"/>
      <c r="Q83" s="337"/>
      <c r="R83" s="15" t="str">
        <f t="shared" si="7"/>
        <v>No</v>
      </c>
      <c r="S83" s="15" t="str">
        <f t="shared" si="8"/>
        <v>No</v>
      </c>
      <c r="T83" s="4" t="str">
        <f t="shared" si="9"/>
        <v>No</v>
      </c>
      <c r="U83" s="4" t="str">
        <f t="shared" si="10"/>
        <v>N/A</v>
      </c>
      <c r="V83" s="132" t="str">
        <f t="shared" si="11"/>
        <v>No</v>
      </c>
      <c r="W83" s="223" t="str">
        <f t="shared" si="12"/>
        <v>N/A</v>
      </c>
      <c r="X83" s="221" t="str">
        <f t="shared" si="13"/>
        <v>No</v>
      </c>
      <c r="Y83" s="223" t="str">
        <f t="shared" si="14"/>
        <v>N/A</v>
      </c>
      <c r="Z83" s="222" t="str">
        <f t="shared" si="15"/>
        <v>No</v>
      </c>
      <c r="AA83" s="68" t="str">
        <f t="shared" si="16"/>
        <v>N/A</v>
      </c>
      <c r="AB83" s="65" t="str">
        <f t="shared" si="17"/>
        <v>No</v>
      </c>
      <c r="AC83" s="68" t="str">
        <f t="shared" si="18"/>
        <v>N/A</v>
      </c>
      <c r="AD83" s="65" t="str">
        <f t="shared" si="19"/>
        <v>No</v>
      </c>
      <c r="AE83" s="68" t="str">
        <f t="shared" si="20"/>
        <v>N/A</v>
      </c>
      <c r="AF83" s="66"/>
    </row>
    <row r="84" spans="1:32" ht="14.5" hidden="1" customHeight="1">
      <c r="A84" s="66" t="s">
        <v>33</v>
      </c>
      <c r="B84" s="66" t="s">
        <v>27</v>
      </c>
      <c r="C84" s="212" t="str" cm="1">
        <f t="array" ref="C84">_xlfn.IFNA(_xlfn.IFS(B84="Starter","Starters &amp; Sides",B84="Sides","Starters &amp; Sides"),B84)</f>
        <v>Mains</v>
      </c>
      <c r="D84" s="8" t="s">
        <v>2875</v>
      </c>
      <c r="E84" s="74"/>
      <c r="F84" s="4"/>
      <c r="G84" s="4"/>
      <c r="H84" s="4"/>
      <c r="I84" s="4"/>
      <c r="J84" s="4"/>
      <c r="K84" s="4"/>
      <c r="L84" s="4"/>
      <c r="M84" s="4"/>
      <c r="N84" s="4"/>
      <c r="O84" s="4">
        <v>10.95</v>
      </c>
      <c r="P84" s="15"/>
      <c r="Q84" s="337"/>
      <c r="R84" s="15" t="str">
        <f t="shared" si="7"/>
        <v>No</v>
      </c>
      <c r="S84" s="15" t="str">
        <f t="shared" si="8"/>
        <v>No</v>
      </c>
      <c r="T84" s="4" t="str">
        <f t="shared" si="9"/>
        <v>No</v>
      </c>
      <c r="U84" s="4" t="str">
        <f t="shared" si="10"/>
        <v>N/A</v>
      </c>
      <c r="V84" s="132" t="str">
        <f t="shared" si="11"/>
        <v>No</v>
      </c>
      <c r="W84" s="223" t="str">
        <f t="shared" si="12"/>
        <v>N/A</v>
      </c>
      <c r="X84" s="221" t="str">
        <f t="shared" si="13"/>
        <v>No</v>
      </c>
      <c r="Y84" s="223" t="str">
        <f t="shared" si="14"/>
        <v>N/A</v>
      </c>
      <c r="Z84" s="222" t="str">
        <f t="shared" si="15"/>
        <v>No</v>
      </c>
      <c r="AA84" s="68" t="str">
        <f t="shared" si="16"/>
        <v>N/A</v>
      </c>
      <c r="AB84" s="65" t="str">
        <f t="shared" si="17"/>
        <v>No</v>
      </c>
      <c r="AC84" s="68" t="str">
        <f t="shared" si="18"/>
        <v>N/A</v>
      </c>
      <c r="AD84" s="65" t="str">
        <f t="shared" si="19"/>
        <v>No</v>
      </c>
      <c r="AE84" s="68" t="str">
        <f t="shared" si="20"/>
        <v>N/A</v>
      </c>
      <c r="AF84" s="66"/>
    </row>
    <row r="85" spans="1:32" ht="14.5" hidden="1" customHeight="1">
      <c r="A85" s="66" t="s">
        <v>33</v>
      </c>
      <c r="B85" s="66" t="s">
        <v>27</v>
      </c>
      <c r="C85" s="212" t="str" cm="1">
        <f t="array" ref="C85">_xlfn.IFNA(_xlfn.IFS(B85="Starter","Starters &amp; Sides",B85="Sides","Starters &amp; Sides"),B85)</f>
        <v>Mains</v>
      </c>
      <c r="D85" s="8" t="s">
        <v>2876</v>
      </c>
      <c r="E85" s="74"/>
      <c r="F85" s="4"/>
      <c r="G85" s="4"/>
      <c r="H85" s="4"/>
      <c r="I85" s="4"/>
      <c r="J85" s="4"/>
      <c r="K85" s="4"/>
      <c r="L85" s="4"/>
      <c r="M85" s="4"/>
      <c r="N85" s="4"/>
      <c r="O85" s="4">
        <v>10.95</v>
      </c>
      <c r="P85" s="15"/>
      <c r="Q85" s="337"/>
      <c r="R85" s="15" t="str">
        <f t="shared" si="7"/>
        <v>No</v>
      </c>
      <c r="S85" s="15" t="str">
        <f t="shared" si="8"/>
        <v>No</v>
      </c>
      <c r="T85" s="4" t="str">
        <f t="shared" si="9"/>
        <v>No</v>
      </c>
      <c r="U85" s="4" t="str">
        <f t="shared" si="10"/>
        <v>N/A</v>
      </c>
      <c r="V85" s="132" t="str">
        <f t="shared" si="11"/>
        <v>No</v>
      </c>
      <c r="W85" s="223" t="str">
        <f t="shared" si="12"/>
        <v>N/A</v>
      </c>
      <c r="X85" s="221" t="str">
        <f t="shared" si="13"/>
        <v>No</v>
      </c>
      <c r="Y85" s="223" t="str">
        <f t="shared" si="14"/>
        <v>N/A</v>
      </c>
      <c r="Z85" s="222" t="str">
        <f t="shared" si="15"/>
        <v>No</v>
      </c>
      <c r="AA85" s="68" t="str">
        <f t="shared" si="16"/>
        <v>N/A</v>
      </c>
      <c r="AB85" s="65" t="str">
        <f t="shared" si="17"/>
        <v>No</v>
      </c>
      <c r="AC85" s="68" t="str">
        <f t="shared" si="18"/>
        <v>N/A</v>
      </c>
      <c r="AD85" s="65" t="str">
        <f t="shared" si="19"/>
        <v>No</v>
      </c>
      <c r="AE85" s="68" t="str">
        <f t="shared" si="20"/>
        <v>N/A</v>
      </c>
      <c r="AF85" s="66"/>
    </row>
    <row r="86" spans="1:32" ht="14.5" hidden="1" customHeight="1">
      <c r="A86" s="66" t="s">
        <v>33</v>
      </c>
      <c r="B86" s="66" t="s">
        <v>27</v>
      </c>
      <c r="C86" s="212" t="str" cm="1">
        <f t="array" ref="C86">_xlfn.IFNA(_xlfn.IFS(B86="Starter","Starters &amp; Sides",B86="Sides","Starters &amp; Sides"),B86)</f>
        <v>Mains</v>
      </c>
      <c r="D86" s="8" t="s">
        <v>2877</v>
      </c>
      <c r="E86" s="74"/>
      <c r="F86" s="4"/>
      <c r="G86" s="4"/>
      <c r="H86" s="4"/>
      <c r="I86" s="4"/>
      <c r="J86" s="4"/>
      <c r="K86" s="4"/>
      <c r="L86" s="4"/>
      <c r="M86" s="4"/>
      <c r="N86" s="4"/>
      <c r="O86" s="4">
        <v>12.25</v>
      </c>
      <c r="P86" s="15"/>
      <c r="Q86" s="337"/>
      <c r="R86" s="15" t="str">
        <f t="shared" si="7"/>
        <v>No</v>
      </c>
      <c r="S86" s="15" t="str">
        <f t="shared" si="8"/>
        <v>No</v>
      </c>
      <c r="T86" s="4" t="str">
        <f t="shared" si="9"/>
        <v>No</v>
      </c>
      <c r="U86" s="4" t="str">
        <f t="shared" si="10"/>
        <v>N/A</v>
      </c>
      <c r="V86" s="132" t="str">
        <f t="shared" si="11"/>
        <v>No</v>
      </c>
      <c r="W86" s="223" t="str">
        <f t="shared" si="12"/>
        <v>N/A</v>
      </c>
      <c r="X86" s="221" t="str">
        <f t="shared" si="13"/>
        <v>No</v>
      </c>
      <c r="Y86" s="223" t="str">
        <f t="shared" si="14"/>
        <v>N/A</v>
      </c>
      <c r="Z86" s="222" t="str">
        <f t="shared" si="15"/>
        <v>No</v>
      </c>
      <c r="AA86" s="68" t="str">
        <f t="shared" si="16"/>
        <v>N/A</v>
      </c>
      <c r="AB86" s="65" t="str">
        <f t="shared" si="17"/>
        <v>No</v>
      </c>
      <c r="AC86" s="68" t="str">
        <f t="shared" si="18"/>
        <v>N/A</v>
      </c>
      <c r="AD86" s="65" t="str">
        <f t="shared" si="19"/>
        <v>No</v>
      </c>
      <c r="AE86" s="68" t="str">
        <f t="shared" si="20"/>
        <v>N/A</v>
      </c>
      <c r="AF86" s="66"/>
    </row>
    <row r="87" spans="1:32" ht="14.5" hidden="1" customHeight="1">
      <c r="A87" s="66" t="s">
        <v>33</v>
      </c>
      <c r="B87" s="66" t="s">
        <v>27</v>
      </c>
      <c r="C87" s="212" t="str" cm="1">
        <f t="array" ref="C87">_xlfn.IFNA(_xlfn.IFS(B87="Starter","Starters &amp; Sides",B87="Sides","Starters &amp; Sides"),B87)</f>
        <v>Mains</v>
      </c>
      <c r="D87" s="8" t="s">
        <v>2878</v>
      </c>
      <c r="E87" s="74"/>
      <c r="F87" s="4"/>
      <c r="G87" s="4"/>
      <c r="H87" s="4"/>
      <c r="I87" s="4"/>
      <c r="J87" s="4"/>
      <c r="K87" s="4"/>
      <c r="L87" s="4"/>
      <c r="M87" s="4"/>
      <c r="N87" s="4"/>
      <c r="O87" s="4">
        <v>13.75</v>
      </c>
      <c r="P87" s="15"/>
      <c r="Q87" s="337"/>
      <c r="R87" s="15" t="str">
        <f t="shared" si="7"/>
        <v>No</v>
      </c>
      <c r="S87" s="15" t="str">
        <f t="shared" si="8"/>
        <v>No</v>
      </c>
      <c r="T87" s="4" t="str">
        <f t="shared" si="9"/>
        <v>No</v>
      </c>
      <c r="U87" s="4" t="str">
        <f t="shared" si="10"/>
        <v>N/A</v>
      </c>
      <c r="V87" s="132" t="str">
        <f t="shared" si="11"/>
        <v>No</v>
      </c>
      <c r="W87" s="223" t="str">
        <f t="shared" si="12"/>
        <v>N/A</v>
      </c>
      <c r="X87" s="221" t="str">
        <f t="shared" si="13"/>
        <v>No</v>
      </c>
      <c r="Y87" s="223" t="str">
        <f t="shared" si="14"/>
        <v>N/A</v>
      </c>
      <c r="Z87" s="222" t="str">
        <f t="shared" si="15"/>
        <v>No</v>
      </c>
      <c r="AA87" s="68" t="str">
        <f t="shared" si="16"/>
        <v>N/A</v>
      </c>
      <c r="AB87" s="65" t="str">
        <f t="shared" si="17"/>
        <v>No</v>
      </c>
      <c r="AC87" s="68" t="str">
        <f t="shared" si="18"/>
        <v>N/A</v>
      </c>
      <c r="AD87" s="65" t="str">
        <f t="shared" si="19"/>
        <v>No</v>
      </c>
      <c r="AE87" s="68" t="str">
        <f t="shared" si="20"/>
        <v>N/A</v>
      </c>
      <c r="AF87" s="66"/>
    </row>
    <row r="88" spans="1:32" ht="14.5" hidden="1" customHeight="1">
      <c r="A88" s="66" t="s">
        <v>33</v>
      </c>
      <c r="B88" s="66" t="s">
        <v>27</v>
      </c>
      <c r="C88" s="212" t="str" cm="1">
        <f t="array" ref="C88">_xlfn.IFNA(_xlfn.IFS(B88="Starter","Starters &amp; Sides",B88="Sides","Starters &amp; Sides"),B88)</f>
        <v>Mains</v>
      </c>
      <c r="D88" s="8" t="s">
        <v>2879</v>
      </c>
      <c r="E88" s="74"/>
      <c r="F88" s="4"/>
      <c r="G88" s="4"/>
      <c r="H88" s="4"/>
      <c r="I88" s="4"/>
      <c r="J88" s="4"/>
      <c r="K88" s="4"/>
      <c r="L88" s="4"/>
      <c r="M88" s="4"/>
      <c r="N88" s="4"/>
      <c r="O88" s="4">
        <v>11.25</v>
      </c>
      <c r="P88" s="15"/>
      <c r="Q88" s="337"/>
      <c r="R88" s="15" t="str">
        <f t="shared" si="7"/>
        <v>No</v>
      </c>
      <c r="S88" s="15" t="str">
        <f t="shared" si="8"/>
        <v>No</v>
      </c>
      <c r="T88" s="4" t="str">
        <f t="shared" si="9"/>
        <v>No</v>
      </c>
      <c r="U88" s="4" t="str">
        <f t="shared" si="10"/>
        <v>N/A</v>
      </c>
      <c r="V88" s="132" t="str">
        <f t="shared" si="11"/>
        <v>No</v>
      </c>
      <c r="W88" s="223" t="str">
        <f t="shared" si="12"/>
        <v>N/A</v>
      </c>
      <c r="X88" s="221" t="str">
        <f t="shared" si="13"/>
        <v>No</v>
      </c>
      <c r="Y88" s="223" t="str">
        <f t="shared" si="14"/>
        <v>N/A</v>
      </c>
      <c r="Z88" s="222" t="str">
        <f t="shared" si="15"/>
        <v>No</v>
      </c>
      <c r="AA88" s="68" t="str">
        <f t="shared" si="16"/>
        <v>N/A</v>
      </c>
      <c r="AB88" s="65" t="str">
        <f t="shared" si="17"/>
        <v>No</v>
      </c>
      <c r="AC88" s="68" t="str">
        <f t="shared" si="18"/>
        <v>N/A</v>
      </c>
      <c r="AD88" s="65" t="str">
        <f t="shared" si="19"/>
        <v>No</v>
      </c>
      <c r="AE88" s="68" t="str">
        <f t="shared" si="20"/>
        <v>N/A</v>
      </c>
      <c r="AF88" s="66"/>
    </row>
    <row r="89" spans="1:32" ht="14.5" hidden="1" customHeight="1">
      <c r="A89" s="66" t="s">
        <v>33</v>
      </c>
      <c r="B89" s="66" t="s">
        <v>27</v>
      </c>
      <c r="C89" s="212" t="str" cm="1">
        <f t="array" ref="C89">_xlfn.IFNA(_xlfn.IFS(B89="Starter","Starters &amp; Sides",B89="Sides","Starters &amp; Sides"),B89)</f>
        <v>Mains</v>
      </c>
      <c r="D89" s="8" t="s">
        <v>2880</v>
      </c>
      <c r="E89" s="74"/>
      <c r="F89" s="4"/>
      <c r="G89" s="4"/>
      <c r="H89" s="4"/>
      <c r="I89" s="4"/>
      <c r="J89" s="4"/>
      <c r="K89" s="4"/>
      <c r="L89" s="4"/>
      <c r="M89" s="4"/>
      <c r="N89" s="4"/>
      <c r="O89" s="4">
        <v>13.25</v>
      </c>
      <c r="P89" s="15"/>
      <c r="Q89" s="337"/>
      <c r="R89" s="15" t="str">
        <f t="shared" si="7"/>
        <v>No</v>
      </c>
      <c r="S89" s="15" t="str">
        <f t="shared" si="8"/>
        <v>No</v>
      </c>
      <c r="T89" s="4" t="str">
        <f t="shared" si="9"/>
        <v>No</v>
      </c>
      <c r="U89" s="4" t="str">
        <f t="shared" si="10"/>
        <v>N/A</v>
      </c>
      <c r="V89" s="132" t="str">
        <f t="shared" si="11"/>
        <v>No</v>
      </c>
      <c r="W89" s="223" t="str">
        <f t="shared" si="12"/>
        <v>N/A</v>
      </c>
      <c r="X89" s="221" t="str">
        <f t="shared" si="13"/>
        <v>No</v>
      </c>
      <c r="Y89" s="223" t="str">
        <f t="shared" si="14"/>
        <v>N/A</v>
      </c>
      <c r="Z89" s="222" t="str">
        <f t="shared" si="15"/>
        <v>No</v>
      </c>
      <c r="AA89" s="68" t="str">
        <f t="shared" si="16"/>
        <v>N/A</v>
      </c>
      <c r="AB89" s="65" t="str">
        <f t="shared" si="17"/>
        <v>No</v>
      </c>
      <c r="AC89" s="68" t="str">
        <f t="shared" si="18"/>
        <v>N/A</v>
      </c>
      <c r="AD89" s="65" t="str">
        <f t="shared" si="19"/>
        <v>No</v>
      </c>
      <c r="AE89" s="68" t="str">
        <f t="shared" si="20"/>
        <v>N/A</v>
      </c>
      <c r="AF89" s="66"/>
    </row>
    <row r="90" spans="1:32" ht="14.5" hidden="1" customHeight="1">
      <c r="A90" s="66" t="s">
        <v>33</v>
      </c>
      <c r="B90" s="66" t="s">
        <v>27</v>
      </c>
      <c r="C90" s="212" t="str" cm="1">
        <f t="array" ref="C90">_xlfn.IFNA(_xlfn.IFS(B90="Starter","Starters &amp; Sides",B90="Sides","Starters &amp; Sides"),B90)</f>
        <v>Mains</v>
      </c>
      <c r="D90" s="8" t="s">
        <v>2881</v>
      </c>
      <c r="E90" s="74"/>
      <c r="F90" s="4"/>
      <c r="G90" s="4"/>
      <c r="H90" s="4"/>
      <c r="I90" s="4"/>
      <c r="J90" s="4"/>
      <c r="K90" s="4"/>
      <c r="L90" s="4"/>
      <c r="M90" s="4"/>
      <c r="N90" s="4"/>
      <c r="O90" s="4">
        <v>8.9499999999999993</v>
      </c>
      <c r="P90" s="15">
        <v>9.4499999999999993</v>
      </c>
      <c r="Q90" s="337"/>
      <c r="R90" s="15" t="str">
        <f t="shared" si="7"/>
        <v>No</v>
      </c>
      <c r="S90" s="15" t="str">
        <f t="shared" si="8"/>
        <v>No</v>
      </c>
      <c r="T90" s="4" t="str">
        <f t="shared" si="9"/>
        <v>No</v>
      </c>
      <c r="U90" s="4" t="str">
        <f t="shared" si="10"/>
        <v>N/A</v>
      </c>
      <c r="V90" s="132" t="str">
        <f t="shared" si="11"/>
        <v>No</v>
      </c>
      <c r="W90" s="223" t="str">
        <f t="shared" si="12"/>
        <v>N/A</v>
      </c>
      <c r="X90" s="221" t="str">
        <f t="shared" si="13"/>
        <v>No</v>
      </c>
      <c r="Y90" s="223" t="str">
        <f t="shared" si="14"/>
        <v>N/A</v>
      </c>
      <c r="Z90" s="222" t="str">
        <f t="shared" si="15"/>
        <v>No</v>
      </c>
      <c r="AA90" s="68" t="str">
        <f t="shared" si="16"/>
        <v>N/A</v>
      </c>
      <c r="AB90" s="65" t="str">
        <f t="shared" si="17"/>
        <v>No</v>
      </c>
      <c r="AC90" s="68" t="str">
        <f t="shared" si="18"/>
        <v>N/A</v>
      </c>
      <c r="AD90" s="65" t="str">
        <f t="shared" si="19"/>
        <v>No</v>
      </c>
      <c r="AE90" s="68" t="str">
        <f t="shared" si="20"/>
        <v>N/A</v>
      </c>
      <c r="AF90" s="66"/>
    </row>
    <row r="91" spans="1:32" ht="14.5" hidden="1" customHeight="1">
      <c r="A91" s="66" t="s">
        <v>33</v>
      </c>
      <c r="B91" s="66" t="s">
        <v>27</v>
      </c>
      <c r="C91" s="212" t="str" cm="1">
        <f t="array" ref="C91">_xlfn.IFNA(_xlfn.IFS(B91="Starter","Starters &amp; Sides",B91="Sides","Starters &amp; Sides"),B91)</f>
        <v>Mains</v>
      </c>
      <c r="D91" s="8" t="s">
        <v>2882</v>
      </c>
      <c r="E91" s="74"/>
      <c r="F91" s="4"/>
      <c r="G91" s="4"/>
      <c r="H91" s="4"/>
      <c r="I91" s="4"/>
      <c r="J91" s="4"/>
      <c r="K91" s="4"/>
      <c r="L91" s="4"/>
      <c r="M91" s="4"/>
      <c r="N91" s="4"/>
      <c r="O91" s="4">
        <v>10.95</v>
      </c>
      <c r="P91" s="15">
        <v>11.45</v>
      </c>
      <c r="Q91" s="337"/>
      <c r="R91" s="15" t="str">
        <f t="shared" si="7"/>
        <v>No</v>
      </c>
      <c r="S91" s="15" t="str">
        <f t="shared" si="8"/>
        <v>No</v>
      </c>
      <c r="T91" s="4" t="str">
        <f t="shared" si="9"/>
        <v>No</v>
      </c>
      <c r="U91" s="4" t="str">
        <f t="shared" si="10"/>
        <v>N/A</v>
      </c>
      <c r="V91" s="132" t="str">
        <f t="shared" si="11"/>
        <v>No</v>
      </c>
      <c r="W91" s="223" t="str">
        <f t="shared" si="12"/>
        <v>N/A</v>
      </c>
      <c r="X91" s="221" t="str">
        <f t="shared" si="13"/>
        <v>No</v>
      </c>
      <c r="Y91" s="223" t="str">
        <f t="shared" si="14"/>
        <v>N/A</v>
      </c>
      <c r="Z91" s="222" t="str">
        <f t="shared" si="15"/>
        <v>No</v>
      </c>
      <c r="AA91" s="68" t="str">
        <f t="shared" si="16"/>
        <v>N/A</v>
      </c>
      <c r="AB91" s="65" t="str">
        <f t="shared" si="17"/>
        <v>No</v>
      </c>
      <c r="AC91" s="68" t="str">
        <f t="shared" si="18"/>
        <v>N/A</v>
      </c>
      <c r="AD91" s="65" t="str">
        <f t="shared" si="19"/>
        <v>No</v>
      </c>
      <c r="AE91" s="68" t="str">
        <f t="shared" si="20"/>
        <v>N/A</v>
      </c>
      <c r="AF91" s="66"/>
    </row>
    <row r="92" spans="1:32" ht="14.5" hidden="1" customHeight="1">
      <c r="A92" s="66" t="s">
        <v>33</v>
      </c>
      <c r="B92" s="66" t="s">
        <v>27</v>
      </c>
      <c r="C92" s="212" t="str" cm="1">
        <f t="array" ref="C92">_xlfn.IFNA(_xlfn.IFS(B92="Starter","Starters &amp; Sides",B92="Sides","Starters &amp; Sides"),B92)</f>
        <v>Mains</v>
      </c>
      <c r="D92" s="8" t="s">
        <v>2883</v>
      </c>
      <c r="E92" s="74"/>
      <c r="F92" s="4"/>
      <c r="G92" s="4"/>
      <c r="H92" s="4"/>
      <c r="I92" s="4"/>
      <c r="J92" s="4"/>
      <c r="K92" s="4"/>
      <c r="L92" s="4"/>
      <c r="M92" s="4"/>
      <c r="N92" s="4"/>
      <c r="O92" s="4">
        <v>11.95</v>
      </c>
      <c r="P92" s="15">
        <v>12.45</v>
      </c>
      <c r="Q92" s="337"/>
      <c r="R92" s="15" t="str">
        <f t="shared" si="7"/>
        <v>No</v>
      </c>
      <c r="S92" s="15" t="str">
        <f t="shared" si="8"/>
        <v>No</v>
      </c>
      <c r="T92" s="4" t="str">
        <f t="shared" si="9"/>
        <v>No</v>
      </c>
      <c r="U92" s="4" t="str">
        <f t="shared" si="10"/>
        <v>N/A</v>
      </c>
      <c r="V92" s="132" t="str">
        <f t="shared" si="11"/>
        <v>No</v>
      </c>
      <c r="W92" s="223" t="str">
        <f t="shared" si="12"/>
        <v>N/A</v>
      </c>
      <c r="X92" s="221" t="str">
        <f t="shared" si="13"/>
        <v>No</v>
      </c>
      <c r="Y92" s="223" t="str">
        <f t="shared" si="14"/>
        <v>N/A</v>
      </c>
      <c r="Z92" s="222" t="str">
        <f t="shared" si="15"/>
        <v>No</v>
      </c>
      <c r="AA92" s="68" t="str">
        <f t="shared" si="16"/>
        <v>N/A</v>
      </c>
      <c r="AB92" s="65" t="str">
        <f t="shared" si="17"/>
        <v>No</v>
      </c>
      <c r="AC92" s="68" t="str">
        <f t="shared" si="18"/>
        <v>N/A</v>
      </c>
      <c r="AD92" s="65" t="str">
        <f t="shared" si="19"/>
        <v>No</v>
      </c>
      <c r="AE92" s="68" t="str">
        <f t="shared" si="20"/>
        <v>N/A</v>
      </c>
      <c r="AF92" s="66"/>
    </row>
    <row r="93" spans="1:32" ht="14.5" hidden="1" customHeight="1">
      <c r="A93" s="66" t="s">
        <v>33</v>
      </c>
      <c r="B93" s="66" t="s">
        <v>27</v>
      </c>
      <c r="C93" s="212" t="str" cm="1">
        <f t="array" ref="C93">_xlfn.IFNA(_xlfn.IFS(B93="Starter","Starters &amp; Sides",B93="Sides","Starters &amp; Sides"),B93)</f>
        <v>Mains</v>
      </c>
      <c r="D93" s="8" t="s">
        <v>2884</v>
      </c>
      <c r="E93" s="74"/>
      <c r="F93" s="4"/>
      <c r="G93" s="4"/>
      <c r="H93" s="4"/>
      <c r="I93" s="4"/>
      <c r="J93" s="4"/>
      <c r="K93" s="4"/>
      <c r="L93" s="4"/>
      <c r="M93" s="4"/>
      <c r="N93" s="4"/>
      <c r="O93" s="4">
        <v>13.25</v>
      </c>
      <c r="P93" s="15">
        <v>13.25</v>
      </c>
      <c r="Q93" s="337">
        <v>13.25</v>
      </c>
      <c r="R93" s="15" t="str">
        <f t="shared" si="7"/>
        <v>Yes</v>
      </c>
      <c r="S93" s="15" t="str">
        <f t="shared" si="8"/>
        <v>No</v>
      </c>
      <c r="T93" s="4" t="str">
        <f t="shared" si="9"/>
        <v>Yes</v>
      </c>
      <c r="U93" s="4">
        <f t="shared" si="10"/>
        <v>0</v>
      </c>
      <c r="V93" s="132" t="str">
        <f t="shared" si="11"/>
        <v>Yes</v>
      </c>
      <c r="W93" s="223">
        <f t="shared" si="12"/>
        <v>0</v>
      </c>
      <c r="X93" s="221" t="str">
        <f t="shared" si="13"/>
        <v>No</v>
      </c>
      <c r="Y93" s="223" t="str">
        <f t="shared" si="14"/>
        <v>N/A</v>
      </c>
      <c r="Z93" s="222" t="str">
        <f t="shared" si="15"/>
        <v>No</v>
      </c>
      <c r="AA93" s="68" t="str">
        <f t="shared" si="16"/>
        <v>N/A</v>
      </c>
      <c r="AB93" s="65" t="str">
        <f t="shared" si="17"/>
        <v>No</v>
      </c>
      <c r="AC93" s="68" t="str">
        <f t="shared" si="18"/>
        <v>N/A</v>
      </c>
      <c r="AD93" s="65" t="str">
        <f t="shared" si="19"/>
        <v>No</v>
      </c>
      <c r="AE93" s="68" t="str">
        <f t="shared" si="20"/>
        <v>N/A</v>
      </c>
      <c r="AF93" s="66"/>
    </row>
    <row r="94" spans="1:32" ht="14.5" hidden="1" customHeight="1">
      <c r="A94" s="66" t="s">
        <v>33</v>
      </c>
      <c r="B94" s="66" t="s">
        <v>27</v>
      </c>
      <c r="C94" s="212" t="str" cm="1">
        <f t="array" ref="C94">_xlfn.IFNA(_xlfn.IFS(B94="Starter","Starters &amp; Sides",B94="Sides","Starters &amp; Sides"),B94)</f>
        <v>Mains</v>
      </c>
      <c r="D94" s="8" t="s">
        <v>2885</v>
      </c>
      <c r="E94" s="74"/>
      <c r="F94" s="4"/>
      <c r="G94" s="4"/>
      <c r="H94" s="4"/>
      <c r="I94" s="4"/>
      <c r="J94" s="4"/>
      <c r="K94" s="4"/>
      <c r="L94" s="4"/>
      <c r="M94" s="4"/>
      <c r="N94" s="4"/>
      <c r="O94" s="4">
        <v>15.25</v>
      </c>
      <c r="P94" s="15">
        <v>15.25</v>
      </c>
      <c r="Q94" s="337"/>
      <c r="R94" s="15" t="str">
        <f t="shared" si="7"/>
        <v>No</v>
      </c>
      <c r="S94" s="15" t="str">
        <f t="shared" si="8"/>
        <v>No</v>
      </c>
      <c r="T94" s="4" t="str">
        <f t="shared" si="9"/>
        <v>No</v>
      </c>
      <c r="U94" s="4" t="str">
        <f t="shared" si="10"/>
        <v>N/A</v>
      </c>
      <c r="V94" s="132" t="str">
        <f t="shared" si="11"/>
        <v>No</v>
      </c>
      <c r="W94" s="223" t="str">
        <f t="shared" si="12"/>
        <v>N/A</v>
      </c>
      <c r="X94" s="221" t="str">
        <f t="shared" si="13"/>
        <v>No</v>
      </c>
      <c r="Y94" s="223" t="str">
        <f t="shared" si="14"/>
        <v>N/A</v>
      </c>
      <c r="Z94" s="222" t="str">
        <f t="shared" si="15"/>
        <v>No</v>
      </c>
      <c r="AA94" s="68" t="str">
        <f t="shared" si="16"/>
        <v>N/A</v>
      </c>
      <c r="AB94" s="65" t="str">
        <f t="shared" si="17"/>
        <v>No</v>
      </c>
      <c r="AC94" s="68" t="str">
        <f t="shared" si="18"/>
        <v>N/A</v>
      </c>
      <c r="AD94" s="65" t="str">
        <f t="shared" si="19"/>
        <v>No</v>
      </c>
      <c r="AE94" s="68" t="str">
        <f t="shared" si="20"/>
        <v>N/A</v>
      </c>
      <c r="AF94" s="66"/>
    </row>
    <row r="95" spans="1:32" ht="14.5" hidden="1" customHeight="1">
      <c r="A95" s="66" t="s">
        <v>33</v>
      </c>
      <c r="B95" s="66" t="s">
        <v>27</v>
      </c>
      <c r="C95" s="212" t="str" cm="1">
        <f t="array" ref="C95">_xlfn.IFNA(_xlfn.IFS(B95="Starter","Starters &amp; Sides",B95="Sides","Starters &amp; Sides"),B95)</f>
        <v>Mains</v>
      </c>
      <c r="D95" s="8" t="s">
        <v>2886</v>
      </c>
      <c r="E95" s="74"/>
      <c r="F95" s="4"/>
      <c r="G95" s="4"/>
      <c r="H95" s="4"/>
      <c r="I95" s="4"/>
      <c r="J95" s="4"/>
      <c r="K95" s="4"/>
      <c r="L95" s="4"/>
      <c r="M95" s="4"/>
      <c r="N95" s="4"/>
      <c r="O95" s="4">
        <v>12.75</v>
      </c>
      <c r="P95" s="15">
        <v>12.75</v>
      </c>
      <c r="Q95" s="337">
        <v>13.25</v>
      </c>
      <c r="R95" s="15" t="str">
        <f t="shared" si="7"/>
        <v>Yes</v>
      </c>
      <c r="S95" s="15" t="str">
        <f t="shared" si="8"/>
        <v>No</v>
      </c>
      <c r="T95" s="4" t="str">
        <f t="shared" si="9"/>
        <v>Yes</v>
      </c>
      <c r="U95" s="4">
        <f t="shared" si="10"/>
        <v>3.9215686274509887E-2</v>
      </c>
      <c r="V95" s="132" t="str">
        <f t="shared" si="11"/>
        <v>Yes</v>
      </c>
      <c r="W95" s="223">
        <f t="shared" si="12"/>
        <v>3.9215686274509887E-2</v>
      </c>
      <c r="X95" s="221" t="str">
        <f t="shared" si="13"/>
        <v>No</v>
      </c>
      <c r="Y95" s="223" t="str">
        <f t="shared" si="14"/>
        <v>N/A</v>
      </c>
      <c r="Z95" s="222" t="str">
        <f t="shared" si="15"/>
        <v>No</v>
      </c>
      <c r="AA95" s="68" t="str">
        <f t="shared" si="16"/>
        <v>N/A</v>
      </c>
      <c r="AB95" s="65" t="str">
        <f t="shared" si="17"/>
        <v>No</v>
      </c>
      <c r="AC95" s="68" t="str">
        <f t="shared" si="18"/>
        <v>N/A</v>
      </c>
      <c r="AD95" s="65" t="str">
        <f t="shared" si="19"/>
        <v>No</v>
      </c>
      <c r="AE95" s="68" t="str">
        <f t="shared" si="20"/>
        <v>N/A</v>
      </c>
      <c r="AF95" s="66"/>
    </row>
    <row r="96" spans="1:32" ht="14.5" hidden="1" customHeight="1">
      <c r="A96" s="66" t="s">
        <v>33</v>
      </c>
      <c r="B96" s="66" t="s">
        <v>27</v>
      </c>
      <c r="C96" s="212" t="str" cm="1">
        <f t="array" ref="C96">_xlfn.IFNA(_xlfn.IFS(B96="Starter","Starters &amp; Sides",B96="Sides","Starters &amp; Sides"),B96)</f>
        <v>Mains</v>
      </c>
      <c r="D96" s="8" t="s">
        <v>2887</v>
      </c>
      <c r="E96" s="74"/>
      <c r="F96" s="4"/>
      <c r="G96" s="4"/>
      <c r="H96" s="4"/>
      <c r="I96" s="4"/>
      <c r="J96" s="4"/>
      <c r="K96" s="4"/>
      <c r="L96" s="4"/>
      <c r="M96" s="4"/>
      <c r="N96" s="4"/>
      <c r="O96" s="4">
        <v>14.75</v>
      </c>
      <c r="P96" s="15">
        <v>14.75</v>
      </c>
      <c r="Q96" s="337"/>
      <c r="R96" s="15" t="str">
        <f t="shared" si="7"/>
        <v>No</v>
      </c>
      <c r="S96" s="15" t="str">
        <f t="shared" si="8"/>
        <v>No</v>
      </c>
      <c r="T96" s="4" t="str">
        <f t="shared" si="9"/>
        <v>No</v>
      </c>
      <c r="U96" s="4" t="str">
        <f t="shared" si="10"/>
        <v>N/A</v>
      </c>
      <c r="V96" s="132" t="str">
        <f t="shared" si="11"/>
        <v>No</v>
      </c>
      <c r="W96" s="223" t="str">
        <f t="shared" si="12"/>
        <v>N/A</v>
      </c>
      <c r="X96" s="221" t="str">
        <f t="shared" si="13"/>
        <v>No</v>
      </c>
      <c r="Y96" s="223" t="str">
        <f t="shared" si="14"/>
        <v>N/A</v>
      </c>
      <c r="Z96" s="222" t="str">
        <f t="shared" si="15"/>
        <v>No</v>
      </c>
      <c r="AA96" s="68" t="str">
        <f t="shared" si="16"/>
        <v>N/A</v>
      </c>
      <c r="AB96" s="65" t="str">
        <f t="shared" si="17"/>
        <v>No</v>
      </c>
      <c r="AC96" s="68" t="str">
        <f t="shared" si="18"/>
        <v>N/A</v>
      </c>
      <c r="AD96" s="65" t="str">
        <f t="shared" si="19"/>
        <v>No</v>
      </c>
      <c r="AE96" s="68" t="str">
        <f t="shared" si="20"/>
        <v>N/A</v>
      </c>
      <c r="AF96" s="66"/>
    </row>
    <row r="97" spans="1:32" ht="14.5" hidden="1" customHeight="1">
      <c r="A97" s="66" t="s">
        <v>33</v>
      </c>
      <c r="B97" s="66" t="s">
        <v>27</v>
      </c>
      <c r="C97" s="212" t="str" cm="1">
        <f t="array" ref="C97">_xlfn.IFNA(_xlfn.IFS(B97="Starter","Starters &amp; Sides",B97="Sides","Starters &amp; Sides"),B97)</f>
        <v>Mains</v>
      </c>
      <c r="D97" s="8" t="s">
        <v>2888</v>
      </c>
      <c r="E97" s="74"/>
      <c r="F97" s="4"/>
      <c r="G97" s="4"/>
      <c r="H97" s="4"/>
      <c r="I97" s="4"/>
      <c r="J97" s="4"/>
      <c r="K97" s="4"/>
      <c r="L97" s="4"/>
      <c r="M97" s="4"/>
      <c r="N97" s="4"/>
      <c r="O97" s="4">
        <v>4.95</v>
      </c>
      <c r="P97" s="15">
        <v>4.95</v>
      </c>
      <c r="Q97" s="337">
        <v>4.95</v>
      </c>
      <c r="R97" s="15" t="str">
        <f t="shared" si="7"/>
        <v>Yes</v>
      </c>
      <c r="S97" s="15" t="str">
        <f t="shared" si="8"/>
        <v>No</v>
      </c>
      <c r="T97" s="4" t="str">
        <f t="shared" si="9"/>
        <v>Yes</v>
      </c>
      <c r="U97" s="4">
        <f t="shared" si="10"/>
        <v>0</v>
      </c>
      <c r="V97" s="132" t="str">
        <f t="shared" si="11"/>
        <v>Yes</v>
      </c>
      <c r="W97" s="223">
        <f t="shared" si="12"/>
        <v>0</v>
      </c>
      <c r="X97" s="221" t="str">
        <f t="shared" si="13"/>
        <v>No</v>
      </c>
      <c r="Y97" s="223" t="str">
        <f t="shared" si="14"/>
        <v>N/A</v>
      </c>
      <c r="Z97" s="222" t="str">
        <f t="shared" si="15"/>
        <v>No</v>
      </c>
      <c r="AA97" s="68" t="str">
        <f t="shared" si="16"/>
        <v>N/A</v>
      </c>
      <c r="AB97" s="65" t="str">
        <f t="shared" si="17"/>
        <v>No</v>
      </c>
      <c r="AC97" s="68" t="str">
        <f t="shared" si="18"/>
        <v>N/A</v>
      </c>
      <c r="AD97" s="65" t="str">
        <f t="shared" si="19"/>
        <v>No</v>
      </c>
      <c r="AE97" s="68" t="str">
        <f t="shared" si="20"/>
        <v>N/A</v>
      </c>
      <c r="AF97" s="66"/>
    </row>
    <row r="98" spans="1:32" ht="14.5" hidden="1" customHeight="1">
      <c r="A98" s="66" t="s">
        <v>33</v>
      </c>
      <c r="B98" s="66" t="s">
        <v>27</v>
      </c>
      <c r="C98" s="212" t="str" cm="1">
        <f t="array" ref="C98">_xlfn.IFNA(_xlfn.IFS(B98="Starter","Starters &amp; Sides",B98="Sides","Starters &amp; Sides"),B98)</f>
        <v>Mains</v>
      </c>
      <c r="D98" s="8" t="s">
        <v>2889</v>
      </c>
      <c r="E98" s="74"/>
      <c r="F98" s="4"/>
      <c r="G98" s="4"/>
      <c r="H98" s="4"/>
      <c r="I98" s="4"/>
      <c r="J98" s="4"/>
      <c r="K98" s="4"/>
      <c r="L98" s="4"/>
      <c r="M98" s="4"/>
      <c r="N98" s="4"/>
      <c r="O98" s="4">
        <v>6.95</v>
      </c>
      <c r="P98" s="15">
        <v>6.95</v>
      </c>
      <c r="Q98" s="337">
        <v>6.95</v>
      </c>
      <c r="R98" s="15" t="str">
        <f t="shared" si="7"/>
        <v>Yes</v>
      </c>
      <c r="S98" s="15" t="str">
        <f t="shared" si="8"/>
        <v>No</v>
      </c>
      <c r="T98" s="4" t="str">
        <f t="shared" si="9"/>
        <v>Yes</v>
      </c>
      <c r="U98" s="4">
        <f t="shared" si="10"/>
        <v>0</v>
      </c>
      <c r="V98" s="132" t="str">
        <f t="shared" si="11"/>
        <v>Yes</v>
      </c>
      <c r="W98" s="223">
        <f t="shared" si="12"/>
        <v>0</v>
      </c>
      <c r="X98" s="221" t="str">
        <f t="shared" si="13"/>
        <v>No</v>
      </c>
      <c r="Y98" s="223" t="str">
        <f t="shared" si="14"/>
        <v>N/A</v>
      </c>
      <c r="Z98" s="222" t="str">
        <f t="shared" si="15"/>
        <v>No</v>
      </c>
      <c r="AA98" s="68" t="str">
        <f t="shared" si="16"/>
        <v>N/A</v>
      </c>
      <c r="AB98" s="65" t="str">
        <f t="shared" si="17"/>
        <v>No</v>
      </c>
      <c r="AC98" s="68" t="str">
        <f t="shared" si="18"/>
        <v>N/A</v>
      </c>
      <c r="AD98" s="65" t="str">
        <f t="shared" si="19"/>
        <v>No</v>
      </c>
      <c r="AE98" s="68" t="str">
        <f t="shared" si="20"/>
        <v>N/A</v>
      </c>
      <c r="AF98" s="66"/>
    </row>
    <row r="99" spans="1:32" ht="14.5" hidden="1" customHeight="1">
      <c r="A99" s="66" t="s">
        <v>33</v>
      </c>
      <c r="B99" s="66" t="s">
        <v>27</v>
      </c>
      <c r="C99" s="212" t="str" cm="1">
        <f t="array" ref="C99">_xlfn.IFNA(_xlfn.IFS(B99="Starter","Starters &amp; Sides",B99="Sides","Starters &amp; Sides"),B99)</f>
        <v>Mains</v>
      </c>
      <c r="D99" s="8" t="s">
        <v>2890</v>
      </c>
      <c r="E99" s="74"/>
      <c r="F99" s="4"/>
      <c r="G99" s="4"/>
      <c r="H99" s="4"/>
      <c r="I99" s="4"/>
      <c r="J99" s="4"/>
      <c r="K99" s="4"/>
      <c r="L99" s="4"/>
      <c r="M99" s="4"/>
      <c r="N99" s="4"/>
      <c r="O99" s="4">
        <v>8.9499999999999993</v>
      </c>
      <c r="P99" s="15">
        <v>8.9499999999999993</v>
      </c>
      <c r="Q99" s="337">
        <v>8.9499999999999993</v>
      </c>
      <c r="R99" s="15" t="str">
        <f t="shared" si="7"/>
        <v>Yes</v>
      </c>
      <c r="S99" s="15" t="str">
        <f t="shared" si="8"/>
        <v>No</v>
      </c>
      <c r="T99" s="4" t="str">
        <f t="shared" si="9"/>
        <v>Yes</v>
      </c>
      <c r="U99" s="4">
        <f t="shared" si="10"/>
        <v>0</v>
      </c>
      <c r="V99" s="132" t="str">
        <f t="shared" si="11"/>
        <v>Yes</v>
      </c>
      <c r="W99" s="223">
        <f t="shared" si="12"/>
        <v>0</v>
      </c>
      <c r="X99" s="221" t="str">
        <f t="shared" si="13"/>
        <v>No</v>
      </c>
      <c r="Y99" s="223" t="str">
        <f t="shared" si="14"/>
        <v>N/A</v>
      </c>
      <c r="Z99" s="222" t="str">
        <f t="shared" si="15"/>
        <v>No</v>
      </c>
      <c r="AA99" s="68" t="str">
        <f t="shared" si="16"/>
        <v>N/A</v>
      </c>
      <c r="AB99" s="65" t="str">
        <f t="shared" si="17"/>
        <v>No</v>
      </c>
      <c r="AC99" s="68" t="str">
        <f t="shared" si="18"/>
        <v>N/A</v>
      </c>
      <c r="AD99" s="65" t="str">
        <f t="shared" si="19"/>
        <v>No</v>
      </c>
      <c r="AE99" s="68" t="str">
        <f t="shared" si="20"/>
        <v>N/A</v>
      </c>
      <c r="AF99" s="66"/>
    </row>
    <row r="100" spans="1:32" ht="14.5" hidden="1" customHeight="1">
      <c r="A100" s="66" t="s">
        <v>33</v>
      </c>
      <c r="B100" s="66" t="s">
        <v>27</v>
      </c>
      <c r="C100" s="212" t="str" cm="1">
        <f t="array" ref="C100">_xlfn.IFNA(_xlfn.IFS(B100="Starter","Starters &amp; Sides",B100="Sides","Starters &amp; Sides"),B100)</f>
        <v>Mains</v>
      </c>
      <c r="D100" s="8" t="s">
        <v>2891</v>
      </c>
      <c r="E100" s="74"/>
      <c r="F100" s="4"/>
      <c r="G100" s="4"/>
      <c r="H100" s="4"/>
      <c r="I100" s="4"/>
      <c r="J100" s="4"/>
      <c r="K100" s="4"/>
      <c r="L100" s="4"/>
      <c r="M100" s="4"/>
      <c r="N100" s="4"/>
      <c r="O100" s="4">
        <v>4.95</v>
      </c>
      <c r="P100" s="15">
        <v>4.95</v>
      </c>
      <c r="Q100" s="337">
        <v>4.95</v>
      </c>
      <c r="R100" s="15" t="str">
        <f t="shared" si="7"/>
        <v>Yes</v>
      </c>
      <c r="S100" s="15" t="str">
        <f t="shared" si="8"/>
        <v>No</v>
      </c>
      <c r="T100" s="4" t="str">
        <f t="shared" si="9"/>
        <v>Yes</v>
      </c>
      <c r="U100" s="4">
        <f t="shared" si="10"/>
        <v>0</v>
      </c>
      <c r="V100" s="132" t="str">
        <f t="shared" si="11"/>
        <v>Yes</v>
      </c>
      <c r="W100" s="223">
        <f t="shared" si="12"/>
        <v>0</v>
      </c>
      <c r="X100" s="221" t="str">
        <f t="shared" si="13"/>
        <v>No</v>
      </c>
      <c r="Y100" s="223" t="str">
        <f t="shared" si="14"/>
        <v>N/A</v>
      </c>
      <c r="Z100" s="222" t="str">
        <f t="shared" si="15"/>
        <v>No</v>
      </c>
      <c r="AA100" s="68" t="str">
        <f t="shared" si="16"/>
        <v>N/A</v>
      </c>
      <c r="AB100" s="65" t="str">
        <f t="shared" si="17"/>
        <v>No</v>
      </c>
      <c r="AC100" s="68" t="str">
        <f t="shared" si="18"/>
        <v>N/A</v>
      </c>
      <c r="AD100" s="65" t="str">
        <f t="shared" si="19"/>
        <v>No</v>
      </c>
      <c r="AE100" s="68" t="str">
        <f t="shared" si="20"/>
        <v>N/A</v>
      </c>
      <c r="AF100" s="66"/>
    </row>
    <row r="101" spans="1:32" ht="14.5" hidden="1" customHeight="1">
      <c r="A101" s="66" t="s">
        <v>33</v>
      </c>
      <c r="B101" s="66" t="s">
        <v>27</v>
      </c>
      <c r="C101" s="212" t="str" cm="1">
        <f t="array" ref="C101">_xlfn.IFNA(_xlfn.IFS(B101="Starter","Starters &amp; Sides",B101="Sides","Starters &amp; Sides"),B101)</f>
        <v>Mains</v>
      </c>
      <c r="D101" s="8" t="s">
        <v>2892</v>
      </c>
      <c r="E101" s="74"/>
      <c r="F101" s="4"/>
      <c r="G101" s="4"/>
      <c r="H101" s="4"/>
      <c r="I101" s="4"/>
      <c r="J101" s="4"/>
      <c r="K101" s="4"/>
      <c r="L101" s="4"/>
      <c r="M101" s="4"/>
      <c r="N101" s="4"/>
      <c r="O101" s="4">
        <v>6.95</v>
      </c>
      <c r="P101" s="15">
        <v>6.95</v>
      </c>
      <c r="Q101" s="337">
        <v>6.95</v>
      </c>
      <c r="R101" s="15" t="str">
        <f t="shared" si="7"/>
        <v>Yes</v>
      </c>
      <c r="S101" s="15" t="str">
        <f t="shared" si="8"/>
        <v>No</v>
      </c>
      <c r="T101" s="4" t="str">
        <f t="shared" si="9"/>
        <v>Yes</v>
      </c>
      <c r="U101" s="4">
        <f t="shared" si="10"/>
        <v>0</v>
      </c>
      <c r="V101" s="132" t="str">
        <f t="shared" si="11"/>
        <v>Yes</v>
      </c>
      <c r="W101" s="223">
        <f t="shared" si="12"/>
        <v>0</v>
      </c>
      <c r="X101" s="221" t="str">
        <f t="shared" si="13"/>
        <v>No</v>
      </c>
      <c r="Y101" s="223" t="str">
        <f t="shared" si="14"/>
        <v>N/A</v>
      </c>
      <c r="Z101" s="222" t="str">
        <f t="shared" si="15"/>
        <v>No</v>
      </c>
      <c r="AA101" s="68" t="str">
        <f t="shared" si="16"/>
        <v>N/A</v>
      </c>
      <c r="AB101" s="65" t="str">
        <f t="shared" si="17"/>
        <v>No</v>
      </c>
      <c r="AC101" s="68" t="str">
        <f t="shared" si="18"/>
        <v>N/A</v>
      </c>
      <c r="AD101" s="65" t="str">
        <f t="shared" si="19"/>
        <v>No</v>
      </c>
      <c r="AE101" s="68" t="str">
        <f t="shared" si="20"/>
        <v>N/A</v>
      </c>
      <c r="AF101" s="66"/>
    </row>
    <row r="102" spans="1:32" ht="14.5" hidden="1" customHeight="1">
      <c r="A102" s="66" t="s">
        <v>33</v>
      </c>
      <c r="B102" s="66" t="s">
        <v>27</v>
      </c>
      <c r="C102" s="212" t="str" cm="1">
        <f t="array" ref="C102">_xlfn.IFNA(_xlfn.IFS(B102="Starter","Starters &amp; Sides",B102="Sides","Starters &amp; Sides"),B102)</f>
        <v>Mains</v>
      </c>
      <c r="D102" s="8" t="s">
        <v>2893</v>
      </c>
      <c r="E102" s="74"/>
      <c r="F102" s="4"/>
      <c r="G102" s="4"/>
      <c r="H102" s="4"/>
      <c r="I102" s="4"/>
      <c r="J102" s="4"/>
      <c r="K102" s="4"/>
      <c r="L102" s="4"/>
      <c r="M102" s="4"/>
      <c r="N102" s="4"/>
      <c r="O102" s="4">
        <v>8.9499999999999993</v>
      </c>
      <c r="P102" s="15">
        <v>8.9499999999999993</v>
      </c>
      <c r="Q102" s="337">
        <v>8.9499999999999993</v>
      </c>
      <c r="R102" s="15" t="str">
        <f t="shared" si="7"/>
        <v>Yes</v>
      </c>
      <c r="S102" s="15" t="str">
        <f t="shared" si="8"/>
        <v>No</v>
      </c>
      <c r="T102" s="4" t="str">
        <f t="shared" si="9"/>
        <v>Yes</v>
      </c>
      <c r="U102" s="4">
        <f t="shared" si="10"/>
        <v>0</v>
      </c>
      <c r="V102" s="132" t="str">
        <f t="shared" si="11"/>
        <v>Yes</v>
      </c>
      <c r="W102" s="223">
        <f t="shared" si="12"/>
        <v>0</v>
      </c>
      <c r="X102" s="221" t="str">
        <f t="shared" si="13"/>
        <v>No</v>
      </c>
      <c r="Y102" s="223" t="str">
        <f t="shared" si="14"/>
        <v>N/A</v>
      </c>
      <c r="Z102" s="222" t="str">
        <f t="shared" si="15"/>
        <v>No</v>
      </c>
      <c r="AA102" s="68" t="str">
        <f t="shared" si="16"/>
        <v>N/A</v>
      </c>
      <c r="AB102" s="65" t="str">
        <f t="shared" si="17"/>
        <v>No</v>
      </c>
      <c r="AC102" s="68" t="str">
        <f t="shared" si="18"/>
        <v>N/A</v>
      </c>
      <c r="AD102" s="65" t="str">
        <f t="shared" si="19"/>
        <v>No</v>
      </c>
      <c r="AE102" s="68" t="str">
        <f t="shared" si="20"/>
        <v>N/A</v>
      </c>
      <c r="AF102" s="66"/>
    </row>
    <row r="103" spans="1:32" ht="14.5" hidden="1" customHeight="1">
      <c r="A103" s="66" t="s">
        <v>33</v>
      </c>
      <c r="B103" s="66" t="s">
        <v>27</v>
      </c>
      <c r="C103" s="212" t="str" cm="1">
        <f t="array" ref="C103">_xlfn.IFNA(_xlfn.IFS(B103="Starter","Starters &amp; Sides",B103="Sides","Starters &amp; Sides"),B103)</f>
        <v>Mains</v>
      </c>
      <c r="D103" s="8" t="s">
        <v>2894</v>
      </c>
      <c r="E103" s="74"/>
      <c r="F103" s="4"/>
      <c r="G103" s="4"/>
      <c r="H103" s="4"/>
      <c r="I103" s="4"/>
      <c r="J103" s="4"/>
      <c r="K103" s="5"/>
      <c r="L103" s="5"/>
      <c r="M103" s="4"/>
      <c r="N103" s="4"/>
      <c r="O103" s="4">
        <v>7.95</v>
      </c>
      <c r="P103" s="15">
        <v>7.95</v>
      </c>
      <c r="Q103" s="337">
        <v>7.95</v>
      </c>
      <c r="R103" s="15" t="str">
        <f t="shared" si="7"/>
        <v>Yes</v>
      </c>
      <c r="S103" s="15" t="str">
        <f t="shared" si="8"/>
        <v>No</v>
      </c>
      <c r="T103" s="4" t="str">
        <f t="shared" si="9"/>
        <v>Yes</v>
      </c>
      <c r="U103" s="4">
        <f t="shared" si="10"/>
        <v>0</v>
      </c>
      <c r="V103" s="132" t="str">
        <f t="shared" si="11"/>
        <v>Yes</v>
      </c>
      <c r="W103" s="223">
        <f t="shared" si="12"/>
        <v>0</v>
      </c>
      <c r="X103" s="221" t="str">
        <f t="shared" si="13"/>
        <v>No</v>
      </c>
      <c r="Y103" s="223" t="str">
        <f t="shared" si="14"/>
        <v>N/A</v>
      </c>
      <c r="Z103" s="222" t="str">
        <f t="shared" si="15"/>
        <v>No</v>
      </c>
      <c r="AA103" s="68" t="str">
        <f t="shared" si="16"/>
        <v>N/A</v>
      </c>
      <c r="AB103" s="65" t="str">
        <f t="shared" si="17"/>
        <v>No</v>
      </c>
      <c r="AC103" s="68" t="str">
        <f t="shared" si="18"/>
        <v>N/A</v>
      </c>
      <c r="AD103" s="65" t="str">
        <f t="shared" si="19"/>
        <v>No</v>
      </c>
      <c r="AE103" s="68" t="str">
        <f t="shared" si="20"/>
        <v>N/A</v>
      </c>
      <c r="AF103" s="66"/>
    </row>
    <row r="104" spans="1:32" ht="14.5" hidden="1" customHeight="1">
      <c r="A104" s="66" t="s">
        <v>33</v>
      </c>
      <c r="B104" s="66" t="s">
        <v>27</v>
      </c>
      <c r="C104" s="212" t="str" cm="1">
        <f t="array" ref="C104">_xlfn.IFNA(_xlfn.IFS(B104="Starter","Starters &amp; Sides",B104="Sides","Starters &amp; Sides"),B104)</f>
        <v>Mains</v>
      </c>
      <c r="D104" s="8" t="s">
        <v>2895</v>
      </c>
      <c r="E104" s="74"/>
      <c r="F104" s="4"/>
      <c r="G104" s="4"/>
      <c r="H104" s="4"/>
      <c r="I104" s="4"/>
      <c r="J104" s="4"/>
      <c r="K104" s="4"/>
      <c r="L104" s="4"/>
      <c r="M104" s="4"/>
      <c r="N104" s="4"/>
      <c r="O104" s="4">
        <v>9.9499999999999993</v>
      </c>
      <c r="P104" s="15">
        <v>9.9499999999999993</v>
      </c>
      <c r="Q104" s="337">
        <v>9.9499999999999993</v>
      </c>
      <c r="R104" s="15" t="str">
        <f t="shared" si="7"/>
        <v>Yes</v>
      </c>
      <c r="S104" s="15" t="str">
        <f t="shared" si="8"/>
        <v>No</v>
      </c>
      <c r="T104" s="4" t="str">
        <f t="shared" si="9"/>
        <v>Yes</v>
      </c>
      <c r="U104" s="4">
        <f t="shared" si="10"/>
        <v>0</v>
      </c>
      <c r="V104" s="132" t="str">
        <f t="shared" si="11"/>
        <v>Yes</v>
      </c>
      <c r="W104" s="223">
        <f t="shared" si="12"/>
        <v>0</v>
      </c>
      <c r="X104" s="221" t="str">
        <f t="shared" si="13"/>
        <v>No</v>
      </c>
      <c r="Y104" s="223" t="str">
        <f t="shared" si="14"/>
        <v>N/A</v>
      </c>
      <c r="Z104" s="222" t="str">
        <f t="shared" si="15"/>
        <v>No</v>
      </c>
      <c r="AA104" s="68" t="str">
        <f t="shared" si="16"/>
        <v>N/A</v>
      </c>
      <c r="AB104" s="65" t="str">
        <f t="shared" si="17"/>
        <v>No</v>
      </c>
      <c r="AC104" s="68" t="str">
        <f t="shared" si="18"/>
        <v>N/A</v>
      </c>
      <c r="AD104" s="65" t="str">
        <f t="shared" si="19"/>
        <v>No</v>
      </c>
      <c r="AE104" s="68" t="str">
        <f t="shared" si="20"/>
        <v>N/A</v>
      </c>
      <c r="AF104" s="66"/>
    </row>
    <row r="105" spans="1:32" ht="14.5" hidden="1" customHeight="1">
      <c r="A105" s="66" t="s">
        <v>33</v>
      </c>
      <c r="B105" s="66" t="s">
        <v>27</v>
      </c>
      <c r="C105" s="212" t="str" cm="1">
        <f t="array" ref="C105">_xlfn.IFNA(_xlfn.IFS(B105="Starter","Starters &amp; Sides",B105="Sides","Starters &amp; Sides"),B105)</f>
        <v>Mains</v>
      </c>
      <c r="D105" s="8" t="s">
        <v>2896</v>
      </c>
      <c r="E105" s="74"/>
      <c r="F105" s="4"/>
      <c r="G105" s="4"/>
      <c r="H105" s="4"/>
      <c r="I105" s="4"/>
      <c r="J105" s="4"/>
      <c r="K105" s="4"/>
      <c r="L105" s="4"/>
      <c r="M105" s="4"/>
      <c r="N105" s="4"/>
      <c r="O105" s="4">
        <v>10.95</v>
      </c>
      <c r="P105" s="15">
        <v>10.95</v>
      </c>
      <c r="Q105" s="337">
        <v>10.95</v>
      </c>
      <c r="R105" s="15" t="str">
        <f t="shared" si="7"/>
        <v>Yes</v>
      </c>
      <c r="S105" s="15" t="str">
        <f t="shared" si="8"/>
        <v>No</v>
      </c>
      <c r="T105" s="4" t="str">
        <f t="shared" si="9"/>
        <v>Yes</v>
      </c>
      <c r="U105" s="4">
        <f t="shared" si="10"/>
        <v>0</v>
      </c>
      <c r="V105" s="132" t="str">
        <f t="shared" si="11"/>
        <v>Yes</v>
      </c>
      <c r="W105" s="223">
        <f t="shared" si="12"/>
        <v>0</v>
      </c>
      <c r="X105" s="221" t="str">
        <f t="shared" si="13"/>
        <v>No</v>
      </c>
      <c r="Y105" s="223" t="str">
        <f t="shared" si="14"/>
        <v>N/A</v>
      </c>
      <c r="Z105" s="222" t="str">
        <f t="shared" si="15"/>
        <v>No</v>
      </c>
      <c r="AA105" s="68" t="str">
        <f t="shared" si="16"/>
        <v>N/A</v>
      </c>
      <c r="AB105" s="65" t="str">
        <f t="shared" si="17"/>
        <v>No</v>
      </c>
      <c r="AC105" s="68" t="str">
        <f t="shared" si="18"/>
        <v>N/A</v>
      </c>
      <c r="AD105" s="65" t="str">
        <f t="shared" si="19"/>
        <v>No</v>
      </c>
      <c r="AE105" s="68" t="str">
        <f t="shared" si="20"/>
        <v>N/A</v>
      </c>
      <c r="AF105" s="66"/>
    </row>
    <row r="106" spans="1:32" ht="14.5" hidden="1" customHeight="1">
      <c r="A106" s="66" t="s">
        <v>33</v>
      </c>
      <c r="B106" s="66" t="s">
        <v>27</v>
      </c>
      <c r="C106" s="212" t="str" cm="1">
        <f t="array" ref="C106">_xlfn.IFNA(_xlfn.IFS(B106="Starter","Starters &amp; Sides",B106="Sides","Starters &amp; Sides"),B106)</f>
        <v>Mains</v>
      </c>
      <c r="D106" s="8" t="s">
        <v>2897</v>
      </c>
      <c r="E106" s="74"/>
      <c r="F106" s="4"/>
      <c r="G106" s="4"/>
      <c r="H106" s="4"/>
      <c r="I106" s="4"/>
      <c r="J106" s="4"/>
      <c r="K106" s="4"/>
      <c r="L106" s="4"/>
      <c r="M106" s="4"/>
      <c r="N106" s="4"/>
      <c r="O106" s="4">
        <v>11.25</v>
      </c>
      <c r="P106" s="15">
        <v>11.25</v>
      </c>
      <c r="Q106" s="337">
        <v>10.95</v>
      </c>
      <c r="R106" s="15" t="str">
        <f t="shared" si="7"/>
        <v>Yes</v>
      </c>
      <c r="S106" s="15" t="str">
        <f t="shared" si="8"/>
        <v>No</v>
      </c>
      <c r="T106" s="4" t="str">
        <f t="shared" si="9"/>
        <v>Yes</v>
      </c>
      <c r="U106" s="4">
        <f t="shared" si="10"/>
        <v>-2.6666666666666727E-2</v>
      </c>
      <c r="V106" s="132" t="str">
        <f t="shared" si="11"/>
        <v>Yes</v>
      </c>
      <c r="W106" s="223">
        <f t="shared" si="12"/>
        <v>-2.6666666666666727E-2</v>
      </c>
      <c r="X106" s="221" t="str">
        <f t="shared" si="13"/>
        <v>No</v>
      </c>
      <c r="Y106" s="223" t="str">
        <f t="shared" si="14"/>
        <v>N/A</v>
      </c>
      <c r="Z106" s="222" t="str">
        <f t="shared" si="15"/>
        <v>No</v>
      </c>
      <c r="AA106" s="68" t="str">
        <f t="shared" si="16"/>
        <v>N/A</v>
      </c>
      <c r="AB106" s="65" t="str">
        <f t="shared" si="17"/>
        <v>No</v>
      </c>
      <c r="AC106" s="68" t="str">
        <f t="shared" si="18"/>
        <v>N/A</v>
      </c>
      <c r="AD106" s="65" t="str">
        <f t="shared" si="19"/>
        <v>No</v>
      </c>
      <c r="AE106" s="68" t="str">
        <f t="shared" si="20"/>
        <v>N/A</v>
      </c>
      <c r="AF106" s="66"/>
    </row>
    <row r="107" spans="1:32" ht="14.5" hidden="1" customHeight="1">
      <c r="A107" s="66" t="s">
        <v>33</v>
      </c>
      <c r="B107" s="66" t="s">
        <v>27</v>
      </c>
      <c r="C107" s="212" t="str" cm="1">
        <f t="array" ref="C107">_xlfn.IFNA(_xlfn.IFS(B107="Starter","Starters &amp; Sides",B107="Sides","Starters &amp; Sides"),B107)</f>
        <v>Mains</v>
      </c>
      <c r="D107" s="8" t="s">
        <v>2898</v>
      </c>
      <c r="E107" s="74"/>
      <c r="F107" s="4"/>
      <c r="G107" s="4"/>
      <c r="H107" s="4"/>
      <c r="I107" s="4"/>
      <c r="J107" s="4"/>
      <c r="K107" s="4"/>
      <c r="L107" s="4"/>
      <c r="M107" s="4"/>
      <c r="N107" s="4"/>
      <c r="O107" s="4">
        <v>13.25</v>
      </c>
      <c r="P107" s="15">
        <v>13.25</v>
      </c>
      <c r="Q107" s="337">
        <v>12.95</v>
      </c>
      <c r="R107" s="15" t="str">
        <f t="shared" si="7"/>
        <v>Yes</v>
      </c>
      <c r="S107" s="15" t="str">
        <f t="shared" si="8"/>
        <v>No</v>
      </c>
      <c r="T107" s="4" t="str">
        <f t="shared" si="9"/>
        <v>Yes</v>
      </c>
      <c r="U107" s="4">
        <f t="shared" si="10"/>
        <v>-2.264150943396237E-2</v>
      </c>
      <c r="V107" s="132" t="str">
        <f t="shared" si="11"/>
        <v>Yes</v>
      </c>
      <c r="W107" s="223">
        <f t="shared" si="12"/>
        <v>-2.264150943396237E-2</v>
      </c>
      <c r="X107" s="221" t="str">
        <f t="shared" si="13"/>
        <v>No</v>
      </c>
      <c r="Y107" s="223" t="str">
        <f t="shared" si="14"/>
        <v>N/A</v>
      </c>
      <c r="Z107" s="222" t="str">
        <f t="shared" si="15"/>
        <v>No</v>
      </c>
      <c r="AA107" s="68" t="str">
        <f t="shared" si="16"/>
        <v>N/A</v>
      </c>
      <c r="AB107" s="65" t="str">
        <f t="shared" si="17"/>
        <v>No</v>
      </c>
      <c r="AC107" s="68" t="str">
        <f t="shared" si="18"/>
        <v>N/A</v>
      </c>
      <c r="AD107" s="65" t="str">
        <f t="shared" si="19"/>
        <v>No</v>
      </c>
      <c r="AE107" s="68" t="str">
        <f t="shared" si="20"/>
        <v>N/A</v>
      </c>
      <c r="AF107" s="66"/>
    </row>
    <row r="108" spans="1:32" ht="14.5" hidden="1" customHeight="1">
      <c r="A108" s="66" t="s">
        <v>33</v>
      </c>
      <c r="B108" s="66" t="s">
        <v>27</v>
      </c>
      <c r="C108" s="212" t="str" cm="1">
        <f t="array" ref="C108">_xlfn.IFNA(_xlfn.IFS(B108="Starter","Starters &amp; Sides",B108="Sides","Starters &amp; Sides"),B108)</f>
        <v>Mains</v>
      </c>
      <c r="D108" s="8" t="s">
        <v>2899</v>
      </c>
      <c r="E108" s="74"/>
      <c r="F108" s="4"/>
      <c r="G108" s="4"/>
      <c r="H108" s="4"/>
      <c r="I108" s="4"/>
      <c r="J108" s="4"/>
      <c r="K108" s="4"/>
      <c r="L108" s="4"/>
      <c r="M108" s="4"/>
      <c r="N108" s="4"/>
      <c r="O108" s="4">
        <v>14.45</v>
      </c>
      <c r="P108" s="15">
        <v>14.45</v>
      </c>
      <c r="Q108" s="337">
        <v>14.95</v>
      </c>
      <c r="R108" s="15" t="str">
        <f t="shared" si="7"/>
        <v>Yes</v>
      </c>
      <c r="S108" s="15" t="str">
        <f t="shared" si="8"/>
        <v>No</v>
      </c>
      <c r="T108" s="4" t="str">
        <f t="shared" si="9"/>
        <v>Yes</v>
      </c>
      <c r="U108" s="4">
        <f t="shared" si="10"/>
        <v>3.460207612456756E-2</v>
      </c>
      <c r="V108" s="132" t="str">
        <f t="shared" si="11"/>
        <v>Yes</v>
      </c>
      <c r="W108" s="223">
        <f t="shared" si="12"/>
        <v>3.460207612456756E-2</v>
      </c>
      <c r="X108" s="221" t="str">
        <f t="shared" si="13"/>
        <v>No</v>
      </c>
      <c r="Y108" s="223" t="str">
        <f t="shared" si="14"/>
        <v>N/A</v>
      </c>
      <c r="Z108" s="222" t="str">
        <f t="shared" si="15"/>
        <v>No</v>
      </c>
      <c r="AA108" s="68" t="str">
        <f t="shared" si="16"/>
        <v>N/A</v>
      </c>
      <c r="AB108" s="65" t="str">
        <f t="shared" si="17"/>
        <v>No</v>
      </c>
      <c r="AC108" s="68" t="str">
        <f t="shared" si="18"/>
        <v>N/A</v>
      </c>
      <c r="AD108" s="65" t="str">
        <f t="shared" si="19"/>
        <v>No</v>
      </c>
      <c r="AE108" s="68" t="str">
        <f t="shared" si="20"/>
        <v>N/A</v>
      </c>
      <c r="AF108" s="66"/>
    </row>
    <row r="109" spans="1:32" ht="14.5" hidden="1" customHeight="1">
      <c r="A109" s="66" t="s">
        <v>33</v>
      </c>
      <c r="B109" s="66" t="s">
        <v>27</v>
      </c>
      <c r="C109" s="212" t="str" cm="1">
        <f t="array" ref="C109">_xlfn.IFNA(_xlfn.IFS(B109="Starter","Starters &amp; Sides",B109="Sides","Starters &amp; Sides"),B109)</f>
        <v>Mains</v>
      </c>
      <c r="D109" s="8" t="s">
        <v>2900</v>
      </c>
      <c r="E109" s="74"/>
      <c r="F109" s="4"/>
      <c r="G109" s="4"/>
      <c r="H109" s="4"/>
      <c r="I109" s="4"/>
      <c r="J109" s="4"/>
      <c r="K109" s="4"/>
      <c r="L109" s="4"/>
      <c r="M109" s="4"/>
      <c r="N109" s="4"/>
      <c r="O109" s="4">
        <v>10.75</v>
      </c>
      <c r="P109" s="15">
        <v>10.75</v>
      </c>
      <c r="Q109" s="337">
        <v>10.95</v>
      </c>
      <c r="R109" s="15" t="str">
        <f t="shared" si="7"/>
        <v>Yes</v>
      </c>
      <c r="S109" s="15" t="str">
        <f t="shared" si="8"/>
        <v>No</v>
      </c>
      <c r="T109" s="4" t="str">
        <f t="shared" si="9"/>
        <v>Yes</v>
      </c>
      <c r="U109" s="4">
        <f t="shared" si="10"/>
        <v>1.8604651162790642E-2</v>
      </c>
      <c r="V109" s="132" t="str">
        <f t="shared" si="11"/>
        <v>Yes</v>
      </c>
      <c r="W109" s="223">
        <f t="shared" si="12"/>
        <v>1.8604651162790642E-2</v>
      </c>
      <c r="X109" s="221" t="str">
        <f t="shared" si="13"/>
        <v>No</v>
      </c>
      <c r="Y109" s="223" t="str">
        <f t="shared" si="14"/>
        <v>N/A</v>
      </c>
      <c r="Z109" s="222" t="str">
        <f t="shared" si="15"/>
        <v>No</v>
      </c>
      <c r="AA109" s="68" t="str">
        <f t="shared" si="16"/>
        <v>N/A</v>
      </c>
      <c r="AB109" s="65" t="str">
        <f t="shared" si="17"/>
        <v>No</v>
      </c>
      <c r="AC109" s="68" t="str">
        <f t="shared" si="18"/>
        <v>N/A</v>
      </c>
      <c r="AD109" s="65" t="str">
        <f t="shared" si="19"/>
        <v>No</v>
      </c>
      <c r="AE109" s="68" t="str">
        <f t="shared" si="20"/>
        <v>N/A</v>
      </c>
      <c r="AF109" s="66"/>
    </row>
    <row r="110" spans="1:32" ht="14.5" hidden="1" customHeight="1">
      <c r="A110" s="66" t="s">
        <v>33</v>
      </c>
      <c r="B110" s="66" t="s">
        <v>27</v>
      </c>
      <c r="C110" s="212" t="str" cm="1">
        <f t="array" ref="C110">_xlfn.IFNA(_xlfn.IFS(B110="Starter","Starters &amp; Sides",B110="Sides","Starters &amp; Sides"),B110)</f>
        <v>Mains</v>
      </c>
      <c r="D110" s="8" t="s">
        <v>2901</v>
      </c>
      <c r="E110" s="74"/>
      <c r="F110" s="4"/>
      <c r="G110" s="4"/>
      <c r="H110" s="4"/>
      <c r="I110" s="4"/>
      <c r="J110" s="4"/>
      <c r="K110" s="4"/>
      <c r="L110" s="4"/>
      <c r="M110" s="4"/>
      <c r="N110" s="4"/>
      <c r="O110" s="4">
        <v>12.75</v>
      </c>
      <c r="P110" s="15">
        <v>12.75</v>
      </c>
      <c r="Q110" s="337">
        <v>12.95</v>
      </c>
      <c r="R110" s="15" t="str">
        <f t="shared" si="7"/>
        <v>Yes</v>
      </c>
      <c r="S110" s="15" t="str">
        <f t="shared" si="8"/>
        <v>No</v>
      </c>
      <c r="T110" s="4" t="str">
        <f t="shared" si="9"/>
        <v>Yes</v>
      </c>
      <c r="U110" s="4">
        <f t="shared" si="10"/>
        <v>1.5686274509803866E-2</v>
      </c>
      <c r="V110" s="132" t="str">
        <f t="shared" si="11"/>
        <v>Yes</v>
      </c>
      <c r="W110" s="223">
        <f t="shared" si="12"/>
        <v>1.5686274509803866E-2</v>
      </c>
      <c r="X110" s="221" t="str">
        <f t="shared" si="13"/>
        <v>No</v>
      </c>
      <c r="Y110" s="223" t="str">
        <f t="shared" si="14"/>
        <v>N/A</v>
      </c>
      <c r="Z110" s="222" t="str">
        <f t="shared" si="15"/>
        <v>No</v>
      </c>
      <c r="AA110" s="68" t="str">
        <f t="shared" si="16"/>
        <v>N/A</v>
      </c>
      <c r="AB110" s="65" t="str">
        <f t="shared" si="17"/>
        <v>No</v>
      </c>
      <c r="AC110" s="68" t="str">
        <f t="shared" si="18"/>
        <v>N/A</v>
      </c>
      <c r="AD110" s="65" t="str">
        <f t="shared" si="19"/>
        <v>No</v>
      </c>
      <c r="AE110" s="68" t="str">
        <f t="shared" si="20"/>
        <v>N/A</v>
      </c>
      <c r="AF110" s="66"/>
    </row>
    <row r="111" spans="1:32" ht="14.5" hidden="1" customHeight="1">
      <c r="A111" s="66" t="s">
        <v>33</v>
      </c>
      <c r="B111" s="66" t="s">
        <v>27</v>
      </c>
      <c r="C111" s="212" t="str" cm="1">
        <f t="array" ref="C111">_xlfn.IFNA(_xlfn.IFS(B111="Starter","Starters &amp; Sides",B111="Sides","Starters &amp; Sides"),B111)</f>
        <v>Mains</v>
      </c>
      <c r="D111" s="8" t="s">
        <v>2902</v>
      </c>
      <c r="E111" s="74"/>
      <c r="F111" s="4"/>
      <c r="G111" s="4"/>
      <c r="H111" s="4"/>
      <c r="I111" s="4"/>
      <c r="J111" s="4"/>
      <c r="K111" s="4"/>
      <c r="L111" s="4"/>
      <c r="M111" s="4"/>
      <c r="N111" s="4"/>
      <c r="O111" s="4">
        <v>14.45</v>
      </c>
      <c r="P111" s="15">
        <v>14.45</v>
      </c>
      <c r="Q111" s="337">
        <v>14.95</v>
      </c>
      <c r="R111" s="15" t="str">
        <f t="shared" si="7"/>
        <v>Yes</v>
      </c>
      <c r="S111" s="15" t="str">
        <f t="shared" si="8"/>
        <v>No</v>
      </c>
      <c r="T111" s="4" t="str">
        <f t="shared" si="9"/>
        <v>Yes</v>
      </c>
      <c r="U111" s="4">
        <f t="shared" si="10"/>
        <v>3.460207612456756E-2</v>
      </c>
      <c r="V111" s="132" t="str">
        <f t="shared" si="11"/>
        <v>Yes</v>
      </c>
      <c r="W111" s="223">
        <f t="shared" si="12"/>
        <v>3.460207612456756E-2</v>
      </c>
      <c r="X111" s="221" t="str">
        <f t="shared" si="13"/>
        <v>No</v>
      </c>
      <c r="Y111" s="223" t="str">
        <f t="shared" si="14"/>
        <v>N/A</v>
      </c>
      <c r="Z111" s="222" t="str">
        <f t="shared" si="15"/>
        <v>No</v>
      </c>
      <c r="AA111" s="68" t="str">
        <f t="shared" si="16"/>
        <v>N/A</v>
      </c>
      <c r="AB111" s="65" t="str">
        <f t="shared" si="17"/>
        <v>No</v>
      </c>
      <c r="AC111" s="68" t="str">
        <f t="shared" si="18"/>
        <v>N/A</v>
      </c>
      <c r="AD111" s="65" t="str">
        <f t="shared" si="19"/>
        <v>No</v>
      </c>
      <c r="AE111" s="68" t="str">
        <f t="shared" si="20"/>
        <v>N/A</v>
      </c>
      <c r="AF111" s="66"/>
    </row>
    <row r="112" spans="1:32" ht="14.5" hidden="1" customHeight="1">
      <c r="A112" s="66" t="s">
        <v>33</v>
      </c>
      <c r="B112" s="66" t="s">
        <v>27</v>
      </c>
      <c r="C112" s="212" t="str" cm="1">
        <f t="array" ref="C112">_xlfn.IFNA(_xlfn.IFS(B112="Starter","Starters &amp; Sides",B112="Sides","Starters &amp; Sides"),B112)</f>
        <v>Mains</v>
      </c>
      <c r="D112" s="8" t="s">
        <v>2903</v>
      </c>
      <c r="E112" s="74"/>
      <c r="F112" s="4"/>
      <c r="G112" s="4"/>
      <c r="H112" s="4"/>
      <c r="I112" s="4"/>
      <c r="J112" s="4"/>
      <c r="K112" s="4"/>
      <c r="L112" s="4"/>
      <c r="M112" s="4"/>
      <c r="N112" s="4"/>
      <c r="O112" s="4">
        <v>10.25</v>
      </c>
      <c r="P112" s="15">
        <v>10.25</v>
      </c>
      <c r="Q112" s="337">
        <v>10.95</v>
      </c>
      <c r="R112" s="15" t="str">
        <f t="shared" si="7"/>
        <v>Yes</v>
      </c>
      <c r="S112" s="15" t="str">
        <f t="shared" si="8"/>
        <v>No</v>
      </c>
      <c r="T112" s="4" t="str">
        <f t="shared" si="9"/>
        <v>Yes</v>
      </c>
      <c r="U112" s="4">
        <f t="shared" si="10"/>
        <v>6.8292682926829107E-2</v>
      </c>
      <c r="V112" s="132" t="str">
        <f t="shared" si="11"/>
        <v>Yes</v>
      </c>
      <c r="W112" s="223">
        <f t="shared" si="12"/>
        <v>6.8292682926829107E-2</v>
      </c>
      <c r="X112" s="221" t="str">
        <f t="shared" si="13"/>
        <v>No</v>
      </c>
      <c r="Y112" s="223" t="str">
        <f t="shared" si="14"/>
        <v>N/A</v>
      </c>
      <c r="Z112" s="222" t="str">
        <f t="shared" si="15"/>
        <v>No</v>
      </c>
      <c r="AA112" s="68" t="str">
        <f t="shared" si="16"/>
        <v>N/A</v>
      </c>
      <c r="AB112" s="65" t="str">
        <f t="shared" si="17"/>
        <v>No</v>
      </c>
      <c r="AC112" s="68" t="str">
        <f t="shared" si="18"/>
        <v>N/A</v>
      </c>
      <c r="AD112" s="65" t="str">
        <f t="shared" si="19"/>
        <v>No</v>
      </c>
      <c r="AE112" s="68" t="str">
        <f t="shared" si="20"/>
        <v>N/A</v>
      </c>
      <c r="AF112" s="66"/>
    </row>
    <row r="113" spans="1:32" ht="14.5" hidden="1" customHeight="1">
      <c r="A113" s="66" t="s">
        <v>33</v>
      </c>
      <c r="B113" s="66" t="s">
        <v>27</v>
      </c>
      <c r="C113" s="212" t="str" cm="1">
        <f t="array" ref="C113">_xlfn.IFNA(_xlfn.IFS(B113="Starter","Starters &amp; Sides",B113="Sides","Starters &amp; Sides"),B113)</f>
        <v>Mains</v>
      </c>
      <c r="D113" s="8" t="s">
        <v>2904</v>
      </c>
      <c r="E113" s="74"/>
      <c r="F113" s="4"/>
      <c r="G113" s="4"/>
      <c r="H113" s="4"/>
      <c r="I113" s="4"/>
      <c r="J113" s="4"/>
      <c r="K113" s="4"/>
      <c r="L113" s="4"/>
      <c r="M113" s="4"/>
      <c r="N113" s="4"/>
      <c r="O113" s="4">
        <v>11.75</v>
      </c>
      <c r="P113" s="15">
        <v>11.75</v>
      </c>
      <c r="Q113" s="337">
        <v>12.95</v>
      </c>
      <c r="R113" s="15" t="str">
        <f t="shared" si="7"/>
        <v>Yes</v>
      </c>
      <c r="S113" s="15" t="str">
        <f t="shared" si="8"/>
        <v>No</v>
      </c>
      <c r="T113" s="4" t="str">
        <f t="shared" si="9"/>
        <v>Yes</v>
      </c>
      <c r="U113" s="4">
        <f t="shared" si="10"/>
        <v>0.10212765957446801</v>
      </c>
      <c r="V113" s="132" t="str">
        <f t="shared" si="11"/>
        <v>Yes</v>
      </c>
      <c r="W113" s="223">
        <f t="shared" si="12"/>
        <v>0.10212765957446801</v>
      </c>
      <c r="X113" s="221" t="str">
        <f t="shared" si="13"/>
        <v>No</v>
      </c>
      <c r="Y113" s="223" t="str">
        <f t="shared" si="14"/>
        <v>N/A</v>
      </c>
      <c r="Z113" s="222" t="str">
        <f t="shared" si="15"/>
        <v>No</v>
      </c>
      <c r="AA113" s="68" t="str">
        <f t="shared" si="16"/>
        <v>N/A</v>
      </c>
      <c r="AB113" s="65" t="str">
        <f t="shared" si="17"/>
        <v>No</v>
      </c>
      <c r="AC113" s="68" t="str">
        <f t="shared" si="18"/>
        <v>N/A</v>
      </c>
      <c r="AD113" s="65" t="str">
        <f t="shared" si="19"/>
        <v>No</v>
      </c>
      <c r="AE113" s="68" t="str">
        <f t="shared" si="20"/>
        <v>N/A</v>
      </c>
      <c r="AF113" s="66"/>
    </row>
    <row r="114" spans="1:32" ht="14.5" hidden="1" customHeight="1">
      <c r="A114" s="66" t="s">
        <v>33</v>
      </c>
      <c r="B114" s="66" t="s">
        <v>27</v>
      </c>
      <c r="C114" s="212" t="str" cm="1">
        <f t="array" ref="C114">_xlfn.IFNA(_xlfn.IFS(B114="Starter","Starters &amp; Sides",B114="Sides","Starters &amp; Sides"),B114)</f>
        <v>Mains</v>
      </c>
      <c r="D114" s="8" t="s">
        <v>2905</v>
      </c>
      <c r="E114" s="74"/>
      <c r="F114" s="4"/>
      <c r="G114" s="4"/>
      <c r="H114" s="4"/>
      <c r="I114" s="4"/>
      <c r="J114" s="4"/>
      <c r="K114" s="4"/>
      <c r="L114" s="4"/>
      <c r="M114" s="4"/>
      <c r="N114" s="4"/>
      <c r="O114" s="4">
        <v>13.25</v>
      </c>
      <c r="P114" s="15">
        <v>13.25</v>
      </c>
      <c r="Q114" s="337">
        <v>14.95</v>
      </c>
      <c r="R114" s="15" t="str">
        <f t="shared" si="7"/>
        <v>Yes</v>
      </c>
      <c r="S114" s="15" t="str">
        <f t="shared" si="8"/>
        <v>No</v>
      </c>
      <c r="T114" s="4" t="str">
        <f t="shared" si="9"/>
        <v>Yes</v>
      </c>
      <c r="U114" s="4">
        <f t="shared" si="10"/>
        <v>0.1283018867924528</v>
      </c>
      <c r="V114" s="132" t="str">
        <f t="shared" si="11"/>
        <v>Yes</v>
      </c>
      <c r="W114" s="223">
        <f t="shared" si="12"/>
        <v>0.1283018867924528</v>
      </c>
      <c r="X114" s="221" t="str">
        <f t="shared" si="13"/>
        <v>No</v>
      </c>
      <c r="Y114" s="223" t="str">
        <f t="shared" si="14"/>
        <v>N/A</v>
      </c>
      <c r="Z114" s="222" t="str">
        <f t="shared" si="15"/>
        <v>No</v>
      </c>
      <c r="AA114" s="68" t="str">
        <f t="shared" si="16"/>
        <v>N/A</v>
      </c>
      <c r="AB114" s="65" t="str">
        <f t="shared" si="17"/>
        <v>No</v>
      </c>
      <c r="AC114" s="68" t="str">
        <f t="shared" si="18"/>
        <v>N/A</v>
      </c>
      <c r="AD114" s="65" t="str">
        <f t="shared" si="19"/>
        <v>No</v>
      </c>
      <c r="AE114" s="68" t="str">
        <f t="shared" si="20"/>
        <v>N/A</v>
      </c>
      <c r="AF114" s="66"/>
    </row>
    <row r="115" spans="1:32" ht="14.5" hidden="1" customHeight="1">
      <c r="A115" s="66" t="s">
        <v>33</v>
      </c>
      <c r="B115" s="66" t="s">
        <v>27</v>
      </c>
      <c r="C115" s="212" t="str" cm="1">
        <f t="array" ref="C115">_xlfn.IFNA(_xlfn.IFS(B115="Starter","Starters &amp; Sides",B115="Sides","Starters &amp; Sides"),B115)</f>
        <v>Mains</v>
      </c>
      <c r="D115" s="8" t="s">
        <v>2906</v>
      </c>
      <c r="E115" s="74"/>
      <c r="F115" s="4"/>
      <c r="G115" s="4"/>
      <c r="H115" s="4"/>
      <c r="I115" s="4"/>
      <c r="J115" s="4"/>
      <c r="K115" s="4"/>
      <c r="L115" s="4"/>
      <c r="M115" s="4"/>
      <c r="N115" s="4"/>
      <c r="O115" s="4">
        <v>9.4499999999999993</v>
      </c>
      <c r="P115" s="15">
        <v>9.9499999999999993</v>
      </c>
      <c r="Q115" s="337">
        <v>9.9499999999999993</v>
      </c>
      <c r="R115" s="15" t="str">
        <f t="shared" si="7"/>
        <v>Yes</v>
      </c>
      <c r="S115" s="15" t="str">
        <f t="shared" si="8"/>
        <v>No</v>
      </c>
      <c r="T115" s="4" t="str">
        <f t="shared" si="9"/>
        <v>Yes</v>
      </c>
      <c r="U115" s="4">
        <f t="shared" si="10"/>
        <v>0</v>
      </c>
      <c r="V115" s="132" t="str">
        <f t="shared" si="11"/>
        <v>Yes</v>
      </c>
      <c r="W115" s="223">
        <f t="shared" si="12"/>
        <v>5.2910052910053018E-2</v>
      </c>
      <c r="X115" s="221" t="str">
        <f t="shared" si="13"/>
        <v>No</v>
      </c>
      <c r="Y115" s="223" t="str">
        <f t="shared" si="14"/>
        <v>N/A</v>
      </c>
      <c r="Z115" s="222" t="str">
        <f t="shared" si="15"/>
        <v>No</v>
      </c>
      <c r="AA115" s="68" t="str">
        <f t="shared" si="16"/>
        <v>N/A</v>
      </c>
      <c r="AB115" s="65" t="str">
        <f t="shared" si="17"/>
        <v>No</v>
      </c>
      <c r="AC115" s="68" t="str">
        <f t="shared" si="18"/>
        <v>N/A</v>
      </c>
      <c r="AD115" s="65" t="str">
        <f t="shared" si="19"/>
        <v>No</v>
      </c>
      <c r="AE115" s="68" t="str">
        <f t="shared" si="20"/>
        <v>N/A</v>
      </c>
      <c r="AF115" s="66"/>
    </row>
    <row r="116" spans="1:32" ht="14.5" hidden="1" customHeight="1">
      <c r="A116" s="66" t="s">
        <v>33</v>
      </c>
      <c r="B116" s="66" t="s">
        <v>27</v>
      </c>
      <c r="C116" s="212" t="str" cm="1">
        <f t="array" ref="C116">_xlfn.IFNA(_xlfn.IFS(B116="Starter","Starters &amp; Sides",B116="Sides","Starters &amp; Sides"),B116)</f>
        <v>Mains</v>
      </c>
      <c r="D116" s="8" t="s">
        <v>2832</v>
      </c>
      <c r="E116" s="74"/>
      <c r="F116" s="4"/>
      <c r="G116" s="4"/>
      <c r="H116" s="4"/>
      <c r="I116" s="4"/>
      <c r="J116" s="4"/>
      <c r="K116" s="4"/>
      <c r="L116" s="4"/>
      <c r="M116" s="4"/>
      <c r="N116" s="4"/>
      <c r="O116" s="4">
        <v>11.45</v>
      </c>
      <c r="P116" s="15">
        <v>11.95</v>
      </c>
      <c r="Q116" s="337">
        <v>11.95</v>
      </c>
      <c r="R116" s="15" t="str">
        <f t="shared" si="7"/>
        <v>Yes</v>
      </c>
      <c r="S116" s="15" t="str">
        <f t="shared" si="8"/>
        <v>No</v>
      </c>
      <c r="T116" s="4" t="str">
        <f t="shared" si="9"/>
        <v>Yes</v>
      </c>
      <c r="U116" s="4">
        <f t="shared" si="10"/>
        <v>0</v>
      </c>
      <c r="V116" s="132" t="str">
        <f t="shared" si="11"/>
        <v>Yes</v>
      </c>
      <c r="W116" s="223">
        <f t="shared" si="12"/>
        <v>4.366812227074246E-2</v>
      </c>
      <c r="X116" s="221" t="str">
        <f t="shared" si="13"/>
        <v>No</v>
      </c>
      <c r="Y116" s="223" t="str">
        <f t="shared" si="14"/>
        <v>N/A</v>
      </c>
      <c r="Z116" s="222" t="str">
        <f t="shared" si="15"/>
        <v>No</v>
      </c>
      <c r="AA116" s="68" t="str">
        <f t="shared" si="16"/>
        <v>N/A</v>
      </c>
      <c r="AB116" s="65" t="str">
        <f t="shared" si="17"/>
        <v>No</v>
      </c>
      <c r="AC116" s="68" t="str">
        <f t="shared" si="18"/>
        <v>N/A</v>
      </c>
      <c r="AD116" s="65" t="str">
        <f t="shared" si="19"/>
        <v>No</v>
      </c>
      <c r="AE116" s="68" t="str">
        <f t="shared" si="20"/>
        <v>N/A</v>
      </c>
      <c r="AF116" s="66"/>
    </row>
    <row r="117" spans="1:32" ht="14.5" hidden="1" customHeight="1">
      <c r="A117" s="66" t="s">
        <v>33</v>
      </c>
      <c r="B117" s="66" t="s">
        <v>27</v>
      </c>
      <c r="C117" s="212" t="str" cm="1">
        <f t="array" ref="C117">_xlfn.IFNA(_xlfn.IFS(B117="Starter","Starters &amp; Sides",B117="Sides","Starters &amp; Sides"),B117)</f>
        <v>Mains</v>
      </c>
      <c r="D117" s="8" t="s">
        <v>2907</v>
      </c>
      <c r="E117" s="74"/>
      <c r="F117" s="4"/>
      <c r="G117" s="4"/>
      <c r="H117" s="4"/>
      <c r="I117" s="4"/>
      <c r="J117" s="4"/>
      <c r="K117" s="4"/>
      <c r="L117" s="4"/>
      <c r="M117" s="4"/>
      <c r="N117" s="4"/>
      <c r="O117" s="4">
        <v>12.45</v>
      </c>
      <c r="P117" s="15">
        <v>12.95</v>
      </c>
      <c r="Q117" s="337">
        <v>12.95</v>
      </c>
      <c r="R117" s="15" t="str">
        <f t="shared" si="7"/>
        <v>Yes</v>
      </c>
      <c r="S117" s="15" t="str">
        <f t="shared" si="8"/>
        <v>No</v>
      </c>
      <c r="T117" s="4" t="str">
        <f t="shared" si="9"/>
        <v>Yes</v>
      </c>
      <c r="U117" s="4">
        <f t="shared" si="10"/>
        <v>0</v>
      </c>
      <c r="V117" s="132" t="str">
        <f t="shared" si="11"/>
        <v>Yes</v>
      </c>
      <c r="W117" s="223">
        <f t="shared" si="12"/>
        <v>4.016064257028118E-2</v>
      </c>
      <c r="X117" s="221" t="str">
        <f t="shared" si="13"/>
        <v>No</v>
      </c>
      <c r="Y117" s="223" t="str">
        <f t="shared" si="14"/>
        <v>N/A</v>
      </c>
      <c r="Z117" s="222" t="str">
        <f t="shared" si="15"/>
        <v>No</v>
      </c>
      <c r="AA117" s="68" t="str">
        <f t="shared" si="16"/>
        <v>N/A</v>
      </c>
      <c r="AB117" s="65" t="str">
        <f t="shared" si="17"/>
        <v>No</v>
      </c>
      <c r="AC117" s="68" t="str">
        <f t="shared" si="18"/>
        <v>N/A</v>
      </c>
      <c r="AD117" s="65" t="str">
        <f t="shared" si="19"/>
        <v>No</v>
      </c>
      <c r="AE117" s="68" t="str">
        <f t="shared" si="20"/>
        <v>N/A</v>
      </c>
      <c r="AF117" s="66"/>
    </row>
    <row r="118" spans="1:32" ht="14.5" hidden="1" customHeight="1">
      <c r="A118" s="66" t="s">
        <v>33</v>
      </c>
      <c r="B118" s="66" t="s">
        <v>27</v>
      </c>
      <c r="C118" s="212" t="str" cm="1">
        <f t="array" ref="C118">_xlfn.IFNA(_xlfn.IFS(B118="Starter","Starters &amp; Sides",B118="Sides","Starters &amp; Sides"),B118)</f>
        <v>Mains</v>
      </c>
      <c r="D118" s="8" t="s">
        <v>2908</v>
      </c>
      <c r="E118" s="74"/>
      <c r="F118" s="4"/>
      <c r="G118" s="4"/>
      <c r="H118" s="4"/>
      <c r="I118" s="4"/>
      <c r="J118" s="4"/>
      <c r="K118" s="4"/>
      <c r="L118" s="4"/>
      <c r="M118" s="4"/>
      <c r="N118" s="4"/>
      <c r="O118" s="4"/>
      <c r="P118" s="15"/>
      <c r="Q118" s="337">
        <v>9.4499999999999993</v>
      </c>
      <c r="R118" s="15" t="str">
        <f>IF(COUNTA(Q118)=1,"Yes","No")</f>
        <v>Yes</v>
      </c>
      <c r="S118" s="15"/>
      <c r="T118" s="4"/>
      <c r="U118" s="4"/>
      <c r="V118" s="132"/>
      <c r="W118" s="223"/>
      <c r="X118" s="221"/>
      <c r="Y118" s="223"/>
      <c r="Z118" s="222"/>
      <c r="AA118" s="68"/>
      <c r="AB118" s="65"/>
      <c r="AC118" s="68"/>
      <c r="AD118" s="65"/>
      <c r="AE118" s="68"/>
      <c r="AF118" s="66"/>
    </row>
    <row r="119" spans="1:32" ht="14.5" hidden="1" customHeight="1">
      <c r="A119" s="66" t="s">
        <v>33</v>
      </c>
      <c r="B119" s="66" t="s">
        <v>27</v>
      </c>
      <c r="C119" s="212" t="str" cm="1">
        <f t="array" ref="C119">_xlfn.IFNA(_xlfn.IFS(B119="Starter","Starters &amp; Sides",B119="Sides","Starters &amp; Sides"),B119)</f>
        <v>Mains</v>
      </c>
      <c r="D119" s="8" t="s">
        <v>2909</v>
      </c>
      <c r="E119" s="74"/>
      <c r="F119" s="4"/>
      <c r="G119" s="4"/>
      <c r="H119" s="4"/>
      <c r="I119" s="4"/>
      <c r="J119" s="4"/>
      <c r="K119" s="4"/>
      <c r="L119" s="4"/>
      <c r="M119" s="4"/>
      <c r="N119" s="4"/>
      <c r="O119" s="4"/>
      <c r="P119" s="15"/>
      <c r="Q119" s="337">
        <v>11.45</v>
      </c>
      <c r="R119" s="15" t="str">
        <f>IF(COUNTA(Q119)=1,"Yes","No")</f>
        <v>Yes</v>
      </c>
      <c r="S119" s="15"/>
      <c r="T119" s="4"/>
      <c r="U119" s="4"/>
      <c r="V119" s="132"/>
      <c r="W119" s="223"/>
      <c r="X119" s="221"/>
      <c r="Y119" s="223"/>
      <c r="Z119" s="222"/>
      <c r="AA119" s="68"/>
      <c r="AB119" s="65"/>
      <c r="AC119" s="68"/>
      <c r="AD119" s="65"/>
      <c r="AE119" s="68"/>
      <c r="AF119" s="66"/>
    </row>
    <row r="120" spans="1:32" ht="14.5" hidden="1" customHeight="1">
      <c r="A120" s="66" t="s">
        <v>33</v>
      </c>
      <c r="B120" s="66" t="s">
        <v>27</v>
      </c>
      <c r="C120" s="212" t="str" cm="1">
        <f t="array" ref="C120">_xlfn.IFNA(_xlfn.IFS(B120="Starter","Starters &amp; Sides",B120="Sides","Starters &amp; Sides"),B120)</f>
        <v>Mains</v>
      </c>
      <c r="D120" s="8" t="s">
        <v>2910</v>
      </c>
      <c r="E120" s="74"/>
      <c r="F120" s="4"/>
      <c r="G120" s="4"/>
      <c r="H120" s="4"/>
      <c r="I120" s="4"/>
      <c r="J120" s="4"/>
      <c r="K120" s="4"/>
      <c r="L120" s="4"/>
      <c r="M120" s="4"/>
      <c r="N120" s="4"/>
      <c r="O120" s="4"/>
      <c r="P120" s="15"/>
      <c r="Q120" s="337">
        <v>12.45</v>
      </c>
      <c r="R120" s="15" t="str">
        <f>IF(COUNTA(Q120)=1,"Yes","No")</f>
        <v>Yes</v>
      </c>
      <c r="S120" s="15"/>
      <c r="T120" s="4"/>
      <c r="U120" s="4"/>
      <c r="V120" s="132"/>
      <c r="W120" s="223"/>
      <c r="X120" s="221"/>
      <c r="Y120" s="223"/>
      <c r="Z120" s="222"/>
      <c r="AA120" s="68"/>
      <c r="AB120" s="65"/>
      <c r="AC120" s="68"/>
      <c r="AD120" s="65"/>
      <c r="AE120" s="68"/>
      <c r="AF120" s="66"/>
    </row>
    <row r="121" spans="1:32" ht="14.5" hidden="1" customHeight="1">
      <c r="A121" s="66" t="s">
        <v>33</v>
      </c>
      <c r="B121" s="66" t="s">
        <v>27</v>
      </c>
      <c r="C121" s="212" t="str" cm="1">
        <f t="array" ref="C121">_xlfn.IFNA(_xlfn.IFS(B121="Starter","Starters &amp; Sides",B121="Sides","Starters &amp; Sides"),B121)</f>
        <v>Mains</v>
      </c>
      <c r="D121" s="8" t="s">
        <v>2911</v>
      </c>
      <c r="E121" s="74"/>
      <c r="F121" s="4"/>
      <c r="G121" s="4"/>
      <c r="H121" s="4"/>
      <c r="I121" s="4"/>
      <c r="J121" s="4"/>
      <c r="K121" s="4"/>
      <c r="L121" s="4"/>
      <c r="M121" s="4"/>
      <c r="N121" s="4"/>
      <c r="O121" s="4">
        <v>6.45</v>
      </c>
      <c r="P121" s="15">
        <v>6.45</v>
      </c>
      <c r="Q121" s="337"/>
      <c r="R121" s="15" t="str">
        <f t="shared" si="7"/>
        <v>No</v>
      </c>
      <c r="S121" s="15" t="str">
        <f t="shared" si="8"/>
        <v>No</v>
      </c>
      <c r="T121" s="4" t="str">
        <f t="shared" si="9"/>
        <v>No</v>
      </c>
      <c r="U121" s="4" t="str">
        <f t="shared" si="10"/>
        <v>N/A</v>
      </c>
      <c r="V121" s="132" t="str">
        <f t="shared" si="11"/>
        <v>No</v>
      </c>
      <c r="W121" s="223" t="str">
        <f t="shared" si="12"/>
        <v>N/A</v>
      </c>
      <c r="X121" s="221" t="str">
        <f t="shared" si="13"/>
        <v>No</v>
      </c>
      <c r="Y121" s="223" t="str">
        <f t="shared" si="14"/>
        <v>N/A</v>
      </c>
      <c r="Z121" s="222" t="str">
        <f t="shared" si="15"/>
        <v>No</v>
      </c>
      <c r="AA121" s="68" t="str">
        <f t="shared" si="16"/>
        <v>N/A</v>
      </c>
      <c r="AB121" s="65" t="str">
        <f t="shared" si="17"/>
        <v>No</v>
      </c>
      <c r="AC121" s="68" t="str">
        <f t="shared" si="18"/>
        <v>N/A</v>
      </c>
      <c r="AD121" s="65" t="str">
        <f t="shared" si="19"/>
        <v>No</v>
      </c>
      <c r="AE121" s="68" t="str">
        <f t="shared" si="20"/>
        <v>N/A</v>
      </c>
      <c r="AF121" s="66"/>
    </row>
    <row r="122" spans="1:32" ht="14.5" hidden="1" customHeight="1">
      <c r="A122" s="66" t="s">
        <v>33</v>
      </c>
      <c r="B122" s="66" t="s">
        <v>27</v>
      </c>
      <c r="C122" s="212" t="str" cm="1">
        <f t="array" ref="C122">_xlfn.IFNA(_xlfn.IFS(B122="Starter","Starters &amp; Sides",B122="Sides","Starters &amp; Sides"),B122)</f>
        <v>Mains</v>
      </c>
      <c r="D122" s="8" t="s">
        <v>2912</v>
      </c>
      <c r="E122" s="74"/>
      <c r="F122" s="4"/>
      <c r="G122" s="4"/>
      <c r="H122" s="4"/>
      <c r="I122" s="4"/>
      <c r="J122" s="4"/>
      <c r="K122" s="4"/>
      <c r="L122" s="4"/>
      <c r="M122" s="4"/>
      <c r="N122" s="4"/>
      <c r="O122" s="4">
        <v>8.4499999999999993</v>
      </c>
      <c r="P122" s="15">
        <v>8.4499999999999993</v>
      </c>
      <c r="Q122" s="337"/>
      <c r="R122" s="15" t="str">
        <f t="shared" si="7"/>
        <v>No</v>
      </c>
      <c r="S122" s="15" t="str">
        <f t="shared" si="8"/>
        <v>No</v>
      </c>
      <c r="T122" s="4" t="str">
        <f t="shared" si="9"/>
        <v>No</v>
      </c>
      <c r="U122" s="4" t="str">
        <f t="shared" si="10"/>
        <v>N/A</v>
      </c>
      <c r="V122" s="132" t="str">
        <f t="shared" si="11"/>
        <v>No</v>
      </c>
      <c r="W122" s="223" t="str">
        <f t="shared" si="12"/>
        <v>N/A</v>
      </c>
      <c r="X122" s="221" t="str">
        <f t="shared" si="13"/>
        <v>No</v>
      </c>
      <c r="Y122" s="223" t="str">
        <f t="shared" si="14"/>
        <v>N/A</v>
      </c>
      <c r="Z122" s="222" t="str">
        <f t="shared" si="15"/>
        <v>No</v>
      </c>
      <c r="AA122" s="68" t="str">
        <f t="shared" si="16"/>
        <v>N/A</v>
      </c>
      <c r="AB122" s="65" t="str">
        <f t="shared" si="17"/>
        <v>No</v>
      </c>
      <c r="AC122" s="68" t="str">
        <f t="shared" si="18"/>
        <v>N/A</v>
      </c>
      <c r="AD122" s="65" t="str">
        <f t="shared" si="19"/>
        <v>No</v>
      </c>
      <c r="AE122" s="68" t="str">
        <f t="shared" si="20"/>
        <v>N/A</v>
      </c>
      <c r="AF122" s="66"/>
    </row>
    <row r="123" spans="1:32" ht="14.5" hidden="1" customHeight="1">
      <c r="A123" s="66" t="s">
        <v>33</v>
      </c>
      <c r="B123" s="66" t="s">
        <v>27</v>
      </c>
      <c r="C123" s="212" t="str" cm="1">
        <f t="array" ref="C123">_xlfn.IFNA(_xlfn.IFS(B123="Starter","Starters &amp; Sides",B123="Sides","Starters &amp; Sides"),B123)</f>
        <v>Mains</v>
      </c>
      <c r="D123" s="8" t="s">
        <v>2913</v>
      </c>
      <c r="E123" s="74"/>
      <c r="F123" s="4"/>
      <c r="G123" s="4"/>
      <c r="H123" s="4"/>
      <c r="I123" s="4"/>
      <c r="J123" s="4"/>
      <c r="K123" s="4"/>
      <c r="L123" s="4"/>
      <c r="M123" s="4"/>
      <c r="N123" s="4"/>
      <c r="O123" s="4">
        <v>9.4499999999999993</v>
      </c>
      <c r="P123" s="15">
        <v>9.4499999999999993</v>
      </c>
      <c r="Q123" s="337"/>
      <c r="R123" s="15" t="str">
        <f t="shared" si="7"/>
        <v>No</v>
      </c>
      <c r="S123" s="15" t="str">
        <f t="shared" si="8"/>
        <v>No</v>
      </c>
      <c r="T123" s="4" t="str">
        <f t="shared" si="9"/>
        <v>No</v>
      </c>
      <c r="U123" s="4" t="str">
        <f t="shared" si="10"/>
        <v>N/A</v>
      </c>
      <c r="V123" s="132" t="str">
        <f t="shared" si="11"/>
        <v>No</v>
      </c>
      <c r="W123" s="223" t="str">
        <f t="shared" si="12"/>
        <v>N/A</v>
      </c>
      <c r="X123" s="221" t="str">
        <f t="shared" si="13"/>
        <v>No</v>
      </c>
      <c r="Y123" s="223" t="str">
        <f t="shared" si="14"/>
        <v>N/A</v>
      </c>
      <c r="Z123" s="222" t="str">
        <f t="shared" si="15"/>
        <v>No</v>
      </c>
      <c r="AA123" s="68" t="str">
        <f t="shared" si="16"/>
        <v>N/A</v>
      </c>
      <c r="AB123" s="65" t="str">
        <f t="shared" si="17"/>
        <v>No</v>
      </c>
      <c r="AC123" s="68" t="str">
        <f t="shared" si="18"/>
        <v>N/A</v>
      </c>
      <c r="AD123" s="65" t="str">
        <f t="shared" si="19"/>
        <v>No</v>
      </c>
      <c r="AE123" s="68" t="str">
        <f t="shared" si="20"/>
        <v>N/A</v>
      </c>
      <c r="AF123" s="66"/>
    </row>
    <row r="124" spans="1:32" ht="14.5" hidden="1" customHeight="1">
      <c r="A124" s="66" t="s">
        <v>33</v>
      </c>
      <c r="B124" s="66" t="s">
        <v>27</v>
      </c>
      <c r="C124" s="212" t="str" cm="1">
        <f t="array" ref="C124">_xlfn.IFNA(_xlfn.IFS(B124="Starter","Starters &amp; Sides",B124="Sides","Starters &amp; Sides"),B124)</f>
        <v>Mains</v>
      </c>
      <c r="D124" s="8" t="s">
        <v>2914</v>
      </c>
      <c r="E124" s="74"/>
      <c r="F124" s="4"/>
      <c r="G124" s="4"/>
      <c r="H124" s="4"/>
      <c r="I124" s="4"/>
      <c r="J124" s="4"/>
      <c r="K124" s="4"/>
      <c r="L124" s="4"/>
      <c r="M124" s="4"/>
      <c r="N124" s="4"/>
      <c r="O124" s="4">
        <v>11.95</v>
      </c>
      <c r="P124" s="15"/>
      <c r="Q124" s="337"/>
      <c r="R124" s="15" t="str">
        <f t="shared" si="7"/>
        <v>No</v>
      </c>
      <c r="S124" s="15" t="str">
        <f t="shared" si="8"/>
        <v>No</v>
      </c>
      <c r="T124" s="4" t="str">
        <f t="shared" si="9"/>
        <v>No</v>
      </c>
      <c r="U124" s="4" t="str">
        <f t="shared" si="10"/>
        <v>N/A</v>
      </c>
      <c r="V124" s="132" t="str">
        <f t="shared" si="11"/>
        <v>No</v>
      </c>
      <c r="W124" s="223" t="str">
        <f t="shared" si="12"/>
        <v>N/A</v>
      </c>
      <c r="X124" s="221" t="str">
        <f t="shared" si="13"/>
        <v>No</v>
      </c>
      <c r="Y124" s="223" t="str">
        <f t="shared" si="14"/>
        <v>N/A</v>
      </c>
      <c r="Z124" s="222" t="str">
        <f t="shared" si="15"/>
        <v>No</v>
      </c>
      <c r="AA124" s="68" t="str">
        <f t="shared" si="16"/>
        <v>N/A</v>
      </c>
      <c r="AB124" s="65" t="str">
        <f t="shared" si="17"/>
        <v>No</v>
      </c>
      <c r="AC124" s="68" t="str">
        <f t="shared" si="18"/>
        <v>N/A</v>
      </c>
      <c r="AD124" s="65" t="str">
        <f t="shared" si="19"/>
        <v>No</v>
      </c>
      <c r="AE124" s="68" t="str">
        <f t="shared" si="20"/>
        <v>N/A</v>
      </c>
      <c r="AF124" s="66"/>
    </row>
    <row r="125" spans="1:32" ht="14.5" hidden="1" customHeight="1">
      <c r="A125" s="66" t="s">
        <v>33</v>
      </c>
      <c r="B125" s="66" t="s">
        <v>27</v>
      </c>
      <c r="C125" s="212" t="str" cm="1">
        <f t="array" ref="C125">_xlfn.IFNA(_xlfn.IFS(B125="Starter","Starters &amp; Sides",B125="Sides","Starters &amp; Sides"),B125)</f>
        <v>Mains</v>
      </c>
      <c r="D125" s="8" t="s">
        <v>2915</v>
      </c>
      <c r="E125" s="74"/>
      <c r="F125" s="4"/>
      <c r="G125" s="4"/>
      <c r="H125" s="4"/>
      <c r="I125" s="4"/>
      <c r="J125" s="4"/>
      <c r="K125" s="4"/>
      <c r="L125" s="4"/>
      <c r="M125" s="4"/>
      <c r="N125" s="4"/>
      <c r="O125" s="4">
        <v>13.95</v>
      </c>
      <c r="P125" s="15"/>
      <c r="Q125" s="337"/>
      <c r="R125" s="15" t="str">
        <f t="shared" si="7"/>
        <v>No</v>
      </c>
      <c r="S125" s="15" t="str">
        <f t="shared" si="8"/>
        <v>No</v>
      </c>
      <c r="T125" s="4" t="str">
        <f t="shared" si="9"/>
        <v>No</v>
      </c>
      <c r="U125" s="4" t="str">
        <f t="shared" si="10"/>
        <v>N/A</v>
      </c>
      <c r="V125" s="132" t="str">
        <f t="shared" si="11"/>
        <v>No</v>
      </c>
      <c r="W125" s="223" t="str">
        <f t="shared" si="12"/>
        <v>N/A</v>
      </c>
      <c r="X125" s="221" t="str">
        <f t="shared" si="13"/>
        <v>No</v>
      </c>
      <c r="Y125" s="223" t="str">
        <f t="shared" si="14"/>
        <v>N/A</v>
      </c>
      <c r="Z125" s="222" t="str">
        <f t="shared" si="15"/>
        <v>No</v>
      </c>
      <c r="AA125" s="68" t="str">
        <f t="shared" si="16"/>
        <v>N/A</v>
      </c>
      <c r="AB125" s="65" t="str">
        <f t="shared" si="17"/>
        <v>No</v>
      </c>
      <c r="AC125" s="68" t="str">
        <f t="shared" si="18"/>
        <v>N/A</v>
      </c>
      <c r="AD125" s="65" t="str">
        <f t="shared" si="19"/>
        <v>No</v>
      </c>
      <c r="AE125" s="68" t="str">
        <f t="shared" si="20"/>
        <v>N/A</v>
      </c>
      <c r="AF125" s="66"/>
    </row>
    <row r="126" spans="1:32" ht="14.5" hidden="1" customHeight="1">
      <c r="A126" s="66" t="s">
        <v>33</v>
      </c>
      <c r="B126" s="66" t="s">
        <v>27</v>
      </c>
      <c r="C126" s="212" t="str" cm="1">
        <f t="array" ref="C126">_xlfn.IFNA(_xlfn.IFS(B126="Starter","Starters &amp; Sides",B126="Sides","Starters &amp; Sides"),B126)</f>
        <v>Mains</v>
      </c>
      <c r="D126" s="8" t="s">
        <v>2916</v>
      </c>
      <c r="E126" s="74"/>
      <c r="F126" s="4"/>
      <c r="G126" s="4"/>
      <c r="H126" s="4"/>
      <c r="I126" s="4"/>
      <c r="J126" s="4"/>
      <c r="K126" s="4"/>
      <c r="L126" s="4"/>
      <c r="M126" s="4"/>
      <c r="N126" s="4"/>
      <c r="O126" s="4">
        <v>7.95</v>
      </c>
      <c r="P126" s="15">
        <v>7.95</v>
      </c>
      <c r="Q126" s="337">
        <v>7.95</v>
      </c>
      <c r="R126" s="15" t="str">
        <f t="shared" ref="R126:R183" si="21">IF(COUNTA(Q126)=1,"Yes","No")</f>
        <v>Yes</v>
      </c>
      <c r="S126" s="15" t="str">
        <f t="shared" ref="S126:S183" si="22">IF(AND(T126="No",R126="Yes"),"Yes","No")</f>
        <v>No</v>
      </c>
      <c r="T126" s="4" t="str">
        <f t="shared" ref="T126:T183" si="23">IF(COUNTA(P126:Q126)=2,"Yes","No")</f>
        <v>Yes</v>
      </c>
      <c r="U126" s="4">
        <f t="shared" ref="U126:U183" si="24">IF(T126="Yes",Q126/P126-1,"N/A")</f>
        <v>0</v>
      </c>
      <c r="V126" s="132" t="str">
        <f t="shared" ref="V126:V183" si="25">IF(COUNTA(O126:Q126)=3,"Yes","No")</f>
        <v>Yes</v>
      </c>
      <c r="W126" s="223">
        <f t="shared" ref="W126:W183" si="26">IF(V126="Yes",Q126/O126-1,"N/A")</f>
        <v>0</v>
      </c>
      <c r="X126" s="221" t="str">
        <f t="shared" ref="X126:X183" si="27">IF(COUNTA(N126:Q126)=4,"Yes","No")</f>
        <v>No</v>
      </c>
      <c r="Y126" s="223" t="str">
        <f t="shared" ref="Y126:Y183" si="28">IF(X126="Yes",Q126/N126-1,"N/A")</f>
        <v>N/A</v>
      </c>
      <c r="Z126" s="222" t="str">
        <f t="shared" ref="Z126:Z183" si="29">IF(COUNTA(M126:Q126)=5,"Yes","No")</f>
        <v>No</v>
      </c>
      <c r="AA126" s="68" t="str">
        <f t="shared" ref="AA126:AA183" si="30">IF(Z126="Yes",Q126/M126-1,"N/A")</f>
        <v>N/A</v>
      </c>
      <c r="AB126" s="65" t="str">
        <f t="shared" ref="AB126:AB183" si="31">IF(COUNTA(L126:Q126)=6,"Yes","No")</f>
        <v>No</v>
      </c>
      <c r="AC126" s="68" t="str">
        <f t="shared" ref="AC126:AC183" si="32">IF(AB126="Yes",Q126/L126-1,"N/A")</f>
        <v>N/A</v>
      </c>
      <c r="AD126" s="65" t="str">
        <f t="shared" ref="AD126:AD183" si="33">IF(COUNTA(E126:Q126)=13,"Yes","No")</f>
        <v>No</v>
      </c>
      <c r="AE126" s="68" t="str">
        <f t="shared" ref="AE126:AE183" si="34">IF(AD126="Yes",Q126/E126-1,"N/A")</f>
        <v>N/A</v>
      </c>
      <c r="AF126" s="66"/>
    </row>
    <row r="127" spans="1:32" ht="14.5" hidden="1" customHeight="1">
      <c r="A127" s="66" t="s">
        <v>33</v>
      </c>
      <c r="B127" s="66" t="s">
        <v>27</v>
      </c>
      <c r="C127" s="212" t="str" cm="1">
        <f t="array" ref="C127">_xlfn.IFNA(_xlfn.IFS(B127="Starter","Starters &amp; Sides",B127="Sides","Starters &amp; Sides"),B127)</f>
        <v>Mains</v>
      </c>
      <c r="D127" s="8" t="s">
        <v>2917</v>
      </c>
      <c r="E127" s="74"/>
      <c r="F127" s="4"/>
      <c r="G127" s="4"/>
      <c r="H127" s="4"/>
      <c r="I127" s="4"/>
      <c r="J127" s="4"/>
      <c r="K127" s="4"/>
      <c r="L127" s="4"/>
      <c r="M127" s="4"/>
      <c r="N127" s="4"/>
      <c r="O127" s="4">
        <v>9.9499999999999993</v>
      </c>
      <c r="P127" s="15">
        <v>9.9499999999999993</v>
      </c>
      <c r="Q127" s="337">
        <v>9.9499999999999993</v>
      </c>
      <c r="R127" s="15" t="str">
        <f t="shared" si="21"/>
        <v>Yes</v>
      </c>
      <c r="S127" s="15" t="str">
        <f t="shared" si="22"/>
        <v>No</v>
      </c>
      <c r="T127" s="4" t="str">
        <f t="shared" si="23"/>
        <v>Yes</v>
      </c>
      <c r="U127" s="4">
        <f t="shared" si="24"/>
        <v>0</v>
      </c>
      <c r="V127" s="132" t="str">
        <f t="shared" si="25"/>
        <v>Yes</v>
      </c>
      <c r="W127" s="223">
        <f t="shared" si="26"/>
        <v>0</v>
      </c>
      <c r="X127" s="221" t="str">
        <f t="shared" si="27"/>
        <v>No</v>
      </c>
      <c r="Y127" s="223" t="str">
        <f t="shared" si="28"/>
        <v>N/A</v>
      </c>
      <c r="Z127" s="222" t="str">
        <f t="shared" si="29"/>
        <v>No</v>
      </c>
      <c r="AA127" s="68" t="str">
        <f t="shared" si="30"/>
        <v>N/A</v>
      </c>
      <c r="AB127" s="65" t="str">
        <f t="shared" si="31"/>
        <v>No</v>
      </c>
      <c r="AC127" s="68" t="str">
        <f t="shared" si="32"/>
        <v>N/A</v>
      </c>
      <c r="AD127" s="65" t="str">
        <f t="shared" si="33"/>
        <v>No</v>
      </c>
      <c r="AE127" s="68" t="str">
        <f t="shared" si="34"/>
        <v>N/A</v>
      </c>
      <c r="AF127" s="66"/>
    </row>
    <row r="128" spans="1:32" ht="14.5" hidden="1" customHeight="1">
      <c r="A128" s="66" t="s">
        <v>33</v>
      </c>
      <c r="B128" s="66" t="s">
        <v>27</v>
      </c>
      <c r="C128" s="212" t="str" cm="1">
        <f t="array" ref="C128">_xlfn.IFNA(_xlfn.IFS(B128="Starter","Starters &amp; Sides",B128="Sides","Starters &amp; Sides"),B128)</f>
        <v>Mains</v>
      </c>
      <c r="D128" s="8" t="s">
        <v>2918</v>
      </c>
      <c r="E128" s="74"/>
      <c r="F128" s="4"/>
      <c r="G128" s="4"/>
      <c r="H128" s="4"/>
      <c r="I128" s="4"/>
      <c r="J128" s="4"/>
      <c r="K128" s="4"/>
      <c r="L128" s="4"/>
      <c r="M128" s="4"/>
      <c r="N128" s="4"/>
      <c r="O128" s="4">
        <v>10.95</v>
      </c>
      <c r="P128" s="15">
        <v>10.95</v>
      </c>
      <c r="Q128" s="337">
        <v>10.95</v>
      </c>
      <c r="R128" s="15" t="str">
        <f t="shared" si="21"/>
        <v>Yes</v>
      </c>
      <c r="S128" s="15" t="str">
        <f t="shared" si="22"/>
        <v>No</v>
      </c>
      <c r="T128" s="4" t="str">
        <f t="shared" si="23"/>
        <v>Yes</v>
      </c>
      <c r="U128" s="4">
        <f t="shared" si="24"/>
        <v>0</v>
      </c>
      <c r="V128" s="132" t="str">
        <f t="shared" si="25"/>
        <v>Yes</v>
      </c>
      <c r="W128" s="223">
        <f t="shared" si="26"/>
        <v>0</v>
      </c>
      <c r="X128" s="221" t="str">
        <f t="shared" si="27"/>
        <v>No</v>
      </c>
      <c r="Y128" s="223" t="str">
        <f t="shared" si="28"/>
        <v>N/A</v>
      </c>
      <c r="Z128" s="222" t="str">
        <f t="shared" si="29"/>
        <v>No</v>
      </c>
      <c r="AA128" s="68" t="str">
        <f t="shared" si="30"/>
        <v>N/A</v>
      </c>
      <c r="AB128" s="65" t="str">
        <f t="shared" si="31"/>
        <v>No</v>
      </c>
      <c r="AC128" s="68" t="str">
        <f t="shared" si="32"/>
        <v>N/A</v>
      </c>
      <c r="AD128" s="65" t="str">
        <f t="shared" si="33"/>
        <v>No</v>
      </c>
      <c r="AE128" s="68" t="str">
        <f t="shared" si="34"/>
        <v>N/A</v>
      </c>
      <c r="AF128" s="66"/>
    </row>
    <row r="129" spans="1:32" ht="14.5" hidden="1" customHeight="1">
      <c r="A129" s="66" t="s">
        <v>33</v>
      </c>
      <c r="B129" s="66" t="s">
        <v>27</v>
      </c>
      <c r="C129" s="212" t="str" cm="1">
        <f t="array" ref="C129">_xlfn.IFNA(_xlfn.IFS(B129="Starter","Starters &amp; Sides",B129="Sides","Starters &amp; Sides"),B129)</f>
        <v>Mains</v>
      </c>
      <c r="D129" s="8" t="s">
        <v>2919</v>
      </c>
      <c r="E129" s="74"/>
      <c r="F129" s="4"/>
      <c r="G129" s="4"/>
      <c r="H129" s="4"/>
      <c r="I129" s="4"/>
      <c r="J129" s="4"/>
      <c r="K129" s="4"/>
      <c r="L129" s="4"/>
      <c r="M129" s="4"/>
      <c r="N129" s="4"/>
      <c r="O129" s="4">
        <v>9.4499999999999993</v>
      </c>
      <c r="P129" s="15">
        <v>9.9499999999999993</v>
      </c>
      <c r="Q129" s="337">
        <v>9.9499999999999993</v>
      </c>
      <c r="R129" s="15" t="str">
        <f t="shared" si="21"/>
        <v>Yes</v>
      </c>
      <c r="S129" s="15" t="str">
        <f t="shared" si="22"/>
        <v>No</v>
      </c>
      <c r="T129" s="4" t="str">
        <f t="shared" si="23"/>
        <v>Yes</v>
      </c>
      <c r="U129" s="4">
        <f t="shared" si="24"/>
        <v>0</v>
      </c>
      <c r="V129" s="132" t="str">
        <f t="shared" si="25"/>
        <v>Yes</v>
      </c>
      <c r="W129" s="223">
        <f t="shared" si="26"/>
        <v>5.2910052910053018E-2</v>
      </c>
      <c r="X129" s="221" t="str">
        <f t="shared" si="27"/>
        <v>No</v>
      </c>
      <c r="Y129" s="223" t="str">
        <f t="shared" si="28"/>
        <v>N/A</v>
      </c>
      <c r="Z129" s="222" t="str">
        <f t="shared" si="29"/>
        <v>No</v>
      </c>
      <c r="AA129" s="68" t="str">
        <f t="shared" si="30"/>
        <v>N/A</v>
      </c>
      <c r="AB129" s="65" t="str">
        <f t="shared" si="31"/>
        <v>No</v>
      </c>
      <c r="AC129" s="68" t="str">
        <f t="shared" si="32"/>
        <v>N/A</v>
      </c>
      <c r="AD129" s="65" t="str">
        <f t="shared" si="33"/>
        <v>No</v>
      </c>
      <c r="AE129" s="68" t="str">
        <f t="shared" si="34"/>
        <v>N/A</v>
      </c>
      <c r="AF129" s="66"/>
    </row>
    <row r="130" spans="1:32" ht="14.5" hidden="1" customHeight="1">
      <c r="A130" s="66" t="s">
        <v>33</v>
      </c>
      <c r="B130" s="66" t="s">
        <v>27</v>
      </c>
      <c r="C130" s="212" t="str" cm="1">
        <f t="array" ref="C130">_xlfn.IFNA(_xlfn.IFS(B130="Starter","Starters &amp; Sides",B130="Sides","Starters &amp; Sides"),B130)</f>
        <v>Mains</v>
      </c>
      <c r="D130" s="8" t="s">
        <v>2920</v>
      </c>
      <c r="E130" s="74"/>
      <c r="F130" s="4"/>
      <c r="G130" s="4"/>
      <c r="H130" s="4"/>
      <c r="I130" s="4"/>
      <c r="J130" s="4"/>
      <c r="K130" s="4"/>
      <c r="L130" s="4"/>
      <c r="M130" s="4"/>
      <c r="N130" s="4"/>
      <c r="O130" s="4">
        <v>11.45</v>
      </c>
      <c r="P130" s="15">
        <v>11.95</v>
      </c>
      <c r="Q130" s="337">
        <v>11.95</v>
      </c>
      <c r="R130" s="15" t="str">
        <f t="shared" si="21"/>
        <v>Yes</v>
      </c>
      <c r="S130" s="15" t="str">
        <f t="shared" si="22"/>
        <v>No</v>
      </c>
      <c r="T130" s="4" t="str">
        <f t="shared" si="23"/>
        <v>Yes</v>
      </c>
      <c r="U130" s="4">
        <f t="shared" si="24"/>
        <v>0</v>
      </c>
      <c r="V130" s="132" t="str">
        <f t="shared" si="25"/>
        <v>Yes</v>
      </c>
      <c r="W130" s="223">
        <f t="shared" si="26"/>
        <v>4.366812227074246E-2</v>
      </c>
      <c r="X130" s="221" t="str">
        <f t="shared" si="27"/>
        <v>No</v>
      </c>
      <c r="Y130" s="223" t="str">
        <f t="shared" si="28"/>
        <v>N/A</v>
      </c>
      <c r="Z130" s="222" t="str">
        <f t="shared" si="29"/>
        <v>No</v>
      </c>
      <c r="AA130" s="68" t="str">
        <f t="shared" si="30"/>
        <v>N/A</v>
      </c>
      <c r="AB130" s="65" t="str">
        <f t="shared" si="31"/>
        <v>No</v>
      </c>
      <c r="AC130" s="68" t="str">
        <f t="shared" si="32"/>
        <v>N/A</v>
      </c>
      <c r="AD130" s="65" t="str">
        <f t="shared" si="33"/>
        <v>No</v>
      </c>
      <c r="AE130" s="68" t="str">
        <f t="shared" si="34"/>
        <v>N/A</v>
      </c>
      <c r="AF130" s="66"/>
    </row>
    <row r="131" spans="1:32" ht="14.5" hidden="1" customHeight="1">
      <c r="A131" s="66" t="s">
        <v>33</v>
      </c>
      <c r="B131" s="66" t="s">
        <v>27</v>
      </c>
      <c r="C131" s="212" t="str" cm="1">
        <f t="array" ref="C131">_xlfn.IFNA(_xlfn.IFS(B131="Starter","Starters &amp; Sides",B131="Sides","Starters &amp; Sides"),B131)</f>
        <v>Mains</v>
      </c>
      <c r="D131" s="8" t="s">
        <v>2921</v>
      </c>
      <c r="E131" s="74"/>
      <c r="F131" s="4"/>
      <c r="G131" s="4"/>
      <c r="H131" s="4"/>
      <c r="I131" s="4"/>
      <c r="J131" s="4"/>
      <c r="K131" s="4"/>
      <c r="L131" s="4"/>
      <c r="M131" s="4"/>
      <c r="N131" s="4"/>
      <c r="O131" s="4">
        <v>12.45</v>
      </c>
      <c r="P131" s="15">
        <v>12.95</v>
      </c>
      <c r="Q131" s="337">
        <v>12.95</v>
      </c>
      <c r="R131" s="15" t="str">
        <f t="shared" si="21"/>
        <v>Yes</v>
      </c>
      <c r="S131" s="15" t="str">
        <f t="shared" si="22"/>
        <v>No</v>
      </c>
      <c r="T131" s="4" t="str">
        <f t="shared" si="23"/>
        <v>Yes</v>
      </c>
      <c r="U131" s="4">
        <f t="shared" si="24"/>
        <v>0</v>
      </c>
      <c r="V131" s="132" t="str">
        <f t="shared" si="25"/>
        <v>Yes</v>
      </c>
      <c r="W131" s="223">
        <f t="shared" si="26"/>
        <v>4.016064257028118E-2</v>
      </c>
      <c r="X131" s="221" t="str">
        <f t="shared" si="27"/>
        <v>No</v>
      </c>
      <c r="Y131" s="223" t="str">
        <f t="shared" si="28"/>
        <v>N/A</v>
      </c>
      <c r="Z131" s="222" t="str">
        <f t="shared" si="29"/>
        <v>No</v>
      </c>
      <c r="AA131" s="68" t="str">
        <f t="shared" si="30"/>
        <v>N/A</v>
      </c>
      <c r="AB131" s="65" t="str">
        <f t="shared" si="31"/>
        <v>No</v>
      </c>
      <c r="AC131" s="68" t="str">
        <f t="shared" si="32"/>
        <v>N/A</v>
      </c>
      <c r="AD131" s="65" t="str">
        <f t="shared" si="33"/>
        <v>No</v>
      </c>
      <c r="AE131" s="68" t="str">
        <f t="shared" si="34"/>
        <v>N/A</v>
      </c>
      <c r="AF131" s="66"/>
    </row>
    <row r="132" spans="1:32" ht="14.5" hidden="1" customHeight="1">
      <c r="A132" s="66" t="s">
        <v>33</v>
      </c>
      <c r="B132" s="66" t="s">
        <v>27</v>
      </c>
      <c r="C132" s="212" t="str" cm="1">
        <f t="array" ref="C132">_xlfn.IFNA(_xlfn.IFS(B132="Starter","Starters &amp; Sides",B132="Sides","Starters &amp; Sides"),B132)</f>
        <v>Mains</v>
      </c>
      <c r="D132" s="8" t="s">
        <v>2922</v>
      </c>
      <c r="E132" s="74"/>
      <c r="F132" s="4"/>
      <c r="G132" s="4"/>
      <c r="H132" s="4"/>
      <c r="I132" s="4"/>
      <c r="J132" s="4"/>
      <c r="K132" s="4"/>
      <c r="L132" s="4"/>
      <c r="M132" s="4"/>
      <c r="N132" s="4"/>
      <c r="O132" s="4"/>
      <c r="P132" s="15"/>
      <c r="Q132" s="337">
        <v>9.4499999999999993</v>
      </c>
      <c r="R132" s="15" t="str">
        <f>IF(COUNTA(Q132)=1,"Yes","No")</f>
        <v>Yes</v>
      </c>
      <c r="S132" s="15"/>
      <c r="T132" s="4"/>
      <c r="U132" s="4"/>
      <c r="V132" s="132"/>
      <c r="W132" s="223"/>
      <c r="X132" s="221"/>
      <c r="Y132" s="223"/>
      <c r="Z132" s="222"/>
      <c r="AA132" s="68"/>
      <c r="AB132" s="65"/>
      <c r="AC132" s="68"/>
      <c r="AD132" s="65"/>
      <c r="AE132" s="68"/>
      <c r="AF132" s="66"/>
    </row>
    <row r="133" spans="1:32" ht="14.5" hidden="1" customHeight="1">
      <c r="A133" s="66" t="s">
        <v>33</v>
      </c>
      <c r="B133" s="66" t="s">
        <v>27</v>
      </c>
      <c r="C133" s="212" t="str" cm="1">
        <f t="array" ref="C133">_xlfn.IFNA(_xlfn.IFS(B133="Starter","Starters &amp; Sides",B133="Sides","Starters &amp; Sides"),B133)</f>
        <v>Mains</v>
      </c>
      <c r="D133" s="8" t="s">
        <v>2923</v>
      </c>
      <c r="E133" s="74"/>
      <c r="F133" s="4"/>
      <c r="G133" s="4"/>
      <c r="H133" s="4"/>
      <c r="I133" s="4"/>
      <c r="J133" s="4"/>
      <c r="K133" s="4"/>
      <c r="L133" s="4"/>
      <c r="M133" s="4"/>
      <c r="N133" s="4"/>
      <c r="O133" s="4"/>
      <c r="P133" s="15"/>
      <c r="Q133" s="337">
        <v>11.45</v>
      </c>
      <c r="R133" s="15" t="str">
        <f>IF(COUNTA(Q133)=1,"Yes","No")</f>
        <v>Yes</v>
      </c>
      <c r="S133" s="15"/>
      <c r="T133" s="4"/>
      <c r="U133" s="4"/>
      <c r="V133" s="132"/>
      <c r="W133" s="223"/>
      <c r="X133" s="221"/>
      <c r="Y133" s="223"/>
      <c r="Z133" s="222"/>
      <c r="AA133" s="68"/>
      <c r="AB133" s="65"/>
      <c r="AC133" s="68"/>
      <c r="AD133" s="65"/>
      <c r="AE133" s="68"/>
      <c r="AF133" s="66"/>
    </row>
    <row r="134" spans="1:32" ht="14.5" hidden="1" customHeight="1">
      <c r="A134" s="66" t="s">
        <v>33</v>
      </c>
      <c r="B134" s="66" t="s">
        <v>27</v>
      </c>
      <c r="C134" s="212" t="str" cm="1">
        <f t="array" ref="C134">_xlfn.IFNA(_xlfn.IFS(B134="Starter","Starters &amp; Sides",B134="Sides","Starters &amp; Sides"),B134)</f>
        <v>Mains</v>
      </c>
      <c r="D134" s="8" t="s">
        <v>2924</v>
      </c>
      <c r="E134" s="74"/>
      <c r="F134" s="4"/>
      <c r="G134" s="4"/>
      <c r="H134" s="4"/>
      <c r="I134" s="4"/>
      <c r="J134" s="4"/>
      <c r="K134" s="4"/>
      <c r="L134" s="4"/>
      <c r="M134" s="4"/>
      <c r="N134" s="4"/>
      <c r="O134" s="4"/>
      <c r="P134" s="15"/>
      <c r="Q134" s="337">
        <v>12.45</v>
      </c>
      <c r="R134" s="15" t="str">
        <f>IF(COUNTA(Q134)=1,"Yes","No")</f>
        <v>Yes</v>
      </c>
      <c r="S134" s="15"/>
      <c r="T134" s="4"/>
      <c r="U134" s="4"/>
      <c r="V134" s="132"/>
      <c r="W134" s="223"/>
      <c r="X134" s="221"/>
      <c r="Y134" s="223"/>
      <c r="Z134" s="222"/>
      <c r="AA134" s="68"/>
      <c r="AB134" s="65"/>
      <c r="AC134" s="68"/>
      <c r="AD134" s="65"/>
      <c r="AE134" s="68"/>
      <c r="AF134" s="66"/>
    </row>
    <row r="135" spans="1:32" ht="14.5" hidden="1" customHeight="1">
      <c r="A135" s="66" t="s">
        <v>33</v>
      </c>
      <c r="B135" s="66" t="s">
        <v>27</v>
      </c>
      <c r="C135" s="212" t="str" cm="1">
        <f t="array" ref="C135">_xlfn.IFNA(_xlfn.IFS(B135="Starter","Starters &amp; Sides",B135="Sides","Starters &amp; Sides"),B135)</f>
        <v>Mains</v>
      </c>
      <c r="D135" s="8" t="s">
        <v>2925</v>
      </c>
      <c r="E135" s="74"/>
      <c r="F135" s="4"/>
      <c r="G135" s="4"/>
      <c r="H135" s="4"/>
      <c r="I135" s="4"/>
      <c r="J135" s="4"/>
      <c r="K135" s="4"/>
      <c r="L135" s="4"/>
      <c r="M135" s="4"/>
      <c r="N135" s="4"/>
      <c r="O135" s="4"/>
      <c r="P135" s="15"/>
      <c r="Q135" s="337">
        <v>11.95</v>
      </c>
      <c r="R135" s="15" t="str">
        <f>IF(COUNTA(Q135)=1,"Yes","No")</f>
        <v>Yes</v>
      </c>
      <c r="S135" s="15"/>
      <c r="T135" s="4"/>
      <c r="U135" s="4"/>
      <c r="V135" s="132"/>
      <c r="W135" s="223"/>
      <c r="X135" s="221"/>
      <c r="Y135" s="223"/>
      <c r="Z135" s="222"/>
      <c r="AA135" s="68"/>
      <c r="AB135" s="65"/>
      <c r="AC135" s="68"/>
      <c r="AD135" s="65"/>
      <c r="AE135" s="68"/>
      <c r="AF135" s="66"/>
    </row>
    <row r="136" spans="1:32" ht="14.5" hidden="1" customHeight="1">
      <c r="A136" s="66" t="s">
        <v>33</v>
      </c>
      <c r="B136" s="66" t="s">
        <v>27</v>
      </c>
      <c r="C136" s="212" t="str" cm="1">
        <f t="array" ref="C136">_xlfn.IFNA(_xlfn.IFS(B136="Starter","Starters &amp; Sides",B136="Sides","Starters &amp; Sides"),B136)</f>
        <v>Mains</v>
      </c>
      <c r="D136" s="8" t="s">
        <v>2926</v>
      </c>
      <c r="E136" s="74"/>
      <c r="F136" s="4"/>
      <c r="G136" s="4"/>
      <c r="H136" s="4"/>
      <c r="I136" s="4"/>
      <c r="J136" s="4"/>
      <c r="K136" s="4"/>
      <c r="L136" s="4"/>
      <c r="M136" s="4"/>
      <c r="N136" s="4"/>
      <c r="O136" s="4">
        <v>11.95</v>
      </c>
      <c r="P136" s="15">
        <v>11.95</v>
      </c>
      <c r="Q136" s="337">
        <v>11.95</v>
      </c>
      <c r="R136" s="15" t="str">
        <f t="shared" si="21"/>
        <v>Yes</v>
      </c>
      <c r="S136" s="15" t="str">
        <f t="shared" si="22"/>
        <v>No</v>
      </c>
      <c r="T136" s="4" t="str">
        <f t="shared" si="23"/>
        <v>Yes</v>
      </c>
      <c r="U136" s="4">
        <f t="shared" si="24"/>
        <v>0</v>
      </c>
      <c r="V136" s="132" t="str">
        <f t="shared" si="25"/>
        <v>Yes</v>
      </c>
      <c r="W136" s="223">
        <f t="shared" si="26"/>
        <v>0</v>
      </c>
      <c r="X136" s="221" t="str">
        <f t="shared" si="27"/>
        <v>No</v>
      </c>
      <c r="Y136" s="223" t="str">
        <f t="shared" si="28"/>
        <v>N/A</v>
      </c>
      <c r="Z136" s="222" t="str">
        <f t="shared" si="29"/>
        <v>No</v>
      </c>
      <c r="AA136" s="68" t="str">
        <f t="shared" si="30"/>
        <v>N/A</v>
      </c>
      <c r="AB136" s="65" t="str">
        <f t="shared" si="31"/>
        <v>No</v>
      </c>
      <c r="AC136" s="68" t="str">
        <f t="shared" si="32"/>
        <v>N/A</v>
      </c>
      <c r="AD136" s="65" t="str">
        <f t="shared" si="33"/>
        <v>No</v>
      </c>
      <c r="AE136" s="68" t="str">
        <f t="shared" si="34"/>
        <v>N/A</v>
      </c>
      <c r="AF136" s="66"/>
    </row>
    <row r="137" spans="1:32" ht="14.5" hidden="1" customHeight="1">
      <c r="A137" s="66" t="s">
        <v>33</v>
      </c>
      <c r="B137" s="66" t="s">
        <v>27</v>
      </c>
      <c r="C137" s="212" t="str" cm="1">
        <f t="array" ref="C137">_xlfn.IFNA(_xlfn.IFS(B137="Starter","Starters &amp; Sides",B137="Sides","Starters &amp; Sides"),B137)</f>
        <v>Mains</v>
      </c>
      <c r="D137" s="8" t="s">
        <v>2927</v>
      </c>
      <c r="E137" s="74"/>
      <c r="F137" s="4"/>
      <c r="G137" s="4"/>
      <c r="H137" s="4"/>
      <c r="I137" s="4"/>
      <c r="J137" s="4"/>
      <c r="K137" s="4"/>
      <c r="L137" s="4"/>
      <c r="M137" s="4"/>
      <c r="N137" s="4"/>
      <c r="O137" s="4">
        <v>13.95</v>
      </c>
      <c r="P137" s="15">
        <v>13.95</v>
      </c>
      <c r="Q137" s="337"/>
      <c r="R137" s="15" t="str">
        <f t="shared" si="21"/>
        <v>No</v>
      </c>
      <c r="S137" s="15" t="str">
        <f t="shared" si="22"/>
        <v>No</v>
      </c>
      <c r="T137" s="4" t="str">
        <f t="shared" si="23"/>
        <v>No</v>
      </c>
      <c r="U137" s="4" t="str">
        <f t="shared" si="24"/>
        <v>N/A</v>
      </c>
      <c r="V137" s="132" t="str">
        <f t="shared" si="25"/>
        <v>No</v>
      </c>
      <c r="W137" s="223" t="str">
        <f t="shared" si="26"/>
        <v>N/A</v>
      </c>
      <c r="X137" s="221" t="str">
        <f t="shared" si="27"/>
        <v>No</v>
      </c>
      <c r="Y137" s="223" t="str">
        <f t="shared" si="28"/>
        <v>N/A</v>
      </c>
      <c r="Z137" s="222" t="str">
        <f t="shared" si="29"/>
        <v>No</v>
      </c>
      <c r="AA137" s="68" t="str">
        <f t="shared" si="30"/>
        <v>N/A</v>
      </c>
      <c r="AB137" s="65" t="str">
        <f t="shared" si="31"/>
        <v>No</v>
      </c>
      <c r="AC137" s="68" t="str">
        <f t="shared" si="32"/>
        <v>N/A</v>
      </c>
      <c r="AD137" s="65" t="str">
        <f t="shared" si="33"/>
        <v>No</v>
      </c>
      <c r="AE137" s="68" t="str">
        <f t="shared" si="34"/>
        <v>N/A</v>
      </c>
      <c r="AF137" s="66"/>
    </row>
    <row r="138" spans="1:32" ht="14.5" hidden="1" customHeight="1">
      <c r="A138" s="66" t="s">
        <v>33</v>
      </c>
      <c r="B138" s="291" t="s">
        <v>27</v>
      </c>
      <c r="C138" s="137" t="str" cm="1">
        <f t="array" ref="C138">_xlfn.IFNA(_xlfn.IFS(B138="Starter","Starters &amp; Sides",B138="Sides","Starters &amp; Sides"),B138)</f>
        <v>Mains</v>
      </c>
      <c r="D138" s="312" t="s">
        <v>2928</v>
      </c>
      <c r="E138" s="74"/>
      <c r="F138" s="4"/>
      <c r="G138" s="4"/>
      <c r="H138" s="4"/>
      <c r="I138" s="4"/>
      <c r="J138" s="4"/>
      <c r="K138" s="4"/>
      <c r="L138" s="4"/>
      <c r="M138" s="4"/>
      <c r="N138" s="4"/>
      <c r="O138" s="4">
        <v>11.95</v>
      </c>
      <c r="P138" s="15">
        <v>11.95</v>
      </c>
      <c r="Q138" s="337">
        <v>11.95</v>
      </c>
      <c r="R138" s="15" t="str">
        <f t="shared" si="21"/>
        <v>Yes</v>
      </c>
      <c r="S138" s="15" t="str">
        <f t="shared" si="22"/>
        <v>No</v>
      </c>
      <c r="T138" s="4" t="str">
        <f t="shared" si="23"/>
        <v>Yes</v>
      </c>
      <c r="U138" s="4">
        <f t="shared" si="24"/>
        <v>0</v>
      </c>
      <c r="V138" s="132" t="str">
        <f t="shared" si="25"/>
        <v>Yes</v>
      </c>
      <c r="W138" s="223">
        <f t="shared" si="26"/>
        <v>0</v>
      </c>
      <c r="X138" s="221" t="str">
        <f t="shared" si="27"/>
        <v>No</v>
      </c>
      <c r="Y138" s="223" t="str">
        <f t="shared" si="28"/>
        <v>N/A</v>
      </c>
      <c r="Z138" s="222" t="str">
        <f t="shared" si="29"/>
        <v>No</v>
      </c>
      <c r="AA138" s="68" t="str">
        <f t="shared" si="30"/>
        <v>N/A</v>
      </c>
      <c r="AB138" s="65" t="str">
        <f t="shared" si="31"/>
        <v>No</v>
      </c>
      <c r="AC138" s="68" t="str">
        <f t="shared" si="32"/>
        <v>N/A</v>
      </c>
      <c r="AD138" s="65" t="str">
        <f t="shared" si="33"/>
        <v>No</v>
      </c>
      <c r="AE138" s="68" t="str">
        <f t="shared" si="34"/>
        <v>N/A</v>
      </c>
      <c r="AF138" s="66"/>
    </row>
    <row r="139" spans="1:32" ht="14.5" hidden="1" customHeight="1">
      <c r="A139" s="212" t="s">
        <v>33</v>
      </c>
      <c r="B139" s="8" t="s">
        <v>27</v>
      </c>
      <c r="C139" s="8" t="str" cm="1">
        <f t="array" ref="C139">_xlfn.IFNA(_xlfn.IFS(B139="Starter","Starters &amp; Sides",B139="Sides","Starters &amp; Sides"),B139)</f>
        <v>Mains</v>
      </c>
      <c r="D139" s="8" t="s">
        <v>2929</v>
      </c>
      <c r="E139" s="74"/>
      <c r="F139" s="4"/>
      <c r="G139" s="4"/>
      <c r="H139" s="4"/>
      <c r="I139" s="4"/>
      <c r="J139" s="4"/>
      <c r="K139" s="4"/>
      <c r="L139" s="4"/>
      <c r="M139" s="4"/>
      <c r="N139" s="4"/>
      <c r="O139" s="4">
        <v>13.95</v>
      </c>
      <c r="P139" s="15">
        <v>13.95</v>
      </c>
      <c r="Q139" s="337"/>
      <c r="R139" s="15" t="str">
        <f t="shared" si="21"/>
        <v>No</v>
      </c>
      <c r="S139" s="15" t="str">
        <f t="shared" si="22"/>
        <v>No</v>
      </c>
      <c r="T139" s="4" t="str">
        <f t="shared" si="23"/>
        <v>No</v>
      </c>
      <c r="U139" s="4" t="str">
        <f t="shared" si="24"/>
        <v>N/A</v>
      </c>
      <c r="V139" s="132" t="str">
        <f t="shared" si="25"/>
        <v>No</v>
      </c>
      <c r="W139" s="223" t="str">
        <f t="shared" si="26"/>
        <v>N/A</v>
      </c>
      <c r="X139" s="221" t="str">
        <f t="shared" si="27"/>
        <v>No</v>
      </c>
      <c r="Y139" s="223" t="str">
        <f t="shared" si="28"/>
        <v>N/A</v>
      </c>
      <c r="Z139" s="222" t="str">
        <f t="shared" si="29"/>
        <v>No</v>
      </c>
      <c r="AA139" s="68" t="str">
        <f t="shared" si="30"/>
        <v>N/A</v>
      </c>
      <c r="AB139" s="65" t="str">
        <f t="shared" si="31"/>
        <v>No</v>
      </c>
      <c r="AC139" s="68" t="str">
        <f t="shared" si="32"/>
        <v>N/A</v>
      </c>
      <c r="AD139" s="65" t="str">
        <f t="shared" si="33"/>
        <v>No</v>
      </c>
      <c r="AE139" s="68" t="str">
        <f t="shared" si="34"/>
        <v>N/A</v>
      </c>
      <c r="AF139" s="66"/>
    </row>
    <row r="140" spans="1:32" ht="14.5" hidden="1" customHeight="1">
      <c r="A140" s="212" t="s">
        <v>33</v>
      </c>
      <c r="B140" s="8" t="s">
        <v>27</v>
      </c>
      <c r="C140" s="8" t="str" cm="1">
        <f t="array" ref="C140">_xlfn.IFNA(_xlfn.IFS(B140="Starter","Starters &amp; Sides",B140="Sides","Starters &amp; Sides"),B140)</f>
        <v>Mains</v>
      </c>
      <c r="D140" s="8" t="s">
        <v>2930</v>
      </c>
      <c r="E140" s="74"/>
      <c r="F140" s="4"/>
      <c r="G140" s="4"/>
      <c r="H140" s="4"/>
      <c r="I140" s="4"/>
      <c r="J140" s="4"/>
      <c r="K140" s="4"/>
      <c r="L140" s="4"/>
      <c r="M140" s="4"/>
      <c r="N140" s="4"/>
      <c r="O140" s="4">
        <v>8.9499999999999993</v>
      </c>
      <c r="P140" s="15">
        <v>9.4499999999999993</v>
      </c>
      <c r="Q140" s="337"/>
      <c r="R140" s="15" t="str">
        <f t="shared" si="21"/>
        <v>No</v>
      </c>
      <c r="S140" s="15" t="str">
        <f t="shared" si="22"/>
        <v>No</v>
      </c>
      <c r="T140" s="4" t="str">
        <f t="shared" si="23"/>
        <v>No</v>
      </c>
      <c r="U140" s="4" t="str">
        <f t="shared" si="24"/>
        <v>N/A</v>
      </c>
      <c r="V140" s="132" t="str">
        <f t="shared" si="25"/>
        <v>No</v>
      </c>
      <c r="W140" s="223" t="str">
        <f t="shared" si="26"/>
        <v>N/A</v>
      </c>
      <c r="X140" s="221" t="str">
        <f t="shared" si="27"/>
        <v>No</v>
      </c>
      <c r="Y140" s="223" t="str">
        <f t="shared" si="28"/>
        <v>N/A</v>
      </c>
      <c r="Z140" s="222" t="str">
        <f t="shared" si="29"/>
        <v>No</v>
      </c>
      <c r="AA140" s="68" t="str">
        <f t="shared" si="30"/>
        <v>N/A</v>
      </c>
      <c r="AB140" s="65" t="str">
        <f t="shared" si="31"/>
        <v>No</v>
      </c>
      <c r="AC140" s="68" t="str">
        <f t="shared" si="32"/>
        <v>N/A</v>
      </c>
      <c r="AD140" s="65" t="str">
        <f t="shared" si="33"/>
        <v>No</v>
      </c>
      <c r="AE140" s="68" t="str">
        <f t="shared" si="34"/>
        <v>N/A</v>
      </c>
      <c r="AF140" s="66"/>
    </row>
    <row r="141" spans="1:32" ht="14.5" hidden="1" customHeight="1">
      <c r="A141" s="212" t="s">
        <v>33</v>
      </c>
      <c r="B141" s="8" t="s">
        <v>27</v>
      </c>
      <c r="C141" s="8" t="str" cm="1">
        <f t="array" ref="C141">_xlfn.IFNA(_xlfn.IFS(B141="Starter","Starters &amp; Sides",B141="Sides","Starters &amp; Sides"),B141)</f>
        <v>Mains</v>
      </c>
      <c r="D141" s="8" t="s">
        <v>2931</v>
      </c>
      <c r="E141" s="74"/>
      <c r="F141" s="4"/>
      <c r="G141" s="4"/>
      <c r="H141" s="4"/>
      <c r="I141" s="4"/>
      <c r="J141" s="4"/>
      <c r="K141" s="4"/>
      <c r="L141" s="4"/>
      <c r="M141" s="4"/>
      <c r="N141" s="4"/>
      <c r="O141" s="4">
        <v>10.95</v>
      </c>
      <c r="P141" s="15">
        <v>11.45</v>
      </c>
      <c r="Q141" s="337"/>
      <c r="R141" s="15" t="str">
        <f t="shared" si="21"/>
        <v>No</v>
      </c>
      <c r="S141" s="15" t="str">
        <f t="shared" si="22"/>
        <v>No</v>
      </c>
      <c r="T141" s="4" t="str">
        <f t="shared" si="23"/>
        <v>No</v>
      </c>
      <c r="U141" s="4" t="str">
        <f t="shared" si="24"/>
        <v>N/A</v>
      </c>
      <c r="V141" s="132" t="str">
        <f t="shared" si="25"/>
        <v>No</v>
      </c>
      <c r="W141" s="223" t="str">
        <f t="shared" si="26"/>
        <v>N/A</v>
      </c>
      <c r="X141" s="221" t="str">
        <f t="shared" si="27"/>
        <v>No</v>
      </c>
      <c r="Y141" s="223" t="str">
        <f t="shared" si="28"/>
        <v>N/A</v>
      </c>
      <c r="Z141" s="222" t="str">
        <f t="shared" si="29"/>
        <v>No</v>
      </c>
      <c r="AA141" s="68" t="str">
        <f t="shared" si="30"/>
        <v>N/A</v>
      </c>
      <c r="AB141" s="65" t="str">
        <f t="shared" si="31"/>
        <v>No</v>
      </c>
      <c r="AC141" s="68" t="str">
        <f t="shared" si="32"/>
        <v>N/A</v>
      </c>
      <c r="AD141" s="65" t="str">
        <f t="shared" si="33"/>
        <v>No</v>
      </c>
      <c r="AE141" s="68" t="str">
        <f t="shared" si="34"/>
        <v>N/A</v>
      </c>
      <c r="AF141" s="66"/>
    </row>
    <row r="142" spans="1:32" ht="14.5" hidden="1" customHeight="1">
      <c r="A142" s="212" t="s">
        <v>33</v>
      </c>
      <c r="B142" s="8" t="s">
        <v>27</v>
      </c>
      <c r="C142" s="8" t="str" cm="1">
        <f t="array" ref="C142">_xlfn.IFNA(_xlfn.IFS(B142="Starter","Starters &amp; Sides",B142="Sides","Starters &amp; Sides"),B142)</f>
        <v>Mains</v>
      </c>
      <c r="D142" s="8" t="s">
        <v>2932</v>
      </c>
      <c r="E142" s="74"/>
      <c r="F142" s="4"/>
      <c r="G142" s="4"/>
      <c r="H142" s="4"/>
      <c r="I142" s="4"/>
      <c r="J142" s="4"/>
      <c r="K142" s="4"/>
      <c r="L142" s="4"/>
      <c r="M142" s="4"/>
      <c r="N142" s="4"/>
      <c r="O142" s="4">
        <v>11.95</v>
      </c>
      <c r="P142" s="15">
        <v>12.45</v>
      </c>
      <c r="Q142" s="337"/>
      <c r="R142" s="15" t="str">
        <f t="shared" si="21"/>
        <v>No</v>
      </c>
      <c r="S142" s="15" t="str">
        <f t="shared" si="22"/>
        <v>No</v>
      </c>
      <c r="T142" s="4" t="str">
        <f t="shared" si="23"/>
        <v>No</v>
      </c>
      <c r="U142" s="4" t="str">
        <f t="shared" si="24"/>
        <v>N/A</v>
      </c>
      <c r="V142" s="132" t="str">
        <f t="shared" si="25"/>
        <v>No</v>
      </c>
      <c r="W142" s="223" t="str">
        <f t="shared" si="26"/>
        <v>N/A</v>
      </c>
      <c r="X142" s="221" t="str">
        <f t="shared" si="27"/>
        <v>No</v>
      </c>
      <c r="Y142" s="223" t="str">
        <f t="shared" si="28"/>
        <v>N/A</v>
      </c>
      <c r="Z142" s="222" t="str">
        <f t="shared" si="29"/>
        <v>No</v>
      </c>
      <c r="AA142" s="68" t="str">
        <f t="shared" si="30"/>
        <v>N/A</v>
      </c>
      <c r="AB142" s="65" t="str">
        <f t="shared" si="31"/>
        <v>No</v>
      </c>
      <c r="AC142" s="68" t="str">
        <f t="shared" si="32"/>
        <v>N/A</v>
      </c>
      <c r="AD142" s="65" t="str">
        <f t="shared" si="33"/>
        <v>No</v>
      </c>
      <c r="AE142" s="68" t="str">
        <f t="shared" si="34"/>
        <v>N/A</v>
      </c>
      <c r="AF142" s="66"/>
    </row>
    <row r="143" spans="1:32" ht="14.5" hidden="1" customHeight="1">
      <c r="A143" s="212" t="s">
        <v>33</v>
      </c>
      <c r="B143" s="8" t="s">
        <v>29</v>
      </c>
      <c r="C143" s="8" t="str" cm="1">
        <f t="array" ref="C143">_xlfn.IFNA(_xlfn.IFS(B143="Starter","Starters &amp; Sides",B143="Sides","Starters &amp; Sides"),B143)</f>
        <v>Desserts</v>
      </c>
      <c r="D143" s="8" t="s">
        <v>2933</v>
      </c>
      <c r="E143" s="74"/>
      <c r="F143" s="4"/>
      <c r="G143" s="4"/>
      <c r="H143" s="4"/>
      <c r="I143" s="4"/>
      <c r="J143" s="4"/>
      <c r="K143" s="4"/>
      <c r="L143" s="4"/>
      <c r="M143" s="4"/>
      <c r="N143" s="4"/>
      <c r="O143" s="4">
        <v>2.5</v>
      </c>
      <c r="P143" s="15">
        <v>2.5</v>
      </c>
      <c r="Q143" s="337"/>
      <c r="R143" s="15" t="str">
        <f t="shared" si="21"/>
        <v>No</v>
      </c>
      <c r="S143" s="15" t="str">
        <f t="shared" si="22"/>
        <v>No</v>
      </c>
      <c r="T143" s="4" t="str">
        <f t="shared" si="23"/>
        <v>No</v>
      </c>
      <c r="U143" s="4" t="str">
        <f t="shared" si="24"/>
        <v>N/A</v>
      </c>
      <c r="V143" s="132" t="str">
        <f t="shared" si="25"/>
        <v>No</v>
      </c>
      <c r="W143" s="223" t="str">
        <f t="shared" si="26"/>
        <v>N/A</v>
      </c>
      <c r="X143" s="221" t="str">
        <f t="shared" si="27"/>
        <v>No</v>
      </c>
      <c r="Y143" s="223" t="str">
        <f t="shared" si="28"/>
        <v>N/A</v>
      </c>
      <c r="Z143" s="222" t="str">
        <f t="shared" si="29"/>
        <v>No</v>
      </c>
      <c r="AA143" s="68" t="str">
        <f t="shared" si="30"/>
        <v>N/A</v>
      </c>
      <c r="AB143" s="65" t="str">
        <f t="shared" si="31"/>
        <v>No</v>
      </c>
      <c r="AC143" s="68" t="str">
        <f t="shared" si="32"/>
        <v>N/A</v>
      </c>
      <c r="AD143" s="65" t="str">
        <f t="shared" si="33"/>
        <v>No</v>
      </c>
      <c r="AE143" s="68" t="str">
        <f t="shared" si="34"/>
        <v>N/A</v>
      </c>
      <c r="AF143" s="66"/>
    </row>
    <row r="144" spans="1:32" ht="14.5" hidden="1" customHeight="1">
      <c r="A144" s="212" t="s">
        <v>33</v>
      </c>
      <c r="B144" s="8" t="s">
        <v>29</v>
      </c>
      <c r="C144" s="8" t="str" cm="1">
        <f t="array" ref="C144">_xlfn.IFNA(_xlfn.IFS(B144="Starter","Starters &amp; Sides",B144="Sides","Starters &amp; Sides"),B144)</f>
        <v>Desserts</v>
      </c>
      <c r="D144" s="8" t="s">
        <v>2934</v>
      </c>
      <c r="E144" s="74"/>
      <c r="F144" s="4"/>
      <c r="G144" s="4"/>
      <c r="H144" s="4"/>
      <c r="I144" s="4"/>
      <c r="J144" s="4"/>
      <c r="K144" s="4"/>
      <c r="L144" s="4"/>
      <c r="M144" s="4"/>
      <c r="N144" s="4"/>
      <c r="O144" s="4">
        <v>2.5</v>
      </c>
      <c r="P144" s="15">
        <v>2.5</v>
      </c>
      <c r="Q144" s="337"/>
      <c r="R144" s="15" t="str">
        <f t="shared" si="21"/>
        <v>No</v>
      </c>
      <c r="S144" s="15" t="str">
        <f t="shared" si="22"/>
        <v>No</v>
      </c>
      <c r="T144" s="4" t="str">
        <f t="shared" si="23"/>
        <v>No</v>
      </c>
      <c r="U144" s="4" t="str">
        <f t="shared" si="24"/>
        <v>N/A</v>
      </c>
      <c r="V144" s="132" t="str">
        <f t="shared" si="25"/>
        <v>No</v>
      </c>
      <c r="W144" s="223" t="str">
        <f t="shared" si="26"/>
        <v>N/A</v>
      </c>
      <c r="X144" s="221" t="str">
        <f t="shared" si="27"/>
        <v>No</v>
      </c>
      <c r="Y144" s="223" t="str">
        <f t="shared" si="28"/>
        <v>N/A</v>
      </c>
      <c r="Z144" s="222" t="str">
        <f t="shared" si="29"/>
        <v>No</v>
      </c>
      <c r="AA144" s="68" t="str">
        <f t="shared" si="30"/>
        <v>N/A</v>
      </c>
      <c r="AB144" s="65" t="str">
        <f t="shared" si="31"/>
        <v>No</v>
      </c>
      <c r="AC144" s="68" t="str">
        <f t="shared" si="32"/>
        <v>N/A</v>
      </c>
      <c r="AD144" s="65" t="str">
        <f t="shared" si="33"/>
        <v>No</v>
      </c>
      <c r="AE144" s="68" t="str">
        <f t="shared" si="34"/>
        <v>N/A</v>
      </c>
      <c r="AF144" s="66"/>
    </row>
    <row r="145" spans="1:32" ht="14.5" hidden="1" customHeight="1">
      <c r="A145" s="212" t="s">
        <v>33</v>
      </c>
      <c r="B145" s="8" t="s">
        <v>29</v>
      </c>
      <c r="C145" s="8" t="str" cm="1">
        <f t="array" ref="C145">_xlfn.IFNA(_xlfn.IFS(B145="Starter","Starters &amp; Sides",B145="Sides","Starters &amp; Sides"),B145)</f>
        <v>Desserts</v>
      </c>
      <c r="D145" s="8" t="s">
        <v>2935</v>
      </c>
      <c r="E145" s="74"/>
      <c r="F145" s="4"/>
      <c r="G145" s="4"/>
      <c r="H145" s="4"/>
      <c r="I145" s="4"/>
      <c r="J145" s="4"/>
      <c r="K145" s="4"/>
      <c r="L145" s="4"/>
      <c r="M145" s="4"/>
      <c r="N145" s="4"/>
      <c r="O145" s="4">
        <v>2.5</v>
      </c>
      <c r="P145" s="15">
        <v>2.5</v>
      </c>
      <c r="Q145" s="337"/>
      <c r="R145" s="15" t="str">
        <f t="shared" si="21"/>
        <v>No</v>
      </c>
      <c r="S145" s="15" t="str">
        <f t="shared" si="22"/>
        <v>No</v>
      </c>
      <c r="T145" s="4" t="str">
        <f t="shared" si="23"/>
        <v>No</v>
      </c>
      <c r="U145" s="4" t="str">
        <f t="shared" si="24"/>
        <v>N/A</v>
      </c>
      <c r="V145" s="132" t="str">
        <f t="shared" si="25"/>
        <v>No</v>
      </c>
      <c r="W145" s="223" t="str">
        <f t="shared" si="26"/>
        <v>N/A</v>
      </c>
      <c r="X145" s="221" t="str">
        <f t="shared" si="27"/>
        <v>No</v>
      </c>
      <c r="Y145" s="223" t="str">
        <f t="shared" si="28"/>
        <v>N/A</v>
      </c>
      <c r="Z145" s="222" t="str">
        <f t="shared" si="29"/>
        <v>No</v>
      </c>
      <c r="AA145" s="68" t="str">
        <f t="shared" si="30"/>
        <v>N/A</v>
      </c>
      <c r="AB145" s="65" t="str">
        <f t="shared" si="31"/>
        <v>No</v>
      </c>
      <c r="AC145" s="68" t="str">
        <f t="shared" si="32"/>
        <v>N/A</v>
      </c>
      <c r="AD145" s="65" t="str">
        <f t="shared" si="33"/>
        <v>No</v>
      </c>
      <c r="AE145" s="68" t="str">
        <f t="shared" si="34"/>
        <v>N/A</v>
      </c>
      <c r="AF145" s="66"/>
    </row>
    <row r="146" spans="1:32" ht="14.5" hidden="1" customHeight="1">
      <c r="A146" s="212" t="s">
        <v>33</v>
      </c>
      <c r="B146" s="8" t="s">
        <v>29</v>
      </c>
      <c r="C146" s="8" t="str" cm="1">
        <f t="array" ref="C146">_xlfn.IFNA(_xlfn.IFS(B146="Starter","Starters &amp; Sides",B146="Sides","Starters &amp; Sides"),B146)</f>
        <v>Desserts</v>
      </c>
      <c r="D146" s="8" t="s">
        <v>2936</v>
      </c>
      <c r="E146" s="74"/>
      <c r="F146" s="4"/>
      <c r="G146" s="4"/>
      <c r="H146" s="4"/>
      <c r="I146" s="4"/>
      <c r="J146" s="4"/>
      <c r="K146" s="4"/>
      <c r="L146" s="4"/>
      <c r="M146" s="4"/>
      <c r="N146" s="4"/>
      <c r="O146" s="4"/>
      <c r="P146" s="15"/>
      <c r="Q146" s="337">
        <v>2.5</v>
      </c>
      <c r="R146" s="15"/>
      <c r="S146" s="15"/>
      <c r="T146" s="4"/>
      <c r="U146" s="4"/>
      <c r="V146" s="132"/>
      <c r="W146" s="223"/>
      <c r="X146" s="221"/>
      <c r="Y146" s="223"/>
      <c r="Z146" s="222"/>
      <c r="AA146" s="68"/>
      <c r="AB146" s="65"/>
      <c r="AC146" s="68"/>
      <c r="AD146" s="65"/>
      <c r="AE146" s="68"/>
      <c r="AF146" s="66"/>
    </row>
    <row r="147" spans="1:32" ht="14.5" hidden="1" customHeight="1">
      <c r="A147" s="212" t="s">
        <v>33</v>
      </c>
      <c r="B147" s="8" t="s">
        <v>29</v>
      </c>
      <c r="C147" s="8" t="str" cm="1">
        <f t="array" ref="C147">_xlfn.IFNA(_xlfn.IFS(B147="Starter","Starters &amp; Sides",B147="Sides","Starters &amp; Sides"),B147)</f>
        <v>Desserts</v>
      </c>
      <c r="D147" s="8" t="s">
        <v>2937</v>
      </c>
      <c r="E147" s="74"/>
      <c r="F147" s="4"/>
      <c r="G147" s="4"/>
      <c r="H147" s="4"/>
      <c r="I147" s="4"/>
      <c r="J147" s="4"/>
      <c r="K147" s="4"/>
      <c r="L147" s="4"/>
      <c r="M147" s="4"/>
      <c r="N147" s="4"/>
      <c r="O147" s="4"/>
      <c r="P147" s="15"/>
      <c r="Q147" s="337">
        <v>2.5</v>
      </c>
      <c r="R147" s="15"/>
      <c r="S147" s="15"/>
      <c r="T147" s="4"/>
      <c r="U147" s="4"/>
      <c r="V147" s="132"/>
      <c r="W147" s="223"/>
      <c r="X147" s="221"/>
      <c r="Y147" s="223"/>
      <c r="Z147" s="222"/>
      <c r="AA147" s="68"/>
      <c r="AB147" s="65"/>
      <c r="AC147" s="68"/>
      <c r="AD147" s="65"/>
      <c r="AE147" s="68"/>
      <c r="AF147" s="66"/>
    </row>
    <row r="148" spans="1:32" ht="14.5" hidden="1" customHeight="1">
      <c r="A148" s="212" t="s">
        <v>33</v>
      </c>
      <c r="B148" s="8" t="s">
        <v>29</v>
      </c>
      <c r="C148" s="8" t="str" cm="1">
        <f t="array" ref="C148">_xlfn.IFNA(_xlfn.IFS(B148="Starter","Starters &amp; Sides",B148="Sides","Starters &amp; Sides"),B148)</f>
        <v>Desserts</v>
      </c>
      <c r="D148" s="8" t="s">
        <v>2938</v>
      </c>
      <c r="E148" s="74"/>
      <c r="F148" s="4"/>
      <c r="G148" s="4"/>
      <c r="H148" s="4"/>
      <c r="I148" s="4"/>
      <c r="J148" s="4"/>
      <c r="K148" s="4"/>
      <c r="L148" s="4"/>
      <c r="M148" s="4"/>
      <c r="N148" s="4"/>
      <c r="O148" s="4"/>
      <c r="P148" s="15"/>
      <c r="Q148" s="337">
        <v>2.5</v>
      </c>
      <c r="R148" s="15"/>
      <c r="S148" s="15"/>
      <c r="T148" s="4"/>
      <c r="U148" s="4"/>
      <c r="V148" s="132"/>
      <c r="W148" s="223"/>
      <c r="X148" s="221"/>
      <c r="Y148" s="223"/>
      <c r="Z148" s="222"/>
      <c r="AA148" s="68"/>
      <c r="AB148" s="65"/>
      <c r="AC148" s="68"/>
      <c r="AD148" s="65"/>
      <c r="AE148" s="68"/>
      <c r="AF148" s="66"/>
    </row>
    <row r="149" spans="1:32" ht="14.5" hidden="1" customHeight="1">
      <c r="A149" s="212" t="s">
        <v>33</v>
      </c>
      <c r="B149" s="8" t="s">
        <v>29</v>
      </c>
      <c r="C149" s="8" t="str" cm="1">
        <f t="array" ref="C149">_xlfn.IFNA(_xlfn.IFS(B149="Starter","Starters &amp; Sides",B149="Sides","Starters &amp; Sides"),B149)</f>
        <v>Desserts</v>
      </c>
      <c r="D149" s="8" t="s">
        <v>2939</v>
      </c>
      <c r="E149" s="74"/>
      <c r="F149" s="4"/>
      <c r="G149" s="4"/>
      <c r="H149" s="4"/>
      <c r="I149" s="4"/>
      <c r="J149" s="4"/>
      <c r="K149" s="4"/>
      <c r="L149" s="4"/>
      <c r="M149" s="4"/>
      <c r="N149" s="4"/>
      <c r="O149" s="4">
        <v>1</v>
      </c>
      <c r="P149" s="15"/>
      <c r="Q149" s="337"/>
      <c r="R149" s="15" t="str">
        <f t="shared" si="21"/>
        <v>No</v>
      </c>
      <c r="S149" s="15" t="str">
        <f t="shared" si="22"/>
        <v>No</v>
      </c>
      <c r="T149" s="4" t="str">
        <f t="shared" si="23"/>
        <v>No</v>
      </c>
      <c r="U149" s="4" t="str">
        <f t="shared" si="24"/>
        <v>N/A</v>
      </c>
      <c r="V149" s="132" t="str">
        <f t="shared" si="25"/>
        <v>No</v>
      </c>
      <c r="W149" s="223" t="str">
        <f t="shared" si="26"/>
        <v>N/A</v>
      </c>
      <c r="X149" s="221" t="str">
        <f t="shared" si="27"/>
        <v>No</v>
      </c>
      <c r="Y149" s="223" t="str">
        <f t="shared" si="28"/>
        <v>N/A</v>
      </c>
      <c r="Z149" s="222" t="str">
        <f t="shared" si="29"/>
        <v>No</v>
      </c>
      <c r="AA149" s="68" t="str">
        <f t="shared" si="30"/>
        <v>N/A</v>
      </c>
      <c r="AB149" s="65" t="str">
        <f t="shared" si="31"/>
        <v>No</v>
      </c>
      <c r="AC149" s="68" t="str">
        <f t="shared" si="32"/>
        <v>N/A</v>
      </c>
      <c r="AD149" s="65" t="str">
        <f t="shared" si="33"/>
        <v>No</v>
      </c>
      <c r="AE149" s="68" t="str">
        <f t="shared" si="34"/>
        <v>N/A</v>
      </c>
      <c r="AF149" s="66"/>
    </row>
    <row r="150" spans="1:32" ht="14.5" hidden="1" customHeight="1">
      <c r="A150" s="212" t="s">
        <v>33</v>
      </c>
      <c r="B150" s="8" t="s">
        <v>29</v>
      </c>
      <c r="C150" s="8" t="str" cm="1">
        <f t="array" ref="C150">_xlfn.IFNA(_xlfn.IFS(B150="Starter","Starters &amp; Sides",B150="Sides","Starters &amp; Sides"),B150)</f>
        <v>Desserts</v>
      </c>
      <c r="D150" s="8" t="s">
        <v>2940</v>
      </c>
      <c r="E150" s="74"/>
      <c r="F150" s="4"/>
      <c r="G150" s="4"/>
      <c r="H150" s="4"/>
      <c r="I150" s="4"/>
      <c r="J150" s="4"/>
      <c r="K150" s="4"/>
      <c r="L150" s="4"/>
      <c r="M150" s="4"/>
      <c r="N150" s="4"/>
      <c r="O150" s="4">
        <v>3.5</v>
      </c>
      <c r="P150" s="15">
        <v>3.5</v>
      </c>
      <c r="Q150" s="337">
        <v>3.5</v>
      </c>
      <c r="R150" s="15" t="str">
        <f t="shared" si="21"/>
        <v>Yes</v>
      </c>
      <c r="S150" s="15" t="str">
        <f t="shared" si="22"/>
        <v>No</v>
      </c>
      <c r="T150" s="4" t="str">
        <f t="shared" si="23"/>
        <v>Yes</v>
      </c>
      <c r="U150" s="4">
        <f t="shared" si="24"/>
        <v>0</v>
      </c>
      <c r="V150" s="132" t="str">
        <f t="shared" si="25"/>
        <v>Yes</v>
      </c>
      <c r="W150" s="223">
        <f t="shared" si="26"/>
        <v>0</v>
      </c>
      <c r="X150" s="221" t="str">
        <f t="shared" si="27"/>
        <v>No</v>
      </c>
      <c r="Y150" s="223" t="str">
        <f t="shared" si="28"/>
        <v>N/A</v>
      </c>
      <c r="Z150" s="222" t="str">
        <f t="shared" si="29"/>
        <v>No</v>
      </c>
      <c r="AA150" s="68" t="str">
        <f t="shared" si="30"/>
        <v>N/A</v>
      </c>
      <c r="AB150" s="65" t="str">
        <f t="shared" si="31"/>
        <v>No</v>
      </c>
      <c r="AC150" s="68" t="str">
        <f t="shared" si="32"/>
        <v>N/A</v>
      </c>
      <c r="AD150" s="65" t="str">
        <f t="shared" si="33"/>
        <v>No</v>
      </c>
      <c r="AE150" s="68" t="str">
        <f t="shared" si="34"/>
        <v>N/A</v>
      </c>
      <c r="AF150" s="66"/>
    </row>
    <row r="151" spans="1:32" ht="14.5" hidden="1" customHeight="1">
      <c r="A151" s="212" t="s">
        <v>33</v>
      </c>
      <c r="B151" s="8" t="s">
        <v>29</v>
      </c>
      <c r="C151" s="8" t="str" cm="1">
        <f t="array" ref="C151">_xlfn.IFNA(_xlfn.IFS(B151="Starter","Starters &amp; Sides",B151="Sides","Starters &amp; Sides"),B151)</f>
        <v>Desserts</v>
      </c>
      <c r="D151" s="8" t="s">
        <v>2941</v>
      </c>
      <c r="E151" s="74"/>
      <c r="F151" s="4"/>
      <c r="G151" s="4"/>
      <c r="H151" s="4"/>
      <c r="I151" s="4"/>
      <c r="J151" s="4"/>
      <c r="K151" s="4"/>
      <c r="L151" s="4"/>
      <c r="M151" s="4"/>
      <c r="N151" s="4"/>
      <c r="O151" s="4">
        <v>3.5</v>
      </c>
      <c r="P151" s="15">
        <v>3.5</v>
      </c>
      <c r="Q151" s="337">
        <v>3.5</v>
      </c>
      <c r="R151" s="15" t="str">
        <f t="shared" si="21"/>
        <v>Yes</v>
      </c>
      <c r="S151" s="15" t="str">
        <f t="shared" si="22"/>
        <v>No</v>
      </c>
      <c r="T151" s="4" t="str">
        <f t="shared" si="23"/>
        <v>Yes</v>
      </c>
      <c r="U151" s="4">
        <f t="shared" si="24"/>
        <v>0</v>
      </c>
      <c r="V151" s="132" t="str">
        <f t="shared" si="25"/>
        <v>Yes</v>
      </c>
      <c r="W151" s="223">
        <f t="shared" si="26"/>
        <v>0</v>
      </c>
      <c r="X151" s="221" t="str">
        <f t="shared" si="27"/>
        <v>No</v>
      </c>
      <c r="Y151" s="223" t="str">
        <f t="shared" si="28"/>
        <v>N/A</v>
      </c>
      <c r="Z151" s="222" t="str">
        <f t="shared" si="29"/>
        <v>No</v>
      </c>
      <c r="AA151" s="68" t="str">
        <f t="shared" si="30"/>
        <v>N/A</v>
      </c>
      <c r="AB151" s="65" t="str">
        <f t="shared" si="31"/>
        <v>No</v>
      </c>
      <c r="AC151" s="68" t="str">
        <f t="shared" si="32"/>
        <v>N/A</v>
      </c>
      <c r="AD151" s="65" t="str">
        <f t="shared" si="33"/>
        <v>No</v>
      </c>
      <c r="AE151" s="68" t="str">
        <f t="shared" si="34"/>
        <v>N/A</v>
      </c>
      <c r="AF151" s="66"/>
    </row>
    <row r="152" spans="1:32" ht="14.5" hidden="1" customHeight="1">
      <c r="A152" s="212" t="s">
        <v>33</v>
      </c>
      <c r="B152" s="8" t="s">
        <v>29</v>
      </c>
      <c r="C152" s="8" t="str" cm="1">
        <f t="array" ref="C152">_xlfn.IFNA(_xlfn.IFS(B152="Starter","Starters &amp; Sides",B152="Sides","Starters &amp; Sides"),B152)</f>
        <v>Desserts</v>
      </c>
      <c r="D152" s="8" t="s">
        <v>2942</v>
      </c>
      <c r="E152" s="74"/>
      <c r="F152" s="4"/>
      <c r="G152" s="4"/>
      <c r="H152" s="4"/>
      <c r="I152" s="4"/>
      <c r="J152" s="4"/>
      <c r="K152" s="4"/>
      <c r="L152" s="4"/>
      <c r="M152" s="4"/>
      <c r="N152" s="4"/>
      <c r="O152" s="4">
        <v>3.5</v>
      </c>
      <c r="P152" s="15">
        <v>3.5</v>
      </c>
      <c r="Q152" s="337"/>
      <c r="R152" s="15" t="str">
        <f t="shared" si="21"/>
        <v>No</v>
      </c>
      <c r="S152" s="15" t="str">
        <f t="shared" si="22"/>
        <v>No</v>
      </c>
      <c r="T152" s="4" t="str">
        <f t="shared" si="23"/>
        <v>No</v>
      </c>
      <c r="U152" s="4" t="str">
        <f t="shared" si="24"/>
        <v>N/A</v>
      </c>
      <c r="V152" s="132" t="str">
        <f t="shared" si="25"/>
        <v>No</v>
      </c>
      <c r="W152" s="223" t="str">
        <f t="shared" si="26"/>
        <v>N/A</v>
      </c>
      <c r="X152" s="221" t="str">
        <f t="shared" si="27"/>
        <v>No</v>
      </c>
      <c r="Y152" s="223" t="str">
        <f t="shared" si="28"/>
        <v>N/A</v>
      </c>
      <c r="Z152" s="222" t="str">
        <f t="shared" si="29"/>
        <v>No</v>
      </c>
      <c r="AA152" s="68" t="str">
        <f t="shared" si="30"/>
        <v>N/A</v>
      </c>
      <c r="AB152" s="65" t="str">
        <f t="shared" si="31"/>
        <v>No</v>
      </c>
      <c r="AC152" s="68" t="str">
        <f t="shared" si="32"/>
        <v>N/A</v>
      </c>
      <c r="AD152" s="65" t="str">
        <f t="shared" si="33"/>
        <v>No</v>
      </c>
      <c r="AE152" s="68" t="str">
        <f t="shared" si="34"/>
        <v>N/A</v>
      </c>
      <c r="AF152" s="66"/>
    </row>
    <row r="153" spans="1:32" ht="14.5" hidden="1" customHeight="1">
      <c r="A153" s="212" t="s">
        <v>33</v>
      </c>
      <c r="B153" s="8" t="s">
        <v>29</v>
      </c>
      <c r="C153" s="8" t="str" cm="1">
        <f t="array" ref="C153">_xlfn.IFNA(_xlfn.IFS(B153="Starter","Starters &amp; Sides",B153="Sides","Starters &amp; Sides"),B153)</f>
        <v>Desserts</v>
      </c>
      <c r="D153" s="8" t="s">
        <v>2943</v>
      </c>
      <c r="E153" s="74"/>
      <c r="F153" s="4"/>
      <c r="G153" s="4"/>
      <c r="H153" s="4"/>
      <c r="I153" s="4"/>
      <c r="J153" s="4"/>
      <c r="K153" s="4"/>
      <c r="L153" s="4"/>
      <c r="M153" s="4"/>
      <c r="N153" s="4"/>
      <c r="O153" s="4">
        <v>3.25</v>
      </c>
      <c r="P153" s="15">
        <v>3.25</v>
      </c>
      <c r="Q153" s="337">
        <v>3.25</v>
      </c>
      <c r="R153" s="15" t="str">
        <f t="shared" si="21"/>
        <v>Yes</v>
      </c>
      <c r="S153" s="15" t="str">
        <f t="shared" si="22"/>
        <v>No</v>
      </c>
      <c r="T153" s="4" t="str">
        <f t="shared" si="23"/>
        <v>Yes</v>
      </c>
      <c r="U153" s="4">
        <f t="shared" si="24"/>
        <v>0</v>
      </c>
      <c r="V153" s="132" t="str">
        <f t="shared" si="25"/>
        <v>Yes</v>
      </c>
      <c r="W153" s="223">
        <f t="shared" si="26"/>
        <v>0</v>
      </c>
      <c r="X153" s="221" t="str">
        <f t="shared" si="27"/>
        <v>No</v>
      </c>
      <c r="Y153" s="223" t="str">
        <f t="shared" si="28"/>
        <v>N/A</v>
      </c>
      <c r="Z153" s="222" t="str">
        <f t="shared" si="29"/>
        <v>No</v>
      </c>
      <c r="AA153" s="68" t="str">
        <f t="shared" si="30"/>
        <v>N/A</v>
      </c>
      <c r="AB153" s="65" t="str">
        <f t="shared" si="31"/>
        <v>No</v>
      </c>
      <c r="AC153" s="68" t="str">
        <f t="shared" si="32"/>
        <v>N/A</v>
      </c>
      <c r="AD153" s="65" t="str">
        <f t="shared" si="33"/>
        <v>No</v>
      </c>
      <c r="AE153" s="68" t="str">
        <f t="shared" si="34"/>
        <v>N/A</v>
      </c>
      <c r="AF153" s="66"/>
    </row>
    <row r="154" spans="1:32" ht="14.5" hidden="1" customHeight="1">
      <c r="A154" s="212" t="s">
        <v>33</v>
      </c>
      <c r="B154" s="8" t="s">
        <v>29</v>
      </c>
      <c r="C154" s="8" t="str" cm="1">
        <f t="array" ref="C154">_xlfn.IFNA(_xlfn.IFS(B154="Starter","Starters &amp; Sides",B154="Sides","Starters &amp; Sides"),B154)</f>
        <v>Desserts</v>
      </c>
      <c r="D154" s="8" t="s">
        <v>2944</v>
      </c>
      <c r="E154" s="74"/>
      <c r="F154" s="4"/>
      <c r="G154" s="4"/>
      <c r="H154" s="4"/>
      <c r="I154" s="4"/>
      <c r="J154" s="4"/>
      <c r="K154" s="4"/>
      <c r="L154" s="4"/>
      <c r="M154" s="4"/>
      <c r="N154" s="4"/>
      <c r="O154" s="4">
        <v>3.25</v>
      </c>
      <c r="P154" s="15">
        <v>3.25</v>
      </c>
      <c r="Q154" s="337">
        <v>3.25</v>
      </c>
      <c r="R154" s="15" t="str">
        <f t="shared" si="21"/>
        <v>Yes</v>
      </c>
      <c r="S154" s="15" t="str">
        <f t="shared" si="22"/>
        <v>No</v>
      </c>
      <c r="T154" s="4" t="str">
        <f t="shared" si="23"/>
        <v>Yes</v>
      </c>
      <c r="U154" s="4">
        <f t="shared" si="24"/>
        <v>0</v>
      </c>
      <c r="V154" s="132" t="str">
        <f t="shared" si="25"/>
        <v>Yes</v>
      </c>
      <c r="W154" s="223">
        <f t="shared" si="26"/>
        <v>0</v>
      </c>
      <c r="X154" s="221" t="str">
        <f t="shared" si="27"/>
        <v>No</v>
      </c>
      <c r="Y154" s="223" t="str">
        <f t="shared" si="28"/>
        <v>N/A</v>
      </c>
      <c r="Z154" s="222" t="str">
        <f t="shared" si="29"/>
        <v>No</v>
      </c>
      <c r="AA154" s="68" t="str">
        <f t="shared" si="30"/>
        <v>N/A</v>
      </c>
      <c r="AB154" s="65" t="str">
        <f t="shared" si="31"/>
        <v>No</v>
      </c>
      <c r="AC154" s="68" t="str">
        <f t="shared" si="32"/>
        <v>N/A</v>
      </c>
      <c r="AD154" s="65" t="str">
        <f t="shared" si="33"/>
        <v>No</v>
      </c>
      <c r="AE154" s="68" t="str">
        <f t="shared" si="34"/>
        <v>N/A</v>
      </c>
      <c r="AF154" s="66"/>
    </row>
    <row r="155" spans="1:32" ht="14.5" hidden="1" customHeight="1">
      <c r="A155" s="212" t="s">
        <v>33</v>
      </c>
      <c r="B155" s="8" t="s">
        <v>29</v>
      </c>
      <c r="C155" s="8" t="str" cm="1">
        <f t="array" ref="C155">_xlfn.IFNA(_xlfn.IFS(B155="Starter","Starters &amp; Sides",B155="Sides","Starters &amp; Sides"),B155)</f>
        <v>Desserts</v>
      </c>
      <c r="D155" s="8" t="s">
        <v>2945</v>
      </c>
      <c r="E155" s="74"/>
      <c r="F155" s="4"/>
      <c r="G155" s="4"/>
      <c r="H155" s="4"/>
      <c r="I155" s="4"/>
      <c r="J155" s="4"/>
      <c r="K155" s="4"/>
      <c r="L155" s="4"/>
      <c r="M155" s="4"/>
      <c r="N155" s="4"/>
      <c r="O155" s="4">
        <v>3.25</v>
      </c>
      <c r="P155" s="15">
        <v>3.25</v>
      </c>
      <c r="Q155" s="337"/>
      <c r="R155" s="15" t="str">
        <f t="shared" si="21"/>
        <v>No</v>
      </c>
      <c r="S155" s="15" t="str">
        <f t="shared" si="22"/>
        <v>No</v>
      </c>
      <c r="T155" s="4" t="str">
        <f t="shared" si="23"/>
        <v>No</v>
      </c>
      <c r="U155" s="4" t="str">
        <f t="shared" si="24"/>
        <v>N/A</v>
      </c>
      <c r="V155" s="132" t="str">
        <f t="shared" si="25"/>
        <v>No</v>
      </c>
      <c r="W155" s="223" t="str">
        <f t="shared" si="26"/>
        <v>N/A</v>
      </c>
      <c r="X155" s="221" t="str">
        <f t="shared" si="27"/>
        <v>No</v>
      </c>
      <c r="Y155" s="223" t="str">
        <f t="shared" si="28"/>
        <v>N/A</v>
      </c>
      <c r="Z155" s="222" t="str">
        <f t="shared" si="29"/>
        <v>No</v>
      </c>
      <c r="AA155" s="68" t="str">
        <f t="shared" si="30"/>
        <v>N/A</v>
      </c>
      <c r="AB155" s="65" t="str">
        <f t="shared" si="31"/>
        <v>No</v>
      </c>
      <c r="AC155" s="68" t="str">
        <f t="shared" si="32"/>
        <v>N/A</v>
      </c>
      <c r="AD155" s="65" t="str">
        <f t="shared" si="33"/>
        <v>No</v>
      </c>
      <c r="AE155" s="68" t="str">
        <f t="shared" si="34"/>
        <v>N/A</v>
      </c>
      <c r="AF155" s="66"/>
    </row>
    <row r="156" spans="1:32" ht="14.5" hidden="1" customHeight="1">
      <c r="A156" s="212" t="s">
        <v>33</v>
      </c>
      <c r="B156" s="8" t="s">
        <v>28</v>
      </c>
      <c r="C156" s="8" t="str" cm="1">
        <f t="array" ref="C156">_xlfn.IFNA(_xlfn.IFS(B156="Starter","Starters &amp; Sides",B156="Sides","Starters &amp; Sides"),B156)</f>
        <v>Drinks</v>
      </c>
      <c r="D156" s="8" t="s">
        <v>2946</v>
      </c>
      <c r="E156" s="74"/>
      <c r="F156" s="4"/>
      <c r="G156" s="4"/>
      <c r="H156" s="4"/>
      <c r="I156" s="4"/>
      <c r="J156" s="4"/>
      <c r="K156" s="4"/>
      <c r="L156" s="4"/>
      <c r="M156" s="4"/>
      <c r="N156" s="4"/>
      <c r="O156" s="4">
        <v>2.95</v>
      </c>
      <c r="P156" s="15">
        <v>2.95</v>
      </c>
      <c r="Q156" s="337">
        <v>2.95</v>
      </c>
      <c r="R156" s="15" t="str">
        <f t="shared" si="21"/>
        <v>Yes</v>
      </c>
      <c r="S156" s="15" t="str">
        <f t="shared" si="22"/>
        <v>No</v>
      </c>
      <c r="T156" s="4" t="str">
        <f t="shared" si="23"/>
        <v>Yes</v>
      </c>
      <c r="U156" s="4">
        <f t="shared" si="24"/>
        <v>0</v>
      </c>
      <c r="V156" s="132" t="str">
        <f t="shared" si="25"/>
        <v>Yes</v>
      </c>
      <c r="W156" s="223">
        <f t="shared" si="26"/>
        <v>0</v>
      </c>
      <c r="X156" s="221" t="str">
        <f t="shared" si="27"/>
        <v>No</v>
      </c>
      <c r="Y156" s="223" t="str">
        <f t="shared" si="28"/>
        <v>N/A</v>
      </c>
      <c r="Z156" s="222" t="str">
        <f t="shared" si="29"/>
        <v>No</v>
      </c>
      <c r="AA156" s="68" t="str">
        <f t="shared" si="30"/>
        <v>N/A</v>
      </c>
      <c r="AB156" s="65" t="str">
        <f t="shared" si="31"/>
        <v>No</v>
      </c>
      <c r="AC156" s="68" t="str">
        <f t="shared" si="32"/>
        <v>N/A</v>
      </c>
      <c r="AD156" s="65" t="str">
        <f t="shared" si="33"/>
        <v>No</v>
      </c>
      <c r="AE156" s="68" t="str">
        <f t="shared" si="34"/>
        <v>N/A</v>
      </c>
      <c r="AF156" s="66"/>
    </row>
    <row r="157" spans="1:32" ht="14.5" hidden="1" customHeight="1">
      <c r="A157" s="212" t="s">
        <v>33</v>
      </c>
      <c r="B157" s="8" t="s">
        <v>28</v>
      </c>
      <c r="C157" s="8" t="str" cm="1">
        <f t="array" ref="C157">_xlfn.IFNA(_xlfn.IFS(B157="Starter","Starters &amp; Sides",B157="Sides","Starters &amp; Sides"),B157)</f>
        <v>Drinks</v>
      </c>
      <c r="D157" s="8" t="s">
        <v>2947</v>
      </c>
      <c r="E157" s="74"/>
      <c r="F157" s="4"/>
      <c r="G157" s="4"/>
      <c r="H157" s="4"/>
      <c r="I157" s="4"/>
      <c r="J157" s="4"/>
      <c r="K157" s="4"/>
      <c r="L157" s="4"/>
      <c r="M157" s="4"/>
      <c r="N157" s="4"/>
      <c r="O157" s="4"/>
      <c r="P157" s="15"/>
      <c r="Q157" s="337">
        <v>3.95</v>
      </c>
      <c r="R157" s="15" t="str">
        <f>IF(COUNTA(Q157)=1,"Yes","No")</f>
        <v>Yes</v>
      </c>
      <c r="S157" s="15"/>
      <c r="T157" s="4"/>
      <c r="U157" s="4"/>
      <c r="V157" s="132"/>
      <c r="W157" s="223"/>
      <c r="X157" s="221"/>
      <c r="Y157" s="223"/>
      <c r="Z157" s="222"/>
      <c r="AA157" s="68"/>
      <c r="AB157" s="65"/>
      <c r="AC157" s="68"/>
      <c r="AD157" s="65"/>
      <c r="AE157" s="68"/>
      <c r="AF157" s="66"/>
    </row>
    <row r="158" spans="1:32" ht="14.5" hidden="1" customHeight="1">
      <c r="A158" s="212" t="s">
        <v>33</v>
      </c>
      <c r="B158" s="8" t="s">
        <v>28</v>
      </c>
      <c r="C158" s="8" t="str" cm="1">
        <f t="array" ref="C158">_xlfn.IFNA(_xlfn.IFS(B158="Starter","Starters &amp; Sides",B158="Sides","Starters &amp; Sides"),B158)</f>
        <v>Drinks</v>
      </c>
      <c r="D158" s="8" t="s">
        <v>2948</v>
      </c>
      <c r="E158" s="74"/>
      <c r="F158" s="4"/>
      <c r="G158" s="4"/>
      <c r="H158" s="4"/>
      <c r="I158" s="4"/>
      <c r="J158" s="4"/>
      <c r="K158" s="4"/>
      <c r="L158" s="4"/>
      <c r="M158" s="4"/>
      <c r="N158" s="4"/>
      <c r="O158" s="4"/>
      <c r="P158" s="15"/>
      <c r="Q158" s="337">
        <v>3.95</v>
      </c>
      <c r="R158" s="15" t="str">
        <f>IF(COUNTA(Q158)=1,"Yes","No")</f>
        <v>Yes</v>
      </c>
      <c r="S158" s="15"/>
      <c r="T158" s="4"/>
      <c r="U158" s="4"/>
      <c r="V158" s="132"/>
      <c r="W158" s="223"/>
      <c r="X158" s="221"/>
      <c r="Y158" s="223"/>
      <c r="Z158" s="222"/>
      <c r="AA158" s="68"/>
      <c r="AB158" s="65"/>
      <c r="AC158" s="68"/>
      <c r="AD158" s="65"/>
      <c r="AE158" s="68"/>
      <c r="AF158" s="66"/>
    </row>
    <row r="159" spans="1:32" ht="14.5" hidden="1" customHeight="1">
      <c r="A159" s="212" t="s">
        <v>33</v>
      </c>
      <c r="B159" s="8" t="s">
        <v>28</v>
      </c>
      <c r="C159" s="8" t="str" cm="1">
        <f t="array" ref="C159">_xlfn.IFNA(_xlfn.IFS(B159="Starter","Starters &amp; Sides",B159="Sides","Starters &amp; Sides"),B159)</f>
        <v>Drinks</v>
      </c>
      <c r="D159" s="8" t="s">
        <v>2949</v>
      </c>
      <c r="E159" s="74"/>
      <c r="F159" s="4"/>
      <c r="G159" s="4"/>
      <c r="H159" s="4"/>
      <c r="I159" s="4"/>
      <c r="J159" s="4"/>
      <c r="K159" s="4"/>
      <c r="L159" s="4"/>
      <c r="M159" s="4"/>
      <c r="N159" s="4"/>
      <c r="O159" s="4">
        <v>2.35</v>
      </c>
      <c r="P159" s="15">
        <v>2.35</v>
      </c>
      <c r="Q159" s="337">
        <v>2.35</v>
      </c>
      <c r="R159" s="15" t="str">
        <f>IF(COUNTA(Q159)=1,"Yes","No")</f>
        <v>Yes</v>
      </c>
      <c r="S159" s="15" t="str">
        <f>IF(AND(T159="No",R159="Yes"),"Yes","No")</f>
        <v>No</v>
      </c>
      <c r="T159" s="4" t="str">
        <f>IF(COUNTA(P159:Q159)=2,"Yes","No")</f>
        <v>Yes</v>
      </c>
      <c r="U159" s="4">
        <f>IF(T159="Yes",Q159/P159-1,"N/A")</f>
        <v>0</v>
      </c>
      <c r="V159" s="132" t="str">
        <f>IF(COUNTA(O159:Q159)=3,"Yes","No")</f>
        <v>Yes</v>
      </c>
      <c r="W159" s="223">
        <f>IF(V159="Yes",Q159/O159-1,"N/A")</f>
        <v>0</v>
      </c>
      <c r="X159" s="221" t="str">
        <f>IF(COUNTA(N159:Q159)=4,"Yes","No")</f>
        <v>No</v>
      </c>
      <c r="Y159" s="223" t="str">
        <f>IF(X159="Yes",Q159/N159-1,"N/A")</f>
        <v>N/A</v>
      </c>
      <c r="Z159" s="222" t="str">
        <f>IF(COUNTA(M159:Q159)=5,"Yes","No")</f>
        <v>No</v>
      </c>
      <c r="AA159" s="68" t="str">
        <f>IF(Z159="Yes",Q159/M159-1,"N/A")</f>
        <v>N/A</v>
      </c>
      <c r="AB159" s="65" t="str">
        <f>IF(COUNTA(L159:Q159)=6,"Yes","No")</f>
        <v>No</v>
      </c>
      <c r="AC159" s="68" t="str">
        <f>IF(AB159="Yes",Q159/L159-1,"N/A")</f>
        <v>N/A</v>
      </c>
      <c r="AD159" s="65" t="str">
        <f>IF(COUNTA(E159:Q159)=13,"Yes","No")</f>
        <v>No</v>
      </c>
      <c r="AE159" s="68" t="str">
        <f>IF(AD159="Yes",Q159/E159-1,"N/A")</f>
        <v>N/A</v>
      </c>
      <c r="AF159" s="66"/>
    </row>
    <row r="160" spans="1:32" ht="14.5" hidden="1" customHeight="1">
      <c r="A160" s="212" t="s">
        <v>33</v>
      </c>
      <c r="B160" s="8" t="s">
        <v>28</v>
      </c>
      <c r="C160" s="8" t="str" cm="1">
        <f t="array" ref="C160">_xlfn.IFNA(_xlfn.IFS(B160="Starter","Starters &amp; Sides",B160="Sides","Starters &amp; Sides"),B160)</f>
        <v>Drinks</v>
      </c>
      <c r="D160" s="8" t="s">
        <v>2950</v>
      </c>
      <c r="E160" s="74"/>
      <c r="F160" s="4"/>
      <c r="G160" s="4"/>
      <c r="H160" s="4"/>
      <c r="I160" s="4"/>
      <c r="J160" s="4"/>
      <c r="K160" s="4"/>
      <c r="L160" s="4"/>
      <c r="M160" s="4"/>
      <c r="N160" s="4"/>
      <c r="O160" s="4">
        <v>2.35</v>
      </c>
      <c r="P160" s="15">
        <v>2.35</v>
      </c>
      <c r="Q160" s="337">
        <v>2.35</v>
      </c>
      <c r="R160" s="15" t="str">
        <f t="shared" si="21"/>
        <v>Yes</v>
      </c>
      <c r="S160" s="15" t="str">
        <f t="shared" si="22"/>
        <v>No</v>
      </c>
      <c r="T160" s="4" t="str">
        <f t="shared" si="23"/>
        <v>Yes</v>
      </c>
      <c r="U160" s="4">
        <f t="shared" si="24"/>
        <v>0</v>
      </c>
      <c r="V160" s="132" t="str">
        <f t="shared" si="25"/>
        <v>Yes</v>
      </c>
      <c r="W160" s="223">
        <f t="shared" si="26"/>
        <v>0</v>
      </c>
      <c r="X160" s="221" t="str">
        <f t="shared" si="27"/>
        <v>No</v>
      </c>
      <c r="Y160" s="223" t="str">
        <f t="shared" si="28"/>
        <v>N/A</v>
      </c>
      <c r="Z160" s="222" t="str">
        <f t="shared" si="29"/>
        <v>No</v>
      </c>
      <c r="AA160" s="68" t="str">
        <f t="shared" si="30"/>
        <v>N/A</v>
      </c>
      <c r="AB160" s="65" t="str">
        <f t="shared" si="31"/>
        <v>No</v>
      </c>
      <c r="AC160" s="68" t="str">
        <f t="shared" si="32"/>
        <v>N/A</v>
      </c>
      <c r="AD160" s="65" t="str">
        <f t="shared" si="33"/>
        <v>No</v>
      </c>
      <c r="AE160" s="68" t="str">
        <f t="shared" si="34"/>
        <v>N/A</v>
      </c>
      <c r="AF160" s="66"/>
    </row>
    <row r="161" spans="1:32" ht="14.5" hidden="1" customHeight="1">
      <c r="A161" s="66" t="s">
        <v>33</v>
      </c>
      <c r="B161" s="209" t="s">
        <v>28</v>
      </c>
      <c r="C161" s="103" t="str" cm="1">
        <f t="array" ref="C161">_xlfn.IFNA(_xlfn.IFS(B161="Starter","Starters &amp; Sides",B161="Sides","Starters &amp; Sides"),B161)</f>
        <v>Drinks</v>
      </c>
      <c r="D161" s="300" t="s">
        <v>2951</v>
      </c>
      <c r="E161" s="74"/>
      <c r="F161" s="4"/>
      <c r="G161" s="4"/>
      <c r="H161" s="4"/>
      <c r="I161" s="4"/>
      <c r="J161" s="4"/>
      <c r="K161" s="4"/>
      <c r="L161" s="4"/>
      <c r="M161" s="4"/>
      <c r="N161" s="4"/>
      <c r="O161" s="4"/>
      <c r="P161" s="15"/>
      <c r="Q161" s="337">
        <v>2.35</v>
      </c>
      <c r="R161" s="15" t="str">
        <f>IF(COUNTA(Q161)=1,"Yes","No")</f>
        <v>Yes</v>
      </c>
      <c r="S161" s="15"/>
      <c r="T161" s="4"/>
      <c r="U161" s="4"/>
      <c r="V161" s="132"/>
      <c r="W161" s="223"/>
      <c r="X161" s="221"/>
      <c r="Y161" s="223"/>
      <c r="Z161" s="222"/>
      <c r="AA161" s="68"/>
      <c r="AB161" s="65"/>
      <c r="AC161" s="68"/>
      <c r="AD161" s="65"/>
      <c r="AE161" s="68"/>
      <c r="AF161" s="66"/>
    </row>
    <row r="162" spans="1:32" ht="14.5" hidden="1" customHeight="1">
      <c r="A162" s="66" t="s">
        <v>33</v>
      </c>
      <c r="B162" s="66" t="s">
        <v>28</v>
      </c>
      <c r="C162" s="212" t="str" cm="1">
        <f t="array" ref="C162">_xlfn.IFNA(_xlfn.IFS(B162="Starter","Starters &amp; Sides",B162="Sides","Starters &amp; Sides"),B162)</f>
        <v>Drinks</v>
      </c>
      <c r="D162" s="8" t="s">
        <v>2952</v>
      </c>
      <c r="E162" s="74"/>
      <c r="F162" s="4"/>
      <c r="G162" s="4"/>
      <c r="H162" s="4"/>
      <c r="I162" s="4"/>
      <c r="J162" s="4"/>
      <c r="K162" s="4"/>
      <c r="L162" s="4"/>
      <c r="M162" s="4"/>
      <c r="N162" s="4"/>
      <c r="O162" s="4"/>
      <c r="P162" s="15"/>
      <c r="Q162" s="337">
        <v>2.25</v>
      </c>
      <c r="R162" s="15"/>
      <c r="S162" s="15"/>
      <c r="T162" s="4"/>
      <c r="U162" s="4"/>
      <c r="V162" s="132"/>
      <c r="W162" s="223"/>
      <c r="X162" s="221"/>
      <c r="Y162" s="223"/>
      <c r="Z162" s="222"/>
      <c r="AA162" s="68"/>
      <c r="AB162" s="65"/>
      <c r="AC162" s="68"/>
      <c r="AD162" s="65"/>
      <c r="AE162" s="68"/>
      <c r="AF162" s="66"/>
    </row>
    <row r="163" spans="1:32" ht="14.5" hidden="1" customHeight="1">
      <c r="A163" s="66" t="s">
        <v>33</v>
      </c>
      <c r="B163" s="66" t="s">
        <v>28</v>
      </c>
      <c r="C163" s="212" t="str" cm="1">
        <f t="array" ref="C163">_xlfn.IFNA(_xlfn.IFS(B163="Starter","Starters &amp; Sides",B163="Sides","Starters &amp; Sides"),B163)</f>
        <v>Drinks</v>
      </c>
      <c r="D163" s="8" t="s">
        <v>2953</v>
      </c>
      <c r="E163" s="74"/>
      <c r="F163" s="4"/>
      <c r="G163" s="4"/>
      <c r="H163" s="4"/>
      <c r="I163" s="4"/>
      <c r="J163" s="4"/>
      <c r="K163" s="4"/>
      <c r="L163" s="4"/>
      <c r="M163" s="4"/>
      <c r="N163" s="4"/>
      <c r="O163" s="4"/>
      <c r="P163" s="15"/>
      <c r="Q163" s="337">
        <v>2.25</v>
      </c>
      <c r="R163" s="15"/>
      <c r="S163" s="15"/>
      <c r="T163" s="4"/>
      <c r="U163" s="4"/>
      <c r="V163" s="132"/>
      <c r="W163" s="223"/>
      <c r="X163" s="221"/>
      <c r="Y163" s="223"/>
      <c r="Z163" s="222"/>
      <c r="AA163" s="68"/>
      <c r="AB163" s="65"/>
      <c r="AC163" s="68"/>
      <c r="AD163" s="65"/>
      <c r="AE163" s="68"/>
      <c r="AF163" s="66"/>
    </row>
    <row r="164" spans="1:32" ht="14.5" hidden="1" customHeight="1">
      <c r="A164" s="66" t="s">
        <v>33</v>
      </c>
      <c r="B164" s="66" t="s">
        <v>28</v>
      </c>
      <c r="C164" s="212" t="str" cm="1">
        <f t="array" ref="C164">_xlfn.IFNA(_xlfn.IFS(B164="Starter","Starters &amp; Sides",B164="Sides","Starters &amp; Sides"),B164)</f>
        <v>Drinks</v>
      </c>
      <c r="D164" s="8" t="s">
        <v>2954</v>
      </c>
      <c r="E164" s="74"/>
      <c r="F164" s="4"/>
      <c r="G164" s="4"/>
      <c r="H164" s="4"/>
      <c r="I164" s="4"/>
      <c r="J164" s="4"/>
      <c r="K164" s="4"/>
      <c r="L164" s="4"/>
      <c r="M164" s="4"/>
      <c r="N164" s="4"/>
      <c r="O164" s="4"/>
      <c r="P164" s="15"/>
      <c r="Q164" s="337">
        <v>2.25</v>
      </c>
      <c r="R164" s="15"/>
      <c r="S164" s="15"/>
      <c r="T164" s="4"/>
      <c r="U164" s="4"/>
      <c r="V164" s="132"/>
      <c r="W164" s="223"/>
      <c r="X164" s="221"/>
      <c r="Y164" s="223"/>
      <c r="Z164" s="222"/>
      <c r="AA164" s="68"/>
      <c r="AB164" s="65"/>
      <c r="AC164" s="68"/>
      <c r="AD164" s="65"/>
      <c r="AE164" s="68"/>
      <c r="AF164" s="66"/>
    </row>
    <row r="165" spans="1:32" ht="14.5" hidden="1" customHeight="1">
      <c r="A165" s="66" t="s">
        <v>33</v>
      </c>
      <c r="B165" s="66" t="s">
        <v>28</v>
      </c>
      <c r="C165" s="212" t="str" cm="1">
        <f t="array" ref="C165">_xlfn.IFNA(_xlfn.IFS(B165="Starter","Starters &amp; Sides",B165="Sides","Starters &amp; Sides"),B165)</f>
        <v>Drinks</v>
      </c>
      <c r="D165" s="8" t="s">
        <v>2955</v>
      </c>
      <c r="E165" s="74"/>
      <c r="F165" s="4"/>
      <c r="G165" s="4"/>
      <c r="H165" s="4"/>
      <c r="I165" s="4"/>
      <c r="J165" s="4"/>
      <c r="K165" s="4"/>
      <c r="L165" s="4"/>
      <c r="M165" s="4"/>
      <c r="N165" s="4"/>
      <c r="O165" s="4"/>
      <c r="P165" s="15"/>
      <c r="Q165" s="337">
        <v>2.25</v>
      </c>
      <c r="R165" s="15"/>
      <c r="S165" s="15"/>
      <c r="T165" s="4"/>
      <c r="U165" s="4"/>
      <c r="V165" s="132"/>
      <c r="W165" s="223"/>
      <c r="X165" s="221"/>
      <c r="Y165" s="223"/>
      <c r="Z165" s="222"/>
      <c r="AA165" s="68"/>
      <c r="AB165" s="65"/>
      <c r="AC165" s="68"/>
      <c r="AD165" s="65"/>
      <c r="AE165" s="68"/>
      <c r="AF165" s="66"/>
    </row>
    <row r="166" spans="1:32" ht="14.5" hidden="1" customHeight="1">
      <c r="A166" s="66" t="s">
        <v>33</v>
      </c>
      <c r="B166" s="66" t="s">
        <v>28</v>
      </c>
      <c r="C166" s="212" t="str" cm="1">
        <f t="array" ref="C166">_xlfn.IFNA(_xlfn.IFS(B166="Starter","Starters &amp; Sides",B166="Sides","Starters &amp; Sides"),B166)</f>
        <v>Drinks</v>
      </c>
      <c r="D166" s="8" t="s">
        <v>2956</v>
      </c>
      <c r="E166" s="74"/>
      <c r="F166" s="4"/>
      <c r="G166" s="4"/>
      <c r="H166" s="4"/>
      <c r="I166" s="4"/>
      <c r="J166" s="4"/>
      <c r="K166" s="4"/>
      <c r="L166" s="4"/>
      <c r="M166" s="4"/>
      <c r="N166" s="4"/>
      <c r="O166" s="4"/>
      <c r="P166" s="15"/>
      <c r="Q166" s="337">
        <v>2.25</v>
      </c>
      <c r="R166" s="15"/>
      <c r="S166" s="15"/>
      <c r="T166" s="4"/>
      <c r="U166" s="4"/>
      <c r="V166" s="132"/>
      <c r="W166" s="223"/>
      <c r="X166" s="221"/>
      <c r="Y166" s="223"/>
      <c r="Z166" s="222"/>
      <c r="AA166" s="68"/>
      <c r="AB166" s="65"/>
      <c r="AC166" s="68"/>
      <c r="AD166" s="65"/>
      <c r="AE166" s="68"/>
      <c r="AF166" s="66"/>
    </row>
    <row r="167" spans="1:32" ht="14.5" hidden="1" customHeight="1">
      <c r="A167" s="66" t="s">
        <v>33</v>
      </c>
      <c r="B167" s="66" t="s">
        <v>28</v>
      </c>
      <c r="C167" s="212" t="str" cm="1">
        <f t="array" ref="C167">_xlfn.IFNA(_xlfn.IFS(B167="Starter","Starters &amp; Sides",B167="Sides","Starters &amp; Sides"),B167)</f>
        <v>Drinks</v>
      </c>
      <c r="D167" s="8" t="s">
        <v>2957</v>
      </c>
      <c r="E167" s="74"/>
      <c r="F167" s="4"/>
      <c r="G167" s="4"/>
      <c r="H167" s="4"/>
      <c r="I167" s="4"/>
      <c r="J167" s="4"/>
      <c r="K167" s="4"/>
      <c r="L167" s="4"/>
      <c r="M167" s="4"/>
      <c r="N167" s="4"/>
      <c r="O167" s="4">
        <v>4.25</v>
      </c>
      <c r="P167" s="15">
        <v>4.25</v>
      </c>
      <c r="Q167" s="337">
        <v>4.25</v>
      </c>
      <c r="R167" s="15" t="str">
        <f t="shared" si="21"/>
        <v>Yes</v>
      </c>
      <c r="S167" s="15" t="str">
        <f t="shared" si="22"/>
        <v>No</v>
      </c>
      <c r="T167" s="4" t="str">
        <f t="shared" si="23"/>
        <v>Yes</v>
      </c>
      <c r="U167" s="4">
        <f t="shared" si="24"/>
        <v>0</v>
      </c>
      <c r="V167" s="132" t="str">
        <f t="shared" si="25"/>
        <v>Yes</v>
      </c>
      <c r="W167" s="223">
        <f t="shared" si="26"/>
        <v>0</v>
      </c>
      <c r="X167" s="221" t="str">
        <f t="shared" si="27"/>
        <v>No</v>
      </c>
      <c r="Y167" s="223" t="str">
        <f t="shared" si="28"/>
        <v>N/A</v>
      </c>
      <c r="Z167" s="222" t="str">
        <f t="shared" si="29"/>
        <v>No</v>
      </c>
      <c r="AA167" s="68" t="str">
        <f t="shared" si="30"/>
        <v>N/A</v>
      </c>
      <c r="AB167" s="65" t="str">
        <f t="shared" si="31"/>
        <v>No</v>
      </c>
      <c r="AC167" s="68" t="str">
        <f t="shared" si="32"/>
        <v>N/A</v>
      </c>
      <c r="AD167" s="65" t="str">
        <f t="shared" si="33"/>
        <v>No</v>
      </c>
      <c r="AE167" s="68" t="str">
        <f t="shared" si="34"/>
        <v>N/A</v>
      </c>
      <c r="AF167" s="66"/>
    </row>
    <row r="168" spans="1:32" hidden="1">
      <c r="A168" s="66" t="s">
        <v>33</v>
      </c>
      <c r="B168" s="66" t="s">
        <v>28</v>
      </c>
      <c r="C168" s="212" t="str" cm="1">
        <f t="array" ref="C168">_xlfn.IFNA(_xlfn.IFS(B168="Starter","Starters &amp; Sides",B168="Sides","Starters &amp; Sides"),B168)</f>
        <v>Drinks</v>
      </c>
      <c r="D168" s="8" t="s">
        <v>2958</v>
      </c>
      <c r="E168" s="74"/>
      <c r="F168" s="4"/>
      <c r="G168" s="4"/>
      <c r="H168" s="4"/>
      <c r="I168" s="4"/>
      <c r="J168" s="4"/>
      <c r="K168" s="4"/>
      <c r="L168" s="4"/>
      <c r="M168" s="4"/>
      <c r="N168" s="4"/>
      <c r="O168" s="4">
        <v>3.9</v>
      </c>
      <c r="P168" s="15">
        <v>3.9</v>
      </c>
      <c r="Q168" s="337"/>
      <c r="R168" s="15" t="str">
        <f t="shared" si="21"/>
        <v>No</v>
      </c>
      <c r="S168" s="15" t="str">
        <f t="shared" si="22"/>
        <v>No</v>
      </c>
      <c r="T168" s="4" t="str">
        <f t="shared" si="23"/>
        <v>No</v>
      </c>
      <c r="U168" s="4" t="str">
        <f t="shared" si="24"/>
        <v>N/A</v>
      </c>
      <c r="V168" s="132" t="str">
        <f t="shared" si="25"/>
        <v>No</v>
      </c>
      <c r="W168" s="223" t="str">
        <f t="shared" si="26"/>
        <v>N/A</v>
      </c>
      <c r="X168" s="221" t="str">
        <f t="shared" si="27"/>
        <v>No</v>
      </c>
      <c r="Y168" s="223" t="str">
        <f t="shared" si="28"/>
        <v>N/A</v>
      </c>
      <c r="Z168" s="222" t="str">
        <f t="shared" si="29"/>
        <v>No</v>
      </c>
      <c r="AA168" s="68" t="str">
        <f t="shared" si="30"/>
        <v>N/A</v>
      </c>
      <c r="AB168" s="65" t="str">
        <f t="shared" si="31"/>
        <v>No</v>
      </c>
      <c r="AC168" s="68" t="str">
        <f t="shared" si="32"/>
        <v>N/A</v>
      </c>
      <c r="AD168" s="65" t="str">
        <f t="shared" si="33"/>
        <v>No</v>
      </c>
      <c r="AE168" s="68" t="str">
        <f t="shared" si="34"/>
        <v>N/A</v>
      </c>
      <c r="AF168" s="66"/>
    </row>
    <row r="169" spans="1:32" hidden="1">
      <c r="A169" s="66" t="s">
        <v>33</v>
      </c>
      <c r="B169" s="66" t="s">
        <v>28</v>
      </c>
      <c r="C169" s="212" t="str" cm="1">
        <f t="array" ref="C169">_xlfn.IFNA(_xlfn.IFS(B169="Starter","Starters &amp; Sides",B169="Sides","Starters &amp; Sides"),B169)</f>
        <v>Drinks</v>
      </c>
      <c r="D169" s="8" t="s">
        <v>2959</v>
      </c>
      <c r="E169" s="74"/>
      <c r="F169" s="4"/>
      <c r="G169" s="4"/>
      <c r="H169" s="4"/>
      <c r="I169" s="4"/>
      <c r="J169" s="4"/>
      <c r="K169" s="4"/>
      <c r="L169" s="4"/>
      <c r="M169" s="4"/>
      <c r="N169" s="4"/>
      <c r="O169" s="4">
        <v>4.5</v>
      </c>
      <c r="P169" s="15">
        <v>4.5</v>
      </c>
      <c r="Q169" s="337"/>
      <c r="R169" s="15" t="str">
        <f t="shared" si="21"/>
        <v>No</v>
      </c>
      <c r="S169" s="15" t="str">
        <f t="shared" si="22"/>
        <v>No</v>
      </c>
      <c r="T169" s="4" t="str">
        <f t="shared" si="23"/>
        <v>No</v>
      </c>
      <c r="U169" s="4" t="str">
        <f t="shared" si="24"/>
        <v>N/A</v>
      </c>
      <c r="V169" s="132" t="str">
        <f t="shared" si="25"/>
        <v>No</v>
      </c>
      <c r="W169" s="223" t="str">
        <f t="shared" si="26"/>
        <v>N/A</v>
      </c>
      <c r="X169" s="221" t="str">
        <f t="shared" si="27"/>
        <v>No</v>
      </c>
      <c r="Y169" s="223" t="str">
        <f t="shared" si="28"/>
        <v>N/A</v>
      </c>
      <c r="Z169" s="222" t="str">
        <f t="shared" si="29"/>
        <v>No</v>
      </c>
      <c r="AA169" s="68" t="str">
        <f t="shared" si="30"/>
        <v>N/A</v>
      </c>
      <c r="AB169" s="65" t="str">
        <f t="shared" si="31"/>
        <v>No</v>
      </c>
      <c r="AC169" s="68" t="str">
        <f t="shared" si="32"/>
        <v>N/A</v>
      </c>
      <c r="AD169" s="65" t="str">
        <f t="shared" si="33"/>
        <v>No</v>
      </c>
      <c r="AE169" s="68" t="str">
        <f t="shared" si="34"/>
        <v>N/A</v>
      </c>
      <c r="AF169" s="66"/>
    </row>
    <row r="170" spans="1:32" hidden="1">
      <c r="A170" s="66" t="s">
        <v>33</v>
      </c>
      <c r="B170" s="66" t="s">
        <v>28</v>
      </c>
      <c r="C170" s="212" t="str" cm="1">
        <f t="array" ref="C170">_xlfn.IFNA(_xlfn.IFS(B170="Starter","Starters &amp; Sides",B170="Sides","Starters &amp; Sides"),B170)</f>
        <v>Drinks</v>
      </c>
      <c r="D170" s="8" t="s">
        <v>2960</v>
      </c>
      <c r="E170" s="74"/>
      <c r="F170" s="4"/>
      <c r="G170" s="4"/>
      <c r="H170" s="4"/>
      <c r="I170" s="4"/>
      <c r="J170" s="4"/>
      <c r="K170" s="4"/>
      <c r="L170" s="4"/>
      <c r="M170" s="4"/>
      <c r="N170" s="4"/>
      <c r="O170" s="4">
        <v>4.5</v>
      </c>
      <c r="P170" s="15">
        <v>4.5</v>
      </c>
      <c r="Q170" s="337"/>
      <c r="R170" s="15" t="str">
        <f t="shared" si="21"/>
        <v>No</v>
      </c>
      <c r="S170" s="15" t="str">
        <f t="shared" si="22"/>
        <v>No</v>
      </c>
      <c r="T170" s="4" t="str">
        <f t="shared" si="23"/>
        <v>No</v>
      </c>
      <c r="U170" s="4" t="str">
        <f t="shared" si="24"/>
        <v>N/A</v>
      </c>
      <c r="V170" s="132" t="str">
        <f t="shared" si="25"/>
        <v>No</v>
      </c>
      <c r="W170" s="223" t="str">
        <f t="shared" si="26"/>
        <v>N/A</v>
      </c>
      <c r="X170" s="221" t="str">
        <f t="shared" si="27"/>
        <v>No</v>
      </c>
      <c r="Y170" s="223" t="str">
        <f t="shared" si="28"/>
        <v>N/A</v>
      </c>
      <c r="Z170" s="222" t="str">
        <f t="shared" si="29"/>
        <v>No</v>
      </c>
      <c r="AA170" s="68" t="str">
        <f t="shared" si="30"/>
        <v>N/A</v>
      </c>
      <c r="AB170" s="65" t="str">
        <f t="shared" si="31"/>
        <v>No</v>
      </c>
      <c r="AC170" s="68" t="str">
        <f t="shared" si="32"/>
        <v>N/A</v>
      </c>
      <c r="AD170" s="65" t="str">
        <f t="shared" si="33"/>
        <v>No</v>
      </c>
      <c r="AE170" s="68" t="str">
        <f t="shared" si="34"/>
        <v>N/A</v>
      </c>
      <c r="AF170" s="66"/>
    </row>
    <row r="171" spans="1:32" hidden="1">
      <c r="A171" s="66" t="s">
        <v>33</v>
      </c>
      <c r="B171" s="66" t="s">
        <v>28</v>
      </c>
      <c r="C171" s="212" t="str" cm="1">
        <f t="array" ref="C171">_xlfn.IFNA(_xlfn.IFS(B171="Starter","Starters &amp; Sides",B171="Sides","Starters &amp; Sides"),B171)</f>
        <v>Drinks</v>
      </c>
      <c r="D171" s="8" t="s">
        <v>2961</v>
      </c>
      <c r="E171" s="74"/>
      <c r="F171" s="4"/>
      <c r="G171" s="4"/>
      <c r="H171" s="4"/>
      <c r="I171" s="4"/>
      <c r="J171" s="4"/>
      <c r="K171" s="4"/>
      <c r="L171" s="4"/>
      <c r="M171" s="4"/>
      <c r="N171" s="4"/>
      <c r="O171" s="4">
        <v>3.75</v>
      </c>
      <c r="P171" s="15">
        <v>3.75</v>
      </c>
      <c r="Q171" s="337"/>
      <c r="R171" s="15" t="str">
        <f t="shared" si="21"/>
        <v>No</v>
      </c>
      <c r="S171" s="15" t="str">
        <f t="shared" si="22"/>
        <v>No</v>
      </c>
      <c r="T171" s="4" t="str">
        <f t="shared" si="23"/>
        <v>No</v>
      </c>
      <c r="U171" s="4" t="str">
        <f t="shared" si="24"/>
        <v>N/A</v>
      </c>
      <c r="V171" s="132" t="str">
        <f t="shared" si="25"/>
        <v>No</v>
      </c>
      <c r="W171" s="223" t="str">
        <f t="shared" si="26"/>
        <v>N/A</v>
      </c>
      <c r="X171" s="221" t="str">
        <f t="shared" si="27"/>
        <v>No</v>
      </c>
      <c r="Y171" s="223" t="str">
        <f t="shared" si="28"/>
        <v>N/A</v>
      </c>
      <c r="Z171" s="222" t="str">
        <f t="shared" si="29"/>
        <v>No</v>
      </c>
      <c r="AA171" s="68" t="str">
        <f t="shared" si="30"/>
        <v>N/A</v>
      </c>
      <c r="AB171" s="65" t="str">
        <f t="shared" si="31"/>
        <v>No</v>
      </c>
      <c r="AC171" s="68" t="str">
        <f t="shared" si="32"/>
        <v>N/A</v>
      </c>
      <c r="AD171" s="65" t="str">
        <f t="shared" si="33"/>
        <v>No</v>
      </c>
      <c r="AE171" s="68" t="str">
        <f t="shared" si="34"/>
        <v>N/A</v>
      </c>
      <c r="AF171" s="66"/>
    </row>
    <row r="172" spans="1:32" hidden="1">
      <c r="A172" s="66" t="s">
        <v>33</v>
      </c>
      <c r="B172" s="66" t="s">
        <v>28</v>
      </c>
      <c r="C172" s="212" t="str" cm="1">
        <f t="array" ref="C172">_xlfn.IFNA(_xlfn.IFS(B172="Starter","Starters &amp; Sides",B172="Sides","Starters &amp; Sides"),B172)</f>
        <v>Drinks</v>
      </c>
      <c r="D172" s="8" t="s">
        <v>2962</v>
      </c>
      <c r="E172" s="74"/>
      <c r="F172" s="4"/>
      <c r="G172" s="4"/>
      <c r="H172" s="4"/>
      <c r="I172" s="4"/>
      <c r="J172" s="4"/>
      <c r="K172" s="4"/>
      <c r="L172" s="4"/>
      <c r="M172" s="4"/>
      <c r="N172" s="4"/>
      <c r="O172" s="4">
        <v>3.65</v>
      </c>
      <c r="P172" s="15">
        <v>3.65</v>
      </c>
      <c r="Q172" s="337">
        <v>3.65</v>
      </c>
      <c r="R172" s="15" t="str">
        <f t="shared" si="21"/>
        <v>Yes</v>
      </c>
      <c r="S172" s="15" t="str">
        <f t="shared" si="22"/>
        <v>No</v>
      </c>
      <c r="T172" s="4" t="str">
        <f t="shared" si="23"/>
        <v>Yes</v>
      </c>
      <c r="U172" s="4">
        <f t="shared" si="24"/>
        <v>0</v>
      </c>
      <c r="V172" s="132" t="str">
        <f t="shared" si="25"/>
        <v>Yes</v>
      </c>
      <c r="W172" s="223">
        <f t="shared" si="26"/>
        <v>0</v>
      </c>
      <c r="X172" s="221" t="str">
        <f t="shared" si="27"/>
        <v>No</v>
      </c>
      <c r="Y172" s="223" t="str">
        <f t="shared" si="28"/>
        <v>N/A</v>
      </c>
      <c r="Z172" s="222" t="str">
        <f t="shared" si="29"/>
        <v>No</v>
      </c>
      <c r="AA172" s="68" t="str">
        <f t="shared" si="30"/>
        <v>N/A</v>
      </c>
      <c r="AB172" s="65" t="str">
        <f t="shared" si="31"/>
        <v>No</v>
      </c>
      <c r="AC172" s="68" t="str">
        <f t="shared" si="32"/>
        <v>N/A</v>
      </c>
      <c r="AD172" s="65" t="str">
        <f t="shared" si="33"/>
        <v>No</v>
      </c>
      <c r="AE172" s="68" t="str">
        <f t="shared" si="34"/>
        <v>N/A</v>
      </c>
      <c r="AF172" s="66"/>
    </row>
    <row r="173" spans="1:32" hidden="1">
      <c r="A173" s="66" t="s">
        <v>33</v>
      </c>
      <c r="B173" s="66" t="s">
        <v>28</v>
      </c>
      <c r="C173" s="212" t="str" cm="1">
        <f t="array" ref="C173">_xlfn.IFNA(_xlfn.IFS(B173="Starter","Starters &amp; Sides",B173="Sides","Starters &amp; Sides"),B173)</f>
        <v>Drinks</v>
      </c>
      <c r="D173" s="8" t="s">
        <v>2963</v>
      </c>
      <c r="E173" s="74"/>
      <c r="F173" s="4"/>
      <c r="G173" s="4"/>
      <c r="H173" s="4"/>
      <c r="I173" s="4"/>
      <c r="J173" s="4"/>
      <c r="K173" s="4"/>
      <c r="L173" s="4"/>
      <c r="M173" s="4"/>
      <c r="N173" s="4"/>
      <c r="O173" s="4">
        <v>3.65</v>
      </c>
      <c r="P173" s="15">
        <v>3.65</v>
      </c>
      <c r="Q173" s="337">
        <v>3.65</v>
      </c>
      <c r="R173" s="15" t="str">
        <f t="shared" si="21"/>
        <v>Yes</v>
      </c>
      <c r="S173" s="15" t="str">
        <f t="shared" si="22"/>
        <v>No</v>
      </c>
      <c r="T173" s="4" t="str">
        <f t="shared" si="23"/>
        <v>Yes</v>
      </c>
      <c r="U173" s="4">
        <f t="shared" si="24"/>
        <v>0</v>
      </c>
      <c r="V173" s="132" t="str">
        <f t="shared" si="25"/>
        <v>Yes</v>
      </c>
      <c r="W173" s="223">
        <f t="shared" si="26"/>
        <v>0</v>
      </c>
      <c r="X173" s="221" t="str">
        <f t="shared" si="27"/>
        <v>No</v>
      </c>
      <c r="Y173" s="223" t="str">
        <f t="shared" si="28"/>
        <v>N/A</v>
      </c>
      <c r="Z173" s="222" t="str">
        <f t="shared" si="29"/>
        <v>No</v>
      </c>
      <c r="AA173" s="68" t="str">
        <f t="shared" si="30"/>
        <v>N/A</v>
      </c>
      <c r="AB173" s="65" t="str">
        <f t="shared" si="31"/>
        <v>No</v>
      </c>
      <c r="AC173" s="68" t="str">
        <f t="shared" si="32"/>
        <v>N/A</v>
      </c>
      <c r="AD173" s="65" t="str">
        <f t="shared" si="33"/>
        <v>No</v>
      </c>
      <c r="AE173" s="68" t="str">
        <f t="shared" si="34"/>
        <v>N/A</v>
      </c>
      <c r="AF173" s="66"/>
    </row>
    <row r="174" spans="1:32" hidden="1">
      <c r="A174" s="66" t="s">
        <v>33</v>
      </c>
      <c r="B174" s="66" t="s">
        <v>28</v>
      </c>
      <c r="C174" s="212" t="str" cm="1">
        <f t="array" ref="C174">_xlfn.IFNA(_xlfn.IFS(B174="Starter","Starters &amp; Sides",B174="Sides","Starters &amp; Sides"),B174)</f>
        <v>Drinks</v>
      </c>
      <c r="D174" s="8" t="s">
        <v>2964</v>
      </c>
      <c r="E174" s="74"/>
      <c r="F174" s="4"/>
      <c r="G174" s="4"/>
      <c r="H174" s="4"/>
      <c r="I174" s="4"/>
      <c r="J174" s="4"/>
      <c r="K174" s="4"/>
      <c r="L174" s="4"/>
      <c r="M174" s="4"/>
      <c r="N174" s="4"/>
      <c r="O174" s="4">
        <v>3.65</v>
      </c>
      <c r="P174" s="15">
        <v>3.65</v>
      </c>
      <c r="Q174" s="337">
        <v>3.65</v>
      </c>
      <c r="R174" s="15" t="str">
        <f t="shared" si="21"/>
        <v>Yes</v>
      </c>
      <c r="S174" s="15" t="str">
        <f t="shared" si="22"/>
        <v>No</v>
      </c>
      <c r="T174" s="4" t="str">
        <f t="shared" si="23"/>
        <v>Yes</v>
      </c>
      <c r="U174" s="4">
        <f t="shared" si="24"/>
        <v>0</v>
      </c>
      <c r="V174" s="132" t="str">
        <f t="shared" si="25"/>
        <v>Yes</v>
      </c>
      <c r="W174" s="223">
        <f t="shared" si="26"/>
        <v>0</v>
      </c>
      <c r="X174" s="221" t="str">
        <f t="shared" si="27"/>
        <v>No</v>
      </c>
      <c r="Y174" s="223" t="str">
        <f t="shared" si="28"/>
        <v>N/A</v>
      </c>
      <c r="Z174" s="222" t="str">
        <f t="shared" si="29"/>
        <v>No</v>
      </c>
      <c r="AA174" s="68" t="str">
        <f t="shared" si="30"/>
        <v>N/A</v>
      </c>
      <c r="AB174" s="65" t="str">
        <f t="shared" si="31"/>
        <v>No</v>
      </c>
      <c r="AC174" s="68" t="str">
        <f t="shared" si="32"/>
        <v>N/A</v>
      </c>
      <c r="AD174" s="65" t="str">
        <f t="shared" si="33"/>
        <v>No</v>
      </c>
      <c r="AE174" s="68" t="str">
        <f t="shared" si="34"/>
        <v>N/A</v>
      </c>
      <c r="AF174" s="66"/>
    </row>
    <row r="175" spans="1:32" hidden="1">
      <c r="A175" s="66" t="s">
        <v>33</v>
      </c>
      <c r="B175" s="66" t="s">
        <v>28</v>
      </c>
      <c r="C175" s="212" t="str" cm="1">
        <f t="array" ref="C175">_xlfn.IFNA(_xlfn.IFS(B175="Starter","Starters &amp; Sides",B175="Sides","Starters &amp; Sides"),B175)</f>
        <v>Drinks</v>
      </c>
      <c r="D175" s="8" t="s">
        <v>2965</v>
      </c>
      <c r="E175" s="74"/>
      <c r="F175" s="4"/>
      <c r="G175" s="4"/>
      <c r="H175" s="4"/>
      <c r="I175" s="4"/>
      <c r="J175" s="4"/>
      <c r="K175" s="4"/>
      <c r="L175" s="4"/>
      <c r="M175" s="4"/>
      <c r="N175" s="4"/>
      <c r="O175" s="4">
        <v>2.25</v>
      </c>
      <c r="P175" s="21">
        <v>2.25</v>
      </c>
      <c r="Q175" s="339">
        <v>2.25</v>
      </c>
      <c r="R175" s="15" t="str">
        <f t="shared" si="21"/>
        <v>Yes</v>
      </c>
      <c r="S175" s="15" t="str">
        <f t="shared" si="22"/>
        <v>No</v>
      </c>
      <c r="T175" s="4" t="str">
        <f t="shared" si="23"/>
        <v>Yes</v>
      </c>
      <c r="U175" s="4">
        <f t="shared" si="24"/>
        <v>0</v>
      </c>
      <c r="V175" s="132" t="str">
        <f t="shared" si="25"/>
        <v>Yes</v>
      </c>
      <c r="W175" s="223">
        <f t="shared" si="26"/>
        <v>0</v>
      </c>
      <c r="X175" s="221" t="str">
        <f t="shared" si="27"/>
        <v>No</v>
      </c>
      <c r="Y175" s="223" t="str">
        <f t="shared" si="28"/>
        <v>N/A</v>
      </c>
      <c r="Z175" s="222" t="str">
        <f t="shared" si="29"/>
        <v>No</v>
      </c>
      <c r="AA175" s="68" t="str">
        <f t="shared" si="30"/>
        <v>N/A</v>
      </c>
      <c r="AB175" s="65" t="str">
        <f t="shared" si="31"/>
        <v>No</v>
      </c>
      <c r="AC175" s="68" t="str">
        <f t="shared" si="32"/>
        <v>N/A</v>
      </c>
      <c r="AD175" s="65" t="str">
        <f t="shared" si="33"/>
        <v>No</v>
      </c>
      <c r="AE175" s="68" t="str">
        <f t="shared" si="34"/>
        <v>N/A</v>
      </c>
      <c r="AF175" s="66"/>
    </row>
    <row r="176" spans="1:32" hidden="1">
      <c r="A176" s="66" t="s">
        <v>33</v>
      </c>
      <c r="B176" s="66" t="s">
        <v>28</v>
      </c>
      <c r="C176" s="212" t="str" cm="1">
        <f t="array" ref="C176">_xlfn.IFNA(_xlfn.IFS(B176="Starter","Starters &amp; Sides",B176="Sides","Starters &amp; Sides"),B176)</f>
        <v>Drinks</v>
      </c>
      <c r="D176" s="8" t="s">
        <v>2966</v>
      </c>
      <c r="E176" s="74"/>
      <c r="F176" s="4"/>
      <c r="G176" s="4"/>
      <c r="H176" s="4"/>
      <c r="I176" s="4"/>
      <c r="J176" s="4"/>
      <c r="K176" s="4"/>
      <c r="L176" s="4"/>
      <c r="M176" s="4"/>
      <c r="N176" s="4"/>
      <c r="O176" s="15">
        <v>2.25</v>
      </c>
      <c r="P176" s="4">
        <v>2.25</v>
      </c>
      <c r="Q176" s="339">
        <v>2.25</v>
      </c>
      <c r="R176" s="15" t="str">
        <f t="shared" si="21"/>
        <v>Yes</v>
      </c>
      <c r="S176" s="15" t="str">
        <f t="shared" si="22"/>
        <v>No</v>
      </c>
      <c r="T176" s="4" t="str">
        <f t="shared" si="23"/>
        <v>Yes</v>
      </c>
      <c r="U176" s="4">
        <f t="shared" si="24"/>
        <v>0</v>
      </c>
      <c r="V176" s="132" t="str">
        <f t="shared" si="25"/>
        <v>Yes</v>
      </c>
      <c r="W176" s="223">
        <f t="shared" si="26"/>
        <v>0</v>
      </c>
      <c r="X176" s="221" t="str">
        <f t="shared" si="27"/>
        <v>No</v>
      </c>
      <c r="Y176" s="223" t="str">
        <f t="shared" si="28"/>
        <v>N/A</v>
      </c>
      <c r="Z176" s="222" t="str">
        <f t="shared" si="29"/>
        <v>No</v>
      </c>
      <c r="AA176" s="68" t="str">
        <f t="shared" si="30"/>
        <v>N/A</v>
      </c>
      <c r="AB176" s="65" t="str">
        <f t="shared" si="31"/>
        <v>No</v>
      </c>
      <c r="AC176" s="68" t="str">
        <f t="shared" si="32"/>
        <v>N/A</v>
      </c>
      <c r="AD176" s="65" t="str">
        <f t="shared" si="33"/>
        <v>No</v>
      </c>
      <c r="AE176" s="68" t="str">
        <f t="shared" si="34"/>
        <v>N/A</v>
      </c>
      <c r="AF176" s="66"/>
    </row>
    <row r="177" spans="1:32" hidden="1">
      <c r="A177" s="66" t="s">
        <v>33</v>
      </c>
      <c r="B177" s="66" t="s">
        <v>28</v>
      </c>
      <c r="C177" s="212" t="str" cm="1">
        <f t="array" ref="C177">_xlfn.IFNA(_xlfn.IFS(B177="Starter","Starters &amp; Sides",B177="Sides","Starters &amp; Sides"),B177)</f>
        <v>Drinks</v>
      </c>
      <c r="D177" s="8" t="s">
        <v>2967</v>
      </c>
      <c r="E177" s="74"/>
      <c r="F177" s="4"/>
      <c r="G177" s="4"/>
      <c r="H177" s="4"/>
      <c r="I177" s="4"/>
      <c r="J177" s="4"/>
      <c r="K177" s="4"/>
      <c r="L177" s="4"/>
      <c r="M177" s="4"/>
      <c r="N177" s="4"/>
      <c r="O177" s="15">
        <v>3.25</v>
      </c>
      <c r="P177" s="4">
        <v>3.25</v>
      </c>
      <c r="Q177" s="338"/>
      <c r="R177" s="15" t="str">
        <f t="shared" si="21"/>
        <v>No</v>
      </c>
      <c r="S177" s="15" t="str">
        <f t="shared" si="22"/>
        <v>No</v>
      </c>
      <c r="T177" s="4" t="str">
        <f t="shared" si="23"/>
        <v>No</v>
      </c>
      <c r="U177" s="4" t="str">
        <f t="shared" si="24"/>
        <v>N/A</v>
      </c>
      <c r="V177" s="132" t="str">
        <f t="shared" si="25"/>
        <v>No</v>
      </c>
      <c r="W177" s="223" t="str">
        <f t="shared" si="26"/>
        <v>N/A</v>
      </c>
      <c r="X177" s="221" t="str">
        <f t="shared" si="27"/>
        <v>No</v>
      </c>
      <c r="Y177" s="223" t="str">
        <f t="shared" si="28"/>
        <v>N/A</v>
      </c>
      <c r="Z177" s="222" t="str">
        <f t="shared" si="29"/>
        <v>No</v>
      </c>
      <c r="AA177" s="68" t="str">
        <f t="shared" si="30"/>
        <v>N/A</v>
      </c>
      <c r="AB177" s="65" t="str">
        <f t="shared" si="31"/>
        <v>No</v>
      </c>
      <c r="AC177" s="68" t="str">
        <f t="shared" si="32"/>
        <v>N/A</v>
      </c>
      <c r="AD177" s="65" t="str">
        <f t="shared" si="33"/>
        <v>No</v>
      </c>
      <c r="AE177" s="68" t="str">
        <f t="shared" si="34"/>
        <v>N/A</v>
      </c>
      <c r="AF177" s="66"/>
    </row>
    <row r="178" spans="1:32" hidden="1">
      <c r="A178" s="66" t="s">
        <v>33</v>
      </c>
      <c r="B178" s="66" t="s">
        <v>28</v>
      </c>
      <c r="C178" s="212" t="str" cm="1">
        <f t="array" ref="C178">_xlfn.IFNA(_xlfn.IFS(B178="Starter","Starters &amp; Sides",B178="Sides","Starters &amp; Sides"),B178)</f>
        <v>Drinks</v>
      </c>
      <c r="D178" s="8" t="s">
        <v>2968</v>
      </c>
      <c r="E178" s="74"/>
      <c r="F178" s="4"/>
      <c r="G178" s="4"/>
      <c r="H178" s="4"/>
      <c r="I178" s="4"/>
      <c r="J178" s="4"/>
      <c r="K178" s="4"/>
      <c r="L178" s="4"/>
      <c r="M178" s="4"/>
      <c r="N178" s="4"/>
      <c r="O178" s="15">
        <v>2.95</v>
      </c>
      <c r="P178" s="4">
        <v>2.95</v>
      </c>
      <c r="Q178" s="338">
        <v>2.95</v>
      </c>
      <c r="R178" s="15" t="str">
        <f t="shared" si="21"/>
        <v>Yes</v>
      </c>
      <c r="S178" s="15" t="str">
        <f t="shared" si="22"/>
        <v>No</v>
      </c>
      <c r="T178" s="4" t="str">
        <f t="shared" si="23"/>
        <v>Yes</v>
      </c>
      <c r="U178" s="4">
        <f t="shared" si="24"/>
        <v>0</v>
      </c>
      <c r="V178" s="132" t="str">
        <f t="shared" si="25"/>
        <v>Yes</v>
      </c>
      <c r="W178" s="223">
        <f t="shared" si="26"/>
        <v>0</v>
      </c>
      <c r="X178" s="221" t="str">
        <f t="shared" si="27"/>
        <v>No</v>
      </c>
      <c r="Y178" s="223" t="str">
        <f t="shared" si="28"/>
        <v>N/A</v>
      </c>
      <c r="Z178" s="222" t="str">
        <f t="shared" si="29"/>
        <v>No</v>
      </c>
      <c r="AA178" s="68" t="str">
        <f t="shared" si="30"/>
        <v>N/A</v>
      </c>
      <c r="AB178" s="65" t="str">
        <f t="shared" si="31"/>
        <v>No</v>
      </c>
      <c r="AC178" s="68" t="str">
        <f t="shared" si="32"/>
        <v>N/A</v>
      </c>
      <c r="AD178" s="65" t="str">
        <f t="shared" si="33"/>
        <v>No</v>
      </c>
      <c r="AE178" s="68" t="str">
        <f t="shared" si="34"/>
        <v>N/A</v>
      </c>
      <c r="AF178" s="66"/>
    </row>
    <row r="179" spans="1:32" hidden="1">
      <c r="A179" s="66" t="s">
        <v>33</v>
      </c>
      <c r="B179" s="66" t="s">
        <v>28</v>
      </c>
      <c r="C179" s="212" t="str" cm="1">
        <f t="array" ref="C179">_xlfn.IFNA(_xlfn.IFS(B179="Starter","Starters &amp; Sides",B179="Sides","Starters &amp; Sides"),B179)</f>
        <v>Drinks</v>
      </c>
      <c r="D179" s="8" t="s">
        <v>2969</v>
      </c>
      <c r="E179" s="74"/>
      <c r="F179" s="4"/>
      <c r="G179" s="4"/>
      <c r="H179" s="4"/>
      <c r="I179" s="4"/>
      <c r="J179" s="4"/>
      <c r="K179" s="4"/>
      <c r="L179" s="4"/>
      <c r="M179" s="4"/>
      <c r="N179" s="4"/>
      <c r="O179" s="15">
        <v>6.45</v>
      </c>
      <c r="P179" s="4">
        <v>6.45</v>
      </c>
      <c r="Q179" s="338">
        <v>6.45</v>
      </c>
      <c r="R179" s="15" t="str">
        <f t="shared" si="21"/>
        <v>Yes</v>
      </c>
      <c r="S179" s="15" t="str">
        <f t="shared" si="22"/>
        <v>No</v>
      </c>
      <c r="T179" s="4" t="str">
        <f t="shared" si="23"/>
        <v>Yes</v>
      </c>
      <c r="U179" s="4">
        <f t="shared" si="24"/>
        <v>0</v>
      </c>
      <c r="V179" s="132" t="str">
        <f t="shared" si="25"/>
        <v>Yes</v>
      </c>
      <c r="W179" s="223">
        <f t="shared" si="26"/>
        <v>0</v>
      </c>
      <c r="X179" s="221" t="str">
        <f t="shared" si="27"/>
        <v>No</v>
      </c>
      <c r="Y179" s="223" t="str">
        <f t="shared" si="28"/>
        <v>N/A</v>
      </c>
      <c r="Z179" s="222" t="str">
        <f t="shared" si="29"/>
        <v>No</v>
      </c>
      <c r="AA179" s="68" t="str">
        <f t="shared" si="30"/>
        <v>N/A</v>
      </c>
      <c r="AB179" s="65" t="str">
        <f t="shared" si="31"/>
        <v>No</v>
      </c>
      <c r="AC179" s="68" t="str">
        <f t="shared" si="32"/>
        <v>N/A</v>
      </c>
      <c r="AD179" s="65" t="str">
        <f t="shared" si="33"/>
        <v>No</v>
      </c>
      <c r="AE179" s="68" t="str">
        <f t="shared" si="34"/>
        <v>N/A</v>
      </c>
      <c r="AF179" s="66"/>
    </row>
    <row r="180" spans="1:32" hidden="1">
      <c r="A180" s="66" t="s">
        <v>33</v>
      </c>
      <c r="B180" s="66" t="s">
        <v>28</v>
      </c>
      <c r="C180" s="212" t="str" cm="1">
        <f t="array" ref="C180">_xlfn.IFNA(_xlfn.IFS(B180="Starter","Starters &amp; Sides",B180="Sides","Starters &amp; Sides"),B180)</f>
        <v>Drinks</v>
      </c>
      <c r="D180" s="8" t="s">
        <v>2970</v>
      </c>
      <c r="E180" s="74"/>
      <c r="F180" s="4"/>
      <c r="G180" s="4"/>
      <c r="H180" s="4"/>
      <c r="I180" s="4"/>
      <c r="J180" s="4"/>
      <c r="K180" s="4"/>
      <c r="L180" s="4"/>
      <c r="M180" s="4"/>
      <c r="N180" s="4"/>
      <c r="O180" s="15">
        <v>5.25</v>
      </c>
      <c r="P180" s="4">
        <v>5.25</v>
      </c>
      <c r="Q180" s="338">
        <v>5.25</v>
      </c>
      <c r="R180" s="15" t="str">
        <f t="shared" si="21"/>
        <v>Yes</v>
      </c>
      <c r="S180" s="15" t="str">
        <f t="shared" si="22"/>
        <v>No</v>
      </c>
      <c r="T180" s="4" t="str">
        <f t="shared" si="23"/>
        <v>Yes</v>
      </c>
      <c r="U180" s="4">
        <f t="shared" si="24"/>
        <v>0</v>
      </c>
      <c r="V180" s="132" t="str">
        <f t="shared" si="25"/>
        <v>Yes</v>
      </c>
      <c r="W180" s="223">
        <f t="shared" si="26"/>
        <v>0</v>
      </c>
      <c r="X180" s="221" t="str">
        <f t="shared" si="27"/>
        <v>No</v>
      </c>
      <c r="Y180" s="223" t="str">
        <f t="shared" si="28"/>
        <v>N/A</v>
      </c>
      <c r="Z180" s="222" t="str">
        <f t="shared" si="29"/>
        <v>No</v>
      </c>
      <c r="AA180" s="68" t="str">
        <f t="shared" si="30"/>
        <v>N/A</v>
      </c>
      <c r="AB180" s="65" t="str">
        <f t="shared" si="31"/>
        <v>No</v>
      </c>
      <c r="AC180" s="68" t="str">
        <f t="shared" si="32"/>
        <v>N/A</v>
      </c>
      <c r="AD180" s="65" t="str">
        <f t="shared" si="33"/>
        <v>No</v>
      </c>
      <c r="AE180" s="68" t="str">
        <f t="shared" si="34"/>
        <v>N/A</v>
      </c>
      <c r="AF180" s="66"/>
    </row>
    <row r="181" spans="1:32" hidden="1">
      <c r="A181" s="66" t="s">
        <v>33</v>
      </c>
      <c r="B181" s="66" t="s">
        <v>28</v>
      </c>
      <c r="C181" s="212" t="str" cm="1">
        <f t="array" ref="C181">_xlfn.IFNA(_xlfn.IFS(B181="Starter","Starters &amp; Sides",B181="Sides","Starters &amp; Sides"),B181)</f>
        <v>Drinks</v>
      </c>
      <c r="D181" s="8" t="s">
        <v>2971</v>
      </c>
      <c r="E181" s="74"/>
      <c r="F181" s="4"/>
      <c r="G181" s="4"/>
      <c r="H181" s="4"/>
      <c r="I181" s="4"/>
      <c r="J181" s="4"/>
      <c r="K181" s="4"/>
      <c r="L181" s="4"/>
      <c r="M181" s="4"/>
      <c r="N181" s="4"/>
      <c r="O181" s="15">
        <v>6.45</v>
      </c>
      <c r="P181" s="4">
        <v>6.45</v>
      </c>
      <c r="Q181" s="338">
        <v>6.45</v>
      </c>
      <c r="R181" s="15" t="str">
        <f t="shared" si="21"/>
        <v>Yes</v>
      </c>
      <c r="S181" s="15" t="str">
        <f t="shared" si="22"/>
        <v>No</v>
      </c>
      <c r="T181" s="4" t="str">
        <f t="shared" si="23"/>
        <v>Yes</v>
      </c>
      <c r="U181" s="4">
        <f t="shared" si="24"/>
        <v>0</v>
      </c>
      <c r="V181" s="132" t="str">
        <f t="shared" si="25"/>
        <v>Yes</v>
      </c>
      <c r="W181" s="223">
        <f t="shared" si="26"/>
        <v>0</v>
      </c>
      <c r="X181" s="221" t="str">
        <f t="shared" si="27"/>
        <v>No</v>
      </c>
      <c r="Y181" s="223" t="str">
        <f t="shared" si="28"/>
        <v>N/A</v>
      </c>
      <c r="Z181" s="222" t="str">
        <f t="shared" si="29"/>
        <v>No</v>
      </c>
      <c r="AA181" s="68" t="str">
        <f t="shared" si="30"/>
        <v>N/A</v>
      </c>
      <c r="AB181" s="65" t="str">
        <f t="shared" si="31"/>
        <v>No</v>
      </c>
      <c r="AC181" s="68" t="str">
        <f t="shared" si="32"/>
        <v>N/A</v>
      </c>
      <c r="AD181" s="65" t="str">
        <f t="shared" si="33"/>
        <v>No</v>
      </c>
      <c r="AE181" s="68" t="str">
        <f t="shared" si="34"/>
        <v>N/A</v>
      </c>
      <c r="AF181" s="66"/>
    </row>
    <row r="182" spans="1:32" hidden="1">
      <c r="A182" s="66" t="s">
        <v>33</v>
      </c>
      <c r="B182" s="66" t="s">
        <v>28</v>
      </c>
      <c r="C182" s="212" t="str" cm="1">
        <f t="array" ref="C182">_xlfn.IFNA(_xlfn.IFS(B182="Starter","Starters &amp; Sides",B182="Sides","Starters &amp; Sides"),B182)</f>
        <v>Drinks</v>
      </c>
      <c r="D182" s="8" t="s">
        <v>2972</v>
      </c>
      <c r="E182" s="74"/>
      <c r="F182" s="4"/>
      <c r="G182" s="4"/>
      <c r="H182" s="4"/>
      <c r="I182" s="4"/>
      <c r="J182" s="4"/>
      <c r="K182" s="4"/>
      <c r="L182" s="4"/>
      <c r="M182" s="4"/>
      <c r="N182" s="4"/>
      <c r="O182" s="15">
        <v>6.45</v>
      </c>
      <c r="P182" s="7">
        <v>6.45</v>
      </c>
      <c r="Q182" s="338">
        <v>6.45</v>
      </c>
      <c r="R182" s="15" t="str">
        <f t="shared" si="21"/>
        <v>Yes</v>
      </c>
      <c r="S182" s="15" t="str">
        <f t="shared" si="22"/>
        <v>No</v>
      </c>
      <c r="T182" s="4" t="str">
        <f t="shared" si="23"/>
        <v>Yes</v>
      </c>
      <c r="U182" s="4">
        <f t="shared" si="24"/>
        <v>0</v>
      </c>
      <c r="V182" s="163" t="str">
        <f t="shared" si="25"/>
        <v>Yes</v>
      </c>
      <c r="W182" s="294">
        <f t="shared" si="26"/>
        <v>0</v>
      </c>
      <c r="X182" s="340" t="str">
        <f t="shared" si="27"/>
        <v>No</v>
      </c>
      <c r="Y182" s="294" t="str">
        <f t="shared" si="28"/>
        <v>N/A</v>
      </c>
      <c r="Z182" s="267" t="str">
        <f t="shared" si="29"/>
        <v>No</v>
      </c>
      <c r="AA182" s="50" t="str">
        <f t="shared" si="30"/>
        <v>N/A</v>
      </c>
      <c r="AB182" s="295" t="str">
        <f t="shared" si="31"/>
        <v>No</v>
      </c>
      <c r="AC182" s="50" t="str">
        <f t="shared" si="32"/>
        <v>N/A</v>
      </c>
      <c r="AD182" s="295" t="str">
        <f t="shared" si="33"/>
        <v>No</v>
      </c>
      <c r="AE182" s="50" t="str">
        <f t="shared" si="34"/>
        <v>N/A</v>
      </c>
      <c r="AF182" s="291"/>
    </row>
    <row r="183" spans="1:32" hidden="1">
      <c r="A183" s="66" t="s">
        <v>33</v>
      </c>
      <c r="B183" s="66" t="s">
        <v>28</v>
      </c>
      <c r="C183" s="212" t="str" cm="1">
        <f t="array" ref="C183">_xlfn.IFNA(_xlfn.IFS(B183="Starter","Starters &amp; Sides",B183="Sides","Starters &amp; Sides"),B183)</f>
        <v>Drinks</v>
      </c>
      <c r="D183" s="8" t="s">
        <v>2973</v>
      </c>
      <c r="E183" s="74"/>
      <c r="F183" s="4"/>
      <c r="G183" s="4"/>
      <c r="H183" s="4"/>
      <c r="I183" s="4"/>
      <c r="J183" s="4"/>
      <c r="K183" s="4"/>
      <c r="L183" s="4"/>
      <c r="M183" s="4"/>
      <c r="N183" s="4"/>
      <c r="O183" s="15">
        <v>6.45</v>
      </c>
      <c r="P183" s="4">
        <v>6.45</v>
      </c>
      <c r="Q183" s="338">
        <v>6.45</v>
      </c>
      <c r="R183" s="15" t="str">
        <f t="shared" si="21"/>
        <v>Yes</v>
      </c>
      <c r="S183" s="15" t="str">
        <f t="shared" si="22"/>
        <v>No</v>
      </c>
      <c r="T183" s="4" t="str">
        <f t="shared" si="23"/>
        <v>Yes</v>
      </c>
      <c r="U183" s="4">
        <f t="shared" si="24"/>
        <v>0</v>
      </c>
      <c r="V183" s="74" t="str">
        <f t="shared" si="25"/>
        <v>Yes</v>
      </c>
      <c r="W183" s="223">
        <f t="shared" si="26"/>
        <v>0</v>
      </c>
      <c r="X183" s="4" t="str">
        <f t="shared" si="27"/>
        <v>No</v>
      </c>
      <c r="Y183" s="223" t="str">
        <f t="shared" si="28"/>
        <v>N/A</v>
      </c>
      <c r="Z183" s="4" t="str">
        <f t="shared" si="29"/>
        <v>No</v>
      </c>
      <c r="AA183" s="223" t="str">
        <f t="shared" si="30"/>
        <v>N/A</v>
      </c>
      <c r="AB183" s="4" t="str">
        <f t="shared" si="31"/>
        <v>No</v>
      </c>
      <c r="AC183" s="223" t="str">
        <f t="shared" si="32"/>
        <v>N/A</v>
      </c>
      <c r="AD183" s="4" t="str">
        <f t="shared" si="33"/>
        <v>No</v>
      </c>
      <c r="AE183" s="223" t="str">
        <f t="shared" si="34"/>
        <v>N/A</v>
      </c>
      <c r="AF183" s="8"/>
    </row>
    <row r="184" spans="1:32">
      <c r="T184" s="6"/>
      <c r="U184" s="6"/>
      <c r="V184" s="6"/>
      <c r="W184" s="48"/>
      <c r="X184" s="6"/>
      <c r="Y184" s="48"/>
      <c r="Z184" s="6"/>
      <c r="AA184" s="48"/>
      <c r="AB184" s="6"/>
      <c r="AC184" s="48"/>
      <c r="AD184" s="6"/>
      <c r="AE184" s="48"/>
    </row>
    <row r="185" spans="1:32">
      <c r="T185" s="6"/>
      <c r="U185" s="6"/>
      <c r="V185" s="6"/>
      <c r="W185" s="48"/>
      <c r="X185" s="6"/>
      <c r="Y185" s="48"/>
      <c r="Z185" s="6"/>
      <c r="AA185" s="48"/>
      <c r="AB185" s="6"/>
      <c r="AC185" s="48"/>
      <c r="AD185" s="6"/>
      <c r="AE185" s="48"/>
    </row>
    <row r="186" spans="1:32">
      <c r="T186" s="6"/>
      <c r="U186" s="6"/>
      <c r="V186" s="6"/>
      <c r="W186" s="48"/>
      <c r="X186" s="6"/>
      <c r="Y186" s="48"/>
      <c r="Z186" s="6"/>
      <c r="AA186" s="48"/>
      <c r="AB186" s="6"/>
      <c r="AC186" s="48"/>
      <c r="AD186" s="6"/>
      <c r="AE186" s="48"/>
    </row>
    <row r="187" spans="1:32">
      <c r="T187" s="6"/>
      <c r="U187" s="6"/>
      <c r="V187" s="6"/>
      <c r="W187" s="48"/>
      <c r="X187" s="6"/>
      <c r="Y187" s="48"/>
      <c r="Z187" s="6"/>
      <c r="AA187" s="48"/>
      <c r="AB187" s="6"/>
      <c r="AC187" s="48"/>
      <c r="AD187" s="6"/>
      <c r="AE187" s="48"/>
    </row>
    <row r="188" spans="1:32">
      <c r="T188" s="6"/>
      <c r="U188" s="6"/>
      <c r="V188" s="6"/>
      <c r="W188" s="48"/>
      <c r="X188" s="6"/>
      <c r="Y188" s="48"/>
      <c r="Z188" s="6"/>
      <c r="AA188" s="48"/>
      <c r="AB188" s="6"/>
      <c r="AC188" s="48"/>
      <c r="AD188" s="6"/>
      <c r="AE188" s="48"/>
    </row>
    <row r="189" spans="1:32">
      <c r="T189" s="6"/>
      <c r="U189" s="6"/>
      <c r="V189" s="6"/>
      <c r="W189" s="48"/>
      <c r="X189" s="6"/>
      <c r="Y189" s="48"/>
      <c r="Z189" s="6"/>
      <c r="AA189" s="48"/>
      <c r="AB189" s="6"/>
      <c r="AC189" s="48"/>
      <c r="AD189" s="6"/>
      <c r="AE189" s="48"/>
    </row>
    <row r="190" spans="1:32">
      <c r="T190" s="6"/>
      <c r="U190" s="6"/>
      <c r="V190" s="6"/>
      <c r="W190" s="48"/>
      <c r="X190" s="6"/>
      <c r="Y190" s="48"/>
      <c r="Z190" s="6"/>
      <c r="AA190" s="48"/>
      <c r="AB190" s="6"/>
      <c r="AC190" s="48"/>
      <c r="AD190" s="6"/>
      <c r="AE190" s="48"/>
    </row>
    <row r="191" spans="1:32">
      <c r="T191" s="6"/>
      <c r="U191" s="6"/>
      <c r="V191" s="6"/>
      <c r="W191" s="48"/>
      <c r="X191" s="6"/>
      <c r="Y191" s="48"/>
      <c r="Z191" s="6"/>
      <c r="AA191" s="48"/>
      <c r="AB191" s="6"/>
      <c r="AC191" s="48"/>
      <c r="AD191" s="6"/>
      <c r="AE191" s="48"/>
    </row>
    <row r="192" spans="1:32">
      <c r="T192" s="6"/>
      <c r="U192" s="6"/>
      <c r="V192" s="6"/>
      <c r="W192" s="48"/>
      <c r="X192" s="6"/>
      <c r="Y192" s="48"/>
      <c r="Z192" s="6"/>
      <c r="AA192" s="48"/>
      <c r="AB192" s="6"/>
      <c r="AC192" s="48"/>
      <c r="AD192" s="6"/>
      <c r="AE192" s="48"/>
    </row>
    <row r="193" spans="20:31">
      <c r="T193" s="6"/>
      <c r="U193" s="6"/>
      <c r="V193" s="6"/>
      <c r="W193" s="48"/>
      <c r="X193" s="6"/>
      <c r="Y193" s="48"/>
      <c r="Z193" s="6"/>
      <c r="AA193" s="48"/>
      <c r="AB193" s="6"/>
      <c r="AC193" s="48"/>
      <c r="AD193" s="6"/>
      <c r="AE193" s="48"/>
    </row>
    <row r="194" spans="20:31">
      <c r="T194" s="6"/>
      <c r="U194" s="6"/>
      <c r="V194" s="6"/>
      <c r="W194" s="48"/>
      <c r="X194" s="6"/>
      <c r="Y194" s="48"/>
      <c r="Z194" s="6"/>
      <c r="AA194" s="48"/>
      <c r="AB194" s="6"/>
      <c r="AC194" s="48"/>
      <c r="AD194" s="6"/>
      <c r="AE194" s="48"/>
    </row>
    <row r="195" spans="20:31">
      <c r="T195" s="6"/>
      <c r="U195" s="6"/>
      <c r="V195" s="6"/>
      <c r="W195" s="48"/>
      <c r="X195" s="6"/>
      <c r="Y195" s="48"/>
      <c r="Z195" s="6"/>
      <c r="AA195" s="48"/>
      <c r="AB195" s="6"/>
      <c r="AC195" s="48"/>
      <c r="AD195" s="6"/>
      <c r="AE195" s="48"/>
    </row>
    <row r="196" spans="20:31">
      <c r="T196" s="6"/>
      <c r="U196" s="6"/>
      <c r="V196" s="6"/>
      <c r="W196" s="48"/>
      <c r="X196" s="6"/>
      <c r="Y196" s="48"/>
      <c r="Z196" s="6"/>
      <c r="AA196" s="48"/>
      <c r="AB196" s="6"/>
      <c r="AC196" s="48"/>
      <c r="AD196" s="6"/>
      <c r="AE196" s="48"/>
    </row>
    <row r="197" spans="20:31">
      <c r="T197" s="6"/>
      <c r="U197" s="6"/>
      <c r="V197" s="6"/>
      <c r="W197" s="48"/>
      <c r="X197" s="6"/>
      <c r="Y197" s="48"/>
      <c r="Z197" s="6"/>
      <c r="AA197" s="48"/>
      <c r="AB197" s="6"/>
      <c r="AC197" s="48"/>
      <c r="AD197" s="6"/>
      <c r="AE197" s="48"/>
    </row>
    <row r="198" spans="20:31">
      <c r="T198" s="6"/>
      <c r="U198" s="6"/>
      <c r="V198" s="6"/>
      <c r="W198" s="48"/>
      <c r="X198" s="6"/>
      <c r="Y198" s="48"/>
      <c r="Z198" s="6"/>
      <c r="AA198" s="48"/>
      <c r="AB198" s="6"/>
      <c r="AC198" s="48"/>
      <c r="AD198" s="6"/>
      <c r="AE198" s="48"/>
    </row>
    <row r="199" spans="20:31">
      <c r="T199" s="6"/>
      <c r="U199" s="6"/>
      <c r="V199" s="6"/>
      <c r="W199" s="48"/>
      <c r="X199" s="6"/>
      <c r="Y199" s="48"/>
      <c r="Z199" s="6"/>
      <c r="AA199" s="48"/>
      <c r="AB199" s="6"/>
      <c r="AC199" s="48"/>
      <c r="AD199" s="6"/>
      <c r="AE199" s="48"/>
    </row>
    <row r="200" spans="20:31">
      <c r="T200" s="6"/>
      <c r="U200" s="6"/>
      <c r="V200" s="6"/>
      <c r="W200" s="48"/>
      <c r="X200" s="6"/>
      <c r="Y200" s="48"/>
      <c r="Z200" s="6"/>
      <c r="AA200" s="48"/>
      <c r="AB200" s="6"/>
      <c r="AC200" s="48"/>
      <c r="AD200" s="6"/>
      <c r="AE200" s="48"/>
    </row>
    <row r="201" spans="20:31">
      <c r="T201" s="6"/>
      <c r="U201" s="6"/>
      <c r="V201" s="6"/>
      <c r="W201" s="48"/>
      <c r="X201" s="6"/>
      <c r="Y201" s="48"/>
      <c r="Z201" s="6"/>
      <c r="AA201" s="48"/>
      <c r="AB201" s="6"/>
      <c r="AC201" s="48"/>
      <c r="AD201" s="6"/>
      <c r="AE201" s="48"/>
    </row>
    <row r="202" spans="20:31">
      <c r="T202" s="6"/>
      <c r="U202" s="6"/>
      <c r="V202" s="6"/>
      <c r="W202" s="48"/>
      <c r="X202" s="6"/>
      <c r="Y202" s="48"/>
      <c r="Z202" s="6"/>
      <c r="AA202" s="48"/>
      <c r="AB202" s="6"/>
      <c r="AC202" s="48"/>
      <c r="AD202" s="6"/>
      <c r="AE202" s="48"/>
    </row>
    <row r="203" spans="20:31">
      <c r="T203" s="6"/>
      <c r="U203" s="6"/>
      <c r="V203" s="6"/>
      <c r="W203" s="48"/>
      <c r="X203" s="6"/>
      <c r="Y203" s="48"/>
      <c r="Z203" s="6"/>
      <c r="AA203" s="48"/>
      <c r="AB203" s="6"/>
      <c r="AC203" s="48"/>
      <c r="AD203" s="6"/>
      <c r="AE203" s="48"/>
    </row>
    <row r="204" spans="20:31">
      <c r="T204" s="6"/>
      <c r="U204" s="6"/>
      <c r="V204" s="6"/>
      <c r="W204" s="48"/>
      <c r="X204" s="6"/>
      <c r="Y204" s="48"/>
      <c r="Z204" s="6"/>
      <c r="AA204" s="48"/>
      <c r="AB204" s="6"/>
      <c r="AC204" s="48"/>
      <c r="AD204" s="6"/>
      <c r="AE204" s="48"/>
    </row>
    <row r="205" spans="20:31">
      <c r="T205" s="6"/>
      <c r="U205" s="6"/>
      <c r="V205" s="6"/>
      <c r="W205" s="48"/>
      <c r="X205" s="6"/>
      <c r="Y205" s="48"/>
      <c r="Z205" s="6"/>
      <c r="AA205" s="48"/>
      <c r="AB205" s="6"/>
      <c r="AC205" s="48"/>
      <c r="AD205" s="6"/>
      <c r="AE205" s="48"/>
    </row>
    <row r="206" spans="20:31">
      <c r="T206" s="6"/>
      <c r="U206" s="6"/>
      <c r="V206" s="6"/>
      <c r="W206" s="48"/>
      <c r="X206" s="6"/>
      <c r="Y206" s="48"/>
      <c r="Z206" s="6"/>
      <c r="AA206" s="48"/>
      <c r="AB206" s="6"/>
      <c r="AC206" s="48"/>
      <c r="AD206" s="6"/>
      <c r="AE206" s="48"/>
    </row>
    <row r="207" spans="20:31">
      <c r="T207" s="6"/>
      <c r="U207" s="6"/>
      <c r="V207" s="6"/>
      <c r="W207" s="48"/>
      <c r="X207" s="6"/>
      <c r="Y207" s="48"/>
      <c r="Z207" s="6"/>
      <c r="AA207" s="48"/>
      <c r="AB207" s="6"/>
      <c r="AC207" s="48"/>
      <c r="AD207" s="6"/>
      <c r="AE207" s="48"/>
    </row>
    <row r="208" spans="20:31">
      <c r="T208" s="6"/>
      <c r="U208" s="6"/>
      <c r="V208" s="6"/>
      <c r="W208" s="48"/>
      <c r="X208" s="6"/>
      <c r="Y208" s="48"/>
      <c r="Z208" s="6"/>
      <c r="AA208" s="48"/>
      <c r="AB208" s="6"/>
      <c r="AC208" s="48"/>
      <c r="AD208" s="6"/>
      <c r="AE208" s="48"/>
    </row>
    <row r="209" spans="20:31">
      <c r="T209" s="6"/>
      <c r="U209" s="6"/>
      <c r="V209" s="6"/>
      <c r="W209" s="48"/>
      <c r="X209" s="6"/>
      <c r="Y209" s="48"/>
      <c r="Z209" s="6"/>
      <c r="AA209" s="48"/>
      <c r="AB209" s="6"/>
      <c r="AC209" s="48"/>
      <c r="AD209" s="6"/>
      <c r="AE209" s="48"/>
    </row>
    <row r="210" spans="20:31">
      <c r="T210" s="6"/>
      <c r="U210" s="6"/>
      <c r="V210" s="6"/>
      <c r="W210" s="48"/>
      <c r="X210" s="6"/>
      <c r="Y210" s="48"/>
      <c r="Z210" s="6"/>
      <c r="AA210" s="48"/>
      <c r="AB210" s="6"/>
      <c r="AC210" s="48"/>
      <c r="AD210" s="6"/>
      <c r="AE210" s="48"/>
    </row>
    <row r="211" spans="20:31">
      <c r="T211" s="6"/>
      <c r="U211" s="6"/>
      <c r="V211" s="6"/>
      <c r="W211" s="48"/>
      <c r="X211" s="6"/>
      <c r="Y211" s="48"/>
      <c r="Z211" s="6"/>
      <c r="AA211" s="48"/>
      <c r="AB211" s="6"/>
      <c r="AC211" s="48"/>
      <c r="AD211" s="6"/>
      <c r="AE211" s="48"/>
    </row>
    <row r="212" spans="20:31">
      <c r="T212" s="6"/>
      <c r="U212" s="6"/>
      <c r="V212" s="6"/>
      <c r="W212" s="48"/>
      <c r="X212" s="6"/>
      <c r="Y212" s="48"/>
      <c r="Z212" s="6"/>
      <c r="AA212" s="48"/>
      <c r="AB212" s="6"/>
      <c r="AC212" s="48"/>
      <c r="AD212" s="6"/>
      <c r="AE212" s="48"/>
    </row>
    <row r="213" spans="20:31">
      <c r="T213" s="6"/>
      <c r="U213" s="6"/>
      <c r="V213" s="6"/>
      <c r="W213" s="48"/>
      <c r="X213" s="6"/>
      <c r="Y213" s="48"/>
      <c r="Z213" s="6"/>
      <c r="AA213" s="48"/>
      <c r="AB213" s="6"/>
      <c r="AC213" s="48"/>
      <c r="AD213" s="6"/>
      <c r="AE213" s="48"/>
    </row>
    <row r="214" spans="20:31">
      <c r="T214" s="6"/>
      <c r="U214" s="6"/>
      <c r="V214" s="6"/>
      <c r="W214" s="48"/>
      <c r="X214" s="6"/>
      <c r="Y214" s="48"/>
      <c r="Z214" s="6"/>
      <c r="AA214" s="48"/>
      <c r="AB214" s="6"/>
      <c r="AC214" s="48"/>
      <c r="AD214" s="6"/>
      <c r="AE214" s="48"/>
    </row>
    <row r="215" spans="20:31">
      <c r="T215" s="6"/>
      <c r="U215" s="6"/>
      <c r="V215" s="6"/>
      <c r="W215" s="48"/>
      <c r="X215" s="6"/>
      <c r="Y215" s="48"/>
      <c r="Z215" s="6"/>
      <c r="AA215" s="48"/>
      <c r="AB215" s="6"/>
      <c r="AC215" s="48"/>
      <c r="AD215" s="6"/>
      <c r="AE215" s="48"/>
    </row>
    <row r="216" spans="20:31">
      <c r="T216" s="6"/>
      <c r="U216" s="6"/>
      <c r="V216" s="6"/>
      <c r="W216" s="48"/>
      <c r="X216" s="6"/>
      <c r="Y216" s="48"/>
      <c r="Z216" s="6"/>
      <c r="AA216" s="48"/>
      <c r="AB216" s="6"/>
      <c r="AC216" s="48"/>
      <c r="AD216" s="6"/>
      <c r="AE216" s="48"/>
    </row>
    <row r="217" spans="20:31">
      <c r="T217" s="6"/>
      <c r="U217" s="6"/>
      <c r="V217" s="6"/>
      <c r="W217" s="48"/>
      <c r="X217" s="6"/>
      <c r="Y217" s="48"/>
      <c r="Z217" s="6"/>
      <c r="AA217" s="48"/>
      <c r="AB217" s="6"/>
      <c r="AC217" s="48"/>
      <c r="AD217" s="6"/>
      <c r="AE217" s="48"/>
    </row>
    <row r="218" spans="20:31">
      <c r="T218" s="6"/>
      <c r="U218" s="6"/>
      <c r="V218" s="6"/>
      <c r="W218" s="48"/>
      <c r="X218" s="6"/>
      <c r="Y218" s="48"/>
      <c r="Z218" s="6"/>
      <c r="AA218" s="48"/>
      <c r="AB218" s="6"/>
      <c r="AC218" s="48"/>
      <c r="AD218" s="6"/>
      <c r="AE218" s="48"/>
    </row>
    <row r="219" spans="20:31">
      <c r="T219" s="6"/>
      <c r="U219" s="6"/>
      <c r="V219" s="6"/>
      <c r="W219" s="48"/>
      <c r="X219" s="6"/>
      <c r="Y219" s="48"/>
      <c r="Z219" s="6"/>
      <c r="AA219" s="48"/>
      <c r="AB219" s="6"/>
      <c r="AC219" s="48"/>
      <c r="AD219" s="6"/>
      <c r="AE219" s="48"/>
    </row>
    <row r="220" spans="20:31">
      <c r="T220" s="6"/>
      <c r="U220" s="6"/>
      <c r="V220" s="6"/>
      <c r="W220" s="48"/>
      <c r="X220" s="6"/>
      <c r="Y220" s="48"/>
      <c r="Z220" s="6"/>
      <c r="AA220" s="48"/>
      <c r="AB220" s="6"/>
      <c r="AC220" s="48"/>
      <c r="AD220" s="6"/>
      <c r="AE220" s="48"/>
    </row>
    <row r="221" spans="20:31">
      <c r="T221" s="6"/>
      <c r="U221" s="6"/>
      <c r="V221" s="6"/>
      <c r="W221" s="48"/>
      <c r="X221" s="6"/>
      <c r="Y221" s="48"/>
      <c r="Z221" s="6"/>
      <c r="AA221" s="48"/>
      <c r="AB221" s="6"/>
      <c r="AC221" s="48"/>
      <c r="AD221" s="6"/>
      <c r="AE221" s="48"/>
    </row>
    <row r="222" spans="20:31">
      <c r="T222" s="6"/>
      <c r="U222" s="6"/>
      <c r="V222" s="6"/>
      <c r="W222" s="48"/>
      <c r="X222" s="6"/>
      <c r="Y222" s="48"/>
      <c r="Z222" s="6"/>
      <c r="AA222" s="48"/>
      <c r="AB222" s="6"/>
      <c r="AC222" s="48"/>
      <c r="AD222" s="6"/>
      <c r="AE222" s="48"/>
    </row>
    <row r="223" spans="20:31">
      <c r="T223" s="6"/>
      <c r="U223" s="6"/>
      <c r="V223" s="6"/>
      <c r="W223" s="48"/>
      <c r="X223" s="6"/>
      <c r="Y223" s="48"/>
      <c r="Z223" s="6"/>
      <c r="AA223" s="48"/>
      <c r="AB223" s="6"/>
      <c r="AC223" s="48"/>
      <c r="AD223" s="6"/>
      <c r="AE223" s="48"/>
    </row>
    <row r="224" spans="20:31">
      <c r="T224" s="6"/>
      <c r="U224" s="6"/>
      <c r="V224" s="6"/>
      <c r="W224" s="48"/>
      <c r="X224" s="6"/>
      <c r="Y224" s="48"/>
      <c r="Z224" s="6"/>
      <c r="AA224" s="48"/>
      <c r="AB224" s="6"/>
      <c r="AC224" s="48"/>
      <c r="AD224" s="6"/>
      <c r="AE224" s="48"/>
    </row>
    <row r="225" spans="20:31">
      <c r="T225" s="6"/>
      <c r="U225" s="6"/>
      <c r="V225" s="6"/>
      <c r="W225" s="48"/>
      <c r="X225" s="6"/>
      <c r="Y225" s="48"/>
      <c r="Z225" s="6"/>
      <c r="AA225" s="48"/>
      <c r="AB225" s="6"/>
      <c r="AC225" s="48"/>
      <c r="AD225" s="6"/>
      <c r="AE225" s="48"/>
    </row>
    <row r="226" spans="20:31">
      <c r="T226" s="6"/>
      <c r="U226" s="6"/>
      <c r="V226" s="6"/>
      <c r="W226" s="48"/>
      <c r="X226" s="6"/>
      <c r="Y226" s="48"/>
      <c r="Z226" s="6"/>
      <c r="AA226" s="48"/>
      <c r="AB226" s="6"/>
      <c r="AC226" s="48"/>
      <c r="AD226" s="6"/>
      <c r="AE226" s="48"/>
    </row>
    <row r="227" spans="20:31">
      <c r="T227" s="6"/>
      <c r="U227" s="6"/>
      <c r="V227" s="6"/>
      <c r="W227" s="48"/>
      <c r="X227" s="6"/>
      <c r="Y227" s="48"/>
      <c r="Z227" s="6"/>
      <c r="AA227" s="48"/>
      <c r="AB227" s="6"/>
      <c r="AC227" s="48"/>
      <c r="AD227" s="6"/>
      <c r="AE227" s="48"/>
    </row>
    <row r="228" spans="20:31">
      <c r="T228" s="6"/>
      <c r="U228" s="6"/>
      <c r="V228" s="6"/>
      <c r="W228" s="48"/>
      <c r="X228" s="6"/>
      <c r="Y228" s="48"/>
      <c r="Z228" s="6"/>
      <c r="AA228" s="48"/>
      <c r="AB228" s="6"/>
      <c r="AC228" s="48"/>
      <c r="AD228" s="6"/>
      <c r="AE228" s="48"/>
    </row>
    <row r="229" spans="20:31">
      <c r="T229" s="6"/>
      <c r="U229" s="6"/>
      <c r="V229" s="6"/>
      <c r="W229" s="48"/>
      <c r="X229" s="6"/>
      <c r="Y229" s="48"/>
      <c r="Z229" s="6"/>
      <c r="AA229" s="48"/>
      <c r="AB229" s="6"/>
      <c r="AC229" s="48"/>
      <c r="AD229" s="6"/>
      <c r="AE229" s="48"/>
    </row>
    <row r="230" spans="20:31">
      <c r="T230" s="6"/>
      <c r="U230" s="6"/>
      <c r="V230" s="6"/>
      <c r="W230" s="48"/>
      <c r="X230" s="6"/>
      <c r="Y230" s="48"/>
      <c r="Z230" s="6"/>
      <c r="AA230" s="48"/>
      <c r="AB230" s="6"/>
      <c r="AC230" s="48"/>
      <c r="AD230" s="6"/>
      <c r="AE230" s="48"/>
    </row>
    <row r="231" spans="20:31">
      <c r="T231" s="6"/>
      <c r="U231" s="6"/>
      <c r="V231" s="6"/>
      <c r="W231" s="48"/>
      <c r="X231" s="6"/>
      <c r="Y231" s="48"/>
      <c r="Z231" s="6"/>
      <c r="AA231" s="48"/>
      <c r="AB231" s="6"/>
      <c r="AC231" s="48"/>
      <c r="AD231" s="6"/>
      <c r="AE231" s="48"/>
    </row>
    <row r="232" spans="20:31">
      <c r="T232" s="6"/>
      <c r="U232" s="6"/>
      <c r="V232" s="6"/>
      <c r="W232" s="48"/>
      <c r="X232" s="6"/>
      <c r="Y232" s="48"/>
      <c r="Z232" s="6"/>
      <c r="AA232" s="48"/>
      <c r="AB232" s="6"/>
      <c r="AC232" s="48"/>
      <c r="AD232" s="6"/>
      <c r="AE232" s="48"/>
    </row>
    <row r="233" spans="20:31">
      <c r="T233" s="6"/>
      <c r="U233" s="6"/>
      <c r="V233" s="6"/>
      <c r="W233" s="48"/>
      <c r="X233" s="6"/>
      <c r="Y233" s="48"/>
      <c r="Z233" s="6"/>
      <c r="AA233" s="48"/>
      <c r="AB233" s="6"/>
      <c r="AC233" s="48"/>
      <c r="AD233" s="6"/>
      <c r="AE233" s="48"/>
    </row>
    <row r="234" spans="20:31">
      <c r="T234" s="6"/>
      <c r="U234" s="6"/>
      <c r="V234" s="6"/>
      <c r="W234" s="48"/>
      <c r="X234" s="6"/>
      <c r="Y234" s="48"/>
      <c r="Z234" s="6"/>
      <c r="AA234" s="48"/>
      <c r="AB234" s="6"/>
      <c r="AC234" s="48"/>
      <c r="AD234" s="6"/>
      <c r="AE234" s="48"/>
    </row>
    <row r="235" spans="20:31">
      <c r="T235" s="6"/>
      <c r="U235" s="6"/>
      <c r="V235" s="6"/>
      <c r="W235" s="48"/>
      <c r="X235" s="6"/>
      <c r="Y235" s="48"/>
      <c r="Z235" s="6"/>
      <c r="AA235" s="48"/>
      <c r="AB235" s="6"/>
      <c r="AC235" s="48"/>
      <c r="AD235" s="6"/>
      <c r="AE235" s="48"/>
    </row>
    <row r="236" spans="20:31">
      <c r="T236" s="6"/>
      <c r="U236" s="6"/>
      <c r="V236" s="6"/>
      <c r="W236" s="48"/>
      <c r="X236" s="6"/>
      <c r="Y236" s="48"/>
      <c r="Z236" s="6"/>
      <c r="AA236" s="48"/>
      <c r="AB236" s="6"/>
      <c r="AC236" s="48"/>
      <c r="AD236" s="6"/>
      <c r="AE236" s="48"/>
    </row>
    <row r="237" spans="20:31">
      <c r="T237" s="6"/>
      <c r="U237" s="6"/>
      <c r="V237" s="6"/>
      <c r="W237" s="48"/>
      <c r="X237" s="6"/>
      <c r="Y237" s="48"/>
      <c r="Z237" s="6"/>
      <c r="AA237" s="48"/>
      <c r="AB237" s="6"/>
      <c r="AC237" s="48"/>
      <c r="AD237" s="6"/>
      <c r="AE237" s="48"/>
    </row>
    <row r="238" spans="20:31">
      <c r="T238" s="6"/>
      <c r="U238" s="6"/>
      <c r="V238" s="6"/>
      <c r="W238" s="48"/>
      <c r="X238" s="6"/>
      <c r="Y238" s="48"/>
      <c r="Z238" s="6"/>
      <c r="AA238" s="48"/>
      <c r="AB238" s="6"/>
      <c r="AC238" s="48"/>
      <c r="AD238" s="6"/>
      <c r="AE238" s="48"/>
    </row>
    <row r="239" spans="20:31">
      <c r="T239" s="6"/>
      <c r="U239" s="6"/>
      <c r="V239" s="6"/>
      <c r="W239" s="48"/>
      <c r="X239" s="6"/>
      <c r="Y239" s="48"/>
      <c r="Z239" s="6"/>
      <c r="AA239" s="48"/>
      <c r="AB239" s="6"/>
      <c r="AC239" s="48"/>
      <c r="AD239" s="6"/>
      <c r="AE239" s="48"/>
    </row>
    <row r="240" spans="20:31">
      <c r="T240" s="6"/>
      <c r="U240" s="6"/>
      <c r="V240" s="6"/>
      <c r="W240" s="48"/>
      <c r="X240" s="6"/>
      <c r="Y240" s="48"/>
      <c r="Z240" s="6"/>
      <c r="AA240" s="48"/>
      <c r="AB240" s="6"/>
      <c r="AC240" s="48"/>
      <c r="AD240" s="6"/>
      <c r="AE240" s="48"/>
    </row>
    <row r="241" spans="20:31">
      <c r="T241" s="6"/>
      <c r="U241" s="6"/>
      <c r="V241" s="6"/>
      <c r="W241" s="48"/>
      <c r="X241" s="6"/>
      <c r="Y241" s="48"/>
      <c r="Z241" s="6"/>
      <c r="AA241" s="48"/>
      <c r="AB241" s="6"/>
      <c r="AC241" s="48"/>
      <c r="AD241" s="6"/>
      <c r="AE241" s="48"/>
    </row>
    <row r="242" spans="20:31">
      <c r="T242" s="6"/>
      <c r="U242" s="6"/>
      <c r="V242" s="6"/>
      <c r="W242" s="48"/>
      <c r="X242" s="6"/>
      <c r="Y242" s="48"/>
      <c r="Z242" s="6"/>
      <c r="AA242" s="48"/>
      <c r="AB242" s="6"/>
      <c r="AC242" s="48"/>
      <c r="AD242" s="6"/>
      <c r="AE242" s="48"/>
    </row>
    <row r="243" spans="20:31">
      <c r="T243" s="6"/>
      <c r="U243" s="6"/>
      <c r="V243" s="6"/>
      <c r="W243" s="48"/>
      <c r="X243" s="6"/>
      <c r="Y243" s="48"/>
      <c r="Z243" s="6"/>
      <c r="AA243" s="48"/>
      <c r="AB243" s="6"/>
      <c r="AC243" s="48"/>
      <c r="AD243" s="6"/>
      <c r="AE243" s="48"/>
    </row>
    <row r="244" spans="20:31">
      <c r="T244" s="6"/>
      <c r="U244" s="6"/>
      <c r="V244" s="6"/>
      <c r="W244" s="48"/>
      <c r="X244" s="6"/>
      <c r="Y244" s="48"/>
      <c r="Z244" s="6"/>
      <c r="AA244" s="48"/>
      <c r="AB244" s="6"/>
      <c r="AC244" s="48"/>
      <c r="AD244" s="6"/>
      <c r="AE244" s="48"/>
    </row>
    <row r="245" spans="20:31">
      <c r="T245" s="6"/>
      <c r="U245" s="6"/>
      <c r="V245" s="6"/>
      <c r="W245" s="48"/>
      <c r="X245" s="6"/>
      <c r="Y245" s="48"/>
      <c r="Z245" s="6"/>
      <c r="AA245" s="48"/>
      <c r="AB245" s="6"/>
      <c r="AC245" s="48"/>
      <c r="AD245" s="6"/>
      <c r="AE245" s="48"/>
    </row>
    <row r="246" spans="20:31">
      <c r="T246" s="6"/>
      <c r="U246" s="6"/>
      <c r="V246" s="6"/>
      <c r="W246" s="48"/>
      <c r="X246" s="6"/>
      <c r="Y246" s="48"/>
      <c r="Z246" s="6"/>
      <c r="AA246" s="48"/>
      <c r="AB246" s="6"/>
      <c r="AC246" s="48"/>
      <c r="AD246" s="6"/>
      <c r="AE246" s="48"/>
    </row>
    <row r="247" spans="20:31">
      <c r="T247" s="6"/>
      <c r="U247" s="6"/>
      <c r="V247" s="6"/>
      <c r="W247" s="48"/>
      <c r="X247" s="6"/>
      <c r="Y247" s="48"/>
      <c r="Z247" s="6"/>
      <c r="AA247" s="48"/>
      <c r="AB247" s="6"/>
      <c r="AC247" s="48"/>
      <c r="AD247" s="6"/>
      <c r="AE247" s="48"/>
    </row>
    <row r="248" spans="20:31">
      <c r="T248" s="6"/>
      <c r="U248" s="6"/>
      <c r="V248" s="6"/>
      <c r="W248" s="48"/>
      <c r="X248" s="6"/>
      <c r="Y248" s="48"/>
      <c r="Z248" s="6"/>
      <c r="AA248" s="48"/>
      <c r="AB248" s="6"/>
      <c r="AC248" s="48"/>
      <c r="AD248" s="6"/>
      <c r="AE248" s="48"/>
    </row>
    <row r="249" spans="20:31">
      <c r="T249" s="6"/>
      <c r="U249" s="6"/>
      <c r="V249" s="6"/>
      <c r="W249" s="48"/>
      <c r="X249" s="6"/>
      <c r="Y249" s="48"/>
      <c r="Z249" s="6"/>
      <c r="AA249" s="48"/>
      <c r="AB249" s="6"/>
      <c r="AC249" s="48"/>
      <c r="AD249" s="6"/>
      <c r="AE249" s="48"/>
    </row>
    <row r="250" spans="20:31">
      <c r="T250" s="6"/>
      <c r="U250" s="6"/>
      <c r="V250" s="6"/>
      <c r="W250" s="48"/>
      <c r="X250" s="6"/>
      <c r="Y250" s="48"/>
      <c r="Z250" s="6"/>
      <c r="AA250" s="48"/>
      <c r="AB250" s="6"/>
      <c r="AC250" s="48"/>
      <c r="AD250" s="6"/>
      <c r="AE250" s="48"/>
    </row>
    <row r="251" spans="20:31">
      <c r="T251" s="6"/>
      <c r="U251" s="6"/>
      <c r="V251" s="6"/>
      <c r="W251" s="48"/>
      <c r="X251" s="6"/>
      <c r="Y251" s="48"/>
      <c r="Z251" s="6"/>
      <c r="AA251" s="48"/>
      <c r="AB251" s="6"/>
      <c r="AC251" s="48"/>
      <c r="AD251" s="6"/>
      <c r="AE251" s="48"/>
    </row>
    <row r="252" spans="20:31">
      <c r="T252" s="6"/>
      <c r="U252" s="6"/>
      <c r="V252" s="6"/>
      <c r="W252" s="48"/>
      <c r="X252" s="6"/>
      <c r="Y252" s="48"/>
      <c r="Z252" s="6"/>
      <c r="AA252" s="48"/>
      <c r="AB252" s="6"/>
      <c r="AC252" s="48"/>
      <c r="AD252" s="6"/>
      <c r="AE252" s="48"/>
    </row>
    <row r="253" spans="20:31">
      <c r="T253" s="6"/>
      <c r="U253" s="6"/>
      <c r="V253" s="6"/>
      <c r="W253" s="48"/>
      <c r="X253" s="6"/>
      <c r="Y253" s="48"/>
      <c r="Z253" s="6"/>
      <c r="AA253" s="48"/>
      <c r="AB253" s="6"/>
      <c r="AC253" s="48"/>
      <c r="AD253" s="6"/>
      <c r="AE253" s="48"/>
    </row>
    <row r="254" spans="20:31">
      <c r="T254" s="6"/>
      <c r="U254" s="6"/>
      <c r="V254" s="6"/>
      <c r="W254" s="48"/>
      <c r="X254" s="6"/>
      <c r="Y254" s="48"/>
      <c r="Z254" s="6"/>
      <c r="AA254" s="48"/>
      <c r="AB254" s="6"/>
      <c r="AC254" s="48"/>
      <c r="AD254" s="6"/>
      <c r="AE254" s="48"/>
    </row>
    <row r="255" spans="20:31">
      <c r="T255" s="6"/>
      <c r="U255" s="6"/>
      <c r="V255" s="6"/>
      <c r="W255" s="48"/>
      <c r="X255" s="6"/>
      <c r="Y255" s="48"/>
      <c r="Z255" s="6"/>
      <c r="AA255" s="48"/>
      <c r="AB255" s="6"/>
      <c r="AC255" s="48"/>
      <c r="AD255" s="6"/>
      <c r="AE255" s="48"/>
    </row>
    <row r="256" spans="20:31">
      <c r="T256" s="6"/>
      <c r="U256" s="6"/>
      <c r="V256" s="6"/>
      <c r="W256" s="48"/>
      <c r="X256" s="6"/>
      <c r="Y256" s="48"/>
      <c r="Z256" s="6"/>
      <c r="AA256" s="48"/>
      <c r="AB256" s="6"/>
      <c r="AC256" s="48"/>
      <c r="AD256" s="6"/>
      <c r="AE256" s="48"/>
    </row>
    <row r="257" spans="20:31">
      <c r="T257" s="6"/>
      <c r="U257" s="6"/>
      <c r="V257" s="6"/>
      <c r="W257" s="48"/>
      <c r="X257" s="6"/>
      <c r="Y257" s="48"/>
      <c r="Z257" s="6"/>
      <c r="AA257" s="48"/>
      <c r="AB257" s="6"/>
      <c r="AC257" s="48"/>
      <c r="AD257" s="6"/>
      <c r="AE257" s="48"/>
    </row>
    <row r="258" spans="20:31">
      <c r="T258" s="6"/>
      <c r="U258" s="6"/>
      <c r="V258" s="6"/>
      <c r="W258" s="48"/>
      <c r="X258" s="6"/>
      <c r="Y258" s="48"/>
      <c r="Z258" s="6"/>
      <c r="AA258" s="48"/>
      <c r="AB258" s="6"/>
      <c r="AC258" s="48"/>
      <c r="AD258" s="6"/>
      <c r="AE258" s="48"/>
    </row>
    <row r="259" spans="20:31">
      <c r="T259" s="6"/>
      <c r="U259" s="6"/>
      <c r="V259" s="6"/>
      <c r="W259" s="48"/>
      <c r="X259" s="6"/>
      <c r="Y259" s="48"/>
      <c r="Z259" s="6"/>
      <c r="AA259" s="48"/>
      <c r="AB259" s="6"/>
      <c r="AC259" s="48"/>
      <c r="AD259" s="6"/>
      <c r="AE259" s="48"/>
    </row>
    <row r="260" spans="20:31">
      <c r="T260" s="6"/>
      <c r="U260" s="6"/>
      <c r="V260" s="6"/>
      <c r="W260" s="48"/>
      <c r="X260" s="6"/>
      <c r="Y260" s="48"/>
      <c r="Z260" s="6"/>
      <c r="AA260" s="48"/>
      <c r="AB260" s="6"/>
      <c r="AC260" s="48"/>
      <c r="AD260" s="6"/>
      <c r="AE260" s="48"/>
    </row>
    <row r="261" spans="20:31">
      <c r="T261" s="6"/>
      <c r="U261" s="6"/>
      <c r="V261" s="6"/>
      <c r="W261" s="48"/>
      <c r="X261" s="6"/>
      <c r="Y261" s="48"/>
      <c r="Z261" s="6"/>
      <c r="AA261" s="48"/>
      <c r="AB261" s="6"/>
      <c r="AC261" s="48"/>
      <c r="AD261" s="6"/>
      <c r="AE261" s="48"/>
    </row>
    <row r="262" spans="20:31">
      <c r="T262" s="6"/>
      <c r="U262" s="6"/>
      <c r="V262" s="6"/>
      <c r="W262" s="48"/>
      <c r="X262" s="6"/>
      <c r="Y262" s="48"/>
      <c r="Z262" s="6"/>
      <c r="AA262" s="48"/>
      <c r="AB262" s="6"/>
      <c r="AC262" s="48"/>
      <c r="AD262" s="6"/>
      <c r="AE262" s="48"/>
    </row>
    <row r="263" spans="20:31">
      <c r="T263" s="6"/>
      <c r="U263" s="6"/>
      <c r="V263" s="6"/>
      <c r="W263" s="48"/>
      <c r="X263" s="6"/>
      <c r="Y263" s="48"/>
      <c r="Z263" s="6"/>
      <c r="AA263" s="48"/>
      <c r="AB263" s="6"/>
      <c r="AC263" s="48"/>
      <c r="AD263" s="6"/>
      <c r="AE263" s="48"/>
    </row>
    <row r="264" spans="20:31">
      <c r="T264" s="6"/>
      <c r="U264" s="6"/>
      <c r="V264" s="6"/>
      <c r="W264" s="48"/>
      <c r="X264" s="6"/>
      <c r="Y264" s="48"/>
      <c r="Z264" s="6"/>
      <c r="AA264" s="48"/>
      <c r="AB264" s="6"/>
      <c r="AC264" s="48"/>
      <c r="AD264" s="6"/>
      <c r="AE264" s="48"/>
    </row>
    <row r="265" spans="20:31">
      <c r="T265" s="6"/>
      <c r="U265" s="6"/>
      <c r="V265" s="6"/>
      <c r="W265" s="48"/>
      <c r="X265" s="6"/>
      <c r="Y265" s="48"/>
      <c r="Z265" s="6"/>
      <c r="AA265" s="48"/>
      <c r="AB265" s="6"/>
      <c r="AC265" s="48"/>
      <c r="AD265" s="6"/>
      <c r="AE265" s="48"/>
    </row>
    <row r="266" spans="20:31">
      <c r="T266" s="6"/>
      <c r="U266" s="6"/>
      <c r="V266" s="6"/>
      <c r="W266" s="48"/>
      <c r="X266" s="6"/>
      <c r="Y266" s="48"/>
      <c r="Z266" s="6"/>
      <c r="AA266" s="48"/>
      <c r="AB266" s="6"/>
      <c r="AC266" s="48"/>
      <c r="AD266" s="6"/>
      <c r="AE266" s="48"/>
    </row>
    <row r="267" spans="20:31">
      <c r="T267" s="6"/>
      <c r="U267" s="6"/>
      <c r="V267" s="6"/>
      <c r="W267" s="48"/>
      <c r="X267" s="6"/>
      <c r="Y267" s="48"/>
      <c r="Z267" s="6"/>
      <c r="AA267" s="48"/>
      <c r="AB267" s="6"/>
      <c r="AC267" s="48"/>
      <c r="AD267" s="6"/>
      <c r="AE267" s="48"/>
    </row>
    <row r="268" spans="20:31">
      <c r="T268" s="6"/>
      <c r="U268" s="6"/>
      <c r="V268" s="6"/>
      <c r="W268" s="48"/>
      <c r="X268" s="6"/>
      <c r="Y268" s="48"/>
      <c r="Z268" s="6"/>
      <c r="AA268" s="48"/>
      <c r="AB268" s="6"/>
      <c r="AC268" s="48"/>
      <c r="AD268" s="6"/>
      <c r="AE268" s="48"/>
    </row>
    <row r="269" spans="20:31">
      <c r="T269" s="6"/>
      <c r="U269" s="6"/>
      <c r="V269" s="6"/>
      <c r="W269" s="48"/>
      <c r="X269" s="6"/>
      <c r="Y269" s="48"/>
      <c r="Z269" s="6"/>
      <c r="AA269" s="48"/>
      <c r="AB269" s="6"/>
      <c r="AC269" s="48"/>
      <c r="AD269" s="6"/>
      <c r="AE269" s="48"/>
    </row>
    <row r="270" spans="20:31">
      <c r="T270" s="6"/>
      <c r="U270" s="6"/>
      <c r="V270" s="6"/>
      <c r="W270" s="48"/>
      <c r="X270" s="6"/>
      <c r="Y270" s="48"/>
      <c r="Z270" s="6"/>
      <c r="AA270" s="48"/>
      <c r="AB270" s="6"/>
      <c r="AC270" s="48"/>
      <c r="AD270" s="6"/>
      <c r="AE270" s="48"/>
    </row>
    <row r="271" spans="20:31">
      <c r="T271" s="6"/>
      <c r="U271" s="6"/>
      <c r="V271" s="6"/>
      <c r="W271" s="48"/>
      <c r="X271" s="6"/>
      <c r="Y271" s="48"/>
      <c r="Z271" s="6"/>
      <c r="AA271" s="48"/>
      <c r="AB271" s="6"/>
      <c r="AC271" s="48"/>
      <c r="AD271" s="6"/>
      <c r="AE271" s="48"/>
    </row>
    <row r="272" spans="20:31">
      <c r="T272" s="6"/>
      <c r="U272" s="6"/>
      <c r="V272" s="6"/>
      <c r="W272" s="48"/>
      <c r="X272" s="6"/>
      <c r="Y272" s="48"/>
      <c r="Z272" s="6"/>
      <c r="AA272" s="48"/>
      <c r="AB272" s="6"/>
      <c r="AC272" s="48"/>
      <c r="AD272" s="6"/>
      <c r="AE272" s="48"/>
    </row>
    <row r="273" spans="20:31">
      <c r="T273" s="6"/>
      <c r="U273" s="6"/>
      <c r="V273" s="6"/>
      <c r="W273" s="48"/>
      <c r="X273" s="6"/>
      <c r="Y273" s="48"/>
      <c r="Z273" s="6"/>
      <c r="AA273" s="48"/>
      <c r="AB273" s="6"/>
      <c r="AC273" s="48"/>
      <c r="AD273" s="6"/>
      <c r="AE273" s="48"/>
    </row>
    <row r="274" spans="20:31">
      <c r="T274" s="6"/>
      <c r="U274" s="6"/>
      <c r="V274" s="6"/>
      <c r="W274" s="48"/>
      <c r="X274" s="6"/>
      <c r="Y274" s="48"/>
      <c r="Z274" s="6"/>
      <c r="AA274" s="48"/>
      <c r="AB274" s="6"/>
      <c r="AC274" s="48"/>
      <c r="AD274" s="6"/>
      <c r="AE274" s="48"/>
    </row>
    <row r="275" spans="20:31">
      <c r="T275" s="6"/>
      <c r="U275" s="6"/>
      <c r="V275" s="6"/>
      <c r="W275" s="48"/>
      <c r="X275" s="6"/>
      <c r="Y275" s="48"/>
      <c r="Z275" s="6"/>
      <c r="AA275" s="48"/>
      <c r="AB275" s="6"/>
      <c r="AC275" s="48"/>
      <c r="AD275" s="6"/>
      <c r="AE275" s="48"/>
    </row>
    <row r="276" spans="20:31">
      <c r="T276" s="6"/>
      <c r="U276" s="6"/>
      <c r="V276" s="6"/>
      <c r="W276" s="48"/>
      <c r="X276" s="6"/>
      <c r="Y276" s="48"/>
      <c r="Z276" s="6"/>
      <c r="AA276" s="48"/>
      <c r="AB276" s="6"/>
      <c r="AC276" s="48"/>
      <c r="AD276" s="6"/>
      <c r="AE276" s="48"/>
    </row>
    <row r="277" spans="20:31">
      <c r="T277" s="6"/>
      <c r="U277" s="6"/>
      <c r="V277" s="6"/>
      <c r="W277" s="48"/>
      <c r="X277" s="6"/>
      <c r="Y277" s="48"/>
      <c r="Z277" s="6"/>
      <c r="AA277" s="48"/>
      <c r="AB277" s="6"/>
      <c r="AC277" s="48"/>
      <c r="AD277" s="6"/>
      <c r="AE277" s="48"/>
    </row>
    <row r="278" spans="20:31">
      <c r="T278" s="6"/>
      <c r="U278" s="6"/>
      <c r="V278" s="6"/>
      <c r="W278" s="48"/>
      <c r="X278" s="6"/>
      <c r="Y278" s="48"/>
      <c r="Z278" s="6"/>
      <c r="AA278" s="48"/>
      <c r="AB278" s="6"/>
      <c r="AC278" s="48"/>
      <c r="AD278" s="6"/>
      <c r="AE278" s="48"/>
    </row>
    <row r="279" spans="20:31">
      <c r="T279" s="6"/>
      <c r="U279" s="6"/>
      <c r="V279" s="6"/>
      <c r="W279" s="48"/>
      <c r="X279" s="6"/>
      <c r="Y279" s="48"/>
      <c r="Z279" s="6"/>
      <c r="AA279" s="48"/>
      <c r="AB279" s="6"/>
      <c r="AC279" s="48"/>
      <c r="AD279" s="6"/>
      <c r="AE279" s="48"/>
    </row>
    <row r="280" spans="20:31">
      <c r="T280" s="6"/>
      <c r="U280" s="6"/>
      <c r="V280" s="6"/>
      <c r="W280" s="48"/>
      <c r="X280" s="6"/>
      <c r="Y280" s="48"/>
      <c r="Z280" s="6"/>
      <c r="AA280" s="48"/>
      <c r="AB280" s="6"/>
      <c r="AC280" s="48"/>
      <c r="AD280" s="6"/>
      <c r="AE280" s="48"/>
    </row>
    <row r="281" spans="20:31">
      <c r="T281" s="6"/>
      <c r="U281" s="6"/>
      <c r="V281" s="6"/>
      <c r="W281" s="48"/>
      <c r="X281" s="6"/>
      <c r="Y281" s="48"/>
      <c r="Z281" s="6"/>
      <c r="AA281" s="48"/>
      <c r="AB281" s="6"/>
      <c r="AC281" s="48"/>
      <c r="AD281" s="6"/>
      <c r="AE281" s="48"/>
    </row>
    <row r="282" spans="20:31">
      <c r="T282" s="6"/>
      <c r="U282" s="6"/>
      <c r="V282" s="6"/>
      <c r="W282" s="48"/>
      <c r="X282" s="6"/>
      <c r="Y282" s="48"/>
      <c r="Z282" s="6"/>
      <c r="AA282" s="48"/>
      <c r="AB282" s="6"/>
      <c r="AC282" s="48"/>
      <c r="AD282" s="6"/>
      <c r="AE282" s="48"/>
    </row>
    <row r="283" spans="20:31">
      <c r="T283" s="6"/>
      <c r="U283" s="6"/>
      <c r="V283" s="6"/>
      <c r="W283" s="48"/>
      <c r="X283" s="6"/>
      <c r="Y283" s="48"/>
      <c r="Z283" s="6"/>
      <c r="AA283" s="48"/>
      <c r="AB283" s="6"/>
      <c r="AC283" s="48"/>
      <c r="AD283" s="6"/>
      <c r="AE283" s="48"/>
    </row>
    <row r="284" spans="20:31">
      <c r="T284" s="6"/>
      <c r="U284" s="6"/>
      <c r="V284" s="6"/>
      <c r="W284" s="48"/>
      <c r="X284" s="6"/>
      <c r="Y284" s="48"/>
      <c r="Z284" s="6"/>
      <c r="AA284" s="48"/>
      <c r="AB284" s="6"/>
      <c r="AC284" s="48"/>
      <c r="AD284" s="6"/>
      <c r="AE284" s="48"/>
    </row>
    <row r="285" spans="20:31">
      <c r="T285" s="6"/>
      <c r="U285" s="6"/>
      <c r="V285" s="6"/>
      <c r="W285" s="48"/>
      <c r="X285" s="6"/>
      <c r="Y285" s="48"/>
      <c r="Z285" s="6"/>
      <c r="AA285" s="48"/>
      <c r="AB285" s="6"/>
      <c r="AC285" s="48"/>
      <c r="AD285" s="6"/>
      <c r="AE285" s="48"/>
    </row>
    <row r="286" spans="20:31">
      <c r="T286" s="6"/>
      <c r="U286" s="6"/>
      <c r="V286" s="6"/>
      <c r="W286" s="48"/>
      <c r="X286" s="6"/>
      <c r="Y286" s="48"/>
      <c r="Z286" s="6"/>
      <c r="AA286" s="48"/>
      <c r="AB286" s="6"/>
      <c r="AC286" s="48"/>
      <c r="AD286" s="6"/>
      <c r="AE286" s="48"/>
    </row>
    <row r="287" spans="20:31">
      <c r="T287" s="6"/>
      <c r="U287" s="6"/>
      <c r="V287" s="6"/>
      <c r="W287" s="48"/>
      <c r="X287" s="6"/>
      <c r="Y287" s="48"/>
      <c r="Z287" s="6"/>
      <c r="AA287" s="48"/>
      <c r="AB287" s="6"/>
      <c r="AC287" s="48"/>
      <c r="AD287" s="6"/>
      <c r="AE287" s="48"/>
    </row>
    <row r="288" spans="20:31">
      <c r="T288" s="6"/>
      <c r="U288" s="6"/>
      <c r="V288" s="6"/>
      <c r="W288" s="48"/>
      <c r="X288" s="6"/>
      <c r="Y288" s="48"/>
      <c r="Z288" s="6"/>
      <c r="AA288" s="48"/>
      <c r="AB288" s="6"/>
      <c r="AC288" s="48"/>
      <c r="AD288" s="6"/>
      <c r="AE288" s="48"/>
    </row>
    <row r="289" spans="20:31">
      <c r="T289" s="6"/>
      <c r="U289" s="6"/>
      <c r="V289" s="6"/>
      <c r="W289" s="48"/>
      <c r="X289" s="6"/>
      <c r="Y289" s="48"/>
      <c r="Z289" s="6"/>
      <c r="AA289" s="48"/>
      <c r="AB289" s="6"/>
      <c r="AC289" s="48"/>
      <c r="AD289" s="6"/>
      <c r="AE289" s="48"/>
    </row>
    <row r="290" spans="20:31">
      <c r="T290" s="6"/>
      <c r="U290" s="6"/>
      <c r="V290" s="6"/>
      <c r="W290" s="48"/>
      <c r="X290" s="6"/>
      <c r="Y290" s="48"/>
      <c r="Z290" s="6"/>
      <c r="AA290" s="48"/>
      <c r="AB290" s="6"/>
      <c r="AC290" s="48"/>
      <c r="AD290" s="6"/>
      <c r="AE290" s="48"/>
    </row>
    <row r="291" spans="20:31">
      <c r="T291" s="6"/>
      <c r="U291" s="6"/>
      <c r="V291" s="6"/>
      <c r="W291" s="48"/>
      <c r="X291" s="6"/>
      <c r="Y291" s="48"/>
      <c r="Z291" s="6"/>
      <c r="AA291" s="48"/>
      <c r="AB291" s="6"/>
      <c r="AC291" s="48"/>
      <c r="AD291" s="6"/>
      <c r="AE291" s="48"/>
    </row>
    <row r="292" spans="20:31">
      <c r="T292" s="6"/>
      <c r="U292" s="6"/>
      <c r="V292" s="6"/>
      <c r="W292" s="48"/>
      <c r="X292" s="6"/>
      <c r="Y292" s="48"/>
      <c r="Z292" s="6"/>
      <c r="AA292" s="48"/>
      <c r="AB292" s="6"/>
      <c r="AC292" s="48"/>
      <c r="AD292" s="6"/>
      <c r="AE292" s="48"/>
    </row>
    <row r="293" spans="20:31">
      <c r="T293" s="6"/>
      <c r="U293" s="6"/>
      <c r="V293" s="6"/>
      <c r="W293" s="48"/>
      <c r="X293" s="6"/>
      <c r="Y293" s="48"/>
      <c r="Z293" s="6"/>
      <c r="AA293" s="48"/>
      <c r="AB293" s="6"/>
      <c r="AC293" s="48"/>
      <c r="AD293" s="6"/>
      <c r="AE293" s="48"/>
    </row>
    <row r="294" spans="20:31">
      <c r="T294" s="6"/>
      <c r="U294" s="6"/>
      <c r="V294" s="6"/>
      <c r="W294" s="48"/>
      <c r="X294" s="6"/>
      <c r="Y294" s="48"/>
      <c r="Z294" s="6"/>
      <c r="AA294" s="48"/>
      <c r="AB294" s="6"/>
      <c r="AC294" s="48"/>
      <c r="AD294" s="6"/>
      <c r="AE294" s="48"/>
    </row>
    <row r="295" spans="20:31">
      <c r="T295" s="6"/>
      <c r="U295" s="6"/>
      <c r="V295" s="6"/>
      <c r="W295" s="48"/>
      <c r="X295" s="6"/>
      <c r="Y295" s="48"/>
      <c r="Z295" s="6"/>
      <c r="AA295" s="48"/>
      <c r="AB295" s="6"/>
      <c r="AC295" s="48"/>
      <c r="AD295" s="6"/>
      <c r="AE295" s="48"/>
    </row>
    <row r="296" spans="20:31">
      <c r="T296" s="6"/>
      <c r="U296" s="6"/>
      <c r="V296" s="6"/>
      <c r="W296" s="48"/>
      <c r="X296" s="6"/>
      <c r="Y296" s="48"/>
      <c r="Z296" s="6"/>
      <c r="AA296" s="48"/>
      <c r="AB296" s="6"/>
      <c r="AC296" s="48"/>
      <c r="AD296" s="6"/>
      <c r="AE296" s="48"/>
    </row>
    <row r="297" spans="20:31">
      <c r="T297" s="6"/>
      <c r="U297" s="6"/>
      <c r="V297" s="6"/>
      <c r="W297" s="48"/>
      <c r="X297" s="6"/>
      <c r="Y297" s="48"/>
      <c r="Z297" s="6"/>
      <c r="AA297" s="48"/>
      <c r="AB297" s="6"/>
      <c r="AC297" s="48"/>
      <c r="AD297" s="6"/>
      <c r="AE297" s="48"/>
    </row>
    <row r="298" spans="20:31">
      <c r="T298" s="6"/>
      <c r="U298" s="6"/>
      <c r="V298" s="6"/>
      <c r="W298" s="48"/>
      <c r="X298" s="6"/>
      <c r="Y298" s="48"/>
      <c r="Z298" s="6"/>
      <c r="AA298" s="48"/>
      <c r="AB298" s="6"/>
      <c r="AC298" s="48"/>
      <c r="AD298" s="6"/>
      <c r="AE298" s="48"/>
    </row>
    <row r="299" spans="20:31">
      <c r="T299" s="6"/>
      <c r="U299" s="6"/>
      <c r="V299" s="6"/>
      <c r="W299" s="48"/>
      <c r="X299" s="6"/>
      <c r="Y299" s="48"/>
      <c r="Z299" s="6"/>
      <c r="AA299" s="48"/>
      <c r="AB299" s="6"/>
      <c r="AC299" s="48"/>
      <c r="AD299" s="6"/>
      <c r="AE299" s="48"/>
    </row>
    <row r="300" spans="20:31">
      <c r="T300" s="6"/>
      <c r="U300" s="6"/>
      <c r="V300" s="6"/>
      <c r="W300" s="48"/>
      <c r="X300" s="6"/>
      <c r="Y300" s="48"/>
      <c r="Z300" s="6"/>
      <c r="AA300" s="48"/>
      <c r="AB300" s="6"/>
      <c r="AC300" s="48"/>
      <c r="AD300" s="6"/>
      <c r="AE300" s="48"/>
    </row>
    <row r="301" spans="20:31">
      <c r="T301" s="6"/>
      <c r="U301" s="6"/>
      <c r="V301" s="6"/>
      <c r="W301" s="48"/>
      <c r="X301" s="6"/>
      <c r="Y301" s="48"/>
      <c r="Z301" s="6"/>
      <c r="AA301" s="48"/>
      <c r="AB301" s="6"/>
      <c r="AC301" s="48"/>
      <c r="AD301" s="6"/>
      <c r="AE301" s="48"/>
    </row>
    <row r="302" spans="20:31">
      <c r="T302" s="6"/>
      <c r="U302" s="6"/>
      <c r="V302" s="6"/>
      <c r="W302" s="48"/>
      <c r="X302" s="6"/>
      <c r="Y302" s="48"/>
      <c r="Z302" s="6"/>
      <c r="AA302" s="48"/>
      <c r="AB302" s="6"/>
      <c r="AC302" s="48"/>
      <c r="AD302" s="6"/>
      <c r="AE302" s="48"/>
    </row>
    <row r="303" spans="20:31">
      <c r="T303" s="6"/>
      <c r="U303" s="6"/>
      <c r="V303" s="6"/>
      <c r="W303" s="48"/>
      <c r="X303" s="6"/>
      <c r="Y303" s="48"/>
      <c r="Z303" s="6"/>
      <c r="AA303" s="48"/>
      <c r="AB303" s="6"/>
      <c r="AC303" s="48"/>
      <c r="AD303" s="6"/>
      <c r="AE303" s="48"/>
    </row>
    <row r="304" spans="20:31">
      <c r="T304" s="6"/>
      <c r="U304" s="6"/>
      <c r="V304" s="6"/>
      <c r="W304" s="48"/>
      <c r="X304" s="6"/>
      <c r="Y304" s="48"/>
      <c r="Z304" s="6"/>
      <c r="AA304" s="48"/>
      <c r="AB304" s="6"/>
      <c r="AC304" s="48"/>
      <c r="AD304" s="6"/>
      <c r="AE304" s="48"/>
    </row>
    <row r="305" spans="20:31">
      <c r="T305" s="6"/>
      <c r="U305" s="6"/>
      <c r="V305" s="6"/>
      <c r="W305" s="48"/>
      <c r="X305" s="6"/>
      <c r="Y305" s="48"/>
      <c r="Z305" s="6"/>
      <c r="AA305" s="48"/>
      <c r="AB305" s="6"/>
      <c r="AC305" s="48"/>
      <c r="AD305" s="6"/>
      <c r="AE305" s="48"/>
    </row>
    <row r="306" spans="20:31">
      <c r="T306" s="6"/>
      <c r="U306" s="6"/>
      <c r="V306" s="6"/>
      <c r="W306" s="48"/>
      <c r="X306" s="6"/>
      <c r="Y306" s="48"/>
      <c r="Z306" s="6"/>
      <c r="AA306" s="48"/>
      <c r="AB306" s="6"/>
      <c r="AC306" s="48"/>
      <c r="AD306" s="6"/>
      <c r="AE306" s="48"/>
    </row>
    <row r="307" spans="20:31">
      <c r="T307" s="6"/>
      <c r="U307" s="6"/>
      <c r="V307" s="6"/>
      <c r="W307" s="48"/>
      <c r="X307" s="6"/>
      <c r="Y307" s="48"/>
      <c r="Z307" s="6"/>
      <c r="AA307" s="48"/>
      <c r="AB307" s="6"/>
      <c r="AC307" s="48"/>
      <c r="AD307" s="6"/>
      <c r="AE307" s="48"/>
    </row>
    <row r="308" spans="20:31">
      <c r="T308" s="6"/>
      <c r="U308" s="6"/>
      <c r="V308" s="6"/>
      <c r="W308" s="48"/>
      <c r="X308" s="6"/>
      <c r="Y308" s="48"/>
      <c r="Z308" s="6"/>
      <c r="AA308" s="48"/>
      <c r="AB308" s="6"/>
      <c r="AC308" s="48"/>
      <c r="AD308" s="6"/>
      <c r="AE308" s="48"/>
    </row>
    <row r="309" spans="20:31">
      <c r="T309" s="6"/>
      <c r="U309" s="6"/>
      <c r="V309" s="6"/>
      <c r="W309" s="48"/>
      <c r="X309" s="6"/>
      <c r="Y309" s="48"/>
      <c r="Z309" s="6"/>
      <c r="AA309" s="48"/>
      <c r="AB309" s="6"/>
      <c r="AC309" s="48"/>
      <c r="AD309" s="6"/>
      <c r="AE309" s="48"/>
    </row>
    <row r="310" spans="20:31">
      <c r="T310" s="6"/>
      <c r="U310" s="6"/>
      <c r="V310" s="6"/>
      <c r="W310" s="48"/>
      <c r="X310" s="6"/>
      <c r="Y310" s="48"/>
      <c r="Z310" s="6"/>
      <c r="AA310" s="48"/>
      <c r="AB310" s="6"/>
      <c r="AC310" s="48"/>
      <c r="AD310" s="6"/>
      <c r="AE310" s="48"/>
    </row>
    <row r="311" spans="20:31">
      <c r="T311" s="6"/>
      <c r="U311" s="6"/>
      <c r="V311" s="6"/>
      <c r="W311" s="48"/>
      <c r="X311" s="6"/>
      <c r="Y311" s="48"/>
      <c r="Z311" s="6"/>
      <c r="AA311" s="48"/>
      <c r="AB311" s="6"/>
      <c r="AC311" s="48"/>
      <c r="AD311" s="6"/>
      <c r="AE311" s="48"/>
    </row>
    <row r="312" spans="20:31">
      <c r="T312" s="6"/>
      <c r="U312" s="6"/>
      <c r="V312" s="6"/>
      <c r="W312" s="48"/>
      <c r="X312" s="6"/>
      <c r="Y312" s="48"/>
      <c r="Z312" s="6"/>
      <c r="AA312" s="48"/>
      <c r="AB312" s="6"/>
      <c r="AC312" s="48"/>
      <c r="AD312" s="6"/>
      <c r="AE312" s="48"/>
    </row>
    <row r="313" spans="20:31">
      <c r="T313" s="6"/>
      <c r="U313" s="6"/>
      <c r="V313" s="6"/>
      <c r="W313" s="48"/>
      <c r="X313" s="6"/>
      <c r="Y313" s="48"/>
      <c r="Z313" s="6"/>
      <c r="AA313" s="48"/>
      <c r="AB313" s="6"/>
      <c r="AC313" s="48"/>
      <c r="AD313" s="6"/>
      <c r="AE313" s="48"/>
    </row>
    <row r="314" spans="20:31">
      <c r="T314" s="6"/>
      <c r="U314" s="6"/>
      <c r="V314" s="6"/>
      <c r="W314" s="48"/>
      <c r="X314" s="6"/>
      <c r="Y314" s="48"/>
      <c r="Z314" s="6"/>
      <c r="AA314" s="48"/>
      <c r="AB314" s="6"/>
      <c r="AC314" s="48"/>
      <c r="AD314" s="6"/>
      <c r="AE314" s="48"/>
    </row>
    <row r="315" spans="20:31">
      <c r="T315" s="6"/>
      <c r="U315" s="6"/>
      <c r="V315" s="6"/>
      <c r="W315" s="48"/>
      <c r="X315" s="6"/>
      <c r="Y315" s="48"/>
      <c r="Z315" s="6"/>
      <c r="AA315" s="48"/>
      <c r="AB315" s="6"/>
      <c r="AC315" s="48"/>
      <c r="AD315" s="6"/>
      <c r="AE315" s="48"/>
    </row>
    <row r="316" spans="20:31">
      <c r="T316" s="6"/>
      <c r="U316" s="6"/>
      <c r="V316" s="6"/>
      <c r="W316" s="48"/>
      <c r="X316" s="6"/>
      <c r="Y316" s="48"/>
      <c r="Z316" s="6"/>
      <c r="AA316" s="48"/>
      <c r="AB316" s="6"/>
      <c r="AC316" s="48"/>
      <c r="AD316" s="6"/>
      <c r="AE316" s="48"/>
    </row>
    <row r="317" spans="20:31">
      <c r="T317" s="6"/>
      <c r="U317" s="6"/>
      <c r="V317" s="6"/>
      <c r="W317" s="48"/>
      <c r="X317" s="6"/>
      <c r="Y317" s="48"/>
      <c r="Z317" s="6"/>
      <c r="AA317" s="48"/>
      <c r="AB317" s="6"/>
      <c r="AC317" s="48"/>
      <c r="AD317" s="6"/>
      <c r="AE317" s="48"/>
    </row>
    <row r="318" spans="20:31">
      <c r="T318" s="6"/>
      <c r="U318" s="6"/>
      <c r="V318" s="6"/>
      <c r="W318" s="48"/>
      <c r="X318" s="6"/>
      <c r="Y318" s="48"/>
      <c r="Z318" s="6"/>
      <c r="AA318" s="48"/>
      <c r="AB318" s="6"/>
      <c r="AC318" s="48"/>
      <c r="AD318" s="6"/>
      <c r="AE318" s="48"/>
    </row>
    <row r="319" spans="20:31">
      <c r="T319" s="6"/>
      <c r="U319" s="6"/>
      <c r="V319" s="6"/>
      <c r="W319" s="48"/>
      <c r="X319" s="6"/>
      <c r="Y319" s="48"/>
      <c r="Z319" s="6"/>
      <c r="AA319" s="48"/>
      <c r="AB319" s="6"/>
      <c r="AC319" s="48"/>
      <c r="AD319" s="6"/>
      <c r="AE319" s="48"/>
    </row>
    <row r="320" spans="20:31">
      <c r="T320" s="6"/>
      <c r="U320" s="6"/>
      <c r="V320" s="6"/>
      <c r="W320" s="48"/>
      <c r="X320" s="6"/>
      <c r="Y320" s="48"/>
      <c r="Z320" s="6"/>
      <c r="AA320" s="48"/>
      <c r="AB320" s="6"/>
      <c r="AC320" s="48"/>
      <c r="AD320" s="6"/>
      <c r="AE320" s="48"/>
    </row>
    <row r="321" spans="20:31">
      <c r="T321" s="6"/>
      <c r="U321" s="6"/>
      <c r="V321" s="6"/>
      <c r="W321" s="48"/>
      <c r="X321" s="6"/>
      <c r="Y321" s="48"/>
      <c r="Z321" s="6"/>
      <c r="AA321" s="48"/>
      <c r="AB321" s="6"/>
      <c r="AC321" s="48"/>
      <c r="AD321" s="6"/>
      <c r="AE321" s="48"/>
    </row>
    <row r="322" spans="20:31">
      <c r="T322" s="6"/>
      <c r="U322" s="6"/>
      <c r="V322" s="6"/>
      <c r="W322" s="48"/>
      <c r="X322" s="6"/>
      <c r="Y322" s="48"/>
      <c r="Z322" s="6"/>
      <c r="AA322" s="48"/>
      <c r="AB322" s="6"/>
      <c r="AC322" s="48"/>
      <c r="AD322" s="6"/>
      <c r="AE322" s="48"/>
    </row>
    <row r="323" spans="20:31">
      <c r="T323" s="6"/>
      <c r="U323" s="6"/>
      <c r="V323" s="6"/>
      <c r="W323" s="48"/>
      <c r="X323" s="6"/>
      <c r="Y323" s="48"/>
      <c r="Z323" s="6"/>
      <c r="AA323" s="48"/>
      <c r="AB323" s="6"/>
      <c r="AC323" s="48"/>
      <c r="AD323" s="6"/>
      <c r="AE323" s="48"/>
    </row>
    <row r="324" spans="20:31">
      <c r="T324" s="6"/>
      <c r="U324" s="6"/>
      <c r="V324" s="6"/>
      <c r="W324" s="48"/>
      <c r="X324" s="6"/>
      <c r="Y324" s="48"/>
      <c r="Z324" s="6"/>
      <c r="AA324" s="48"/>
      <c r="AB324" s="6"/>
      <c r="AC324" s="48"/>
      <c r="AD324" s="6"/>
      <c r="AE324" s="48"/>
    </row>
    <row r="325" spans="20:31">
      <c r="T325" s="6"/>
      <c r="U325" s="6"/>
      <c r="V325" s="6"/>
      <c r="W325" s="48"/>
      <c r="X325" s="6"/>
      <c r="Y325" s="48"/>
      <c r="Z325" s="6"/>
      <c r="AA325" s="48"/>
      <c r="AB325" s="6"/>
      <c r="AC325" s="48"/>
      <c r="AD325" s="6"/>
      <c r="AE325" s="48"/>
    </row>
    <row r="326" spans="20:31">
      <c r="T326" s="6"/>
      <c r="U326" s="6"/>
      <c r="V326" s="6"/>
      <c r="W326" s="48"/>
      <c r="X326" s="6"/>
      <c r="Y326" s="48"/>
      <c r="Z326" s="6"/>
      <c r="AA326" s="48"/>
      <c r="AB326" s="6"/>
      <c r="AC326" s="48"/>
      <c r="AD326" s="6"/>
      <c r="AE326" s="48"/>
    </row>
    <row r="327" spans="20:31">
      <c r="T327" s="6"/>
      <c r="U327" s="6"/>
      <c r="V327" s="6"/>
      <c r="W327" s="48"/>
      <c r="X327" s="6"/>
      <c r="Y327" s="48"/>
      <c r="Z327" s="6"/>
      <c r="AA327" s="48"/>
      <c r="AB327" s="6"/>
      <c r="AC327" s="48"/>
      <c r="AD327" s="6"/>
      <c r="AE327" s="48"/>
    </row>
    <row r="328" spans="20:31">
      <c r="T328" s="6"/>
      <c r="U328" s="6"/>
      <c r="V328" s="6"/>
      <c r="W328" s="48"/>
      <c r="X328" s="6"/>
      <c r="Y328" s="48"/>
      <c r="Z328" s="6"/>
      <c r="AA328" s="48"/>
      <c r="AB328" s="6"/>
      <c r="AC328" s="48"/>
      <c r="AD328" s="6"/>
      <c r="AE328" s="48"/>
    </row>
    <row r="329" spans="20:31">
      <c r="T329" s="6"/>
      <c r="U329" s="6"/>
      <c r="V329" s="6"/>
      <c r="W329" s="48"/>
      <c r="X329" s="6"/>
      <c r="Y329" s="48"/>
      <c r="Z329" s="6"/>
      <c r="AA329" s="48"/>
      <c r="AB329" s="6"/>
      <c r="AC329" s="48"/>
      <c r="AD329" s="6"/>
      <c r="AE329" s="48"/>
    </row>
    <row r="330" spans="20:31">
      <c r="T330" s="6"/>
      <c r="U330" s="6"/>
      <c r="V330" s="6"/>
      <c r="W330" s="48"/>
      <c r="X330" s="6"/>
      <c r="Y330" s="48"/>
      <c r="Z330" s="6"/>
      <c r="AA330" s="48"/>
      <c r="AB330" s="6"/>
      <c r="AC330" s="48"/>
      <c r="AD330" s="6"/>
      <c r="AE330" s="48"/>
    </row>
    <row r="331" spans="20:31">
      <c r="T331" s="6"/>
      <c r="U331" s="6"/>
      <c r="V331" s="6"/>
      <c r="W331" s="48"/>
      <c r="X331" s="6"/>
      <c r="Y331" s="48"/>
      <c r="Z331" s="6"/>
      <c r="AA331" s="48"/>
      <c r="AB331" s="6"/>
      <c r="AC331" s="48"/>
      <c r="AD331" s="6"/>
      <c r="AE331" s="48"/>
    </row>
    <row r="332" spans="20:31">
      <c r="T332" s="6"/>
      <c r="U332" s="6"/>
      <c r="V332" s="6"/>
      <c r="W332" s="48"/>
      <c r="X332" s="6"/>
      <c r="Y332" s="48"/>
      <c r="Z332" s="6"/>
      <c r="AA332" s="48"/>
      <c r="AB332" s="6"/>
      <c r="AC332" s="48"/>
      <c r="AD332" s="6"/>
      <c r="AE332" s="48"/>
    </row>
    <row r="333" spans="20:31">
      <c r="T333" s="6"/>
      <c r="U333" s="6"/>
      <c r="V333" s="6"/>
      <c r="W333" s="48"/>
      <c r="X333" s="6"/>
      <c r="Y333" s="48"/>
      <c r="Z333" s="6"/>
      <c r="AA333" s="48"/>
      <c r="AB333" s="6"/>
      <c r="AC333" s="48"/>
      <c r="AD333" s="6"/>
      <c r="AE333" s="48"/>
    </row>
    <row r="334" spans="20:31">
      <c r="T334" s="6"/>
      <c r="U334" s="6"/>
      <c r="V334" s="6"/>
      <c r="W334" s="48"/>
      <c r="X334" s="6"/>
      <c r="Y334" s="48"/>
      <c r="Z334" s="6"/>
      <c r="AA334" s="48"/>
      <c r="AB334" s="6"/>
      <c r="AC334" s="48"/>
      <c r="AD334" s="6"/>
      <c r="AE334" s="48"/>
    </row>
    <row r="335" spans="20:31">
      <c r="T335" s="6"/>
      <c r="U335" s="6"/>
      <c r="V335" s="6"/>
      <c r="W335" s="48"/>
      <c r="X335" s="6"/>
      <c r="Y335" s="48"/>
      <c r="Z335" s="6"/>
      <c r="AA335" s="48"/>
      <c r="AB335" s="6"/>
      <c r="AC335" s="48"/>
      <c r="AD335" s="6"/>
      <c r="AE335" s="48"/>
    </row>
    <row r="336" spans="20:31">
      <c r="T336" s="6"/>
      <c r="U336" s="6"/>
      <c r="V336" s="6"/>
      <c r="W336" s="48"/>
      <c r="X336" s="6"/>
      <c r="Y336" s="48"/>
      <c r="Z336" s="6"/>
      <c r="AA336" s="48"/>
      <c r="AB336" s="6"/>
      <c r="AC336" s="48"/>
      <c r="AD336" s="6"/>
      <c r="AE336" s="48"/>
    </row>
    <row r="337" spans="20:31">
      <c r="T337" s="6"/>
      <c r="U337" s="6"/>
      <c r="V337" s="6"/>
      <c r="W337" s="48"/>
      <c r="X337" s="6"/>
      <c r="Y337" s="48"/>
      <c r="Z337" s="6"/>
      <c r="AA337" s="48"/>
      <c r="AB337" s="6"/>
      <c r="AC337" s="48"/>
      <c r="AD337" s="6"/>
      <c r="AE337" s="48"/>
    </row>
    <row r="338" spans="20:31">
      <c r="T338" s="6"/>
      <c r="U338" s="6"/>
      <c r="V338" s="6"/>
      <c r="W338" s="48"/>
      <c r="X338" s="6"/>
      <c r="Y338" s="48"/>
      <c r="Z338" s="6"/>
      <c r="AA338" s="48"/>
      <c r="AB338" s="6"/>
      <c r="AC338" s="48"/>
      <c r="AD338" s="6"/>
      <c r="AE338" s="48"/>
    </row>
    <row r="339" spans="20:31">
      <c r="T339" s="6"/>
      <c r="U339" s="6"/>
      <c r="V339" s="6"/>
      <c r="W339" s="48"/>
      <c r="X339" s="6"/>
      <c r="Y339" s="48"/>
      <c r="Z339" s="6"/>
      <c r="AA339" s="48"/>
      <c r="AB339" s="6"/>
      <c r="AC339" s="48"/>
      <c r="AD339" s="6"/>
      <c r="AE339" s="48"/>
    </row>
    <row r="340" spans="20:31">
      <c r="T340" s="6"/>
      <c r="U340" s="6"/>
      <c r="V340" s="6"/>
      <c r="W340" s="48"/>
      <c r="X340" s="6"/>
      <c r="Y340" s="48"/>
      <c r="Z340" s="6"/>
      <c r="AA340" s="48"/>
      <c r="AB340" s="6"/>
      <c r="AC340" s="48"/>
      <c r="AD340" s="6"/>
      <c r="AE340" s="48"/>
    </row>
    <row r="341" spans="20:31">
      <c r="T341" s="6"/>
      <c r="U341" s="6"/>
      <c r="V341" s="6"/>
      <c r="W341" s="48"/>
      <c r="X341" s="6"/>
      <c r="Y341" s="48"/>
      <c r="Z341" s="6"/>
      <c r="AA341" s="48"/>
      <c r="AB341" s="6"/>
      <c r="AC341" s="48"/>
      <c r="AD341" s="6"/>
      <c r="AE341" s="48"/>
    </row>
    <row r="342" spans="20:31">
      <c r="T342" s="6"/>
      <c r="U342" s="6"/>
      <c r="V342" s="6"/>
      <c r="W342" s="48"/>
      <c r="X342" s="6"/>
      <c r="Y342" s="48"/>
      <c r="Z342" s="6"/>
      <c r="AA342" s="48"/>
      <c r="AB342" s="6"/>
      <c r="AC342" s="48"/>
      <c r="AD342" s="6"/>
      <c r="AE342" s="48"/>
    </row>
    <row r="343" spans="20:31">
      <c r="T343" s="6"/>
      <c r="U343" s="6"/>
      <c r="V343" s="6"/>
      <c r="W343" s="48"/>
      <c r="X343" s="6"/>
      <c r="Y343" s="48"/>
      <c r="Z343" s="6"/>
      <c r="AA343" s="48"/>
      <c r="AB343" s="6"/>
      <c r="AC343" s="48"/>
      <c r="AD343" s="6"/>
      <c r="AE343" s="48"/>
    </row>
    <row r="344" spans="20:31">
      <c r="T344" s="6"/>
      <c r="U344" s="6"/>
      <c r="V344" s="6"/>
      <c r="W344" s="48"/>
      <c r="X344" s="6"/>
      <c r="Y344" s="48"/>
      <c r="Z344" s="6"/>
      <c r="AA344" s="48"/>
      <c r="AB344" s="6"/>
      <c r="AC344" s="48"/>
      <c r="AD344" s="6"/>
      <c r="AE344" s="48"/>
    </row>
    <row r="345" spans="20:31">
      <c r="T345" s="6"/>
      <c r="U345" s="6"/>
      <c r="V345" s="6"/>
      <c r="W345" s="48"/>
      <c r="X345" s="6"/>
      <c r="Y345" s="48"/>
      <c r="Z345" s="6"/>
      <c r="AA345" s="48"/>
      <c r="AB345" s="6"/>
      <c r="AC345" s="48"/>
      <c r="AD345" s="6"/>
      <c r="AE345" s="48"/>
    </row>
    <row r="346" spans="20:31">
      <c r="T346" s="6"/>
      <c r="U346" s="6"/>
      <c r="V346" s="6"/>
      <c r="W346" s="48"/>
      <c r="X346" s="6"/>
      <c r="Y346" s="48"/>
      <c r="Z346" s="6"/>
      <c r="AA346" s="48"/>
      <c r="AB346" s="6"/>
      <c r="AC346" s="48"/>
      <c r="AD346" s="6"/>
      <c r="AE346" s="48"/>
    </row>
    <row r="347" spans="20:31">
      <c r="T347" s="6"/>
      <c r="U347" s="6"/>
      <c r="V347" s="6"/>
      <c r="W347" s="48"/>
      <c r="X347" s="6"/>
      <c r="Y347" s="48"/>
      <c r="Z347" s="6"/>
      <c r="AA347" s="48"/>
      <c r="AB347" s="6"/>
      <c r="AC347" s="48"/>
      <c r="AD347" s="6"/>
      <c r="AE347" s="48"/>
    </row>
    <row r="348" spans="20:31">
      <c r="T348" s="6"/>
      <c r="U348" s="6"/>
      <c r="V348" s="6"/>
      <c r="W348" s="48"/>
      <c r="X348" s="6"/>
      <c r="Y348" s="48"/>
      <c r="Z348" s="6"/>
      <c r="AA348" s="48"/>
      <c r="AB348" s="6"/>
      <c r="AC348" s="48"/>
      <c r="AD348" s="6"/>
      <c r="AE348" s="48"/>
    </row>
    <row r="349" spans="20:31">
      <c r="T349" s="6"/>
      <c r="U349" s="6"/>
      <c r="V349" s="6"/>
      <c r="W349" s="48"/>
      <c r="X349" s="6"/>
      <c r="Y349" s="48"/>
      <c r="Z349" s="6"/>
      <c r="AA349" s="48"/>
      <c r="AB349" s="6"/>
      <c r="AC349" s="48"/>
      <c r="AD349" s="6"/>
      <c r="AE349" s="48"/>
    </row>
    <row r="350" spans="20:31">
      <c r="T350" s="6"/>
      <c r="U350" s="6"/>
      <c r="V350" s="6"/>
      <c r="W350" s="48"/>
      <c r="X350" s="6"/>
      <c r="Y350" s="48"/>
      <c r="Z350" s="6"/>
      <c r="AA350" s="48"/>
      <c r="AB350" s="6"/>
      <c r="AC350" s="48"/>
      <c r="AD350" s="6"/>
      <c r="AE350" s="48"/>
    </row>
    <row r="351" spans="20:31">
      <c r="T351" s="6"/>
      <c r="U351" s="6"/>
      <c r="V351" s="6"/>
      <c r="W351" s="48"/>
      <c r="X351" s="6"/>
      <c r="Y351" s="48"/>
      <c r="Z351" s="6"/>
      <c r="AA351" s="48"/>
      <c r="AB351" s="6"/>
      <c r="AC351" s="48"/>
      <c r="AD351" s="6"/>
      <c r="AE351" s="48"/>
    </row>
    <row r="352" spans="20:31">
      <c r="T352" s="6"/>
      <c r="U352" s="6"/>
      <c r="V352" s="6"/>
      <c r="W352" s="48"/>
      <c r="X352" s="6"/>
      <c r="Y352" s="48"/>
      <c r="Z352" s="6"/>
      <c r="AA352" s="48"/>
      <c r="AB352" s="6"/>
      <c r="AC352" s="48"/>
      <c r="AD352" s="6"/>
      <c r="AE352" s="48"/>
    </row>
    <row r="353" spans="20:31">
      <c r="T353" s="6"/>
      <c r="U353" s="6"/>
      <c r="V353" s="6"/>
      <c r="W353" s="48"/>
      <c r="X353" s="6"/>
      <c r="Y353" s="48"/>
      <c r="Z353" s="6"/>
      <c r="AA353" s="48"/>
      <c r="AB353" s="6"/>
      <c r="AC353" s="48"/>
      <c r="AD353" s="6"/>
      <c r="AE353" s="48"/>
    </row>
    <row r="354" spans="20:31">
      <c r="T354" s="6"/>
      <c r="U354" s="6"/>
      <c r="V354" s="6"/>
      <c r="W354" s="48"/>
      <c r="X354" s="6"/>
      <c r="Y354" s="48"/>
      <c r="Z354" s="6"/>
      <c r="AA354" s="48"/>
      <c r="AB354" s="6"/>
      <c r="AC354" s="48"/>
      <c r="AD354" s="6"/>
      <c r="AE354" s="48"/>
    </row>
    <row r="355" spans="20:31">
      <c r="T355" s="6"/>
      <c r="U355" s="6"/>
      <c r="V355" s="6"/>
      <c r="W355" s="48"/>
      <c r="X355" s="6"/>
      <c r="Y355" s="48"/>
      <c r="Z355" s="6"/>
      <c r="AA355" s="48"/>
      <c r="AB355" s="6"/>
      <c r="AC355" s="48"/>
      <c r="AD355" s="6"/>
      <c r="AE355" s="48"/>
    </row>
    <row r="356" spans="20:31">
      <c r="T356" s="6"/>
      <c r="U356" s="6"/>
      <c r="V356" s="6"/>
      <c r="W356" s="48"/>
      <c r="X356" s="6"/>
      <c r="Y356" s="48"/>
      <c r="Z356" s="6"/>
      <c r="AA356" s="48"/>
      <c r="AB356" s="6"/>
      <c r="AC356" s="48"/>
      <c r="AD356" s="6"/>
      <c r="AE356" s="48"/>
    </row>
    <row r="357" spans="20:31">
      <c r="T357" s="6"/>
      <c r="U357" s="6"/>
      <c r="V357" s="6"/>
      <c r="W357" s="48"/>
      <c r="X357" s="6"/>
      <c r="Y357" s="48"/>
      <c r="Z357" s="6"/>
      <c r="AA357" s="48"/>
      <c r="AB357" s="6"/>
      <c r="AC357" s="48"/>
      <c r="AD357" s="6"/>
      <c r="AE357" s="48"/>
    </row>
    <row r="358" spans="20:31">
      <c r="T358" s="6"/>
      <c r="U358" s="6"/>
      <c r="V358" s="6"/>
      <c r="W358" s="48"/>
      <c r="X358" s="6"/>
      <c r="Y358" s="48"/>
      <c r="Z358" s="6"/>
      <c r="AA358" s="48"/>
      <c r="AB358" s="6"/>
      <c r="AC358" s="48"/>
      <c r="AD358" s="6"/>
      <c r="AE358" s="48"/>
    </row>
    <row r="359" spans="20:31">
      <c r="T359" s="6"/>
      <c r="U359" s="6"/>
      <c r="V359" s="6"/>
      <c r="W359" s="48"/>
      <c r="X359" s="6"/>
      <c r="Y359" s="48"/>
      <c r="Z359" s="6"/>
      <c r="AA359" s="48"/>
      <c r="AB359" s="6"/>
      <c r="AC359" s="48"/>
      <c r="AD359" s="6"/>
      <c r="AE359" s="48"/>
    </row>
    <row r="360" spans="20:31">
      <c r="T360" s="6"/>
      <c r="U360" s="6"/>
      <c r="V360" s="6"/>
      <c r="W360" s="48"/>
      <c r="X360" s="6"/>
      <c r="Y360" s="48"/>
      <c r="Z360" s="6"/>
      <c r="AA360" s="48"/>
      <c r="AB360" s="6"/>
      <c r="AC360" s="48"/>
      <c r="AD360" s="6"/>
      <c r="AE360" s="48"/>
    </row>
    <row r="361" spans="20:31">
      <c r="T361" s="6"/>
      <c r="U361" s="6"/>
      <c r="V361" s="6"/>
      <c r="W361" s="48"/>
      <c r="X361" s="6"/>
      <c r="Y361" s="48"/>
      <c r="Z361" s="6"/>
      <c r="AA361" s="48"/>
      <c r="AB361" s="6"/>
      <c r="AC361" s="48"/>
      <c r="AD361" s="6"/>
      <c r="AE361" s="48"/>
    </row>
    <row r="362" spans="20:31">
      <c r="T362" s="6"/>
      <c r="U362" s="6"/>
      <c r="V362" s="6"/>
      <c r="W362" s="48"/>
      <c r="X362" s="6"/>
      <c r="Y362" s="48"/>
      <c r="Z362" s="6"/>
      <c r="AA362" s="48"/>
      <c r="AB362" s="6"/>
      <c r="AC362" s="48"/>
      <c r="AD362" s="6"/>
      <c r="AE362" s="48"/>
    </row>
    <row r="363" spans="20:31">
      <c r="T363" s="6"/>
      <c r="U363" s="6"/>
      <c r="V363" s="6"/>
      <c r="W363" s="48"/>
      <c r="X363" s="6"/>
      <c r="Y363" s="48"/>
      <c r="Z363" s="6"/>
      <c r="AA363" s="48"/>
      <c r="AB363" s="6"/>
      <c r="AC363" s="48"/>
      <c r="AD363" s="6"/>
      <c r="AE363" s="48"/>
    </row>
    <row r="364" spans="20:31">
      <c r="T364" s="6"/>
      <c r="U364" s="6"/>
      <c r="V364" s="6"/>
      <c r="W364" s="48"/>
      <c r="X364" s="6"/>
      <c r="Y364" s="48"/>
      <c r="Z364" s="6"/>
      <c r="AA364" s="48"/>
      <c r="AB364" s="6"/>
      <c r="AC364" s="48"/>
      <c r="AD364" s="6"/>
      <c r="AE364" s="48"/>
    </row>
    <row r="365" spans="20:31">
      <c r="T365" s="6"/>
      <c r="U365" s="6"/>
      <c r="V365" s="6"/>
      <c r="W365" s="48"/>
      <c r="X365" s="6"/>
      <c r="Y365" s="48"/>
      <c r="Z365" s="6"/>
      <c r="AA365" s="48"/>
      <c r="AB365" s="6"/>
      <c r="AC365" s="48"/>
      <c r="AD365" s="6"/>
      <c r="AE365" s="48"/>
    </row>
    <row r="366" spans="20:31">
      <c r="T366" s="6"/>
      <c r="U366" s="6"/>
      <c r="V366" s="6"/>
      <c r="W366" s="48"/>
      <c r="X366" s="6"/>
      <c r="Y366" s="48"/>
      <c r="Z366" s="6"/>
      <c r="AA366" s="48"/>
      <c r="AB366" s="6"/>
      <c r="AC366" s="48"/>
      <c r="AD366" s="6"/>
      <c r="AE366" s="48"/>
    </row>
    <row r="367" spans="20:31">
      <c r="T367" s="6"/>
      <c r="U367" s="6"/>
      <c r="V367" s="6"/>
      <c r="W367" s="48"/>
      <c r="X367" s="6"/>
      <c r="Y367" s="48"/>
      <c r="Z367" s="6"/>
      <c r="AA367" s="48"/>
      <c r="AB367" s="6"/>
      <c r="AC367" s="48"/>
      <c r="AD367" s="6"/>
      <c r="AE367" s="48"/>
    </row>
    <row r="368" spans="20:31">
      <c r="T368" s="6"/>
      <c r="U368" s="6"/>
      <c r="V368" s="6"/>
      <c r="W368" s="48"/>
      <c r="X368" s="6"/>
      <c r="Y368" s="48"/>
      <c r="Z368" s="6"/>
      <c r="AA368" s="48"/>
      <c r="AB368" s="6"/>
      <c r="AC368" s="48"/>
      <c r="AD368" s="6"/>
      <c r="AE368" s="48"/>
    </row>
    <row r="369" spans="20:31">
      <c r="T369" s="6"/>
      <c r="U369" s="6"/>
      <c r="V369" s="6"/>
      <c r="W369" s="48"/>
      <c r="X369" s="6"/>
      <c r="Y369" s="48"/>
      <c r="Z369" s="6"/>
      <c r="AA369" s="48"/>
      <c r="AB369" s="6"/>
      <c r="AC369" s="48"/>
      <c r="AD369" s="6"/>
      <c r="AE369" s="48"/>
    </row>
    <row r="370" spans="20:31">
      <c r="T370" s="6"/>
      <c r="U370" s="6"/>
      <c r="V370" s="6"/>
      <c r="W370" s="48"/>
      <c r="X370" s="6"/>
      <c r="Y370" s="48"/>
      <c r="Z370" s="6"/>
      <c r="AA370" s="48"/>
      <c r="AB370" s="6"/>
      <c r="AC370" s="48"/>
      <c r="AD370" s="6"/>
      <c r="AE370" s="48"/>
    </row>
    <row r="371" spans="20:31">
      <c r="T371" s="6"/>
      <c r="U371" s="6"/>
      <c r="V371" s="6"/>
      <c r="W371" s="48"/>
      <c r="X371" s="6"/>
      <c r="Y371" s="48"/>
      <c r="Z371" s="6"/>
      <c r="AA371" s="48"/>
      <c r="AB371" s="6"/>
      <c r="AC371" s="48"/>
      <c r="AD371" s="6"/>
      <c r="AE371" s="48"/>
    </row>
    <row r="372" spans="20:31">
      <c r="T372" s="6"/>
      <c r="U372" s="6"/>
      <c r="V372" s="6"/>
      <c r="W372" s="48"/>
      <c r="X372" s="6"/>
      <c r="Y372" s="48"/>
      <c r="Z372" s="6"/>
      <c r="AA372" s="48"/>
      <c r="AB372" s="6"/>
      <c r="AC372" s="48"/>
      <c r="AD372" s="6"/>
      <c r="AE372" s="48"/>
    </row>
    <row r="373" spans="20:31">
      <c r="T373" s="6"/>
      <c r="U373" s="6"/>
      <c r="V373" s="6"/>
      <c r="W373" s="48"/>
      <c r="X373" s="6"/>
      <c r="Y373" s="48"/>
      <c r="Z373" s="6"/>
      <c r="AA373" s="48"/>
      <c r="AB373" s="6"/>
      <c r="AC373" s="48"/>
      <c r="AD373" s="6"/>
      <c r="AE373" s="48"/>
    </row>
    <row r="374" spans="20:31">
      <c r="T374" s="6"/>
      <c r="U374" s="6"/>
      <c r="V374" s="6"/>
      <c r="W374" s="48"/>
      <c r="X374" s="6"/>
      <c r="Y374" s="48"/>
      <c r="Z374" s="6"/>
      <c r="AA374" s="48"/>
      <c r="AB374" s="6"/>
      <c r="AC374" s="48"/>
      <c r="AD374" s="6"/>
      <c r="AE374" s="48"/>
    </row>
    <row r="375" spans="20:31">
      <c r="T375" s="6"/>
      <c r="U375" s="6"/>
      <c r="V375" s="6"/>
      <c r="W375" s="48"/>
      <c r="X375" s="6"/>
      <c r="Y375" s="48"/>
      <c r="Z375" s="6"/>
      <c r="AA375" s="48"/>
      <c r="AB375" s="6"/>
      <c r="AC375" s="48"/>
      <c r="AD375" s="6"/>
      <c r="AE375" s="48"/>
    </row>
    <row r="376" spans="20:31">
      <c r="T376" s="6"/>
      <c r="U376" s="6"/>
      <c r="V376" s="6"/>
      <c r="W376" s="48"/>
      <c r="X376" s="6"/>
      <c r="Y376" s="48"/>
      <c r="Z376" s="6"/>
      <c r="AA376" s="48"/>
      <c r="AB376" s="6"/>
      <c r="AC376" s="48"/>
      <c r="AD376" s="6"/>
      <c r="AE376" s="48"/>
    </row>
    <row r="377" spans="20:31">
      <c r="T377" s="6"/>
      <c r="U377" s="6"/>
      <c r="V377" s="6"/>
      <c r="W377" s="48"/>
      <c r="X377" s="6"/>
      <c r="Y377" s="48"/>
      <c r="Z377" s="6"/>
      <c r="AA377" s="48"/>
      <c r="AB377" s="6"/>
      <c r="AC377" s="48"/>
      <c r="AD377" s="6"/>
      <c r="AE377" s="48"/>
    </row>
    <row r="378" spans="20:31">
      <c r="T378" s="6"/>
      <c r="U378" s="6"/>
      <c r="V378" s="6"/>
      <c r="W378" s="48"/>
      <c r="X378" s="6"/>
      <c r="Y378" s="48"/>
      <c r="Z378" s="6"/>
      <c r="AA378" s="48"/>
      <c r="AB378" s="6"/>
      <c r="AC378" s="48"/>
      <c r="AD378" s="6"/>
      <c r="AE378" s="48"/>
    </row>
    <row r="379" spans="20:31">
      <c r="T379" s="6"/>
      <c r="U379" s="6"/>
      <c r="V379" s="6"/>
      <c r="W379" s="48"/>
      <c r="X379" s="6"/>
      <c r="Y379" s="48"/>
      <c r="Z379" s="6"/>
      <c r="AA379" s="48"/>
      <c r="AB379" s="6"/>
      <c r="AC379" s="48"/>
      <c r="AD379" s="6"/>
      <c r="AE379" s="48"/>
    </row>
    <row r="380" spans="20:31">
      <c r="T380" s="6"/>
      <c r="U380" s="6"/>
      <c r="V380" s="6"/>
      <c r="W380" s="48"/>
      <c r="X380" s="6"/>
      <c r="Y380" s="48"/>
      <c r="Z380" s="6"/>
      <c r="AA380" s="48"/>
      <c r="AB380" s="6"/>
      <c r="AC380" s="48"/>
      <c r="AD380" s="6"/>
      <c r="AE380" s="48"/>
    </row>
    <row r="381" spans="20:31">
      <c r="T381" s="6"/>
      <c r="U381" s="6"/>
      <c r="V381" s="6"/>
      <c r="W381" s="48"/>
      <c r="X381" s="6"/>
      <c r="Y381" s="48"/>
      <c r="Z381" s="6"/>
      <c r="AA381" s="48"/>
      <c r="AB381" s="6"/>
      <c r="AC381" s="48"/>
      <c r="AD381" s="6"/>
      <c r="AE381" s="48"/>
    </row>
    <row r="382" spans="20:31">
      <c r="T382" s="6"/>
      <c r="U382" s="6"/>
      <c r="V382" s="6"/>
      <c r="W382" s="48"/>
      <c r="X382" s="6"/>
      <c r="Y382" s="48"/>
      <c r="Z382" s="6"/>
      <c r="AA382" s="48"/>
      <c r="AB382" s="6"/>
      <c r="AC382" s="48"/>
      <c r="AD382" s="6"/>
      <c r="AE382" s="48"/>
    </row>
    <row r="383" spans="20:31">
      <c r="T383" s="6"/>
      <c r="U383" s="6"/>
      <c r="V383" s="6"/>
      <c r="W383" s="48"/>
      <c r="X383" s="6"/>
      <c r="Y383" s="48"/>
      <c r="Z383" s="6"/>
      <c r="AA383" s="48"/>
      <c r="AB383" s="6"/>
      <c r="AC383" s="48"/>
      <c r="AD383" s="6"/>
      <c r="AE383" s="48"/>
    </row>
    <row r="384" spans="20:31">
      <c r="T384" s="6"/>
      <c r="U384" s="6"/>
      <c r="V384" s="6"/>
      <c r="W384" s="48"/>
      <c r="X384" s="6"/>
      <c r="Y384" s="48"/>
      <c r="Z384" s="6"/>
      <c r="AA384" s="48"/>
      <c r="AB384" s="6"/>
      <c r="AC384" s="48"/>
      <c r="AD384" s="6"/>
      <c r="AE384" s="48"/>
    </row>
    <row r="385" spans="20:31">
      <c r="T385" s="6"/>
      <c r="U385" s="6"/>
      <c r="V385" s="6"/>
      <c r="W385" s="48"/>
      <c r="X385" s="6"/>
      <c r="Y385" s="48"/>
      <c r="Z385" s="6"/>
      <c r="AA385" s="48"/>
      <c r="AB385" s="6"/>
      <c r="AC385" s="48"/>
      <c r="AD385" s="6"/>
      <c r="AE385" s="48"/>
    </row>
    <row r="386" spans="20:31">
      <c r="T386" s="6"/>
      <c r="U386" s="6"/>
      <c r="V386" s="6"/>
      <c r="W386" s="48"/>
      <c r="X386" s="6"/>
      <c r="Y386" s="48"/>
      <c r="Z386" s="6"/>
      <c r="AA386" s="48"/>
      <c r="AB386" s="6"/>
      <c r="AC386" s="48"/>
      <c r="AD386" s="6"/>
      <c r="AE386" s="48"/>
    </row>
    <row r="387" spans="20:31">
      <c r="T387" s="6"/>
      <c r="U387" s="6"/>
      <c r="V387" s="6"/>
      <c r="W387" s="48"/>
      <c r="X387" s="6"/>
      <c r="Y387" s="48"/>
      <c r="Z387" s="6"/>
      <c r="AA387" s="48"/>
      <c r="AB387" s="6"/>
      <c r="AC387" s="48"/>
      <c r="AD387" s="6"/>
      <c r="AE387" s="48"/>
    </row>
    <row r="388" spans="20:31">
      <c r="T388" s="6"/>
      <c r="U388" s="6"/>
      <c r="V388" s="6"/>
      <c r="W388" s="48"/>
      <c r="X388" s="6"/>
      <c r="Y388" s="48"/>
      <c r="Z388" s="6"/>
      <c r="AA388" s="48"/>
      <c r="AB388" s="6"/>
      <c r="AC388" s="48"/>
      <c r="AD388" s="6"/>
      <c r="AE388" s="48"/>
    </row>
    <row r="389" spans="20:31">
      <c r="T389" s="6"/>
      <c r="U389" s="6"/>
      <c r="V389" s="6"/>
      <c r="W389" s="48"/>
      <c r="X389" s="6"/>
      <c r="Y389" s="48"/>
      <c r="Z389" s="6"/>
      <c r="AA389" s="48"/>
      <c r="AB389" s="6"/>
      <c r="AC389" s="48"/>
      <c r="AD389" s="6"/>
      <c r="AE389" s="48"/>
    </row>
    <row r="390" spans="20:31">
      <c r="T390" s="6"/>
      <c r="U390" s="6"/>
      <c r="V390" s="6"/>
      <c r="W390" s="48"/>
      <c r="X390" s="6"/>
      <c r="Y390" s="48"/>
      <c r="Z390" s="6"/>
      <c r="AA390" s="48"/>
      <c r="AB390" s="6"/>
      <c r="AC390" s="48"/>
      <c r="AD390" s="6"/>
      <c r="AE390" s="48"/>
    </row>
    <row r="391" spans="20:31">
      <c r="T391" s="6"/>
      <c r="U391" s="6"/>
      <c r="V391" s="6"/>
      <c r="W391" s="48"/>
      <c r="X391" s="6"/>
      <c r="Y391" s="48"/>
      <c r="Z391" s="6"/>
      <c r="AA391" s="48"/>
      <c r="AB391" s="6"/>
      <c r="AC391" s="48"/>
      <c r="AD391" s="6"/>
      <c r="AE391" s="48"/>
    </row>
    <row r="392" spans="20:31">
      <c r="T392" s="6"/>
      <c r="U392" s="6"/>
      <c r="V392" s="6"/>
      <c r="W392" s="48"/>
      <c r="X392" s="6"/>
      <c r="Y392" s="48"/>
      <c r="Z392" s="6"/>
      <c r="AA392" s="48"/>
      <c r="AB392" s="6"/>
      <c r="AC392" s="48"/>
      <c r="AD392" s="6"/>
      <c r="AE392" s="48"/>
    </row>
    <row r="393" spans="20:31">
      <c r="T393" s="6"/>
      <c r="U393" s="6"/>
      <c r="V393" s="6"/>
      <c r="W393" s="48"/>
      <c r="X393" s="6"/>
      <c r="Y393" s="48"/>
      <c r="Z393" s="6"/>
      <c r="AA393" s="48"/>
      <c r="AB393" s="6"/>
      <c r="AC393" s="48"/>
      <c r="AD393" s="6"/>
      <c r="AE393" s="48"/>
    </row>
    <row r="394" spans="20:31">
      <c r="T394" s="6"/>
      <c r="U394" s="6"/>
      <c r="V394" s="6"/>
      <c r="W394" s="48"/>
      <c r="X394" s="6"/>
      <c r="Y394" s="48"/>
      <c r="Z394" s="6"/>
      <c r="AA394" s="48"/>
      <c r="AB394" s="6"/>
      <c r="AC394" s="48"/>
      <c r="AD394" s="6"/>
      <c r="AE394" s="48"/>
    </row>
    <row r="395" spans="20:31">
      <c r="T395" s="6"/>
      <c r="U395" s="6"/>
      <c r="V395" s="6"/>
      <c r="W395" s="48"/>
      <c r="X395" s="6"/>
      <c r="Y395" s="48"/>
      <c r="Z395" s="6"/>
      <c r="AA395" s="48"/>
      <c r="AB395" s="6"/>
      <c r="AC395" s="48"/>
      <c r="AD395" s="6"/>
      <c r="AE395" s="48"/>
    </row>
    <row r="396" spans="20:31">
      <c r="T396" s="6"/>
      <c r="U396" s="6"/>
      <c r="V396" s="6"/>
      <c r="W396" s="48"/>
      <c r="X396" s="6"/>
      <c r="Y396" s="48"/>
      <c r="Z396" s="6"/>
      <c r="AA396" s="48"/>
      <c r="AB396" s="6"/>
      <c r="AC396" s="48"/>
      <c r="AD396" s="6"/>
      <c r="AE396" s="48"/>
    </row>
    <row r="397" spans="20:31">
      <c r="T397" s="6"/>
      <c r="U397" s="6"/>
      <c r="V397" s="6"/>
      <c r="W397" s="48"/>
      <c r="X397" s="6"/>
      <c r="Y397" s="48"/>
      <c r="Z397" s="6"/>
      <c r="AA397" s="48"/>
      <c r="AB397" s="6"/>
      <c r="AC397" s="48"/>
      <c r="AD397" s="6"/>
      <c r="AE397" s="48"/>
    </row>
    <row r="398" spans="20:31">
      <c r="T398" s="6"/>
      <c r="U398" s="6"/>
      <c r="V398" s="6"/>
      <c r="W398" s="48"/>
      <c r="X398" s="6"/>
      <c r="Y398" s="48"/>
      <c r="Z398" s="6"/>
      <c r="AA398" s="48"/>
      <c r="AB398" s="6"/>
      <c r="AC398" s="48"/>
      <c r="AD398" s="6"/>
      <c r="AE398" s="48"/>
    </row>
    <row r="399" spans="20:31">
      <c r="T399" s="6"/>
      <c r="U399" s="6"/>
      <c r="V399" s="6"/>
      <c r="W399" s="48"/>
      <c r="X399" s="6"/>
      <c r="Y399" s="48"/>
      <c r="Z399" s="6"/>
      <c r="AA399" s="48"/>
      <c r="AB399" s="6"/>
      <c r="AC399" s="48"/>
      <c r="AD399" s="6"/>
      <c r="AE399" s="48"/>
    </row>
    <row r="400" spans="20:31">
      <c r="T400" s="6"/>
      <c r="U400" s="6"/>
      <c r="V400" s="6"/>
      <c r="W400" s="48"/>
      <c r="X400" s="6"/>
      <c r="Y400" s="48"/>
      <c r="Z400" s="6"/>
      <c r="AA400" s="48"/>
      <c r="AB400" s="6"/>
      <c r="AC400" s="48"/>
      <c r="AD400" s="6"/>
      <c r="AE400" s="48"/>
    </row>
    <row r="401" spans="20:31">
      <c r="T401" s="6"/>
      <c r="U401" s="6"/>
      <c r="V401" s="6"/>
      <c r="W401" s="48"/>
      <c r="X401" s="6"/>
      <c r="Y401" s="48"/>
      <c r="Z401" s="6"/>
      <c r="AA401" s="48"/>
      <c r="AB401" s="6"/>
      <c r="AC401" s="48"/>
      <c r="AD401" s="6"/>
      <c r="AE401" s="48"/>
    </row>
    <row r="402" spans="20:31">
      <c r="T402" s="6"/>
      <c r="U402" s="6"/>
      <c r="V402" s="6"/>
      <c r="W402" s="48"/>
      <c r="X402" s="6"/>
      <c r="Y402" s="48"/>
      <c r="Z402" s="6"/>
      <c r="AA402" s="48"/>
      <c r="AB402" s="6"/>
      <c r="AC402" s="48"/>
      <c r="AD402" s="6"/>
      <c r="AE402" s="48"/>
    </row>
    <row r="403" spans="20:31">
      <c r="T403" s="6"/>
      <c r="U403" s="6"/>
      <c r="V403" s="6"/>
      <c r="W403" s="48"/>
      <c r="X403" s="6"/>
      <c r="Y403" s="48"/>
      <c r="Z403" s="6"/>
      <c r="AA403" s="48"/>
      <c r="AB403" s="6"/>
      <c r="AC403" s="48"/>
      <c r="AD403" s="6"/>
      <c r="AE403" s="48"/>
    </row>
    <row r="404" spans="20:31">
      <c r="T404" s="6"/>
      <c r="U404" s="6"/>
      <c r="V404" s="6"/>
      <c r="W404" s="48"/>
      <c r="X404" s="6"/>
      <c r="Y404" s="48"/>
      <c r="Z404" s="6"/>
      <c r="AA404" s="48"/>
      <c r="AB404" s="6"/>
      <c r="AC404" s="48"/>
      <c r="AD404" s="6"/>
      <c r="AE404" s="48"/>
    </row>
    <row r="405" spans="20:31">
      <c r="T405" s="6"/>
      <c r="U405" s="6"/>
      <c r="V405" s="6"/>
      <c r="W405" s="48"/>
      <c r="X405" s="6"/>
      <c r="Y405" s="48"/>
      <c r="Z405" s="6"/>
      <c r="AA405" s="48"/>
      <c r="AB405" s="6"/>
      <c r="AC405" s="48"/>
      <c r="AD405" s="6"/>
      <c r="AE405" s="48"/>
    </row>
    <row r="406" spans="20:31">
      <c r="T406" s="6"/>
      <c r="U406" s="6"/>
      <c r="V406" s="6"/>
      <c r="W406" s="48"/>
      <c r="X406" s="6"/>
      <c r="Y406" s="48"/>
      <c r="Z406" s="6"/>
      <c r="AA406" s="48"/>
      <c r="AB406" s="6"/>
      <c r="AC406" s="48"/>
      <c r="AD406" s="6"/>
      <c r="AE406" s="48"/>
    </row>
    <row r="407" spans="20:31">
      <c r="T407" s="6"/>
      <c r="U407" s="6"/>
      <c r="V407" s="6"/>
      <c r="W407" s="48"/>
      <c r="X407" s="6"/>
      <c r="Y407" s="48"/>
      <c r="Z407" s="6"/>
      <c r="AA407" s="48"/>
      <c r="AB407" s="6"/>
      <c r="AC407" s="48"/>
      <c r="AD407" s="6"/>
      <c r="AE407" s="48"/>
    </row>
    <row r="408" spans="20:31">
      <c r="T408" s="6"/>
      <c r="U408" s="6"/>
      <c r="V408" s="6"/>
      <c r="W408" s="48"/>
      <c r="X408" s="6"/>
      <c r="Y408" s="48"/>
      <c r="Z408" s="6"/>
      <c r="AA408" s="48"/>
      <c r="AB408" s="6"/>
      <c r="AC408" s="48"/>
      <c r="AD408" s="6"/>
      <c r="AE408" s="48"/>
    </row>
    <row r="409" spans="20:31">
      <c r="T409" s="6"/>
      <c r="U409" s="6"/>
      <c r="V409" s="6"/>
      <c r="W409" s="48"/>
      <c r="X409" s="6"/>
      <c r="Y409" s="48"/>
      <c r="Z409" s="6"/>
      <c r="AA409" s="48"/>
      <c r="AB409" s="6"/>
      <c r="AC409" s="48"/>
      <c r="AD409" s="6"/>
      <c r="AE409" s="48"/>
    </row>
    <row r="410" spans="20:31">
      <c r="T410" s="6"/>
      <c r="U410" s="6"/>
      <c r="V410" s="6"/>
      <c r="W410" s="48"/>
      <c r="X410" s="6"/>
      <c r="Y410" s="48"/>
      <c r="Z410" s="6"/>
      <c r="AA410" s="48"/>
      <c r="AB410" s="6"/>
      <c r="AC410" s="48"/>
      <c r="AD410" s="6"/>
      <c r="AE410" s="48"/>
    </row>
    <row r="411" spans="20:31">
      <c r="T411" s="6"/>
      <c r="U411" s="6"/>
      <c r="V411" s="6"/>
      <c r="W411" s="48"/>
      <c r="X411" s="6"/>
      <c r="Y411" s="48"/>
      <c r="Z411" s="6"/>
      <c r="AA411" s="48"/>
      <c r="AB411" s="6"/>
      <c r="AC411" s="48"/>
      <c r="AD411" s="6"/>
      <c r="AE411" s="48"/>
    </row>
    <row r="412" spans="20:31">
      <c r="T412" s="6"/>
      <c r="U412" s="6"/>
      <c r="V412" s="6"/>
      <c r="W412" s="48"/>
      <c r="X412" s="6"/>
      <c r="Y412" s="48"/>
      <c r="Z412" s="6"/>
      <c r="AA412" s="48"/>
      <c r="AB412" s="6"/>
      <c r="AC412" s="48"/>
      <c r="AD412" s="6"/>
      <c r="AE412" s="48"/>
    </row>
    <row r="413" spans="20:31">
      <c r="T413" s="6"/>
      <c r="U413" s="6"/>
      <c r="V413" s="6"/>
      <c r="W413" s="48"/>
      <c r="X413" s="6"/>
      <c r="Y413" s="48"/>
      <c r="Z413" s="6"/>
      <c r="AA413" s="48"/>
      <c r="AB413" s="6"/>
      <c r="AC413" s="48"/>
      <c r="AD413" s="6"/>
      <c r="AE413" s="48"/>
    </row>
    <row r="414" spans="20:31">
      <c r="T414" s="6"/>
      <c r="U414" s="6"/>
      <c r="V414" s="6"/>
      <c r="W414" s="48"/>
      <c r="X414" s="6"/>
      <c r="Y414" s="48"/>
      <c r="Z414" s="6"/>
      <c r="AA414" s="48"/>
      <c r="AB414" s="6"/>
      <c r="AC414" s="48"/>
      <c r="AD414" s="6"/>
      <c r="AE414" s="48"/>
    </row>
    <row r="415" spans="20:31">
      <c r="T415" s="6"/>
      <c r="U415" s="6"/>
      <c r="V415" s="6"/>
      <c r="W415" s="48"/>
      <c r="X415" s="6"/>
      <c r="Y415" s="48"/>
      <c r="Z415" s="6"/>
      <c r="AA415" s="48"/>
      <c r="AB415" s="6"/>
      <c r="AC415" s="48"/>
      <c r="AD415" s="6"/>
      <c r="AE415" s="48"/>
    </row>
    <row r="416" spans="20:31">
      <c r="T416" s="6"/>
      <c r="U416" s="6"/>
      <c r="V416" s="6"/>
      <c r="W416" s="48"/>
      <c r="X416" s="6"/>
      <c r="Y416" s="48"/>
      <c r="Z416" s="6"/>
      <c r="AA416" s="48"/>
      <c r="AB416" s="6"/>
      <c r="AC416" s="48"/>
      <c r="AD416" s="6"/>
      <c r="AE416" s="48"/>
    </row>
    <row r="417" spans="20:31">
      <c r="T417" s="6"/>
      <c r="U417" s="6"/>
      <c r="V417" s="6"/>
      <c r="W417" s="48"/>
      <c r="X417" s="6"/>
      <c r="Y417" s="48"/>
      <c r="Z417" s="6"/>
      <c r="AA417" s="48"/>
      <c r="AB417" s="6"/>
      <c r="AC417" s="48"/>
      <c r="AD417" s="6"/>
      <c r="AE417" s="48"/>
    </row>
    <row r="418" spans="20:31">
      <c r="T418" s="6"/>
      <c r="U418" s="6"/>
      <c r="V418" s="6"/>
      <c r="W418" s="48"/>
      <c r="X418" s="6"/>
      <c r="Y418" s="48"/>
      <c r="Z418" s="6"/>
      <c r="AA418" s="48"/>
      <c r="AB418" s="6"/>
      <c r="AC418" s="48"/>
      <c r="AD418" s="6"/>
      <c r="AE418" s="48"/>
    </row>
    <row r="419" spans="20:31">
      <c r="T419" s="6"/>
      <c r="U419" s="6"/>
      <c r="V419" s="6"/>
      <c r="W419" s="48"/>
      <c r="X419" s="6"/>
      <c r="Y419" s="48"/>
      <c r="Z419" s="6"/>
      <c r="AA419" s="48"/>
      <c r="AB419" s="6"/>
      <c r="AC419" s="48"/>
      <c r="AD419" s="6"/>
      <c r="AE419" s="48"/>
    </row>
    <row r="420" spans="20:31">
      <c r="T420" s="6"/>
      <c r="U420" s="6"/>
      <c r="V420" s="6"/>
      <c r="W420" s="48"/>
      <c r="X420" s="6"/>
      <c r="Y420" s="48"/>
      <c r="Z420" s="6"/>
      <c r="AA420" s="48"/>
      <c r="AB420" s="6"/>
      <c r="AC420" s="48"/>
      <c r="AD420" s="6"/>
      <c r="AE420" s="48"/>
    </row>
    <row r="421" spans="20:31">
      <c r="T421" s="6"/>
      <c r="U421" s="6"/>
      <c r="V421" s="6"/>
      <c r="W421" s="48"/>
      <c r="X421" s="6"/>
      <c r="Y421" s="48"/>
      <c r="Z421" s="6"/>
      <c r="AA421" s="48"/>
      <c r="AB421" s="6"/>
      <c r="AC421" s="48"/>
      <c r="AD421" s="6"/>
      <c r="AE421" s="48"/>
    </row>
    <row r="422" spans="20:31">
      <c r="T422" s="6"/>
      <c r="U422" s="6"/>
      <c r="V422" s="6"/>
      <c r="W422" s="48"/>
      <c r="X422" s="6"/>
      <c r="Y422" s="48"/>
      <c r="Z422" s="6"/>
      <c r="AA422" s="48"/>
      <c r="AB422" s="6"/>
      <c r="AC422" s="48"/>
      <c r="AD422" s="6"/>
      <c r="AE422" s="48"/>
    </row>
    <row r="423" spans="20:31">
      <c r="T423" s="6"/>
      <c r="U423" s="6"/>
      <c r="V423" s="6"/>
      <c r="W423" s="48"/>
      <c r="X423" s="6"/>
      <c r="Y423" s="48"/>
      <c r="Z423" s="6"/>
      <c r="AA423" s="48"/>
      <c r="AB423" s="6"/>
      <c r="AC423" s="48"/>
      <c r="AD423" s="6"/>
      <c r="AE423" s="48"/>
    </row>
    <row r="424" spans="20:31">
      <c r="T424" s="6"/>
      <c r="U424" s="6"/>
      <c r="V424" s="6"/>
      <c r="W424" s="48"/>
      <c r="X424" s="6"/>
      <c r="Y424" s="48"/>
      <c r="Z424" s="6"/>
      <c r="AA424" s="48"/>
      <c r="AB424" s="6"/>
      <c r="AC424" s="48"/>
      <c r="AD424" s="6"/>
      <c r="AE424" s="48"/>
    </row>
    <row r="425" spans="20:31">
      <c r="T425" s="6"/>
      <c r="U425" s="6"/>
      <c r="V425" s="6"/>
      <c r="W425" s="48"/>
      <c r="X425" s="6"/>
      <c r="Y425" s="48"/>
      <c r="Z425" s="6"/>
      <c r="AA425" s="48"/>
      <c r="AB425" s="6"/>
      <c r="AC425" s="48"/>
      <c r="AD425" s="6"/>
      <c r="AE425" s="48"/>
    </row>
    <row r="426" spans="20:31">
      <c r="T426" s="6"/>
      <c r="U426" s="6"/>
      <c r="V426" s="6"/>
      <c r="W426" s="48"/>
      <c r="X426" s="6"/>
      <c r="Y426" s="48"/>
      <c r="Z426" s="6"/>
      <c r="AA426" s="48"/>
      <c r="AB426" s="6"/>
      <c r="AC426" s="48"/>
      <c r="AD426" s="6"/>
      <c r="AE426" s="48"/>
    </row>
    <row r="427" spans="20:31">
      <c r="T427" s="6"/>
      <c r="U427" s="6"/>
      <c r="V427" s="6"/>
      <c r="W427" s="48"/>
      <c r="X427" s="6"/>
      <c r="Y427" s="48"/>
      <c r="Z427" s="6"/>
      <c r="AA427" s="48"/>
      <c r="AB427" s="6"/>
      <c r="AC427" s="48"/>
      <c r="AD427" s="6"/>
      <c r="AE427" s="48"/>
    </row>
    <row r="428" spans="20:31">
      <c r="T428" s="6"/>
      <c r="U428" s="6"/>
      <c r="V428" s="6"/>
      <c r="W428" s="48"/>
      <c r="X428" s="6"/>
      <c r="Y428" s="48"/>
      <c r="Z428" s="6"/>
      <c r="AA428" s="48"/>
      <c r="AB428" s="6"/>
      <c r="AC428" s="48"/>
      <c r="AD428" s="6"/>
      <c r="AE428" s="48"/>
    </row>
    <row r="429" spans="20:31">
      <c r="T429" s="6"/>
      <c r="U429" s="6"/>
      <c r="V429" s="6"/>
      <c r="W429" s="48"/>
      <c r="X429" s="6"/>
      <c r="Y429" s="48"/>
      <c r="Z429" s="6"/>
      <c r="AA429" s="48"/>
      <c r="AB429" s="6"/>
      <c r="AC429" s="48"/>
      <c r="AD429" s="6"/>
      <c r="AE429" s="48"/>
    </row>
    <row r="430" spans="20:31">
      <c r="T430" s="6"/>
      <c r="U430" s="6"/>
      <c r="V430" s="6"/>
      <c r="W430" s="48"/>
      <c r="X430" s="6"/>
      <c r="Y430" s="48"/>
      <c r="Z430" s="6"/>
      <c r="AA430" s="48"/>
      <c r="AB430" s="6"/>
      <c r="AC430" s="48"/>
      <c r="AD430" s="6"/>
      <c r="AE430" s="48"/>
    </row>
    <row r="431" spans="20:31">
      <c r="T431" s="6"/>
      <c r="U431" s="6"/>
      <c r="V431" s="6"/>
      <c r="W431" s="48"/>
      <c r="X431" s="6"/>
      <c r="Y431" s="48"/>
      <c r="Z431" s="6"/>
      <c r="AA431" s="48"/>
      <c r="AB431" s="6"/>
      <c r="AC431" s="48"/>
      <c r="AD431" s="6"/>
      <c r="AE431" s="48"/>
    </row>
    <row r="432" spans="20:31">
      <c r="T432" s="6"/>
      <c r="U432" s="6"/>
      <c r="V432" s="6"/>
      <c r="W432" s="48"/>
      <c r="X432" s="6"/>
      <c r="Y432" s="48"/>
      <c r="Z432" s="6"/>
      <c r="AA432" s="48"/>
      <c r="AB432" s="6"/>
      <c r="AC432" s="48"/>
      <c r="AD432" s="6"/>
      <c r="AE432" s="48"/>
    </row>
    <row r="433" spans="20:31">
      <c r="T433" s="6"/>
      <c r="U433" s="6"/>
      <c r="V433" s="6"/>
      <c r="W433" s="48"/>
      <c r="X433" s="6"/>
      <c r="Y433" s="48"/>
      <c r="Z433" s="6"/>
      <c r="AA433" s="48"/>
      <c r="AB433" s="6"/>
      <c r="AC433" s="48"/>
      <c r="AD433" s="6"/>
      <c r="AE433" s="48"/>
    </row>
    <row r="434" spans="20:31">
      <c r="T434" s="6"/>
      <c r="U434" s="6"/>
      <c r="V434" s="6"/>
      <c r="W434" s="48"/>
      <c r="X434" s="6"/>
      <c r="Y434" s="48"/>
      <c r="Z434" s="6"/>
      <c r="AA434" s="48"/>
      <c r="AB434" s="6"/>
      <c r="AC434" s="48"/>
      <c r="AD434" s="6"/>
      <c r="AE434" s="48"/>
    </row>
    <row r="435" spans="20:31">
      <c r="T435" s="6"/>
      <c r="U435" s="6"/>
      <c r="V435" s="6"/>
      <c r="W435" s="48"/>
      <c r="X435" s="6"/>
      <c r="Y435" s="48"/>
      <c r="Z435" s="6"/>
      <c r="AA435" s="48"/>
      <c r="AB435" s="6"/>
      <c r="AC435" s="48"/>
      <c r="AD435" s="6"/>
      <c r="AE435" s="48"/>
    </row>
    <row r="436" spans="20:31">
      <c r="T436" s="6"/>
      <c r="U436" s="6"/>
      <c r="V436" s="6"/>
      <c r="W436" s="48"/>
      <c r="X436" s="6"/>
      <c r="Y436" s="48"/>
      <c r="Z436" s="6"/>
      <c r="AA436" s="48"/>
      <c r="AB436" s="6"/>
      <c r="AC436" s="48"/>
      <c r="AD436" s="6"/>
      <c r="AE436" s="48"/>
    </row>
    <row r="437" spans="20:31">
      <c r="T437" s="6"/>
      <c r="U437" s="6"/>
      <c r="V437" s="6"/>
      <c r="W437" s="48"/>
      <c r="X437" s="6"/>
      <c r="Y437" s="48"/>
      <c r="Z437" s="6"/>
      <c r="AA437" s="48"/>
      <c r="AB437" s="6"/>
      <c r="AC437" s="48"/>
      <c r="AD437" s="6"/>
      <c r="AE437" s="48"/>
    </row>
    <row r="438" spans="20:31">
      <c r="T438" s="6"/>
      <c r="U438" s="6"/>
      <c r="V438" s="6"/>
      <c r="W438" s="48"/>
      <c r="X438" s="6"/>
      <c r="Y438" s="48"/>
      <c r="Z438" s="6"/>
      <c r="AA438" s="48"/>
      <c r="AB438" s="6"/>
      <c r="AC438" s="48"/>
      <c r="AD438" s="6"/>
      <c r="AE438" s="48"/>
    </row>
    <row r="439" spans="20:31">
      <c r="T439" s="6"/>
      <c r="U439" s="6"/>
      <c r="V439" s="6"/>
      <c r="W439" s="48"/>
      <c r="X439" s="6"/>
      <c r="Y439" s="48"/>
      <c r="Z439" s="6"/>
      <c r="AA439" s="48"/>
      <c r="AB439" s="6"/>
      <c r="AC439" s="48"/>
      <c r="AD439" s="6"/>
      <c r="AE439" s="48"/>
    </row>
    <row r="440" spans="20:31">
      <c r="T440" s="6"/>
      <c r="U440" s="6"/>
      <c r="V440" s="6"/>
      <c r="W440" s="48"/>
      <c r="X440" s="6"/>
      <c r="Y440" s="48"/>
      <c r="Z440" s="6"/>
      <c r="AA440" s="48"/>
      <c r="AB440" s="6"/>
      <c r="AC440" s="48"/>
      <c r="AD440" s="6"/>
      <c r="AE440" s="48"/>
    </row>
    <row r="441" spans="20:31">
      <c r="T441" s="6"/>
      <c r="U441" s="6"/>
      <c r="V441" s="6"/>
      <c r="W441" s="48"/>
      <c r="X441" s="6"/>
      <c r="Y441" s="48"/>
      <c r="Z441" s="6"/>
      <c r="AA441" s="48"/>
      <c r="AB441" s="6"/>
      <c r="AC441" s="48"/>
      <c r="AD441" s="6"/>
      <c r="AE441" s="48"/>
    </row>
    <row r="442" spans="20:31">
      <c r="T442" s="6"/>
      <c r="U442" s="6"/>
      <c r="V442" s="6"/>
      <c r="W442" s="48"/>
      <c r="X442" s="6"/>
      <c r="Y442" s="48"/>
      <c r="Z442" s="6"/>
      <c r="AA442" s="48"/>
      <c r="AB442" s="6"/>
      <c r="AC442" s="48"/>
      <c r="AD442" s="6"/>
      <c r="AE442" s="48"/>
    </row>
    <row r="443" spans="20:31">
      <c r="T443" s="6"/>
      <c r="U443" s="6"/>
      <c r="V443" s="6"/>
      <c r="W443" s="48"/>
      <c r="X443" s="6"/>
      <c r="Y443" s="48"/>
      <c r="Z443" s="6"/>
      <c r="AA443" s="48"/>
      <c r="AB443" s="6"/>
      <c r="AC443" s="48"/>
      <c r="AD443" s="6"/>
      <c r="AE443" s="48"/>
    </row>
    <row r="444" spans="20:31">
      <c r="T444" s="6"/>
      <c r="U444" s="6"/>
      <c r="V444" s="6"/>
      <c r="W444" s="48"/>
      <c r="X444" s="6"/>
      <c r="Y444" s="48"/>
      <c r="Z444" s="6"/>
      <c r="AA444" s="48"/>
      <c r="AB444" s="6"/>
      <c r="AC444" s="48"/>
      <c r="AD444" s="6"/>
      <c r="AE444" s="48"/>
    </row>
    <row r="445" spans="20:31">
      <c r="T445" s="6"/>
      <c r="U445" s="6"/>
      <c r="V445" s="6"/>
      <c r="W445" s="48"/>
      <c r="X445" s="6"/>
      <c r="Y445" s="48"/>
      <c r="Z445" s="6"/>
      <c r="AA445" s="48"/>
      <c r="AB445" s="6"/>
      <c r="AC445" s="48"/>
      <c r="AD445" s="6"/>
      <c r="AE445" s="48"/>
    </row>
    <row r="446" spans="20:31">
      <c r="T446" s="6"/>
      <c r="U446" s="6"/>
      <c r="V446" s="6"/>
      <c r="W446" s="48"/>
      <c r="X446" s="6"/>
      <c r="Y446" s="48"/>
      <c r="Z446" s="6"/>
      <c r="AA446" s="48"/>
      <c r="AB446" s="6"/>
      <c r="AC446" s="48"/>
      <c r="AD446" s="6"/>
      <c r="AE446" s="48"/>
    </row>
    <row r="447" spans="20:31">
      <c r="T447" s="6"/>
      <c r="U447" s="6"/>
      <c r="V447" s="6"/>
      <c r="W447" s="48"/>
      <c r="X447" s="6"/>
      <c r="Y447" s="48"/>
      <c r="Z447" s="6"/>
      <c r="AA447" s="48"/>
      <c r="AB447" s="6"/>
      <c r="AC447" s="48"/>
      <c r="AD447" s="6"/>
      <c r="AE447" s="48"/>
    </row>
    <row r="448" spans="20:31">
      <c r="T448" s="6"/>
      <c r="U448" s="6"/>
      <c r="V448" s="6"/>
      <c r="W448" s="48"/>
      <c r="X448" s="6"/>
      <c r="Y448" s="48"/>
      <c r="Z448" s="6"/>
      <c r="AA448" s="48"/>
      <c r="AB448" s="6"/>
      <c r="AC448" s="48"/>
      <c r="AD448" s="6"/>
      <c r="AE448" s="48"/>
    </row>
    <row r="449" spans="20:31">
      <c r="T449" s="6"/>
      <c r="U449" s="6"/>
      <c r="V449" s="6"/>
      <c r="W449" s="48"/>
      <c r="X449" s="6"/>
      <c r="Y449" s="48"/>
      <c r="Z449" s="6"/>
      <c r="AA449" s="48"/>
      <c r="AB449" s="6"/>
      <c r="AC449" s="48"/>
      <c r="AD449" s="6"/>
      <c r="AE449" s="48"/>
    </row>
    <row r="450" spans="20:31">
      <c r="T450" s="6"/>
      <c r="U450" s="6"/>
      <c r="V450" s="6"/>
      <c r="W450" s="48"/>
      <c r="X450" s="6"/>
      <c r="Y450" s="48"/>
      <c r="Z450" s="6"/>
      <c r="AA450" s="48"/>
      <c r="AB450" s="6"/>
      <c r="AC450" s="48"/>
      <c r="AD450" s="6"/>
      <c r="AE450" s="48"/>
    </row>
    <row r="451" spans="20:31">
      <c r="T451" s="6"/>
      <c r="U451" s="6"/>
      <c r="V451" s="6"/>
      <c r="W451" s="48"/>
      <c r="X451" s="6"/>
      <c r="Y451" s="48"/>
      <c r="Z451" s="6"/>
      <c r="AA451" s="48"/>
      <c r="AB451" s="6"/>
      <c r="AC451" s="48"/>
      <c r="AD451" s="6"/>
      <c r="AE451" s="48"/>
    </row>
    <row r="452" spans="20:31">
      <c r="T452" s="6"/>
      <c r="U452" s="6"/>
      <c r="V452" s="6"/>
      <c r="W452" s="48"/>
      <c r="X452" s="6"/>
      <c r="Y452" s="48"/>
      <c r="Z452" s="6"/>
      <c r="AA452" s="48"/>
      <c r="AB452" s="6"/>
      <c r="AC452" s="48"/>
      <c r="AD452" s="6"/>
      <c r="AE452" s="48"/>
    </row>
    <row r="453" spans="20:31">
      <c r="T453" s="6"/>
      <c r="U453" s="6"/>
      <c r="V453" s="6"/>
      <c r="W453" s="48"/>
      <c r="X453" s="6"/>
      <c r="Y453" s="48"/>
      <c r="Z453" s="6"/>
      <c r="AA453" s="48"/>
      <c r="AB453" s="6"/>
      <c r="AC453" s="48"/>
      <c r="AD453" s="6"/>
      <c r="AE453" s="48"/>
    </row>
    <row r="454" spans="20:31">
      <c r="T454" s="6"/>
      <c r="U454" s="6"/>
      <c r="V454" s="6"/>
      <c r="W454" s="48"/>
      <c r="X454" s="6"/>
      <c r="Y454" s="48"/>
      <c r="Z454" s="6"/>
      <c r="AA454" s="48"/>
      <c r="AB454" s="6"/>
      <c r="AC454" s="48"/>
      <c r="AD454" s="6"/>
      <c r="AE454" s="48"/>
    </row>
    <row r="455" spans="20:31">
      <c r="T455" s="6"/>
      <c r="U455" s="6"/>
      <c r="V455" s="6"/>
      <c r="W455" s="48"/>
      <c r="X455" s="6"/>
      <c r="Y455" s="48"/>
      <c r="Z455" s="6"/>
      <c r="AA455" s="48"/>
      <c r="AB455" s="6"/>
      <c r="AC455" s="48"/>
      <c r="AD455" s="6"/>
      <c r="AE455" s="48"/>
    </row>
    <row r="456" spans="20:31">
      <c r="T456" s="6"/>
      <c r="U456" s="6"/>
      <c r="V456" s="6"/>
      <c r="W456" s="48"/>
      <c r="X456" s="6"/>
      <c r="Y456" s="48"/>
      <c r="Z456" s="6"/>
      <c r="AA456" s="48"/>
      <c r="AB456" s="6"/>
      <c r="AC456" s="48"/>
      <c r="AD456" s="6"/>
      <c r="AE456" s="48"/>
    </row>
    <row r="457" spans="20:31">
      <c r="T457" s="6"/>
      <c r="U457" s="6"/>
      <c r="V457" s="6"/>
      <c r="W457" s="48"/>
      <c r="X457" s="6"/>
      <c r="Y457" s="48"/>
      <c r="Z457" s="6"/>
      <c r="AA457" s="48"/>
      <c r="AB457" s="6"/>
      <c r="AC457" s="48"/>
      <c r="AD457" s="6"/>
      <c r="AE457" s="48"/>
    </row>
    <row r="458" spans="20:31">
      <c r="T458" s="6"/>
      <c r="U458" s="6"/>
      <c r="V458" s="6"/>
      <c r="W458" s="48"/>
      <c r="X458" s="6"/>
      <c r="Y458" s="48"/>
      <c r="Z458" s="6"/>
      <c r="AA458" s="48"/>
      <c r="AB458" s="6"/>
      <c r="AC458" s="48"/>
      <c r="AD458" s="6"/>
      <c r="AE458" s="48"/>
    </row>
    <row r="459" spans="20:31">
      <c r="T459" s="6"/>
      <c r="U459" s="6"/>
      <c r="V459" s="6"/>
      <c r="W459" s="48"/>
      <c r="X459" s="6"/>
      <c r="Y459" s="48"/>
      <c r="Z459" s="6"/>
      <c r="AA459" s="48"/>
      <c r="AB459" s="6"/>
      <c r="AC459" s="48"/>
      <c r="AD459" s="6"/>
      <c r="AE459" s="48"/>
    </row>
    <row r="460" spans="20:31">
      <c r="T460" s="6"/>
      <c r="U460" s="6"/>
      <c r="V460" s="6"/>
      <c r="W460" s="48"/>
      <c r="X460" s="6"/>
      <c r="Y460" s="48"/>
      <c r="Z460" s="6"/>
      <c r="AA460" s="48"/>
      <c r="AB460" s="6"/>
      <c r="AC460" s="48"/>
      <c r="AD460" s="6"/>
      <c r="AE460" s="48"/>
    </row>
    <row r="461" spans="20:31">
      <c r="T461" s="6"/>
      <c r="U461" s="6"/>
      <c r="V461" s="6"/>
      <c r="W461" s="48"/>
      <c r="X461" s="6"/>
      <c r="Y461" s="48"/>
      <c r="Z461" s="6"/>
      <c r="AA461" s="48"/>
      <c r="AB461" s="6"/>
      <c r="AC461" s="48"/>
      <c r="AD461" s="6"/>
      <c r="AE461" s="48"/>
    </row>
    <row r="462" spans="20:31">
      <c r="T462" s="6"/>
      <c r="U462" s="6"/>
      <c r="V462" s="6"/>
      <c r="W462" s="48"/>
      <c r="X462" s="6"/>
      <c r="Y462" s="48"/>
      <c r="Z462" s="6"/>
      <c r="AA462" s="48"/>
      <c r="AB462" s="6"/>
      <c r="AC462" s="48"/>
      <c r="AD462" s="6"/>
      <c r="AE462" s="48"/>
    </row>
    <row r="463" spans="20:31">
      <c r="T463" s="6"/>
      <c r="U463" s="6"/>
      <c r="V463" s="6"/>
      <c r="W463" s="48"/>
      <c r="X463" s="6"/>
      <c r="Y463" s="48"/>
      <c r="Z463" s="6"/>
      <c r="AA463" s="48"/>
      <c r="AB463" s="6"/>
      <c r="AC463" s="48"/>
      <c r="AD463" s="6"/>
      <c r="AE463" s="48"/>
    </row>
    <row r="464" spans="20:31">
      <c r="T464" s="6"/>
      <c r="U464" s="6"/>
      <c r="V464" s="6"/>
      <c r="W464" s="48"/>
      <c r="X464" s="6"/>
      <c r="Y464" s="48"/>
      <c r="Z464" s="6"/>
      <c r="AA464" s="48"/>
      <c r="AB464" s="6"/>
      <c r="AC464" s="48"/>
      <c r="AD464" s="6"/>
      <c r="AE464" s="48"/>
    </row>
    <row r="465" spans="20:31">
      <c r="T465" s="6"/>
      <c r="U465" s="6"/>
      <c r="V465" s="6"/>
      <c r="W465" s="48"/>
      <c r="X465" s="6"/>
      <c r="Y465" s="48"/>
      <c r="Z465" s="6"/>
      <c r="AA465" s="48"/>
      <c r="AB465" s="6"/>
      <c r="AC465" s="48"/>
      <c r="AD465" s="6"/>
      <c r="AE465" s="48"/>
    </row>
    <row r="466" spans="20:31">
      <c r="T466" s="6"/>
      <c r="U466" s="6"/>
      <c r="V466" s="6"/>
      <c r="W466" s="48"/>
      <c r="X466" s="6"/>
      <c r="Y466" s="48"/>
      <c r="Z466" s="6"/>
      <c r="AA466" s="48"/>
      <c r="AB466" s="6"/>
      <c r="AC466" s="48"/>
      <c r="AD466" s="6"/>
      <c r="AE466" s="48"/>
    </row>
    <row r="467" spans="20:31">
      <c r="T467" s="6"/>
      <c r="U467" s="6"/>
      <c r="V467" s="6"/>
      <c r="W467" s="48"/>
      <c r="X467" s="6"/>
      <c r="Y467" s="48"/>
      <c r="Z467" s="6"/>
      <c r="AA467" s="48"/>
      <c r="AB467" s="6"/>
      <c r="AC467" s="48"/>
      <c r="AD467" s="6"/>
      <c r="AE467" s="48"/>
    </row>
    <row r="468" spans="20:31">
      <c r="T468" s="6"/>
      <c r="U468" s="6"/>
      <c r="V468" s="6"/>
      <c r="W468" s="48"/>
      <c r="X468" s="6"/>
      <c r="Y468" s="48"/>
      <c r="Z468" s="6"/>
      <c r="AA468" s="48"/>
      <c r="AB468" s="6"/>
      <c r="AC468" s="48"/>
      <c r="AD468" s="6"/>
      <c r="AE468" s="48"/>
    </row>
    <row r="469" spans="20:31">
      <c r="T469" s="6"/>
      <c r="U469" s="6"/>
      <c r="V469" s="6"/>
      <c r="W469" s="48"/>
      <c r="X469" s="6"/>
      <c r="Y469" s="48"/>
      <c r="Z469" s="6"/>
      <c r="AA469" s="48"/>
      <c r="AB469" s="6"/>
      <c r="AC469" s="48"/>
      <c r="AD469" s="6"/>
      <c r="AE469" s="48"/>
    </row>
    <row r="470" spans="20:31">
      <c r="T470" s="6"/>
      <c r="U470" s="6"/>
      <c r="V470" s="6"/>
      <c r="W470" s="48"/>
      <c r="X470" s="6"/>
      <c r="Y470" s="48"/>
      <c r="Z470" s="6"/>
      <c r="AA470" s="48"/>
      <c r="AB470" s="6"/>
      <c r="AC470" s="48"/>
      <c r="AD470" s="6"/>
      <c r="AE470" s="48"/>
    </row>
    <row r="471" spans="20:31">
      <c r="T471" s="6"/>
      <c r="U471" s="6"/>
      <c r="V471" s="6"/>
      <c r="W471" s="48"/>
      <c r="X471" s="6"/>
      <c r="Y471" s="48"/>
      <c r="Z471" s="6"/>
      <c r="AA471" s="48"/>
      <c r="AB471" s="6"/>
      <c r="AC471" s="48"/>
      <c r="AD471" s="6"/>
      <c r="AE471" s="48"/>
    </row>
    <row r="472" spans="20:31">
      <c r="T472" s="6"/>
      <c r="U472" s="6"/>
      <c r="V472" s="6"/>
      <c r="W472" s="48"/>
      <c r="X472" s="6"/>
      <c r="Y472" s="48"/>
      <c r="Z472" s="6"/>
      <c r="AA472" s="48"/>
      <c r="AB472" s="6"/>
      <c r="AC472" s="48"/>
      <c r="AD472" s="6"/>
      <c r="AE472" s="48"/>
    </row>
    <row r="473" spans="20:31">
      <c r="T473" s="6"/>
      <c r="U473" s="6"/>
      <c r="V473" s="6"/>
      <c r="W473" s="48"/>
      <c r="X473" s="6"/>
      <c r="Y473" s="48"/>
      <c r="Z473" s="6"/>
      <c r="AA473" s="48"/>
      <c r="AB473" s="6"/>
      <c r="AC473" s="48"/>
      <c r="AD473" s="6"/>
      <c r="AE473" s="48"/>
    </row>
    <row r="474" spans="20:31">
      <c r="T474" s="6"/>
      <c r="U474" s="6"/>
      <c r="V474" s="6"/>
      <c r="W474" s="48"/>
      <c r="X474" s="6"/>
      <c r="Y474" s="48"/>
      <c r="Z474" s="6"/>
      <c r="AA474" s="48"/>
      <c r="AB474" s="6"/>
      <c r="AC474" s="48"/>
      <c r="AD474" s="6"/>
      <c r="AE474" s="48"/>
    </row>
    <row r="475" spans="20:31">
      <c r="T475" s="6"/>
      <c r="U475" s="6"/>
      <c r="V475" s="6"/>
      <c r="W475" s="48"/>
      <c r="X475" s="6"/>
      <c r="Y475" s="48"/>
      <c r="Z475" s="6"/>
      <c r="AA475" s="48"/>
      <c r="AB475" s="6"/>
      <c r="AC475" s="48"/>
      <c r="AD475" s="6"/>
      <c r="AE475" s="48"/>
    </row>
    <row r="476" spans="20:31">
      <c r="T476" s="6"/>
      <c r="U476" s="6"/>
      <c r="V476" s="6"/>
      <c r="W476" s="48"/>
      <c r="X476" s="6"/>
      <c r="Y476" s="48"/>
      <c r="Z476" s="6"/>
      <c r="AA476" s="48"/>
      <c r="AB476" s="6"/>
      <c r="AC476" s="48"/>
      <c r="AD476" s="6"/>
      <c r="AE476" s="48"/>
    </row>
    <row r="477" spans="20:31">
      <c r="T477" s="6"/>
      <c r="U477" s="6"/>
      <c r="V477" s="6"/>
      <c r="W477" s="48"/>
      <c r="X477" s="6"/>
      <c r="Y477" s="48"/>
      <c r="Z477" s="6"/>
      <c r="AA477" s="48"/>
      <c r="AB477" s="6"/>
      <c r="AC477" s="48"/>
      <c r="AD477" s="6"/>
      <c r="AE477" s="48"/>
    </row>
    <row r="478" spans="20:31">
      <c r="T478" s="6"/>
      <c r="U478" s="6"/>
      <c r="V478" s="6"/>
      <c r="W478" s="48"/>
      <c r="X478" s="6"/>
      <c r="Y478" s="48"/>
      <c r="Z478" s="6"/>
      <c r="AA478" s="48"/>
      <c r="AB478" s="6"/>
      <c r="AC478" s="48"/>
      <c r="AD478" s="6"/>
      <c r="AE478" s="48"/>
    </row>
    <row r="479" spans="20:31">
      <c r="T479" s="6"/>
      <c r="U479" s="6"/>
      <c r="V479" s="6"/>
      <c r="W479" s="48"/>
      <c r="X479" s="6"/>
      <c r="Y479" s="48"/>
      <c r="Z479" s="6"/>
      <c r="AA479" s="48"/>
      <c r="AB479" s="6"/>
      <c r="AC479" s="48"/>
      <c r="AD479" s="6"/>
      <c r="AE479" s="48"/>
    </row>
    <row r="480" spans="20:31">
      <c r="T480" s="6"/>
      <c r="U480" s="6"/>
      <c r="V480" s="6"/>
      <c r="W480" s="48"/>
      <c r="X480" s="6"/>
      <c r="Y480" s="48"/>
      <c r="Z480" s="6"/>
      <c r="AA480" s="48"/>
      <c r="AB480" s="6"/>
      <c r="AC480" s="48"/>
      <c r="AD480" s="6"/>
      <c r="AE480" s="48"/>
    </row>
    <row r="481" spans="20:31">
      <c r="T481" s="6"/>
      <c r="U481" s="6"/>
      <c r="V481" s="6"/>
      <c r="W481" s="48"/>
      <c r="X481" s="6"/>
      <c r="Y481" s="48"/>
      <c r="Z481" s="6"/>
      <c r="AA481" s="48"/>
      <c r="AB481" s="6"/>
      <c r="AC481" s="48"/>
      <c r="AD481" s="6"/>
      <c r="AE481" s="48"/>
    </row>
    <row r="482" spans="20:31">
      <c r="T482" s="6"/>
      <c r="U482" s="6"/>
      <c r="V482" s="6"/>
      <c r="W482" s="48"/>
      <c r="X482" s="6"/>
      <c r="Y482" s="48"/>
      <c r="Z482" s="6"/>
      <c r="AA482" s="48"/>
      <c r="AB482" s="6"/>
      <c r="AC482" s="48"/>
      <c r="AD482" s="6"/>
      <c r="AE482" s="48"/>
    </row>
    <row r="483" spans="20:31">
      <c r="T483" s="6"/>
      <c r="U483" s="6"/>
      <c r="V483" s="6"/>
      <c r="W483" s="48"/>
      <c r="X483" s="6"/>
      <c r="Y483" s="48"/>
      <c r="Z483" s="6"/>
      <c r="AA483" s="48"/>
      <c r="AB483" s="6"/>
      <c r="AC483" s="48"/>
      <c r="AD483" s="6"/>
      <c r="AE483" s="48"/>
    </row>
    <row r="484" spans="20:31">
      <c r="T484" s="6"/>
      <c r="U484" s="6"/>
      <c r="V484" s="6"/>
      <c r="W484" s="48"/>
      <c r="X484" s="6"/>
      <c r="Y484" s="48"/>
      <c r="Z484" s="6"/>
      <c r="AA484" s="48"/>
      <c r="AB484" s="6"/>
      <c r="AC484" s="48"/>
      <c r="AD484" s="6"/>
      <c r="AE484" s="48"/>
    </row>
    <row r="485" spans="20:31">
      <c r="T485" s="6"/>
      <c r="U485" s="6"/>
      <c r="V485" s="6"/>
      <c r="W485" s="48"/>
      <c r="X485" s="6"/>
      <c r="Y485" s="48"/>
      <c r="Z485" s="6"/>
      <c r="AA485" s="48"/>
      <c r="AB485" s="6"/>
      <c r="AC485" s="48"/>
      <c r="AD485" s="6"/>
      <c r="AE485" s="48"/>
    </row>
    <row r="486" spans="20:31">
      <c r="T486" s="6"/>
      <c r="U486" s="6"/>
      <c r="V486" s="6"/>
      <c r="W486" s="48"/>
      <c r="X486" s="6"/>
      <c r="Y486" s="48"/>
      <c r="Z486" s="6"/>
      <c r="AA486" s="48"/>
      <c r="AB486" s="6"/>
      <c r="AC486" s="48"/>
      <c r="AD486" s="6"/>
      <c r="AE486" s="48"/>
    </row>
    <row r="487" spans="20:31">
      <c r="T487" s="6"/>
      <c r="U487" s="6"/>
      <c r="V487" s="6"/>
      <c r="W487" s="48"/>
      <c r="X487" s="6"/>
      <c r="Y487" s="48"/>
      <c r="Z487" s="6"/>
      <c r="AA487" s="48"/>
      <c r="AB487" s="6"/>
      <c r="AC487" s="48"/>
      <c r="AD487" s="6"/>
      <c r="AE487" s="48"/>
    </row>
    <row r="488" spans="20:31">
      <c r="T488" s="6"/>
      <c r="U488" s="6"/>
      <c r="V488" s="6"/>
      <c r="W488" s="48"/>
      <c r="X488" s="6"/>
      <c r="Y488" s="48"/>
      <c r="Z488" s="6"/>
      <c r="AA488" s="48"/>
      <c r="AB488" s="6"/>
      <c r="AC488" s="48"/>
      <c r="AD488" s="6"/>
      <c r="AE488" s="48"/>
    </row>
    <row r="489" spans="20:31">
      <c r="T489" s="6"/>
      <c r="U489" s="6"/>
      <c r="V489" s="6"/>
      <c r="W489" s="48"/>
      <c r="X489" s="6"/>
      <c r="Y489" s="48"/>
      <c r="Z489" s="6"/>
      <c r="AA489" s="48"/>
      <c r="AB489" s="6"/>
      <c r="AC489" s="48"/>
      <c r="AD489" s="6"/>
      <c r="AE489" s="48"/>
    </row>
    <row r="490" spans="20:31">
      <c r="T490" s="6"/>
      <c r="U490" s="6"/>
      <c r="V490" s="6"/>
      <c r="W490" s="48"/>
      <c r="X490" s="6"/>
      <c r="Y490" s="48"/>
      <c r="Z490" s="6"/>
      <c r="AA490" s="48"/>
      <c r="AB490" s="6"/>
      <c r="AC490" s="48"/>
      <c r="AD490" s="6"/>
      <c r="AE490" s="48"/>
    </row>
    <row r="491" spans="20:31">
      <c r="T491" s="6"/>
      <c r="U491" s="6"/>
      <c r="V491" s="6"/>
      <c r="W491" s="48"/>
      <c r="X491" s="6"/>
      <c r="Y491" s="48"/>
      <c r="Z491" s="6"/>
      <c r="AA491" s="48"/>
      <c r="AB491" s="6"/>
      <c r="AC491" s="48"/>
      <c r="AD491" s="6"/>
      <c r="AE491" s="48"/>
    </row>
    <row r="492" spans="20:31">
      <c r="T492" s="6"/>
      <c r="U492" s="6"/>
      <c r="V492" s="6"/>
      <c r="W492" s="48"/>
      <c r="X492" s="6"/>
      <c r="Y492" s="48"/>
      <c r="Z492" s="6"/>
      <c r="AA492" s="48"/>
      <c r="AB492" s="6"/>
      <c r="AC492" s="48"/>
      <c r="AD492" s="6"/>
      <c r="AE492" s="48"/>
    </row>
    <row r="493" spans="20:31">
      <c r="T493" s="6"/>
      <c r="U493" s="6"/>
      <c r="V493" s="6"/>
      <c r="W493" s="48"/>
      <c r="X493" s="6"/>
      <c r="Y493" s="48"/>
      <c r="Z493" s="6"/>
      <c r="AA493" s="48"/>
      <c r="AB493" s="6"/>
      <c r="AC493" s="48"/>
      <c r="AD493" s="6"/>
      <c r="AE493" s="48"/>
    </row>
    <row r="494" spans="20:31">
      <c r="T494" s="6"/>
      <c r="U494" s="6"/>
      <c r="V494" s="6"/>
      <c r="W494" s="48"/>
      <c r="X494" s="6"/>
      <c r="Y494" s="48"/>
      <c r="Z494" s="6"/>
      <c r="AA494" s="48"/>
      <c r="AB494" s="6"/>
      <c r="AC494" s="48"/>
      <c r="AD494" s="6"/>
      <c r="AE494" s="48"/>
    </row>
    <row r="495" spans="20:31">
      <c r="T495" s="6"/>
      <c r="U495" s="6"/>
      <c r="V495" s="6"/>
      <c r="W495" s="48"/>
      <c r="X495" s="6"/>
      <c r="Y495" s="48"/>
      <c r="Z495" s="6"/>
      <c r="AA495" s="48"/>
      <c r="AB495" s="6"/>
      <c r="AC495" s="48"/>
      <c r="AD495" s="6"/>
      <c r="AE495" s="48"/>
    </row>
    <row r="496" spans="20:31">
      <c r="T496" s="6"/>
      <c r="U496" s="6"/>
      <c r="V496" s="6"/>
      <c r="W496" s="48"/>
      <c r="X496" s="6"/>
      <c r="Y496" s="48"/>
      <c r="Z496" s="6"/>
      <c r="AA496" s="48"/>
      <c r="AB496" s="6"/>
      <c r="AC496" s="48"/>
      <c r="AD496" s="6"/>
      <c r="AE496" s="48"/>
    </row>
    <row r="497" spans="20:31">
      <c r="T497" s="6"/>
      <c r="U497" s="6"/>
      <c r="V497" s="6"/>
      <c r="W497" s="48"/>
      <c r="X497" s="6"/>
      <c r="Y497" s="48"/>
      <c r="Z497" s="6"/>
      <c r="AA497" s="48"/>
      <c r="AB497" s="6"/>
      <c r="AC497" s="48"/>
      <c r="AD497" s="6"/>
      <c r="AE497" s="48"/>
    </row>
    <row r="498" spans="20:31">
      <c r="T498" s="6"/>
      <c r="U498" s="6"/>
      <c r="V498" s="6"/>
      <c r="W498" s="48"/>
      <c r="X498" s="6"/>
      <c r="Y498" s="48"/>
      <c r="Z498" s="6"/>
      <c r="AA498" s="48"/>
      <c r="AB498" s="6"/>
      <c r="AC498" s="48"/>
      <c r="AD498" s="6"/>
      <c r="AE498" s="48"/>
    </row>
    <row r="499" spans="20:31">
      <c r="T499" s="6"/>
      <c r="U499" s="6"/>
      <c r="V499" s="6"/>
      <c r="W499" s="48"/>
      <c r="X499" s="6"/>
      <c r="Y499" s="48"/>
      <c r="Z499" s="6"/>
      <c r="AA499" s="48"/>
      <c r="AB499" s="6"/>
      <c r="AC499" s="48"/>
      <c r="AD499" s="6"/>
      <c r="AE499" s="48"/>
    </row>
    <row r="500" spans="20:31">
      <c r="T500" s="6"/>
      <c r="U500" s="6"/>
      <c r="V500" s="6"/>
      <c r="W500" s="48"/>
      <c r="X500" s="6"/>
      <c r="Y500" s="48"/>
      <c r="Z500" s="6"/>
      <c r="AA500" s="48"/>
      <c r="AB500" s="6"/>
      <c r="AC500" s="48"/>
      <c r="AD500" s="6"/>
      <c r="AE500" s="48"/>
    </row>
  </sheetData>
  <autoFilter ref="A42:AC183" xr:uid="{1BE59608-DD9B-4A84-9CF3-5ECE73FB2EC0}">
    <filterColumn colId="2">
      <filters>
        <filter val="Starters &amp; Sides"/>
      </filters>
    </filterColumn>
  </autoFilter>
  <mergeCells count="14">
    <mergeCell ref="V41:W41"/>
    <mergeCell ref="X41:Y41"/>
    <mergeCell ref="B11:C11"/>
    <mergeCell ref="B1:D1"/>
    <mergeCell ref="B7:C7"/>
    <mergeCell ref="B8:C8"/>
    <mergeCell ref="B9:C9"/>
    <mergeCell ref="B10:C10"/>
    <mergeCell ref="B12:C12"/>
    <mergeCell ref="B15:C15"/>
    <mergeCell ref="B19:C19"/>
    <mergeCell ref="B23:C23"/>
    <mergeCell ref="B27:C27"/>
    <mergeCell ref="T41:U41"/>
  </mergeCells>
  <conditionalFormatting sqref="R34:S39">
    <cfRule type="cellIs" dxfId="996" priority="19" operator="between">
      <formula>0.01</formula>
      <formula>0.04</formula>
    </cfRule>
    <cfRule type="cellIs" dxfId="995" priority="14" operator="between">
      <formula>0</formula>
      <formula>0.01</formula>
    </cfRule>
    <cfRule type="cellIs" dxfId="994" priority="15" operator="between">
      <formula>0.01</formula>
      <formula>0.04</formula>
    </cfRule>
    <cfRule type="cellIs" dxfId="993" priority="16" operator="between">
      <formula>0</formula>
      <formula>0.01</formula>
    </cfRule>
    <cfRule type="cellIs" dxfId="992" priority="17" operator="between">
      <formula>0.01</formula>
      <formula>0.04</formula>
    </cfRule>
    <cfRule type="cellIs" dxfId="991" priority="18" operator="between">
      <formula>0</formula>
      <formula>0.01</formula>
    </cfRule>
    <cfRule type="cellIs" dxfId="990" priority="20" operator="between">
      <formula>0</formula>
      <formula>0.01</formula>
    </cfRule>
    <cfRule type="cellIs" dxfId="989" priority="21" operator="between">
      <formula>0.01</formula>
      <formula>0.04</formula>
    </cfRule>
  </conditionalFormatting>
  <conditionalFormatting sqref="R34:T39">
    <cfRule type="containsText" dxfId="988" priority="11" operator="containsText" text="N/A">
      <formula>NOT(ISERROR(SEARCH("N/A",R34)))</formula>
    </cfRule>
    <cfRule type="cellIs" dxfId="987" priority="12" operator="greaterThan">
      <formula>0.04</formula>
    </cfRule>
    <cfRule type="cellIs" dxfId="986" priority="13" operator="lessThan">
      <formula>0</formula>
    </cfRule>
    <cfRule type="cellIs" dxfId="985" priority="22" operator="between">
      <formula>0</formula>
      <formula>0.01</formula>
    </cfRule>
    <cfRule type="cellIs" dxfId="984" priority="23" operator="between">
      <formula>0.01</formula>
      <formula>0.04</formula>
    </cfRule>
  </conditionalFormatting>
  <conditionalFormatting sqref="R34:V39">
    <cfRule type="colorScale" priority="2">
      <colorScale>
        <cfvo type="min"/>
        <cfvo type="percentile" val="50"/>
        <cfvo type="max"/>
        <color rgb="FF63BE7B"/>
        <color rgb="FFFFEB84"/>
        <color rgb="FFF8696B"/>
      </colorScale>
    </cfRule>
  </conditionalFormatting>
  <conditionalFormatting sqref="T34:T39">
    <cfRule type="cellIs" dxfId="983" priority="3" operator="between">
      <formula>0</formula>
      <formula>0.01</formula>
    </cfRule>
    <cfRule type="cellIs" dxfId="982" priority="4" operator="between">
      <formula>0.01</formula>
      <formula>0.04</formula>
    </cfRule>
    <cfRule type="cellIs" dxfId="981" priority="5" operator="between">
      <formula>0</formula>
      <formula>0.01</formula>
    </cfRule>
    <cfRule type="cellIs" dxfId="980" priority="6" operator="between">
      <formula>0.01</formula>
      <formula>0.04</formula>
    </cfRule>
    <cfRule type="cellIs" dxfId="979" priority="7" operator="between">
      <formula>0</formula>
      <formula>0.01</formula>
    </cfRule>
    <cfRule type="cellIs" dxfId="978" priority="8" operator="between">
      <formula>0.01</formula>
      <formula>0.04</formula>
    </cfRule>
    <cfRule type="cellIs" dxfId="977" priority="9" operator="between">
      <formula>0</formula>
      <formula>0.01</formula>
    </cfRule>
    <cfRule type="cellIs" dxfId="976" priority="10"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183 Y43:Y183 AA43:AA183 AC43:AC183 AE43:AE183">
    <cfRule type="containsText" dxfId="975" priority="55" operator="containsText" text="N/A">
      <formula>NOT(ISERROR(SEARCH("N/A",W43)))</formula>
    </cfRule>
    <cfRule type="cellIs" dxfId="974" priority="56" operator="between">
      <formula>0</formula>
      <formula>0.01</formula>
    </cfRule>
    <cfRule type="cellIs" dxfId="973" priority="57" operator="between">
      <formula>0.01</formula>
      <formula>0.04</formula>
    </cfRule>
    <cfRule type="cellIs" dxfId="972" priority="58" operator="greaterThan">
      <formula>0.04</formula>
    </cfRule>
    <cfRule type="cellIs" dxfId="971" priority="59" operator="lessThan">
      <formula>0</formula>
    </cfRule>
    <cfRule type="cellIs" dxfId="970" priority="60" operator="between">
      <formula>0</formula>
      <formula>0.01</formula>
    </cfRule>
    <cfRule type="cellIs" dxfId="969" priority="61" operator="between">
      <formula>0.01</formula>
      <formula>0.04</formula>
    </cfRule>
    <cfRule type="cellIs" dxfId="968" priority="62" operator="between">
      <formula>0</formula>
      <formula>0.01</formula>
    </cfRule>
    <cfRule type="cellIs" dxfId="967" priority="63" operator="between">
      <formula>0.01</formula>
      <formula>0.04</formula>
    </cfRule>
    <cfRule type="cellIs" dxfId="966" priority="64" operator="between">
      <formula>0</formula>
      <formula>0.01</formula>
    </cfRule>
    <cfRule type="cellIs" dxfId="965" priority="65" operator="between">
      <formula>0.01</formula>
      <formula>0.04</formula>
    </cfRule>
    <cfRule type="cellIs" dxfId="964" priority="66" operator="between">
      <formula>0</formula>
      <formula>0.01</formula>
    </cfRule>
    <cfRule type="cellIs" dxfId="963" priority="67" operator="between">
      <formula>0.01</formula>
      <formula>0.04</formula>
    </cfRule>
  </conditionalFormatting>
  <dataValidations count="1">
    <dataValidation type="list" allowBlank="1" showInputMessage="1" showErrorMessage="1" sqref="D14" xr:uid="{40F52007-16F4-4AC8-95DD-7BA9CC884EB4}">
      <formula1>$T$2:$T$3</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DFA5-98AB-439F-9D17-6AF8D090ACE7}">
  <sheetPr filterMode="1"/>
  <dimension ref="A1:AF467"/>
  <sheetViews>
    <sheetView tabSelected="1" zoomScale="54" zoomScaleNormal="85" workbookViewId="0">
      <selection activeCell="H16" sqref="H16"/>
    </sheetView>
  </sheetViews>
  <sheetFormatPr defaultRowHeight="14.5"/>
  <cols>
    <col min="1" max="1" width="10.453125" bestFit="1" customWidth="1"/>
    <col min="2" max="2" width="17.81640625" customWidth="1"/>
    <col min="3" max="3" width="19.54296875" customWidth="1"/>
    <col min="4" max="4" width="38.54296875" bestFit="1" customWidth="1"/>
    <col min="5" max="12" width="11.54296875" customWidth="1"/>
    <col min="13" max="13" width="15.26953125" customWidth="1"/>
    <col min="14" max="14" width="13.81640625" customWidth="1"/>
    <col min="15" max="15" width="14.17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7.453125" bestFit="1" customWidth="1"/>
    <col min="28" max="28" width="10.54296875" customWidth="1"/>
    <col min="29" max="29" width="9" bestFit="1" customWidth="1"/>
    <col min="31" max="31" width="9" bestFit="1" customWidth="1"/>
  </cols>
  <sheetData>
    <row r="1" spans="2:21" ht="21">
      <c r="B1" s="413" t="s">
        <v>16</v>
      </c>
      <c r="C1" s="413"/>
      <c r="D1" s="413"/>
    </row>
    <row r="2" spans="2:21">
      <c r="U2" s="141" t="s">
        <v>35</v>
      </c>
    </row>
    <row r="3" spans="2:21" ht="18.5">
      <c r="B3" s="1" t="s">
        <v>42</v>
      </c>
      <c r="C3" s="1"/>
      <c r="U3" s="141" t="s">
        <v>43</v>
      </c>
    </row>
    <row r="4" spans="2:21" ht="18.5">
      <c r="B4" s="1"/>
      <c r="C4" s="1"/>
    </row>
    <row r="5" spans="2:21" ht="18.5">
      <c r="B5" s="1" t="s">
        <v>44</v>
      </c>
      <c r="C5" s="1"/>
      <c r="D5" s="2" t="s">
        <v>2974</v>
      </c>
    </row>
    <row r="6" spans="2:21" ht="18.5">
      <c r="B6" s="1"/>
      <c r="C6" s="1"/>
    </row>
    <row r="7" spans="2:21" ht="18.5">
      <c r="B7" s="411" t="s">
        <v>46</v>
      </c>
      <c r="C7" s="412"/>
      <c r="D7" s="94"/>
      <c r="E7" s="94"/>
      <c r="F7" s="94"/>
      <c r="G7" s="94"/>
      <c r="H7" s="94"/>
      <c r="I7" s="94"/>
      <c r="J7" s="94"/>
      <c r="K7" s="94"/>
      <c r="L7" s="94"/>
      <c r="M7" s="94"/>
      <c r="N7" s="94"/>
      <c r="O7" s="94"/>
      <c r="P7" s="89"/>
      <c r="Q7" s="90"/>
    </row>
    <row r="8" spans="2:21" ht="18" customHeight="1">
      <c r="B8" s="414" t="s">
        <v>47</v>
      </c>
      <c r="C8" s="415"/>
      <c r="D8" s="245" t="s">
        <v>2975</v>
      </c>
      <c r="E8" s="245"/>
      <c r="F8" s="245"/>
      <c r="G8" s="245"/>
      <c r="H8" s="245"/>
      <c r="I8" s="245"/>
      <c r="J8" s="245"/>
      <c r="K8" s="245"/>
      <c r="L8" s="245"/>
      <c r="M8" s="245"/>
      <c r="N8" s="245"/>
      <c r="O8" s="245"/>
      <c r="P8" s="254"/>
    </row>
    <row r="9" spans="2:21">
      <c r="B9" s="405" t="s">
        <v>49</v>
      </c>
      <c r="C9" s="406"/>
      <c r="D9" s="47" t="s">
        <v>2976</v>
      </c>
      <c r="E9" s="47"/>
      <c r="F9" s="47"/>
      <c r="G9" s="47"/>
      <c r="H9" s="47"/>
      <c r="I9" s="47"/>
      <c r="J9" s="47"/>
      <c r="K9" s="47"/>
      <c r="L9" s="47"/>
      <c r="M9" s="47"/>
      <c r="N9" s="47"/>
      <c r="O9" s="47"/>
      <c r="P9" s="256"/>
    </row>
    <row r="10" spans="2:21">
      <c r="B10" s="405" t="s">
        <v>51</v>
      </c>
      <c r="C10" s="406"/>
      <c r="D10" s="47" t="s">
        <v>2977</v>
      </c>
      <c r="E10" s="47"/>
      <c r="F10" s="47"/>
      <c r="G10" s="47"/>
      <c r="H10" s="47"/>
      <c r="I10" s="47"/>
      <c r="J10" s="47"/>
      <c r="K10" s="47"/>
      <c r="L10" s="47"/>
      <c r="M10" s="47"/>
      <c r="N10" s="47"/>
      <c r="O10" s="47"/>
      <c r="P10" s="256"/>
    </row>
    <row r="11" spans="2:21">
      <c r="B11" s="405" t="s">
        <v>53</v>
      </c>
      <c r="C11" s="406"/>
      <c r="D11" s="47" t="s">
        <v>2978</v>
      </c>
      <c r="E11" s="47"/>
      <c r="F11" s="47"/>
      <c r="G11" s="47"/>
      <c r="H11" s="47"/>
      <c r="I11" s="47"/>
      <c r="J11" s="47"/>
      <c r="K11" s="47"/>
      <c r="L11" s="47"/>
      <c r="M11" s="47"/>
      <c r="N11" s="47"/>
      <c r="O11" s="47"/>
      <c r="P11" s="256"/>
    </row>
    <row r="12" spans="2:21">
      <c r="B12" s="407" t="s">
        <v>55</v>
      </c>
      <c r="C12" s="408"/>
      <c r="D12" s="250" t="s">
        <v>2979</v>
      </c>
      <c r="E12" s="250"/>
      <c r="F12" s="250"/>
      <c r="G12" s="250"/>
      <c r="H12" s="250"/>
      <c r="I12" s="250"/>
      <c r="J12" s="250"/>
      <c r="K12" s="250"/>
      <c r="L12" s="250"/>
      <c r="M12" s="250"/>
      <c r="N12" s="250"/>
      <c r="O12" s="250"/>
      <c r="P12" s="258"/>
    </row>
    <row r="13" spans="2:21">
      <c r="B13" s="112"/>
      <c r="C13" s="112"/>
    </row>
    <row r="14" spans="2:21" s="117" customFormat="1" ht="18.5">
      <c r="B14" s="118" t="s">
        <v>34</v>
      </c>
      <c r="C14" s="119"/>
      <c r="D14" s="269" t="s">
        <v>43</v>
      </c>
      <c r="E14" s="123">
        <v>46113</v>
      </c>
      <c r="F14" s="124" t="s">
        <v>56</v>
      </c>
      <c r="G14" s="127" t="s">
        <v>57</v>
      </c>
    </row>
    <row r="15" spans="2:21">
      <c r="B15" s="409" t="s">
        <v>60</v>
      </c>
      <c r="C15" s="410"/>
      <c r="D15" s="94"/>
      <c r="E15" s="132"/>
      <c r="F15" s="133"/>
      <c r="G15" s="134"/>
      <c r="H15" s="117"/>
      <c r="I15" s="117"/>
      <c r="J15" s="117"/>
      <c r="K15" s="117"/>
      <c r="L15" s="117"/>
      <c r="M15" s="117"/>
      <c r="N15" s="117"/>
      <c r="O15" s="117"/>
      <c r="P15" s="188"/>
      <c r="Q15" s="117"/>
      <c r="R15" s="117"/>
    </row>
    <row r="16" spans="2:21" ht="18.5">
      <c r="B16" s="137" t="s">
        <v>63</v>
      </c>
      <c r="C16" s="138"/>
      <c r="D16" s="89"/>
      <c r="E16" s="229"/>
      <c r="F16" s="139" t="e">
        <f>E16/E17-1</f>
        <v>#DIV/0!</v>
      </c>
      <c r="G16" s="140" t="e">
        <f>E16/E18-1</f>
        <v>#DIV/0!</v>
      </c>
      <c r="H16" s="117"/>
      <c r="I16" s="117"/>
      <c r="J16" s="117"/>
      <c r="K16" s="117"/>
      <c r="L16" s="117"/>
      <c r="M16" s="117"/>
      <c r="N16" s="117"/>
      <c r="O16" s="117"/>
      <c r="P16" s="188"/>
      <c r="Q16" s="117"/>
      <c r="R16" s="117"/>
    </row>
    <row r="17" spans="2:18" ht="18.5">
      <c r="B17" s="102" t="s">
        <v>66</v>
      </c>
      <c r="C17" s="116"/>
      <c r="E17" s="230"/>
      <c r="F17" s="55"/>
      <c r="G17" s="129"/>
      <c r="H17" s="117"/>
      <c r="I17" s="117"/>
      <c r="J17" s="117"/>
      <c r="K17" s="117"/>
      <c r="L17" s="117"/>
      <c r="M17" s="117"/>
      <c r="N17" s="117"/>
      <c r="O17" s="117"/>
      <c r="P17" s="188"/>
      <c r="Q17" s="117"/>
      <c r="R17" s="117"/>
    </row>
    <row r="18" spans="2:18" ht="18.5">
      <c r="B18" s="102" t="s">
        <v>57</v>
      </c>
      <c r="C18" s="116"/>
      <c r="E18" s="230"/>
      <c r="F18" s="55"/>
      <c r="G18" s="129"/>
      <c r="H18" s="117"/>
      <c r="I18" s="117"/>
      <c r="J18" s="117"/>
      <c r="K18" s="117"/>
      <c r="L18" s="117"/>
      <c r="M18" s="117"/>
      <c r="N18" s="117"/>
      <c r="O18" s="117"/>
      <c r="P18" s="188"/>
      <c r="Q18" s="117"/>
      <c r="R18" s="117"/>
    </row>
    <row r="19" spans="2:18">
      <c r="B19" s="409" t="s">
        <v>70</v>
      </c>
      <c r="C19" s="410"/>
      <c r="D19" s="94"/>
      <c r="E19" s="132"/>
      <c r="F19" s="133"/>
      <c r="G19" s="134"/>
      <c r="H19" s="117"/>
      <c r="I19" s="117"/>
      <c r="J19" s="117"/>
      <c r="K19" s="117"/>
      <c r="L19" s="117"/>
      <c r="M19" s="117"/>
      <c r="N19" s="117"/>
      <c r="O19" s="117"/>
      <c r="P19" s="188"/>
      <c r="Q19" s="117"/>
      <c r="R19" s="117"/>
    </row>
    <row r="20" spans="2:18" ht="18.5">
      <c r="B20" s="102" t="s">
        <v>63</v>
      </c>
      <c r="C20" s="116"/>
      <c r="E20" s="230"/>
      <c r="F20" s="139" t="e">
        <f>E20/E21-1</f>
        <v>#DIV/0!</v>
      </c>
      <c r="G20" s="140" t="e">
        <f>E20/E22-1</f>
        <v>#DIV/0!</v>
      </c>
      <c r="H20" s="117"/>
      <c r="I20" s="117"/>
      <c r="J20" s="117"/>
      <c r="K20" s="117"/>
      <c r="L20" s="117"/>
      <c r="M20" s="117"/>
      <c r="N20" s="117"/>
      <c r="O20" s="117"/>
      <c r="P20" s="188"/>
      <c r="Q20" s="117"/>
      <c r="R20" s="117"/>
    </row>
    <row r="21" spans="2:18" ht="18.5">
      <c r="B21" s="102" t="s">
        <v>66</v>
      </c>
      <c r="C21" s="116"/>
      <c r="E21" s="230"/>
      <c r="F21" s="55"/>
      <c r="G21" s="129"/>
      <c r="H21" s="117"/>
      <c r="I21" s="117"/>
      <c r="J21" s="117"/>
      <c r="K21" s="117"/>
      <c r="L21" s="117"/>
      <c r="M21" s="117"/>
      <c r="N21" s="117"/>
      <c r="O21" s="117"/>
      <c r="P21" s="117"/>
      <c r="Q21" s="117"/>
      <c r="R21" s="117"/>
    </row>
    <row r="22" spans="2:18" ht="18.5">
      <c r="B22" s="102" t="s">
        <v>57</v>
      </c>
      <c r="C22" s="116"/>
      <c r="E22" s="230"/>
      <c r="F22" s="55"/>
      <c r="G22" s="129"/>
      <c r="H22" s="117"/>
      <c r="I22" s="117"/>
      <c r="J22" s="117"/>
      <c r="K22" s="117"/>
      <c r="L22" s="117"/>
      <c r="M22" s="117"/>
      <c r="N22" s="117"/>
      <c r="O22" s="117"/>
      <c r="P22" s="117"/>
      <c r="Q22" s="117"/>
      <c r="R22" s="117"/>
    </row>
    <row r="23" spans="2:18">
      <c r="B23" s="409" t="s">
        <v>74</v>
      </c>
      <c r="C23" s="410"/>
      <c r="D23" s="94"/>
      <c r="E23" s="132"/>
      <c r="F23" s="133"/>
      <c r="G23" s="134"/>
      <c r="H23" s="117"/>
      <c r="I23" s="117"/>
      <c r="J23" s="117"/>
      <c r="K23" s="117"/>
      <c r="L23" s="117"/>
      <c r="M23" s="117"/>
      <c r="N23" s="117"/>
      <c r="O23" s="117"/>
      <c r="P23" s="117"/>
      <c r="Q23" s="117"/>
      <c r="R23" s="117"/>
    </row>
    <row r="24" spans="2:18" ht="18.5">
      <c r="B24" s="102" t="s">
        <v>63</v>
      </c>
      <c r="C24" s="116"/>
      <c r="E24" s="230"/>
      <c r="F24" s="139" t="e">
        <f>E24/E25-1</f>
        <v>#DIV/0!</v>
      </c>
      <c r="G24" s="140" t="e">
        <f>E24/E26-1</f>
        <v>#DIV/0!</v>
      </c>
      <c r="H24" s="117"/>
      <c r="I24" s="117"/>
      <c r="J24" s="117"/>
      <c r="K24" s="117"/>
      <c r="L24" s="117"/>
      <c r="M24" s="117"/>
      <c r="N24" s="117"/>
      <c r="O24" s="117"/>
      <c r="P24" s="117"/>
      <c r="Q24" s="117"/>
      <c r="R24" s="117"/>
    </row>
    <row r="25" spans="2:18" ht="18.5">
      <c r="B25" s="102" t="s">
        <v>66</v>
      </c>
      <c r="C25" s="116"/>
      <c r="E25" s="230"/>
      <c r="F25" s="55"/>
      <c r="G25" s="129"/>
      <c r="H25" s="117"/>
      <c r="I25" s="117"/>
      <c r="J25" s="117"/>
      <c r="K25" s="117"/>
      <c r="L25" s="117"/>
      <c r="M25" s="117"/>
      <c r="N25" s="117"/>
      <c r="O25" s="117"/>
      <c r="P25" s="117"/>
      <c r="Q25" s="117"/>
      <c r="R25" s="117"/>
    </row>
    <row r="26" spans="2:18" ht="18.5">
      <c r="B26" s="102" t="s">
        <v>57</v>
      </c>
      <c r="C26" s="116"/>
      <c r="E26" s="230"/>
      <c r="F26" s="55"/>
      <c r="G26" s="129"/>
      <c r="H26" s="117"/>
      <c r="I26" s="117"/>
      <c r="J26" s="117"/>
      <c r="K26" s="117"/>
      <c r="L26" s="117"/>
      <c r="M26" s="117"/>
      <c r="N26" s="117"/>
      <c r="O26" s="117"/>
      <c r="P26" s="117"/>
      <c r="Q26" s="117"/>
      <c r="R26" s="117"/>
    </row>
    <row r="27" spans="2:18">
      <c r="B27" s="409" t="s">
        <v>76</v>
      </c>
      <c r="C27" s="410"/>
      <c r="D27" s="94"/>
      <c r="E27" s="132"/>
      <c r="F27" s="133"/>
      <c r="G27" s="134"/>
      <c r="H27" s="117"/>
      <c r="I27" s="117"/>
      <c r="J27" s="117"/>
      <c r="K27" s="117"/>
      <c r="L27" s="117"/>
      <c r="M27" s="117"/>
      <c r="N27" s="117"/>
      <c r="O27" s="117"/>
      <c r="P27" s="117"/>
      <c r="Q27" s="117"/>
      <c r="R27" s="117"/>
    </row>
    <row r="28" spans="2:18" ht="18.5">
      <c r="B28" s="102" t="s">
        <v>63</v>
      </c>
      <c r="C28" s="116"/>
      <c r="E28" s="230"/>
      <c r="F28" s="139" t="e">
        <f>E28/E29-1</f>
        <v>#DIV/0!</v>
      </c>
      <c r="G28" s="140" t="e">
        <f>E28/E30-1</f>
        <v>#DIV/0!</v>
      </c>
      <c r="H28" s="117"/>
      <c r="I28" s="117"/>
      <c r="J28" s="117"/>
      <c r="K28" s="117"/>
      <c r="L28" s="117"/>
      <c r="M28" s="117"/>
      <c r="N28" s="117"/>
      <c r="O28" s="117"/>
      <c r="P28" s="117"/>
      <c r="Q28" s="117"/>
      <c r="R28" s="117"/>
    </row>
    <row r="29" spans="2:18" ht="18.5">
      <c r="B29" s="102" t="s">
        <v>66</v>
      </c>
      <c r="C29" s="116"/>
      <c r="E29" s="230"/>
      <c r="F29" s="55"/>
      <c r="G29" s="129"/>
      <c r="H29" s="117"/>
      <c r="I29" s="117"/>
      <c r="J29" s="117"/>
      <c r="K29" s="117"/>
      <c r="L29" s="117"/>
      <c r="M29" s="117"/>
      <c r="N29" s="117"/>
      <c r="O29" s="117"/>
      <c r="P29" s="117"/>
      <c r="Q29" s="117"/>
      <c r="R29" s="117"/>
    </row>
    <row r="30" spans="2:18" ht="18.5">
      <c r="B30" s="103" t="s">
        <v>57</v>
      </c>
      <c r="C30" s="105"/>
      <c r="D30" s="92"/>
      <c r="E30" s="240"/>
      <c r="F30" s="130"/>
      <c r="G30" s="131"/>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AVERAGEIFS(E$43:E$498,$B$43:$B$498,$B34,$AD$43:$AD$498,"Yes")</f>
        <v>4.05</v>
      </c>
      <c r="F34" s="29">
        <f>AVERAGEIFS(Q$43:Q$504,$B$43:$B$504,$B34,$AD$43:$AD$504,"Yes")</f>
        <v>4.8499999999999996</v>
      </c>
      <c r="G34" s="29">
        <f>AVERAGEIFS(L$43:L$498,$B$43:$B$498,$B34,$AB$43:$AB$498,"Yes")</f>
        <v>5.1583333333333332</v>
      </c>
      <c r="H34" s="29">
        <f>AVERAGEIFS(Q$43:Q$504,$B$43:$B$504,$B34,$AB$43:$AB$504,"Yes")</f>
        <v>6.083333333333333</v>
      </c>
      <c r="I34" s="29">
        <f>AVERAGEIFS(M$43:M$498,$B$43:$B$498,$B34,$Z$43:$Z$498,"Yes")</f>
        <v>5.4928571428571429</v>
      </c>
      <c r="J34" s="29">
        <f>AVERAGEIFS(Q$43:Q$504,$B$43:$B$504,$B34,$Z$43:$Z$504,"Yes")</f>
        <v>5.8214285714285712</v>
      </c>
      <c r="K34" s="29">
        <f>AVERAGEIFS(N$43:N$498,$B$43:$B$498,$B34,$X$43:$X$498,"Yes")</f>
        <v>5.1500000000000012</v>
      </c>
      <c r="L34" s="29">
        <f>AVERAGEIFS(Q$43:Q$504,$B$43:$B$504,$B34,$X$43:$X$504,"Yes")</f>
        <v>5.6944444444444446</v>
      </c>
      <c r="M34" s="29">
        <f>AVERAGEIFS(O$43:O$504,$B$43:$B$504,$B34,$V$43:$V$504,"Yes")</f>
        <v>5.3722222222222236</v>
      </c>
      <c r="N34" s="29">
        <f>AVERAGEIFS(Q$43:Q$504,$B$43:$B$504,$B34,$V$43:$V$504,"Yes")</f>
        <v>5.6944444444444446</v>
      </c>
      <c r="O34" s="29">
        <f>AVERAGEIFS(P$43:P$504,$B$43:$B$504,$B34,$T$43:$T$504,"Yes")</f>
        <v>5.3722222222222236</v>
      </c>
      <c r="P34" s="29">
        <f>AVERAGEIFS(Q$43:Q$504,$B$43:$B$504,$B34,$T$43:$T$504,"Yes")</f>
        <v>5.6944444444444446</v>
      </c>
      <c r="Q34" s="29">
        <f>AVERAGEIFS(Q$43:Q$504,$B$43:$B$504,$B34)</f>
        <v>5.6944444444444446</v>
      </c>
      <c r="R34" s="334">
        <f>F34/E34-1</f>
        <v>0.19753086419753085</v>
      </c>
      <c r="S34" s="334">
        <f t="shared" ref="S34:S39" si="0">H34/G34-1</f>
        <v>0.17932148626817446</v>
      </c>
      <c r="T34" s="334">
        <f t="shared" ref="T34:T39" si="1">J34/I34-1</f>
        <v>5.9817945383614957E-2</v>
      </c>
      <c r="U34" s="335">
        <f t="shared" ref="U34:U39" si="2">L34/K34-1</f>
        <v>0.10571736785328989</v>
      </c>
      <c r="V34" s="336">
        <f t="shared" ref="V34:V39" si="3">N34/M34-1</f>
        <v>5.9979317476732019E-2</v>
      </c>
      <c r="W34" s="336">
        <f t="shared" ref="W34:W39" si="4">P34/O34-1</f>
        <v>5.9979317476732019E-2</v>
      </c>
    </row>
    <row r="35" spans="1:32">
      <c r="B35" s="102" t="s">
        <v>27</v>
      </c>
      <c r="C35" s="91"/>
      <c r="E35" s="29">
        <f>AVERAGEIFS(E$43:E$498,$B$43:$B$498,$B35,$AD$43:$AD$498,"Yes")</f>
        <v>10.905999999999999</v>
      </c>
      <c r="F35" s="29">
        <f t="shared" ref="F35:F38" si="5">AVERAGEIFS(Q$43:Q$504,$B$43:$B$504,$B35,$AD$43:$AD$504,"Yes")</f>
        <v>13.543999999999999</v>
      </c>
      <c r="G35" s="29">
        <f>AVERAGEIFS(L$43:L$498,$B$43:$B$498,$B35,$AB$43:$AB$498,"Yes")</f>
        <v>11.982692307692307</v>
      </c>
      <c r="H35" s="29">
        <f t="shared" ref="H35:H38" si="6">AVERAGEIFS(Q$43:Q$504,$B$43:$B$504,$B35,$AB$43:$AB$504,"Yes")</f>
        <v>13.45576923076923</v>
      </c>
      <c r="I35" s="29">
        <f>AVERAGEIFS(M$43:M$498,$B$43:$B$498,$B35,$Z$43:$Z$498,"Yes")</f>
        <v>13.361290322580645</v>
      </c>
      <c r="J35" s="29">
        <f t="shared" ref="J35:J38" si="7">AVERAGEIFS(Q$43:Q$504,$B$43:$B$504,$B35,$Z$43:$Z$504,"Yes")</f>
        <v>13.67258064516129</v>
      </c>
      <c r="K35" s="29">
        <f>AVERAGEIFS(N$43:N$498,$B$43:$B$498,$B35,$X$43:$X$498,"Yes")</f>
        <v>13.345161290322581</v>
      </c>
      <c r="L35" s="29">
        <f t="shared" ref="L35:L38" si="8">AVERAGEIFS(Q$43:Q$504,$B$43:$B$504,$B35,$X$43:$X$504,"Yes")</f>
        <v>13.67258064516129</v>
      </c>
      <c r="M35" s="29">
        <f t="shared" ref="M35:M38" si="9">AVERAGEIFS(O$43:O$504,$B$43:$B$504,$B35,$V$43:$V$504,"Yes")</f>
        <v>13.145945945945945</v>
      </c>
      <c r="N35" s="29">
        <f t="shared" ref="N35:N38" si="10">AVERAGEIFS(Q$43:Q$504,$B$43:$B$504,$B35,$V$43:$V$504,"Yes")</f>
        <v>13.432432432432432</v>
      </c>
      <c r="O35" s="29">
        <f t="shared" ref="O35:O38" si="11">AVERAGEIFS(P$43:P$504,$B$43:$B$504,$B35,$T$43:$T$504,"Yes")</f>
        <v>12.98205128205128</v>
      </c>
      <c r="P35" s="29">
        <f t="shared" ref="P35:P38" si="12">AVERAGEIFS(Q$43:Q$504,$B$43:$B$504,$B35,$T$43:$T$504,"Yes")</f>
        <v>13.253846153846153</v>
      </c>
      <c r="Q35" s="29">
        <f>AVERAGEIFS(Q$43:Q$504,$B$43:$B$504,$B35)</f>
        <v>13.253846153846153</v>
      </c>
      <c r="R35" s="334">
        <f t="shared" ref="R35:R39" si="13">F35/E35-1</f>
        <v>0.24188520080689524</v>
      </c>
      <c r="S35" s="334">
        <f t="shared" si="0"/>
        <v>0.12293371850425294</v>
      </c>
      <c r="T35" s="334">
        <f t="shared" si="1"/>
        <v>2.3297923708353485E-2</v>
      </c>
      <c r="U35" s="335">
        <f t="shared" si="2"/>
        <v>2.4534686971235065E-2</v>
      </c>
      <c r="V35" s="336">
        <f t="shared" si="3"/>
        <v>2.179276315789469E-2</v>
      </c>
      <c r="W35" s="336">
        <f t="shared" si="4"/>
        <v>2.0936203831720457E-2</v>
      </c>
    </row>
    <row r="36" spans="1:32">
      <c r="B36" s="102" t="s">
        <v>86</v>
      </c>
      <c r="C36" s="91"/>
      <c r="E36" s="29">
        <f>AVERAGEIFS(E$43:E$498,$B$43:$B$498,$B36,$AD$43:$AD$498,"Yes")</f>
        <v>2.2333333333333334</v>
      </c>
      <c r="F36" s="29">
        <f t="shared" si="5"/>
        <v>3.1785714285714284</v>
      </c>
      <c r="G36" s="29">
        <f>AVERAGEIFS(L$43:L$498,$B$43:$B$498,$B36,$AB$43:$AB$498,"Yes")</f>
        <v>2.8000000000000003</v>
      </c>
      <c r="H36" s="29">
        <f t="shared" si="6"/>
        <v>3.21875</v>
      </c>
      <c r="I36" s="29">
        <f>AVERAGEIFS(M$43:M$498,$B$43:$B$498,$B36,$Z$43:$Z$498,"Yes")</f>
        <v>2.924074074074074</v>
      </c>
      <c r="J36" s="29">
        <f t="shared" si="7"/>
        <v>3.0370370370370372</v>
      </c>
      <c r="K36" s="29">
        <f>AVERAGEIFS(N$43:N$498,$B$43:$B$498,$B36,$X$43:$X$498,"Yes")</f>
        <v>2.924074074074074</v>
      </c>
      <c r="L36" s="29">
        <f t="shared" si="8"/>
        <v>3.0370370370370372</v>
      </c>
      <c r="M36" s="29">
        <f t="shared" si="9"/>
        <v>3.0969696969696972</v>
      </c>
      <c r="N36" s="29">
        <f t="shared" si="10"/>
        <v>3.2045454545454546</v>
      </c>
      <c r="O36" s="29">
        <f t="shared" si="11"/>
        <v>3.112857142857143</v>
      </c>
      <c r="P36" s="29">
        <f t="shared" si="12"/>
        <v>3.2142857142857144</v>
      </c>
      <c r="Q36" s="29">
        <f>AVERAGEIFS(Q$43:Q$504,$B$43:$B$504,$B36)</f>
        <v>3.2142857142857144</v>
      </c>
      <c r="R36" s="334">
        <f t="shared" si="13"/>
        <v>0.42324093816631114</v>
      </c>
      <c r="S36" s="334">
        <f t="shared" si="0"/>
        <v>0.1495535714285714</v>
      </c>
      <c r="T36" s="334">
        <f t="shared" si="1"/>
        <v>3.8632045598480103E-2</v>
      </c>
      <c r="U36" s="335">
        <f t="shared" si="2"/>
        <v>3.8632045598480103E-2</v>
      </c>
      <c r="V36" s="336">
        <f t="shared" si="3"/>
        <v>3.4735812133072308E-2</v>
      </c>
      <c r="W36" s="336">
        <f t="shared" si="4"/>
        <v>3.2583754015603539E-2</v>
      </c>
    </row>
    <row r="37" spans="1:32">
      <c r="B37" s="102" t="s">
        <v>29</v>
      </c>
      <c r="C37" s="91"/>
      <c r="E37" s="29">
        <f>AVERAGEIFS(E$43:E$498,$B$43:$B$498,$B37,$AD$43:$AD$498,"Yes")</f>
        <v>3.5100000000000002</v>
      </c>
      <c r="F37" s="29">
        <f t="shared" si="5"/>
        <v>4.25</v>
      </c>
      <c r="G37" s="29">
        <f>AVERAGEIFS(L$43:L$498,$B$43:$B$498,$B37,$AB$43:$AB$498,"Yes")</f>
        <v>4.55</v>
      </c>
      <c r="H37" s="29">
        <f t="shared" si="6"/>
        <v>5.041666666666667</v>
      </c>
      <c r="I37" s="29">
        <f>AVERAGEIFS(M$43:M$498,$B$43:$B$498,$B37,$Z$43:$Z$498,"Yes")</f>
        <v>4.833333333333333</v>
      </c>
      <c r="J37" s="29">
        <f t="shared" si="7"/>
        <v>5.041666666666667</v>
      </c>
      <c r="K37" s="29">
        <f>AVERAGEIFS(N$43:N$498,$B$43:$B$498,$B37,$X$43:$X$498,"Yes")</f>
        <v>4.833333333333333</v>
      </c>
      <c r="L37" s="29">
        <f t="shared" si="8"/>
        <v>5.041666666666667</v>
      </c>
      <c r="M37" s="29">
        <f t="shared" si="9"/>
        <v>4.833333333333333</v>
      </c>
      <c r="N37" s="29">
        <f t="shared" si="10"/>
        <v>5.041666666666667</v>
      </c>
      <c r="O37" s="29">
        <f t="shared" si="11"/>
        <v>4.8928571428571432</v>
      </c>
      <c r="P37" s="29">
        <f t="shared" si="12"/>
        <v>5.1071428571428568</v>
      </c>
      <c r="Q37" s="29">
        <f>AVERAGEIFS(Q$43:Q$504,$B$43:$B$504,$B37)</f>
        <v>5.1071428571428568</v>
      </c>
      <c r="R37" s="334">
        <f t="shared" si="13"/>
        <v>0.21082621082621067</v>
      </c>
      <c r="S37" s="334">
        <f t="shared" si="0"/>
        <v>0.10805860805860812</v>
      </c>
      <c r="T37" s="334">
        <f t="shared" si="1"/>
        <v>4.31034482758621E-2</v>
      </c>
      <c r="U37" s="335">
        <f t="shared" si="2"/>
        <v>4.31034482758621E-2</v>
      </c>
      <c r="V37" s="336">
        <f t="shared" si="3"/>
        <v>4.31034482758621E-2</v>
      </c>
      <c r="W37" s="336">
        <f t="shared" si="4"/>
        <v>4.3795620437956151E-2</v>
      </c>
    </row>
    <row r="38" spans="1:32">
      <c r="B38" s="102" t="s">
        <v>28</v>
      </c>
      <c r="C38" s="91"/>
      <c r="E38" s="29">
        <f>AVERAGEIFS(E$43:E$498,$B$43:$B$498,$B38,$AD$43:$AD$498,"Yes")</f>
        <v>5.6</v>
      </c>
      <c r="F38" s="29">
        <f t="shared" si="5"/>
        <v>6.5730769230769237</v>
      </c>
      <c r="G38" s="29">
        <f>AVERAGEIFS(L$43:L$498,$B$43:$B$498,$B38,$AB$43:$AB$498,"Yes")</f>
        <v>5.9354166666666659</v>
      </c>
      <c r="H38" s="29">
        <f t="shared" si="6"/>
        <v>6.7791666666666659</v>
      </c>
      <c r="I38" s="29">
        <f>AVERAGEIFS(M$43:M$498,$B$43:$B$498,$B38,$Z$43:$Z$498,"Yes")</f>
        <v>6.4041666666666659</v>
      </c>
      <c r="J38" s="29">
        <f t="shared" si="7"/>
        <v>6.7791666666666659</v>
      </c>
      <c r="K38" s="29">
        <f>AVERAGEIFS(N$43:N$498,$B$43:$B$498,$B38,$X$43:$X$498,"Yes")</f>
        <v>6.4041666666666659</v>
      </c>
      <c r="L38" s="29">
        <f t="shared" si="8"/>
        <v>6.7791666666666659</v>
      </c>
      <c r="M38" s="29">
        <f t="shared" si="9"/>
        <v>6.1</v>
      </c>
      <c r="N38" s="29">
        <f t="shared" si="10"/>
        <v>6.455172413793103</v>
      </c>
      <c r="O38" s="29">
        <f t="shared" si="11"/>
        <v>6.046666666666666</v>
      </c>
      <c r="P38" s="29">
        <f t="shared" si="12"/>
        <v>6.3983333333333325</v>
      </c>
      <c r="Q38" s="29">
        <f>AVERAGEIFS(Q$43:Q$504,$B$43:$B$504,$B38)</f>
        <v>6.3290322580645162</v>
      </c>
      <c r="R38" s="334">
        <f t="shared" si="13"/>
        <v>0.17376373626373653</v>
      </c>
      <c r="S38" s="334">
        <f t="shared" si="0"/>
        <v>0.14215514215514213</v>
      </c>
      <c r="T38" s="334">
        <f t="shared" si="1"/>
        <v>5.8555627846454072E-2</v>
      </c>
      <c r="U38" s="335">
        <f t="shared" si="2"/>
        <v>5.8555627846454072E-2</v>
      </c>
      <c r="V38" s="336">
        <f t="shared" si="3"/>
        <v>5.8224985867721957E-2</v>
      </c>
      <c r="W38" s="336">
        <f t="shared" si="4"/>
        <v>5.815876515986762E-2</v>
      </c>
    </row>
    <row r="39" spans="1:32">
      <c r="B39" s="103" t="s">
        <v>26</v>
      </c>
      <c r="C39" s="93"/>
      <c r="D39" s="42"/>
      <c r="E39" s="29">
        <f>AVERAGEIFS(E$43:E$498,$C$43:$C$498,$B39,$AD$43:$AD$498,"Yes")</f>
        <v>2.5826923076923078</v>
      </c>
      <c r="F39" s="29">
        <f>AVERAGEIFS(Q$43:Q$504,$C$43:$C$504,$B39,$AD$43:$AD$504,"Yes")</f>
        <v>3.5</v>
      </c>
      <c r="G39" s="29">
        <f>AVERAGEIFS(L$43:L$498,$C$43:$C$498,$B39,$AB$43:$AB$498,"Yes")</f>
        <v>3.2716666666666669</v>
      </c>
      <c r="H39" s="29">
        <f>AVERAGEIFS(Q$43:Q$504,$C$43:$C$504,$B39,$AB$43:$AB$504,"Yes")</f>
        <v>3.7916666666666665</v>
      </c>
      <c r="I39" s="29">
        <f>AVERAGEIFS(M$43:M$498,$C$43:$C$498,$B39,$Z$43:$Z$498,"Yes")</f>
        <v>3.4529411764705884</v>
      </c>
      <c r="J39" s="29">
        <f>AVERAGEIFS(Q$43:Q$504,$C$43:$C$504,$B39,$Z$43:$Z$504,"Yes")</f>
        <v>3.6102941176470589</v>
      </c>
      <c r="K39" s="29">
        <f>AVERAGEIFS(N$43:N$498,$C$43:$C$498,$B39,$X$43:$X$498,"Yes")</f>
        <v>3.4805555555555561</v>
      </c>
      <c r="L39" s="29">
        <f>AVERAGEIFS(Q$43:Q$504,$C$43:$C$504,$B39,$X$43:$X$504,"Yes")</f>
        <v>3.7013888888888888</v>
      </c>
      <c r="M39" s="29">
        <f>AVERAGEIFS(O$43:O$498,$C$43:$C$498,$B39,$V$43:$V$498,"Yes")</f>
        <v>3.5845238095238097</v>
      </c>
      <c r="N39" s="29">
        <f>AVERAGEIFS(Q$43:Q$504,$C$43:$C$504,$B39,$V$43:$V$504,"Yes")</f>
        <v>3.7380952380952381</v>
      </c>
      <c r="O39" s="29">
        <f>AVERAGEIFS(P$43:P$504,$C$43:$C$504,$B39,$T$43:$T$504,"Yes")</f>
        <v>3.5750000000000002</v>
      </c>
      <c r="P39" s="29">
        <f>AVERAGEIFS(Q$43:Q$504,$C$43:$C$504,$B39,$T$43:$T$504,"Yes")</f>
        <v>3.7215909090909092</v>
      </c>
      <c r="Q39" s="29">
        <f>AVERAGEIFS(Q$43:Q$504,$C$43:$C$504,$B39)</f>
        <v>3.7215909090909092</v>
      </c>
      <c r="R39" s="334">
        <f t="shared" si="13"/>
        <v>0.35517498138495895</v>
      </c>
      <c r="S39" s="334">
        <f t="shared" si="0"/>
        <v>0.1589403973509933</v>
      </c>
      <c r="T39" s="334">
        <f t="shared" si="1"/>
        <v>4.5570698466780302E-2</v>
      </c>
      <c r="U39" s="335">
        <f t="shared" si="2"/>
        <v>6.3447725458898541E-2</v>
      </c>
      <c r="V39" s="336">
        <f t="shared" si="3"/>
        <v>4.284290933244761E-2</v>
      </c>
      <c r="W39" s="336">
        <f t="shared" si="4"/>
        <v>4.1004450095359246E-2</v>
      </c>
    </row>
    <row r="40" spans="1:32">
      <c r="I40" s="38"/>
      <c r="J40" s="38"/>
    </row>
    <row r="41" spans="1:32" ht="14.5" customHeight="1">
      <c r="T41" s="417" t="s">
        <v>87</v>
      </c>
      <c r="U41" s="417"/>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27">
        <v>45200</v>
      </c>
      <c r="L42" s="3">
        <v>45323</v>
      </c>
      <c r="M42" s="3">
        <v>45717</v>
      </c>
      <c r="N42" s="3">
        <v>45778</v>
      </c>
      <c r="O42" s="3">
        <v>45870</v>
      </c>
      <c r="P42" s="3">
        <v>45962</v>
      </c>
      <c r="Q42" s="243">
        <v>46113</v>
      </c>
      <c r="R42" s="3" t="s">
        <v>93</v>
      </c>
      <c r="S42" s="60" t="s">
        <v>94</v>
      </c>
      <c r="T42" s="3" t="s">
        <v>95</v>
      </c>
      <c r="U42" s="3" t="s">
        <v>96</v>
      </c>
      <c r="V42" s="385" t="s">
        <v>95</v>
      </c>
      <c r="W42" s="67" t="s">
        <v>96</v>
      </c>
      <c r="X42" s="108" t="s">
        <v>95</v>
      </c>
      <c r="Y42" s="67" t="s">
        <v>96</v>
      </c>
      <c r="Z42" s="108" t="s">
        <v>95</v>
      </c>
      <c r="AA42" s="67" t="s">
        <v>96</v>
      </c>
      <c r="AB42" s="108" t="s">
        <v>95</v>
      </c>
      <c r="AC42" s="67" t="s">
        <v>96</v>
      </c>
      <c r="AD42" s="108" t="s">
        <v>95</v>
      </c>
      <c r="AE42" s="63" t="s">
        <v>96</v>
      </c>
      <c r="AF42" s="66"/>
    </row>
    <row r="43" spans="1:32" ht="14.5" customHeight="1">
      <c r="A43" s="66" t="s">
        <v>2980</v>
      </c>
      <c r="B43" s="66" t="s">
        <v>37</v>
      </c>
      <c r="C43" s="66" t="str" cm="1">
        <f t="array" ref="C43">_xlfn.IFNA(_xlfn.IFS(B43="Starter","Starters &amp; Sides",B43="Sides","Starters &amp; Sides"),B43)</f>
        <v>Starters &amp; Sides</v>
      </c>
      <c r="D43" s="84" t="s">
        <v>2981</v>
      </c>
      <c r="E43" s="74">
        <v>4.25</v>
      </c>
      <c r="F43" s="4">
        <v>4.25</v>
      </c>
      <c r="G43" s="4">
        <v>4.25</v>
      </c>
      <c r="H43" s="4">
        <v>4.25</v>
      </c>
      <c r="I43" s="4">
        <v>4.5</v>
      </c>
      <c r="J43" s="4">
        <v>4.5</v>
      </c>
      <c r="K43" s="4">
        <v>4.5</v>
      </c>
      <c r="L43" s="4">
        <v>4.5</v>
      </c>
      <c r="M43" s="4">
        <v>4.95</v>
      </c>
      <c r="N43" s="4">
        <v>4.95</v>
      </c>
      <c r="O43" s="4">
        <v>4.95</v>
      </c>
      <c r="P43" s="15">
        <v>4.95</v>
      </c>
      <c r="Q43" s="337">
        <v>5.25</v>
      </c>
      <c r="R43" s="15" t="str">
        <f>IF(COUNTA(Q43)=1,"Yes","No")</f>
        <v>Yes</v>
      </c>
      <c r="S43" s="15" t="str">
        <f>IF(AND(T43="No",R43="Yes"),"Yes","No")</f>
        <v>No</v>
      </c>
      <c r="T43" s="4" t="str">
        <f t="shared" ref="T43" si="14">IF(COUNTA(P43:Q43)=2,"Yes","No")</f>
        <v>Yes</v>
      </c>
      <c r="U43" s="403">
        <f>IF(T43="Yes",Q43/P43-1,"N/A")</f>
        <v>6.0606060606060552E-2</v>
      </c>
      <c r="V43" s="221" t="str">
        <f>IF(COUNTA(O43:Q43)=3,"Yes","No")</f>
        <v>Yes</v>
      </c>
      <c r="W43" s="223">
        <f>IF(V43="Yes",Q43/O43-1,"N/A")</f>
        <v>6.0606060606060552E-2</v>
      </c>
      <c r="X43" s="221" t="str">
        <f>IF(COUNTA(N43:Q43)=4,"Yes","No")</f>
        <v>Yes</v>
      </c>
      <c r="Y43" s="223">
        <f>IF(X43="Yes",Q43/N43-1,"N/A")</f>
        <v>6.0606060606060552E-2</v>
      </c>
      <c r="Z43" s="222" t="str">
        <f>IF(COUNTA(M43:Q43)=5,"Yes","No")</f>
        <v>Yes</v>
      </c>
      <c r="AA43" s="68">
        <f>IF(Z43="Yes",Q43/M43-1,"N/A")</f>
        <v>6.0606060606060552E-2</v>
      </c>
      <c r="AB43" s="65" t="str">
        <f>IF(COUNTA(L43:Q43)=6,"Yes","No")</f>
        <v>Yes</v>
      </c>
      <c r="AC43" s="68">
        <f>IF(AB43="Yes",Q43/L43-1,"N/A")</f>
        <v>0.16666666666666674</v>
      </c>
      <c r="AD43" s="65" t="str">
        <f>IF(COUNTA(E43:Q43)=13,"Yes","No")</f>
        <v>Yes</v>
      </c>
      <c r="AE43" s="68">
        <f>IF(AD43="Yes",Q43/E43-1,"N/A")</f>
        <v>0.23529411764705888</v>
      </c>
      <c r="AF43" s="66"/>
    </row>
    <row r="44" spans="1:32" ht="14.5" customHeight="1">
      <c r="A44" s="66" t="s">
        <v>2980</v>
      </c>
      <c r="B44" s="66" t="s">
        <v>37</v>
      </c>
      <c r="C44" s="66" t="str" cm="1">
        <f t="array" ref="C44">_xlfn.IFNA(_xlfn.IFS(B44="Starter","Starters &amp; Sides",B44="Sides","Starters &amp; Sides"),B44)</f>
        <v>Starters &amp; Sides</v>
      </c>
      <c r="D44" s="84" t="s">
        <v>2982</v>
      </c>
      <c r="E44" s="74">
        <v>4.25</v>
      </c>
      <c r="F44" s="4">
        <v>4.25</v>
      </c>
      <c r="G44" s="4">
        <v>4.25</v>
      </c>
      <c r="H44" s="4">
        <v>4.25</v>
      </c>
      <c r="I44" s="4">
        <v>4.5</v>
      </c>
      <c r="J44" s="4">
        <v>4.5</v>
      </c>
      <c r="K44" s="4">
        <v>4.5</v>
      </c>
      <c r="L44" s="4">
        <v>4.5</v>
      </c>
      <c r="M44" s="4">
        <v>4.95</v>
      </c>
      <c r="N44" s="4">
        <v>4.95</v>
      </c>
      <c r="O44" s="4">
        <v>4.95</v>
      </c>
      <c r="P44" s="15">
        <v>4.95</v>
      </c>
      <c r="Q44" s="337">
        <v>5.25</v>
      </c>
      <c r="R44" s="15" t="str">
        <f t="shared" ref="R44:R52" si="15">IF(COUNTA(P44)=1,"Yes","No")</f>
        <v>Yes</v>
      </c>
      <c r="S44" s="15" t="str">
        <f t="shared" ref="S44:S52" si="16">IF(AND(V44="No",R44="Yes"),"Yes","No")</f>
        <v>No</v>
      </c>
      <c r="T44" s="4" t="str">
        <f t="shared" ref="T44:T107" si="17">IF(COUNTA(P44:Q44)=2,"Yes","No")</f>
        <v>Yes</v>
      </c>
      <c r="U44" s="403">
        <f t="shared" ref="U44:U107" si="18">IF(T44="Yes",Q44/P44-1,"N/A")</f>
        <v>6.0606060606060552E-2</v>
      </c>
      <c r="V44" s="221" t="str">
        <f t="shared" ref="V44:V107" si="19">IF(COUNTA(O44:Q44)=3,"Yes","No")</f>
        <v>Yes</v>
      </c>
      <c r="W44" s="223">
        <f t="shared" ref="W44:W107" si="20">IF(V44="Yes",Q44/O44-1,"N/A")</f>
        <v>6.0606060606060552E-2</v>
      </c>
      <c r="X44" s="221" t="str">
        <f t="shared" ref="X44:X107" si="21">IF(COUNTA(N44:Q44)=4,"Yes","No")</f>
        <v>Yes</v>
      </c>
      <c r="Y44" s="223">
        <f t="shared" ref="Y44:Y107" si="22">IF(X44="Yes",Q44/N44-1,"N/A")</f>
        <v>6.0606060606060552E-2</v>
      </c>
      <c r="Z44" s="222" t="str">
        <f t="shared" ref="Z44:Z107" si="23">IF(COUNTA(M44:Q44)=5,"Yes","No")</f>
        <v>Yes</v>
      </c>
      <c r="AA44" s="68">
        <f t="shared" ref="AA44:AA107" si="24">IF(Z44="Yes",Q44/M44-1,"N/A")</f>
        <v>6.0606060606060552E-2</v>
      </c>
      <c r="AB44" s="65" t="str">
        <f t="shared" ref="AB44:AB107" si="25">IF(COUNTA(L44:Q44)=6,"Yes","No")</f>
        <v>Yes</v>
      </c>
      <c r="AC44" s="68">
        <f t="shared" ref="AC44:AC107" si="26">IF(AB44="Yes",Q44/L44-1,"N/A")</f>
        <v>0.16666666666666674</v>
      </c>
      <c r="AD44" s="65" t="str">
        <f t="shared" ref="AD44:AD107" si="27">IF(COUNTA(E44:Q44)=13,"Yes","No")</f>
        <v>Yes</v>
      </c>
      <c r="AE44" s="68">
        <f t="shared" ref="AE44:AE107" si="28">IF(AD44="Yes",Q44/E44-1,"N/A")</f>
        <v>0.23529411764705888</v>
      </c>
      <c r="AF44" s="66"/>
    </row>
    <row r="45" spans="1:32" ht="14.5" customHeight="1">
      <c r="A45" s="66" t="s">
        <v>2980</v>
      </c>
      <c r="B45" s="66" t="s">
        <v>37</v>
      </c>
      <c r="C45" s="66" t="str" cm="1">
        <f t="array" ref="C45">_xlfn.IFNA(_xlfn.IFS(B45="Starter","Starters &amp; Sides",B45="Sides","Starters &amp; Sides"),B45)</f>
        <v>Starters &amp; Sides</v>
      </c>
      <c r="D45" s="84" t="s">
        <v>2983</v>
      </c>
      <c r="E45" s="74">
        <v>3.75</v>
      </c>
      <c r="F45" s="4">
        <v>3.75</v>
      </c>
      <c r="G45" s="4">
        <v>3.75</v>
      </c>
      <c r="H45" s="4">
        <v>3.75</v>
      </c>
      <c r="I45" s="4">
        <v>3.75</v>
      </c>
      <c r="J45" s="4">
        <v>3.75</v>
      </c>
      <c r="K45" s="4">
        <v>3.75</v>
      </c>
      <c r="L45" s="4">
        <v>3.75</v>
      </c>
      <c r="M45" s="4">
        <v>3.95</v>
      </c>
      <c r="N45" s="4">
        <v>3.95</v>
      </c>
      <c r="O45" s="4">
        <v>3.95</v>
      </c>
      <c r="P45" s="15">
        <v>3.95</v>
      </c>
      <c r="Q45" s="337">
        <v>4.25</v>
      </c>
      <c r="R45" s="15" t="str">
        <f t="shared" si="15"/>
        <v>Yes</v>
      </c>
      <c r="S45" s="15" t="str">
        <f t="shared" si="16"/>
        <v>No</v>
      </c>
      <c r="T45" s="4" t="str">
        <f t="shared" si="17"/>
        <v>Yes</v>
      </c>
      <c r="U45" s="403">
        <f t="shared" si="18"/>
        <v>7.5949367088607556E-2</v>
      </c>
      <c r="V45" s="221" t="str">
        <f t="shared" si="19"/>
        <v>Yes</v>
      </c>
      <c r="W45" s="223">
        <f t="shared" si="20"/>
        <v>7.5949367088607556E-2</v>
      </c>
      <c r="X45" s="221" t="str">
        <f t="shared" si="21"/>
        <v>Yes</v>
      </c>
      <c r="Y45" s="223">
        <f t="shared" si="22"/>
        <v>7.5949367088607556E-2</v>
      </c>
      <c r="Z45" s="222" t="str">
        <f t="shared" si="23"/>
        <v>Yes</v>
      </c>
      <c r="AA45" s="68">
        <f t="shared" si="24"/>
        <v>7.5949367088607556E-2</v>
      </c>
      <c r="AB45" s="65" t="str">
        <f t="shared" si="25"/>
        <v>Yes</v>
      </c>
      <c r="AC45" s="68">
        <f t="shared" si="26"/>
        <v>0.1333333333333333</v>
      </c>
      <c r="AD45" s="65" t="str">
        <f t="shared" si="27"/>
        <v>Yes</v>
      </c>
      <c r="AE45" s="68">
        <f t="shared" si="28"/>
        <v>0.1333333333333333</v>
      </c>
      <c r="AF45" s="66"/>
    </row>
    <row r="46" spans="1:32" ht="14.5" customHeight="1">
      <c r="A46" s="66" t="s">
        <v>2980</v>
      </c>
      <c r="B46" s="66" t="s">
        <v>37</v>
      </c>
      <c r="C46" s="66" t="str" cm="1">
        <f t="array" ref="C46">_xlfn.IFNA(_xlfn.IFS(B46="Starter","Starters &amp; Sides",B46="Sides","Starters &amp; Sides"),B46)</f>
        <v>Starters &amp; Sides</v>
      </c>
      <c r="D46" s="84" t="s">
        <v>2984</v>
      </c>
      <c r="E46" s="74">
        <v>3.75</v>
      </c>
      <c r="F46" s="4">
        <v>3.75</v>
      </c>
      <c r="G46" s="4">
        <v>3.75</v>
      </c>
      <c r="H46" s="4">
        <v>3.75</v>
      </c>
      <c r="I46" s="4">
        <v>3.75</v>
      </c>
      <c r="J46" s="4">
        <v>3.75</v>
      </c>
      <c r="K46" s="4">
        <v>3.75</v>
      </c>
      <c r="L46" s="4">
        <v>3.75</v>
      </c>
      <c r="M46" s="4">
        <v>3.95</v>
      </c>
      <c r="N46" s="4">
        <v>3.95</v>
      </c>
      <c r="O46" s="4">
        <v>3.95</v>
      </c>
      <c r="P46" s="15">
        <v>3.95</v>
      </c>
      <c r="Q46" s="337">
        <v>4.25</v>
      </c>
      <c r="R46" s="15" t="str">
        <f t="shared" si="15"/>
        <v>Yes</v>
      </c>
      <c r="S46" s="15" t="str">
        <f t="shared" si="16"/>
        <v>No</v>
      </c>
      <c r="T46" s="4" t="str">
        <f t="shared" si="17"/>
        <v>Yes</v>
      </c>
      <c r="U46" s="403">
        <f t="shared" si="18"/>
        <v>7.5949367088607556E-2</v>
      </c>
      <c r="V46" s="221" t="str">
        <f t="shared" si="19"/>
        <v>Yes</v>
      </c>
      <c r="W46" s="223">
        <f t="shared" si="20"/>
        <v>7.5949367088607556E-2</v>
      </c>
      <c r="X46" s="221" t="str">
        <f t="shared" si="21"/>
        <v>Yes</v>
      </c>
      <c r="Y46" s="223">
        <f t="shared" si="22"/>
        <v>7.5949367088607556E-2</v>
      </c>
      <c r="Z46" s="222" t="str">
        <f t="shared" si="23"/>
        <v>Yes</v>
      </c>
      <c r="AA46" s="68">
        <f t="shared" si="24"/>
        <v>7.5949367088607556E-2</v>
      </c>
      <c r="AB46" s="65" t="str">
        <f t="shared" si="25"/>
        <v>Yes</v>
      </c>
      <c r="AC46" s="68">
        <f t="shared" si="26"/>
        <v>0.1333333333333333</v>
      </c>
      <c r="AD46" s="65" t="str">
        <f t="shared" si="27"/>
        <v>Yes</v>
      </c>
      <c r="AE46" s="68">
        <f t="shared" si="28"/>
        <v>0.1333333333333333</v>
      </c>
      <c r="AF46" s="66"/>
    </row>
    <row r="47" spans="1:32" ht="14.5" customHeight="1">
      <c r="A47" s="66" t="s">
        <v>2980</v>
      </c>
      <c r="B47" s="66" t="s">
        <v>37</v>
      </c>
      <c r="C47" s="66" t="str" cm="1">
        <f t="array" ref="C47">_xlfn.IFNA(_xlfn.IFS(B47="Starter","Starters &amp; Sides",B47="Sides","Starters &amp; Sides"),B47)</f>
        <v>Starters &amp; Sides</v>
      </c>
      <c r="D47" s="330" t="s">
        <v>2985</v>
      </c>
      <c r="E47" s="74"/>
      <c r="F47" s="4"/>
      <c r="G47" s="4"/>
      <c r="H47" s="4"/>
      <c r="I47" s="4">
        <v>9.9499999999999993</v>
      </c>
      <c r="J47" s="4">
        <v>9.9499999999999993</v>
      </c>
      <c r="K47" s="4">
        <v>9.9499999999999993</v>
      </c>
      <c r="L47" s="4">
        <v>9.9499999999999993</v>
      </c>
      <c r="M47" s="4">
        <v>11.75</v>
      </c>
      <c r="N47" s="4">
        <v>11.75</v>
      </c>
      <c r="O47" s="4">
        <v>11.75</v>
      </c>
      <c r="P47" s="15">
        <v>11.75</v>
      </c>
      <c r="Q47" s="337">
        <v>12.25</v>
      </c>
      <c r="R47" s="15" t="str">
        <f t="shared" si="15"/>
        <v>Yes</v>
      </c>
      <c r="S47" s="15" t="str">
        <f t="shared" si="16"/>
        <v>No</v>
      </c>
      <c r="T47" s="4" t="str">
        <f t="shared" si="17"/>
        <v>Yes</v>
      </c>
      <c r="U47" s="403">
        <f t="shared" si="18"/>
        <v>4.2553191489361764E-2</v>
      </c>
      <c r="V47" s="221" t="str">
        <f t="shared" si="19"/>
        <v>Yes</v>
      </c>
      <c r="W47" s="223">
        <f t="shared" si="20"/>
        <v>4.2553191489361764E-2</v>
      </c>
      <c r="X47" s="221" t="str">
        <f t="shared" si="21"/>
        <v>Yes</v>
      </c>
      <c r="Y47" s="223">
        <f t="shared" si="22"/>
        <v>4.2553191489361764E-2</v>
      </c>
      <c r="Z47" s="222" t="str">
        <f t="shared" si="23"/>
        <v>Yes</v>
      </c>
      <c r="AA47" s="68">
        <f t="shared" si="24"/>
        <v>4.2553191489361764E-2</v>
      </c>
      <c r="AB47" s="65" t="str">
        <f t="shared" si="25"/>
        <v>Yes</v>
      </c>
      <c r="AC47" s="68">
        <f t="shared" si="26"/>
        <v>0.23115577889447247</v>
      </c>
      <c r="AD47" s="65" t="str">
        <f t="shared" si="27"/>
        <v>No</v>
      </c>
      <c r="AE47" s="68" t="str">
        <f t="shared" si="28"/>
        <v>N/A</v>
      </c>
      <c r="AF47" s="66"/>
    </row>
    <row r="48" spans="1:32" ht="14.5" customHeight="1">
      <c r="A48" s="66" t="s">
        <v>2980</v>
      </c>
      <c r="B48" s="66" t="s">
        <v>37</v>
      </c>
      <c r="C48" s="66" t="str" cm="1">
        <f t="array" ref="C48">_xlfn.IFNA(_xlfn.IFS(B48="Starter","Starters &amp; Sides",B48="Sides","Starters &amp; Sides"),B48)</f>
        <v>Starters &amp; Sides</v>
      </c>
      <c r="D48" s="84" t="s">
        <v>2986</v>
      </c>
      <c r="E48" s="74">
        <v>4.25</v>
      </c>
      <c r="F48" s="4">
        <v>4.25</v>
      </c>
      <c r="G48" s="4">
        <v>4.25</v>
      </c>
      <c r="H48" s="4">
        <v>4.25</v>
      </c>
      <c r="I48" s="4">
        <v>4.5</v>
      </c>
      <c r="J48" s="4">
        <v>4.5</v>
      </c>
      <c r="K48" s="4">
        <v>4.5</v>
      </c>
      <c r="L48" s="4">
        <v>4.5</v>
      </c>
      <c r="M48" s="4">
        <v>4.95</v>
      </c>
      <c r="N48" s="4">
        <v>4.95</v>
      </c>
      <c r="O48" s="4">
        <v>4.95</v>
      </c>
      <c r="P48" s="15">
        <v>4.95</v>
      </c>
      <c r="Q48" s="337">
        <v>5.25</v>
      </c>
      <c r="R48" s="15" t="str">
        <f t="shared" si="15"/>
        <v>Yes</v>
      </c>
      <c r="S48" s="15" t="str">
        <f t="shared" si="16"/>
        <v>No</v>
      </c>
      <c r="T48" s="4" t="str">
        <f t="shared" si="17"/>
        <v>Yes</v>
      </c>
      <c r="U48" s="403">
        <f t="shared" si="18"/>
        <v>6.0606060606060552E-2</v>
      </c>
      <c r="V48" s="221" t="str">
        <f t="shared" si="19"/>
        <v>Yes</v>
      </c>
      <c r="W48" s="223">
        <f t="shared" si="20"/>
        <v>6.0606060606060552E-2</v>
      </c>
      <c r="X48" s="221" t="str">
        <f t="shared" si="21"/>
        <v>Yes</v>
      </c>
      <c r="Y48" s="223">
        <f t="shared" si="22"/>
        <v>6.0606060606060552E-2</v>
      </c>
      <c r="Z48" s="222" t="str">
        <f t="shared" si="23"/>
        <v>Yes</v>
      </c>
      <c r="AA48" s="68">
        <f t="shared" si="24"/>
        <v>6.0606060606060552E-2</v>
      </c>
      <c r="AB48" s="65" t="str">
        <f t="shared" si="25"/>
        <v>Yes</v>
      </c>
      <c r="AC48" s="68">
        <f t="shared" si="26"/>
        <v>0.16666666666666674</v>
      </c>
      <c r="AD48" s="65" t="str">
        <f t="shared" si="27"/>
        <v>Yes</v>
      </c>
      <c r="AE48" s="68">
        <f t="shared" si="28"/>
        <v>0.23529411764705888</v>
      </c>
      <c r="AF48" s="66"/>
    </row>
    <row r="49" spans="1:32" ht="14.5" customHeight="1">
      <c r="A49" s="66" t="s">
        <v>2980</v>
      </c>
      <c r="B49" s="66" t="s">
        <v>37</v>
      </c>
      <c r="C49" s="66" t="str" cm="1">
        <f t="array" ref="C49">_xlfn.IFNA(_xlfn.IFS(B49="Starter","Starters &amp; Sides",B49="Sides","Starters &amp; Sides"),B49)</f>
        <v>Starters &amp; Sides</v>
      </c>
      <c r="D49" s="84" t="s">
        <v>2987</v>
      </c>
      <c r="E49" s="74"/>
      <c r="F49" s="4"/>
      <c r="G49" s="4"/>
      <c r="H49" s="4"/>
      <c r="I49" s="4"/>
      <c r="J49" s="4"/>
      <c r="K49" s="4"/>
      <c r="L49" s="4"/>
      <c r="M49" s="4">
        <v>3.95</v>
      </c>
      <c r="N49" s="4">
        <v>3.95</v>
      </c>
      <c r="O49" s="4">
        <v>3.95</v>
      </c>
      <c r="P49" s="15">
        <v>3.95</v>
      </c>
      <c r="Q49" s="337">
        <v>4.25</v>
      </c>
      <c r="R49" s="15" t="str">
        <f t="shared" si="15"/>
        <v>Yes</v>
      </c>
      <c r="S49" s="15" t="str">
        <f t="shared" si="16"/>
        <v>No</v>
      </c>
      <c r="T49" s="4" t="str">
        <f t="shared" si="17"/>
        <v>Yes</v>
      </c>
      <c r="U49" s="403">
        <f t="shared" si="18"/>
        <v>7.5949367088607556E-2</v>
      </c>
      <c r="V49" s="221" t="str">
        <f t="shared" si="19"/>
        <v>Yes</v>
      </c>
      <c r="W49" s="223">
        <f t="shared" si="20"/>
        <v>7.5949367088607556E-2</v>
      </c>
      <c r="X49" s="221" t="str">
        <f t="shared" si="21"/>
        <v>Yes</v>
      </c>
      <c r="Y49" s="223">
        <f t="shared" si="22"/>
        <v>7.5949367088607556E-2</v>
      </c>
      <c r="Z49" s="222" t="str">
        <f t="shared" si="23"/>
        <v>Yes</v>
      </c>
      <c r="AA49" s="68">
        <f t="shared" si="24"/>
        <v>7.5949367088607556E-2</v>
      </c>
      <c r="AB49" s="65" t="str">
        <f t="shared" si="25"/>
        <v>No</v>
      </c>
      <c r="AC49" s="68" t="str">
        <f t="shared" si="26"/>
        <v>N/A</v>
      </c>
      <c r="AD49" s="65" t="str">
        <f t="shared" si="27"/>
        <v>No</v>
      </c>
      <c r="AE49" s="68" t="str">
        <f t="shared" si="28"/>
        <v>N/A</v>
      </c>
      <c r="AF49" s="66"/>
    </row>
    <row r="50" spans="1:32" ht="14.5" hidden="1" customHeight="1">
      <c r="A50" s="66" t="s">
        <v>2980</v>
      </c>
      <c r="B50" s="66" t="s">
        <v>37</v>
      </c>
      <c r="C50" s="66" t="str" cm="1">
        <f t="array" ref="C50">_xlfn.IFNA(_xlfn.IFS(B50="Starter","Starters &amp; Sides",B50="Sides","Starters &amp; Sides"),B50)</f>
        <v>Starters &amp; Sides</v>
      </c>
      <c r="D50" s="84" t="s">
        <v>2988</v>
      </c>
      <c r="E50" s="74"/>
      <c r="F50" s="4"/>
      <c r="G50" s="4"/>
      <c r="H50" s="4"/>
      <c r="I50" s="4"/>
      <c r="J50" s="4">
        <v>4.5</v>
      </c>
      <c r="K50" s="4"/>
      <c r="L50" s="4"/>
      <c r="M50" s="4"/>
      <c r="N50" s="4">
        <v>3.95</v>
      </c>
      <c r="O50" s="4"/>
      <c r="P50" s="15"/>
      <c r="Q50" s="337"/>
      <c r="R50" s="15" t="str">
        <f t="shared" si="15"/>
        <v>No</v>
      </c>
      <c r="S50" s="15" t="str">
        <f t="shared" si="16"/>
        <v>No</v>
      </c>
      <c r="T50" s="4" t="str">
        <f t="shared" si="17"/>
        <v>No</v>
      </c>
      <c r="U50" s="403" t="str">
        <f t="shared" si="18"/>
        <v>N/A</v>
      </c>
      <c r="V50" s="221" t="str">
        <f t="shared" si="19"/>
        <v>No</v>
      </c>
      <c r="W50" s="223" t="str">
        <f t="shared" si="20"/>
        <v>N/A</v>
      </c>
      <c r="X50" s="221" t="str">
        <f t="shared" si="21"/>
        <v>No</v>
      </c>
      <c r="Y50" s="223" t="str">
        <f t="shared" si="22"/>
        <v>N/A</v>
      </c>
      <c r="Z50" s="222" t="str">
        <f t="shared" si="23"/>
        <v>No</v>
      </c>
      <c r="AA50" s="68" t="str">
        <f t="shared" si="24"/>
        <v>N/A</v>
      </c>
      <c r="AB50" s="65" t="str">
        <f t="shared" si="25"/>
        <v>No</v>
      </c>
      <c r="AC50" s="68" t="str">
        <f t="shared" si="26"/>
        <v>N/A</v>
      </c>
      <c r="AD50" s="65" t="str">
        <f t="shared" si="27"/>
        <v>No</v>
      </c>
      <c r="AE50" s="68" t="str">
        <f t="shared" si="28"/>
        <v>N/A</v>
      </c>
      <c r="AF50" s="66"/>
    </row>
    <row r="51" spans="1:32">
      <c r="A51" s="66" t="s">
        <v>2980</v>
      </c>
      <c r="B51" s="66" t="s">
        <v>37</v>
      </c>
      <c r="C51" s="66" t="str" cm="1">
        <f t="array" ref="C51">_xlfn.IFNA(_xlfn.IFS(B51="Starter","Starters &amp; Sides",B51="Sides","Starters &amp; Sides"),B51)</f>
        <v>Starters &amp; Sides</v>
      </c>
      <c r="D51" s="84" t="s">
        <v>2989</v>
      </c>
      <c r="E51" s="74"/>
      <c r="F51" s="4"/>
      <c r="G51" s="4"/>
      <c r="H51" s="4"/>
      <c r="I51" s="4"/>
      <c r="J51" s="4"/>
      <c r="K51" s="4"/>
      <c r="L51" s="4"/>
      <c r="M51" s="4"/>
      <c r="N51" s="4">
        <v>3.95</v>
      </c>
      <c r="O51" s="4">
        <v>4.95</v>
      </c>
      <c r="P51" s="15">
        <v>4.95</v>
      </c>
      <c r="Q51" s="337">
        <v>5.25</v>
      </c>
      <c r="R51" s="15" t="str">
        <f t="shared" si="15"/>
        <v>Yes</v>
      </c>
      <c r="S51" s="15" t="str">
        <f t="shared" si="16"/>
        <v>No</v>
      </c>
      <c r="T51" s="4" t="str">
        <f t="shared" si="17"/>
        <v>Yes</v>
      </c>
      <c r="U51" s="403">
        <f t="shared" si="18"/>
        <v>6.0606060606060552E-2</v>
      </c>
      <c r="V51" s="221" t="str">
        <f t="shared" si="19"/>
        <v>Yes</v>
      </c>
      <c r="W51" s="223">
        <f t="shared" si="20"/>
        <v>6.0606060606060552E-2</v>
      </c>
      <c r="X51" s="221" t="str">
        <f t="shared" si="21"/>
        <v>Yes</v>
      </c>
      <c r="Y51" s="223">
        <f t="shared" si="22"/>
        <v>0.32911392405063289</v>
      </c>
      <c r="Z51" s="222" t="str">
        <f t="shared" si="23"/>
        <v>No</v>
      </c>
      <c r="AA51" s="68" t="str">
        <f t="shared" si="24"/>
        <v>N/A</v>
      </c>
      <c r="AB51" s="65" t="str">
        <f t="shared" si="25"/>
        <v>No</v>
      </c>
      <c r="AC51" s="68" t="str">
        <f t="shared" si="26"/>
        <v>N/A</v>
      </c>
      <c r="AD51" s="65" t="str">
        <f t="shared" si="27"/>
        <v>No</v>
      </c>
      <c r="AE51" s="68" t="str">
        <f t="shared" si="28"/>
        <v>N/A</v>
      </c>
      <c r="AF51" s="66"/>
    </row>
    <row r="52" spans="1:32">
      <c r="A52" s="66" t="s">
        <v>2980</v>
      </c>
      <c r="B52" s="66" t="s">
        <v>37</v>
      </c>
      <c r="C52" s="66" t="str" cm="1">
        <f t="array" ref="C52">_xlfn.IFNA(_xlfn.IFS(B52="Starter","Starters &amp; Sides",B52="Sides","Starters &amp; Sides"),B52)</f>
        <v>Starters &amp; Sides</v>
      </c>
      <c r="D52" s="84" t="s">
        <v>2990</v>
      </c>
      <c r="E52" s="74"/>
      <c r="F52" s="4"/>
      <c r="G52" s="4"/>
      <c r="H52" s="4"/>
      <c r="I52" s="4"/>
      <c r="J52" s="4"/>
      <c r="K52" s="4"/>
      <c r="L52" s="4"/>
      <c r="M52" s="4"/>
      <c r="N52" s="4">
        <v>3.95</v>
      </c>
      <c r="O52" s="4">
        <v>4.95</v>
      </c>
      <c r="P52" s="15">
        <v>4.95</v>
      </c>
      <c r="Q52" s="337">
        <v>5.25</v>
      </c>
      <c r="R52" s="15" t="str">
        <f t="shared" si="15"/>
        <v>Yes</v>
      </c>
      <c r="S52" s="15" t="str">
        <f t="shared" si="16"/>
        <v>No</v>
      </c>
      <c r="T52" s="4" t="str">
        <f t="shared" si="17"/>
        <v>Yes</v>
      </c>
      <c r="U52" s="403">
        <f t="shared" si="18"/>
        <v>6.0606060606060552E-2</v>
      </c>
      <c r="V52" s="221" t="str">
        <f t="shared" si="19"/>
        <v>Yes</v>
      </c>
      <c r="W52" s="223">
        <f t="shared" si="20"/>
        <v>6.0606060606060552E-2</v>
      </c>
      <c r="X52" s="221" t="str">
        <f t="shared" si="21"/>
        <v>Yes</v>
      </c>
      <c r="Y52" s="223">
        <f t="shared" si="22"/>
        <v>0.32911392405063289</v>
      </c>
      <c r="Z52" s="222" t="str">
        <f t="shared" si="23"/>
        <v>No</v>
      </c>
      <c r="AA52" s="68" t="str">
        <f t="shared" si="24"/>
        <v>N/A</v>
      </c>
      <c r="AB52" s="65" t="str">
        <f t="shared" si="25"/>
        <v>No</v>
      </c>
      <c r="AC52" s="68" t="str">
        <f t="shared" si="26"/>
        <v>N/A</v>
      </c>
      <c r="AD52" s="65" t="str">
        <f t="shared" si="27"/>
        <v>No</v>
      </c>
      <c r="AE52" s="68" t="str">
        <f t="shared" si="28"/>
        <v>N/A</v>
      </c>
      <c r="AF52" s="66"/>
    </row>
    <row r="53" spans="1:32" ht="14.5" customHeight="1">
      <c r="A53" s="66" t="s">
        <v>2980</v>
      </c>
      <c r="B53" s="66" t="s">
        <v>27</v>
      </c>
      <c r="C53" s="66" t="str" cm="1">
        <f t="array" ref="C53">_xlfn.IFNA(_xlfn.IFS(B53="Starter","Starters &amp; Sides",B53="Sides","Starters &amp; Sides"),B53)</f>
        <v>Mains</v>
      </c>
      <c r="D53" s="84" t="s">
        <v>2991</v>
      </c>
      <c r="E53" s="74">
        <v>7.95</v>
      </c>
      <c r="F53" s="4">
        <v>8.25</v>
      </c>
      <c r="G53" s="4">
        <v>8.25</v>
      </c>
      <c r="H53" s="4">
        <v>8.5</v>
      </c>
      <c r="I53" s="4">
        <v>8.6999999999999993</v>
      </c>
      <c r="J53" s="4">
        <v>8.6999999999999993</v>
      </c>
      <c r="K53" s="4">
        <v>8.6999999999999993</v>
      </c>
      <c r="L53" s="4">
        <v>8.6999999999999993</v>
      </c>
      <c r="M53" s="4">
        <v>8.9499999999999993</v>
      </c>
      <c r="N53" s="4">
        <v>8.9499999999999993</v>
      </c>
      <c r="O53" s="4">
        <v>8.9499999999999993</v>
      </c>
      <c r="P53" s="15">
        <v>8.9499999999999993</v>
      </c>
      <c r="Q53" s="337">
        <v>9.25</v>
      </c>
      <c r="R53" s="15" t="str">
        <f>IF(COUNTA(Q53)=1,"Yes","No")</f>
        <v>Yes</v>
      </c>
      <c r="S53" s="15" t="str">
        <f>IF(AND(T53="No",R53="Yes"),"Yes","No")</f>
        <v>No</v>
      </c>
      <c r="T53" s="4" t="str">
        <f t="shared" si="17"/>
        <v>Yes</v>
      </c>
      <c r="U53" s="403">
        <f t="shared" si="18"/>
        <v>3.3519553072625774E-2</v>
      </c>
      <c r="V53" s="221" t="str">
        <f t="shared" si="19"/>
        <v>Yes</v>
      </c>
      <c r="W53" s="223">
        <f t="shared" si="20"/>
        <v>3.3519553072625774E-2</v>
      </c>
      <c r="X53" s="221" t="str">
        <f t="shared" si="21"/>
        <v>Yes</v>
      </c>
      <c r="Y53" s="223">
        <f t="shared" si="22"/>
        <v>3.3519553072625774E-2</v>
      </c>
      <c r="Z53" s="222" t="str">
        <f t="shared" si="23"/>
        <v>Yes</v>
      </c>
      <c r="AA53" s="68">
        <f t="shared" si="24"/>
        <v>3.3519553072625774E-2</v>
      </c>
      <c r="AB53" s="65" t="str">
        <f t="shared" si="25"/>
        <v>Yes</v>
      </c>
      <c r="AC53" s="68">
        <f t="shared" si="26"/>
        <v>6.321839080459779E-2</v>
      </c>
      <c r="AD53" s="65" t="str">
        <f t="shared" si="27"/>
        <v>Yes</v>
      </c>
      <c r="AE53" s="68">
        <f t="shared" si="28"/>
        <v>0.16352201257861632</v>
      </c>
      <c r="AF53" s="66"/>
    </row>
    <row r="54" spans="1:32" ht="14.5" customHeight="1">
      <c r="A54" s="66" t="s">
        <v>2980</v>
      </c>
      <c r="B54" s="66" t="s">
        <v>27</v>
      </c>
      <c r="C54" s="66" t="str" cm="1">
        <f t="array" ref="C54">_xlfn.IFNA(_xlfn.IFS(B54="Starter","Starters &amp; Sides",B54="Sides","Starters &amp; Sides"),B54)</f>
        <v>Mains</v>
      </c>
      <c r="D54" s="84" t="s">
        <v>2992</v>
      </c>
      <c r="E54" s="74">
        <v>4.25</v>
      </c>
      <c r="F54" s="4">
        <v>4.75</v>
      </c>
      <c r="G54" s="4">
        <v>4.75</v>
      </c>
      <c r="H54" s="4">
        <v>4.95</v>
      </c>
      <c r="I54" s="4">
        <v>5.25</v>
      </c>
      <c r="J54" s="4">
        <v>5.25</v>
      </c>
      <c r="K54" s="4">
        <v>5.25</v>
      </c>
      <c r="L54" s="4">
        <v>5.25</v>
      </c>
      <c r="M54" s="4">
        <v>5.5</v>
      </c>
      <c r="N54" s="4">
        <v>5.5</v>
      </c>
      <c r="O54" s="4">
        <v>5.5</v>
      </c>
      <c r="P54" s="15">
        <v>5.5</v>
      </c>
      <c r="Q54" s="337">
        <v>5.75</v>
      </c>
      <c r="R54" s="15" t="str">
        <f t="shared" ref="R54:R103" si="29">IF(COUNTA(Q54)=1,"Yes","No")</f>
        <v>Yes</v>
      </c>
      <c r="S54" s="15" t="str">
        <f t="shared" ref="S54:S103" si="30">IF(AND(T54="No",R54="Yes"),"Yes","No")</f>
        <v>No</v>
      </c>
      <c r="T54" s="4" t="str">
        <f t="shared" si="17"/>
        <v>Yes</v>
      </c>
      <c r="U54" s="403">
        <f t="shared" si="18"/>
        <v>4.5454545454545414E-2</v>
      </c>
      <c r="V54" s="221" t="str">
        <f t="shared" si="19"/>
        <v>Yes</v>
      </c>
      <c r="W54" s="223">
        <f t="shared" si="20"/>
        <v>4.5454545454545414E-2</v>
      </c>
      <c r="X54" s="221" t="str">
        <f t="shared" si="21"/>
        <v>Yes</v>
      </c>
      <c r="Y54" s="223">
        <f t="shared" si="22"/>
        <v>4.5454545454545414E-2</v>
      </c>
      <c r="Z54" s="222" t="str">
        <f t="shared" si="23"/>
        <v>Yes</v>
      </c>
      <c r="AA54" s="68">
        <f t="shared" si="24"/>
        <v>4.5454545454545414E-2</v>
      </c>
      <c r="AB54" s="65" t="str">
        <f t="shared" si="25"/>
        <v>Yes</v>
      </c>
      <c r="AC54" s="68">
        <f t="shared" si="26"/>
        <v>9.5238095238095344E-2</v>
      </c>
      <c r="AD54" s="65" t="str">
        <f t="shared" si="27"/>
        <v>Yes</v>
      </c>
      <c r="AE54" s="68">
        <f t="shared" si="28"/>
        <v>0.35294117647058831</v>
      </c>
      <c r="AF54" s="66"/>
    </row>
    <row r="55" spans="1:32" ht="14.5" hidden="1" customHeight="1">
      <c r="A55" s="66" t="s">
        <v>2980</v>
      </c>
      <c r="B55" s="66" t="s">
        <v>27</v>
      </c>
      <c r="C55" s="66" t="str" cm="1">
        <f t="array" ref="C55">_xlfn.IFNA(_xlfn.IFS(B55="Starter","Starters &amp; Sides",B55="Sides","Starters &amp; Sides"),B55)</f>
        <v>Mains</v>
      </c>
      <c r="D55" s="84" t="s">
        <v>2993</v>
      </c>
      <c r="E55" s="74"/>
      <c r="F55" s="4"/>
      <c r="G55" s="4"/>
      <c r="H55" s="4">
        <v>14.95</v>
      </c>
      <c r="I55" s="4">
        <v>15.25</v>
      </c>
      <c r="J55" s="4"/>
      <c r="K55" s="4"/>
      <c r="L55" s="4"/>
      <c r="M55" s="4"/>
      <c r="N55" s="4"/>
      <c r="O55" s="4"/>
      <c r="P55" s="15"/>
      <c r="Q55" s="337"/>
      <c r="R55" s="15" t="str">
        <f t="shared" si="29"/>
        <v>No</v>
      </c>
      <c r="S55" s="15" t="str">
        <f t="shared" si="30"/>
        <v>No</v>
      </c>
      <c r="T55" s="4" t="str">
        <f t="shared" si="17"/>
        <v>No</v>
      </c>
      <c r="U55" s="403" t="str">
        <f t="shared" si="18"/>
        <v>N/A</v>
      </c>
      <c r="V55" s="221" t="str">
        <f t="shared" si="19"/>
        <v>No</v>
      </c>
      <c r="W55" s="223" t="str">
        <f t="shared" si="20"/>
        <v>N/A</v>
      </c>
      <c r="X55" s="221" t="str">
        <f t="shared" si="21"/>
        <v>No</v>
      </c>
      <c r="Y55" s="223" t="str">
        <f t="shared" si="22"/>
        <v>N/A</v>
      </c>
      <c r="Z55" s="222" t="str">
        <f t="shared" si="23"/>
        <v>No</v>
      </c>
      <c r="AA55" s="68" t="str">
        <f t="shared" si="24"/>
        <v>N/A</v>
      </c>
      <c r="AB55" s="65" t="str">
        <f t="shared" si="25"/>
        <v>No</v>
      </c>
      <c r="AC55" s="68" t="str">
        <f t="shared" si="26"/>
        <v>N/A</v>
      </c>
      <c r="AD55" s="65" t="str">
        <f t="shared" si="27"/>
        <v>No</v>
      </c>
      <c r="AE55" s="68" t="str">
        <f t="shared" si="28"/>
        <v>N/A</v>
      </c>
      <c r="AF55" s="66"/>
    </row>
    <row r="56" spans="1:32" ht="14.5" customHeight="1">
      <c r="A56" s="66" t="s">
        <v>2980</v>
      </c>
      <c r="B56" s="66" t="s">
        <v>27</v>
      </c>
      <c r="C56" s="66" t="str" cm="1">
        <f t="array" ref="C56">_xlfn.IFNA(_xlfn.IFS(B56="Starter","Starters &amp; Sides",B56="Sides","Starters &amp; Sides"),B56)</f>
        <v>Mains</v>
      </c>
      <c r="D56" s="84" t="s">
        <v>2994</v>
      </c>
      <c r="E56" s="74">
        <v>10.95</v>
      </c>
      <c r="F56" s="4">
        <v>11.5</v>
      </c>
      <c r="G56" s="4">
        <v>11.5</v>
      </c>
      <c r="H56" s="4">
        <v>11.75</v>
      </c>
      <c r="I56" s="4">
        <v>11.95</v>
      </c>
      <c r="J56" s="4">
        <v>11.95</v>
      </c>
      <c r="K56" s="4">
        <v>11.95</v>
      </c>
      <c r="L56" s="4">
        <v>11.95</v>
      </c>
      <c r="M56" s="4">
        <v>12.75</v>
      </c>
      <c r="N56" s="4">
        <v>12.75</v>
      </c>
      <c r="O56" s="4">
        <v>12.75</v>
      </c>
      <c r="P56" s="15">
        <v>12.75</v>
      </c>
      <c r="Q56" s="337">
        <v>13</v>
      </c>
      <c r="R56" s="15" t="str">
        <f t="shared" si="29"/>
        <v>Yes</v>
      </c>
      <c r="S56" s="15" t="str">
        <f t="shared" si="30"/>
        <v>No</v>
      </c>
      <c r="T56" s="4" t="str">
        <f t="shared" si="17"/>
        <v>Yes</v>
      </c>
      <c r="U56" s="403">
        <f t="shared" si="18"/>
        <v>1.9607843137254832E-2</v>
      </c>
      <c r="V56" s="221" t="str">
        <f t="shared" si="19"/>
        <v>Yes</v>
      </c>
      <c r="W56" s="223">
        <f t="shared" si="20"/>
        <v>1.9607843137254832E-2</v>
      </c>
      <c r="X56" s="221" t="str">
        <f t="shared" si="21"/>
        <v>Yes</v>
      </c>
      <c r="Y56" s="223">
        <f t="shared" si="22"/>
        <v>1.9607843137254832E-2</v>
      </c>
      <c r="Z56" s="222" t="str">
        <f t="shared" si="23"/>
        <v>Yes</v>
      </c>
      <c r="AA56" s="68">
        <f t="shared" si="24"/>
        <v>1.9607843137254832E-2</v>
      </c>
      <c r="AB56" s="65" t="str">
        <f t="shared" si="25"/>
        <v>Yes</v>
      </c>
      <c r="AC56" s="68">
        <f t="shared" si="26"/>
        <v>8.7866108786611052E-2</v>
      </c>
      <c r="AD56" s="65" t="str">
        <f t="shared" si="27"/>
        <v>Yes</v>
      </c>
      <c r="AE56" s="68">
        <f t="shared" si="28"/>
        <v>0.18721461187214627</v>
      </c>
      <c r="AF56" s="66"/>
    </row>
    <row r="57" spans="1:32" ht="14.5" customHeight="1">
      <c r="A57" s="66" t="s">
        <v>2980</v>
      </c>
      <c r="B57" s="66" t="s">
        <v>27</v>
      </c>
      <c r="C57" s="66" t="str" cm="1">
        <f t="array" ref="C57">_xlfn.IFNA(_xlfn.IFS(B57="Starter","Starters &amp; Sides",B57="Sides","Starters &amp; Sides"),B57)</f>
        <v>Mains</v>
      </c>
      <c r="D57" s="84" t="s">
        <v>2995</v>
      </c>
      <c r="E57" s="74">
        <v>10.95</v>
      </c>
      <c r="F57" s="4">
        <v>11.5</v>
      </c>
      <c r="G57" s="4">
        <v>11.5</v>
      </c>
      <c r="H57" s="4">
        <v>11.75</v>
      </c>
      <c r="I57" s="4">
        <v>11.95</v>
      </c>
      <c r="J57" s="4">
        <v>11.95</v>
      </c>
      <c r="K57" s="4">
        <v>11.95</v>
      </c>
      <c r="L57" s="4">
        <v>11.95</v>
      </c>
      <c r="M57" s="4">
        <v>12.75</v>
      </c>
      <c r="N57" s="4">
        <v>12.75</v>
      </c>
      <c r="O57" s="4">
        <v>12.75</v>
      </c>
      <c r="P57" s="15">
        <v>12.75</v>
      </c>
      <c r="Q57" s="337">
        <v>13</v>
      </c>
      <c r="R57" s="15" t="str">
        <f t="shared" si="29"/>
        <v>Yes</v>
      </c>
      <c r="S57" s="15" t="str">
        <f t="shared" si="30"/>
        <v>No</v>
      </c>
      <c r="T57" s="4" t="str">
        <f t="shared" si="17"/>
        <v>Yes</v>
      </c>
      <c r="U57" s="403">
        <f t="shared" si="18"/>
        <v>1.9607843137254832E-2</v>
      </c>
      <c r="V57" s="221" t="str">
        <f t="shared" si="19"/>
        <v>Yes</v>
      </c>
      <c r="W57" s="223">
        <f t="shared" si="20"/>
        <v>1.9607843137254832E-2</v>
      </c>
      <c r="X57" s="221" t="str">
        <f t="shared" si="21"/>
        <v>Yes</v>
      </c>
      <c r="Y57" s="223">
        <f t="shared" si="22"/>
        <v>1.9607843137254832E-2</v>
      </c>
      <c r="Z57" s="222" t="str">
        <f t="shared" si="23"/>
        <v>Yes</v>
      </c>
      <c r="AA57" s="68">
        <f t="shared" si="24"/>
        <v>1.9607843137254832E-2</v>
      </c>
      <c r="AB57" s="65" t="str">
        <f t="shared" si="25"/>
        <v>Yes</v>
      </c>
      <c r="AC57" s="68">
        <f t="shared" si="26"/>
        <v>8.7866108786611052E-2</v>
      </c>
      <c r="AD57" s="65" t="str">
        <f t="shared" si="27"/>
        <v>Yes</v>
      </c>
      <c r="AE57" s="68">
        <f t="shared" si="28"/>
        <v>0.18721461187214627</v>
      </c>
      <c r="AF57" s="66"/>
    </row>
    <row r="58" spans="1:32" ht="14.5" customHeight="1">
      <c r="A58" s="66" t="s">
        <v>2980</v>
      </c>
      <c r="B58" s="66" t="s">
        <v>27</v>
      </c>
      <c r="C58" s="66" t="str" cm="1">
        <f t="array" ref="C58">_xlfn.IFNA(_xlfn.IFS(B58="Starter","Starters &amp; Sides",B58="Sides","Starters &amp; Sides"),B58)</f>
        <v>Mains</v>
      </c>
      <c r="D58" s="84" t="s">
        <v>2996</v>
      </c>
      <c r="E58" s="74">
        <v>3.95</v>
      </c>
      <c r="F58" s="4">
        <v>4.5</v>
      </c>
      <c r="G58" s="4">
        <v>4.5</v>
      </c>
      <c r="H58" s="4">
        <v>4.75</v>
      </c>
      <c r="I58" s="4">
        <v>4.95</v>
      </c>
      <c r="J58" s="4">
        <v>4.95</v>
      </c>
      <c r="K58" s="4">
        <v>4.95</v>
      </c>
      <c r="L58" s="4">
        <v>4.95</v>
      </c>
      <c r="M58" s="4">
        <v>5.5</v>
      </c>
      <c r="N58" s="4">
        <v>5.5</v>
      </c>
      <c r="O58" s="4">
        <v>5.5</v>
      </c>
      <c r="P58" s="15">
        <v>5.5</v>
      </c>
      <c r="Q58" s="337">
        <v>5.75</v>
      </c>
      <c r="R58" s="15" t="str">
        <f t="shared" si="29"/>
        <v>Yes</v>
      </c>
      <c r="S58" s="15" t="str">
        <f t="shared" si="30"/>
        <v>No</v>
      </c>
      <c r="T58" s="4" t="str">
        <f t="shared" si="17"/>
        <v>Yes</v>
      </c>
      <c r="U58" s="403">
        <f t="shared" si="18"/>
        <v>4.5454545454545414E-2</v>
      </c>
      <c r="V58" s="221" t="str">
        <f t="shared" si="19"/>
        <v>Yes</v>
      </c>
      <c r="W58" s="223">
        <f t="shared" si="20"/>
        <v>4.5454545454545414E-2</v>
      </c>
      <c r="X58" s="221" t="str">
        <f t="shared" si="21"/>
        <v>Yes</v>
      </c>
      <c r="Y58" s="223">
        <f t="shared" si="22"/>
        <v>4.5454545454545414E-2</v>
      </c>
      <c r="Z58" s="222" t="str">
        <f t="shared" si="23"/>
        <v>Yes</v>
      </c>
      <c r="AA58" s="68">
        <f t="shared" si="24"/>
        <v>4.5454545454545414E-2</v>
      </c>
      <c r="AB58" s="65" t="str">
        <f t="shared" si="25"/>
        <v>Yes</v>
      </c>
      <c r="AC58" s="68">
        <f t="shared" si="26"/>
        <v>0.16161616161616155</v>
      </c>
      <c r="AD58" s="65" t="str">
        <f t="shared" si="27"/>
        <v>Yes</v>
      </c>
      <c r="AE58" s="68">
        <f t="shared" si="28"/>
        <v>0.45569620253164556</v>
      </c>
      <c r="AF58" s="66"/>
    </row>
    <row r="59" spans="1:32" ht="14.5" customHeight="1">
      <c r="A59" s="66" t="s">
        <v>2980</v>
      </c>
      <c r="B59" s="66" t="s">
        <v>27</v>
      </c>
      <c r="C59" s="66" t="str" cm="1">
        <f t="array" ref="C59">_xlfn.IFNA(_xlfn.IFS(B59="Starter","Starters &amp; Sides",B59="Sides","Starters &amp; Sides"),B59)</f>
        <v>Mains</v>
      </c>
      <c r="D59" s="84" t="s">
        <v>2997</v>
      </c>
      <c r="E59" s="74">
        <v>8.25</v>
      </c>
      <c r="F59" s="4">
        <v>8.5</v>
      </c>
      <c r="G59" s="4">
        <v>8.5</v>
      </c>
      <c r="H59" s="4">
        <v>8.75</v>
      </c>
      <c r="I59" s="4">
        <v>8.9499999999999993</v>
      </c>
      <c r="J59" s="4">
        <v>8.9499999999999993</v>
      </c>
      <c r="K59" s="4">
        <v>8.9499999999999993</v>
      </c>
      <c r="L59" s="4">
        <v>8.9499999999999993</v>
      </c>
      <c r="M59" s="4">
        <v>9.9499999999999993</v>
      </c>
      <c r="N59" s="4">
        <v>9.9499999999999993</v>
      </c>
      <c r="O59" s="4">
        <v>9.9499999999999993</v>
      </c>
      <c r="P59" s="15">
        <v>9.9499999999999993</v>
      </c>
      <c r="Q59" s="337">
        <v>10.25</v>
      </c>
      <c r="R59" s="15" t="str">
        <f t="shared" si="29"/>
        <v>Yes</v>
      </c>
      <c r="S59" s="15" t="str">
        <f t="shared" si="30"/>
        <v>No</v>
      </c>
      <c r="T59" s="4" t="str">
        <f t="shared" si="17"/>
        <v>Yes</v>
      </c>
      <c r="U59" s="403">
        <f t="shared" si="18"/>
        <v>3.0150753768844352E-2</v>
      </c>
      <c r="V59" s="221" t="str">
        <f t="shared" si="19"/>
        <v>Yes</v>
      </c>
      <c r="W59" s="223">
        <f t="shared" si="20"/>
        <v>3.0150753768844352E-2</v>
      </c>
      <c r="X59" s="221" t="str">
        <f t="shared" si="21"/>
        <v>Yes</v>
      </c>
      <c r="Y59" s="223">
        <f t="shared" si="22"/>
        <v>3.0150753768844352E-2</v>
      </c>
      <c r="Z59" s="222" t="str">
        <f t="shared" si="23"/>
        <v>Yes</v>
      </c>
      <c r="AA59" s="68">
        <f t="shared" si="24"/>
        <v>3.0150753768844352E-2</v>
      </c>
      <c r="AB59" s="65" t="str">
        <f t="shared" si="25"/>
        <v>Yes</v>
      </c>
      <c r="AC59" s="68">
        <f t="shared" si="26"/>
        <v>0.14525139664804487</v>
      </c>
      <c r="AD59" s="65" t="str">
        <f t="shared" si="27"/>
        <v>Yes</v>
      </c>
      <c r="AE59" s="68">
        <f t="shared" si="28"/>
        <v>0.24242424242424243</v>
      </c>
      <c r="AF59" s="66"/>
    </row>
    <row r="60" spans="1:32" ht="14.5" customHeight="1">
      <c r="A60" s="66" t="s">
        <v>2980</v>
      </c>
      <c r="B60" s="66" t="s">
        <v>27</v>
      </c>
      <c r="C60" s="66" t="str" cm="1">
        <f t="array" ref="C60">_xlfn.IFNA(_xlfn.IFS(B60="Starter","Starters &amp; Sides",B60="Sides","Starters &amp; Sides"),B60)</f>
        <v>Mains</v>
      </c>
      <c r="D60" s="84" t="s">
        <v>2998</v>
      </c>
      <c r="E60" s="74">
        <v>5.95</v>
      </c>
      <c r="F60" s="4">
        <v>6.5</v>
      </c>
      <c r="G60" s="4">
        <v>6.5</v>
      </c>
      <c r="H60" s="4">
        <v>6.75</v>
      </c>
      <c r="I60" s="4">
        <v>6.95</v>
      </c>
      <c r="J60" s="4">
        <v>6.95</v>
      </c>
      <c r="K60" s="4">
        <v>6.95</v>
      </c>
      <c r="L60" s="4">
        <v>6.95</v>
      </c>
      <c r="M60" s="4">
        <v>7.5</v>
      </c>
      <c r="N60" s="4">
        <v>7.5</v>
      </c>
      <c r="O60" s="4">
        <v>7.5</v>
      </c>
      <c r="P60" s="15">
        <v>7.5</v>
      </c>
      <c r="Q60" s="337">
        <v>7.75</v>
      </c>
      <c r="R60" s="15" t="str">
        <f t="shared" si="29"/>
        <v>Yes</v>
      </c>
      <c r="S60" s="15" t="str">
        <f t="shared" si="30"/>
        <v>No</v>
      </c>
      <c r="T60" s="4" t="str">
        <f t="shared" si="17"/>
        <v>Yes</v>
      </c>
      <c r="U60" s="403">
        <f t="shared" si="18"/>
        <v>3.3333333333333437E-2</v>
      </c>
      <c r="V60" s="221" t="str">
        <f t="shared" si="19"/>
        <v>Yes</v>
      </c>
      <c r="W60" s="223">
        <f t="shared" si="20"/>
        <v>3.3333333333333437E-2</v>
      </c>
      <c r="X60" s="221" t="str">
        <f t="shared" si="21"/>
        <v>Yes</v>
      </c>
      <c r="Y60" s="223">
        <f t="shared" si="22"/>
        <v>3.3333333333333437E-2</v>
      </c>
      <c r="Z60" s="222" t="str">
        <f t="shared" si="23"/>
        <v>Yes</v>
      </c>
      <c r="AA60" s="68">
        <f t="shared" si="24"/>
        <v>3.3333333333333437E-2</v>
      </c>
      <c r="AB60" s="65" t="str">
        <f t="shared" si="25"/>
        <v>Yes</v>
      </c>
      <c r="AC60" s="68">
        <f t="shared" si="26"/>
        <v>0.1151079136690647</v>
      </c>
      <c r="AD60" s="65" t="str">
        <f t="shared" si="27"/>
        <v>Yes</v>
      </c>
      <c r="AE60" s="68">
        <f t="shared" si="28"/>
        <v>0.30252100840336138</v>
      </c>
      <c r="AF60" s="66"/>
    </row>
    <row r="61" spans="1:32" ht="14.5" customHeight="1">
      <c r="A61" s="66" t="s">
        <v>2980</v>
      </c>
      <c r="B61" s="66" t="s">
        <v>27</v>
      </c>
      <c r="C61" s="66" t="str" cm="1">
        <f t="array" ref="C61">_xlfn.IFNA(_xlfn.IFS(B61="Starter","Starters &amp; Sides",B61="Sides","Starters &amp; Sides"),B61)</f>
        <v>Mains</v>
      </c>
      <c r="D61" s="84" t="s">
        <v>2999</v>
      </c>
      <c r="E61" s="74"/>
      <c r="F61" s="4"/>
      <c r="G61" s="4"/>
      <c r="H61" s="4"/>
      <c r="I61" s="4"/>
      <c r="J61" s="4"/>
      <c r="K61" s="4"/>
      <c r="L61" s="4">
        <v>10.25</v>
      </c>
      <c r="M61" s="4">
        <v>10.95</v>
      </c>
      <c r="N61" s="4">
        <v>10.95</v>
      </c>
      <c r="O61" s="4">
        <v>10.95</v>
      </c>
      <c r="P61" s="15">
        <v>10.95</v>
      </c>
      <c r="Q61" s="337">
        <v>11.25</v>
      </c>
      <c r="R61" s="15" t="str">
        <f t="shared" si="29"/>
        <v>Yes</v>
      </c>
      <c r="S61" s="15" t="str">
        <f t="shared" si="30"/>
        <v>No</v>
      </c>
      <c r="T61" s="4" t="str">
        <f t="shared" si="17"/>
        <v>Yes</v>
      </c>
      <c r="U61" s="403">
        <f t="shared" si="18"/>
        <v>2.7397260273972712E-2</v>
      </c>
      <c r="V61" s="221" t="str">
        <f t="shared" si="19"/>
        <v>Yes</v>
      </c>
      <c r="W61" s="223">
        <f t="shared" si="20"/>
        <v>2.7397260273972712E-2</v>
      </c>
      <c r="X61" s="221" t="str">
        <f t="shared" si="21"/>
        <v>Yes</v>
      </c>
      <c r="Y61" s="223">
        <f t="shared" si="22"/>
        <v>2.7397260273972712E-2</v>
      </c>
      <c r="Z61" s="222" t="str">
        <f t="shared" si="23"/>
        <v>Yes</v>
      </c>
      <c r="AA61" s="68">
        <f t="shared" si="24"/>
        <v>2.7397260273972712E-2</v>
      </c>
      <c r="AB61" s="65" t="str">
        <f t="shared" si="25"/>
        <v>Yes</v>
      </c>
      <c r="AC61" s="68">
        <f t="shared" si="26"/>
        <v>9.7560975609756184E-2</v>
      </c>
      <c r="AD61" s="65" t="str">
        <f t="shared" si="27"/>
        <v>No</v>
      </c>
      <c r="AE61" s="68" t="str">
        <f t="shared" si="28"/>
        <v>N/A</v>
      </c>
      <c r="AF61" s="66"/>
    </row>
    <row r="62" spans="1:32" ht="14.5" customHeight="1">
      <c r="A62" s="66" t="s">
        <v>2980</v>
      </c>
      <c r="B62" s="66" t="s">
        <v>27</v>
      </c>
      <c r="C62" s="66" t="str" cm="1">
        <f t="array" ref="C62">_xlfn.IFNA(_xlfn.IFS(B62="Starter","Starters &amp; Sides",B62="Sides","Starters &amp; Sides"),B62)</f>
        <v>Mains</v>
      </c>
      <c r="D62" s="84" t="s">
        <v>3000</v>
      </c>
      <c r="E62" s="74">
        <v>6.95</v>
      </c>
      <c r="F62" s="4">
        <v>7.25</v>
      </c>
      <c r="G62" s="4">
        <v>7.25</v>
      </c>
      <c r="H62" s="4">
        <v>7.5</v>
      </c>
      <c r="I62" s="4">
        <v>7.75</v>
      </c>
      <c r="J62" s="4">
        <v>7.75</v>
      </c>
      <c r="K62" s="4">
        <v>7.75</v>
      </c>
      <c r="L62" s="4">
        <v>7.75</v>
      </c>
      <c r="M62" s="4">
        <v>8.5</v>
      </c>
      <c r="N62" s="4">
        <v>8.5</v>
      </c>
      <c r="O62" s="4">
        <v>8.5</v>
      </c>
      <c r="P62" s="15">
        <v>8.5</v>
      </c>
      <c r="Q62" s="337">
        <v>8.5</v>
      </c>
      <c r="R62" s="15" t="str">
        <f t="shared" si="29"/>
        <v>Yes</v>
      </c>
      <c r="S62" s="15" t="str">
        <f t="shared" si="30"/>
        <v>No</v>
      </c>
      <c r="T62" s="4" t="str">
        <f t="shared" si="17"/>
        <v>Yes</v>
      </c>
      <c r="U62" s="403">
        <f t="shared" si="18"/>
        <v>0</v>
      </c>
      <c r="V62" s="221" t="str">
        <f t="shared" si="19"/>
        <v>Yes</v>
      </c>
      <c r="W62" s="223">
        <f t="shared" si="20"/>
        <v>0</v>
      </c>
      <c r="X62" s="221" t="str">
        <f t="shared" si="21"/>
        <v>Yes</v>
      </c>
      <c r="Y62" s="223">
        <f t="shared" si="22"/>
        <v>0</v>
      </c>
      <c r="Z62" s="222" t="str">
        <f t="shared" si="23"/>
        <v>Yes</v>
      </c>
      <c r="AA62" s="68">
        <f t="shared" si="24"/>
        <v>0</v>
      </c>
      <c r="AB62" s="65" t="str">
        <f t="shared" si="25"/>
        <v>Yes</v>
      </c>
      <c r="AC62" s="68">
        <f t="shared" si="26"/>
        <v>9.6774193548387011E-2</v>
      </c>
      <c r="AD62" s="65" t="str">
        <f t="shared" si="27"/>
        <v>Yes</v>
      </c>
      <c r="AE62" s="68">
        <f t="shared" si="28"/>
        <v>0.2230215827338129</v>
      </c>
      <c r="AF62" s="66"/>
    </row>
    <row r="63" spans="1:32" ht="14.5" customHeight="1">
      <c r="A63" s="66" t="s">
        <v>2980</v>
      </c>
      <c r="B63" s="66" t="s">
        <v>27</v>
      </c>
      <c r="C63" s="66" t="str" cm="1">
        <f t="array" ref="C63">_xlfn.IFNA(_xlfn.IFS(B63="Starter","Starters &amp; Sides",B63="Sides","Starters &amp; Sides"),B63)</f>
        <v>Mains</v>
      </c>
      <c r="D63" s="84" t="s">
        <v>3001</v>
      </c>
      <c r="E63" s="74">
        <v>6.95</v>
      </c>
      <c r="F63" s="4">
        <v>7.25</v>
      </c>
      <c r="G63" s="4">
        <v>7.25</v>
      </c>
      <c r="H63" s="4">
        <v>7.5</v>
      </c>
      <c r="I63" s="4">
        <v>7.75</v>
      </c>
      <c r="J63" s="4">
        <v>7.75</v>
      </c>
      <c r="K63" s="4">
        <v>7.75</v>
      </c>
      <c r="L63" s="4">
        <v>7.75</v>
      </c>
      <c r="M63" s="4">
        <v>8.5</v>
      </c>
      <c r="N63" s="4">
        <v>8.5</v>
      </c>
      <c r="O63" s="4">
        <v>8.5</v>
      </c>
      <c r="P63" s="15">
        <v>8.5</v>
      </c>
      <c r="Q63" s="337">
        <v>8.5</v>
      </c>
      <c r="R63" s="15" t="str">
        <f t="shared" si="29"/>
        <v>Yes</v>
      </c>
      <c r="S63" s="15" t="str">
        <f t="shared" si="30"/>
        <v>No</v>
      </c>
      <c r="T63" s="4" t="str">
        <f t="shared" si="17"/>
        <v>Yes</v>
      </c>
      <c r="U63" s="403">
        <f t="shared" si="18"/>
        <v>0</v>
      </c>
      <c r="V63" s="221" t="str">
        <f t="shared" si="19"/>
        <v>Yes</v>
      </c>
      <c r="W63" s="223">
        <f t="shared" si="20"/>
        <v>0</v>
      </c>
      <c r="X63" s="221" t="str">
        <f t="shared" si="21"/>
        <v>Yes</v>
      </c>
      <c r="Y63" s="223">
        <f t="shared" si="22"/>
        <v>0</v>
      </c>
      <c r="Z63" s="222" t="str">
        <f t="shared" si="23"/>
        <v>Yes</v>
      </c>
      <c r="AA63" s="68">
        <f t="shared" si="24"/>
        <v>0</v>
      </c>
      <c r="AB63" s="65" t="str">
        <f t="shared" si="25"/>
        <v>Yes</v>
      </c>
      <c r="AC63" s="68">
        <f t="shared" si="26"/>
        <v>9.6774193548387011E-2</v>
      </c>
      <c r="AD63" s="65" t="str">
        <f t="shared" si="27"/>
        <v>Yes</v>
      </c>
      <c r="AE63" s="68">
        <f t="shared" si="28"/>
        <v>0.2230215827338129</v>
      </c>
      <c r="AF63" s="66"/>
    </row>
    <row r="64" spans="1:32" ht="14.5" customHeight="1">
      <c r="A64" s="66" t="s">
        <v>2980</v>
      </c>
      <c r="B64" s="66" t="s">
        <v>27</v>
      </c>
      <c r="C64" s="66" t="str" cm="1">
        <f t="array" ref="C64">_xlfn.IFNA(_xlfn.IFS(B64="Starter","Starters &amp; Sides",B64="Sides","Starters &amp; Sides"),B64)</f>
        <v>Mains</v>
      </c>
      <c r="D64" s="84" t="s">
        <v>3002</v>
      </c>
      <c r="E64" s="74">
        <v>6.95</v>
      </c>
      <c r="F64" s="4">
        <v>7.2539999999999996</v>
      </c>
      <c r="G64" s="4">
        <v>7.25</v>
      </c>
      <c r="H64" s="4">
        <v>7.5</v>
      </c>
      <c r="I64" s="4">
        <v>7.75</v>
      </c>
      <c r="J64" s="4">
        <v>7.75</v>
      </c>
      <c r="K64" s="4">
        <v>7.75</v>
      </c>
      <c r="L64" s="4">
        <v>7.75</v>
      </c>
      <c r="M64" s="4">
        <v>8.5</v>
      </c>
      <c r="N64" s="4">
        <v>8.5</v>
      </c>
      <c r="O64" s="4">
        <v>8.5</v>
      </c>
      <c r="P64" s="15">
        <v>8.5</v>
      </c>
      <c r="Q64" s="337">
        <v>8.5</v>
      </c>
      <c r="R64" s="15" t="str">
        <f t="shared" si="29"/>
        <v>Yes</v>
      </c>
      <c r="S64" s="15" t="str">
        <f t="shared" si="30"/>
        <v>No</v>
      </c>
      <c r="T64" s="4" t="str">
        <f t="shared" si="17"/>
        <v>Yes</v>
      </c>
      <c r="U64" s="403">
        <f t="shared" si="18"/>
        <v>0</v>
      </c>
      <c r="V64" s="221" t="str">
        <f t="shared" si="19"/>
        <v>Yes</v>
      </c>
      <c r="W64" s="223">
        <f t="shared" si="20"/>
        <v>0</v>
      </c>
      <c r="X64" s="221" t="str">
        <f t="shared" si="21"/>
        <v>Yes</v>
      </c>
      <c r="Y64" s="223">
        <f t="shared" si="22"/>
        <v>0</v>
      </c>
      <c r="Z64" s="222" t="str">
        <f t="shared" si="23"/>
        <v>Yes</v>
      </c>
      <c r="AA64" s="68">
        <f t="shared" si="24"/>
        <v>0</v>
      </c>
      <c r="AB64" s="65" t="str">
        <f t="shared" si="25"/>
        <v>Yes</v>
      </c>
      <c r="AC64" s="68">
        <f t="shared" si="26"/>
        <v>9.6774193548387011E-2</v>
      </c>
      <c r="AD64" s="65" t="str">
        <f t="shared" si="27"/>
        <v>Yes</v>
      </c>
      <c r="AE64" s="68">
        <f t="shared" si="28"/>
        <v>0.2230215827338129</v>
      </c>
      <c r="AF64" s="66"/>
    </row>
    <row r="65" spans="1:32" ht="14.5" customHeight="1">
      <c r="A65" s="66" t="s">
        <v>2980</v>
      </c>
      <c r="B65" s="66" t="s">
        <v>27</v>
      </c>
      <c r="C65" s="66" t="str" cm="1">
        <f t="array" ref="C65">_xlfn.IFNA(_xlfn.IFS(B65="Starter","Starters &amp; Sides",B65="Sides","Starters &amp; Sides"),B65)</f>
        <v>Mains</v>
      </c>
      <c r="D65" s="330" t="s">
        <v>3003</v>
      </c>
      <c r="E65" s="74">
        <v>24.25</v>
      </c>
      <c r="F65" s="4">
        <v>25.25</v>
      </c>
      <c r="G65" s="4">
        <v>25.75</v>
      </c>
      <c r="H65" s="4">
        <v>25.75</v>
      </c>
      <c r="I65" s="4">
        <v>26.25</v>
      </c>
      <c r="J65" s="4">
        <v>26.75</v>
      </c>
      <c r="K65" s="4">
        <v>26.95</v>
      </c>
      <c r="L65" s="4">
        <v>26.95</v>
      </c>
      <c r="M65" s="4">
        <v>29.25</v>
      </c>
      <c r="N65" s="4">
        <v>29.25</v>
      </c>
      <c r="O65" s="4">
        <v>29.25</v>
      </c>
      <c r="P65" s="15">
        <v>29.25</v>
      </c>
      <c r="Q65" s="337">
        <v>29.95</v>
      </c>
      <c r="R65" s="15" t="str">
        <f t="shared" si="29"/>
        <v>Yes</v>
      </c>
      <c r="S65" s="15" t="str">
        <f t="shared" si="30"/>
        <v>No</v>
      </c>
      <c r="T65" s="4" t="str">
        <f t="shared" si="17"/>
        <v>Yes</v>
      </c>
      <c r="U65" s="403">
        <f t="shared" si="18"/>
        <v>2.3931623931623847E-2</v>
      </c>
      <c r="V65" s="221" t="str">
        <f t="shared" si="19"/>
        <v>Yes</v>
      </c>
      <c r="W65" s="223">
        <f t="shared" si="20"/>
        <v>2.3931623931623847E-2</v>
      </c>
      <c r="X65" s="221" t="str">
        <f t="shared" si="21"/>
        <v>Yes</v>
      </c>
      <c r="Y65" s="223">
        <f t="shared" si="22"/>
        <v>2.3931623931623847E-2</v>
      </c>
      <c r="Z65" s="222" t="str">
        <f t="shared" si="23"/>
        <v>Yes</v>
      </c>
      <c r="AA65" s="68">
        <f t="shared" si="24"/>
        <v>2.3931623931623847E-2</v>
      </c>
      <c r="AB65" s="65" t="str">
        <f t="shared" si="25"/>
        <v>Yes</v>
      </c>
      <c r="AC65" s="68">
        <f t="shared" si="26"/>
        <v>0.11131725417439697</v>
      </c>
      <c r="AD65" s="65" t="str">
        <f t="shared" si="27"/>
        <v>Yes</v>
      </c>
      <c r="AE65" s="68">
        <f t="shared" si="28"/>
        <v>0.23505154639175263</v>
      </c>
      <c r="AF65" s="66"/>
    </row>
    <row r="66" spans="1:32" ht="14.5" hidden="1" customHeight="1">
      <c r="A66" s="66" t="s">
        <v>2980</v>
      </c>
      <c r="B66" s="66" t="s">
        <v>27</v>
      </c>
      <c r="C66" s="66" t="str" cm="1">
        <f t="array" ref="C66">_xlfn.IFNA(_xlfn.IFS(B66="Starter","Starters &amp; Sides",B66="Sides","Starters &amp; Sides"),B66)</f>
        <v>Mains</v>
      </c>
      <c r="D66" s="84" t="s">
        <v>3004</v>
      </c>
      <c r="E66" s="74"/>
      <c r="F66" s="4"/>
      <c r="G66" s="4"/>
      <c r="H66" s="4">
        <v>11</v>
      </c>
      <c r="I66" s="4">
        <v>11.25</v>
      </c>
      <c r="J66" s="4">
        <v>11.25</v>
      </c>
      <c r="K66" s="4">
        <v>11.25</v>
      </c>
      <c r="L66" s="4">
        <v>11.25</v>
      </c>
      <c r="M66" s="4">
        <v>12.5</v>
      </c>
      <c r="N66" s="4">
        <v>12.5</v>
      </c>
      <c r="O66" s="4"/>
      <c r="P66" s="15"/>
      <c r="Q66" s="337"/>
      <c r="R66" s="15" t="str">
        <f t="shared" si="29"/>
        <v>No</v>
      </c>
      <c r="S66" s="15" t="str">
        <f t="shared" si="30"/>
        <v>No</v>
      </c>
      <c r="T66" s="4" t="str">
        <f t="shared" si="17"/>
        <v>No</v>
      </c>
      <c r="U66" s="403" t="str">
        <f t="shared" si="18"/>
        <v>N/A</v>
      </c>
      <c r="V66" s="221" t="str">
        <f t="shared" si="19"/>
        <v>No</v>
      </c>
      <c r="W66" s="223" t="str">
        <f t="shared" si="20"/>
        <v>N/A</v>
      </c>
      <c r="X66" s="221" t="str">
        <f t="shared" si="21"/>
        <v>No</v>
      </c>
      <c r="Y66" s="223" t="str">
        <f t="shared" si="22"/>
        <v>N/A</v>
      </c>
      <c r="Z66" s="222" t="str">
        <f t="shared" si="23"/>
        <v>No</v>
      </c>
      <c r="AA66" s="68" t="str">
        <f t="shared" si="24"/>
        <v>N/A</v>
      </c>
      <c r="AB66" s="65" t="str">
        <f t="shared" si="25"/>
        <v>No</v>
      </c>
      <c r="AC66" s="68" t="str">
        <f t="shared" si="26"/>
        <v>N/A</v>
      </c>
      <c r="AD66" s="65" t="str">
        <f t="shared" si="27"/>
        <v>No</v>
      </c>
      <c r="AE66" s="68" t="str">
        <f t="shared" si="28"/>
        <v>N/A</v>
      </c>
      <c r="AF66" s="66"/>
    </row>
    <row r="67" spans="1:32" ht="14.5" customHeight="1">
      <c r="A67" s="66" t="s">
        <v>2980</v>
      </c>
      <c r="B67" s="66" t="s">
        <v>27</v>
      </c>
      <c r="C67" s="66" t="str" cm="1">
        <f t="array" ref="C67">_xlfn.IFNA(_xlfn.IFS(B67="Starter","Starters &amp; Sides",B67="Sides","Starters &amp; Sides"),B67)</f>
        <v>Mains</v>
      </c>
      <c r="D67" s="84" t="s">
        <v>3005</v>
      </c>
      <c r="E67" s="74">
        <v>8.25</v>
      </c>
      <c r="F67" s="4">
        <v>8.5</v>
      </c>
      <c r="G67" s="4">
        <v>8.5</v>
      </c>
      <c r="H67" s="4">
        <v>8.75</v>
      </c>
      <c r="I67" s="4">
        <v>8.9499999999999993</v>
      </c>
      <c r="J67" s="4">
        <v>8.9499999999999993</v>
      </c>
      <c r="K67" s="4">
        <v>8.9499999999999993</v>
      </c>
      <c r="L67" s="4">
        <v>8.9499999999999993</v>
      </c>
      <c r="M67" s="4">
        <v>9.9499999999999993</v>
      </c>
      <c r="N67" s="4">
        <v>9.9499999999999993</v>
      </c>
      <c r="O67" s="4">
        <v>9.9499999999999993</v>
      </c>
      <c r="P67" s="15">
        <v>9.9499999999999993</v>
      </c>
      <c r="Q67" s="337">
        <v>10.25</v>
      </c>
      <c r="R67" s="15" t="str">
        <f t="shared" si="29"/>
        <v>Yes</v>
      </c>
      <c r="S67" s="15" t="str">
        <f t="shared" si="30"/>
        <v>No</v>
      </c>
      <c r="T67" s="4" t="str">
        <f t="shared" si="17"/>
        <v>Yes</v>
      </c>
      <c r="U67" s="403">
        <f t="shared" si="18"/>
        <v>3.0150753768844352E-2</v>
      </c>
      <c r="V67" s="221" t="str">
        <f t="shared" si="19"/>
        <v>Yes</v>
      </c>
      <c r="W67" s="223">
        <f t="shared" si="20"/>
        <v>3.0150753768844352E-2</v>
      </c>
      <c r="X67" s="221" t="str">
        <f t="shared" si="21"/>
        <v>Yes</v>
      </c>
      <c r="Y67" s="223">
        <f t="shared" si="22"/>
        <v>3.0150753768844352E-2</v>
      </c>
      <c r="Z67" s="222" t="str">
        <f t="shared" si="23"/>
        <v>Yes</v>
      </c>
      <c r="AA67" s="68">
        <f t="shared" si="24"/>
        <v>3.0150753768844352E-2</v>
      </c>
      <c r="AB67" s="65" t="str">
        <f t="shared" si="25"/>
        <v>Yes</v>
      </c>
      <c r="AC67" s="68">
        <f t="shared" si="26"/>
        <v>0.14525139664804487</v>
      </c>
      <c r="AD67" s="65" t="str">
        <f t="shared" si="27"/>
        <v>Yes</v>
      </c>
      <c r="AE67" s="68">
        <f t="shared" si="28"/>
        <v>0.24242424242424243</v>
      </c>
      <c r="AF67" s="66"/>
    </row>
    <row r="68" spans="1:32" ht="14.5" customHeight="1">
      <c r="A68" s="66" t="s">
        <v>2980</v>
      </c>
      <c r="B68" s="66" t="s">
        <v>27</v>
      </c>
      <c r="C68" s="66" t="str" cm="1">
        <f t="array" ref="C68">_xlfn.IFNA(_xlfn.IFS(B68="Starter","Starters &amp; Sides",B68="Sides","Starters &amp; Sides"),B68)</f>
        <v>Mains</v>
      </c>
      <c r="D68" s="84" t="s">
        <v>3006</v>
      </c>
      <c r="E68" s="74">
        <v>8.25</v>
      </c>
      <c r="F68" s="4">
        <v>8.25</v>
      </c>
      <c r="G68" s="4">
        <v>8.25</v>
      </c>
      <c r="H68" s="4">
        <v>8.5</v>
      </c>
      <c r="I68" s="4">
        <v>8.75</v>
      </c>
      <c r="J68" s="4">
        <v>8.75</v>
      </c>
      <c r="K68" s="4">
        <v>8.75</v>
      </c>
      <c r="L68" s="4">
        <v>8.75</v>
      </c>
      <c r="M68" s="4">
        <v>9.5</v>
      </c>
      <c r="N68" s="4">
        <v>9.5</v>
      </c>
      <c r="O68" s="4">
        <v>9.5</v>
      </c>
      <c r="P68" s="15">
        <v>9.5</v>
      </c>
      <c r="Q68" s="337">
        <v>9.75</v>
      </c>
      <c r="R68" s="15" t="str">
        <f t="shared" si="29"/>
        <v>Yes</v>
      </c>
      <c r="S68" s="15" t="str">
        <f t="shared" si="30"/>
        <v>No</v>
      </c>
      <c r="T68" s="4" t="str">
        <f t="shared" si="17"/>
        <v>Yes</v>
      </c>
      <c r="U68" s="403">
        <f t="shared" si="18"/>
        <v>2.6315789473684292E-2</v>
      </c>
      <c r="V68" s="221" t="str">
        <f t="shared" si="19"/>
        <v>Yes</v>
      </c>
      <c r="W68" s="223">
        <f t="shared" si="20"/>
        <v>2.6315789473684292E-2</v>
      </c>
      <c r="X68" s="221" t="str">
        <f t="shared" si="21"/>
        <v>Yes</v>
      </c>
      <c r="Y68" s="223">
        <f t="shared" si="22"/>
        <v>2.6315789473684292E-2</v>
      </c>
      <c r="Z68" s="222" t="str">
        <f t="shared" si="23"/>
        <v>Yes</v>
      </c>
      <c r="AA68" s="68">
        <f t="shared" si="24"/>
        <v>2.6315789473684292E-2</v>
      </c>
      <c r="AB68" s="65" t="str">
        <f t="shared" si="25"/>
        <v>Yes</v>
      </c>
      <c r="AC68" s="68">
        <f t="shared" si="26"/>
        <v>0.11428571428571432</v>
      </c>
      <c r="AD68" s="65" t="str">
        <f t="shared" si="27"/>
        <v>Yes</v>
      </c>
      <c r="AE68" s="68">
        <f t="shared" si="28"/>
        <v>0.18181818181818188</v>
      </c>
      <c r="AF68" s="66"/>
    </row>
    <row r="69" spans="1:32" ht="14.5" customHeight="1">
      <c r="A69" s="66" t="s">
        <v>2980</v>
      </c>
      <c r="B69" s="66" t="s">
        <v>27</v>
      </c>
      <c r="C69" s="66" t="str" cm="1">
        <f t="array" ref="C69">_xlfn.IFNA(_xlfn.IFS(B69="Starter","Starters &amp; Sides",B69="Sides","Starters &amp; Sides"),B69)</f>
        <v>Mains</v>
      </c>
      <c r="D69" s="84" t="s">
        <v>3007</v>
      </c>
      <c r="E69" s="74">
        <v>10.25</v>
      </c>
      <c r="F69" s="4">
        <v>10.75</v>
      </c>
      <c r="G69" s="4">
        <v>10.75</v>
      </c>
      <c r="H69" s="4">
        <v>11</v>
      </c>
      <c r="I69" s="4">
        <v>11.25</v>
      </c>
      <c r="J69" s="4">
        <v>11.25</v>
      </c>
      <c r="K69" s="4">
        <v>11.25</v>
      </c>
      <c r="L69" s="4">
        <v>11.25</v>
      </c>
      <c r="M69" s="4">
        <v>12.5</v>
      </c>
      <c r="N69" s="4">
        <v>12.5</v>
      </c>
      <c r="O69" s="4">
        <v>12.5</v>
      </c>
      <c r="P69" s="15">
        <v>12.5</v>
      </c>
      <c r="Q69" s="337">
        <v>12.75</v>
      </c>
      <c r="R69" s="15" t="str">
        <f t="shared" si="29"/>
        <v>Yes</v>
      </c>
      <c r="S69" s="15" t="str">
        <f t="shared" si="30"/>
        <v>No</v>
      </c>
      <c r="T69" s="4" t="str">
        <f t="shared" si="17"/>
        <v>Yes</v>
      </c>
      <c r="U69" s="403">
        <f t="shared" si="18"/>
        <v>2.0000000000000018E-2</v>
      </c>
      <c r="V69" s="221" t="str">
        <f t="shared" si="19"/>
        <v>Yes</v>
      </c>
      <c r="W69" s="223">
        <f t="shared" si="20"/>
        <v>2.0000000000000018E-2</v>
      </c>
      <c r="X69" s="221" t="str">
        <f t="shared" si="21"/>
        <v>Yes</v>
      </c>
      <c r="Y69" s="223">
        <f t="shared" si="22"/>
        <v>2.0000000000000018E-2</v>
      </c>
      <c r="Z69" s="222" t="str">
        <f t="shared" si="23"/>
        <v>Yes</v>
      </c>
      <c r="AA69" s="68">
        <f t="shared" si="24"/>
        <v>2.0000000000000018E-2</v>
      </c>
      <c r="AB69" s="65" t="str">
        <f t="shared" si="25"/>
        <v>Yes</v>
      </c>
      <c r="AC69" s="68">
        <f t="shared" si="26"/>
        <v>0.1333333333333333</v>
      </c>
      <c r="AD69" s="65" t="str">
        <f t="shared" si="27"/>
        <v>Yes</v>
      </c>
      <c r="AE69" s="68">
        <f t="shared" si="28"/>
        <v>0.24390243902439024</v>
      </c>
      <c r="AF69" s="66"/>
    </row>
    <row r="70" spans="1:32" ht="14.5" customHeight="1">
      <c r="A70" s="66" t="s">
        <v>2980</v>
      </c>
      <c r="B70" s="66" t="s">
        <v>27</v>
      </c>
      <c r="C70" s="66" t="str" cm="1">
        <f t="array" ref="C70">_xlfn.IFNA(_xlfn.IFS(B70="Starter","Starters &amp; Sides",B70="Sides","Starters &amp; Sides"),B70)</f>
        <v>Mains</v>
      </c>
      <c r="D70" s="84" t="s">
        <v>3008</v>
      </c>
      <c r="E70" s="74">
        <v>10.25</v>
      </c>
      <c r="F70" s="4">
        <v>10.75</v>
      </c>
      <c r="G70" s="4">
        <v>10.75</v>
      </c>
      <c r="H70" s="4">
        <v>11</v>
      </c>
      <c r="I70" s="4">
        <v>11.25</v>
      </c>
      <c r="J70" s="4">
        <v>11.25</v>
      </c>
      <c r="K70" s="4">
        <v>11.25</v>
      </c>
      <c r="L70" s="4">
        <v>11.25</v>
      </c>
      <c r="M70" s="4">
        <v>12.5</v>
      </c>
      <c r="N70" s="4">
        <v>12.5</v>
      </c>
      <c r="O70" s="4">
        <v>12.5</v>
      </c>
      <c r="P70" s="15">
        <v>12.5</v>
      </c>
      <c r="Q70" s="337">
        <v>12.75</v>
      </c>
      <c r="R70" s="15" t="str">
        <f t="shared" si="29"/>
        <v>Yes</v>
      </c>
      <c r="S70" s="15" t="str">
        <f t="shared" si="30"/>
        <v>No</v>
      </c>
      <c r="T70" s="4" t="str">
        <f t="shared" si="17"/>
        <v>Yes</v>
      </c>
      <c r="U70" s="403">
        <f t="shared" si="18"/>
        <v>2.0000000000000018E-2</v>
      </c>
      <c r="V70" s="221" t="str">
        <f t="shared" si="19"/>
        <v>Yes</v>
      </c>
      <c r="W70" s="223">
        <f t="shared" si="20"/>
        <v>2.0000000000000018E-2</v>
      </c>
      <c r="X70" s="221" t="str">
        <f t="shared" si="21"/>
        <v>Yes</v>
      </c>
      <c r="Y70" s="223">
        <f t="shared" si="22"/>
        <v>2.0000000000000018E-2</v>
      </c>
      <c r="Z70" s="222" t="str">
        <f t="shared" si="23"/>
        <v>Yes</v>
      </c>
      <c r="AA70" s="68">
        <f t="shared" si="24"/>
        <v>2.0000000000000018E-2</v>
      </c>
      <c r="AB70" s="65" t="str">
        <f t="shared" si="25"/>
        <v>Yes</v>
      </c>
      <c r="AC70" s="68">
        <f t="shared" si="26"/>
        <v>0.1333333333333333</v>
      </c>
      <c r="AD70" s="65" t="str">
        <f t="shared" si="27"/>
        <v>Yes</v>
      </c>
      <c r="AE70" s="68">
        <f t="shared" si="28"/>
        <v>0.24390243902439024</v>
      </c>
      <c r="AF70" s="66"/>
    </row>
    <row r="71" spans="1:32" ht="14.5" customHeight="1">
      <c r="A71" s="66" t="s">
        <v>2980</v>
      </c>
      <c r="B71" s="66" t="s">
        <v>27</v>
      </c>
      <c r="C71" s="66" t="str" cm="1">
        <f t="array" ref="C71">_xlfn.IFNA(_xlfn.IFS(B71="Starter","Starters &amp; Sides",B71="Sides","Starters &amp; Sides"),B71)</f>
        <v>Mains</v>
      </c>
      <c r="D71" s="84" t="s">
        <v>3009</v>
      </c>
      <c r="E71" s="74">
        <v>10.25</v>
      </c>
      <c r="F71" s="4">
        <v>10.75</v>
      </c>
      <c r="G71" s="4">
        <v>10.75</v>
      </c>
      <c r="H71" s="4">
        <v>11</v>
      </c>
      <c r="I71" s="4">
        <v>11.25</v>
      </c>
      <c r="J71" s="4">
        <v>11.25</v>
      </c>
      <c r="K71" s="4">
        <v>11.25</v>
      </c>
      <c r="L71" s="4">
        <v>11.25</v>
      </c>
      <c r="M71" s="4">
        <v>12.5</v>
      </c>
      <c r="N71" s="4">
        <v>12.5</v>
      </c>
      <c r="O71" s="4">
        <v>12.5</v>
      </c>
      <c r="P71" s="15">
        <v>12.5</v>
      </c>
      <c r="Q71" s="337">
        <v>12.75</v>
      </c>
      <c r="R71" s="15" t="str">
        <f t="shared" si="29"/>
        <v>Yes</v>
      </c>
      <c r="S71" s="15" t="str">
        <f t="shared" si="30"/>
        <v>No</v>
      </c>
      <c r="T71" s="4" t="str">
        <f t="shared" si="17"/>
        <v>Yes</v>
      </c>
      <c r="U71" s="403">
        <f t="shared" si="18"/>
        <v>2.0000000000000018E-2</v>
      </c>
      <c r="V71" s="221" t="str">
        <f t="shared" si="19"/>
        <v>Yes</v>
      </c>
      <c r="W71" s="223">
        <f t="shared" si="20"/>
        <v>2.0000000000000018E-2</v>
      </c>
      <c r="X71" s="221" t="str">
        <f t="shared" si="21"/>
        <v>Yes</v>
      </c>
      <c r="Y71" s="223">
        <f t="shared" si="22"/>
        <v>2.0000000000000018E-2</v>
      </c>
      <c r="Z71" s="222" t="str">
        <f t="shared" si="23"/>
        <v>Yes</v>
      </c>
      <c r="AA71" s="68">
        <f t="shared" si="24"/>
        <v>2.0000000000000018E-2</v>
      </c>
      <c r="AB71" s="65" t="str">
        <f t="shared" si="25"/>
        <v>Yes</v>
      </c>
      <c r="AC71" s="68">
        <f t="shared" si="26"/>
        <v>0.1333333333333333</v>
      </c>
      <c r="AD71" s="65" t="str">
        <f t="shared" si="27"/>
        <v>Yes</v>
      </c>
      <c r="AE71" s="68">
        <f t="shared" si="28"/>
        <v>0.24390243902439024</v>
      </c>
      <c r="AF71" s="66"/>
    </row>
    <row r="72" spans="1:32" ht="14.5" customHeight="1">
      <c r="A72" s="66" t="s">
        <v>2980</v>
      </c>
      <c r="B72" s="66" t="s">
        <v>27</v>
      </c>
      <c r="C72" s="66" t="str" cm="1">
        <f t="array" ref="C72">_xlfn.IFNA(_xlfn.IFS(B72="Starter","Starters &amp; Sides",B72="Sides","Starters &amp; Sides"),B72)</f>
        <v>Mains</v>
      </c>
      <c r="D72" s="330" t="s">
        <v>3010</v>
      </c>
      <c r="E72" s="74">
        <v>46.5</v>
      </c>
      <c r="F72" s="4">
        <v>49.95</v>
      </c>
      <c r="G72" s="4">
        <v>49.95</v>
      </c>
      <c r="H72" s="4">
        <v>49.95</v>
      </c>
      <c r="I72" s="4">
        <v>49.95</v>
      </c>
      <c r="J72" s="4">
        <v>49.95</v>
      </c>
      <c r="K72" s="4">
        <v>49.95</v>
      </c>
      <c r="L72" s="4">
        <v>49.95</v>
      </c>
      <c r="M72" s="4">
        <v>57.5</v>
      </c>
      <c r="N72" s="4">
        <v>57.5</v>
      </c>
      <c r="O72" s="4">
        <v>57.5</v>
      </c>
      <c r="P72" s="15">
        <v>57.5</v>
      </c>
      <c r="Q72" s="337">
        <v>58.95</v>
      </c>
      <c r="R72" s="15" t="str">
        <f t="shared" si="29"/>
        <v>Yes</v>
      </c>
      <c r="S72" s="15" t="str">
        <f t="shared" si="30"/>
        <v>No</v>
      </c>
      <c r="T72" s="4" t="str">
        <f t="shared" si="17"/>
        <v>Yes</v>
      </c>
      <c r="U72" s="403">
        <f t="shared" si="18"/>
        <v>2.5217391304347858E-2</v>
      </c>
      <c r="V72" s="221" t="str">
        <f t="shared" si="19"/>
        <v>Yes</v>
      </c>
      <c r="W72" s="223">
        <f t="shared" si="20"/>
        <v>2.5217391304347858E-2</v>
      </c>
      <c r="X72" s="221" t="str">
        <f t="shared" si="21"/>
        <v>Yes</v>
      </c>
      <c r="Y72" s="223">
        <f t="shared" si="22"/>
        <v>2.5217391304347858E-2</v>
      </c>
      <c r="Z72" s="222" t="str">
        <f t="shared" si="23"/>
        <v>Yes</v>
      </c>
      <c r="AA72" s="68">
        <f t="shared" si="24"/>
        <v>2.5217391304347858E-2</v>
      </c>
      <c r="AB72" s="65" t="str">
        <f t="shared" si="25"/>
        <v>Yes</v>
      </c>
      <c r="AC72" s="68">
        <f t="shared" si="26"/>
        <v>0.18018018018018012</v>
      </c>
      <c r="AD72" s="65" t="str">
        <f t="shared" si="27"/>
        <v>Yes</v>
      </c>
      <c r="AE72" s="68">
        <f t="shared" si="28"/>
        <v>0.26774193548387104</v>
      </c>
      <c r="AF72" s="66"/>
    </row>
    <row r="73" spans="1:32" ht="14.5" customHeight="1">
      <c r="A73" s="66" t="s">
        <v>2980</v>
      </c>
      <c r="B73" s="66" t="s">
        <v>27</v>
      </c>
      <c r="C73" s="66" t="str" cm="1">
        <f t="array" ref="C73">_xlfn.IFNA(_xlfn.IFS(B73="Starter","Starters &amp; Sides",B73="Sides","Starters &amp; Sides"),B73)</f>
        <v>Mains</v>
      </c>
      <c r="D73" s="84" t="s">
        <v>3011</v>
      </c>
      <c r="E73" s="74">
        <v>8.25</v>
      </c>
      <c r="F73" s="4">
        <v>8.4499999999999993</v>
      </c>
      <c r="G73" s="4">
        <v>8.5</v>
      </c>
      <c r="H73" s="4">
        <v>8.75</v>
      </c>
      <c r="I73" s="4">
        <v>9.25</v>
      </c>
      <c r="J73" s="4">
        <v>9.25</v>
      </c>
      <c r="K73" s="4">
        <v>9.25</v>
      </c>
      <c r="L73" s="4">
        <v>9.25</v>
      </c>
      <c r="M73" s="4">
        <v>10.25</v>
      </c>
      <c r="N73" s="4">
        <v>10.25</v>
      </c>
      <c r="O73" s="4">
        <v>10.25</v>
      </c>
      <c r="P73" s="15">
        <v>10.25</v>
      </c>
      <c r="Q73" s="337">
        <v>10.5</v>
      </c>
      <c r="R73" s="15" t="str">
        <f t="shared" si="29"/>
        <v>Yes</v>
      </c>
      <c r="S73" s="15" t="str">
        <f t="shared" si="30"/>
        <v>No</v>
      </c>
      <c r="T73" s="4" t="str">
        <f t="shared" si="17"/>
        <v>Yes</v>
      </c>
      <c r="U73" s="403">
        <f t="shared" si="18"/>
        <v>2.4390243902439046E-2</v>
      </c>
      <c r="V73" s="221" t="str">
        <f t="shared" si="19"/>
        <v>Yes</v>
      </c>
      <c r="W73" s="223">
        <f t="shared" si="20"/>
        <v>2.4390243902439046E-2</v>
      </c>
      <c r="X73" s="221" t="str">
        <f t="shared" si="21"/>
        <v>Yes</v>
      </c>
      <c r="Y73" s="223">
        <f t="shared" si="22"/>
        <v>2.4390243902439046E-2</v>
      </c>
      <c r="Z73" s="222" t="str">
        <f t="shared" si="23"/>
        <v>Yes</v>
      </c>
      <c r="AA73" s="68">
        <f t="shared" si="24"/>
        <v>2.4390243902439046E-2</v>
      </c>
      <c r="AB73" s="65" t="str">
        <f t="shared" si="25"/>
        <v>Yes</v>
      </c>
      <c r="AC73" s="68">
        <f t="shared" si="26"/>
        <v>0.13513513513513509</v>
      </c>
      <c r="AD73" s="65" t="str">
        <f t="shared" si="27"/>
        <v>Yes</v>
      </c>
      <c r="AE73" s="68">
        <f t="shared" si="28"/>
        <v>0.27272727272727271</v>
      </c>
      <c r="AF73" s="66"/>
    </row>
    <row r="74" spans="1:32" ht="14.5" customHeight="1">
      <c r="A74" s="66" t="s">
        <v>2980</v>
      </c>
      <c r="B74" s="66" t="s">
        <v>27</v>
      </c>
      <c r="C74" s="66" t="str" cm="1">
        <f t="array" ref="C74">_xlfn.IFNA(_xlfn.IFS(B74="Starter","Starters &amp; Sides",B74="Sides","Starters &amp; Sides"),B74)</f>
        <v>Mains</v>
      </c>
      <c r="D74" s="330" t="s">
        <v>3012</v>
      </c>
      <c r="E74" s="74">
        <v>22.75</v>
      </c>
      <c r="F74" s="4">
        <v>23.5</v>
      </c>
      <c r="G74" s="4">
        <v>24</v>
      </c>
      <c r="H74" s="4">
        <v>24</v>
      </c>
      <c r="I74" s="4">
        <v>25.25</v>
      </c>
      <c r="J74" s="4">
        <v>25.5</v>
      </c>
      <c r="K74" s="4">
        <v>25.75</v>
      </c>
      <c r="L74" s="4">
        <v>25.75</v>
      </c>
      <c r="M74" s="4">
        <v>27.95</v>
      </c>
      <c r="N74" s="4">
        <v>27.95</v>
      </c>
      <c r="O74" s="4">
        <v>27.95</v>
      </c>
      <c r="P74" s="15">
        <v>27.95</v>
      </c>
      <c r="Q74" s="337">
        <v>28.95</v>
      </c>
      <c r="R74" s="15" t="str">
        <f t="shared" si="29"/>
        <v>Yes</v>
      </c>
      <c r="S74" s="15" t="str">
        <f t="shared" si="30"/>
        <v>No</v>
      </c>
      <c r="T74" s="4" t="str">
        <f t="shared" si="17"/>
        <v>Yes</v>
      </c>
      <c r="U74" s="403">
        <f t="shared" si="18"/>
        <v>3.5778175313059046E-2</v>
      </c>
      <c r="V74" s="221" t="str">
        <f t="shared" si="19"/>
        <v>Yes</v>
      </c>
      <c r="W74" s="223">
        <f t="shared" si="20"/>
        <v>3.5778175313059046E-2</v>
      </c>
      <c r="X74" s="221" t="str">
        <f t="shared" si="21"/>
        <v>Yes</v>
      </c>
      <c r="Y74" s="223">
        <f t="shared" si="22"/>
        <v>3.5778175313059046E-2</v>
      </c>
      <c r="Z74" s="222" t="str">
        <f t="shared" si="23"/>
        <v>Yes</v>
      </c>
      <c r="AA74" s="68">
        <f t="shared" si="24"/>
        <v>3.5778175313059046E-2</v>
      </c>
      <c r="AB74" s="65" t="str">
        <f t="shared" si="25"/>
        <v>Yes</v>
      </c>
      <c r="AC74" s="68">
        <f t="shared" si="26"/>
        <v>0.12427184466019425</v>
      </c>
      <c r="AD74" s="65" t="str">
        <f t="shared" si="27"/>
        <v>Yes</v>
      </c>
      <c r="AE74" s="68">
        <f t="shared" si="28"/>
        <v>0.27252747252747245</v>
      </c>
      <c r="AF74" s="66"/>
    </row>
    <row r="75" spans="1:32" ht="14.5" customHeight="1">
      <c r="A75" s="66" t="s">
        <v>2980</v>
      </c>
      <c r="B75" s="66" t="s">
        <v>27</v>
      </c>
      <c r="C75" s="66" t="str" cm="1">
        <f t="array" ref="C75">_xlfn.IFNA(_xlfn.IFS(B75="Starter","Starters &amp; Sides",B75="Sides","Starters &amp; Sides"),B75)</f>
        <v>Mains</v>
      </c>
      <c r="D75" s="84" t="s">
        <v>3013</v>
      </c>
      <c r="E75" s="74">
        <v>6.95</v>
      </c>
      <c r="F75" s="4">
        <v>7.25</v>
      </c>
      <c r="G75" s="4">
        <v>7.25</v>
      </c>
      <c r="H75" s="4">
        <v>7.5</v>
      </c>
      <c r="I75" s="4">
        <v>7.75</v>
      </c>
      <c r="J75" s="4">
        <v>7.75</v>
      </c>
      <c r="K75" s="4">
        <v>7.75</v>
      </c>
      <c r="L75" s="4">
        <v>7.75</v>
      </c>
      <c r="M75" s="4">
        <v>8.5</v>
      </c>
      <c r="N75" s="4">
        <v>8.5</v>
      </c>
      <c r="O75" s="4">
        <v>8.5</v>
      </c>
      <c r="P75" s="15">
        <v>8.5</v>
      </c>
      <c r="Q75" s="337">
        <v>8.5</v>
      </c>
      <c r="R75" s="15" t="str">
        <f t="shared" si="29"/>
        <v>Yes</v>
      </c>
      <c r="S75" s="15" t="str">
        <f t="shared" si="30"/>
        <v>No</v>
      </c>
      <c r="T75" s="4" t="str">
        <f t="shared" si="17"/>
        <v>Yes</v>
      </c>
      <c r="U75" s="403">
        <f t="shared" si="18"/>
        <v>0</v>
      </c>
      <c r="V75" s="221" t="str">
        <f t="shared" si="19"/>
        <v>Yes</v>
      </c>
      <c r="W75" s="223">
        <f t="shared" si="20"/>
        <v>0</v>
      </c>
      <c r="X75" s="221" t="str">
        <f t="shared" si="21"/>
        <v>Yes</v>
      </c>
      <c r="Y75" s="223">
        <f t="shared" si="22"/>
        <v>0</v>
      </c>
      <c r="Z75" s="222" t="str">
        <f t="shared" si="23"/>
        <v>Yes</v>
      </c>
      <c r="AA75" s="68">
        <f t="shared" si="24"/>
        <v>0</v>
      </c>
      <c r="AB75" s="65" t="str">
        <f t="shared" si="25"/>
        <v>Yes</v>
      </c>
      <c r="AC75" s="68">
        <f t="shared" si="26"/>
        <v>9.6774193548387011E-2</v>
      </c>
      <c r="AD75" s="65" t="str">
        <f t="shared" si="27"/>
        <v>Yes</v>
      </c>
      <c r="AE75" s="68">
        <f t="shared" si="28"/>
        <v>0.2230215827338129</v>
      </c>
      <c r="AF75" s="66"/>
    </row>
    <row r="76" spans="1:32" ht="14.5" customHeight="1">
      <c r="A76" s="66" t="s">
        <v>2980</v>
      </c>
      <c r="B76" s="66" t="s">
        <v>27</v>
      </c>
      <c r="C76" s="66" t="str" cm="1">
        <f t="array" ref="C76">_xlfn.IFNA(_xlfn.IFS(B76="Starter","Starters &amp; Sides",B76="Sides","Starters &amp; Sides"),B76)</f>
        <v>Mains</v>
      </c>
      <c r="D76" s="84" t="s">
        <v>3014</v>
      </c>
      <c r="E76" s="74">
        <v>6.95</v>
      </c>
      <c r="F76" s="4">
        <v>7.25</v>
      </c>
      <c r="G76" s="4">
        <v>7.25</v>
      </c>
      <c r="H76" s="4">
        <v>7.5</v>
      </c>
      <c r="I76" s="4">
        <v>7.75</v>
      </c>
      <c r="J76" s="4">
        <v>7.75</v>
      </c>
      <c r="K76" s="4">
        <v>7.75</v>
      </c>
      <c r="L76" s="4">
        <v>7.75</v>
      </c>
      <c r="M76" s="4">
        <v>8.5</v>
      </c>
      <c r="N76" s="4">
        <v>8.5</v>
      </c>
      <c r="O76" s="4">
        <v>8.5</v>
      </c>
      <c r="P76" s="15">
        <v>8.5</v>
      </c>
      <c r="Q76" s="337">
        <v>8.5</v>
      </c>
      <c r="R76" s="15" t="str">
        <f t="shared" si="29"/>
        <v>Yes</v>
      </c>
      <c r="S76" s="15" t="str">
        <f t="shared" si="30"/>
        <v>No</v>
      </c>
      <c r="T76" s="4" t="str">
        <f t="shared" si="17"/>
        <v>Yes</v>
      </c>
      <c r="U76" s="403">
        <f t="shared" si="18"/>
        <v>0</v>
      </c>
      <c r="V76" s="221" t="str">
        <f t="shared" si="19"/>
        <v>Yes</v>
      </c>
      <c r="W76" s="223">
        <f t="shared" si="20"/>
        <v>0</v>
      </c>
      <c r="X76" s="221" t="str">
        <f t="shared" si="21"/>
        <v>Yes</v>
      </c>
      <c r="Y76" s="223">
        <f t="shared" si="22"/>
        <v>0</v>
      </c>
      <c r="Z76" s="222" t="str">
        <f t="shared" si="23"/>
        <v>Yes</v>
      </c>
      <c r="AA76" s="68">
        <f t="shared" si="24"/>
        <v>0</v>
      </c>
      <c r="AB76" s="65" t="str">
        <f t="shared" si="25"/>
        <v>Yes</v>
      </c>
      <c r="AC76" s="68">
        <f t="shared" si="26"/>
        <v>9.6774193548387011E-2</v>
      </c>
      <c r="AD76" s="65" t="str">
        <f t="shared" si="27"/>
        <v>Yes</v>
      </c>
      <c r="AE76" s="68">
        <f t="shared" si="28"/>
        <v>0.2230215827338129</v>
      </c>
      <c r="AF76" s="66"/>
    </row>
    <row r="77" spans="1:32" ht="14.5" customHeight="1">
      <c r="A77" s="66" t="s">
        <v>2980</v>
      </c>
      <c r="B77" s="66" t="s">
        <v>27</v>
      </c>
      <c r="C77" s="66" t="str" cm="1">
        <f t="array" ref="C77">_xlfn.IFNA(_xlfn.IFS(B77="Starter","Starters &amp; Sides",B77="Sides","Starters &amp; Sides"),B77)</f>
        <v>Mains</v>
      </c>
      <c r="D77" s="84" t="s">
        <v>3015</v>
      </c>
      <c r="E77" s="74">
        <v>6.95</v>
      </c>
      <c r="F77" s="4">
        <v>7.25</v>
      </c>
      <c r="G77" s="4">
        <v>7.25</v>
      </c>
      <c r="H77" s="4">
        <v>7.5</v>
      </c>
      <c r="I77" s="4">
        <v>7.75</v>
      </c>
      <c r="J77" s="4">
        <v>7.75</v>
      </c>
      <c r="K77" s="4">
        <v>7.75</v>
      </c>
      <c r="L77" s="4">
        <v>7.75</v>
      </c>
      <c r="M77" s="4">
        <v>8.5</v>
      </c>
      <c r="N77" s="4">
        <v>8.5</v>
      </c>
      <c r="O77" s="4">
        <v>8.5</v>
      </c>
      <c r="P77" s="15">
        <v>8.5</v>
      </c>
      <c r="Q77" s="337">
        <v>8.5</v>
      </c>
      <c r="R77" s="15" t="str">
        <f t="shared" si="29"/>
        <v>Yes</v>
      </c>
      <c r="S77" s="15" t="str">
        <f t="shared" si="30"/>
        <v>No</v>
      </c>
      <c r="T77" s="4" t="str">
        <f t="shared" si="17"/>
        <v>Yes</v>
      </c>
      <c r="U77" s="403">
        <f t="shared" si="18"/>
        <v>0</v>
      </c>
      <c r="V77" s="221" t="str">
        <f t="shared" si="19"/>
        <v>Yes</v>
      </c>
      <c r="W77" s="223">
        <f t="shared" si="20"/>
        <v>0</v>
      </c>
      <c r="X77" s="221" t="str">
        <f t="shared" si="21"/>
        <v>Yes</v>
      </c>
      <c r="Y77" s="223">
        <f t="shared" si="22"/>
        <v>0</v>
      </c>
      <c r="Z77" s="222" t="str">
        <f t="shared" si="23"/>
        <v>Yes</v>
      </c>
      <c r="AA77" s="68">
        <f t="shared" si="24"/>
        <v>0</v>
      </c>
      <c r="AB77" s="65" t="str">
        <f t="shared" si="25"/>
        <v>Yes</v>
      </c>
      <c r="AC77" s="68">
        <f t="shared" si="26"/>
        <v>9.6774193548387011E-2</v>
      </c>
      <c r="AD77" s="65" t="str">
        <f t="shared" si="27"/>
        <v>Yes</v>
      </c>
      <c r="AE77" s="68">
        <f t="shared" si="28"/>
        <v>0.2230215827338129</v>
      </c>
      <c r="AF77" s="66"/>
    </row>
    <row r="78" spans="1:32" ht="14.5" hidden="1" customHeight="1">
      <c r="A78" s="66" t="s">
        <v>2980</v>
      </c>
      <c r="B78" s="66" t="s">
        <v>27</v>
      </c>
      <c r="C78" s="66" t="str" cm="1">
        <f t="array" ref="C78">_xlfn.IFNA(_xlfn.IFS(B78="Starter","Starters &amp; Sides",B78="Sides","Starters &amp; Sides"),B78)</f>
        <v>Mains</v>
      </c>
      <c r="D78" s="84" t="s">
        <v>3016</v>
      </c>
      <c r="E78" s="74">
        <v>7.55</v>
      </c>
      <c r="F78" s="4">
        <v>7.75</v>
      </c>
      <c r="G78" s="4">
        <v>7.75</v>
      </c>
      <c r="H78" s="4">
        <v>8</v>
      </c>
      <c r="I78" s="4">
        <v>8.5</v>
      </c>
      <c r="J78" s="4">
        <v>8.5</v>
      </c>
      <c r="K78" s="4">
        <v>8.5</v>
      </c>
      <c r="L78" s="4">
        <v>8.5</v>
      </c>
      <c r="M78" s="4">
        <v>9.25</v>
      </c>
      <c r="N78" s="4"/>
      <c r="O78" s="4"/>
      <c r="P78" s="15"/>
      <c r="Q78" s="337"/>
      <c r="R78" s="15" t="str">
        <f t="shared" si="29"/>
        <v>No</v>
      </c>
      <c r="S78" s="15" t="str">
        <f t="shared" si="30"/>
        <v>No</v>
      </c>
      <c r="T78" s="4" t="str">
        <f t="shared" si="17"/>
        <v>No</v>
      </c>
      <c r="U78" s="403" t="str">
        <f t="shared" si="18"/>
        <v>N/A</v>
      </c>
      <c r="V78" s="221" t="str">
        <f t="shared" si="19"/>
        <v>No</v>
      </c>
      <c r="W78" s="223" t="str">
        <f t="shared" si="20"/>
        <v>N/A</v>
      </c>
      <c r="X78" s="221" t="str">
        <f t="shared" si="21"/>
        <v>No</v>
      </c>
      <c r="Y78" s="223" t="str">
        <f t="shared" si="22"/>
        <v>N/A</v>
      </c>
      <c r="Z78" s="222" t="str">
        <f t="shared" si="23"/>
        <v>No</v>
      </c>
      <c r="AA78" s="68" t="str">
        <f t="shared" si="24"/>
        <v>N/A</v>
      </c>
      <c r="AB78" s="65" t="str">
        <f t="shared" si="25"/>
        <v>No</v>
      </c>
      <c r="AC78" s="68" t="str">
        <f t="shared" si="26"/>
        <v>N/A</v>
      </c>
      <c r="AD78" s="65" t="str">
        <f t="shared" si="27"/>
        <v>No</v>
      </c>
      <c r="AE78" s="68" t="str">
        <f t="shared" si="28"/>
        <v>N/A</v>
      </c>
      <c r="AF78" s="66"/>
    </row>
    <row r="79" spans="1:32" ht="14.5" hidden="1" customHeight="1">
      <c r="A79" s="66" t="s">
        <v>2980</v>
      </c>
      <c r="B79" s="66" t="s">
        <v>27</v>
      </c>
      <c r="C79" s="66" t="str" cm="1">
        <f t="array" ref="C79">_xlfn.IFNA(_xlfn.IFS(B79="Starter","Starters &amp; Sides",B79="Sides","Starters &amp; Sides"),B79)</f>
        <v>Mains</v>
      </c>
      <c r="D79" s="84" t="s">
        <v>3017</v>
      </c>
      <c r="E79" s="74"/>
      <c r="F79" s="4"/>
      <c r="G79" s="4"/>
      <c r="H79" s="4">
        <v>8.25</v>
      </c>
      <c r="I79" s="4">
        <v>8.5</v>
      </c>
      <c r="J79" s="4">
        <v>8.5</v>
      </c>
      <c r="K79" s="4">
        <v>8.5</v>
      </c>
      <c r="L79" s="4"/>
      <c r="M79" s="4"/>
      <c r="N79" s="4"/>
      <c r="O79" s="4"/>
      <c r="P79" s="15"/>
      <c r="Q79" s="337"/>
      <c r="R79" s="15" t="str">
        <f t="shared" si="29"/>
        <v>No</v>
      </c>
      <c r="S79" s="15" t="str">
        <f t="shared" si="30"/>
        <v>No</v>
      </c>
      <c r="T79" s="4" t="str">
        <f t="shared" si="17"/>
        <v>No</v>
      </c>
      <c r="U79" s="403" t="str">
        <f t="shared" si="18"/>
        <v>N/A</v>
      </c>
      <c r="V79" s="221" t="str">
        <f t="shared" si="19"/>
        <v>No</v>
      </c>
      <c r="W79" s="223" t="str">
        <f t="shared" si="20"/>
        <v>N/A</v>
      </c>
      <c r="X79" s="221" t="str">
        <f t="shared" si="21"/>
        <v>No</v>
      </c>
      <c r="Y79" s="223" t="str">
        <f t="shared" si="22"/>
        <v>N/A</v>
      </c>
      <c r="Z79" s="222" t="str">
        <f t="shared" si="23"/>
        <v>No</v>
      </c>
      <c r="AA79" s="68" t="str">
        <f t="shared" si="24"/>
        <v>N/A</v>
      </c>
      <c r="AB79" s="65" t="str">
        <f t="shared" si="25"/>
        <v>No</v>
      </c>
      <c r="AC79" s="68" t="str">
        <f t="shared" si="26"/>
        <v>N/A</v>
      </c>
      <c r="AD79" s="65" t="str">
        <f t="shared" si="27"/>
        <v>No</v>
      </c>
      <c r="AE79" s="68" t="str">
        <f t="shared" si="28"/>
        <v>N/A</v>
      </c>
      <c r="AF79" s="66"/>
    </row>
    <row r="80" spans="1:32" ht="14.5" hidden="1" customHeight="1">
      <c r="A80" s="66" t="s">
        <v>2980</v>
      </c>
      <c r="B80" s="66" t="s">
        <v>27</v>
      </c>
      <c r="C80" s="66" t="str" cm="1">
        <f t="array" ref="C80">_xlfn.IFNA(_xlfn.IFS(B80="Starter","Starters &amp; Sides",B80="Sides","Starters &amp; Sides"),B80)</f>
        <v>Mains</v>
      </c>
      <c r="D80" s="84" t="s">
        <v>3018</v>
      </c>
      <c r="E80" s="74"/>
      <c r="F80" s="4"/>
      <c r="G80" s="4"/>
      <c r="H80" s="4"/>
      <c r="I80" s="4"/>
      <c r="J80" s="4"/>
      <c r="K80" s="4"/>
      <c r="L80" s="4">
        <v>8.5</v>
      </c>
      <c r="M80" s="4">
        <v>9.25</v>
      </c>
      <c r="N80" s="4"/>
      <c r="O80" s="4"/>
      <c r="P80" s="15"/>
      <c r="Q80" s="337"/>
      <c r="R80" s="15" t="str">
        <f t="shared" si="29"/>
        <v>No</v>
      </c>
      <c r="S80" s="15" t="str">
        <f t="shared" si="30"/>
        <v>No</v>
      </c>
      <c r="T80" s="4" t="str">
        <f t="shared" si="17"/>
        <v>No</v>
      </c>
      <c r="U80" s="403" t="str">
        <f t="shared" si="18"/>
        <v>N/A</v>
      </c>
      <c r="V80" s="221" t="str">
        <f t="shared" si="19"/>
        <v>No</v>
      </c>
      <c r="W80" s="223" t="str">
        <f t="shared" si="20"/>
        <v>N/A</v>
      </c>
      <c r="X80" s="221" t="str">
        <f t="shared" si="21"/>
        <v>No</v>
      </c>
      <c r="Y80" s="223" t="str">
        <f t="shared" si="22"/>
        <v>N/A</v>
      </c>
      <c r="Z80" s="222" t="str">
        <f t="shared" si="23"/>
        <v>No</v>
      </c>
      <c r="AA80" s="68" t="str">
        <f t="shared" si="24"/>
        <v>N/A</v>
      </c>
      <c r="AB80" s="65" t="str">
        <f t="shared" si="25"/>
        <v>No</v>
      </c>
      <c r="AC80" s="68" t="str">
        <f t="shared" si="26"/>
        <v>N/A</v>
      </c>
      <c r="AD80" s="65" t="str">
        <f t="shared" si="27"/>
        <v>No</v>
      </c>
      <c r="AE80" s="68" t="str">
        <f t="shared" si="28"/>
        <v>N/A</v>
      </c>
      <c r="AF80" s="66"/>
    </row>
    <row r="81" spans="1:32" ht="14.5" hidden="1" customHeight="1">
      <c r="A81" s="66" t="s">
        <v>2980</v>
      </c>
      <c r="B81" s="66" t="s">
        <v>27</v>
      </c>
      <c r="C81" s="66" t="str" cm="1">
        <f t="array" ref="C81">_xlfn.IFNA(_xlfn.IFS(B81="Starter","Starters &amp; Sides",B81="Sides","Starters &amp; Sides"),B81)</f>
        <v>Mains</v>
      </c>
      <c r="D81" s="84" t="s">
        <v>3019</v>
      </c>
      <c r="E81" s="74">
        <v>8.9499999999999993</v>
      </c>
      <c r="F81" s="4">
        <v>8.9499999999999993</v>
      </c>
      <c r="G81" s="4">
        <v>8.9499999999999993</v>
      </c>
      <c r="H81" s="4">
        <v>8.9499999999999993</v>
      </c>
      <c r="I81" s="4">
        <v>9.25</v>
      </c>
      <c r="J81" s="4">
        <v>9.25</v>
      </c>
      <c r="K81" s="4">
        <v>9.25</v>
      </c>
      <c r="L81" s="4">
        <v>9.25</v>
      </c>
      <c r="M81" s="4"/>
      <c r="N81" s="4"/>
      <c r="O81" s="4"/>
      <c r="P81" s="15"/>
      <c r="Q81" s="337"/>
      <c r="R81" s="15" t="str">
        <f t="shared" si="29"/>
        <v>No</v>
      </c>
      <c r="S81" s="15" t="str">
        <f t="shared" si="30"/>
        <v>No</v>
      </c>
      <c r="T81" s="4" t="str">
        <f t="shared" si="17"/>
        <v>No</v>
      </c>
      <c r="U81" s="403" t="str">
        <f t="shared" si="18"/>
        <v>N/A</v>
      </c>
      <c r="V81" s="221" t="str">
        <f t="shared" si="19"/>
        <v>No</v>
      </c>
      <c r="W81" s="223" t="str">
        <f t="shared" si="20"/>
        <v>N/A</v>
      </c>
      <c r="X81" s="221" t="str">
        <f t="shared" si="21"/>
        <v>No</v>
      </c>
      <c r="Y81" s="223" t="str">
        <f t="shared" si="22"/>
        <v>N/A</v>
      </c>
      <c r="Z81" s="222" t="str">
        <f t="shared" si="23"/>
        <v>No</v>
      </c>
      <c r="AA81" s="68" t="str">
        <f t="shared" si="24"/>
        <v>N/A</v>
      </c>
      <c r="AB81" s="65" t="str">
        <f t="shared" si="25"/>
        <v>No</v>
      </c>
      <c r="AC81" s="68" t="str">
        <f t="shared" si="26"/>
        <v>N/A</v>
      </c>
      <c r="AD81" s="65" t="str">
        <f t="shared" si="27"/>
        <v>No</v>
      </c>
      <c r="AE81" s="68" t="str">
        <f t="shared" si="28"/>
        <v>N/A</v>
      </c>
      <c r="AF81" s="66"/>
    </row>
    <row r="82" spans="1:32" ht="14.5" hidden="1" customHeight="1">
      <c r="A82" s="66" t="s">
        <v>2980</v>
      </c>
      <c r="B82" s="66" t="s">
        <v>27</v>
      </c>
      <c r="C82" s="66" t="str" cm="1">
        <f t="array" ref="C82">_xlfn.IFNA(_xlfn.IFS(B82="Starter","Starters &amp; Sides",B82="Sides","Starters &amp; Sides"),B82)</f>
        <v>Mains</v>
      </c>
      <c r="D82" s="84" t="s">
        <v>3020</v>
      </c>
      <c r="E82" s="74">
        <v>7.55</v>
      </c>
      <c r="F82" s="4">
        <v>7.75</v>
      </c>
      <c r="G82" s="4">
        <v>7.75</v>
      </c>
      <c r="H82" s="4">
        <v>8</v>
      </c>
      <c r="I82" s="4">
        <v>8.5</v>
      </c>
      <c r="J82" s="4">
        <v>8.5</v>
      </c>
      <c r="K82" s="4">
        <v>8.5</v>
      </c>
      <c r="L82" s="4">
        <v>8.5</v>
      </c>
      <c r="M82" s="4"/>
      <c r="N82" s="4"/>
      <c r="O82" s="4"/>
      <c r="P82" s="15"/>
      <c r="Q82" s="337"/>
      <c r="R82" s="15" t="str">
        <f t="shared" si="29"/>
        <v>No</v>
      </c>
      <c r="S82" s="15" t="str">
        <f t="shared" si="30"/>
        <v>No</v>
      </c>
      <c r="T82" s="4" t="str">
        <f t="shared" si="17"/>
        <v>No</v>
      </c>
      <c r="U82" s="403" t="str">
        <f t="shared" si="18"/>
        <v>N/A</v>
      </c>
      <c r="V82" s="221" t="str">
        <f t="shared" si="19"/>
        <v>No</v>
      </c>
      <c r="W82" s="223" t="str">
        <f t="shared" si="20"/>
        <v>N/A</v>
      </c>
      <c r="X82" s="221" t="str">
        <f t="shared" si="21"/>
        <v>No</v>
      </c>
      <c r="Y82" s="223" t="str">
        <f t="shared" si="22"/>
        <v>N/A</v>
      </c>
      <c r="Z82" s="222" t="str">
        <f t="shared" si="23"/>
        <v>No</v>
      </c>
      <c r="AA82" s="68" t="str">
        <f t="shared" si="24"/>
        <v>N/A</v>
      </c>
      <c r="AB82" s="65" t="str">
        <f t="shared" si="25"/>
        <v>No</v>
      </c>
      <c r="AC82" s="68" t="str">
        <f t="shared" si="26"/>
        <v>N/A</v>
      </c>
      <c r="AD82" s="65" t="str">
        <f t="shared" si="27"/>
        <v>No</v>
      </c>
      <c r="AE82" s="68" t="str">
        <f t="shared" si="28"/>
        <v>N/A</v>
      </c>
      <c r="AF82" s="66"/>
    </row>
    <row r="83" spans="1:32" ht="14.5" customHeight="1">
      <c r="A83" s="66" t="s">
        <v>2980</v>
      </c>
      <c r="B83" s="66" t="s">
        <v>27</v>
      </c>
      <c r="C83" s="66" t="str" cm="1">
        <f t="array" ref="C83">_xlfn.IFNA(_xlfn.IFS(B83="Starter","Starters &amp; Sides",B83="Sides","Starters &amp; Sides"),B83)</f>
        <v>Mains</v>
      </c>
      <c r="D83" s="84" t="s">
        <v>3021</v>
      </c>
      <c r="E83" s="74">
        <v>8.25</v>
      </c>
      <c r="F83" s="4">
        <v>8.4499999999999993</v>
      </c>
      <c r="G83" s="4">
        <v>8.5</v>
      </c>
      <c r="H83" s="4">
        <v>8.75</v>
      </c>
      <c r="I83" s="4">
        <v>9.25</v>
      </c>
      <c r="J83" s="4">
        <v>9.25</v>
      </c>
      <c r="K83" s="4">
        <v>9.25</v>
      </c>
      <c r="L83" s="4">
        <v>9.25</v>
      </c>
      <c r="M83" s="4">
        <v>10.25</v>
      </c>
      <c r="N83" s="4">
        <v>10.25</v>
      </c>
      <c r="O83" s="4">
        <v>10.25</v>
      </c>
      <c r="P83" s="15">
        <v>10.25</v>
      </c>
      <c r="Q83" s="337">
        <v>10.5</v>
      </c>
      <c r="R83" s="15" t="str">
        <f t="shared" si="29"/>
        <v>Yes</v>
      </c>
      <c r="S83" s="15" t="str">
        <f t="shared" si="30"/>
        <v>No</v>
      </c>
      <c r="T83" s="4" t="str">
        <f t="shared" si="17"/>
        <v>Yes</v>
      </c>
      <c r="U83" s="403">
        <f t="shared" si="18"/>
        <v>2.4390243902439046E-2</v>
      </c>
      <c r="V83" s="221" t="str">
        <f t="shared" si="19"/>
        <v>Yes</v>
      </c>
      <c r="W83" s="223">
        <f t="shared" si="20"/>
        <v>2.4390243902439046E-2</v>
      </c>
      <c r="X83" s="221" t="str">
        <f t="shared" si="21"/>
        <v>Yes</v>
      </c>
      <c r="Y83" s="223">
        <f t="shared" si="22"/>
        <v>2.4390243902439046E-2</v>
      </c>
      <c r="Z83" s="222" t="str">
        <f t="shared" si="23"/>
        <v>Yes</v>
      </c>
      <c r="AA83" s="68">
        <f t="shared" si="24"/>
        <v>2.4390243902439046E-2</v>
      </c>
      <c r="AB83" s="65" t="str">
        <f t="shared" si="25"/>
        <v>Yes</v>
      </c>
      <c r="AC83" s="68">
        <f t="shared" si="26"/>
        <v>0.13513513513513509</v>
      </c>
      <c r="AD83" s="65" t="str">
        <f t="shared" si="27"/>
        <v>Yes</v>
      </c>
      <c r="AE83" s="68">
        <f t="shared" si="28"/>
        <v>0.27272727272727271</v>
      </c>
      <c r="AF83" s="66"/>
    </row>
    <row r="84" spans="1:32" ht="14.5" hidden="1" customHeight="1">
      <c r="A84" s="66" t="s">
        <v>2980</v>
      </c>
      <c r="B84" s="66" t="s">
        <v>27</v>
      </c>
      <c r="C84" s="66" t="str" cm="1">
        <f t="array" ref="C84">_xlfn.IFNA(_xlfn.IFS(B84="Starter","Starters &amp; Sides",B84="Sides","Starters &amp; Sides"),B84)</f>
        <v>Mains</v>
      </c>
      <c r="D84" s="84" t="s">
        <v>3022</v>
      </c>
      <c r="E84" s="74">
        <v>6.95</v>
      </c>
      <c r="F84" s="4">
        <v>7.25</v>
      </c>
      <c r="G84" s="4">
        <v>7.25</v>
      </c>
      <c r="H84" s="4">
        <v>7.5</v>
      </c>
      <c r="I84" s="4"/>
      <c r="J84" s="4"/>
      <c r="K84" s="4"/>
      <c r="L84" s="4"/>
      <c r="M84" s="4"/>
      <c r="N84" s="4"/>
      <c r="O84" s="4"/>
      <c r="P84" s="15"/>
      <c r="Q84" s="337"/>
      <c r="R84" s="15" t="str">
        <f t="shared" si="29"/>
        <v>No</v>
      </c>
      <c r="S84" s="15" t="str">
        <f t="shared" si="30"/>
        <v>No</v>
      </c>
      <c r="T84" s="4" t="str">
        <f t="shared" si="17"/>
        <v>No</v>
      </c>
      <c r="U84" s="403" t="str">
        <f t="shared" si="18"/>
        <v>N/A</v>
      </c>
      <c r="V84" s="221" t="str">
        <f t="shared" si="19"/>
        <v>No</v>
      </c>
      <c r="W84" s="223" t="str">
        <f t="shared" si="20"/>
        <v>N/A</v>
      </c>
      <c r="X84" s="221" t="str">
        <f t="shared" si="21"/>
        <v>No</v>
      </c>
      <c r="Y84" s="223" t="str">
        <f t="shared" si="22"/>
        <v>N/A</v>
      </c>
      <c r="Z84" s="222" t="str">
        <f t="shared" si="23"/>
        <v>No</v>
      </c>
      <c r="AA84" s="68" t="str">
        <f t="shared" si="24"/>
        <v>N/A</v>
      </c>
      <c r="AB84" s="65" t="str">
        <f t="shared" si="25"/>
        <v>No</v>
      </c>
      <c r="AC84" s="68" t="str">
        <f t="shared" si="26"/>
        <v>N/A</v>
      </c>
      <c r="AD84" s="65" t="str">
        <f t="shared" si="27"/>
        <v>No</v>
      </c>
      <c r="AE84" s="68" t="str">
        <f t="shared" si="28"/>
        <v>N/A</v>
      </c>
      <c r="AF84" s="66"/>
    </row>
    <row r="85" spans="1:32" ht="14.5" hidden="1" customHeight="1">
      <c r="A85" s="66" t="s">
        <v>2980</v>
      </c>
      <c r="B85" s="66" t="s">
        <v>27</v>
      </c>
      <c r="C85" s="66" t="str" cm="1">
        <f t="array" ref="C85">_xlfn.IFNA(_xlfn.IFS(B85="Starter","Starters &amp; Sides",B85="Sides","Starters &amp; Sides"),B85)</f>
        <v>Mains</v>
      </c>
      <c r="D85" s="84" t="s">
        <v>3023</v>
      </c>
      <c r="E85" s="74">
        <v>6.95</v>
      </c>
      <c r="F85" s="4">
        <v>7.25</v>
      </c>
      <c r="G85" s="4">
        <v>7.25</v>
      </c>
      <c r="H85" s="4">
        <v>7.5</v>
      </c>
      <c r="I85" s="4"/>
      <c r="J85" s="4"/>
      <c r="K85" s="4"/>
      <c r="L85" s="4"/>
      <c r="M85" s="4"/>
      <c r="N85" s="4"/>
      <c r="O85" s="4"/>
      <c r="P85" s="15"/>
      <c r="Q85" s="337"/>
      <c r="R85" s="15" t="str">
        <f t="shared" si="29"/>
        <v>No</v>
      </c>
      <c r="S85" s="15" t="str">
        <f t="shared" si="30"/>
        <v>No</v>
      </c>
      <c r="T85" s="4" t="str">
        <f t="shared" si="17"/>
        <v>No</v>
      </c>
      <c r="U85" s="403" t="str">
        <f t="shared" si="18"/>
        <v>N/A</v>
      </c>
      <c r="V85" s="221" t="str">
        <f t="shared" si="19"/>
        <v>No</v>
      </c>
      <c r="W85" s="223" t="str">
        <f t="shared" si="20"/>
        <v>N/A</v>
      </c>
      <c r="X85" s="221" t="str">
        <f t="shared" si="21"/>
        <v>No</v>
      </c>
      <c r="Y85" s="223" t="str">
        <f t="shared" si="22"/>
        <v>N/A</v>
      </c>
      <c r="Z85" s="222" t="str">
        <f t="shared" si="23"/>
        <v>No</v>
      </c>
      <c r="AA85" s="68" t="str">
        <f t="shared" si="24"/>
        <v>N/A</v>
      </c>
      <c r="AB85" s="65" t="str">
        <f t="shared" si="25"/>
        <v>No</v>
      </c>
      <c r="AC85" s="68" t="str">
        <f t="shared" si="26"/>
        <v>N/A</v>
      </c>
      <c r="AD85" s="65" t="str">
        <f t="shared" si="27"/>
        <v>No</v>
      </c>
      <c r="AE85" s="68" t="str">
        <f t="shared" si="28"/>
        <v>N/A</v>
      </c>
      <c r="AF85" s="66"/>
    </row>
    <row r="86" spans="1:32" ht="14.5" hidden="1" customHeight="1">
      <c r="A86" s="66" t="s">
        <v>2980</v>
      </c>
      <c r="B86" s="66" t="s">
        <v>27</v>
      </c>
      <c r="C86" s="66" t="str" cm="1">
        <f t="array" ref="C86">_xlfn.IFNA(_xlfn.IFS(B86="Starter","Starters &amp; Sides",B86="Sides","Starters &amp; Sides"),B86)</f>
        <v>Mains</v>
      </c>
      <c r="D86" s="84" t="s">
        <v>3024</v>
      </c>
      <c r="E86" s="74"/>
      <c r="F86" s="4"/>
      <c r="G86" s="4"/>
      <c r="H86" s="4"/>
      <c r="I86" s="4">
        <v>8.5</v>
      </c>
      <c r="J86" s="4">
        <v>8.5</v>
      </c>
      <c r="K86" s="4">
        <v>8.5</v>
      </c>
      <c r="L86" s="4">
        <v>8.5</v>
      </c>
      <c r="M86" s="4"/>
      <c r="N86" s="4"/>
      <c r="O86" s="4"/>
      <c r="P86" s="15"/>
      <c r="Q86" s="337"/>
      <c r="R86" s="15" t="str">
        <f t="shared" si="29"/>
        <v>No</v>
      </c>
      <c r="S86" s="15" t="str">
        <f t="shared" si="30"/>
        <v>No</v>
      </c>
      <c r="T86" s="4" t="str">
        <f t="shared" si="17"/>
        <v>No</v>
      </c>
      <c r="U86" s="403" t="str">
        <f t="shared" si="18"/>
        <v>N/A</v>
      </c>
      <c r="V86" s="221" t="str">
        <f t="shared" si="19"/>
        <v>No</v>
      </c>
      <c r="W86" s="223" t="str">
        <f t="shared" si="20"/>
        <v>N/A</v>
      </c>
      <c r="X86" s="221" t="str">
        <f t="shared" si="21"/>
        <v>No</v>
      </c>
      <c r="Y86" s="223" t="str">
        <f t="shared" si="22"/>
        <v>N/A</v>
      </c>
      <c r="Z86" s="222" t="str">
        <f t="shared" si="23"/>
        <v>No</v>
      </c>
      <c r="AA86" s="68" t="str">
        <f t="shared" si="24"/>
        <v>N/A</v>
      </c>
      <c r="AB86" s="65" t="str">
        <f t="shared" si="25"/>
        <v>No</v>
      </c>
      <c r="AC86" s="68" t="str">
        <f t="shared" si="26"/>
        <v>N/A</v>
      </c>
      <c r="AD86" s="65" t="str">
        <f t="shared" si="27"/>
        <v>No</v>
      </c>
      <c r="AE86" s="68" t="str">
        <f t="shared" si="28"/>
        <v>N/A</v>
      </c>
      <c r="AF86" s="66"/>
    </row>
    <row r="87" spans="1:32" ht="14.5" hidden="1" customHeight="1">
      <c r="A87" s="66" t="s">
        <v>2980</v>
      </c>
      <c r="B87" s="66" t="s">
        <v>27</v>
      </c>
      <c r="C87" s="66" t="str" cm="1">
        <f t="array" ref="C87">_xlfn.IFNA(_xlfn.IFS(B87="Starter","Starters &amp; Sides",B87="Sides","Starters &amp; Sides"),B87)</f>
        <v>Mains</v>
      </c>
      <c r="D87" s="84" t="s">
        <v>3025</v>
      </c>
      <c r="E87" s="74"/>
      <c r="F87" s="4"/>
      <c r="G87" s="4"/>
      <c r="H87" s="4"/>
      <c r="I87" s="4">
        <v>8.5</v>
      </c>
      <c r="J87" s="4">
        <v>8.5</v>
      </c>
      <c r="K87" s="4">
        <v>8.5</v>
      </c>
      <c r="L87" s="4">
        <v>8.5</v>
      </c>
      <c r="M87" s="4"/>
      <c r="N87" s="4"/>
      <c r="O87" s="4"/>
      <c r="P87" s="15"/>
      <c r="Q87" s="337"/>
      <c r="R87" s="15" t="str">
        <f t="shared" si="29"/>
        <v>No</v>
      </c>
      <c r="S87" s="15" t="str">
        <f t="shared" si="30"/>
        <v>No</v>
      </c>
      <c r="T87" s="4" t="str">
        <f t="shared" si="17"/>
        <v>No</v>
      </c>
      <c r="U87" s="403" t="str">
        <f t="shared" si="18"/>
        <v>N/A</v>
      </c>
      <c r="V87" s="221" t="str">
        <f t="shared" si="19"/>
        <v>No</v>
      </c>
      <c r="W87" s="223" t="str">
        <f t="shared" si="20"/>
        <v>N/A</v>
      </c>
      <c r="X87" s="221" t="str">
        <f t="shared" si="21"/>
        <v>No</v>
      </c>
      <c r="Y87" s="223" t="str">
        <f t="shared" si="22"/>
        <v>N/A</v>
      </c>
      <c r="Z87" s="222" t="str">
        <f t="shared" si="23"/>
        <v>No</v>
      </c>
      <c r="AA87" s="68" t="str">
        <f t="shared" si="24"/>
        <v>N/A</v>
      </c>
      <c r="AB87" s="65" t="str">
        <f t="shared" si="25"/>
        <v>No</v>
      </c>
      <c r="AC87" s="68" t="str">
        <f t="shared" si="26"/>
        <v>N/A</v>
      </c>
      <c r="AD87" s="65" t="str">
        <f t="shared" si="27"/>
        <v>No</v>
      </c>
      <c r="AE87" s="68" t="str">
        <f t="shared" si="28"/>
        <v>N/A</v>
      </c>
      <c r="AF87" s="66"/>
    </row>
    <row r="88" spans="1:32" ht="14.5" hidden="1" customHeight="1">
      <c r="A88" s="66" t="s">
        <v>2980</v>
      </c>
      <c r="B88" s="66" t="s">
        <v>27</v>
      </c>
      <c r="C88" s="66" t="str" cm="1">
        <f t="array" ref="C88">_xlfn.IFNA(_xlfn.IFS(B88="Starter","Starters &amp; Sides",B88="Sides","Starters &amp; Sides"),B88)</f>
        <v>Mains</v>
      </c>
      <c r="D88" s="84" t="s">
        <v>3023</v>
      </c>
      <c r="E88" s="74"/>
      <c r="F88" s="4"/>
      <c r="G88" s="4"/>
      <c r="H88" s="4"/>
      <c r="I88" s="4"/>
      <c r="J88" s="4"/>
      <c r="K88" s="4"/>
      <c r="L88" s="4"/>
      <c r="M88" s="4"/>
      <c r="N88" s="4"/>
      <c r="O88" s="4"/>
      <c r="P88" s="15"/>
      <c r="Q88" s="337"/>
      <c r="R88" s="15" t="str">
        <f t="shared" si="29"/>
        <v>No</v>
      </c>
      <c r="S88" s="15" t="str">
        <f t="shared" si="30"/>
        <v>No</v>
      </c>
      <c r="T88" s="4" t="str">
        <f t="shared" si="17"/>
        <v>No</v>
      </c>
      <c r="U88" s="403" t="str">
        <f t="shared" si="18"/>
        <v>N/A</v>
      </c>
      <c r="V88" s="221" t="str">
        <f t="shared" si="19"/>
        <v>No</v>
      </c>
      <c r="W88" s="223" t="str">
        <f t="shared" si="20"/>
        <v>N/A</v>
      </c>
      <c r="X88" s="221" t="str">
        <f t="shared" si="21"/>
        <v>No</v>
      </c>
      <c r="Y88" s="223" t="str">
        <f t="shared" si="22"/>
        <v>N/A</v>
      </c>
      <c r="Z88" s="222" t="str">
        <f t="shared" si="23"/>
        <v>No</v>
      </c>
      <c r="AA88" s="68" t="str">
        <f t="shared" si="24"/>
        <v>N/A</v>
      </c>
      <c r="AB88" s="65" t="str">
        <f t="shared" si="25"/>
        <v>No</v>
      </c>
      <c r="AC88" s="68" t="str">
        <f t="shared" si="26"/>
        <v>N/A</v>
      </c>
      <c r="AD88" s="65" t="str">
        <f t="shared" si="27"/>
        <v>No</v>
      </c>
      <c r="AE88" s="68" t="str">
        <f t="shared" si="28"/>
        <v>N/A</v>
      </c>
      <c r="AF88" s="66"/>
    </row>
    <row r="89" spans="1:32" ht="14.5" customHeight="1">
      <c r="A89" s="66" t="s">
        <v>2980</v>
      </c>
      <c r="B89" s="66" t="s">
        <v>27</v>
      </c>
      <c r="C89" s="66" t="str" cm="1">
        <f t="array" ref="C89">_xlfn.IFNA(_xlfn.IFS(B89="Starter","Starters &amp; Sides",B89="Sides","Starters &amp; Sides"),B89)</f>
        <v>Mains</v>
      </c>
      <c r="D89" s="84" t="s">
        <v>3026</v>
      </c>
      <c r="E89" s="74">
        <v>6.95</v>
      </c>
      <c r="F89" s="4">
        <v>7.25</v>
      </c>
      <c r="G89" s="4">
        <v>7.25</v>
      </c>
      <c r="H89" s="4">
        <v>7.5</v>
      </c>
      <c r="I89" s="4">
        <v>7.75</v>
      </c>
      <c r="J89" s="4">
        <v>7.75</v>
      </c>
      <c r="K89" s="4">
        <v>7.75</v>
      </c>
      <c r="L89" s="4">
        <v>7.75</v>
      </c>
      <c r="M89" s="4">
        <v>8.5</v>
      </c>
      <c r="N89" s="4">
        <v>8.5</v>
      </c>
      <c r="O89" s="4">
        <v>8.5</v>
      </c>
      <c r="P89" s="15">
        <v>8.5</v>
      </c>
      <c r="Q89" s="337">
        <v>8.5</v>
      </c>
      <c r="R89" s="15" t="str">
        <f t="shared" si="29"/>
        <v>Yes</v>
      </c>
      <c r="S89" s="15" t="str">
        <f t="shared" si="30"/>
        <v>No</v>
      </c>
      <c r="T89" s="4" t="str">
        <f t="shared" si="17"/>
        <v>Yes</v>
      </c>
      <c r="U89" s="403">
        <f t="shared" si="18"/>
        <v>0</v>
      </c>
      <c r="V89" s="221" t="str">
        <f t="shared" si="19"/>
        <v>Yes</v>
      </c>
      <c r="W89" s="223">
        <f t="shared" si="20"/>
        <v>0</v>
      </c>
      <c r="X89" s="221" t="str">
        <f t="shared" si="21"/>
        <v>Yes</v>
      </c>
      <c r="Y89" s="223">
        <f t="shared" si="22"/>
        <v>0</v>
      </c>
      <c r="Z89" s="222" t="str">
        <f t="shared" si="23"/>
        <v>Yes</v>
      </c>
      <c r="AA89" s="68">
        <f t="shared" si="24"/>
        <v>0</v>
      </c>
      <c r="AB89" s="65" t="str">
        <f t="shared" si="25"/>
        <v>Yes</v>
      </c>
      <c r="AC89" s="68">
        <f t="shared" si="26"/>
        <v>9.6774193548387011E-2</v>
      </c>
      <c r="AD89" s="65" t="str">
        <f t="shared" si="27"/>
        <v>Yes</v>
      </c>
      <c r="AE89" s="68">
        <f t="shared" si="28"/>
        <v>0.2230215827338129</v>
      </c>
      <c r="AF89" s="66"/>
    </row>
    <row r="90" spans="1:32" ht="14.5" customHeight="1">
      <c r="A90" s="66" t="s">
        <v>2980</v>
      </c>
      <c r="B90" s="66" t="s">
        <v>27</v>
      </c>
      <c r="C90" s="66" t="str" cm="1">
        <f t="array" ref="C90">_xlfn.IFNA(_xlfn.IFS(B90="Starter","Starters &amp; Sides",B90="Sides","Starters &amp; Sides"),B90)</f>
        <v>Mains</v>
      </c>
      <c r="D90" s="330" t="s">
        <v>3027</v>
      </c>
      <c r="E90" s="74">
        <v>14.5</v>
      </c>
      <c r="F90" s="4">
        <v>14.95</v>
      </c>
      <c r="G90" s="4">
        <v>14.95</v>
      </c>
      <c r="H90" s="4">
        <v>14.95</v>
      </c>
      <c r="I90" s="4">
        <v>15.25</v>
      </c>
      <c r="J90" s="4">
        <v>15.25</v>
      </c>
      <c r="K90" s="5">
        <v>15.75</v>
      </c>
      <c r="L90" s="5">
        <v>15.75</v>
      </c>
      <c r="M90" s="4">
        <v>16.95</v>
      </c>
      <c r="N90" s="4">
        <v>16.95</v>
      </c>
      <c r="O90" s="4">
        <v>16.95</v>
      </c>
      <c r="P90" s="15">
        <v>16.95</v>
      </c>
      <c r="Q90" s="337">
        <v>17.25</v>
      </c>
      <c r="R90" s="15" t="str">
        <f t="shared" si="29"/>
        <v>Yes</v>
      </c>
      <c r="S90" s="15" t="str">
        <f t="shared" si="30"/>
        <v>No</v>
      </c>
      <c r="T90" s="4" t="str">
        <f t="shared" si="17"/>
        <v>Yes</v>
      </c>
      <c r="U90" s="403">
        <f t="shared" si="18"/>
        <v>1.7699115044247815E-2</v>
      </c>
      <c r="V90" s="221" t="str">
        <f t="shared" si="19"/>
        <v>Yes</v>
      </c>
      <c r="W90" s="223">
        <f t="shared" si="20"/>
        <v>1.7699115044247815E-2</v>
      </c>
      <c r="X90" s="221" t="str">
        <f t="shared" si="21"/>
        <v>Yes</v>
      </c>
      <c r="Y90" s="223">
        <f t="shared" si="22"/>
        <v>1.7699115044247815E-2</v>
      </c>
      <c r="Z90" s="222" t="str">
        <f t="shared" si="23"/>
        <v>Yes</v>
      </c>
      <c r="AA90" s="68">
        <f t="shared" si="24"/>
        <v>1.7699115044247815E-2</v>
      </c>
      <c r="AB90" s="65" t="str">
        <f t="shared" si="25"/>
        <v>Yes</v>
      </c>
      <c r="AC90" s="68">
        <f t="shared" si="26"/>
        <v>9.5238095238095344E-2</v>
      </c>
      <c r="AD90" s="65" t="str">
        <f t="shared" si="27"/>
        <v>Yes</v>
      </c>
      <c r="AE90" s="68">
        <f t="shared" si="28"/>
        <v>0.18965517241379315</v>
      </c>
      <c r="AF90" s="66"/>
    </row>
    <row r="91" spans="1:32" ht="14.5" hidden="1" customHeight="1">
      <c r="A91" s="66" t="s">
        <v>2980</v>
      </c>
      <c r="B91" s="66" t="s">
        <v>27</v>
      </c>
      <c r="C91" s="66" t="str" cm="1">
        <f t="array" ref="C91">_xlfn.IFNA(_xlfn.IFS(B91="Starter","Starters &amp; Sides",B91="Sides","Starters &amp; Sides"),B91)</f>
        <v>Mains</v>
      </c>
      <c r="D91" s="84" t="s">
        <v>3028</v>
      </c>
      <c r="E91" s="74">
        <v>18.95</v>
      </c>
      <c r="F91" s="4">
        <v>20.5</v>
      </c>
      <c r="G91" s="4">
        <v>21</v>
      </c>
      <c r="H91" s="4">
        <v>21</v>
      </c>
      <c r="I91" s="4">
        <v>21.95</v>
      </c>
      <c r="J91" s="4"/>
      <c r="K91" s="4"/>
      <c r="L91" s="4"/>
      <c r="M91" s="4"/>
      <c r="N91" s="4"/>
      <c r="O91" s="4"/>
      <c r="P91" s="15"/>
      <c r="Q91" s="337"/>
      <c r="R91" s="15" t="str">
        <f t="shared" si="29"/>
        <v>No</v>
      </c>
      <c r="S91" s="15" t="str">
        <f t="shared" si="30"/>
        <v>No</v>
      </c>
      <c r="T91" s="4" t="str">
        <f t="shared" si="17"/>
        <v>No</v>
      </c>
      <c r="U91" s="403" t="str">
        <f t="shared" si="18"/>
        <v>N/A</v>
      </c>
      <c r="V91" s="221" t="str">
        <f t="shared" si="19"/>
        <v>No</v>
      </c>
      <c r="W91" s="223" t="str">
        <f t="shared" si="20"/>
        <v>N/A</v>
      </c>
      <c r="X91" s="221" t="str">
        <f t="shared" si="21"/>
        <v>No</v>
      </c>
      <c r="Y91" s="223" t="str">
        <f t="shared" si="22"/>
        <v>N/A</v>
      </c>
      <c r="Z91" s="222" t="str">
        <f t="shared" si="23"/>
        <v>No</v>
      </c>
      <c r="AA91" s="68" t="str">
        <f t="shared" si="24"/>
        <v>N/A</v>
      </c>
      <c r="AB91" s="65" t="str">
        <f t="shared" si="25"/>
        <v>No</v>
      </c>
      <c r="AC91" s="68" t="str">
        <f t="shared" si="26"/>
        <v>N/A</v>
      </c>
      <c r="AD91" s="65" t="str">
        <f t="shared" si="27"/>
        <v>No</v>
      </c>
      <c r="AE91" s="68" t="str">
        <f t="shared" si="28"/>
        <v>N/A</v>
      </c>
      <c r="AF91" s="66"/>
    </row>
    <row r="92" spans="1:32" ht="14.5" customHeight="1">
      <c r="A92" s="66" t="s">
        <v>2980</v>
      </c>
      <c r="B92" s="66" t="s">
        <v>27</v>
      </c>
      <c r="C92" s="66" t="str" cm="1">
        <f t="array" ref="C92">_xlfn.IFNA(_xlfn.IFS(B92="Starter","Starters &amp; Sides",B92="Sides","Starters &amp; Sides"),B92)</f>
        <v>Mains</v>
      </c>
      <c r="D92" s="84" t="s">
        <v>3029</v>
      </c>
      <c r="E92" s="74"/>
      <c r="F92" s="4"/>
      <c r="G92" s="4"/>
      <c r="H92" s="4"/>
      <c r="I92" s="4"/>
      <c r="J92" s="4"/>
      <c r="K92" s="4"/>
      <c r="L92" s="4"/>
      <c r="M92" s="4">
        <v>5.75</v>
      </c>
      <c r="N92" s="4">
        <v>5.75</v>
      </c>
      <c r="O92" s="4">
        <v>5.75</v>
      </c>
      <c r="P92" s="15">
        <v>5.75</v>
      </c>
      <c r="Q92" s="337">
        <v>6</v>
      </c>
      <c r="R92" s="15" t="str">
        <f t="shared" si="29"/>
        <v>Yes</v>
      </c>
      <c r="S92" s="15" t="str">
        <f t="shared" si="30"/>
        <v>No</v>
      </c>
      <c r="T92" s="4" t="str">
        <f t="shared" si="17"/>
        <v>Yes</v>
      </c>
      <c r="U92" s="403">
        <f t="shared" si="18"/>
        <v>4.3478260869565188E-2</v>
      </c>
      <c r="V92" s="221" t="str">
        <f t="shared" si="19"/>
        <v>Yes</v>
      </c>
      <c r="W92" s="223">
        <f t="shared" si="20"/>
        <v>4.3478260869565188E-2</v>
      </c>
      <c r="X92" s="221" t="str">
        <f t="shared" si="21"/>
        <v>Yes</v>
      </c>
      <c r="Y92" s="223">
        <f t="shared" si="22"/>
        <v>4.3478260869565188E-2</v>
      </c>
      <c r="Z92" s="222" t="str">
        <f t="shared" si="23"/>
        <v>Yes</v>
      </c>
      <c r="AA92" s="68">
        <f t="shared" si="24"/>
        <v>4.3478260869565188E-2</v>
      </c>
      <c r="AB92" s="65" t="str">
        <f t="shared" si="25"/>
        <v>No</v>
      </c>
      <c r="AC92" s="68" t="str">
        <f t="shared" si="26"/>
        <v>N/A</v>
      </c>
      <c r="AD92" s="65" t="str">
        <f t="shared" si="27"/>
        <v>No</v>
      </c>
      <c r="AE92" s="68" t="str">
        <f t="shared" si="28"/>
        <v>N/A</v>
      </c>
      <c r="AF92" s="66"/>
    </row>
    <row r="93" spans="1:32" ht="14.5" customHeight="1">
      <c r="A93" s="66" t="s">
        <v>2980</v>
      </c>
      <c r="B93" s="66" t="s">
        <v>27</v>
      </c>
      <c r="C93" s="66" t="str" cm="1">
        <f t="array" ref="C93">_xlfn.IFNA(_xlfn.IFS(B93="Starter","Starters &amp; Sides",B93="Sides","Starters &amp; Sides"),B93)</f>
        <v>Mains</v>
      </c>
      <c r="D93" s="84" t="s">
        <v>3030</v>
      </c>
      <c r="E93" s="74"/>
      <c r="F93" s="4"/>
      <c r="G93" s="4"/>
      <c r="H93" s="4"/>
      <c r="I93" s="4"/>
      <c r="J93" s="4"/>
      <c r="K93" s="4"/>
      <c r="L93" s="4"/>
      <c r="M93" s="4">
        <v>8</v>
      </c>
      <c r="N93" s="4">
        <v>8</v>
      </c>
      <c r="O93" s="4">
        <v>8</v>
      </c>
      <c r="P93" s="15">
        <v>8</v>
      </c>
      <c r="Q93" s="337">
        <v>8.25</v>
      </c>
      <c r="R93" s="15" t="str">
        <f t="shared" si="29"/>
        <v>Yes</v>
      </c>
      <c r="S93" s="15" t="str">
        <f t="shared" si="30"/>
        <v>No</v>
      </c>
      <c r="T93" s="4" t="str">
        <f t="shared" si="17"/>
        <v>Yes</v>
      </c>
      <c r="U93" s="403">
        <f t="shared" si="18"/>
        <v>3.125E-2</v>
      </c>
      <c r="V93" s="221" t="str">
        <f t="shared" si="19"/>
        <v>Yes</v>
      </c>
      <c r="W93" s="223">
        <f t="shared" si="20"/>
        <v>3.125E-2</v>
      </c>
      <c r="X93" s="221" t="str">
        <f t="shared" si="21"/>
        <v>Yes</v>
      </c>
      <c r="Y93" s="223">
        <f t="shared" si="22"/>
        <v>3.125E-2</v>
      </c>
      <c r="Z93" s="222" t="str">
        <f t="shared" si="23"/>
        <v>Yes</v>
      </c>
      <c r="AA93" s="68">
        <f t="shared" si="24"/>
        <v>3.125E-2</v>
      </c>
      <c r="AB93" s="65" t="str">
        <f t="shared" si="25"/>
        <v>No</v>
      </c>
      <c r="AC93" s="68" t="str">
        <f t="shared" si="26"/>
        <v>N/A</v>
      </c>
      <c r="AD93" s="65" t="str">
        <f t="shared" si="27"/>
        <v>No</v>
      </c>
      <c r="AE93" s="68" t="str">
        <f t="shared" si="28"/>
        <v>N/A</v>
      </c>
      <c r="AF93" s="66"/>
    </row>
    <row r="94" spans="1:32" ht="14.5" customHeight="1">
      <c r="A94" s="66" t="s">
        <v>2980</v>
      </c>
      <c r="B94" s="66" t="s">
        <v>27</v>
      </c>
      <c r="C94" s="66" t="str" cm="1">
        <f t="array" ref="C94">_xlfn.IFNA(_xlfn.IFS(B94="Starter","Starters &amp; Sides",B94="Sides","Starters &amp; Sides"),B94)</f>
        <v>Mains</v>
      </c>
      <c r="D94" s="84" t="s">
        <v>3031</v>
      </c>
      <c r="E94" s="74"/>
      <c r="F94" s="4"/>
      <c r="G94" s="4"/>
      <c r="H94" s="4"/>
      <c r="I94" s="4"/>
      <c r="J94" s="4"/>
      <c r="K94" s="4"/>
      <c r="L94" s="4"/>
      <c r="M94" s="4">
        <v>13.25</v>
      </c>
      <c r="N94" s="4">
        <v>12.75</v>
      </c>
      <c r="O94" s="4">
        <v>13.25</v>
      </c>
      <c r="P94" s="15">
        <v>13.25</v>
      </c>
      <c r="Q94" s="337">
        <v>13.5</v>
      </c>
      <c r="R94" s="15" t="str">
        <f t="shared" si="29"/>
        <v>Yes</v>
      </c>
      <c r="S94" s="15" t="str">
        <f t="shared" si="30"/>
        <v>No</v>
      </c>
      <c r="T94" s="4" t="str">
        <f t="shared" si="17"/>
        <v>Yes</v>
      </c>
      <c r="U94" s="403">
        <f t="shared" si="18"/>
        <v>1.8867924528301883E-2</v>
      </c>
      <c r="V94" s="221" t="str">
        <f t="shared" si="19"/>
        <v>Yes</v>
      </c>
      <c r="W94" s="223">
        <f t="shared" si="20"/>
        <v>1.8867924528301883E-2</v>
      </c>
      <c r="X94" s="221" t="str">
        <f t="shared" si="21"/>
        <v>Yes</v>
      </c>
      <c r="Y94" s="223">
        <f t="shared" si="22"/>
        <v>5.8823529411764719E-2</v>
      </c>
      <c r="Z94" s="222" t="str">
        <f t="shared" si="23"/>
        <v>Yes</v>
      </c>
      <c r="AA94" s="68">
        <f t="shared" si="24"/>
        <v>1.8867924528301883E-2</v>
      </c>
      <c r="AB94" s="65" t="str">
        <f t="shared" si="25"/>
        <v>No</v>
      </c>
      <c r="AC94" s="68" t="str">
        <f t="shared" si="26"/>
        <v>N/A</v>
      </c>
      <c r="AD94" s="65" t="str">
        <f t="shared" si="27"/>
        <v>No</v>
      </c>
      <c r="AE94" s="68" t="str">
        <f t="shared" si="28"/>
        <v>N/A</v>
      </c>
      <c r="AF94" s="66"/>
    </row>
    <row r="95" spans="1:32" ht="14.5" customHeight="1">
      <c r="A95" s="66" t="s">
        <v>2980</v>
      </c>
      <c r="B95" s="66" t="s">
        <v>27</v>
      </c>
      <c r="C95" s="66" t="str" cm="1">
        <f t="array" ref="C95">_xlfn.IFNA(_xlfn.IFS(B95="Starter","Starters &amp; Sides",B95="Sides","Starters &amp; Sides"),B95)</f>
        <v>Mains</v>
      </c>
      <c r="D95" s="84" t="s">
        <v>3032</v>
      </c>
      <c r="E95" s="74"/>
      <c r="F95" s="4"/>
      <c r="G95" s="4"/>
      <c r="H95" s="4"/>
      <c r="I95" s="4"/>
      <c r="J95" s="4"/>
      <c r="K95" s="4"/>
      <c r="L95" s="4"/>
      <c r="M95" s="4">
        <v>9.25</v>
      </c>
      <c r="N95" s="4">
        <v>9.25</v>
      </c>
      <c r="O95" s="4">
        <v>9.25</v>
      </c>
      <c r="P95" s="15">
        <v>9.25</v>
      </c>
      <c r="Q95" s="337">
        <v>9.5</v>
      </c>
      <c r="R95" s="15" t="str">
        <f t="shared" si="29"/>
        <v>Yes</v>
      </c>
      <c r="S95" s="15" t="str">
        <f t="shared" si="30"/>
        <v>No</v>
      </c>
      <c r="T95" s="4" t="str">
        <f t="shared" si="17"/>
        <v>Yes</v>
      </c>
      <c r="U95" s="403">
        <f t="shared" si="18"/>
        <v>2.7027027027026973E-2</v>
      </c>
      <c r="V95" s="221" t="str">
        <f t="shared" si="19"/>
        <v>Yes</v>
      </c>
      <c r="W95" s="223">
        <f t="shared" si="20"/>
        <v>2.7027027027026973E-2</v>
      </c>
      <c r="X95" s="221" t="str">
        <f t="shared" si="21"/>
        <v>Yes</v>
      </c>
      <c r="Y95" s="223">
        <f t="shared" si="22"/>
        <v>2.7027027027026973E-2</v>
      </c>
      <c r="Z95" s="222" t="str">
        <f t="shared" si="23"/>
        <v>Yes</v>
      </c>
      <c r="AA95" s="68">
        <f t="shared" si="24"/>
        <v>2.7027027027026973E-2</v>
      </c>
      <c r="AB95" s="65" t="str">
        <f t="shared" si="25"/>
        <v>No</v>
      </c>
      <c r="AC95" s="68" t="str">
        <f t="shared" si="26"/>
        <v>N/A</v>
      </c>
      <c r="AD95" s="65" t="str">
        <f t="shared" si="27"/>
        <v>No</v>
      </c>
      <c r="AE95" s="68" t="str">
        <f t="shared" si="28"/>
        <v>N/A</v>
      </c>
      <c r="AF95" s="66"/>
    </row>
    <row r="96" spans="1:32" ht="14.5" customHeight="1">
      <c r="A96" s="66" t="s">
        <v>2980</v>
      </c>
      <c r="B96" s="66" t="s">
        <v>27</v>
      </c>
      <c r="C96" s="66" t="str" cm="1">
        <f t="array" ref="C96">_xlfn.IFNA(_xlfn.IFS(B96="Starter","Starters &amp; Sides",B96="Sides","Starters &amp; Sides"),B96)</f>
        <v>Mains</v>
      </c>
      <c r="D96" s="330" t="s">
        <v>3033</v>
      </c>
      <c r="E96" s="74"/>
      <c r="F96" s="4"/>
      <c r="G96" s="4"/>
      <c r="H96" s="4"/>
      <c r="I96" s="4"/>
      <c r="J96" s="4"/>
      <c r="K96" s="4"/>
      <c r="L96" s="4"/>
      <c r="M96" s="4">
        <v>35.5</v>
      </c>
      <c r="N96" s="4">
        <v>35.5</v>
      </c>
      <c r="O96" s="4">
        <v>35.5</v>
      </c>
      <c r="P96" s="15">
        <v>35.5</v>
      </c>
      <c r="Q96" s="337">
        <v>36.75</v>
      </c>
      <c r="R96" s="15" t="str">
        <f t="shared" si="29"/>
        <v>Yes</v>
      </c>
      <c r="S96" s="15" t="str">
        <f t="shared" si="30"/>
        <v>No</v>
      </c>
      <c r="T96" s="4" t="str">
        <f t="shared" si="17"/>
        <v>Yes</v>
      </c>
      <c r="U96" s="403">
        <f t="shared" si="18"/>
        <v>3.5211267605633756E-2</v>
      </c>
      <c r="V96" s="221" t="str">
        <f t="shared" si="19"/>
        <v>Yes</v>
      </c>
      <c r="W96" s="223">
        <f t="shared" si="20"/>
        <v>3.5211267605633756E-2</v>
      </c>
      <c r="X96" s="221" t="str">
        <f t="shared" si="21"/>
        <v>Yes</v>
      </c>
      <c r="Y96" s="223">
        <f t="shared" si="22"/>
        <v>3.5211267605633756E-2</v>
      </c>
      <c r="Z96" s="222" t="str">
        <f t="shared" si="23"/>
        <v>Yes</v>
      </c>
      <c r="AA96" s="68">
        <f t="shared" si="24"/>
        <v>3.5211267605633756E-2</v>
      </c>
      <c r="AB96" s="65" t="str">
        <f t="shared" si="25"/>
        <v>No</v>
      </c>
      <c r="AC96" s="68" t="str">
        <f t="shared" si="26"/>
        <v>N/A</v>
      </c>
      <c r="AD96" s="65" t="str">
        <f t="shared" si="27"/>
        <v>No</v>
      </c>
      <c r="AE96" s="68" t="str">
        <f t="shared" si="28"/>
        <v>N/A</v>
      </c>
      <c r="AF96" s="66"/>
    </row>
    <row r="97" spans="1:32" hidden="1">
      <c r="A97" s="66" t="s">
        <v>2980</v>
      </c>
      <c r="B97" s="66" t="s">
        <v>27</v>
      </c>
      <c r="C97" s="66" t="str" cm="1">
        <f t="array" ref="C97">_xlfn.IFNA(_xlfn.IFS(B97="Starter","Starters &amp; Sides",B97="Sides","Starters &amp; Sides"),B97)</f>
        <v>Mains</v>
      </c>
      <c r="D97" s="84" t="s">
        <v>3034</v>
      </c>
      <c r="E97" s="74"/>
      <c r="F97" s="4"/>
      <c r="G97" s="4"/>
      <c r="H97" s="4"/>
      <c r="I97" s="4"/>
      <c r="J97" s="4"/>
      <c r="K97" s="4"/>
      <c r="L97" s="4"/>
      <c r="M97" s="4"/>
      <c r="N97" s="4"/>
      <c r="O97" s="4">
        <v>10.25</v>
      </c>
      <c r="P97" s="15"/>
      <c r="Q97" s="337"/>
      <c r="R97" s="15" t="str">
        <f t="shared" si="29"/>
        <v>No</v>
      </c>
      <c r="S97" s="15" t="str">
        <f t="shared" si="30"/>
        <v>No</v>
      </c>
      <c r="T97" s="4" t="str">
        <f t="shared" si="17"/>
        <v>No</v>
      </c>
      <c r="U97" s="403" t="str">
        <f t="shared" si="18"/>
        <v>N/A</v>
      </c>
      <c r="V97" s="221" t="str">
        <f t="shared" si="19"/>
        <v>No</v>
      </c>
      <c r="W97" s="223" t="str">
        <f t="shared" si="20"/>
        <v>N/A</v>
      </c>
      <c r="X97" s="221" t="str">
        <f t="shared" si="21"/>
        <v>No</v>
      </c>
      <c r="Y97" s="223" t="str">
        <f t="shared" si="22"/>
        <v>N/A</v>
      </c>
      <c r="Z97" s="222" t="str">
        <f t="shared" si="23"/>
        <v>No</v>
      </c>
      <c r="AA97" s="68" t="str">
        <f t="shared" si="24"/>
        <v>N/A</v>
      </c>
      <c r="AB97" s="65" t="str">
        <f t="shared" si="25"/>
        <v>No</v>
      </c>
      <c r="AC97" s="68" t="str">
        <f t="shared" si="26"/>
        <v>N/A</v>
      </c>
      <c r="AD97" s="65" t="str">
        <f t="shared" si="27"/>
        <v>No</v>
      </c>
      <c r="AE97" s="68" t="str">
        <f t="shared" si="28"/>
        <v>N/A</v>
      </c>
      <c r="AF97" s="66"/>
    </row>
    <row r="98" spans="1:32">
      <c r="A98" s="66" t="s">
        <v>2980</v>
      </c>
      <c r="B98" s="66" t="s">
        <v>27</v>
      </c>
      <c r="C98" s="66" t="str" cm="1">
        <f t="array" ref="C98">_xlfn.IFNA(_xlfn.IFS(B98="Starter","Starters &amp; Sides",B98="Sides","Starters &amp; Sides"),B98)</f>
        <v>Mains</v>
      </c>
      <c r="D98" s="84" t="s">
        <v>1684</v>
      </c>
      <c r="E98" s="74"/>
      <c r="F98" s="4"/>
      <c r="G98" s="4"/>
      <c r="H98" s="4"/>
      <c r="I98" s="4"/>
      <c r="J98" s="4"/>
      <c r="K98" s="4"/>
      <c r="L98" s="4"/>
      <c r="M98" s="4"/>
      <c r="N98" s="4"/>
      <c r="O98" s="4">
        <v>9.25</v>
      </c>
      <c r="P98" s="15">
        <v>9.25</v>
      </c>
      <c r="Q98" s="337">
        <v>9.25</v>
      </c>
      <c r="R98" s="15" t="str">
        <f t="shared" si="29"/>
        <v>Yes</v>
      </c>
      <c r="S98" s="15" t="str">
        <f t="shared" si="30"/>
        <v>No</v>
      </c>
      <c r="T98" s="4" t="str">
        <f t="shared" si="17"/>
        <v>Yes</v>
      </c>
      <c r="U98" s="403">
        <f t="shared" si="18"/>
        <v>0</v>
      </c>
      <c r="V98" s="221" t="str">
        <f t="shared" si="19"/>
        <v>Yes</v>
      </c>
      <c r="W98" s="223">
        <f t="shared" si="20"/>
        <v>0</v>
      </c>
      <c r="X98" s="221" t="str">
        <f t="shared" si="21"/>
        <v>No</v>
      </c>
      <c r="Y98" s="223" t="str">
        <f t="shared" si="22"/>
        <v>N/A</v>
      </c>
      <c r="Z98" s="222" t="str">
        <f t="shared" si="23"/>
        <v>No</v>
      </c>
      <c r="AA98" s="68" t="str">
        <f t="shared" si="24"/>
        <v>N/A</v>
      </c>
      <c r="AB98" s="65" t="str">
        <f t="shared" si="25"/>
        <v>No</v>
      </c>
      <c r="AC98" s="68" t="str">
        <f t="shared" si="26"/>
        <v>N/A</v>
      </c>
      <c r="AD98" s="65" t="str">
        <f t="shared" si="27"/>
        <v>No</v>
      </c>
      <c r="AE98" s="68" t="str">
        <f t="shared" si="28"/>
        <v>N/A</v>
      </c>
      <c r="AF98" s="66"/>
    </row>
    <row r="99" spans="1:32">
      <c r="A99" s="66" t="s">
        <v>2980</v>
      </c>
      <c r="B99" s="66" t="s">
        <v>27</v>
      </c>
      <c r="C99" s="66" t="str" cm="1">
        <f t="array" ref="C99">_xlfn.IFNA(_xlfn.IFS(B99="Starter","Starters &amp; Sides",B99="Sides","Starters &amp; Sides"),B99)</f>
        <v>Mains</v>
      </c>
      <c r="D99" s="84" t="s">
        <v>3035</v>
      </c>
      <c r="E99" s="74"/>
      <c r="F99" s="4"/>
      <c r="G99" s="4"/>
      <c r="H99" s="4"/>
      <c r="I99" s="4"/>
      <c r="J99" s="4"/>
      <c r="K99" s="4"/>
      <c r="L99" s="4"/>
      <c r="M99" s="4"/>
      <c r="N99" s="4"/>
      <c r="O99" s="4">
        <v>9.9499999999999993</v>
      </c>
      <c r="P99" s="15">
        <v>9.9499999999999993</v>
      </c>
      <c r="Q99" s="337">
        <v>9.9499999999999993</v>
      </c>
      <c r="R99" s="15" t="str">
        <f t="shared" si="29"/>
        <v>Yes</v>
      </c>
      <c r="S99" s="15" t="str">
        <f t="shared" si="30"/>
        <v>No</v>
      </c>
      <c r="T99" s="4" t="str">
        <f t="shared" si="17"/>
        <v>Yes</v>
      </c>
      <c r="U99" s="403">
        <f t="shared" si="18"/>
        <v>0</v>
      </c>
      <c r="V99" s="221" t="str">
        <f t="shared" si="19"/>
        <v>Yes</v>
      </c>
      <c r="W99" s="223">
        <f t="shared" si="20"/>
        <v>0</v>
      </c>
      <c r="X99" s="221" t="str">
        <f t="shared" si="21"/>
        <v>No</v>
      </c>
      <c r="Y99" s="223" t="str">
        <f t="shared" si="22"/>
        <v>N/A</v>
      </c>
      <c r="Z99" s="222" t="str">
        <f t="shared" si="23"/>
        <v>No</v>
      </c>
      <c r="AA99" s="68" t="str">
        <f t="shared" si="24"/>
        <v>N/A</v>
      </c>
      <c r="AB99" s="65" t="str">
        <f t="shared" si="25"/>
        <v>No</v>
      </c>
      <c r="AC99" s="68" t="str">
        <f t="shared" si="26"/>
        <v>N/A</v>
      </c>
      <c r="AD99" s="65" t="str">
        <f t="shared" si="27"/>
        <v>No</v>
      </c>
      <c r="AE99" s="68" t="str">
        <f t="shared" si="28"/>
        <v>N/A</v>
      </c>
      <c r="AF99" s="66"/>
    </row>
    <row r="100" spans="1:32">
      <c r="A100" s="66" t="s">
        <v>2980</v>
      </c>
      <c r="B100" s="66" t="s">
        <v>27</v>
      </c>
      <c r="C100" s="66" t="str" cm="1">
        <f t="array" ref="C100">_xlfn.IFNA(_xlfn.IFS(B100="Starter","Starters &amp; Sides",B100="Sides","Starters &amp; Sides"),B100)</f>
        <v>Mains</v>
      </c>
      <c r="D100" s="84" t="s">
        <v>3036</v>
      </c>
      <c r="E100" s="74"/>
      <c r="F100" s="4"/>
      <c r="G100" s="4"/>
      <c r="H100" s="4"/>
      <c r="I100" s="4"/>
      <c r="J100" s="4"/>
      <c r="K100" s="4"/>
      <c r="L100" s="4"/>
      <c r="M100" s="4"/>
      <c r="N100" s="4"/>
      <c r="O100" s="4">
        <v>9.25</v>
      </c>
      <c r="P100" s="15">
        <v>9.25</v>
      </c>
      <c r="Q100" s="337">
        <v>9.25</v>
      </c>
      <c r="R100" s="15" t="str">
        <f t="shared" si="29"/>
        <v>Yes</v>
      </c>
      <c r="S100" s="15" t="str">
        <f t="shared" si="30"/>
        <v>No</v>
      </c>
      <c r="T100" s="4" t="str">
        <f t="shared" si="17"/>
        <v>Yes</v>
      </c>
      <c r="U100" s="403">
        <f t="shared" si="18"/>
        <v>0</v>
      </c>
      <c r="V100" s="221" t="str">
        <f t="shared" si="19"/>
        <v>Yes</v>
      </c>
      <c r="W100" s="223">
        <f t="shared" si="20"/>
        <v>0</v>
      </c>
      <c r="X100" s="221" t="str">
        <f t="shared" si="21"/>
        <v>No</v>
      </c>
      <c r="Y100" s="223" t="str">
        <f t="shared" si="22"/>
        <v>N/A</v>
      </c>
      <c r="Z100" s="222" t="str">
        <f t="shared" si="23"/>
        <v>No</v>
      </c>
      <c r="AA100" s="68" t="str">
        <f t="shared" si="24"/>
        <v>N/A</v>
      </c>
      <c r="AB100" s="65" t="str">
        <f t="shared" si="25"/>
        <v>No</v>
      </c>
      <c r="AC100" s="68" t="str">
        <f t="shared" si="26"/>
        <v>N/A</v>
      </c>
      <c r="AD100" s="65" t="str">
        <f t="shared" si="27"/>
        <v>No</v>
      </c>
      <c r="AE100" s="68" t="str">
        <f t="shared" si="28"/>
        <v>N/A</v>
      </c>
      <c r="AF100" s="66"/>
    </row>
    <row r="101" spans="1:32">
      <c r="A101" s="66" t="s">
        <v>2980</v>
      </c>
      <c r="B101" s="66" t="s">
        <v>27</v>
      </c>
      <c r="C101" s="66" t="str" cm="1">
        <f t="array" ref="C101">_xlfn.IFNA(_xlfn.IFS(B101="Starter","Starters &amp; Sides",B101="Sides","Starters &amp; Sides"),B101)</f>
        <v>Mains</v>
      </c>
      <c r="D101" s="330" t="s">
        <v>3037</v>
      </c>
      <c r="E101" s="74"/>
      <c r="F101" s="4"/>
      <c r="G101" s="4"/>
      <c r="H101" s="4"/>
      <c r="I101" s="4"/>
      <c r="J101" s="4"/>
      <c r="K101" s="4"/>
      <c r="L101" s="4"/>
      <c r="M101" s="4"/>
      <c r="N101" s="4"/>
      <c r="O101" s="4">
        <v>28.25</v>
      </c>
      <c r="P101" s="15">
        <v>28.25</v>
      </c>
      <c r="Q101" s="337">
        <v>28.95</v>
      </c>
      <c r="R101" s="15" t="str">
        <f t="shared" si="29"/>
        <v>Yes</v>
      </c>
      <c r="S101" s="15" t="str">
        <f t="shared" si="30"/>
        <v>No</v>
      </c>
      <c r="T101" s="4" t="str">
        <f t="shared" si="17"/>
        <v>Yes</v>
      </c>
      <c r="U101" s="403">
        <f t="shared" si="18"/>
        <v>2.4778761061946986E-2</v>
      </c>
      <c r="V101" s="221" t="str">
        <f t="shared" si="19"/>
        <v>Yes</v>
      </c>
      <c r="W101" s="223">
        <f t="shared" si="20"/>
        <v>2.4778761061946986E-2</v>
      </c>
      <c r="X101" s="221" t="str">
        <f t="shared" si="21"/>
        <v>No</v>
      </c>
      <c r="Y101" s="223" t="str">
        <f t="shared" si="22"/>
        <v>N/A</v>
      </c>
      <c r="Z101" s="222" t="str">
        <f t="shared" si="23"/>
        <v>No</v>
      </c>
      <c r="AA101" s="68" t="str">
        <f t="shared" si="24"/>
        <v>N/A</v>
      </c>
      <c r="AB101" s="65" t="str">
        <f t="shared" si="25"/>
        <v>No</v>
      </c>
      <c r="AC101" s="68" t="str">
        <f t="shared" si="26"/>
        <v>N/A</v>
      </c>
      <c r="AD101" s="65" t="str">
        <f t="shared" si="27"/>
        <v>No</v>
      </c>
      <c r="AE101" s="68" t="str">
        <f t="shared" si="28"/>
        <v>N/A</v>
      </c>
      <c r="AF101" s="66"/>
    </row>
    <row r="102" spans="1:32">
      <c r="A102" s="66" t="s">
        <v>2980</v>
      </c>
      <c r="B102" s="66" t="s">
        <v>27</v>
      </c>
      <c r="C102" s="66" t="str" cm="1">
        <f t="array" ref="C102">_xlfn.IFNA(_xlfn.IFS(B102="Starter","Starters &amp; Sides",B102="Sides","Starters &amp; Sides"),B102)</f>
        <v>Mains</v>
      </c>
      <c r="D102" s="84" t="s">
        <v>3038</v>
      </c>
      <c r="E102" s="74"/>
      <c r="F102" s="4"/>
      <c r="G102" s="4"/>
      <c r="H102" s="4"/>
      <c r="I102" s="4"/>
      <c r="J102" s="4"/>
      <c r="K102" s="4"/>
      <c r="L102" s="4"/>
      <c r="M102" s="4"/>
      <c r="N102" s="4"/>
      <c r="O102" s="4">
        <v>9.25</v>
      </c>
      <c r="P102" s="15">
        <v>9.25</v>
      </c>
      <c r="Q102" s="337">
        <v>9.5</v>
      </c>
      <c r="R102" s="15" t="str">
        <f t="shared" si="29"/>
        <v>Yes</v>
      </c>
      <c r="S102" s="15" t="str">
        <f t="shared" si="30"/>
        <v>No</v>
      </c>
      <c r="T102" s="4" t="str">
        <f t="shared" si="17"/>
        <v>Yes</v>
      </c>
      <c r="U102" s="403">
        <f t="shared" si="18"/>
        <v>2.7027027027026973E-2</v>
      </c>
      <c r="V102" s="221" t="str">
        <f t="shared" si="19"/>
        <v>Yes</v>
      </c>
      <c r="W102" s="223">
        <f t="shared" si="20"/>
        <v>2.7027027027026973E-2</v>
      </c>
      <c r="X102" s="221" t="str">
        <f t="shared" si="21"/>
        <v>No</v>
      </c>
      <c r="Y102" s="223" t="str">
        <f t="shared" si="22"/>
        <v>N/A</v>
      </c>
      <c r="Z102" s="222" t="str">
        <f t="shared" si="23"/>
        <v>No</v>
      </c>
      <c r="AA102" s="68" t="str">
        <f t="shared" si="24"/>
        <v>N/A</v>
      </c>
      <c r="AB102" s="65" t="str">
        <f t="shared" si="25"/>
        <v>No</v>
      </c>
      <c r="AC102" s="68" t="str">
        <f t="shared" si="26"/>
        <v>N/A</v>
      </c>
      <c r="AD102" s="65" t="str">
        <f t="shared" si="27"/>
        <v>No</v>
      </c>
      <c r="AE102" s="68" t="str">
        <f t="shared" si="28"/>
        <v>N/A</v>
      </c>
      <c r="AF102" s="66"/>
    </row>
    <row r="103" spans="1:32">
      <c r="A103" s="66" t="s">
        <v>2980</v>
      </c>
      <c r="B103" s="66" t="s">
        <v>27</v>
      </c>
      <c r="C103" s="66" t="str" cm="1">
        <f t="array" ref="C103">_xlfn.IFNA(_xlfn.IFS(B103="Starter","Starters &amp; Sides",B103="Sides","Starters &amp; Sides"),B103)</f>
        <v>Mains</v>
      </c>
      <c r="D103" s="329" t="s">
        <v>3039</v>
      </c>
      <c r="E103" s="74"/>
      <c r="F103" s="4"/>
      <c r="G103" s="4"/>
      <c r="H103" s="4"/>
      <c r="I103" s="4"/>
      <c r="J103" s="4"/>
      <c r="K103" s="4"/>
      <c r="L103" s="4"/>
      <c r="M103" s="4"/>
      <c r="N103" s="4"/>
      <c r="O103" s="4">
        <v>6.25</v>
      </c>
      <c r="P103" s="15">
        <v>6.25</v>
      </c>
      <c r="Q103" s="337">
        <v>6.25</v>
      </c>
      <c r="R103" s="15" t="str">
        <f t="shared" si="29"/>
        <v>Yes</v>
      </c>
      <c r="S103" s="15" t="str">
        <f t="shared" si="30"/>
        <v>No</v>
      </c>
      <c r="T103" s="4" t="str">
        <f t="shared" si="17"/>
        <v>Yes</v>
      </c>
      <c r="U103" s="403">
        <f t="shared" si="18"/>
        <v>0</v>
      </c>
      <c r="V103" s="221" t="str">
        <f t="shared" si="19"/>
        <v>Yes</v>
      </c>
      <c r="W103" s="223">
        <f t="shared" si="20"/>
        <v>0</v>
      </c>
      <c r="X103" s="221" t="str">
        <f t="shared" si="21"/>
        <v>No</v>
      </c>
      <c r="Y103" s="223" t="str">
        <f t="shared" si="22"/>
        <v>N/A</v>
      </c>
      <c r="Z103" s="222" t="str">
        <f t="shared" si="23"/>
        <v>No</v>
      </c>
      <c r="AA103" s="68" t="str">
        <f t="shared" si="24"/>
        <v>N/A</v>
      </c>
      <c r="AB103" s="65" t="str">
        <f t="shared" si="25"/>
        <v>No</v>
      </c>
      <c r="AC103" s="68" t="str">
        <f t="shared" si="26"/>
        <v>N/A</v>
      </c>
      <c r="AD103" s="65" t="str">
        <f t="shared" si="27"/>
        <v>No</v>
      </c>
      <c r="AE103" s="68" t="str">
        <f t="shared" si="28"/>
        <v>N/A</v>
      </c>
      <c r="AF103" s="66"/>
    </row>
    <row r="104" spans="1:32" ht="14.5" customHeight="1">
      <c r="A104" s="66" t="s">
        <v>2980</v>
      </c>
      <c r="B104" s="66" t="s">
        <v>86</v>
      </c>
      <c r="C104" s="66" t="str" cm="1">
        <f t="array" ref="C104">_xlfn.IFNA(_xlfn.IFS(B104="Starter","Starters &amp; Sides",B104="Sides","Starters &amp; Sides"),B104)</f>
        <v>Starters &amp; Sides</v>
      </c>
      <c r="D104" s="84" t="s">
        <v>3040</v>
      </c>
      <c r="E104" s="74">
        <v>4.25</v>
      </c>
      <c r="F104" s="4">
        <v>4.25</v>
      </c>
      <c r="G104" s="4">
        <v>4.25</v>
      </c>
      <c r="H104" s="4">
        <v>4.5</v>
      </c>
      <c r="I104" s="4">
        <v>4.5</v>
      </c>
      <c r="J104" s="4">
        <v>4.5</v>
      </c>
      <c r="K104" s="4">
        <v>4.5</v>
      </c>
      <c r="L104" s="4">
        <v>4.5</v>
      </c>
      <c r="M104" s="4">
        <v>5</v>
      </c>
      <c r="N104" s="4">
        <v>5</v>
      </c>
      <c r="O104" s="4">
        <v>5</v>
      </c>
      <c r="P104" s="15">
        <v>5</v>
      </c>
      <c r="Q104" s="337">
        <v>5.25</v>
      </c>
      <c r="R104" s="15" t="str">
        <f t="shared" ref="R104:R135" si="31">IF(COUNTA(P104)=1,"Yes","No")</f>
        <v>Yes</v>
      </c>
      <c r="S104" s="15" t="str">
        <f t="shared" ref="S104:S135" si="32">IF(AND(V104="No",R104="Yes"),"Yes","No")</f>
        <v>No</v>
      </c>
      <c r="T104" s="4" t="str">
        <f t="shared" si="17"/>
        <v>Yes</v>
      </c>
      <c r="U104" s="403">
        <f t="shared" si="18"/>
        <v>5.0000000000000044E-2</v>
      </c>
      <c r="V104" s="221" t="str">
        <f t="shared" si="19"/>
        <v>Yes</v>
      </c>
      <c r="W104" s="223">
        <f t="shared" si="20"/>
        <v>5.0000000000000044E-2</v>
      </c>
      <c r="X104" s="221" t="str">
        <f t="shared" si="21"/>
        <v>Yes</v>
      </c>
      <c r="Y104" s="223">
        <f t="shared" si="22"/>
        <v>5.0000000000000044E-2</v>
      </c>
      <c r="Z104" s="222" t="str">
        <f t="shared" si="23"/>
        <v>Yes</v>
      </c>
      <c r="AA104" s="68">
        <f t="shared" si="24"/>
        <v>5.0000000000000044E-2</v>
      </c>
      <c r="AB104" s="65" t="str">
        <f t="shared" si="25"/>
        <v>Yes</v>
      </c>
      <c r="AC104" s="68">
        <f t="shared" si="26"/>
        <v>0.16666666666666674</v>
      </c>
      <c r="AD104" s="65" t="str">
        <f t="shared" si="27"/>
        <v>Yes</v>
      </c>
      <c r="AE104" s="68">
        <f t="shared" si="28"/>
        <v>0.23529411764705888</v>
      </c>
      <c r="AF104" s="66"/>
    </row>
    <row r="105" spans="1:32" ht="14.5" customHeight="1">
      <c r="A105" s="66" t="s">
        <v>2980</v>
      </c>
      <c r="B105" s="66" t="s">
        <v>86</v>
      </c>
      <c r="C105" s="66" t="str" cm="1">
        <f t="array" ref="C105">_xlfn.IFNA(_xlfn.IFS(B105="Starter","Starters &amp; Sides",B105="Sides","Starters &amp; Sides"),B105)</f>
        <v>Starters &amp; Sides</v>
      </c>
      <c r="D105" s="84" t="s">
        <v>3041</v>
      </c>
      <c r="E105" s="74">
        <v>3.3</v>
      </c>
      <c r="F105" s="4">
        <v>3.5</v>
      </c>
      <c r="G105" s="4">
        <v>3.5</v>
      </c>
      <c r="H105" s="4">
        <v>3.5</v>
      </c>
      <c r="I105" s="4">
        <v>3.5</v>
      </c>
      <c r="J105" s="4">
        <v>3.5</v>
      </c>
      <c r="K105" s="4">
        <v>3.5</v>
      </c>
      <c r="L105" s="4">
        <v>3.5</v>
      </c>
      <c r="M105" s="4">
        <v>4</v>
      </c>
      <c r="N105" s="4">
        <v>4</v>
      </c>
      <c r="O105" s="4">
        <v>4</v>
      </c>
      <c r="P105" s="15">
        <v>4</v>
      </c>
      <c r="Q105" s="337">
        <v>4.25</v>
      </c>
      <c r="R105" s="15" t="str">
        <f t="shared" si="31"/>
        <v>Yes</v>
      </c>
      <c r="S105" s="15" t="str">
        <f t="shared" si="32"/>
        <v>No</v>
      </c>
      <c r="T105" s="4" t="str">
        <f t="shared" si="17"/>
        <v>Yes</v>
      </c>
      <c r="U105" s="403">
        <f t="shared" si="18"/>
        <v>6.25E-2</v>
      </c>
      <c r="V105" s="221" t="str">
        <f t="shared" si="19"/>
        <v>Yes</v>
      </c>
      <c r="W105" s="223">
        <f t="shared" si="20"/>
        <v>6.25E-2</v>
      </c>
      <c r="X105" s="221" t="str">
        <f t="shared" si="21"/>
        <v>Yes</v>
      </c>
      <c r="Y105" s="223">
        <f t="shared" si="22"/>
        <v>6.25E-2</v>
      </c>
      <c r="Z105" s="222" t="str">
        <f t="shared" si="23"/>
        <v>Yes</v>
      </c>
      <c r="AA105" s="68">
        <f t="shared" si="24"/>
        <v>6.25E-2</v>
      </c>
      <c r="AB105" s="65" t="str">
        <f t="shared" si="25"/>
        <v>Yes</v>
      </c>
      <c r="AC105" s="68">
        <f t="shared" si="26"/>
        <v>0.21428571428571419</v>
      </c>
      <c r="AD105" s="65" t="str">
        <f t="shared" si="27"/>
        <v>Yes</v>
      </c>
      <c r="AE105" s="68">
        <f t="shared" si="28"/>
        <v>0.28787878787878785</v>
      </c>
      <c r="AF105" s="66"/>
    </row>
    <row r="106" spans="1:32" ht="14.5" customHeight="1">
      <c r="A106" s="66" t="s">
        <v>2980</v>
      </c>
      <c r="B106" s="66" t="s">
        <v>86</v>
      </c>
      <c r="C106" s="66" t="str" cm="1">
        <f t="array" ref="C106">_xlfn.IFNA(_xlfn.IFS(B106="Starter","Starters &amp; Sides",B106="Sides","Starters &amp; Sides"),B106)</f>
        <v>Starters &amp; Sides</v>
      </c>
      <c r="D106" s="84" t="s">
        <v>3042</v>
      </c>
      <c r="E106" s="74">
        <v>0.65</v>
      </c>
      <c r="F106" s="4">
        <v>0.75</v>
      </c>
      <c r="G106" s="4">
        <v>0.8</v>
      </c>
      <c r="H106" s="4">
        <v>0.8</v>
      </c>
      <c r="I106" s="4">
        <v>1</v>
      </c>
      <c r="J106" s="4">
        <v>1</v>
      </c>
      <c r="K106" s="4">
        <v>1</v>
      </c>
      <c r="L106" s="4">
        <v>1</v>
      </c>
      <c r="M106" s="4">
        <v>1</v>
      </c>
      <c r="N106" s="4">
        <v>1</v>
      </c>
      <c r="O106" s="4">
        <v>1</v>
      </c>
      <c r="P106" s="15">
        <v>1</v>
      </c>
      <c r="Q106" s="337">
        <v>1</v>
      </c>
      <c r="R106" s="15" t="str">
        <f t="shared" si="31"/>
        <v>Yes</v>
      </c>
      <c r="S106" s="15" t="str">
        <f t="shared" si="32"/>
        <v>No</v>
      </c>
      <c r="T106" s="4" t="str">
        <f t="shared" si="17"/>
        <v>Yes</v>
      </c>
      <c r="U106" s="403">
        <f t="shared" si="18"/>
        <v>0</v>
      </c>
      <c r="V106" s="221" t="str">
        <f t="shared" si="19"/>
        <v>Yes</v>
      </c>
      <c r="W106" s="223">
        <f t="shared" si="20"/>
        <v>0</v>
      </c>
      <c r="X106" s="221" t="str">
        <f t="shared" si="21"/>
        <v>Yes</v>
      </c>
      <c r="Y106" s="223">
        <f t="shared" si="22"/>
        <v>0</v>
      </c>
      <c r="Z106" s="222" t="str">
        <f t="shared" si="23"/>
        <v>Yes</v>
      </c>
      <c r="AA106" s="68">
        <f t="shared" si="24"/>
        <v>0</v>
      </c>
      <c r="AB106" s="65" t="str">
        <f t="shared" si="25"/>
        <v>Yes</v>
      </c>
      <c r="AC106" s="68">
        <f t="shared" si="26"/>
        <v>0</v>
      </c>
      <c r="AD106" s="65" t="str">
        <f t="shared" si="27"/>
        <v>Yes</v>
      </c>
      <c r="AE106" s="68">
        <f t="shared" si="28"/>
        <v>0.53846153846153832</v>
      </c>
      <c r="AF106" s="66"/>
    </row>
    <row r="107" spans="1:32" ht="14.5" customHeight="1">
      <c r="A107" s="66" t="s">
        <v>2980</v>
      </c>
      <c r="B107" s="66" t="s">
        <v>86</v>
      </c>
      <c r="C107" s="66" t="str" cm="1">
        <f t="array" ref="C107">_xlfn.IFNA(_xlfn.IFS(B107="Starter","Starters &amp; Sides",B107="Sides","Starters &amp; Sides"),B107)</f>
        <v>Starters &amp; Sides</v>
      </c>
      <c r="D107" s="84" t="s">
        <v>3043</v>
      </c>
      <c r="E107" s="74">
        <v>0.65</v>
      </c>
      <c r="F107" s="4">
        <v>0.75</v>
      </c>
      <c r="G107" s="4">
        <v>0.8</v>
      </c>
      <c r="H107" s="4">
        <v>0.8</v>
      </c>
      <c r="I107" s="4">
        <v>0.9</v>
      </c>
      <c r="J107" s="4">
        <v>0.95</v>
      </c>
      <c r="K107" s="4">
        <v>1</v>
      </c>
      <c r="L107" s="4">
        <v>1</v>
      </c>
      <c r="M107" s="4">
        <v>1</v>
      </c>
      <c r="N107" s="4">
        <v>1</v>
      </c>
      <c r="O107" s="4">
        <v>1</v>
      </c>
      <c r="P107" s="15">
        <v>1</v>
      </c>
      <c r="Q107" s="337">
        <v>1.25</v>
      </c>
      <c r="R107" s="15" t="str">
        <f t="shared" si="31"/>
        <v>Yes</v>
      </c>
      <c r="S107" s="15" t="str">
        <f t="shared" si="32"/>
        <v>No</v>
      </c>
      <c r="T107" s="4" t="str">
        <f t="shared" si="17"/>
        <v>Yes</v>
      </c>
      <c r="U107" s="403">
        <f t="shared" si="18"/>
        <v>0.25</v>
      </c>
      <c r="V107" s="221" t="str">
        <f t="shared" si="19"/>
        <v>Yes</v>
      </c>
      <c r="W107" s="223">
        <f t="shared" si="20"/>
        <v>0.25</v>
      </c>
      <c r="X107" s="221" t="str">
        <f t="shared" si="21"/>
        <v>Yes</v>
      </c>
      <c r="Y107" s="223">
        <f t="shared" si="22"/>
        <v>0.25</v>
      </c>
      <c r="Z107" s="222" t="str">
        <f t="shared" si="23"/>
        <v>Yes</v>
      </c>
      <c r="AA107" s="68">
        <f t="shared" si="24"/>
        <v>0.25</v>
      </c>
      <c r="AB107" s="65" t="str">
        <f t="shared" si="25"/>
        <v>Yes</v>
      </c>
      <c r="AC107" s="68">
        <f t="shared" si="26"/>
        <v>0.25</v>
      </c>
      <c r="AD107" s="65" t="str">
        <f t="shared" si="27"/>
        <v>Yes</v>
      </c>
      <c r="AE107" s="68">
        <f t="shared" si="28"/>
        <v>0.92307692307692291</v>
      </c>
      <c r="AF107" s="66"/>
    </row>
    <row r="108" spans="1:32" ht="14.5" customHeight="1">
      <c r="A108" s="66" t="s">
        <v>2980</v>
      </c>
      <c r="B108" s="66" t="s">
        <v>86</v>
      </c>
      <c r="C108" s="66" t="str" cm="1">
        <f t="array" ref="C108">_xlfn.IFNA(_xlfn.IFS(B108="Starter","Starters &amp; Sides",B108="Sides","Starters &amp; Sides"),B108)</f>
        <v>Starters &amp; Sides</v>
      </c>
      <c r="D108" s="84" t="s">
        <v>3044</v>
      </c>
      <c r="E108" s="74">
        <v>2.95</v>
      </c>
      <c r="F108" s="4">
        <v>3.25</v>
      </c>
      <c r="G108" s="4">
        <v>3.5</v>
      </c>
      <c r="H108" s="4">
        <v>3.5</v>
      </c>
      <c r="I108" s="4">
        <v>3.5</v>
      </c>
      <c r="J108" s="4">
        <v>3.75</v>
      </c>
      <c r="K108" s="4">
        <v>3.75</v>
      </c>
      <c r="L108" s="4">
        <v>3.75</v>
      </c>
      <c r="M108" s="4">
        <v>4.25</v>
      </c>
      <c r="N108" s="4">
        <v>4.25</v>
      </c>
      <c r="O108" s="4">
        <v>4.25</v>
      </c>
      <c r="P108" s="15">
        <v>4.25</v>
      </c>
      <c r="Q108" s="337">
        <v>4.25</v>
      </c>
      <c r="R108" s="15" t="str">
        <f t="shared" si="31"/>
        <v>Yes</v>
      </c>
      <c r="S108" s="15" t="str">
        <f t="shared" si="32"/>
        <v>No</v>
      </c>
      <c r="T108" s="4" t="str">
        <f t="shared" ref="T108:T171" si="33">IF(COUNTA(P108:Q108)=2,"Yes","No")</f>
        <v>Yes</v>
      </c>
      <c r="U108" s="403">
        <f t="shared" ref="U108:U171" si="34">IF(T108="Yes",Q108/P108-1,"N/A")</f>
        <v>0</v>
      </c>
      <c r="V108" s="221" t="str">
        <f t="shared" ref="V108:V171" si="35">IF(COUNTA(O108:Q108)=3,"Yes","No")</f>
        <v>Yes</v>
      </c>
      <c r="W108" s="223">
        <f t="shared" ref="W108:W171" si="36">IF(V108="Yes",Q108/O108-1,"N/A")</f>
        <v>0</v>
      </c>
      <c r="X108" s="221" t="str">
        <f t="shared" ref="X108:X171" si="37">IF(COUNTA(N108:Q108)=4,"Yes","No")</f>
        <v>Yes</v>
      </c>
      <c r="Y108" s="223">
        <f t="shared" ref="Y108:Y171" si="38">IF(X108="Yes",Q108/N108-1,"N/A")</f>
        <v>0</v>
      </c>
      <c r="Z108" s="222" t="str">
        <f t="shared" ref="Z108:Z171" si="39">IF(COUNTA(M108:Q108)=5,"Yes","No")</f>
        <v>Yes</v>
      </c>
      <c r="AA108" s="68">
        <f t="shared" ref="AA108:AA171" si="40">IF(Z108="Yes",Q108/M108-1,"N/A")</f>
        <v>0</v>
      </c>
      <c r="AB108" s="65" t="str">
        <f t="shared" ref="AB108:AB171" si="41">IF(COUNTA(L108:Q108)=6,"Yes","No")</f>
        <v>Yes</v>
      </c>
      <c r="AC108" s="68">
        <f t="shared" ref="AC108:AC171" si="42">IF(AB108="Yes",Q108/L108-1,"N/A")</f>
        <v>0.1333333333333333</v>
      </c>
      <c r="AD108" s="65" t="str">
        <f t="shared" ref="AD108:AD171" si="43">IF(COUNTA(E108:Q108)=13,"Yes","No")</f>
        <v>Yes</v>
      </c>
      <c r="AE108" s="68">
        <f t="shared" ref="AE108:AE171" si="44">IF(AD108="Yes",Q108/E108-1,"N/A")</f>
        <v>0.44067796610169485</v>
      </c>
      <c r="AF108" s="66"/>
    </row>
    <row r="109" spans="1:32" ht="14.5" customHeight="1">
      <c r="A109" s="66" t="s">
        <v>2980</v>
      </c>
      <c r="B109" s="66" t="s">
        <v>86</v>
      </c>
      <c r="C109" s="66" t="str" cm="1">
        <f t="array" ref="C109">_xlfn.IFNA(_xlfn.IFS(B109="Starter","Starters &amp; Sides",B109="Sides","Starters &amp; Sides"),B109)</f>
        <v>Starters &amp; Sides</v>
      </c>
      <c r="D109" s="84" t="s">
        <v>394</v>
      </c>
      <c r="E109" s="74">
        <v>2.95</v>
      </c>
      <c r="F109" s="4">
        <v>3.25</v>
      </c>
      <c r="G109" s="4">
        <v>3.5</v>
      </c>
      <c r="H109" s="4">
        <v>3.5</v>
      </c>
      <c r="I109" s="4">
        <v>3.5</v>
      </c>
      <c r="J109" s="4">
        <v>3.75</v>
      </c>
      <c r="K109" s="4">
        <v>3.75</v>
      </c>
      <c r="L109" s="4">
        <v>3.75</v>
      </c>
      <c r="M109" s="4">
        <v>4.25</v>
      </c>
      <c r="N109" s="4">
        <v>4.25</v>
      </c>
      <c r="O109" s="4">
        <v>4.25</v>
      </c>
      <c r="P109" s="15">
        <v>4.25</v>
      </c>
      <c r="Q109" s="337">
        <v>4.25</v>
      </c>
      <c r="R109" s="15" t="str">
        <f t="shared" si="31"/>
        <v>Yes</v>
      </c>
      <c r="S109" s="15" t="str">
        <f t="shared" si="32"/>
        <v>No</v>
      </c>
      <c r="T109" s="4" t="str">
        <f t="shared" si="33"/>
        <v>Yes</v>
      </c>
      <c r="U109" s="403">
        <f t="shared" si="34"/>
        <v>0</v>
      </c>
      <c r="V109" s="221" t="str">
        <f t="shared" si="35"/>
        <v>Yes</v>
      </c>
      <c r="W109" s="223">
        <f t="shared" si="36"/>
        <v>0</v>
      </c>
      <c r="X109" s="221" t="str">
        <f t="shared" si="37"/>
        <v>Yes</v>
      </c>
      <c r="Y109" s="223">
        <f t="shared" si="38"/>
        <v>0</v>
      </c>
      <c r="Z109" s="222" t="str">
        <f t="shared" si="39"/>
        <v>Yes</v>
      </c>
      <c r="AA109" s="68">
        <f t="shared" si="40"/>
        <v>0</v>
      </c>
      <c r="AB109" s="65" t="str">
        <f t="shared" si="41"/>
        <v>Yes</v>
      </c>
      <c r="AC109" s="68">
        <f t="shared" si="42"/>
        <v>0.1333333333333333</v>
      </c>
      <c r="AD109" s="65" t="str">
        <f t="shared" si="43"/>
        <v>Yes</v>
      </c>
      <c r="AE109" s="68">
        <f t="shared" si="44"/>
        <v>0.44067796610169485</v>
      </c>
      <c r="AF109" s="66"/>
    </row>
    <row r="110" spans="1:32" ht="14.5" customHeight="1">
      <c r="A110" s="66" t="s">
        <v>2980</v>
      </c>
      <c r="B110" s="66" t="s">
        <v>86</v>
      </c>
      <c r="C110" s="66" t="str" cm="1">
        <f t="array" ref="C110">_xlfn.IFNA(_xlfn.IFS(B110="Starter","Starters &amp; Sides",B110="Sides","Starters &amp; Sides"),B110)</f>
        <v>Starters &amp; Sides</v>
      </c>
      <c r="D110" s="84" t="s">
        <v>1653</v>
      </c>
      <c r="E110" s="74">
        <v>2.95</v>
      </c>
      <c r="F110" s="4">
        <v>3.25</v>
      </c>
      <c r="G110" s="4">
        <v>3.5</v>
      </c>
      <c r="H110" s="4">
        <v>3.5</v>
      </c>
      <c r="I110" s="4">
        <v>3.5</v>
      </c>
      <c r="J110" s="4">
        <v>3.75</v>
      </c>
      <c r="K110" s="4">
        <v>3.75</v>
      </c>
      <c r="L110" s="4">
        <v>3.75</v>
      </c>
      <c r="M110" s="4">
        <v>4.25</v>
      </c>
      <c r="N110" s="4">
        <v>4.25</v>
      </c>
      <c r="O110" s="4">
        <v>4.25</v>
      </c>
      <c r="P110" s="15">
        <v>4.25</v>
      </c>
      <c r="Q110" s="337">
        <v>4.25</v>
      </c>
      <c r="R110" s="15" t="str">
        <f t="shared" si="31"/>
        <v>Yes</v>
      </c>
      <c r="S110" s="15" t="str">
        <f t="shared" si="32"/>
        <v>No</v>
      </c>
      <c r="T110" s="4" t="str">
        <f t="shared" si="33"/>
        <v>Yes</v>
      </c>
      <c r="U110" s="403">
        <f t="shared" si="34"/>
        <v>0</v>
      </c>
      <c r="V110" s="221" t="str">
        <f t="shared" si="35"/>
        <v>Yes</v>
      </c>
      <c r="W110" s="223">
        <f t="shared" si="36"/>
        <v>0</v>
      </c>
      <c r="X110" s="221" t="str">
        <f t="shared" si="37"/>
        <v>Yes</v>
      </c>
      <c r="Y110" s="223">
        <f t="shared" si="38"/>
        <v>0</v>
      </c>
      <c r="Z110" s="222" t="str">
        <f t="shared" si="39"/>
        <v>Yes</v>
      </c>
      <c r="AA110" s="68">
        <f t="shared" si="40"/>
        <v>0</v>
      </c>
      <c r="AB110" s="65" t="str">
        <f t="shared" si="41"/>
        <v>Yes</v>
      </c>
      <c r="AC110" s="68">
        <f t="shared" si="42"/>
        <v>0.1333333333333333</v>
      </c>
      <c r="AD110" s="65" t="str">
        <f t="shared" si="43"/>
        <v>Yes</v>
      </c>
      <c r="AE110" s="68">
        <f t="shared" si="44"/>
        <v>0.44067796610169485</v>
      </c>
      <c r="AF110" s="66"/>
    </row>
    <row r="111" spans="1:32" ht="14.5" customHeight="1">
      <c r="A111" s="66" t="s">
        <v>2980</v>
      </c>
      <c r="B111" s="66" t="s">
        <v>86</v>
      </c>
      <c r="C111" s="66" t="str" cm="1">
        <f t="array" ref="C111">_xlfn.IFNA(_xlfn.IFS(B111="Starter","Starters &amp; Sides",B111="Sides","Starters &amp; Sides"),B111)</f>
        <v>Starters &amp; Sides</v>
      </c>
      <c r="D111" s="84" t="s">
        <v>3045</v>
      </c>
      <c r="E111" s="74">
        <v>2.95</v>
      </c>
      <c r="F111" s="4">
        <v>3.25</v>
      </c>
      <c r="G111" s="4">
        <v>3.5</v>
      </c>
      <c r="H111" s="4">
        <v>3.5</v>
      </c>
      <c r="I111" s="4">
        <v>3.5</v>
      </c>
      <c r="J111" s="4">
        <v>3.75</v>
      </c>
      <c r="K111" s="4">
        <v>3.75</v>
      </c>
      <c r="L111" s="4">
        <v>3.75</v>
      </c>
      <c r="M111" s="4">
        <v>4.25</v>
      </c>
      <c r="N111" s="4">
        <v>4.25</v>
      </c>
      <c r="O111" s="4">
        <v>4.25</v>
      </c>
      <c r="P111" s="15">
        <v>4.25</v>
      </c>
      <c r="Q111" s="337">
        <v>4.25</v>
      </c>
      <c r="R111" s="15" t="str">
        <f t="shared" si="31"/>
        <v>Yes</v>
      </c>
      <c r="S111" s="15" t="str">
        <f t="shared" si="32"/>
        <v>No</v>
      </c>
      <c r="T111" s="4" t="str">
        <f t="shared" si="33"/>
        <v>Yes</v>
      </c>
      <c r="U111" s="403">
        <f t="shared" si="34"/>
        <v>0</v>
      </c>
      <c r="V111" s="221" t="str">
        <f t="shared" si="35"/>
        <v>Yes</v>
      </c>
      <c r="W111" s="223">
        <f t="shared" si="36"/>
        <v>0</v>
      </c>
      <c r="X111" s="221" t="str">
        <f t="shared" si="37"/>
        <v>Yes</v>
      </c>
      <c r="Y111" s="223">
        <f t="shared" si="38"/>
        <v>0</v>
      </c>
      <c r="Z111" s="222" t="str">
        <f t="shared" si="39"/>
        <v>Yes</v>
      </c>
      <c r="AA111" s="68">
        <f t="shared" si="40"/>
        <v>0</v>
      </c>
      <c r="AB111" s="65" t="str">
        <f t="shared" si="41"/>
        <v>Yes</v>
      </c>
      <c r="AC111" s="68">
        <f t="shared" si="42"/>
        <v>0.1333333333333333</v>
      </c>
      <c r="AD111" s="65" t="str">
        <f t="shared" si="43"/>
        <v>Yes</v>
      </c>
      <c r="AE111" s="68">
        <f t="shared" si="44"/>
        <v>0.44067796610169485</v>
      </c>
      <c r="AF111" s="66"/>
    </row>
    <row r="112" spans="1:32" ht="14.5" hidden="1" customHeight="1">
      <c r="A112" s="66" t="s">
        <v>2980</v>
      </c>
      <c r="B112" s="66" t="s">
        <v>86</v>
      </c>
      <c r="C112" s="66" t="str" cm="1">
        <f t="array" ref="C112">_xlfn.IFNA(_xlfn.IFS(B112="Starter","Starters &amp; Sides",B112="Sides","Starters &amp; Sides"),B112)</f>
        <v>Starters &amp; Sides</v>
      </c>
      <c r="D112" s="84" t="s">
        <v>3046</v>
      </c>
      <c r="E112" s="74">
        <v>2.2000000000000002</v>
      </c>
      <c r="F112" s="4">
        <v>2.2000000000000002</v>
      </c>
      <c r="G112" s="4"/>
      <c r="H112" s="4"/>
      <c r="I112" s="4"/>
      <c r="J112" s="4"/>
      <c r="K112" s="4"/>
      <c r="L112" s="4"/>
      <c r="M112" s="4"/>
      <c r="N112" s="4"/>
      <c r="O112" s="4"/>
      <c r="P112" s="15"/>
      <c r="Q112" s="337"/>
      <c r="R112" s="15" t="str">
        <f t="shared" si="31"/>
        <v>No</v>
      </c>
      <c r="S112" s="15" t="str">
        <f t="shared" si="32"/>
        <v>No</v>
      </c>
      <c r="T112" s="4" t="str">
        <f t="shared" si="33"/>
        <v>No</v>
      </c>
      <c r="U112" s="403" t="str">
        <f t="shared" si="34"/>
        <v>N/A</v>
      </c>
      <c r="V112" s="221" t="str">
        <f t="shared" si="35"/>
        <v>No</v>
      </c>
      <c r="W112" s="223" t="str">
        <f t="shared" si="36"/>
        <v>N/A</v>
      </c>
      <c r="X112" s="221" t="str">
        <f t="shared" si="37"/>
        <v>No</v>
      </c>
      <c r="Y112" s="223" t="str">
        <f t="shared" si="38"/>
        <v>N/A</v>
      </c>
      <c r="Z112" s="222" t="str">
        <f t="shared" si="39"/>
        <v>No</v>
      </c>
      <c r="AA112" s="68" t="str">
        <f t="shared" si="40"/>
        <v>N/A</v>
      </c>
      <c r="AB112" s="65" t="str">
        <f t="shared" si="41"/>
        <v>No</v>
      </c>
      <c r="AC112" s="68" t="str">
        <f t="shared" si="42"/>
        <v>N/A</v>
      </c>
      <c r="AD112" s="65" t="str">
        <f t="shared" si="43"/>
        <v>No</v>
      </c>
      <c r="AE112" s="68" t="str">
        <f t="shared" si="44"/>
        <v>N/A</v>
      </c>
      <c r="AF112" s="66"/>
    </row>
    <row r="113" spans="1:32" ht="14.5" customHeight="1">
      <c r="A113" s="66" t="s">
        <v>2980</v>
      </c>
      <c r="B113" s="66" t="s">
        <v>86</v>
      </c>
      <c r="C113" s="66" t="str" cm="1">
        <f t="array" ref="C113">_xlfn.IFNA(_xlfn.IFS(B113="Starter","Starters &amp; Sides",B113="Sides","Starters &amp; Sides"),B113)</f>
        <v>Starters &amp; Sides</v>
      </c>
      <c r="D113" s="84" t="s">
        <v>2534</v>
      </c>
      <c r="E113" s="74">
        <v>2.95</v>
      </c>
      <c r="F113" s="4">
        <v>3.25</v>
      </c>
      <c r="G113" s="4">
        <v>3.5</v>
      </c>
      <c r="H113" s="4">
        <v>3.5</v>
      </c>
      <c r="I113" s="4">
        <v>3.5</v>
      </c>
      <c r="J113" s="4">
        <v>3.75</v>
      </c>
      <c r="K113" s="4">
        <v>3.75</v>
      </c>
      <c r="L113" s="4">
        <v>3.75</v>
      </c>
      <c r="M113" s="4">
        <v>4.25</v>
      </c>
      <c r="N113" s="4">
        <v>4.25</v>
      </c>
      <c r="O113" s="4">
        <v>4.25</v>
      </c>
      <c r="P113" s="15">
        <v>4.25</v>
      </c>
      <c r="Q113" s="337">
        <v>4.25</v>
      </c>
      <c r="R113" s="15" t="str">
        <f t="shared" si="31"/>
        <v>Yes</v>
      </c>
      <c r="S113" s="15" t="str">
        <f t="shared" si="32"/>
        <v>No</v>
      </c>
      <c r="T113" s="4" t="str">
        <f t="shared" si="33"/>
        <v>Yes</v>
      </c>
      <c r="U113" s="403">
        <f t="shared" si="34"/>
        <v>0</v>
      </c>
      <c r="V113" s="221" t="str">
        <f t="shared" si="35"/>
        <v>Yes</v>
      </c>
      <c r="W113" s="223">
        <f t="shared" si="36"/>
        <v>0</v>
      </c>
      <c r="X113" s="221" t="str">
        <f t="shared" si="37"/>
        <v>Yes</v>
      </c>
      <c r="Y113" s="223">
        <f t="shared" si="38"/>
        <v>0</v>
      </c>
      <c r="Z113" s="222" t="str">
        <f t="shared" si="39"/>
        <v>Yes</v>
      </c>
      <c r="AA113" s="68">
        <f t="shared" si="40"/>
        <v>0</v>
      </c>
      <c r="AB113" s="65" t="str">
        <f t="shared" si="41"/>
        <v>Yes</v>
      </c>
      <c r="AC113" s="68">
        <f t="shared" si="42"/>
        <v>0.1333333333333333</v>
      </c>
      <c r="AD113" s="65" t="str">
        <f t="shared" si="43"/>
        <v>Yes</v>
      </c>
      <c r="AE113" s="68">
        <f t="shared" si="44"/>
        <v>0.44067796610169485</v>
      </c>
      <c r="AF113" s="66"/>
    </row>
    <row r="114" spans="1:32" ht="14.5" customHeight="1">
      <c r="A114" s="66" t="s">
        <v>2980</v>
      </c>
      <c r="B114" s="66" t="s">
        <v>86</v>
      </c>
      <c r="C114" s="66" t="str" cm="1">
        <f t="array" ref="C114">_xlfn.IFNA(_xlfn.IFS(B114="Starter","Starters &amp; Sides",B114="Sides","Starters &amp; Sides"),B114)</f>
        <v>Starters &amp; Sides</v>
      </c>
      <c r="D114" s="84" t="s">
        <v>3047</v>
      </c>
      <c r="E114" s="74">
        <v>0.65</v>
      </c>
      <c r="F114" s="4">
        <v>0.75</v>
      </c>
      <c r="G114" s="4">
        <v>0.8</v>
      </c>
      <c r="H114" s="4">
        <v>0.8</v>
      </c>
      <c r="I114" s="4">
        <v>0.9</v>
      </c>
      <c r="J114" s="4">
        <v>0.95</v>
      </c>
      <c r="K114" s="4">
        <v>1</v>
      </c>
      <c r="L114" s="4">
        <v>1</v>
      </c>
      <c r="M114" s="4">
        <v>1</v>
      </c>
      <c r="N114" s="4">
        <v>1</v>
      </c>
      <c r="O114" s="4">
        <v>1</v>
      </c>
      <c r="P114" s="15">
        <v>1</v>
      </c>
      <c r="Q114" s="337">
        <v>1.25</v>
      </c>
      <c r="R114" s="15" t="str">
        <f t="shared" si="31"/>
        <v>Yes</v>
      </c>
      <c r="S114" s="15" t="str">
        <f t="shared" si="32"/>
        <v>No</v>
      </c>
      <c r="T114" s="4" t="str">
        <f t="shared" si="33"/>
        <v>Yes</v>
      </c>
      <c r="U114" s="403">
        <f t="shared" si="34"/>
        <v>0.25</v>
      </c>
      <c r="V114" s="221" t="str">
        <f t="shared" si="35"/>
        <v>Yes</v>
      </c>
      <c r="W114" s="223">
        <f t="shared" si="36"/>
        <v>0.25</v>
      </c>
      <c r="X114" s="221" t="str">
        <f t="shared" si="37"/>
        <v>Yes</v>
      </c>
      <c r="Y114" s="223">
        <f t="shared" si="38"/>
        <v>0.25</v>
      </c>
      <c r="Z114" s="222" t="str">
        <f t="shared" si="39"/>
        <v>Yes</v>
      </c>
      <c r="AA114" s="68">
        <f t="shared" si="40"/>
        <v>0.25</v>
      </c>
      <c r="AB114" s="65" t="str">
        <f t="shared" si="41"/>
        <v>Yes</v>
      </c>
      <c r="AC114" s="68">
        <f t="shared" si="42"/>
        <v>0.25</v>
      </c>
      <c r="AD114" s="65" t="str">
        <f t="shared" si="43"/>
        <v>Yes</v>
      </c>
      <c r="AE114" s="68">
        <f t="shared" si="44"/>
        <v>0.92307692307692291</v>
      </c>
      <c r="AF114" s="66"/>
    </row>
    <row r="115" spans="1:32" ht="14.5" hidden="1" customHeight="1">
      <c r="A115" s="66" t="s">
        <v>2980</v>
      </c>
      <c r="B115" s="66" t="s">
        <v>86</v>
      </c>
      <c r="C115" s="66" t="str" cm="1">
        <f t="array" ref="C115">_xlfn.IFNA(_xlfn.IFS(B115="Starter","Starters &amp; Sides",B115="Sides","Starters &amp; Sides"),B115)</f>
        <v>Starters &amp; Sides</v>
      </c>
      <c r="D115" s="84" t="s">
        <v>3048</v>
      </c>
      <c r="E115" s="74">
        <v>2</v>
      </c>
      <c r="F115" s="4">
        <v>2</v>
      </c>
      <c r="G115" s="4"/>
      <c r="H115" s="4"/>
      <c r="I115" s="4"/>
      <c r="J115" s="4"/>
      <c r="K115" s="4"/>
      <c r="L115" s="4"/>
      <c r="M115" s="4"/>
      <c r="N115" s="4"/>
      <c r="O115" s="4"/>
      <c r="P115" s="15"/>
      <c r="Q115" s="337"/>
      <c r="R115" s="15" t="str">
        <f t="shared" si="31"/>
        <v>No</v>
      </c>
      <c r="S115" s="15" t="str">
        <f t="shared" si="32"/>
        <v>No</v>
      </c>
      <c r="T115" s="4" t="str">
        <f t="shared" si="33"/>
        <v>No</v>
      </c>
      <c r="U115" s="403" t="str">
        <f t="shared" si="34"/>
        <v>N/A</v>
      </c>
      <c r="V115" s="221" t="str">
        <f t="shared" si="35"/>
        <v>No</v>
      </c>
      <c r="W115" s="223" t="str">
        <f t="shared" si="36"/>
        <v>N/A</v>
      </c>
      <c r="X115" s="221" t="str">
        <f t="shared" si="37"/>
        <v>No</v>
      </c>
      <c r="Y115" s="223" t="str">
        <f t="shared" si="38"/>
        <v>N/A</v>
      </c>
      <c r="Z115" s="222" t="str">
        <f t="shared" si="39"/>
        <v>No</v>
      </c>
      <c r="AA115" s="68" t="str">
        <f t="shared" si="40"/>
        <v>N/A</v>
      </c>
      <c r="AB115" s="65" t="str">
        <f t="shared" si="41"/>
        <v>No</v>
      </c>
      <c r="AC115" s="68" t="str">
        <f t="shared" si="42"/>
        <v>N/A</v>
      </c>
      <c r="AD115" s="65" t="str">
        <f t="shared" si="43"/>
        <v>No</v>
      </c>
      <c r="AE115" s="68" t="str">
        <f t="shared" si="44"/>
        <v>N/A</v>
      </c>
      <c r="AF115" s="66"/>
    </row>
    <row r="116" spans="1:32" ht="14.5" customHeight="1">
      <c r="A116" s="66" t="s">
        <v>2980</v>
      </c>
      <c r="B116" s="66" t="s">
        <v>86</v>
      </c>
      <c r="C116" s="66" t="str" cm="1">
        <f t="array" ref="C116">_xlfn.IFNA(_xlfn.IFS(B116="Starter","Starters &amp; Sides",B116="Sides","Starters &amp; Sides"),B116)</f>
        <v>Starters &amp; Sides</v>
      </c>
      <c r="D116" s="84" t="s">
        <v>3049</v>
      </c>
      <c r="E116" s="74">
        <v>3.3</v>
      </c>
      <c r="F116" s="4">
        <v>3.5</v>
      </c>
      <c r="G116" s="4"/>
      <c r="H116" s="4">
        <v>3.5</v>
      </c>
      <c r="I116" s="4">
        <v>3.5</v>
      </c>
      <c r="J116" s="4">
        <v>3.5</v>
      </c>
      <c r="K116" s="4">
        <v>3.5</v>
      </c>
      <c r="L116" s="4">
        <v>3.5</v>
      </c>
      <c r="M116" s="4">
        <v>4</v>
      </c>
      <c r="N116" s="4">
        <v>4</v>
      </c>
      <c r="O116" s="4">
        <v>4</v>
      </c>
      <c r="P116" s="15">
        <v>4</v>
      </c>
      <c r="Q116" s="337">
        <v>4.25</v>
      </c>
      <c r="R116" s="15" t="str">
        <f t="shared" si="31"/>
        <v>Yes</v>
      </c>
      <c r="S116" s="15" t="str">
        <f t="shared" si="32"/>
        <v>No</v>
      </c>
      <c r="T116" s="4" t="str">
        <f t="shared" si="33"/>
        <v>Yes</v>
      </c>
      <c r="U116" s="403">
        <f t="shared" si="34"/>
        <v>6.25E-2</v>
      </c>
      <c r="V116" s="221" t="str">
        <f t="shared" si="35"/>
        <v>Yes</v>
      </c>
      <c r="W116" s="223">
        <f t="shared" si="36"/>
        <v>6.25E-2</v>
      </c>
      <c r="X116" s="221" t="str">
        <f t="shared" si="37"/>
        <v>Yes</v>
      </c>
      <c r="Y116" s="223">
        <f t="shared" si="38"/>
        <v>6.25E-2</v>
      </c>
      <c r="Z116" s="222" t="str">
        <f t="shared" si="39"/>
        <v>Yes</v>
      </c>
      <c r="AA116" s="68">
        <f t="shared" si="40"/>
        <v>6.25E-2</v>
      </c>
      <c r="AB116" s="65" t="str">
        <f t="shared" si="41"/>
        <v>Yes</v>
      </c>
      <c r="AC116" s="68">
        <f t="shared" si="42"/>
        <v>0.21428571428571419</v>
      </c>
      <c r="AD116" s="65" t="str">
        <f t="shared" si="43"/>
        <v>No</v>
      </c>
      <c r="AE116" s="68" t="str">
        <f t="shared" si="44"/>
        <v>N/A</v>
      </c>
      <c r="AF116" s="66"/>
    </row>
    <row r="117" spans="1:32" ht="14.5" customHeight="1">
      <c r="A117" s="66" t="s">
        <v>2980</v>
      </c>
      <c r="B117" s="66" t="s">
        <v>86</v>
      </c>
      <c r="C117" s="66" t="str" cm="1">
        <f t="array" ref="C117">_xlfn.IFNA(_xlfn.IFS(B117="Starter","Starters &amp; Sides",B117="Sides","Starters &amp; Sides"),B117)</f>
        <v>Starters &amp; Sides</v>
      </c>
      <c r="D117" s="84" t="s">
        <v>3050</v>
      </c>
      <c r="E117" s="74">
        <v>1.5</v>
      </c>
      <c r="F117" s="4">
        <v>1.5</v>
      </c>
      <c r="G117" s="4">
        <v>1.5</v>
      </c>
      <c r="H117" s="4">
        <v>1.5</v>
      </c>
      <c r="I117" s="4">
        <v>1.75</v>
      </c>
      <c r="J117" s="4">
        <v>1.75</v>
      </c>
      <c r="K117" s="4">
        <v>1.95</v>
      </c>
      <c r="L117" s="4">
        <v>1.95</v>
      </c>
      <c r="M117" s="4">
        <v>2.25</v>
      </c>
      <c r="N117" s="4">
        <v>2.25</v>
      </c>
      <c r="O117" s="4">
        <v>2.25</v>
      </c>
      <c r="P117" s="15">
        <v>2.25</v>
      </c>
      <c r="Q117" s="337">
        <v>2.5</v>
      </c>
      <c r="R117" s="15" t="str">
        <f t="shared" si="31"/>
        <v>Yes</v>
      </c>
      <c r="S117" s="15" t="str">
        <f t="shared" si="32"/>
        <v>No</v>
      </c>
      <c r="T117" s="4" t="str">
        <f t="shared" si="33"/>
        <v>Yes</v>
      </c>
      <c r="U117" s="403">
        <f t="shared" si="34"/>
        <v>0.11111111111111116</v>
      </c>
      <c r="V117" s="221" t="str">
        <f t="shared" si="35"/>
        <v>Yes</v>
      </c>
      <c r="W117" s="223">
        <f t="shared" si="36"/>
        <v>0.11111111111111116</v>
      </c>
      <c r="X117" s="221" t="str">
        <f t="shared" si="37"/>
        <v>Yes</v>
      </c>
      <c r="Y117" s="223">
        <f t="shared" si="38"/>
        <v>0.11111111111111116</v>
      </c>
      <c r="Z117" s="222" t="str">
        <f t="shared" si="39"/>
        <v>Yes</v>
      </c>
      <c r="AA117" s="68">
        <f t="shared" si="40"/>
        <v>0.11111111111111116</v>
      </c>
      <c r="AB117" s="65" t="str">
        <f t="shared" si="41"/>
        <v>Yes</v>
      </c>
      <c r="AC117" s="68">
        <f t="shared" si="42"/>
        <v>0.28205128205128216</v>
      </c>
      <c r="AD117" s="65" t="str">
        <f t="shared" si="43"/>
        <v>Yes</v>
      </c>
      <c r="AE117" s="68">
        <f t="shared" si="44"/>
        <v>0.66666666666666674</v>
      </c>
      <c r="AF117" s="66"/>
    </row>
    <row r="118" spans="1:32" ht="14.5" customHeight="1">
      <c r="A118" s="66" t="s">
        <v>2980</v>
      </c>
      <c r="B118" s="66" t="s">
        <v>86</v>
      </c>
      <c r="C118" s="66" t="str" cm="1">
        <f t="array" ref="C118">_xlfn.IFNA(_xlfn.IFS(B118="Starter","Starters &amp; Sides",B118="Sides","Starters &amp; Sides"),B118)</f>
        <v>Starters &amp; Sides</v>
      </c>
      <c r="D118" s="84" t="s">
        <v>3051</v>
      </c>
      <c r="E118" s="74">
        <v>0.8</v>
      </c>
      <c r="F118" s="4">
        <v>1</v>
      </c>
      <c r="G118" s="4">
        <v>1</v>
      </c>
      <c r="H118" s="4">
        <v>1</v>
      </c>
      <c r="I118" s="4">
        <v>1</v>
      </c>
      <c r="J118" s="4">
        <v>1</v>
      </c>
      <c r="K118" s="4">
        <v>1</v>
      </c>
      <c r="L118" s="4">
        <v>1</v>
      </c>
      <c r="M118" s="4">
        <v>1</v>
      </c>
      <c r="N118" s="4">
        <v>1</v>
      </c>
      <c r="O118" s="4">
        <v>1</v>
      </c>
      <c r="P118" s="15">
        <v>1</v>
      </c>
      <c r="Q118" s="337">
        <v>1</v>
      </c>
      <c r="R118" s="15" t="str">
        <f t="shared" si="31"/>
        <v>Yes</v>
      </c>
      <c r="S118" s="15" t="str">
        <f t="shared" si="32"/>
        <v>No</v>
      </c>
      <c r="T118" s="4" t="str">
        <f t="shared" si="33"/>
        <v>Yes</v>
      </c>
      <c r="U118" s="403">
        <f t="shared" si="34"/>
        <v>0</v>
      </c>
      <c r="V118" s="221" t="str">
        <f t="shared" si="35"/>
        <v>Yes</v>
      </c>
      <c r="W118" s="223">
        <f t="shared" si="36"/>
        <v>0</v>
      </c>
      <c r="X118" s="221" t="str">
        <f t="shared" si="37"/>
        <v>Yes</v>
      </c>
      <c r="Y118" s="223">
        <f t="shared" si="38"/>
        <v>0</v>
      </c>
      <c r="Z118" s="222" t="str">
        <f t="shared" si="39"/>
        <v>Yes</v>
      </c>
      <c r="AA118" s="68">
        <f t="shared" si="40"/>
        <v>0</v>
      </c>
      <c r="AB118" s="65" t="str">
        <f t="shared" si="41"/>
        <v>Yes</v>
      </c>
      <c r="AC118" s="68">
        <f t="shared" si="42"/>
        <v>0</v>
      </c>
      <c r="AD118" s="65" t="str">
        <f t="shared" si="43"/>
        <v>Yes</v>
      </c>
      <c r="AE118" s="68">
        <f t="shared" si="44"/>
        <v>0.25</v>
      </c>
      <c r="AF118" s="66"/>
    </row>
    <row r="119" spans="1:32" ht="14.5" hidden="1" customHeight="1">
      <c r="A119" s="66" t="s">
        <v>2980</v>
      </c>
      <c r="B119" s="66" t="s">
        <v>86</v>
      </c>
      <c r="C119" s="66" t="str" cm="1">
        <f t="array" ref="C119">_xlfn.IFNA(_xlfn.IFS(B119="Starter","Starters &amp; Sides",B119="Sides","Starters &amp; Sides"),B119)</f>
        <v>Starters &amp; Sides</v>
      </c>
      <c r="D119" s="84" t="s">
        <v>3052</v>
      </c>
      <c r="E119" s="74">
        <v>1.85</v>
      </c>
      <c r="F119" s="4">
        <v>1.85</v>
      </c>
      <c r="G119" s="4">
        <v>1.85</v>
      </c>
      <c r="H119" s="4">
        <v>1.85</v>
      </c>
      <c r="I119" s="4">
        <v>1.85</v>
      </c>
      <c r="J119" s="4">
        <v>1.85</v>
      </c>
      <c r="K119" s="4">
        <v>1.95</v>
      </c>
      <c r="L119" s="4">
        <v>1.95</v>
      </c>
      <c r="M119" s="4"/>
      <c r="N119" s="4"/>
      <c r="O119" s="4"/>
      <c r="P119" s="15"/>
      <c r="Q119" s="337"/>
      <c r="R119" s="15" t="str">
        <f t="shared" si="31"/>
        <v>No</v>
      </c>
      <c r="S119" s="15" t="str">
        <f t="shared" si="32"/>
        <v>No</v>
      </c>
      <c r="T119" s="4" t="str">
        <f t="shared" si="33"/>
        <v>No</v>
      </c>
      <c r="U119" s="403" t="str">
        <f t="shared" si="34"/>
        <v>N/A</v>
      </c>
      <c r="V119" s="221" t="str">
        <f t="shared" si="35"/>
        <v>No</v>
      </c>
      <c r="W119" s="223" t="str">
        <f t="shared" si="36"/>
        <v>N/A</v>
      </c>
      <c r="X119" s="221" t="str">
        <f t="shared" si="37"/>
        <v>No</v>
      </c>
      <c r="Y119" s="223" t="str">
        <f t="shared" si="38"/>
        <v>N/A</v>
      </c>
      <c r="Z119" s="222" t="str">
        <f t="shared" si="39"/>
        <v>No</v>
      </c>
      <c r="AA119" s="68" t="str">
        <f t="shared" si="40"/>
        <v>N/A</v>
      </c>
      <c r="AB119" s="65" t="str">
        <f t="shared" si="41"/>
        <v>No</v>
      </c>
      <c r="AC119" s="68" t="str">
        <f t="shared" si="42"/>
        <v>N/A</v>
      </c>
      <c r="AD119" s="65" t="str">
        <f t="shared" si="43"/>
        <v>No</v>
      </c>
      <c r="AE119" s="68" t="str">
        <f t="shared" si="44"/>
        <v>N/A</v>
      </c>
      <c r="AF119" s="66"/>
    </row>
    <row r="120" spans="1:32" ht="14.5" hidden="1" customHeight="1">
      <c r="A120" s="66" t="s">
        <v>2980</v>
      </c>
      <c r="B120" s="66" t="s">
        <v>86</v>
      </c>
      <c r="C120" s="66" t="str" cm="1">
        <f t="array" ref="C120">_xlfn.IFNA(_xlfn.IFS(B120="Starter","Starters &amp; Sides",B120="Sides","Starters &amp; Sides"),B120)</f>
        <v>Starters &amp; Sides</v>
      </c>
      <c r="D120" s="84" t="s">
        <v>3053</v>
      </c>
      <c r="E120" s="74">
        <v>2</v>
      </c>
      <c r="F120" s="4">
        <v>2</v>
      </c>
      <c r="G120" s="4"/>
      <c r="H120" s="4"/>
      <c r="I120" s="4"/>
      <c r="J120" s="4"/>
      <c r="K120" s="4"/>
      <c r="L120" s="4"/>
      <c r="M120" s="4"/>
      <c r="N120" s="4"/>
      <c r="O120" s="4"/>
      <c r="P120" s="15"/>
      <c r="Q120" s="337"/>
      <c r="R120" s="15" t="str">
        <f t="shared" si="31"/>
        <v>No</v>
      </c>
      <c r="S120" s="15" t="str">
        <f t="shared" si="32"/>
        <v>No</v>
      </c>
      <c r="T120" s="4" t="str">
        <f t="shared" si="33"/>
        <v>No</v>
      </c>
      <c r="U120" s="403" t="str">
        <f t="shared" si="34"/>
        <v>N/A</v>
      </c>
      <c r="V120" s="221" t="str">
        <f t="shared" si="35"/>
        <v>No</v>
      </c>
      <c r="W120" s="223" t="str">
        <f t="shared" si="36"/>
        <v>N/A</v>
      </c>
      <c r="X120" s="221" t="str">
        <f t="shared" si="37"/>
        <v>No</v>
      </c>
      <c r="Y120" s="223" t="str">
        <f t="shared" si="38"/>
        <v>N/A</v>
      </c>
      <c r="Z120" s="222" t="str">
        <f t="shared" si="39"/>
        <v>No</v>
      </c>
      <c r="AA120" s="68" t="str">
        <f t="shared" si="40"/>
        <v>N/A</v>
      </c>
      <c r="AB120" s="65" t="str">
        <f t="shared" si="41"/>
        <v>No</v>
      </c>
      <c r="AC120" s="68" t="str">
        <f t="shared" si="42"/>
        <v>N/A</v>
      </c>
      <c r="AD120" s="65" t="str">
        <f t="shared" si="43"/>
        <v>No</v>
      </c>
      <c r="AE120" s="68" t="str">
        <f t="shared" si="44"/>
        <v>N/A</v>
      </c>
      <c r="AF120" s="66"/>
    </row>
    <row r="121" spans="1:32" ht="14.5" hidden="1" customHeight="1">
      <c r="A121" s="66" t="s">
        <v>2980</v>
      </c>
      <c r="B121" s="66" t="s">
        <v>86</v>
      </c>
      <c r="C121" s="66" t="str" cm="1">
        <f t="array" ref="C121">_xlfn.IFNA(_xlfn.IFS(B121="Starter","Starters &amp; Sides",B121="Sides","Starters &amp; Sides"),B121)</f>
        <v>Starters &amp; Sides</v>
      </c>
      <c r="D121" s="84" t="s">
        <v>3054</v>
      </c>
      <c r="E121" s="74">
        <v>2</v>
      </c>
      <c r="F121" s="4">
        <v>2</v>
      </c>
      <c r="G121" s="4"/>
      <c r="H121" s="4"/>
      <c r="I121" s="4"/>
      <c r="J121" s="4"/>
      <c r="K121" s="4"/>
      <c r="L121" s="4"/>
      <c r="M121" s="4"/>
      <c r="N121" s="4"/>
      <c r="O121" s="4"/>
      <c r="P121" s="15"/>
      <c r="Q121" s="337"/>
      <c r="R121" s="15" t="str">
        <f t="shared" si="31"/>
        <v>No</v>
      </c>
      <c r="S121" s="15" t="str">
        <f t="shared" si="32"/>
        <v>No</v>
      </c>
      <c r="T121" s="4" t="str">
        <f t="shared" si="33"/>
        <v>No</v>
      </c>
      <c r="U121" s="403" t="str">
        <f t="shared" si="34"/>
        <v>N/A</v>
      </c>
      <c r="V121" s="221" t="str">
        <f t="shared" si="35"/>
        <v>No</v>
      </c>
      <c r="W121" s="223" t="str">
        <f t="shared" si="36"/>
        <v>N/A</v>
      </c>
      <c r="X121" s="221" t="str">
        <f t="shared" si="37"/>
        <v>No</v>
      </c>
      <c r="Y121" s="223" t="str">
        <f t="shared" si="38"/>
        <v>N/A</v>
      </c>
      <c r="Z121" s="222" t="str">
        <f t="shared" si="39"/>
        <v>No</v>
      </c>
      <c r="AA121" s="68" t="str">
        <f t="shared" si="40"/>
        <v>N/A</v>
      </c>
      <c r="AB121" s="65" t="str">
        <f t="shared" si="41"/>
        <v>No</v>
      </c>
      <c r="AC121" s="68" t="str">
        <f t="shared" si="42"/>
        <v>N/A</v>
      </c>
      <c r="AD121" s="65" t="str">
        <f t="shared" si="43"/>
        <v>No</v>
      </c>
      <c r="AE121" s="68" t="str">
        <f t="shared" si="44"/>
        <v>N/A</v>
      </c>
      <c r="AF121" s="66"/>
    </row>
    <row r="122" spans="1:32" ht="14.5" customHeight="1">
      <c r="A122" s="66" t="s">
        <v>2980</v>
      </c>
      <c r="B122" s="66" t="s">
        <v>86</v>
      </c>
      <c r="C122" s="66" t="str" cm="1">
        <f t="array" ref="C122">_xlfn.IFNA(_xlfn.IFS(B122="Starter","Starters &amp; Sides",B122="Sides","Starters &amp; Sides"),B122)</f>
        <v>Starters &amp; Sides</v>
      </c>
      <c r="D122" s="84" t="s">
        <v>3055</v>
      </c>
      <c r="E122" s="74"/>
      <c r="F122" s="4"/>
      <c r="G122" s="4"/>
      <c r="H122" s="4"/>
      <c r="I122" s="4"/>
      <c r="J122" s="4"/>
      <c r="K122" s="4"/>
      <c r="L122" s="4">
        <v>4.75</v>
      </c>
      <c r="M122" s="4">
        <v>5.25</v>
      </c>
      <c r="N122" s="4">
        <v>5.25</v>
      </c>
      <c r="O122" s="4">
        <v>5.25</v>
      </c>
      <c r="P122" s="15">
        <v>5.25</v>
      </c>
      <c r="Q122" s="337">
        <v>5.25</v>
      </c>
      <c r="R122" s="15" t="str">
        <f t="shared" si="31"/>
        <v>Yes</v>
      </c>
      <c r="S122" s="15" t="str">
        <f t="shared" si="32"/>
        <v>No</v>
      </c>
      <c r="T122" s="4" t="str">
        <f t="shared" si="33"/>
        <v>Yes</v>
      </c>
      <c r="U122" s="403">
        <f t="shared" si="34"/>
        <v>0</v>
      </c>
      <c r="V122" s="221" t="str">
        <f t="shared" si="35"/>
        <v>Yes</v>
      </c>
      <c r="W122" s="223">
        <f t="shared" si="36"/>
        <v>0</v>
      </c>
      <c r="X122" s="221" t="str">
        <f t="shared" si="37"/>
        <v>Yes</v>
      </c>
      <c r="Y122" s="223">
        <f t="shared" si="38"/>
        <v>0</v>
      </c>
      <c r="Z122" s="222" t="str">
        <f t="shared" si="39"/>
        <v>Yes</v>
      </c>
      <c r="AA122" s="68">
        <f t="shared" si="40"/>
        <v>0</v>
      </c>
      <c r="AB122" s="65" t="str">
        <f t="shared" si="41"/>
        <v>Yes</v>
      </c>
      <c r="AC122" s="68">
        <f t="shared" si="42"/>
        <v>0.10526315789473695</v>
      </c>
      <c r="AD122" s="65" t="str">
        <f t="shared" si="43"/>
        <v>No</v>
      </c>
      <c r="AE122" s="68" t="str">
        <f t="shared" si="44"/>
        <v>N/A</v>
      </c>
      <c r="AF122" s="66"/>
    </row>
    <row r="123" spans="1:32" ht="14.5" customHeight="1">
      <c r="A123" s="66" t="s">
        <v>2980</v>
      </c>
      <c r="B123" s="66" t="s">
        <v>86</v>
      </c>
      <c r="C123" s="66" t="str" cm="1">
        <f t="array" ref="C123">_xlfn.IFNA(_xlfn.IFS(B123="Starter","Starters &amp; Sides",B123="Sides","Starters &amp; Sides"),B123)</f>
        <v>Starters &amp; Sides</v>
      </c>
      <c r="D123" t="s">
        <v>3056</v>
      </c>
      <c r="E123" s="74">
        <v>2.95</v>
      </c>
      <c r="F123" s="4">
        <v>3.25</v>
      </c>
      <c r="G123" s="4">
        <v>3.5</v>
      </c>
      <c r="H123" s="4">
        <v>3.5</v>
      </c>
      <c r="I123" s="4">
        <v>3.5</v>
      </c>
      <c r="J123" s="4">
        <v>3.75</v>
      </c>
      <c r="K123" s="4">
        <v>3.75</v>
      </c>
      <c r="L123" s="4">
        <v>3.75</v>
      </c>
      <c r="M123" s="4">
        <v>4.25</v>
      </c>
      <c r="N123" s="4">
        <v>4.25</v>
      </c>
      <c r="O123" s="4">
        <v>4.25</v>
      </c>
      <c r="P123" s="15">
        <v>4.25</v>
      </c>
      <c r="Q123" s="337">
        <v>4.25</v>
      </c>
      <c r="R123" s="15" t="str">
        <f t="shared" si="31"/>
        <v>Yes</v>
      </c>
      <c r="S123" s="15" t="str">
        <f t="shared" si="32"/>
        <v>No</v>
      </c>
      <c r="T123" s="4" t="str">
        <f t="shared" si="33"/>
        <v>Yes</v>
      </c>
      <c r="U123" s="403">
        <f t="shared" si="34"/>
        <v>0</v>
      </c>
      <c r="V123" s="221" t="str">
        <f t="shared" si="35"/>
        <v>Yes</v>
      </c>
      <c r="W123" s="223">
        <f t="shared" si="36"/>
        <v>0</v>
      </c>
      <c r="X123" s="221" t="str">
        <f t="shared" si="37"/>
        <v>Yes</v>
      </c>
      <c r="Y123" s="223">
        <f t="shared" si="38"/>
        <v>0</v>
      </c>
      <c r="Z123" s="222" t="str">
        <f t="shared" si="39"/>
        <v>Yes</v>
      </c>
      <c r="AA123" s="68">
        <f t="shared" si="40"/>
        <v>0</v>
      </c>
      <c r="AB123" s="65" t="str">
        <f t="shared" si="41"/>
        <v>Yes</v>
      </c>
      <c r="AC123" s="68">
        <f t="shared" si="42"/>
        <v>0.1333333333333333</v>
      </c>
      <c r="AD123" s="65" t="str">
        <f t="shared" si="43"/>
        <v>Yes</v>
      </c>
      <c r="AE123" s="68">
        <f t="shared" si="44"/>
        <v>0.44067796610169485</v>
      </c>
      <c r="AF123" s="66"/>
    </row>
    <row r="124" spans="1:32" ht="14.5" customHeight="1">
      <c r="A124" s="66" t="s">
        <v>2980</v>
      </c>
      <c r="B124" s="66" t="s">
        <v>86</v>
      </c>
      <c r="C124" s="66" t="str" cm="1">
        <f t="array" ref="C124">_xlfn.IFNA(_xlfn.IFS(B124="Starter","Starters &amp; Sides",B124="Sides","Starters &amp; Sides"),B124)</f>
        <v>Starters &amp; Sides</v>
      </c>
      <c r="D124" t="s">
        <v>3057</v>
      </c>
      <c r="E124" s="74">
        <v>2.95</v>
      </c>
      <c r="F124" s="4">
        <v>3.25</v>
      </c>
      <c r="G124" s="4">
        <v>3.5</v>
      </c>
      <c r="H124" s="4">
        <v>3.5</v>
      </c>
      <c r="I124" s="4">
        <v>3.5</v>
      </c>
      <c r="J124" s="4">
        <v>3.75</v>
      </c>
      <c r="K124" s="4">
        <v>3.75</v>
      </c>
      <c r="L124" s="4">
        <v>3.75</v>
      </c>
      <c r="M124" s="4">
        <v>4.25</v>
      </c>
      <c r="N124" s="4">
        <v>4.25</v>
      </c>
      <c r="O124" s="4">
        <v>4.25</v>
      </c>
      <c r="P124" s="15">
        <v>4.25</v>
      </c>
      <c r="Q124" s="337">
        <v>4.25</v>
      </c>
      <c r="R124" s="15" t="str">
        <f t="shared" si="31"/>
        <v>Yes</v>
      </c>
      <c r="S124" s="15" t="str">
        <f t="shared" si="32"/>
        <v>No</v>
      </c>
      <c r="T124" s="4" t="str">
        <f t="shared" si="33"/>
        <v>Yes</v>
      </c>
      <c r="U124" s="403">
        <f t="shared" si="34"/>
        <v>0</v>
      </c>
      <c r="V124" s="221" t="str">
        <f t="shared" si="35"/>
        <v>Yes</v>
      </c>
      <c r="W124" s="223">
        <f t="shared" si="36"/>
        <v>0</v>
      </c>
      <c r="X124" s="221" t="str">
        <f t="shared" si="37"/>
        <v>Yes</v>
      </c>
      <c r="Y124" s="223">
        <f t="shared" si="38"/>
        <v>0</v>
      </c>
      <c r="Z124" s="222" t="str">
        <f t="shared" si="39"/>
        <v>Yes</v>
      </c>
      <c r="AA124" s="68">
        <f t="shared" si="40"/>
        <v>0</v>
      </c>
      <c r="AB124" s="65" t="str">
        <f t="shared" si="41"/>
        <v>Yes</v>
      </c>
      <c r="AC124" s="68">
        <f t="shared" si="42"/>
        <v>0.1333333333333333</v>
      </c>
      <c r="AD124" s="65" t="str">
        <f t="shared" si="43"/>
        <v>Yes</v>
      </c>
      <c r="AE124" s="68">
        <f t="shared" si="44"/>
        <v>0.44067796610169485</v>
      </c>
      <c r="AF124" s="66"/>
    </row>
    <row r="125" spans="1:32" ht="14.5" hidden="1" customHeight="1">
      <c r="A125" s="66" t="s">
        <v>2980</v>
      </c>
      <c r="B125" s="66" t="s">
        <v>86</v>
      </c>
      <c r="C125" s="66" t="str" cm="1">
        <f t="array" ref="C125">_xlfn.IFNA(_xlfn.IFS(B125="Starter","Starters &amp; Sides",B125="Sides","Starters &amp; Sides"),B125)</f>
        <v>Starters &amp; Sides</v>
      </c>
      <c r="D125" s="84" t="s">
        <v>3058</v>
      </c>
      <c r="E125" s="74">
        <v>0.3</v>
      </c>
      <c r="F125" s="4">
        <v>0.3</v>
      </c>
      <c r="G125" s="4"/>
      <c r="H125" s="4"/>
      <c r="I125" s="4"/>
      <c r="J125" s="4"/>
      <c r="K125" s="4"/>
      <c r="L125" s="4"/>
      <c r="M125" s="4"/>
      <c r="N125" s="4"/>
      <c r="O125" s="4"/>
      <c r="P125" s="15"/>
      <c r="Q125" s="337"/>
      <c r="R125" s="15" t="str">
        <f t="shared" si="31"/>
        <v>No</v>
      </c>
      <c r="S125" s="15" t="str">
        <f t="shared" si="32"/>
        <v>No</v>
      </c>
      <c r="T125" s="4" t="str">
        <f t="shared" si="33"/>
        <v>No</v>
      </c>
      <c r="U125" s="403" t="str">
        <f t="shared" si="34"/>
        <v>N/A</v>
      </c>
      <c r="V125" s="221" t="str">
        <f t="shared" si="35"/>
        <v>No</v>
      </c>
      <c r="W125" s="223" t="str">
        <f t="shared" si="36"/>
        <v>N/A</v>
      </c>
      <c r="X125" s="221" t="str">
        <f t="shared" si="37"/>
        <v>No</v>
      </c>
      <c r="Y125" s="223" t="str">
        <f t="shared" si="38"/>
        <v>N/A</v>
      </c>
      <c r="Z125" s="222" t="str">
        <f t="shared" si="39"/>
        <v>No</v>
      </c>
      <c r="AA125" s="68" t="str">
        <f t="shared" si="40"/>
        <v>N/A</v>
      </c>
      <c r="AB125" s="65" t="str">
        <f t="shared" si="41"/>
        <v>No</v>
      </c>
      <c r="AC125" s="68" t="str">
        <f t="shared" si="42"/>
        <v>N/A</v>
      </c>
      <c r="AD125" s="65" t="str">
        <f t="shared" si="43"/>
        <v>No</v>
      </c>
      <c r="AE125" s="68" t="str">
        <f t="shared" si="44"/>
        <v>N/A</v>
      </c>
      <c r="AF125" s="66"/>
    </row>
    <row r="126" spans="1:32" ht="14.5" hidden="1" customHeight="1">
      <c r="A126" s="66" t="s">
        <v>2980</v>
      </c>
      <c r="B126" s="66" t="s">
        <v>86</v>
      </c>
      <c r="C126" s="66" t="str" cm="1">
        <f t="array" ref="C126">_xlfn.IFNA(_xlfn.IFS(B126="Starter","Starters &amp; Sides",B126="Sides","Starters &amp; Sides"),B126)</f>
        <v>Starters &amp; Sides</v>
      </c>
      <c r="D126" s="84" t="s">
        <v>3059</v>
      </c>
      <c r="E126" s="74">
        <v>2.95</v>
      </c>
      <c r="F126" s="4">
        <v>3.25</v>
      </c>
      <c r="G126" s="4">
        <v>3.5</v>
      </c>
      <c r="H126" s="4">
        <v>3.5</v>
      </c>
      <c r="I126" s="4">
        <v>3.5</v>
      </c>
      <c r="J126" s="4">
        <v>3.75</v>
      </c>
      <c r="K126" s="4">
        <v>3.75</v>
      </c>
      <c r="L126" s="4">
        <v>4.25</v>
      </c>
      <c r="M126" s="4"/>
      <c r="N126" s="4"/>
      <c r="O126" s="4"/>
      <c r="P126" s="15"/>
      <c r="Q126" s="337"/>
      <c r="R126" s="15" t="str">
        <f t="shared" si="31"/>
        <v>No</v>
      </c>
      <c r="S126" s="15" t="str">
        <f t="shared" si="32"/>
        <v>No</v>
      </c>
      <c r="T126" s="4" t="str">
        <f t="shared" si="33"/>
        <v>No</v>
      </c>
      <c r="U126" s="403" t="str">
        <f t="shared" si="34"/>
        <v>N/A</v>
      </c>
      <c r="V126" s="221" t="str">
        <f t="shared" si="35"/>
        <v>No</v>
      </c>
      <c r="W126" s="223" t="str">
        <f t="shared" si="36"/>
        <v>N/A</v>
      </c>
      <c r="X126" s="221" t="str">
        <f t="shared" si="37"/>
        <v>No</v>
      </c>
      <c r="Y126" s="223" t="str">
        <f t="shared" si="38"/>
        <v>N/A</v>
      </c>
      <c r="Z126" s="222" t="str">
        <f t="shared" si="39"/>
        <v>No</v>
      </c>
      <c r="AA126" s="68" t="str">
        <f t="shared" si="40"/>
        <v>N/A</v>
      </c>
      <c r="AB126" s="65" t="str">
        <f t="shared" si="41"/>
        <v>No</v>
      </c>
      <c r="AC126" s="68" t="str">
        <f t="shared" si="42"/>
        <v>N/A</v>
      </c>
      <c r="AD126" s="65" t="str">
        <f t="shared" si="43"/>
        <v>No</v>
      </c>
      <c r="AE126" s="68" t="str">
        <f t="shared" si="44"/>
        <v>N/A</v>
      </c>
      <c r="AF126" s="66"/>
    </row>
    <row r="127" spans="1:32" ht="14.5" hidden="1" customHeight="1">
      <c r="A127" s="66" t="s">
        <v>2980</v>
      </c>
      <c r="B127" s="66" t="s">
        <v>86</v>
      </c>
      <c r="C127" s="66" t="str" cm="1">
        <f t="array" ref="C127">_xlfn.IFNA(_xlfn.IFS(B127="Starter","Starters &amp; Sides",B127="Sides","Starters &amp; Sides"),B127)</f>
        <v>Starters &amp; Sides</v>
      </c>
      <c r="D127" s="84" t="s">
        <v>3060</v>
      </c>
      <c r="E127" s="74">
        <v>0.65</v>
      </c>
      <c r="F127" s="4">
        <v>0.75</v>
      </c>
      <c r="G127" s="4">
        <v>0.8</v>
      </c>
      <c r="H127" s="4">
        <v>0.8</v>
      </c>
      <c r="I127" s="4">
        <v>0.9</v>
      </c>
      <c r="J127" s="4">
        <v>0.95</v>
      </c>
      <c r="K127" s="4">
        <v>1</v>
      </c>
      <c r="L127" s="4">
        <v>1</v>
      </c>
      <c r="M127" s="4"/>
      <c r="N127" s="4"/>
      <c r="O127" s="4"/>
      <c r="P127" s="15"/>
      <c r="Q127" s="337"/>
      <c r="R127" s="15" t="str">
        <f t="shared" si="31"/>
        <v>No</v>
      </c>
      <c r="S127" s="15" t="str">
        <f t="shared" si="32"/>
        <v>No</v>
      </c>
      <c r="T127" s="4" t="str">
        <f t="shared" si="33"/>
        <v>No</v>
      </c>
      <c r="U127" s="403" t="str">
        <f t="shared" si="34"/>
        <v>N/A</v>
      </c>
      <c r="V127" s="221" t="str">
        <f t="shared" si="35"/>
        <v>No</v>
      </c>
      <c r="W127" s="223" t="str">
        <f t="shared" si="36"/>
        <v>N/A</v>
      </c>
      <c r="X127" s="221" t="str">
        <f t="shared" si="37"/>
        <v>No</v>
      </c>
      <c r="Y127" s="223" t="str">
        <f t="shared" si="38"/>
        <v>N/A</v>
      </c>
      <c r="Z127" s="222" t="str">
        <f t="shared" si="39"/>
        <v>No</v>
      </c>
      <c r="AA127" s="68" t="str">
        <f t="shared" si="40"/>
        <v>N/A</v>
      </c>
      <c r="AB127" s="65" t="str">
        <f t="shared" si="41"/>
        <v>No</v>
      </c>
      <c r="AC127" s="68" t="str">
        <f t="shared" si="42"/>
        <v>N/A</v>
      </c>
      <c r="AD127" s="65" t="str">
        <f t="shared" si="43"/>
        <v>No</v>
      </c>
      <c r="AE127" s="68" t="str">
        <f t="shared" si="44"/>
        <v>N/A</v>
      </c>
      <c r="AF127" s="66"/>
    </row>
    <row r="128" spans="1:32" ht="14.5" customHeight="1">
      <c r="A128" s="66" t="s">
        <v>2980</v>
      </c>
      <c r="B128" s="66" t="s">
        <v>86</v>
      </c>
      <c r="C128" s="66" t="str" cm="1">
        <f t="array" ref="C128">_xlfn.IFNA(_xlfn.IFS(B128="Starter","Starters &amp; Sides",B128="Sides","Starters &amp; Sides"),B128)</f>
        <v>Starters &amp; Sides</v>
      </c>
      <c r="D128" s="84" t="s">
        <v>3061</v>
      </c>
      <c r="E128" s="74">
        <v>0.65</v>
      </c>
      <c r="F128" s="4">
        <v>0.75</v>
      </c>
      <c r="G128" s="4">
        <v>0.8</v>
      </c>
      <c r="H128" s="4">
        <v>0.8</v>
      </c>
      <c r="I128" s="4">
        <v>0.9</v>
      </c>
      <c r="J128" s="4">
        <v>0.95</v>
      </c>
      <c r="K128" s="4">
        <v>1</v>
      </c>
      <c r="L128" s="4">
        <v>1</v>
      </c>
      <c r="M128" s="4">
        <v>1</v>
      </c>
      <c r="N128" s="4">
        <v>1</v>
      </c>
      <c r="O128" s="4">
        <v>1</v>
      </c>
      <c r="P128" s="15">
        <v>1</v>
      </c>
      <c r="Q128" s="337">
        <v>1.25</v>
      </c>
      <c r="R128" s="15" t="str">
        <f t="shared" si="31"/>
        <v>Yes</v>
      </c>
      <c r="S128" s="15" t="str">
        <f t="shared" si="32"/>
        <v>No</v>
      </c>
      <c r="T128" s="4" t="str">
        <f t="shared" si="33"/>
        <v>Yes</v>
      </c>
      <c r="U128" s="403">
        <f t="shared" si="34"/>
        <v>0.25</v>
      </c>
      <c r="V128" s="221" t="str">
        <f t="shared" si="35"/>
        <v>Yes</v>
      </c>
      <c r="W128" s="223">
        <f t="shared" si="36"/>
        <v>0.25</v>
      </c>
      <c r="X128" s="221" t="str">
        <f t="shared" si="37"/>
        <v>Yes</v>
      </c>
      <c r="Y128" s="223">
        <f t="shared" si="38"/>
        <v>0.25</v>
      </c>
      <c r="Z128" s="222" t="str">
        <f t="shared" si="39"/>
        <v>Yes</v>
      </c>
      <c r="AA128" s="68">
        <f t="shared" si="40"/>
        <v>0.25</v>
      </c>
      <c r="AB128" s="65" t="str">
        <f t="shared" si="41"/>
        <v>Yes</v>
      </c>
      <c r="AC128" s="68">
        <f t="shared" si="42"/>
        <v>0.25</v>
      </c>
      <c r="AD128" s="65" t="str">
        <f t="shared" si="43"/>
        <v>Yes</v>
      </c>
      <c r="AE128" s="68">
        <f t="shared" si="44"/>
        <v>0.92307692307692291</v>
      </c>
      <c r="AF128" s="66"/>
    </row>
    <row r="129" spans="1:32" ht="14.5" customHeight="1">
      <c r="A129" s="66" t="s">
        <v>2980</v>
      </c>
      <c r="B129" s="66" t="s">
        <v>86</v>
      </c>
      <c r="C129" s="66" t="str" cm="1">
        <f t="array" ref="C129">_xlfn.IFNA(_xlfn.IFS(B129="Starter","Starters &amp; Sides",B129="Sides","Starters &amp; Sides"),B129)</f>
        <v>Starters &amp; Sides</v>
      </c>
      <c r="D129" s="84" t="s">
        <v>3062</v>
      </c>
      <c r="E129" s="74"/>
      <c r="F129" s="4"/>
      <c r="G129" s="4"/>
      <c r="H129" s="4"/>
      <c r="I129" s="4"/>
      <c r="J129" s="4"/>
      <c r="K129" s="4"/>
      <c r="L129" s="4"/>
      <c r="M129" s="4">
        <v>1</v>
      </c>
      <c r="N129" s="4">
        <v>1</v>
      </c>
      <c r="O129" s="4">
        <v>1</v>
      </c>
      <c r="P129" s="15">
        <v>1</v>
      </c>
      <c r="Q129" s="337">
        <v>1.25</v>
      </c>
      <c r="R129" s="15" t="str">
        <f t="shared" si="31"/>
        <v>Yes</v>
      </c>
      <c r="S129" s="15" t="str">
        <f t="shared" si="32"/>
        <v>No</v>
      </c>
      <c r="T129" s="4" t="str">
        <f t="shared" si="33"/>
        <v>Yes</v>
      </c>
      <c r="U129" s="403">
        <f t="shared" si="34"/>
        <v>0.25</v>
      </c>
      <c r="V129" s="221" t="str">
        <f t="shared" si="35"/>
        <v>Yes</v>
      </c>
      <c r="W129" s="223">
        <f t="shared" si="36"/>
        <v>0.25</v>
      </c>
      <c r="X129" s="221" t="str">
        <f t="shared" si="37"/>
        <v>Yes</v>
      </c>
      <c r="Y129" s="223">
        <f t="shared" si="38"/>
        <v>0.25</v>
      </c>
      <c r="Z129" s="222" t="str">
        <f t="shared" si="39"/>
        <v>Yes</v>
      </c>
      <c r="AA129" s="68">
        <f t="shared" si="40"/>
        <v>0.25</v>
      </c>
      <c r="AB129" s="65" t="str">
        <f t="shared" si="41"/>
        <v>No</v>
      </c>
      <c r="AC129" s="68" t="str">
        <f t="shared" si="42"/>
        <v>N/A</v>
      </c>
      <c r="AD129" s="65" t="str">
        <f t="shared" si="43"/>
        <v>No</v>
      </c>
      <c r="AE129" s="68" t="str">
        <f t="shared" si="44"/>
        <v>N/A</v>
      </c>
      <c r="AF129" s="66"/>
    </row>
    <row r="130" spans="1:32" ht="14.5" customHeight="1">
      <c r="A130" s="66" t="s">
        <v>2980</v>
      </c>
      <c r="B130" s="66" t="s">
        <v>86</v>
      </c>
      <c r="C130" s="66" t="str" cm="1">
        <f t="array" ref="C130">_xlfn.IFNA(_xlfn.IFS(B130="Starter","Starters &amp; Sides",B130="Sides","Starters &amp; Sides"),B130)</f>
        <v>Starters &amp; Sides</v>
      </c>
      <c r="D130" s="84" t="s">
        <v>3047</v>
      </c>
      <c r="E130" s="74"/>
      <c r="F130" s="4"/>
      <c r="G130" s="4"/>
      <c r="H130" s="4"/>
      <c r="I130" s="4"/>
      <c r="J130" s="4"/>
      <c r="K130" s="4"/>
      <c r="L130" s="4"/>
      <c r="M130" s="4">
        <v>1</v>
      </c>
      <c r="N130" s="4">
        <v>1</v>
      </c>
      <c r="O130" s="4">
        <v>1</v>
      </c>
      <c r="P130" s="15">
        <v>1</v>
      </c>
      <c r="Q130" s="337">
        <v>1.25</v>
      </c>
      <c r="R130" s="15" t="str">
        <f t="shared" si="31"/>
        <v>Yes</v>
      </c>
      <c r="S130" s="15" t="str">
        <f t="shared" si="32"/>
        <v>No</v>
      </c>
      <c r="T130" s="4" t="str">
        <f t="shared" si="33"/>
        <v>Yes</v>
      </c>
      <c r="U130" s="403">
        <f t="shared" si="34"/>
        <v>0.25</v>
      </c>
      <c r="V130" s="221" t="str">
        <f t="shared" si="35"/>
        <v>Yes</v>
      </c>
      <c r="W130" s="223">
        <f t="shared" si="36"/>
        <v>0.25</v>
      </c>
      <c r="X130" s="221" t="str">
        <f t="shared" si="37"/>
        <v>Yes</v>
      </c>
      <c r="Y130" s="223">
        <f t="shared" si="38"/>
        <v>0.25</v>
      </c>
      <c r="Z130" s="222" t="str">
        <f t="shared" si="39"/>
        <v>Yes</v>
      </c>
      <c r="AA130" s="68">
        <f t="shared" si="40"/>
        <v>0.25</v>
      </c>
      <c r="AB130" s="65" t="str">
        <f t="shared" si="41"/>
        <v>No</v>
      </c>
      <c r="AC130" s="68" t="str">
        <f t="shared" si="42"/>
        <v>N/A</v>
      </c>
      <c r="AD130" s="65" t="str">
        <f t="shared" si="43"/>
        <v>No</v>
      </c>
      <c r="AE130" s="68" t="str">
        <f t="shared" si="44"/>
        <v>N/A</v>
      </c>
      <c r="AF130" s="66"/>
    </row>
    <row r="131" spans="1:32" ht="14.5" hidden="1" customHeight="1">
      <c r="A131" s="66" t="s">
        <v>2980</v>
      </c>
      <c r="B131" s="66" t="s">
        <v>86</v>
      </c>
      <c r="C131" s="66" t="str" cm="1">
        <f t="array" ref="C131">_xlfn.IFNA(_xlfn.IFS(B131="Starter","Starters &amp; Sides",B131="Sides","Starters &amp; Sides"),B131)</f>
        <v>Starters &amp; Sides</v>
      </c>
      <c r="D131" s="84" t="s">
        <v>3063</v>
      </c>
      <c r="E131" s="74">
        <v>1.9</v>
      </c>
      <c r="F131" s="4">
        <v>1.9</v>
      </c>
      <c r="G131" s="4"/>
      <c r="H131" s="4"/>
      <c r="I131" s="4"/>
      <c r="J131" s="4"/>
      <c r="K131" s="4"/>
      <c r="L131" s="4"/>
      <c r="M131" s="4"/>
      <c r="N131" s="4"/>
      <c r="O131" s="4"/>
      <c r="P131" s="15"/>
      <c r="Q131" s="337"/>
      <c r="R131" s="15" t="str">
        <f t="shared" si="31"/>
        <v>No</v>
      </c>
      <c r="S131" s="15" t="str">
        <f t="shared" si="32"/>
        <v>No</v>
      </c>
      <c r="T131" s="4" t="str">
        <f t="shared" si="33"/>
        <v>No</v>
      </c>
      <c r="U131" s="403" t="str">
        <f t="shared" si="34"/>
        <v>N/A</v>
      </c>
      <c r="V131" s="221" t="str">
        <f t="shared" si="35"/>
        <v>No</v>
      </c>
      <c r="W131" s="223" t="str">
        <f t="shared" si="36"/>
        <v>N/A</v>
      </c>
      <c r="X131" s="221" t="str">
        <f t="shared" si="37"/>
        <v>No</v>
      </c>
      <c r="Y131" s="223" t="str">
        <f t="shared" si="38"/>
        <v>N/A</v>
      </c>
      <c r="Z131" s="222" t="str">
        <f t="shared" si="39"/>
        <v>No</v>
      </c>
      <c r="AA131" s="68" t="str">
        <f t="shared" si="40"/>
        <v>N/A</v>
      </c>
      <c r="AB131" s="65" t="str">
        <f t="shared" si="41"/>
        <v>No</v>
      </c>
      <c r="AC131" s="68" t="str">
        <f t="shared" si="42"/>
        <v>N/A</v>
      </c>
      <c r="AD131" s="65" t="str">
        <f t="shared" si="43"/>
        <v>No</v>
      </c>
      <c r="AE131" s="68" t="str">
        <f t="shared" si="44"/>
        <v>N/A</v>
      </c>
      <c r="AF131" s="66"/>
    </row>
    <row r="132" spans="1:32" ht="14.5" customHeight="1">
      <c r="A132" s="66" t="s">
        <v>2980</v>
      </c>
      <c r="B132" s="66" t="s">
        <v>86</v>
      </c>
      <c r="C132" s="66" t="str" cm="1">
        <f t="array" ref="C132">_xlfn.IFNA(_xlfn.IFS(B132="Starter","Starters &amp; Sides",B132="Sides","Starters &amp; Sides"),B132)</f>
        <v>Starters &amp; Sides</v>
      </c>
      <c r="D132" s="84" t="s">
        <v>3064</v>
      </c>
      <c r="E132" s="74"/>
      <c r="F132" s="4"/>
      <c r="G132" s="4"/>
      <c r="H132" s="4"/>
      <c r="I132" s="4"/>
      <c r="J132" s="4"/>
      <c r="K132" s="4"/>
      <c r="L132" s="4"/>
      <c r="M132" s="4">
        <v>1.95</v>
      </c>
      <c r="N132" s="4">
        <v>1.95</v>
      </c>
      <c r="O132" s="4">
        <v>1.95</v>
      </c>
      <c r="P132" s="15">
        <v>1.95</v>
      </c>
      <c r="Q132" s="337">
        <v>2.25</v>
      </c>
      <c r="R132" s="15" t="str">
        <f t="shared" si="31"/>
        <v>Yes</v>
      </c>
      <c r="S132" s="15" t="str">
        <f t="shared" si="32"/>
        <v>No</v>
      </c>
      <c r="T132" s="4" t="str">
        <f t="shared" si="33"/>
        <v>Yes</v>
      </c>
      <c r="U132" s="403">
        <f t="shared" si="34"/>
        <v>0.15384615384615397</v>
      </c>
      <c r="V132" s="221" t="str">
        <f t="shared" si="35"/>
        <v>Yes</v>
      </c>
      <c r="W132" s="223">
        <f t="shared" si="36"/>
        <v>0.15384615384615397</v>
      </c>
      <c r="X132" s="221" t="str">
        <f t="shared" si="37"/>
        <v>Yes</v>
      </c>
      <c r="Y132" s="223">
        <f t="shared" si="38"/>
        <v>0.15384615384615397</v>
      </c>
      <c r="Z132" s="222" t="str">
        <f t="shared" si="39"/>
        <v>Yes</v>
      </c>
      <c r="AA132" s="68">
        <f t="shared" si="40"/>
        <v>0.15384615384615397</v>
      </c>
      <c r="AB132" s="65" t="str">
        <f t="shared" si="41"/>
        <v>No</v>
      </c>
      <c r="AC132" s="68" t="str">
        <f t="shared" si="42"/>
        <v>N/A</v>
      </c>
      <c r="AD132" s="65" t="str">
        <f t="shared" si="43"/>
        <v>No</v>
      </c>
      <c r="AE132" s="68" t="str">
        <f t="shared" si="44"/>
        <v>N/A</v>
      </c>
      <c r="AF132" s="66"/>
    </row>
    <row r="133" spans="1:32" ht="14.5" customHeight="1">
      <c r="A133" s="66" t="s">
        <v>2980</v>
      </c>
      <c r="B133" s="66" t="s">
        <v>86</v>
      </c>
      <c r="C133" s="66" t="str" cm="1">
        <f t="array" ref="C133">_xlfn.IFNA(_xlfn.IFS(B133="Starter","Starters &amp; Sides",B133="Sides","Starters &amp; Sides"),B133)</f>
        <v>Starters &amp; Sides</v>
      </c>
      <c r="D133" s="84" t="s">
        <v>3065</v>
      </c>
      <c r="E133" s="74">
        <v>0.65</v>
      </c>
      <c r="F133" s="4">
        <v>0.75</v>
      </c>
      <c r="G133" s="4">
        <v>0.8</v>
      </c>
      <c r="H133" s="4">
        <v>0.8</v>
      </c>
      <c r="I133" s="4">
        <v>0.9</v>
      </c>
      <c r="J133" s="4">
        <v>0.95</v>
      </c>
      <c r="K133" s="4">
        <v>1</v>
      </c>
      <c r="L133" s="4">
        <v>1</v>
      </c>
      <c r="M133" s="4">
        <v>1</v>
      </c>
      <c r="N133" s="4">
        <v>1</v>
      </c>
      <c r="O133" s="4">
        <v>1</v>
      </c>
      <c r="P133" s="15">
        <v>1</v>
      </c>
      <c r="Q133" s="337">
        <v>1.25</v>
      </c>
      <c r="R133" s="15" t="str">
        <f t="shared" si="31"/>
        <v>Yes</v>
      </c>
      <c r="S133" s="15" t="str">
        <f t="shared" si="32"/>
        <v>No</v>
      </c>
      <c r="T133" s="4" t="str">
        <f t="shared" si="33"/>
        <v>Yes</v>
      </c>
      <c r="U133" s="403">
        <f t="shared" si="34"/>
        <v>0.25</v>
      </c>
      <c r="V133" s="221" t="str">
        <f t="shared" si="35"/>
        <v>Yes</v>
      </c>
      <c r="W133" s="223">
        <f t="shared" si="36"/>
        <v>0.25</v>
      </c>
      <c r="X133" s="221" t="str">
        <f t="shared" si="37"/>
        <v>Yes</v>
      </c>
      <c r="Y133" s="223">
        <f t="shared" si="38"/>
        <v>0.25</v>
      </c>
      <c r="Z133" s="222" t="str">
        <f t="shared" si="39"/>
        <v>Yes</v>
      </c>
      <c r="AA133" s="68">
        <f t="shared" si="40"/>
        <v>0.25</v>
      </c>
      <c r="AB133" s="65" t="str">
        <f t="shared" si="41"/>
        <v>Yes</v>
      </c>
      <c r="AC133" s="68">
        <f t="shared" si="42"/>
        <v>0.25</v>
      </c>
      <c r="AD133" s="65" t="str">
        <f t="shared" si="43"/>
        <v>Yes</v>
      </c>
      <c r="AE133" s="68">
        <f t="shared" si="44"/>
        <v>0.92307692307692291</v>
      </c>
      <c r="AF133" s="66"/>
    </row>
    <row r="134" spans="1:32" ht="14.5" hidden="1" customHeight="1">
      <c r="A134" s="66" t="s">
        <v>2980</v>
      </c>
      <c r="B134" s="66" t="s">
        <v>86</v>
      </c>
      <c r="C134" s="66" t="str" cm="1">
        <f t="array" ref="C134">_xlfn.IFNA(_xlfn.IFS(B134="Starter","Starters &amp; Sides",B134="Sides","Starters &amp; Sides"),B134)</f>
        <v>Starters &amp; Sides</v>
      </c>
      <c r="D134" s="84" t="s">
        <v>3066</v>
      </c>
      <c r="E134" s="74">
        <v>2.2000000000000002</v>
      </c>
      <c r="F134" s="4">
        <v>2.2000000000000002</v>
      </c>
      <c r="G134" s="4"/>
      <c r="H134" s="4"/>
      <c r="I134" s="4"/>
      <c r="J134" s="4"/>
      <c r="K134" s="4"/>
      <c r="L134" s="4"/>
      <c r="M134" s="4"/>
      <c r="N134" s="4"/>
      <c r="O134" s="4"/>
      <c r="P134" s="15"/>
      <c r="Q134" s="337"/>
      <c r="R134" s="15" t="str">
        <f t="shared" si="31"/>
        <v>No</v>
      </c>
      <c r="S134" s="15" t="str">
        <f t="shared" si="32"/>
        <v>No</v>
      </c>
      <c r="T134" s="4" t="str">
        <f t="shared" si="33"/>
        <v>No</v>
      </c>
      <c r="U134" s="403" t="str">
        <f t="shared" si="34"/>
        <v>N/A</v>
      </c>
      <c r="V134" s="221" t="str">
        <f t="shared" si="35"/>
        <v>No</v>
      </c>
      <c r="W134" s="223" t="str">
        <f t="shared" si="36"/>
        <v>N/A</v>
      </c>
      <c r="X134" s="221" t="str">
        <f t="shared" si="37"/>
        <v>No</v>
      </c>
      <c r="Y134" s="223" t="str">
        <f t="shared" si="38"/>
        <v>N/A</v>
      </c>
      <c r="Z134" s="222" t="str">
        <f t="shared" si="39"/>
        <v>No</v>
      </c>
      <c r="AA134" s="68" t="str">
        <f t="shared" si="40"/>
        <v>N/A</v>
      </c>
      <c r="AB134" s="65" t="str">
        <f t="shared" si="41"/>
        <v>No</v>
      </c>
      <c r="AC134" s="68" t="str">
        <f t="shared" si="42"/>
        <v>N/A</v>
      </c>
      <c r="AD134" s="65" t="str">
        <f t="shared" si="43"/>
        <v>No</v>
      </c>
      <c r="AE134" s="68" t="str">
        <f t="shared" si="44"/>
        <v>N/A</v>
      </c>
      <c r="AF134" s="66"/>
    </row>
    <row r="135" spans="1:32" ht="14.5" customHeight="1">
      <c r="A135" s="66" t="s">
        <v>2980</v>
      </c>
      <c r="B135" s="66" t="s">
        <v>86</v>
      </c>
      <c r="C135" s="66" t="str" cm="1">
        <f t="array" ref="C135">_xlfn.IFNA(_xlfn.IFS(B135="Starter","Starters &amp; Sides",B135="Sides","Starters &amp; Sides"),B135)</f>
        <v>Starters &amp; Sides</v>
      </c>
      <c r="D135" s="84" t="s">
        <v>3067</v>
      </c>
      <c r="E135" s="74">
        <v>3.3</v>
      </c>
      <c r="F135" s="4">
        <v>3.5</v>
      </c>
      <c r="G135" s="4">
        <v>3.5</v>
      </c>
      <c r="H135" s="4">
        <v>3.5</v>
      </c>
      <c r="I135" s="4">
        <v>3.5</v>
      </c>
      <c r="J135" s="4">
        <v>3.5</v>
      </c>
      <c r="K135" s="4">
        <v>3.5</v>
      </c>
      <c r="L135" s="4">
        <v>3.5</v>
      </c>
      <c r="M135" s="4">
        <v>4</v>
      </c>
      <c r="N135" s="4">
        <v>4</v>
      </c>
      <c r="O135" s="4">
        <v>4</v>
      </c>
      <c r="P135" s="15">
        <v>4</v>
      </c>
      <c r="Q135" s="337">
        <v>4.25</v>
      </c>
      <c r="R135" s="15" t="str">
        <f t="shared" si="31"/>
        <v>Yes</v>
      </c>
      <c r="S135" s="15" t="str">
        <f t="shared" si="32"/>
        <v>No</v>
      </c>
      <c r="T135" s="4" t="str">
        <f t="shared" si="33"/>
        <v>Yes</v>
      </c>
      <c r="U135" s="403">
        <f t="shared" si="34"/>
        <v>6.25E-2</v>
      </c>
      <c r="V135" s="221" t="str">
        <f t="shared" si="35"/>
        <v>Yes</v>
      </c>
      <c r="W135" s="223">
        <f t="shared" si="36"/>
        <v>6.25E-2</v>
      </c>
      <c r="X135" s="221" t="str">
        <f t="shared" si="37"/>
        <v>Yes</v>
      </c>
      <c r="Y135" s="223">
        <f t="shared" si="38"/>
        <v>6.25E-2</v>
      </c>
      <c r="Z135" s="222" t="str">
        <f t="shared" si="39"/>
        <v>Yes</v>
      </c>
      <c r="AA135" s="68">
        <f t="shared" si="40"/>
        <v>6.25E-2</v>
      </c>
      <c r="AB135" s="65" t="str">
        <f t="shared" si="41"/>
        <v>Yes</v>
      </c>
      <c r="AC135" s="68">
        <f t="shared" si="42"/>
        <v>0.21428571428571419</v>
      </c>
      <c r="AD135" s="65" t="str">
        <f t="shared" si="43"/>
        <v>Yes</v>
      </c>
      <c r="AE135" s="68">
        <f t="shared" si="44"/>
        <v>0.28787878787878785</v>
      </c>
      <c r="AF135" s="66"/>
    </row>
    <row r="136" spans="1:32" ht="14.5" customHeight="1">
      <c r="A136" s="66" t="s">
        <v>2980</v>
      </c>
      <c r="B136" s="66" t="s">
        <v>86</v>
      </c>
      <c r="C136" s="66" t="str" cm="1">
        <f t="array" ref="C136">_xlfn.IFNA(_xlfn.IFS(B136="Starter","Starters &amp; Sides",B136="Sides","Starters &amp; Sides"),B136)</f>
        <v>Starters &amp; Sides</v>
      </c>
      <c r="D136" s="84" t="s">
        <v>3068</v>
      </c>
      <c r="E136" s="74">
        <v>2.95</v>
      </c>
      <c r="F136" s="4">
        <v>3.25</v>
      </c>
      <c r="G136" s="4">
        <v>3.5</v>
      </c>
      <c r="H136" s="4">
        <v>3.5</v>
      </c>
      <c r="I136" s="4">
        <v>3.5</v>
      </c>
      <c r="J136" s="4">
        <v>3.75</v>
      </c>
      <c r="K136" s="4">
        <v>3.75</v>
      </c>
      <c r="L136" s="4">
        <v>3.75</v>
      </c>
      <c r="M136" s="4">
        <v>4.25</v>
      </c>
      <c r="N136" s="4">
        <v>4.25</v>
      </c>
      <c r="O136" s="4">
        <v>4.25</v>
      </c>
      <c r="P136" s="15">
        <v>4.25</v>
      </c>
      <c r="Q136" s="337">
        <v>4.25</v>
      </c>
      <c r="R136" s="15" t="str">
        <f t="shared" ref="R136:R167" si="45">IF(COUNTA(P136)=1,"Yes","No")</f>
        <v>Yes</v>
      </c>
      <c r="S136" s="15" t="str">
        <f t="shared" ref="S136:S167" si="46">IF(AND(V136="No",R136="Yes"),"Yes","No")</f>
        <v>No</v>
      </c>
      <c r="T136" s="4" t="str">
        <f t="shared" si="33"/>
        <v>Yes</v>
      </c>
      <c r="U136" s="403">
        <f t="shared" si="34"/>
        <v>0</v>
      </c>
      <c r="V136" s="221" t="str">
        <f t="shared" si="35"/>
        <v>Yes</v>
      </c>
      <c r="W136" s="223">
        <f t="shared" si="36"/>
        <v>0</v>
      </c>
      <c r="X136" s="221" t="str">
        <f t="shared" si="37"/>
        <v>Yes</v>
      </c>
      <c r="Y136" s="223">
        <f t="shared" si="38"/>
        <v>0</v>
      </c>
      <c r="Z136" s="222" t="str">
        <f t="shared" si="39"/>
        <v>Yes</v>
      </c>
      <c r="AA136" s="68">
        <f t="shared" si="40"/>
        <v>0</v>
      </c>
      <c r="AB136" s="65" t="str">
        <f t="shared" si="41"/>
        <v>Yes</v>
      </c>
      <c r="AC136" s="68">
        <f t="shared" si="42"/>
        <v>0.1333333333333333</v>
      </c>
      <c r="AD136" s="65" t="str">
        <f t="shared" si="43"/>
        <v>Yes</v>
      </c>
      <c r="AE136" s="68">
        <f t="shared" si="44"/>
        <v>0.44067796610169485</v>
      </c>
      <c r="AF136" s="66"/>
    </row>
    <row r="137" spans="1:32" ht="14.5" customHeight="1">
      <c r="A137" s="66" t="s">
        <v>2980</v>
      </c>
      <c r="B137" s="66" t="s">
        <v>86</v>
      </c>
      <c r="C137" s="66" t="str" cm="1">
        <f t="array" ref="C137">_xlfn.IFNA(_xlfn.IFS(B137="Starter","Starters &amp; Sides",B137="Sides","Starters &amp; Sides"),B137)</f>
        <v>Starters &amp; Sides</v>
      </c>
      <c r="D137" s="84" t="s">
        <v>3069</v>
      </c>
      <c r="E137" s="74">
        <v>1</v>
      </c>
      <c r="F137" s="4">
        <v>1</v>
      </c>
      <c r="G137" s="4">
        <v>1</v>
      </c>
      <c r="H137" s="4">
        <v>1</v>
      </c>
      <c r="I137" s="4">
        <v>1</v>
      </c>
      <c r="J137" s="4">
        <v>1</v>
      </c>
      <c r="K137" s="4">
        <v>1</v>
      </c>
      <c r="L137" s="4">
        <v>1</v>
      </c>
      <c r="M137" s="4">
        <v>1</v>
      </c>
      <c r="N137" s="4"/>
      <c r="O137" s="4">
        <v>1</v>
      </c>
      <c r="P137" s="15">
        <v>1</v>
      </c>
      <c r="Q137" s="337">
        <v>1</v>
      </c>
      <c r="R137" s="15" t="str">
        <f t="shared" si="45"/>
        <v>Yes</v>
      </c>
      <c r="S137" s="15" t="str">
        <f t="shared" si="46"/>
        <v>No</v>
      </c>
      <c r="T137" s="4" t="str">
        <f t="shared" si="33"/>
        <v>Yes</v>
      </c>
      <c r="U137" s="403">
        <f t="shared" si="34"/>
        <v>0</v>
      </c>
      <c r="V137" s="221" t="str">
        <f t="shared" si="35"/>
        <v>Yes</v>
      </c>
      <c r="W137" s="223">
        <f t="shared" si="36"/>
        <v>0</v>
      </c>
      <c r="X137" s="221" t="str">
        <f t="shared" si="37"/>
        <v>No</v>
      </c>
      <c r="Y137" s="223" t="str">
        <f t="shared" si="38"/>
        <v>N/A</v>
      </c>
      <c r="Z137" s="222" t="str">
        <f t="shared" si="39"/>
        <v>No</v>
      </c>
      <c r="AA137" s="68" t="str">
        <f t="shared" si="40"/>
        <v>N/A</v>
      </c>
      <c r="AB137" s="65" t="str">
        <f t="shared" si="41"/>
        <v>No</v>
      </c>
      <c r="AC137" s="68" t="str">
        <f t="shared" si="42"/>
        <v>N/A</v>
      </c>
      <c r="AD137" s="65" t="str">
        <f t="shared" si="43"/>
        <v>No</v>
      </c>
      <c r="AE137" s="68" t="str">
        <f t="shared" si="44"/>
        <v>N/A</v>
      </c>
      <c r="AF137" s="66"/>
    </row>
    <row r="138" spans="1:32" ht="14.5" customHeight="1">
      <c r="A138" s="66" t="s">
        <v>2980</v>
      </c>
      <c r="B138" s="66" t="s">
        <v>86</v>
      </c>
      <c r="C138" s="66" t="str" cm="1">
        <f t="array" ref="C138">_xlfn.IFNA(_xlfn.IFS(B138="Starter","Starters &amp; Sides",B138="Sides","Starters &amp; Sides"),B138)</f>
        <v>Starters &amp; Sides</v>
      </c>
      <c r="D138" s="84" t="s">
        <v>3070</v>
      </c>
      <c r="E138" s="74">
        <v>2.95</v>
      </c>
      <c r="F138" s="4">
        <v>3.25</v>
      </c>
      <c r="G138" s="4">
        <v>3.5</v>
      </c>
      <c r="H138" s="4">
        <v>3.5</v>
      </c>
      <c r="I138" s="4">
        <v>3.5</v>
      </c>
      <c r="J138" s="4">
        <v>3.75</v>
      </c>
      <c r="K138" s="4">
        <v>3.75</v>
      </c>
      <c r="L138" s="4">
        <v>3.75</v>
      </c>
      <c r="M138" s="4">
        <v>4.25</v>
      </c>
      <c r="N138" s="4">
        <v>4.25</v>
      </c>
      <c r="O138" s="4">
        <v>4.25</v>
      </c>
      <c r="P138" s="15">
        <v>4.25</v>
      </c>
      <c r="Q138" s="337">
        <v>4.25</v>
      </c>
      <c r="R138" s="15" t="str">
        <f t="shared" si="45"/>
        <v>Yes</v>
      </c>
      <c r="S138" s="15" t="str">
        <f t="shared" si="46"/>
        <v>No</v>
      </c>
      <c r="T138" s="4" t="str">
        <f t="shared" si="33"/>
        <v>Yes</v>
      </c>
      <c r="U138" s="403">
        <f t="shared" si="34"/>
        <v>0</v>
      </c>
      <c r="V138" s="221" t="str">
        <f t="shared" si="35"/>
        <v>Yes</v>
      </c>
      <c r="W138" s="223">
        <f t="shared" si="36"/>
        <v>0</v>
      </c>
      <c r="X138" s="221" t="str">
        <f t="shared" si="37"/>
        <v>Yes</v>
      </c>
      <c r="Y138" s="223">
        <f t="shared" si="38"/>
        <v>0</v>
      </c>
      <c r="Z138" s="222" t="str">
        <f t="shared" si="39"/>
        <v>Yes</v>
      </c>
      <c r="AA138" s="68">
        <f t="shared" si="40"/>
        <v>0</v>
      </c>
      <c r="AB138" s="65" t="str">
        <f t="shared" si="41"/>
        <v>Yes</v>
      </c>
      <c r="AC138" s="68">
        <f t="shared" si="42"/>
        <v>0.1333333333333333</v>
      </c>
      <c r="AD138" s="65" t="str">
        <f t="shared" si="43"/>
        <v>Yes</v>
      </c>
      <c r="AE138" s="68">
        <f t="shared" si="44"/>
        <v>0.44067796610169485</v>
      </c>
      <c r="AF138" s="66"/>
    </row>
    <row r="139" spans="1:32" ht="14.5" hidden="1" customHeight="1">
      <c r="A139" s="66" t="s">
        <v>2980</v>
      </c>
      <c r="B139" s="66" t="s">
        <v>86</v>
      </c>
      <c r="C139" s="66" t="str" cm="1">
        <f t="array" ref="C139">_xlfn.IFNA(_xlfn.IFS(B139="Starter","Starters &amp; Sides",B139="Sides","Starters &amp; Sides"),B139)</f>
        <v>Starters &amp; Sides</v>
      </c>
      <c r="D139" s="84" t="s">
        <v>3071</v>
      </c>
      <c r="E139" s="74">
        <v>2.95</v>
      </c>
      <c r="F139" s="4">
        <v>3.25</v>
      </c>
      <c r="G139" s="4">
        <v>3.5</v>
      </c>
      <c r="H139" s="4">
        <v>3.5</v>
      </c>
      <c r="I139" s="4">
        <v>3.5</v>
      </c>
      <c r="J139" s="4">
        <v>3.75</v>
      </c>
      <c r="K139" s="4">
        <v>3.75</v>
      </c>
      <c r="L139" s="4">
        <v>3.75</v>
      </c>
      <c r="M139" s="4"/>
      <c r="N139" s="4"/>
      <c r="O139" s="4"/>
      <c r="P139" s="15"/>
      <c r="Q139" s="337"/>
      <c r="R139" s="15" t="str">
        <f t="shared" si="45"/>
        <v>No</v>
      </c>
      <c r="S139" s="15" t="str">
        <f t="shared" si="46"/>
        <v>No</v>
      </c>
      <c r="T139" s="4" t="str">
        <f t="shared" si="33"/>
        <v>No</v>
      </c>
      <c r="U139" s="403" t="str">
        <f t="shared" si="34"/>
        <v>N/A</v>
      </c>
      <c r="V139" s="221" t="str">
        <f t="shared" si="35"/>
        <v>No</v>
      </c>
      <c r="W139" s="223" t="str">
        <f t="shared" si="36"/>
        <v>N/A</v>
      </c>
      <c r="X139" s="221" t="str">
        <f t="shared" si="37"/>
        <v>No</v>
      </c>
      <c r="Y139" s="223" t="str">
        <f t="shared" si="38"/>
        <v>N/A</v>
      </c>
      <c r="Z139" s="222" t="str">
        <f t="shared" si="39"/>
        <v>No</v>
      </c>
      <c r="AA139" s="68" t="str">
        <f t="shared" si="40"/>
        <v>N/A</v>
      </c>
      <c r="AB139" s="65" t="str">
        <f t="shared" si="41"/>
        <v>No</v>
      </c>
      <c r="AC139" s="68" t="str">
        <f t="shared" si="42"/>
        <v>N/A</v>
      </c>
      <c r="AD139" s="65" t="str">
        <f t="shared" si="43"/>
        <v>No</v>
      </c>
      <c r="AE139" s="68" t="str">
        <f t="shared" si="44"/>
        <v>N/A</v>
      </c>
      <c r="AF139" s="66"/>
    </row>
    <row r="140" spans="1:32" ht="14.5" customHeight="1">
      <c r="A140" s="66" t="s">
        <v>2980</v>
      </c>
      <c r="B140" s="66" t="s">
        <v>86</v>
      </c>
      <c r="C140" s="66" t="str" cm="1">
        <f t="array" ref="C140">_xlfn.IFNA(_xlfn.IFS(B140="Starter","Starters &amp; Sides",B140="Sides","Starters &amp; Sides"),B140)</f>
        <v>Starters &amp; Sides</v>
      </c>
      <c r="D140" s="84" t="s">
        <v>3072</v>
      </c>
      <c r="E140" s="74">
        <v>2.95</v>
      </c>
      <c r="F140" s="4">
        <v>3.25</v>
      </c>
      <c r="G140" s="4">
        <v>3.5</v>
      </c>
      <c r="H140" s="4">
        <v>3.5</v>
      </c>
      <c r="I140" s="4">
        <v>3.5</v>
      </c>
      <c r="J140" s="4">
        <v>3.75</v>
      </c>
      <c r="K140" s="4">
        <v>3.75</v>
      </c>
      <c r="L140" s="4">
        <v>3.75</v>
      </c>
      <c r="M140" s="4">
        <v>4.25</v>
      </c>
      <c r="N140" s="4">
        <v>4.25</v>
      </c>
      <c r="O140" s="4">
        <v>4.25</v>
      </c>
      <c r="P140" s="15">
        <v>4.25</v>
      </c>
      <c r="Q140" s="337">
        <v>4.25</v>
      </c>
      <c r="R140" s="15" t="str">
        <f t="shared" si="45"/>
        <v>Yes</v>
      </c>
      <c r="S140" s="15" t="str">
        <f t="shared" si="46"/>
        <v>No</v>
      </c>
      <c r="T140" s="4" t="str">
        <f t="shared" si="33"/>
        <v>Yes</v>
      </c>
      <c r="U140" s="403">
        <f t="shared" si="34"/>
        <v>0</v>
      </c>
      <c r="V140" s="221" t="str">
        <f t="shared" si="35"/>
        <v>Yes</v>
      </c>
      <c r="W140" s="223">
        <f t="shared" si="36"/>
        <v>0</v>
      </c>
      <c r="X140" s="221" t="str">
        <f t="shared" si="37"/>
        <v>Yes</v>
      </c>
      <c r="Y140" s="223">
        <f t="shared" si="38"/>
        <v>0</v>
      </c>
      <c r="Z140" s="222" t="str">
        <f t="shared" si="39"/>
        <v>Yes</v>
      </c>
      <c r="AA140" s="68">
        <f t="shared" si="40"/>
        <v>0</v>
      </c>
      <c r="AB140" s="65" t="str">
        <f t="shared" si="41"/>
        <v>Yes</v>
      </c>
      <c r="AC140" s="68">
        <f t="shared" si="42"/>
        <v>0.1333333333333333</v>
      </c>
      <c r="AD140" s="65" t="str">
        <f t="shared" si="43"/>
        <v>Yes</v>
      </c>
      <c r="AE140" s="68">
        <f t="shared" si="44"/>
        <v>0.44067796610169485</v>
      </c>
      <c r="AF140" s="66"/>
    </row>
    <row r="141" spans="1:32" ht="14.5" customHeight="1">
      <c r="A141" s="66" t="s">
        <v>2980</v>
      </c>
      <c r="B141" s="66" t="s">
        <v>86</v>
      </c>
      <c r="C141" s="66" t="str" cm="1">
        <f t="array" ref="C141">_xlfn.IFNA(_xlfn.IFS(B141="Starter","Starters &amp; Sides",B141="Sides","Starters &amp; Sides"),B141)</f>
        <v>Starters &amp; Sides</v>
      </c>
      <c r="D141" s="84" t="s">
        <v>3073</v>
      </c>
      <c r="E141" s="74">
        <v>1</v>
      </c>
      <c r="F141" s="4">
        <v>1</v>
      </c>
      <c r="G141" s="4"/>
      <c r="H141" s="4">
        <v>1</v>
      </c>
      <c r="I141" s="4">
        <v>1</v>
      </c>
      <c r="J141" s="4">
        <v>1</v>
      </c>
      <c r="K141" s="4">
        <v>1</v>
      </c>
      <c r="L141" s="4">
        <v>1</v>
      </c>
      <c r="M141" s="4">
        <v>1</v>
      </c>
      <c r="N141" s="4">
        <v>1</v>
      </c>
      <c r="O141" s="4">
        <v>1</v>
      </c>
      <c r="P141" s="15">
        <v>1</v>
      </c>
      <c r="Q141" s="337">
        <v>1</v>
      </c>
      <c r="R141" s="15" t="str">
        <f t="shared" si="45"/>
        <v>Yes</v>
      </c>
      <c r="S141" s="15" t="str">
        <f t="shared" si="46"/>
        <v>No</v>
      </c>
      <c r="T141" s="4" t="str">
        <f t="shared" si="33"/>
        <v>Yes</v>
      </c>
      <c r="U141" s="403">
        <f t="shared" si="34"/>
        <v>0</v>
      </c>
      <c r="V141" s="221" t="str">
        <f t="shared" si="35"/>
        <v>Yes</v>
      </c>
      <c r="W141" s="223">
        <f t="shared" si="36"/>
        <v>0</v>
      </c>
      <c r="X141" s="221" t="str">
        <f t="shared" si="37"/>
        <v>Yes</v>
      </c>
      <c r="Y141" s="223">
        <f t="shared" si="38"/>
        <v>0</v>
      </c>
      <c r="Z141" s="222" t="str">
        <f t="shared" si="39"/>
        <v>Yes</v>
      </c>
      <c r="AA141" s="68">
        <f t="shared" si="40"/>
        <v>0</v>
      </c>
      <c r="AB141" s="65" t="str">
        <f t="shared" si="41"/>
        <v>Yes</v>
      </c>
      <c r="AC141" s="68">
        <f t="shared" si="42"/>
        <v>0</v>
      </c>
      <c r="AD141" s="65" t="str">
        <f t="shared" si="43"/>
        <v>No</v>
      </c>
      <c r="AE141" s="68" t="str">
        <f t="shared" si="44"/>
        <v>N/A</v>
      </c>
      <c r="AF141" s="66"/>
    </row>
    <row r="142" spans="1:32" ht="14.5" customHeight="1">
      <c r="A142" s="66" t="s">
        <v>2980</v>
      </c>
      <c r="B142" s="66" t="s">
        <v>86</v>
      </c>
      <c r="C142" s="66" t="str" cm="1">
        <f t="array" ref="C142">_xlfn.IFNA(_xlfn.IFS(B142="Starter","Starters &amp; Sides",B142="Sides","Starters &amp; Sides"),B142)</f>
        <v>Starters &amp; Sides</v>
      </c>
      <c r="D142" s="84" t="s">
        <v>3074</v>
      </c>
      <c r="E142" s="74">
        <v>1</v>
      </c>
      <c r="F142" s="4">
        <v>1</v>
      </c>
      <c r="G142" s="4">
        <v>1</v>
      </c>
      <c r="H142" s="4">
        <v>1</v>
      </c>
      <c r="I142" s="4">
        <v>1</v>
      </c>
      <c r="J142" s="4">
        <v>1</v>
      </c>
      <c r="K142" s="4">
        <v>1</v>
      </c>
      <c r="L142" s="4">
        <v>1</v>
      </c>
      <c r="M142" s="4">
        <v>1</v>
      </c>
      <c r="N142" s="4">
        <v>1</v>
      </c>
      <c r="O142" s="4">
        <v>1</v>
      </c>
      <c r="P142" s="21">
        <v>1</v>
      </c>
      <c r="Q142" s="337">
        <v>1</v>
      </c>
      <c r="R142" s="15" t="str">
        <f t="shared" si="45"/>
        <v>Yes</v>
      </c>
      <c r="S142" s="15" t="str">
        <f t="shared" si="46"/>
        <v>No</v>
      </c>
      <c r="T142" s="4" t="str">
        <f t="shared" si="33"/>
        <v>Yes</v>
      </c>
      <c r="U142" s="403">
        <f t="shared" si="34"/>
        <v>0</v>
      </c>
      <c r="V142" s="221" t="str">
        <f t="shared" si="35"/>
        <v>Yes</v>
      </c>
      <c r="W142" s="223">
        <f t="shared" si="36"/>
        <v>0</v>
      </c>
      <c r="X142" s="221" t="str">
        <f t="shared" si="37"/>
        <v>Yes</v>
      </c>
      <c r="Y142" s="223">
        <f t="shared" si="38"/>
        <v>0</v>
      </c>
      <c r="Z142" s="222" t="str">
        <f t="shared" si="39"/>
        <v>Yes</v>
      </c>
      <c r="AA142" s="68">
        <f t="shared" si="40"/>
        <v>0</v>
      </c>
      <c r="AB142" s="65" t="str">
        <f t="shared" si="41"/>
        <v>Yes</v>
      </c>
      <c r="AC142" s="68">
        <f t="shared" si="42"/>
        <v>0</v>
      </c>
      <c r="AD142" s="65" t="str">
        <f t="shared" si="43"/>
        <v>Yes</v>
      </c>
      <c r="AE142" s="68">
        <f t="shared" si="44"/>
        <v>0</v>
      </c>
      <c r="AF142" s="66"/>
    </row>
    <row r="143" spans="1:32" ht="14.5" hidden="1" customHeight="1">
      <c r="A143" s="66" t="s">
        <v>2980</v>
      </c>
      <c r="B143" s="66" t="s">
        <v>86</v>
      </c>
      <c r="C143" s="66" t="str" cm="1">
        <f t="array" ref="C143">_xlfn.IFNA(_xlfn.IFS(B143="Starter","Starters &amp; Sides",B143="Sides","Starters &amp; Sides"),B143)</f>
        <v>Starters &amp; Sides</v>
      </c>
      <c r="D143" s="84" t="s">
        <v>3075</v>
      </c>
      <c r="E143" s="74">
        <v>2.25</v>
      </c>
      <c r="F143" s="4">
        <v>2.25</v>
      </c>
      <c r="G143" s="4"/>
      <c r="H143" s="4"/>
      <c r="I143" s="4"/>
      <c r="J143" s="4"/>
      <c r="K143" s="4"/>
      <c r="L143" s="4"/>
      <c r="M143" s="4"/>
      <c r="N143" s="4"/>
      <c r="O143" s="15"/>
      <c r="P143" s="4"/>
      <c r="Q143" s="337"/>
      <c r="R143" s="297" t="str">
        <f t="shared" si="45"/>
        <v>No</v>
      </c>
      <c r="S143" s="15" t="str">
        <f t="shared" si="46"/>
        <v>No</v>
      </c>
      <c r="T143" s="4" t="str">
        <f t="shared" si="33"/>
        <v>No</v>
      </c>
      <c r="U143" s="403" t="str">
        <f t="shared" si="34"/>
        <v>N/A</v>
      </c>
      <c r="V143" s="221" t="str">
        <f t="shared" si="35"/>
        <v>No</v>
      </c>
      <c r="W143" s="223" t="str">
        <f t="shared" si="36"/>
        <v>N/A</v>
      </c>
      <c r="X143" s="221" t="str">
        <f t="shared" si="37"/>
        <v>No</v>
      </c>
      <c r="Y143" s="223" t="str">
        <f t="shared" si="38"/>
        <v>N/A</v>
      </c>
      <c r="Z143" s="222" t="str">
        <f t="shared" si="39"/>
        <v>No</v>
      </c>
      <c r="AA143" s="68" t="str">
        <f t="shared" si="40"/>
        <v>N/A</v>
      </c>
      <c r="AB143" s="65" t="str">
        <f t="shared" si="41"/>
        <v>No</v>
      </c>
      <c r="AC143" s="68" t="str">
        <f t="shared" si="42"/>
        <v>N/A</v>
      </c>
      <c r="AD143" s="65" t="str">
        <f t="shared" si="43"/>
        <v>No</v>
      </c>
      <c r="AE143" s="68" t="str">
        <f t="shared" si="44"/>
        <v>N/A</v>
      </c>
      <c r="AF143" s="66"/>
    </row>
    <row r="144" spans="1:32" ht="14.5" customHeight="1">
      <c r="A144" s="66" t="s">
        <v>2980</v>
      </c>
      <c r="B144" s="66" t="s">
        <v>86</v>
      </c>
      <c r="C144" s="66" t="str" cm="1">
        <f t="array" ref="C144">_xlfn.IFNA(_xlfn.IFS(B144="Starter","Starters &amp; Sides",B144="Sides","Starters &amp; Sides"),B144)</f>
        <v>Starters &amp; Sides</v>
      </c>
      <c r="D144" s="84" t="s">
        <v>3076</v>
      </c>
      <c r="E144" s="74"/>
      <c r="F144" s="4"/>
      <c r="G144" s="4"/>
      <c r="H144" s="4"/>
      <c r="I144" s="4"/>
      <c r="J144" s="4">
        <v>8</v>
      </c>
      <c r="K144" s="4">
        <v>8</v>
      </c>
      <c r="L144" s="4">
        <v>8</v>
      </c>
      <c r="M144" s="4"/>
      <c r="N144" s="4"/>
      <c r="O144" s="15">
        <v>8.75</v>
      </c>
      <c r="P144" s="4">
        <v>8.75</v>
      </c>
      <c r="Q144" s="337">
        <v>9.25</v>
      </c>
      <c r="R144" s="297" t="str">
        <f t="shared" si="45"/>
        <v>Yes</v>
      </c>
      <c r="S144" s="15" t="str">
        <f t="shared" si="46"/>
        <v>No</v>
      </c>
      <c r="T144" s="4" t="str">
        <f t="shared" si="33"/>
        <v>Yes</v>
      </c>
      <c r="U144" s="403">
        <f t="shared" si="34"/>
        <v>5.7142857142857162E-2</v>
      </c>
      <c r="V144" s="221" t="str">
        <f t="shared" si="35"/>
        <v>Yes</v>
      </c>
      <c r="W144" s="223">
        <f t="shared" si="36"/>
        <v>5.7142857142857162E-2</v>
      </c>
      <c r="X144" s="221" t="str">
        <f t="shared" si="37"/>
        <v>No</v>
      </c>
      <c r="Y144" s="223" t="str">
        <f t="shared" si="38"/>
        <v>N/A</v>
      </c>
      <c r="Z144" s="222" t="str">
        <f t="shared" si="39"/>
        <v>No</v>
      </c>
      <c r="AA144" s="68" t="str">
        <f t="shared" si="40"/>
        <v>N/A</v>
      </c>
      <c r="AB144" s="65" t="str">
        <f t="shared" si="41"/>
        <v>No</v>
      </c>
      <c r="AC144" s="68" t="str">
        <f t="shared" si="42"/>
        <v>N/A</v>
      </c>
      <c r="AD144" s="65" t="str">
        <f t="shared" si="43"/>
        <v>No</v>
      </c>
      <c r="AE144" s="68" t="str">
        <f t="shared" si="44"/>
        <v>N/A</v>
      </c>
      <c r="AF144" s="66"/>
    </row>
    <row r="145" spans="1:32" ht="14.5" hidden="1" customHeight="1">
      <c r="A145" s="66" t="s">
        <v>2980</v>
      </c>
      <c r="B145" s="66" t="s">
        <v>86</v>
      </c>
      <c r="C145" s="66" t="str" cm="1">
        <f t="array" ref="C145">_xlfn.IFNA(_xlfn.IFS(B145="Starter","Starters &amp; Sides",B145="Sides","Starters &amp; Sides"),B145)</f>
        <v>Starters &amp; Sides</v>
      </c>
      <c r="D145" s="84" t="s">
        <v>3077</v>
      </c>
      <c r="E145" s="74"/>
      <c r="F145" s="4"/>
      <c r="G145" s="4"/>
      <c r="H145" s="4"/>
      <c r="I145" s="4"/>
      <c r="J145" s="4"/>
      <c r="K145" s="4"/>
      <c r="L145" s="4">
        <v>15.99</v>
      </c>
      <c r="M145" s="4"/>
      <c r="N145" s="4"/>
      <c r="O145" s="15"/>
      <c r="P145" s="4"/>
      <c r="Q145" s="337"/>
      <c r="R145" s="297" t="str">
        <f t="shared" si="45"/>
        <v>No</v>
      </c>
      <c r="S145" s="15" t="str">
        <f t="shared" si="46"/>
        <v>No</v>
      </c>
      <c r="T145" s="4" t="str">
        <f t="shared" si="33"/>
        <v>No</v>
      </c>
      <c r="U145" s="403" t="str">
        <f t="shared" si="34"/>
        <v>N/A</v>
      </c>
      <c r="V145" s="221" t="str">
        <f t="shared" si="35"/>
        <v>No</v>
      </c>
      <c r="W145" s="223" t="str">
        <f t="shared" si="36"/>
        <v>N/A</v>
      </c>
      <c r="X145" s="221" t="str">
        <f t="shared" si="37"/>
        <v>No</v>
      </c>
      <c r="Y145" s="223" t="str">
        <f t="shared" si="38"/>
        <v>N/A</v>
      </c>
      <c r="Z145" s="222" t="str">
        <f t="shared" si="39"/>
        <v>No</v>
      </c>
      <c r="AA145" s="68" t="str">
        <f t="shared" si="40"/>
        <v>N/A</v>
      </c>
      <c r="AB145" s="65" t="str">
        <f t="shared" si="41"/>
        <v>No</v>
      </c>
      <c r="AC145" s="68" t="str">
        <f t="shared" si="42"/>
        <v>N/A</v>
      </c>
      <c r="AD145" s="65" t="str">
        <f t="shared" si="43"/>
        <v>No</v>
      </c>
      <c r="AE145" s="68" t="str">
        <f t="shared" si="44"/>
        <v>N/A</v>
      </c>
      <c r="AF145" s="66"/>
    </row>
    <row r="146" spans="1:32">
      <c r="A146" s="66" t="s">
        <v>2980</v>
      </c>
      <c r="B146" s="66" t="s">
        <v>86</v>
      </c>
      <c r="C146" s="66" t="str" cm="1">
        <f t="array" ref="C146">_xlfn.IFNA(_xlfn.IFS(B146="Starter","Starters &amp; Sides",B146="Sides","Starters &amp; Sides"),B146)</f>
        <v>Starters &amp; Sides</v>
      </c>
      <c r="D146" s="84" t="s">
        <v>3078</v>
      </c>
      <c r="E146" s="74"/>
      <c r="F146" s="4"/>
      <c r="G146" s="4"/>
      <c r="H146" s="4"/>
      <c r="I146" s="4"/>
      <c r="J146" s="4"/>
      <c r="K146" s="4"/>
      <c r="L146" s="4"/>
      <c r="M146" s="4"/>
      <c r="N146" s="4"/>
      <c r="O146" s="15">
        <v>5</v>
      </c>
      <c r="P146" s="4">
        <v>5</v>
      </c>
      <c r="Q146" s="337">
        <v>5</v>
      </c>
      <c r="R146" s="297" t="str">
        <f t="shared" si="45"/>
        <v>Yes</v>
      </c>
      <c r="S146" s="15" t="str">
        <f t="shared" si="46"/>
        <v>No</v>
      </c>
      <c r="T146" s="4" t="str">
        <f t="shared" si="33"/>
        <v>Yes</v>
      </c>
      <c r="U146" s="403">
        <f t="shared" si="34"/>
        <v>0</v>
      </c>
      <c r="V146" s="221" t="str">
        <f t="shared" si="35"/>
        <v>Yes</v>
      </c>
      <c r="W146" s="223">
        <f t="shared" si="36"/>
        <v>0</v>
      </c>
      <c r="X146" s="221" t="str">
        <f t="shared" si="37"/>
        <v>No</v>
      </c>
      <c r="Y146" s="223" t="str">
        <f t="shared" si="38"/>
        <v>N/A</v>
      </c>
      <c r="Z146" s="222" t="str">
        <f t="shared" si="39"/>
        <v>No</v>
      </c>
      <c r="AA146" s="68" t="str">
        <f t="shared" si="40"/>
        <v>N/A</v>
      </c>
      <c r="AB146" s="65" t="str">
        <f t="shared" si="41"/>
        <v>No</v>
      </c>
      <c r="AC146" s="68" t="str">
        <f t="shared" si="42"/>
        <v>N/A</v>
      </c>
      <c r="AD146" s="65" t="str">
        <f t="shared" si="43"/>
        <v>No</v>
      </c>
      <c r="AE146" s="68" t="str">
        <f t="shared" si="44"/>
        <v>N/A</v>
      </c>
      <c r="AF146" s="66"/>
    </row>
    <row r="147" spans="1:32">
      <c r="A147" s="66" t="s">
        <v>2980</v>
      </c>
      <c r="B147" s="66" t="s">
        <v>86</v>
      </c>
      <c r="C147" s="66" t="str" cm="1">
        <f t="array" ref="C147">_xlfn.IFNA(_xlfn.IFS(B147="Starter","Starters &amp; Sides",B147="Sides","Starters &amp; Sides"),B147)</f>
        <v>Starters &amp; Sides</v>
      </c>
      <c r="D147" s="84" t="s">
        <v>3079</v>
      </c>
      <c r="E147" s="74"/>
      <c r="F147" s="4"/>
      <c r="G147" s="4"/>
      <c r="H147" s="4"/>
      <c r="I147" s="4"/>
      <c r="J147" s="4"/>
      <c r="K147" s="4"/>
      <c r="L147" s="4"/>
      <c r="M147" s="4"/>
      <c r="N147" s="4"/>
      <c r="O147" s="15">
        <v>5</v>
      </c>
      <c r="P147" s="4">
        <v>5</v>
      </c>
      <c r="Q147" s="337">
        <v>5</v>
      </c>
      <c r="R147" s="297" t="str">
        <f t="shared" si="45"/>
        <v>Yes</v>
      </c>
      <c r="S147" s="15" t="str">
        <f t="shared" si="46"/>
        <v>No</v>
      </c>
      <c r="T147" s="4" t="str">
        <f t="shared" si="33"/>
        <v>Yes</v>
      </c>
      <c r="U147" s="403">
        <f t="shared" si="34"/>
        <v>0</v>
      </c>
      <c r="V147" s="221" t="str">
        <f t="shared" si="35"/>
        <v>Yes</v>
      </c>
      <c r="W147" s="223">
        <f t="shared" si="36"/>
        <v>0</v>
      </c>
      <c r="X147" s="221" t="str">
        <f t="shared" si="37"/>
        <v>No</v>
      </c>
      <c r="Y147" s="223" t="str">
        <f t="shared" si="38"/>
        <v>N/A</v>
      </c>
      <c r="Z147" s="222" t="str">
        <f t="shared" si="39"/>
        <v>No</v>
      </c>
      <c r="AA147" s="68" t="str">
        <f t="shared" si="40"/>
        <v>N/A</v>
      </c>
      <c r="AB147" s="65" t="str">
        <f t="shared" si="41"/>
        <v>No</v>
      </c>
      <c r="AC147" s="68" t="str">
        <f t="shared" si="42"/>
        <v>N/A</v>
      </c>
      <c r="AD147" s="65" t="str">
        <f t="shared" si="43"/>
        <v>No</v>
      </c>
      <c r="AE147" s="68" t="str">
        <f t="shared" si="44"/>
        <v>N/A</v>
      </c>
      <c r="AF147" s="66"/>
    </row>
    <row r="148" spans="1:32" hidden="1">
      <c r="A148" s="66" t="s">
        <v>2980</v>
      </c>
      <c r="B148" s="66" t="s">
        <v>86</v>
      </c>
      <c r="C148" s="66" t="str" cm="1">
        <f t="array" ref="C148">_xlfn.IFNA(_xlfn.IFS(B148="Starter","Starters &amp; Sides",B148="Sides","Starters &amp; Sides"),B148)</f>
        <v>Starters &amp; Sides</v>
      </c>
      <c r="D148" s="84" t="s">
        <v>3080</v>
      </c>
      <c r="E148" s="74"/>
      <c r="F148" s="4"/>
      <c r="G148" s="4"/>
      <c r="H148" s="4"/>
      <c r="I148" s="4"/>
      <c r="J148" s="4"/>
      <c r="K148" s="4"/>
      <c r="L148" s="4"/>
      <c r="M148" s="4"/>
      <c r="N148" s="4"/>
      <c r="O148" s="15">
        <v>4.25</v>
      </c>
      <c r="P148" s="4"/>
      <c r="Q148" s="337"/>
      <c r="R148" s="297" t="str">
        <f t="shared" si="45"/>
        <v>No</v>
      </c>
      <c r="S148" s="15" t="str">
        <f t="shared" si="46"/>
        <v>No</v>
      </c>
      <c r="T148" s="4" t="str">
        <f t="shared" si="33"/>
        <v>No</v>
      </c>
      <c r="U148" s="403" t="str">
        <f t="shared" si="34"/>
        <v>N/A</v>
      </c>
      <c r="V148" s="221" t="str">
        <f t="shared" si="35"/>
        <v>No</v>
      </c>
      <c r="W148" s="223" t="str">
        <f t="shared" si="36"/>
        <v>N/A</v>
      </c>
      <c r="X148" s="221" t="str">
        <f t="shared" si="37"/>
        <v>No</v>
      </c>
      <c r="Y148" s="223" t="str">
        <f t="shared" si="38"/>
        <v>N/A</v>
      </c>
      <c r="Z148" s="222" t="str">
        <f t="shared" si="39"/>
        <v>No</v>
      </c>
      <c r="AA148" s="68" t="str">
        <f t="shared" si="40"/>
        <v>N/A</v>
      </c>
      <c r="AB148" s="65" t="str">
        <f t="shared" si="41"/>
        <v>No</v>
      </c>
      <c r="AC148" s="68" t="str">
        <f t="shared" si="42"/>
        <v>N/A</v>
      </c>
      <c r="AD148" s="65" t="str">
        <f t="shared" si="43"/>
        <v>No</v>
      </c>
      <c r="AE148" s="68" t="str">
        <f t="shared" si="44"/>
        <v>N/A</v>
      </c>
      <c r="AF148" s="66"/>
    </row>
    <row r="149" spans="1:32">
      <c r="A149" s="66" t="s">
        <v>2980</v>
      </c>
      <c r="B149" s="66" t="s">
        <v>86</v>
      </c>
      <c r="C149" s="66" t="str" cm="1">
        <f t="array" ref="C149">_xlfn.IFNA(_xlfn.IFS(B149="Starter","Starters &amp; Sides",B149="Sides","Starters &amp; Sides"),B149)</f>
        <v>Starters &amp; Sides</v>
      </c>
      <c r="D149" s="84" t="s">
        <v>3081</v>
      </c>
      <c r="E149" s="74"/>
      <c r="F149" s="4"/>
      <c r="G149" s="4"/>
      <c r="H149" s="4"/>
      <c r="I149" s="4"/>
      <c r="J149" s="4"/>
      <c r="K149" s="4"/>
      <c r="L149" s="4"/>
      <c r="M149" s="4"/>
      <c r="N149" s="4"/>
      <c r="O149" s="15">
        <v>2.25</v>
      </c>
      <c r="P149" s="4">
        <v>2.25</v>
      </c>
      <c r="Q149" s="337">
        <v>2.25</v>
      </c>
      <c r="R149" s="297" t="str">
        <f t="shared" si="45"/>
        <v>Yes</v>
      </c>
      <c r="S149" s="15" t="str">
        <f t="shared" si="46"/>
        <v>No</v>
      </c>
      <c r="T149" s="4" t="str">
        <f t="shared" si="33"/>
        <v>Yes</v>
      </c>
      <c r="U149" s="403">
        <f t="shared" si="34"/>
        <v>0</v>
      </c>
      <c r="V149" s="221" t="str">
        <f t="shared" si="35"/>
        <v>Yes</v>
      </c>
      <c r="W149" s="223">
        <f t="shared" si="36"/>
        <v>0</v>
      </c>
      <c r="X149" s="221" t="str">
        <f t="shared" si="37"/>
        <v>No</v>
      </c>
      <c r="Y149" s="223" t="str">
        <f t="shared" si="38"/>
        <v>N/A</v>
      </c>
      <c r="Z149" s="222" t="str">
        <f t="shared" si="39"/>
        <v>No</v>
      </c>
      <c r="AA149" s="68" t="str">
        <f t="shared" si="40"/>
        <v>N/A</v>
      </c>
      <c r="AB149" s="65" t="str">
        <f t="shared" si="41"/>
        <v>No</v>
      </c>
      <c r="AC149" s="68" t="str">
        <f t="shared" si="42"/>
        <v>N/A</v>
      </c>
      <c r="AD149" s="65" t="str">
        <f t="shared" si="43"/>
        <v>No</v>
      </c>
      <c r="AE149" s="68" t="str">
        <f t="shared" si="44"/>
        <v>N/A</v>
      </c>
      <c r="AF149" s="66"/>
    </row>
    <row r="150" spans="1:32">
      <c r="A150" s="66" t="s">
        <v>2980</v>
      </c>
      <c r="B150" s="66" t="s">
        <v>86</v>
      </c>
      <c r="C150" s="66" t="str" cm="1">
        <f t="array" ref="C150">_xlfn.IFNA(_xlfn.IFS(B150="Starter","Starters &amp; Sides",B150="Sides","Starters &amp; Sides"),B150)</f>
        <v>Starters &amp; Sides</v>
      </c>
      <c r="D150" s="84" t="s">
        <v>3082</v>
      </c>
      <c r="E150" s="74"/>
      <c r="F150" s="4"/>
      <c r="G150" s="4"/>
      <c r="H150" s="4"/>
      <c r="I150" s="4"/>
      <c r="J150" s="4"/>
      <c r="K150" s="4"/>
      <c r="L150" s="4"/>
      <c r="M150" s="4"/>
      <c r="N150" s="4"/>
      <c r="O150" s="15">
        <v>1.25</v>
      </c>
      <c r="P150" s="4">
        <v>1.25</v>
      </c>
      <c r="Q150" s="337">
        <v>1.25</v>
      </c>
      <c r="R150" s="297" t="str">
        <f t="shared" si="45"/>
        <v>Yes</v>
      </c>
      <c r="S150" s="15" t="str">
        <f t="shared" si="46"/>
        <v>No</v>
      </c>
      <c r="T150" s="4" t="str">
        <f t="shared" si="33"/>
        <v>Yes</v>
      </c>
      <c r="U150" s="403">
        <f t="shared" si="34"/>
        <v>0</v>
      </c>
      <c r="V150" s="221" t="str">
        <f t="shared" si="35"/>
        <v>Yes</v>
      </c>
      <c r="W150" s="223">
        <f t="shared" si="36"/>
        <v>0</v>
      </c>
      <c r="X150" s="221" t="str">
        <f t="shared" si="37"/>
        <v>No</v>
      </c>
      <c r="Y150" s="223" t="str">
        <f t="shared" si="38"/>
        <v>N/A</v>
      </c>
      <c r="Z150" s="222" t="str">
        <f t="shared" si="39"/>
        <v>No</v>
      </c>
      <c r="AA150" s="68" t="str">
        <f t="shared" si="40"/>
        <v>N/A</v>
      </c>
      <c r="AB150" s="65" t="str">
        <f t="shared" si="41"/>
        <v>No</v>
      </c>
      <c r="AC150" s="68" t="str">
        <f t="shared" si="42"/>
        <v>N/A</v>
      </c>
      <c r="AD150" s="65" t="str">
        <f t="shared" si="43"/>
        <v>No</v>
      </c>
      <c r="AE150" s="68" t="str">
        <f t="shared" si="44"/>
        <v>N/A</v>
      </c>
      <c r="AF150" s="66"/>
    </row>
    <row r="151" spans="1:32" ht="14.5" hidden="1" customHeight="1">
      <c r="A151" s="66" t="s">
        <v>2980</v>
      </c>
      <c r="B151" s="66" t="s">
        <v>29</v>
      </c>
      <c r="C151" s="66" t="str" cm="1">
        <f t="array" ref="C151">_xlfn.IFNA(_xlfn.IFS(B151="Starter","Starters &amp; Sides",B151="Sides","Starters &amp; Sides"),B151)</f>
        <v>Desserts</v>
      </c>
      <c r="D151" s="84" t="s">
        <v>3083</v>
      </c>
      <c r="E151" s="74">
        <v>2.95</v>
      </c>
      <c r="F151" s="4">
        <v>2.95</v>
      </c>
      <c r="G151" s="4">
        <v>2.95</v>
      </c>
      <c r="H151" s="4">
        <v>2.95</v>
      </c>
      <c r="I151" s="4">
        <v>3.25</v>
      </c>
      <c r="J151" s="4">
        <v>3.25</v>
      </c>
      <c r="K151" s="4">
        <v>3.25</v>
      </c>
      <c r="L151" s="4">
        <v>3.25</v>
      </c>
      <c r="M151" s="4">
        <v>3.5</v>
      </c>
      <c r="N151" s="4">
        <v>3.5</v>
      </c>
      <c r="O151" s="15">
        <v>3.5</v>
      </c>
      <c r="P151" s="4"/>
      <c r="Q151" s="337"/>
      <c r="R151" s="297" t="str">
        <f t="shared" si="45"/>
        <v>No</v>
      </c>
      <c r="S151" s="15" t="str">
        <f t="shared" si="46"/>
        <v>No</v>
      </c>
      <c r="T151" s="4" t="str">
        <f t="shared" si="33"/>
        <v>No</v>
      </c>
      <c r="U151" s="403" t="str">
        <f t="shared" si="34"/>
        <v>N/A</v>
      </c>
      <c r="V151" s="221" t="str">
        <f t="shared" si="35"/>
        <v>No</v>
      </c>
      <c r="W151" s="223" t="str">
        <f t="shared" si="36"/>
        <v>N/A</v>
      </c>
      <c r="X151" s="221" t="str">
        <f t="shared" si="37"/>
        <v>No</v>
      </c>
      <c r="Y151" s="223" t="str">
        <f t="shared" si="38"/>
        <v>N/A</v>
      </c>
      <c r="Z151" s="222" t="str">
        <f t="shared" si="39"/>
        <v>No</v>
      </c>
      <c r="AA151" s="68" t="str">
        <f t="shared" si="40"/>
        <v>N/A</v>
      </c>
      <c r="AB151" s="65" t="str">
        <f t="shared" si="41"/>
        <v>No</v>
      </c>
      <c r="AC151" s="68" t="str">
        <f t="shared" si="42"/>
        <v>N/A</v>
      </c>
      <c r="AD151" s="65" t="str">
        <f t="shared" si="43"/>
        <v>No</v>
      </c>
      <c r="AE151" s="68" t="str">
        <f t="shared" si="44"/>
        <v>N/A</v>
      </c>
      <c r="AF151" s="66"/>
    </row>
    <row r="152" spans="1:32" ht="14.5" hidden="1" customHeight="1">
      <c r="A152" s="66" t="s">
        <v>2980</v>
      </c>
      <c r="B152" s="66" t="s">
        <v>29</v>
      </c>
      <c r="C152" s="66" t="str" cm="1">
        <f t="array" ref="C152">_xlfn.IFNA(_xlfn.IFS(B152="Starter","Starters &amp; Sides",B152="Sides","Starters &amp; Sides"),B152)</f>
        <v>Desserts</v>
      </c>
      <c r="D152" s="84" t="s">
        <v>3084</v>
      </c>
      <c r="E152" s="74">
        <v>2.95</v>
      </c>
      <c r="F152" s="4">
        <v>2.95</v>
      </c>
      <c r="G152" s="4">
        <v>2.95</v>
      </c>
      <c r="H152" s="4">
        <v>2.95</v>
      </c>
      <c r="I152" s="4">
        <v>3.25</v>
      </c>
      <c r="J152" s="4">
        <v>3.25</v>
      </c>
      <c r="K152" s="4">
        <v>3.25</v>
      </c>
      <c r="L152" s="4">
        <v>3.25</v>
      </c>
      <c r="M152" s="4">
        <v>3.5</v>
      </c>
      <c r="N152" s="4">
        <v>3.5</v>
      </c>
      <c r="O152" s="15">
        <v>3.5</v>
      </c>
      <c r="P152" s="4"/>
      <c r="Q152" s="337"/>
      <c r="R152" s="297" t="str">
        <f t="shared" si="45"/>
        <v>No</v>
      </c>
      <c r="S152" s="15" t="str">
        <f t="shared" si="46"/>
        <v>No</v>
      </c>
      <c r="T152" s="4" t="str">
        <f t="shared" si="33"/>
        <v>No</v>
      </c>
      <c r="U152" s="403" t="str">
        <f t="shared" si="34"/>
        <v>N/A</v>
      </c>
      <c r="V152" s="221" t="str">
        <f t="shared" si="35"/>
        <v>No</v>
      </c>
      <c r="W152" s="223" t="str">
        <f t="shared" si="36"/>
        <v>N/A</v>
      </c>
      <c r="X152" s="221" t="str">
        <f t="shared" si="37"/>
        <v>No</v>
      </c>
      <c r="Y152" s="223" t="str">
        <f t="shared" si="38"/>
        <v>N/A</v>
      </c>
      <c r="Z152" s="222" t="str">
        <f t="shared" si="39"/>
        <v>No</v>
      </c>
      <c r="AA152" s="68" t="str">
        <f t="shared" si="40"/>
        <v>N/A</v>
      </c>
      <c r="AB152" s="65" t="str">
        <f t="shared" si="41"/>
        <v>No</v>
      </c>
      <c r="AC152" s="68" t="str">
        <f t="shared" si="42"/>
        <v>N/A</v>
      </c>
      <c r="AD152" s="65" t="str">
        <f t="shared" si="43"/>
        <v>No</v>
      </c>
      <c r="AE152" s="68" t="str">
        <f t="shared" si="44"/>
        <v>N/A</v>
      </c>
      <c r="AF152" s="66"/>
    </row>
    <row r="153" spans="1:32" ht="14.5" hidden="1" customHeight="1">
      <c r="A153" s="66" t="s">
        <v>2980</v>
      </c>
      <c r="B153" s="66" t="s">
        <v>29</v>
      </c>
      <c r="C153" s="66" t="str" cm="1">
        <f t="array" ref="C153">_xlfn.IFNA(_xlfn.IFS(B153="Starter","Starters &amp; Sides",B153="Sides","Starters &amp; Sides"),B153)</f>
        <v>Desserts</v>
      </c>
      <c r="D153" s="84" t="s">
        <v>3085</v>
      </c>
      <c r="E153" s="74">
        <v>2.95</v>
      </c>
      <c r="F153" s="4">
        <v>2.95</v>
      </c>
      <c r="G153" s="4">
        <v>2.95</v>
      </c>
      <c r="H153" s="4">
        <v>2.95</v>
      </c>
      <c r="I153" s="4">
        <v>3.25</v>
      </c>
      <c r="J153" s="4">
        <v>3.25</v>
      </c>
      <c r="K153" s="4">
        <v>3.25</v>
      </c>
      <c r="L153" s="4">
        <v>3.25</v>
      </c>
      <c r="M153" s="4">
        <v>3.5</v>
      </c>
      <c r="N153" s="4">
        <v>3.5</v>
      </c>
      <c r="O153" s="15">
        <v>3.5</v>
      </c>
      <c r="P153" s="4"/>
      <c r="Q153" s="337"/>
      <c r="R153" s="297" t="str">
        <f t="shared" si="45"/>
        <v>No</v>
      </c>
      <c r="S153" s="15" t="str">
        <f t="shared" si="46"/>
        <v>No</v>
      </c>
      <c r="T153" s="4" t="str">
        <f t="shared" si="33"/>
        <v>No</v>
      </c>
      <c r="U153" s="403" t="str">
        <f t="shared" si="34"/>
        <v>N/A</v>
      </c>
      <c r="V153" s="221" t="str">
        <f t="shared" si="35"/>
        <v>No</v>
      </c>
      <c r="W153" s="223" t="str">
        <f t="shared" si="36"/>
        <v>N/A</v>
      </c>
      <c r="X153" s="221" t="str">
        <f t="shared" si="37"/>
        <v>No</v>
      </c>
      <c r="Y153" s="223" t="str">
        <f t="shared" si="38"/>
        <v>N/A</v>
      </c>
      <c r="Z153" s="222" t="str">
        <f t="shared" si="39"/>
        <v>No</v>
      </c>
      <c r="AA153" s="68" t="str">
        <f t="shared" si="40"/>
        <v>N/A</v>
      </c>
      <c r="AB153" s="65" t="str">
        <f t="shared" si="41"/>
        <v>No</v>
      </c>
      <c r="AC153" s="68" t="str">
        <f t="shared" si="42"/>
        <v>N/A</v>
      </c>
      <c r="AD153" s="65" t="str">
        <f t="shared" si="43"/>
        <v>No</v>
      </c>
      <c r="AE153" s="68" t="str">
        <f t="shared" si="44"/>
        <v>N/A</v>
      </c>
      <c r="AF153" s="66"/>
    </row>
    <row r="154" spans="1:32" ht="14.5" customHeight="1">
      <c r="A154" s="66" t="s">
        <v>2980</v>
      </c>
      <c r="B154" s="66" t="s">
        <v>29</v>
      </c>
      <c r="C154" s="66" t="str" cm="1">
        <f t="array" ref="C154">_xlfn.IFNA(_xlfn.IFS(B154="Starter","Starters &amp; Sides",B154="Sides","Starters &amp; Sides"),B154)</f>
        <v>Desserts</v>
      </c>
      <c r="D154" t="s">
        <v>3086</v>
      </c>
      <c r="E154" s="74">
        <v>2.95</v>
      </c>
      <c r="F154" s="4">
        <v>2.95</v>
      </c>
      <c r="G154" s="4">
        <v>2.95</v>
      </c>
      <c r="H154" s="4">
        <v>2.95</v>
      </c>
      <c r="I154" s="4">
        <v>3.25</v>
      </c>
      <c r="J154" s="4">
        <v>3.25</v>
      </c>
      <c r="K154" s="4">
        <v>3.25</v>
      </c>
      <c r="L154" s="4">
        <v>3.25</v>
      </c>
      <c r="M154" s="4">
        <v>3.5</v>
      </c>
      <c r="N154" s="4">
        <v>3.5</v>
      </c>
      <c r="O154" s="15">
        <v>3.5</v>
      </c>
      <c r="P154" s="4">
        <v>3.5</v>
      </c>
      <c r="Q154" s="337">
        <v>3.75</v>
      </c>
      <c r="R154" s="297" t="str">
        <f t="shared" si="45"/>
        <v>Yes</v>
      </c>
      <c r="S154" s="15" t="str">
        <f t="shared" si="46"/>
        <v>No</v>
      </c>
      <c r="T154" s="4" t="str">
        <f t="shared" si="33"/>
        <v>Yes</v>
      </c>
      <c r="U154" s="403">
        <f t="shared" si="34"/>
        <v>7.1428571428571397E-2</v>
      </c>
      <c r="V154" s="221" t="str">
        <f t="shared" si="35"/>
        <v>Yes</v>
      </c>
      <c r="W154" s="223">
        <f t="shared" si="36"/>
        <v>7.1428571428571397E-2</v>
      </c>
      <c r="X154" s="221" t="str">
        <f t="shared" si="37"/>
        <v>Yes</v>
      </c>
      <c r="Y154" s="223">
        <f t="shared" si="38"/>
        <v>7.1428571428571397E-2</v>
      </c>
      <c r="Z154" s="222" t="str">
        <f t="shared" si="39"/>
        <v>Yes</v>
      </c>
      <c r="AA154" s="68">
        <f t="shared" si="40"/>
        <v>7.1428571428571397E-2</v>
      </c>
      <c r="AB154" s="65" t="str">
        <f t="shared" si="41"/>
        <v>Yes</v>
      </c>
      <c r="AC154" s="68">
        <f t="shared" si="42"/>
        <v>0.15384615384615374</v>
      </c>
      <c r="AD154" s="65" t="str">
        <f t="shared" si="43"/>
        <v>Yes</v>
      </c>
      <c r="AE154" s="68">
        <f t="shared" si="44"/>
        <v>0.27118644067796605</v>
      </c>
      <c r="AF154" s="66"/>
    </row>
    <row r="155" spans="1:32" ht="14.5" customHeight="1">
      <c r="A155" s="66" t="s">
        <v>2980</v>
      </c>
      <c r="B155" s="66" t="s">
        <v>29</v>
      </c>
      <c r="C155" s="66" t="str" cm="1">
        <f t="array" ref="C155">_xlfn.IFNA(_xlfn.IFS(B155="Starter","Starters &amp; Sides",B155="Sides","Starters &amp; Sides"),B155)</f>
        <v>Desserts</v>
      </c>
      <c r="D155" s="84" t="s">
        <v>3087</v>
      </c>
      <c r="E155" s="74">
        <v>4.75</v>
      </c>
      <c r="F155" s="4">
        <v>4.75</v>
      </c>
      <c r="G155" s="4">
        <v>4.75</v>
      </c>
      <c r="H155" s="4">
        <v>4.75</v>
      </c>
      <c r="I155" s="4">
        <v>4.95</v>
      </c>
      <c r="J155" s="4">
        <v>4.95</v>
      </c>
      <c r="K155" s="4">
        <v>4.95</v>
      </c>
      <c r="L155" s="4">
        <v>4.95</v>
      </c>
      <c r="M155" s="4">
        <v>5.25</v>
      </c>
      <c r="N155" s="4">
        <v>5.25</v>
      </c>
      <c r="O155" s="15">
        <v>5.25</v>
      </c>
      <c r="P155" s="4">
        <v>5.25</v>
      </c>
      <c r="Q155" s="337">
        <v>5.5</v>
      </c>
      <c r="R155" s="297" t="str">
        <f t="shared" si="45"/>
        <v>Yes</v>
      </c>
      <c r="S155" s="15" t="str">
        <f t="shared" si="46"/>
        <v>No</v>
      </c>
      <c r="T155" s="4" t="str">
        <f t="shared" si="33"/>
        <v>Yes</v>
      </c>
      <c r="U155" s="403">
        <f t="shared" si="34"/>
        <v>4.7619047619047672E-2</v>
      </c>
      <c r="V155" s="221" t="str">
        <f t="shared" si="35"/>
        <v>Yes</v>
      </c>
      <c r="W155" s="223">
        <f t="shared" si="36"/>
        <v>4.7619047619047672E-2</v>
      </c>
      <c r="X155" s="221" t="str">
        <f t="shared" si="37"/>
        <v>Yes</v>
      </c>
      <c r="Y155" s="223">
        <f t="shared" si="38"/>
        <v>4.7619047619047672E-2</v>
      </c>
      <c r="Z155" s="222" t="str">
        <f t="shared" si="39"/>
        <v>Yes</v>
      </c>
      <c r="AA155" s="68">
        <f t="shared" si="40"/>
        <v>4.7619047619047672E-2</v>
      </c>
      <c r="AB155" s="65" t="str">
        <f t="shared" si="41"/>
        <v>Yes</v>
      </c>
      <c r="AC155" s="68">
        <f t="shared" si="42"/>
        <v>0.11111111111111116</v>
      </c>
      <c r="AD155" s="65" t="str">
        <f t="shared" si="43"/>
        <v>Yes</v>
      </c>
      <c r="AE155" s="68">
        <f t="shared" si="44"/>
        <v>0.15789473684210531</v>
      </c>
      <c r="AF155" s="66"/>
    </row>
    <row r="156" spans="1:32" ht="14.5" hidden="1" customHeight="1">
      <c r="A156" s="66" t="s">
        <v>2980</v>
      </c>
      <c r="B156" s="66" t="s">
        <v>29</v>
      </c>
      <c r="C156" s="66" t="str" cm="1">
        <f t="array" ref="C156">_xlfn.IFNA(_xlfn.IFS(B156="Starter","Starters &amp; Sides",B156="Sides","Starters &amp; Sides"),B156)</f>
        <v>Desserts</v>
      </c>
      <c r="D156" s="84" t="s">
        <v>3088</v>
      </c>
      <c r="E156" s="74"/>
      <c r="F156" s="4"/>
      <c r="G156" s="4"/>
      <c r="H156" s="4"/>
      <c r="I156" s="4"/>
      <c r="J156" s="4"/>
      <c r="K156" s="4"/>
      <c r="L156" s="4">
        <v>5.75</v>
      </c>
      <c r="M156" s="4">
        <v>6</v>
      </c>
      <c r="N156" s="4"/>
      <c r="O156" s="15"/>
      <c r="P156" s="4"/>
      <c r="Q156" s="337"/>
      <c r="R156" s="297" t="str">
        <f t="shared" si="45"/>
        <v>No</v>
      </c>
      <c r="S156" s="15" t="str">
        <f t="shared" si="46"/>
        <v>No</v>
      </c>
      <c r="T156" s="4" t="str">
        <f t="shared" si="33"/>
        <v>No</v>
      </c>
      <c r="U156" s="403" t="str">
        <f t="shared" si="34"/>
        <v>N/A</v>
      </c>
      <c r="V156" s="221" t="str">
        <f t="shared" si="35"/>
        <v>No</v>
      </c>
      <c r="W156" s="223" t="str">
        <f t="shared" si="36"/>
        <v>N/A</v>
      </c>
      <c r="X156" s="221" t="str">
        <f t="shared" si="37"/>
        <v>No</v>
      </c>
      <c r="Y156" s="223" t="str">
        <f t="shared" si="38"/>
        <v>N/A</v>
      </c>
      <c r="Z156" s="222" t="str">
        <f t="shared" si="39"/>
        <v>No</v>
      </c>
      <c r="AA156" s="68" t="str">
        <f t="shared" si="40"/>
        <v>N/A</v>
      </c>
      <c r="AB156" s="65" t="str">
        <f t="shared" si="41"/>
        <v>No</v>
      </c>
      <c r="AC156" s="68" t="str">
        <f t="shared" si="42"/>
        <v>N/A</v>
      </c>
      <c r="AD156" s="65" t="str">
        <f t="shared" si="43"/>
        <v>No</v>
      </c>
      <c r="AE156" s="68" t="str">
        <f t="shared" si="44"/>
        <v>N/A</v>
      </c>
      <c r="AF156" s="66"/>
    </row>
    <row r="157" spans="1:32" ht="14.5" hidden="1" customHeight="1">
      <c r="A157" s="66" t="s">
        <v>2980</v>
      </c>
      <c r="B157" s="66" t="s">
        <v>29</v>
      </c>
      <c r="C157" s="66" t="str" cm="1">
        <f t="array" ref="C157">_xlfn.IFNA(_xlfn.IFS(B157="Starter","Starters &amp; Sides",B157="Sides","Starters &amp; Sides"),B157)</f>
        <v>Desserts</v>
      </c>
      <c r="D157" s="84" t="s">
        <v>3089</v>
      </c>
      <c r="E157" s="74">
        <v>3.15</v>
      </c>
      <c r="F157" s="4">
        <v>3.15</v>
      </c>
      <c r="G157" s="4">
        <v>3.15</v>
      </c>
      <c r="H157" s="4">
        <v>3.15</v>
      </c>
      <c r="I157" s="4">
        <v>3.25</v>
      </c>
      <c r="J157" s="4">
        <v>3.25</v>
      </c>
      <c r="K157" s="4">
        <v>3.25</v>
      </c>
      <c r="L157" s="4">
        <v>3.25</v>
      </c>
      <c r="M157" s="4">
        <v>3.5</v>
      </c>
      <c r="N157" s="4">
        <v>3.5</v>
      </c>
      <c r="O157" s="15"/>
      <c r="P157" s="4"/>
      <c r="Q157" s="337"/>
      <c r="R157" s="297" t="str">
        <f t="shared" si="45"/>
        <v>No</v>
      </c>
      <c r="S157" s="15" t="str">
        <f t="shared" si="46"/>
        <v>No</v>
      </c>
      <c r="T157" s="4" t="str">
        <f t="shared" si="33"/>
        <v>No</v>
      </c>
      <c r="U157" s="403" t="str">
        <f t="shared" si="34"/>
        <v>N/A</v>
      </c>
      <c r="V157" s="221" t="str">
        <f t="shared" si="35"/>
        <v>No</v>
      </c>
      <c r="W157" s="223" t="str">
        <f t="shared" si="36"/>
        <v>N/A</v>
      </c>
      <c r="X157" s="221" t="str">
        <f t="shared" si="37"/>
        <v>No</v>
      </c>
      <c r="Y157" s="223" t="str">
        <f t="shared" si="38"/>
        <v>N/A</v>
      </c>
      <c r="Z157" s="222" t="str">
        <f t="shared" si="39"/>
        <v>No</v>
      </c>
      <c r="AA157" s="68" t="str">
        <f t="shared" si="40"/>
        <v>N/A</v>
      </c>
      <c r="AB157" s="65" t="str">
        <f t="shared" si="41"/>
        <v>No</v>
      </c>
      <c r="AC157" s="68" t="str">
        <f t="shared" si="42"/>
        <v>N/A</v>
      </c>
      <c r="AD157" s="65" t="str">
        <f t="shared" si="43"/>
        <v>No</v>
      </c>
      <c r="AE157" s="68" t="str">
        <f t="shared" si="44"/>
        <v>N/A</v>
      </c>
      <c r="AF157" s="66"/>
    </row>
    <row r="158" spans="1:32" ht="14.5" hidden="1" customHeight="1">
      <c r="A158" s="66" t="s">
        <v>2980</v>
      </c>
      <c r="B158" s="66" t="s">
        <v>29</v>
      </c>
      <c r="C158" s="66" t="str" cm="1">
        <f t="array" ref="C158">_xlfn.IFNA(_xlfn.IFS(B158="Starter","Starters &amp; Sides",B158="Sides","Starters &amp; Sides"),B158)</f>
        <v>Desserts</v>
      </c>
      <c r="D158" s="84" t="s">
        <v>3090</v>
      </c>
      <c r="E158" s="74">
        <v>3.15</v>
      </c>
      <c r="F158" s="4">
        <v>3.15</v>
      </c>
      <c r="G158" s="4">
        <v>3.15</v>
      </c>
      <c r="H158" s="4">
        <v>3.15</v>
      </c>
      <c r="I158" s="4">
        <v>3.25</v>
      </c>
      <c r="J158" s="4">
        <v>3.25</v>
      </c>
      <c r="K158" s="4">
        <v>3.25</v>
      </c>
      <c r="L158" s="4">
        <v>3.25</v>
      </c>
      <c r="M158" s="4">
        <v>3.5</v>
      </c>
      <c r="N158" s="4">
        <v>3.5</v>
      </c>
      <c r="O158" s="15"/>
      <c r="P158" s="4"/>
      <c r="Q158" s="337"/>
      <c r="R158" s="297" t="str">
        <f t="shared" si="45"/>
        <v>No</v>
      </c>
      <c r="S158" s="15" t="str">
        <f t="shared" si="46"/>
        <v>No</v>
      </c>
      <c r="T158" s="4" t="str">
        <f t="shared" si="33"/>
        <v>No</v>
      </c>
      <c r="U158" s="403" t="str">
        <f t="shared" si="34"/>
        <v>N/A</v>
      </c>
      <c r="V158" s="221" t="str">
        <f t="shared" si="35"/>
        <v>No</v>
      </c>
      <c r="W158" s="223" t="str">
        <f t="shared" si="36"/>
        <v>N/A</v>
      </c>
      <c r="X158" s="221" t="str">
        <f t="shared" si="37"/>
        <v>No</v>
      </c>
      <c r="Y158" s="223" t="str">
        <f t="shared" si="38"/>
        <v>N/A</v>
      </c>
      <c r="Z158" s="222" t="str">
        <f t="shared" si="39"/>
        <v>No</v>
      </c>
      <c r="AA158" s="68" t="str">
        <f t="shared" si="40"/>
        <v>N/A</v>
      </c>
      <c r="AB158" s="65" t="str">
        <f t="shared" si="41"/>
        <v>No</v>
      </c>
      <c r="AC158" s="68" t="str">
        <f t="shared" si="42"/>
        <v>N/A</v>
      </c>
      <c r="AD158" s="65" t="str">
        <f t="shared" si="43"/>
        <v>No</v>
      </c>
      <c r="AE158" s="68" t="str">
        <f t="shared" si="44"/>
        <v>N/A</v>
      </c>
      <c r="AF158" s="66"/>
    </row>
    <row r="159" spans="1:32" ht="14.5" customHeight="1">
      <c r="A159" s="66" t="s">
        <v>2980</v>
      </c>
      <c r="B159" s="66" t="s">
        <v>29</v>
      </c>
      <c r="C159" s="66" t="str" cm="1">
        <f t="array" ref="C159">_xlfn.IFNA(_xlfn.IFS(B159="Starter","Starters &amp; Sides",B159="Sides","Starters &amp; Sides"),B159)</f>
        <v>Desserts</v>
      </c>
      <c r="D159" s="84" t="s">
        <v>3091</v>
      </c>
      <c r="E159" s="74">
        <v>4.75</v>
      </c>
      <c r="F159" s="4">
        <v>4.75</v>
      </c>
      <c r="G159" s="4">
        <v>4.75</v>
      </c>
      <c r="H159" s="4">
        <v>4.75</v>
      </c>
      <c r="I159" s="4">
        <v>4.95</v>
      </c>
      <c r="J159" s="4">
        <v>4.95</v>
      </c>
      <c r="K159" s="4">
        <v>4.95</v>
      </c>
      <c r="L159" s="4">
        <v>4.95</v>
      </c>
      <c r="M159" s="4">
        <v>5.25</v>
      </c>
      <c r="N159" s="4">
        <v>5.25</v>
      </c>
      <c r="O159" s="15">
        <v>5.25</v>
      </c>
      <c r="P159" s="4">
        <v>5.25</v>
      </c>
      <c r="Q159" s="337">
        <v>5.5</v>
      </c>
      <c r="R159" s="297" t="str">
        <f t="shared" si="45"/>
        <v>Yes</v>
      </c>
      <c r="S159" s="15" t="str">
        <f t="shared" si="46"/>
        <v>No</v>
      </c>
      <c r="T159" s="4" t="str">
        <f t="shared" si="33"/>
        <v>Yes</v>
      </c>
      <c r="U159" s="403">
        <f t="shared" si="34"/>
        <v>4.7619047619047672E-2</v>
      </c>
      <c r="V159" s="221" t="str">
        <f t="shared" si="35"/>
        <v>Yes</v>
      </c>
      <c r="W159" s="223">
        <f t="shared" si="36"/>
        <v>4.7619047619047672E-2</v>
      </c>
      <c r="X159" s="221" t="str">
        <f t="shared" si="37"/>
        <v>Yes</v>
      </c>
      <c r="Y159" s="223">
        <f t="shared" si="38"/>
        <v>4.7619047619047672E-2</v>
      </c>
      <c r="Z159" s="222" t="str">
        <f t="shared" si="39"/>
        <v>Yes</v>
      </c>
      <c r="AA159" s="68">
        <f t="shared" si="40"/>
        <v>4.7619047619047672E-2</v>
      </c>
      <c r="AB159" s="65" t="str">
        <f t="shared" si="41"/>
        <v>Yes</v>
      </c>
      <c r="AC159" s="68">
        <f t="shared" si="42"/>
        <v>0.11111111111111116</v>
      </c>
      <c r="AD159" s="65" t="str">
        <f t="shared" si="43"/>
        <v>Yes</v>
      </c>
      <c r="AE159" s="68">
        <f t="shared" si="44"/>
        <v>0.15789473684210531</v>
      </c>
      <c r="AF159" s="66"/>
    </row>
    <row r="160" spans="1:32" ht="14.5" customHeight="1">
      <c r="A160" s="66" t="s">
        <v>2980</v>
      </c>
      <c r="B160" s="66" t="s">
        <v>29</v>
      </c>
      <c r="C160" s="66" t="str" cm="1">
        <f t="array" ref="C160">_xlfn.IFNA(_xlfn.IFS(B160="Starter","Starters &amp; Sides",B160="Sides","Starters &amp; Sides"),B160)</f>
        <v>Desserts</v>
      </c>
      <c r="D160" s="84" t="s">
        <v>3092</v>
      </c>
      <c r="E160" s="74">
        <v>3.15</v>
      </c>
      <c r="F160" s="4">
        <v>3.15</v>
      </c>
      <c r="G160" s="4">
        <v>3.15</v>
      </c>
      <c r="H160" s="4">
        <v>3.15</v>
      </c>
      <c r="I160" s="4">
        <v>3.25</v>
      </c>
      <c r="J160" s="4">
        <v>3.25</v>
      </c>
      <c r="K160" s="4">
        <v>3.25</v>
      </c>
      <c r="L160" s="4">
        <v>3.25</v>
      </c>
      <c r="M160" s="4">
        <v>3.5</v>
      </c>
      <c r="N160" s="4">
        <v>3.5</v>
      </c>
      <c r="O160" s="15">
        <v>3.5</v>
      </c>
      <c r="P160" s="4">
        <v>3.5</v>
      </c>
      <c r="Q160" s="337">
        <v>3.75</v>
      </c>
      <c r="R160" s="297" t="str">
        <f t="shared" si="45"/>
        <v>Yes</v>
      </c>
      <c r="S160" s="15" t="str">
        <f t="shared" si="46"/>
        <v>No</v>
      </c>
      <c r="T160" s="4" t="str">
        <f t="shared" si="33"/>
        <v>Yes</v>
      </c>
      <c r="U160" s="403">
        <f t="shared" si="34"/>
        <v>7.1428571428571397E-2</v>
      </c>
      <c r="V160" s="221" t="str">
        <f t="shared" si="35"/>
        <v>Yes</v>
      </c>
      <c r="W160" s="223">
        <f t="shared" si="36"/>
        <v>7.1428571428571397E-2</v>
      </c>
      <c r="X160" s="221" t="str">
        <f t="shared" si="37"/>
        <v>Yes</v>
      </c>
      <c r="Y160" s="223">
        <f t="shared" si="38"/>
        <v>7.1428571428571397E-2</v>
      </c>
      <c r="Z160" s="222" t="str">
        <f t="shared" si="39"/>
        <v>Yes</v>
      </c>
      <c r="AA160" s="68">
        <f t="shared" si="40"/>
        <v>7.1428571428571397E-2</v>
      </c>
      <c r="AB160" s="65" t="str">
        <f t="shared" si="41"/>
        <v>Yes</v>
      </c>
      <c r="AC160" s="68">
        <f t="shared" si="42"/>
        <v>0.15384615384615374</v>
      </c>
      <c r="AD160" s="65" t="str">
        <f t="shared" si="43"/>
        <v>Yes</v>
      </c>
      <c r="AE160" s="68">
        <f t="shared" si="44"/>
        <v>0.19047619047619047</v>
      </c>
      <c r="AF160" s="66"/>
    </row>
    <row r="161" spans="1:32" ht="14.5" customHeight="1">
      <c r="A161" s="66" t="s">
        <v>2980</v>
      </c>
      <c r="B161" s="66" t="s">
        <v>29</v>
      </c>
      <c r="C161" s="66" t="str" cm="1">
        <f t="array" ref="C161">_xlfn.IFNA(_xlfn.IFS(B161="Starter","Starters &amp; Sides",B161="Sides","Starters &amp; Sides"),B161)</f>
        <v>Desserts</v>
      </c>
      <c r="D161" t="s">
        <v>3093</v>
      </c>
      <c r="E161" s="74">
        <v>1.95</v>
      </c>
      <c r="F161" s="4">
        <v>1.95</v>
      </c>
      <c r="G161" s="4">
        <v>1.95</v>
      </c>
      <c r="H161" s="4">
        <v>1.95</v>
      </c>
      <c r="I161" s="4">
        <v>2.25</v>
      </c>
      <c r="J161" s="4">
        <v>2.25</v>
      </c>
      <c r="K161" s="4">
        <v>2.4</v>
      </c>
      <c r="L161" s="4">
        <v>2.4</v>
      </c>
      <c r="M161" s="4">
        <v>2.5</v>
      </c>
      <c r="N161" s="4">
        <v>2.5</v>
      </c>
      <c r="O161" s="15">
        <v>2.5</v>
      </c>
      <c r="P161" s="4">
        <v>2.5</v>
      </c>
      <c r="Q161" s="337">
        <v>2.75</v>
      </c>
      <c r="R161" s="297" t="str">
        <f t="shared" si="45"/>
        <v>Yes</v>
      </c>
      <c r="S161" s="15" t="str">
        <f t="shared" si="46"/>
        <v>No</v>
      </c>
      <c r="T161" s="4" t="str">
        <f t="shared" si="33"/>
        <v>Yes</v>
      </c>
      <c r="U161" s="403">
        <f t="shared" si="34"/>
        <v>0.10000000000000009</v>
      </c>
      <c r="V161" s="221" t="str">
        <f t="shared" si="35"/>
        <v>Yes</v>
      </c>
      <c r="W161" s="223">
        <f t="shared" si="36"/>
        <v>0.10000000000000009</v>
      </c>
      <c r="X161" s="221" t="str">
        <f t="shared" si="37"/>
        <v>Yes</v>
      </c>
      <c r="Y161" s="223">
        <f t="shared" si="38"/>
        <v>0.10000000000000009</v>
      </c>
      <c r="Z161" s="222" t="str">
        <f t="shared" si="39"/>
        <v>Yes</v>
      </c>
      <c r="AA161" s="68">
        <f t="shared" si="40"/>
        <v>0.10000000000000009</v>
      </c>
      <c r="AB161" s="65" t="str">
        <f t="shared" si="41"/>
        <v>Yes</v>
      </c>
      <c r="AC161" s="68">
        <f t="shared" si="42"/>
        <v>0.14583333333333348</v>
      </c>
      <c r="AD161" s="65" t="str">
        <f t="shared" si="43"/>
        <v>Yes</v>
      </c>
      <c r="AE161" s="68">
        <f t="shared" si="44"/>
        <v>0.41025641025641035</v>
      </c>
      <c r="AF161" s="66"/>
    </row>
    <row r="162" spans="1:32" ht="14.5" customHeight="1">
      <c r="A162" s="66" t="s">
        <v>2980</v>
      </c>
      <c r="B162" s="66" t="s">
        <v>29</v>
      </c>
      <c r="C162" s="66" t="str" cm="1">
        <f t="array" ref="C162">_xlfn.IFNA(_xlfn.IFS(B162="Starter","Starters &amp; Sides",B162="Sides","Starters &amp; Sides"),B162)</f>
        <v>Desserts</v>
      </c>
      <c r="D162" t="s">
        <v>3094</v>
      </c>
      <c r="E162" s="74"/>
      <c r="F162" s="4"/>
      <c r="G162" s="4"/>
      <c r="H162" s="4"/>
      <c r="I162" s="4"/>
      <c r="J162" s="4"/>
      <c r="K162" s="4"/>
      <c r="L162" s="4">
        <v>8.5</v>
      </c>
      <c r="M162" s="4">
        <v>9</v>
      </c>
      <c r="N162" s="4">
        <v>9</v>
      </c>
      <c r="O162" s="15">
        <v>9</v>
      </c>
      <c r="P162" s="4">
        <v>9</v>
      </c>
      <c r="Q162" s="337">
        <v>9</v>
      </c>
      <c r="R162" s="297" t="str">
        <f t="shared" si="45"/>
        <v>Yes</v>
      </c>
      <c r="S162" s="15" t="str">
        <f t="shared" si="46"/>
        <v>No</v>
      </c>
      <c r="T162" s="4" t="str">
        <f t="shared" si="33"/>
        <v>Yes</v>
      </c>
      <c r="U162" s="403">
        <f t="shared" si="34"/>
        <v>0</v>
      </c>
      <c r="V162" s="221" t="str">
        <f t="shared" si="35"/>
        <v>Yes</v>
      </c>
      <c r="W162" s="223">
        <f t="shared" si="36"/>
        <v>0</v>
      </c>
      <c r="X162" s="221" t="str">
        <f t="shared" si="37"/>
        <v>Yes</v>
      </c>
      <c r="Y162" s="223">
        <f t="shared" si="38"/>
        <v>0</v>
      </c>
      <c r="Z162" s="222" t="str">
        <f t="shared" si="39"/>
        <v>Yes</v>
      </c>
      <c r="AA162" s="68">
        <f t="shared" si="40"/>
        <v>0</v>
      </c>
      <c r="AB162" s="65" t="str">
        <f t="shared" si="41"/>
        <v>Yes</v>
      </c>
      <c r="AC162" s="68">
        <f t="shared" si="42"/>
        <v>5.8823529411764719E-2</v>
      </c>
      <c r="AD162" s="65" t="str">
        <f t="shared" si="43"/>
        <v>No</v>
      </c>
      <c r="AE162" s="68" t="str">
        <f t="shared" si="44"/>
        <v>N/A</v>
      </c>
      <c r="AF162" s="66"/>
    </row>
    <row r="163" spans="1:32" ht="14.5" hidden="1" customHeight="1">
      <c r="A163" s="66" t="s">
        <v>2980</v>
      </c>
      <c r="B163" s="66" t="s">
        <v>29</v>
      </c>
      <c r="C163" s="66" t="str" cm="1">
        <f t="array" ref="C163">_xlfn.IFNA(_xlfn.IFS(B163="Starter","Starters &amp; Sides",B163="Sides","Starters &amp; Sides"),B163)</f>
        <v>Desserts</v>
      </c>
      <c r="D163" s="84" t="s">
        <v>3095</v>
      </c>
      <c r="E163" s="74">
        <v>2.75</v>
      </c>
      <c r="F163" s="4">
        <v>2.75</v>
      </c>
      <c r="G163" s="4">
        <v>2.75</v>
      </c>
      <c r="H163" s="4">
        <v>2.75</v>
      </c>
      <c r="I163" s="4">
        <v>2.95</v>
      </c>
      <c r="J163" s="4">
        <v>2.95</v>
      </c>
      <c r="K163" s="4">
        <v>2.95</v>
      </c>
      <c r="L163" s="4"/>
      <c r="M163" s="4"/>
      <c r="N163" s="4"/>
      <c r="O163" s="15"/>
      <c r="P163" s="4"/>
      <c r="Q163" s="337"/>
      <c r="R163" s="297" t="str">
        <f t="shared" si="45"/>
        <v>No</v>
      </c>
      <c r="S163" s="15" t="str">
        <f t="shared" si="46"/>
        <v>No</v>
      </c>
      <c r="T163" s="4" t="str">
        <f t="shared" si="33"/>
        <v>No</v>
      </c>
      <c r="U163" s="403" t="str">
        <f t="shared" si="34"/>
        <v>N/A</v>
      </c>
      <c r="V163" s="221" t="str">
        <f t="shared" si="35"/>
        <v>No</v>
      </c>
      <c r="W163" s="223" t="str">
        <f t="shared" si="36"/>
        <v>N/A</v>
      </c>
      <c r="X163" s="221" t="str">
        <f t="shared" si="37"/>
        <v>No</v>
      </c>
      <c r="Y163" s="223" t="str">
        <f t="shared" si="38"/>
        <v>N/A</v>
      </c>
      <c r="Z163" s="222" t="str">
        <f t="shared" si="39"/>
        <v>No</v>
      </c>
      <c r="AA163" s="68" t="str">
        <f t="shared" si="40"/>
        <v>N/A</v>
      </c>
      <c r="AB163" s="65" t="str">
        <f t="shared" si="41"/>
        <v>No</v>
      </c>
      <c r="AC163" s="68" t="str">
        <f t="shared" si="42"/>
        <v>N/A</v>
      </c>
      <c r="AD163" s="65" t="str">
        <f t="shared" si="43"/>
        <v>No</v>
      </c>
      <c r="AE163" s="68" t="str">
        <f t="shared" si="44"/>
        <v>N/A</v>
      </c>
      <c r="AF163" s="66"/>
    </row>
    <row r="164" spans="1:32" ht="14.5" hidden="1" customHeight="1">
      <c r="A164" s="66" t="s">
        <v>2980</v>
      </c>
      <c r="B164" s="66" t="s">
        <v>29</v>
      </c>
      <c r="C164" s="66" t="str" cm="1">
        <f t="array" ref="C164">_xlfn.IFNA(_xlfn.IFS(B164="Starter","Starters &amp; Sides",B164="Sides","Starters &amp; Sides"),B164)</f>
        <v>Desserts</v>
      </c>
      <c r="D164" s="84" t="s">
        <v>3096</v>
      </c>
      <c r="E164" s="74">
        <v>3.15</v>
      </c>
      <c r="F164" s="4">
        <v>3.15</v>
      </c>
      <c r="G164" s="4">
        <v>3.15</v>
      </c>
      <c r="H164" s="4">
        <v>3.15</v>
      </c>
      <c r="I164" s="4">
        <v>3.25</v>
      </c>
      <c r="J164" s="4">
        <v>3.25</v>
      </c>
      <c r="K164" s="4">
        <v>3.25</v>
      </c>
      <c r="L164" s="4">
        <v>3.25</v>
      </c>
      <c r="M164" s="4">
        <v>3.5</v>
      </c>
      <c r="N164" s="4">
        <v>3.5</v>
      </c>
      <c r="O164" s="15"/>
      <c r="P164" s="4"/>
      <c r="Q164" s="337"/>
      <c r="R164" s="297" t="str">
        <f t="shared" si="45"/>
        <v>No</v>
      </c>
      <c r="S164" s="15" t="str">
        <f t="shared" si="46"/>
        <v>No</v>
      </c>
      <c r="T164" s="4" t="str">
        <f t="shared" si="33"/>
        <v>No</v>
      </c>
      <c r="U164" s="403" t="str">
        <f t="shared" si="34"/>
        <v>N/A</v>
      </c>
      <c r="V164" s="221" t="str">
        <f t="shared" si="35"/>
        <v>No</v>
      </c>
      <c r="W164" s="223" t="str">
        <f t="shared" si="36"/>
        <v>N/A</v>
      </c>
      <c r="X164" s="221" t="str">
        <f t="shared" si="37"/>
        <v>No</v>
      </c>
      <c r="Y164" s="223" t="str">
        <f t="shared" si="38"/>
        <v>N/A</v>
      </c>
      <c r="Z164" s="222" t="str">
        <f t="shared" si="39"/>
        <v>No</v>
      </c>
      <c r="AA164" s="68" t="str">
        <f t="shared" si="40"/>
        <v>N/A</v>
      </c>
      <c r="AB164" s="65" t="str">
        <f t="shared" si="41"/>
        <v>No</v>
      </c>
      <c r="AC164" s="68" t="str">
        <f t="shared" si="42"/>
        <v>N/A</v>
      </c>
      <c r="AD164" s="65" t="str">
        <f t="shared" si="43"/>
        <v>No</v>
      </c>
      <c r="AE164" s="68" t="str">
        <f t="shared" si="44"/>
        <v>N/A</v>
      </c>
      <c r="AF164" s="66"/>
    </row>
    <row r="165" spans="1:32" ht="14.5" customHeight="1">
      <c r="A165" s="66" t="s">
        <v>2980</v>
      </c>
      <c r="B165" s="66" t="s">
        <v>28</v>
      </c>
      <c r="C165" s="66" t="str" cm="1">
        <f t="array" ref="C165">_xlfn.IFNA(_xlfn.IFS(B165="Starter","Starters &amp; Sides",B165="Sides","Starters &amp; Sides"),B165)</f>
        <v>Drinks</v>
      </c>
      <c r="D165" s="84" t="s">
        <v>3097</v>
      </c>
      <c r="E165" s="74">
        <v>4.25</v>
      </c>
      <c r="F165" s="4">
        <v>4.25</v>
      </c>
      <c r="G165" s="4">
        <v>4.25</v>
      </c>
      <c r="H165" s="4">
        <v>4.25</v>
      </c>
      <c r="I165" s="4">
        <v>4.25</v>
      </c>
      <c r="J165" s="4">
        <v>4.25</v>
      </c>
      <c r="K165" s="4">
        <v>4.25</v>
      </c>
      <c r="L165" s="4"/>
      <c r="M165" s="4"/>
      <c r="N165" s="4"/>
      <c r="O165" s="15">
        <v>6.25</v>
      </c>
      <c r="P165" s="4">
        <v>6.25</v>
      </c>
      <c r="Q165" s="337">
        <v>6.5</v>
      </c>
      <c r="R165" s="297" t="str">
        <f t="shared" si="45"/>
        <v>Yes</v>
      </c>
      <c r="S165" s="15" t="str">
        <f t="shared" si="46"/>
        <v>No</v>
      </c>
      <c r="T165" s="4" t="str">
        <f t="shared" si="33"/>
        <v>Yes</v>
      </c>
      <c r="U165" s="403">
        <f t="shared" si="34"/>
        <v>4.0000000000000036E-2</v>
      </c>
      <c r="V165" s="221" t="str">
        <f t="shared" si="35"/>
        <v>Yes</v>
      </c>
      <c r="W165" s="223">
        <f t="shared" si="36"/>
        <v>4.0000000000000036E-2</v>
      </c>
      <c r="X165" s="221" t="str">
        <f t="shared" si="37"/>
        <v>No</v>
      </c>
      <c r="Y165" s="223" t="str">
        <f t="shared" si="38"/>
        <v>N/A</v>
      </c>
      <c r="Z165" s="222" t="str">
        <f t="shared" si="39"/>
        <v>No</v>
      </c>
      <c r="AA165" s="68" t="str">
        <f t="shared" si="40"/>
        <v>N/A</v>
      </c>
      <c r="AB165" s="65" t="str">
        <f t="shared" si="41"/>
        <v>No</v>
      </c>
      <c r="AC165" s="68" t="str">
        <f t="shared" si="42"/>
        <v>N/A</v>
      </c>
      <c r="AD165" s="65" t="str">
        <f t="shared" si="43"/>
        <v>No</v>
      </c>
      <c r="AE165" s="68" t="str">
        <f t="shared" si="44"/>
        <v>N/A</v>
      </c>
      <c r="AF165" s="66"/>
    </row>
    <row r="166" spans="1:32" ht="14.5" hidden="1" customHeight="1">
      <c r="A166" s="66" t="s">
        <v>2980</v>
      </c>
      <c r="B166" s="66" t="s">
        <v>28</v>
      </c>
      <c r="C166" s="66" t="str" cm="1">
        <f t="array" ref="C166">_xlfn.IFNA(_xlfn.IFS(B166="Starter","Starters &amp; Sides",B166="Sides","Starters &amp; Sides"),B166)</f>
        <v>Drinks</v>
      </c>
      <c r="D166" s="84" t="s">
        <v>3098</v>
      </c>
      <c r="E166" s="74">
        <v>1.6</v>
      </c>
      <c r="F166" s="4">
        <v>1.6</v>
      </c>
      <c r="G166" s="4">
        <v>1.6</v>
      </c>
      <c r="H166" s="4">
        <v>1.6</v>
      </c>
      <c r="I166" s="4"/>
      <c r="J166" s="4"/>
      <c r="K166" s="4"/>
      <c r="L166" s="4"/>
      <c r="M166" s="4"/>
      <c r="N166" s="4"/>
      <c r="O166" s="15"/>
      <c r="P166" s="4"/>
      <c r="Q166" s="337"/>
      <c r="R166" s="297" t="str">
        <f t="shared" si="45"/>
        <v>No</v>
      </c>
      <c r="S166" s="15" t="str">
        <f t="shared" si="46"/>
        <v>No</v>
      </c>
      <c r="T166" s="4" t="str">
        <f t="shared" si="33"/>
        <v>No</v>
      </c>
      <c r="U166" s="403" t="str">
        <f t="shared" si="34"/>
        <v>N/A</v>
      </c>
      <c r="V166" s="221" t="str">
        <f t="shared" si="35"/>
        <v>No</v>
      </c>
      <c r="W166" s="223" t="str">
        <f t="shared" si="36"/>
        <v>N/A</v>
      </c>
      <c r="X166" s="221" t="str">
        <f t="shared" si="37"/>
        <v>No</v>
      </c>
      <c r="Y166" s="223" t="str">
        <f t="shared" si="38"/>
        <v>N/A</v>
      </c>
      <c r="Z166" s="222" t="str">
        <f t="shared" si="39"/>
        <v>No</v>
      </c>
      <c r="AA166" s="68" t="str">
        <f t="shared" si="40"/>
        <v>N/A</v>
      </c>
      <c r="AB166" s="65" t="str">
        <f t="shared" si="41"/>
        <v>No</v>
      </c>
      <c r="AC166" s="68" t="str">
        <f t="shared" si="42"/>
        <v>N/A</v>
      </c>
      <c r="AD166" s="65" t="str">
        <f t="shared" si="43"/>
        <v>No</v>
      </c>
      <c r="AE166" s="68" t="str">
        <f t="shared" si="44"/>
        <v>N/A</v>
      </c>
      <c r="AF166" s="66"/>
    </row>
    <row r="167" spans="1:32" ht="14.5" hidden="1" customHeight="1">
      <c r="A167" s="66" t="s">
        <v>2980</v>
      </c>
      <c r="B167" s="66" t="s">
        <v>28</v>
      </c>
      <c r="C167" s="66" t="str" cm="1">
        <f t="array" ref="C167">_xlfn.IFNA(_xlfn.IFS(B167="Starter","Starters &amp; Sides",B167="Sides","Starters &amp; Sides"),B167)</f>
        <v>Drinks</v>
      </c>
      <c r="D167" s="84" t="s">
        <v>3099</v>
      </c>
      <c r="E167" s="74">
        <v>1.6</v>
      </c>
      <c r="F167" s="4">
        <v>1.6</v>
      </c>
      <c r="G167" s="4">
        <v>1.6</v>
      </c>
      <c r="H167" s="4">
        <v>1.6</v>
      </c>
      <c r="I167" s="4"/>
      <c r="J167" s="4"/>
      <c r="K167" s="4"/>
      <c r="L167" s="4"/>
      <c r="M167" s="4"/>
      <c r="N167" s="4"/>
      <c r="O167" s="15"/>
      <c r="P167" s="4"/>
      <c r="Q167" s="337"/>
      <c r="R167" s="297" t="str">
        <f t="shared" si="45"/>
        <v>No</v>
      </c>
      <c r="S167" s="15" t="str">
        <f t="shared" si="46"/>
        <v>No</v>
      </c>
      <c r="T167" s="4" t="str">
        <f t="shared" si="33"/>
        <v>No</v>
      </c>
      <c r="U167" s="403" t="str">
        <f t="shared" si="34"/>
        <v>N/A</v>
      </c>
      <c r="V167" s="221" t="str">
        <f t="shared" si="35"/>
        <v>No</v>
      </c>
      <c r="W167" s="223" t="str">
        <f t="shared" si="36"/>
        <v>N/A</v>
      </c>
      <c r="X167" s="221" t="str">
        <f t="shared" si="37"/>
        <v>No</v>
      </c>
      <c r="Y167" s="223" t="str">
        <f t="shared" si="38"/>
        <v>N/A</v>
      </c>
      <c r="Z167" s="222" t="str">
        <f t="shared" si="39"/>
        <v>No</v>
      </c>
      <c r="AA167" s="68" t="str">
        <f t="shared" si="40"/>
        <v>N/A</v>
      </c>
      <c r="AB167" s="65" t="str">
        <f t="shared" si="41"/>
        <v>No</v>
      </c>
      <c r="AC167" s="68" t="str">
        <f t="shared" si="42"/>
        <v>N/A</v>
      </c>
      <c r="AD167" s="65" t="str">
        <f t="shared" si="43"/>
        <v>No</v>
      </c>
      <c r="AE167" s="68" t="str">
        <f t="shared" si="44"/>
        <v>N/A</v>
      </c>
      <c r="AF167" s="66"/>
    </row>
    <row r="168" spans="1:32" ht="14.5" customHeight="1">
      <c r="A168" s="66" t="s">
        <v>2980</v>
      </c>
      <c r="B168" s="66" t="s">
        <v>28</v>
      </c>
      <c r="C168" s="66" t="str" cm="1">
        <f t="array" ref="C168">_xlfn.IFNA(_xlfn.IFS(B168="Starter","Starters &amp; Sides",B168="Sides","Starters &amp; Sides"),B168)</f>
        <v>Drinks</v>
      </c>
      <c r="D168" t="s">
        <v>3100</v>
      </c>
      <c r="E168" s="74">
        <v>3.45</v>
      </c>
      <c r="F168" s="4">
        <v>3.6</v>
      </c>
      <c r="G168" s="4">
        <v>3.6</v>
      </c>
      <c r="H168" s="4">
        <v>3.6</v>
      </c>
      <c r="I168" s="4">
        <v>3.7</v>
      </c>
      <c r="J168" s="4">
        <v>3.7</v>
      </c>
      <c r="K168" s="4">
        <v>3.7</v>
      </c>
      <c r="L168" s="4">
        <v>3.7</v>
      </c>
      <c r="M168" s="4">
        <v>3.95</v>
      </c>
      <c r="N168" s="4">
        <v>3.95</v>
      </c>
      <c r="O168" s="15">
        <v>3.95</v>
      </c>
      <c r="P168" s="4">
        <v>3.95</v>
      </c>
      <c r="Q168" s="337">
        <v>4.25</v>
      </c>
      <c r="R168" s="297" t="str">
        <f t="shared" ref="R168:R202" si="47">IF(COUNTA(P168)=1,"Yes","No")</f>
        <v>Yes</v>
      </c>
      <c r="S168" s="15" t="str">
        <f t="shared" ref="S168:S199" si="48">IF(AND(V168="No",R168="Yes"),"Yes","No")</f>
        <v>No</v>
      </c>
      <c r="T168" s="4" t="str">
        <f t="shared" si="33"/>
        <v>Yes</v>
      </c>
      <c r="U168" s="403">
        <f t="shared" si="34"/>
        <v>7.5949367088607556E-2</v>
      </c>
      <c r="V168" s="221" t="str">
        <f t="shared" si="35"/>
        <v>Yes</v>
      </c>
      <c r="W168" s="223">
        <f t="shared" si="36"/>
        <v>7.5949367088607556E-2</v>
      </c>
      <c r="X168" s="221" t="str">
        <f t="shared" si="37"/>
        <v>Yes</v>
      </c>
      <c r="Y168" s="223">
        <f t="shared" si="38"/>
        <v>7.5949367088607556E-2</v>
      </c>
      <c r="Z168" s="222" t="str">
        <f t="shared" si="39"/>
        <v>Yes</v>
      </c>
      <c r="AA168" s="68">
        <f t="shared" si="40"/>
        <v>7.5949367088607556E-2</v>
      </c>
      <c r="AB168" s="65" t="str">
        <f t="shared" si="41"/>
        <v>Yes</v>
      </c>
      <c r="AC168" s="68">
        <f t="shared" si="42"/>
        <v>0.14864864864864868</v>
      </c>
      <c r="AD168" s="65" t="str">
        <f t="shared" si="43"/>
        <v>Yes</v>
      </c>
      <c r="AE168" s="68">
        <f t="shared" si="44"/>
        <v>0.23188405797101441</v>
      </c>
      <c r="AF168" s="66"/>
    </row>
    <row r="169" spans="1:32" ht="14.5" customHeight="1">
      <c r="A169" s="66" t="s">
        <v>2980</v>
      </c>
      <c r="B169" s="66" t="s">
        <v>28</v>
      </c>
      <c r="C169" s="66" t="str" cm="1">
        <f t="array" ref="C169">_xlfn.IFNA(_xlfn.IFS(B169="Starter","Starters &amp; Sides",B169="Sides","Starters &amp; Sides"),B169)</f>
        <v>Drinks</v>
      </c>
      <c r="D169" s="84" t="s">
        <v>3101</v>
      </c>
      <c r="E169" s="74">
        <v>3.25</v>
      </c>
      <c r="F169" s="4">
        <v>3.4</v>
      </c>
      <c r="G169" s="4">
        <v>3.4</v>
      </c>
      <c r="H169" s="4">
        <v>3.4</v>
      </c>
      <c r="I169" s="4">
        <v>3.5</v>
      </c>
      <c r="J169" s="4">
        <v>3.5</v>
      </c>
      <c r="K169" s="4">
        <v>3.5</v>
      </c>
      <c r="L169" s="4">
        <v>3.5</v>
      </c>
      <c r="M169" s="4">
        <v>3.95</v>
      </c>
      <c r="N169" s="4">
        <v>3.95</v>
      </c>
      <c r="O169" s="15">
        <v>3.95</v>
      </c>
      <c r="P169" s="4">
        <v>3.95</v>
      </c>
      <c r="Q169" s="337">
        <v>4.25</v>
      </c>
      <c r="R169" s="297" t="str">
        <f t="shared" si="47"/>
        <v>Yes</v>
      </c>
      <c r="S169" s="15" t="str">
        <f t="shared" si="48"/>
        <v>No</v>
      </c>
      <c r="T169" s="4" t="str">
        <f t="shared" si="33"/>
        <v>Yes</v>
      </c>
      <c r="U169" s="403">
        <f t="shared" si="34"/>
        <v>7.5949367088607556E-2</v>
      </c>
      <c r="V169" s="221" t="str">
        <f t="shared" si="35"/>
        <v>Yes</v>
      </c>
      <c r="W169" s="223">
        <f t="shared" si="36"/>
        <v>7.5949367088607556E-2</v>
      </c>
      <c r="X169" s="221" t="str">
        <f t="shared" si="37"/>
        <v>Yes</v>
      </c>
      <c r="Y169" s="223">
        <f t="shared" si="38"/>
        <v>7.5949367088607556E-2</v>
      </c>
      <c r="Z169" s="222" t="str">
        <f t="shared" si="39"/>
        <v>Yes</v>
      </c>
      <c r="AA169" s="68">
        <f t="shared" si="40"/>
        <v>7.5949367088607556E-2</v>
      </c>
      <c r="AB169" s="65" t="str">
        <f t="shared" si="41"/>
        <v>Yes</v>
      </c>
      <c r="AC169" s="68">
        <f t="shared" si="42"/>
        <v>0.21428571428571419</v>
      </c>
      <c r="AD169" s="65" t="str">
        <f t="shared" si="43"/>
        <v>Yes</v>
      </c>
      <c r="AE169" s="68">
        <f t="shared" si="44"/>
        <v>0.30769230769230771</v>
      </c>
      <c r="AF169" s="66"/>
    </row>
    <row r="170" spans="1:32" ht="14.5" customHeight="1">
      <c r="A170" s="66" t="s">
        <v>2980</v>
      </c>
      <c r="B170" s="66" t="s">
        <v>28</v>
      </c>
      <c r="C170" s="66" t="str" cm="1">
        <f t="array" ref="C170">_xlfn.IFNA(_xlfn.IFS(B170="Starter","Starters &amp; Sides",B170="Sides","Starters &amp; Sides"),B170)</f>
        <v>Drinks</v>
      </c>
      <c r="D170" s="84" t="s">
        <v>3102</v>
      </c>
      <c r="E170" s="74">
        <v>3.25</v>
      </c>
      <c r="F170" s="4">
        <v>3.4</v>
      </c>
      <c r="G170" s="4">
        <v>3.4</v>
      </c>
      <c r="H170" s="4">
        <v>3.4</v>
      </c>
      <c r="I170" s="4">
        <v>3.5</v>
      </c>
      <c r="J170" s="4">
        <v>3.5</v>
      </c>
      <c r="K170" s="4">
        <v>3.5</v>
      </c>
      <c r="L170" s="4">
        <v>3.5</v>
      </c>
      <c r="M170" s="4">
        <v>3.95</v>
      </c>
      <c r="N170" s="4">
        <v>3.95</v>
      </c>
      <c r="O170" s="15">
        <v>3.95</v>
      </c>
      <c r="P170" s="4">
        <v>3.95</v>
      </c>
      <c r="Q170" s="337">
        <v>4.25</v>
      </c>
      <c r="R170" s="297" t="str">
        <f t="shared" si="47"/>
        <v>Yes</v>
      </c>
      <c r="S170" s="15" t="str">
        <f t="shared" si="48"/>
        <v>No</v>
      </c>
      <c r="T170" s="4" t="str">
        <f t="shared" si="33"/>
        <v>Yes</v>
      </c>
      <c r="U170" s="403">
        <f t="shared" si="34"/>
        <v>7.5949367088607556E-2</v>
      </c>
      <c r="V170" s="221" t="str">
        <f t="shared" si="35"/>
        <v>Yes</v>
      </c>
      <c r="W170" s="223">
        <f t="shared" si="36"/>
        <v>7.5949367088607556E-2</v>
      </c>
      <c r="X170" s="221" t="str">
        <f t="shared" si="37"/>
        <v>Yes</v>
      </c>
      <c r="Y170" s="223">
        <f t="shared" si="38"/>
        <v>7.5949367088607556E-2</v>
      </c>
      <c r="Z170" s="222" t="str">
        <f t="shared" si="39"/>
        <v>Yes</v>
      </c>
      <c r="AA170" s="68">
        <f t="shared" si="40"/>
        <v>7.5949367088607556E-2</v>
      </c>
      <c r="AB170" s="65" t="str">
        <f t="shared" si="41"/>
        <v>Yes</v>
      </c>
      <c r="AC170" s="68">
        <f t="shared" si="42"/>
        <v>0.21428571428571419</v>
      </c>
      <c r="AD170" s="65" t="str">
        <f t="shared" si="43"/>
        <v>Yes</v>
      </c>
      <c r="AE170" s="68">
        <f t="shared" si="44"/>
        <v>0.30769230769230771</v>
      </c>
      <c r="AF170" s="66"/>
    </row>
    <row r="171" spans="1:32" ht="14.5" customHeight="1">
      <c r="A171" s="66" t="s">
        <v>2980</v>
      </c>
      <c r="B171" s="66" t="s">
        <v>28</v>
      </c>
      <c r="C171" s="66" t="str" cm="1">
        <f t="array" ref="C171">_xlfn.IFNA(_xlfn.IFS(B171="Starter","Starters &amp; Sides",B171="Sides","Starters &amp; Sides"),B171)</f>
        <v>Drinks</v>
      </c>
      <c r="D171" s="84" t="s">
        <v>3103</v>
      </c>
      <c r="E171" s="74">
        <v>3.25</v>
      </c>
      <c r="F171" s="4">
        <v>3.4</v>
      </c>
      <c r="G171" s="4">
        <v>3.4</v>
      </c>
      <c r="H171" s="4">
        <v>3.4</v>
      </c>
      <c r="I171" s="4">
        <v>3.5</v>
      </c>
      <c r="J171" s="4">
        <v>3.5</v>
      </c>
      <c r="K171" s="4">
        <v>3.5</v>
      </c>
      <c r="L171" s="4">
        <v>3.5</v>
      </c>
      <c r="M171" s="4">
        <v>3.95</v>
      </c>
      <c r="N171" s="4">
        <v>3.95</v>
      </c>
      <c r="O171" s="15">
        <v>3.95</v>
      </c>
      <c r="P171" s="4">
        <v>3.95</v>
      </c>
      <c r="Q171" s="337">
        <v>4.25</v>
      </c>
      <c r="R171" s="297" t="str">
        <f t="shared" si="47"/>
        <v>Yes</v>
      </c>
      <c r="S171" s="15" t="str">
        <f t="shared" si="48"/>
        <v>No</v>
      </c>
      <c r="T171" s="4" t="str">
        <f t="shared" si="33"/>
        <v>Yes</v>
      </c>
      <c r="U171" s="403">
        <f t="shared" si="34"/>
        <v>7.5949367088607556E-2</v>
      </c>
      <c r="V171" s="221" t="str">
        <f t="shared" si="35"/>
        <v>Yes</v>
      </c>
      <c r="W171" s="223">
        <f t="shared" si="36"/>
        <v>7.5949367088607556E-2</v>
      </c>
      <c r="X171" s="221" t="str">
        <f t="shared" si="37"/>
        <v>Yes</v>
      </c>
      <c r="Y171" s="223">
        <f t="shared" si="38"/>
        <v>7.5949367088607556E-2</v>
      </c>
      <c r="Z171" s="222" t="str">
        <f t="shared" si="39"/>
        <v>Yes</v>
      </c>
      <c r="AA171" s="68">
        <f t="shared" si="40"/>
        <v>7.5949367088607556E-2</v>
      </c>
      <c r="AB171" s="65" t="str">
        <f t="shared" si="41"/>
        <v>Yes</v>
      </c>
      <c r="AC171" s="68">
        <f t="shared" si="42"/>
        <v>0.21428571428571419</v>
      </c>
      <c r="AD171" s="65" t="str">
        <f t="shared" si="43"/>
        <v>Yes</v>
      </c>
      <c r="AE171" s="68">
        <f t="shared" si="44"/>
        <v>0.30769230769230771</v>
      </c>
      <c r="AF171" s="66"/>
    </row>
    <row r="172" spans="1:32" ht="14.5" customHeight="1">
      <c r="A172" s="66" t="s">
        <v>2980</v>
      </c>
      <c r="B172" s="66" t="s">
        <v>28</v>
      </c>
      <c r="C172" s="66" t="str" cm="1">
        <f t="array" ref="C172">_xlfn.IFNA(_xlfn.IFS(B172="Starter","Starters &amp; Sides",B172="Sides","Starters &amp; Sides"),B172)</f>
        <v>Drinks</v>
      </c>
      <c r="D172" s="84" t="s">
        <v>3104</v>
      </c>
      <c r="E172" s="74">
        <v>3.25</v>
      </c>
      <c r="F172" s="4">
        <v>3.4</v>
      </c>
      <c r="G172" s="4">
        <v>3.4</v>
      </c>
      <c r="H172" s="4">
        <v>3.4</v>
      </c>
      <c r="I172" s="4">
        <v>3.5</v>
      </c>
      <c r="J172" s="4">
        <v>3.5</v>
      </c>
      <c r="K172" s="4">
        <v>3.5</v>
      </c>
      <c r="L172" s="4">
        <v>3.5</v>
      </c>
      <c r="M172" s="4">
        <v>3.95</v>
      </c>
      <c r="N172" s="4">
        <v>3.95</v>
      </c>
      <c r="O172" s="15">
        <v>3.95</v>
      </c>
      <c r="P172" s="4">
        <v>3.95</v>
      </c>
      <c r="Q172" s="337">
        <v>4.25</v>
      </c>
      <c r="R172" s="297" t="str">
        <f t="shared" si="47"/>
        <v>Yes</v>
      </c>
      <c r="S172" s="15" t="str">
        <f t="shared" si="48"/>
        <v>No</v>
      </c>
      <c r="T172" s="4" t="str">
        <f t="shared" ref="T172:T213" si="49">IF(COUNTA(P172:Q172)=2,"Yes","No")</f>
        <v>Yes</v>
      </c>
      <c r="U172" s="403">
        <f t="shared" ref="U172:U213" si="50">IF(T172="Yes",Q172/P172-1,"N/A")</f>
        <v>7.5949367088607556E-2</v>
      </c>
      <c r="V172" s="221" t="str">
        <f t="shared" ref="V172:V213" si="51">IF(COUNTA(O172:Q172)=3,"Yes","No")</f>
        <v>Yes</v>
      </c>
      <c r="W172" s="223">
        <f t="shared" ref="W172:W213" si="52">IF(V172="Yes",Q172/O172-1,"N/A")</f>
        <v>7.5949367088607556E-2</v>
      </c>
      <c r="X172" s="221" t="str">
        <f t="shared" ref="X172:X213" si="53">IF(COUNTA(N172:Q172)=4,"Yes","No")</f>
        <v>Yes</v>
      </c>
      <c r="Y172" s="223">
        <f t="shared" ref="Y172:Y213" si="54">IF(X172="Yes",Q172/N172-1,"N/A")</f>
        <v>7.5949367088607556E-2</v>
      </c>
      <c r="Z172" s="222" t="str">
        <f t="shared" ref="Z172:Z213" si="55">IF(COUNTA(M172:Q172)=5,"Yes","No")</f>
        <v>Yes</v>
      </c>
      <c r="AA172" s="68">
        <f t="shared" ref="AA172:AA213" si="56">IF(Z172="Yes",Q172/M172-1,"N/A")</f>
        <v>7.5949367088607556E-2</v>
      </c>
      <c r="AB172" s="65" t="str">
        <f t="shared" ref="AB172:AB213" si="57">IF(COUNTA(L172:Q172)=6,"Yes","No")</f>
        <v>Yes</v>
      </c>
      <c r="AC172" s="68">
        <f t="shared" ref="AC172:AC213" si="58">IF(AB172="Yes",Q172/L172-1,"N/A")</f>
        <v>0.21428571428571419</v>
      </c>
      <c r="AD172" s="65" t="str">
        <f t="shared" ref="AD172:AD213" si="59">IF(COUNTA(E172:Q172)=13,"Yes","No")</f>
        <v>Yes</v>
      </c>
      <c r="AE172" s="68">
        <f t="shared" ref="AE172:AE213" si="60">IF(AD172="Yes",Q172/E172-1,"N/A")</f>
        <v>0.30769230769230771</v>
      </c>
      <c r="AF172" s="66"/>
    </row>
    <row r="173" spans="1:32" ht="14.5" hidden="1" customHeight="1">
      <c r="A173" s="66" t="s">
        <v>2980</v>
      </c>
      <c r="B173" s="66" t="s">
        <v>28</v>
      </c>
      <c r="C173" s="66" t="str" cm="1">
        <f t="array" ref="C173">_xlfn.IFNA(_xlfn.IFS(B173="Starter","Starters &amp; Sides",B173="Sides","Starters &amp; Sides"),B173)</f>
        <v>Drinks</v>
      </c>
      <c r="D173" s="84" t="s">
        <v>231</v>
      </c>
      <c r="E173" s="74">
        <v>1.75</v>
      </c>
      <c r="F173" s="4">
        <v>1.75</v>
      </c>
      <c r="G173" s="4">
        <v>1.75</v>
      </c>
      <c r="H173" s="4">
        <v>1.75</v>
      </c>
      <c r="I173" s="4">
        <v>1.75</v>
      </c>
      <c r="J173" s="4">
        <v>1.75</v>
      </c>
      <c r="K173" s="4"/>
      <c r="L173" s="4"/>
      <c r="M173" s="4"/>
      <c r="N173" s="4"/>
      <c r="O173" s="15"/>
      <c r="P173" s="4"/>
      <c r="Q173" s="337"/>
      <c r="R173" s="297" t="str">
        <f t="shared" si="47"/>
        <v>No</v>
      </c>
      <c r="S173" s="15" t="str">
        <f t="shared" si="48"/>
        <v>No</v>
      </c>
      <c r="T173" s="4" t="str">
        <f t="shared" si="49"/>
        <v>No</v>
      </c>
      <c r="U173" s="403" t="str">
        <f t="shared" si="50"/>
        <v>N/A</v>
      </c>
      <c r="V173" s="221" t="str">
        <f t="shared" si="51"/>
        <v>No</v>
      </c>
      <c r="W173" s="223" t="str">
        <f t="shared" si="52"/>
        <v>N/A</v>
      </c>
      <c r="X173" s="221" t="str">
        <f t="shared" si="53"/>
        <v>No</v>
      </c>
      <c r="Y173" s="223" t="str">
        <f t="shared" si="54"/>
        <v>N/A</v>
      </c>
      <c r="Z173" s="222" t="str">
        <f t="shared" si="55"/>
        <v>No</v>
      </c>
      <c r="AA173" s="68" t="str">
        <f t="shared" si="56"/>
        <v>N/A</v>
      </c>
      <c r="AB173" s="65" t="str">
        <f t="shared" si="57"/>
        <v>No</v>
      </c>
      <c r="AC173" s="68" t="str">
        <f t="shared" si="58"/>
        <v>N/A</v>
      </c>
      <c r="AD173" s="65" t="str">
        <f t="shared" si="59"/>
        <v>No</v>
      </c>
      <c r="AE173" s="68" t="str">
        <f t="shared" si="60"/>
        <v>N/A</v>
      </c>
      <c r="AF173" s="66"/>
    </row>
    <row r="174" spans="1:32" ht="14.5" hidden="1" customHeight="1">
      <c r="A174" s="66" t="s">
        <v>2980</v>
      </c>
      <c r="B174" s="66" t="s">
        <v>28</v>
      </c>
      <c r="C174" s="66" t="str" cm="1">
        <f t="array" ref="C174">_xlfn.IFNA(_xlfn.IFS(B174="Starter","Starters &amp; Sides",B174="Sides","Starters &amp; Sides"),B174)</f>
        <v>Drinks</v>
      </c>
      <c r="D174" s="84" t="s">
        <v>238</v>
      </c>
      <c r="E174" s="74">
        <v>1.65</v>
      </c>
      <c r="F174" s="4">
        <v>1.65</v>
      </c>
      <c r="G174" s="4">
        <v>1.65</v>
      </c>
      <c r="H174" s="4">
        <v>1.65</v>
      </c>
      <c r="I174" s="4">
        <v>1.65</v>
      </c>
      <c r="J174" s="4">
        <v>1.65</v>
      </c>
      <c r="K174" s="4"/>
      <c r="L174" s="4"/>
      <c r="M174" s="4"/>
      <c r="N174" s="4"/>
      <c r="O174" s="15"/>
      <c r="P174" s="4"/>
      <c r="Q174" s="337"/>
      <c r="R174" s="297" t="str">
        <f t="shared" si="47"/>
        <v>No</v>
      </c>
      <c r="S174" s="15" t="str">
        <f t="shared" si="48"/>
        <v>No</v>
      </c>
      <c r="T174" s="4" t="str">
        <f t="shared" si="49"/>
        <v>No</v>
      </c>
      <c r="U174" s="403" t="str">
        <f t="shared" si="50"/>
        <v>N/A</v>
      </c>
      <c r="V174" s="221" t="str">
        <f t="shared" si="51"/>
        <v>No</v>
      </c>
      <c r="W174" s="223" t="str">
        <f t="shared" si="52"/>
        <v>N/A</v>
      </c>
      <c r="X174" s="221" t="str">
        <f t="shared" si="53"/>
        <v>No</v>
      </c>
      <c r="Y174" s="223" t="str">
        <f t="shared" si="54"/>
        <v>N/A</v>
      </c>
      <c r="Z174" s="222" t="str">
        <f t="shared" si="55"/>
        <v>No</v>
      </c>
      <c r="AA174" s="68" t="str">
        <f t="shared" si="56"/>
        <v>N/A</v>
      </c>
      <c r="AB174" s="65" t="str">
        <f t="shared" si="57"/>
        <v>No</v>
      </c>
      <c r="AC174" s="68" t="str">
        <f t="shared" si="58"/>
        <v>N/A</v>
      </c>
      <c r="AD174" s="65" t="str">
        <f t="shared" si="59"/>
        <v>No</v>
      </c>
      <c r="AE174" s="68" t="str">
        <f t="shared" si="60"/>
        <v>N/A</v>
      </c>
      <c r="AF174" s="66"/>
    </row>
    <row r="175" spans="1:32" ht="14.5" customHeight="1">
      <c r="A175" s="66" t="s">
        <v>2980</v>
      </c>
      <c r="B175" s="66" t="s">
        <v>28</v>
      </c>
      <c r="C175" s="66" t="str" cm="1">
        <f t="array" ref="C175">_xlfn.IFNA(_xlfn.IFS(B175="Starter","Starters &amp; Sides",B175="Sides","Starters &amp; Sides"),B175)</f>
        <v>Drinks</v>
      </c>
      <c r="D175" t="s">
        <v>3105</v>
      </c>
      <c r="E175" s="74">
        <v>28.95</v>
      </c>
      <c r="F175" s="4">
        <v>28.95</v>
      </c>
      <c r="G175" s="4">
        <v>28.95</v>
      </c>
      <c r="H175" s="4">
        <v>28.95</v>
      </c>
      <c r="I175" s="4">
        <v>28.95</v>
      </c>
      <c r="J175" s="4">
        <v>28.95</v>
      </c>
      <c r="K175" s="4">
        <v>28.95</v>
      </c>
      <c r="L175" s="4">
        <v>28.95</v>
      </c>
      <c r="M175" s="4">
        <v>30.25</v>
      </c>
      <c r="N175" s="4">
        <v>30.25</v>
      </c>
      <c r="O175" s="15">
        <v>30.25</v>
      </c>
      <c r="P175" s="4">
        <v>30.25</v>
      </c>
      <c r="Q175" s="337">
        <v>31.5</v>
      </c>
      <c r="R175" s="297" t="str">
        <f t="shared" si="47"/>
        <v>Yes</v>
      </c>
      <c r="S175" s="15" t="str">
        <f t="shared" si="48"/>
        <v>No</v>
      </c>
      <c r="T175" s="4" t="str">
        <f t="shared" si="49"/>
        <v>Yes</v>
      </c>
      <c r="U175" s="403">
        <f t="shared" si="50"/>
        <v>4.1322314049586861E-2</v>
      </c>
      <c r="V175" s="221" t="str">
        <f t="shared" si="51"/>
        <v>Yes</v>
      </c>
      <c r="W175" s="223">
        <f t="shared" si="52"/>
        <v>4.1322314049586861E-2</v>
      </c>
      <c r="X175" s="221" t="str">
        <f t="shared" si="53"/>
        <v>Yes</v>
      </c>
      <c r="Y175" s="223">
        <f t="shared" si="54"/>
        <v>4.1322314049586861E-2</v>
      </c>
      <c r="Z175" s="222" t="str">
        <f t="shared" si="55"/>
        <v>Yes</v>
      </c>
      <c r="AA175" s="68">
        <f t="shared" si="56"/>
        <v>4.1322314049586861E-2</v>
      </c>
      <c r="AB175" s="65" t="str">
        <f t="shared" si="57"/>
        <v>Yes</v>
      </c>
      <c r="AC175" s="68">
        <f t="shared" si="58"/>
        <v>8.8082901554404236E-2</v>
      </c>
      <c r="AD175" s="65" t="str">
        <f t="shared" si="59"/>
        <v>Yes</v>
      </c>
      <c r="AE175" s="68">
        <f t="shared" si="60"/>
        <v>8.8082901554404236E-2</v>
      </c>
      <c r="AF175" s="66"/>
    </row>
    <row r="176" spans="1:32" ht="14.5" customHeight="1">
      <c r="A176" s="66" t="s">
        <v>2980</v>
      </c>
      <c r="B176" s="66" t="s">
        <v>28</v>
      </c>
      <c r="C176" s="66" t="str" cm="1">
        <f t="array" ref="C176">_xlfn.IFNA(_xlfn.IFS(B176="Starter","Starters &amp; Sides",B176="Sides","Starters &amp; Sides"),B176)</f>
        <v>Drinks</v>
      </c>
      <c r="D176" t="s">
        <v>3106</v>
      </c>
      <c r="E176" s="74"/>
      <c r="F176" s="4"/>
      <c r="G176" s="4"/>
      <c r="H176" s="4"/>
      <c r="I176" s="4"/>
      <c r="J176" s="4"/>
      <c r="K176" s="4"/>
      <c r="L176" s="4">
        <v>28.95</v>
      </c>
      <c r="M176" s="4">
        <v>30.25</v>
      </c>
      <c r="N176" s="4">
        <v>30.25</v>
      </c>
      <c r="O176" s="15">
        <v>30.25</v>
      </c>
      <c r="P176" s="4">
        <v>30.25</v>
      </c>
      <c r="Q176" s="337">
        <v>31.5</v>
      </c>
      <c r="R176" s="297" t="str">
        <f t="shared" si="47"/>
        <v>Yes</v>
      </c>
      <c r="S176" s="15" t="str">
        <f t="shared" si="48"/>
        <v>No</v>
      </c>
      <c r="T176" s="4" t="str">
        <f t="shared" si="49"/>
        <v>Yes</v>
      </c>
      <c r="U176" s="403">
        <f t="shared" si="50"/>
        <v>4.1322314049586861E-2</v>
      </c>
      <c r="V176" s="221" t="str">
        <f t="shared" si="51"/>
        <v>Yes</v>
      </c>
      <c r="W176" s="223">
        <f t="shared" si="52"/>
        <v>4.1322314049586861E-2</v>
      </c>
      <c r="X176" s="221" t="str">
        <f t="shared" si="53"/>
        <v>Yes</v>
      </c>
      <c r="Y176" s="223">
        <f t="shared" si="54"/>
        <v>4.1322314049586861E-2</v>
      </c>
      <c r="Z176" s="222" t="str">
        <f t="shared" si="55"/>
        <v>Yes</v>
      </c>
      <c r="AA176" s="68">
        <f t="shared" si="56"/>
        <v>4.1322314049586861E-2</v>
      </c>
      <c r="AB176" s="65" t="str">
        <f t="shared" si="57"/>
        <v>Yes</v>
      </c>
      <c r="AC176" s="68">
        <f t="shared" si="58"/>
        <v>8.8082901554404236E-2</v>
      </c>
      <c r="AD176" s="65" t="str">
        <f t="shared" si="59"/>
        <v>No</v>
      </c>
      <c r="AE176" s="68" t="str">
        <f t="shared" si="60"/>
        <v>N/A</v>
      </c>
      <c r="AF176" s="66"/>
    </row>
    <row r="177" spans="1:32" ht="14.5" hidden="1" customHeight="1">
      <c r="A177" s="66" t="s">
        <v>2980</v>
      </c>
      <c r="B177" s="66" t="s">
        <v>28</v>
      </c>
      <c r="C177" s="66" t="str" cm="1">
        <f t="array" ref="C177">_xlfn.IFNA(_xlfn.IFS(B177="Starter","Starters &amp; Sides",B177="Sides","Starters &amp; Sides"),B177)</f>
        <v>Drinks</v>
      </c>
      <c r="D177" s="84" t="s">
        <v>235</v>
      </c>
      <c r="E177" s="74">
        <v>1.65</v>
      </c>
      <c r="F177" s="4">
        <v>1.65</v>
      </c>
      <c r="G177" s="4">
        <v>1.65</v>
      </c>
      <c r="H177" s="4">
        <v>1.65</v>
      </c>
      <c r="I177" s="4">
        <v>1.65</v>
      </c>
      <c r="J177" s="4">
        <v>1.65</v>
      </c>
      <c r="K177" s="4"/>
      <c r="L177" s="4"/>
      <c r="M177" s="4"/>
      <c r="N177" s="4"/>
      <c r="O177" s="15"/>
      <c r="P177" s="4"/>
      <c r="Q177" s="337"/>
      <c r="R177" s="297" t="str">
        <f t="shared" si="47"/>
        <v>No</v>
      </c>
      <c r="S177" s="15" t="str">
        <f t="shared" si="48"/>
        <v>No</v>
      </c>
      <c r="T177" s="4" t="str">
        <f t="shared" si="49"/>
        <v>No</v>
      </c>
      <c r="U177" s="403" t="str">
        <f t="shared" si="50"/>
        <v>N/A</v>
      </c>
      <c r="V177" s="221" t="str">
        <f t="shared" si="51"/>
        <v>No</v>
      </c>
      <c r="W177" s="223" t="str">
        <f t="shared" si="52"/>
        <v>N/A</v>
      </c>
      <c r="X177" s="221" t="str">
        <f t="shared" si="53"/>
        <v>No</v>
      </c>
      <c r="Y177" s="223" t="str">
        <f t="shared" si="54"/>
        <v>N/A</v>
      </c>
      <c r="Z177" s="222" t="str">
        <f t="shared" si="55"/>
        <v>No</v>
      </c>
      <c r="AA177" s="68" t="str">
        <f t="shared" si="56"/>
        <v>N/A</v>
      </c>
      <c r="AB177" s="65" t="str">
        <f t="shared" si="57"/>
        <v>No</v>
      </c>
      <c r="AC177" s="68" t="str">
        <f t="shared" si="58"/>
        <v>N/A</v>
      </c>
      <c r="AD177" s="65" t="str">
        <f t="shared" si="59"/>
        <v>No</v>
      </c>
      <c r="AE177" s="68" t="str">
        <f t="shared" si="60"/>
        <v>N/A</v>
      </c>
      <c r="AF177" s="66"/>
    </row>
    <row r="178" spans="1:32" ht="14.5" hidden="1" customHeight="1">
      <c r="A178" s="66" t="s">
        <v>2980</v>
      </c>
      <c r="B178" s="66" t="s">
        <v>28</v>
      </c>
      <c r="C178" s="66" t="str" cm="1">
        <f t="array" ref="C178">_xlfn.IFNA(_xlfn.IFS(B178="Starter","Starters &amp; Sides",B178="Sides","Starters &amp; Sides"),B178)</f>
        <v>Drinks</v>
      </c>
      <c r="D178" s="84" t="s">
        <v>2124</v>
      </c>
      <c r="E178" s="74">
        <v>1.65</v>
      </c>
      <c r="F178" s="4">
        <v>1.65</v>
      </c>
      <c r="G178" s="4">
        <v>1.65</v>
      </c>
      <c r="H178" s="4">
        <v>1.65</v>
      </c>
      <c r="I178" s="4">
        <v>1.65</v>
      </c>
      <c r="J178" s="4">
        <v>1.65</v>
      </c>
      <c r="K178" s="4">
        <v>1.65</v>
      </c>
      <c r="L178" s="4"/>
      <c r="M178" s="4"/>
      <c r="N178" s="4"/>
      <c r="O178" s="15"/>
      <c r="P178" s="4"/>
      <c r="Q178" s="337"/>
      <c r="R178" s="297" t="str">
        <f t="shared" si="47"/>
        <v>No</v>
      </c>
      <c r="S178" s="15" t="str">
        <f t="shared" si="48"/>
        <v>No</v>
      </c>
      <c r="T178" s="4" t="str">
        <f t="shared" si="49"/>
        <v>No</v>
      </c>
      <c r="U178" s="403" t="str">
        <f t="shared" si="50"/>
        <v>N/A</v>
      </c>
      <c r="V178" s="221" t="str">
        <f t="shared" si="51"/>
        <v>No</v>
      </c>
      <c r="W178" s="223" t="str">
        <f t="shared" si="52"/>
        <v>N/A</v>
      </c>
      <c r="X178" s="221" t="str">
        <f t="shared" si="53"/>
        <v>No</v>
      </c>
      <c r="Y178" s="223" t="str">
        <f t="shared" si="54"/>
        <v>N/A</v>
      </c>
      <c r="Z178" s="222" t="str">
        <f t="shared" si="55"/>
        <v>No</v>
      </c>
      <c r="AA178" s="68" t="str">
        <f t="shared" si="56"/>
        <v>N/A</v>
      </c>
      <c r="AB178" s="65" t="str">
        <f t="shared" si="57"/>
        <v>No</v>
      </c>
      <c r="AC178" s="68" t="str">
        <f t="shared" si="58"/>
        <v>N/A</v>
      </c>
      <c r="AD178" s="65" t="str">
        <f t="shared" si="59"/>
        <v>No</v>
      </c>
      <c r="AE178" s="68" t="str">
        <f t="shared" si="60"/>
        <v>N/A</v>
      </c>
      <c r="AF178" s="66"/>
    </row>
    <row r="179" spans="1:32" ht="14.5" hidden="1" customHeight="1">
      <c r="A179" s="66" t="s">
        <v>2980</v>
      </c>
      <c r="B179" s="66" t="s">
        <v>28</v>
      </c>
      <c r="C179" s="66" t="str" cm="1">
        <f t="array" ref="C179">_xlfn.IFNA(_xlfn.IFS(B179="Starter","Starters &amp; Sides",B179="Sides","Starters &amp; Sides"),B179)</f>
        <v>Drinks</v>
      </c>
      <c r="D179" s="84" t="s">
        <v>3107</v>
      </c>
      <c r="E179" s="74">
        <v>4.25</v>
      </c>
      <c r="F179" s="4">
        <v>4.25</v>
      </c>
      <c r="G179" s="4">
        <v>4.25</v>
      </c>
      <c r="H179" s="4">
        <v>4.25</v>
      </c>
      <c r="I179" s="4">
        <v>4.25</v>
      </c>
      <c r="J179" s="4">
        <v>4.25</v>
      </c>
      <c r="K179" s="4">
        <v>4.25</v>
      </c>
      <c r="L179" s="4">
        <v>4.25</v>
      </c>
      <c r="M179" s="4">
        <v>4.5</v>
      </c>
      <c r="N179" s="4">
        <v>4.5</v>
      </c>
      <c r="O179" s="15">
        <v>4.5</v>
      </c>
      <c r="P179" s="4"/>
      <c r="Q179" s="337"/>
      <c r="R179" s="297" t="str">
        <f t="shared" si="47"/>
        <v>No</v>
      </c>
      <c r="S179" s="15" t="str">
        <f t="shared" si="48"/>
        <v>No</v>
      </c>
      <c r="T179" s="4" t="str">
        <f t="shared" si="49"/>
        <v>No</v>
      </c>
      <c r="U179" s="403" t="str">
        <f t="shared" si="50"/>
        <v>N/A</v>
      </c>
      <c r="V179" s="221" t="str">
        <f t="shared" si="51"/>
        <v>No</v>
      </c>
      <c r="W179" s="223" t="str">
        <f t="shared" si="52"/>
        <v>N/A</v>
      </c>
      <c r="X179" s="221" t="str">
        <f t="shared" si="53"/>
        <v>No</v>
      </c>
      <c r="Y179" s="223" t="str">
        <f t="shared" si="54"/>
        <v>N/A</v>
      </c>
      <c r="Z179" s="222" t="str">
        <f t="shared" si="55"/>
        <v>No</v>
      </c>
      <c r="AA179" s="68" t="str">
        <f t="shared" si="56"/>
        <v>N/A</v>
      </c>
      <c r="AB179" s="65" t="str">
        <f t="shared" si="57"/>
        <v>No</v>
      </c>
      <c r="AC179" s="68" t="str">
        <f t="shared" si="58"/>
        <v>N/A</v>
      </c>
      <c r="AD179" s="65" t="str">
        <f t="shared" si="59"/>
        <v>No</v>
      </c>
      <c r="AE179" s="68" t="str">
        <f t="shared" si="60"/>
        <v>N/A</v>
      </c>
      <c r="AF179" s="66"/>
    </row>
    <row r="180" spans="1:32" ht="14.5" customHeight="1">
      <c r="A180" s="66" t="s">
        <v>2980</v>
      </c>
      <c r="B180" s="66" t="s">
        <v>28</v>
      </c>
      <c r="C180" s="66" t="str" cm="1">
        <f t="array" ref="C180">_xlfn.IFNA(_xlfn.IFS(B180="Starter","Starters &amp; Sides",B180="Sides","Starters &amp; Sides"),B180)</f>
        <v>Drinks</v>
      </c>
      <c r="D180" s="84" t="s">
        <v>3108</v>
      </c>
      <c r="E180" s="74">
        <v>3.95</v>
      </c>
      <c r="F180" s="4">
        <v>4.25</v>
      </c>
      <c r="G180" s="4">
        <v>4.25</v>
      </c>
      <c r="H180" s="4">
        <v>4.25</v>
      </c>
      <c r="I180" s="4">
        <v>4.25</v>
      </c>
      <c r="J180" s="4">
        <v>4.25</v>
      </c>
      <c r="K180" s="4">
        <v>4.25</v>
      </c>
      <c r="L180" s="4">
        <v>4.25</v>
      </c>
      <c r="M180" s="4">
        <v>4.5</v>
      </c>
      <c r="N180" s="4">
        <v>4.5</v>
      </c>
      <c r="O180" s="15">
        <v>4.5</v>
      </c>
      <c r="P180" s="4">
        <v>4.5</v>
      </c>
      <c r="Q180" s="337">
        <v>4.75</v>
      </c>
      <c r="R180" s="297" t="str">
        <f t="shared" si="47"/>
        <v>Yes</v>
      </c>
      <c r="S180" s="15" t="str">
        <f t="shared" si="48"/>
        <v>No</v>
      </c>
      <c r="T180" s="4" t="str">
        <f t="shared" si="49"/>
        <v>Yes</v>
      </c>
      <c r="U180" s="403">
        <f t="shared" si="50"/>
        <v>5.555555555555558E-2</v>
      </c>
      <c r="V180" s="221" t="str">
        <f t="shared" si="51"/>
        <v>Yes</v>
      </c>
      <c r="W180" s="223">
        <f t="shared" si="52"/>
        <v>5.555555555555558E-2</v>
      </c>
      <c r="X180" s="221" t="str">
        <f t="shared" si="53"/>
        <v>Yes</v>
      </c>
      <c r="Y180" s="223">
        <f t="shared" si="54"/>
        <v>5.555555555555558E-2</v>
      </c>
      <c r="Z180" s="222" t="str">
        <f t="shared" si="55"/>
        <v>Yes</v>
      </c>
      <c r="AA180" s="68">
        <f t="shared" si="56"/>
        <v>5.555555555555558E-2</v>
      </c>
      <c r="AB180" s="65" t="str">
        <f t="shared" si="57"/>
        <v>Yes</v>
      </c>
      <c r="AC180" s="68">
        <f t="shared" si="58"/>
        <v>0.11764705882352944</v>
      </c>
      <c r="AD180" s="65" t="str">
        <f t="shared" si="59"/>
        <v>Yes</v>
      </c>
      <c r="AE180" s="68">
        <f t="shared" si="60"/>
        <v>0.20253164556962022</v>
      </c>
      <c r="AF180" s="66"/>
    </row>
    <row r="181" spans="1:32" ht="14.5" customHeight="1">
      <c r="A181" s="66" t="s">
        <v>2980</v>
      </c>
      <c r="B181" s="66" t="s">
        <v>28</v>
      </c>
      <c r="C181" s="66" t="str" cm="1">
        <f t="array" ref="C181">_xlfn.IFNA(_xlfn.IFS(B181="Starter","Starters &amp; Sides",B181="Sides","Starters &amp; Sides"),B181)</f>
        <v>Drinks</v>
      </c>
      <c r="D181" s="84" t="s">
        <v>3109</v>
      </c>
      <c r="E181" s="74">
        <v>2.6</v>
      </c>
      <c r="F181" s="4">
        <v>2.6</v>
      </c>
      <c r="G181" s="4">
        <v>2.6</v>
      </c>
      <c r="H181" s="4">
        <v>2.6</v>
      </c>
      <c r="I181" s="4">
        <v>2.6</v>
      </c>
      <c r="J181" s="4">
        <v>2.6</v>
      </c>
      <c r="K181" s="4">
        <v>2.6</v>
      </c>
      <c r="L181" s="4">
        <v>2.6</v>
      </c>
      <c r="M181" s="4">
        <v>2.75</v>
      </c>
      <c r="N181" s="4">
        <v>2.75</v>
      </c>
      <c r="O181" s="15">
        <v>2.75</v>
      </c>
      <c r="P181" s="4">
        <v>2.75</v>
      </c>
      <c r="Q181" s="337">
        <v>2.95</v>
      </c>
      <c r="R181" s="297" t="str">
        <f t="shared" si="47"/>
        <v>Yes</v>
      </c>
      <c r="S181" s="15" t="str">
        <f t="shared" si="48"/>
        <v>No</v>
      </c>
      <c r="T181" s="4" t="str">
        <f t="shared" si="49"/>
        <v>Yes</v>
      </c>
      <c r="U181" s="403">
        <f t="shared" si="50"/>
        <v>7.2727272727272751E-2</v>
      </c>
      <c r="V181" s="221" t="str">
        <f t="shared" si="51"/>
        <v>Yes</v>
      </c>
      <c r="W181" s="223">
        <f t="shared" si="52"/>
        <v>7.2727272727272751E-2</v>
      </c>
      <c r="X181" s="221" t="str">
        <f t="shared" si="53"/>
        <v>Yes</v>
      </c>
      <c r="Y181" s="223">
        <f t="shared" si="54"/>
        <v>7.2727272727272751E-2</v>
      </c>
      <c r="Z181" s="222" t="str">
        <f t="shared" si="55"/>
        <v>Yes</v>
      </c>
      <c r="AA181" s="68">
        <f t="shared" si="56"/>
        <v>7.2727272727272751E-2</v>
      </c>
      <c r="AB181" s="65" t="str">
        <f t="shared" si="57"/>
        <v>Yes</v>
      </c>
      <c r="AC181" s="68">
        <f t="shared" si="58"/>
        <v>0.13461538461538458</v>
      </c>
      <c r="AD181" s="65" t="str">
        <f t="shared" si="59"/>
        <v>Yes</v>
      </c>
      <c r="AE181" s="68">
        <f t="shared" si="60"/>
        <v>0.13461538461538458</v>
      </c>
      <c r="AF181" s="66"/>
    </row>
    <row r="182" spans="1:32" ht="14.5" customHeight="1">
      <c r="A182" s="66" t="s">
        <v>2980</v>
      </c>
      <c r="B182" s="66" t="s">
        <v>28</v>
      </c>
      <c r="C182" s="66" t="str" cm="1">
        <f t="array" ref="C182">_xlfn.IFNA(_xlfn.IFS(B182="Starter","Starters &amp; Sides",B182="Sides","Starters &amp; Sides"),B182)</f>
        <v>Drinks</v>
      </c>
      <c r="D182" s="84" t="s">
        <v>3110</v>
      </c>
      <c r="E182" s="74">
        <v>2.9</v>
      </c>
      <c r="F182" s="4">
        <v>2.9</v>
      </c>
      <c r="G182" s="4">
        <v>2.9</v>
      </c>
      <c r="H182" s="4">
        <v>2.9</v>
      </c>
      <c r="I182" s="4">
        <v>2.9</v>
      </c>
      <c r="J182" s="4">
        <v>2.9</v>
      </c>
      <c r="K182" s="4">
        <v>2.9</v>
      </c>
      <c r="L182" s="4">
        <v>2.9</v>
      </c>
      <c r="M182" s="4">
        <v>3.5</v>
      </c>
      <c r="N182" s="4">
        <v>3.5</v>
      </c>
      <c r="O182" s="15">
        <v>3.5</v>
      </c>
      <c r="P182" s="4">
        <v>3.5</v>
      </c>
      <c r="Q182" s="337">
        <v>3.75</v>
      </c>
      <c r="R182" s="297" t="str">
        <f t="shared" si="47"/>
        <v>Yes</v>
      </c>
      <c r="S182" s="15" t="str">
        <f t="shared" si="48"/>
        <v>No</v>
      </c>
      <c r="T182" s="4" t="str">
        <f t="shared" si="49"/>
        <v>Yes</v>
      </c>
      <c r="U182" s="403">
        <f t="shared" si="50"/>
        <v>7.1428571428571397E-2</v>
      </c>
      <c r="V182" s="221" t="str">
        <f t="shared" si="51"/>
        <v>Yes</v>
      </c>
      <c r="W182" s="223">
        <f t="shared" si="52"/>
        <v>7.1428571428571397E-2</v>
      </c>
      <c r="X182" s="221" t="str">
        <f t="shared" si="53"/>
        <v>Yes</v>
      </c>
      <c r="Y182" s="223">
        <f t="shared" si="54"/>
        <v>7.1428571428571397E-2</v>
      </c>
      <c r="Z182" s="222" t="str">
        <f t="shared" si="55"/>
        <v>Yes</v>
      </c>
      <c r="AA182" s="68">
        <f t="shared" si="56"/>
        <v>7.1428571428571397E-2</v>
      </c>
      <c r="AB182" s="65" t="str">
        <f t="shared" si="57"/>
        <v>Yes</v>
      </c>
      <c r="AC182" s="68">
        <f t="shared" si="58"/>
        <v>0.2931034482758621</v>
      </c>
      <c r="AD182" s="65" t="str">
        <f t="shared" si="59"/>
        <v>Yes</v>
      </c>
      <c r="AE182" s="68">
        <f t="shared" si="60"/>
        <v>0.2931034482758621</v>
      </c>
      <c r="AF182" s="66"/>
    </row>
    <row r="183" spans="1:32" ht="14.5" customHeight="1">
      <c r="A183" s="66" t="s">
        <v>2980</v>
      </c>
      <c r="B183" s="66" t="s">
        <v>28</v>
      </c>
      <c r="C183" s="66" t="str" cm="1">
        <f t="array" ref="C183">_xlfn.IFNA(_xlfn.IFS(B183="Starter","Starters &amp; Sides",B183="Sides","Starters &amp; Sides"),B183)</f>
        <v>Drinks</v>
      </c>
      <c r="D183" s="84" t="s">
        <v>3111</v>
      </c>
      <c r="E183" s="74">
        <v>2.9</v>
      </c>
      <c r="F183" s="4">
        <v>2.9</v>
      </c>
      <c r="G183" s="4">
        <v>2.9</v>
      </c>
      <c r="H183" s="4">
        <v>2.9</v>
      </c>
      <c r="I183" s="4">
        <v>2.9</v>
      </c>
      <c r="J183" s="4">
        <v>2.9</v>
      </c>
      <c r="K183" s="4">
        <v>2.9</v>
      </c>
      <c r="L183" s="4">
        <v>2.9</v>
      </c>
      <c r="M183" s="4">
        <v>3.5</v>
      </c>
      <c r="N183" s="4">
        <v>3.5</v>
      </c>
      <c r="O183" s="15">
        <v>3.5</v>
      </c>
      <c r="P183" s="4">
        <v>3.5</v>
      </c>
      <c r="Q183" s="337">
        <v>3.75</v>
      </c>
      <c r="R183" s="297" t="str">
        <f t="shared" si="47"/>
        <v>Yes</v>
      </c>
      <c r="S183" s="15" t="str">
        <f t="shared" si="48"/>
        <v>No</v>
      </c>
      <c r="T183" s="4" t="str">
        <f t="shared" si="49"/>
        <v>Yes</v>
      </c>
      <c r="U183" s="403">
        <f t="shared" si="50"/>
        <v>7.1428571428571397E-2</v>
      </c>
      <c r="V183" s="221" t="str">
        <f t="shared" si="51"/>
        <v>Yes</v>
      </c>
      <c r="W183" s="223">
        <f t="shared" si="52"/>
        <v>7.1428571428571397E-2</v>
      </c>
      <c r="X183" s="221" t="str">
        <f t="shared" si="53"/>
        <v>Yes</v>
      </c>
      <c r="Y183" s="223">
        <f t="shared" si="54"/>
        <v>7.1428571428571397E-2</v>
      </c>
      <c r="Z183" s="222" t="str">
        <f t="shared" si="55"/>
        <v>Yes</v>
      </c>
      <c r="AA183" s="68">
        <f t="shared" si="56"/>
        <v>7.1428571428571397E-2</v>
      </c>
      <c r="AB183" s="65" t="str">
        <f t="shared" si="57"/>
        <v>Yes</v>
      </c>
      <c r="AC183" s="68">
        <f t="shared" si="58"/>
        <v>0.2931034482758621</v>
      </c>
      <c r="AD183" s="65" t="str">
        <f t="shared" si="59"/>
        <v>Yes</v>
      </c>
      <c r="AE183" s="68">
        <f t="shared" si="60"/>
        <v>0.2931034482758621</v>
      </c>
      <c r="AF183" s="66"/>
    </row>
    <row r="184" spans="1:32" ht="14.5" customHeight="1">
      <c r="A184" s="66" t="s">
        <v>2980</v>
      </c>
      <c r="B184" s="66" t="s">
        <v>28</v>
      </c>
      <c r="C184" s="66" t="str" cm="1">
        <f t="array" ref="C184">_xlfn.IFNA(_xlfn.IFS(B184="Starter","Starters &amp; Sides",B184="Sides","Starters &amp; Sides"),B184)</f>
        <v>Drinks</v>
      </c>
      <c r="D184" s="84" t="s">
        <v>3112</v>
      </c>
      <c r="E184" s="74"/>
      <c r="F184" s="4"/>
      <c r="G184" s="4"/>
      <c r="H184" s="4">
        <v>2.9</v>
      </c>
      <c r="I184" s="4">
        <v>2.9</v>
      </c>
      <c r="J184" s="4">
        <v>2.9</v>
      </c>
      <c r="K184" s="4">
        <v>2.9</v>
      </c>
      <c r="L184" s="4">
        <v>2.9</v>
      </c>
      <c r="M184" s="4">
        <v>3.5</v>
      </c>
      <c r="N184" s="4">
        <v>3.5</v>
      </c>
      <c r="O184" s="15">
        <v>3.5</v>
      </c>
      <c r="P184" s="4">
        <v>3.5</v>
      </c>
      <c r="Q184" s="337">
        <v>3.75</v>
      </c>
      <c r="R184" s="297" t="str">
        <f t="shared" si="47"/>
        <v>Yes</v>
      </c>
      <c r="S184" s="15" t="str">
        <f t="shared" si="48"/>
        <v>No</v>
      </c>
      <c r="T184" s="4" t="str">
        <f t="shared" si="49"/>
        <v>Yes</v>
      </c>
      <c r="U184" s="403">
        <f t="shared" si="50"/>
        <v>7.1428571428571397E-2</v>
      </c>
      <c r="V184" s="221" t="str">
        <f t="shared" si="51"/>
        <v>Yes</v>
      </c>
      <c r="W184" s="223">
        <f t="shared" si="52"/>
        <v>7.1428571428571397E-2</v>
      </c>
      <c r="X184" s="221" t="str">
        <f t="shared" si="53"/>
        <v>Yes</v>
      </c>
      <c r="Y184" s="223">
        <f t="shared" si="54"/>
        <v>7.1428571428571397E-2</v>
      </c>
      <c r="Z184" s="222" t="str">
        <f t="shared" si="55"/>
        <v>Yes</v>
      </c>
      <c r="AA184" s="68">
        <f t="shared" si="56"/>
        <v>7.1428571428571397E-2</v>
      </c>
      <c r="AB184" s="65" t="str">
        <f t="shared" si="57"/>
        <v>Yes</v>
      </c>
      <c r="AC184" s="68">
        <f t="shared" si="58"/>
        <v>0.2931034482758621</v>
      </c>
      <c r="AD184" s="65" t="str">
        <f t="shared" si="59"/>
        <v>No</v>
      </c>
      <c r="AE184" s="68" t="str">
        <f t="shared" si="60"/>
        <v>N/A</v>
      </c>
      <c r="AF184" s="66"/>
    </row>
    <row r="185" spans="1:32" ht="14.5" customHeight="1">
      <c r="A185" s="66" t="s">
        <v>2980</v>
      </c>
      <c r="B185" s="66" t="s">
        <v>28</v>
      </c>
      <c r="C185" s="66" t="str" cm="1">
        <f t="array" ref="C185">_xlfn.IFNA(_xlfn.IFS(B185="Starter","Starters &amp; Sides",B185="Sides","Starters &amp; Sides"),B185)</f>
        <v>Drinks</v>
      </c>
      <c r="D185" s="84" t="s">
        <v>3113</v>
      </c>
      <c r="E185" s="74"/>
      <c r="F185" s="4"/>
      <c r="G185" s="4"/>
      <c r="H185" s="4">
        <v>2.9</v>
      </c>
      <c r="I185" s="4">
        <v>2.9</v>
      </c>
      <c r="J185" s="4">
        <v>2.9</v>
      </c>
      <c r="K185" s="4">
        <v>2.9</v>
      </c>
      <c r="L185" s="4">
        <v>2.9</v>
      </c>
      <c r="M185" s="4">
        <v>3.5</v>
      </c>
      <c r="N185" s="4">
        <v>3.5</v>
      </c>
      <c r="O185" s="15">
        <v>3.5</v>
      </c>
      <c r="P185" s="4">
        <v>3.5</v>
      </c>
      <c r="Q185" s="337">
        <v>3.75</v>
      </c>
      <c r="R185" s="297" t="str">
        <f t="shared" si="47"/>
        <v>Yes</v>
      </c>
      <c r="S185" s="15" t="str">
        <f t="shared" si="48"/>
        <v>No</v>
      </c>
      <c r="T185" s="4" t="str">
        <f t="shared" si="49"/>
        <v>Yes</v>
      </c>
      <c r="U185" s="403">
        <f t="shared" si="50"/>
        <v>7.1428571428571397E-2</v>
      </c>
      <c r="V185" s="221" t="str">
        <f t="shared" si="51"/>
        <v>Yes</v>
      </c>
      <c r="W185" s="223">
        <f t="shared" si="52"/>
        <v>7.1428571428571397E-2</v>
      </c>
      <c r="X185" s="221" t="str">
        <f t="shared" si="53"/>
        <v>Yes</v>
      </c>
      <c r="Y185" s="223">
        <f t="shared" si="54"/>
        <v>7.1428571428571397E-2</v>
      </c>
      <c r="Z185" s="222" t="str">
        <f t="shared" si="55"/>
        <v>Yes</v>
      </c>
      <c r="AA185" s="68">
        <f t="shared" si="56"/>
        <v>7.1428571428571397E-2</v>
      </c>
      <c r="AB185" s="65" t="str">
        <f t="shared" si="57"/>
        <v>Yes</v>
      </c>
      <c r="AC185" s="68">
        <f t="shared" si="58"/>
        <v>0.2931034482758621</v>
      </c>
      <c r="AD185" s="65" t="str">
        <f t="shared" si="59"/>
        <v>No</v>
      </c>
      <c r="AE185" s="68" t="str">
        <f t="shared" si="60"/>
        <v>N/A</v>
      </c>
      <c r="AF185" s="66"/>
    </row>
    <row r="186" spans="1:32" ht="14.5" customHeight="1">
      <c r="A186" s="66" t="s">
        <v>2980</v>
      </c>
      <c r="B186" s="66" t="s">
        <v>28</v>
      </c>
      <c r="C186" s="66" t="str" cm="1">
        <f t="array" ref="C186">_xlfn.IFNA(_xlfn.IFS(B186="Starter","Starters &amp; Sides",B186="Sides","Starters &amp; Sides"),B186)</f>
        <v>Drinks</v>
      </c>
      <c r="D186" s="84" t="s">
        <v>3114</v>
      </c>
      <c r="E186" s="74">
        <v>3.95</v>
      </c>
      <c r="F186" s="4">
        <v>4.25</v>
      </c>
      <c r="G186" s="4">
        <v>4.25</v>
      </c>
      <c r="H186" s="4">
        <v>4.25</v>
      </c>
      <c r="I186" s="4">
        <v>4.25</v>
      </c>
      <c r="J186" s="4">
        <v>4.25</v>
      </c>
      <c r="K186" s="4">
        <v>4.25</v>
      </c>
      <c r="L186" s="4">
        <v>4.25</v>
      </c>
      <c r="M186" s="4">
        <v>4.5</v>
      </c>
      <c r="N186" s="4">
        <v>4.5</v>
      </c>
      <c r="O186" s="15">
        <v>4.5</v>
      </c>
      <c r="P186" s="4">
        <v>4.5</v>
      </c>
      <c r="Q186" s="337">
        <v>4.75</v>
      </c>
      <c r="R186" s="297" t="str">
        <f t="shared" si="47"/>
        <v>Yes</v>
      </c>
      <c r="S186" s="15" t="str">
        <f t="shared" si="48"/>
        <v>No</v>
      </c>
      <c r="T186" s="4" t="str">
        <f t="shared" si="49"/>
        <v>Yes</v>
      </c>
      <c r="U186" s="403">
        <f t="shared" si="50"/>
        <v>5.555555555555558E-2</v>
      </c>
      <c r="V186" s="221" t="str">
        <f t="shared" si="51"/>
        <v>Yes</v>
      </c>
      <c r="W186" s="223">
        <f t="shared" si="52"/>
        <v>5.555555555555558E-2</v>
      </c>
      <c r="X186" s="221" t="str">
        <f t="shared" si="53"/>
        <v>Yes</v>
      </c>
      <c r="Y186" s="223">
        <f t="shared" si="54"/>
        <v>5.555555555555558E-2</v>
      </c>
      <c r="Z186" s="222" t="str">
        <f t="shared" si="55"/>
        <v>Yes</v>
      </c>
      <c r="AA186" s="68">
        <f t="shared" si="56"/>
        <v>5.555555555555558E-2</v>
      </c>
      <c r="AB186" s="65" t="str">
        <f t="shared" si="57"/>
        <v>Yes</v>
      </c>
      <c r="AC186" s="68">
        <f t="shared" si="58"/>
        <v>0.11764705882352944</v>
      </c>
      <c r="AD186" s="65" t="str">
        <f t="shared" si="59"/>
        <v>Yes</v>
      </c>
      <c r="AE186" s="68">
        <f t="shared" si="60"/>
        <v>0.20253164556962022</v>
      </c>
      <c r="AF186" s="66"/>
    </row>
    <row r="187" spans="1:32" ht="14.5" customHeight="1">
      <c r="A187" s="66" t="s">
        <v>2980</v>
      </c>
      <c r="B187" s="66" t="s">
        <v>28</v>
      </c>
      <c r="C187" s="66" t="str" cm="1">
        <f t="array" ref="C187">_xlfn.IFNA(_xlfn.IFS(B187="Starter","Starters &amp; Sides",B187="Sides","Starters &amp; Sides"),B187)</f>
        <v>Drinks</v>
      </c>
      <c r="D187" s="84" t="s">
        <v>3115</v>
      </c>
      <c r="E187" s="74"/>
      <c r="F187" s="4"/>
      <c r="G187" s="4"/>
      <c r="H187" s="4"/>
      <c r="I187" s="4"/>
      <c r="J187" s="4"/>
      <c r="K187" s="4"/>
      <c r="L187" s="4">
        <v>4.25</v>
      </c>
      <c r="M187" s="4">
        <v>4.25</v>
      </c>
      <c r="N187" s="4">
        <v>4.25</v>
      </c>
      <c r="O187" s="15">
        <v>4.25</v>
      </c>
      <c r="P187" s="4">
        <v>4.25</v>
      </c>
      <c r="Q187" s="337">
        <v>4.5</v>
      </c>
      <c r="R187" s="297" t="str">
        <f t="shared" si="47"/>
        <v>Yes</v>
      </c>
      <c r="S187" s="15" t="str">
        <f t="shared" si="48"/>
        <v>No</v>
      </c>
      <c r="T187" s="4" t="str">
        <f t="shared" si="49"/>
        <v>Yes</v>
      </c>
      <c r="U187" s="403">
        <f t="shared" si="50"/>
        <v>5.8823529411764719E-2</v>
      </c>
      <c r="V187" s="221" t="str">
        <f t="shared" si="51"/>
        <v>Yes</v>
      </c>
      <c r="W187" s="223">
        <f t="shared" si="52"/>
        <v>5.8823529411764719E-2</v>
      </c>
      <c r="X187" s="221" t="str">
        <f t="shared" si="53"/>
        <v>Yes</v>
      </c>
      <c r="Y187" s="223">
        <f t="shared" si="54"/>
        <v>5.8823529411764719E-2</v>
      </c>
      <c r="Z187" s="222" t="str">
        <f t="shared" si="55"/>
        <v>Yes</v>
      </c>
      <c r="AA187" s="68">
        <f t="shared" si="56"/>
        <v>5.8823529411764719E-2</v>
      </c>
      <c r="AB187" s="65" t="str">
        <f t="shared" si="57"/>
        <v>Yes</v>
      </c>
      <c r="AC187" s="68">
        <f t="shared" si="58"/>
        <v>5.8823529411764719E-2</v>
      </c>
      <c r="AD187" s="65" t="str">
        <f t="shared" si="59"/>
        <v>No</v>
      </c>
      <c r="AE187" s="68" t="str">
        <f t="shared" si="60"/>
        <v>N/A</v>
      </c>
      <c r="AF187" s="66"/>
    </row>
    <row r="188" spans="1:32" ht="14.5" customHeight="1">
      <c r="A188" s="66" t="s">
        <v>2980</v>
      </c>
      <c r="B188" s="66" t="s">
        <v>28</v>
      </c>
      <c r="C188" s="66" t="str" cm="1">
        <f t="array" ref="C188">_xlfn.IFNA(_xlfn.IFS(B188="Starter","Starters &amp; Sides",B188="Sides","Starters &amp; Sides"),B188)</f>
        <v>Drinks</v>
      </c>
      <c r="D188" t="s">
        <v>3116</v>
      </c>
      <c r="E188" s="74">
        <v>6.25</v>
      </c>
      <c r="F188" s="4">
        <v>6.25</v>
      </c>
      <c r="G188" s="4">
        <v>6.25</v>
      </c>
      <c r="H188" s="4">
        <v>6.25</v>
      </c>
      <c r="I188" s="4">
        <v>6.25</v>
      </c>
      <c r="J188" s="4"/>
      <c r="K188" s="4">
        <v>6.25</v>
      </c>
      <c r="L188" s="4">
        <v>6.25</v>
      </c>
      <c r="M188" s="4">
        <v>6.75</v>
      </c>
      <c r="N188" s="4">
        <v>6.75</v>
      </c>
      <c r="O188" s="15">
        <v>6.75</v>
      </c>
      <c r="P188" s="4">
        <v>6.75</v>
      </c>
      <c r="Q188" s="337">
        <v>7.25</v>
      </c>
      <c r="R188" s="297" t="str">
        <f t="shared" si="47"/>
        <v>Yes</v>
      </c>
      <c r="S188" s="15" t="str">
        <f t="shared" si="48"/>
        <v>No</v>
      </c>
      <c r="T188" s="4" t="str">
        <f t="shared" si="49"/>
        <v>Yes</v>
      </c>
      <c r="U188" s="403">
        <f t="shared" si="50"/>
        <v>7.4074074074074181E-2</v>
      </c>
      <c r="V188" s="221" t="str">
        <f t="shared" si="51"/>
        <v>Yes</v>
      </c>
      <c r="W188" s="223">
        <f t="shared" si="52"/>
        <v>7.4074074074074181E-2</v>
      </c>
      <c r="X188" s="221" t="str">
        <f t="shared" si="53"/>
        <v>Yes</v>
      </c>
      <c r="Y188" s="223">
        <f t="shared" si="54"/>
        <v>7.4074074074074181E-2</v>
      </c>
      <c r="Z188" s="222" t="str">
        <f t="shared" si="55"/>
        <v>Yes</v>
      </c>
      <c r="AA188" s="68">
        <f t="shared" si="56"/>
        <v>7.4074074074074181E-2</v>
      </c>
      <c r="AB188" s="65" t="str">
        <f t="shared" si="57"/>
        <v>Yes</v>
      </c>
      <c r="AC188" s="68">
        <f t="shared" si="58"/>
        <v>0.15999999999999992</v>
      </c>
      <c r="AD188" s="65" t="str">
        <f t="shared" si="59"/>
        <v>No</v>
      </c>
      <c r="AE188" s="68" t="str">
        <f t="shared" si="60"/>
        <v>N/A</v>
      </c>
      <c r="AF188" s="66"/>
    </row>
    <row r="189" spans="1:32" ht="14.5" customHeight="1">
      <c r="A189" s="66" t="s">
        <v>2980</v>
      </c>
      <c r="B189" s="66" t="s">
        <v>28</v>
      </c>
      <c r="C189" s="66" t="str" cm="1">
        <f t="array" ref="C189">_xlfn.IFNA(_xlfn.IFS(B189="Starter","Starters &amp; Sides",B189="Sides","Starters &amp; Sides"),B189)</f>
        <v>Drinks</v>
      </c>
      <c r="D189" t="s">
        <v>3117</v>
      </c>
      <c r="E189" s="74"/>
      <c r="F189" s="4"/>
      <c r="G189" s="4"/>
      <c r="H189" s="4">
        <v>3.6</v>
      </c>
      <c r="I189" s="4">
        <v>3.6</v>
      </c>
      <c r="J189" s="4">
        <v>3.6</v>
      </c>
      <c r="K189" s="4">
        <v>3.6</v>
      </c>
      <c r="L189" s="4">
        <v>3.6</v>
      </c>
      <c r="M189" s="4">
        <v>3.75</v>
      </c>
      <c r="N189" s="4">
        <v>3.75</v>
      </c>
      <c r="O189" s="15">
        <v>3.75</v>
      </c>
      <c r="P189" s="4">
        <v>3.75</v>
      </c>
      <c r="Q189" s="337">
        <v>4</v>
      </c>
      <c r="R189" s="297" t="str">
        <f t="shared" si="47"/>
        <v>Yes</v>
      </c>
      <c r="S189" s="15" t="str">
        <f t="shared" si="48"/>
        <v>No</v>
      </c>
      <c r="T189" s="4" t="str">
        <f t="shared" si="49"/>
        <v>Yes</v>
      </c>
      <c r="U189" s="403">
        <f t="shared" si="50"/>
        <v>6.6666666666666652E-2</v>
      </c>
      <c r="V189" s="221" t="str">
        <f t="shared" si="51"/>
        <v>Yes</v>
      </c>
      <c r="W189" s="223">
        <f t="shared" si="52"/>
        <v>6.6666666666666652E-2</v>
      </c>
      <c r="X189" s="221" t="str">
        <f t="shared" si="53"/>
        <v>Yes</v>
      </c>
      <c r="Y189" s="223">
        <f t="shared" si="54"/>
        <v>6.6666666666666652E-2</v>
      </c>
      <c r="Z189" s="222" t="str">
        <f t="shared" si="55"/>
        <v>Yes</v>
      </c>
      <c r="AA189" s="68">
        <f t="shared" si="56"/>
        <v>6.6666666666666652E-2</v>
      </c>
      <c r="AB189" s="65" t="str">
        <f t="shared" si="57"/>
        <v>Yes</v>
      </c>
      <c r="AC189" s="68">
        <f t="shared" si="58"/>
        <v>0.11111111111111116</v>
      </c>
      <c r="AD189" s="65" t="str">
        <f t="shared" si="59"/>
        <v>No</v>
      </c>
      <c r="AE189" s="68" t="str">
        <f t="shared" si="60"/>
        <v>N/A</v>
      </c>
      <c r="AF189" s="66"/>
    </row>
    <row r="190" spans="1:32" ht="14.5" customHeight="1">
      <c r="A190" s="66" t="s">
        <v>2980</v>
      </c>
      <c r="B190" s="66" t="s">
        <v>28</v>
      </c>
      <c r="C190" s="66" t="str" cm="1">
        <f t="array" ref="C190">_xlfn.IFNA(_xlfn.IFS(B190="Starter","Starters &amp; Sides",B190="Sides","Starters &amp; Sides"),B190)</f>
        <v>Drinks</v>
      </c>
      <c r="D190" t="s">
        <v>3118</v>
      </c>
      <c r="E190" s="74">
        <v>6.25</v>
      </c>
      <c r="F190" s="4">
        <v>6.25</v>
      </c>
      <c r="G190" s="4">
        <v>6.25</v>
      </c>
      <c r="H190" s="4">
        <v>6.25</v>
      </c>
      <c r="I190" s="4">
        <v>6.25</v>
      </c>
      <c r="J190" s="4">
        <v>6.25</v>
      </c>
      <c r="K190" s="4">
        <v>6.25</v>
      </c>
      <c r="L190" s="4">
        <v>6.25</v>
      </c>
      <c r="M190" s="4">
        <v>6.75</v>
      </c>
      <c r="N190" s="4">
        <v>6.75</v>
      </c>
      <c r="O190" s="15">
        <v>6.75</v>
      </c>
      <c r="P190" s="4">
        <v>6.75</v>
      </c>
      <c r="Q190" s="337">
        <v>7.25</v>
      </c>
      <c r="R190" s="297" t="str">
        <f t="shared" si="47"/>
        <v>Yes</v>
      </c>
      <c r="S190" s="15" t="str">
        <f t="shared" si="48"/>
        <v>No</v>
      </c>
      <c r="T190" s="4" t="str">
        <f t="shared" si="49"/>
        <v>Yes</v>
      </c>
      <c r="U190" s="403">
        <f t="shared" si="50"/>
        <v>7.4074074074074181E-2</v>
      </c>
      <c r="V190" s="221" t="str">
        <f t="shared" si="51"/>
        <v>Yes</v>
      </c>
      <c r="W190" s="223">
        <f t="shared" si="52"/>
        <v>7.4074074074074181E-2</v>
      </c>
      <c r="X190" s="221" t="str">
        <f t="shared" si="53"/>
        <v>Yes</v>
      </c>
      <c r="Y190" s="223">
        <f t="shared" si="54"/>
        <v>7.4074074074074181E-2</v>
      </c>
      <c r="Z190" s="222" t="str">
        <f t="shared" si="55"/>
        <v>Yes</v>
      </c>
      <c r="AA190" s="68">
        <f t="shared" si="56"/>
        <v>7.4074074074074181E-2</v>
      </c>
      <c r="AB190" s="65" t="str">
        <f t="shared" si="57"/>
        <v>Yes</v>
      </c>
      <c r="AC190" s="68">
        <f t="shared" si="58"/>
        <v>0.15999999999999992</v>
      </c>
      <c r="AD190" s="65" t="str">
        <f t="shared" si="59"/>
        <v>Yes</v>
      </c>
      <c r="AE190" s="68">
        <f t="shared" si="60"/>
        <v>0.15999999999999992</v>
      </c>
      <c r="AF190" s="66"/>
    </row>
    <row r="191" spans="1:32" ht="14.5" customHeight="1">
      <c r="A191" s="66" t="s">
        <v>2980</v>
      </c>
      <c r="B191" s="66" t="s">
        <v>28</v>
      </c>
      <c r="C191" s="66" t="str" cm="1">
        <f t="array" ref="C191">_xlfn.IFNA(_xlfn.IFS(B191="Starter","Starters &amp; Sides",B191="Sides","Starters &amp; Sides"),B191)</f>
        <v>Drinks</v>
      </c>
      <c r="D191" t="s">
        <v>3119</v>
      </c>
      <c r="E191" s="74"/>
      <c r="F191" s="4"/>
      <c r="G191" s="4"/>
      <c r="H191" s="4"/>
      <c r="I191" s="4"/>
      <c r="J191" s="4"/>
      <c r="K191" s="4"/>
      <c r="L191" s="4">
        <v>3.6</v>
      </c>
      <c r="M191" s="4">
        <v>3.75</v>
      </c>
      <c r="N191" s="4">
        <v>3.75</v>
      </c>
      <c r="O191" s="15">
        <v>3.75</v>
      </c>
      <c r="P191" s="4">
        <v>3.75</v>
      </c>
      <c r="Q191" s="337">
        <v>4</v>
      </c>
      <c r="R191" s="297" t="str">
        <f t="shared" si="47"/>
        <v>Yes</v>
      </c>
      <c r="S191" s="15" t="str">
        <f t="shared" si="48"/>
        <v>No</v>
      </c>
      <c r="T191" s="4" t="str">
        <f t="shared" si="49"/>
        <v>Yes</v>
      </c>
      <c r="U191" s="403">
        <f t="shared" si="50"/>
        <v>6.6666666666666652E-2</v>
      </c>
      <c r="V191" s="221" t="str">
        <f t="shared" si="51"/>
        <v>Yes</v>
      </c>
      <c r="W191" s="223">
        <f t="shared" si="52"/>
        <v>6.6666666666666652E-2</v>
      </c>
      <c r="X191" s="221" t="str">
        <f t="shared" si="53"/>
        <v>Yes</v>
      </c>
      <c r="Y191" s="223">
        <f t="shared" si="54"/>
        <v>6.6666666666666652E-2</v>
      </c>
      <c r="Z191" s="222" t="str">
        <f t="shared" si="55"/>
        <v>Yes</v>
      </c>
      <c r="AA191" s="68">
        <f t="shared" si="56"/>
        <v>6.6666666666666652E-2</v>
      </c>
      <c r="AB191" s="65" t="str">
        <f t="shared" si="57"/>
        <v>Yes</v>
      </c>
      <c r="AC191" s="68">
        <f t="shared" si="58"/>
        <v>0.11111111111111116</v>
      </c>
      <c r="AD191" s="65" t="str">
        <f t="shared" si="59"/>
        <v>No</v>
      </c>
      <c r="AE191" s="68" t="str">
        <f t="shared" si="60"/>
        <v>N/A</v>
      </c>
      <c r="AF191" s="66"/>
    </row>
    <row r="192" spans="1:32" ht="14.5" customHeight="1">
      <c r="A192" s="66" t="s">
        <v>2980</v>
      </c>
      <c r="B192" s="66" t="s">
        <v>28</v>
      </c>
      <c r="C192" s="66" t="str" cm="1">
        <f t="array" ref="C192">_xlfn.IFNA(_xlfn.IFS(B192="Starter","Starters &amp; Sides",B192="Sides","Starters &amp; Sides"),B192)</f>
        <v>Drinks</v>
      </c>
      <c r="D192" s="84" t="s">
        <v>1611</v>
      </c>
      <c r="E192" s="74">
        <v>2.4</v>
      </c>
      <c r="F192" s="4">
        <v>2.4</v>
      </c>
      <c r="G192" s="4"/>
      <c r="H192" s="4">
        <v>2.4</v>
      </c>
      <c r="I192" s="4">
        <v>2.75</v>
      </c>
      <c r="J192" s="4">
        <v>2.75</v>
      </c>
      <c r="K192" s="4">
        <v>2.75</v>
      </c>
      <c r="L192" s="4">
        <v>2.75</v>
      </c>
      <c r="M192" s="4">
        <v>3.25</v>
      </c>
      <c r="N192" s="4">
        <v>3.25</v>
      </c>
      <c r="O192" s="15">
        <v>3.25</v>
      </c>
      <c r="P192" s="4">
        <v>3.25</v>
      </c>
      <c r="Q192" s="337">
        <v>3.5</v>
      </c>
      <c r="R192" s="297" t="str">
        <f t="shared" si="47"/>
        <v>Yes</v>
      </c>
      <c r="S192" s="15" t="str">
        <f t="shared" si="48"/>
        <v>No</v>
      </c>
      <c r="T192" s="4" t="str">
        <f t="shared" si="49"/>
        <v>Yes</v>
      </c>
      <c r="U192" s="403">
        <f t="shared" si="50"/>
        <v>7.6923076923076872E-2</v>
      </c>
      <c r="V192" s="221" t="str">
        <f t="shared" si="51"/>
        <v>Yes</v>
      </c>
      <c r="W192" s="223">
        <f t="shared" si="52"/>
        <v>7.6923076923076872E-2</v>
      </c>
      <c r="X192" s="221" t="str">
        <f t="shared" si="53"/>
        <v>Yes</v>
      </c>
      <c r="Y192" s="223">
        <f t="shared" si="54"/>
        <v>7.6923076923076872E-2</v>
      </c>
      <c r="Z192" s="222" t="str">
        <f t="shared" si="55"/>
        <v>Yes</v>
      </c>
      <c r="AA192" s="68">
        <f t="shared" si="56"/>
        <v>7.6923076923076872E-2</v>
      </c>
      <c r="AB192" s="65" t="str">
        <f t="shared" si="57"/>
        <v>Yes</v>
      </c>
      <c r="AC192" s="68">
        <f t="shared" si="58"/>
        <v>0.27272727272727271</v>
      </c>
      <c r="AD192" s="65" t="str">
        <f t="shared" si="59"/>
        <v>No</v>
      </c>
      <c r="AE192" s="68" t="str">
        <f t="shared" si="60"/>
        <v>N/A</v>
      </c>
      <c r="AF192" s="66"/>
    </row>
    <row r="193" spans="1:32" ht="14.5" customHeight="1">
      <c r="A193" s="66" t="s">
        <v>2980</v>
      </c>
      <c r="B193" s="66" t="s">
        <v>28</v>
      </c>
      <c r="C193" s="66" t="str" cm="1">
        <f t="array" ref="C193">_xlfn.IFNA(_xlfn.IFS(B193="Starter","Starters &amp; Sides",B193="Sides","Starters &amp; Sides"),B193)</f>
        <v>Drinks</v>
      </c>
      <c r="D193" s="84" t="s">
        <v>3120</v>
      </c>
      <c r="E193" s="74"/>
      <c r="F193" s="4">
        <v>2.4</v>
      </c>
      <c r="G193" s="4"/>
      <c r="H193" s="4">
        <v>2.4</v>
      </c>
      <c r="I193" s="4">
        <v>2.75</v>
      </c>
      <c r="J193" s="4">
        <v>2.75</v>
      </c>
      <c r="K193" s="4">
        <v>2.75</v>
      </c>
      <c r="L193" s="4">
        <v>2.75</v>
      </c>
      <c r="M193" s="4">
        <v>3.25</v>
      </c>
      <c r="N193" s="4">
        <v>3.25</v>
      </c>
      <c r="O193" s="15">
        <v>3.25</v>
      </c>
      <c r="P193" s="4">
        <v>3.25</v>
      </c>
      <c r="Q193" s="337">
        <v>3.5</v>
      </c>
      <c r="R193" s="297" t="str">
        <f t="shared" si="47"/>
        <v>Yes</v>
      </c>
      <c r="S193" s="15" t="str">
        <f t="shared" si="48"/>
        <v>No</v>
      </c>
      <c r="T193" s="4" t="str">
        <f t="shared" si="49"/>
        <v>Yes</v>
      </c>
      <c r="U193" s="403">
        <f t="shared" si="50"/>
        <v>7.6923076923076872E-2</v>
      </c>
      <c r="V193" s="221" t="str">
        <f t="shared" si="51"/>
        <v>Yes</v>
      </c>
      <c r="W193" s="223">
        <f t="shared" si="52"/>
        <v>7.6923076923076872E-2</v>
      </c>
      <c r="X193" s="221" t="str">
        <f t="shared" si="53"/>
        <v>Yes</v>
      </c>
      <c r="Y193" s="223">
        <f t="shared" si="54"/>
        <v>7.6923076923076872E-2</v>
      </c>
      <c r="Z193" s="222" t="str">
        <f t="shared" si="55"/>
        <v>Yes</v>
      </c>
      <c r="AA193" s="68">
        <f t="shared" si="56"/>
        <v>7.6923076923076872E-2</v>
      </c>
      <c r="AB193" s="65" t="str">
        <f t="shared" si="57"/>
        <v>Yes</v>
      </c>
      <c r="AC193" s="68">
        <f t="shared" si="58"/>
        <v>0.27272727272727271</v>
      </c>
      <c r="AD193" s="65" t="str">
        <f t="shared" si="59"/>
        <v>No</v>
      </c>
      <c r="AE193" s="68" t="str">
        <f t="shared" si="60"/>
        <v>N/A</v>
      </c>
      <c r="AF193" s="66"/>
    </row>
    <row r="194" spans="1:32" ht="14.5" customHeight="1">
      <c r="A194" s="66" t="s">
        <v>2980</v>
      </c>
      <c r="B194" s="66" t="s">
        <v>28</v>
      </c>
      <c r="C194" s="66" t="str" cm="1">
        <f t="array" ref="C194">_xlfn.IFNA(_xlfn.IFS(B194="Starter","Starters &amp; Sides",B194="Sides","Starters &amp; Sides"),B194)</f>
        <v>Drinks</v>
      </c>
      <c r="D194" s="84" t="s">
        <v>3121</v>
      </c>
      <c r="E194" s="74">
        <v>4.8499999999999996</v>
      </c>
      <c r="F194" s="4">
        <v>4.8499999999999996</v>
      </c>
      <c r="G194" s="4">
        <v>4.8499999999999996</v>
      </c>
      <c r="H194" s="4">
        <v>4.8499999999999996</v>
      </c>
      <c r="I194" s="4">
        <v>4.8499999999999996</v>
      </c>
      <c r="J194" s="4">
        <v>4.8499999999999996</v>
      </c>
      <c r="K194" s="4">
        <v>4.8499999999999996</v>
      </c>
      <c r="L194" s="4">
        <v>4.8499999999999996</v>
      </c>
      <c r="M194" s="4">
        <v>5.25</v>
      </c>
      <c r="N194" s="4">
        <v>5.25</v>
      </c>
      <c r="O194" s="15">
        <v>5.25</v>
      </c>
      <c r="P194" s="4">
        <v>5.25</v>
      </c>
      <c r="Q194" s="337">
        <v>5.5</v>
      </c>
      <c r="R194" s="297" t="str">
        <f t="shared" si="47"/>
        <v>Yes</v>
      </c>
      <c r="S194" s="15" t="str">
        <f t="shared" si="48"/>
        <v>No</v>
      </c>
      <c r="T194" s="4" t="str">
        <f t="shared" si="49"/>
        <v>Yes</v>
      </c>
      <c r="U194" s="403">
        <f t="shared" si="50"/>
        <v>4.7619047619047672E-2</v>
      </c>
      <c r="V194" s="221" t="str">
        <f t="shared" si="51"/>
        <v>Yes</v>
      </c>
      <c r="W194" s="223">
        <f t="shared" si="52"/>
        <v>4.7619047619047672E-2</v>
      </c>
      <c r="X194" s="221" t="str">
        <f t="shared" si="53"/>
        <v>Yes</v>
      </c>
      <c r="Y194" s="223">
        <f t="shared" si="54"/>
        <v>4.7619047619047672E-2</v>
      </c>
      <c r="Z194" s="222" t="str">
        <f t="shared" si="55"/>
        <v>Yes</v>
      </c>
      <c r="AA194" s="68">
        <f t="shared" si="56"/>
        <v>4.7619047619047672E-2</v>
      </c>
      <c r="AB194" s="65" t="str">
        <f t="shared" si="57"/>
        <v>Yes</v>
      </c>
      <c r="AC194" s="68">
        <f t="shared" si="58"/>
        <v>0.13402061855670122</v>
      </c>
      <c r="AD194" s="65" t="str">
        <f t="shared" si="59"/>
        <v>Yes</v>
      </c>
      <c r="AE194" s="68">
        <f t="shared" si="60"/>
        <v>0.13402061855670122</v>
      </c>
      <c r="AF194" s="66"/>
    </row>
    <row r="195" spans="1:32" ht="14.5" hidden="1" customHeight="1">
      <c r="A195" s="66" t="s">
        <v>2980</v>
      </c>
      <c r="B195" s="66" t="s">
        <v>28</v>
      </c>
      <c r="C195" s="66" t="str" cm="1">
        <f t="array" ref="C195">_xlfn.IFNA(_xlfn.IFS(B195="Starter","Starters &amp; Sides",B195="Sides","Starters &amp; Sides"),B195)</f>
        <v>Drinks</v>
      </c>
      <c r="D195" s="84" t="s">
        <v>3122</v>
      </c>
      <c r="E195" s="74"/>
      <c r="F195" s="4"/>
      <c r="G195" s="4"/>
      <c r="H195" s="4"/>
      <c r="I195" s="4"/>
      <c r="J195" s="16">
        <v>4</v>
      </c>
      <c r="K195" s="4">
        <v>4</v>
      </c>
      <c r="L195" s="4">
        <v>4</v>
      </c>
      <c r="M195" s="4">
        <v>4.5</v>
      </c>
      <c r="N195" s="4"/>
      <c r="O195" s="15"/>
      <c r="P195" s="4"/>
      <c r="Q195" s="337"/>
      <c r="R195" s="297" t="str">
        <f t="shared" si="47"/>
        <v>No</v>
      </c>
      <c r="S195" s="15" t="str">
        <f t="shared" si="48"/>
        <v>No</v>
      </c>
      <c r="T195" s="4" t="str">
        <f t="shared" si="49"/>
        <v>No</v>
      </c>
      <c r="U195" s="403" t="str">
        <f t="shared" si="50"/>
        <v>N/A</v>
      </c>
      <c r="V195" s="221" t="str">
        <f t="shared" si="51"/>
        <v>No</v>
      </c>
      <c r="W195" s="223" t="str">
        <f t="shared" si="52"/>
        <v>N/A</v>
      </c>
      <c r="X195" s="221" t="str">
        <f t="shared" si="53"/>
        <v>No</v>
      </c>
      <c r="Y195" s="223" t="str">
        <f t="shared" si="54"/>
        <v>N/A</v>
      </c>
      <c r="Z195" s="222" t="str">
        <f t="shared" si="55"/>
        <v>No</v>
      </c>
      <c r="AA195" s="68" t="str">
        <f t="shared" si="56"/>
        <v>N/A</v>
      </c>
      <c r="AB195" s="65" t="str">
        <f t="shared" si="57"/>
        <v>No</v>
      </c>
      <c r="AC195" s="68" t="str">
        <f t="shared" si="58"/>
        <v>N/A</v>
      </c>
      <c r="AD195" s="65" t="str">
        <f t="shared" si="59"/>
        <v>No</v>
      </c>
      <c r="AE195" s="68" t="str">
        <f t="shared" si="60"/>
        <v>N/A</v>
      </c>
      <c r="AF195" s="66"/>
    </row>
    <row r="196" spans="1:32" ht="14.5" customHeight="1">
      <c r="A196" s="66" t="s">
        <v>2980</v>
      </c>
      <c r="B196" s="66" t="s">
        <v>28</v>
      </c>
      <c r="C196" s="66" t="str" cm="1">
        <f t="array" ref="C196">_xlfn.IFNA(_xlfn.IFS(B196="Starter","Starters &amp; Sides",B196="Sides","Starters &amp; Sides"),B196)</f>
        <v>Drinks</v>
      </c>
      <c r="D196" t="s">
        <v>3123</v>
      </c>
      <c r="E196" s="74"/>
      <c r="F196" s="4"/>
      <c r="G196" s="4"/>
      <c r="H196" s="4"/>
      <c r="I196" s="4"/>
      <c r="J196" s="16">
        <v>3.6</v>
      </c>
      <c r="K196" s="4">
        <v>3.6</v>
      </c>
      <c r="L196" s="4">
        <v>3.6</v>
      </c>
      <c r="M196" s="4">
        <v>3.95</v>
      </c>
      <c r="N196" s="4">
        <v>3.95</v>
      </c>
      <c r="O196" s="15">
        <v>3.95</v>
      </c>
      <c r="P196" s="4">
        <v>3.95</v>
      </c>
      <c r="Q196" s="337">
        <v>4.25</v>
      </c>
      <c r="R196" s="297" t="str">
        <f t="shared" si="47"/>
        <v>Yes</v>
      </c>
      <c r="S196" s="15" t="str">
        <f t="shared" si="48"/>
        <v>No</v>
      </c>
      <c r="T196" s="4" t="str">
        <f t="shared" si="49"/>
        <v>Yes</v>
      </c>
      <c r="U196" s="403">
        <f t="shared" si="50"/>
        <v>7.5949367088607556E-2</v>
      </c>
      <c r="V196" s="221" t="str">
        <f t="shared" si="51"/>
        <v>Yes</v>
      </c>
      <c r="W196" s="223">
        <f t="shared" si="52"/>
        <v>7.5949367088607556E-2</v>
      </c>
      <c r="X196" s="221" t="str">
        <f t="shared" si="53"/>
        <v>Yes</v>
      </c>
      <c r="Y196" s="223">
        <f t="shared" si="54"/>
        <v>7.5949367088607556E-2</v>
      </c>
      <c r="Z196" s="222" t="str">
        <f t="shared" si="55"/>
        <v>Yes</v>
      </c>
      <c r="AA196" s="68">
        <f t="shared" si="56"/>
        <v>7.5949367088607556E-2</v>
      </c>
      <c r="AB196" s="65" t="str">
        <f t="shared" si="57"/>
        <v>Yes</v>
      </c>
      <c r="AC196" s="68">
        <f t="shared" si="58"/>
        <v>0.18055555555555558</v>
      </c>
      <c r="AD196" s="65" t="str">
        <f t="shared" si="59"/>
        <v>No</v>
      </c>
      <c r="AE196" s="68" t="str">
        <f t="shared" si="60"/>
        <v>N/A</v>
      </c>
      <c r="AF196" s="66"/>
    </row>
    <row r="197" spans="1:32" ht="14.15" customHeight="1">
      <c r="A197" s="66" t="s">
        <v>2980</v>
      </c>
      <c r="B197" s="66" t="s">
        <v>28</v>
      </c>
      <c r="C197" s="66" t="str" cm="1">
        <f t="array" ref="C197">_xlfn.IFNA(_xlfn.IFS(B197="Starter","Starters &amp; Sides",B197="Sides","Starters &amp; Sides"),B197)</f>
        <v>Drinks</v>
      </c>
      <c r="D197" t="s">
        <v>3124</v>
      </c>
      <c r="E197" s="74"/>
      <c r="F197" s="4"/>
      <c r="G197" s="4"/>
      <c r="H197" s="4"/>
      <c r="I197" s="4"/>
      <c r="J197" s="16">
        <v>6.25</v>
      </c>
      <c r="K197" s="4">
        <v>6.25</v>
      </c>
      <c r="L197" s="4">
        <v>6.25</v>
      </c>
      <c r="M197" s="4">
        <v>6.75</v>
      </c>
      <c r="N197" s="4">
        <v>6.75</v>
      </c>
      <c r="O197" s="15">
        <v>6.75</v>
      </c>
      <c r="P197" s="4">
        <v>6.75</v>
      </c>
      <c r="Q197" s="337">
        <v>7.25</v>
      </c>
      <c r="R197" s="297" t="str">
        <f t="shared" si="47"/>
        <v>Yes</v>
      </c>
      <c r="S197" s="15" t="str">
        <f t="shared" si="48"/>
        <v>No</v>
      </c>
      <c r="T197" s="4" t="str">
        <f t="shared" si="49"/>
        <v>Yes</v>
      </c>
      <c r="U197" s="403">
        <f t="shared" si="50"/>
        <v>7.4074074074074181E-2</v>
      </c>
      <c r="V197" s="221" t="str">
        <f t="shared" si="51"/>
        <v>Yes</v>
      </c>
      <c r="W197" s="223">
        <f t="shared" si="52"/>
        <v>7.4074074074074181E-2</v>
      </c>
      <c r="X197" s="221" t="str">
        <f t="shared" si="53"/>
        <v>Yes</v>
      </c>
      <c r="Y197" s="223">
        <f t="shared" si="54"/>
        <v>7.4074074074074181E-2</v>
      </c>
      <c r="Z197" s="222" t="str">
        <f t="shared" si="55"/>
        <v>Yes</v>
      </c>
      <c r="AA197" s="68">
        <f t="shared" si="56"/>
        <v>7.4074074074074181E-2</v>
      </c>
      <c r="AB197" s="65" t="str">
        <f t="shared" si="57"/>
        <v>Yes</v>
      </c>
      <c r="AC197" s="68">
        <f t="shared" si="58"/>
        <v>0.15999999999999992</v>
      </c>
      <c r="AD197" s="65" t="str">
        <f t="shared" si="59"/>
        <v>No</v>
      </c>
      <c r="AE197" s="68" t="str">
        <f t="shared" si="60"/>
        <v>N/A</v>
      </c>
      <c r="AF197" s="66"/>
    </row>
    <row r="198" spans="1:32">
      <c r="A198" s="66" t="s">
        <v>2980</v>
      </c>
      <c r="B198" s="66" t="s">
        <v>28</v>
      </c>
      <c r="C198" s="66" t="str" cm="1">
        <f t="array" ref="C198">_xlfn.IFNA(_xlfn.IFS(B198="Starter","Starters &amp; Sides",B198="Sides","Starters &amp; Sides"),B198)</f>
        <v>Drinks</v>
      </c>
      <c r="D198" s="84" t="s">
        <v>3125</v>
      </c>
      <c r="E198" s="74"/>
      <c r="F198" s="4"/>
      <c r="G198" s="4"/>
      <c r="H198" s="4"/>
      <c r="I198" s="4"/>
      <c r="J198" s="16"/>
      <c r="K198" s="4"/>
      <c r="L198" s="4"/>
      <c r="M198" s="4"/>
      <c r="N198" s="4"/>
      <c r="O198" s="15">
        <v>4.25</v>
      </c>
      <c r="P198" s="4">
        <v>4.25</v>
      </c>
      <c r="Q198" s="337">
        <v>4.5</v>
      </c>
      <c r="R198" s="297" t="str">
        <f t="shared" si="47"/>
        <v>Yes</v>
      </c>
      <c r="S198" s="15" t="str">
        <f t="shared" si="48"/>
        <v>No</v>
      </c>
      <c r="T198" s="4" t="str">
        <f t="shared" si="49"/>
        <v>Yes</v>
      </c>
      <c r="U198" s="403">
        <f t="shared" si="50"/>
        <v>5.8823529411764719E-2</v>
      </c>
      <c r="V198" s="221" t="str">
        <f t="shared" si="51"/>
        <v>Yes</v>
      </c>
      <c r="W198" s="223">
        <f t="shared" si="52"/>
        <v>5.8823529411764719E-2</v>
      </c>
      <c r="X198" s="221" t="str">
        <f t="shared" si="53"/>
        <v>No</v>
      </c>
      <c r="Y198" s="223" t="str">
        <f t="shared" si="54"/>
        <v>N/A</v>
      </c>
      <c r="Z198" s="222" t="str">
        <f t="shared" si="55"/>
        <v>No</v>
      </c>
      <c r="AA198" s="68" t="str">
        <f t="shared" si="56"/>
        <v>N/A</v>
      </c>
      <c r="AB198" s="65" t="str">
        <f t="shared" si="57"/>
        <v>No</v>
      </c>
      <c r="AC198" s="68" t="str">
        <f t="shared" si="58"/>
        <v>N/A</v>
      </c>
      <c r="AD198" s="65" t="str">
        <f t="shared" si="59"/>
        <v>No</v>
      </c>
      <c r="AE198" s="68" t="str">
        <f t="shared" si="60"/>
        <v>N/A</v>
      </c>
      <c r="AF198" s="66"/>
    </row>
    <row r="199" spans="1:32">
      <c r="A199" s="66" t="s">
        <v>2980</v>
      </c>
      <c r="B199" s="66" t="s">
        <v>28</v>
      </c>
      <c r="C199" s="66" t="str" cm="1">
        <f t="array" ref="C199">_xlfn.IFNA(_xlfn.IFS(B199="Starter","Starters &amp; Sides",B199="Sides","Starters &amp; Sides"),B199)</f>
        <v>Drinks</v>
      </c>
      <c r="D199" s="84" t="s">
        <v>3126</v>
      </c>
      <c r="E199" s="74"/>
      <c r="F199" s="4"/>
      <c r="G199" s="4"/>
      <c r="H199" s="4"/>
      <c r="I199" s="4"/>
      <c r="J199" s="16"/>
      <c r="K199" s="4"/>
      <c r="L199" s="4"/>
      <c r="M199" s="4"/>
      <c r="N199" s="4"/>
      <c r="O199" s="15">
        <v>4.5</v>
      </c>
      <c r="P199" s="4">
        <v>4.5</v>
      </c>
      <c r="Q199" s="337">
        <v>4.75</v>
      </c>
      <c r="R199" s="297" t="str">
        <f t="shared" si="47"/>
        <v>Yes</v>
      </c>
      <c r="S199" s="15" t="str">
        <f t="shared" si="48"/>
        <v>No</v>
      </c>
      <c r="T199" s="4" t="str">
        <f t="shared" si="49"/>
        <v>Yes</v>
      </c>
      <c r="U199" s="403">
        <f t="shared" si="50"/>
        <v>5.555555555555558E-2</v>
      </c>
      <c r="V199" s="221" t="str">
        <f t="shared" si="51"/>
        <v>Yes</v>
      </c>
      <c r="W199" s="223">
        <f t="shared" si="52"/>
        <v>5.555555555555558E-2</v>
      </c>
      <c r="X199" s="221" t="str">
        <f t="shared" si="53"/>
        <v>No</v>
      </c>
      <c r="Y199" s="223" t="str">
        <f t="shared" si="54"/>
        <v>N/A</v>
      </c>
      <c r="Z199" s="222" t="str">
        <f t="shared" si="55"/>
        <v>No</v>
      </c>
      <c r="AA199" s="68" t="str">
        <f t="shared" si="56"/>
        <v>N/A</v>
      </c>
      <c r="AB199" s="65" t="str">
        <f t="shared" si="57"/>
        <v>No</v>
      </c>
      <c r="AC199" s="68" t="str">
        <f t="shared" si="58"/>
        <v>N/A</v>
      </c>
      <c r="AD199" s="65" t="str">
        <f t="shared" si="59"/>
        <v>No</v>
      </c>
      <c r="AE199" s="68" t="str">
        <f t="shared" si="60"/>
        <v>N/A</v>
      </c>
      <c r="AF199" s="66"/>
    </row>
    <row r="200" spans="1:32">
      <c r="A200" s="66" t="s">
        <v>2980</v>
      </c>
      <c r="B200" s="66" t="s">
        <v>28</v>
      </c>
      <c r="C200" s="66" t="str" cm="1">
        <f t="array" ref="C200">_xlfn.IFNA(_xlfn.IFS(B200="Starter","Starters &amp; Sides",B200="Sides","Starters &amp; Sides"),B200)</f>
        <v>Drinks</v>
      </c>
      <c r="D200" s="84" t="s">
        <v>1374</v>
      </c>
      <c r="E200" s="74"/>
      <c r="F200" s="4"/>
      <c r="G200" s="4"/>
      <c r="H200" s="4"/>
      <c r="I200" s="4"/>
      <c r="J200" s="16"/>
      <c r="K200" s="4"/>
      <c r="L200" s="4"/>
      <c r="M200" s="4"/>
      <c r="N200" s="4"/>
      <c r="O200" s="15">
        <v>4.25</v>
      </c>
      <c r="P200" s="4">
        <v>4.25</v>
      </c>
      <c r="Q200" s="337">
        <v>4.5</v>
      </c>
      <c r="R200" s="297" t="str">
        <f t="shared" si="47"/>
        <v>Yes</v>
      </c>
      <c r="S200" s="15" t="str">
        <f t="shared" ref="S200:S202" si="61">IF(AND(V200="No",R200="Yes"),"Yes","No")</f>
        <v>No</v>
      </c>
      <c r="T200" s="4" t="str">
        <f t="shared" si="49"/>
        <v>Yes</v>
      </c>
      <c r="U200" s="403">
        <f t="shared" si="50"/>
        <v>5.8823529411764719E-2</v>
      </c>
      <c r="V200" s="221" t="str">
        <f t="shared" si="51"/>
        <v>Yes</v>
      </c>
      <c r="W200" s="223">
        <f t="shared" si="52"/>
        <v>5.8823529411764719E-2</v>
      </c>
      <c r="X200" s="221" t="str">
        <f t="shared" si="53"/>
        <v>No</v>
      </c>
      <c r="Y200" s="223" t="str">
        <f t="shared" si="54"/>
        <v>N/A</v>
      </c>
      <c r="Z200" s="222" t="str">
        <f t="shared" si="55"/>
        <v>No</v>
      </c>
      <c r="AA200" s="68" t="str">
        <f t="shared" si="56"/>
        <v>N/A</v>
      </c>
      <c r="AB200" s="65" t="str">
        <f t="shared" si="57"/>
        <v>No</v>
      </c>
      <c r="AC200" s="68" t="str">
        <f t="shared" si="58"/>
        <v>N/A</v>
      </c>
      <c r="AD200" s="65" t="str">
        <f t="shared" si="59"/>
        <v>No</v>
      </c>
      <c r="AE200" s="68" t="str">
        <f t="shared" si="60"/>
        <v>N/A</v>
      </c>
      <c r="AF200" s="66"/>
    </row>
    <row r="201" spans="1:32">
      <c r="A201" s="66" t="s">
        <v>2980</v>
      </c>
      <c r="B201" s="66" t="s">
        <v>28</v>
      </c>
      <c r="C201" s="66" t="str" cm="1">
        <f t="array" ref="C201">_xlfn.IFNA(_xlfn.IFS(B201="Starter","Starters &amp; Sides",B201="Sides","Starters &amp; Sides"),B201)</f>
        <v>Drinks</v>
      </c>
      <c r="D201" t="s">
        <v>3127</v>
      </c>
      <c r="E201" s="343"/>
      <c r="F201" s="7"/>
      <c r="G201" s="7"/>
      <c r="H201" s="7"/>
      <c r="I201" s="7"/>
      <c r="J201" s="5"/>
      <c r="K201" s="7"/>
      <c r="L201" s="7"/>
      <c r="M201" s="7"/>
      <c r="N201" s="7"/>
      <c r="O201" s="21">
        <v>3.95</v>
      </c>
      <c r="P201" s="4">
        <v>3.95</v>
      </c>
      <c r="Q201" s="337">
        <v>4.25</v>
      </c>
      <c r="R201" s="297" t="str">
        <f t="shared" si="47"/>
        <v>Yes</v>
      </c>
      <c r="S201" s="15" t="str">
        <f t="shared" si="61"/>
        <v>No</v>
      </c>
      <c r="T201" s="4" t="str">
        <f t="shared" si="49"/>
        <v>Yes</v>
      </c>
      <c r="U201" s="403">
        <f t="shared" si="50"/>
        <v>7.5949367088607556E-2</v>
      </c>
      <c r="V201" s="221" t="str">
        <f t="shared" si="51"/>
        <v>Yes</v>
      </c>
      <c r="W201" s="223">
        <f t="shared" si="52"/>
        <v>7.5949367088607556E-2</v>
      </c>
      <c r="X201" s="221" t="str">
        <f t="shared" si="53"/>
        <v>No</v>
      </c>
      <c r="Y201" s="223" t="str">
        <f t="shared" si="54"/>
        <v>N/A</v>
      </c>
      <c r="Z201" s="222" t="str">
        <f t="shared" si="55"/>
        <v>No</v>
      </c>
      <c r="AA201" s="68" t="str">
        <f t="shared" si="56"/>
        <v>N/A</v>
      </c>
      <c r="AB201" s="65" t="str">
        <f t="shared" si="57"/>
        <v>No</v>
      </c>
      <c r="AC201" s="68" t="str">
        <f t="shared" si="58"/>
        <v>N/A</v>
      </c>
      <c r="AD201" s="65" t="str">
        <f t="shared" si="59"/>
        <v>No</v>
      </c>
      <c r="AE201" s="68" t="str">
        <f t="shared" si="60"/>
        <v>N/A</v>
      </c>
      <c r="AF201" s="66"/>
    </row>
    <row r="202" spans="1:32" hidden="1">
      <c r="A202" s="66" t="s">
        <v>2980</v>
      </c>
      <c r="B202" s="66" t="s">
        <v>28</v>
      </c>
      <c r="C202" s="212" t="str" cm="1">
        <f t="array" ref="C202">_xlfn.IFNA(_xlfn.IFS(B202="Starter","Starters &amp; Sides",B202="Sides","Starters &amp; Sides"),B202)</f>
        <v>Drinks</v>
      </c>
      <c r="D202" s="8" t="s">
        <v>3128</v>
      </c>
      <c r="E202" s="4"/>
      <c r="F202" s="4"/>
      <c r="G202" s="4"/>
      <c r="H202" s="4"/>
      <c r="I202" s="4"/>
      <c r="J202" s="4"/>
      <c r="K202" s="4"/>
      <c r="L202" s="4"/>
      <c r="M202" s="4"/>
      <c r="N202" s="4"/>
      <c r="O202" s="15">
        <v>4.5</v>
      </c>
      <c r="P202" s="4"/>
      <c r="Q202" s="337"/>
      <c r="R202" s="297" t="str">
        <f t="shared" si="47"/>
        <v>No</v>
      </c>
      <c r="S202" s="15" t="str">
        <f t="shared" si="61"/>
        <v>No</v>
      </c>
      <c r="T202" s="4" t="str">
        <f t="shared" si="49"/>
        <v>No</v>
      </c>
      <c r="U202" s="403" t="str">
        <f t="shared" si="50"/>
        <v>N/A</v>
      </c>
      <c r="V202" s="221" t="str">
        <f t="shared" si="51"/>
        <v>No</v>
      </c>
      <c r="W202" s="223" t="str">
        <f t="shared" si="52"/>
        <v>N/A</v>
      </c>
      <c r="X202" s="221" t="str">
        <f t="shared" si="53"/>
        <v>No</v>
      </c>
      <c r="Y202" s="223" t="str">
        <f t="shared" si="54"/>
        <v>N/A</v>
      </c>
      <c r="Z202" s="222" t="str">
        <f t="shared" si="55"/>
        <v>No</v>
      </c>
      <c r="AA202" s="68" t="str">
        <f t="shared" si="56"/>
        <v>N/A</v>
      </c>
      <c r="AB202" s="65" t="str">
        <f t="shared" si="57"/>
        <v>No</v>
      </c>
      <c r="AC202" s="68" t="str">
        <f t="shared" si="58"/>
        <v>N/A</v>
      </c>
      <c r="AD202" s="65" t="str">
        <f t="shared" si="59"/>
        <v>No</v>
      </c>
      <c r="AE202" s="68" t="str">
        <f t="shared" si="60"/>
        <v>N/A</v>
      </c>
      <c r="AF202" s="66"/>
    </row>
    <row r="203" spans="1:32">
      <c r="A203" s="66" t="s">
        <v>2980</v>
      </c>
      <c r="B203" s="332" t="s">
        <v>27</v>
      </c>
      <c r="C203" s="212" t="str" cm="1">
        <f t="array" ref="C203">_xlfn.IFNA(_xlfn.IFS(B203="Starter","Starters &amp; Sides",B203="Sides","Starters &amp; Sides"),B203)</f>
        <v>Mains</v>
      </c>
      <c r="D203" s="8" t="s">
        <v>3129</v>
      </c>
      <c r="E203" s="8"/>
      <c r="F203" s="8"/>
      <c r="G203" s="8"/>
      <c r="H203" s="8"/>
      <c r="I203" s="8"/>
      <c r="J203" s="8"/>
      <c r="K203" s="8"/>
      <c r="L203" s="8"/>
      <c r="M203" s="8"/>
      <c r="N203" s="8"/>
      <c r="O203" s="61"/>
      <c r="P203" s="18">
        <v>9.9499999999999993</v>
      </c>
      <c r="Q203" s="337">
        <v>9.9499999999999993</v>
      </c>
      <c r="R203" s="15" t="str">
        <f t="shared" ref="R203:R204" si="62">IF(COUNTA(Q203)=1,"Yes","No")</f>
        <v>Yes</v>
      </c>
      <c r="S203" s="15" t="str">
        <f t="shared" ref="S203:S204" si="63">IF(AND(T203="No",R203="Yes"),"Yes","No")</f>
        <v>No</v>
      </c>
      <c r="T203" s="4" t="str">
        <f t="shared" si="49"/>
        <v>Yes</v>
      </c>
      <c r="U203" s="403">
        <f t="shared" si="50"/>
        <v>0</v>
      </c>
      <c r="V203" s="221" t="str">
        <f t="shared" si="51"/>
        <v>No</v>
      </c>
      <c r="W203" s="223" t="str">
        <f t="shared" si="52"/>
        <v>N/A</v>
      </c>
      <c r="X203" s="221" t="str">
        <f t="shared" si="53"/>
        <v>No</v>
      </c>
      <c r="Y203" s="223" t="str">
        <f t="shared" si="54"/>
        <v>N/A</v>
      </c>
      <c r="Z203" s="222" t="str">
        <f t="shared" si="55"/>
        <v>No</v>
      </c>
      <c r="AA203" s="68" t="str">
        <f t="shared" si="56"/>
        <v>N/A</v>
      </c>
      <c r="AB203" s="65" t="str">
        <f t="shared" si="57"/>
        <v>No</v>
      </c>
      <c r="AC203" s="68" t="str">
        <f t="shared" si="58"/>
        <v>N/A</v>
      </c>
      <c r="AD203" s="65" t="str">
        <f t="shared" si="59"/>
        <v>No</v>
      </c>
      <c r="AE203" s="68" t="str">
        <f t="shared" si="60"/>
        <v>N/A</v>
      </c>
      <c r="AF203" s="66"/>
    </row>
    <row r="204" spans="1:32">
      <c r="A204" s="66" t="s">
        <v>2980</v>
      </c>
      <c r="B204" s="332" t="s">
        <v>27</v>
      </c>
      <c r="C204" s="212" t="str" cm="1">
        <f t="array" ref="C204">_xlfn.IFNA(_xlfn.IFS(B204="Starter","Starters &amp; Sides",B204="Sides","Starters &amp; Sides"),B204)</f>
        <v>Mains</v>
      </c>
      <c r="D204" s="8" t="s">
        <v>3130</v>
      </c>
      <c r="E204" s="8"/>
      <c r="F204" s="8"/>
      <c r="G204" s="8"/>
      <c r="H204" s="8"/>
      <c r="I204" s="8"/>
      <c r="J204" s="8"/>
      <c r="K204" s="8"/>
      <c r="L204" s="8"/>
      <c r="M204" s="8"/>
      <c r="N204" s="8"/>
      <c r="O204" s="61"/>
      <c r="P204" s="18">
        <v>9.9499999999999993</v>
      </c>
      <c r="Q204" s="337">
        <v>9.9499999999999993</v>
      </c>
      <c r="R204" s="15" t="str">
        <f t="shared" si="62"/>
        <v>Yes</v>
      </c>
      <c r="S204" s="15" t="str">
        <f t="shared" si="63"/>
        <v>No</v>
      </c>
      <c r="T204" s="4" t="str">
        <f t="shared" si="49"/>
        <v>Yes</v>
      </c>
      <c r="U204" s="403">
        <f t="shared" si="50"/>
        <v>0</v>
      </c>
      <c r="V204" s="221" t="str">
        <f t="shared" si="51"/>
        <v>No</v>
      </c>
      <c r="W204" s="223" t="str">
        <f t="shared" si="52"/>
        <v>N/A</v>
      </c>
      <c r="X204" s="221" t="str">
        <f t="shared" si="53"/>
        <v>No</v>
      </c>
      <c r="Y204" s="223" t="str">
        <f t="shared" si="54"/>
        <v>N/A</v>
      </c>
      <c r="Z204" s="222" t="str">
        <f t="shared" si="55"/>
        <v>No</v>
      </c>
      <c r="AA204" s="68" t="str">
        <f t="shared" si="56"/>
        <v>N/A</v>
      </c>
      <c r="AB204" s="65" t="str">
        <f t="shared" si="57"/>
        <v>No</v>
      </c>
      <c r="AC204" s="68" t="str">
        <f t="shared" si="58"/>
        <v>N/A</v>
      </c>
      <c r="AD204" s="65" t="str">
        <f t="shared" si="59"/>
        <v>No</v>
      </c>
      <c r="AE204" s="68" t="str">
        <f t="shared" si="60"/>
        <v>N/A</v>
      </c>
      <c r="AF204" s="66"/>
    </row>
    <row r="205" spans="1:32" hidden="1">
      <c r="A205" s="66" t="s">
        <v>2980</v>
      </c>
      <c r="B205" s="332" t="s">
        <v>86</v>
      </c>
      <c r="C205" s="212" t="str" cm="1">
        <f t="array" ref="C205">_xlfn.IFNA(_xlfn.IFS(B205="Starter","Starters &amp; Sides",B205="Sides","Starters &amp; Sides"),B205)</f>
        <v>Starters &amp; Sides</v>
      </c>
      <c r="D205" s="8" t="s">
        <v>3131</v>
      </c>
      <c r="E205" s="8"/>
      <c r="F205" s="8"/>
      <c r="G205" s="8"/>
      <c r="H205" s="8"/>
      <c r="I205" s="8"/>
      <c r="J205" s="8"/>
      <c r="K205" s="8"/>
      <c r="L205" s="8"/>
      <c r="M205" s="8"/>
      <c r="N205" s="8"/>
      <c r="O205" s="61"/>
      <c r="P205" s="18">
        <v>4.95</v>
      </c>
      <c r="Q205" s="337"/>
      <c r="R205" s="297" t="str">
        <f>IF(COUNTA(P205)=1,"Yes","No")</f>
        <v>Yes</v>
      </c>
      <c r="S205" s="15" t="str">
        <f>IF(AND(V205="No",R205="Yes"),"Yes","No")</f>
        <v>Yes</v>
      </c>
      <c r="T205" s="4" t="str">
        <f t="shared" si="49"/>
        <v>No</v>
      </c>
      <c r="U205" s="403" t="str">
        <f t="shared" si="50"/>
        <v>N/A</v>
      </c>
      <c r="V205" s="221" t="str">
        <f t="shared" si="51"/>
        <v>No</v>
      </c>
      <c r="W205" s="223" t="str">
        <f t="shared" si="52"/>
        <v>N/A</v>
      </c>
      <c r="X205" s="221" t="str">
        <f t="shared" si="53"/>
        <v>No</v>
      </c>
      <c r="Y205" s="223" t="str">
        <f t="shared" si="54"/>
        <v>N/A</v>
      </c>
      <c r="Z205" s="222" t="str">
        <f t="shared" si="55"/>
        <v>No</v>
      </c>
      <c r="AA205" s="68" t="str">
        <f t="shared" si="56"/>
        <v>N/A</v>
      </c>
      <c r="AB205" s="65" t="str">
        <f t="shared" si="57"/>
        <v>No</v>
      </c>
      <c r="AC205" s="68" t="str">
        <f t="shared" si="58"/>
        <v>N/A</v>
      </c>
      <c r="AD205" s="65" t="str">
        <f t="shared" si="59"/>
        <v>No</v>
      </c>
      <c r="AE205" s="68" t="str">
        <f t="shared" si="60"/>
        <v>N/A</v>
      </c>
      <c r="AF205" s="66"/>
    </row>
    <row r="206" spans="1:32" hidden="1">
      <c r="A206" s="66" t="s">
        <v>2980</v>
      </c>
      <c r="B206" s="332" t="s">
        <v>27</v>
      </c>
      <c r="C206" s="212" t="str" cm="1">
        <f t="array" ref="C206">_xlfn.IFNA(_xlfn.IFS(B206="Starter","Starters &amp; Sides",B206="Sides","Starters &amp; Sides"),B206)</f>
        <v>Mains</v>
      </c>
      <c r="D206" s="8" t="s">
        <v>3132</v>
      </c>
      <c r="E206" s="8"/>
      <c r="F206" s="8"/>
      <c r="G206" s="8"/>
      <c r="H206" s="8"/>
      <c r="I206" s="8"/>
      <c r="J206" s="8"/>
      <c r="K206" s="8"/>
      <c r="L206" s="8"/>
      <c r="M206" s="8"/>
      <c r="N206" s="8"/>
      <c r="O206" s="61"/>
      <c r="P206" s="24">
        <v>10.95</v>
      </c>
      <c r="Q206" s="337"/>
      <c r="R206" s="15" t="str">
        <f t="shared" ref="R206:R207" si="64">IF(COUNTA(Q206)=1,"Yes","No")</f>
        <v>No</v>
      </c>
      <c r="S206" s="15" t="str">
        <f t="shared" ref="S206:S207" si="65">IF(AND(T206="No",R206="Yes"),"Yes","No")</f>
        <v>No</v>
      </c>
      <c r="T206" s="4" t="str">
        <f t="shared" si="49"/>
        <v>No</v>
      </c>
      <c r="U206" s="403" t="str">
        <f t="shared" si="50"/>
        <v>N/A</v>
      </c>
      <c r="V206" s="221" t="str">
        <f t="shared" si="51"/>
        <v>No</v>
      </c>
      <c r="W206" s="223" t="str">
        <f t="shared" si="52"/>
        <v>N/A</v>
      </c>
      <c r="X206" s="221" t="str">
        <f t="shared" si="53"/>
        <v>No</v>
      </c>
      <c r="Y206" s="223" t="str">
        <f t="shared" si="54"/>
        <v>N/A</v>
      </c>
      <c r="Z206" s="222" t="str">
        <f t="shared" si="55"/>
        <v>No</v>
      </c>
      <c r="AA206" s="68" t="str">
        <f t="shared" si="56"/>
        <v>N/A</v>
      </c>
      <c r="AB206" s="65" t="str">
        <f t="shared" si="57"/>
        <v>No</v>
      </c>
      <c r="AC206" s="68" t="str">
        <f t="shared" si="58"/>
        <v>N/A</v>
      </c>
      <c r="AD206" s="65" t="str">
        <f t="shared" si="59"/>
        <v>No</v>
      </c>
      <c r="AE206" s="68" t="str">
        <f t="shared" si="60"/>
        <v>N/A</v>
      </c>
      <c r="AF206" s="66"/>
    </row>
    <row r="207" spans="1:32" hidden="1">
      <c r="A207" s="66" t="s">
        <v>2980</v>
      </c>
      <c r="B207" s="332" t="s">
        <v>27</v>
      </c>
      <c r="C207" s="212" t="str" cm="1">
        <f t="array" ref="C207">_xlfn.IFNA(_xlfn.IFS(B207="Starter","Starters &amp; Sides",B207="Sides","Starters &amp; Sides"),B207)</f>
        <v>Mains</v>
      </c>
      <c r="D207" s="8" t="s">
        <v>3133</v>
      </c>
      <c r="E207" s="8"/>
      <c r="F207" s="8"/>
      <c r="G207" s="8"/>
      <c r="H207" s="8"/>
      <c r="I207" s="8"/>
      <c r="J207" s="8"/>
      <c r="K207" s="8"/>
      <c r="L207" s="8"/>
      <c r="M207" s="8"/>
      <c r="N207" s="8"/>
      <c r="O207" s="61"/>
      <c r="P207" s="18">
        <v>10.95</v>
      </c>
      <c r="Q207" s="337"/>
      <c r="R207" s="15" t="str">
        <f t="shared" si="64"/>
        <v>No</v>
      </c>
      <c r="S207" s="15" t="str">
        <f t="shared" si="65"/>
        <v>No</v>
      </c>
      <c r="T207" s="4" t="str">
        <f t="shared" si="49"/>
        <v>No</v>
      </c>
      <c r="U207" s="403" t="str">
        <f t="shared" si="50"/>
        <v>N/A</v>
      </c>
      <c r="V207" s="221" t="str">
        <f t="shared" si="51"/>
        <v>No</v>
      </c>
      <c r="W207" s="223" t="str">
        <f t="shared" si="52"/>
        <v>N/A</v>
      </c>
      <c r="X207" s="221" t="str">
        <f t="shared" si="53"/>
        <v>No</v>
      </c>
      <c r="Y207" s="223" t="str">
        <f t="shared" si="54"/>
        <v>N/A</v>
      </c>
      <c r="Z207" s="222" t="str">
        <f t="shared" si="55"/>
        <v>No</v>
      </c>
      <c r="AA207" s="68" t="str">
        <f t="shared" si="56"/>
        <v>N/A</v>
      </c>
      <c r="AB207" s="65" t="str">
        <f t="shared" si="57"/>
        <v>No</v>
      </c>
      <c r="AC207" s="68" t="str">
        <f t="shared" si="58"/>
        <v>N/A</v>
      </c>
      <c r="AD207" s="65" t="str">
        <f t="shared" si="59"/>
        <v>No</v>
      </c>
      <c r="AE207" s="68" t="str">
        <f t="shared" si="60"/>
        <v>N/A</v>
      </c>
      <c r="AF207" s="66"/>
    </row>
    <row r="208" spans="1:32">
      <c r="A208" s="66" t="s">
        <v>2980</v>
      </c>
      <c r="B208" s="332" t="s">
        <v>86</v>
      </c>
      <c r="C208" s="212" t="str" cm="1">
        <f t="array" ref="C208">_xlfn.IFNA(_xlfn.IFS(B208="Starter","Starters &amp; Sides",B208="Sides","Starters &amp; Sides"),B208)</f>
        <v>Starters &amp; Sides</v>
      </c>
      <c r="D208" s="8" t="s">
        <v>3134</v>
      </c>
      <c r="E208" s="8"/>
      <c r="F208" s="8"/>
      <c r="G208" s="8"/>
      <c r="H208" s="8"/>
      <c r="I208" s="8"/>
      <c r="J208" s="8"/>
      <c r="K208" s="8"/>
      <c r="L208" s="8"/>
      <c r="M208" s="8"/>
      <c r="N208" s="8"/>
      <c r="O208" s="61"/>
      <c r="P208" s="25">
        <v>4.25</v>
      </c>
      <c r="Q208" s="337">
        <v>4.25</v>
      </c>
      <c r="R208" s="389" t="str">
        <f t="shared" ref="R208:R213" si="66">IF(COUNTA(P208)=1,"Yes","No")</f>
        <v>Yes</v>
      </c>
      <c r="S208" s="22" t="str">
        <f t="shared" ref="S208:S213" si="67">IF(AND(V208="No",R208="Yes"),"Yes","No")</f>
        <v>Yes</v>
      </c>
      <c r="T208" s="4" t="str">
        <f t="shared" si="49"/>
        <v>Yes</v>
      </c>
      <c r="U208" s="403">
        <f t="shared" si="50"/>
        <v>0</v>
      </c>
      <c r="V208" s="221" t="str">
        <f t="shared" si="51"/>
        <v>No</v>
      </c>
      <c r="W208" s="223" t="str">
        <f t="shared" si="52"/>
        <v>N/A</v>
      </c>
      <c r="X208" s="221" t="str">
        <f t="shared" si="53"/>
        <v>No</v>
      </c>
      <c r="Y208" s="223" t="str">
        <f t="shared" si="54"/>
        <v>N/A</v>
      </c>
      <c r="Z208" s="222" t="str">
        <f t="shared" si="55"/>
        <v>No</v>
      </c>
      <c r="AA208" s="68" t="str">
        <f t="shared" si="56"/>
        <v>N/A</v>
      </c>
      <c r="AB208" s="65" t="str">
        <f t="shared" si="57"/>
        <v>No</v>
      </c>
      <c r="AC208" s="68" t="str">
        <f t="shared" si="58"/>
        <v>N/A</v>
      </c>
      <c r="AD208" s="65" t="str">
        <f t="shared" si="59"/>
        <v>No</v>
      </c>
      <c r="AE208" s="68" t="str">
        <f t="shared" si="60"/>
        <v>N/A</v>
      </c>
      <c r="AF208" s="66"/>
    </row>
    <row r="209" spans="1:32" hidden="1">
      <c r="A209" s="66" t="s">
        <v>2980</v>
      </c>
      <c r="B209" s="332" t="s">
        <v>86</v>
      </c>
      <c r="C209" s="212" t="str" cm="1">
        <f t="array" ref="C209">_xlfn.IFNA(_xlfn.IFS(B209="Starter","Starters &amp; Sides",B209="Sides","Starters &amp; Sides"),B209)</f>
        <v>Starters &amp; Sides</v>
      </c>
      <c r="D209" s="8" t="s">
        <v>3135</v>
      </c>
      <c r="E209" s="8"/>
      <c r="F209" s="8"/>
      <c r="G209" s="8"/>
      <c r="H209" s="8"/>
      <c r="I209" s="8"/>
      <c r="J209" s="8"/>
      <c r="K209" s="8"/>
      <c r="L209" s="8"/>
      <c r="M209" s="8"/>
      <c r="N209" s="8"/>
      <c r="O209" s="61"/>
      <c r="P209" s="18">
        <v>4.25</v>
      </c>
      <c r="Q209" s="337"/>
      <c r="R209" s="297" t="str">
        <f t="shared" si="66"/>
        <v>Yes</v>
      </c>
      <c r="S209" s="15" t="str">
        <f t="shared" si="67"/>
        <v>Yes</v>
      </c>
      <c r="T209" s="4" t="str">
        <f t="shared" si="49"/>
        <v>No</v>
      </c>
      <c r="U209" s="403" t="str">
        <f t="shared" si="50"/>
        <v>N/A</v>
      </c>
      <c r="V209" s="221" t="str">
        <f t="shared" si="51"/>
        <v>No</v>
      </c>
      <c r="W209" s="223" t="str">
        <f t="shared" si="52"/>
        <v>N/A</v>
      </c>
      <c r="X209" s="221" t="str">
        <f t="shared" si="53"/>
        <v>No</v>
      </c>
      <c r="Y209" s="223" t="str">
        <f t="shared" si="54"/>
        <v>N/A</v>
      </c>
      <c r="Z209" s="222" t="str">
        <f t="shared" si="55"/>
        <v>No</v>
      </c>
      <c r="AA209" s="68" t="str">
        <f t="shared" si="56"/>
        <v>N/A</v>
      </c>
      <c r="AB209" s="65" t="str">
        <f t="shared" si="57"/>
        <v>No</v>
      </c>
      <c r="AC209" s="68" t="str">
        <f t="shared" si="58"/>
        <v>N/A</v>
      </c>
      <c r="AD209" s="65" t="str">
        <f t="shared" si="59"/>
        <v>No</v>
      </c>
      <c r="AE209" s="68" t="str">
        <f t="shared" si="60"/>
        <v>N/A</v>
      </c>
      <c r="AF209" s="66"/>
    </row>
    <row r="210" spans="1:32" hidden="1">
      <c r="A210" s="66" t="s">
        <v>2980</v>
      </c>
      <c r="B210" s="332" t="s">
        <v>86</v>
      </c>
      <c r="C210" s="212" t="str" cm="1">
        <f t="array" ref="C210">_xlfn.IFNA(_xlfn.IFS(B210="Starter","Starters &amp; Sides",B210="Sides","Starters &amp; Sides"),B210)</f>
        <v>Starters &amp; Sides</v>
      </c>
      <c r="D210" s="8" t="s">
        <v>3136</v>
      </c>
      <c r="E210" s="8"/>
      <c r="F210" s="8"/>
      <c r="G210" s="8"/>
      <c r="H210" s="8"/>
      <c r="I210" s="8"/>
      <c r="J210" s="8"/>
      <c r="K210" s="8"/>
      <c r="L210" s="8"/>
      <c r="M210" s="8"/>
      <c r="N210" s="8"/>
      <c r="O210" s="61"/>
      <c r="P210" s="18">
        <v>4.25</v>
      </c>
      <c r="Q210" s="337"/>
      <c r="R210" s="297" t="str">
        <f t="shared" si="66"/>
        <v>Yes</v>
      </c>
      <c r="S210" s="15" t="str">
        <f t="shared" si="67"/>
        <v>Yes</v>
      </c>
      <c r="T210" s="4" t="str">
        <f t="shared" si="49"/>
        <v>No</v>
      </c>
      <c r="U210" s="403" t="str">
        <f t="shared" si="50"/>
        <v>N/A</v>
      </c>
      <c r="V210" s="221" t="str">
        <f t="shared" si="51"/>
        <v>No</v>
      </c>
      <c r="W210" s="223" t="str">
        <f t="shared" si="52"/>
        <v>N/A</v>
      </c>
      <c r="X210" s="221" t="str">
        <f t="shared" si="53"/>
        <v>No</v>
      </c>
      <c r="Y210" s="223" t="str">
        <f t="shared" si="54"/>
        <v>N/A</v>
      </c>
      <c r="Z210" s="222" t="str">
        <f t="shared" si="55"/>
        <v>No</v>
      </c>
      <c r="AA210" s="68" t="str">
        <f t="shared" si="56"/>
        <v>N/A</v>
      </c>
      <c r="AB210" s="65" t="str">
        <f t="shared" si="57"/>
        <v>No</v>
      </c>
      <c r="AC210" s="68" t="str">
        <f t="shared" si="58"/>
        <v>N/A</v>
      </c>
      <c r="AD210" s="65" t="str">
        <f t="shared" si="59"/>
        <v>No</v>
      </c>
      <c r="AE210" s="68" t="str">
        <f t="shared" si="60"/>
        <v>N/A</v>
      </c>
      <c r="AF210" s="66"/>
    </row>
    <row r="211" spans="1:32">
      <c r="A211" s="66" t="s">
        <v>2980</v>
      </c>
      <c r="B211" s="332" t="s">
        <v>86</v>
      </c>
      <c r="C211" s="212" t="str" cm="1">
        <f t="array" ref="C211">_xlfn.IFNA(_xlfn.IFS(B211="Starter","Starters &amp; Sides",B211="Sides","Starters &amp; Sides"),B211)</f>
        <v>Starters &amp; Sides</v>
      </c>
      <c r="D211" s="8" t="s">
        <v>3137</v>
      </c>
      <c r="E211" s="8"/>
      <c r="F211" s="8"/>
      <c r="G211" s="8"/>
      <c r="H211" s="8"/>
      <c r="I211" s="8"/>
      <c r="J211" s="8"/>
      <c r="K211" s="8"/>
      <c r="L211" s="8"/>
      <c r="M211" s="8"/>
      <c r="N211" s="8"/>
      <c r="O211" s="61"/>
      <c r="P211" s="18">
        <v>2.5</v>
      </c>
      <c r="Q211" s="337">
        <v>2.5</v>
      </c>
      <c r="R211" s="297" t="str">
        <f t="shared" si="66"/>
        <v>Yes</v>
      </c>
      <c r="S211" s="15" t="str">
        <f t="shared" si="67"/>
        <v>Yes</v>
      </c>
      <c r="T211" s="4" t="str">
        <f t="shared" si="49"/>
        <v>Yes</v>
      </c>
      <c r="U211" s="403">
        <f t="shared" si="50"/>
        <v>0</v>
      </c>
      <c r="V211" s="221" t="str">
        <f t="shared" si="51"/>
        <v>No</v>
      </c>
      <c r="W211" s="223" t="str">
        <f t="shared" si="52"/>
        <v>N/A</v>
      </c>
      <c r="X211" s="221" t="str">
        <f t="shared" si="53"/>
        <v>No</v>
      </c>
      <c r="Y211" s="223" t="str">
        <f t="shared" si="54"/>
        <v>N/A</v>
      </c>
      <c r="Z211" s="222" t="str">
        <f t="shared" si="55"/>
        <v>No</v>
      </c>
      <c r="AA211" s="68" t="str">
        <f t="shared" si="56"/>
        <v>N/A</v>
      </c>
      <c r="AB211" s="65" t="str">
        <f t="shared" si="57"/>
        <v>No</v>
      </c>
      <c r="AC211" s="68" t="str">
        <f t="shared" si="58"/>
        <v>N/A</v>
      </c>
      <c r="AD211" s="65" t="str">
        <f t="shared" si="59"/>
        <v>No</v>
      </c>
      <c r="AE211" s="68" t="str">
        <f t="shared" si="60"/>
        <v>N/A</v>
      </c>
      <c r="AF211" s="66"/>
    </row>
    <row r="212" spans="1:32">
      <c r="A212" s="66" t="s">
        <v>2980</v>
      </c>
      <c r="B212" s="332" t="s">
        <v>28</v>
      </c>
      <c r="C212" s="212" t="str" cm="1">
        <f t="array" ref="C212">_xlfn.IFNA(_xlfn.IFS(B212="Starter","Starters &amp; Sides",B212="Sides","Starters &amp; Sides"),B212)</f>
        <v>Drinks</v>
      </c>
      <c r="D212" s="8" t="s">
        <v>2115</v>
      </c>
      <c r="E212" s="8"/>
      <c r="F212" s="8"/>
      <c r="G212" s="8"/>
      <c r="H212" s="8"/>
      <c r="I212" s="8"/>
      <c r="J212" s="8"/>
      <c r="K212" s="8"/>
      <c r="L212" s="8"/>
      <c r="M212" s="8"/>
      <c r="N212" s="8"/>
      <c r="O212" s="61"/>
      <c r="P212" s="18">
        <v>4.5</v>
      </c>
      <c r="Q212" s="337">
        <v>4.75</v>
      </c>
      <c r="R212" s="297" t="str">
        <f t="shared" si="66"/>
        <v>Yes</v>
      </c>
      <c r="S212" s="15" t="str">
        <f t="shared" si="67"/>
        <v>Yes</v>
      </c>
      <c r="T212" s="4" t="str">
        <f t="shared" si="49"/>
        <v>Yes</v>
      </c>
      <c r="U212" s="403">
        <f t="shared" si="50"/>
        <v>5.555555555555558E-2</v>
      </c>
      <c r="V212" s="221" t="str">
        <f t="shared" si="51"/>
        <v>No</v>
      </c>
      <c r="W212" s="223" t="str">
        <f t="shared" si="52"/>
        <v>N/A</v>
      </c>
      <c r="X212" s="221" t="str">
        <f t="shared" si="53"/>
        <v>No</v>
      </c>
      <c r="Y212" s="223" t="str">
        <f t="shared" si="54"/>
        <v>N/A</v>
      </c>
      <c r="Z212" s="222" t="str">
        <f t="shared" si="55"/>
        <v>No</v>
      </c>
      <c r="AA212" s="68" t="str">
        <f t="shared" si="56"/>
        <v>N/A</v>
      </c>
      <c r="AB212" s="65" t="str">
        <f t="shared" si="57"/>
        <v>No</v>
      </c>
      <c r="AC212" s="68" t="str">
        <f t="shared" si="58"/>
        <v>N/A</v>
      </c>
      <c r="AD212" s="65" t="str">
        <f t="shared" si="59"/>
        <v>No</v>
      </c>
      <c r="AE212" s="68" t="str">
        <f t="shared" si="60"/>
        <v>N/A</v>
      </c>
      <c r="AF212" s="66"/>
    </row>
    <row r="213" spans="1:32">
      <c r="A213" s="66" t="s">
        <v>2980</v>
      </c>
      <c r="B213" s="332" t="s">
        <v>29</v>
      </c>
      <c r="C213" s="212" t="str" cm="1">
        <f t="array" ref="C213">_xlfn.IFNA(_xlfn.IFS(B213="Starter","Starters &amp; Sides",B213="Sides","Starters &amp; Sides"),B213)</f>
        <v>Desserts</v>
      </c>
      <c r="D213" s="8" t="s">
        <v>3138</v>
      </c>
      <c r="E213" s="8"/>
      <c r="F213" s="8"/>
      <c r="G213" s="8"/>
      <c r="H213" s="8"/>
      <c r="I213" s="8"/>
      <c r="J213" s="8"/>
      <c r="K213" s="8"/>
      <c r="L213" s="8"/>
      <c r="M213" s="8"/>
      <c r="N213" s="8"/>
      <c r="O213" s="61"/>
      <c r="P213" s="24">
        <v>5.25</v>
      </c>
      <c r="Q213" s="337">
        <v>5.5</v>
      </c>
      <c r="R213" s="301" t="str">
        <f t="shared" si="66"/>
        <v>Yes</v>
      </c>
      <c r="S213" s="21" t="str">
        <f t="shared" si="67"/>
        <v>Yes</v>
      </c>
      <c r="T213" s="4" t="str">
        <f t="shared" si="49"/>
        <v>Yes</v>
      </c>
      <c r="U213" s="403">
        <f t="shared" si="50"/>
        <v>4.7619047619047672E-2</v>
      </c>
      <c r="V213" s="221" t="str">
        <f t="shared" si="51"/>
        <v>No</v>
      </c>
      <c r="W213" s="223" t="str">
        <f t="shared" si="52"/>
        <v>N/A</v>
      </c>
      <c r="X213" s="221" t="str">
        <f t="shared" si="53"/>
        <v>No</v>
      </c>
      <c r="Y213" s="223" t="str">
        <f t="shared" si="54"/>
        <v>N/A</v>
      </c>
      <c r="Z213" s="222" t="str">
        <f t="shared" si="55"/>
        <v>No</v>
      </c>
      <c r="AA213" s="68" t="str">
        <f t="shared" si="56"/>
        <v>N/A</v>
      </c>
      <c r="AB213" s="65" t="str">
        <f t="shared" si="57"/>
        <v>No</v>
      </c>
      <c r="AC213" s="68" t="str">
        <f t="shared" si="58"/>
        <v>N/A</v>
      </c>
      <c r="AD213" s="65" t="str">
        <f t="shared" si="59"/>
        <v>No</v>
      </c>
      <c r="AE213" s="68" t="str">
        <f t="shared" si="60"/>
        <v>N/A</v>
      </c>
      <c r="AF213" s="66"/>
    </row>
    <row r="214" spans="1:32">
      <c r="A214" s="66" t="s">
        <v>2980</v>
      </c>
      <c r="B214" s="66" t="s">
        <v>28</v>
      </c>
      <c r="C214" s="66" t="str" cm="1">
        <f t="array" ref="C214">_xlfn.IFNA(_xlfn.IFS(B214="Starter","Starters &amp; Sides",B214="Sides","Starters &amp; Sides"),B214)</f>
        <v>Drinks</v>
      </c>
      <c r="D214" t="s">
        <v>3139</v>
      </c>
      <c r="E214" s="8"/>
      <c r="F214" s="8"/>
      <c r="G214" s="8"/>
      <c r="H214" s="8"/>
      <c r="I214" s="8"/>
      <c r="J214" s="8"/>
      <c r="K214" s="8"/>
      <c r="L214" s="8"/>
      <c r="M214" s="8"/>
      <c r="N214" s="8"/>
      <c r="O214" s="61"/>
      <c r="P214" s="24"/>
      <c r="Q214" s="337">
        <v>4.25</v>
      </c>
      <c r="R214" s="301" t="str">
        <f t="shared" ref="R214" si="68">IF(COUNTA(P214)=1,"Yes","No")</f>
        <v>No</v>
      </c>
      <c r="S214" s="21" t="str">
        <f t="shared" ref="S214" si="69">IF(AND(V214="No",R214="Yes"),"Yes","No")</f>
        <v>No</v>
      </c>
      <c r="T214" s="4" t="str">
        <f t="shared" ref="T214" si="70">IF(COUNTA(P214:Q214)=2,"Yes","No")</f>
        <v>No</v>
      </c>
      <c r="U214" s="403" t="str">
        <f t="shared" ref="U214" si="71">IF(T214="Yes",Q214/P214-1,"N/A")</f>
        <v>N/A</v>
      </c>
      <c r="V214" s="221" t="str">
        <f t="shared" ref="V214" si="72">IF(COUNTA(O214:Q214)=3,"Yes","No")</f>
        <v>No</v>
      </c>
      <c r="W214" s="223" t="str">
        <f t="shared" ref="W214" si="73">IF(V214="Yes",Q214/O214-1,"N/A")</f>
        <v>N/A</v>
      </c>
      <c r="X214" s="221" t="str">
        <f t="shared" ref="X214" si="74">IF(COUNTA(N214:Q214)=4,"Yes","No")</f>
        <v>No</v>
      </c>
      <c r="Y214" s="223" t="str">
        <f t="shared" ref="Y214" si="75">IF(X214="Yes",Q214/N214-1,"N/A")</f>
        <v>N/A</v>
      </c>
      <c r="Z214" s="222" t="str">
        <f t="shared" ref="Z214" si="76">IF(COUNTA(M214:Q214)=5,"Yes","No")</f>
        <v>No</v>
      </c>
      <c r="AA214" s="68" t="str">
        <f t="shared" ref="AA214" si="77">IF(Z214="Yes",Q214/M214-1,"N/A")</f>
        <v>N/A</v>
      </c>
      <c r="AB214" s="65" t="str">
        <f t="shared" ref="AB214" si="78">IF(COUNTA(L214:Q214)=6,"Yes","No")</f>
        <v>No</v>
      </c>
      <c r="AC214" s="68" t="str">
        <f t="shared" ref="AC214" si="79">IF(AB214="Yes",Q214/L214-1,"N/A")</f>
        <v>N/A</v>
      </c>
      <c r="AD214" s="65" t="str">
        <f t="shared" ref="AD214" si="80">IF(COUNTA(E214:Q214)=13,"Yes","No")</f>
        <v>No</v>
      </c>
      <c r="AE214" s="68" t="str">
        <f t="shared" ref="AE214" si="81">IF(AD214="Yes",Q214/E214-1,"N/A")</f>
        <v>N/A</v>
      </c>
      <c r="AF214" s="66"/>
    </row>
    <row r="215" spans="1:32">
      <c r="T215" s="6"/>
      <c r="U215" s="6"/>
      <c r="V215" s="6"/>
      <c r="W215" s="48"/>
      <c r="X215" s="6"/>
      <c r="Y215" s="48"/>
      <c r="Z215" s="6"/>
      <c r="AA215" s="48"/>
      <c r="AB215" s="6"/>
      <c r="AC215" s="48"/>
      <c r="AD215" s="6"/>
      <c r="AE215" s="48"/>
    </row>
    <row r="216" spans="1:32">
      <c r="T216" s="6"/>
      <c r="U216" s="6"/>
      <c r="V216" s="6"/>
      <c r="W216" s="48"/>
      <c r="X216" s="6"/>
      <c r="Y216" s="48"/>
      <c r="Z216" s="6"/>
      <c r="AA216" s="48"/>
      <c r="AB216" s="6"/>
      <c r="AC216" s="48"/>
      <c r="AD216" s="6"/>
      <c r="AE216" s="48"/>
    </row>
    <row r="217" spans="1:32">
      <c r="T217" s="6"/>
      <c r="U217" s="6"/>
      <c r="V217" s="6"/>
      <c r="W217" s="48"/>
      <c r="X217" s="6"/>
      <c r="Y217" s="48"/>
      <c r="Z217" s="6"/>
      <c r="AA217" s="48"/>
      <c r="AB217" s="6"/>
      <c r="AC217" s="48"/>
      <c r="AD217" s="6"/>
      <c r="AE217" s="48"/>
    </row>
    <row r="218" spans="1:32">
      <c r="T218" s="6"/>
      <c r="U218" s="6"/>
      <c r="V218" s="6"/>
      <c r="W218" s="48"/>
      <c r="X218" s="6"/>
      <c r="Y218" s="48"/>
      <c r="Z218" s="6"/>
      <c r="AA218" s="48"/>
      <c r="AB218" s="6"/>
      <c r="AC218" s="48"/>
      <c r="AD218" s="6"/>
      <c r="AE218" s="48"/>
    </row>
    <row r="219" spans="1:32">
      <c r="T219" s="6"/>
      <c r="U219" s="6"/>
      <c r="V219" s="6"/>
      <c r="W219" s="48"/>
      <c r="X219" s="6"/>
      <c r="Y219" s="48"/>
      <c r="Z219" s="6"/>
      <c r="AA219" s="48"/>
      <c r="AB219" s="6"/>
      <c r="AC219" s="48"/>
      <c r="AD219" s="6"/>
      <c r="AE219" s="48"/>
    </row>
    <row r="220" spans="1:32">
      <c r="T220" s="6"/>
      <c r="U220" s="6"/>
      <c r="V220" s="6"/>
      <c r="W220" s="48"/>
      <c r="X220" s="6"/>
      <c r="Y220" s="48"/>
      <c r="Z220" s="6"/>
      <c r="AA220" s="48"/>
      <c r="AB220" s="6"/>
      <c r="AC220" s="48"/>
      <c r="AD220" s="6"/>
      <c r="AE220" s="48"/>
    </row>
    <row r="221" spans="1:32">
      <c r="T221" s="6"/>
      <c r="U221" s="6"/>
      <c r="V221" s="6"/>
      <c r="W221" s="48"/>
      <c r="X221" s="6"/>
      <c r="Y221" s="48"/>
      <c r="Z221" s="6"/>
      <c r="AA221" s="48"/>
      <c r="AB221" s="6"/>
      <c r="AC221" s="48"/>
      <c r="AD221" s="6"/>
      <c r="AE221" s="48"/>
    </row>
    <row r="222" spans="1:32">
      <c r="T222" s="6"/>
      <c r="U222" s="6"/>
      <c r="V222" s="6"/>
      <c r="W222" s="48"/>
      <c r="X222" s="6"/>
      <c r="Y222" s="48"/>
      <c r="Z222" s="6"/>
      <c r="AA222" s="48"/>
      <c r="AB222" s="6"/>
      <c r="AC222" s="48"/>
      <c r="AD222" s="6"/>
      <c r="AE222" s="48"/>
    </row>
    <row r="223" spans="1:32">
      <c r="T223" s="6"/>
      <c r="U223" s="6"/>
      <c r="V223" s="6"/>
      <c r="W223" s="48"/>
      <c r="X223" s="6"/>
      <c r="Y223" s="48"/>
      <c r="Z223" s="6"/>
      <c r="AA223" s="48"/>
      <c r="AB223" s="6"/>
      <c r="AC223" s="48"/>
      <c r="AD223" s="6"/>
      <c r="AE223" s="48"/>
    </row>
    <row r="224" spans="1:32">
      <c r="T224" s="6"/>
      <c r="U224" s="6"/>
      <c r="V224" s="6"/>
      <c r="W224" s="48"/>
      <c r="X224" s="6"/>
      <c r="Y224" s="48"/>
      <c r="Z224" s="6"/>
      <c r="AA224" s="48"/>
      <c r="AB224" s="6"/>
      <c r="AC224" s="48"/>
      <c r="AD224" s="6"/>
      <c r="AE224" s="48"/>
    </row>
    <row r="225" spans="20:31">
      <c r="T225" s="6"/>
      <c r="U225" s="6"/>
      <c r="V225" s="6"/>
      <c r="W225" s="48"/>
      <c r="X225" s="6"/>
      <c r="Y225" s="48"/>
      <c r="Z225" s="6"/>
      <c r="AA225" s="48"/>
      <c r="AB225" s="6"/>
      <c r="AC225" s="48"/>
      <c r="AD225" s="6"/>
      <c r="AE225" s="48"/>
    </row>
    <row r="226" spans="20:31">
      <c r="T226" s="6"/>
      <c r="U226" s="6"/>
      <c r="V226" s="6"/>
      <c r="W226" s="48"/>
      <c r="X226" s="6"/>
      <c r="Y226" s="48"/>
      <c r="Z226" s="6"/>
      <c r="AA226" s="48"/>
      <c r="AB226" s="6"/>
      <c r="AC226" s="48"/>
      <c r="AD226" s="6"/>
      <c r="AE226" s="48"/>
    </row>
    <row r="227" spans="20:31">
      <c r="T227" s="6"/>
      <c r="U227" s="6"/>
      <c r="V227" s="6"/>
      <c r="W227" s="48"/>
      <c r="X227" s="6"/>
      <c r="Y227" s="48"/>
      <c r="Z227" s="6"/>
      <c r="AA227" s="48"/>
      <c r="AB227" s="6"/>
      <c r="AC227" s="48"/>
      <c r="AD227" s="6"/>
      <c r="AE227" s="48"/>
    </row>
    <row r="228" spans="20:31">
      <c r="T228" s="6"/>
      <c r="U228" s="6"/>
      <c r="V228" s="6"/>
      <c r="W228" s="48"/>
      <c r="X228" s="6"/>
      <c r="Y228" s="48"/>
      <c r="Z228" s="6"/>
      <c r="AA228" s="48"/>
      <c r="AB228" s="6"/>
      <c r="AC228" s="48"/>
      <c r="AD228" s="6"/>
      <c r="AE228" s="48"/>
    </row>
    <row r="229" spans="20:31">
      <c r="T229" s="6"/>
      <c r="U229" s="6"/>
      <c r="V229" s="6"/>
      <c r="W229" s="48"/>
      <c r="X229" s="6"/>
      <c r="Y229" s="48"/>
      <c r="Z229" s="6"/>
      <c r="AA229" s="48"/>
      <c r="AB229" s="6"/>
      <c r="AC229" s="48"/>
      <c r="AD229" s="6"/>
      <c r="AE229" s="48"/>
    </row>
    <row r="230" spans="20:31">
      <c r="T230" s="6"/>
      <c r="U230" s="6"/>
      <c r="V230" s="6"/>
      <c r="W230" s="48"/>
      <c r="X230" s="6"/>
      <c r="Y230" s="48"/>
      <c r="Z230" s="6"/>
      <c r="AA230" s="48"/>
      <c r="AB230" s="6"/>
      <c r="AC230" s="48"/>
      <c r="AD230" s="6"/>
      <c r="AE230" s="48"/>
    </row>
    <row r="231" spans="20:31">
      <c r="T231" s="6"/>
      <c r="U231" s="6"/>
      <c r="V231" s="6"/>
      <c r="W231" s="48"/>
      <c r="X231" s="6"/>
      <c r="Y231" s="48"/>
      <c r="Z231" s="6"/>
      <c r="AA231" s="48"/>
      <c r="AB231" s="6"/>
      <c r="AC231" s="48"/>
      <c r="AD231" s="6"/>
      <c r="AE231" s="48"/>
    </row>
    <row r="232" spans="20:31">
      <c r="T232" s="6"/>
      <c r="U232" s="6"/>
      <c r="V232" s="6"/>
      <c r="W232" s="48"/>
      <c r="X232" s="6"/>
      <c r="Y232" s="48"/>
      <c r="Z232" s="6"/>
      <c r="AA232" s="48"/>
      <c r="AB232" s="6"/>
      <c r="AC232" s="48"/>
      <c r="AD232" s="6"/>
      <c r="AE232" s="48"/>
    </row>
    <row r="233" spans="20:31">
      <c r="T233" s="6"/>
      <c r="U233" s="6"/>
      <c r="V233" s="6"/>
      <c r="W233" s="48"/>
      <c r="X233" s="6"/>
      <c r="Y233" s="48"/>
      <c r="Z233" s="6"/>
      <c r="AA233" s="48"/>
      <c r="AB233" s="6"/>
      <c r="AC233" s="48"/>
      <c r="AD233" s="6"/>
      <c r="AE233" s="48"/>
    </row>
    <row r="234" spans="20:31">
      <c r="T234" s="6"/>
      <c r="U234" s="6"/>
      <c r="V234" s="6"/>
      <c r="W234" s="48"/>
      <c r="X234" s="6"/>
      <c r="Y234" s="48"/>
      <c r="Z234" s="6"/>
      <c r="AA234" s="48"/>
      <c r="AB234" s="6"/>
      <c r="AC234" s="48"/>
      <c r="AD234" s="6"/>
      <c r="AE234" s="48"/>
    </row>
    <row r="235" spans="20:31">
      <c r="T235" s="6"/>
      <c r="U235" s="6"/>
      <c r="V235" s="6"/>
      <c r="W235" s="48"/>
      <c r="X235" s="6"/>
      <c r="Y235" s="48"/>
      <c r="Z235" s="6"/>
      <c r="AA235" s="48"/>
      <c r="AB235" s="6"/>
      <c r="AC235" s="48"/>
      <c r="AD235" s="6"/>
      <c r="AE235" s="48"/>
    </row>
    <row r="236" spans="20:31">
      <c r="T236" s="6"/>
      <c r="U236" s="6"/>
      <c r="V236" s="6"/>
      <c r="W236" s="48"/>
      <c r="X236" s="6"/>
      <c r="Y236" s="48"/>
      <c r="Z236" s="6"/>
      <c r="AA236" s="48"/>
      <c r="AB236" s="6"/>
      <c r="AC236" s="48"/>
      <c r="AD236" s="6"/>
      <c r="AE236" s="48"/>
    </row>
    <row r="237" spans="20:31">
      <c r="T237" s="6"/>
      <c r="U237" s="6"/>
      <c r="V237" s="6"/>
      <c r="W237" s="48"/>
      <c r="X237" s="6"/>
      <c r="Y237" s="48"/>
      <c r="Z237" s="6"/>
      <c r="AA237" s="48"/>
      <c r="AB237" s="6"/>
      <c r="AC237" s="48"/>
      <c r="AD237" s="6"/>
      <c r="AE237" s="48"/>
    </row>
    <row r="238" spans="20:31">
      <c r="T238" s="6"/>
      <c r="U238" s="6"/>
      <c r="V238" s="6"/>
      <c r="W238" s="48"/>
      <c r="X238" s="6"/>
      <c r="Y238" s="48"/>
      <c r="Z238" s="6"/>
      <c r="AA238" s="48"/>
      <c r="AB238" s="6"/>
      <c r="AC238" s="48"/>
      <c r="AD238" s="6"/>
      <c r="AE238" s="48"/>
    </row>
    <row r="239" spans="20:31">
      <c r="T239" s="6"/>
      <c r="U239" s="6"/>
      <c r="V239" s="6"/>
      <c r="W239" s="48"/>
      <c r="X239" s="6"/>
      <c r="Y239" s="48"/>
      <c r="Z239" s="6"/>
      <c r="AA239" s="48"/>
      <c r="AB239" s="6"/>
      <c r="AC239" s="48"/>
      <c r="AD239" s="6"/>
      <c r="AE239" s="48"/>
    </row>
    <row r="240" spans="20:31">
      <c r="T240" s="6"/>
      <c r="U240" s="6"/>
      <c r="V240" s="6"/>
      <c r="W240" s="48"/>
      <c r="X240" s="6"/>
      <c r="Y240" s="48"/>
      <c r="Z240" s="6"/>
      <c r="AA240" s="48"/>
      <c r="AB240" s="6"/>
      <c r="AC240" s="48"/>
      <c r="AD240" s="6"/>
      <c r="AE240" s="48"/>
    </row>
    <row r="241" spans="20:31">
      <c r="T241" s="6"/>
      <c r="U241" s="6"/>
      <c r="V241" s="6"/>
      <c r="W241" s="48"/>
      <c r="X241" s="6"/>
      <c r="Y241" s="48"/>
      <c r="Z241" s="6"/>
      <c r="AA241" s="48"/>
      <c r="AB241" s="6"/>
      <c r="AC241" s="48"/>
      <c r="AD241" s="6"/>
      <c r="AE241" s="48"/>
    </row>
    <row r="242" spans="20:31">
      <c r="T242" s="6"/>
      <c r="U242" s="6"/>
      <c r="V242" s="6"/>
      <c r="W242" s="48"/>
      <c r="X242" s="6"/>
      <c r="Y242" s="48"/>
      <c r="Z242" s="6"/>
      <c r="AA242" s="48"/>
      <c r="AB242" s="6"/>
      <c r="AC242" s="48"/>
      <c r="AD242" s="6"/>
      <c r="AE242" s="48"/>
    </row>
    <row r="243" spans="20:31">
      <c r="T243" s="6"/>
      <c r="U243" s="6"/>
      <c r="V243" s="6"/>
      <c r="W243" s="48"/>
      <c r="X243" s="6"/>
      <c r="Y243" s="48"/>
      <c r="Z243" s="6"/>
      <c r="AA243" s="48"/>
      <c r="AB243" s="6"/>
      <c r="AC243" s="48"/>
      <c r="AD243" s="6"/>
      <c r="AE243" s="48"/>
    </row>
    <row r="244" spans="20:31">
      <c r="T244" s="6"/>
      <c r="U244" s="6"/>
      <c r="V244" s="6"/>
      <c r="W244" s="48"/>
      <c r="X244" s="6"/>
      <c r="Y244" s="48"/>
      <c r="Z244" s="6"/>
      <c r="AA244" s="48"/>
      <c r="AB244" s="6"/>
      <c r="AC244" s="48"/>
      <c r="AD244" s="6"/>
      <c r="AE244" s="48"/>
    </row>
    <row r="245" spans="20:31">
      <c r="T245" s="6"/>
      <c r="U245" s="6"/>
      <c r="V245" s="6"/>
      <c r="W245" s="48"/>
      <c r="X245" s="6"/>
      <c r="Y245" s="48"/>
      <c r="Z245" s="6"/>
      <c r="AA245" s="48"/>
      <c r="AB245" s="6"/>
      <c r="AC245" s="48"/>
      <c r="AD245" s="6"/>
      <c r="AE245" s="48"/>
    </row>
    <row r="246" spans="20:31">
      <c r="T246" s="6"/>
      <c r="U246" s="6"/>
      <c r="V246" s="6"/>
      <c r="W246" s="48"/>
      <c r="X246" s="6"/>
      <c r="Y246" s="48"/>
      <c r="Z246" s="6"/>
      <c r="AA246" s="48"/>
      <c r="AB246" s="6"/>
      <c r="AC246" s="48"/>
      <c r="AD246" s="6"/>
      <c r="AE246" s="48"/>
    </row>
    <row r="247" spans="20:31">
      <c r="T247" s="6"/>
      <c r="U247" s="6"/>
      <c r="V247" s="6"/>
      <c r="W247" s="48"/>
      <c r="X247" s="6"/>
      <c r="Y247" s="48"/>
      <c r="Z247" s="6"/>
      <c r="AA247" s="48"/>
      <c r="AB247" s="6"/>
      <c r="AC247" s="48"/>
      <c r="AD247" s="6"/>
      <c r="AE247" s="48"/>
    </row>
    <row r="248" spans="20:31">
      <c r="T248" s="6"/>
      <c r="U248" s="6"/>
      <c r="V248" s="6"/>
      <c r="W248" s="48"/>
      <c r="X248" s="6"/>
      <c r="Y248" s="48"/>
      <c r="Z248" s="6"/>
      <c r="AA248" s="48"/>
      <c r="AB248" s="6"/>
      <c r="AC248" s="48"/>
      <c r="AD248" s="6"/>
      <c r="AE248" s="48"/>
    </row>
    <row r="249" spans="20:31">
      <c r="T249" s="6"/>
      <c r="U249" s="6"/>
      <c r="V249" s="6"/>
      <c r="W249" s="48"/>
      <c r="X249" s="6"/>
      <c r="Y249" s="48"/>
      <c r="Z249" s="6"/>
      <c r="AA249" s="48"/>
      <c r="AB249" s="6"/>
      <c r="AC249" s="48"/>
      <c r="AD249" s="6"/>
      <c r="AE249" s="48"/>
    </row>
    <row r="250" spans="20:31">
      <c r="T250" s="6"/>
      <c r="U250" s="6"/>
      <c r="V250" s="6"/>
      <c r="W250" s="48"/>
      <c r="X250" s="6"/>
      <c r="Y250" s="48"/>
      <c r="Z250" s="6"/>
      <c r="AA250" s="48"/>
      <c r="AB250" s="6"/>
      <c r="AC250" s="48"/>
      <c r="AD250" s="6"/>
      <c r="AE250" s="48"/>
    </row>
    <row r="251" spans="20:31">
      <c r="T251" s="6"/>
      <c r="U251" s="6"/>
      <c r="V251" s="6"/>
      <c r="W251" s="48"/>
      <c r="X251" s="6"/>
      <c r="Y251" s="48"/>
      <c r="Z251" s="6"/>
      <c r="AA251" s="48"/>
      <c r="AB251" s="6"/>
      <c r="AC251" s="48"/>
      <c r="AD251" s="6"/>
      <c r="AE251" s="48"/>
    </row>
    <row r="252" spans="20:31">
      <c r="T252" s="6"/>
      <c r="U252" s="6"/>
      <c r="V252" s="6"/>
      <c r="W252" s="48"/>
      <c r="X252" s="6"/>
      <c r="Y252" s="48"/>
      <c r="Z252" s="6"/>
      <c r="AA252" s="48"/>
      <c r="AB252" s="6"/>
      <c r="AC252" s="48"/>
      <c r="AD252" s="6"/>
      <c r="AE252" s="48"/>
    </row>
    <row r="253" spans="20:31">
      <c r="T253" s="6"/>
      <c r="U253" s="6"/>
      <c r="V253" s="6"/>
      <c r="W253" s="48"/>
      <c r="X253" s="6"/>
      <c r="Y253" s="48"/>
      <c r="Z253" s="6"/>
      <c r="AA253" s="48"/>
      <c r="AB253" s="6"/>
      <c r="AC253" s="48"/>
      <c r="AD253" s="6"/>
      <c r="AE253" s="48"/>
    </row>
    <row r="254" spans="20:31">
      <c r="T254" s="6"/>
      <c r="U254" s="6"/>
      <c r="V254" s="6"/>
      <c r="W254" s="48"/>
      <c r="X254" s="6"/>
      <c r="Y254" s="48"/>
      <c r="Z254" s="6"/>
      <c r="AA254" s="48"/>
      <c r="AB254" s="6"/>
      <c r="AC254" s="48"/>
      <c r="AD254" s="6"/>
      <c r="AE254" s="48"/>
    </row>
    <row r="255" spans="20:31">
      <c r="T255" s="6"/>
      <c r="U255" s="6"/>
      <c r="V255" s="6"/>
      <c r="W255" s="48"/>
      <c r="X255" s="6"/>
      <c r="Y255" s="48"/>
      <c r="Z255" s="6"/>
      <c r="AA255" s="48"/>
      <c r="AB255" s="6"/>
      <c r="AC255" s="48"/>
      <c r="AD255" s="6"/>
      <c r="AE255" s="48"/>
    </row>
    <row r="256" spans="20:31">
      <c r="T256" s="6"/>
      <c r="U256" s="6"/>
      <c r="V256" s="6"/>
      <c r="W256" s="48"/>
      <c r="X256" s="6"/>
      <c r="Y256" s="48"/>
      <c r="Z256" s="6"/>
      <c r="AA256" s="48"/>
      <c r="AB256" s="6"/>
      <c r="AC256" s="48"/>
      <c r="AD256" s="6"/>
      <c r="AE256" s="48"/>
    </row>
    <row r="257" spans="20:31">
      <c r="T257" s="6"/>
      <c r="U257" s="6"/>
      <c r="V257" s="6"/>
      <c r="W257" s="48"/>
      <c r="X257" s="6"/>
      <c r="Y257" s="48"/>
      <c r="Z257" s="6"/>
      <c r="AA257" s="48"/>
      <c r="AB257" s="6"/>
      <c r="AC257" s="48"/>
      <c r="AD257" s="6"/>
      <c r="AE257" s="48"/>
    </row>
    <row r="258" spans="20:31">
      <c r="T258" s="6"/>
      <c r="U258" s="6"/>
      <c r="V258" s="6"/>
      <c r="W258" s="48"/>
      <c r="X258" s="6"/>
      <c r="Y258" s="48"/>
      <c r="Z258" s="6"/>
      <c r="AA258" s="48"/>
      <c r="AB258" s="6"/>
      <c r="AC258" s="48"/>
      <c r="AD258" s="6"/>
      <c r="AE258" s="48"/>
    </row>
    <row r="259" spans="20:31">
      <c r="T259" s="6"/>
      <c r="U259" s="6"/>
      <c r="V259" s="6"/>
      <c r="W259" s="48"/>
      <c r="X259" s="6"/>
      <c r="Y259" s="48"/>
      <c r="Z259" s="6"/>
      <c r="AA259" s="48"/>
      <c r="AB259" s="6"/>
      <c r="AC259" s="48"/>
      <c r="AD259" s="6"/>
      <c r="AE259" s="48"/>
    </row>
    <row r="260" spans="20:31">
      <c r="T260" s="6"/>
      <c r="U260" s="6"/>
      <c r="V260" s="6"/>
      <c r="W260" s="48"/>
      <c r="X260" s="6"/>
      <c r="Y260" s="48"/>
      <c r="Z260" s="6"/>
      <c r="AA260" s="48"/>
      <c r="AB260" s="6"/>
      <c r="AC260" s="48"/>
      <c r="AD260" s="6"/>
      <c r="AE260" s="48"/>
    </row>
    <row r="261" spans="20:31">
      <c r="T261" s="6"/>
      <c r="U261" s="6"/>
      <c r="V261" s="6"/>
      <c r="W261" s="48"/>
      <c r="X261" s="6"/>
      <c r="Y261" s="48"/>
      <c r="Z261" s="6"/>
      <c r="AA261" s="48"/>
      <c r="AB261" s="6"/>
      <c r="AC261" s="48"/>
      <c r="AD261" s="6"/>
      <c r="AE261" s="48"/>
    </row>
    <row r="262" spans="20:31">
      <c r="T262" s="6"/>
      <c r="U262" s="6"/>
      <c r="V262" s="6"/>
      <c r="W262" s="48"/>
      <c r="X262" s="6"/>
      <c r="Y262" s="48"/>
      <c r="Z262" s="6"/>
      <c r="AA262" s="48"/>
      <c r="AB262" s="6"/>
      <c r="AC262" s="48"/>
      <c r="AD262" s="6"/>
      <c r="AE262" s="48"/>
    </row>
    <row r="263" spans="20:31">
      <c r="T263" s="6"/>
      <c r="U263" s="6"/>
      <c r="V263" s="6"/>
      <c r="W263" s="48"/>
      <c r="X263" s="6"/>
      <c r="Y263" s="48"/>
      <c r="Z263" s="6"/>
      <c r="AA263" s="48"/>
      <c r="AB263" s="6"/>
      <c r="AC263" s="48"/>
      <c r="AD263" s="6"/>
      <c r="AE263" s="48"/>
    </row>
    <row r="264" spans="20:31">
      <c r="T264" s="6"/>
      <c r="U264" s="6"/>
      <c r="V264" s="6"/>
      <c r="W264" s="48"/>
      <c r="X264" s="6"/>
      <c r="Y264" s="48"/>
      <c r="Z264" s="6"/>
      <c r="AA264" s="48"/>
      <c r="AB264" s="6"/>
      <c r="AC264" s="48"/>
      <c r="AD264" s="6"/>
      <c r="AE264" s="48"/>
    </row>
    <row r="265" spans="20:31">
      <c r="T265" s="6"/>
      <c r="U265" s="6"/>
      <c r="V265" s="6"/>
      <c r="W265" s="48"/>
      <c r="X265" s="6"/>
      <c r="Y265" s="48"/>
      <c r="Z265" s="6"/>
      <c r="AA265" s="48"/>
      <c r="AB265" s="6"/>
      <c r="AC265" s="48"/>
      <c r="AD265" s="6"/>
      <c r="AE265" s="48"/>
    </row>
    <row r="266" spans="20:31">
      <c r="T266" s="6"/>
      <c r="U266" s="6"/>
      <c r="V266" s="6"/>
      <c r="W266" s="48"/>
      <c r="X266" s="6"/>
      <c r="Y266" s="48"/>
      <c r="Z266" s="6"/>
      <c r="AA266" s="48"/>
      <c r="AB266" s="6"/>
      <c r="AC266" s="48"/>
      <c r="AD266" s="6"/>
      <c r="AE266" s="48"/>
    </row>
    <row r="267" spans="20:31">
      <c r="T267" s="6"/>
      <c r="U267" s="6"/>
      <c r="V267" s="6"/>
      <c r="W267" s="48"/>
      <c r="X267" s="6"/>
      <c r="Y267" s="48"/>
      <c r="Z267" s="6"/>
      <c r="AA267" s="48"/>
      <c r="AB267" s="6"/>
      <c r="AC267" s="48"/>
      <c r="AD267" s="6"/>
      <c r="AE267" s="48"/>
    </row>
    <row r="268" spans="20:31">
      <c r="T268" s="6"/>
      <c r="U268" s="6"/>
      <c r="V268" s="6"/>
      <c r="W268" s="48"/>
      <c r="X268" s="6"/>
      <c r="Y268" s="48"/>
      <c r="Z268" s="6"/>
      <c r="AA268" s="48"/>
      <c r="AB268" s="6"/>
      <c r="AC268" s="48"/>
      <c r="AD268" s="6"/>
      <c r="AE268" s="48"/>
    </row>
    <row r="269" spans="20:31">
      <c r="T269" s="6"/>
      <c r="U269" s="6"/>
      <c r="V269" s="6"/>
      <c r="W269" s="48"/>
      <c r="X269" s="6"/>
      <c r="Y269" s="48"/>
      <c r="Z269" s="6"/>
      <c r="AA269" s="48"/>
      <c r="AB269" s="6"/>
      <c r="AC269" s="48"/>
      <c r="AD269" s="6"/>
      <c r="AE269" s="48"/>
    </row>
    <row r="270" spans="20:31">
      <c r="T270" s="6"/>
      <c r="U270" s="6"/>
      <c r="V270" s="6"/>
      <c r="W270" s="48"/>
      <c r="X270" s="6"/>
      <c r="Y270" s="48"/>
      <c r="Z270" s="6"/>
      <c r="AA270" s="48"/>
      <c r="AB270" s="6"/>
      <c r="AC270" s="48"/>
      <c r="AD270" s="6"/>
      <c r="AE270" s="48"/>
    </row>
    <row r="271" spans="20:31">
      <c r="T271" s="6"/>
      <c r="U271" s="6"/>
      <c r="V271" s="6"/>
      <c r="W271" s="48"/>
      <c r="X271" s="6"/>
      <c r="Y271" s="48"/>
      <c r="Z271" s="6"/>
      <c r="AA271" s="48"/>
      <c r="AB271" s="6"/>
      <c r="AC271" s="48"/>
      <c r="AD271" s="6"/>
      <c r="AE271" s="48"/>
    </row>
    <row r="272" spans="20:31">
      <c r="T272" s="6"/>
      <c r="U272" s="6"/>
      <c r="V272" s="6"/>
      <c r="W272" s="48"/>
      <c r="X272" s="6"/>
      <c r="Y272" s="48"/>
      <c r="Z272" s="6"/>
      <c r="AA272" s="48"/>
      <c r="AB272" s="6"/>
      <c r="AC272" s="48"/>
      <c r="AD272" s="6"/>
      <c r="AE272" s="48"/>
    </row>
    <row r="273" spans="20:31">
      <c r="T273" s="6"/>
      <c r="U273" s="6"/>
      <c r="V273" s="6"/>
      <c r="W273" s="48"/>
      <c r="X273" s="6"/>
      <c r="Y273" s="48"/>
      <c r="Z273" s="6"/>
      <c r="AA273" s="48"/>
      <c r="AB273" s="6"/>
      <c r="AC273" s="48"/>
      <c r="AD273" s="6"/>
      <c r="AE273" s="48"/>
    </row>
    <row r="274" spans="20:31">
      <c r="T274" s="6"/>
      <c r="U274" s="6"/>
      <c r="V274" s="6"/>
      <c r="W274" s="48"/>
      <c r="X274" s="6"/>
      <c r="Y274" s="48"/>
      <c r="Z274" s="6"/>
      <c r="AA274" s="48"/>
      <c r="AB274" s="6"/>
      <c r="AC274" s="48"/>
      <c r="AD274" s="6"/>
      <c r="AE274" s="48"/>
    </row>
    <row r="275" spans="20:31">
      <c r="T275" s="6"/>
      <c r="U275" s="6"/>
      <c r="V275" s="6"/>
      <c r="W275" s="48"/>
      <c r="X275" s="6"/>
      <c r="Y275" s="48"/>
      <c r="Z275" s="6"/>
      <c r="AA275" s="48"/>
      <c r="AB275" s="6"/>
      <c r="AC275" s="48"/>
      <c r="AD275" s="6"/>
      <c r="AE275" s="48"/>
    </row>
    <row r="276" spans="20:31">
      <c r="T276" s="6"/>
      <c r="U276" s="6"/>
      <c r="V276" s="6"/>
      <c r="W276" s="48"/>
      <c r="X276" s="6"/>
      <c r="Y276" s="48"/>
      <c r="Z276" s="6"/>
      <c r="AA276" s="48"/>
      <c r="AB276" s="6"/>
      <c r="AC276" s="48"/>
      <c r="AD276" s="6"/>
      <c r="AE276" s="48"/>
    </row>
    <row r="277" spans="20:31">
      <c r="T277" s="6"/>
      <c r="U277" s="6"/>
      <c r="V277" s="6"/>
      <c r="W277" s="48"/>
      <c r="X277" s="6"/>
      <c r="Y277" s="48"/>
      <c r="Z277" s="6"/>
      <c r="AA277" s="48"/>
      <c r="AB277" s="6"/>
      <c r="AC277" s="48"/>
      <c r="AD277" s="6"/>
      <c r="AE277" s="48"/>
    </row>
    <row r="278" spans="20:31">
      <c r="T278" s="6"/>
      <c r="U278" s="6"/>
      <c r="V278" s="6"/>
      <c r="W278" s="48"/>
      <c r="X278" s="6"/>
      <c r="Y278" s="48"/>
      <c r="Z278" s="6"/>
      <c r="AA278" s="48"/>
      <c r="AB278" s="6"/>
      <c r="AC278" s="48"/>
      <c r="AD278" s="6"/>
      <c r="AE278" s="48"/>
    </row>
    <row r="279" spans="20:31">
      <c r="T279" s="6"/>
      <c r="U279" s="6"/>
      <c r="V279" s="6"/>
      <c r="W279" s="48"/>
      <c r="X279" s="6"/>
      <c r="Y279" s="48"/>
      <c r="Z279" s="6"/>
      <c r="AA279" s="48"/>
      <c r="AB279" s="6"/>
      <c r="AC279" s="48"/>
      <c r="AD279" s="6"/>
      <c r="AE279" s="48"/>
    </row>
    <row r="280" spans="20:31">
      <c r="T280" s="6"/>
      <c r="U280" s="6"/>
      <c r="V280" s="6"/>
      <c r="W280" s="48"/>
      <c r="X280" s="6"/>
      <c r="Y280" s="48"/>
      <c r="Z280" s="6"/>
      <c r="AA280" s="48"/>
      <c r="AB280" s="6"/>
      <c r="AC280" s="48"/>
      <c r="AD280" s="6"/>
      <c r="AE280" s="48"/>
    </row>
    <row r="281" spans="20:31">
      <c r="T281" s="6"/>
      <c r="U281" s="6"/>
      <c r="V281" s="6"/>
      <c r="W281" s="48"/>
      <c r="X281" s="6"/>
      <c r="Y281" s="48"/>
      <c r="Z281" s="6"/>
      <c r="AA281" s="48"/>
      <c r="AB281" s="6"/>
      <c r="AC281" s="48"/>
      <c r="AD281" s="6"/>
      <c r="AE281" s="48"/>
    </row>
    <row r="282" spans="20:31">
      <c r="T282" s="6"/>
      <c r="U282" s="6"/>
      <c r="V282" s="6"/>
      <c r="W282" s="48"/>
      <c r="X282" s="6"/>
      <c r="Y282" s="48"/>
      <c r="Z282" s="6"/>
      <c r="AA282" s="48"/>
      <c r="AB282" s="6"/>
      <c r="AC282" s="48"/>
      <c r="AD282" s="6"/>
      <c r="AE282" s="48"/>
    </row>
    <row r="283" spans="20:31">
      <c r="T283" s="6"/>
      <c r="U283" s="6"/>
      <c r="V283" s="6"/>
      <c r="W283" s="48"/>
      <c r="X283" s="6"/>
      <c r="Y283" s="48"/>
      <c r="Z283" s="6"/>
      <c r="AA283" s="48"/>
      <c r="AB283" s="6"/>
      <c r="AC283" s="48"/>
      <c r="AD283" s="6"/>
      <c r="AE283" s="48"/>
    </row>
    <row r="284" spans="20:31">
      <c r="T284" s="6"/>
      <c r="U284" s="6"/>
      <c r="V284" s="6"/>
      <c r="W284" s="48"/>
      <c r="X284" s="6"/>
      <c r="Y284" s="48"/>
      <c r="Z284" s="6"/>
      <c r="AA284" s="48"/>
      <c r="AB284" s="6"/>
      <c r="AC284" s="48"/>
      <c r="AD284" s="6"/>
      <c r="AE284" s="48"/>
    </row>
    <row r="285" spans="20:31">
      <c r="T285" s="6"/>
      <c r="U285" s="6"/>
      <c r="V285" s="6"/>
      <c r="W285" s="48"/>
      <c r="X285" s="6"/>
      <c r="Y285" s="48"/>
      <c r="Z285" s="6"/>
      <c r="AA285" s="48"/>
      <c r="AB285" s="6"/>
      <c r="AC285" s="48"/>
      <c r="AD285" s="6"/>
      <c r="AE285" s="48"/>
    </row>
    <row r="286" spans="20:31">
      <c r="T286" s="6"/>
      <c r="U286" s="6"/>
      <c r="V286" s="6"/>
      <c r="W286" s="48"/>
      <c r="X286" s="6"/>
      <c r="Y286" s="48"/>
      <c r="Z286" s="6"/>
      <c r="AA286" s="48"/>
      <c r="AB286" s="6"/>
      <c r="AC286" s="48"/>
      <c r="AD286" s="6"/>
      <c r="AE286" s="48"/>
    </row>
    <row r="287" spans="20:31">
      <c r="T287" s="6"/>
      <c r="U287" s="6"/>
      <c r="V287" s="6"/>
      <c r="W287" s="48"/>
      <c r="X287" s="6"/>
      <c r="Y287" s="48"/>
      <c r="Z287" s="6"/>
      <c r="AA287" s="48"/>
      <c r="AB287" s="6"/>
      <c r="AC287" s="48"/>
      <c r="AD287" s="6"/>
      <c r="AE287" s="48"/>
    </row>
    <row r="288" spans="20:31">
      <c r="T288" s="6"/>
      <c r="U288" s="6"/>
      <c r="V288" s="6"/>
      <c r="W288" s="48"/>
      <c r="X288" s="6"/>
      <c r="Y288" s="48"/>
      <c r="Z288" s="6"/>
      <c r="AA288" s="48"/>
      <c r="AB288" s="6"/>
      <c r="AC288" s="48"/>
      <c r="AD288" s="6"/>
      <c r="AE288" s="48"/>
    </row>
    <row r="289" spans="20:31">
      <c r="T289" s="6"/>
      <c r="U289" s="6"/>
      <c r="V289" s="6"/>
      <c r="W289" s="48"/>
      <c r="X289" s="6"/>
      <c r="Y289" s="48"/>
      <c r="Z289" s="6"/>
      <c r="AA289" s="48"/>
      <c r="AB289" s="6"/>
      <c r="AC289" s="48"/>
      <c r="AD289" s="6"/>
      <c r="AE289" s="48"/>
    </row>
    <row r="290" spans="20:31">
      <c r="T290" s="6"/>
      <c r="U290" s="6"/>
      <c r="V290" s="6"/>
      <c r="W290" s="48"/>
      <c r="X290" s="6"/>
      <c r="Y290" s="48"/>
      <c r="Z290" s="6"/>
      <c r="AA290" s="48"/>
      <c r="AB290" s="6"/>
      <c r="AC290" s="48"/>
      <c r="AD290" s="6"/>
      <c r="AE290" s="48"/>
    </row>
    <row r="291" spans="20:31">
      <c r="T291" s="6"/>
      <c r="U291" s="6"/>
      <c r="V291" s="6"/>
      <c r="W291" s="48"/>
      <c r="X291" s="6"/>
      <c r="Y291" s="48"/>
      <c r="Z291" s="6"/>
      <c r="AA291" s="48"/>
      <c r="AB291" s="6"/>
      <c r="AC291" s="48"/>
      <c r="AD291" s="6"/>
      <c r="AE291" s="48"/>
    </row>
    <row r="292" spans="20:31">
      <c r="T292" s="6"/>
      <c r="U292" s="6"/>
      <c r="V292" s="6"/>
      <c r="W292" s="48"/>
      <c r="X292" s="6"/>
      <c r="Y292" s="48"/>
      <c r="Z292" s="6"/>
      <c r="AA292" s="48"/>
      <c r="AB292" s="6"/>
      <c r="AC292" s="48"/>
      <c r="AD292" s="6"/>
      <c r="AE292" s="48"/>
    </row>
    <row r="293" spans="20:31">
      <c r="T293" s="6"/>
      <c r="U293" s="6"/>
      <c r="V293" s="6"/>
      <c r="W293" s="48"/>
      <c r="X293" s="6"/>
      <c r="Y293" s="48"/>
      <c r="Z293" s="6"/>
      <c r="AA293" s="48"/>
      <c r="AB293" s="6"/>
      <c r="AC293" s="48"/>
      <c r="AD293" s="6"/>
      <c r="AE293" s="48"/>
    </row>
    <row r="294" spans="20:31">
      <c r="T294" s="6"/>
      <c r="U294" s="6"/>
      <c r="V294" s="6"/>
      <c r="W294" s="48"/>
      <c r="X294" s="6"/>
      <c r="Y294" s="48"/>
      <c r="Z294" s="6"/>
      <c r="AA294" s="48"/>
      <c r="AB294" s="6"/>
      <c r="AC294" s="48"/>
      <c r="AD294" s="6"/>
      <c r="AE294" s="48"/>
    </row>
    <row r="295" spans="20:31">
      <c r="T295" s="6"/>
      <c r="U295" s="6"/>
      <c r="V295" s="6"/>
      <c r="W295" s="48"/>
      <c r="X295" s="6"/>
      <c r="Y295" s="48"/>
      <c r="Z295" s="6"/>
      <c r="AA295" s="48"/>
      <c r="AB295" s="6"/>
      <c r="AC295" s="48"/>
      <c r="AD295" s="6"/>
      <c r="AE295" s="48"/>
    </row>
    <row r="296" spans="20:31">
      <c r="T296" s="6"/>
      <c r="U296" s="6"/>
      <c r="V296" s="6"/>
      <c r="W296" s="48"/>
      <c r="X296" s="6"/>
      <c r="Y296" s="48"/>
      <c r="Z296" s="6"/>
      <c r="AA296" s="48"/>
      <c r="AB296" s="6"/>
      <c r="AC296" s="48"/>
      <c r="AD296" s="6"/>
      <c r="AE296" s="48"/>
    </row>
    <row r="297" spans="20:31">
      <c r="T297" s="6"/>
      <c r="U297" s="6"/>
      <c r="V297" s="6"/>
      <c r="W297" s="48"/>
      <c r="X297" s="6"/>
      <c r="Y297" s="48"/>
      <c r="Z297" s="6"/>
      <c r="AA297" s="48"/>
      <c r="AB297" s="6"/>
      <c r="AC297" s="48"/>
      <c r="AD297" s="6"/>
      <c r="AE297" s="48"/>
    </row>
    <row r="298" spans="20:31">
      <c r="T298" s="6"/>
      <c r="U298" s="6"/>
      <c r="V298" s="6"/>
      <c r="W298" s="48"/>
      <c r="X298" s="6"/>
      <c r="Y298" s="48"/>
      <c r="Z298" s="6"/>
      <c r="AA298" s="48"/>
      <c r="AB298" s="6"/>
      <c r="AC298" s="48"/>
      <c r="AD298" s="6"/>
      <c r="AE298" s="48"/>
    </row>
    <row r="299" spans="20:31">
      <c r="T299" s="6"/>
      <c r="U299" s="6"/>
      <c r="V299" s="6"/>
      <c r="W299" s="48"/>
      <c r="X299" s="6"/>
      <c r="Y299" s="48"/>
      <c r="Z299" s="6"/>
      <c r="AA299" s="48"/>
      <c r="AB299" s="6"/>
      <c r="AC299" s="48"/>
      <c r="AD299" s="6"/>
      <c r="AE299" s="48"/>
    </row>
    <row r="300" spans="20:31">
      <c r="T300" s="6"/>
      <c r="U300" s="6"/>
      <c r="V300" s="6"/>
      <c r="W300" s="48"/>
      <c r="X300" s="6"/>
      <c r="Y300" s="48"/>
      <c r="Z300" s="6"/>
      <c r="AA300" s="48"/>
      <c r="AB300" s="6"/>
      <c r="AC300" s="48"/>
      <c r="AD300" s="6"/>
      <c r="AE300" s="48"/>
    </row>
    <row r="301" spans="20:31">
      <c r="T301" s="6"/>
      <c r="U301" s="6"/>
      <c r="V301" s="6"/>
      <c r="W301" s="48"/>
      <c r="X301" s="6"/>
      <c r="Y301" s="48"/>
      <c r="Z301" s="6"/>
      <c r="AA301" s="48"/>
      <c r="AB301" s="6"/>
      <c r="AC301" s="48"/>
      <c r="AD301" s="6"/>
      <c r="AE301" s="48"/>
    </row>
    <row r="302" spans="20:31">
      <c r="T302" s="6"/>
      <c r="U302" s="6"/>
      <c r="V302" s="6"/>
      <c r="W302" s="48"/>
      <c r="X302" s="6"/>
      <c r="Y302" s="48"/>
      <c r="Z302" s="6"/>
      <c r="AA302" s="48"/>
      <c r="AB302" s="6"/>
      <c r="AC302" s="48"/>
      <c r="AD302" s="6"/>
      <c r="AE302" s="48"/>
    </row>
    <row r="303" spans="20:31">
      <c r="T303" s="6"/>
      <c r="U303" s="6"/>
      <c r="V303" s="6"/>
      <c r="W303" s="48"/>
      <c r="X303" s="6"/>
      <c r="Y303" s="48"/>
      <c r="Z303" s="6"/>
      <c r="AA303" s="48"/>
      <c r="AB303" s="6"/>
      <c r="AC303" s="48"/>
      <c r="AD303" s="6"/>
      <c r="AE303" s="48"/>
    </row>
    <row r="304" spans="20:31">
      <c r="T304" s="6"/>
      <c r="U304" s="6"/>
      <c r="V304" s="6"/>
      <c r="W304" s="48"/>
      <c r="X304" s="6"/>
      <c r="Y304" s="48"/>
      <c r="Z304" s="6"/>
      <c r="AA304" s="48"/>
      <c r="AB304" s="6"/>
      <c r="AC304" s="48"/>
      <c r="AD304" s="6"/>
      <c r="AE304" s="48"/>
    </row>
    <row r="305" spans="20:31">
      <c r="T305" s="6"/>
      <c r="U305" s="6"/>
      <c r="V305" s="6"/>
      <c r="W305" s="48"/>
      <c r="X305" s="6"/>
      <c r="Y305" s="48"/>
      <c r="Z305" s="6"/>
      <c r="AA305" s="48"/>
      <c r="AB305" s="6"/>
      <c r="AC305" s="48"/>
      <c r="AD305" s="6"/>
      <c r="AE305" s="48"/>
    </row>
    <row r="306" spans="20:31">
      <c r="T306" s="6"/>
      <c r="U306" s="6"/>
      <c r="V306" s="6"/>
      <c r="W306" s="48"/>
      <c r="X306" s="6"/>
      <c r="Y306" s="48"/>
      <c r="Z306" s="6"/>
      <c r="AA306" s="48"/>
      <c r="AB306" s="6"/>
      <c r="AC306" s="48"/>
      <c r="AD306" s="6"/>
      <c r="AE306" s="48"/>
    </row>
    <row r="307" spans="20:31">
      <c r="T307" s="6"/>
      <c r="U307" s="6"/>
      <c r="V307" s="6"/>
      <c r="W307" s="48"/>
      <c r="X307" s="6"/>
      <c r="Y307" s="48"/>
      <c r="Z307" s="6"/>
      <c r="AA307" s="48"/>
      <c r="AB307" s="6"/>
      <c r="AC307" s="48"/>
      <c r="AD307" s="6"/>
      <c r="AE307" s="48"/>
    </row>
    <row r="308" spans="20:31">
      <c r="T308" s="6"/>
      <c r="U308" s="6"/>
      <c r="V308" s="6"/>
      <c r="W308" s="48"/>
      <c r="X308" s="6"/>
      <c r="Y308" s="48"/>
      <c r="Z308" s="6"/>
      <c r="AA308" s="48"/>
      <c r="AB308" s="6"/>
      <c r="AC308" s="48"/>
      <c r="AD308" s="6"/>
      <c r="AE308" s="48"/>
    </row>
    <row r="309" spans="20:31">
      <c r="T309" s="6"/>
      <c r="U309" s="6"/>
      <c r="V309" s="6"/>
      <c r="W309" s="48"/>
      <c r="X309" s="6"/>
      <c r="Y309" s="48"/>
      <c r="Z309" s="6"/>
      <c r="AA309" s="48"/>
      <c r="AB309" s="6"/>
      <c r="AC309" s="48"/>
      <c r="AD309" s="6"/>
      <c r="AE309" s="48"/>
    </row>
    <row r="310" spans="20:31">
      <c r="T310" s="6"/>
      <c r="U310" s="6"/>
      <c r="V310" s="6"/>
      <c r="W310" s="48"/>
      <c r="X310" s="6"/>
      <c r="Y310" s="48"/>
      <c r="Z310" s="6"/>
      <c r="AA310" s="48"/>
      <c r="AB310" s="6"/>
      <c r="AC310" s="48"/>
      <c r="AD310" s="6"/>
      <c r="AE310" s="48"/>
    </row>
    <row r="311" spans="20:31">
      <c r="T311" s="6"/>
      <c r="U311" s="6"/>
      <c r="V311" s="6"/>
      <c r="W311" s="48"/>
      <c r="X311" s="6"/>
      <c r="Y311" s="48"/>
      <c r="Z311" s="6"/>
      <c r="AA311" s="48"/>
      <c r="AB311" s="6"/>
      <c r="AC311" s="48"/>
      <c r="AD311" s="6"/>
      <c r="AE311" s="48"/>
    </row>
    <row r="312" spans="20:31">
      <c r="T312" s="6"/>
      <c r="U312" s="6"/>
      <c r="V312" s="6"/>
      <c r="W312" s="48"/>
      <c r="X312" s="6"/>
      <c r="Y312" s="48"/>
      <c r="Z312" s="6"/>
      <c r="AA312" s="48"/>
      <c r="AB312" s="6"/>
      <c r="AC312" s="48"/>
      <c r="AD312" s="6"/>
      <c r="AE312" s="48"/>
    </row>
    <row r="313" spans="20:31">
      <c r="T313" s="6"/>
      <c r="U313" s="6"/>
      <c r="V313" s="6"/>
      <c r="W313" s="48"/>
      <c r="X313" s="6"/>
      <c r="Y313" s="48"/>
      <c r="Z313" s="6"/>
      <c r="AA313" s="48"/>
      <c r="AB313" s="6"/>
      <c r="AC313" s="48"/>
      <c r="AD313" s="6"/>
      <c r="AE313" s="48"/>
    </row>
    <row r="314" spans="20:31">
      <c r="T314" s="6"/>
      <c r="U314" s="6"/>
      <c r="V314" s="6"/>
      <c r="W314" s="48"/>
      <c r="X314" s="6"/>
      <c r="Y314" s="48"/>
      <c r="Z314" s="6"/>
      <c r="AA314" s="48"/>
      <c r="AB314" s="6"/>
      <c r="AC314" s="48"/>
      <c r="AD314" s="6"/>
      <c r="AE314" s="48"/>
    </row>
    <row r="315" spans="20:31">
      <c r="T315" s="6"/>
      <c r="U315" s="6"/>
      <c r="V315" s="6"/>
      <c r="W315" s="48"/>
      <c r="X315" s="6"/>
      <c r="Y315" s="48"/>
      <c r="Z315" s="6"/>
      <c r="AA315" s="48"/>
      <c r="AB315" s="6"/>
      <c r="AC315" s="48"/>
      <c r="AD315" s="6"/>
      <c r="AE315" s="48"/>
    </row>
    <row r="316" spans="20:31">
      <c r="T316" s="6"/>
      <c r="U316" s="6"/>
      <c r="V316" s="6"/>
      <c r="W316" s="48"/>
      <c r="X316" s="6"/>
      <c r="Y316" s="48"/>
      <c r="Z316" s="6"/>
      <c r="AA316" s="48"/>
      <c r="AB316" s="6"/>
      <c r="AC316" s="48"/>
      <c r="AD316" s="6"/>
      <c r="AE316" s="48"/>
    </row>
    <row r="317" spans="20:31">
      <c r="T317" s="6"/>
      <c r="U317" s="6"/>
      <c r="V317" s="6"/>
      <c r="W317" s="48"/>
      <c r="X317" s="6"/>
      <c r="Y317" s="48"/>
      <c r="Z317" s="6"/>
      <c r="AA317" s="48"/>
      <c r="AB317" s="6"/>
      <c r="AC317" s="48"/>
      <c r="AD317" s="6"/>
      <c r="AE317" s="48"/>
    </row>
    <row r="318" spans="20:31">
      <c r="T318" s="6"/>
      <c r="U318" s="6"/>
      <c r="V318" s="6"/>
      <c r="W318" s="48"/>
      <c r="X318" s="6"/>
      <c r="Y318" s="48"/>
      <c r="Z318" s="6"/>
      <c r="AA318" s="48"/>
      <c r="AB318" s="6"/>
      <c r="AC318" s="48"/>
      <c r="AD318" s="6"/>
      <c r="AE318" s="48"/>
    </row>
    <row r="319" spans="20:31">
      <c r="T319" s="6"/>
      <c r="U319" s="6"/>
      <c r="V319" s="6"/>
      <c r="W319" s="48"/>
      <c r="X319" s="6"/>
      <c r="Y319" s="48"/>
      <c r="Z319" s="6"/>
      <c r="AA319" s="48"/>
      <c r="AB319" s="6"/>
      <c r="AC319" s="48"/>
      <c r="AD319" s="6"/>
      <c r="AE319" s="48"/>
    </row>
    <row r="320" spans="20:31">
      <c r="T320" s="6"/>
      <c r="U320" s="6"/>
      <c r="V320" s="6"/>
      <c r="W320" s="48"/>
      <c r="X320" s="6"/>
      <c r="Y320" s="48"/>
      <c r="Z320" s="6"/>
      <c r="AA320" s="48"/>
      <c r="AB320" s="6"/>
      <c r="AC320" s="48"/>
      <c r="AD320" s="6"/>
      <c r="AE320" s="48"/>
    </row>
    <row r="321" spans="20:31">
      <c r="T321" s="6"/>
      <c r="U321" s="6"/>
      <c r="V321" s="6"/>
      <c r="W321" s="48"/>
      <c r="X321" s="6"/>
      <c r="Y321" s="48"/>
      <c r="Z321" s="6"/>
      <c r="AA321" s="48"/>
      <c r="AB321" s="6"/>
      <c r="AC321" s="48"/>
      <c r="AD321" s="6"/>
      <c r="AE321" s="48"/>
    </row>
    <row r="322" spans="20:31">
      <c r="T322" s="6"/>
      <c r="U322" s="6"/>
      <c r="V322" s="6"/>
      <c r="W322" s="48"/>
      <c r="X322" s="6"/>
      <c r="Y322" s="48"/>
      <c r="Z322" s="6"/>
      <c r="AA322" s="48"/>
      <c r="AB322" s="6"/>
      <c r="AC322" s="48"/>
      <c r="AD322" s="6"/>
      <c r="AE322" s="48"/>
    </row>
    <row r="323" spans="20:31">
      <c r="T323" s="6"/>
      <c r="U323" s="6"/>
      <c r="V323" s="6"/>
      <c r="W323" s="48"/>
      <c r="X323" s="6"/>
      <c r="Y323" s="48"/>
      <c r="Z323" s="6"/>
      <c r="AA323" s="48"/>
      <c r="AB323" s="6"/>
      <c r="AC323" s="48"/>
      <c r="AD323" s="6"/>
      <c r="AE323" s="48"/>
    </row>
    <row r="324" spans="20:31">
      <c r="T324" s="6"/>
      <c r="U324" s="6"/>
      <c r="V324" s="6"/>
      <c r="W324" s="48"/>
      <c r="X324" s="6"/>
      <c r="Y324" s="48"/>
      <c r="Z324" s="6"/>
      <c r="AA324" s="48"/>
      <c r="AB324" s="6"/>
      <c r="AC324" s="48"/>
      <c r="AD324" s="6"/>
      <c r="AE324" s="48"/>
    </row>
    <row r="325" spans="20:31">
      <c r="T325" s="6"/>
      <c r="U325" s="6"/>
      <c r="V325" s="6"/>
      <c r="W325" s="48"/>
      <c r="X325" s="6"/>
      <c r="Y325" s="48"/>
      <c r="Z325" s="6"/>
      <c r="AA325" s="48"/>
      <c r="AB325" s="6"/>
      <c r="AC325" s="48"/>
      <c r="AD325" s="6"/>
      <c r="AE325" s="48"/>
    </row>
    <row r="326" spans="20:31">
      <c r="T326" s="6"/>
      <c r="U326" s="6"/>
      <c r="V326" s="6"/>
      <c r="W326" s="48"/>
      <c r="X326" s="6"/>
      <c r="Y326" s="48"/>
      <c r="Z326" s="6"/>
      <c r="AA326" s="48"/>
      <c r="AB326" s="6"/>
      <c r="AC326" s="48"/>
      <c r="AD326" s="6"/>
      <c r="AE326" s="48"/>
    </row>
    <row r="327" spans="20:31">
      <c r="T327" s="6"/>
      <c r="U327" s="6"/>
      <c r="V327" s="6"/>
      <c r="W327" s="48"/>
      <c r="X327" s="6"/>
      <c r="Y327" s="48"/>
      <c r="Z327" s="6"/>
      <c r="AA327" s="48"/>
      <c r="AB327" s="6"/>
      <c r="AC327" s="48"/>
      <c r="AD327" s="6"/>
      <c r="AE327" s="48"/>
    </row>
    <row r="328" spans="20:31">
      <c r="T328" s="6"/>
      <c r="U328" s="6"/>
      <c r="V328" s="6"/>
      <c r="W328" s="48"/>
      <c r="X328" s="6"/>
      <c r="Y328" s="48"/>
      <c r="Z328" s="6"/>
      <c r="AA328" s="48"/>
      <c r="AB328" s="6"/>
      <c r="AC328" s="48"/>
      <c r="AD328" s="6"/>
      <c r="AE328" s="48"/>
    </row>
    <row r="329" spans="20:31">
      <c r="T329" s="6"/>
      <c r="U329" s="6"/>
      <c r="V329" s="6"/>
      <c r="W329" s="48"/>
      <c r="X329" s="6"/>
      <c r="Y329" s="48"/>
      <c r="Z329" s="6"/>
      <c r="AA329" s="48"/>
      <c r="AB329" s="6"/>
      <c r="AC329" s="48"/>
      <c r="AD329" s="6"/>
      <c r="AE329" s="48"/>
    </row>
    <row r="330" spans="20:31">
      <c r="T330" s="6"/>
      <c r="U330" s="6"/>
      <c r="V330" s="6"/>
      <c r="W330" s="48"/>
      <c r="X330" s="6"/>
      <c r="Y330" s="48"/>
      <c r="Z330" s="6"/>
      <c r="AA330" s="48"/>
      <c r="AB330" s="6"/>
      <c r="AC330" s="48"/>
      <c r="AD330" s="6"/>
      <c r="AE330" s="48"/>
    </row>
    <row r="331" spans="20:31">
      <c r="T331" s="6"/>
      <c r="U331" s="6"/>
      <c r="V331" s="6"/>
      <c r="W331" s="48"/>
      <c r="X331" s="6"/>
      <c r="Y331" s="48"/>
      <c r="Z331" s="6"/>
      <c r="AA331" s="48"/>
      <c r="AB331" s="6"/>
      <c r="AC331" s="48"/>
      <c r="AD331" s="6"/>
      <c r="AE331" s="48"/>
    </row>
    <row r="332" spans="20:31">
      <c r="T332" s="6"/>
      <c r="U332" s="6"/>
      <c r="V332" s="6"/>
      <c r="W332" s="48"/>
      <c r="X332" s="6"/>
      <c r="Y332" s="48"/>
      <c r="Z332" s="6"/>
      <c r="AA332" s="48"/>
      <c r="AB332" s="6"/>
      <c r="AC332" s="48"/>
      <c r="AD332" s="6"/>
      <c r="AE332" s="48"/>
    </row>
    <row r="333" spans="20:31">
      <c r="T333" s="6"/>
      <c r="U333" s="6"/>
      <c r="V333" s="6"/>
      <c r="W333" s="48"/>
      <c r="X333" s="6"/>
      <c r="Y333" s="48"/>
      <c r="Z333" s="6"/>
      <c r="AA333" s="48"/>
      <c r="AB333" s="6"/>
      <c r="AC333" s="48"/>
      <c r="AD333" s="6"/>
      <c r="AE333" s="48"/>
    </row>
    <row r="334" spans="20:31">
      <c r="T334" s="6"/>
      <c r="U334" s="6"/>
      <c r="V334" s="6"/>
      <c r="W334" s="48"/>
      <c r="X334" s="6"/>
      <c r="Y334" s="48"/>
      <c r="Z334" s="6"/>
      <c r="AA334" s="48"/>
      <c r="AB334" s="6"/>
      <c r="AC334" s="48"/>
      <c r="AD334" s="6"/>
      <c r="AE334" s="48"/>
    </row>
    <row r="335" spans="20:31">
      <c r="T335" s="6"/>
      <c r="U335" s="6"/>
      <c r="V335" s="6"/>
      <c r="W335" s="48"/>
      <c r="X335" s="6"/>
      <c r="Y335" s="48"/>
      <c r="Z335" s="6"/>
      <c r="AA335" s="48"/>
      <c r="AB335" s="6"/>
      <c r="AC335" s="48"/>
      <c r="AD335" s="6"/>
      <c r="AE335" s="48"/>
    </row>
    <row r="336" spans="20:31">
      <c r="T336" s="6"/>
      <c r="U336" s="6"/>
      <c r="V336" s="6"/>
      <c r="W336" s="48"/>
      <c r="X336" s="6"/>
      <c r="Y336" s="48"/>
      <c r="Z336" s="6"/>
      <c r="AA336" s="48"/>
      <c r="AB336" s="6"/>
      <c r="AC336" s="48"/>
      <c r="AD336" s="6"/>
      <c r="AE336" s="48"/>
    </row>
    <row r="337" spans="20:31">
      <c r="T337" s="6"/>
      <c r="U337" s="6"/>
      <c r="V337" s="6"/>
      <c r="W337" s="48"/>
      <c r="X337" s="6"/>
      <c r="Y337" s="48"/>
      <c r="Z337" s="6"/>
      <c r="AA337" s="48"/>
      <c r="AB337" s="6"/>
      <c r="AC337" s="48"/>
      <c r="AD337" s="6"/>
      <c r="AE337" s="48"/>
    </row>
    <row r="338" spans="20:31">
      <c r="T338" s="6"/>
      <c r="U338" s="6"/>
      <c r="V338" s="6"/>
      <c r="W338" s="48"/>
      <c r="X338" s="6"/>
      <c r="Y338" s="48"/>
      <c r="Z338" s="6"/>
      <c r="AA338" s="48"/>
      <c r="AB338" s="6"/>
      <c r="AC338" s="48"/>
      <c r="AD338" s="6"/>
      <c r="AE338" s="48"/>
    </row>
    <row r="339" spans="20:31">
      <c r="T339" s="6"/>
      <c r="U339" s="6"/>
      <c r="V339" s="6"/>
      <c r="W339" s="48"/>
      <c r="X339" s="6"/>
      <c r="Y339" s="48"/>
      <c r="Z339" s="6"/>
      <c r="AA339" s="48"/>
      <c r="AB339" s="6"/>
      <c r="AC339" s="48"/>
      <c r="AD339" s="6"/>
      <c r="AE339" s="48"/>
    </row>
    <row r="340" spans="20:31">
      <c r="T340" s="6"/>
      <c r="U340" s="6"/>
      <c r="V340" s="6"/>
      <c r="W340" s="48"/>
      <c r="X340" s="6"/>
      <c r="Y340" s="48"/>
      <c r="Z340" s="6"/>
      <c r="AA340" s="48"/>
      <c r="AB340" s="6"/>
      <c r="AC340" s="48"/>
      <c r="AD340" s="6"/>
      <c r="AE340" s="48"/>
    </row>
    <row r="341" spans="20:31">
      <c r="T341" s="6"/>
      <c r="U341" s="6"/>
      <c r="V341" s="6"/>
      <c r="W341" s="48"/>
      <c r="X341" s="6"/>
      <c r="Y341" s="48"/>
      <c r="Z341" s="6"/>
      <c r="AA341" s="48"/>
      <c r="AB341" s="6"/>
      <c r="AC341" s="48"/>
      <c r="AD341" s="6"/>
      <c r="AE341" s="48"/>
    </row>
    <row r="342" spans="20:31">
      <c r="T342" s="6"/>
      <c r="U342" s="6"/>
      <c r="V342" s="6"/>
      <c r="W342" s="48"/>
      <c r="X342" s="6"/>
      <c r="Y342" s="48"/>
      <c r="Z342" s="6"/>
      <c r="AA342" s="48"/>
      <c r="AB342" s="6"/>
      <c r="AC342" s="48"/>
      <c r="AD342" s="6"/>
      <c r="AE342" s="48"/>
    </row>
    <row r="343" spans="20:31">
      <c r="T343" s="6"/>
      <c r="U343" s="6"/>
      <c r="V343" s="6"/>
      <c r="W343" s="48"/>
      <c r="X343" s="6"/>
      <c r="Y343" s="48"/>
      <c r="Z343" s="6"/>
      <c r="AA343" s="48"/>
      <c r="AB343" s="6"/>
      <c r="AC343" s="48"/>
      <c r="AD343" s="6"/>
      <c r="AE343" s="48"/>
    </row>
    <row r="344" spans="20:31">
      <c r="T344" s="6"/>
      <c r="U344" s="6"/>
      <c r="V344" s="6"/>
      <c r="W344" s="48"/>
      <c r="X344" s="6"/>
      <c r="Y344" s="48"/>
      <c r="Z344" s="6"/>
      <c r="AA344" s="48"/>
      <c r="AB344" s="6"/>
      <c r="AC344" s="48"/>
      <c r="AD344" s="6"/>
      <c r="AE344" s="48"/>
    </row>
    <row r="345" spans="20:31">
      <c r="T345" s="6"/>
      <c r="U345" s="6"/>
      <c r="V345" s="6"/>
      <c r="W345" s="48"/>
      <c r="X345" s="6"/>
      <c r="Y345" s="48"/>
      <c r="Z345" s="6"/>
      <c r="AA345" s="48"/>
      <c r="AB345" s="6"/>
      <c r="AC345" s="48"/>
      <c r="AD345" s="6"/>
      <c r="AE345" s="48"/>
    </row>
    <row r="346" spans="20:31">
      <c r="T346" s="6"/>
      <c r="U346" s="6"/>
      <c r="V346" s="6"/>
      <c r="W346" s="48"/>
      <c r="X346" s="6"/>
      <c r="Y346" s="48"/>
      <c r="Z346" s="6"/>
      <c r="AA346" s="48"/>
      <c r="AB346" s="6"/>
      <c r="AC346" s="48"/>
      <c r="AD346" s="6"/>
      <c r="AE346" s="48"/>
    </row>
    <row r="347" spans="20:31">
      <c r="T347" s="6"/>
      <c r="U347" s="6"/>
      <c r="V347" s="6"/>
      <c r="W347" s="48"/>
      <c r="X347" s="6"/>
      <c r="Y347" s="48"/>
      <c r="Z347" s="6"/>
      <c r="AA347" s="48"/>
      <c r="AB347" s="6"/>
      <c r="AC347" s="48"/>
      <c r="AD347" s="6"/>
      <c r="AE347" s="48"/>
    </row>
    <row r="348" spans="20:31">
      <c r="T348" s="6"/>
      <c r="U348" s="6"/>
      <c r="V348" s="6"/>
      <c r="W348" s="48"/>
      <c r="X348" s="6"/>
      <c r="Y348" s="48"/>
      <c r="Z348" s="6"/>
      <c r="AA348" s="48"/>
      <c r="AB348" s="6"/>
      <c r="AC348" s="48"/>
      <c r="AD348" s="6"/>
      <c r="AE348" s="48"/>
    </row>
    <row r="349" spans="20:31">
      <c r="T349" s="6"/>
      <c r="U349" s="6"/>
      <c r="V349" s="6"/>
      <c r="W349" s="48"/>
      <c r="X349" s="6"/>
      <c r="Y349" s="48"/>
      <c r="Z349" s="6"/>
      <c r="AA349" s="48"/>
      <c r="AB349" s="6"/>
      <c r="AC349" s="48"/>
      <c r="AD349" s="6"/>
      <c r="AE349" s="48"/>
    </row>
    <row r="350" spans="20:31">
      <c r="T350" s="6"/>
      <c r="U350" s="6"/>
      <c r="V350" s="6"/>
      <c r="W350" s="48"/>
      <c r="X350" s="6"/>
      <c r="Y350" s="48"/>
      <c r="Z350" s="6"/>
      <c r="AA350" s="48"/>
      <c r="AB350" s="6"/>
      <c r="AC350" s="48"/>
      <c r="AD350" s="6"/>
      <c r="AE350" s="48"/>
    </row>
    <row r="351" spans="20:31">
      <c r="T351" s="6"/>
      <c r="U351" s="6"/>
      <c r="V351" s="6"/>
      <c r="W351" s="48"/>
      <c r="X351" s="6"/>
      <c r="Y351" s="48"/>
      <c r="Z351" s="6"/>
      <c r="AA351" s="48"/>
      <c r="AB351" s="6"/>
      <c r="AC351" s="48"/>
      <c r="AD351" s="6"/>
      <c r="AE351" s="48"/>
    </row>
    <row r="352" spans="20:31">
      <c r="T352" s="6"/>
      <c r="U352" s="6"/>
      <c r="V352" s="6"/>
      <c r="W352" s="48"/>
      <c r="X352" s="6"/>
      <c r="Y352" s="48"/>
      <c r="Z352" s="6"/>
      <c r="AA352" s="48"/>
      <c r="AB352" s="6"/>
      <c r="AC352" s="48"/>
      <c r="AD352" s="6"/>
      <c r="AE352" s="48"/>
    </row>
    <row r="353" spans="20:31">
      <c r="T353" s="6"/>
      <c r="U353" s="6"/>
      <c r="V353" s="6"/>
      <c r="W353" s="48"/>
      <c r="X353" s="6"/>
      <c r="Y353" s="48"/>
      <c r="Z353" s="6"/>
      <c r="AA353" s="48"/>
      <c r="AB353" s="6"/>
      <c r="AC353" s="48"/>
      <c r="AD353" s="6"/>
      <c r="AE353" s="48"/>
    </row>
    <row r="354" spans="20:31">
      <c r="T354" s="6"/>
      <c r="U354" s="6"/>
      <c r="V354" s="6"/>
      <c r="W354" s="48"/>
      <c r="X354" s="6"/>
      <c r="Y354" s="48"/>
      <c r="Z354" s="6"/>
      <c r="AA354" s="48"/>
      <c r="AB354" s="6"/>
      <c r="AC354" s="48"/>
      <c r="AD354" s="6"/>
      <c r="AE354" s="48"/>
    </row>
    <row r="355" spans="20:31">
      <c r="T355" s="6"/>
      <c r="U355" s="6"/>
      <c r="V355" s="6"/>
      <c r="W355" s="48"/>
      <c r="X355" s="6"/>
      <c r="Y355" s="48"/>
      <c r="Z355" s="6"/>
      <c r="AA355" s="48"/>
      <c r="AB355" s="6"/>
      <c r="AC355" s="48"/>
      <c r="AD355" s="6"/>
      <c r="AE355" s="48"/>
    </row>
    <row r="356" spans="20:31">
      <c r="T356" s="6"/>
      <c r="U356" s="6"/>
      <c r="V356" s="6"/>
      <c r="W356" s="48"/>
      <c r="X356" s="6"/>
      <c r="Y356" s="48"/>
      <c r="Z356" s="6"/>
      <c r="AA356" s="48"/>
      <c r="AB356" s="6"/>
      <c r="AC356" s="48"/>
      <c r="AD356" s="6"/>
      <c r="AE356" s="48"/>
    </row>
    <row r="357" spans="20:31">
      <c r="T357" s="6"/>
      <c r="U357" s="6"/>
      <c r="V357" s="6"/>
      <c r="W357" s="48"/>
      <c r="X357" s="6"/>
      <c r="Y357" s="48"/>
      <c r="Z357" s="6"/>
      <c r="AA357" s="48"/>
      <c r="AB357" s="6"/>
      <c r="AC357" s="48"/>
      <c r="AD357" s="6"/>
      <c r="AE357" s="48"/>
    </row>
    <row r="358" spans="20:31">
      <c r="T358" s="6"/>
      <c r="U358" s="6"/>
      <c r="V358" s="6"/>
      <c r="W358" s="48"/>
      <c r="X358" s="6"/>
      <c r="Y358" s="48"/>
      <c r="Z358" s="6"/>
      <c r="AA358" s="48"/>
      <c r="AB358" s="6"/>
      <c r="AC358" s="48"/>
      <c r="AD358" s="6"/>
      <c r="AE358" s="48"/>
    </row>
    <row r="359" spans="20:31">
      <c r="T359" s="6"/>
      <c r="U359" s="6"/>
      <c r="V359" s="6"/>
      <c r="W359" s="48"/>
      <c r="X359" s="6"/>
      <c r="Y359" s="48"/>
      <c r="Z359" s="6"/>
      <c r="AA359" s="48"/>
      <c r="AB359" s="6"/>
      <c r="AC359" s="48"/>
      <c r="AD359" s="6"/>
      <c r="AE359" s="48"/>
    </row>
    <row r="360" spans="20:31">
      <c r="T360" s="6"/>
      <c r="U360" s="6"/>
      <c r="V360" s="6"/>
      <c r="W360" s="48"/>
      <c r="X360" s="6"/>
      <c r="Y360" s="48"/>
      <c r="Z360" s="6"/>
      <c r="AA360" s="48"/>
      <c r="AB360" s="6"/>
      <c r="AC360" s="48"/>
      <c r="AD360" s="6"/>
      <c r="AE360" s="48"/>
    </row>
    <row r="361" spans="20:31">
      <c r="T361" s="6"/>
      <c r="U361" s="6"/>
      <c r="V361" s="6"/>
      <c r="W361" s="48"/>
      <c r="X361" s="6"/>
      <c r="Y361" s="48"/>
      <c r="Z361" s="6"/>
      <c r="AA361" s="48"/>
      <c r="AB361" s="6"/>
      <c r="AC361" s="48"/>
      <c r="AD361" s="6"/>
      <c r="AE361" s="48"/>
    </row>
    <row r="362" spans="20:31">
      <c r="T362" s="6"/>
      <c r="U362" s="6"/>
      <c r="V362" s="6"/>
      <c r="W362" s="48"/>
      <c r="X362" s="6"/>
      <c r="Y362" s="48"/>
      <c r="Z362" s="6"/>
      <c r="AA362" s="48"/>
      <c r="AB362" s="6"/>
      <c r="AC362" s="48"/>
      <c r="AD362" s="6"/>
      <c r="AE362" s="48"/>
    </row>
    <row r="363" spans="20:31">
      <c r="T363" s="6"/>
      <c r="U363" s="6"/>
      <c r="V363" s="6"/>
      <c r="W363" s="48"/>
      <c r="X363" s="6"/>
      <c r="Y363" s="48"/>
      <c r="Z363" s="6"/>
      <c r="AA363" s="48"/>
      <c r="AB363" s="6"/>
      <c r="AC363" s="48"/>
      <c r="AD363" s="6"/>
      <c r="AE363" s="48"/>
    </row>
    <row r="364" spans="20:31">
      <c r="T364" s="6"/>
      <c r="U364" s="6"/>
      <c r="V364" s="6"/>
      <c r="W364" s="48"/>
      <c r="X364" s="6"/>
      <c r="Y364" s="48"/>
      <c r="Z364" s="6"/>
      <c r="AA364" s="48"/>
      <c r="AB364" s="6"/>
      <c r="AC364" s="48"/>
      <c r="AD364" s="6"/>
      <c r="AE364" s="48"/>
    </row>
    <row r="365" spans="20:31">
      <c r="T365" s="6"/>
      <c r="U365" s="6"/>
      <c r="V365" s="6"/>
      <c r="W365" s="48"/>
      <c r="X365" s="6"/>
      <c r="Y365" s="48"/>
      <c r="Z365" s="6"/>
      <c r="AA365" s="48"/>
      <c r="AB365" s="6"/>
      <c r="AC365" s="48"/>
      <c r="AD365" s="6"/>
      <c r="AE365" s="48"/>
    </row>
    <row r="366" spans="20:31">
      <c r="T366" s="6"/>
      <c r="U366" s="6"/>
      <c r="V366" s="6"/>
      <c r="W366" s="48"/>
      <c r="X366" s="6"/>
      <c r="Y366" s="48"/>
      <c r="Z366" s="6"/>
      <c r="AA366" s="48"/>
      <c r="AB366" s="6"/>
      <c r="AC366" s="48"/>
      <c r="AD366" s="6"/>
      <c r="AE366" s="48"/>
    </row>
    <row r="367" spans="20:31">
      <c r="T367" s="6"/>
      <c r="U367" s="6"/>
      <c r="V367" s="6"/>
      <c r="W367" s="48"/>
      <c r="X367" s="6"/>
      <c r="Y367" s="48"/>
      <c r="Z367" s="6"/>
      <c r="AA367" s="48"/>
      <c r="AB367" s="6"/>
      <c r="AC367" s="48"/>
      <c r="AD367" s="6"/>
      <c r="AE367" s="48"/>
    </row>
    <row r="368" spans="20:31">
      <c r="T368" s="6"/>
      <c r="U368" s="6"/>
      <c r="V368" s="6"/>
      <c r="W368" s="48"/>
      <c r="X368" s="6"/>
      <c r="Y368" s="48"/>
      <c r="Z368" s="6"/>
      <c r="AA368" s="48"/>
      <c r="AB368" s="6"/>
      <c r="AC368" s="48"/>
      <c r="AD368" s="6"/>
      <c r="AE368" s="48"/>
    </row>
    <row r="369" spans="20:31">
      <c r="T369" s="6"/>
      <c r="U369" s="6"/>
      <c r="V369" s="6"/>
      <c r="W369" s="48"/>
      <c r="X369" s="6"/>
      <c r="Y369" s="48"/>
      <c r="Z369" s="6"/>
      <c r="AA369" s="48"/>
      <c r="AB369" s="6"/>
      <c r="AC369" s="48"/>
      <c r="AD369" s="6"/>
      <c r="AE369" s="48"/>
    </row>
    <row r="370" spans="20:31">
      <c r="T370" s="6"/>
      <c r="U370" s="6"/>
      <c r="V370" s="6"/>
      <c r="W370" s="48"/>
      <c r="X370" s="6"/>
      <c r="Y370" s="48"/>
      <c r="Z370" s="6"/>
      <c r="AA370" s="48"/>
      <c r="AB370" s="6"/>
      <c r="AC370" s="48"/>
      <c r="AD370" s="6"/>
      <c r="AE370" s="48"/>
    </row>
    <row r="371" spans="20:31">
      <c r="T371" s="6"/>
      <c r="U371" s="6"/>
      <c r="V371" s="6"/>
      <c r="W371" s="48"/>
      <c r="X371" s="6"/>
      <c r="Y371" s="48"/>
      <c r="Z371" s="6"/>
      <c r="AA371" s="48"/>
      <c r="AB371" s="6"/>
      <c r="AC371" s="48"/>
      <c r="AD371" s="6"/>
      <c r="AE371" s="48"/>
    </row>
    <row r="372" spans="20:31">
      <c r="T372" s="6"/>
      <c r="U372" s="6"/>
      <c r="V372" s="6"/>
      <c r="W372" s="48"/>
      <c r="X372" s="6"/>
      <c r="Y372" s="48"/>
      <c r="Z372" s="6"/>
      <c r="AA372" s="48"/>
      <c r="AB372" s="6"/>
      <c r="AC372" s="48"/>
      <c r="AD372" s="6"/>
      <c r="AE372" s="48"/>
    </row>
    <row r="373" spans="20:31">
      <c r="T373" s="6"/>
      <c r="U373" s="6"/>
      <c r="V373" s="6"/>
      <c r="W373" s="48"/>
      <c r="X373" s="6"/>
      <c r="Y373" s="48"/>
      <c r="Z373" s="6"/>
      <c r="AA373" s="48"/>
      <c r="AB373" s="6"/>
      <c r="AC373" s="48"/>
      <c r="AD373" s="6"/>
      <c r="AE373" s="48"/>
    </row>
    <row r="374" spans="20:31">
      <c r="T374" s="6"/>
      <c r="U374" s="6"/>
      <c r="V374" s="6"/>
      <c r="W374" s="48"/>
      <c r="X374" s="6"/>
      <c r="Y374" s="48"/>
      <c r="Z374" s="6"/>
      <c r="AA374" s="48"/>
      <c r="AB374" s="6"/>
      <c r="AC374" s="48"/>
      <c r="AD374" s="6"/>
      <c r="AE374" s="48"/>
    </row>
    <row r="375" spans="20:31">
      <c r="T375" s="6"/>
      <c r="U375" s="6"/>
      <c r="V375" s="6"/>
      <c r="W375" s="48"/>
      <c r="X375" s="6"/>
      <c r="Y375" s="48"/>
      <c r="Z375" s="6"/>
      <c r="AA375" s="48"/>
      <c r="AB375" s="6"/>
      <c r="AC375" s="48"/>
      <c r="AD375" s="6"/>
      <c r="AE375" s="48"/>
    </row>
    <row r="376" spans="20:31">
      <c r="T376" s="6"/>
      <c r="U376" s="6"/>
      <c r="V376" s="6"/>
      <c r="W376" s="48"/>
      <c r="X376" s="6"/>
      <c r="Y376" s="48"/>
      <c r="Z376" s="6"/>
      <c r="AA376" s="48"/>
      <c r="AB376" s="6"/>
      <c r="AC376" s="48"/>
      <c r="AD376" s="6"/>
      <c r="AE376" s="48"/>
    </row>
    <row r="377" spans="20:31">
      <c r="T377" s="6"/>
      <c r="U377" s="6"/>
      <c r="V377" s="6"/>
      <c r="W377" s="48"/>
      <c r="X377" s="6"/>
      <c r="Y377" s="48"/>
      <c r="Z377" s="6"/>
      <c r="AA377" s="48"/>
      <c r="AB377" s="6"/>
      <c r="AC377" s="48"/>
      <c r="AD377" s="6"/>
      <c r="AE377" s="48"/>
    </row>
    <row r="378" spans="20:31">
      <c r="T378" s="6"/>
      <c r="U378" s="6"/>
      <c r="V378" s="6"/>
      <c r="W378" s="48"/>
      <c r="X378" s="6"/>
      <c r="Y378" s="48"/>
      <c r="Z378" s="6"/>
      <c r="AA378" s="48"/>
      <c r="AB378" s="6"/>
      <c r="AC378" s="48"/>
      <c r="AD378" s="6"/>
      <c r="AE378" s="48"/>
    </row>
    <row r="379" spans="20:31">
      <c r="T379" s="6"/>
      <c r="U379" s="6"/>
      <c r="V379" s="6"/>
      <c r="W379" s="48"/>
      <c r="X379" s="6"/>
      <c r="Y379" s="48"/>
      <c r="Z379" s="6"/>
      <c r="AA379" s="48"/>
      <c r="AB379" s="6"/>
      <c r="AC379" s="48"/>
      <c r="AD379" s="6"/>
      <c r="AE379" s="48"/>
    </row>
    <row r="380" spans="20:31">
      <c r="T380" s="6"/>
      <c r="U380" s="6"/>
      <c r="V380" s="6"/>
      <c r="W380" s="48"/>
      <c r="X380" s="6"/>
      <c r="Y380" s="48"/>
      <c r="Z380" s="6"/>
      <c r="AA380" s="48"/>
      <c r="AB380" s="6"/>
      <c r="AC380" s="48"/>
      <c r="AD380" s="6"/>
      <c r="AE380" s="48"/>
    </row>
    <row r="381" spans="20:31">
      <c r="T381" s="6"/>
      <c r="U381" s="6"/>
      <c r="V381" s="6"/>
      <c r="W381" s="48"/>
      <c r="X381" s="6"/>
      <c r="Y381" s="48"/>
      <c r="Z381" s="6"/>
      <c r="AA381" s="48"/>
      <c r="AB381" s="6"/>
      <c r="AC381" s="48"/>
      <c r="AD381" s="6"/>
      <c r="AE381" s="48"/>
    </row>
    <row r="382" spans="20:31">
      <c r="T382" s="6"/>
      <c r="U382" s="6"/>
      <c r="V382" s="6"/>
      <c r="W382" s="48"/>
      <c r="X382" s="6"/>
      <c r="Y382" s="48"/>
      <c r="Z382" s="6"/>
      <c r="AA382" s="48"/>
      <c r="AB382" s="6"/>
      <c r="AC382" s="48"/>
      <c r="AD382" s="6"/>
      <c r="AE382" s="48"/>
    </row>
    <row r="383" spans="20:31">
      <c r="T383" s="6"/>
      <c r="U383" s="6"/>
      <c r="V383" s="6"/>
      <c r="W383" s="48"/>
      <c r="X383" s="6"/>
      <c r="Y383" s="48"/>
      <c r="Z383" s="6"/>
      <c r="AA383" s="48"/>
      <c r="AB383" s="6"/>
      <c r="AC383" s="48"/>
      <c r="AD383" s="6"/>
      <c r="AE383" s="48"/>
    </row>
    <row r="384" spans="20:31">
      <c r="T384" s="6"/>
      <c r="U384" s="6"/>
      <c r="V384" s="6"/>
      <c r="W384" s="48"/>
      <c r="X384" s="6"/>
      <c r="Y384" s="48"/>
      <c r="Z384" s="6"/>
      <c r="AA384" s="48"/>
      <c r="AB384" s="6"/>
      <c r="AC384" s="48"/>
      <c r="AD384" s="6"/>
      <c r="AE384" s="48"/>
    </row>
    <row r="385" spans="20:31">
      <c r="T385" s="6"/>
      <c r="U385" s="6"/>
      <c r="V385" s="6"/>
      <c r="W385" s="48"/>
      <c r="X385" s="6"/>
      <c r="Y385" s="48"/>
      <c r="Z385" s="6"/>
      <c r="AA385" s="48"/>
      <c r="AB385" s="6"/>
      <c r="AC385" s="48"/>
      <c r="AD385" s="6"/>
      <c r="AE385" s="48"/>
    </row>
    <row r="386" spans="20:31">
      <c r="T386" s="6"/>
      <c r="U386" s="6"/>
      <c r="V386" s="6"/>
      <c r="W386" s="48"/>
      <c r="X386" s="6"/>
      <c r="Y386" s="48"/>
      <c r="Z386" s="6"/>
      <c r="AA386" s="48"/>
      <c r="AB386" s="6"/>
      <c r="AC386" s="48"/>
      <c r="AD386" s="6"/>
      <c r="AE386" s="48"/>
    </row>
    <row r="387" spans="20:31">
      <c r="T387" s="6"/>
      <c r="U387" s="6"/>
      <c r="V387" s="6"/>
      <c r="W387" s="48"/>
      <c r="X387" s="6"/>
      <c r="Y387" s="48"/>
      <c r="Z387" s="6"/>
      <c r="AA387" s="48"/>
      <c r="AB387" s="6"/>
      <c r="AC387" s="48"/>
      <c r="AD387" s="6"/>
      <c r="AE387" s="48"/>
    </row>
    <row r="388" spans="20:31">
      <c r="T388" s="6"/>
      <c r="U388" s="6"/>
      <c r="V388" s="6"/>
      <c r="W388" s="48"/>
      <c r="X388" s="6"/>
      <c r="Y388" s="48"/>
      <c r="Z388" s="6"/>
      <c r="AA388" s="48"/>
      <c r="AB388" s="6"/>
      <c r="AC388" s="48"/>
      <c r="AD388" s="6"/>
      <c r="AE388" s="48"/>
    </row>
    <row r="389" spans="20:31">
      <c r="T389" s="6"/>
      <c r="U389" s="6"/>
      <c r="V389" s="6"/>
      <c r="W389" s="48"/>
      <c r="X389" s="6"/>
      <c r="Y389" s="48"/>
      <c r="Z389" s="6"/>
      <c r="AA389" s="48"/>
      <c r="AB389" s="6"/>
      <c r="AC389" s="48"/>
      <c r="AD389" s="6"/>
      <c r="AE389" s="48"/>
    </row>
    <row r="390" spans="20:31">
      <c r="T390" s="6"/>
      <c r="U390" s="6"/>
      <c r="V390" s="6"/>
      <c r="W390" s="48"/>
      <c r="X390" s="6"/>
      <c r="Y390" s="48"/>
      <c r="Z390" s="6"/>
      <c r="AA390" s="48"/>
      <c r="AB390" s="6"/>
      <c r="AC390" s="48"/>
      <c r="AD390" s="6"/>
      <c r="AE390" s="48"/>
    </row>
    <row r="391" spans="20:31">
      <c r="T391" s="6"/>
      <c r="U391" s="6"/>
      <c r="V391" s="6"/>
      <c r="W391" s="48"/>
      <c r="X391" s="6"/>
      <c r="Y391" s="48"/>
      <c r="Z391" s="6"/>
      <c r="AA391" s="48"/>
      <c r="AB391" s="6"/>
      <c r="AC391" s="48"/>
      <c r="AD391" s="6"/>
      <c r="AE391" s="48"/>
    </row>
    <row r="392" spans="20:31">
      <c r="T392" s="6"/>
      <c r="U392" s="6"/>
      <c r="V392" s="6"/>
      <c r="W392" s="48"/>
      <c r="X392" s="6"/>
      <c r="Y392" s="48"/>
      <c r="Z392" s="6"/>
      <c r="AA392" s="48"/>
      <c r="AB392" s="6"/>
      <c r="AC392" s="48"/>
      <c r="AD392" s="6"/>
      <c r="AE392" s="48"/>
    </row>
    <row r="393" spans="20:31">
      <c r="T393" s="6"/>
      <c r="U393" s="6"/>
      <c r="V393" s="6"/>
      <c r="W393" s="48"/>
      <c r="X393" s="6"/>
      <c r="Y393" s="48"/>
      <c r="Z393" s="6"/>
      <c r="AA393" s="48"/>
      <c r="AB393" s="6"/>
      <c r="AC393" s="48"/>
      <c r="AD393" s="6"/>
      <c r="AE393" s="48"/>
    </row>
    <row r="394" spans="20:31">
      <c r="T394" s="6"/>
      <c r="U394" s="6"/>
      <c r="V394" s="6"/>
      <c r="W394" s="48"/>
      <c r="X394" s="6"/>
      <c r="Y394" s="48"/>
      <c r="Z394" s="6"/>
      <c r="AA394" s="48"/>
      <c r="AB394" s="6"/>
      <c r="AC394" s="48"/>
      <c r="AD394" s="6"/>
      <c r="AE394" s="48"/>
    </row>
    <row r="395" spans="20:31">
      <c r="T395" s="6"/>
      <c r="U395" s="6"/>
      <c r="V395" s="6"/>
      <c r="W395" s="48"/>
      <c r="X395" s="6"/>
      <c r="Y395" s="48"/>
      <c r="Z395" s="6"/>
      <c r="AA395" s="48"/>
      <c r="AB395" s="6"/>
      <c r="AC395" s="48"/>
      <c r="AD395" s="6"/>
      <c r="AE395" s="48"/>
    </row>
    <row r="396" spans="20:31">
      <c r="T396" s="6"/>
      <c r="U396" s="6"/>
      <c r="V396" s="6"/>
      <c r="W396" s="48"/>
      <c r="X396" s="6"/>
      <c r="Y396" s="48"/>
      <c r="Z396" s="6"/>
      <c r="AA396" s="48"/>
      <c r="AB396" s="6"/>
      <c r="AC396" s="48"/>
      <c r="AD396" s="6"/>
      <c r="AE396" s="48"/>
    </row>
    <row r="397" spans="20:31">
      <c r="T397" s="6"/>
      <c r="U397" s="6"/>
      <c r="V397" s="6"/>
      <c r="W397" s="48"/>
      <c r="X397" s="6"/>
      <c r="Y397" s="48"/>
      <c r="Z397" s="6"/>
      <c r="AA397" s="48"/>
      <c r="AB397" s="6"/>
      <c r="AC397" s="48"/>
      <c r="AD397" s="6"/>
      <c r="AE397" s="48"/>
    </row>
    <row r="398" spans="20:31">
      <c r="T398" s="6"/>
      <c r="U398" s="6"/>
      <c r="V398" s="6"/>
      <c r="W398" s="48"/>
      <c r="X398" s="6"/>
      <c r="Y398" s="48"/>
      <c r="Z398" s="6"/>
      <c r="AA398" s="48"/>
      <c r="AB398" s="6"/>
      <c r="AC398" s="48"/>
      <c r="AD398" s="6"/>
      <c r="AE398" s="48"/>
    </row>
    <row r="399" spans="20:31">
      <c r="T399" s="6"/>
      <c r="U399" s="6"/>
      <c r="V399" s="6"/>
      <c r="W399" s="48"/>
      <c r="X399" s="6"/>
      <c r="Y399" s="48"/>
      <c r="Z399" s="6"/>
      <c r="AA399" s="48"/>
      <c r="AB399" s="6"/>
      <c r="AC399" s="48"/>
      <c r="AD399" s="6"/>
      <c r="AE399" s="48"/>
    </row>
    <row r="400" spans="20:31">
      <c r="T400" s="6"/>
      <c r="U400" s="6"/>
      <c r="V400" s="6"/>
      <c r="W400" s="48"/>
      <c r="X400" s="6"/>
      <c r="Y400" s="48"/>
      <c r="Z400" s="6"/>
      <c r="AA400" s="48"/>
      <c r="AB400" s="6"/>
      <c r="AC400" s="48"/>
      <c r="AD400" s="6"/>
      <c r="AE400" s="48"/>
    </row>
    <row r="401" spans="20:31">
      <c r="T401" s="6"/>
      <c r="U401" s="6"/>
      <c r="V401" s="6"/>
      <c r="W401" s="48"/>
      <c r="X401" s="6"/>
      <c r="Y401" s="48"/>
      <c r="Z401" s="6"/>
      <c r="AA401" s="48"/>
      <c r="AB401" s="6"/>
      <c r="AC401" s="48"/>
      <c r="AD401" s="6"/>
      <c r="AE401" s="48"/>
    </row>
    <row r="402" spans="20:31">
      <c r="T402" s="6"/>
      <c r="U402" s="6"/>
      <c r="V402" s="6"/>
      <c r="W402" s="48"/>
      <c r="X402" s="6"/>
      <c r="Y402" s="48"/>
      <c r="Z402" s="6"/>
      <c r="AA402" s="48"/>
      <c r="AB402" s="6"/>
      <c r="AC402" s="48"/>
      <c r="AD402" s="6"/>
      <c r="AE402" s="48"/>
    </row>
    <row r="403" spans="20:31">
      <c r="T403" s="6"/>
      <c r="U403" s="6"/>
      <c r="V403" s="6"/>
      <c r="W403" s="48"/>
      <c r="X403" s="6"/>
      <c r="Y403" s="48"/>
      <c r="Z403" s="6"/>
      <c r="AA403" s="48"/>
      <c r="AB403" s="6"/>
      <c r="AC403" s="48"/>
      <c r="AD403" s="6"/>
      <c r="AE403" s="48"/>
    </row>
    <row r="404" spans="20:31">
      <c r="T404" s="6"/>
      <c r="U404" s="6"/>
      <c r="V404" s="6"/>
      <c r="W404" s="48"/>
      <c r="X404" s="6"/>
      <c r="Y404" s="48"/>
      <c r="Z404" s="6"/>
      <c r="AA404" s="48"/>
      <c r="AB404" s="6"/>
      <c r="AC404" s="48"/>
      <c r="AD404" s="6"/>
      <c r="AE404" s="48"/>
    </row>
    <row r="405" spans="20:31">
      <c r="T405" s="6"/>
      <c r="U405" s="6"/>
      <c r="V405" s="6"/>
      <c r="W405" s="48"/>
      <c r="X405" s="6"/>
      <c r="Y405" s="48"/>
      <c r="Z405" s="6"/>
      <c r="AA405" s="48"/>
      <c r="AB405" s="6"/>
      <c r="AC405" s="48"/>
      <c r="AD405" s="6"/>
      <c r="AE405" s="48"/>
    </row>
    <row r="406" spans="20:31">
      <c r="T406" s="6"/>
      <c r="U406" s="6"/>
      <c r="V406" s="6"/>
      <c r="W406" s="48"/>
      <c r="X406" s="6"/>
      <c r="Y406" s="48"/>
      <c r="Z406" s="6"/>
      <c r="AA406" s="48"/>
      <c r="AB406" s="6"/>
      <c r="AC406" s="48"/>
      <c r="AD406" s="6"/>
      <c r="AE406" s="48"/>
    </row>
    <row r="407" spans="20:31">
      <c r="T407" s="6"/>
      <c r="U407" s="6"/>
      <c r="V407" s="6"/>
      <c r="W407" s="48"/>
      <c r="X407" s="6"/>
      <c r="Y407" s="48"/>
      <c r="Z407" s="6"/>
      <c r="AA407" s="48"/>
      <c r="AB407" s="6"/>
      <c r="AC407" s="48"/>
      <c r="AD407" s="6"/>
      <c r="AE407" s="48"/>
    </row>
    <row r="408" spans="20:31">
      <c r="T408" s="6"/>
      <c r="U408" s="6"/>
      <c r="V408" s="6"/>
      <c r="W408" s="48"/>
      <c r="X408" s="6"/>
      <c r="Y408" s="48"/>
      <c r="Z408" s="6"/>
      <c r="AA408" s="48"/>
      <c r="AB408" s="6"/>
      <c r="AC408" s="48"/>
      <c r="AD408" s="6"/>
      <c r="AE408" s="48"/>
    </row>
    <row r="409" spans="20:31">
      <c r="T409" s="6"/>
      <c r="U409" s="6"/>
      <c r="V409" s="6"/>
      <c r="W409" s="48"/>
      <c r="X409" s="6"/>
      <c r="Y409" s="48"/>
      <c r="Z409" s="6"/>
      <c r="AA409" s="48"/>
      <c r="AB409" s="6"/>
      <c r="AC409" s="48"/>
      <c r="AD409" s="6"/>
      <c r="AE409" s="48"/>
    </row>
    <row r="410" spans="20:31">
      <c r="T410" s="6"/>
      <c r="U410" s="6"/>
      <c r="V410" s="6"/>
      <c r="W410" s="48"/>
      <c r="X410" s="6"/>
      <c r="Y410" s="48"/>
      <c r="Z410" s="6"/>
      <c r="AA410" s="48"/>
      <c r="AB410" s="6"/>
      <c r="AC410" s="48"/>
      <c r="AD410" s="6"/>
      <c r="AE410" s="48"/>
    </row>
    <row r="411" spans="20:31">
      <c r="T411" s="6"/>
      <c r="U411" s="6"/>
      <c r="V411" s="6"/>
      <c r="W411" s="48"/>
      <c r="X411" s="6"/>
      <c r="Y411" s="48"/>
      <c r="Z411" s="6"/>
      <c r="AA411" s="48"/>
      <c r="AB411" s="6"/>
      <c r="AC411" s="48"/>
      <c r="AD411" s="6"/>
      <c r="AE411" s="48"/>
    </row>
    <row r="412" spans="20:31">
      <c r="T412" s="6"/>
      <c r="U412" s="6"/>
      <c r="V412" s="6"/>
      <c r="W412" s="48"/>
      <c r="X412" s="6"/>
      <c r="Y412" s="48"/>
      <c r="Z412" s="6"/>
      <c r="AA412" s="48"/>
      <c r="AB412" s="6"/>
      <c r="AC412" s="48"/>
      <c r="AD412" s="6"/>
      <c r="AE412" s="48"/>
    </row>
    <row r="413" spans="20:31">
      <c r="T413" s="6"/>
      <c r="U413" s="6"/>
      <c r="V413" s="6"/>
      <c r="W413" s="48"/>
      <c r="X413" s="6"/>
      <c r="Y413" s="48"/>
      <c r="Z413" s="6"/>
      <c r="AA413" s="48"/>
      <c r="AB413" s="6"/>
      <c r="AC413" s="48"/>
      <c r="AD413" s="6"/>
      <c r="AE413" s="48"/>
    </row>
    <row r="414" spans="20:31">
      <c r="T414" s="6"/>
      <c r="U414" s="6"/>
      <c r="V414" s="6"/>
      <c r="W414" s="48"/>
      <c r="X414" s="6"/>
      <c r="Y414" s="48"/>
      <c r="Z414" s="6"/>
      <c r="AA414" s="48"/>
      <c r="AB414" s="6"/>
      <c r="AC414" s="48"/>
      <c r="AD414" s="6"/>
      <c r="AE414" s="48"/>
    </row>
    <row r="415" spans="20:31">
      <c r="T415" s="6"/>
      <c r="U415" s="6"/>
      <c r="V415" s="6"/>
      <c r="W415" s="48"/>
      <c r="X415" s="6"/>
      <c r="Y415" s="48"/>
      <c r="Z415" s="6"/>
      <c r="AA415" s="48"/>
      <c r="AB415" s="6"/>
      <c r="AC415" s="48"/>
      <c r="AD415" s="6"/>
      <c r="AE415" s="48"/>
    </row>
    <row r="416" spans="20:31">
      <c r="T416" s="6"/>
      <c r="U416" s="6"/>
      <c r="V416" s="6"/>
      <c r="W416" s="48"/>
      <c r="X416" s="6"/>
      <c r="Y416" s="48"/>
      <c r="Z416" s="6"/>
      <c r="AA416" s="48"/>
      <c r="AB416" s="6"/>
      <c r="AC416" s="48"/>
      <c r="AD416" s="6"/>
      <c r="AE416" s="48"/>
    </row>
    <row r="417" spans="20:31">
      <c r="T417" s="6"/>
      <c r="U417" s="6"/>
      <c r="V417" s="6"/>
      <c r="W417" s="48"/>
      <c r="X417" s="6"/>
      <c r="Y417" s="48"/>
      <c r="Z417" s="6"/>
      <c r="AA417" s="48"/>
      <c r="AB417" s="6"/>
      <c r="AC417" s="48"/>
      <c r="AD417" s="6"/>
      <c r="AE417" s="48"/>
    </row>
    <row r="418" spans="20:31">
      <c r="T418" s="6"/>
      <c r="U418" s="6"/>
      <c r="V418" s="6"/>
      <c r="W418" s="48"/>
      <c r="X418" s="6"/>
      <c r="Y418" s="48"/>
      <c r="Z418" s="6"/>
      <c r="AA418" s="48"/>
      <c r="AB418" s="6"/>
      <c r="AC418" s="48"/>
      <c r="AD418" s="6"/>
      <c r="AE418" s="48"/>
    </row>
    <row r="419" spans="20:31">
      <c r="T419" s="6"/>
      <c r="U419" s="6"/>
      <c r="V419" s="6"/>
      <c r="W419" s="48"/>
      <c r="X419" s="6"/>
      <c r="Y419" s="48"/>
      <c r="Z419" s="6"/>
      <c r="AA419" s="48"/>
      <c r="AB419" s="6"/>
      <c r="AC419" s="48"/>
      <c r="AD419" s="6"/>
      <c r="AE419" s="48"/>
    </row>
    <row r="420" spans="20:31">
      <c r="T420" s="6"/>
      <c r="U420" s="6"/>
      <c r="V420" s="6"/>
      <c r="W420" s="48"/>
      <c r="X420" s="6"/>
      <c r="Y420" s="48"/>
      <c r="Z420" s="6"/>
      <c r="AA420" s="48"/>
      <c r="AB420" s="6"/>
      <c r="AC420" s="48"/>
      <c r="AD420" s="6"/>
      <c r="AE420" s="48"/>
    </row>
    <row r="421" spans="20:31">
      <c r="T421" s="6"/>
      <c r="U421" s="6"/>
      <c r="V421" s="6"/>
      <c r="W421" s="48"/>
      <c r="X421" s="6"/>
      <c r="Y421" s="48"/>
      <c r="Z421" s="6"/>
      <c r="AA421" s="48"/>
      <c r="AB421" s="6"/>
      <c r="AC421" s="48"/>
      <c r="AD421" s="6"/>
      <c r="AE421" s="48"/>
    </row>
    <row r="422" spans="20:31">
      <c r="T422" s="6"/>
      <c r="U422" s="6"/>
      <c r="V422" s="6"/>
      <c r="W422" s="48"/>
      <c r="X422" s="6"/>
      <c r="Y422" s="48"/>
      <c r="Z422" s="6"/>
      <c r="AA422" s="48"/>
      <c r="AB422" s="6"/>
      <c r="AC422" s="48"/>
      <c r="AD422" s="6"/>
      <c r="AE422" s="48"/>
    </row>
    <row r="423" spans="20:31">
      <c r="T423" s="6"/>
      <c r="U423" s="6"/>
      <c r="V423" s="6"/>
      <c r="W423" s="48"/>
      <c r="X423" s="6"/>
      <c r="Y423" s="48"/>
      <c r="Z423" s="6"/>
      <c r="AA423" s="48"/>
      <c r="AB423" s="6"/>
      <c r="AC423" s="48"/>
      <c r="AD423" s="6"/>
      <c r="AE423" s="48"/>
    </row>
    <row r="424" spans="20:31">
      <c r="T424" s="6"/>
      <c r="U424" s="6"/>
      <c r="V424" s="6"/>
      <c r="W424" s="48"/>
      <c r="X424" s="6"/>
      <c r="Y424" s="48"/>
      <c r="Z424" s="6"/>
      <c r="AA424" s="48"/>
      <c r="AB424" s="6"/>
      <c r="AC424" s="48"/>
      <c r="AD424" s="6"/>
      <c r="AE424" s="48"/>
    </row>
    <row r="425" spans="20:31">
      <c r="T425" s="6"/>
      <c r="U425" s="6"/>
      <c r="V425" s="6"/>
      <c r="W425" s="48"/>
      <c r="X425" s="6"/>
      <c r="Y425" s="48"/>
      <c r="Z425" s="6"/>
      <c r="AA425" s="48"/>
      <c r="AB425" s="6"/>
      <c r="AC425" s="48"/>
      <c r="AD425" s="6"/>
      <c r="AE425" s="48"/>
    </row>
    <row r="426" spans="20:31">
      <c r="T426" s="6"/>
      <c r="U426" s="6"/>
      <c r="V426" s="6"/>
      <c r="W426" s="48"/>
      <c r="X426" s="6"/>
      <c r="Y426" s="48"/>
      <c r="Z426" s="6"/>
      <c r="AA426" s="48"/>
      <c r="AB426" s="6"/>
      <c r="AC426" s="48"/>
      <c r="AD426" s="6"/>
      <c r="AE426" s="48"/>
    </row>
    <row r="427" spans="20:31">
      <c r="T427" s="6"/>
      <c r="U427" s="6"/>
      <c r="V427" s="6"/>
      <c r="W427" s="48"/>
      <c r="X427" s="6"/>
      <c r="Y427" s="48"/>
      <c r="Z427" s="6"/>
      <c r="AA427" s="48"/>
      <c r="AB427" s="6"/>
      <c r="AC427" s="48"/>
      <c r="AD427" s="6"/>
      <c r="AE427" s="48"/>
    </row>
    <row r="428" spans="20:31">
      <c r="T428" s="6"/>
      <c r="U428" s="6"/>
      <c r="V428" s="6"/>
      <c r="W428" s="48"/>
      <c r="X428" s="6"/>
      <c r="Y428" s="48"/>
      <c r="Z428" s="6"/>
      <c r="AA428" s="48"/>
      <c r="AB428" s="6"/>
      <c r="AC428" s="48"/>
      <c r="AD428" s="6"/>
      <c r="AE428" s="48"/>
    </row>
    <row r="429" spans="20:31">
      <c r="T429" s="6"/>
      <c r="U429" s="6"/>
      <c r="V429" s="6"/>
      <c r="W429" s="48"/>
      <c r="X429" s="6"/>
      <c r="Y429" s="48"/>
      <c r="Z429" s="6"/>
      <c r="AA429" s="48"/>
      <c r="AB429" s="6"/>
      <c r="AC429" s="48"/>
      <c r="AD429" s="6"/>
      <c r="AE429" s="48"/>
    </row>
    <row r="430" spans="20:31">
      <c r="T430" s="6"/>
      <c r="U430" s="6"/>
      <c r="V430" s="6"/>
      <c r="W430" s="48"/>
      <c r="X430" s="6"/>
      <c r="Y430" s="48"/>
      <c r="Z430" s="6"/>
      <c r="AA430" s="48"/>
      <c r="AB430" s="6"/>
      <c r="AC430" s="48"/>
      <c r="AD430" s="6"/>
      <c r="AE430" s="48"/>
    </row>
    <row r="431" spans="20:31">
      <c r="T431" s="6"/>
      <c r="U431" s="6"/>
      <c r="V431" s="6"/>
      <c r="W431" s="48"/>
      <c r="X431" s="6"/>
      <c r="Y431" s="48"/>
      <c r="Z431" s="6"/>
      <c r="AA431" s="48"/>
      <c r="AB431" s="6"/>
      <c r="AC431" s="48"/>
      <c r="AD431" s="6"/>
      <c r="AE431" s="48"/>
    </row>
    <row r="432" spans="20:31">
      <c r="T432" s="6"/>
      <c r="U432" s="6"/>
      <c r="V432" s="6"/>
      <c r="W432" s="48"/>
      <c r="X432" s="6"/>
      <c r="Y432" s="48"/>
      <c r="Z432" s="6"/>
      <c r="AA432" s="48"/>
      <c r="AB432" s="6"/>
      <c r="AC432" s="48"/>
      <c r="AD432" s="6"/>
      <c r="AE432" s="48"/>
    </row>
    <row r="433" spans="20:31">
      <c r="T433" s="6"/>
      <c r="U433" s="6"/>
      <c r="V433" s="6"/>
      <c r="W433" s="48"/>
      <c r="X433" s="6"/>
      <c r="Y433" s="48"/>
      <c r="Z433" s="6"/>
      <c r="AA433" s="48"/>
      <c r="AB433" s="6"/>
      <c r="AC433" s="48"/>
      <c r="AD433" s="6"/>
      <c r="AE433" s="48"/>
    </row>
    <row r="434" spans="20:31">
      <c r="T434" s="6"/>
      <c r="U434" s="6"/>
      <c r="V434" s="6"/>
      <c r="W434" s="48"/>
      <c r="X434" s="6"/>
      <c r="Y434" s="48"/>
      <c r="Z434" s="6"/>
      <c r="AA434" s="48"/>
      <c r="AB434" s="6"/>
      <c r="AC434" s="48"/>
      <c r="AD434" s="6"/>
      <c r="AE434" s="48"/>
    </row>
    <row r="435" spans="20:31">
      <c r="T435" s="6"/>
      <c r="U435" s="6"/>
      <c r="V435" s="6"/>
      <c r="W435" s="48"/>
      <c r="X435" s="6"/>
      <c r="Y435" s="48"/>
      <c r="Z435" s="6"/>
      <c r="AA435" s="48"/>
      <c r="AB435" s="6"/>
      <c r="AC435" s="48"/>
      <c r="AD435" s="6"/>
      <c r="AE435" s="48"/>
    </row>
    <row r="436" spans="20:31">
      <c r="T436" s="6"/>
      <c r="U436" s="6"/>
      <c r="V436" s="6"/>
      <c r="W436" s="48"/>
      <c r="X436" s="6"/>
      <c r="Y436" s="48"/>
      <c r="Z436" s="6"/>
      <c r="AA436" s="48"/>
      <c r="AB436" s="6"/>
      <c r="AC436" s="48"/>
      <c r="AD436" s="6"/>
      <c r="AE436" s="48"/>
    </row>
    <row r="437" spans="20:31">
      <c r="T437" s="6"/>
      <c r="U437" s="6"/>
      <c r="V437" s="6"/>
      <c r="W437" s="48"/>
      <c r="X437" s="6"/>
      <c r="Y437" s="48"/>
      <c r="Z437" s="6"/>
      <c r="AA437" s="48"/>
      <c r="AB437" s="6"/>
      <c r="AC437" s="48"/>
      <c r="AD437" s="6"/>
      <c r="AE437" s="48"/>
    </row>
    <row r="438" spans="20:31">
      <c r="T438" s="6"/>
      <c r="U438" s="6"/>
      <c r="V438" s="6"/>
      <c r="W438" s="48"/>
      <c r="X438" s="6"/>
      <c r="Y438" s="48"/>
      <c r="Z438" s="6"/>
      <c r="AA438" s="48"/>
      <c r="AB438" s="6"/>
      <c r="AC438" s="48"/>
      <c r="AD438" s="6"/>
      <c r="AE438" s="48"/>
    </row>
    <row r="439" spans="20:31">
      <c r="T439" s="6"/>
      <c r="U439" s="6"/>
      <c r="V439" s="6"/>
      <c r="W439" s="48"/>
      <c r="X439" s="6"/>
      <c r="Y439" s="48"/>
      <c r="Z439" s="6"/>
      <c r="AA439" s="48"/>
      <c r="AB439" s="6"/>
      <c r="AC439" s="48"/>
      <c r="AD439" s="6"/>
      <c r="AE439" s="48"/>
    </row>
    <row r="440" spans="20:31">
      <c r="T440" s="6"/>
      <c r="U440" s="6"/>
      <c r="V440" s="6"/>
      <c r="W440" s="48"/>
      <c r="X440" s="6"/>
      <c r="Y440" s="48"/>
      <c r="Z440" s="6"/>
      <c r="AA440" s="48"/>
      <c r="AB440" s="6"/>
      <c r="AC440" s="48"/>
      <c r="AD440" s="6"/>
      <c r="AE440" s="48"/>
    </row>
    <row r="441" spans="20:31">
      <c r="T441" s="6"/>
      <c r="U441" s="6"/>
      <c r="V441" s="6"/>
      <c r="W441" s="48"/>
      <c r="X441" s="6"/>
      <c r="Y441" s="48"/>
      <c r="Z441" s="6"/>
      <c r="AA441" s="48"/>
      <c r="AB441" s="6"/>
      <c r="AC441" s="48"/>
      <c r="AD441" s="6"/>
      <c r="AE441" s="48"/>
    </row>
    <row r="442" spans="20:31">
      <c r="T442" s="6"/>
      <c r="U442" s="6"/>
      <c r="V442" s="6"/>
      <c r="W442" s="48"/>
      <c r="X442" s="6"/>
      <c r="Y442" s="48"/>
      <c r="Z442" s="6"/>
      <c r="AA442" s="48"/>
      <c r="AB442" s="6"/>
      <c r="AC442" s="48"/>
      <c r="AD442" s="6"/>
      <c r="AE442" s="48"/>
    </row>
    <row r="443" spans="20:31">
      <c r="T443" s="6"/>
      <c r="U443" s="6"/>
      <c r="V443" s="6"/>
      <c r="W443" s="48"/>
      <c r="X443" s="6"/>
      <c r="Y443" s="48"/>
      <c r="Z443" s="6"/>
      <c r="AA443" s="48"/>
      <c r="AB443" s="6"/>
      <c r="AC443" s="48"/>
      <c r="AD443" s="6"/>
      <c r="AE443" s="48"/>
    </row>
    <row r="444" spans="20:31">
      <c r="T444" s="6"/>
      <c r="U444" s="6"/>
      <c r="V444" s="6"/>
      <c r="W444" s="48"/>
      <c r="X444" s="6"/>
      <c r="Y444" s="48"/>
      <c r="Z444" s="6"/>
      <c r="AA444" s="48"/>
      <c r="AB444" s="6"/>
      <c r="AC444" s="48"/>
      <c r="AD444" s="6"/>
      <c r="AE444" s="48"/>
    </row>
    <row r="445" spans="20:31">
      <c r="T445" s="6"/>
      <c r="U445" s="6"/>
      <c r="V445" s="6"/>
      <c r="W445" s="48"/>
      <c r="X445" s="6"/>
      <c r="Y445" s="48"/>
      <c r="Z445" s="6"/>
      <c r="AA445" s="48"/>
      <c r="AB445" s="6"/>
      <c r="AC445" s="48"/>
      <c r="AD445" s="6"/>
      <c r="AE445" s="48"/>
    </row>
    <row r="446" spans="20:31">
      <c r="T446" s="6"/>
      <c r="U446" s="6"/>
      <c r="V446" s="6"/>
      <c r="W446" s="48"/>
      <c r="X446" s="6"/>
      <c r="Y446" s="48"/>
      <c r="Z446" s="6"/>
      <c r="AA446" s="48"/>
      <c r="AB446" s="6"/>
      <c r="AC446" s="48"/>
      <c r="AD446" s="6"/>
      <c r="AE446" s="48"/>
    </row>
    <row r="447" spans="20:31">
      <c r="T447" s="6"/>
      <c r="U447" s="6"/>
      <c r="V447" s="6"/>
      <c r="W447" s="48"/>
      <c r="X447" s="6"/>
      <c r="Y447" s="48"/>
      <c r="Z447" s="6"/>
      <c r="AA447" s="48"/>
      <c r="AB447" s="6"/>
      <c r="AC447" s="48"/>
      <c r="AD447" s="6"/>
      <c r="AE447" s="48"/>
    </row>
    <row r="448" spans="20:31">
      <c r="T448" s="6"/>
      <c r="U448" s="6"/>
      <c r="V448" s="6"/>
      <c r="W448" s="48"/>
      <c r="X448" s="6"/>
      <c r="Y448" s="48"/>
      <c r="Z448" s="6"/>
      <c r="AA448" s="48"/>
      <c r="AB448" s="6"/>
      <c r="AC448" s="48"/>
      <c r="AD448" s="6"/>
      <c r="AE448" s="48"/>
    </row>
    <row r="449" spans="20:31">
      <c r="T449" s="6"/>
      <c r="U449" s="6"/>
      <c r="V449" s="6"/>
      <c r="W449" s="48"/>
      <c r="X449" s="6"/>
      <c r="Y449" s="48"/>
      <c r="Z449" s="6"/>
      <c r="AA449" s="48"/>
      <c r="AB449" s="6"/>
      <c r="AC449" s="48"/>
      <c r="AD449" s="6"/>
      <c r="AE449" s="48"/>
    </row>
    <row r="450" spans="20:31">
      <c r="T450" s="6"/>
      <c r="U450" s="6"/>
      <c r="V450" s="6"/>
      <c r="W450" s="48"/>
      <c r="X450" s="6"/>
      <c r="Y450" s="48"/>
      <c r="Z450" s="6"/>
      <c r="AA450" s="48"/>
      <c r="AB450" s="6"/>
      <c r="AC450" s="48"/>
      <c r="AD450" s="6"/>
      <c r="AE450" s="48"/>
    </row>
    <row r="451" spans="20:31">
      <c r="T451" s="6"/>
      <c r="U451" s="6"/>
      <c r="V451" s="6"/>
      <c r="W451" s="48"/>
      <c r="X451" s="6"/>
      <c r="Y451" s="48"/>
      <c r="Z451" s="6"/>
      <c r="AA451" s="48"/>
      <c r="AB451" s="6"/>
      <c r="AC451" s="48"/>
      <c r="AD451" s="6"/>
      <c r="AE451" s="48"/>
    </row>
    <row r="452" spans="20:31">
      <c r="T452" s="6"/>
      <c r="U452" s="6"/>
      <c r="V452" s="6"/>
      <c r="W452" s="48"/>
      <c r="X452" s="6"/>
      <c r="Y452" s="48"/>
      <c r="Z452" s="6"/>
      <c r="AA452" s="48"/>
      <c r="AB452" s="6"/>
      <c r="AC452" s="48"/>
      <c r="AD452" s="6"/>
      <c r="AE452" s="48"/>
    </row>
    <row r="453" spans="20:31">
      <c r="T453" s="6"/>
      <c r="U453" s="6"/>
      <c r="V453" s="6"/>
      <c r="W453" s="48"/>
      <c r="X453" s="6"/>
      <c r="Y453" s="48"/>
      <c r="Z453" s="6"/>
      <c r="AA453" s="48"/>
      <c r="AB453" s="6"/>
      <c r="AC453" s="48"/>
      <c r="AD453" s="6"/>
      <c r="AE453" s="48"/>
    </row>
    <row r="454" spans="20:31">
      <c r="T454" s="6"/>
      <c r="U454" s="6"/>
      <c r="V454" s="6"/>
      <c r="W454" s="48"/>
      <c r="X454" s="6"/>
      <c r="Y454" s="48"/>
      <c r="Z454" s="6"/>
      <c r="AA454" s="48"/>
      <c r="AB454" s="6"/>
      <c r="AC454" s="48"/>
      <c r="AD454" s="6"/>
      <c r="AE454" s="48"/>
    </row>
    <row r="455" spans="20:31">
      <c r="T455" s="6"/>
      <c r="U455" s="6"/>
      <c r="V455" s="6"/>
      <c r="W455" s="48"/>
      <c r="X455" s="6"/>
      <c r="Y455" s="48"/>
      <c r="Z455" s="6"/>
      <c r="AA455" s="48"/>
      <c r="AB455" s="6"/>
      <c r="AC455" s="48"/>
      <c r="AD455" s="6"/>
      <c r="AE455" s="48"/>
    </row>
    <row r="456" spans="20:31">
      <c r="T456" s="6"/>
      <c r="U456" s="6"/>
      <c r="V456" s="6"/>
      <c r="W456" s="48"/>
      <c r="X456" s="6"/>
      <c r="Y456" s="48"/>
      <c r="Z456" s="6"/>
      <c r="AA456" s="48"/>
      <c r="AB456" s="6"/>
      <c r="AC456" s="48"/>
      <c r="AD456" s="6"/>
      <c r="AE456" s="48"/>
    </row>
    <row r="457" spans="20:31">
      <c r="T457" s="6"/>
      <c r="U457" s="6"/>
      <c r="V457" s="6"/>
      <c r="W457" s="48"/>
      <c r="X457" s="6"/>
      <c r="Y457" s="48"/>
      <c r="Z457" s="6"/>
      <c r="AA457" s="48"/>
      <c r="AB457" s="6"/>
      <c r="AC457" s="48"/>
      <c r="AD457" s="6"/>
      <c r="AE457" s="48"/>
    </row>
    <row r="458" spans="20:31">
      <c r="T458" s="6"/>
      <c r="U458" s="6"/>
      <c r="V458" s="6"/>
      <c r="W458" s="48"/>
      <c r="X458" s="6"/>
      <c r="Y458" s="48"/>
      <c r="Z458" s="6"/>
      <c r="AA458" s="48"/>
      <c r="AB458" s="6"/>
      <c r="AC458" s="48"/>
      <c r="AD458" s="6"/>
      <c r="AE458" s="48"/>
    </row>
    <row r="459" spans="20:31">
      <c r="T459" s="6"/>
      <c r="U459" s="6"/>
      <c r="V459" s="6"/>
      <c r="W459" s="48"/>
      <c r="X459" s="6"/>
      <c r="Y459" s="48"/>
      <c r="Z459" s="6"/>
      <c r="AA459" s="48"/>
      <c r="AB459" s="6"/>
      <c r="AC459" s="48"/>
      <c r="AD459" s="6"/>
      <c r="AE459" s="48"/>
    </row>
    <row r="460" spans="20:31">
      <c r="T460" s="6"/>
      <c r="U460" s="6"/>
      <c r="V460" s="6"/>
      <c r="W460" s="48"/>
      <c r="X460" s="6"/>
      <c r="Y460" s="48"/>
      <c r="Z460" s="6"/>
      <c r="AA460" s="48"/>
      <c r="AB460" s="6"/>
      <c r="AC460" s="48"/>
      <c r="AD460" s="6"/>
      <c r="AE460" s="48"/>
    </row>
    <row r="461" spans="20:31">
      <c r="T461" s="6"/>
      <c r="U461" s="6"/>
      <c r="V461" s="6"/>
      <c r="W461" s="48"/>
      <c r="X461" s="6"/>
      <c r="Y461" s="48"/>
      <c r="Z461" s="6"/>
      <c r="AA461" s="48"/>
      <c r="AB461" s="6"/>
      <c r="AC461" s="48"/>
      <c r="AD461" s="6"/>
      <c r="AE461" s="48"/>
    </row>
    <row r="462" spans="20:31">
      <c r="T462" s="6"/>
      <c r="U462" s="6"/>
      <c r="V462" s="6"/>
      <c r="W462" s="48"/>
      <c r="X462" s="6"/>
      <c r="Y462" s="48"/>
      <c r="Z462" s="6"/>
      <c r="AA462" s="48"/>
      <c r="AB462" s="6"/>
      <c r="AC462" s="48"/>
      <c r="AD462" s="6"/>
      <c r="AE462" s="48"/>
    </row>
    <row r="463" spans="20:31">
      <c r="T463" s="6"/>
      <c r="U463" s="6"/>
      <c r="V463" s="6"/>
      <c r="W463" s="48"/>
      <c r="X463" s="6"/>
      <c r="Y463" s="48"/>
      <c r="Z463" s="6"/>
      <c r="AA463" s="48"/>
      <c r="AB463" s="6"/>
      <c r="AC463" s="48"/>
      <c r="AD463" s="6"/>
      <c r="AE463" s="48"/>
    </row>
    <row r="464" spans="20:31">
      <c r="T464" s="6"/>
      <c r="U464" s="6"/>
      <c r="V464" s="6"/>
      <c r="W464" s="48"/>
      <c r="X464" s="6"/>
      <c r="Y464" s="48"/>
      <c r="Z464" s="6"/>
      <c r="AA464" s="48"/>
      <c r="AB464" s="6"/>
      <c r="AC464" s="48"/>
      <c r="AD464" s="6"/>
      <c r="AE464" s="48"/>
    </row>
    <row r="465" spans="20:31">
      <c r="T465" s="6"/>
      <c r="U465" s="6"/>
      <c r="V465" s="6"/>
      <c r="W465" s="48"/>
      <c r="X465" s="6"/>
      <c r="Y465" s="48"/>
      <c r="Z465" s="6"/>
      <c r="AA465" s="48"/>
      <c r="AB465" s="6"/>
      <c r="AC465" s="48"/>
      <c r="AD465" s="6"/>
      <c r="AE465" s="48"/>
    </row>
    <row r="466" spans="20:31">
      <c r="T466" s="6"/>
      <c r="U466" s="6"/>
      <c r="V466" s="6"/>
      <c r="W466" s="48"/>
      <c r="X466" s="6"/>
      <c r="Y466" s="48"/>
      <c r="Z466" s="6"/>
      <c r="AA466" s="48"/>
      <c r="AB466" s="6"/>
      <c r="AC466" s="48"/>
      <c r="AD466" s="6"/>
      <c r="AE466" s="48"/>
    </row>
    <row r="467" spans="20:31">
      <c r="T467" s="6"/>
      <c r="U467" s="6"/>
      <c r="V467" s="6"/>
      <c r="W467" s="48"/>
      <c r="X467" s="6"/>
      <c r="Y467" s="48"/>
      <c r="Z467" s="6"/>
      <c r="AA467" s="48"/>
      <c r="AB467" s="6"/>
      <c r="AC467" s="48"/>
      <c r="AD467" s="6"/>
      <c r="AE467" s="48"/>
    </row>
  </sheetData>
  <autoFilter ref="A42:AA214" xr:uid="{FF06DFA5-98AB-439F-9D17-6AF8D090ACE7}">
    <filterColumn colId="16">
      <customFilters>
        <customFilter operator="notEqual" val=" "/>
      </customFilters>
    </filterColumn>
  </autoFilter>
  <mergeCells count="14">
    <mergeCell ref="B19:C19"/>
    <mergeCell ref="B23:C23"/>
    <mergeCell ref="B27:C27"/>
    <mergeCell ref="V41:W41"/>
    <mergeCell ref="X41:Y41"/>
    <mergeCell ref="T41:U41"/>
    <mergeCell ref="B11:C11"/>
    <mergeCell ref="B12:C12"/>
    <mergeCell ref="B15:C15"/>
    <mergeCell ref="B7:C7"/>
    <mergeCell ref="B1:D1"/>
    <mergeCell ref="B8:C8"/>
    <mergeCell ref="B9:C9"/>
    <mergeCell ref="B10:C10"/>
  </mergeCells>
  <conditionalFormatting sqref="D95">
    <cfRule type="duplicateValues" dxfId="962" priority="148"/>
  </conditionalFormatting>
  <conditionalFormatting sqref="D97:D103 D146:D150 D198:D202 D51:D52">
    <cfRule type="duplicateValues" dxfId="961" priority="3607"/>
  </conditionalFormatting>
  <conditionalFormatting sqref="D132">
    <cfRule type="duplicateValues" dxfId="960" priority="147"/>
  </conditionalFormatting>
  <conditionalFormatting sqref="R34:R39">
    <cfRule type="cellIs" dxfId="959" priority="9" operator="between">
      <formula>0.01</formula>
      <formula>0.04</formula>
    </cfRule>
    <cfRule type="colorScale" priority="2">
      <colorScale>
        <cfvo type="min"/>
        <cfvo type="percentile" val="50"/>
        <cfvo type="max"/>
        <color rgb="FF63BE7B"/>
        <color rgb="FFFFEB84"/>
        <color rgb="FFF8696B"/>
      </colorScale>
    </cfRule>
    <cfRule type="containsText" dxfId="958" priority="3" operator="containsText" text="N/A">
      <formula>NOT(ISERROR(SEARCH("N/A",R34)))</formula>
    </cfRule>
    <cfRule type="cellIs" dxfId="957" priority="4" operator="greaterThan">
      <formula>0.04</formula>
    </cfRule>
    <cfRule type="cellIs" dxfId="956" priority="5" operator="lessThan">
      <formula>0</formula>
    </cfRule>
    <cfRule type="cellIs" dxfId="955" priority="6" operator="between">
      <formula>0</formula>
      <formula>0.01</formula>
    </cfRule>
    <cfRule type="cellIs" dxfId="954" priority="7" operator="between">
      <formula>0.01</formula>
      <formula>0.04</formula>
    </cfRule>
    <cfRule type="cellIs" dxfId="953" priority="8" operator="between">
      <formula>0</formula>
      <formula>0.01</formula>
    </cfRule>
    <cfRule type="cellIs" dxfId="952" priority="10" operator="between">
      <formula>0</formula>
      <formula>0.01</formula>
    </cfRule>
    <cfRule type="cellIs" dxfId="951" priority="11" operator="between">
      <formula>0.01</formula>
      <formula>0.04</formula>
    </cfRule>
    <cfRule type="cellIs" dxfId="950" priority="12" operator="between">
      <formula>0</formula>
      <formula>0.01</formula>
    </cfRule>
    <cfRule type="cellIs" dxfId="949" priority="13" operator="between">
      <formula>0.01</formula>
      <formula>0.04</formula>
    </cfRule>
    <cfRule type="cellIs" dxfId="948" priority="14" operator="between">
      <formula>0</formula>
      <formula>0.01</formula>
    </cfRule>
    <cfRule type="cellIs" dxfId="947" priority="15" operator="between">
      <formula>0.01</formula>
      <formula>0.04</formula>
    </cfRule>
  </conditionalFormatting>
  <conditionalFormatting sqref="S34:S39">
    <cfRule type="cellIs" dxfId="946" priority="35" operator="between">
      <formula>0.01</formula>
      <formula>0.04</formula>
    </cfRule>
    <cfRule type="cellIs" dxfId="945" priority="28" operator="between">
      <formula>0</formula>
      <formula>0.01</formula>
    </cfRule>
    <cfRule type="cellIs" dxfId="944" priority="29" operator="between">
      <formula>0.01</formula>
      <formula>0.04</formula>
    </cfRule>
    <cfRule type="cellIs" dxfId="943" priority="30" operator="between">
      <formula>0</formula>
      <formula>0.01</formula>
    </cfRule>
    <cfRule type="cellIs" dxfId="942" priority="31" operator="between">
      <formula>0.01</formula>
      <formula>0.04</formula>
    </cfRule>
    <cfRule type="cellIs" dxfId="941" priority="32" operator="between">
      <formula>0</formula>
      <formula>0.01</formula>
    </cfRule>
    <cfRule type="cellIs" dxfId="940" priority="33" operator="between">
      <formula>0.01</formula>
      <formula>0.04</formula>
    </cfRule>
    <cfRule type="cellIs" dxfId="939" priority="34" operator="between">
      <formula>0</formula>
      <formula>0.01</formula>
    </cfRule>
  </conditionalFormatting>
  <conditionalFormatting sqref="S34:T39">
    <cfRule type="cellIs" dxfId="938" priority="26" operator="greaterThan">
      <formula>0.04</formula>
    </cfRule>
    <cfRule type="cellIs" dxfId="937" priority="27" operator="lessThan">
      <formula>0</formula>
    </cfRule>
    <cfRule type="containsText" dxfId="936" priority="25" operator="containsText" text="N/A">
      <formula>NOT(ISERROR(SEARCH("N/A",S34)))</formula>
    </cfRule>
    <cfRule type="cellIs" dxfId="935" priority="36" operator="between">
      <formula>0</formula>
      <formula>0.01</formula>
    </cfRule>
    <cfRule type="cellIs" dxfId="934" priority="37" operator="between">
      <formula>0.01</formula>
      <formula>0.04</formula>
    </cfRule>
  </conditionalFormatting>
  <conditionalFormatting sqref="S34:V39">
    <cfRule type="colorScale" priority="16">
      <colorScale>
        <cfvo type="min"/>
        <cfvo type="percentile" val="50"/>
        <cfvo type="max"/>
        <color rgb="FF63BE7B"/>
        <color rgb="FFFFEB84"/>
        <color rgb="FFF8696B"/>
      </colorScale>
    </cfRule>
  </conditionalFormatting>
  <conditionalFormatting sqref="T34:T39">
    <cfRule type="cellIs" dxfId="933" priority="23" operator="between">
      <formula>0</formula>
      <formula>0.01</formula>
    </cfRule>
    <cfRule type="cellIs" dxfId="932" priority="24" operator="between">
      <formula>0.01</formula>
      <formula>0.04</formula>
    </cfRule>
    <cfRule type="cellIs" dxfId="931" priority="17" operator="between">
      <formula>0</formula>
      <formula>0.01</formula>
    </cfRule>
    <cfRule type="cellIs" dxfId="930" priority="18" operator="between">
      <formula>0.01</formula>
      <formula>0.04</formula>
    </cfRule>
    <cfRule type="cellIs" dxfId="929" priority="19" operator="between">
      <formula>0</formula>
      <formula>0.01</formula>
    </cfRule>
    <cfRule type="cellIs" dxfId="928" priority="20" operator="between">
      <formula>0.01</formula>
      <formula>0.04</formula>
    </cfRule>
    <cfRule type="cellIs" dxfId="927" priority="21" operator="between">
      <formula>0</formula>
      <formula>0.01</formula>
    </cfRule>
    <cfRule type="cellIs" dxfId="926" priority="22"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214">
    <cfRule type="cellIs" dxfId="925" priority="71" operator="between">
      <formula>0.01</formula>
      <formula>0.04</formula>
    </cfRule>
    <cfRule type="cellIs" dxfId="924" priority="72" operator="greaterThan">
      <formula>0.04</formula>
    </cfRule>
    <cfRule type="cellIs" dxfId="923" priority="73" operator="lessThan">
      <formula>0</formula>
    </cfRule>
    <cfRule type="cellIs" dxfId="922" priority="74" operator="between">
      <formula>0</formula>
      <formula>0.01</formula>
    </cfRule>
    <cfRule type="cellIs" dxfId="921" priority="75" operator="between">
      <formula>0.01</formula>
      <formula>0.04</formula>
    </cfRule>
    <cfRule type="cellIs" dxfId="920" priority="76" operator="between">
      <formula>0</formula>
      <formula>0.01</formula>
    </cfRule>
    <cfRule type="cellIs" dxfId="919" priority="77" operator="between">
      <formula>0.01</formula>
      <formula>0.04</formula>
    </cfRule>
    <cfRule type="cellIs" dxfId="918" priority="78" operator="between">
      <formula>0</formula>
      <formula>0.01</formula>
    </cfRule>
    <cfRule type="cellIs" dxfId="917" priority="79" operator="between">
      <formula>0.01</formula>
      <formula>0.04</formula>
    </cfRule>
    <cfRule type="cellIs" dxfId="916" priority="80" operator="between">
      <formula>0</formula>
      <formula>0.01</formula>
    </cfRule>
    <cfRule type="cellIs" dxfId="915" priority="81" operator="between">
      <formula>0.01</formula>
      <formula>0.04</formula>
    </cfRule>
    <cfRule type="containsText" dxfId="914" priority="69" operator="containsText" text="N/A">
      <formula>NOT(ISERROR(SEARCH("N/A",W43)))</formula>
    </cfRule>
    <cfRule type="cellIs" dxfId="913" priority="70" operator="between">
      <formula>0</formula>
      <formula>0.01</formula>
    </cfRule>
  </conditionalFormatting>
  <conditionalFormatting sqref="Y43:Y214 AA43:AA214 AC43:AC214 AE43:AE214">
    <cfRule type="containsText" dxfId="912" priority="95" operator="containsText" text="N/A">
      <formula>NOT(ISERROR(SEARCH("N/A",Y43)))</formula>
    </cfRule>
    <cfRule type="cellIs" dxfId="911" priority="96" operator="between">
      <formula>0</formula>
      <formula>0.01</formula>
    </cfRule>
    <cfRule type="cellIs" dxfId="910" priority="97" operator="between">
      <formula>0.01</formula>
      <formula>0.04</formula>
    </cfRule>
    <cfRule type="cellIs" dxfId="909" priority="98" operator="greaterThan">
      <formula>0.04</formula>
    </cfRule>
    <cfRule type="cellIs" dxfId="908" priority="99" operator="lessThan">
      <formula>0</formula>
    </cfRule>
    <cfRule type="cellIs" dxfId="907" priority="100" operator="between">
      <formula>0</formula>
      <formula>0.01</formula>
    </cfRule>
    <cfRule type="cellIs" dxfId="906" priority="101" operator="between">
      <formula>0.01</formula>
      <formula>0.04</formula>
    </cfRule>
    <cfRule type="cellIs" dxfId="905" priority="103" operator="between">
      <formula>0.01</formula>
      <formula>0.04</formula>
    </cfRule>
    <cfRule type="cellIs" dxfId="904" priority="104" operator="between">
      <formula>0</formula>
      <formula>0.01</formula>
    </cfRule>
    <cfRule type="cellIs" dxfId="903" priority="105" operator="between">
      <formula>0.01</formula>
      <formula>0.04</formula>
    </cfRule>
    <cfRule type="cellIs" dxfId="902" priority="106" operator="between">
      <formula>0</formula>
      <formula>0.01</formula>
    </cfRule>
    <cfRule type="cellIs" dxfId="901" priority="107" operator="between">
      <formula>0.01</formula>
      <formula>0.04</formula>
    </cfRule>
    <cfRule type="cellIs" dxfId="900" priority="102" operator="between">
      <formula>0</formula>
      <formula>0.01</formula>
    </cfRule>
  </conditionalFormatting>
  <dataValidations disablePrompts="1" count="1">
    <dataValidation type="list" allowBlank="1" showInputMessage="1" showErrorMessage="1" sqref="D14" xr:uid="{E882B524-8E59-4989-89DA-DDFCF69DCB75}">
      <formula1>$T$2:$T$3</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847A9-73D9-42DA-8F27-7116A8CEBE43}">
  <dimension ref="A1:AF467"/>
  <sheetViews>
    <sheetView zoomScale="60" zoomScaleNormal="60" workbookViewId="0">
      <selection activeCell="A42" sqref="A42:Q214"/>
    </sheetView>
  </sheetViews>
  <sheetFormatPr defaultRowHeight="14.5"/>
  <cols>
    <col min="1" max="1" width="10.453125" bestFit="1" customWidth="1"/>
    <col min="2" max="2" width="17.81640625" customWidth="1"/>
    <col min="3" max="3" width="19.54296875" customWidth="1"/>
    <col min="4" max="4" width="38.54296875" bestFit="1" customWidth="1"/>
    <col min="5" max="12" width="11.54296875" hidden="1" customWidth="1"/>
    <col min="13" max="13" width="15.26953125" hidden="1" customWidth="1"/>
    <col min="14" max="14" width="13.81640625" hidden="1" customWidth="1"/>
    <col min="15" max="15" width="14.1796875" hidden="1" customWidth="1"/>
    <col min="16" max="16" width="11.453125" hidden="1"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6.1796875" bestFit="1" customWidth="1"/>
    <col min="28" max="28" width="10.54296875" customWidth="1"/>
    <col min="29" max="29" width="8.54296875" bestFit="1" customWidth="1"/>
    <col min="31" max="31" width="8.54296875" bestFit="1" customWidth="1"/>
  </cols>
  <sheetData>
    <row r="1" spans="2:21" ht="21">
      <c r="B1" s="413" t="s">
        <v>16</v>
      </c>
      <c r="C1" s="413"/>
      <c r="D1" s="413"/>
    </row>
    <row r="2" spans="2:21">
      <c r="U2" s="141" t="s">
        <v>35</v>
      </c>
    </row>
    <row r="3" spans="2:21" ht="18.5">
      <c r="B3" s="1" t="s">
        <v>42</v>
      </c>
      <c r="C3" s="1"/>
      <c r="U3" s="141" t="s">
        <v>43</v>
      </c>
    </row>
    <row r="4" spans="2:21" ht="18.5">
      <c r="B4" s="1"/>
      <c r="C4" s="1"/>
    </row>
    <row r="5" spans="2:21" ht="18.5">
      <c r="B5" s="1" t="s">
        <v>44</v>
      </c>
      <c r="C5" s="1"/>
      <c r="D5" t="s">
        <v>2974</v>
      </c>
    </row>
    <row r="6" spans="2:21" ht="18.5">
      <c r="B6" s="1"/>
      <c r="C6" s="1"/>
    </row>
    <row r="7" spans="2:21" ht="18.5">
      <c r="B7" s="411" t="s">
        <v>46</v>
      </c>
      <c r="C7" s="412"/>
      <c r="D7" s="94"/>
      <c r="E7" s="94"/>
      <c r="F7" s="94"/>
      <c r="G7" s="94"/>
      <c r="H7" s="94"/>
      <c r="I7" s="94"/>
      <c r="J7" s="94"/>
      <c r="K7" s="94"/>
      <c r="L7" s="94"/>
      <c r="M7" s="94"/>
      <c r="N7" s="94"/>
      <c r="O7" s="94"/>
      <c r="P7" s="89"/>
      <c r="Q7" s="90"/>
    </row>
    <row r="8" spans="2:21" ht="18" customHeight="1">
      <c r="B8" s="414" t="s">
        <v>47</v>
      </c>
      <c r="C8" s="415"/>
      <c r="D8" s="245" t="s">
        <v>3140</v>
      </c>
      <c r="E8" s="245"/>
      <c r="F8" s="245"/>
      <c r="G8" s="245"/>
      <c r="H8" s="245"/>
      <c r="I8" s="245"/>
      <c r="J8" s="245"/>
      <c r="K8" s="245"/>
      <c r="L8" s="245"/>
      <c r="M8" s="245"/>
      <c r="N8" s="245"/>
      <c r="O8" s="245"/>
      <c r="P8" s="254"/>
    </row>
    <row r="9" spans="2:21">
      <c r="B9" s="405" t="s">
        <v>49</v>
      </c>
      <c r="C9" s="406"/>
      <c r="D9" s="47" t="s">
        <v>2976</v>
      </c>
      <c r="E9" s="47"/>
      <c r="F9" s="47"/>
      <c r="G9" s="47"/>
      <c r="H9" s="47"/>
      <c r="I9" s="47"/>
      <c r="J9" s="47"/>
      <c r="K9" s="47"/>
      <c r="L9" s="47"/>
      <c r="M9" s="47"/>
      <c r="N9" s="47"/>
      <c r="O9" s="47"/>
      <c r="P9" s="256"/>
    </row>
    <row r="10" spans="2:21">
      <c r="B10" s="405" t="s">
        <v>51</v>
      </c>
      <c r="C10" s="406"/>
      <c r="D10" s="47" t="s">
        <v>2977</v>
      </c>
      <c r="E10" s="47"/>
      <c r="F10" s="47"/>
      <c r="G10" s="47"/>
      <c r="H10" s="47"/>
      <c r="I10" s="47"/>
      <c r="J10" s="47"/>
      <c r="K10" s="47"/>
      <c r="L10" s="47"/>
      <c r="M10" s="47"/>
      <c r="N10" s="47"/>
      <c r="O10" s="47"/>
      <c r="P10" s="256"/>
    </row>
    <row r="11" spans="2:21">
      <c r="B11" s="405" t="s">
        <v>53</v>
      </c>
      <c r="C11" s="406"/>
      <c r="D11" s="47" t="s">
        <v>2978</v>
      </c>
      <c r="E11" s="47"/>
      <c r="F11" s="47"/>
      <c r="G11" s="47"/>
      <c r="H11" s="47"/>
      <c r="I11" s="47"/>
      <c r="J11" s="47"/>
      <c r="K11" s="47"/>
      <c r="L11" s="47"/>
      <c r="M11" s="47"/>
      <c r="N11" s="47"/>
      <c r="O11" s="47"/>
      <c r="P11" s="256"/>
    </row>
    <row r="12" spans="2:21">
      <c r="B12" s="407" t="s">
        <v>55</v>
      </c>
      <c r="C12" s="408"/>
      <c r="D12" s="250" t="s">
        <v>2979</v>
      </c>
      <c r="E12" s="250"/>
      <c r="F12" s="250"/>
      <c r="G12" s="250"/>
      <c r="H12" s="250"/>
      <c r="I12" s="250"/>
      <c r="J12" s="250"/>
      <c r="K12" s="250"/>
      <c r="L12" s="250"/>
      <c r="M12" s="250"/>
      <c r="N12" s="250"/>
      <c r="O12" s="250"/>
      <c r="P12" s="258"/>
    </row>
    <row r="13" spans="2:21">
      <c r="B13" s="112"/>
      <c r="C13" s="112"/>
    </row>
    <row r="14" spans="2:21" s="117" customFormat="1" ht="18.5">
      <c r="B14" s="118" t="s">
        <v>34</v>
      </c>
      <c r="C14" s="119"/>
      <c r="D14" s="269" t="s">
        <v>43</v>
      </c>
      <c r="E14" s="123">
        <v>46113</v>
      </c>
      <c r="F14" s="124" t="s">
        <v>56</v>
      </c>
      <c r="G14" s="127" t="s">
        <v>57</v>
      </c>
    </row>
    <row r="15" spans="2:21">
      <c r="B15" s="409" t="s">
        <v>60</v>
      </c>
      <c r="C15" s="410"/>
      <c r="D15" s="94"/>
      <c r="E15" s="132"/>
      <c r="F15" s="133"/>
      <c r="G15" s="134"/>
      <c r="H15" s="117"/>
      <c r="I15" s="117"/>
      <c r="J15" s="117"/>
      <c r="K15" s="117"/>
      <c r="L15" s="117"/>
      <c r="M15" s="117"/>
      <c r="N15" s="117"/>
      <c r="O15" s="117"/>
      <c r="P15" s="188"/>
      <c r="Q15" s="117"/>
      <c r="R15" s="117"/>
    </row>
    <row r="16" spans="2:21" ht="18.5">
      <c r="B16" s="137" t="s">
        <v>63</v>
      </c>
      <c r="C16" s="138"/>
      <c r="D16" s="89"/>
      <c r="E16" s="229"/>
      <c r="F16" s="139" t="e">
        <f>E16/E17-1</f>
        <v>#DIV/0!</v>
      </c>
      <c r="G16" s="140" t="e">
        <f>E16/E18-1</f>
        <v>#DIV/0!</v>
      </c>
      <c r="H16" s="117"/>
      <c r="I16" s="117"/>
      <c r="J16" s="117"/>
      <c r="K16" s="117"/>
      <c r="L16" s="117"/>
      <c r="M16" s="117"/>
      <c r="N16" s="117"/>
      <c r="O16" s="117"/>
      <c r="P16" s="188"/>
      <c r="Q16" s="117"/>
      <c r="R16" s="117"/>
    </row>
    <row r="17" spans="2:18" ht="18.5">
      <c r="B17" s="102" t="s">
        <v>66</v>
      </c>
      <c r="C17" s="116"/>
      <c r="E17" s="230"/>
      <c r="F17" s="55"/>
      <c r="G17" s="129"/>
      <c r="H17" s="117"/>
      <c r="I17" s="117"/>
      <c r="J17" s="117"/>
      <c r="K17" s="117"/>
      <c r="L17" s="117"/>
      <c r="M17" s="117"/>
      <c r="N17" s="117"/>
      <c r="O17" s="117"/>
      <c r="P17" s="188"/>
      <c r="Q17" s="117"/>
      <c r="R17" s="117"/>
    </row>
    <row r="18" spans="2:18" ht="18.5">
      <c r="B18" s="102" t="s">
        <v>57</v>
      </c>
      <c r="C18" s="116"/>
      <c r="E18" s="230"/>
      <c r="F18" s="55"/>
      <c r="G18" s="129"/>
      <c r="H18" s="117"/>
      <c r="I18" s="117"/>
      <c r="J18" s="117"/>
      <c r="K18" s="117"/>
      <c r="L18" s="117"/>
      <c r="M18" s="117"/>
      <c r="N18" s="117"/>
      <c r="O18" s="117"/>
      <c r="P18" s="188"/>
      <c r="Q18" s="117"/>
      <c r="R18" s="117"/>
    </row>
    <row r="19" spans="2:18">
      <c r="B19" s="409" t="s">
        <v>70</v>
      </c>
      <c r="C19" s="410"/>
      <c r="D19" s="94"/>
      <c r="E19" s="132"/>
      <c r="F19" s="133"/>
      <c r="G19" s="134"/>
      <c r="H19" s="117"/>
      <c r="I19" s="117"/>
      <c r="J19" s="117"/>
      <c r="K19" s="117"/>
      <c r="L19" s="117"/>
      <c r="M19" s="117"/>
      <c r="N19" s="117"/>
      <c r="O19" s="117"/>
      <c r="P19" s="188"/>
      <c r="Q19" s="117"/>
      <c r="R19" s="117"/>
    </row>
    <row r="20" spans="2:18" ht="18.5">
      <c r="B20" s="102" t="s">
        <v>63</v>
      </c>
      <c r="C20" s="116"/>
      <c r="E20" s="230"/>
      <c r="F20" s="139" t="e">
        <f>E20/E21-1</f>
        <v>#DIV/0!</v>
      </c>
      <c r="G20" s="140" t="e">
        <f>E20/E22-1</f>
        <v>#DIV/0!</v>
      </c>
      <c r="H20" s="117"/>
      <c r="I20" s="117"/>
      <c r="J20" s="117"/>
      <c r="K20" s="117"/>
      <c r="L20" s="117"/>
      <c r="M20" s="117"/>
      <c r="N20" s="117"/>
      <c r="O20" s="117"/>
      <c r="P20" s="188"/>
      <c r="Q20" s="117"/>
      <c r="R20" s="117"/>
    </row>
    <row r="21" spans="2:18" ht="18.5">
      <c r="B21" s="102" t="s">
        <v>66</v>
      </c>
      <c r="C21" s="116"/>
      <c r="E21" s="230"/>
      <c r="F21" s="55"/>
      <c r="G21" s="129"/>
      <c r="H21" s="117"/>
      <c r="I21" s="117"/>
      <c r="J21" s="117"/>
      <c r="K21" s="117"/>
      <c r="L21" s="117"/>
      <c r="M21" s="117"/>
      <c r="N21" s="117"/>
      <c r="O21" s="117"/>
      <c r="P21" s="117"/>
      <c r="Q21" s="117"/>
      <c r="R21" s="117"/>
    </row>
    <row r="22" spans="2:18" ht="18.5">
      <c r="B22" s="102" t="s">
        <v>57</v>
      </c>
      <c r="C22" s="116"/>
      <c r="E22" s="230"/>
      <c r="F22" s="55"/>
      <c r="G22" s="129"/>
      <c r="H22" s="117"/>
      <c r="I22" s="117"/>
      <c r="J22" s="117"/>
      <c r="K22" s="117"/>
      <c r="L22" s="117"/>
      <c r="M22" s="117"/>
      <c r="N22" s="117"/>
      <c r="O22" s="117"/>
      <c r="P22" s="117"/>
      <c r="Q22" s="117"/>
      <c r="R22" s="117"/>
    </row>
    <row r="23" spans="2:18">
      <c r="B23" s="409" t="s">
        <v>74</v>
      </c>
      <c r="C23" s="410"/>
      <c r="D23" s="94"/>
      <c r="E23" s="132"/>
      <c r="F23" s="133"/>
      <c r="G23" s="134"/>
      <c r="H23" s="117"/>
      <c r="I23" s="117"/>
      <c r="J23" s="117"/>
      <c r="K23" s="117"/>
      <c r="L23" s="117"/>
      <c r="M23" s="117"/>
      <c r="N23" s="117"/>
      <c r="O23" s="117"/>
      <c r="P23" s="117"/>
      <c r="Q23" s="117"/>
      <c r="R23" s="117"/>
    </row>
    <row r="24" spans="2:18" ht="18.5">
      <c r="B24" s="102" t="s">
        <v>63</v>
      </c>
      <c r="C24" s="116"/>
      <c r="E24" s="230"/>
      <c r="F24" s="139" t="e">
        <f>E24/E25-1</f>
        <v>#DIV/0!</v>
      </c>
      <c r="G24" s="140" t="e">
        <f>E24/E26-1</f>
        <v>#DIV/0!</v>
      </c>
      <c r="H24" s="117"/>
      <c r="I24" s="117"/>
      <c r="J24" s="117"/>
      <c r="K24" s="117"/>
      <c r="L24" s="117"/>
      <c r="M24" s="117"/>
      <c r="N24" s="117"/>
      <c r="O24" s="117"/>
      <c r="P24" s="117"/>
      <c r="Q24" s="117"/>
      <c r="R24" s="117"/>
    </row>
    <row r="25" spans="2:18" ht="18.5">
      <c r="B25" s="102" t="s">
        <v>66</v>
      </c>
      <c r="C25" s="116"/>
      <c r="E25" s="230"/>
      <c r="F25" s="55"/>
      <c r="G25" s="129"/>
      <c r="H25" s="117"/>
      <c r="I25" s="117"/>
      <c r="J25" s="117"/>
      <c r="K25" s="117"/>
      <c r="L25" s="117"/>
      <c r="M25" s="117"/>
      <c r="N25" s="117"/>
      <c r="O25" s="117"/>
      <c r="P25" s="117"/>
      <c r="Q25" s="117"/>
      <c r="R25" s="117"/>
    </row>
    <row r="26" spans="2:18" ht="18.5">
      <c r="B26" s="102" t="s">
        <v>57</v>
      </c>
      <c r="C26" s="116"/>
      <c r="E26" s="230"/>
      <c r="F26" s="55"/>
      <c r="G26" s="129"/>
      <c r="H26" s="117"/>
      <c r="I26" s="117"/>
      <c r="J26" s="117"/>
      <c r="K26" s="117"/>
      <c r="L26" s="117"/>
      <c r="M26" s="117"/>
      <c r="N26" s="117"/>
      <c r="O26" s="117"/>
      <c r="P26" s="117"/>
      <c r="Q26" s="117"/>
      <c r="R26" s="117"/>
    </row>
    <row r="27" spans="2:18">
      <c r="B27" s="409" t="s">
        <v>76</v>
      </c>
      <c r="C27" s="410"/>
      <c r="D27" s="94"/>
      <c r="E27" s="132"/>
      <c r="F27" s="133"/>
      <c r="G27" s="134"/>
      <c r="H27" s="117"/>
      <c r="I27" s="117"/>
      <c r="J27" s="117"/>
      <c r="K27" s="117"/>
      <c r="L27" s="117"/>
      <c r="M27" s="117"/>
      <c r="N27" s="117"/>
      <c r="O27" s="117"/>
      <c r="P27" s="117"/>
      <c r="Q27" s="117"/>
      <c r="R27" s="117"/>
    </row>
    <row r="28" spans="2:18" ht="18.5">
      <c r="B28" s="102" t="s">
        <v>63</v>
      </c>
      <c r="C28" s="116"/>
      <c r="E28" s="230"/>
      <c r="F28" s="139" t="e">
        <f>E28/E29-1</f>
        <v>#DIV/0!</v>
      </c>
      <c r="G28" s="140" t="e">
        <f>E28/E30-1</f>
        <v>#DIV/0!</v>
      </c>
      <c r="H28" s="117"/>
      <c r="I28" s="117"/>
      <c r="J28" s="117"/>
      <c r="K28" s="117"/>
      <c r="L28" s="117"/>
      <c r="M28" s="117"/>
      <c r="N28" s="117"/>
      <c r="O28" s="117"/>
      <c r="P28" s="117"/>
      <c r="Q28" s="117"/>
      <c r="R28" s="117"/>
    </row>
    <row r="29" spans="2:18" ht="18.5">
      <c r="B29" s="102" t="s">
        <v>66</v>
      </c>
      <c r="C29" s="116"/>
      <c r="E29" s="230"/>
      <c r="F29" s="55"/>
      <c r="G29" s="129"/>
      <c r="H29" s="117"/>
      <c r="I29" s="117"/>
      <c r="J29" s="117"/>
      <c r="K29" s="117"/>
      <c r="L29" s="117"/>
      <c r="M29" s="117"/>
      <c r="N29" s="117"/>
      <c r="O29" s="117"/>
      <c r="P29" s="117"/>
      <c r="Q29" s="117"/>
      <c r="R29" s="117"/>
    </row>
    <row r="30" spans="2:18" ht="18.5">
      <c r="B30" s="103" t="s">
        <v>57</v>
      </c>
      <c r="C30" s="105"/>
      <c r="D30" s="92"/>
      <c r="E30" s="240"/>
      <c r="F30" s="130"/>
      <c r="G30" s="131"/>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AVERAGEIFS(E$43:E$500,$B$43:$B$500,$B34,$AD$43:$AD$500,"Yes")</f>
        <v>#DIV/0!</v>
      </c>
      <c r="F34" s="29" t="e">
        <f>AVERAGEIFS(Q$43:Q$504,$B$43:$B$504,$B34,$AD$43:$AD$504,"Yes")</f>
        <v>#DIV/0!</v>
      </c>
      <c r="G34" s="29" t="e">
        <f>AVERAGEIFS(L$43:L$500,$B$43:$B$500,$B34,$AB$43:$AB$500,"Yes")</f>
        <v>#DIV/0!</v>
      </c>
      <c r="H34" s="29" t="e">
        <f>AVERAGEIFS(Q$43:Q$504,$B$43:$B$504,$B34,$AB$43:$AB$504,"Yes")</f>
        <v>#DIV/0!</v>
      </c>
      <c r="I34" s="29" t="e">
        <f>AVERAGEIFS(M$43:M$500,$B$43:$B$500,$B34,$Z$43:$Z$500,"Yes")</f>
        <v>#DIV/0!</v>
      </c>
      <c r="J34" s="29" t="e">
        <f>AVERAGEIFS(Q$43:Q$504,$B$43:$B$504,$B34,$Z$43:$Z$504,"Yes")</f>
        <v>#DIV/0!</v>
      </c>
      <c r="K34" s="29">
        <f>AVERAGEIFS(N$43:N$500,$B$43:$B$500,$B34,$X$43:$X$500,"Yes")</f>
        <v>5.4250000000000007</v>
      </c>
      <c r="L34" s="29">
        <f>AVERAGEIFS(Q$43:Q$504,$B$43:$B$504,$B34,$X$43:$X$504,"Yes")</f>
        <v>5.75</v>
      </c>
      <c r="M34" s="29">
        <f>AVERAGEIFS(O$43:O$504,$B$43:$B$504,$B34,$V$43:$V$504,"Yes")</f>
        <v>5.3722222222222236</v>
      </c>
      <c r="N34" s="29">
        <f>AVERAGEIFS(Q$43:Q$504,$B$43:$B$504,$B34,$V$43:$V$504,"Yes")</f>
        <v>5.6944444444444446</v>
      </c>
      <c r="O34" s="29">
        <f>AVERAGEIFS(P$43:P$504,$B$43:$B$504,$B34,$T$43:$T$504,"Yes")</f>
        <v>5.3722222222222236</v>
      </c>
      <c r="P34" s="29">
        <f>AVERAGEIFS(Q$43:Q$504,$B$43:$B$504,$B34,$T$43:$T$504,"Yes")</f>
        <v>5.6944444444444446</v>
      </c>
      <c r="Q34" s="29">
        <f>AVERAGEIFS(Q$43:Q$504,$B$43:$B$504,$B34)</f>
        <v>5.6944444444444446</v>
      </c>
      <c r="R34" s="334" t="e">
        <f t="shared" ref="R34:R39" si="0">F34/E34-1</f>
        <v>#DIV/0!</v>
      </c>
      <c r="S34" s="334" t="e">
        <f t="shared" ref="S34:S39" si="1">H34/G34-1</f>
        <v>#DIV/0!</v>
      </c>
      <c r="T34" s="334" t="e">
        <f t="shared" ref="T34:T39" si="2">J34/I34-1</f>
        <v>#DIV/0!</v>
      </c>
      <c r="U34" s="335">
        <f t="shared" ref="U34:U39" si="3">L34/K34-1</f>
        <v>5.990783410138234E-2</v>
      </c>
      <c r="V34" s="336">
        <f t="shared" ref="V34:V39" si="4">N34/M34-1</f>
        <v>5.9979317476732019E-2</v>
      </c>
      <c r="W34" s="336">
        <f t="shared" ref="W34:W39" si="5">P34/O34-1</f>
        <v>5.9979317476732019E-2</v>
      </c>
    </row>
    <row r="35" spans="1:32">
      <c r="B35" s="102" t="s">
        <v>27</v>
      </c>
      <c r="C35" s="91"/>
      <c r="E35" s="29" t="e">
        <f>AVERAGEIFS(E$43:E$500,$B$43:$B$500,$B35,$AD$43:$AD$500,"Yes")</f>
        <v>#DIV/0!</v>
      </c>
      <c r="F35" s="29" t="e">
        <f t="shared" ref="F35:F38" si="6">AVERAGEIFS(Q$43:Q$504,$B$43:$B$504,$B35,$AD$43:$AD$504,"Yes")</f>
        <v>#DIV/0!</v>
      </c>
      <c r="G35" s="29" t="e">
        <f>AVERAGEIFS(L$43:L$500,$B$43:$B$500,$B35,$AB$43:$AB$500,"Yes")</f>
        <v>#DIV/0!</v>
      </c>
      <c r="H35" s="29" t="e">
        <f t="shared" ref="H35:H38" si="7">AVERAGEIFS(Q$43:Q$504,$B$43:$B$504,$B35,$AB$43:$AB$504,"Yes")</f>
        <v>#DIV/0!</v>
      </c>
      <c r="I35" s="29" t="e">
        <f>AVERAGEIFS(M$43:M$500,$B$43:$B$500,$B35,$Z$43:$Z$500,"Yes")</f>
        <v>#DIV/0!</v>
      </c>
      <c r="J35" s="29" t="e">
        <f t="shared" ref="J35:J38" si="8">AVERAGEIFS(Q$43:Q$504,$B$43:$B$504,$B35,$Z$43:$Z$504,"Yes")</f>
        <v>#DIV/0!</v>
      </c>
      <c r="K35" s="29">
        <f>AVERAGEIFS(N$43:N$500,$B$43:$B$500,$B35,$X$43:$X$500,"Yes")</f>
        <v>15.371739130434783</v>
      </c>
      <c r="L35" s="29">
        <f t="shared" ref="L35:L38" si="9">AVERAGEIFS(Q$43:Q$504,$B$43:$B$504,$B35,$X$43:$X$504,"Yes")</f>
        <v>15.804347826086957</v>
      </c>
      <c r="M35" s="29">
        <f t="shared" ref="M35:M38" si="10">AVERAGEIFS(O$43:O$504,$B$43:$B$504,$B35,$V$43:$V$504,"Yes")</f>
        <v>15.540322580645162</v>
      </c>
      <c r="N35" s="29">
        <f t="shared" ref="N35:N38" si="11">AVERAGEIFS(Q$43:Q$504,$B$43:$B$504,$B35,$V$43:$V$504,"Yes")</f>
        <v>15.327419354838709</v>
      </c>
      <c r="O35" s="29">
        <f t="shared" ref="O35:O38" si="12">AVERAGEIFS(P$43:P$504,$B$43:$B$504,$B35,$T$43:$T$504,"Yes")</f>
        <v>17.600000000000005</v>
      </c>
      <c r="P35" s="29">
        <f t="shared" ref="P35:P38" si="13">AVERAGEIFS(Q$43:Q$504,$B$43:$B$504,$B35,$T$43:$T$504,"Yes")</f>
        <v>17.55</v>
      </c>
      <c r="Q35" s="29">
        <f>AVERAGEIFS(Q$43:Q$504,$B$43:$B$504,$B35)</f>
        <v>17.55</v>
      </c>
      <c r="R35" s="334" t="e">
        <f t="shared" si="0"/>
        <v>#DIV/0!</v>
      </c>
      <c r="S35" s="334" t="e">
        <f t="shared" si="1"/>
        <v>#DIV/0!</v>
      </c>
      <c r="T35" s="334" t="e">
        <f t="shared" si="2"/>
        <v>#DIV/0!</v>
      </c>
      <c r="U35" s="335">
        <f t="shared" si="3"/>
        <v>2.8143119785037474E-2</v>
      </c>
      <c r="V35" s="336">
        <f t="shared" si="4"/>
        <v>-1.3700051894136034E-2</v>
      </c>
      <c r="W35" s="336">
        <f t="shared" si="5"/>
        <v>-2.8409090909092827E-3</v>
      </c>
    </row>
    <row r="36" spans="1:32">
      <c r="B36" s="102" t="s">
        <v>86</v>
      </c>
      <c r="C36" s="91"/>
      <c r="E36" s="29" t="e">
        <f>AVERAGEIFS(E$43:E$500,$B$43:$B$500,$B36,$AD$43:$AD$500,"Yes")</f>
        <v>#DIV/0!</v>
      </c>
      <c r="F36" s="29" t="e">
        <f t="shared" si="6"/>
        <v>#DIV/0!</v>
      </c>
      <c r="G36" s="29" t="e">
        <f>AVERAGEIFS(L$43:L$500,$B$43:$B$500,$B36,$AB$43:$AB$500,"Yes")</f>
        <v>#DIV/0!</v>
      </c>
      <c r="H36" s="29" t="e">
        <f t="shared" si="7"/>
        <v>#DIV/0!</v>
      </c>
      <c r="I36" s="29" t="e">
        <f>AVERAGEIFS(M$43:M$500,$B$43:$B$500,$B36,$Z$43:$Z$500,"Yes")</f>
        <v>#DIV/0!</v>
      </c>
      <c r="J36" s="29" t="e">
        <f t="shared" si="8"/>
        <v>#DIV/0!</v>
      </c>
      <c r="K36" s="29">
        <f>AVERAGEIFS(N$43:N$500,$B$43:$B$500,$B36,$X$43:$X$500,"Yes")</f>
        <v>2.924074074074074</v>
      </c>
      <c r="L36" s="29">
        <f t="shared" si="9"/>
        <v>3.0370370370370372</v>
      </c>
      <c r="M36" s="29">
        <f t="shared" si="10"/>
        <v>3.0969696969696972</v>
      </c>
      <c r="N36" s="29">
        <f t="shared" si="11"/>
        <v>3.2045454545454546</v>
      </c>
      <c r="O36" s="29">
        <f t="shared" si="12"/>
        <v>3.112857142857143</v>
      </c>
      <c r="P36" s="29">
        <f t="shared" si="13"/>
        <v>3.2142857142857144</v>
      </c>
      <c r="Q36" s="29">
        <f>AVERAGEIFS(Q$43:Q$504,$B$43:$B$504,$B36)</f>
        <v>3.2142857142857144</v>
      </c>
      <c r="R36" s="334" t="e">
        <f t="shared" si="0"/>
        <v>#DIV/0!</v>
      </c>
      <c r="S36" s="334" t="e">
        <f t="shared" si="1"/>
        <v>#DIV/0!</v>
      </c>
      <c r="T36" s="334" t="e">
        <f t="shared" si="2"/>
        <v>#DIV/0!</v>
      </c>
      <c r="U36" s="335">
        <f t="shared" si="3"/>
        <v>3.8632045598480103E-2</v>
      </c>
      <c r="V36" s="336">
        <f t="shared" si="4"/>
        <v>3.4735812133072308E-2</v>
      </c>
      <c r="W36" s="336">
        <f t="shared" si="5"/>
        <v>3.2583754015603539E-2</v>
      </c>
    </row>
    <row r="37" spans="1:32">
      <c r="B37" s="102" t="s">
        <v>29</v>
      </c>
      <c r="C37" s="91"/>
      <c r="E37" s="29" t="e">
        <f>AVERAGEIFS(E$43:E$500,$B$43:$B$500,$B37,$AD$43:$AD$500,"Yes")</f>
        <v>#DIV/0!</v>
      </c>
      <c r="F37" s="29" t="e">
        <f t="shared" si="6"/>
        <v>#DIV/0!</v>
      </c>
      <c r="G37" s="29" t="e">
        <f>AVERAGEIFS(L$43:L$500,$B$43:$B$500,$B37,$AB$43:$AB$500,"Yes")</f>
        <v>#DIV/0!</v>
      </c>
      <c r="H37" s="29" t="e">
        <f t="shared" si="7"/>
        <v>#DIV/0!</v>
      </c>
      <c r="I37" s="29" t="e">
        <f>AVERAGEIFS(M$43:M$500,$B$43:$B$500,$B37,$Z$43:$Z$500,"Yes")</f>
        <v>#DIV/0!</v>
      </c>
      <c r="J37" s="29" t="e">
        <f t="shared" si="8"/>
        <v>#DIV/0!</v>
      </c>
      <c r="K37" s="29">
        <f>AVERAGEIFS(N$43:N$500,$B$43:$B$500,$B37,$X$43:$X$500,"Yes")</f>
        <v>4.833333333333333</v>
      </c>
      <c r="L37" s="29">
        <f t="shared" si="9"/>
        <v>5.041666666666667</v>
      </c>
      <c r="M37" s="29">
        <f t="shared" si="10"/>
        <v>4.833333333333333</v>
      </c>
      <c r="N37" s="29">
        <f t="shared" si="11"/>
        <v>5.041666666666667</v>
      </c>
      <c r="O37" s="29">
        <f t="shared" si="12"/>
        <v>4.8928571428571432</v>
      </c>
      <c r="P37" s="29">
        <f t="shared" si="13"/>
        <v>5.1071428571428568</v>
      </c>
      <c r="Q37" s="29">
        <f>AVERAGEIFS(Q$43:Q$504,$B$43:$B$504,$B37)</f>
        <v>5.1071428571428568</v>
      </c>
      <c r="R37" s="334" t="e">
        <f t="shared" si="0"/>
        <v>#DIV/0!</v>
      </c>
      <c r="S37" s="334" t="e">
        <f t="shared" si="1"/>
        <v>#DIV/0!</v>
      </c>
      <c r="T37" s="334" t="e">
        <f t="shared" si="2"/>
        <v>#DIV/0!</v>
      </c>
      <c r="U37" s="335">
        <f t="shared" si="3"/>
        <v>4.31034482758621E-2</v>
      </c>
      <c r="V37" s="336">
        <f t="shared" si="4"/>
        <v>4.31034482758621E-2</v>
      </c>
      <c r="W37" s="336">
        <f t="shared" si="5"/>
        <v>4.3795620437956151E-2</v>
      </c>
    </row>
    <row r="38" spans="1:32">
      <c r="B38" s="102" t="s">
        <v>28</v>
      </c>
      <c r="C38" s="91"/>
      <c r="E38" s="29" t="e">
        <f>AVERAGEIFS(E$43:E$500,$B$43:$B$500,$B38,$AD$43:$AD$500,"Yes")</f>
        <v>#DIV/0!</v>
      </c>
      <c r="F38" s="29" t="e">
        <f t="shared" si="6"/>
        <v>#DIV/0!</v>
      </c>
      <c r="G38" s="29" t="e">
        <f>AVERAGEIFS(L$43:L$500,$B$43:$B$500,$B38,$AB$43:$AB$500,"Yes")</f>
        <v>#DIV/0!</v>
      </c>
      <c r="H38" s="29" t="e">
        <f t="shared" si="7"/>
        <v>#DIV/0!</v>
      </c>
      <c r="I38" s="29" t="e">
        <f>AVERAGEIFS(M$43:M$500,$B$43:$B$500,$B38,$Z$43:$Z$500,"Yes")</f>
        <v>#DIV/0!</v>
      </c>
      <c r="J38" s="29" t="e">
        <f t="shared" si="8"/>
        <v>#DIV/0!</v>
      </c>
      <c r="K38" s="29">
        <f>AVERAGEIFS(N$43:N$500,$B$43:$B$500,$B38,$X$43:$X$500,"Yes")</f>
        <v>6.497826086956521</v>
      </c>
      <c r="L38" s="29">
        <f t="shared" si="9"/>
        <v>6.8782608695652172</v>
      </c>
      <c r="M38" s="29">
        <f t="shared" si="10"/>
        <v>6.1</v>
      </c>
      <c r="N38" s="29">
        <f t="shared" si="11"/>
        <v>6.455172413793103</v>
      </c>
      <c r="O38" s="29">
        <f t="shared" si="12"/>
        <v>6.046666666666666</v>
      </c>
      <c r="P38" s="29">
        <f t="shared" si="13"/>
        <v>6.3983333333333325</v>
      </c>
      <c r="Q38" s="29">
        <f>AVERAGEIFS(Q$43:Q$504,$B$43:$B$504,$B38)</f>
        <v>6.3290322580645162</v>
      </c>
      <c r="R38" s="334" t="e">
        <f t="shared" si="0"/>
        <v>#DIV/0!</v>
      </c>
      <c r="S38" s="334" t="e">
        <f t="shared" si="1"/>
        <v>#DIV/0!</v>
      </c>
      <c r="T38" s="334" t="e">
        <f t="shared" si="2"/>
        <v>#DIV/0!</v>
      </c>
      <c r="U38" s="335">
        <f t="shared" si="3"/>
        <v>5.8548009367681564E-2</v>
      </c>
      <c r="V38" s="336">
        <f t="shared" si="4"/>
        <v>5.8224985867721957E-2</v>
      </c>
      <c r="W38" s="336">
        <f t="shared" si="5"/>
        <v>5.815876515986762E-2</v>
      </c>
    </row>
    <row r="39" spans="1:32">
      <c r="B39" s="103" t="s">
        <v>26</v>
      </c>
      <c r="C39" s="93"/>
      <c r="D39" s="42"/>
      <c r="E39" s="29" t="e">
        <f>AVERAGEIFS(E$43:E$500,$C$43:$C$500,$B39,$AD$43:$AD$500,"Yes")</f>
        <v>#DIV/0!</v>
      </c>
      <c r="F39" s="29" t="e">
        <f>AVERAGEIFS(Q$43:Q$504,$C$43:$C$504,$B39,$AD$43:$AD$504,"Yes")</f>
        <v>#DIV/0!</v>
      </c>
      <c r="G39" s="29" t="e">
        <f>AVERAGEIFS(L$43:L$500,$C$43:$C$500,$B39,$AB$43:$AB$500,"Yes")</f>
        <v>#DIV/0!</v>
      </c>
      <c r="H39" s="29" t="e">
        <f>AVERAGEIFS(Q$43:Q$504,$C$43:$C$504,$B39,$AB$43:$AB$504,"Yes")</f>
        <v>#DIV/0!</v>
      </c>
      <c r="I39" s="29" t="e">
        <f>AVERAGEIFS(M$43:M$500,$C$43:$C$500,$B39,$Z$43:$Z$500,"Yes")</f>
        <v>#DIV/0!</v>
      </c>
      <c r="J39" s="29" t="e">
        <f>AVERAGEIFS(Q$43:Q$504,$C$43:$C$504,$B39,$Z$43:$Z$504,"Yes")</f>
        <v>#DIV/0!</v>
      </c>
      <c r="K39" s="29">
        <f>AVERAGEIFS(N$43:N$500,$C$43:$C$500,$B39,$X$43:$X$500,"Yes")</f>
        <v>3.495714285714286</v>
      </c>
      <c r="L39" s="29">
        <f>AVERAGEIFS(Q$43:Q$504,$C$43:$C$504,$B39,$X$43:$X$504,"Yes")</f>
        <v>3.657142857142857</v>
      </c>
      <c r="M39" s="29">
        <f>AVERAGEIFS(O$43:O$500,$C$43:$C$500,$B39,$V$43:$V$500,"Yes")</f>
        <v>3.5845238095238097</v>
      </c>
      <c r="N39" s="29">
        <f>AVERAGEIFS(Q$43:Q$504,$C$43:$C$504,$B39,$V$43:$V$504,"Yes")</f>
        <v>3.7380952380952381</v>
      </c>
      <c r="O39" s="29">
        <f>AVERAGEIFS(P$43:P$504,$C$43:$C$504,$B39,$T$43:$T$504,"Yes")</f>
        <v>3.5750000000000002</v>
      </c>
      <c r="P39" s="29">
        <f>AVERAGEIFS(Q$43:Q$504,$C$43:$C$504,$B39,$T$43:$T$504,"Yes")</f>
        <v>3.7215909090909092</v>
      </c>
      <c r="Q39" s="29">
        <f>AVERAGEIFS(Q$43:Q$504,$C$43:$C$504,$B39)</f>
        <v>3.7215909090909092</v>
      </c>
      <c r="R39" s="334" t="e">
        <f t="shared" si="0"/>
        <v>#DIV/0!</v>
      </c>
      <c r="S39" s="334" t="e">
        <f t="shared" si="1"/>
        <v>#DIV/0!</v>
      </c>
      <c r="T39" s="334" t="e">
        <f t="shared" si="2"/>
        <v>#DIV/0!</v>
      </c>
      <c r="U39" s="335">
        <f t="shared" si="3"/>
        <v>4.6178994687372077E-2</v>
      </c>
      <c r="V39" s="336">
        <f t="shared" si="4"/>
        <v>4.284290933244761E-2</v>
      </c>
      <c r="W39" s="336">
        <f t="shared" si="5"/>
        <v>4.1004450095359246E-2</v>
      </c>
    </row>
    <row r="40" spans="1:32">
      <c r="I40" s="38"/>
      <c r="J40" s="38"/>
    </row>
    <row r="41" spans="1:32" ht="14.5" customHeight="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27">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4.5" customHeight="1">
      <c r="A43" s="66" t="s">
        <v>2980</v>
      </c>
      <c r="B43" s="66" t="s">
        <v>37</v>
      </c>
      <c r="C43" s="66" t="str" cm="1">
        <f t="array" ref="C43">_xlfn.IFNA(_xlfn.IFS(B43="Starter","Starters &amp; Sides",B43="Sides","Starters &amp; Sides"),B43)</f>
        <v>Starters &amp; Sides</v>
      </c>
      <c r="D43" s="84" t="s">
        <v>2981</v>
      </c>
      <c r="E43" s="74"/>
      <c r="F43" s="4"/>
      <c r="G43" s="4"/>
      <c r="H43" s="4"/>
      <c r="I43" s="4"/>
      <c r="J43" s="4"/>
      <c r="K43" s="4"/>
      <c r="L43" s="4"/>
      <c r="M43" s="4"/>
      <c r="N43" s="4">
        <v>4.95</v>
      </c>
      <c r="O43" s="4">
        <v>4.95</v>
      </c>
      <c r="P43" s="15">
        <v>4.95</v>
      </c>
      <c r="Q43" s="337">
        <v>5.25</v>
      </c>
      <c r="R43" s="15" t="str">
        <f>IF(COUNTA(Q43)=1,"Yes","No")</f>
        <v>Yes</v>
      </c>
      <c r="S43" s="15" t="str">
        <f>IF(AND(T43="No",R43="Yes"),"Yes","No")</f>
        <v>No</v>
      </c>
      <c r="T43" s="221" t="str">
        <f>IF(COUNTA(P43:Q43)=2,"Yes","No")</f>
        <v>Yes</v>
      </c>
      <c r="U43" s="223">
        <f>IF(T43="Yes",Q43/P43-1,"N/A")</f>
        <v>6.0606060606060552E-2</v>
      </c>
      <c r="V43" s="221" t="str">
        <f>IF(COUNTA(O43:Q43)=3,"Yes","No")</f>
        <v>Yes</v>
      </c>
      <c r="W43" s="223">
        <f>IF(V43="Yes",Q43/O43-1,"N/A")</f>
        <v>6.0606060606060552E-2</v>
      </c>
      <c r="X43" s="221" t="str">
        <f>IF(COUNTA(N43:Q43)=4,"Yes","No")</f>
        <v>Yes</v>
      </c>
      <c r="Y43" s="223">
        <f>IF(X43="Yes",Q43/N43-1,"N/A")</f>
        <v>6.0606060606060552E-2</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ht="14.5" customHeight="1">
      <c r="A44" s="66" t="s">
        <v>2980</v>
      </c>
      <c r="B44" s="66" t="s">
        <v>37</v>
      </c>
      <c r="C44" s="66" t="str" cm="1">
        <f t="array" ref="C44">_xlfn.IFNA(_xlfn.IFS(B44="Starter","Starters &amp; Sides",B44="Sides","Starters &amp; Sides"),B44)</f>
        <v>Starters &amp; Sides</v>
      </c>
      <c r="D44" s="84" t="s">
        <v>2982</v>
      </c>
      <c r="E44" s="74"/>
      <c r="F44" s="4"/>
      <c r="G44" s="4"/>
      <c r="H44" s="4"/>
      <c r="I44" s="4"/>
      <c r="J44" s="4"/>
      <c r="K44" s="4"/>
      <c r="L44" s="4"/>
      <c r="M44" s="4"/>
      <c r="N44" s="4">
        <v>4.95</v>
      </c>
      <c r="O44" s="4">
        <v>4.95</v>
      </c>
      <c r="P44" s="15">
        <v>4.95</v>
      </c>
      <c r="Q44" s="337">
        <v>5.25</v>
      </c>
      <c r="R44" s="15" t="str">
        <f t="shared" ref="R44:R107" si="14">IF(COUNTA(Q44)=1,"Yes","No")</f>
        <v>Yes</v>
      </c>
      <c r="S44" s="15" t="str">
        <f t="shared" ref="S44:S107" si="15">IF(AND(T44="No",R44="Yes"),"Yes","No")</f>
        <v>No</v>
      </c>
      <c r="T44" s="221" t="str">
        <f t="shared" ref="T44:T107" si="16">IF(COUNTA(P44:Q44)=2,"Yes","No")</f>
        <v>Yes</v>
      </c>
      <c r="U44" s="223">
        <f t="shared" ref="U44:U107" si="17">IF(T44="Yes",Q44/P44-1,"N/A")</f>
        <v>6.0606060606060552E-2</v>
      </c>
      <c r="V44" s="221" t="str">
        <f t="shared" ref="V44:V107" si="18">IF(COUNTA(O44:Q44)=3,"Yes","No")</f>
        <v>Yes</v>
      </c>
      <c r="W44" s="223">
        <f t="shared" ref="W44:W107" si="19">IF(V44="Yes",Q44/O44-1,"N/A")</f>
        <v>6.0606060606060552E-2</v>
      </c>
      <c r="X44" s="221" t="str">
        <f t="shared" ref="X44:X107" si="20">IF(COUNTA(N44:Q44)=4,"Yes","No")</f>
        <v>Yes</v>
      </c>
      <c r="Y44" s="223">
        <f t="shared" ref="Y44:Y107" si="21">IF(X44="Yes",Q44/N44-1,"N/A")</f>
        <v>6.0606060606060552E-2</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2" ht="14.5" customHeight="1">
      <c r="A45" s="66" t="s">
        <v>2980</v>
      </c>
      <c r="B45" s="66" t="s">
        <v>37</v>
      </c>
      <c r="C45" s="66" t="str" cm="1">
        <f t="array" ref="C45">_xlfn.IFNA(_xlfn.IFS(B45="Starter","Starters &amp; Sides",B45="Sides","Starters &amp; Sides"),B45)</f>
        <v>Starters &amp; Sides</v>
      </c>
      <c r="D45" s="84" t="s">
        <v>2983</v>
      </c>
      <c r="E45" s="74"/>
      <c r="F45" s="4"/>
      <c r="G45" s="4"/>
      <c r="H45" s="4"/>
      <c r="I45" s="4"/>
      <c r="J45" s="4"/>
      <c r="K45" s="4"/>
      <c r="L45" s="4"/>
      <c r="M45" s="4"/>
      <c r="N45" s="4">
        <v>3.95</v>
      </c>
      <c r="O45" s="4">
        <v>3.95</v>
      </c>
      <c r="P45" s="15">
        <v>3.95</v>
      </c>
      <c r="Q45" s="337">
        <v>4.25</v>
      </c>
      <c r="R45" s="15" t="str">
        <f t="shared" si="14"/>
        <v>Yes</v>
      </c>
      <c r="S45" s="15" t="str">
        <f t="shared" si="15"/>
        <v>No</v>
      </c>
      <c r="T45" s="221" t="str">
        <f t="shared" si="16"/>
        <v>Yes</v>
      </c>
      <c r="U45" s="223">
        <f t="shared" si="17"/>
        <v>7.5949367088607556E-2</v>
      </c>
      <c r="V45" s="221" t="str">
        <f t="shared" si="18"/>
        <v>Yes</v>
      </c>
      <c r="W45" s="223">
        <f t="shared" si="19"/>
        <v>7.5949367088607556E-2</v>
      </c>
      <c r="X45" s="221" t="str">
        <f t="shared" si="20"/>
        <v>Yes</v>
      </c>
      <c r="Y45" s="223">
        <f t="shared" si="21"/>
        <v>7.5949367088607556E-2</v>
      </c>
      <c r="Z45" s="222" t="str">
        <f t="shared" si="22"/>
        <v>No</v>
      </c>
      <c r="AA45" s="68" t="str">
        <f t="shared" si="23"/>
        <v>N/A</v>
      </c>
      <c r="AB45" s="65" t="str">
        <f t="shared" si="24"/>
        <v>No</v>
      </c>
      <c r="AC45" s="68" t="str">
        <f t="shared" si="25"/>
        <v>N/A</v>
      </c>
      <c r="AD45" s="65" t="str">
        <f t="shared" si="26"/>
        <v>No</v>
      </c>
      <c r="AE45" s="68" t="str">
        <f t="shared" si="27"/>
        <v>N/A</v>
      </c>
      <c r="AF45" s="66"/>
    </row>
    <row r="46" spans="1:32" ht="14.5" customHeight="1">
      <c r="A46" s="66" t="s">
        <v>2980</v>
      </c>
      <c r="B46" s="66" t="s">
        <v>37</v>
      </c>
      <c r="C46" s="66" t="str" cm="1">
        <f t="array" ref="C46">_xlfn.IFNA(_xlfn.IFS(B46="Starter","Starters &amp; Sides",B46="Sides","Starters &amp; Sides"),B46)</f>
        <v>Starters &amp; Sides</v>
      </c>
      <c r="D46" s="84" t="s">
        <v>2984</v>
      </c>
      <c r="E46" s="74"/>
      <c r="F46" s="4"/>
      <c r="G46" s="4"/>
      <c r="H46" s="4"/>
      <c r="I46" s="4"/>
      <c r="J46" s="4"/>
      <c r="K46" s="4"/>
      <c r="L46" s="4"/>
      <c r="M46" s="4"/>
      <c r="N46" s="4">
        <v>3.95</v>
      </c>
      <c r="O46" s="4">
        <v>3.95</v>
      </c>
      <c r="P46" s="15">
        <v>3.95</v>
      </c>
      <c r="Q46" s="337">
        <v>4.25</v>
      </c>
      <c r="R46" s="15" t="str">
        <f t="shared" si="14"/>
        <v>Yes</v>
      </c>
      <c r="S46" s="15" t="str">
        <f t="shared" si="15"/>
        <v>No</v>
      </c>
      <c r="T46" s="221" t="str">
        <f t="shared" si="16"/>
        <v>Yes</v>
      </c>
      <c r="U46" s="223">
        <f t="shared" si="17"/>
        <v>7.5949367088607556E-2</v>
      </c>
      <c r="V46" s="221" t="str">
        <f t="shared" si="18"/>
        <v>Yes</v>
      </c>
      <c r="W46" s="223">
        <f t="shared" si="19"/>
        <v>7.5949367088607556E-2</v>
      </c>
      <c r="X46" s="221" t="str">
        <f t="shared" si="20"/>
        <v>Yes</v>
      </c>
      <c r="Y46" s="223">
        <f t="shared" si="21"/>
        <v>7.5949367088607556E-2</v>
      </c>
      <c r="Z46" s="222" t="str">
        <f t="shared" si="22"/>
        <v>No</v>
      </c>
      <c r="AA46" s="68" t="str">
        <f t="shared" si="23"/>
        <v>N/A</v>
      </c>
      <c r="AB46" s="65" t="str">
        <f t="shared" si="24"/>
        <v>No</v>
      </c>
      <c r="AC46" s="68" t="str">
        <f t="shared" si="25"/>
        <v>N/A</v>
      </c>
      <c r="AD46" s="65" t="str">
        <f t="shared" si="26"/>
        <v>No</v>
      </c>
      <c r="AE46" s="68" t="str">
        <f t="shared" si="27"/>
        <v>N/A</v>
      </c>
      <c r="AF46" s="66"/>
    </row>
    <row r="47" spans="1:32" ht="14.5" customHeight="1">
      <c r="A47" s="66" t="s">
        <v>2980</v>
      </c>
      <c r="B47" s="66" t="s">
        <v>37</v>
      </c>
      <c r="C47" s="66" t="str" cm="1">
        <f t="array" ref="C47">_xlfn.IFNA(_xlfn.IFS(B47="Starter","Starters &amp; Sides",B47="Sides","Starters &amp; Sides"),B47)</f>
        <v>Starters &amp; Sides</v>
      </c>
      <c r="D47" s="330" t="s">
        <v>2985</v>
      </c>
      <c r="E47" s="74"/>
      <c r="F47" s="4"/>
      <c r="G47" s="4"/>
      <c r="H47" s="4"/>
      <c r="I47" s="4"/>
      <c r="J47" s="4"/>
      <c r="K47" s="4"/>
      <c r="L47" s="4"/>
      <c r="M47" s="4"/>
      <c r="N47" s="4">
        <v>11.75</v>
      </c>
      <c r="O47" s="4">
        <v>11.75</v>
      </c>
      <c r="P47" s="15">
        <v>11.75</v>
      </c>
      <c r="Q47" s="337">
        <v>12.25</v>
      </c>
      <c r="R47" s="15" t="str">
        <f t="shared" si="14"/>
        <v>Yes</v>
      </c>
      <c r="S47" s="15" t="str">
        <f t="shared" si="15"/>
        <v>No</v>
      </c>
      <c r="T47" s="221" t="str">
        <f t="shared" si="16"/>
        <v>Yes</v>
      </c>
      <c r="U47" s="223">
        <f t="shared" si="17"/>
        <v>4.2553191489361764E-2</v>
      </c>
      <c r="V47" s="221" t="str">
        <f t="shared" si="18"/>
        <v>Yes</v>
      </c>
      <c r="W47" s="223">
        <f t="shared" si="19"/>
        <v>4.2553191489361764E-2</v>
      </c>
      <c r="X47" s="221" t="str">
        <f t="shared" si="20"/>
        <v>Yes</v>
      </c>
      <c r="Y47" s="223">
        <f t="shared" si="21"/>
        <v>4.2553191489361764E-2</v>
      </c>
      <c r="Z47" s="222" t="str">
        <f t="shared" si="22"/>
        <v>No</v>
      </c>
      <c r="AA47" s="68" t="str">
        <f t="shared" si="23"/>
        <v>N/A</v>
      </c>
      <c r="AB47" s="65" t="str">
        <f t="shared" si="24"/>
        <v>No</v>
      </c>
      <c r="AC47" s="68" t="str">
        <f t="shared" si="25"/>
        <v>N/A</v>
      </c>
      <c r="AD47" s="65" t="str">
        <f t="shared" si="26"/>
        <v>No</v>
      </c>
      <c r="AE47" s="68" t="str">
        <f t="shared" si="27"/>
        <v>N/A</v>
      </c>
      <c r="AF47" s="66"/>
    </row>
    <row r="48" spans="1:32" ht="14.5" customHeight="1">
      <c r="A48" s="66" t="s">
        <v>2980</v>
      </c>
      <c r="B48" s="66" t="s">
        <v>37</v>
      </c>
      <c r="C48" s="66" t="str" cm="1">
        <f t="array" ref="C48">_xlfn.IFNA(_xlfn.IFS(B48="Starter","Starters &amp; Sides",B48="Sides","Starters &amp; Sides"),B48)</f>
        <v>Starters &amp; Sides</v>
      </c>
      <c r="D48" s="84" t="s">
        <v>2986</v>
      </c>
      <c r="E48" s="74"/>
      <c r="F48" s="4"/>
      <c r="G48" s="4"/>
      <c r="H48" s="4"/>
      <c r="I48" s="4"/>
      <c r="J48" s="4"/>
      <c r="K48" s="4"/>
      <c r="L48" s="4"/>
      <c r="M48" s="4"/>
      <c r="N48" s="4">
        <v>4.95</v>
      </c>
      <c r="O48" s="4">
        <v>4.95</v>
      </c>
      <c r="P48" s="15">
        <v>4.95</v>
      </c>
      <c r="Q48" s="337">
        <v>5.25</v>
      </c>
      <c r="R48" s="15" t="str">
        <f t="shared" si="14"/>
        <v>Yes</v>
      </c>
      <c r="S48" s="15" t="str">
        <f t="shared" si="15"/>
        <v>No</v>
      </c>
      <c r="T48" s="221" t="str">
        <f t="shared" si="16"/>
        <v>Yes</v>
      </c>
      <c r="U48" s="223">
        <f t="shared" si="17"/>
        <v>6.0606060606060552E-2</v>
      </c>
      <c r="V48" s="221" t="str">
        <f t="shared" si="18"/>
        <v>Yes</v>
      </c>
      <c r="W48" s="223">
        <f t="shared" si="19"/>
        <v>6.0606060606060552E-2</v>
      </c>
      <c r="X48" s="221" t="str">
        <f t="shared" si="20"/>
        <v>Yes</v>
      </c>
      <c r="Y48" s="223">
        <f t="shared" si="21"/>
        <v>6.0606060606060552E-2</v>
      </c>
      <c r="Z48" s="222" t="str">
        <f t="shared" si="22"/>
        <v>No</v>
      </c>
      <c r="AA48" s="68" t="str">
        <f t="shared" si="23"/>
        <v>N/A</v>
      </c>
      <c r="AB48" s="65" t="str">
        <f t="shared" si="24"/>
        <v>No</v>
      </c>
      <c r="AC48" s="68" t="str">
        <f t="shared" si="25"/>
        <v>N/A</v>
      </c>
      <c r="AD48" s="65" t="str">
        <f t="shared" si="26"/>
        <v>No</v>
      </c>
      <c r="AE48" s="68" t="str">
        <f t="shared" si="27"/>
        <v>N/A</v>
      </c>
      <c r="AF48" s="66"/>
    </row>
    <row r="49" spans="1:32" ht="14.5" customHeight="1">
      <c r="A49" s="66" t="s">
        <v>2980</v>
      </c>
      <c r="B49" s="66" t="s">
        <v>37</v>
      </c>
      <c r="C49" s="66" t="str" cm="1">
        <f t="array" ref="C49">_xlfn.IFNA(_xlfn.IFS(B49="Starter","Starters &amp; Sides",B49="Sides","Starters &amp; Sides"),B49)</f>
        <v>Starters &amp; Sides</v>
      </c>
      <c r="D49" s="84" t="s">
        <v>2987</v>
      </c>
      <c r="E49" s="74"/>
      <c r="F49" s="4"/>
      <c r="G49" s="4"/>
      <c r="H49" s="4"/>
      <c r="I49" s="4"/>
      <c r="J49" s="4"/>
      <c r="K49" s="4"/>
      <c r="L49" s="4"/>
      <c r="M49" s="4"/>
      <c r="N49" s="4">
        <v>3.95</v>
      </c>
      <c r="O49" s="4">
        <v>3.95</v>
      </c>
      <c r="P49" s="15">
        <v>3.95</v>
      </c>
      <c r="Q49" s="337">
        <v>4.25</v>
      </c>
      <c r="R49" s="15" t="str">
        <f t="shared" si="14"/>
        <v>Yes</v>
      </c>
      <c r="S49" s="15" t="str">
        <f t="shared" si="15"/>
        <v>No</v>
      </c>
      <c r="T49" s="221" t="str">
        <f t="shared" si="16"/>
        <v>Yes</v>
      </c>
      <c r="U49" s="223">
        <f t="shared" si="17"/>
        <v>7.5949367088607556E-2</v>
      </c>
      <c r="V49" s="221" t="str">
        <f t="shared" si="18"/>
        <v>Yes</v>
      </c>
      <c r="W49" s="223">
        <f t="shared" si="19"/>
        <v>7.5949367088607556E-2</v>
      </c>
      <c r="X49" s="221" t="str">
        <f t="shared" si="20"/>
        <v>Yes</v>
      </c>
      <c r="Y49" s="223">
        <f t="shared" si="21"/>
        <v>7.5949367088607556E-2</v>
      </c>
      <c r="Z49" s="222" t="str">
        <f t="shared" si="22"/>
        <v>No</v>
      </c>
      <c r="AA49" s="68" t="str">
        <f t="shared" si="23"/>
        <v>N/A</v>
      </c>
      <c r="AB49" s="65" t="str">
        <f t="shared" si="24"/>
        <v>No</v>
      </c>
      <c r="AC49" s="68" t="str">
        <f t="shared" si="25"/>
        <v>N/A</v>
      </c>
      <c r="AD49" s="65" t="str">
        <f t="shared" si="26"/>
        <v>No</v>
      </c>
      <c r="AE49" s="68" t="str">
        <f t="shared" si="27"/>
        <v>N/A</v>
      </c>
      <c r="AF49" s="66"/>
    </row>
    <row r="50" spans="1:32" ht="14.5" customHeight="1">
      <c r="A50" s="66" t="s">
        <v>2980</v>
      </c>
      <c r="B50" s="66" t="s">
        <v>37</v>
      </c>
      <c r="C50" s="66" t="str" cm="1">
        <f t="array" ref="C50">_xlfn.IFNA(_xlfn.IFS(B50="Starter","Starters &amp; Sides",B50="Sides","Starters &amp; Sides"),B50)</f>
        <v>Starters &amp; Sides</v>
      </c>
      <c r="D50" s="84" t="s">
        <v>2988</v>
      </c>
      <c r="E50" s="74"/>
      <c r="F50" s="4"/>
      <c r="G50" s="4"/>
      <c r="H50" s="4"/>
      <c r="I50" s="4"/>
      <c r="J50" s="4"/>
      <c r="K50" s="4"/>
      <c r="L50" s="4"/>
      <c r="M50" s="4"/>
      <c r="N50" s="4">
        <v>3.95</v>
      </c>
      <c r="O50" s="4"/>
      <c r="P50" s="15"/>
      <c r="Q50" s="337"/>
      <c r="R50" s="15" t="str">
        <f t="shared" si="14"/>
        <v>No</v>
      </c>
      <c r="S50" s="15" t="str">
        <f t="shared" si="15"/>
        <v>No</v>
      </c>
      <c r="T50" s="221" t="str">
        <f t="shared" si="16"/>
        <v>No</v>
      </c>
      <c r="U50" s="223" t="str">
        <f t="shared" si="17"/>
        <v>N/A</v>
      </c>
      <c r="V50" s="221" t="str">
        <f t="shared" si="18"/>
        <v>No</v>
      </c>
      <c r="W50" s="223" t="str">
        <f t="shared" si="19"/>
        <v>N/A</v>
      </c>
      <c r="X50" s="221" t="str">
        <f t="shared" si="20"/>
        <v>No</v>
      </c>
      <c r="Y50" s="223" t="str">
        <f t="shared" si="21"/>
        <v>N/A</v>
      </c>
      <c r="Z50" s="222" t="str">
        <f t="shared" si="22"/>
        <v>No</v>
      </c>
      <c r="AA50" s="68" t="str">
        <f t="shared" si="23"/>
        <v>N/A</v>
      </c>
      <c r="AB50" s="65" t="str">
        <f t="shared" si="24"/>
        <v>No</v>
      </c>
      <c r="AC50" s="68" t="str">
        <f t="shared" si="25"/>
        <v>N/A</v>
      </c>
      <c r="AD50" s="65" t="str">
        <f t="shared" si="26"/>
        <v>No</v>
      </c>
      <c r="AE50" s="68" t="str">
        <f t="shared" si="27"/>
        <v>N/A</v>
      </c>
      <c r="AF50" s="66"/>
    </row>
    <row r="51" spans="1:32">
      <c r="A51" s="66" t="s">
        <v>2980</v>
      </c>
      <c r="B51" s="66" t="s">
        <v>37</v>
      </c>
      <c r="C51" s="66" t="str" cm="1">
        <f t="array" ref="C51">_xlfn.IFNA(_xlfn.IFS(B51="Starter","Starters &amp; Sides",B51="Sides","Starters &amp; Sides"),B51)</f>
        <v>Starters &amp; Sides</v>
      </c>
      <c r="D51" s="84" t="s">
        <v>2989</v>
      </c>
      <c r="E51" s="74"/>
      <c r="F51" s="4"/>
      <c r="G51" s="4"/>
      <c r="H51" s="4"/>
      <c r="I51" s="4"/>
      <c r="J51" s="4"/>
      <c r="K51" s="4"/>
      <c r="L51" s="4"/>
      <c r="M51" s="4"/>
      <c r="N51" s="4">
        <v>4.95</v>
      </c>
      <c r="O51" s="4">
        <v>4.95</v>
      </c>
      <c r="P51" s="15">
        <v>4.95</v>
      </c>
      <c r="Q51" s="337">
        <v>5.25</v>
      </c>
      <c r="R51" s="15" t="str">
        <f t="shared" si="14"/>
        <v>Yes</v>
      </c>
      <c r="S51" s="15" t="str">
        <f t="shared" si="15"/>
        <v>No</v>
      </c>
      <c r="T51" s="221" t="str">
        <f t="shared" si="16"/>
        <v>Yes</v>
      </c>
      <c r="U51" s="223">
        <f t="shared" si="17"/>
        <v>6.0606060606060552E-2</v>
      </c>
      <c r="V51" s="221" t="str">
        <f t="shared" si="18"/>
        <v>Yes</v>
      </c>
      <c r="W51" s="223">
        <f t="shared" si="19"/>
        <v>6.0606060606060552E-2</v>
      </c>
      <c r="X51" s="221" t="str">
        <f t="shared" si="20"/>
        <v>Yes</v>
      </c>
      <c r="Y51" s="223">
        <f t="shared" si="21"/>
        <v>6.0606060606060552E-2</v>
      </c>
      <c r="Z51" s="222" t="str">
        <f t="shared" si="22"/>
        <v>No</v>
      </c>
      <c r="AA51" s="68" t="str">
        <f t="shared" si="23"/>
        <v>N/A</v>
      </c>
      <c r="AB51" s="65" t="str">
        <f t="shared" si="24"/>
        <v>No</v>
      </c>
      <c r="AC51" s="68" t="str">
        <f t="shared" si="25"/>
        <v>N/A</v>
      </c>
      <c r="AD51" s="65" t="str">
        <f t="shared" si="26"/>
        <v>No</v>
      </c>
      <c r="AE51" s="68" t="str">
        <f t="shared" si="27"/>
        <v>N/A</v>
      </c>
      <c r="AF51" s="66"/>
    </row>
    <row r="52" spans="1:32">
      <c r="A52" s="66" t="s">
        <v>2980</v>
      </c>
      <c r="B52" s="66" t="s">
        <v>37</v>
      </c>
      <c r="C52" s="66" t="str" cm="1">
        <f t="array" ref="C52">_xlfn.IFNA(_xlfn.IFS(B52="Starter","Starters &amp; Sides",B52="Sides","Starters &amp; Sides"),B52)</f>
        <v>Starters &amp; Sides</v>
      </c>
      <c r="D52" s="84" t="s">
        <v>2990</v>
      </c>
      <c r="E52" s="74"/>
      <c r="F52" s="4"/>
      <c r="G52" s="4"/>
      <c r="H52" s="4"/>
      <c r="I52" s="4"/>
      <c r="J52" s="4"/>
      <c r="K52" s="4"/>
      <c r="L52" s="4"/>
      <c r="M52" s="4"/>
      <c r="N52" s="4"/>
      <c r="O52" s="4">
        <v>4.95</v>
      </c>
      <c r="P52" s="15">
        <v>4.95</v>
      </c>
      <c r="Q52" s="337">
        <v>5.25</v>
      </c>
      <c r="R52" s="15" t="str">
        <f t="shared" si="14"/>
        <v>Yes</v>
      </c>
      <c r="S52" s="15" t="str">
        <f t="shared" si="15"/>
        <v>No</v>
      </c>
      <c r="T52" s="221" t="str">
        <f t="shared" si="16"/>
        <v>Yes</v>
      </c>
      <c r="U52" s="223">
        <f t="shared" si="17"/>
        <v>6.0606060606060552E-2</v>
      </c>
      <c r="V52" s="221" t="str">
        <f t="shared" si="18"/>
        <v>Yes</v>
      </c>
      <c r="W52" s="223">
        <f t="shared" si="19"/>
        <v>6.0606060606060552E-2</v>
      </c>
      <c r="X52" s="221" t="str">
        <f t="shared" si="20"/>
        <v>No</v>
      </c>
      <c r="Y52" s="223" t="str">
        <f t="shared" si="21"/>
        <v>N/A</v>
      </c>
      <c r="Z52" s="222" t="str">
        <f t="shared" si="22"/>
        <v>No</v>
      </c>
      <c r="AA52" s="68" t="str">
        <f t="shared" si="23"/>
        <v>N/A</v>
      </c>
      <c r="AB52" s="65" t="str">
        <f t="shared" si="24"/>
        <v>No</v>
      </c>
      <c r="AC52" s="68" t="str">
        <f t="shared" si="25"/>
        <v>N/A</v>
      </c>
      <c r="AD52" s="65" t="str">
        <f t="shared" si="26"/>
        <v>No</v>
      </c>
      <c r="AE52" s="68" t="str">
        <f t="shared" si="27"/>
        <v>N/A</v>
      </c>
      <c r="AF52" s="66"/>
    </row>
    <row r="53" spans="1:32" ht="14.5" customHeight="1">
      <c r="A53" s="66" t="s">
        <v>2980</v>
      </c>
      <c r="B53" s="66" t="s">
        <v>27</v>
      </c>
      <c r="C53" s="66" t="str" cm="1">
        <f t="array" ref="C53">_xlfn.IFNA(_xlfn.IFS(B53="Starter","Starters &amp; Sides",B53="Sides","Starters &amp; Sides"),B53)</f>
        <v>Mains</v>
      </c>
      <c r="D53" s="84" t="s">
        <v>2991</v>
      </c>
      <c r="E53" s="74"/>
      <c r="F53" s="4"/>
      <c r="G53" s="4"/>
      <c r="H53" s="4"/>
      <c r="I53" s="4"/>
      <c r="J53" s="4"/>
      <c r="K53" s="4"/>
      <c r="L53" s="4"/>
      <c r="M53" s="4"/>
      <c r="N53" s="4">
        <v>14.95</v>
      </c>
      <c r="O53" s="4">
        <v>15.2</v>
      </c>
      <c r="P53" s="15">
        <v>15.2</v>
      </c>
      <c r="Q53" s="337">
        <v>15.5</v>
      </c>
      <c r="R53" s="15" t="str">
        <f t="shared" si="14"/>
        <v>Yes</v>
      </c>
      <c r="S53" s="15" t="str">
        <f t="shared" si="15"/>
        <v>No</v>
      </c>
      <c r="T53" s="221" t="str">
        <f t="shared" si="16"/>
        <v>Yes</v>
      </c>
      <c r="U53" s="223">
        <f t="shared" si="17"/>
        <v>1.9736842105263275E-2</v>
      </c>
      <c r="V53" s="221" t="str">
        <f t="shared" si="18"/>
        <v>Yes</v>
      </c>
      <c r="W53" s="223">
        <f t="shared" si="19"/>
        <v>1.9736842105263275E-2</v>
      </c>
      <c r="X53" s="221" t="str">
        <f t="shared" si="20"/>
        <v>Yes</v>
      </c>
      <c r="Y53" s="223">
        <f t="shared" si="21"/>
        <v>3.6789297658862852E-2</v>
      </c>
      <c r="Z53" s="222" t="str">
        <f t="shared" si="22"/>
        <v>No</v>
      </c>
      <c r="AA53" s="68" t="str">
        <f t="shared" si="23"/>
        <v>N/A</v>
      </c>
      <c r="AB53" s="65" t="str">
        <f t="shared" si="24"/>
        <v>No</v>
      </c>
      <c r="AC53" s="68" t="str">
        <f t="shared" si="25"/>
        <v>N/A</v>
      </c>
      <c r="AD53" s="65" t="str">
        <f t="shared" si="26"/>
        <v>No</v>
      </c>
      <c r="AE53" s="68" t="str">
        <f t="shared" si="27"/>
        <v>N/A</v>
      </c>
      <c r="AF53" s="66"/>
    </row>
    <row r="54" spans="1:32" ht="14.5" customHeight="1">
      <c r="A54" s="66" t="s">
        <v>2980</v>
      </c>
      <c r="B54" s="66" t="s">
        <v>27</v>
      </c>
      <c r="C54" s="66" t="str" cm="1">
        <f t="array" ref="C54">_xlfn.IFNA(_xlfn.IFS(B54="Starter","Starters &amp; Sides",B54="Sides","Starters &amp; Sides"),B54)</f>
        <v>Mains</v>
      </c>
      <c r="D54" s="84" t="s">
        <v>2992</v>
      </c>
      <c r="E54" s="74"/>
      <c r="F54" s="4"/>
      <c r="G54" s="4"/>
      <c r="H54" s="4"/>
      <c r="I54" s="4"/>
      <c r="J54" s="4"/>
      <c r="K54" s="4"/>
      <c r="L54" s="4"/>
      <c r="M54" s="4"/>
      <c r="N54" s="4">
        <v>11.5</v>
      </c>
      <c r="O54" s="4">
        <v>11.75</v>
      </c>
      <c r="P54" s="15">
        <v>11.75</v>
      </c>
      <c r="Q54" s="337">
        <v>12</v>
      </c>
      <c r="R54" s="15" t="str">
        <f t="shared" si="14"/>
        <v>Yes</v>
      </c>
      <c r="S54" s="15" t="str">
        <f t="shared" si="15"/>
        <v>No</v>
      </c>
      <c r="T54" s="221" t="str">
        <f t="shared" si="16"/>
        <v>Yes</v>
      </c>
      <c r="U54" s="223">
        <f t="shared" si="17"/>
        <v>2.1276595744680771E-2</v>
      </c>
      <c r="V54" s="221" t="str">
        <f t="shared" si="18"/>
        <v>Yes</v>
      </c>
      <c r="W54" s="223">
        <f t="shared" si="19"/>
        <v>2.1276595744680771E-2</v>
      </c>
      <c r="X54" s="221" t="str">
        <f t="shared" si="20"/>
        <v>Yes</v>
      </c>
      <c r="Y54" s="223">
        <f t="shared" si="21"/>
        <v>4.3478260869565188E-2</v>
      </c>
      <c r="Z54" s="222" t="str">
        <f t="shared" si="22"/>
        <v>No</v>
      </c>
      <c r="AA54" s="68" t="str">
        <f t="shared" si="23"/>
        <v>N/A</v>
      </c>
      <c r="AB54" s="65" t="str">
        <f t="shared" si="24"/>
        <v>No</v>
      </c>
      <c r="AC54" s="68" t="str">
        <f t="shared" si="25"/>
        <v>N/A</v>
      </c>
      <c r="AD54" s="65" t="str">
        <f t="shared" si="26"/>
        <v>No</v>
      </c>
      <c r="AE54" s="68" t="str">
        <f t="shared" si="27"/>
        <v>N/A</v>
      </c>
      <c r="AF54" s="66"/>
    </row>
    <row r="55" spans="1:32" ht="14.5" customHeight="1">
      <c r="A55" s="66" t="s">
        <v>2980</v>
      </c>
      <c r="B55" s="66" t="s">
        <v>27</v>
      </c>
      <c r="C55" s="66" t="str" cm="1">
        <f t="array" ref="C55">_xlfn.IFNA(_xlfn.IFS(B55="Starter","Starters &amp; Sides",B55="Sides","Starters &amp; Sides"),B55)</f>
        <v>Mains</v>
      </c>
      <c r="D55" s="84" t="s">
        <v>2993</v>
      </c>
      <c r="E55" s="74"/>
      <c r="F55" s="4"/>
      <c r="G55" s="4"/>
      <c r="H55" s="4"/>
      <c r="I55" s="4"/>
      <c r="J55" s="4"/>
      <c r="K55" s="4"/>
      <c r="L55" s="4"/>
      <c r="M55" s="4"/>
      <c r="N55" s="4"/>
      <c r="O55" s="4"/>
      <c r="P55" s="15"/>
      <c r="Q55" s="337"/>
      <c r="R55" s="15" t="str">
        <f t="shared" si="14"/>
        <v>No</v>
      </c>
      <c r="S55" s="15" t="str">
        <f t="shared" si="15"/>
        <v>No</v>
      </c>
      <c r="T55" s="221" t="str">
        <f t="shared" si="16"/>
        <v>No</v>
      </c>
      <c r="U55" s="223" t="str">
        <f t="shared" si="17"/>
        <v>N/A</v>
      </c>
      <c r="V55" s="221" t="str">
        <f t="shared" si="18"/>
        <v>No</v>
      </c>
      <c r="W55" s="223" t="str">
        <f t="shared" si="19"/>
        <v>N/A</v>
      </c>
      <c r="X55" s="221" t="str">
        <f t="shared" si="20"/>
        <v>No</v>
      </c>
      <c r="Y55" s="223" t="str">
        <f t="shared" si="21"/>
        <v>N/A</v>
      </c>
      <c r="Z55" s="222" t="str">
        <f t="shared" si="22"/>
        <v>No</v>
      </c>
      <c r="AA55" s="68" t="str">
        <f t="shared" si="23"/>
        <v>N/A</v>
      </c>
      <c r="AB55" s="65" t="str">
        <f t="shared" si="24"/>
        <v>No</v>
      </c>
      <c r="AC55" s="68" t="str">
        <f t="shared" si="25"/>
        <v>N/A</v>
      </c>
      <c r="AD55" s="65" t="str">
        <f t="shared" si="26"/>
        <v>No</v>
      </c>
      <c r="AE55" s="68" t="str">
        <f t="shared" si="27"/>
        <v>N/A</v>
      </c>
      <c r="AF55" s="66"/>
    </row>
    <row r="56" spans="1:32" ht="14.5" customHeight="1">
      <c r="A56" s="66" t="s">
        <v>2980</v>
      </c>
      <c r="B56" s="66" t="s">
        <v>27</v>
      </c>
      <c r="C56" s="66" t="str" cm="1">
        <f t="array" ref="C56">_xlfn.IFNA(_xlfn.IFS(B56="Starter","Starters &amp; Sides",B56="Sides","Starters &amp; Sides"),B56)</f>
        <v>Mains</v>
      </c>
      <c r="D56" s="84" t="s">
        <v>2994</v>
      </c>
      <c r="E56" s="74"/>
      <c r="F56" s="4"/>
      <c r="G56" s="4"/>
      <c r="H56" s="4"/>
      <c r="I56" s="4"/>
      <c r="J56" s="4"/>
      <c r="K56" s="4"/>
      <c r="L56" s="4"/>
      <c r="M56" s="4"/>
      <c r="N56" s="4">
        <v>18.75</v>
      </c>
      <c r="O56" s="4">
        <v>19</v>
      </c>
      <c r="P56" s="15">
        <v>19</v>
      </c>
      <c r="Q56" s="337">
        <v>19.25</v>
      </c>
      <c r="R56" s="15" t="str">
        <f t="shared" si="14"/>
        <v>Yes</v>
      </c>
      <c r="S56" s="15" t="str">
        <f t="shared" si="15"/>
        <v>No</v>
      </c>
      <c r="T56" s="221" t="str">
        <f t="shared" si="16"/>
        <v>Yes</v>
      </c>
      <c r="U56" s="223">
        <f t="shared" si="17"/>
        <v>1.3157894736842035E-2</v>
      </c>
      <c r="V56" s="221" t="str">
        <f t="shared" si="18"/>
        <v>Yes</v>
      </c>
      <c r="W56" s="223">
        <f t="shared" si="19"/>
        <v>1.3157894736842035E-2</v>
      </c>
      <c r="X56" s="221" t="str">
        <f t="shared" si="20"/>
        <v>Yes</v>
      </c>
      <c r="Y56" s="223">
        <f t="shared" si="21"/>
        <v>2.6666666666666616E-2</v>
      </c>
      <c r="Z56" s="222" t="str">
        <f t="shared" si="22"/>
        <v>No</v>
      </c>
      <c r="AA56" s="68" t="str">
        <f t="shared" si="23"/>
        <v>N/A</v>
      </c>
      <c r="AB56" s="65" t="str">
        <f t="shared" si="24"/>
        <v>No</v>
      </c>
      <c r="AC56" s="68" t="str">
        <f t="shared" si="25"/>
        <v>N/A</v>
      </c>
      <c r="AD56" s="65" t="str">
        <f t="shared" si="26"/>
        <v>No</v>
      </c>
      <c r="AE56" s="68" t="str">
        <f t="shared" si="27"/>
        <v>N/A</v>
      </c>
      <c r="AF56" s="66"/>
    </row>
    <row r="57" spans="1:32" ht="14.5" customHeight="1">
      <c r="A57" s="66" t="s">
        <v>2980</v>
      </c>
      <c r="B57" s="66" t="s">
        <v>27</v>
      </c>
      <c r="C57" s="66" t="str" cm="1">
        <f t="array" ref="C57">_xlfn.IFNA(_xlfn.IFS(B57="Starter","Starters &amp; Sides",B57="Sides","Starters &amp; Sides"),B57)</f>
        <v>Mains</v>
      </c>
      <c r="D57" s="84" t="s">
        <v>2995</v>
      </c>
      <c r="E57" s="74"/>
      <c r="F57" s="4"/>
      <c r="G57" s="4"/>
      <c r="H57" s="4"/>
      <c r="I57" s="4"/>
      <c r="J57" s="4"/>
      <c r="K57" s="4"/>
      <c r="L57" s="4"/>
      <c r="M57" s="4"/>
      <c r="N57" s="4"/>
      <c r="O57" s="4">
        <v>19</v>
      </c>
      <c r="P57" s="15">
        <v>19</v>
      </c>
      <c r="Q57" s="337">
        <v>13</v>
      </c>
      <c r="R57" s="15" t="str">
        <f t="shared" si="14"/>
        <v>Yes</v>
      </c>
      <c r="S57" s="15" t="str">
        <f t="shared" si="15"/>
        <v>No</v>
      </c>
      <c r="T57" s="221" t="str">
        <f t="shared" si="16"/>
        <v>Yes</v>
      </c>
      <c r="U57" s="223">
        <f t="shared" si="17"/>
        <v>-0.31578947368421051</v>
      </c>
      <c r="V57" s="221" t="str">
        <f t="shared" si="18"/>
        <v>Yes</v>
      </c>
      <c r="W57" s="223">
        <f t="shared" si="19"/>
        <v>-0.31578947368421051</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ht="14.5" customHeight="1">
      <c r="A58" s="66" t="s">
        <v>2980</v>
      </c>
      <c r="B58" s="66" t="s">
        <v>27</v>
      </c>
      <c r="C58" s="66" t="str" cm="1">
        <f t="array" ref="C58">_xlfn.IFNA(_xlfn.IFS(B58="Starter","Starters &amp; Sides",B58="Sides","Starters &amp; Sides"),B58)</f>
        <v>Mains</v>
      </c>
      <c r="D58" s="84" t="s">
        <v>2996</v>
      </c>
      <c r="E58" s="74"/>
      <c r="F58" s="4"/>
      <c r="G58" s="4"/>
      <c r="H58" s="4"/>
      <c r="I58" s="4"/>
      <c r="J58" s="4"/>
      <c r="K58" s="4"/>
      <c r="L58" s="4"/>
      <c r="M58" s="4"/>
      <c r="N58" s="4">
        <v>11.5</v>
      </c>
      <c r="O58" s="4">
        <v>11.75</v>
      </c>
      <c r="P58" s="15">
        <v>11.75</v>
      </c>
      <c r="Q58" s="337">
        <v>12</v>
      </c>
      <c r="R58" s="15" t="str">
        <f t="shared" si="14"/>
        <v>Yes</v>
      </c>
      <c r="S58" s="15" t="str">
        <f t="shared" si="15"/>
        <v>No</v>
      </c>
      <c r="T58" s="221" t="str">
        <f t="shared" si="16"/>
        <v>Yes</v>
      </c>
      <c r="U58" s="223">
        <f t="shared" si="17"/>
        <v>2.1276595744680771E-2</v>
      </c>
      <c r="V58" s="221" t="str">
        <f t="shared" si="18"/>
        <v>Yes</v>
      </c>
      <c r="W58" s="223">
        <f t="shared" si="19"/>
        <v>2.1276595744680771E-2</v>
      </c>
      <c r="X58" s="221" t="str">
        <f t="shared" si="20"/>
        <v>Yes</v>
      </c>
      <c r="Y58" s="223">
        <f t="shared" si="21"/>
        <v>4.3478260869565188E-2</v>
      </c>
      <c r="Z58" s="222" t="str">
        <f t="shared" si="22"/>
        <v>No</v>
      </c>
      <c r="AA58" s="68" t="str">
        <f t="shared" si="23"/>
        <v>N/A</v>
      </c>
      <c r="AB58" s="65" t="str">
        <f t="shared" si="24"/>
        <v>No</v>
      </c>
      <c r="AC58" s="68" t="str">
        <f t="shared" si="25"/>
        <v>N/A</v>
      </c>
      <c r="AD58" s="65" t="str">
        <f t="shared" si="26"/>
        <v>No</v>
      </c>
      <c r="AE58" s="68" t="str">
        <f t="shared" si="27"/>
        <v>N/A</v>
      </c>
      <c r="AF58" s="66"/>
    </row>
    <row r="59" spans="1:32" ht="14.5" customHeight="1">
      <c r="A59" s="66" t="s">
        <v>2980</v>
      </c>
      <c r="B59" s="66" t="s">
        <v>27</v>
      </c>
      <c r="C59" s="66" t="str" cm="1">
        <f t="array" ref="C59">_xlfn.IFNA(_xlfn.IFS(B59="Starter","Starters &amp; Sides",B59="Sides","Starters &amp; Sides"),B59)</f>
        <v>Mains</v>
      </c>
      <c r="D59" s="84" t="s">
        <v>2997</v>
      </c>
      <c r="E59" s="74"/>
      <c r="F59" s="4"/>
      <c r="G59" s="4"/>
      <c r="H59" s="4"/>
      <c r="I59" s="4"/>
      <c r="J59" s="4"/>
      <c r="K59" s="4"/>
      <c r="L59" s="4"/>
      <c r="M59" s="4"/>
      <c r="N59" s="4">
        <v>15.95</v>
      </c>
      <c r="O59" s="4">
        <v>16.2</v>
      </c>
      <c r="P59" s="15">
        <v>16.2</v>
      </c>
      <c r="Q59" s="337">
        <v>16.5</v>
      </c>
      <c r="R59" s="15" t="str">
        <f t="shared" si="14"/>
        <v>Yes</v>
      </c>
      <c r="S59" s="15" t="str">
        <f t="shared" si="15"/>
        <v>No</v>
      </c>
      <c r="T59" s="221" t="str">
        <f t="shared" si="16"/>
        <v>Yes</v>
      </c>
      <c r="U59" s="223">
        <f t="shared" si="17"/>
        <v>1.8518518518518601E-2</v>
      </c>
      <c r="V59" s="221" t="str">
        <f t="shared" si="18"/>
        <v>Yes</v>
      </c>
      <c r="W59" s="223">
        <f t="shared" si="19"/>
        <v>1.8518518518518601E-2</v>
      </c>
      <c r="X59" s="221" t="str">
        <f t="shared" si="20"/>
        <v>Yes</v>
      </c>
      <c r="Y59" s="223">
        <f t="shared" si="21"/>
        <v>3.4482758620689724E-2</v>
      </c>
      <c r="Z59" s="222" t="str">
        <f t="shared" si="22"/>
        <v>No</v>
      </c>
      <c r="AA59" s="68" t="str">
        <f t="shared" si="23"/>
        <v>N/A</v>
      </c>
      <c r="AB59" s="65" t="str">
        <f t="shared" si="24"/>
        <v>No</v>
      </c>
      <c r="AC59" s="68" t="str">
        <f t="shared" si="25"/>
        <v>N/A</v>
      </c>
      <c r="AD59" s="65" t="str">
        <f t="shared" si="26"/>
        <v>No</v>
      </c>
      <c r="AE59" s="68" t="str">
        <f t="shared" si="27"/>
        <v>N/A</v>
      </c>
      <c r="AF59" s="66"/>
    </row>
    <row r="60" spans="1:32" ht="14.5" customHeight="1">
      <c r="A60" s="66" t="s">
        <v>2980</v>
      </c>
      <c r="B60" s="66" t="s">
        <v>27</v>
      </c>
      <c r="C60" s="66" t="str" cm="1">
        <f t="array" ref="C60">_xlfn.IFNA(_xlfn.IFS(B60="Starter","Starters &amp; Sides",B60="Sides","Starters &amp; Sides"),B60)</f>
        <v>Mains</v>
      </c>
      <c r="D60" s="84" t="s">
        <v>2998</v>
      </c>
      <c r="E60" s="74"/>
      <c r="F60" s="4"/>
      <c r="G60" s="4"/>
      <c r="H60" s="4"/>
      <c r="I60" s="4"/>
      <c r="J60" s="4"/>
      <c r="K60" s="4"/>
      <c r="L60" s="4"/>
      <c r="M60" s="4"/>
      <c r="N60" s="4">
        <v>13.5</v>
      </c>
      <c r="O60" s="4">
        <v>13.75</v>
      </c>
      <c r="P60" s="15">
        <v>13.75</v>
      </c>
      <c r="Q60" s="337">
        <v>14</v>
      </c>
      <c r="R60" s="15" t="str">
        <f t="shared" si="14"/>
        <v>Yes</v>
      </c>
      <c r="S60" s="15" t="str">
        <f t="shared" si="15"/>
        <v>No</v>
      </c>
      <c r="T60" s="221" t="str">
        <f t="shared" si="16"/>
        <v>Yes</v>
      </c>
      <c r="U60" s="223">
        <f t="shared" si="17"/>
        <v>1.8181818181818077E-2</v>
      </c>
      <c r="V60" s="221" t="str">
        <f t="shared" si="18"/>
        <v>Yes</v>
      </c>
      <c r="W60" s="223">
        <f t="shared" si="19"/>
        <v>1.8181818181818077E-2</v>
      </c>
      <c r="X60" s="221" t="str">
        <f t="shared" si="20"/>
        <v>Yes</v>
      </c>
      <c r="Y60" s="223">
        <f t="shared" si="21"/>
        <v>3.7037037037036979E-2</v>
      </c>
      <c r="Z60" s="222" t="str">
        <f t="shared" si="22"/>
        <v>No</v>
      </c>
      <c r="AA60" s="68" t="str">
        <f t="shared" si="23"/>
        <v>N/A</v>
      </c>
      <c r="AB60" s="65" t="str">
        <f t="shared" si="24"/>
        <v>No</v>
      </c>
      <c r="AC60" s="68" t="str">
        <f t="shared" si="25"/>
        <v>N/A</v>
      </c>
      <c r="AD60" s="65" t="str">
        <f t="shared" si="26"/>
        <v>No</v>
      </c>
      <c r="AE60" s="68" t="str">
        <f t="shared" si="27"/>
        <v>N/A</v>
      </c>
      <c r="AF60" s="66"/>
    </row>
    <row r="61" spans="1:32" ht="14.5" customHeight="1">
      <c r="A61" s="66" t="s">
        <v>2980</v>
      </c>
      <c r="B61" s="66" t="s">
        <v>27</v>
      </c>
      <c r="C61" s="66" t="str" cm="1">
        <f t="array" ref="C61">_xlfn.IFNA(_xlfn.IFS(B61="Starter","Starters &amp; Sides",B61="Sides","Starters &amp; Sides"),B61)</f>
        <v>Mains</v>
      </c>
      <c r="D61" s="84" t="s">
        <v>2999</v>
      </c>
      <c r="E61" s="74"/>
      <c r="F61" s="4"/>
      <c r="G61" s="4"/>
      <c r="H61" s="4"/>
      <c r="I61" s="4"/>
      <c r="J61" s="4"/>
      <c r="K61" s="4"/>
      <c r="L61" s="4"/>
      <c r="M61" s="4"/>
      <c r="N61" s="4">
        <v>16.95</v>
      </c>
      <c r="O61" s="4">
        <v>17.2</v>
      </c>
      <c r="P61" s="15">
        <v>17.2</v>
      </c>
      <c r="Q61" s="337">
        <v>17.5</v>
      </c>
      <c r="R61" s="15" t="str">
        <f t="shared" si="14"/>
        <v>Yes</v>
      </c>
      <c r="S61" s="15" t="str">
        <f t="shared" si="15"/>
        <v>No</v>
      </c>
      <c r="T61" s="221" t="str">
        <f t="shared" si="16"/>
        <v>Yes</v>
      </c>
      <c r="U61" s="223">
        <f t="shared" si="17"/>
        <v>1.744186046511631E-2</v>
      </c>
      <c r="V61" s="221" t="str">
        <f t="shared" si="18"/>
        <v>Yes</v>
      </c>
      <c r="W61" s="223">
        <f t="shared" si="19"/>
        <v>1.744186046511631E-2</v>
      </c>
      <c r="X61" s="221" t="str">
        <f t="shared" si="20"/>
        <v>Yes</v>
      </c>
      <c r="Y61" s="223">
        <f t="shared" si="21"/>
        <v>3.2448377581121068E-2</v>
      </c>
      <c r="Z61" s="222" t="str">
        <f t="shared" si="22"/>
        <v>No</v>
      </c>
      <c r="AA61" s="68" t="str">
        <f t="shared" si="23"/>
        <v>N/A</v>
      </c>
      <c r="AB61" s="65" t="str">
        <f t="shared" si="24"/>
        <v>No</v>
      </c>
      <c r="AC61" s="68" t="str">
        <f t="shared" si="25"/>
        <v>N/A</v>
      </c>
      <c r="AD61" s="65" t="str">
        <f t="shared" si="26"/>
        <v>No</v>
      </c>
      <c r="AE61" s="68" t="str">
        <f t="shared" si="27"/>
        <v>N/A</v>
      </c>
      <c r="AF61" s="66"/>
    </row>
    <row r="62" spans="1:32" ht="14.5" customHeight="1">
      <c r="A62" s="66" t="s">
        <v>2980</v>
      </c>
      <c r="B62" s="66" t="s">
        <v>27</v>
      </c>
      <c r="C62" s="66" t="str" cm="1">
        <f t="array" ref="C62">_xlfn.IFNA(_xlfn.IFS(B62="Starter","Starters &amp; Sides",B62="Sides","Starters &amp; Sides"),B62)</f>
        <v>Mains</v>
      </c>
      <c r="D62" s="84" t="s">
        <v>3000</v>
      </c>
      <c r="E62" s="74"/>
      <c r="F62" s="4"/>
      <c r="G62" s="4"/>
      <c r="H62" s="4"/>
      <c r="I62" s="4"/>
      <c r="J62" s="4"/>
      <c r="K62" s="4"/>
      <c r="L62" s="4"/>
      <c r="M62" s="4"/>
      <c r="N62" s="4">
        <v>14.5</v>
      </c>
      <c r="O62" s="4">
        <v>14.75</v>
      </c>
      <c r="P62" s="15">
        <v>14.75</v>
      </c>
      <c r="Q62" s="337">
        <v>14.75</v>
      </c>
      <c r="R62" s="15" t="str">
        <f t="shared" si="14"/>
        <v>Yes</v>
      </c>
      <c r="S62" s="15" t="str">
        <f t="shared" si="15"/>
        <v>No</v>
      </c>
      <c r="T62" s="221" t="str">
        <f t="shared" si="16"/>
        <v>Yes</v>
      </c>
      <c r="U62" s="223">
        <f t="shared" si="17"/>
        <v>0</v>
      </c>
      <c r="V62" s="221" t="str">
        <f t="shared" si="18"/>
        <v>Yes</v>
      </c>
      <c r="W62" s="223">
        <f t="shared" si="19"/>
        <v>0</v>
      </c>
      <c r="X62" s="221" t="str">
        <f t="shared" si="20"/>
        <v>Yes</v>
      </c>
      <c r="Y62" s="223">
        <f t="shared" si="21"/>
        <v>1.7241379310344751E-2</v>
      </c>
      <c r="Z62" s="222" t="str">
        <f t="shared" si="22"/>
        <v>No</v>
      </c>
      <c r="AA62" s="68" t="str">
        <f t="shared" si="23"/>
        <v>N/A</v>
      </c>
      <c r="AB62" s="65" t="str">
        <f t="shared" si="24"/>
        <v>No</v>
      </c>
      <c r="AC62" s="68" t="str">
        <f t="shared" si="25"/>
        <v>N/A</v>
      </c>
      <c r="AD62" s="65" t="str">
        <f t="shared" si="26"/>
        <v>No</v>
      </c>
      <c r="AE62" s="68" t="str">
        <f t="shared" si="27"/>
        <v>N/A</v>
      </c>
      <c r="AF62" s="66"/>
    </row>
    <row r="63" spans="1:32" ht="14.5" customHeight="1">
      <c r="A63" s="66" t="s">
        <v>2980</v>
      </c>
      <c r="B63" s="66" t="s">
        <v>27</v>
      </c>
      <c r="C63" s="66" t="str" cm="1">
        <f t="array" ref="C63">_xlfn.IFNA(_xlfn.IFS(B63="Starter","Starters &amp; Sides",B63="Sides","Starters &amp; Sides"),B63)</f>
        <v>Mains</v>
      </c>
      <c r="D63" s="84" t="s">
        <v>3001</v>
      </c>
      <c r="E63" s="74"/>
      <c r="F63" s="4"/>
      <c r="G63" s="4"/>
      <c r="H63" s="4"/>
      <c r="I63" s="4"/>
      <c r="J63" s="4"/>
      <c r="K63" s="4"/>
      <c r="L63" s="4"/>
      <c r="M63" s="4"/>
      <c r="N63" s="4">
        <v>14.5</v>
      </c>
      <c r="O63" s="4">
        <v>14.75</v>
      </c>
      <c r="P63" s="15">
        <v>14.75</v>
      </c>
      <c r="Q63" s="337">
        <v>14.75</v>
      </c>
      <c r="R63" s="15" t="str">
        <f t="shared" si="14"/>
        <v>Yes</v>
      </c>
      <c r="S63" s="15" t="str">
        <f t="shared" si="15"/>
        <v>No</v>
      </c>
      <c r="T63" s="221" t="str">
        <f t="shared" si="16"/>
        <v>Yes</v>
      </c>
      <c r="U63" s="223">
        <f t="shared" si="17"/>
        <v>0</v>
      </c>
      <c r="V63" s="221" t="str">
        <f t="shared" si="18"/>
        <v>Yes</v>
      </c>
      <c r="W63" s="223">
        <f t="shared" si="19"/>
        <v>0</v>
      </c>
      <c r="X63" s="221" t="str">
        <f t="shared" si="20"/>
        <v>Yes</v>
      </c>
      <c r="Y63" s="223">
        <f t="shared" si="21"/>
        <v>1.7241379310344751E-2</v>
      </c>
      <c r="Z63" s="222" t="str">
        <f t="shared" si="22"/>
        <v>No</v>
      </c>
      <c r="AA63" s="68" t="str">
        <f t="shared" si="23"/>
        <v>N/A</v>
      </c>
      <c r="AB63" s="65" t="str">
        <f t="shared" si="24"/>
        <v>No</v>
      </c>
      <c r="AC63" s="68" t="str">
        <f t="shared" si="25"/>
        <v>N/A</v>
      </c>
      <c r="AD63" s="65" t="str">
        <f t="shared" si="26"/>
        <v>No</v>
      </c>
      <c r="AE63" s="68" t="str">
        <f t="shared" si="27"/>
        <v>N/A</v>
      </c>
      <c r="AF63" s="66"/>
    </row>
    <row r="64" spans="1:32" ht="14.5" customHeight="1">
      <c r="A64" s="66" t="s">
        <v>2980</v>
      </c>
      <c r="B64" s="66" t="s">
        <v>27</v>
      </c>
      <c r="C64" s="66" t="str" cm="1">
        <f t="array" ref="C64">_xlfn.IFNA(_xlfn.IFS(B64="Starter","Starters &amp; Sides",B64="Sides","Starters &amp; Sides"),B64)</f>
        <v>Mains</v>
      </c>
      <c r="D64" s="84" t="s">
        <v>3002</v>
      </c>
      <c r="E64" s="74"/>
      <c r="F64" s="4"/>
      <c r="G64" s="4"/>
      <c r="H64" s="4"/>
      <c r="I64" s="4"/>
      <c r="J64" s="4"/>
      <c r="K64" s="4"/>
      <c r="L64" s="4"/>
      <c r="M64" s="4"/>
      <c r="N64" s="4">
        <v>14.5</v>
      </c>
      <c r="O64" s="4">
        <v>14.75</v>
      </c>
      <c r="P64" s="15">
        <v>14.75</v>
      </c>
      <c r="Q64" s="337">
        <v>14.75</v>
      </c>
      <c r="R64" s="15" t="str">
        <f t="shared" si="14"/>
        <v>Yes</v>
      </c>
      <c r="S64" s="15" t="str">
        <f t="shared" si="15"/>
        <v>No</v>
      </c>
      <c r="T64" s="221" t="str">
        <f t="shared" si="16"/>
        <v>Yes</v>
      </c>
      <c r="U64" s="223">
        <f t="shared" si="17"/>
        <v>0</v>
      </c>
      <c r="V64" s="221" t="str">
        <f t="shared" si="18"/>
        <v>Yes</v>
      </c>
      <c r="W64" s="223">
        <f t="shared" si="19"/>
        <v>0</v>
      </c>
      <c r="X64" s="221" t="str">
        <f t="shared" si="20"/>
        <v>Yes</v>
      </c>
      <c r="Y64" s="223">
        <f t="shared" si="21"/>
        <v>1.7241379310344751E-2</v>
      </c>
      <c r="Z64" s="222" t="str">
        <f t="shared" si="22"/>
        <v>No</v>
      </c>
      <c r="AA64" s="68" t="str">
        <f t="shared" si="23"/>
        <v>N/A</v>
      </c>
      <c r="AB64" s="65" t="str">
        <f t="shared" si="24"/>
        <v>No</v>
      </c>
      <c r="AC64" s="68" t="str">
        <f t="shared" si="25"/>
        <v>N/A</v>
      </c>
      <c r="AD64" s="65" t="str">
        <f t="shared" si="26"/>
        <v>No</v>
      </c>
      <c r="AE64" s="68" t="str">
        <f t="shared" si="27"/>
        <v>N/A</v>
      </c>
      <c r="AF64" s="66"/>
    </row>
    <row r="65" spans="1:32" ht="14.5" customHeight="1">
      <c r="A65" s="66" t="s">
        <v>2980</v>
      </c>
      <c r="B65" s="66" t="s">
        <v>27</v>
      </c>
      <c r="C65" s="66" t="str" cm="1">
        <f t="array" ref="C65">_xlfn.IFNA(_xlfn.IFS(B65="Starter","Starters &amp; Sides",B65="Sides","Starters &amp; Sides"),B65)</f>
        <v>Mains</v>
      </c>
      <c r="D65" s="330" t="s">
        <v>3003</v>
      </c>
      <c r="E65" s="74"/>
      <c r="F65" s="4"/>
      <c r="G65" s="4"/>
      <c r="H65" s="4"/>
      <c r="I65" s="4"/>
      <c r="J65" s="4"/>
      <c r="K65" s="4"/>
      <c r="L65" s="4"/>
      <c r="M65" s="4"/>
      <c r="N65" s="4"/>
      <c r="O65" s="4"/>
      <c r="P65" s="15">
        <v>29.25</v>
      </c>
      <c r="Q65" s="337">
        <v>29.95</v>
      </c>
      <c r="R65" s="15" t="str">
        <f t="shared" si="14"/>
        <v>Yes</v>
      </c>
      <c r="S65" s="15" t="str">
        <f t="shared" si="15"/>
        <v>No</v>
      </c>
      <c r="T65" s="221" t="str">
        <f t="shared" si="16"/>
        <v>Yes</v>
      </c>
      <c r="U65" s="223">
        <f t="shared" si="17"/>
        <v>2.3931623931623847E-2</v>
      </c>
      <c r="V65" s="221"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ht="14.5" customHeight="1">
      <c r="A66" s="66" t="s">
        <v>2980</v>
      </c>
      <c r="B66" s="66" t="s">
        <v>27</v>
      </c>
      <c r="C66" s="66" t="str" cm="1">
        <f t="array" ref="C66">_xlfn.IFNA(_xlfn.IFS(B66="Starter","Starters &amp; Sides",B66="Sides","Starters &amp; Sides"),B66)</f>
        <v>Mains</v>
      </c>
      <c r="D66" s="84" t="s">
        <v>3004</v>
      </c>
      <c r="E66" s="74"/>
      <c r="F66" s="4"/>
      <c r="G66" s="4"/>
      <c r="H66" s="4"/>
      <c r="I66" s="4"/>
      <c r="J66" s="4"/>
      <c r="K66" s="4"/>
      <c r="L66" s="4"/>
      <c r="M66" s="4"/>
      <c r="N66" s="4"/>
      <c r="O66" s="4"/>
      <c r="P66" s="15"/>
      <c r="Q66" s="337"/>
      <c r="R66" s="15" t="str">
        <f t="shared" si="14"/>
        <v>No</v>
      </c>
      <c r="S66" s="15" t="str">
        <f t="shared" si="15"/>
        <v>No</v>
      </c>
      <c r="T66" s="221" t="str">
        <f t="shared" si="16"/>
        <v>No</v>
      </c>
      <c r="U66" s="223" t="str">
        <f t="shared" si="17"/>
        <v>N/A</v>
      </c>
      <c r="V66" s="221"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ht="14.5" customHeight="1">
      <c r="A67" s="66" t="s">
        <v>2980</v>
      </c>
      <c r="B67" s="66" t="s">
        <v>27</v>
      </c>
      <c r="C67" s="66" t="str" cm="1">
        <f t="array" ref="C67">_xlfn.IFNA(_xlfn.IFS(B67="Starter","Starters &amp; Sides",B67="Sides","Starters &amp; Sides"),B67)</f>
        <v>Mains</v>
      </c>
      <c r="D67" s="84" t="s">
        <v>3005</v>
      </c>
      <c r="E67" s="74"/>
      <c r="F67" s="4"/>
      <c r="G67" s="4"/>
      <c r="H67" s="4"/>
      <c r="I67" s="4"/>
      <c r="J67" s="4"/>
      <c r="K67" s="4"/>
      <c r="L67" s="4"/>
      <c r="M67" s="4"/>
      <c r="N67" s="4">
        <v>15.95</v>
      </c>
      <c r="O67" s="4">
        <v>16.2</v>
      </c>
      <c r="P67" s="15">
        <v>16.2</v>
      </c>
      <c r="Q67" s="337">
        <v>16.5</v>
      </c>
      <c r="R67" s="15" t="str">
        <f t="shared" si="14"/>
        <v>Yes</v>
      </c>
      <c r="S67" s="15" t="str">
        <f t="shared" si="15"/>
        <v>No</v>
      </c>
      <c r="T67" s="221" t="str">
        <f t="shared" si="16"/>
        <v>Yes</v>
      </c>
      <c r="U67" s="223">
        <f t="shared" si="17"/>
        <v>1.8518518518518601E-2</v>
      </c>
      <c r="V67" s="221" t="str">
        <f t="shared" si="18"/>
        <v>Yes</v>
      </c>
      <c r="W67" s="223">
        <f t="shared" si="19"/>
        <v>1.8518518518518601E-2</v>
      </c>
      <c r="X67" s="221" t="str">
        <f t="shared" si="20"/>
        <v>Yes</v>
      </c>
      <c r="Y67" s="223">
        <f t="shared" si="21"/>
        <v>3.4482758620689724E-2</v>
      </c>
      <c r="Z67" s="222" t="str">
        <f t="shared" si="22"/>
        <v>No</v>
      </c>
      <c r="AA67" s="68" t="str">
        <f t="shared" si="23"/>
        <v>N/A</v>
      </c>
      <c r="AB67" s="65" t="str">
        <f t="shared" si="24"/>
        <v>No</v>
      </c>
      <c r="AC67" s="68" t="str">
        <f t="shared" si="25"/>
        <v>N/A</v>
      </c>
      <c r="AD67" s="65" t="str">
        <f t="shared" si="26"/>
        <v>No</v>
      </c>
      <c r="AE67" s="68" t="str">
        <f t="shared" si="27"/>
        <v>N/A</v>
      </c>
      <c r="AF67" s="66"/>
    </row>
    <row r="68" spans="1:32" ht="14.5" customHeight="1">
      <c r="A68" s="66" t="s">
        <v>2980</v>
      </c>
      <c r="B68" s="66" t="s">
        <v>27</v>
      </c>
      <c r="C68" s="66" t="str" cm="1">
        <f t="array" ref="C68">_xlfn.IFNA(_xlfn.IFS(B68="Starter","Starters &amp; Sides",B68="Sides","Starters &amp; Sides"),B68)</f>
        <v>Mains</v>
      </c>
      <c r="D68" s="84" t="s">
        <v>3006</v>
      </c>
      <c r="E68" s="74"/>
      <c r="F68" s="4"/>
      <c r="G68" s="4"/>
      <c r="H68" s="4"/>
      <c r="I68" s="4"/>
      <c r="J68" s="4"/>
      <c r="K68" s="4"/>
      <c r="L68" s="4"/>
      <c r="M68" s="4"/>
      <c r="N68" s="4"/>
      <c r="O68" s="4">
        <v>15.75</v>
      </c>
      <c r="P68" s="15">
        <v>15.75</v>
      </c>
      <c r="Q68" s="337">
        <v>16</v>
      </c>
      <c r="R68" s="15" t="str">
        <f t="shared" si="14"/>
        <v>Yes</v>
      </c>
      <c r="S68" s="15" t="str">
        <f t="shared" si="15"/>
        <v>No</v>
      </c>
      <c r="T68" s="221" t="str">
        <f t="shared" si="16"/>
        <v>Yes</v>
      </c>
      <c r="U68" s="223">
        <f t="shared" si="17"/>
        <v>1.5873015873015817E-2</v>
      </c>
      <c r="V68" s="221" t="str">
        <f t="shared" si="18"/>
        <v>Yes</v>
      </c>
      <c r="W68" s="223">
        <f t="shared" si="19"/>
        <v>1.5873015873015817E-2</v>
      </c>
      <c r="X68" s="221" t="str">
        <f t="shared" si="20"/>
        <v>No</v>
      </c>
      <c r="Y68" s="223" t="str">
        <f t="shared" si="21"/>
        <v>N/A</v>
      </c>
      <c r="Z68" s="222" t="str">
        <f t="shared" si="22"/>
        <v>No</v>
      </c>
      <c r="AA68" s="68" t="str">
        <f t="shared" si="23"/>
        <v>N/A</v>
      </c>
      <c r="AB68" s="65" t="str">
        <f t="shared" si="24"/>
        <v>No</v>
      </c>
      <c r="AC68" s="68" t="str">
        <f t="shared" si="25"/>
        <v>N/A</v>
      </c>
      <c r="AD68" s="65" t="str">
        <f t="shared" si="26"/>
        <v>No</v>
      </c>
      <c r="AE68" s="68" t="str">
        <f t="shared" si="27"/>
        <v>N/A</v>
      </c>
      <c r="AF68" s="66"/>
    </row>
    <row r="69" spans="1:32" ht="14.5" customHeight="1">
      <c r="A69" s="66" t="s">
        <v>2980</v>
      </c>
      <c r="B69" s="66" t="s">
        <v>27</v>
      </c>
      <c r="C69" s="66" t="str" cm="1">
        <f t="array" ref="C69">_xlfn.IFNA(_xlfn.IFS(B69="Starter","Starters &amp; Sides",B69="Sides","Starters &amp; Sides"),B69)</f>
        <v>Mains</v>
      </c>
      <c r="D69" s="84" t="s">
        <v>3007</v>
      </c>
      <c r="E69" s="74"/>
      <c r="F69" s="4"/>
      <c r="G69" s="4"/>
      <c r="H69" s="4"/>
      <c r="I69" s="4"/>
      <c r="J69" s="4"/>
      <c r="K69" s="4"/>
      <c r="L69" s="4"/>
      <c r="M69" s="4"/>
      <c r="N69" s="4">
        <v>18.5</v>
      </c>
      <c r="O69" s="4">
        <v>18.75</v>
      </c>
      <c r="P69" s="15">
        <v>18.75</v>
      </c>
      <c r="Q69" s="337">
        <v>19</v>
      </c>
      <c r="R69" s="15" t="str">
        <f t="shared" si="14"/>
        <v>Yes</v>
      </c>
      <c r="S69" s="15" t="str">
        <f t="shared" si="15"/>
        <v>No</v>
      </c>
      <c r="T69" s="221" t="str">
        <f t="shared" si="16"/>
        <v>Yes</v>
      </c>
      <c r="U69" s="223">
        <f t="shared" si="17"/>
        <v>1.3333333333333419E-2</v>
      </c>
      <c r="V69" s="221" t="str">
        <f t="shared" si="18"/>
        <v>Yes</v>
      </c>
      <c r="W69" s="223">
        <f t="shared" si="19"/>
        <v>1.3333333333333419E-2</v>
      </c>
      <c r="X69" s="221" t="str">
        <f t="shared" si="20"/>
        <v>Yes</v>
      </c>
      <c r="Y69" s="223">
        <f t="shared" si="21"/>
        <v>2.7027027027026973E-2</v>
      </c>
      <c r="Z69" s="222" t="str">
        <f t="shared" si="22"/>
        <v>No</v>
      </c>
      <c r="AA69" s="68" t="str">
        <f t="shared" si="23"/>
        <v>N/A</v>
      </c>
      <c r="AB69" s="65" t="str">
        <f t="shared" si="24"/>
        <v>No</v>
      </c>
      <c r="AC69" s="68" t="str">
        <f t="shared" si="25"/>
        <v>N/A</v>
      </c>
      <c r="AD69" s="65" t="str">
        <f t="shared" si="26"/>
        <v>No</v>
      </c>
      <c r="AE69" s="68" t="str">
        <f t="shared" si="27"/>
        <v>N/A</v>
      </c>
      <c r="AF69" s="66"/>
    </row>
    <row r="70" spans="1:32" ht="14.5" customHeight="1">
      <c r="A70" s="66" t="s">
        <v>2980</v>
      </c>
      <c r="B70" s="66" t="s">
        <v>27</v>
      </c>
      <c r="C70" s="66" t="str" cm="1">
        <f t="array" ref="C70">_xlfn.IFNA(_xlfn.IFS(B70="Starter","Starters &amp; Sides",B70="Sides","Starters &amp; Sides"),B70)</f>
        <v>Mains</v>
      </c>
      <c r="D70" s="84" t="s">
        <v>3008</v>
      </c>
      <c r="E70" s="74"/>
      <c r="F70" s="4"/>
      <c r="G70" s="4"/>
      <c r="H70" s="4"/>
      <c r="I70" s="4"/>
      <c r="J70" s="4"/>
      <c r="K70" s="4"/>
      <c r="L70" s="4"/>
      <c r="M70" s="4"/>
      <c r="N70" s="4">
        <v>18.5</v>
      </c>
      <c r="O70" s="4">
        <v>18.75</v>
      </c>
      <c r="P70" s="15">
        <v>18.75</v>
      </c>
      <c r="Q70" s="337">
        <v>19</v>
      </c>
      <c r="R70" s="15" t="str">
        <f t="shared" si="14"/>
        <v>Yes</v>
      </c>
      <c r="S70" s="15" t="str">
        <f t="shared" si="15"/>
        <v>No</v>
      </c>
      <c r="T70" s="221" t="str">
        <f t="shared" si="16"/>
        <v>Yes</v>
      </c>
      <c r="U70" s="223">
        <f t="shared" si="17"/>
        <v>1.3333333333333419E-2</v>
      </c>
      <c r="V70" s="221" t="str">
        <f t="shared" si="18"/>
        <v>Yes</v>
      </c>
      <c r="W70" s="223">
        <f t="shared" si="19"/>
        <v>1.3333333333333419E-2</v>
      </c>
      <c r="X70" s="221" t="str">
        <f t="shared" si="20"/>
        <v>Yes</v>
      </c>
      <c r="Y70" s="223">
        <f t="shared" si="21"/>
        <v>2.7027027027026973E-2</v>
      </c>
      <c r="Z70" s="222" t="str">
        <f t="shared" si="22"/>
        <v>No</v>
      </c>
      <c r="AA70" s="68" t="str">
        <f t="shared" si="23"/>
        <v>N/A</v>
      </c>
      <c r="AB70" s="65" t="str">
        <f t="shared" si="24"/>
        <v>No</v>
      </c>
      <c r="AC70" s="68" t="str">
        <f t="shared" si="25"/>
        <v>N/A</v>
      </c>
      <c r="AD70" s="65" t="str">
        <f t="shared" si="26"/>
        <v>No</v>
      </c>
      <c r="AE70" s="68" t="str">
        <f t="shared" si="27"/>
        <v>N/A</v>
      </c>
      <c r="AF70" s="66"/>
    </row>
    <row r="71" spans="1:32" ht="14.5" customHeight="1">
      <c r="A71" s="66" t="s">
        <v>2980</v>
      </c>
      <c r="B71" s="66" t="s">
        <v>27</v>
      </c>
      <c r="C71" s="66" t="str" cm="1">
        <f t="array" ref="C71">_xlfn.IFNA(_xlfn.IFS(B71="Starter","Starters &amp; Sides",B71="Sides","Starters &amp; Sides"),B71)</f>
        <v>Mains</v>
      </c>
      <c r="D71" s="84" t="s">
        <v>3009</v>
      </c>
      <c r="E71" s="74"/>
      <c r="F71" s="4"/>
      <c r="G71" s="4"/>
      <c r="H71" s="4"/>
      <c r="I71" s="4"/>
      <c r="J71" s="4"/>
      <c r="K71" s="4"/>
      <c r="L71" s="4"/>
      <c r="M71" s="4"/>
      <c r="N71" s="4">
        <v>18.5</v>
      </c>
      <c r="O71" s="4">
        <v>18.75</v>
      </c>
      <c r="P71" s="15">
        <v>18.75</v>
      </c>
      <c r="Q71" s="337">
        <v>19</v>
      </c>
      <c r="R71" s="15" t="str">
        <f t="shared" si="14"/>
        <v>Yes</v>
      </c>
      <c r="S71" s="15" t="str">
        <f t="shared" si="15"/>
        <v>No</v>
      </c>
      <c r="T71" s="221" t="str">
        <f t="shared" si="16"/>
        <v>Yes</v>
      </c>
      <c r="U71" s="223">
        <f t="shared" si="17"/>
        <v>1.3333333333333419E-2</v>
      </c>
      <c r="V71" s="221" t="str">
        <f t="shared" si="18"/>
        <v>Yes</v>
      </c>
      <c r="W71" s="223">
        <f t="shared" si="19"/>
        <v>1.3333333333333419E-2</v>
      </c>
      <c r="X71" s="221" t="str">
        <f t="shared" si="20"/>
        <v>Yes</v>
      </c>
      <c r="Y71" s="223">
        <f t="shared" si="21"/>
        <v>2.7027027027026973E-2</v>
      </c>
      <c r="Z71" s="222" t="str">
        <f t="shared" si="22"/>
        <v>No</v>
      </c>
      <c r="AA71" s="68" t="str">
        <f t="shared" si="23"/>
        <v>N/A</v>
      </c>
      <c r="AB71" s="65" t="str">
        <f t="shared" si="24"/>
        <v>No</v>
      </c>
      <c r="AC71" s="68" t="str">
        <f t="shared" si="25"/>
        <v>N/A</v>
      </c>
      <c r="AD71" s="65" t="str">
        <f t="shared" si="26"/>
        <v>No</v>
      </c>
      <c r="AE71" s="68" t="str">
        <f t="shared" si="27"/>
        <v>N/A</v>
      </c>
      <c r="AF71" s="66"/>
    </row>
    <row r="72" spans="1:32" ht="14.5" customHeight="1">
      <c r="A72" s="66" t="s">
        <v>2980</v>
      </c>
      <c r="B72" s="66" t="s">
        <v>27</v>
      </c>
      <c r="C72" s="66" t="str" cm="1">
        <f t="array" ref="C72">_xlfn.IFNA(_xlfn.IFS(B72="Starter","Starters &amp; Sides",B72="Sides","Starters &amp; Sides"),B72)</f>
        <v>Mains</v>
      </c>
      <c r="D72" s="330" t="s">
        <v>3010</v>
      </c>
      <c r="E72" s="74"/>
      <c r="F72" s="4"/>
      <c r="G72" s="4"/>
      <c r="H72" s="4"/>
      <c r="I72" s="4"/>
      <c r="J72" s="4"/>
      <c r="K72" s="4"/>
      <c r="L72" s="4"/>
      <c r="M72" s="4"/>
      <c r="N72" s="4"/>
      <c r="O72" s="4"/>
      <c r="P72" s="15">
        <v>57.5</v>
      </c>
      <c r="Q72" s="337">
        <v>58.95</v>
      </c>
      <c r="R72" s="15" t="str">
        <f t="shared" si="14"/>
        <v>Yes</v>
      </c>
      <c r="S72" s="15" t="str">
        <f t="shared" si="15"/>
        <v>No</v>
      </c>
      <c r="T72" s="221" t="str">
        <f t="shared" si="16"/>
        <v>Yes</v>
      </c>
      <c r="U72" s="223">
        <f t="shared" si="17"/>
        <v>2.5217391304347858E-2</v>
      </c>
      <c r="V72" s="221" t="str">
        <f t="shared" si="18"/>
        <v>No</v>
      </c>
      <c r="W72" s="223" t="str">
        <f t="shared" si="19"/>
        <v>N/A</v>
      </c>
      <c r="X72" s="221" t="str">
        <f t="shared" si="20"/>
        <v>No</v>
      </c>
      <c r="Y72" s="223" t="str">
        <f t="shared" si="21"/>
        <v>N/A</v>
      </c>
      <c r="Z72" s="222" t="str">
        <f t="shared" si="22"/>
        <v>No</v>
      </c>
      <c r="AA72" s="68" t="str">
        <f t="shared" si="23"/>
        <v>N/A</v>
      </c>
      <c r="AB72" s="65" t="str">
        <f t="shared" si="24"/>
        <v>No</v>
      </c>
      <c r="AC72" s="68" t="str">
        <f t="shared" si="25"/>
        <v>N/A</v>
      </c>
      <c r="AD72" s="65" t="str">
        <f t="shared" si="26"/>
        <v>No</v>
      </c>
      <c r="AE72" s="68" t="str">
        <f t="shared" si="27"/>
        <v>N/A</v>
      </c>
      <c r="AF72" s="66"/>
    </row>
    <row r="73" spans="1:32" ht="14.5" customHeight="1">
      <c r="A73" s="66" t="s">
        <v>2980</v>
      </c>
      <c r="B73" s="66" t="s">
        <v>27</v>
      </c>
      <c r="C73" s="66" t="str" cm="1">
        <f t="array" ref="C73">_xlfn.IFNA(_xlfn.IFS(B73="Starter","Starters &amp; Sides",B73="Sides","Starters &amp; Sides"),B73)</f>
        <v>Mains</v>
      </c>
      <c r="D73" s="84" t="s">
        <v>3011</v>
      </c>
      <c r="E73" s="74"/>
      <c r="F73" s="4"/>
      <c r="G73" s="4"/>
      <c r="H73" s="4"/>
      <c r="I73" s="4"/>
      <c r="J73" s="4"/>
      <c r="K73" s="4"/>
      <c r="L73" s="4"/>
      <c r="M73" s="4"/>
      <c r="N73" s="4">
        <v>16.25</v>
      </c>
      <c r="O73" s="4">
        <v>16.5</v>
      </c>
      <c r="P73" s="15">
        <v>16.5</v>
      </c>
      <c r="Q73" s="337">
        <v>16.75</v>
      </c>
      <c r="R73" s="15" t="str">
        <f t="shared" si="14"/>
        <v>Yes</v>
      </c>
      <c r="S73" s="15" t="str">
        <f t="shared" si="15"/>
        <v>No</v>
      </c>
      <c r="T73" s="221" t="str">
        <f t="shared" si="16"/>
        <v>Yes</v>
      </c>
      <c r="U73" s="223">
        <f t="shared" si="17"/>
        <v>1.5151515151515138E-2</v>
      </c>
      <c r="V73" s="221" t="str">
        <f t="shared" si="18"/>
        <v>Yes</v>
      </c>
      <c r="W73" s="223">
        <f t="shared" si="19"/>
        <v>1.5151515151515138E-2</v>
      </c>
      <c r="X73" s="221" t="str">
        <f t="shared" si="20"/>
        <v>Yes</v>
      </c>
      <c r="Y73" s="223">
        <f t="shared" si="21"/>
        <v>3.076923076923066E-2</v>
      </c>
      <c r="Z73" s="222" t="str">
        <f t="shared" si="22"/>
        <v>No</v>
      </c>
      <c r="AA73" s="68" t="str">
        <f t="shared" si="23"/>
        <v>N/A</v>
      </c>
      <c r="AB73" s="65" t="str">
        <f t="shared" si="24"/>
        <v>No</v>
      </c>
      <c r="AC73" s="68" t="str">
        <f t="shared" si="25"/>
        <v>N/A</v>
      </c>
      <c r="AD73" s="65" t="str">
        <f t="shared" si="26"/>
        <v>No</v>
      </c>
      <c r="AE73" s="68" t="str">
        <f t="shared" si="27"/>
        <v>N/A</v>
      </c>
      <c r="AF73" s="66"/>
    </row>
    <row r="74" spans="1:32" ht="14.5" customHeight="1">
      <c r="A74" s="66" t="s">
        <v>2980</v>
      </c>
      <c r="B74" s="66" t="s">
        <v>27</v>
      </c>
      <c r="C74" s="66" t="str" cm="1">
        <f t="array" ref="C74">_xlfn.IFNA(_xlfn.IFS(B74="Starter","Starters &amp; Sides",B74="Sides","Starters &amp; Sides"),B74)</f>
        <v>Mains</v>
      </c>
      <c r="D74" s="330" t="s">
        <v>3012</v>
      </c>
      <c r="E74" s="74"/>
      <c r="F74" s="4"/>
      <c r="G74" s="4"/>
      <c r="H74" s="4"/>
      <c r="I74" s="4"/>
      <c r="J74" s="4"/>
      <c r="K74" s="4"/>
      <c r="L74" s="4"/>
      <c r="M74" s="4"/>
      <c r="N74" s="4"/>
      <c r="O74" s="4"/>
      <c r="P74" s="15">
        <v>27.95</v>
      </c>
      <c r="Q74" s="337">
        <v>28.95</v>
      </c>
      <c r="R74" s="15" t="str">
        <f t="shared" si="14"/>
        <v>Yes</v>
      </c>
      <c r="S74" s="15" t="str">
        <f t="shared" si="15"/>
        <v>No</v>
      </c>
      <c r="T74" s="221" t="str">
        <f t="shared" si="16"/>
        <v>Yes</v>
      </c>
      <c r="U74" s="223">
        <f t="shared" si="17"/>
        <v>3.5778175313059046E-2</v>
      </c>
      <c r="V74" s="221" t="str">
        <f t="shared" si="18"/>
        <v>No</v>
      </c>
      <c r="W74" s="223" t="str">
        <f t="shared" si="19"/>
        <v>N/A</v>
      </c>
      <c r="X74" s="221" t="str">
        <f t="shared" si="20"/>
        <v>No</v>
      </c>
      <c r="Y74" s="223" t="str">
        <f t="shared" si="21"/>
        <v>N/A</v>
      </c>
      <c r="Z74" s="222" t="str">
        <f t="shared" si="22"/>
        <v>No</v>
      </c>
      <c r="AA74" s="68" t="str">
        <f t="shared" si="23"/>
        <v>N/A</v>
      </c>
      <c r="AB74" s="65" t="str">
        <f t="shared" si="24"/>
        <v>No</v>
      </c>
      <c r="AC74" s="68" t="str">
        <f t="shared" si="25"/>
        <v>N/A</v>
      </c>
      <c r="AD74" s="65" t="str">
        <f t="shared" si="26"/>
        <v>No</v>
      </c>
      <c r="AE74" s="68" t="str">
        <f t="shared" si="27"/>
        <v>N/A</v>
      </c>
      <c r="AF74" s="66"/>
    </row>
    <row r="75" spans="1:32" ht="14.5" customHeight="1">
      <c r="A75" s="66" t="s">
        <v>2980</v>
      </c>
      <c r="B75" s="66" t="s">
        <v>27</v>
      </c>
      <c r="C75" s="66" t="str" cm="1">
        <f t="array" ref="C75">_xlfn.IFNA(_xlfn.IFS(B75="Starter","Starters &amp; Sides",B75="Sides","Starters &amp; Sides"),B75)</f>
        <v>Mains</v>
      </c>
      <c r="D75" s="84" t="s">
        <v>3013</v>
      </c>
      <c r="E75" s="74"/>
      <c r="F75" s="4"/>
      <c r="G75" s="4"/>
      <c r="H75" s="4"/>
      <c r="I75" s="4"/>
      <c r="J75" s="4"/>
      <c r="K75" s="4"/>
      <c r="L75" s="4"/>
      <c r="M75" s="4"/>
      <c r="N75" s="4">
        <v>14.5</v>
      </c>
      <c r="O75" s="4">
        <v>14.75</v>
      </c>
      <c r="P75" s="15">
        <v>14.75</v>
      </c>
      <c r="Q75" s="337">
        <v>14.75</v>
      </c>
      <c r="R75" s="15" t="str">
        <f t="shared" si="14"/>
        <v>Yes</v>
      </c>
      <c r="S75" s="15" t="str">
        <f t="shared" si="15"/>
        <v>No</v>
      </c>
      <c r="T75" s="221" t="str">
        <f t="shared" si="16"/>
        <v>Yes</v>
      </c>
      <c r="U75" s="223">
        <f t="shared" si="17"/>
        <v>0</v>
      </c>
      <c r="V75" s="221" t="str">
        <f t="shared" si="18"/>
        <v>Yes</v>
      </c>
      <c r="W75" s="223">
        <f t="shared" si="19"/>
        <v>0</v>
      </c>
      <c r="X75" s="221" t="str">
        <f t="shared" si="20"/>
        <v>Yes</v>
      </c>
      <c r="Y75" s="223">
        <f t="shared" si="21"/>
        <v>1.7241379310344751E-2</v>
      </c>
      <c r="Z75" s="222" t="str">
        <f t="shared" si="22"/>
        <v>No</v>
      </c>
      <c r="AA75" s="68" t="str">
        <f t="shared" si="23"/>
        <v>N/A</v>
      </c>
      <c r="AB75" s="65" t="str">
        <f t="shared" si="24"/>
        <v>No</v>
      </c>
      <c r="AC75" s="68" t="str">
        <f t="shared" si="25"/>
        <v>N/A</v>
      </c>
      <c r="AD75" s="65" t="str">
        <f t="shared" si="26"/>
        <v>No</v>
      </c>
      <c r="AE75" s="68" t="str">
        <f t="shared" si="27"/>
        <v>N/A</v>
      </c>
      <c r="AF75" s="66"/>
    </row>
    <row r="76" spans="1:32" ht="14.5" customHeight="1">
      <c r="A76" s="66" t="s">
        <v>2980</v>
      </c>
      <c r="B76" s="66" t="s">
        <v>27</v>
      </c>
      <c r="C76" s="66" t="str" cm="1">
        <f t="array" ref="C76">_xlfn.IFNA(_xlfn.IFS(B76="Starter","Starters &amp; Sides",B76="Sides","Starters &amp; Sides"),B76)</f>
        <v>Mains</v>
      </c>
      <c r="D76" s="84" t="s">
        <v>3014</v>
      </c>
      <c r="E76" s="74"/>
      <c r="F76" s="4"/>
      <c r="G76" s="4"/>
      <c r="H76" s="4"/>
      <c r="I76" s="4"/>
      <c r="J76" s="4"/>
      <c r="K76" s="4"/>
      <c r="L76" s="4"/>
      <c r="M76" s="4"/>
      <c r="N76" s="4">
        <v>14.5</v>
      </c>
      <c r="O76" s="4">
        <v>14.75</v>
      </c>
      <c r="P76" s="15">
        <v>14.75</v>
      </c>
      <c r="Q76" s="337">
        <v>14.75</v>
      </c>
      <c r="R76" s="15" t="str">
        <f t="shared" si="14"/>
        <v>Yes</v>
      </c>
      <c r="S76" s="15" t="str">
        <f t="shared" si="15"/>
        <v>No</v>
      </c>
      <c r="T76" s="221" t="str">
        <f t="shared" si="16"/>
        <v>Yes</v>
      </c>
      <c r="U76" s="223">
        <f t="shared" si="17"/>
        <v>0</v>
      </c>
      <c r="V76" s="221" t="str">
        <f t="shared" si="18"/>
        <v>Yes</v>
      </c>
      <c r="W76" s="223">
        <f t="shared" si="19"/>
        <v>0</v>
      </c>
      <c r="X76" s="221" t="str">
        <f t="shared" si="20"/>
        <v>Yes</v>
      </c>
      <c r="Y76" s="223">
        <f t="shared" si="21"/>
        <v>1.7241379310344751E-2</v>
      </c>
      <c r="Z76" s="222" t="str">
        <f t="shared" si="22"/>
        <v>No</v>
      </c>
      <c r="AA76" s="68" t="str">
        <f t="shared" si="23"/>
        <v>N/A</v>
      </c>
      <c r="AB76" s="65" t="str">
        <f t="shared" si="24"/>
        <v>No</v>
      </c>
      <c r="AC76" s="68" t="str">
        <f t="shared" si="25"/>
        <v>N/A</v>
      </c>
      <c r="AD76" s="65" t="str">
        <f t="shared" si="26"/>
        <v>No</v>
      </c>
      <c r="AE76" s="68" t="str">
        <f t="shared" si="27"/>
        <v>N/A</v>
      </c>
      <c r="AF76" s="66"/>
    </row>
    <row r="77" spans="1:32" ht="14.5" customHeight="1">
      <c r="A77" s="66" t="s">
        <v>2980</v>
      </c>
      <c r="B77" s="66" t="s">
        <v>27</v>
      </c>
      <c r="C77" s="66" t="str" cm="1">
        <f t="array" ref="C77">_xlfn.IFNA(_xlfn.IFS(B77="Starter","Starters &amp; Sides",B77="Sides","Starters &amp; Sides"),B77)</f>
        <v>Mains</v>
      </c>
      <c r="D77" s="84" t="s">
        <v>3015</v>
      </c>
      <c r="E77" s="74"/>
      <c r="F77" s="4"/>
      <c r="G77" s="4"/>
      <c r="H77" s="4"/>
      <c r="I77" s="4"/>
      <c r="J77" s="4"/>
      <c r="K77" s="4"/>
      <c r="L77" s="4"/>
      <c r="M77" s="4"/>
      <c r="N77" s="4">
        <v>14.5</v>
      </c>
      <c r="O77" s="4">
        <v>14.75</v>
      </c>
      <c r="P77" s="15">
        <v>14.75</v>
      </c>
      <c r="Q77" s="337">
        <v>14.75</v>
      </c>
      <c r="R77" s="15" t="str">
        <f t="shared" si="14"/>
        <v>Yes</v>
      </c>
      <c r="S77" s="15" t="str">
        <f t="shared" si="15"/>
        <v>No</v>
      </c>
      <c r="T77" s="221" t="str">
        <f t="shared" si="16"/>
        <v>Yes</v>
      </c>
      <c r="U77" s="223">
        <f t="shared" si="17"/>
        <v>0</v>
      </c>
      <c r="V77" s="221" t="str">
        <f t="shared" si="18"/>
        <v>Yes</v>
      </c>
      <c r="W77" s="223">
        <f t="shared" si="19"/>
        <v>0</v>
      </c>
      <c r="X77" s="221" t="str">
        <f t="shared" si="20"/>
        <v>Yes</v>
      </c>
      <c r="Y77" s="223">
        <f t="shared" si="21"/>
        <v>1.7241379310344751E-2</v>
      </c>
      <c r="Z77" s="222" t="str">
        <f t="shared" si="22"/>
        <v>No</v>
      </c>
      <c r="AA77" s="68" t="str">
        <f t="shared" si="23"/>
        <v>N/A</v>
      </c>
      <c r="AB77" s="65" t="str">
        <f t="shared" si="24"/>
        <v>No</v>
      </c>
      <c r="AC77" s="68" t="str">
        <f t="shared" si="25"/>
        <v>N/A</v>
      </c>
      <c r="AD77" s="65" t="str">
        <f t="shared" si="26"/>
        <v>No</v>
      </c>
      <c r="AE77" s="68" t="str">
        <f t="shared" si="27"/>
        <v>N/A</v>
      </c>
      <c r="AF77" s="66"/>
    </row>
    <row r="78" spans="1:32" ht="14.5" customHeight="1">
      <c r="A78" s="66" t="s">
        <v>2980</v>
      </c>
      <c r="B78" s="66" t="s">
        <v>27</v>
      </c>
      <c r="C78" s="66" t="str" cm="1">
        <f t="array" ref="C78">_xlfn.IFNA(_xlfn.IFS(B78="Starter","Starters &amp; Sides",B78="Sides","Starters &amp; Sides"),B78)</f>
        <v>Mains</v>
      </c>
      <c r="D78" s="84" t="s">
        <v>3016</v>
      </c>
      <c r="E78" s="74"/>
      <c r="F78" s="4"/>
      <c r="G78" s="4"/>
      <c r="H78" s="4"/>
      <c r="I78" s="4"/>
      <c r="J78" s="4"/>
      <c r="K78" s="4"/>
      <c r="L78" s="4"/>
      <c r="M78" s="4"/>
      <c r="N78" s="4"/>
      <c r="O78" s="4"/>
      <c r="P78" s="15"/>
      <c r="Q78" s="337"/>
      <c r="R78" s="15" t="str">
        <f t="shared" si="14"/>
        <v>No</v>
      </c>
      <c r="S78" s="15" t="str">
        <f t="shared" si="15"/>
        <v>No</v>
      </c>
      <c r="T78" s="221" t="str">
        <f t="shared" si="16"/>
        <v>No</v>
      </c>
      <c r="U78" s="223" t="str">
        <f t="shared" si="17"/>
        <v>N/A</v>
      </c>
      <c r="V78" s="221"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t="14.5" customHeight="1">
      <c r="A79" s="66" t="s">
        <v>2980</v>
      </c>
      <c r="B79" s="66" t="s">
        <v>27</v>
      </c>
      <c r="C79" s="66" t="str" cm="1">
        <f t="array" ref="C79">_xlfn.IFNA(_xlfn.IFS(B79="Starter","Starters &amp; Sides",B79="Sides","Starters &amp; Sides"),B79)</f>
        <v>Mains</v>
      </c>
      <c r="D79" s="84" t="s">
        <v>3017</v>
      </c>
      <c r="E79" s="74"/>
      <c r="F79" s="4"/>
      <c r="G79" s="4"/>
      <c r="H79" s="4"/>
      <c r="I79" s="4"/>
      <c r="J79" s="4"/>
      <c r="K79" s="4"/>
      <c r="L79" s="4"/>
      <c r="M79" s="4"/>
      <c r="N79" s="4"/>
      <c r="O79" s="4"/>
      <c r="P79" s="15"/>
      <c r="Q79" s="337"/>
      <c r="R79" s="15" t="str">
        <f t="shared" si="14"/>
        <v>No</v>
      </c>
      <c r="S79" s="15" t="str">
        <f t="shared" si="15"/>
        <v>No</v>
      </c>
      <c r="T79" s="221" t="str">
        <f t="shared" si="16"/>
        <v>No</v>
      </c>
      <c r="U79" s="223" t="str">
        <f t="shared" si="17"/>
        <v>N/A</v>
      </c>
      <c r="V79" s="221" t="str">
        <f t="shared" si="18"/>
        <v>No</v>
      </c>
      <c r="W79" s="223" t="str">
        <f t="shared" si="19"/>
        <v>N/A</v>
      </c>
      <c r="X79" s="221" t="str">
        <f t="shared" si="20"/>
        <v>No</v>
      </c>
      <c r="Y79" s="223" t="str">
        <f t="shared" si="21"/>
        <v>N/A</v>
      </c>
      <c r="Z79" s="222" t="str">
        <f t="shared" si="22"/>
        <v>No</v>
      </c>
      <c r="AA79" s="68" t="str">
        <f t="shared" si="23"/>
        <v>N/A</v>
      </c>
      <c r="AB79" s="65" t="str">
        <f t="shared" si="24"/>
        <v>No</v>
      </c>
      <c r="AC79" s="68" t="str">
        <f t="shared" si="25"/>
        <v>N/A</v>
      </c>
      <c r="AD79" s="65" t="str">
        <f t="shared" si="26"/>
        <v>No</v>
      </c>
      <c r="AE79" s="68" t="str">
        <f t="shared" si="27"/>
        <v>N/A</v>
      </c>
      <c r="AF79" s="66"/>
    </row>
    <row r="80" spans="1:32" ht="14.5" customHeight="1">
      <c r="A80" s="66" t="s">
        <v>2980</v>
      </c>
      <c r="B80" s="66" t="s">
        <v>27</v>
      </c>
      <c r="C80" s="66" t="str" cm="1">
        <f t="array" ref="C80">_xlfn.IFNA(_xlfn.IFS(B80="Starter","Starters &amp; Sides",B80="Sides","Starters &amp; Sides"),B80)</f>
        <v>Mains</v>
      </c>
      <c r="D80" s="84" t="s">
        <v>3018</v>
      </c>
      <c r="E80" s="74"/>
      <c r="F80" s="4"/>
      <c r="G80" s="4"/>
      <c r="H80" s="4"/>
      <c r="I80" s="4"/>
      <c r="J80" s="4"/>
      <c r="K80" s="4"/>
      <c r="L80" s="4"/>
      <c r="M80" s="4"/>
      <c r="N80" s="4"/>
      <c r="O80" s="4"/>
      <c r="P80" s="15"/>
      <c r="Q80" s="337"/>
      <c r="R80" s="15" t="str">
        <f t="shared" si="14"/>
        <v>No</v>
      </c>
      <c r="S80" s="15" t="str">
        <f t="shared" si="15"/>
        <v>No</v>
      </c>
      <c r="T80" s="221" t="str">
        <f t="shared" si="16"/>
        <v>No</v>
      </c>
      <c r="U80" s="223" t="str">
        <f t="shared" si="17"/>
        <v>N/A</v>
      </c>
      <c r="V80" s="221" t="str">
        <f t="shared" si="18"/>
        <v>No</v>
      </c>
      <c r="W80" s="223" t="str">
        <f t="shared" si="19"/>
        <v>N/A</v>
      </c>
      <c r="X80" s="221" t="str">
        <f t="shared" si="20"/>
        <v>No</v>
      </c>
      <c r="Y80" s="223" t="str">
        <f t="shared" si="21"/>
        <v>N/A</v>
      </c>
      <c r="Z80" s="222" t="str">
        <f t="shared" si="22"/>
        <v>No</v>
      </c>
      <c r="AA80" s="68" t="str">
        <f t="shared" si="23"/>
        <v>N/A</v>
      </c>
      <c r="AB80" s="65" t="str">
        <f t="shared" si="24"/>
        <v>No</v>
      </c>
      <c r="AC80" s="68" t="str">
        <f t="shared" si="25"/>
        <v>N/A</v>
      </c>
      <c r="AD80" s="65" t="str">
        <f t="shared" si="26"/>
        <v>No</v>
      </c>
      <c r="AE80" s="68" t="str">
        <f t="shared" si="27"/>
        <v>N/A</v>
      </c>
      <c r="AF80" s="66"/>
    </row>
    <row r="81" spans="1:32" ht="14.5" customHeight="1">
      <c r="A81" s="66" t="s">
        <v>2980</v>
      </c>
      <c r="B81" s="66" t="s">
        <v>27</v>
      </c>
      <c r="C81" s="66" t="str" cm="1">
        <f t="array" ref="C81">_xlfn.IFNA(_xlfn.IFS(B81="Starter","Starters &amp; Sides",B81="Sides","Starters &amp; Sides"),B81)</f>
        <v>Mains</v>
      </c>
      <c r="D81" s="84" t="s">
        <v>3019</v>
      </c>
      <c r="E81" s="74"/>
      <c r="F81" s="4"/>
      <c r="G81" s="4"/>
      <c r="H81" s="4"/>
      <c r="I81" s="4"/>
      <c r="J81" s="4"/>
      <c r="K81" s="4"/>
      <c r="L81" s="4"/>
      <c r="M81" s="4"/>
      <c r="N81" s="4"/>
      <c r="O81" s="4"/>
      <c r="P81" s="15"/>
      <c r="Q81" s="337"/>
      <c r="R81" s="15" t="str">
        <f t="shared" si="14"/>
        <v>No</v>
      </c>
      <c r="S81" s="15" t="str">
        <f t="shared" si="15"/>
        <v>No</v>
      </c>
      <c r="T81" s="221" t="str">
        <f t="shared" si="16"/>
        <v>No</v>
      </c>
      <c r="U81" s="223" t="str">
        <f t="shared" si="17"/>
        <v>N/A</v>
      </c>
      <c r="V81" s="221" t="str">
        <f t="shared" si="18"/>
        <v>No</v>
      </c>
      <c r="W81" s="223" t="str">
        <f t="shared" si="19"/>
        <v>N/A</v>
      </c>
      <c r="X81" s="221" t="str">
        <f t="shared" si="20"/>
        <v>No</v>
      </c>
      <c r="Y81" s="223" t="str">
        <f t="shared" si="21"/>
        <v>N/A</v>
      </c>
      <c r="Z81" s="222" t="str">
        <f t="shared" si="22"/>
        <v>No</v>
      </c>
      <c r="AA81" s="68" t="str">
        <f t="shared" si="23"/>
        <v>N/A</v>
      </c>
      <c r="AB81" s="65" t="str">
        <f t="shared" si="24"/>
        <v>No</v>
      </c>
      <c r="AC81" s="68" t="str">
        <f t="shared" si="25"/>
        <v>N/A</v>
      </c>
      <c r="AD81" s="65" t="str">
        <f t="shared" si="26"/>
        <v>No</v>
      </c>
      <c r="AE81" s="68" t="str">
        <f t="shared" si="27"/>
        <v>N/A</v>
      </c>
      <c r="AF81" s="66"/>
    </row>
    <row r="82" spans="1:32" ht="14.5" customHeight="1">
      <c r="A82" s="66" t="s">
        <v>2980</v>
      </c>
      <c r="B82" s="66" t="s">
        <v>27</v>
      </c>
      <c r="C82" s="66" t="str" cm="1">
        <f t="array" ref="C82">_xlfn.IFNA(_xlfn.IFS(B82="Starter","Starters &amp; Sides",B82="Sides","Starters &amp; Sides"),B82)</f>
        <v>Mains</v>
      </c>
      <c r="D82" s="84" t="s">
        <v>3020</v>
      </c>
      <c r="E82" s="74"/>
      <c r="F82" s="4"/>
      <c r="G82" s="4"/>
      <c r="H82" s="4"/>
      <c r="I82" s="4"/>
      <c r="J82" s="4"/>
      <c r="K82" s="4"/>
      <c r="L82" s="4"/>
      <c r="M82" s="4"/>
      <c r="N82" s="4"/>
      <c r="O82" s="4"/>
      <c r="P82" s="15"/>
      <c r="Q82" s="337"/>
      <c r="R82" s="15" t="str">
        <f t="shared" si="14"/>
        <v>No</v>
      </c>
      <c r="S82" s="15" t="str">
        <f t="shared" si="15"/>
        <v>No</v>
      </c>
      <c r="T82" s="221" t="str">
        <f t="shared" si="16"/>
        <v>No</v>
      </c>
      <c r="U82" s="223" t="str">
        <f t="shared" si="17"/>
        <v>N/A</v>
      </c>
      <c r="V82" s="221" t="str">
        <f t="shared" si="18"/>
        <v>No</v>
      </c>
      <c r="W82" s="223" t="str">
        <f t="shared" si="19"/>
        <v>N/A</v>
      </c>
      <c r="X82" s="221" t="str">
        <f t="shared" si="20"/>
        <v>No</v>
      </c>
      <c r="Y82" s="223" t="str">
        <f t="shared" si="21"/>
        <v>N/A</v>
      </c>
      <c r="Z82" s="222" t="str">
        <f t="shared" si="22"/>
        <v>No</v>
      </c>
      <c r="AA82" s="68" t="str">
        <f t="shared" si="23"/>
        <v>N/A</v>
      </c>
      <c r="AB82" s="65" t="str">
        <f t="shared" si="24"/>
        <v>No</v>
      </c>
      <c r="AC82" s="68" t="str">
        <f t="shared" si="25"/>
        <v>N/A</v>
      </c>
      <c r="AD82" s="65" t="str">
        <f t="shared" si="26"/>
        <v>No</v>
      </c>
      <c r="AE82" s="68" t="str">
        <f t="shared" si="27"/>
        <v>N/A</v>
      </c>
      <c r="AF82" s="66"/>
    </row>
    <row r="83" spans="1:32" ht="14.5" customHeight="1">
      <c r="A83" s="66" t="s">
        <v>2980</v>
      </c>
      <c r="B83" s="66" t="s">
        <v>27</v>
      </c>
      <c r="C83" s="66" t="str" cm="1">
        <f t="array" ref="C83">_xlfn.IFNA(_xlfn.IFS(B83="Starter","Starters &amp; Sides",B83="Sides","Starters &amp; Sides"),B83)</f>
        <v>Mains</v>
      </c>
      <c r="D83" s="84" t="s">
        <v>3021</v>
      </c>
      <c r="E83" s="74"/>
      <c r="F83" s="4"/>
      <c r="G83" s="4"/>
      <c r="H83" s="4"/>
      <c r="I83" s="4"/>
      <c r="J83" s="4"/>
      <c r="K83" s="4"/>
      <c r="L83" s="4"/>
      <c r="M83" s="4"/>
      <c r="N83" s="4">
        <v>16.25</v>
      </c>
      <c r="O83" s="4">
        <v>16.5</v>
      </c>
      <c r="P83" s="15">
        <v>16.5</v>
      </c>
      <c r="Q83" s="337">
        <v>16.75</v>
      </c>
      <c r="R83" s="15" t="str">
        <f t="shared" si="14"/>
        <v>Yes</v>
      </c>
      <c r="S83" s="15" t="str">
        <f t="shared" si="15"/>
        <v>No</v>
      </c>
      <c r="T83" s="221" t="str">
        <f t="shared" si="16"/>
        <v>Yes</v>
      </c>
      <c r="U83" s="223">
        <f t="shared" si="17"/>
        <v>1.5151515151515138E-2</v>
      </c>
      <c r="V83" s="221" t="str">
        <f t="shared" si="18"/>
        <v>Yes</v>
      </c>
      <c r="W83" s="223">
        <f t="shared" si="19"/>
        <v>1.5151515151515138E-2</v>
      </c>
      <c r="X83" s="221" t="str">
        <f t="shared" si="20"/>
        <v>Yes</v>
      </c>
      <c r="Y83" s="223">
        <f t="shared" si="21"/>
        <v>3.076923076923066E-2</v>
      </c>
      <c r="Z83" s="222" t="str">
        <f t="shared" si="22"/>
        <v>No</v>
      </c>
      <c r="AA83" s="68" t="str">
        <f t="shared" si="23"/>
        <v>N/A</v>
      </c>
      <c r="AB83" s="65" t="str">
        <f t="shared" si="24"/>
        <v>No</v>
      </c>
      <c r="AC83" s="68" t="str">
        <f t="shared" si="25"/>
        <v>N/A</v>
      </c>
      <c r="AD83" s="65" t="str">
        <f t="shared" si="26"/>
        <v>No</v>
      </c>
      <c r="AE83" s="68" t="str">
        <f t="shared" si="27"/>
        <v>N/A</v>
      </c>
      <c r="AF83" s="66"/>
    </row>
    <row r="84" spans="1:32" ht="14.5" customHeight="1">
      <c r="A84" s="66" t="s">
        <v>2980</v>
      </c>
      <c r="B84" s="66" t="s">
        <v>27</v>
      </c>
      <c r="C84" s="66" t="str" cm="1">
        <f t="array" ref="C84">_xlfn.IFNA(_xlfn.IFS(B84="Starter","Starters &amp; Sides",B84="Sides","Starters &amp; Sides"),B84)</f>
        <v>Mains</v>
      </c>
      <c r="D84" s="84" t="s">
        <v>3022</v>
      </c>
      <c r="E84" s="74"/>
      <c r="F84" s="4"/>
      <c r="G84" s="4"/>
      <c r="H84" s="4"/>
      <c r="I84" s="4"/>
      <c r="J84" s="4"/>
      <c r="K84" s="4"/>
      <c r="L84" s="4"/>
      <c r="M84" s="4"/>
      <c r="N84" s="4"/>
      <c r="O84" s="4"/>
      <c r="P84" s="15"/>
      <c r="Q84" s="337"/>
      <c r="R84" s="15" t="str">
        <f t="shared" si="14"/>
        <v>No</v>
      </c>
      <c r="S84" s="15" t="str">
        <f t="shared" si="15"/>
        <v>No</v>
      </c>
      <c r="T84" s="221" t="str">
        <f t="shared" si="16"/>
        <v>No</v>
      </c>
      <c r="U84" s="223" t="str">
        <f t="shared" si="17"/>
        <v>N/A</v>
      </c>
      <c r="V84" s="221" t="str">
        <f t="shared" si="18"/>
        <v>No</v>
      </c>
      <c r="W84" s="223" t="str">
        <f t="shared" si="19"/>
        <v>N/A</v>
      </c>
      <c r="X84" s="221" t="str">
        <f t="shared" si="20"/>
        <v>No</v>
      </c>
      <c r="Y84" s="223" t="str">
        <f t="shared" si="21"/>
        <v>N/A</v>
      </c>
      <c r="Z84" s="222" t="str">
        <f t="shared" si="22"/>
        <v>No</v>
      </c>
      <c r="AA84" s="68" t="str">
        <f t="shared" si="23"/>
        <v>N/A</v>
      </c>
      <c r="AB84" s="65" t="str">
        <f t="shared" si="24"/>
        <v>No</v>
      </c>
      <c r="AC84" s="68" t="str">
        <f t="shared" si="25"/>
        <v>N/A</v>
      </c>
      <c r="AD84" s="65" t="str">
        <f t="shared" si="26"/>
        <v>No</v>
      </c>
      <c r="AE84" s="68" t="str">
        <f t="shared" si="27"/>
        <v>N/A</v>
      </c>
      <c r="AF84" s="66"/>
    </row>
    <row r="85" spans="1:32" ht="14.5" customHeight="1">
      <c r="A85" s="66" t="s">
        <v>2980</v>
      </c>
      <c r="B85" s="66" t="s">
        <v>27</v>
      </c>
      <c r="C85" s="66" t="str" cm="1">
        <f t="array" ref="C85">_xlfn.IFNA(_xlfn.IFS(B85="Starter","Starters &amp; Sides",B85="Sides","Starters &amp; Sides"),B85)</f>
        <v>Mains</v>
      </c>
      <c r="D85" s="84" t="s">
        <v>3023</v>
      </c>
      <c r="E85" s="74"/>
      <c r="F85" s="4"/>
      <c r="G85" s="4"/>
      <c r="H85" s="4"/>
      <c r="I85" s="4"/>
      <c r="J85" s="4"/>
      <c r="K85" s="4"/>
      <c r="L85" s="4"/>
      <c r="M85" s="4"/>
      <c r="N85" s="4"/>
      <c r="O85" s="4"/>
      <c r="P85" s="15"/>
      <c r="Q85" s="337"/>
      <c r="R85" s="15" t="str">
        <f t="shared" si="14"/>
        <v>No</v>
      </c>
      <c r="S85" s="15" t="str">
        <f t="shared" si="15"/>
        <v>No</v>
      </c>
      <c r="T85" s="221" t="str">
        <f t="shared" si="16"/>
        <v>No</v>
      </c>
      <c r="U85" s="223" t="str">
        <f t="shared" si="17"/>
        <v>N/A</v>
      </c>
      <c r="V85" s="221" t="str">
        <f t="shared" si="18"/>
        <v>No</v>
      </c>
      <c r="W85" s="223" t="str">
        <f t="shared" si="19"/>
        <v>N/A</v>
      </c>
      <c r="X85" s="221" t="str">
        <f t="shared" si="20"/>
        <v>No</v>
      </c>
      <c r="Y85" s="223" t="str">
        <f t="shared" si="21"/>
        <v>N/A</v>
      </c>
      <c r="Z85" s="222" t="str">
        <f t="shared" si="22"/>
        <v>No</v>
      </c>
      <c r="AA85" s="68" t="str">
        <f t="shared" si="23"/>
        <v>N/A</v>
      </c>
      <c r="AB85" s="65" t="str">
        <f t="shared" si="24"/>
        <v>No</v>
      </c>
      <c r="AC85" s="68" t="str">
        <f t="shared" si="25"/>
        <v>N/A</v>
      </c>
      <c r="AD85" s="65" t="str">
        <f t="shared" si="26"/>
        <v>No</v>
      </c>
      <c r="AE85" s="68" t="str">
        <f t="shared" si="27"/>
        <v>N/A</v>
      </c>
      <c r="AF85" s="66"/>
    </row>
    <row r="86" spans="1:32" ht="14.5" customHeight="1">
      <c r="A86" s="66" t="s">
        <v>2980</v>
      </c>
      <c r="B86" s="66" t="s">
        <v>27</v>
      </c>
      <c r="C86" s="66" t="str" cm="1">
        <f t="array" ref="C86">_xlfn.IFNA(_xlfn.IFS(B86="Starter","Starters &amp; Sides",B86="Sides","Starters &amp; Sides"),B86)</f>
        <v>Mains</v>
      </c>
      <c r="D86" s="84" t="s">
        <v>3024</v>
      </c>
      <c r="E86" s="74"/>
      <c r="F86" s="4"/>
      <c r="G86" s="4"/>
      <c r="H86" s="4"/>
      <c r="I86" s="4"/>
      <c r="J86" s="4"/>
      <c r="K86" s="4"/>
      <c r="L86" s="4"/>
      <c r="M86" s="4"/>
      <c r="N86" s="4"/>
      <c r="O86" s="4"/>
      <c r="P86" s="15"/>
      <c r="Q86" s="337"/>
      <c r="R86" s="15" t="str">
        <f t="shared" si="14"/>
        <v>No</v>
      </c>
      <c r="S86" s="15" t="str">
        <f t="shared" si="15"/>
        <v>No</v>
      </c>
      <c r="T86" s="221" t="str">
        <f t="shared" si="16"/>
        <v>No</v>
      </c>
      <c r="U86" s="223" t="str">
        <f t="shared" si="17"/>
        <v>N/A</v>
      </c>
      <c r="V86" s="221" t="str">
        <f t="shared" si="18"/>
        <v>No</v>
      </c>
      <c r="W86" s="223" t="str">
        <f t="shared" si="19"/>
        <v>N/A</v>
      </c>
      <c r="X86" s="221" t="str">
        <f t="shared" si="20"/>
        <v>No</v>
      </c>
      <c r="Y86" s="223" t="str">
        <f t="shared" si="21"/>
        <v>N/A</v>
      </c>
      <c r="Z86" s="222" t="str">
        <f t="shared" si="22"/>
        <v>No</v>
      </c>
      <c r="AA86" s="68" t="str">
        <f t="shared" si="23"/>
        <v>N/A</v>
      </c>
      <c r="AB86" s="65" t="str">
        <f t="shared" si="24"/>
        <v>No</v>
      </c>
      <c r="AC86" s="68" t="str">
        <f t="shared" si="25"/>
        <v>N/A</v>
      </c>
      <c r="AD86" s="65" t="str">
        <f t="shared" si="26"/>
        <v>No</v>
      </c>
      <c r="AE86" s="68" t="str">
        <f t="shared" si="27"/>
        <v>N/A</v>
      </c>
      <c r="AF86" s="66"/>
    </row>
    <row r="87" spans="1:32" ht="14.5" customHeight="1">
      <c r="A87" s="66" t="s">
        <v>2980</v>
      </c>
      <c r="B87" s="66" t="s">
        <v>27</v>
      </c>
      <c r="C87" s="66" t="str" cm="1">
        <f t="array" ref="C87">_xlfn.IFNA(_xlfn.IFS(B87="Starter","Starters &amp; Sides",B87="Sides","Starters &amp; Sides"),B87)</f>
        <v>Mains</v>
      </c>
      <c r="D87" s="84" t="s">
        <v>3025</v>
      </c>
      <c r="E87" s="74"/>
      <c r="F87" s="4"/>
      <c r="G87" s="4"/>
      <c r="H87" s="4"/>
      <c r="I87" s="4"/>
      <c r="J87" s="4"/>
      <c r="K87" s="4"/>
      <c r="L87" s="4"/>
      <c r="M87" s="4"/>
      <c r="N87" s="4"/>
      <c r="O87" s="4"/>
      <c r="P87" s="15"/>
      <c r="Q87" s="337"/>
      <c r="R87" s="15" t="str">
        <f t="shared" si="14"/>
        <v>No</v>
      </c>
      <c r="S87" s="15" t="str">
        <f t="shared" si="15"/>
        <v>No</v>
      </c>
      <c r="T87" s="221" t="str">
        <f t="shared" si="16"/>
        <v>No</v>
      </c>
      <c r="U87" s="223" t="str">
        <f t="shared" si="17"/>
        <v>N/A</v>
      </c>
      <c r="V87" s="221" t="str">
        <f t="shared" si="18"/>
        <v>No</v>
      </c>
      <c r="W87" s="223" t="str">
        <f t="shared" si="19"/>
        <v>N/A</v>
      </c>
      <c r="X87" s="221" t="str">
        <f t="shared" si="20"/>
        <v>No</v>
      </c>
      <c r="Y87" s="223" t="str">
        <f t="shared" si="21"/>
        <v>N/A</v>
      </c>
      <c r="Z87" s="222" t="str">
        <f t="shared" si="22"/>
        <v>No</v>
      </c>
      <c r="AA87" s="68" t="str">
        <f t="shared" si="23"/>
        <v>N/A</v>
      </c>
      <c r="AB87" s="65" t="str">
        <f t="shared" si="24"/>
        <v>No</v>
      </c>
      <c r="AC87" s="68" t="str">
        <f t="shared" si="25"/>
        <v>N/A</v>
      </c>
      <c r="AD87" s="65" t="str">
        <f t="shared" si="26"/>
        <v>No</v>
      </c>
      <c r="AE87" s="68" t="str">
        <f t="shared" si="27"/>
        <v>N/A</v>
      </c>
      <c r="AF87" s="66"/>
    </row>
    <row r="88" spans="1:32" ht="14.5" customHeight="1">
      <c r="A88" s="66" t="s">
        <v>2980</v>
      </c>
      <c r="B88" s="66" t="s">
        <v>27</v>
      </c>
      <c r="C88" s="66" t="str" cm="1">
        <f t="array" ref="C88">_xlfn.IFNA(_xlfn.IFS(B88="Starter","Starters &amp; Sides",B88="Sides","Starters &amp; Sides"),B88)</f>
        <v>Mains</v>
      </c>
      <c r="D88" s="84" t="s">
        <v>3023</v>
      </c>
      <c r="E88" s="74"/>
      <c r="F88" s="4"/>
      <c r="G88" s="4"/>
      <c r="H88" s="4"/>
      <c r="I88" s="4"/>
      <c r="J88" s="4"/>
      <c r="K88" s="4"/>
      <c r="L88" s="4"/>
      <c r="M88" s="4"/>
      <c r="N88" s="4"/>
      <c r="O88" s="4"/>
      <c r="P88" s="15"/>
      <c r="Q88" s="337"/>
      <c r="R88" s="15" t="str">
        <f t="shared" si="14"/>
        <v>No</v>
      </c>
      <c r="S88" s="15" t="str">
        <f t="shared" si="15"/>
        <v>No</v>
      </c>
      <c r="T88" s="221" t="str">
        <f t="shared" si="16"/>
        <v>No</v>
      </c>
      <c r="U88" s="223" t="str">
        <f t="shared" si="17"/>
        <v>N/A</v>
      </c>
      <c r="V88" s="221" t="str">
        <f t="shared" si="18"/>
        <v>No</v>
      </c>
      <c r="W88" s="223" t="str">
        <f t="shared" si="19"/>
        <v>N/A</v>
      </c>
      <c r="X88" s="221" t="str">
        <f t="shared" si="20"/>
        <v>No</v>
      </c>
      <c r="Y88" s="223" t="str">
        <f t="shared" si="21"/>
        <v>N/A</v>
      </c>
      <c r="Z88" s="222" t="str">
        <f t="shared" si="22"/>
        <v>No</v>
      </c>
      <c r="AA88" s="68" t="str">
        <f t="shared" si="23"/>
        <v>N/A</v>
      </c>
      <c r="AB88" s="65" t="str">
        <f t="shared" si="24"/>
        <v>No</v>
      </c>
      <c r="AC88" s="68" t="str">
        <f t="shared" si="25"/>
        <v>N/A</v>
      </c>
      <c r="AD88" s="65" t="str">
        <f t="shared" si="26"/>
        <v>No</v>
      </c>
      <c r="AE88" s="68" t="str">
        <f t="shared" si="27"/>
        <v>N/A</v>
      </c>
      <c r="AF88" s="66"/>
    </row>
    <row r="89" spans="1:32" ht="14.5" customHeight="1">
      <c r="A89" s="66" t="s">
        <v>2980</v>
      </c>
      <c r="B89" s="66" t="s">
        <v>27</v>
      </c>
      <c r="C89" s="66" t="str" cm="1">
        <f t="array" ref="C89">_xlfn.IFNA(_xlfn.IFS(B89="Starter","Starters &amp; Sides",B89="Sides","Starters &amp; Sides"),B89)</f>
        <v>Mains</v>
      </c>
      <c r="D89" s="84" t="s">
        <v>3026</v>
      </c>
      <c r="E89" s="74"/>
      <c r="F89" s="4"/>
      <c r="G89" s="4"/>
      <c r="H89" s="4"/>
      <c r="I89" s="4"/>
      <c r="J89" s="4"/>
      <c r="K89" s="4"/>
      <c r="L89" s="4"/>
      <c r="M89" s="4"/>
      <c r="N89" s="4">
        <v>14.5</v>
      </c>
      <c r="O89" s="4">
        <v>14.75</v>
      </c>
      <c r="P89" s="15">
        <v>14.75</v>
      </c>
      <c r="Q89" s="337">
        <v>14.75</v>
      </c>
      <c r="R89" s="15" t="str">
        <f t="shared" si="14"/>
        <v>Yes</v>
      </c>
      <c r="S89" s="15" t="str">
        <f t="shared" si="15"/>
        <v>No</v>
      </c>
      <c r="T89" s="221" t="str">
        <f t="shared" si="16"/>
        <v>Yes</v>
      </c>
      <c r="U89" s="223">
        <f t="shared" si="17"/>
        <v>0</v>
      </c>
      <c r="V89" s="221" t="str">
        <f t="shared" si="18"/>
        <v>Yes</v>
      </c>
      <c r="W89" s="223">
        <f t="shared" si="19"/>
        <v>0</v>
      </c>
      <c r="X89" s="221" t="str">
        <f t="shared" si="20"/>
        <v>Yes</v>
      </c>
      <c r="Y89" s="223">
        <f t="shared" si="21"/>
        <v>1.7241379310344751E-2</v>
      </c>
      <c r="Z89" s="222" t="str">
        <f t="shared" si="22"/>
        <v>No</v>
      </c>
      <c r="AA89" s="68" t="str">
        <f t="shared" si="23"/>
        <v>N/A</v>
      </c>
      <c r="AB89" s="65" t="str">
        <f t="shared" si="24"/>
        <v>No</v>
      </c>
      <c r="AC89" s="68" t="str">
        <f t="shared" si="25"/>
        <v>N/A</v>
      </c>
      <c r="AD89" s="65" t="str">
        <f t="shared" si="26"/>
        <v>No</v>
      </c>
      <c r="AE89" s="68" t="str">
        <f t="shared" si="27"/>
        <v>N/A</v>
      </c>
      <c r="AF89" s="66"/>
    </row>
    <row r="90" spans="1:32" ht="14.5" customHeight="1">
      <c r="A90" s="66" t="s">
        <v>2980</v>
      </c>
      <c r="B90" s="66" t="s">
        <v>27</v>
      </c>
      <c r="C90" s="66" t="str" cm="1">
        <f t="array" ref="C90">_xlfn.IFNA(_xlfn.IFS(B90="Starter","Starters &amp; Sides",B90="Sides","Starters &amp; Sides"),B90)</f>
        <v>Mains</v>
      </c>
      <c r="D90" s="330" t="s">
        <v>3027</v>
      </c>
      <c r="E90" s="74"/>
      <c r="F90" s="4"/>
      <c r="G90" s="4"/>
      <c r="H90" s="4"/>
      <c r="I90" s="4"/>
      <c r="J90" s="4"/>
      <c r="K90" s="5"/>
      <c r="L90" s="5"/>
      <c r="M90" s="4"/>
      <c r="N90" s="4"/>
      <c r="O90" s="4"/>
      <c r="P90" s="15">
        <v>16.95</v>
      </c>
      <c r="Q90" s="337">
        <v>17.25</v>
      </c>
      <c r="R90" s="15" t="str">
        <f t="shared" si="14"/>
        <v>Yes</v>
      </c>
      <c r="S90" s="15" t="str">
        <f t="shared" si="15"/>
        <v>No</v>
      </c>
      <c r="T90" s="221" t="str">
        <f t="shared" si="16"/>
        <v>Yes</v>
      </c>
      <c r="U90" s="223">
        <f t="shared" si="17"/>
        <v>1.7699115044247815E-2</v>
      </c>
      <c r="V90" s="221" t="str">
        <f t="shared" si="18"/>
        <v>No</v>
      </c>
      <c r="W90" s="223" t="str">
        <f t="shared" si="19"/>
        <v>N/A</v>
      </c>
      <c r="X90" s="221" t="str">
        <f t="shared" si="20"/>
        <v>No</v>
      </c>
      <c r="Y90" s="223" t="str">
        <f t="shared" si="21"/>
        <v>N/A</v>
      </c>
      <c r="Z90" s="222" t="str">
        <f t="shared" si="22"/>
        <v>No</v>
      </c>
      <c r="AA90" s="68" t="str">
        <f t="shared" si="23"/>
        <v>N/A</v>
      </c>
      <c r="AB90" s="65" t="str">
        <f t="shared" si="24"/>
        <v>No</v>
      </c>
      <c r="AC90" s="68" t="str">
        <f t="shared" si="25"/>
        <v>N/A</v>
      </c>
      <c r="AD90" s="65" t="str">
        <f t="shared" si="26"/>
        <v>No</v>
      </c>
      <c r="AE90" s="68" t="str">
        <f t="shared" si="27"/>
        <v>N/A</v>
      </c>
      <c r="AF90" s="66"/>
    </row>
    <row r="91" spans="1:32" ht="14.5" customHeight="1">
      <c r="A91" s="66" t="s">
        <v>2980</v>
      </c>
      <c r="B91" s="66" t="s">
        <v>27</v>
      </c>
      <c r="C91" s="66" t="str" cm="1">
        <f t="array" ref="C91">_xlfn.IFNA(_xlfn.IFS(B91="Starter","Starters &amp; Sides",B91="Sides","Starters &amp; Sides"),B91)</f>
        <v>Mains</v>
      </c>
      <c r="D91" s="84" t="s">
        <v>3028</v>
      </c>
      <c r="E91" s="74"/>
      <c r="F91" s="4"/>
      <c r="G91" s="4"/>
      <c r="H91" s="4"/>
      <c r="I91" s="4"/>
      <c r="J91" s="4"/>
      <c r="K91" s="4"/>
      <c r="L91" s="4"/>
      <c r="M91" s="4"/>
      <c r="N91" s="4"/>
      <c r="O91" s="4"/>
      <c r="P91" s="15"/>
      <c r="Q91" s="337"/>
      <c r="R91" s="15" t="str">
        <f t="shared" si="14"/>
        <v>No</v>
      </c>
      <c r="S91" s="15" t="str">
        <f t="shared" si="15"/>
        <v>No</v>
      </c>
      <c r="T91" s="221" t="str">
        <f t="shared" si="16"/>
        <v>No</v>
      </c>
      <c r="U91" s="223" t="str">
        <f t="shared" si="17"/>
        <v>N/A</v>
      </c>
      <c r="V91" s="221" t="str">
        <f t="shared" si="18"/>
        <v>No</v>
      </c>
      <c r="W91" s="223" t="str">
        <f t="shared" si="19"/>
        <v>N/A</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t="14.5" customHeight="1">
      <c r="A92" s="66" t="s">
        <v>2980</v>
      </c>
      <c r="B92" s="66" t="s">
        <v>27</v>
      </c>
      <c r="C92" s="66" t="str" cm="1">
        <f t="array" ref="C92">_xlfn.IFNA(_xlfn.IFS(B92="Starter","Starters &amp; Sides",B92="Sides","Starters &amp; Sides"),B92)</f>
        <v>Mains</v>
      </c>
      <c r="D92" s="84" t="s">
        <v>3029</v>
      </c>
      <c r="E92" s="74"/>
      <c r="F92" s="4"/>
      <c r="G92" s="4"/>
      <c r="H92" s="4"/>
      <c r="I92" s="4"/>
      <c r="J92" s="4"/>
      <c r="K92" s="4"/>
      <c r="L92" s="4"/>
      <c r="M92" s="4"/>
      <c r="N92" s="4">
        <v>11.75</v>
      </c>
      <c r="O92" s="4">
        <v>12</v>
      </c>
      <c r="P92" s="15">
        <v>12</v>
      </c>
      <c r="Q92" s="337">
        <v>12.25</v>
      </c>
      <c r="R92" s="15" t="str">
        <f t="shared" si="14"/>
        <v>Yes</v>
      </c>
      <c r="S92" s="15" t="str">
        <f t="shared" si="15"/>
        <v>No</v>
      </c>
      <c r="T92" s="221" t="str">
        <f t="shared" si="16"/>
        <v>Yes</v>
      </c>
      <c r="U92" s="223">
        <f t="shared" si="17"/>
        <v>2.0833333333333259E-2</v>
      </c>
      <c r="V92" s="221" t="str">
        <f t="shared" si="18"/>
        <v>Yes</v>
      </c>
      <c r="W92" s="223">
        <f t="shared" si="19"/>
        <v>2.0833333333333259E-2</v>
      </c>
      <c r="X92" s="221" t="str">
        <f t="shared" si="20"/>
        <v>Yes</v>
      </c>
      <c r="Y92" s="223">
        <f t="shared" si="21"/>
        <v>4.2553191489361764E-2</v>
      </c>
      <c r="Z92" s="222" t="str">
        <f t="shared" si="22"/>
        <v>No</v>
      </c>
      <c r="AA92" s="68" t="str">
        <f t="shared" si="23"/>
        <v>N/A</v>
      </c>
      <c r="AB92" s="65" t="str">
        <f t="shared" si="24"/>
        <v>No</v>
      </c>
      <c r="AC92" s="68" t="str">
        <f t="shared" si="25"/>
        <v>N/A</v>
      </c>
      <c r="AD92" s="65" t="str">
        <f t="shared" si="26"/>
        <v>No</v>
      </c>
      <c r="AE92" s="68" t="str">
        <f t="shared" si="27"/>
        <v>N/A</v>
      </c>
      <c r="AF92" s="66"/>
    </row>
    <row r="93" spans="1:32" ht="14.5" customHeight="1">
      <c r="A93" s="66" t="s">
        <v>2980</v>
      </c>
      <c r="B93" s="66" t="s">
        <v>27</v>
      </c>
      <c r="C93" s="66" t="str" cm="1">
        <f t="array" ref="C93">_xlfn.IFNA(_xlfn.IFS(B93="Starter","Starters &amp; Sides",B93="Sides","Starters &amp; Sides"),B93)</f>
        <v>Mains</v>
      </c>
      <c r="D93" s="84" t="s">
        <v>3030</v>
      </c>
      <c r="E93" s="74"/>
      <c r="F93" s="4"/>
      <c r="G93" s="4"/>
      <c r="H93" s="4"/>
      <c r="I93" s="4"/>
      <c r="J93" s="4"/>
      <c r="K93" s="4"/>
      <c r="L93" s="4"/>
      <c r="M93" s="4"/>
      <c r="N93" s="4">
        <v>14</v>
      </c>
      <c r="O93" s="4">
        <v>14.25</v>
      </c>
      <c r="P93" s="15">
        <v>14.25</v>
      </c>
      <c r="Q93" s="337">
        <v>14.5</v>
      </c>
      <c r="R93" s="15" t="str">
        <f t="shared" si="14"/>
        <v>Yes</v>
      </c>
      <c r="S93" s="15" t="str">
        <f t="shared" si="15"/>
        <v>No</v>
      </c>
      <c r="T93" s="221" t="str">
        <f t="shared" si="16"/>
        <v>Yes</v>
      </c>
      <c r="U93" s="223">
        <f t="shared" si="17"/>
        <v>1.7543859649122862E-2</v>
      </c>
      <c r="V93" s="221" t="str">
        <f t="shared" si="18"/>
        <v>Yes</v>
      </c>
      <c r="W93" s="223">
        <f t="shared" si="19"/>
        <v>1.7543859649122862E-2</v>
      </c>
      <c r="X93" s="221" t="str">
        <f t="shared" si="20"/>
        <v>Yes</v>
      </c>
      <c r="Y93" s="223">
        <f t="shared" si="21"/>
        <v>3.5714285714285809E-2</v>
      </c>
      <c r="Z93" s="222" t="str">
        <f t="shared" si="22"/>
        <v>No</v>
      </c>
      <c r="AA93" s="68" t="str">
        <f t="shared" si="23"/>
        <v>N/A</v>
      </c>
      <c r="AB93" s="65" t="str">
        <f t="shared" si="24"/>
        <v>No</v>
      </c>
      <c r="AC93" s="68" t="str">
        <f t="shared" si="25"/>
        <v>N/A</v>
      </c>
      <c r="AD93" s="65" t="str">
        <f t="shared" si="26"/>
        <v>No</v>
      </c>
      <c r="AE93" s="68" t="str">
        <f t="shared" si="27"/>
        <v>N/A</v>
      </c>
      <c r="AF93" s="66"/>
    </row>
    <row r="94" spans="1:32" ht="14.5" customHeight="1">
      <c r="A94" s="66" t="s">
        <v>2980</v>
      </c>
      <c r="B94" s="66" t="s">
        <v>27</v>
      </c>
      <c r="C94" s="66" t="str" cm="1">
        <f t="array" ref="C94">_xlfn.IFNA(_xlfn.IFS(B94="Starter","Starters &amp; Sides",B94="Sides","Starters &amp; Sides"),B94)</f>
        <v>Mains</v>
      </c>
      <c r="D94" s="84" t="s">
        <v>3031</v>
      </c>
      <c r="E94" s="74"/>
      <c r="F94" s="4"/>
      <c r="G94" s="4"/>
      <c r="H94" s="4"/>
      <c r="I94" s="4"/>
      <c r="J94" s="4"/>
      <c r="K94" s="4"/>
      <c r="L94" s="4"/>
      <c r="M94" s="4"/>
      <c r="N94" s="4">
        <v>19.25</v>
      </c>
      <c r="O94" s="4">
        <v>19.5</v>
      </c>
      <c r="P94" s="15">
        <v>19.5</v>
      </c>
      <c r="Q94" s="337">
        <v>19.75</v>
      </c>
      <c r="R94" s="15" t="str">
        <f t="shared" si="14"/>
        <v>Yes</v>
      </c>
      <c r="S94" s="15" t="str">
        <f t="shared" si="15"/>
        <v>No</v>
      </c>
      <c r="T94" s="221" t="str">
        <f t="shared" si="16"/>
        <v>Yes</v>
      </c>
      <c r="U94" s="223">
        <f t="shared" si="17"/>
        <v>1.2820512820512775E-2</v>
      </c>
      <c r="V94" s="221" t="str">
        <f t="shared" si="18"/>
        <v>Yes</v>
      </c>
      <c r="W94" s="223">
        <f t="shared" si="19"/>
        <v>1.2820512820512775E-2</v>
      </c>
      <c r="X94" s="221" t="str">
        <f t="shared" si="20"/>
        <v>Yes</v>
      </c>
      <c r="Y94" s="223">
        <f t="shared" si="21"/>
        <v>2.5974025974025983E-2</v>
      </c>
      <c r="Z94" s="222" t="str">
        <f t="shared" si="22"/>
        <v>No</v>
      </c>
      <c r="AA94" s="68" t="str">
        <f t="shared" si="23"/>
        <v>N/A</v>
      </c>
      <c r="AB94" s="65" t="str">
        <f t="shared" si="24"/>
        <v>No</v>
      </c>
      <c r="AC94" s="68" t="str">
        <f t="shared" si="25"/>
        <v>N/A</v>
      </c>
      <c r="AD94" s="65" t="str">
        <f t="shared" si="26"/>
        <v>No</v>
      </c>
      <c r="AE94" s="68" t="str">
        <f t="shared" si="27"/>
        <v>N/A</v>
      </c>
      <c r="AF94" s="66"/>
    </row>
    <row r="95" spans="1:32" ht="14.5" customHeight="1">
      <c r="A95" s="66" t="s">
        <v>2980</v>
      </c>
      <c r="B95" s="66" t="s">
        <v>27</v>
      </c>
      <c r="C95" s="66" t="str" cm="1">
        <f t="array" ref="C95">_xlfn.IFNA(_xlfn.IFS(B95="Starter","Starters &amp; Sides",B95="Sides","Starters &amp; Sides"),B95)</f>
        <v>Mains</v>
      </c>
      <c r="D95" s="84" t="s">
        <v>3032</v>
      </c>
      <c r="E95" s="74"/>
      <c r="F95" s="4"/>
      <c r="G95" s="4"/>
      <c r="H95" s="4"/>
      <c r="I95" s="4"/>
      <c r="J95" s="4"/>
      <c r="K95" s="4"/>
      <c r="L95" s="4"/>
      <c r="M95" s="4"/>
      <c r="N95" s="4"/>
      <c r="O95" s="4">
        <v>15.5</v>
      </c>
      <c r="P95" s="15">
        <v>15.5</v>
      </c>
      <c r="Q95" s="337">
        <v>15.75</v>
      </c>
      <c r="R95" s="15" t="str">
        <f t="shared" si="14"/>
        <v>Yes</v>
      </c>
      <c r="S95" s="15" t="str">
        <f t="shared" si="15"/>
        <v>No</v>
      </c>
      <c r="T95" s="221" t="str">
        <f t="shared" si="16"/>
        <v>Yes</v>
      </c>
      <c r="U95" s="223">
        <f t="shared" si="17"/>
        <v>1.6129032258064502E-2</v>
      </c>
      <c r="V95" s="221" t="str">
        <f t="shared" si="18"/>
        <v>Yes</v>
      </c>
      <c r="W95" s="223">
        <f t="shared" si="19"/>
        <v>1.6129032258064502E-2</v>
      </c>
      <c r="X95" s="221" t="str">
        <f t="shared" si="20"/>
        <v>No</v>
      </c>
      <c r="Y95" s="223" t="str">
        <f t="shared" si="21"/>
        <v>N/A</v>
      </c>
      <c r="Z95" s="222" t="str">
        <f t="shared" si="22"/>
        <v>No</v>
      </c>
      <c r="AA95" s="68" t="str">
        <f t="shared" si="23"/>
        <v>N/A</v>
      </c>
      <c r="AB95" s="65" t="str">
        <f t="shared" si="24"/>
        <v>No</v>
      </c>
      <c r="AC95" s="68" t="str">
        <f t="shared" si="25"/>
        <v>N/A</v>
      </c>
      <c r="AD95" s="65" t="str">
        <f t="shared" si="26"/>
        <v>No</v>
      </c>
      <c r="AE95" s="68" t="str">
        <f t="shared" si="27"/>
        <v>N/A</v>
      </c>
      <c r="AF95" s="66"/>
    </row>
    <row r="96" spans="1:32" ht="14.5" customHeight="1">
      <c r="A96" s="66" t="s">
        <v>2980</v>
      </c>
      <c r="B96" s="66" t="s">
        <v>27</v>
      </c>
      <c r="C96" s="66" t="str" cm="1">
        <f t="array" ref="C96">_xlfn.IFNA(_xlfn.IFS(B96="Starter","Starters &amp; Sides",B96="Sides","Starters &amp; Sides"),B96)</f>
        <v>Mains</v>
      </c>
      <c r="D96" s="330" t="s">
        <v>3033</v>
      </c>
      <c r="E96" s="74"/>
      <c r="F96" s="4"/>
      <c r="G96" s="4"/>
      <c r="H96" s="4"/>
      <c r="I96" s="4"/>
      <c r="J96" s="4"/>
      <c r="K96" s="4"/>
      <c r="L96" s="4"/>
      <c r="M96" s="4"/>
      <c r="N96" s="4"/>
      <c r="O96" s="4"/>
      <c r="P96" s="15">
        <v>35.5</v>
      </c>
      <c r="Q96" s="337">
        <v>36.75</v>
      </c>
      <c r="R96" s="15" t="str">
        <f t="shared" si="14"/>
        <v>Yes</v>
      </c>
      <c r="S96" s="15" t="str">
        <f t="shared" si="15"/>
        <v>No</v>
      </c>
      <c r="T96" s="221" t="str">
        <f t="shared" si="16"/>
        <v>Yes</v>
      </c>
      <c r="U96" s="223">
        <f t="shared" si="17"/>
        <v>3.5211267605633756E-2</v>
      </c>
      <c r="V96" s="221" t="str">
        <f t="shared" si="18"/>
        <v>No</v>
      </c>
      <c r="W96" s="223" t="str">
        <f t="shared" si="19"/>
        <v>N/A</v>
      </c>
      <c r="X96" s="221" t="str">
        <f t="shared" si="20"/>
        <v>No</v>
      </c>
      <c r="Y96" s="223" t="str">
        <f t="shared" si="21"/>
        <v>N/A</v>
      </c>
      <c r="Z96" s="222" t="str">
        <f t="shared" si="22"/>
        <v>No</v>
      </c>
      <c r="AA96" s="68" t="str">
        <f t="shared" si="23"/>
        <v>N/A</v>
      </c>
      <c r="AB96" s="65" t="str">
        <f t="shared" si="24"/>
        <v>No</v>
      </c>
      <c r="AC96" s="68" t="str">
        <f t="shared" si="25"/>
        <v>N/A</v>
      </c>
      <c r="AD96" s="65" t="str">
        <f t="shared" si="26"/>
        <v>No</v>
      </c>
      <c r="AE96" s="68" t="str">
        <f t="shared" si="27"/>
        <v>N/A</v>
      </c>
      <c r="AF96" s="66"/>
    </row>
    <row r="97" spans="1:32">
      <c r="A97" s="66" t="s">
        <v>2980</v>
      </c>
      <c r="B97" s="66" t="s">
        <v>27</v>
      </c>
      <c r="C97" s="66" t="str" cm="1">
        <f t="array" ref="C97">_xlfn.IFNA(_xlfn.IFS(B97="Starter","Starters &amp; Sides",B97="Sides","Starters &amp; Sides"),B97)</f>
        <v>Mains</v>
      </c>
      <c r="D97" s="84" t="s">
        <v>3034</v>
      </c>
      <c r="E97" s="74"/>
      <c r="F97" s="4"/>
      <c r="G97" s="4"/>
      <c r="H97" s="4"/>
      <c r="I97" s="4"/>
      <c r="J97" s="4"/>
      <c r="K97" s="4"/>
      <c r="L97" s="4"/>
      <c r="M97" s="4"/>
      <c r="N97" s="4"/>
      <c r="O97" s="4">
        <f>16.5-6.25</f>
        <v>10.25</v>
      </c>
      <c r="P97" s="15"/>
      <c r="Q97" s="337"/>
      <c r="R97" s="15" t="str">
        <f t="shared" si="14"/>
        <v>No</v>
      </c>
      <c r="S97" s="15" t="str">
        <f t="shared" si="15"/>
        <v>No</v>
      </c>
      <c r="T97" s="221" t="str">
        <f t="shared" si="16"/>
        <v>No</v>
      </c>
      <c r="U97" s="223" t="str">
        <f t="shared" si="17"/>
        <v>N/A</v>
      </c>
      <c r="V97" s="221" t="str">
        <f t="shared" si="18"/>
        <v>No</v>
      </c>
      <c r="W97" s="223" t="str">
        <f t="shared" si="19"/>
        <v>N/A</v>
      </c>
      <c r="X97" s="221" t="str">
        <f t="shared" si="20"/>
        <v>No</v>
      </c>
      <c r="Y97" s="223" t="str">
        <f t="shared" si="21"/>
        <v>N/A</v>
      </c>
      <c r="Z97" s="222" t="str">
        <f t="shared" si="22"/>
        <v>No</v>
      </c>
      <c r="AA97" s="68" t="str">
        <f t="shared" si="23"/>
        <v>N/A</v>
      </c>
      <c r="AB97" s="65" t="str">
        <f t="shared" si="24"/>
        <v>No</v>
      </c>
      <c r="AC97" s="68" t="str">
        <f t="shared" si="25"/>
        <v>N/A</v>
      </c>
      <c r="AD97" s="65" t="str">
        <f t="shared" si="26"/>
        <v>No</v>
      </c>
      <c r="AE97" s="68" t="str">
        <f t="shared" si="27"/>
        <v>N/A</v>
      </c>
      <c r="AF97" s="66"/>
    </row>
    <row r="98" spans="1:32">
      <c r="A98" s="66" t="s">
        <v>2980</v>
      </c>
      <c r="B98" s="66" t="s">
        <v>27</v>
      </c>
      <c r="C98" s="66" t="str" cm="1">
        <f t="array" ref="C98">_xlfn.IFNA(_xlfn.IFS(B98="Starter","Starters &amp; Sides",B98="Sides","Starters &amp; Sides"),B98)</f>
        <v>Mains</v>
      </c>
      <c r="D98" s="84" t="s">
        <v>1684</v>
      </c>
      <c r="E98" s="74"/>
      <c r="F98" s="4"/>
      <c r="G98" s="4"/>
      <c r="H98" s="4"/>
      <c r="I98" s="4"/>
      <c r="J98" s="4"/>
      <c r="K98" s="4"/>
      <c r="L98" s="4"/>
      <c r="M98" s="4"/>
      <c r="N98" s="4"/>
      <c r="O98" s="4">
        <v>9.25</v>
      </c>
      <c r="P98" s="15">
        <v>9.25</v>
      </c>
      <c r="Q98" s="337">
        <v>9.25</v>
      </c>
      <c r="R98" s="15" t="str">
        <f t="shared" si="14"/>
        <v>Yes</v>
      </c>
      <c r="S98" s="15" t="str">
        <f t="shared" si="15"/>
        <v>No</v>
      </c>
      <c r="T98" s="221" t="str">
        <f t="shared" si="16"/>
        <v>Yes</v>
      </c>
      <c r="U98" s="223">
        <f t="shared" si="17"/>
        <v>0</v>
      </c>
      <c r="V98" s="221" t="str">
        <f t="shared" si="18"/>
        <v>Yes</v>
      </c>
      <c r="W98" s="223">
        <f t="shared" si="19"/>
        <v>0</v>
      </c>
      <c r="X98" s="221" t="str">
        <f t="shared" si="20"/>
        <v>No</v>
      </c>
      <c r="Y98" s="223" t="str">
        <f t="shared" si="21"/>
        <v>N/A</v>
      </c>
      <c r="Z98" s="222" t="str">
        <f t="shared" si="22"/>
        <v>No</v>
      </c>
      <c r="AA98" s="68" t="str">
        <f t="shared" si="23"/>
        <v>N/A</v>
      </c>
      <c r="AB98" s="65" t="str">
        <f t="shared" si="24"/>
        <v>No</v>
      </c>
      <c r="AC98" s="68" t="str">
        <f t="shared" si="25"/>
        <v>N/A</v>
      </c>
      <c r="AD98" s="65" t="str">
        <f t="shared" si="26"/>
        <v>No</v>
      </c>
      <c r="AE98" s="68" t="str">
        <f t="shared" si="27"/>
        <v>N/A</v>
      </c>
      <c r="AF98" s="66"/>
    </row>
    <row r="99" spans="1:32">
      <c r="A99" s="66" t="s">
        <v>2980</v>
      </c>
      <c r="B99" s="66" t="s">
        <v>27</v>
      </c>
      <c r="C99" s="66" t="str" cm="1">
        <f t="array" ref="C99">_xlfn.IFNA(_xlfn.IFS(B99="Starter","Starters &amp; Sides",B99="Sides","Starters &amp; Sides"),B99)</f>
        <v>Mains</v>
      </c>
      <c r="D99" s="84" t="s">
        <v>3035</v>
      </c>
      <c r="E99" s="74"/>
      <c r="F99" s="4"/>
      <c r="G99" s="4"/>
      <c r="H99" s="4"/>
      <c r="I99" s="4"/>
      <c r="J99" s="4"/>
      <c r="K99" s="4"/>
      <c r="L99" s="4"/>
      <c r="M99" s="4"/>
      <c r="N99" s="4"/>
      <c r="O99" s="4">
        <v>9.9499999999999993</v>
      </c>
      <c r="P99" s="15">
        <v>9.9499999999999993</v>
      </c>
      <c r="Q99" s="337">
        <v>9.9499999999999993</v>
      </c>
      <c r="R99" s="15" t="str">
        <f t="shared" si="14"/>
        <v>Yes</v>
      </c>
      <c r="S99" s="15" t="str">
        <f t="shared" si="15"/>
        <v>No</v>
      </c>
      <c r="T99" s="221" t="str">
        <f t="shared" si="16"/>
        <v>Yes</v>
      </c>
      <c r="U99" s="223">
        <f t="shared" si="17"/>
        <v>0</v>
      </c>
      <c r="V99" s="221" t="str">
        <f t="shared" si="18"/>
        <v>Yes</v>
      </c>
      <c r="W99" s="223">
        <f t="shared" si="19"/>
        <v>0</v>
      </c>
      <c r="X99" s="221" t="str">
        <f t="shared" si="20"/>
        <v>No</v>
      </c>
      <c r="Y99" s="223" t="str">
        <f t="shared" si="21"/>
        <v>N/A</v>
      </c>
      <c r="Z99" s="222" t="str">
        <f t="shared" si="22"/>
        <v>No</v>
      </c>
      <c r="AA99" s="68" t="str">
        <f t="shared" si="23"/>
        <v>N/A</v>
      </c>
      <c r="AB99" s="65" t="str">
        <f t="shared" si="24"/>
        <v>No</v>
      </c>
      <c r="AC99" s="68" t="str">
        <f t="shared" si="25"/>
        <v>N/A</v>
      </c>
      <c r="AD99" s="65" t="str">
        <f t="shared" si="26"/>
        <v>No</v>
      </c>
      <c r="AE99" s="68" t="str">
        <f t="shared" si="27"/>
        <v>N/A</v>
      </c>
      <c r="AF99" s="66"/>
    </row>
    <row r="100" spans="1:32">
      <c r="A100" s="66" t="s">
        <v>2980</v>
      </c>
      <c r="B100" s="66" t="s">
        <v>27</v>
      </c>
      <c r="C100" s="66" t="str" cm="1">
        <f t="array" ref="C100">_xlfn.IFNA(_xlfn.IFS(B100="Starter","Starters &amp; Sides",B100="Sides","Starters &amp; Sides"),B100)</f>
        <v>Mains</v>
      </c>
      <c r="D100" s="84" t="s">
        <v>3036</v>
      </c>
      <c r="E100" s="74"/>
      <c r="F100" s="4"/>
      <c r="G100" s="4"/>
      <c r="H100" s="4"/>
      <c r="I100" s="4"/>
      <c r="J100" s="4"/>
      <c r="K100" s="4"/>
      <c r="L100" s="4"/>
      <c r="M100" s="4"/>
      <c r="N100" s="4"/>
      <c r="O100" s="4">
        <v>9.25</v>
      </c>
      <c r="P100" s="15">
        <v>9.25</v>
      </c>
      <c r="Q100" s="337">
        <v>9.25</v>
      </c>
      <c r="R100" s="15" t="str">
        <f t="shared" si="14"/>
        <v>Yes</v>
      </c>
      <c r="S100" s="15" t="str">
        <f t="shared" si="15"/>
        <v>No</v>
      </c>
      <c r="T100" s="221" t="str">
        <f t="shared" si="16"/>
        <v>Yes</v>
      </c>
      <c r="U100" s="223">
        <f t="shared" si="17"/>
        <v>0</v>
      </c>
      <c r="V100" s="221" t="str">
        <f t="shared" si="18"/>
        <v>Yes</v>
      </c>
      <c r="W100" s="223">
        <f t="shared" si="19"/>
        <v>0</v>
      </c>
      <c r="X100" s="221" t="str">
        <f t="shared" si="20"/>
        <v>No</v>
      </c>
      <c r="Y100" s="223" t="str">
        <f t="shared" si="21"/>
        <v>N/A</v>
      </c>
      <c r="Z100" s="222" t="str">
        <f t="shared" si="22"/>
        <v>No</v>
      </c>
      <c r="AA100" s="68" t="str">
        <f t="shared" si="23"/>
        <v>N/A</v>
      </c>
      <c r="AB100" s="65" t="str">
        <f t="shared" si="24"/>
        <v>No</v>
      </c>
      <c r="AC100" s="68" t="str">
        <f t="shared" si="25"/>
        <v>N/A</v>
      </c>
      <c r="AD100" s="65" t="str">
        <f t="shared" si="26"/>
        <v>No</v>
      </c>
      <c r="AE100" s="68" t="str">
        <f t="shared" si="27"/>
        <v>N/A</v>
      </c>
      <c r="AF100" s="66"/>
    </row>
    <row r="101" spans="1:32">
      <c r="A101" s="66" t="s">
        <v>2980</v>
      </c>
      <c r="B101" s="66" t="s">
        <v>27</v>
      </c>
      <c r="C101" s="66" t="str" cm="1">
        <f t="array" ref="C101">_xlfn.IFNA(_xlfn.IFS(B101="Starter","Starters &amp; Sides",B101="Sides","Starters &amp; Sides"),B101)</f>
        <v>Mains</v>
      </c>
      <c r="D101" s="330" t="s">
        <v>3037</v>
      </c>
      <c r="E101" s="74"/>
      <c r="F101" s="4"/>
      <c r="G101" s="4"/>
      <c r="H101" s="4"/>
      <c r="I101" s="4"/>
      <c r="J101" s="4"/>
      <c r="K101" s="4"/>
      <c r="L101" s="4"/>
      <c r="M101" s="4"/>
      <c r="N101" s="4"/>
      <c r="O101" s="15">
        <v>28.25</v>
      </c>
      <c r="P101" s="15">
        <v>28.25</v>
      </c>
      <c r="Q101" s="337">
        <v>28.95</v>
      </c>
      <c r="R101" s="15" t="str">
        <f t="shared" si="14"/>
        <v>Yes</v>
      </c>
      <c r="S101" s="15" t="str">
        <f t="shared" si="15"/>
        <v>No</v>
      </c>
      <c r="T101" s="221" t="str">
        <f t="shared" si="16"/>
        <v>Yes</v>
      </c>
      <c r="U101" s="223">
        <f t="shared" si="17"/>
        <v>2.4778761061946986E-2</v>
      </c>
      <c r="V101" s="221" t="str">
        <f t="shared" si="18"/>
        <v>Yes</v>
      </c>
      <c r="W101" s="223">
        <f t="shared" si="19"/>
        <v>2.4778761061946986E-2</v>
      </c>
      <c r="X101" s="221" t="str">
        <f t="shared" si="20"/>
        <v>No</v>
      </c>
      <c r="Y101" s="223" t="str">
        <f t="shared" si="21"/>
        <v>N/A</v>
      </c>
      <c r="Z101" s="222" t="str">
        <f t="shared" si="22"/>
        <v>No</v>
      </c>
      <c r="AA101" s="68" t="str">
        <f t="shared" si="23"/>
        <v>N/A</v>
      </c>
      <c r="AB101" s="65" t="str">
        <f t="shared" si="24"/>
        <v>No</v>
      </c>
      <c r="AC101" s="68" t="str">
        <f t="shared" si="25"/>
        <v>N/A</v>
      </c>
      <c r="AD101" s="65" t="str">
        <f t="shared" si="26"/>
        <v>No</v>
      </c>
      <c r="AE101" s="68" t="str">
        <f t="shared" si="27"/>
        <v>N/A</v>
      </c>
      <c r="AF101" s="66"/>
    </row>
    <row r="102" spans="1:32">
      <c r="A102" s="66" t="s">
        <v>2980</v>
      </c>
      <c r="B102" s="66" t="s">
        <v>27</v>
      </c>
      <c r="C102" s="66" t="str" cm="1">
        <f t="array" ref="C102">_xlfn.IFNA(_xlfn.IFS(B102="Starter","Starters &amp; Sides",B102="Sides","Starters &amp; Sides"),B102)</f>
        <v>Mains</v>
      </c>
      <c r="D102" s="84" t="s">
        <v>3038</v>
      </c>
      <c r="E102" s="74"/>
      <c r="F102" s="4"/>
      <c r="G102" s="4"/>
      <c r="H102" s="4"/>
      <c r="I102" s="4"/>
      <c r="J102" s="4"/>
      <c r="K102" s="4"/>
      <c r="L102" s="4"/>
      <c r="M102" s="4"/>
      <c r="N102" s="4"/>
      <c r="O102" s="4">
        <v>15.5</v>
      </c>
      <c r="P102" s="15">
        <f>9.25+6.25</f>
        <v>15.5</v>
      </c>
      <c r="Q102" s="337">
        <v>9.5</v>
      </c>
      <c r="R102" s="15" t="str">
        <f t="shared" si="14"/>
        <v>Yes</v>
      </c>
      <c r="S102" s="15" t="str">
        <f t="shared" si="15"/>
        <v>No</v>
      </c>
      <c r="T102" s="221" t="str">
        <f t="shared" si="16"/>
        <v>Yes</v>
      </c>
      <c r="U102" s="223">
        <f t="shared" si="17"/>
        <v>-0.38709677419354838</v>
      </c>
      <c r="V102" s="221" t="str">
        <f t="shared" si="18"/>
        <v>Yes</v>
      </c>
      <c r="W102" s="223">
        <f t="shared" si="19"/>
        <v>-0.38709677419354838</v>
      </c>
      <c r="X102" s="221" t="str">
        <f t="shared" si="20"/>
        <v>No</v>
      </c>
      <c r="Y102" s="223" t="str">
        <f t="shared" si="21"/>
        <v>N/A</v>
      </c>
      <c r="Z102" s="222" t="str">
        <f t="shared" si="22"/>
        <v>No</v>
      </c>
      <c r="AA102" s="68" t="str">
        <f t="shared" si="23"/>
        <v>N/A</v>
      </c>
      <c r="AB102" s="65" t="str">
        <f t="shared" si="24"/>
        <v>No</v>
      </c>
      <c r="AC102" s="68" t="str">
        <f t="shared" si="25"/>
        <v>N/A</v>
      </c>
      <c r="AD102" s="65" t="str">
        <f t="shared" si="26"/>
        <v>No</v>
      </c>
      <c r="AE102" s="68" t="str">
        <f t="shared" si="27"/>
        <v>N/A</v>
      </c>
      <c r="AF102" s="66"/>
    </row>
    <row r="103" spans="1:32">
      <c r="A103" s="66" t="s">
        <v>2980</v>
      </c>
      <c r="B103" s="66" t="s">
        <v>27</v>
      </c>
      <c r="C103" s="66" t="str" cm="1">
        <f t="array" ref="C103">_xlfn.IFNA(_xlfn.IFS(B103="Starter","Starters &amp; Sides",B103="Sides","Starters &amp; Sides"),B103)</f>
        <v>Mains</v>
      </c>
      <c r="D103" s="329" t="s">
        <v>3039</v>
      </c>
      <c r="E103" s="74"/>
      <c r="F103" s="4"/>
      <c r="G103" s="4"/>
      <c r="H103" s="4"/>
      <c r="I103" s="4"/>
      <c r="J103" s="4"/>
      <c r="K103" s="4"/>
      <c r="L103" s="4"/>
      <c r="M103" s="4"/>
      <c r="N103" s="4"/>
      <c r="O103" s="4"/>
      <c r="P103" s="15"/>
      <c r="Q103" s="337"/>
      <c r="R103" s="15" t="str">
        <f t="shared" si="14"/>
        <v>No</v>
      </c>
      <c r="S103" s="15" t="str">
        <f t="shared" si="15"/>
        <v>No</v>
      </c>
      <c r="T103" s="221" t="str">
        <f t="shared" si="16"/>
        <v>No</v>
      </c>
      <c r="U103" s="223" t="str">
        <f t="shared" si="17"/>
        <v>N/A</v>
      </c>
      <c r="V103" s="221" t="str">
        <f t="shared" si="18"/>
        <v>No</v>
      </c>
      <c r="W103" s="223" t="str">
        <f t="shared" si="19"/>
        <v>N/A</v>
      </c>
      <c r="X103" s="221" t="str">
        <f t="shared" si="20"/>
        <v>No</v>
      </c>
      <c r="Y103" s="223" t="str">
        <f t="shared" si="21"/>
        <v>N/A</v>
      </c>
      <c r="Z103" s="222" t="str">
        <f t="shared" si="22"/>
        <v>No</v>
      </c>
      <c r="AA103" s="68" t="str">
        <f t="shared" si="23"/>
        <v>N/A</v>
      </c>
      <c r="AB103" s="65" t="str">
        <f t="shared" si="24"/>
        <v>No</v>
      </c>
      <c r="AC103" s="68" t="str">
        <f t="shared" si="25"/>
        <v>N/A</v>
      </c>
      <c r="AD103" s="65" t="str">
        <f t="shared" si="26"/>
        <v>No</v>
      </c>
      <c r="AE103" s="68" t="str">
        <f t="shared" si="27"/>
        <v>N/A</v>
      </c>
      <c r="AF103" s="66"/>
    </row>
    <row r="104" spans="1:32" ht="14.5" customHeight="1">
      <c r="A104" s="66" t="s">
        <v>2980</v>
      </c>
      <c r="B104" s="66" t="s">
        <v>86</v>
      </c>
      <c r="C104" s="66" t="str" cm="1">
        <f t="array" ref="C104">_xlfn.IFNA(_xlfn.IFS(B104="Starter","Starters &amp; Sides",B104="Sides","Starters &amp; Sides"),B104)</f>
        <v>Starters &amp; Sides</v>
      </c>
      <c r="D104" s="84" t="s">
        <v>3040</v>
      </c>
      <c r="E104" s="74"/>
      <c r="F104" s="4"/>
      <c r="G104" s="4"/>
      <c r="H104" s="4"/>
      <c r="I104" s="4"/>
      <c r="J104" s="4"/>
      <c r="K104" s="4"/>
      <c r="L104" s="4"/>
      <c r="M104" s="4"/>
      <c r="N104" s="4">
        <v>5</v>
      </c>
      <c r="O104" s="4">
        <v>5</v>
      </c>
      <c r="P104" s="15">
        <v>5</v>
      </c>
      <c r="Q104" s="337">
        <v>5.25</v>
      </c>
      <c r="R104" s="15" t="str">
        <f t="shared" si="14"/>
        <v>Yes</v>
      </c>
      <c r="S104" s="15" t="str">
        <f t="shared" si="15"/>
        <v>No</v>
      </c>
      <c r="T104" s="221" t="str">
        <f t="shared" si="16"/>
        <v>Yes</v>
      </c>
      <c r="U104" s="223">
        <f t="shared" si="17"/>
        <v>5.0000000000000044E-2</v>
      </c>
      <c r="V104" s="221" t="str">
        <f t="shared" si="18"/>
        <v>Yes</v>
      </c>
      <c r="W104" s="223">
        <f t="shared" si="19"/>
        <v>5.0000000000000044E-2</v>
      </c>
      <c r="X104" s="221" t="str">
        <f t="shared" si="20"/>
        <v>Yes</v>
      </c>
      <c r="Y104" s="223">
        <f t="shared" si="21"/>
        <v>5.0000000000000044E-2</v>
      </c>
      <c r="Z104" s="222" t="str">
        <f t="shared" si="22"/>
        <v>No</v>
      </c>
      <c r="AA104" s="68" t="str">
        <f t="shared" si="23"/>
        <v>N/A</v>
      </c>
      <c r="AB104" s="65" t="str">
        <f t="shared" si="24"/>
        <v>No</v>
      </c>
      <c r="AC104" s="68" t="str">
        <f t="shared" si="25"/>
        <v>N/A</v>
      </c>
      <c r="AD104" s="65" t="str">
        <f t="shared" si="26"/>
        <v>No</v>
      </c>
      <c r="AE104" s="68" t="str">
        <f t="shared" si="27"/>
        <v>N/A</v>
      </c>
      <c r="AF104" s="66"/>
    </row>
    <row r="105" spans="1:32" ht="14.5" customHeight="1">
      <c r="A105" s="66" t="s">
        <v>2980</v>
      </c>
      <c r="B105" s="66" t="s">
        <v>86</v>
      </c>
      <c r="C105" s="66" t="str" cm="1">
        <f t="array" ref="C105">_xlfn.IFNA(_xlfn.IFS(B105="Starter","Starters &amp; Sides",B105="Sides","Starters &amp; Sides"),B105)</f>
        <v>Starters &amp; Sides</v>
      </c>
      <c r="D105" s="84" t="s">
        <v>3041</v>
      </c>
      <c r="E105" s="74"/>
      <c r="F105" s="4"/>
      <c r="G105" s="4"/>
      <c r="H105" s="4"/>
      <c r="I105" s="4"/>
      <c r="J105" s="4"/>
      <c r="K105" s="4"/>
      <c r="L105" s="4"/>
      <c r="M105" s="4"/>
      <c r="N105" s="4">
        <v>4</v>
      </c>
      <c r="O105" s="4">
        <v>4</v>
      </c>
      <c r="P105" s="15">
        <v>4</v>
      </c>
      <c r="Q105" s="337">
        <v>4.25</v>
      </c>
      <c r="R105" s="15" t="str">
        <f t="shared" si="14"/>
        <v>Yes</v>
      </c>
      <c r="S105" s="15" t="str">
        <f t="shared" si="15"/>
        <v>No</v>
      </c>
      <c r="T105" s="221" t="str">
        <f t="shared" si="16"/>
        <v>Yes</v>
      </c>
      <c r="U105" s="223">
        <f t="shared" si="17"/>
        <v>6.25E-2</v>
      </c>
      <c r="V105" s="221" t="str">
        <f t="shared" si="18"/>
        <v>Yes</v>
      </c>
      <c r="W105" s="223">
        <f t="shared" si="19"/>
        <v>6.25E-2</v>
      </c>
      <c r="X105" s="221" t="str">
        <f t="shared" si="20"/>
        <v>Yes</v>
      </c>
      <c r="Y105" s="223">
        <f t="shared" si="21"/>
        <v>6.25E-2</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t="14.5" customHeight="1">
      <c r="A106" s="66" t="s">
        <v>2980</v>
      </c>
      <c r="B106" s="66" t="s">
        <v>86</v>
      </c>
      <c r="C106" s="66" t="str" cm="1">
        <f t="array" ref="C106">_xlfn.IFNA(_xlfn.IFS(B106="Starter","Starters &amp; Sides",B106="Sides","Starters &amp; Sides"),B106)</f>
        <v>Starters &amp; Sides</v>
      </c>
      <c r="D106" s="84" t="s">
        <v>3042</v>
      </c>
      <c r="E106" s="74"/>
      <c r="F106" s="4"/>
      <c r="G106" s="4"/>
      <c r="H106" s="4"/>
      <c r="I106" s="4"/>
      <c r="J106" s="4"/>
      <c r="K106" s="4"/>
      <c r="L106" s="4"/>
      <c r="M106" s="4"/>
      <c r="N106" s="4">
        <v>1</v>
      </c>
      <c r="O106" s="4">
        <v>1</v>
      </c>
      <c r="P106" s="15">
        <v>1</v>
      </c>
      <c r="Q106" s="337">
        <v>1</v>
      </c>
      <c r="R106" s="15" t="str">
        <f t="shared" si="14"/>
        <v>Yes</v>
      </c>
      <c r="S106" s="15" t="str">
        <f t="shared" si="15"/>
        <v>No</v>
      </c>
      <c r="T106" s="221" t="str">
        <f t="shared" si="16"/>
        <v>Yes</v>
      </c>
      <c r="U106" s="223">
        <f t="shared" si="17"/>
        <v>0</v>
      </c>
      <c r="V106" s="221" t="str">
        <f t="shared" si="18"/>
        <v>Yes</v>
      </c>
      <c r="W106" s="223">
        <f t="shared" si="19"/>
        <v>0</v>
      </c>
      <c r="X106" s="221" t="str">
        <f t="shared" si="20"/>
        <v>Yes</v>
      </c>
      <c r="Y106" s="223">
        <f t="shared" si="21"/>
        <v>0</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t="14.5" customHeight="1">
      <c r="A107" s="66" t="s">
        <v>2980</v>
      </c>
      <c r="B107" s="66" t="s">
        <v>86</v>
      </c>
      <c r="C107" s="66" t="str" cm="1">
        <f t="array" ref="C107">_xlfn.IFNA(_xlfn.IFS(B107="Starter","Starters &amp; Sides",B107="Sides","Starters &amp; Sides"),B107)</f>
        <v>Starters &amp; Sides</v>
      </c>
      <c r="D107" s="84" t="s">
        <v>3043</v>
      </c>
      <c r="E107" s="74"/>
      <c r="F107" s="4"/>
      <c r="G107" s="4"/>
      <c r="H107" s="4"/>
      <c r="I107" s="4"/>
      <c r="J107" s="4"/>
      <c r="K107" s="4"/>
      <c r="L107" s="4"/>
      <c r="M107" s="4"/>
      <c r="N107" s="4">
        <v>1</v>
      </c>
      <c r="O107" s="4">
        <v>1</v>
      </c>
      <c r="P107" s="15">
        <v>1</v>
      </c>
      <c r="Q107" s="337">
        <v>1.25</v>
      </c>
      <c r="R107" s="15" t="str">
        <f t="shared" si="14"/>
        <v>Yes</v>
      </c>
      <c r="S107" s="15" t="str">
        <f t="shared" si="15"/>
        <v>No</v>
      </c>
      <c r="T107" s="221" t="str">
        <f t="shared" si="16"/>
        <v>Yes</v>
      </c>
      <c r="U107" s="223">
        <f t="shared" si="17"/>
        <v>0.25</v>
      </c>
      <c r="V107" s="221" t="str">
        <f t="shared" si="18"/>
        <v>Yes</v>
      </c>
      <c r="W107" s="223">
        <f t="shared" si="19"/>
        <v>0.25</v>
      </c>
      <c r="X107" s="221" t="str">
        <f t="shared" si="20"/>
        <v>Yes</v>
      </c>
      <c r="Y107" s="223">
        <f t="shared" si="21"/>
        <v>0.25</v>
      </c>
      <c r="Z107" s="222" t="str">
        <f t="shared" si="22"/>
        <v>No</v>
      </c>
      <c r="AA107" s="68" t="str">
        <f t="shared" si="23"/>
        <v>N/A</v>
      </c>
      <c r="AB107" s="65" t="str">
        <f t="shared" si="24"/>
        <v>No</v>
      </c>
      <c r="AC107" s="68" t="str">
        <f t="shared" si="25"/>
        <v>N/A</v>
      </c>
      <c r="AD107" s="65" t="str">
        <f t="shared" si="26"/>
        <v>No</v>
      </c>
      <c r="AE107" s="68" t="str">
        <f t="shared" si="27"/>
        <v>N/A</v>
      </c>
      <c r="AF107" s="66"/>
    </row>
    <row r="108" spans="1:32" ht="14.5" customHeight="1">
      <c r="A108" s="66" t="s">
        <v>2980</v>
      </c>
      <c r="B108" s="66" t="s">
        <v>86</v>
      </c>
      <c r="C108" s="66" t="str" cm="1">
        <f t="array" ref="C108">_xlfn.IFNA(_xlfn.IFS(B108="Starter","Starters &amp; Sides",B108="Sides","Starters &amp; Sides"),B108)</f>
        <v>Starters &amp; Sides</v>
      </c>
      <c r="D108" s="84" t="s">
        <v>3044</v>
      </c>
      <c r="E108" s="74"/>
      <c r="F108" s="4"/>
      <c r="G108" s="4"/>
      <c r="H108" s="4"/>
      <c r="I108" s="4"/>
      <c r="J108" s="4"/>
      <c r="K108" s="4"/>
      <c r="L108" s="4"/>
      <c r="M108" s="4"/>
      <c r="N108" s="4">
        <v>4.25</v>
      </c>
      <c r="O108" s="4">
        <v>4.25</v>
      </c>
      <c r="P108" s="15">
        <v>4.25</v>
      </c>
      <c r="Q108" s="337">
        <v>4.25</v>
      </c>
      <c r="R108" s="15" t="str">
        <f t="shared" ref="R108:R171" si="28">IF(COUNTA(Q108)=1,"Yes","No")</f>
        <v>Yes</v>
      </c>
      <c r="S108" s="15" t="str">
        <f t="shared" ref="S108:S171" si="29">IF(AND(T108="No",R108="Yes"),"Yes","No")</f>
        <v>No</v>
      </c>
      <c r="T108" s="221" t="str">
        <f t="shared" ref="T108:T171" si="30">IF(COUNTA(P108:Q108)=2,"Yes","No")</f>
        <v>Yes</v>
      </c>
      <c r="U108" s="223">
        <f t="shared" ref="U108:U171" si="31">IF(T108="Yes",Q108/P108-1,"N/A")</f>
        <v>0</v>
      </c>
      <c r="V108" s="221" t="str">
        <f t="shared" ref="V108:V171" si="32">IF(COUNTA(O108:Q108)=3,"Yes","No")</f>
        <v>Yes</v>
      </c>
      <c r="W108" s="223">
        <f t="shared" ref="W108:W171" si="33">IF(V108="Yes",Q108/O108-1,"N/A")</f>
        <v>0</v>
      </c>
      <c r="X108" s="221" t="str">
        <f t="shared" ref="X108:X171" si="34">IF(COUNTA(N108:Q108)=4,"Yes","No")</f>
        <v>Yes</v>
      </c>
      <c r="Y108" s="223">
        <f t="shared" ref="Y108:Y171" si="35">IF(X108="Yes",Q108/N108-1,"N/A")</f>
        <v>0</v>
      </c>
      <c r="Z108" s="222" t="str">
        <f t="shared" ref="Z108:Z171" si="36">IF(COUNTA(M108:Q108)=5,"Yes","No")</f>
        <v>No</v>
      </c>
      <c r="AA108" s="68" t="str">
        <f t="shared" ref="AA108:AA171" si="37">IF(Z108="Yes",Q108/M108-1,"N/A")</f>
        <v>N/A</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ht="14.5" customHeight="1">
      <c r="A109" s="66" t="s">
        <v>2980</v>
      </c>
      <c r="B109" s="66" t="s">
        <v>86</v>
      </c>
      <c r="C109" s="66" t="str" cm="1">
        <f t="array" ref="C109">_xlfn.IFNA(_xlfn.IFS(B109="Starter","Starters &amp; Sides",B109="Sides","Starters &amp; Sides"),B109)</f>
        <v>Starters &amp; Sides</v>
      </c>
      <c r="D109" s="84" t="s">
        <v>394</v>
      </c>
      <c r="E109" s="74"/>
      <c r="F109" s="4"/>
      <c r="G109" s="4"/>
      <c r="H109" s="4"/>
      <c r="I109" s="4"/>
      <c r="J109" s="4"/>
      <c r="K109" s="4"/>
      <c r="L109" s="4"/>
      <c r="M109" s="4"/>
      <c r="N109" s="4">
        <v>4.25</v>
      </c>
      <c r="O109" s="4">
        <v>4.25</v>
      </c>
      <c r="P109" s="15">
        <v>4.25</v>
      </c>
      <c r="Q109" s="337">
        <v>4.25</v>
      </c>
      <c r="R109" s="15" t="str">
        <f t="shared" si="28"/>
        <v>Yes</v>
      </c>
      <c r="S109" s="15" t="str">
        <f t="shared" si="29"/>
        <v>No</v>
      </c>
      <c r="T109" s="221" t="str">
        <f t="shared" si="30"/>
        <v>Yes</v>
      </c>
      <c r="U109" s="223">
        <f t="shared" si="31"/>
        <v>0</v>
      </c>
      <c r="V109" s="221" t="str">
        <f t="shared" si="32"/>
        <v>Yes</v>
      </c>
      <c r="W109" s="223">
        <f t="shared" si="33"/>
        <v>0</v>
      </c>
      <c r="X109" s="221" t="str">
        <f t="shared" si="34"/>
        <v>Yes</v>
      </c>
      <c r="Y109" s="223">
        <f t="shared" si="35"/>
        <v>0</v>
      </c>
      <c r="Z109" s="222" t="str">
        <f t="shared" si="36"/>
        <v>No</v>
      </c>
      <c r="AA109" s="68" t="str">
        <f t="shared" si="37"/>
        <v>N/A</v>
      </c>
      <c r="AB109" s="65" t="str">
        <f t="shared" si="38"/>
        <v>No</v>
      </c>
      <c r="AC109" s="68" t="str">
        <f t="shared" si="39"/>
        <v>N/A</v>
      </c>
      <c r="AD109" s="65" t="str">
        <f t="shared" si="40"/>
        <v>No</v>
      </c>
      <c r="AE109" s="68" t="str">
        <f t="shared" si="41"/>
        <v>N/A</v>
      </c>
      <c r="AF109" s="66"/>
    </row>
    <row r="110" spans="1:32" ht="14.5" customHeight="1">
      <c r="A110" s="66" t="s">
        <v>2980</v>
      </c>
      <c r="B110" s="66" t="s">
        <v>86</v>
      </c>
      <c r="C110" s="66" t="str" cm="1">
        <f t="array" ref="C110">_xlfn.IFNA(_xlfn.IFS(B110="Starter","Starters &amp; Sides",B110="Sides","Starters &amp; Sides"),B110)</f>
        <v>Starters &amp; Sides</v>
      </c>
      <c r="D110" s="84" t="s">
        <v>1653</v>
      </c>
      <c r="E110" s="74"/>
      <c r="F110" s="4"/>
      <c r="G110" s="4"/>
      <c r="H110" s="4"/>
      <c r="I110" s="4"/>
      <c r="J110" s="4"/>
      <c r="K110" s="4"/>
      <c r="L110" s="4"/>
      <c r="M110" s="4"/>
      <c r="N110" s="4">
        <v>4.25</v>
      </c>
      <c r="O110" s="4">
        <v>4.25</v>
      </c>
      <c r="P110" s="15">
        <v>4.25</v>
      </c>
      <c r="Q110" s="337">
        <v>4.25</v>
      </c>
      <c r="R110" s="15" t="str">
        <f t="shared" si="28"/>
        <v>Yes</v>
      </c>
      <c r="S110" s="15" t="str">
        <f t="shared" si="29"/>
        <v>No</v>
      </c>
      <c r="T110" s="221" t="str">
        <f t="shared" si="30"/>
        <v>Yes</v>
      </c>
      <c r="U110" s="223">
        <f t="shared" si="31"/>
        <v>0</v>
      </c>
      <c r="V110" s="221" t="str">
        <f t="shared" si="32"/>
        <v>Yes</v>
      </c>
      <c r="W110" s="223">
        <f t="shared" si="33"/>
        <v>0</v>
      </c>
      <c r="X110" s="221" t="str">
        <f t="shared" si="34"/>
        <v>Yes</v>
      </c>
      <c r="Y110" s="223">
        <f t="shared" si="35"/>
        <v>0</v>
      </c>
      <c r="Z110" s="222" t="str">
        <f t="shared" si="36"/>
        <v>No</v>
      </c>
      <c r="AA110" s="68" t="str">
        <f t="shared" si="37"/>
        <v>N/A</v>
      </c>
      <c r="AB110" s="65" t="str">
        <f t="shared" si="38"/>
        <v>No</v>
      </c>
      <c r="AC110" s="68" t="str">
        <f t="shared" si="39"/>
        <v>N/A</v>
      </c>
      <c r="AD110" s="65" t="str">
        <f t="shared" si="40"/>
        <v>No</v>
      </c>
      <c r="AE110" s="68" t="str">
        <f t="shared" si="41"/>
        <v>N/A</v>
      </c>
      <c r="AF110" s="66"/>
    </row>
    <row r="111" spans="1:32" ht="14.5" customHeight="1">
      <c r="A111" s="66" t="s">
        <v>2980</v>
      </c>
      <c r="B111" s="66" t="s">
        <v>86</v>
      </c>
      <c r="C111" s="66" t="str" cm="1">
        <f t="array" ref="C111">_xlfn.IFNA(_xlfn.IFS(B111="Starter","Starters &amp; Sides",B111="Sides","Starters &amp; Sides"),B111)</f>
        <v>Starters &amp; Sides</v>
      </c>
      <c r="D111" s="84" t="s">
        <v>3045</v>
      </c>
      <c r="E111" s="74"/>
      <c r="F111" s="4"/>
      <c r="G111" s="4"/>
      <c r="H111" s="4"/>
      <c r="I111" s="4"/>
      <c r="J111" s="4"/>
      <c r="K111" s="4"/>
      <c r="L111" s="4"/>
      <c r="M111" s="4"/>
      <c r="N111" s="4">
        <v>4.25</v>
      </c>
      <c r="O111" s="4">
        <v>4.25</v>
      </c>
      <c r="P111" s="15">
        <v>4.25</v>
      </c>
      <c r="Q111" s="337">
        <v>4.25</v>
      </c>
      <c r="R111" s="15" t="str">
        <f t="shared" si="28"/>
        <v>Yes</v>
      </c>
      <c r="S111" s="15" t="str">
        <f t="shared" si="29"/>
        <v>No</v>
      </c>
      <c r="T111" s="221" t="str">
        <f t="shared" si="30"/>
        <v>Yes</v>
      </c>
      <c r="U111" s="223">
        <f t="shared" si="31"/>
        <v>0</v>
      </c>
      <c r="V111" s="221" t="str">
        <f t="shared" si="32"/>
        <v>Yes</v>
      </c>
      <c r="W111" s="223">
        <f t="shared" si="33"/>
        <v>0</v>
      </c>
      <c r="X111" s="221" t="str">
        <f t="shared" si="34"/>
        <v>Yes</v>
      </c>
      <c r="Y111" s="223">
        <f t="shared" si="35"/>
        <v>0</v>
      </c>
      <c r="Z111" s="222" t="str">
        <f t="shared" si="36"/>
        <v>No</v>
      </c>
      <c r="AA111" s="68" t="str">
        <f t="shared" si="37"/>
        <v>N/A</v>
      </c>
      <c r="AB111" s="65" t="str">
        <f t="shared" si="38"/>
        <v>No</v>
      </c>
      <c r="AC111" s="68" t="str">
        <f t="shared" si="39"/>
        <v>N/A</v>
      </c>
      <c r="AD111" s="65" t="str">
        <f t="shared" si="40"/>
        <v>No</v>
      </c>
      <c r="AE111" s="68" t="str">
        <f t="shared" si="41"/>
        <v>N/A</v>
      </c>
      <c r="AF111" s="66"/>
    </row>
    <row r="112" spans="1:32" ht="14.5" customHeight="1">
      <c r="A112" s="66" t="s">
        <v>2980</v>
      </c>
      <c r="B112" s="66" t="s">
        <v>86</v>
      </c>
      <c r="C112" s="66" t="str" cm="1">
        <f t="array" ref="C112">_xlfn.IFNA(_xlfn.IFS(B112="Starter","Starters &amp; Sides",B112="Sides","Starters &amp; Sides"),B112)</f>
        <v>Starters &amp; Sides</v>
      </c>
      <c r="D112" s="84" t="s">
        <v>3046</v>
      </c>
      <c r="E112" s="74"/>
      <c r="F112" s="4"/>
      <c r="G112" s="4"/>
      <c r="H112" s="4"/>
      <c r="I112" s="4"/>
      <c r="J112" s="4"/>
      <c r="K112" s="4"/>
      <c r="L112" s="4"/>
      <c r="M112" s="4"/>
      <c r="N112" s="4"/>
      <c r="O112" s="4"/>
      <c r="P112" s="15"/>
      <c r="Q112" s="337"/>
      <c r="R112" s="15" t="str">
        <f t="shared" si="28"/>
        <v>No</v>
      </c>
      <c r="S112" s="15" t="str">
        <f t="shared" si="29"/>
        <v>No</v>
      </c>
      <c r="T112" s="221" t="str">
        <f t="shared" si="30"/>
        <v>No</v>
      </c>
      <c r="U112" s="223" t="str">
        <f t="shared" si="31"/>
        <v>N/A</v>
      </c>
      <c r="V112" s="221" t="str">
        <f t="shared" si="32"/>
        <v>No</v>
      </c>
      <c r="W112" s="223" t="str">
        <f t="shared" si="33"/>
        <v>N/A</v>
      </c>
      <c r="X112" s="221" t="str">
        <f t="shared" si="34"/>
        <v>No</v>
      </c>
      <c r="Y112" s="223" t="str">
        <f t="shared" si="35"/>
        <v>N/A</v>
      </c>
      <c r="Z112" s="222" t="str">
        <f t="shared" si="36"/>
        <v>No</v>
      </c>
      <c r="AA112" s="68" t="str">
        <f t="shared" si="37"/>
        <v>N/A</v>
      </c>
      <c r="AB112" s="65" t="str">
        <f t="shared" si="38"/>
        <v>No</v>
      </c>
      <c r="AC112" s="68" t="str">
        <f t="shared" si="39"/>
        <v>N/A</v>
      </c>
      <c r="AD112" s="65" t="str">
        <f t="shared" si="40"/>
        <v>No</v>
      </c>
      <c r="AE112" s="68" t="str">
        <f t="shared" si="41"/>
        <v>N/A</v>
      </c>
      <c r="AF112" s="66"/>
    </row>
    <row r="113" spans="1:32" ht="14.5" customHeight="1">
      <c r="A113" s="66" t="s">
        <v>2980</v>
      </c>
      <c r="B113" s="66" t="s">
        <v>86</v>
      </c>
      <c r="C113" s="66" t="str" cm="1">
        <f t="array" ref="C113">_xlfn.IFNA(_xlfn.IFS(B113="Starter","Starters &amp; Sides",B113="Sides","Starters &amp; Sides"),B113)</f>
        <v>Starters &amp; Sides</v>
      </c>
      <c r="D113" s="84" t="s">
        <v>2534</v>
      </c>
      <c r="E113" s="74"/>
      <c r="F113" s="4"/>
      <c r="G113" s="4"/>
      <c r="H113" s="4"/>
      <c r="I113" s="4"/>
      <c r="J113" s="4"/>
      <c r="K113" s="4"/>
      <c r="L113" s="4"/>
      <c r="M113" s="4"/>
      <c r="N113" s="4">
        <v>4.25</v>
      </c>
      <c r="O113" s="4">
        <v>4.25</v>
      </c>
      <c r="P113" s="15">
        <v>4.25</v>
      </c>
      <c r="Q113" s="337">
        <v>4.25</v>
      </c>
      <c r="R113" s="15" t="str">
        <f t="shared" si="28"/>
        <v>Yes</v>
      </c>
      <c r="S113" s="15" t="str">
        <f t="shared" si="29"/>
        <v>No</v>
      </c>
      <c r="T113" s="221" t="str">
        <f t="shared" si="30"/>
        <v>Yes</v>
      </c>
      <c r="U113" s="223">
        <f t="shared" si="31"/>
        <v>0</v>
      </c>
      <c r="V113" s="221" t="str">
        <f t="shared" si="32"/>
        <v>Yes</v>
      </c>
      <c r="W113" s="223">
        <f t="shared" si="33"/>
        <v>0</v>
      </c>
      <c r="X113" s="221" t="str">
        <f t="shared" si="34"/>
        <v>Yes</v>
      </c>
      <c r="Y113" s="223">
        <f t="shared" si="35"/>
        <v>0</v>
      </c>
      <c r="Z113" s="222" t="str">
        <f t="shared" si="36"/>
        <v>No</v>
      </c>
      <c r="AA113" s="68" t="str">
        <f t="shared" si="37"/>
        <v>N/A</v>
      </c>
      <c r="AB113" s="65" t="str">
        <f t="shared" si="38"/>
        <v>No</v>
      </c>
      <c r="AC113" s="68" t="str">
        <f t="shared" si="39"/>
        <v>N/A</v>
      </c>
      <c r="AD113" s="65" t="str">
        <f t="shared" si="40"/>
        <v>No</v>
      </c>
      <c r="AE113" s="68" t="str">
        <f t="shared" si="41"/>
        <v>N/A</v>
      </c>
      <c r="AF113" s="66"/>
    </row>
    <row r="114" spans="1:32" ht="14.5" customHeight="1">
      <c r="A114" s="66" t="s">
        <v>2980</v>
      </c>
      <c r="B114" s="66" t="s">
        <v>86</v>
      </c>
      <c r="C114" s="66" t="str" cm="1">
        <f t="array" ref="C114">_xlfn.IFNA(_xlfn.IFS(B114="Starter","Starters &amp; Sides",B114="Sides","Starters &amp; Sides"),B114)</f>
        <v>Starters &amp; Sides</v>
      </c>
      <c r="D114" s="84" t="s">
        <v>3047</v>
      </c>
      <c r="E114" s="74"/>
      <c r="F114" s="4"/>
      <c r="G114" s="4"/>
      <c r="H114" s="4"/>
      <c r="I114" s="4"/>
      <c r="J114" s="4"/>
      <c r="K114" s="4"/>
      <c r="L114" s="4"/>
      <c r="M114" s="4"/>
      <c r="N114" s="4">
        <v>1</v>
      </c>
      <c r="O114" s="4">
        <v>1</v>
      </c>
      <c r="P114" s="15">
        <v>1</v>
      </c>
      <c r="Q114" s="337">
        <v>1.25</v>
      </c>
      <c r="R114" s="15" t="str">
        <f t="shared" si="28"/>
        <v>Yes</v>
      </c>
      <c r="S114" s="15" t="str">
        <f t="shared" si="29"/>
        <v>No</v>
      </c>
      <c r="T114" s="221" t="str">
        <f t="shared" si="30"/>
        <v>Yes</v>
      </c>
      <c r="U114" s="223">
        <f t="shared" si="31"/>
        <v>0.25</v>
      </c>
      <c r="V114" s="221" t="str">
        <f t="shared" si="32"/>
        <v>Yes</v>
      </c>
      <c r="W114" s="223">
        <f t="shared" si="33"/>
        <v>0.25</v>
      </c>
      <c r="X114" s="221" t="str">
        <f t="shared" si="34"/>
        <v>Yes</v>
      </c>
      <c r="Y114" s="223">
        <f t="shared" si="35"/>
        <v>0.25</v>
      </c>
      <c r="Z114" s="222" t="str">
        <f t="shared" si="36"/>
        <v>No</v>
      </c>
      <c r="AA114" s="68" t="str">
        <f t="shared" si="37"/>
        <v>N/A</v>
      </c>
      <c r="AB114" s="65" t="str">
        <f t="shared" si="38"/>
        <v>No</v>
      </c>
      <c r="AC114" s="68" t="str">
        <f t="shared" si="39"/>
        <v>N/A</v>
      </c>
      <c r="AD114" s="65" t="str">
        <f t="shared" si="40"/>
        <v>No</v>
      </c>
      <c r="AE114" s="68" t="str">
        <f t="shared" si="41"/>
        <v>N/A</v>
      </c>
      <c r="AF114" s="66"/>
    </row>
    <row r="115" spans="1:32" ht="14.5" customHeight="1">
      <c r="A115" s="66" t="s">
        <v>2980</v>
      </c>
      <c r="B115" s="66" t="s">
        <v>86</v>
      </c>
      <c r="C115" s="66" t="str" cm="1">
        <f t="array" ref="C115">_xlfn.IFNA(_xlfn.IFS(B115="Starter","Starters &amp; Sides",B115="Sides","Starters &amp; Sides"),B115)</f>
        <v>Starters &amp; Sides</v>
      </c>
      <c r="D115" s="84" t="s">
        <v>3048</v>
      </c>
      <c r="E115" s="74"/>
      <c r="F115" s="4"/>
      <c r="G115" s="4"/>
      <c r="H115" s="4"/>
      <c r="I115" s="4"/>
      <c r="J115" s="4"/>
      <c r="K115" s="4"/>
      <c r="L115" s="4"/>
      <c r="M115" s="4"/>
      <c r="N115" s="4"/>
      <c r="O115" s="4"/>
      <c r="P115" s="15"/>
      <c r="Q115" s="337"/>
      <c r="R115" s="15" t="str">
        <f t="shared" si="28"/>
        <v>No</v>
      </c>
      <c r="S115" s="15" t="str">
        <f t="shared" si="29"/>
        <v>No</v>
      </c>
      <c r="T115" s="221" t="str">
        <f t="shared" si="30"/>
        <v>No</v>
      </c>
      <c r="U115" s="223" t="str">
        <f t="shared" si="31"/>
        <v>N/A</v>
      </c>
      <c r="V115" s="221" t="str">
        <f t="shared" si="32"/>
        <v>No</v>
      </c>
      <c r="W115" s="223" t="str">
        <f t="shared" si="33"/>
        <v>N/A</v>
      </c>
      <c r="X115" s="221" t="str">
        <f t="shared" si="34"/>
        <v>No</v>
      </c>
      <c r="Y115" s="223" t="str">
        <f t="shared" si="35"/>
        <v>N/A</v>
      </c>
      <c r="Z115" s="222" t="str">
        <f t="shared" si="36"/>
        <v>No</v>
      </c>
      <c r="AA115" s="68" t="str">
        <f t="shared" si="37"/>
        <v>N/A</v>
      </c>
      <c r="AB115" s="65" t="str">
        <f t="shared" si="38"/>
        <v>No</v>
      </c>
      <c r="AC115" s="68" t="str">
        <f t="shared" si="39"/>
        <v>N/A</v>
      </c>
      <c r="AD115" s="65" t="str">
        <f t="shared" si="40"/>
        <v>No</v>
      </c>
      <c r="AE115" s="68" t="str">
        <f t="shared" si="41"/>
        <v>N/A</v>
      </c>
      <c r="AF115" s="66"/>
    </row>
    <row r="116" spans="1:32" ht="14.5" customHeight="1">
      <c r="A116" s="66" t="s">
        <v>2980</v>
      </c>
      <c r="B116" s="66" t="s">
        <v>86</v>
      </c>
      <c r="C116" s="66" t="str" cm="1">
        <f t="array" ref="C116">_xlfn.IFNA(_xlfn.IFS(B116="Starter","Starters &amp; Sides",B116="Sides","Starters &amp; Sides"),B116)</f>
        <v>Starters &amp; Sides</v>
      </c>
      <c r="D116" s="84" t="s">
        <v>3049</v>
      </c>
      <c r="E116" s="74"/>
      <c r="F116" s="4"/>
      <c r="G116" s="4"/>
      <c r="H116" s="4"/>
      <c r="I116" s="4"/>
      <c r="J116" s="4"/>
      <c r="K116" s="4"/>
      <c r="L116" s="4"/>
      <c r="M116" s="4"/>
      <c r="N116" s="4">
        <v>4</v>
      </c>
      <c r="O116" s="4">
        <v>4</v>
      </c>
      <c r="P116" s="15">
        <v>4</v>
      </c>
      <c r="Q116" s="337">
        <v>4.25</v>
      </c>
      <c r="R116" s="15" t="str">
        <f t="shared" si="28"/>
        <v>Yes</v>
      </c>
      <c r="S116" s="15" t="str">
        <f t="shared" si="29"/>
        <v>No</v>
      </c>
      <c r="T116" s="221" t="str">
        <f t="shared" si="30"/>
        <v>Yes</v>
      </c>
      <c r="U116" s="223">
        <f t="shared" si="31"/>
        <v>6.25E-2</v>
      </c>
      <c r="V116" s="221" t="str">
        <f t="shared" si="32"/>
        <v>Yes</v>
      </c>
      <c r="W116" s="223">
        <f t="shared" si="33"/>
        <v>6.25E-2</v>
      </c>
      <c r="X116" s="221" t="str">
        <f t="shared" si="34"/>
        <v>Yes</v>
      </c>
      <c r="Y116" s="223">
        <f t="shared" si="35"/>
        <v>6.25E-2</v>
      </c>
      <c r="Z116" s="222" t="str">
        <f t="shared" si="36"/>
        <v>No</v>
      </c>
      <c r="AA116" s="68" t="str">
        <f t="shared" si="37"/>
        <v>N/A</v>
      </c>
      <c r="AB116" s="65" t="str">
        <f t="shared" si="38"/>
        <v>No</v>
      </c>
      <c r="AC116" s="68" t="str">
        <f t="shared" si="39"/>
        <v>N/A</v>
      </c>
      <c r="AD116" s="65" t="str">
        <f t="shared" si="40"/>
        <v>No</v>
      </c>
      <c r="AE116" s="68" t="str">
        <f t="shared" si="41"/>
        <v>N/A</v>
      </c>
      <c r="AF116" s="66"/>
    </row>
    <row r="117" spans="1:32" ht="14.5" customHeight="1">
      <c r="A117" s="66" t="s">
        <v>2980</v>
      </c>
      <c r="B117" s="66" t="s">
        <v>86</v>
      </c>
      <c r="C117" s="66" t="str" cm="1">
        <f t="array" ref="C117">_xlfn.IFNA(_xlfn.IFS(B117="Starter","Starters &amp; Sides",B117="Sides","Starters &amp; Sides"),B117)</f>
        <v>Starters &amp; Sides</v>
      </c>
      <c r="D117" s="84" t="s">
        <v>3050</v>
      </c>
      <c r="E117" s="74"/>
      <c r="F117" s="4"/>
      <c r="G117" s="4"/>
      <c r="H117" s="4"/>
      <c r="I117" s="4"/>
      <c r="J117" s="4"/>
      <c r="K117" s="4"/>
      <c r="L117" s="4"/>
      <c r="M117" s="4"/>
      <c r="N117" s="4">
        <v>2.25</v>
      </c>
      <c r="O117" s="4">
        <v>2.25</v>
      </c>
      <c r="P117" s="15">
        <v>2.25</v>
      </c>
      <c r="Q117" s="337">
        <v>2.5</v>
      </c>
      <c r="R117" s="15" t="str">
        <f t="shared" si="28"/>
        <v>Yes</v>
      </c>
      <c r="S117" s="15" t="str">
        <f t="shared" si="29"/>
        <v>No</v>
      </c>
      <c r="T117" s="221" t="str">
        <f t="shared" si="30"/>
        <v>Yes</v>
      </c>
      <c r="U117" s="223">
        <f t="shared" si="31"/>
        <v>0.11111111111111116</v>
      </c>
      <c r="V117" s="221" t="str">
        <f t="shared" si="32"/>
        <v>Yes</v>
      </c>
      <c r="W117" s="223">
        <f t="shared" si="33"/>
        <v>0.11111111111111116</v>
      </c>
      <c r="X117" s="221" t="str">
        <f t="shared" si="34"/>
        <v>Yes</v>
      </c>
      <c r="Y117" s="223">
        <f t="shared" si="35"/>
        <v>0.11111111111111116</v>
      </c>
      <c r="Z117" s="222" t="str">
        <f t="shared" si="36"/>
        <v>No</v>
      </c>
      <c r="AA117" s="68" t="str">
        <f t="shared" si="37"/>
        <v>N/A</v>
      </c>
      <c r="AB117" s="65" t="str">
        <f t="shared" si="38"/>
        <v>No</v>
      </c>
      <c r="AC117" s="68" t="str">
        <f t="shared" si="39"/>
        <v>N/A</v>
      </c>
      <c r="AD117" s="65" t="str">
        <f t="shared" si="40"/>
        <v>No</v>
      </c>
      <c r="AE117" s="68" t="str">
        <f t="shared" si="41"/>
        <v>N/A</v>
      </c>
      <c r="AF117" s="66"/>
    </row>
    <row r="118" spans="1:32" ht="14.5" customHeight="1">
      <c r="A118" s="66" t="s">
        <v>2980</v>
      </c>
      <c r="B118" s="66" t="s">
        <v>86</v>
      </c>
      <c r="C118" s="66" t="str" cm="1">
        <f t="array" ref="C118">_xlfn.IFNA(_xlfn.IFS(B118="Starter","Starters &amp; Sides",B118="Sides","Starters &amp; Sides"),B118)</f>
        <v>Starters &amp; Sides</v>
      </c>
      <c r="D118" s="84" t="s">
        <v>3051</v>
      </c>
      <c r="E118" s="74"/>
      <c r="F118" s="4"/>
      <c r="G118" s="4"/>
      <c r="H118" s="4"/>
      <c r="I118" s="4"/>
      <c r="J118" s="4"/>
      <c r="K118" s="4"/>
      <c r="L118" s="4"/>
      <c r="M118" s="4"/>
      <c r="N118" s="4">
        <v>1</v>
      </c>
      <c r="O118" s="4">
        <v>1</v>
      </c>
      <c r="P118" s="15">
        <v>1</v>
      </c>
      <c r="Q118" s="337">
        <v>1</v>
      </c>
      <c r="R118" s="15" t="str">
        <f t="shared" si="28"/>
        <v>Yes</v>
      </c>
      <c r="S118" s="15" t="str">
        <f t="shared" si="29"/>
        <v>No</v>
      </c>
      <c r="T118" s="221" t="str">
        <f t="shared" si="30"/>
        <v>Yes</v>
      </c>
      <c r="U118" s="223">
        <f t="shared" si="31"/>
        <v>0</v>
      </c>
      <c r="V118" s="221" t="str">
        <f t="shared" si="32"/>
        <v>Yes</v>
      </c>
      <c r="W118" s="223">
        <f t="shared" si="33"/>
        <v>0</v>
      </c>
      <c r="X118" s="221" t="str">
        <f t="shared" si="34"/>
        <v>Yes</v>
      </c>
      <c r="Y118" s="223">
        <f t="shared" si="35"/>
        <v>0</v>
      </c>
      <c r="Z118" s="222" t="str">
        <f t="shared" si="36"/>
        <v>No</v>
      </c>
      <c r="AA118" s="68" t="str">
        <f t="shared" si="37"/>
        <v>N/A</v>
      </c>
      <c r="AB118" s="65" t="str">
        <f t="shared" si="38"/>
        <v>No</v>
      </c>
      <c r="AC118" s="68" t="str">
        <f t="shared" si="39"/>
        <v>N/A</v>
      </c>
      <c r="AD118" s="65" t="str">
        <f t="shared" si="40"/>
        <v>No</v>
      </c>
      <c r="AE118" s="68" t="str">
        <f t="shared" si="41"/>
        <v>N/A</v>
      </c>
      <c r="AF118" s="66"/>
    </row>
    <row r="119" spans="1:32" ht="14.5" customHeight="1">
      <c r="A119" s="66" t="s">
        <v>2980</v>
      </c>
      <c r="B119" s="66" t="s">
        <v>86</v>
      </c>
      <c r="C119" s="66" t="str" cm="1">
        <f t="array" ref="C119">_xlfn.IFNA(_xlfn.IFS(B119="Starter","Starters &amp; Sides",B119="Sides","Starters &amp; Sides"),B119)</f>
        <v>Starters &amp; Sides</v>
      </c>
      <c r="D119" s="84" t="s">
        <v>3052</v>
      </c>
      <c r="E119" s="74"/>
      <c r="F119" s="4"/>
      <c r="G119" s="4"/>
      <c r="H119" s="4"/>
      <c r="I119" s="4"/>
      <c r="J119" s="4"/>
      <c r="K119" s="4"/>
      <c r="L119" s="4"/>
      <c r="M119" s="4"/>
      <c r="N119" s="4"/>
      <c r="O119" s="4"/>
      <c r="P119" s="15"/>
      <c r="Q119" s="337"/>
      <c r="R119" s="15" t="str">
        <f t="shared" si="28"/>
        <v>No</v>
      </c>
      <c r="S119" s="15" t="str">
        <f t="shared" si="29"/>
        <v>No</v>
      </c>
      <c r="T119" s="221" t="str">
        <f t="shared" si="30"/>
        <v>No</v>
      </c>
      <c r="U119" s="223" t="str">
        <f t="shared" si="31"/>
        <v>N/A</v>
      </c>
      <c r="V119" s="221" t="str">
        <f t="shared" si="32"/>
        <v>No</v>
      </c>
      <c r="W119" s="223" t="str">
        <f t="shared" si="33"/>
        <v>N/A</v>
      </c>
      <c r="X119" s="221" t="str">
        <f t="shared" si="34"/>
        <v>No</v>
      </c>
      <c r="Y119" s="223" t="str">
        <f t="shared" si="35"/>
        <v>N/A</v>
      </c>
      <c r="Z119" s="222" t="str">
        <f t="shared" si="36"/>
        <v>No</v>
      </c>
      <c r="AA119" s="68" t="str">
        <f t="shared" si="37"/>
        <v>N/A</v>
      </c>
      <c r="AB119" s="65" t="str">
        <f t="shared" si="38"/>
        <v>No</v>
      </c>
      <c r="AC119" s="68" t="str">
        <f t="shared" si="39"/>
        <v>N/A</v>
      </c>
      <c r="AD119" s="65" t="str">
        <f t="shared" si="40"/>
        <v>No</v>
      </c>
      <c r="AE119" s="68" t="str">
        <f t="shared" si="41"/>
        <v>N/A</v>
      </c>
      <c r="AF119" s="66"/>
    </row>
    <row r="120" spans="1:32" ht="14.5" customHeight="1">
      <c r="A120" s="66" t="s">
        <v>2980</v>
      </c>
      <c r="B120" s="66" t="s">
        <v>86</v>
      </c>
      <c r="C120" s="66" t="str" cm="1">
        <f t="array" ref="C120">_xlfn.IFNA(_xlfn.IFS(B120="Starter","Starters &amp; Sides",B120="Sides","Starters &amp; Sides"),B120)</f>
        <v>Starters &amp; Sides</v>
      </c>
      <c r="D120" s="84" t="s">
        <v>3053</v>
      </c>
      <c r="E120" s="74"/>
      <c r="F120" s="4"/>
      <c r="G120" s="4"/>
      <c r="H120" s="4"/>
      <c r="I120" s="4"/>
      <c r="J120" s="4"/>
      <c r="K120" s="4"/>
      <c r="L120" s="4"/>
      <c r="M120" s="4"/>
      <c r="N120" s="4"/>
      <c r="O120" s="4"/>
      <c r="P120" s="15"/>
      <c r="Q120" s="337"/>
      <c r="R120" s="15" t="str">
        <f t="shared" si="28"/>
        <v>No</v>
      </c>
      <c r="S120" s="15" t="str">
        <f t="shared" si="29"/>
        <v>No</v>
      </c>
      <c r="T120" s="221" t="str">
        <f t="shared" si="30"/>
        <v>No</v>
      </c>
      <c r="U120" s="223" t="str">
        <f t="shared" si="31"/>
        <v>N/A</v>
      </c>
      <c r="V120" s="221" t="str">
        <f t="shared" si="32"/>
        <v>No</v>
      </c>
      <c r="W120" s="223" t="str">
        <f t="shared" si="33"/>
        <v>N/A</v>
      </c>
      <c r="X120" s="221" t="str">
        <f t="shared" si="34"/>
        <v>No</v>
      </c>
      <c r="Y120" s="223" t="str">
        <f t="shared" si="35"/>
        <v>N/A</v>
      </c>
      <c r="Z120" s="222" t="str">
        <f t="shared" si="36"/>
        <v>No</v>
      </c>
      <c r="AA120" s="68" t="str">
        <f t="shared" si="37"/>
        <v>N/A</v>
      </c>
      <c r="AB120" s="65" t="str">
        <f t="shared" si="38"/>
        <v>No</v>
      </c>
      <c r="AC120" s="68" t="str">
        <f t="shared" si="39"/>
        <v>N/A</v>
      </c>
      <c r="AD120" s="65" t="str">
        <f t="shared" si="40"/>
        <v>No</v>
      </c>
      <c r="AE120" s="68" t="str">
        <f t="shared" si="41"/>
        <v>N/A</v>
      </c>
      <c r="AF120" s="66"/>
    </row>
    <row r="121" spans="1:32" ht="14.5" customHeight="1">
      <c r="A121" s="66" t="s">
        <v>2980</v>
      </c>
      <c r="B121" s="66" t="s">
        <v>86</v>
      </c>
      <c r="C121" s="66" t="str" cm="1">
        <f t="array" ref="C121">_xlfn.IFNA(_xlfn.IFS(B121="Starter","Starters &amp; Sides",B121="Sides","Starters &amp; Sides"),B121)</f>
        <v>Starters &amp; Sides</v>
      </c>
      <c r="D121" s="84" t="s">
        <v>3054</v>
      </c>
      <c r="E121" s="74"/>
      <c r="F121" s="4"/>
      <c r="G121" s="4"/>
      <c r="H121" s="4"/>
      <c r="I121" s="4"/>
      <c r="J121" s="4"/>
      <c r="K121" s="4"/>
      <c r="L121" s="4"/>
      <c r="M121" s="4"/>
      <c r="N121" s="4"/>
      <c r="O121" s="4"/>
      <c r="P121" s="15"/>
      <c r="Q121" s="337"/>
      <c r="R121" s="15" t="str">
        <f t="shared" si="28"/>
        <v>No</v>
      </c>
      <c r="S121" s="15" t="str">
        <f t="shared" si="29"/>
        <v>No</v>
      </c>
      <c r="T121" s="221" t="str">
        <f t="shared" si="30"/>
        <v>No</v>
      </c>
      <c r="U121" s="223" t="str">
        <f t="shared" si="31"/>
        <v>N/A</v>
      </c>
      <c r="V121" s="221" t="str">
        <f t="shared" si="32"/>
        <v>No</v>
      </c>
      <c r="W121" s="223" t="str">
        <f t="shared" si="33"/>
        <v>N/A</v>
      </c>
      <c r="X121" s="221" t="str">
        <f t="shared" si="34"/>
        <v>No</v>
      </c>
      <c r="Y121" s="223" t="str">
        <f t="shared" si="35"/>
        <v>N/A</v>
      </c>
      <c r="Z121" s="222" t="str">
        <f t="shared" si="36"/>
        <v>No</v>
      </c>
      <c r="AA121" s="68" t="str">
        <f t="shared" si="37"/>
        <v>N/A</v>
      </c>
      <c r="AB121" s="65" t="str">
        <f t="shared" si="38"/>
        <v>No</v>
      </c>
      <c r="AC121" s="68" t="str">
        <f t="shared" si="39"/>
        <v>N/A</v>
      </c>
      <c r="AD121" s="65" t="str">
        <f t="shared" si="40"/>
        <v>No</v>
      </c>
      <c r="AE121" s="68" t="str">
        <f t="shared" si="41"/>
        <v>N/A</v>
      </c>
      <c r="AF121" s="66"/>
    </row>
    <row r="122" spans="1:32" ht="14.5" customHeight="1">
      <c r="A122" s="66" t="s">
        <v>2980</v>
      </c>
      <c r="B122" s="66" t="s">
        <v>86</v>
      </c>
      <c r="C122" s="66" t="str" cm="1">
        <f t="array" ref="C122">_xlfn.IFNA(_xlfn.IFS(B122="Starter","Starters &amp; Sides",B122="Sides","Starters &amp; Sides"),B122)</f>
        <v>Starters &amp; Sides</v>
      </c>
      <c r="D122" s="84" t="s">
        <v>3055</v>
      </c>
      <c r="E122" s="74"/>
      <c r="F122" s="4"/>
      <c r="G122" s="4"/>
      <c r="H122" s="4"/>
      <c r="I122" s="4"/>
      <c r="J122" s="4"/>
      <c r="K122" s="4"/>
      <c r="L122" s="4"/>
      <c r="M122" s="4"/>
      <c r="N122" s="4">
        <v>5.25</v>
      </c>
      <c r="O122" s="4">
        <v>5.25</v>
      </c>
      <c r="P122" s="15">
        <v>5.25</v>
      </c>
      <c r="Q122" s="337">
        <v>5.25</v>
      </c>
      <c r="R122" s="15" t="str">
        <f t="shared" si="28"/>
        <v>Yes</v>
      </c>
      <c r="S122" s="15" t="str">
        <f t="shared" si="29"/>
        <v>No</v>
      </c>
      <c r="T122" s="221" t="str">
        <f t="shared" si="30"/>
        <v>Yes</v>
      </c>
      <c r="U122" s="223">
        <f t="shared" si="31"/>
        <v>0</v>
      </c>
      <c r="V122" s="221" t="str">
        <f t="shared" si="32"/>
        <v>Yes</v>
      </c>
      <c r="W122" s="223">
        <f t="shared" si="33"/>
        <v>0</v>
      </c>
      <c r="X122" s="221" t="str">
        <f t="shared" si="34"/>
        <v>Yes</v>
      </c>
      <c r="Y122" s="223">
        <f t="shared" si="35"/>
        <v>0</v>
      </c>
      <c r="Z122" s="222" t="str">
        <f t="shared" si="36"/>
        <v>No</v>
      </c>
      <c r="AA122" s="68" t="str">
        <f t="shared" si="37"/>
        <v>N/A</v>
      </c>
      <c r="AB122" s="65" t="str">
        <f t="shared" si="38"/>
        <v>No</v>
      </c>
      <c r="AC122" s="68" t="str">
        <f t="shared" si="39"/>
        <v>N/A</v>
      </c>
      <c r="AD122" s="65" t="str">
        <f t="shared" si="40"/>
        <v>No</v>
      </c>
      <c r="AE122" s="68" t="str">
        <f t="shared" si="41"/>
        <v>N/A</v>
      </c>
      <c r="AF122" s="66"/>
    </row>
    <row r="123" spans="1:32" ht="14.5" customHeight="1">
      <c r="A123" s="66" t="s">
        <v>2980</v>
      </c>
      <c r="B123" s="66" t="s">
        <v>86</v>
      </c>
      <c r="C123" s="66" t="str" cm="1">
        <f t="array" ref="C123">_xlfn.IFNA(_xlfn.IFS(B123="Starter","Starters &amp; Sides",B123="Sides","Starters &amp; Sides"),B123)</f>
        <v>Starters &amp; Sides</v>
      </c>
      <c r="D123" t="s">
        <v>3056</v>
      </c>
      <c r="E123" s="74"/>
      <c r="F123" s="4"/>
      <c r="G123" s="4"/>
      <c r="H123" s="4"/>
      <c r="I123" s="4"/>
      <c r="J123" s="4"/>
      <c r="K123" s="4"/>
      <c r="L123" s="4"/>
      <c r="M123" s="4"/>
      <c r="N123" s="4">
        <v>4.25</v>
      </c>
      <c r="O123" s="4">
        <v>4.25</v>
      </c>
      <c r="P123" s="15">
        <v>4.25</v>
      </c>
      <c r="Q123" s="337">
        <v>4.25</v>
      </c>
      <c r="R123" s="15" t="str">
        <f t="shared" si="28"/>
        <v>Yes</v>
      </c>
      <c r="S123" s="15" t="str">
        <f t="shared" si="29"/>
        <v>No</v>
      </c>
      <c r="T123" s="221" t="str">
        <f t="shared" si="30"/>
        <v>Yes</v>
      </c>
      <c r="U123" s="223">
        <f t="shared" si="31"/>
        <v>0</v>
      </c>
      <c r="V123" s="221" t="str">
        <f t="shared" si="32"/>
        <v>Yes</v>
      </c>
      <c r="W123" s="223">
        <f t="shared" si="33"/>
        <v>0</v>
      </c>
      <c r="X123" s="221" t="str">
        <f t="shared" si="34"/>
        <v>Yes</v>
      </c>
      <c r="Y123" s="223">
        <f t="shared" si="35"/>
        <v>0</v>
      </c>
      <c r="Z123" s="222" t="str">
        <f t="shared" si="36"/>
        <v>No</v>
      </c>
      <c r="AA123" s="68" t="str">
        <f t="shared" si="37"/>
        <v>N/A</v>
      </c>
      <c r="AB123" s="65" t="str">
        <f t="shared" si="38"/>
        <v>No</v>
      </c>
      <c r="AC123" s="68" t="str">
        <f t="shared" si="39"/>
        <v>N/A</v>
      </c>
      <c r="AD123" s="65" t="str">
        <f t="shared" si="40"/>
        <v>No</v>
      </c>
      <c r="AE123" s="68" t="str">
        <f t="shared" si="41"/>
        <v>N/A</v>
      </c>
      <c r="AF123" s="66"/>
    </row>
    <row r="124" spans="1:32" ht="14.5" customHeight="1">
      <c r="A124" s="66" t="s">
        <v>2980</v>
      </c>
      <c r="B124" s="66" t="s">
        <v>86</v>
      </c>
      <c r="C124" s="66" t="str" cm="1">
        <f t="array" ref="C124">_xlfn.IFNA(_xlfn.IFS(B124="Starter","Starters &amp; Sides",B124="Sides","Starters &amp; Sides"),B124)</f>
        <v>Starters &amp; Sides</v>
      </c>
      <c r="D124" t="s">
        <v>3057</v>
      </c>
      <c r="E124" s="74"/>
      <c r="F124" s="4"/>
      <c r="G124" s="4"/>
      <c r="H124" s="4"/>
      <c r="I124" s="4"/>
      <c r="J124" s="4"/>
      <c r="K124" s="4"/>
      <c r="L124" s="4"/>
      <c r="M124" s="4"/>
      <c r="N124" s="4">
        <v>4.25</v>
      </c>
      <c r="O124" s="4">
        <v>4.25</v>
      </c>
      <c r="P124" s="15">
        <v>4.25</v>
      </c>
      <c r="Q124" s="337">
        <v>4.25</v>
      </c>
      <c r="R124" s="15" t="str">
        <f t="shared" si="28"/>
        <v>Yes</v>
      </c>
      <c r="S124" s="15" t="str">
        <f t="shared" si="29"/>
        <v>No</v>
      </c>
      <c r="T124" s="221" t="str">
        <f t="shared" si="30"/>
        <v>Yes</v>
      </c>
      <c r="U124" s="223">
        <f t="shared" si="31"/>
        <v>0</v>
      </c>
      <c r="V124" s="221" t="str">
        <f t="shared" si="32"/>
        <v>Yes</v>
      </c>
      <c r="W124" s="223">
        <f t="shared" si="33"/>
        <v>0</v>
      </c>
      <c r="X124" s="221" t="str">
        <f t="shared" si="34"/>
        <v>Yes</v>
      </c>
      <c r="Y124" s="223">
        <f t="shared" si="35"/>
        <v>0</v>
      </c>
      <c r="Z124" s="222" t="str">
        <f t="shared" si="36"/>
        <v>No</v>
      </c>
      <c r="AA124" s="68" t="str">
        <f t="shared" si="37"/>
        <v>N/A</v>
      </c>
      <c r="AB124" s="65" t="str">
        <f t="shared" si="38"/>
        <v>No</v>
      </c>
      <c r="AC124" s="68" t="str">
        <f t="shared" si="39"/>
        <v>N/A</v>
      </c>
      <c r="AD124" s="65" t="str">
        <f t="shared" si="40"/>
        <v>No</v>
      </c>
      <c r="AE124" s="68" t="str">
        <f t="shared" si="41"/>
        <v>N/A</v>
      </c>
      <c r="AF124" s="66"/>
    </row>
    <row r="125" spans="1:32" ht="14.5" customHeight="1">
      <c r="A125" s="66" t="s">
        <v>2980</v>
      </c>
      <c r="B125" s="66" t="s">
        <v>86</v>
      </c>
      <c r="C125" s="66" t="str" cm="1">
        <f t="array" ref="C125">_xlfn.IFNA(_xlfn.IFS(B125="Starter","Starters &amp; Sides",B125="Sides","Starters &amp; Sides"),B125)</f>
        <v>Starters &amp; Sides</v>
      </c>
      <c r="D125" s="84" t="s">
        <v>3058</v>
      </c>
      <c r="E125" s="74"/>
      <c r="F125" s="4"/>
      <c r="G125" s="4"/>
      <c r="H125" s="4"/>
      <c r="I125" s="4"/>
      <c r="J125" s="4"/>
      <c r="K125" s="4"/>
      <c r="L125" s="4"/>
      <c r="M125" s="4"/>
      <c r="N125" s="4"/>
      <c r="O125" s="4"/>
      <c r="P125" s="15"/>
      <c r="Q125" s="337"/>
      <c r="R125" s="15" t="str">
        <f t="shared" si="28"/>
        <v>No</v>
      </c>
      <c r="S125" s="15" t="str">
        <f t="shared" si="29"/>
        <v>No</v>
      </c>
      <c r="T125" s="221" t="str">
        <f t="shared" si="30"/>
        <v>No</v>
      </c>
      <c r="U125" s="223" t="str">
        <f t="shared" si="31"/>
        <v>N/A</v>
      </c>
      <c r="V125" s="221" t="str">
        <f t="shared" si="32"/>
        <v>No</v>
      </c>
      <c r="W125" s="223" t="str">
        <f t="shared" si="33"/>
        <v>N/A</v>
      </c>
      <c r="X125" s="221" t="str">
        <f t="shared" si="34"/>
        <v>No</v>
      </c>
      <c r="Y125" s="223" t="str">
        <f t="shared" si="35"/>
        <v>N/A</v>
      </c>
      <c r="Z125" s="222" t="str">
        <f t="shared" si="36"/>
        <v>No</v>
      </c>
      <c r="AA125" s="68" t="str">
        <f t="shared" si="37"/>
        <v>N/A</v>
      </c>
      <c r="AB125" s="65" t="str">
        <f t="shared" si="38"/>
        <v>No</v>
      </c>
      <c r="AC125" s="68" t="str">
        <f t="shared" si="39"/>
        <v>N/A</v>
      </c>
      <c r="AD125" s="65" t="str">
        <f t="shared" si="40"/>
        <v>No</v>
      </c>
      <c r="AE125" s="68" t="str">
        <f t="shared" si="41"/>
        <v>N/A</v>
      </c>
      <c r="AF125" s="66"/>
    </row>
    <row r="126" spans="1:32" ht="14.5" customHeight="1">
      <c r="A126" s="66" t="s">
        <v>2980</v>
      </c>
      <c r="B126" s="66" t="s">
        <v>86</v>
      </c>
      <c r="C126" s="66" t="str" cm="1">
        <f t="array" ref="C126">_xlfn.IFNA(_xlfn.IFS(B126="Starter","Starters &amp; Sides",B126="Sides","Starters &amp; Sides"),B126)</f>
        <v>Starters &amp; Sides</v>
      </c>
      <c r="D126" s="84" t="s">
        <v>3059</v>
      </c>
      <c r="E126" s="74"/>
      <c r="F126" s="4"/>
      <c r="G126" s="4"/>
      <c r="H126" s="4"/>
      <c r="I126" s="4"/>
      <c r="J126" s="4"/>
      <c r="K126" s="4"/>
      <c r="L126" s="4"/>
      <c r="M126" s="4"/>
      <c r="N126" s="4"/>
      <c r="O126" s="4"/>
      <c r="P126" s="15"/>
      <c r="Q126" s="337"/>
      <c r="R126" s="15" t="str">
        <f t="shared" si="28"/>
        <v>No</v>
      </c>
      <c r="S126" s="15" t="str">
        <f t="shared" si="29"/>
        <v>No</v>
      </c>
      <c r="T126" s="221" t="str">
        <f t="shared" si="30"/>
        <v>No</v>
      </c>
      <c r="U126" s="223" t="str">
        <f t="shared" si="31"/>
        <v>N/A</v>
      </c>
      <c r="V126" s="221" t="str">
        <f t="shared" si="32"/>
        <v>No</v>
      </c>
      <c r="W126" s="223" t="str">
        <f t="shared" si="33"/>
        <v>N/A</v>
      </c>
      <c r="X126" s="221" t="str">
        <f t="shared" si="34"/>
        <v>No</v>
      </c>
      <c r="Y126" s="223" t="str">
        <f t="shared" si="35"/>
        <v>N/A</v>
      </c>
      <c r="Z126" s="222" t="str">
        <f t="shared" si="36"/>
        <v>No</v>
      </c>
      <c r="AA126" s="68" t="str">
        <f t="shared" si="37"/>
        <v>N/A</v>
      </c>
      <c r="AB126" s="65" t="str">
        <f t="shared" si="38"/>
        <v>No</v>
      </c>
      <c r="AC126" s="68" t="str">
        <f t="shared" si="39"/>
        <v>N/A</v>
      </c>
      <c r="AD126" s="65" t="str">
        <f t="shared" si="40"/>
        <v>No</v>
      </c>
      <c r="AE126" s="68" t="str">
        <f t="shared" si="41"/>
        <v>N/A</v>
      </c>
      <c r="AF126" s="66"/>
    </row>
    <row r="127" spans="1:32" ht="14.5" customHeight="1">
      <c r="A127" s="66" t="s">
        <v>2980</v>
      </c>
      <c r="B127" s="66" t="s">
        <v>86</v>
      </c>
      <c r="C127" s="66" t="str" cm="1">
        <f t="array" ref="C127">_xlfn.IFNA(_xlfn.IFS(B127="Starter","Starters &amp; Sides",B127="Sides","Starters &amp; Sides"),B127)</f>
        <v>Starters &amp; Sides</v>
      </c>
      <c r="D127" s="84" t="s">
        <v>3060</v>
      </c>
      <c r="E127" s="74"/>
      <c r="F127" s="4"/>
      <c r="G127" s="4"/>
      <c r="H127" s="4"/>
      <c r="I127" s="4"/>
      <c r="J127" s="4"/>
      <c r="K127" s="4"/>
      <c r="L127" s="4"/>
      <c r="M127" s="4"/>
      <c r="N127" s="4"/>
      <c r="O127" s="4"/>
      <c r="P127" s="15"/>
      <c r="Q127" s="337"/>
      <c r="R127" s="15" t="str">
        <f t="shared" si="28"/>
        <v>No</v>
      </c>
      <c r="S127" s="15" t="str">
        <f t="shared" si="29"/>
        <v>No</v>
      </c>
      <c r="T127" s="221" t="str">
        <f t="shared" si="30"/>
        <v>No</v>
      </c>
      <c r="U127" s="223" t="str">
        <f t="shared" si="31"/>
        <v>N/A</v>
      </c>
      <c r="V127" s="221" t="str">
        <f t="shared" si="32"/>
        <v>No</v>
      </c>
      <c r="W127" s="223" t="str">
        <f t="shared" si="33"/>
        <v>N/A</v>
      </c>
      <c r="X127" s="221" t="str">
        <f t="shared" si="34"/>
        <v>No</v>
      </c>
      <c r="Y127" s="223" t="str">
        <f t="shared" si="35"/>
        <v>N/A</v>
      </c>
      <c r="Z127" s="222" t="str">
        <f t="shared" si="36"/>
        <v>No</v>
      </c>
      <c r="AA127" s="68" t="str">
        <f t="shared" si="37"/>
        <v>N/A</v>
      </c>
      <c r="AB127" s="65" t="str">
        <f t="shared" si="38"/>
        <v>No</v>
      </c>
      <c r="AC127" s="68" t="str">
        <f t="shared" si="39"/>
        <v>N/A</v>
      </c>
      <c r="AD127" s="65" t="str">
        <f t="shared" si="40"/>
        <v>No</v>
      </c>
      <c r="AE127" s="68" t="str">
        <f t="shared" si="41"/>
        <v>N/A</v>
      </c>
      <c r="AF127" s="66"/>
    </row>
    <row r="128" spans="1:32" ht="14.5" customHeight="1">
      <c r="A128" s="66" t="s">
        <v>2980</v>
      </c>
      <c r="B128" s="66" t="s">
        <v>86</v>
      </c>
      <c r="C128" s="66" t="str" cm="1">
        <f t="array" ref="C128">_xlfn.IFNA(_xlfn.IFS(B128="Starter","Starters &amp; Sides",B128="Sides","Starters &amp; Sides"),B128)</f>
        <v>Starters &amp; Sides</v>
      </c>
      <c r="D128" s="84" t="s">
        <v>3061</v>
      </c>
      <c r="E128" s="74"/>
      <c r="F128" s="4"/>
      <c r="G128" s="4"/>
      <c r="H128" s="4"/>
      <c r="I128" s="4"/>
      <c r="J128" s="4"/>
      <c r="K128" s="4"/>
      <c r="L128" s="4"/>
      <c r="M128" s="4"/>
      <c r="N128" s="4">
        <v>1</v>
      </c>
      <c r="O128" s="4">
        <v>1</v>
      </c>
      <c r="P128" s="15">
        <v>1</v>
      </c>
      <c r="Q128" s="337">
        <v>1.25</v>
      </c>
      <c r="R128" s="15" t="str">
        <f t="shared" si="28"/>
        <v>Yes</v>
      </c>
      <c r="S128" s="15" t="str">
        <f t="shared" si="29"/>
        <v>No</v>
      </c>
      <c r="T128" s="221" t="str">
        <f t="shared" si="30"/>
        <v>Yes</v>
      </c>
      <c r="U128" s="223">
        <f t="shared" si="31"/>
        <v>0.25</v>
      </c>
      <c r="V128" s="221" t="str">
        <f t="shared" si="32"/>
        <v>Yes</v>
      </c>
      <c r="W128" s="223">
        <f t="shared" si="33"/>
        <v>0.25</v>
      </c>
      <c r="X128" s="221" t="str">
        <f t="shared" si="34"/>
        <v>Yes</v>
      </c>
      <c r="Y128" s="223">
        <f t="shared" si="35"/>
        <v>0.25</v>
      </c>
      <c r="Z128" s="222" t="str">
        <f t="shared" si="36"/>
        <v>No</v>
      </c>
      <c r="AA128" s="68" t="str">
        <f t="shared" si="37"/>
        <v>N/A</v>
      </c>
      <c r="AB128" s="65" t="str">
        <f t="shared" si="38"/>
        <v>No</v>
      </c>
      <c r="AC128" s="68" t="str">
        <f t="shared" si="39"/>
        <v>N/A</v>
      </c>
      <c r="AD128" s="65" t="str">
        <f t="shared" si="40"/>
        <v>No</v>
      </c>
      <c r="AE128" s="68" t="str">
        <f t="shared" si="41"/>
        <v>N/A</v>
      </c>
      <c r="AF128" s="66"/>
    </row>
    <row r="129" spans="1:32" ht="14.5" customHeight="1">
      <c r="A129" s="66" t="s">
        <v>2980</v>
      </c>
      <c r="B129" s="66" t="s">
        <v>86</v>
      </c>
      <c r="C129" s="66" t="str" cm="1">
        <f t="array" ref="C129">_xlfn.IFNA(_xlfn.IFS(B129="Starter","Starters &amp; Sides",B129="Sides","Starters &amp; Sides"),B129)</f>
        <v>Starters &amp; Sides</v>
      </c>
      <c r="D129" s="84" t="s">
        <v>3062</v>
      </c>
      <c r="E129" s="74"/>
      <c r="F129" s="4"/>
      <c r="G129" s="4"/>
      <c r="H129" s="4"/>
      <c r="I129" s="4"/>
      <c r="J129" s="4"/>
      <c r="K129" s="4"/>
      <c r="L129" s="4"/>
      <c r="M129" s="4"/>
      <c r="N129" s="4">
        <v>1</v>
      </c>
      <c r="O129" s="4">
        <v>1</v>
      </c>
      <c r="P129" s="15">
        <v>1</v>
      </c>
      <c r="Q129" s="337">
        <v>1.25</v>
      </c>
      <c r="R129" s="15" t="str">
        <f t="shared" si="28"/>
        <v>Yes</v>
      </c>
      <c r="S129" s="15" t="str">
        <f t="shared" si="29"/>
        <v>No</v>
      </c>
      <c r="T129" s="221" t="str">
        <f t="shared" si="30"/>
        <v>Yes</v>
      </c>
      <c r="U129" s="223">
        <f t="shared" si="31"/>
        <v>0.25</v>
      </c>
      <c r="V129" s="221" t="str">
        <f t="shared" si="32"/>
        <v>Yes</v>
      </c>
      <c r="W129" s="223">
        <f t="shared" si="33"/>
        <v>0.25</v>
      </c>
      <c r="X129" s="221" t="str">
        <f t="shared" si="34"/>
        <v>Yes</v>
      </c>
      <c r="Y129" s="223">
        <f t="shared" si="35"/>
        <v>0.25</v>
      </c>
      <c r="Z129" s="222" t="str">
        <f t="shared" si="36"/>
        <v>No</v>
      </c>
      <c r="AA129" s="68" t="str">
        <f t="shared" si="37"/>
        <v>N/A</v>
      </c>
      <c r="AB129" s="65" t="str">
        <f t="shared" si="38"/>
        <v>No</v>
      </c>
      <c r="AC129" s="68" t="str">
        <f t="shared" si="39"/>
        <v>N/A</v>
      </c>
      <c r="AD129" s="65" t="str">
        <f t="shared" si="40"/>
        <v>No</v>
      </c>
      <c r="AE129" s="68" t="str">
        <f t="shared" si="41"/>
        <v>N/A</v>
      </c>
      <c r="AF129" s="66"/>
    </row>
    <row r="130" spans="1:32" ht="14.5" customHeight="1">
      <c r="A130" s="66" t="s">
        <v>2980</v>
      </c>
      <c r="B130" s="66" t="s">
        <v>86</v>
      </c>
      <c r="C130" s="66" t="str" cm="1">
        <f t="array" ref="C130">_xlfn.IFNA(_xlfn.IFS(B130="Starter","Starters &amp; Sides",B130="Sides","Starters &amp; Sides"),B130)</f>
        <v>Starters &amp; Sides</v>
      </c>
      <c r="D130" s="84" t="s">
        <v>3047</v>
      </c>
      <c r="E130" s="74"/>
      <c r="F130" s="4"/>
      <c r="G130" s="4"/>
      <c r="H130" s="4"/>
      <c r="I130" s="4"/>
      <c r="J130" s="4"/>
      <c r="K130" s="4"/>
      <c r="L130" s="4"/>
      <c r="M130" s="4"/>
      <c r="N130" s="4">
        <v>1</v>
      </c>
      <c r="O130" s="4">
        <v>1</v>
      </c>
      <c r="P130" s="15">
        <v>1</v>
      </c>
      <c r="Q130" s="337">
        <v>1.25</v>
      </c>
      <c r="R130" s="15" t="str">
        <f t="shared" si="28"/>
        <v>Yes</v>
      </c>
      <c r="S130" s="15" t="str">
        <f t="shared" si="29"/>
        <v>No</v>
      </c>
      <c r="T130" s="221" t="str">
        <f t="shared" si="30"/>
        <v>Yes</v>
      </c>
      <c r="U130" s="223">
        <f t="shared" si="31"/>
        <v>0.25</v>
      </c>
      <c r="V130" s="221" t="str">
        <f t="shared" si="32"/>
        <v>Yes</v>
      </c>
      <c r="W130" s="223">
        <f t="shared" si="33"/>
        <v>0.25</v>
      </c>
      <c r="X130" s="221" t="str">
        <f t="shared" si="34"/>
        <v>Yes</v>
      </c>
      <c r="Y130" s="223">
        <f t="shared" si="35"/>
        <v>0.25</v>
      </c>
      <c r="Z130" s="222" t="str">
        <f t="shared" si="36"/>
        <v>No</v>
      </c>
      <c r="AA130" s="68" t="str">
        <f t="shared" si="37"/>
        <v>N/A</v>
      </c>
      <c r="AB130" s="65" t="str">
        <f t="shared" si="38"/>
        <v>No</v>
      </c>
      <c r="AC130" s="68" t="str">
        <f t="shared" si="39"/>
        <v>N/A</v>
      </c>
      <c r="AD130" s="65" t="str">
        <f t="shared" si="40"/>
        <v>No</v>
      </c>
      <c r="AE130" s="68" t="str">
        <f t="shared" si="41"/>
        <v>N/A</v>
      </c>
      <c r="AF130" s="66"/>
    </row>
    <row r="131" spans="1:32" ht="14.5" customHeight="1">
      <c r="A131" s="66" t="s">
        <v>2980</v>
      </c>
      <c r="B131" s="66" t="s">
        <v>86</v>
      </c>
      <c r="C131" s="66" t="str" cm="1">
        <f t="array" ref="C131">_xlfn.IFNA(_xlfn.IFS(B131="Starter","Starters &amp; Sides",B131="Sides","Starters &amp; Sides"),B131)</f>
        <v>Starters &amp; Sides</v>
      </c>
      <c r="D131" s="84" t="s">
        <v>3063</v>
      </c>
      <c r="E131" s="74"/>
      <c r="F131" s="4"/>
      <c r="G131" s="4"/>
      <c r="H131" s="4"/>
      <c r="I131" s="4"/>
      <c r="J131" s="4"/>
      <c r="K131" s="4"/>
      <c r="L131" s="4"/>
      <c r="M131" s="4"/>
      <c r="N131" s="4"/>
      <c r="O131" s="4"/>
      <c r="P131" s="15"/>
      <c r="Q131" s="337"/>
      <c r="R131" s="15" t="str">
        <f t="shared" si="28"/>
        <v>No</v>
      </c>
      <c r="S131" s="15" t="str">
        <f t="shared" si="29"/>
        <v>No</v>
      </c>
      <c r="T131" s="221" t="str">
        <f t="shared" si="30"/>
        <v>No</v>
      </c>
      <c r="U131" s="223" t="str">
        <f t="shared" si="31"/>
        <v>N/A</v>
      </c>
      <c r="V131" s="221" t="str">
        <f t="shared" si="32"/>
        <v>No</v>
      </c>
      <c r="W131" s="223" t="str">
        <f t="shared" si="33"/>
        <v>N/A</v>
      </c>
      <c r="X131" s="221" t="str">
        <f t="shared" si="34"/>
        <v>No</v>
      </c>
      <c r="Y131" s="223" t="str">
        <f t="shared" si="35"/>
        <v>N/A</v>
      </c>
      <c r="Z131" s="222" t="str">
        <f t="shared" si="36"/>
        <v>No</v>
      </c>
      <c r="AA131" s="68" t="str">
        <f t="shared" si="37"/>
        <v>N/A</v>
      </c>
      <c r="AB131" s="65" t="str">
        <f t="shared" si="38"/>
        <v>No</v>
      </c>
      <c r="AC131" s="68" t="str">
        <f t="shared" si="39"/>
        <v>N/A</v>
      </c>
      <c r="AD131" s="65" t="str">
        <f t="shared" si="40"/>
        <v>No</v>
      </c>
      <c r="AE131" s="68" t="str">
        <f t="shared" si="41"/>
        <v>N/A</v>
      </c>
      <c r="AF131" s="66"/>
    </row>
    <row r="132" spans="1:32" ht="14.5" customHeight="1">
      <c r="A132" s="66" t="s">
        <v>2980</v>
      </c>
      <c r="B132" s="66" t="s">
        <v>86</v>
      </c>
      <c r="C132" s="66" t="str" cm="1">
        <f t="array" ref="C132">_xlfn.IFNA(_xlfn.IFS(B132="Starter","Starters &amp; Sides",B132="Sides","Starters &amp; Sides"),B132)</f>
        <v>Starters &amp; Sides</v>
      </c>
      <c r="D132" s="84" t="s">
        <v>3064</v>
      </c>
      <c r="E132" s="74"/>
      <c r="F132" s="4"/>
      <c r="G132" s="4"/>
      <c r="H132" s="4"/>
      <c r="I132" s="4"/>
      <c r="J132" s="4"/>
      <c r="K132" s="4"/>
      <c r="L132" s="4"/>
      <c r="M132" s="4"/>
      <c r="N132" s="4">
        <v>1.95</v>
      </c>
      <c r="O132" s="4">
        <v>1.95</v>
      </c>
      <c r="P132" s="15">
        <v>1.95</v>
      </c>
      <c r="Q132" s="337">
        <v>2.25</v>
      </c>
      <c r="R132" s="15" t="str">
        <f t="shared" si="28"/>
        <v>Yes</v>
      </c>
      <c r="S132" s="15" t="str">
        <f t="shared" si="29"/>
        <v>No</v>
      </c>
      <c r="T132" s="221" t="str">
        <f t="shared" si="30"/>
        <v>Yes</v>
      </c>
      <c r="U132" s="223">
        <f t="shared" si="31"/>
        <v>0.15384615384615397</v>
      </c>
      <c r="V132" s="221" t="str">
        <f t="shared" si="32"/>
        <v>Yes</v>
      </c>
      <c r="W132" s="223">
        <f t="shared" si="33"/>
        <v>0.15384615384615397</v>
      </c>
      <c r="X132" s="221" t="str">
        <f t="shared" si="34"/>
        <v>Yes</v>
      </c>
      <c r="Y132" s="223">
        <f t="shared" si="35"/>
        <v>0.15384615384615397</v>
      </c>
      <c r="Z132" s="222" t="str">
        <f t="shared" si="36"/>
        <v>No</v>
      </c>
      <c r="AA132" s="68" t="str">
        <f t="shared" si="37"/>
        <v>N/A</v>
      </c>
      <c r="AB132" s="65" t="str">
        <f t="shared" si="38"/>
        <v>No</v>
      </c>
      <c r="AC132" s="68" t="str">
        <f t="shared" si="39"/>
        <v>N/A</v>
      </c>
      <c r="AD132" s="65" t="str">
        <f t="shared" si="40"/>
        <v>No</v>
      </c>
      <c r="AE132" s="68" t="str">
        <f t="shared" si="41"/>
        <v>N/A</v>
      </c>
      <c r="AF132" s="66"/>
    </row>
    <row r="133" spans="1:32" ht="14.5" customHeight="1">
      <c r="A133" s="66" t="s">
        <v>2980</v>
      </c>
      <c r="B133" s="66" t="s">
        <v>86</v>
      </c>
      <c r="C133" s="66" t="str" cm="1">
        <f t="array" ref="C133">_xlfn.IFNA(_xlfn.IFS(B133="Starter","Starters &amp; Sides",B133="Sides","Starters &amp; Sides"),B133)</f>
        <v>Starters &amp; Sides</v>
      </c>
      <c r="D133" s="84" t="s">
        <v>3065</v>
      </c>
      <c r="E133" s="74"/>
      <c r="F133" s="4"/>
      <c r="G133" s="4"/>
      <c r="H133" s="4"/>
      <c r="I133" s="4"/>
      <c r="J133" s="4"/>
      <c r="K133" s="4"/>
      <c r="L133" s="4"/>
      <c r="M133" s="4"/>
      <c r="N133" s="4">
        <v>1</v>
      </c>
      <c r="O133" s="4">
        <v>1</v>
      </c>
      <c r="P133" s="15">
        <v>1</v>
      </c>
      <c r="Q133" s="337">
        <v>1.25</v>
      </c>
      <c r="R133" s="15" t="str">
        <f t="shared" si="28"/>
        <v>Yes</v>
      </c>
      <c r="S133" s="15" t="str">
        <f t="shared" si="29"/>
        <v>No</v>
      </c>
      <c r="T133" s="221" t="str">
        <f t="shared" si="30"/>
        <v>Yes</v>
      </c>
      <c r="U133" s="223">
        <f t="shared" si="31"/>
        <v>0.25</v>
      </c>
      <c r="V133" s="221" t="str">
        <f t="shared" si="32"/>
        <v>Yes</v>
      </c>
      <c r="W133" s="223">
        <f t="shared" si="33"/>
        <v>0.25</v>
      </c>
      <c r="X133" s="221" t="str">
        <f t="shared" si="34"/>
        <v>Yes</v>
      </c>
      <c r="Y133" s="223">
        <f t="shared" si="35"/>
        <v>0.25</v>
      </c>
      <c r="Z133" s="222" t="str">
        <f t="shared" si="36"/>
        <v>No</v>
      </c>
      <c r="AA133" s="68" t="str">
        <f t="shared" si="37"/>
        <v>N/A</v>
      </c>
      <c r="AB133" s="65" t="str">
        <f t="shared" si="38"/>
        <v>No</v>
      </c>
      <c r="AC133" s="68" t="str">
        <f t="shared" si="39"/>
        <v>N/A</v>
      </c>
      <c r="AD133" s="65" t="str">
        <f t="shared" si="40"/>
        <v>No</v>
      </c>
      <c r="AE133" s="68" t="str">
        <f t="shared" si="41"/>
        <v>N/A</v>
      </c>
      <c r="AF133" s="66"/>
    </row>
    <row r="134" spans="1:32" ht="14.5" customHeight="1">
      <c r="A134" s="66" t="s">
        <v>2980</v>
      </c>
      <c r="B134" s="66" t="s">
        <v>86</v>
      </c>
      <c r="C134" s="66" t="str" cm="1">
        <f t="array" ref="C134">_xlfn.IFNA(_xlfn.IFS(B134="Starter","Starters &amp; Sides",B134="Sides","Starters &amp; Sides"),B134)</f>
        <v>Starters &amp; Sides</v>
      </c>
      <c r="D134" s="84" t="s">
        <v>3066</v>
      </c>
      <c r="E134" s="74"/>
      <c r="F134" s="4"/>
      <c r="G134" s="4"/>
      <c r="H134" s="4"/>
      <c r="I134" s="4"/>
      <c r="J134" s="4"/>
      <c r="K134" s="4"/>
      <c r="L134" s="4"/>
      <c r="M134" s="4"/>
      <c r="N134" s="4"/>
      <c r="O134" s="4"/>
      <c r="P134" s="15"/>
      <c r="Q134" s="337"/>
      <c r="R134" s="15" t="str">
        <f t="shared" si="28"/>
        <v>No</v>
      </c>
      <c r="S134" s="15" t="str">
        <f t="shared" si="29"/>
        <v>No</v>
      </c>
      <c r="T134" s="221" t="str">
        <f t="shared" si="30"/>
        <v>No</v>
      </c>
      <c r="U134" s="223" t="str">
        <f t="shared" si="31"/>
        <v>N/A</v>
      </c>
      <c r="V134" s="221" t="str">
        <f t="shared" si="32"/>
        <v>No</v>
      </c>
      <c r="W134" s="223" t="str">
        <f t="shared" si="33"/>
        <v>N/A</v>
      </c>
      <c r="X134" s="221" t="str">
        <f t="shared" si="34"/>
        <v>No</v>
      </c>
      <c r="Y134" s="223" t="str">
        <f t="shared" si="35"/>
        <v>N/A</v>
      </c>
      <c r="Z134" s="222" t="str">
        <f t="shared" si="36"/>
        <v>No</v>
      </c>
      <c r="AA134" s="68" t="str">
        <f t="shared" si="37"/>
        <v>N/A</v>
      </c>
      <c r="AB134" s="65" t="str">
        <f t="shared" si="38"/>
        <v>No</v>
      </c>
      <c r="AC134" s="68" t="str">
        <f t="shared" si="39"/>
        <v>N/A</v>
      </c>
      <c r="AD134" s="65" t="str">
        <f t="shared" si="40"/>
        <v>No</v>
      </c>
      <c r="AE134" s="68" t="str">
        <f t="shared" si="41"/>
        <v>N/A</v>
      </c>
      <c r="AF134" s="66"/>
    </row>
    <row r="135" spans="1:32" ht="14.5" customHeight="1">
      <c r="A135" s="66" t="s">
        <v>2980</v>
      </c>
      <c r="B135" s="66" t="s">
        <v>86</v>
      </c>
      <c r="C135" s="66" t="str" cm="1">
        <f t="array" ref="C135">_xlfn.IFNA(_xlfn.IFS(B135="Starter","Starters &amp; Sides",B135="Sides","Starters &amp; Sides"),B135)</f>
        <v>Starters &amp; Sides</v>
      </c>
      <c r="D135" s="84" t="s">
        <v>3067</v>
      </c>
      <c r="E135" s="74"/>
      <c r="F135" s="4"/>
      <c r="G135" s="4"/>
      <c r="H135" s="4"/>
      <c r="I135" s="4"/>
      <c r="J135" s="4"/>
      <c r="K135" s="4"/>
      <c r="L135" s="4"/>
      <c r="M135" s="4"/>
      <c r="N135" s="4">
        <v>4</v>
      </c>
      <c r="O135" s="4">
        <v>4</v>
      </c>
      <c r="P135" s="15">
        <v>4</v>
      </c>
      <c r="Q135" s="337">
        <v>4.25</v>
      </c>
      <c r="R135" s="15" t="str">
        <f t="shared" si="28"/>
        <v>Yes</v>
      </c>
      <c r="S135" s="15" t="str">
        <f t="shared" si="29"/>
        <v>No</v>
      </c>
      <c r="T135" s="221" t="str">
        <f t="shared" si="30"/>
        <v>Yes</v>
      </c>
      <c r="U135" s="223">
        <f t="shared" si="31"/>
        <v>6.25E-2</v>
      </c>
      <c r="V135" s="221" t="str">
        <f t="shared" si="32"/>
        <v>Yes</v>
      </c>
      <c r="W135" s="223">
        <f t="shared" si="33"/>
        <v>6.25E-2</v>
      </c>
      <c r="X135" s="221" t="str">
        <f t="shared" si="34"/>
        <v>Yes</v>
      </c>
      <c r="Y135" s="223">
        <f t="shared" si="35"/>
        <v>6.25E-2</v>
      </c>
      <c r="Z135" s="222" t="str">
        <f t="shared" si="36"/>
        <v>No</v>
      </c>
      <c r="AA135" s="68" t="str">
        <f t="shared" si="37"/>
        <v>N/A</v>
      </c>
      <c r="AB135" s="65" t="str">
        <f t="shared" si="38"/>
        <v>No</v>
      </c>
      <c r="AC135" s="68" t="str">
        <f t="shared" si="39"/>
        <v>N/A</v>
      </c>
      <c r="AD135" s="65" t="str">
        <f t="shared" si="40"/>
        <v>No</v>
      </c>
      <c r="AE135" s="68" t="str">
        <f t="shared" si="41"/>
        <v>N/A</v>
      </c>
      <c r="AF135" s="66"/>
    </row>
    <row r="136" spans="1:32" ht="14.5" customHeight="1">
      <c r="A136" s="66" t="s">
        <v>2980</v>
      </c>
      <c r="B136" s="66" t="s">
        <v>86</v>
      </c>
      <c r="C136" s="66" t="str" cm="1">
        <f t="array" ref="C136">_xlfn.IFNA(_xlfn.IFS(B136="Starter","Starters &amp; Sides",B136="Sides","Starters &amp; Sides"),B136)</f>
        <v>Starters &amp; Sides</v>
      </c>
      <c r="D136" s="84" t="s">
        <v>3068</v>
      </c>
      <c r="E136" s="74"/>
      <c r="F136" s="4"/>
      <c r="G136" s="4"/>
      <c r="H136" s="4"/>
      <c r="I136" s="4"/>
      <c r="J136" s="4"/>
      <c r="K136" s="4"/>
      <c r="L136" s="4"/>
      <c r="M136" s="4"/>
      <c r="N136" s="4">
        <v>4.25</v>
      </c>
      <c r="O136" s="4">
        <v>4.25</v>
      </c>
      <c r="P136" s="15">
        <v>4.25</v>
      </c>
      <c r="Q136" s="337">
        <v>4.25</v>
      </c>
      <c r="R136" s="15" t="str">
        <f t="shared" si="28"/>
        <v>Yes</v>
      </c>
      <c r="S136" s="15" t="str">
        <f t="shared" si="29"/>
        <v>No</v>
      </c>
      <c r="T136" s="221" t="str">
        <f t="shared" si="30"/>
        <v>Yes</v>
      </c>
      <c r="U136" s="223">
        <f t="shared" si="31"/>
        <v>0</v>
      </c>
      <c r="V136" s="221" t="str">
        <f t="shared" si="32"/>
        <v>Yes</v>
      </c>
      <c r="W136" s="223">
        <f t="shared" si="33"/>
        <v>0</v>
      </c>
      <c r="X136" s="221" t="str">
        <f t="shared" si="34"/>
        <v>Yes</v>
      </c>
      <c r="Y136" s="223">
        <f t="shared" si="35"/>
        <v>0</v>
      </c>
      <c r="Z136" s="222" t="str">
        <f t="shared" si="36"/>
        <v>No</v>
      </c>
      <c r="AA136" s="68" t="str">
        <f t="shared" si="37"/>
        <v>N/A</v>
      </c>
      <c r="AB136" s="65" t="str">
        <f t="shared" si="38"/>
        <v>No</v>
      </c>
      <c r="AC136" s="68" t="str">
        <f t="shared" si="39"/>
        <v>N/A</v>
      </c>
      <c r="AD136" s="65" t="str">
        <f t="shared" si="40"/>
        <v>No</v>
      </c>
      <c r="AE136" s="68" t="str">
        <f t="shared" si="41"/>
        <v>N/A</v>
      </c>
      <c r="AF136" s="66"/>
    </row>
    <row r="137" spans="1:32" ht="14.5" customHeight="1">
      <c r="A137" s="66" t="s">
        <v>2980</v>
      </c>
      <c r="B137" s="66" t="s">
        <v>86</v>
      </c>
      <c r="C137" s="66" t="str" cm="1">
        <f t="array" ref="C137">_xlfn.IFNA(_xlfn.IFS(B137="Starter","Starters &amp; Sides",B137="Sides","Starters &amp; Sides"),B137)</f>
        <v>Starters &amp; Sides</v>
      </c>
      <c r="D137" s="84" t="s">
        <v>3069</v>
      </c>
      <c r="E137" s="74"/>
      <c r="F137" s="4"/>
      <c r="G137" s="4"/>
      <c r="H137" s="4"/>
      <c r="I137" s="4"/>
      <c r="J137" s="4"/>
      <c r="K137" s="4"/>
      <c r="L137" s="4"/>
      <c r="M137" s="4"/>
      <c r="N137" s="4"/>
      <c r="O137" s="4">
        <v>1</v>
      </c>
      <c r="P137" s="15">
        <v>1</v>
      </c>
      <c r="Q137" s="337">
        <v>1</v>
      </c>
      <c r="R137" s="15" t="str">
        <f t="shared" si="28"/>
        <v>Yes</v>
      </c>
      <c r="S137" s="15" t="str">
        <f t="shared" si="29"/>
        <v>No</v>
      </c>
      <c r="T137" s="221" t="str">
        <f t="shared" si="30"/>
        <v>Yes</v>
      </c>
      <c r="U137" s="223">
        <f t="shared" si="31"/>
        <v>0</v>
      </c>
      <c r="V137" s="221" t="str">
        <f t="shared" si="32"/>
        <v>Yes</v>
      </c>
      <c r="W137" s="223">
        <f t="shared" si="33"/>
        <v>0</v>
      </c>
      <c r="X137" s="221" t="str">
        <f t="shared" si="34"/>
        <v>No</v>
      </c>
      <c r="Y137" s="223" t="str">
        <f t="shared" si="35"/>
        <v>N/A</v>
      </c>
      <c r="Z137" s="222" t="str">
        <f t="shared" si="36"/>
        <v>No</v>
      </c>
      <c r="AA137" s="68" t="str">
        <f t="shared" si="37"/>
        <v>N/A</v>
      </c>
      <c r="AB137" s="65" t="str">
        <f t="shared" si="38"/>
        <v>No</v>
      </c>
      <c r="AC137" s="68" t="str">
        <f t="shared" si="39"/>
        <v>N/A</v>
      </c>
      <c r="AD137" s="65" t="str">
        <f t="shared" si="40"/>
        <v>No</v>
      </c>
      <c r="AE137" s="68" t="str">
        <f t="shared" si="41"/>
        <v>N/A</v>
      </c>
      <c r="AF137" s="66"/>
    </row>
    <row r="138" spans="1:32" ht="14.5" customHeight="1">
      <c r="A138" s="66" t="s">
        <v>2980</v>
      </c>
      <c r="B138" s="66" t="s">
        <v>86</v>
      </c>
      <c r="C138" s="66" t="str" cm="1">
        <f t="array" ref="C138">_xlfn.IFNA(_xlfn.IFS(B138="Starter","Starters &amp; Sides",B138="Sides","Starters &amp; Sides"),B138)</f>
        <v>Starters &amp; Sides</v>
      </c>
      <c r="D138" s="84" t="s">
        <v>3070</v>
      </c>
      <c r="E138" s="74"/>
      <c r="F138" s="4"/>
      <c r="G138" s="4"/>
      <c r="H138" s="4"/>
      <c r="I138" s="4"/>
      <c r="J138" s="4"/>
      <c r="K138" s="4"/>
      <c r="L138" s="4"/>
      <c r="M138" s="4"/>
      <c r="N138" s="4">
        <v>4.25</v>
      </c>
      <c r="O138" s="4">
        <v>4.25</v>
      </c>
      <c r="P138" s="15">
        <v>4.25</v>
      </c>
      <c r="Q138" s="337">
        <v>4.25</v>
      </c>
      <c r="R138" s="15" t="str">
        <f t="shared" si="28"/>
        <v>Yes</v>
      </c>
      <c r="S138" s="15" t="str">
        <f t="shared" si="29"/>
        <v>No</v>
      </c>
      <c r="T138" s="221" t="str">
        <f t="shared" si="30"/>
        <v>Yes</v>
      </c>
      <c r="U138" s="223">
        <f t="shared" si="31"/>
        <v>0</v>
      </c>
      <c r="V138" s="221" t="str">
        <f t="shared" si="32"/>
        <v>Yes</v>
      </c>
      <c r="W138" s="223">
        <f t="shared" si="33"/>
        <v>0</v>
      </c>
      <c r="X138" s="221" t="str">
        <f t="shared" si="34"/>
        <v>Yes</v>
      </c>
      <c r="Y138" s="223">
        <f t="shared" si="35"/>
        <v>0</v>
      </c>
      <c r="Z138" s="222" t="str">
        <f t="shared" si="36"/>
        <v>No</v>
      </c>
      <c r="AA138" s="68" t="str">
        <f t="shared" si="37"/>
        <v>N/A</v>
      </c>
      <c r="AB138" s="65" t="str">
        <f t="shared" si="38"/>
        <v>No</v>
      </c>
      <c r="AC138" s="68" t="str">
        <f t="shared" si="39"/>
        <v>N/A</v>
      </c>
      <c r="AD138" s="65" t="str">
        <f t="shared" si="40"/>
        <v>No</v>
      </c>
      <c r="AE138" s="68" t="str">
        <f t="shared" si="41"/>
        <v>N/A</v>
      </c>
      <c r="AF138" s="66"/>
    </row>
    <row r="139" spans="1:32" ht="14.5" customHeight="1">
      <c r="A139" s="66" t="s">
        <v>2980</v>
      </c>
      <c r="B139" s="66" t="s">
        <v>86</v>
      </c>
      <c r="C139" s="66" t="str" cm="1">
        <f t="array" ref="C139">_xlfn.IFNA(_xlfn.IFS(B139="Starter","Starters &amp; Sides",B139="Sides","Starters &amp; Sides"),B139)</f>
        <v>Starters &amp; Sides</v>
      </c>
      <c r="D139" s="84" t="s">
        <v>3071</v>
      </c>
      <c r="E139" s="74"/>
      <c r="F139" s="4"/>
      <c r="G139" s="4"/>
      <c r="H139" s="4"/>
      <c r="I139" s="4"/>
      <c r="J139" s="4"/>
      <c r="K139" s="4"/>
      <c r="L139" s="4"/>
      <c r="M139" s="4"/>
      <c r="N139" s="4"/>
      <c r="O139" s="4"/>
      <c r="P139" s="15"/>
      <c r="Q139" s="337"/>
      <c r="R139" s="15" t="str">
        <f t="shared" si="28"/>
        <v>No</v>
      </c>
      <c r="S139" s="15" t="str">
        <f t="shared" si="29"/>
        <v>No</v>
      </c>
      <c r="T139" s="221" t="str">
        <f t="shared" si="30"/>
        <v>No</v>
      </c>
      <c r="U139" s="223" t="str">
        <f t="shared" si="31"/>
        <v>N/A</v>
      </c>
      <c r="V139" s="221" t="str">
        <f t="shared" si="32"/>
        <v>No</v>
      </c>
      <c r="W139" s="223" t="str">
        <f t="shared" si="33"/>
        <v>N/A</v>
      </c>
      <c r="X139" s="221" t="str">
        <f t="shared" si="34"/>
        <v>No</v>
      </c>
      <c r="Y139" s="223" t="str">
        <f t="shared" si="35"/>
        <v>N/A</v>
      </c>
      <c r="Z139" s="222" t="str">
        <f t="shared" si="36"/>
        <v>No</v>
      </c>
      <c r="AA139" s="68" t="str">
        <f t="shared" si="37"/>
        <v>N/A</v>
      </c>
      <c r="AB139" s="65" t="str">
        <f t="shared" si="38"/>
        <v>No</v>
      </c>
      <c r="AC139" s="68" t="str">
        <f t="shared" si="39"/>
        <v>N/A</v>
      </c>
      <c r="AD139" s="65" t="str">
        <f t="shared" si="40"/>
        <v>No</v>
      </c>
      <c r="AE139" s="68" t="str">
        <f t="shared" si="41"/>
        <v>N/A</v>
      </c>
      <c r="AF139" s="66"/>
    </row>
    <row r="140" spans="1:32" ht="14.5" customHeight="1">
      <c r="A140" s="66" t="s">
        <v>2980</v>
      </c>
      <c r="B140" s="66" t="s">
        <v>86</v>
      </c>
      <c r="C140" s="66" t="str" cm="1">
        <f t="array" ref="C140">_xlfn.IFNA(_xlfn.IFS(B140="Starter","Starters &amp; Sides",B140="Sides","Starters &amp; Sides"),B140)</f>
        <v>Starters &amp; Sides</v>
      </c>
      <c r="D140" s="84" t="s">
        <v>3072</v>
      </c>
      <c r="E140" s="74"/>
      <c r="F140" s="4"/>
      <c r="G140" s="4"/>
      <c r="H140" s="4"/>
      <c r="I140" s="4"/>
      <c r="J140" s="4"/>
      <c r="K140" s="4"/>
      <c r="L140" s="4"/>
      <c r="M140" s="4"/>
      <c r="N140" s="4">
        <v>4.25</v>
      </c>
      <c r="O140" s="4">
        <v>4.25</v>
      </c>
      <c r="P140" s="15">
        <v>4.25</v>
      </c>
      <c r="Q140" s="337">
        <v>4.25</v>
      </c>
      <c r="R140" s="15" t="str">
        <f t="shared" si="28"/>
        <v>Yes</v>
      </c>
      <c r="S140" s="15" t="str">
        <f t="shared" si="29"/>
        <v>No</v>
      </c>
      <c r="T140" s="221" t="str">
        <f t="shared" si="30"/>
        <v>Yes</v>
      </c>
      <c r="U140" s="223">
        <f t="shared" si="31"/>
        <v>0</v>
      </c>
      <c r="V140" s="221" t="str">
        <f t="shared" si="32"/>
        <v>Yes</v>
      </c>
      <c r="W140" s="223">
        <f t="shared" si="33"/>
        <v>0</v>
      </c>
      <c r="X140" s="221" t="str">
        <f t="shared" si="34"/>
        <v>Yes</v>
      </c>
      <c r="Y140" s="223">
        <f t="shared" si="35"/>
        <v>0</v>
      </c>
      <c r="Z140" s="222" t="str">
        <f t="shared" si="36"/>
        <v>No</v>
      </c>
      <c r="AA140" s="68" t="str">
        <f t="shared" si="37"/>
        <v>N/A</v>
      </c>
      <c r="AB140" s="65" t="str">
        <f t="shared" si="38"/>
        <v>No</v>
      </c>
      <c r="AC140" s="68" t="str">
        <f t="shared" si="39"/>
        <v>N/A</v>
      </c>
      <c r="AD140" s="65" t="str">
        <f t="shared" si="40"/>
        <v>No</v>
      </c>
      <c r="AE140" s="68" t="str">
        <f t="shared" si="41"/>
        <v>N/A</v>
      </c>
      <c r="AF140" s="66"/>
    </row>
    <row r="141" spans="1:32" ht="14.5" customHeight="1">
      <c r="A141" s="66" t="s">
        <v>2980</v>
      </c>
      <c r="B141" s="66" t="s">
        <v>86</v>
      </c>
      <c r="C141" s="66" t="str" cm="1">
        <f t="array" ref="C141">_xlfn.IFNA(_xlfn.IFS(B141="Starter","Starters &amp; Sides",B141="Sides","Starters &amp; Sides"),B141)</f>
        <v>Starters &amp; Sides</v>
      </c>
      <c r="D141" s="84" t="s">
        <v>3073</v>
      </c>
      <c r="E141" s="74"/>
      <c r="F141" s="4"/>
      <c r="G141" s="4"/>
      <c r="H141" s="4"/>
      <c r="I141" s="4"/>
      <c r="J141" s="4"/>
      <c r="K141" s="4"/>
      <c r="L141" s="4"/>
      <c r="M141" s="4"/>
      <c r="N141" s="4">
        <v>1</v>
      </c>
      <c r="O141" s="4">
        <v>1</v>
      </c>
      <c r="P141" s="15">
        <v>1</v>
      </c>
      <c r="Q141" s="337">
        <v>1</v>
      </c>
      <c r="R141" s="15" t="str">
        <f t="shared" si="28"/>
        <v>Yes</v>
      </c>
      <c r="S141" s="15" t="str">
        <f t="shared" si="29"/>
        <v>No</v>
      </c>
      <c r="T141" s="221" t="str">
        <f t="shared" si="30"/>
        <v>Yes</v>
      </c>
      <c r="U141" s="223">
        <f t="shared" si="31"/>
        <v>0</v>
      </c>
      <c r="V141" s="221" t="str">
        <f t="shared" si="32"/>
        <v>Yes</v>
      </c>
      <c r="W141" s="223">
        <f t="shared" si="33"/>
        <v>0</v>
      </c>
      <c r="X141" s="221" t="str">
        <f t="shared" si="34"/>
        <v>Yes</v>
      </c>
      <c r="Y141" s="223">
        <f t="shared" si="35"/>
        <v>0</v>
      </c>
      <c r="Z141" s="222" t="str">
        <f t="shared" si="36"/>
        <v>No</v>
      </c>
      <c r="AA141" s="68" t="str">
        <f t="shared" si="37"/>
        <v>N/A</v>
      </c>
      <c r="AB141" s="65" t="str">
        <f t="shared" si="38"/>
        <v>No</v>
      </c>
      <c r="AC141" s="68" t="str">
        <f t="shared" si="39"/>
        <v>N/A</v>
      </c>
      <c r="AD141" s="65" t="str">
        <f t="shared" si="40"/>
        <v>No</v>
      </c>
      <c r="AE141" s="68" t="str">
        <f t="shared" si="41"/>
        <v>N/A</v>
      </c>
      <c r="AF141" s="66"/>
    </row>
    <row r="142" spans="1:32" ht="14.5" customHeight="1">
      <c r="A142" s="66" t="s">
        <v>2980</v>
      </c>
      <c r="B142" s="66" t="s">
        <v>86</v>
      </c>
      <c r="C142" s="66" t="str" cm="1">
        <f t="array" ref="C142">_xlfn.IFNA(_xlfn.IFS(B142="Starter","Starters &amp; Sides",B142="Sides","Starters &amp; Sides"),B142)</f>
        <v>Starters &amp; Sides</v>
      </c>
      <c r="D142" s="84" t="s">
        <v>3074</v>
      </c>
      <c r="E142" s="74"/>
      <c r="F142" s="4"/>
      <c r="G142" s="4"/>
      <c r="H142" s="4"/>
      <c r="I142" s="4"/>
      <c r="J142" s="4"/>
      <c r="K142" s="4"/>
      <c r="L142" s="4"/>
      <c r="M142" s="4"/>
      <c r="N142" s="4">
        <v>1</v>
      </c>
      <c r="O142" s="4">
        <v>1</v>
      </c>
      <c r="P142" s="21">
        <v>1</v>
      </c>
      <c r="Q142" s="337">
        <v>1</v>
      </c>
      <c r="R142" s="15" t="str">
        <f t="shared" si="28"/>
        <v>Yes</v>
      </c>
      <c r="S142" s="15" t="str">
        <f t="shared" si="29"/>
        <v>No</v>
      </c>
      <c r="T142" s="221" t="str">
        <f t="shared" si="30"/>
        <v>Yes</v>
      </c>
      <c r="U142" s="223">
        <f t="shared" si="31"/>
        <v>0</v>
      </c>
      <c r="V142" s="221" t="str">
        <f t="shared" si="32"/>
        <v>Yes</v>
      </c>
      <c r="W142" s="223">
        <f t="shared" si="33"/>
        <v>0</v>
      </c>
      <c r="X142" s="221" t="str">
        <f t="shared" si="34"/>
        <v>Yes</v>
      </c>
      <c r="Y142" s="223">
        <f t="shared" si="35"/>
        <v>0</v>
      </c>
      <c r="Z142" s="222" t="str">
        <f t="shared" si="36"/>
        <v>No</v>
      </c>
      <c r="AA142" s="68" t="str">
        <f t="shared" si="37"/>
        <v>N/A</v>
      </c>
      <c r="AB142" s="65" t="str">
        <f t="shared" si="38"/>
        <v>No</v>
      </c>
      <c r="AC142" s="68" t="str">
        <f t="shared" si="39"/>
        <v>N/A</v>
      </c>
      <c r="AD142" s="65" t="str">
        <f t="shared" si="40"/>
        <v>No</v>
      </c>
      <c r="AE142" s="68" t="str">
        <f t="shared" si="41"/>
        <v>N/A</v>
      </c>
      <c r="AF142" s="66"/>
    </row>
    <row r="143" spans="1:32" ht="14.5" customHeight="1">
      <c r="A143" s="66" t="s">
        <v>2980</v>
      </c>
      <c r="B143" s="66" t="s">
        <v>86</v>
      </c>
      <c r="C143" s="66" t="str" cm="1">
        <f t="array" ref="C143">_xlfn.IFNA(_xlfn.IFS(B143="Starter","Starters &amp; Sides",B143="Sides","Starters &amp; Sides"),B143)</f>
        <v>Starters &amp; Sides</v>
      </c>
      <c r="D143" s="84" t="s">
        <v>3075</v>
      </c>
      <c r="E143" s="74"/>
      <c r="F143" s="4"/>
      <c r="G143" s="4"/>
      <c r="H143" s="4"/>
      <c r="I143" s="4"/>
      <c r="J143" s="4"/>
      <c r="K143" s="4"/>
      <c r="L143" s="4"/>
      <c r="M143" s="4"/>
      <c r="N143" s="4"/>
      <c r="O143" s="15"/>
      <c r="P143" s="4"/>
      <c r="Q143" s="337"/>
      <c r="R143" s="15" t="str">
        <f t="shared" si="28"/>
        <v>No</v>
      </c>
      <c r="S143" s="15" t="str">
        <f t="shared" si="29"/>
        <v>No</v>
      </c>
      <c r="T143" s="221" t="str">
        <f t="shared" si="30"/>
        <v>No</v>
      </c>
      <c r="U143" s="223" t="str">
        <f t="shared" si="31"/>
        <v>N/A</v>
      </c>
      <c r="V143" s="221" t="str">
        <f t="shared" si="32"/>
        <v>No</v>
      </c>
      <c r="W143" s="223" t="str">
        <f t="shared" si="33"/>
        <v>N/A</v>
      </c>
      <c r="X143" s="221" t="str">
        <f t="shared" si="34"/>
        <v>No</v>
      </c>
      <c r="Y143" s="223" t="str">
        <f t="shared" si="35"/>
        <v>N/A</v>
      </c>
      <c r="Z143" s="222" t="str">
        <f t="shared" si="36"/>
        <v>No</v>
      </c>
      <c r="AA143" s="68" t="str">
        <f t="shared" si="37"/>
        <v>N/A</v>
      </c>
      <c r="AB143" s="65" t="str">
        <f t="shared" si="38"/>
        <v>No</v>
      </c>
      <c r="AC143" s="68" t="str">
        <f t="shared" si="39"/>
        <v>N/A</v>
      </c>
      <c r="AD143" s="65" t="str">
        <f t="shared" si="40"/>
        <v>No</v>
      </c>
      <c r="AE143" s="68" t="str">
        <f t="shared" si="41"/>
        <v>N/A</v>
      </c>
      <c r="AF143" s="66"/>
    </row>
    <row r="144" spans="1:32" ht="14.5" customHeight="1">
      <c r="A144" s="66" t="s">
        <v>2980</v>
      </c>
      <c r="B144" s="66" t="s">
        <v>86</v>
      </c>
      <c r="C144" s="66" t="str" cm="1">
        <f t="array" ref="C144">_xlfn.IFNA(_xlfn.IFS(B144="Starter","Starters &amp; Sides",B144="Sides","Starters &amp; Sides"),B144)</f>
        <v>Starters &amp; Sides</v>
      </c>
      <c r="D144" s="84" t="s">
        <v>3076</v>
      </c>
      <c r="E144" s="74"/>
      <c r="F144" s="4"/>
      <c r="G144" s="4"/>
      <c r="H144" s="4"/>
      <c r="I144" s="4"/>
      <c r="J144" s="4"/>
      <c r="K144" s="4"/>
      <c r="L144" s="4"/>
      <c r="M144" s="4"/>
      <c r="N144" s="4"/>
      <c r="O144" s="15">
        <v>8.75</v>
      </c>
      <c r="P144" s="4">
        <v>8.75</v>
      </c>
      <c r="Q144" s="337">
        <v>9.25</v>
      </c>
      <c r="R144" s="15" t="str">
        <f t="shared" si="28"/>
        <v>Yes</v>
      </c>
      <c r="S144" s="15" t="str">
        <f t="shared" si="29"/>
        <v>No</v>
      </c>
      <c r="T144" s="221" t="str">
        <f t="shared" si="30"/>
        <v>Yes</v>
      </c>
      <c r="U144" s="223">
        <f t="shared" si="31"/>
        <v>5.7142857142857162E-2</v>
      </c>
      <c r="V144" s="221" t="str">
        <f t="shared" si="32"/>
        <v>Yes</v>
      </c>
      <c r="W144" s="223">
        <f t="shared" si="33"/>
        <v>5.7142857142857162E-2</v>
      </c>
      <c r="X144" s="221" t="str">
        <f t="shared" si="34"/>
        <v>No</v>
      </c>
      <c r="Y144" s="223" t="str">
        <f t="shared" si="35"/>
        <v>N/A</v>
      </c>
      <c r="Z144" s="222" t="str">
        <f t="shared" si="36"/>
        <v>No</v>
      </c>
      <c r="AA144" s="68" t="str">
        <f t="shared" si="37"/>
        <v>N/A</v>
      </c>
      <c r="AB144" s="65" t="str">
        <f t="shared" si="38"/>
        <v>No</v>
      </c>
      <c r="AC144" s="68" t="str">
        <f t="shared" si="39"/>
        <v>N/A</v>
      </c>
      <c r="AD144" s="65" t="str">
        <f t="shared" si="40"/>
        <v>No</v>
      </c>
      <c r="AE144" s="68" t="str">
        <f t="shared" si="41"/>
        <v>N/A</v>
      </c>
      <c r="AF144" s="66"/>
    </row>
    <row r="145" spans="1:32" ht="14.5" customHeight="1">
      <c r="A145" s="66" t="s">
        <v>2980</v>
      </c>
      <c r="B145" s="66" t="s">
        <v>86</v>
      </c>
      <c r="C145" s="66" t="str" cm="1">
        <f t="array" ref="C145">_xlfn.IFNA(_xlfn.IFS(B145="Starter","Starters &amp; Sides",B145="Sides","Starters &amp; Sides"),B145)</f>
        <v>Starters &amp; Sides</v>
      </c>
      <c r="D145" s="84" t="s">
        <v>3077</v>
      </c>
      <c r="E145" s="74"/>
      <c r="F145" s="4"/>
      <c r="G145" s="4"/>
      <c r="H145" s="4"/>
      <c r="I145" s="4"/>
      <c r="J145" s="4"/>
      <c r="K145" s="4"/>
      <c r="L145" s="4"/>
      <c r="M145" s="4"/>
      <c r="N145" s="4"/>
      <c r="O145" s="15"/>
      <c r="P145" s="4"/>
      <c r="Q145" s="337"/>
      <c r="R145" s="15" t="str">
        <f t="shared" si="28"/>
        <v>No</v>
      </c>
      <c r="S145" s="15" t="str">
        <f t="shared" si="29"/>
        <v>No</v>
      </c>
      <c r="T145" s="221" t="str">
        <f t="shared" si="30"/>
        <v>No</v>
      </c>
      <c r="U145" s="223" t="str">
        <f t="shared" si="31"/>
        <v>N/A</v>
      </c>
      <c r="V145" s="221"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c r="A146" s="66" t="s">
        <v>2980</v>
      </c>
      <c r="B146" s="66" t="s">
        <v>86</v>
      </c>
      <c r="C146" s="66" t="str" cm="1">
        <f t="array" ref="C146">_xlfn.IFNA(_xlfn.IFS(B146="Starter","Starters &amp; Sides",B146="Sides","Starters &amp; Sides"),B146)</f>
        <v>Starters &amp; Sides</v>
      </c>
      <c r="D146" s="84" t="s">
        <v>3078</v>
      </c>
      <c r="E146" s="74"/>
      <c r="F146" s="4"/>
      <c r="G146" s="4"/>
      <c r="H146" s="4"/>
      <c r="I146" s="4"/>
      <c r="J146" s="4"/>
      <c r="K146" s="4"/>
      <c r="L146" s="4"/>
      <c r="M146" s="4"/>
      <c r="N146" s="4"/>
      <c r="O146" s="15">
        <v>5</v>
      </c>
      <c r="P146" s="4">
        <v>5</v>
      </c>
      <c r="Q146" s="337">
        <v>5</v>
      </c>
      <c r="R146" s="15" t="str">
        <f t="shared" si="28"/>
        <v>Yes</v>
      </c>
      <c r="S146" s="15" t="str">
        <f t="shared" si="29"/>
        <v>No</v>
      </c>
      <c r="T146" s="221" t="str">
        <f t="shared" si="30"/>
        <v>Yes</v>
      </c>
      <c r="U146" s="223">
        <f t="shared" si="31"/>
        <v>0</v>
      </c>
      <c r="V146" s="221" t="str">
        <f t="shared" si="32"/>
        <v>Yes</v>
      </c>
      <c r="W146" s="223">
        <f t="shared" si="33"/>
        <v>0</v>
      </c>
      <c r="X146" s="221" t="str">
        <f t="shared" si="34"/>
        <v>No</v>
      </c>
      <c r="Y146" s="223" t="str">
        <f t="shared" si="35"/>
        <v>N/A</v>
      </c>
      <c r="Z146" s="222" t="str">
        <f t="shared" si="36"/>
        <v>No</v>
      </c>
      <c r="AA146" s="68" t="str">
        <f t="shared" si="37"/>
        <v>N/A</v>
      </c>
      <c r="AB146" s="65" t="str">
        <f t="shared" si="38"/>
        <v>No</v>
      </c>
      <c r="AC146" s="68" t="str">
        <f t="shared" si="39"/>
        <v>N/A</v>
      </c>
      <c r="AD146" s="65" t="str">
        <f t="shared" si="40"/>
        <v>No</v>
      </c>
      <c r="AE146" s="68" t="str">
        <f t="shared" si="41"/>
        <v>N/A</v>
      </c>
      <c r="AF146" s="66"/>
    </row>
    <row r="147" spans="1:32">
      <c r="A147" s="66" t="s">
        <v>2980</v>
      </c>
      <c r="B147" s="66" t="s">
        <v>86</v>
      </c>
      <c r="C147" s="66" t="str" cm="1">
        <f t="array" ref="C147">_xlfn.IFNA(_xlfn.IFS(B147="Starter","Starters &amp; Sides",B147="Sides","Starters &amp; Sides"),B147)</f>
        <v>Starters &amp; Sides</v>
      </c>
      <c r="D147" s="84" t="s">
        <v>3079</v>
      </c>
      <c r="E147" s="74"/>
      <c r="F147" s="4"/>
      <c r="G147" s="4"/>
      <c r="H147" s="4"/>
      <c r="I147" s="4"/>
      <c r="J147" s="4"/>
      <c r="K147" s="4"/>
      <c r="L147" s="4"/>
      <c r="M147" s="4"/>
      <c r="N147" s="4"/>
      <c r="O147" s="15">
        <v>5</v>
      </c>
      <c r="P147" s="4">
        <v>5</v>
      </c>
      <c r="Q147" s="337">
        <v>5</v>
      </c>
      <c r="R147" s="15" t="str">
        <f t="shared" si="28"/>
        <v>Yes</v>
      </c>
      <c r="S147" s="15" t="str">
        <f t="shared" si="29"/>
        <v>No</v>
      </c>
      <c r="T147" s="221" t="str">
        <f t="shared" si="30"/>
        <v>Yes</v>
      </c>
      <c r="U147" s="223">
        <f t="shared" si="31"/>
        <v>0</v>
      </c>
      <c r="V147" s="221" t="str">
        <f t="shared" si="32"/>
        <v>Yes</v>
      </c>
      <c r="W147" s="223">
        <f t="shared" si="33"/>
        <v>0</v>
      </c>
      <c r="X147" s="221" t="str">
        <f t="shared" si="34"/>
        <v>No</v>
      </c>
      <c r="Y147" s="223" t="str">
        <f t="shared" si="35"/>
        <v>N/A</v>
      </c>
      <c r="Z147" s="222" t="str">
        <f t="shared" si="36"/>
        <v>No</v>
      </c>
      <c r="AA147" s="68" t="str">
        <f t="shared" si="37"/>
        <v>N/A</v>
      </c>
      <c r="AB147" s="65" t="str">
        <f t="shared" si="38"/>
        <v>No</v>
      </c>
      <c r="AC147" s="68" t="str">
        <f t="shared" si="39"/>
        <v>N/A</v>
      </c>
      <c r="AD147" s="65" t="str">
        <f t="shared" si="40"/>
        <v>No</v>
      </c>
      <c r="AE147" s="68" t="str">
        <f t="shared" si="41"/>
        <v>N/A</v>
      </c>
      <c r="AF147" s="66"/>
    </row>
    <row r="148" spans="1:32">
      <c r="A148" s="66" t="s">
        <v>2980</v>
      </c>
      <c r="B148" s="66" t="s">
        <v>86</v>
      </c>
      <c r="C148" s="66" t="str" cm="1">
        <f t="array" ref="C148">_xlfn.IFNA(_xlfn.IFS(B148="Starter","Starters &amp; Sides",B148="Sides","Starters &amp; Sides"),B148)</f>
        <v>Starters &amp; Sides</v>
      </c>
      <c r="D148" s="84" t="s">
        <v>3080</v>
      </c>
      <c r="E148" s="74"/>
      <c r="F148" s="4"/>
      <c r="G148" s="4"/>
      <c r="H148" s="4"/>
      <c r="I148" s="4"/>
      <c r="J148" s="4"/>
      <c r="K148" s="4"/>
      <c r="L148" s="4"/>
      <c r="M148" s="4"/>
      <c r="N148" s="4"/>
      <c r="O148" s="15">
        <v>4.25</v>
      </c>
      <c r="P148" s="4"/>
      <c r="Q148" s="337"/>
      <c r="R148" s="15" t="str">
        <f t="shared" si="28"/>
        <v>No</v>
      </c>
      <c r="S148" s="15" t="str">
        <f t="shared" si="29"/>
        <v>No</v>
      </c>
      <c r="T148" s="221" t="str">
        <f t="shared" si="30"/>
        <v>No</v>
      </c>
      <c r="U148" s="223" t="str">
        <f t="shared" si="31"/>
        <v>N/A</v>
      </c>
      <c r="V148" s="221" t="str">
        <f t="shared" si="32"/>
        <v>No</v>
      </c>
      <c r="W148" s="223" t="str">
        <f t="shared" si="33"/>
        <v>N/A</v>
      </c>
      <c r="X148" s="221" t="str">
        <f t="shared" si="34"/>
        <v>No</v>
      </c>
      <c r="Y148" s="223" t="str">
        <f t="shared" si="35"/>
        <v>N/A</v>
      </c>
      <c r="Z148" s="222" t="str">
        <f t="shared" si="36"/>
        <v>No</v>
      </c>
      <c r="AA148" s="68" t="str">
        <f t="shared" si="37"/>
        <v>N/A</v>
      </c>
      <c r="AB148" s="65" t="str">
        <f t="shared" si="38"/>
        <v>No</v>
      </c>
      <c r="AC148" s="68" t="str">
        <f t="shared" si="39"/>
        <v>N/A</v>
      </c>
      <c r="AD148" s="65" t="str">
        <f t="shared" si="40"/>
        <v>No</v>
      </c>
      <c r="AE148" s="68" t="str">
        <f t="shared" si="41"/>
        <v>N/A</v>
      </c>
      <c r="AF148" s="66"/>
    </row>
    <row r="149" spans="1:32">
      <c r="A149" s="66" t="s">
        <v>2980</v>
      </c>
      <c r="B149" s="66" t="s">
        <v>86</v>
      </c>
      <c r="C149" s="66" t="str" cm="1">
        <f t="array" ref="C149">_xlfn.IFNA(_xlfn.IFS(B149="Starter","Starters &amp; Sides",B149="Sides","Starters &amp; Sides"),B149)</f>
        <v>Starters &amp; Sides</v>
      </c>
      <c r="D149" s="84" t="s">
        <v>3081</v>
      </c>
      <c r="E149" s="74"/>
      <c r="F149" s="4"/>
      <c r="G149" s="4"/>
      <c r="H149" s="4"/>
      <c r="I149" s="4"/>
      <c r="J149" s="4"/>
      <c r="K149" s="4"/>
      <c r="L149" s="4"/>
      <c r="M149" s="4"/>
      <c r="N149" s="4"/>
      <c r="O149" s="15">
        <v>2.25</v>
      </c>
      <c r="P149" s="4">
        <v>2.25</v>
      </c>
      <c r="Q149" s="337">
        <v>2.25</v>
      </c>
      <c r="R149" s="15" t="str">
        <f t="shared" si="28"/>
        <v>Yes</v>
      </c>
      <c r="S149" s="15" t="str">
        <f t="shared" si="29"/>
        <v>No</v>
      </c>
      <c r="T149" s="221" t="str">
        <f t="shared" si="30"/>
        <v>Yes</v>
      </c>
      <c r="U149" s="223">
        <f t="shared" si="31"/>
        <v>0</v>
      </c>
      <c r="V149" s="221" t="str">
        <f t="shared" si="32"/>
        <v>Yes</v>
      </c>
      <c r="W149" s="223">
        <f t="shared" si="33"/>
        <v>0</v>
      </c>
      <c r="X149" s="221" t="str">
        <f t="shared" si="34"/>
        <v>No</v>
      </c>
      <c r="Y149" s="223" t="str">
        <f t="shared" si="35"/>
        <v>N/A</v>
      </c>
      <c r="Z149" s="222" t="str">
        <f t="shared" si="36"/>
        <v>No</v>
      </c>
      <c r="AA149" s="68" t="str">
        <f t="shared" si="37"/>
        <v>N/A</v>
      </c>
      <c r="AB149" s="65" t="str">
        <f t="shared" si="38"/>
        <v>No</v>
      </c>
      <c r="AC149" s="68" t="str">
        <f t="shared" si="39"/>
        <v>N/A</v>
      </c>
      <c r="AD149" s="65" t="str">
        <f t="shared" si="40"/>
        <v>No</v>
      </c>
      <c r="AE149" s="68" t="str">
        <f t="shared" si="41"/>
        <v>N/A</v>
      </c>
      <c r="AF149" s="66"/>
    </row>
    <row r="150" spans="1:32">
      <c r="A150" s="66" t="s">
        <v>2980</v>
      </c>
      <c r="B150" s="66" t="s">
        <v>86</v>
      </c>
      <c r="C150" s="66" t="str" cm="1">
        <f t="array" ref="C150">_xlfn.IFNA(_xlfn.IFS(B150="Starter","Starters &amp; Sides",B150="Sides","Starters &amp; Sides"),B150)</f>
        <v>Starters &amp; Sides</v>
      </c>
      <c r="D150" s="84" t="s">
        <v>3082</v>
      </c>
      <c r="E150" s="74"/>
      <c r="F150" s="4"/>
      <c r="G150" s="4"/>
      <c r="H150" s="4"/>
      <c r="I150" s="4"/>
      <c r="J150" s="4"/>
      <c r="K150" s="4"/>
      <c r="L150" s="4"/>
      <c r="M150" s="4"/>
      <c r="N150" s="4"/>
      <c r="O150" s="15">
        <v>1.25</v>
      </c>
      <c r="P150" s="4">
        <v>1.25</v>
      </c>
      <c r="Q150" s="337">
        <v>1.25</v>
      </c>
      <c r="R150" s="15" t="str">
        <f t="shared" si="28"/>
        <v>Yes</v>
      </c>
      <c r="S150" s="15" t="str">
        <f t="shared" si="29"/>
        <v>No</v>
      </c>
      <c r="T150" s="221" t="str">
        <f t="shared" si="30"/>
        <v>Yes</v>
      </c>
      <c r="U150" s="223">
        <f t="shared" si="31"/>
        <v>0</v>
      </c>
      <c r="V150" s="221" t="str">
        <f t="shared" si="32"/>
        <v>Yes</v>
      </c>
      <c r="W150" s="223">
        <f t="shared" si="33"/>
        <v>0</v>
      </c>
      <c r="X150" s="221" t="str">
        <f t="shared" si="34"/>
        <v>No</v>
      </c>
      <c r="Y150" s="223" t="str">
        <f t="shared" si="35"/>
        <v>N/A</v>
      </c>
      <c r="Z150" s="222" t="str">
        <f t="shared" si="36"/>
        <v>No</v>
      </c>
      <c r="AA150" s="68" t="str">
        <f t="shared" si="37"/>
        <v>N/A</v>
      </c>
      <c r="AB150" s="65" t="str">
        <f t="shared" si="38"/>
        <v>No</v>
      </c>
      <c r="AC150" s="68" t="str">
        <f t="shared" si="39"/>
        <v>N/A</v>
      </c>
      <c r="AD150" s="65" t="str">
        <f t="shared" si="40"/>
        <v>No</v>
      </c>
      <c r="AE150" s="68" t="str">
        <f t="shared" si="41"/>
        <v>N/A</v>
      </c>
      <c r="AF150" s="66"/>
    </row>
    <row r="151" spans="1:32" ht="14.5" customHeight="1">
      <c r="A151" s="66" t="s">
        <v>2980</v>
      </c>
      <c r="B151" s="66" t="s">
        <v>29</v>
      </c>
      <c r="C151" s="66" t="str" cm="1">
        <f t="array" ref="C151">_xlfn.IFNA(_xlfn.IFS(B151="Starter","Starters &amp; Sides",B151="Sides","Starters &amp; Sides"),B151)</f>
        <v>Desserts</v>
      </c>
      <c r="D151" s="84" t="s">
        <v>3083</v>
      </c>
      <c r="E151" s="74"/>
      <c r="F151" s="4"/>
      <c r="G151" s="4"/>
      <c r="H151" s="4"/>
      <c r="I151" s="4"/>
      <c r="J151" s="4"/>
      <c r="K151" s="4"/>
      <c r="L151" s="4"/>
      <c r="M151" s="4"/>
      <c r="N151" s="4">
        <v>3.5</v>
      </c>
      <c r="O151" s="15">
        <v>3.5</v>
      </c>
      <c r="P151" s="4"/>
      <c r="Q151" s="337"/>
      <c r="R151" s="15" t="str">
        <f t="shared" si="28"/>
        <v>No</v>
      </c>
      <c r="S151" s="15" t="str">
        <f t="shared" si="29"/>
        <v>No</v>
      </c>
      <c r="T151" s="221" t="str">
        <f t="shared" si="30"/>
        <v>No</v>
      </c>
      <c r="U151" s="223" t="str">
        <f t="shared" si="31"/>
        <v>N/A</v>
      </c>
      <c r="V151" s="221" t="str">
        <f t="shared" si="32"/>
        <v>No</v>
      </c>
      <c r="W151" s="223" t="str">
        <f t="shared" si="33"/>
        <v>N/A</v>
      </c>
      <c r="X151" s="221" t="str">
        <f t="shared" si="34"/>
        <v>No</v>
      </c>
      <c r="Y151" s="223" t="str">
        <f t="shared" si="35"/>
        <v>N/A</v>
      </c>
      <c r="Z151" s="222" t="str">
        <f t="shared" si="36"/>
        <v>No</v>
      </c>
      <c r="AA151" s="68" t="str">
        <f t="shared" si="37"/>
        <v>N/A</v>
      </c>
      <c r="AB151" s="65" t="str">
        <f t="shared" si="38"/>
        <v>No</v>
      </c>
      <c r="AC151" s="68" t="str">
        <f t="shared" si="39"/>
        <v>N/A</v>
      </c>
      <c r="AD151" s="65" t="str">
        <f t="shared" si="40"/>
        <v>No</v>
      </c>
      <c r="AE151" s="68" t="str">
        <f t="shared" si="41"/>
        <v>N/A</v>
      </c>
      <c r="AF151" s="66"/>
    </row>
    <row r="152" spans="1:32" ht="14.5" customHeight="1">
      <c r="A152" s="66" t="s">
        <v>2980</v>
      </c>
      <c r="B152" s="66" t="s">
        <v>29</v>
      </c>
      <c r="C152" s="66" t="str" cm="1">
        <f t="array" ref="C152">_xlfn.IFNA(_xlfn.IFS(B152="Starter","Starters &amp; Sides",B152="Sides","Starters &amp; Sides"),B152)</f>
        <v>Desserts</v>
      </c>
      <c r="D152" s="84" t="s">
        <v>3084</v>
      </c>
      <c r="E152" s="74"/>
      <c r="F152" s="4"/>
      <c r="G152" s="4"/>
      <c r="H152" s="4"/>
      <c r="I152" s="4"/>
      <c r="J152" s="4"/>
      <c r="K152" s="4"/>
      <c r="L152" s="4"/>
      <c r="M152" s="4"/>
      <c r="N152" s="4">
        <v>3.5</v>
      </c>
      <c r="O152" s="15">
        <v>3.5</v>
      </c>
      <c r="P152" s="4"/>
      <c r="Q152" s="337"/>
      <c r="R152" s="15" t="str">
        <f t="shared" si="28"/>
        <v>No</v>
      </c>
      <c r="S152" s="15" t="str">
        <f t="shared" si="29"/>
        <v>No</v>
      </c>
      <c r="T152" s="221" t="str">
        <f t="shared" si="30"/>
        <v>No</v>
      </c>
      <c r="U152" s="223" t="str">
        <f t="shared" si="31"/>
        <v>N/A</v>
      </c>
      <c r="V152" s="221" t="str">
        <f t="shared" si="32"/>
        <v>No</v>
      </c>
      <c r="W152" s="223" t="str">
        <f t="shared" si="33"/>
        <v>N/A</v>
      </c>
      <c r="X152" s="221" t="str">
        <f t="shared" si="34"/>
        <v>No</v>
      </c>
      <c r="Y152" s="223" t="str">
        <f t="shared" si="35"/>
        <v>N/A</v>
      </c>
      <c r="Z152" s="222" t="str">
        <f t="shared" si="36"/>
        <v>No</v>
      </c>
      <c r="AA152" s="68" t="str">
        <f t="shared" si="37"/>
        <v>N/A</v>
      </c>
      <c r="AB152" s="65" t="str">
        <f t="shared" si="38"/>
        <v>No</v>
      </c>
      <c r="AC152" s="68" t="str">
        <f t="shared" si="39"/>
        <v>N/A</v>
      </c>
      <c r="AD152" s="65" t="str">
        <f t="shared" si="40"/>
        <v>No</v>
      </c>
      <c r="AE152" s="68" t="str">
        <f t="shared" si="41"/>
        <v>N/A</v>
      </c>
      <c r="AF152" s="66"/>
    </row>
    <row r="153" spans="1:32" ht="14.5" customHeight="1">
      <c r="A153" s="66" t="s">
        <v>2980</v>
      </c>
      <c r="B153" s="66" t="s">
        <v>29</v>
      </c>
      <c r="C153" s="66" t="str" cm="1">
        <f t="array" ref="C153">_xlfn.IFNA(_xlfn.IFS(B153="Starter","Starters &amp; Sides",B153="Sides","Starters &amp; Sides"),B153)</f>
        <v>Desserts</v>
      </c>
      <c r="D153" s="84" t="s">
        <v>3085</v>
      </c>
      <c r="E153" s="74"/>
      <c r="F153" s="4"/>
      <c r="G153" s="4"/>
      <c r="H153" s="4"/>
      <c r="I153" s="4"/>
      <c r="J153" s="4"/>
      <c r="K153" s="4"/>
      <c r="L153" s="4"/>
      <c r="M153" s="4"/>
      <c r="N153" s="4">
        <v>3.5</v>
      </c>
      <c r="O153" s="15">
        <v>3.5</v>
      </c>
      <c r="P153" s="4"/>
      <c r="Q153" s="337"/>
      <c r="R153" s="15" t="str">
        <f t="shared" si="28"/>
        <v>No</v>
      </c>
      <c r="S153" s="15" t="str">
        <f t="shared" si="29"/>
        <v>No</v>
      </c>
      <c r="T153" s="221" t="str">
        <f t="shared" si="30"/>
        <v>No</v>
      </c>
      <c r="U153" s="223" t="str">
        <f t="shared" si="31"/>
        <v>N/A</v>
      </c>
      <c r="V153" s="221" t="str">
        <f t="shared" si="32"/>
        <v>No</v>
      </c>
      <c r="W153" s="223" t="str">
        <f t="shared" si="33"/>
        <v>N/A</v>
      </c>
      <c r="X153" s="221" t="str">
        <f t="shared" si="34"/>
        <v>No</v>
      </c>
      <c r="Y153" s="223" t="str">
        <f t="shared" si="35"/>
        <v>N/A</v>
      </c>
      <c r="Z153" s="222" t="str">
        <f t="shared" si="36"/>
        <v>No</v>
      </c>
      <c r="AA153" s="68" t="str">
        <f t="shared" si="37"/>
        <v>N/A</v>
      </c>
      <c r="AB153" s="65" t="str">
        <f t="shared" si="38"/>
        <v>No</v>
      </c>
      <c r="AC153" s="68" t="str">
        <f t="shared" si="39"/>
        <v>N/A</v>
      </c>
      <c r="AD153" s="65" t="str">
        <f t="shared" si="40"/>
        <v>No</v>
      </c>
      <c r="AE153" s="68" t="str">
        <f t="shared" si="41"/>
        <v>N/A</v>
      </c>
      <c r="AF153" s="66"/>
    </row>
    <row r="154" spans="1:32" ht="14.5" customHeight="1">
      <c r="A154" s="66" t="s">
        <v>2980</v>
      </c>
      <c r="B154" s="66" t="s">
        <v>29</v>
      </c>
      <c r="C154" s="66" t="str" cm="1">
        <f t="array" ref="C154">_xlfn.IFNA(_xlfn.IFS(B154="Starter","Starters &amp; Sides",B154="Sides","Starters &amp; Sides"),B154)</f>
        <v>Desserts</v>
      </c>
      <c r="D154" t="s">
        <v>3086</v>
      </c>
      <c r="E154" s="74"/>
      <c r="F154" s="4"/>
      <c r="G154" s="4"/>
      <c r="H154" s="4"/>
      <c r="I154" s="4"/>
      <c r="J154" s="4"/>
      <c r="K154" s="4"/>
      <c r="L154" s="4"/>
      <c r="M154" s="4"/>
      <c r="N154" s="4">
        <v>3.5</v>
      </c>
      <c r="O154" s="15">
        <v>3.5</v>
      </c>
      <c r="P154" s="4">
        <v>3.5</v>
      </c>
      <c r="Q154" s="337">
        <v>3.75</v>
      </c>
      <c r="R154" s="15" t="str">
        <f t="shared" si="28"/>
        <v>Yes</v>
      </c>
      <c r="S154" s="15" t="str">
        <f t="shared" si="29"/>
        <v>No</v>
      </c>
      <c r="T154" s="221" t="str">
        <f t="shared" si="30"/>
        <v>Yes</v>
      </c>
      <c r="U154" s="223">
        <f t="shared" si="31"/>
        <v>7.1428571428571397E-2</v>
      </c>
      <c r="V154" s="221" t="str">
        <f t="shared" si="32"/>
        <v>Yes</v>
      </c>
      <c r="W154" s="223">
        <f t="shared" si="33"/>
        <v>7.1428571428571397E-2</v>
      </c>
      <c r="X154" s="221" t="str">
        <f t="shared" si="34"/>
        <v>Yes</v>
      </c>
      <c r="Y154" s="223">
        <f t="shared" si="35"/>
        <v>7.1428571428571397E-2</v>
      </c>
      <c r="Z154" s="222" t="str">
        <f t="shared" si="36"/>
        <v>No</v>
      </c>
      <c r="AA154" s="68" t="str">
        <f t="shared" si="37"/>
        <v>N/A</v>
      </c>
      <c r="AB154" s="65" t="str">
        <f t="shared" si="38"/>
        <v>No</v>
      </c>
      <c r="AC154" s="68" t="str">
        <f t="shared" si="39"/>
        <v>N/A</v>
      </c>
      <c r="AD154" s="65" t="str">
        <f t="shared" si="40"/>
        <v>No</v>
      </c>
      <c r="AE154" s="68" t="str">
        <f t="shared" si="41"/>
        <v>N/A</v>
      </c>
      <c r="AF154" s="66"/>
    </row>
    <row r="155" spans="1:32" ht="14.5" customHeight="1">
      <c r="A155" s="66" t="s">
        <v>2980</v>
      </c>
      <c r="B155" s="66" t="s">
        <v>29</v>
      </c>
      <c r="C155" s="66" t="str" cm="1">
        <f t="array" ref="C155">_xlfn.IFNA(_xlfn.IFS(B155="Starter","Starters &amp; Sides",B155="Sides","Starters &amp; Sides"),B155)</f>
        <v>Desserts</v>
      </c>
      <c r="D155" s="84" t="s">
        <v>3087</v>
      </c>
      <c r="E155" s="74"/>
      <c r="F155" s="4"/>
      <c r="G155" s="4"/>
      <c r="H155" s="4"/>
      <c r="I155" s="4"/>
      <c r="J155" s="4"/>
      <c r="K155" s="4"/>
      <c r="L155" s="4"/>
      <c r="M155" s="4"/>
      <c r="N155" s="4">
        <v>5.25</v>
      </c>
      <c r="O155" s="15">
        <v>5.25</v>
      </c>
      <c r="P155" s="4">
        <v>5.25</v>
      </c>
      <c r="Q155" s="337">
        <v>5.5</v>
      </c>
      <c r="R155" s="15" t="str">
        <f t="shared" si="28"/>
        <v>Yes</v>
      </c>
      <c r="S155" s="15" t="str">
        <f t="shared" si="29"/>
        <v>No</v>
      </c>
      <c r="T155" s="221" t="str">
        <f t="shared" si="30"/>
        <v>Yes</v>
      </c>
      <c r="U155" s="223">
        <f t="shared" si="31"/>
        <v>4.7619047619047672E-2</v>
      </c>
      <c r="V155" s="221" t="str">
        <f t="shared" si="32"/>
        <v>Yes</v>
      </c>
      <c r="W155" s="223">
        <f t="shared" si="33"/>
        <v>4.7619047619047672E-2</v>
      </c>
      <c r="X155" s="221" t="str">
        <f t="shared" si="34"/>
        <v>Yes</v>
      </c>
      <c r="Y155" s="223">
        <f t="shared" si="35"/>
        <v>4.7619047619047672E-2</v>
      </c>
      <c r="Z155" s="222" t="str">
        <f t="shared" si="36"/>
        <v>No</v>
      </c>
      <c r="AA155" s="68" t="str">
        <f t="shared" si="37"/>
        <v>N/A</v>
      </c>
      <c r="AB155" s="65" t="str">
        <f t="shared" si="38"/>
        <v>No</v>
      </c>
      <c r="AC155" s="68" t="str">
        <f t="shared" si="39"/>
        <v>N/A</v>
      </c>
      <c r="AD155" s="65" t="str">
        <f t="shared" si="40"/>
        <v>No</v>
      </c>
      <c r="AE155" s="68" t="str">
        <f t="shared" si="41"/>
        <v>N/A</v>
      </c>
      <c r="AF155" s="66"/>
    </row>
    <row r="156" spans="1:32" ht="14.5" customHeight="1">
      <c r="A156" s="66" t="s">
        <v>2980</v>
      </c>
      <c r="B156" s="66" t="s">
        <v>29</v>
      </c>
      <c r="C156" s="66" t="str" cm="1">
        <f t="array" ref="C156">_xlfn.IFNA(_xlfn.IFS(B156="Starter","Starters &amp; Sides",B156="Sides","Starters &amp; Sides"),B156)</f>
        <v>Desserts</v>
      </c>
      <c r="D156" s="84" t="s">
        <v>3088</v>
      </c>
      <c r="E156" s="74"/>
      <c r="F156" s="4"/>
      <c r="G156" s="4"/>
      <c r="H156" s="4"/>
      <c r="I156" s="4"/>
      <c r="J156" s="4"/>
      <c r="K156" s="4"/>
      <c r="L156" s="4"/>
      <c r="M156" s="4"/>
      <c r="N156" s="4"/>
      <c r="O156" s="15"/>
      <c r="P156" s="4"/>
      <c r="Q156" s="337"/>
      <c r="R156" s="15" t="str">
        <f t="shared" si="28"/>
        <v>No</v>
      </c>
      <c r="S156" s="15" t="str">
        <f t="shared" si="29"/>
        <v>No</v>
      </c>
      <c r="T156" s="221" t="str">
        <f t="shared" si="30"/>
        <v>No</v>
      </c>
      <c r="U156" s="223" t="str">
        <f t="shared" si="31"/>
        <v>N/A</v>
      </c>
      <c r="V156" s="221" t="str">
        <f t="shared" si="32"/>
        <v>No</v>
      </c>
      <c r="W156" s="223" t="str">
        <f t="shared" si="33"/>
        <v>N/A</v>
      </c>
      <c r="X156" s="221" t="str">
        <f t="shared" si="34"/>
        <v>No</v>
      </c>
      <c r="Y156" s="223" t="str">
        <f t="shared" si="35"/>
        <v>N/A</v>
      </c>
      <c r="Z156" s="222" t="str">
        <f t="shared" si="36"/>
        <v>No</v>
      </c>
      <c r="AA156" s="68" t="str">
        <f t="shared" si="37"/>
        <v>N/A</v>
      </c>
      <c r="AB156" s="65" t="str">
        <f t="shared" si="38"/>
        <v>No</v>
      </c>
      <c r="AC156" s="68" t="str">
        <f t="shared" si="39"/>
        <v>N/A</v>
      </c>
      <c r="AD156" s="65" t="str">
        <f t="shared" si="40"/>
        <v>No</v>
      </c>
      <c r="AE156" s="68" t="str">
        <f t="shared" si="41"/>
        <v>N/A</v>
      </c>
      <c r="AF156" s="66"/>
    </row>
    <row r="157" spans="1:32" ht="14.5" customHeight="1">
      <c r="A157" s="66" t="s">
        <v>2980</v>
      </c>
      <c r="B157" s="66" t="s">
        <v>29</v>
      </c>
      <c r="C157" s="66" t="str" cm="1">
        <f t="array" ref="C157">_xlfn.IFNA(_xlfn.IFS(B157="Starter","Starters &amp; Sides",B157="Sides","Starters &amp; Sides"),B157)</f>
        <v>Desserts</v>
      </c>
      <c r="D157" s="84" t="s">
        <v>3089</v>
      </c>
      <c r="E157" s="74"/>
      <c r="F157" s="4"/>
      <c r="G157" s="4"/>
      <c r="H157" s="4"/>
      <c r="I157" s="4"/>
      <c r="J157" s="4"/>
      <c r="K157" s="4"/>
      <c r="L157" s="4"/>
      <c r="M157" s="4"/>
      <c r="N157" s="4">
        <v>3.5</v>
      </c>
      <c r="O157" s="15"/>
      <c r="P157" s="4"/>
      <c r="Q157" s="337"/>
      <c r="R157" s="15" t="str">
        <f t="shared" si="28"/>
        <v>No</v>
      </c>
      <c r="S157" s="15" t="str">
        <f t="shared" si="29"/>
        <v>No</v>
      </c>
      <c r="T157" s="221" t="str">
        <f t="shared" si="30"/>
        <v>No</v>
      </c>
      <c r="U157" s="223" t="str">
        <f t="shared" si="31"/>
        <v>N/A</v>
      </c>
      <c r="V157" s="221" t="str">
        <f t="shared" si="32"/>
        <v>No</v>
      </c>
      <c r="W157" s="223" t="str">
        <f t="shared" si="33"/>
        <v>N/A</v>
      </c>
      <c r="X157" s="221" t="str">
        <f t="shared" si="34"/>
        <v>No</v>
      </c>
      <c r="Y157" s="223" t="str">
        <f t="shared" si="35"/>
        <v>N/A</v>
      </c>
      <c r="Z157" s="222" t="str">
        <f t="shared" si="36"/>
        <v>No</v>
      </c>
      <c r="AA157" s="68" t="str">
        <f t="shared" si="37"/>
        <v>N/A</v>
      </c>
      <c r="AB157" s="65" t="str">
        <f t="shared" si="38"/>
        <v>No</v>
      </c>
      <c r="AC157" s="68" t="str">
        <f t="shared" si="39"/>
        <v>N/A</v>
      </c>
      <c r="AD157" s="65" t="str">
        <f t="shared" si="40"/>
        <v>No</v>
      </c>
      <c r="AE157" s="68" t="str">
        <f t="shared" si="41"/>
        <v>N/A</v>
      </c>
      <c r="AF157" s="66"/>
    </row>
    <row r="158" spans="1:32" ht="14.5" customHeight="1">
      <c r="A158" s="66" t="s">
        <v>2980</v>
      </c>
      <c r="B158" s="66" t="s">
        <v>29</v>
      </c>
      <c r="C158" s="66" t="str" cm="1">
        <f t="array" ref="C158">_xlfn.IFNA(_xlfn.IFS(B158="Starter","Starters &amp; Sides",B158="Sides","Starters &amp; Sides"),B158)</f>
        <v>Desserts</v>
      </c>
      <c r="D158" s="84" t="s">
        <v>3090</v>
      </c>
      <c r="E158" s="74"/>
      <c r="F158" s="4"/>
      <c r="G158" s="4"/>
      <c r="H158" s="4"/>
      <c r="I158" s="4"/>
      <c r="J158" s="4"/>
      <c r="K158" s="4"/>
      <c r="L158" s="4"/>
      <c r="M158" s="4"/>
      <c r="N158" s="4">
        <v>3.5</v>
      </c>
      <c r="O158" s="15"/>
      <c r="P158" s="4"/>
      <c r="Q158" s="337"/>
      <c r="R158" s="15" t="str">
        <f t="shared" si="28"/>
        <v>No</v>
      </c>
      <c r="S158" s="15" t="str">
        <f t="shared" si="29"/>
        <v>No</v>
      </c>
      <c r="T158" s="221" t="str">
        <f t="shared" si="30"/>
        <v>No</v>
      </c>
      <c r="U158" s="223" t="str">
        <f t="shared" si="31"/>
        <v>N/A</v>
      </c>
      <c r="V158" s="221"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ht="14.5" customHeight="1">
      <c r="A159" s="66" t="s">
        <v>2980</v>
      </c>
      <c r="B159" s="66" t="s">
        <v>29</v>
      </c>
      <c r="C159" s="66" t="str" cm="1">
        <f t="array" ref="C159">_xlfn.IFNA(_xlfn.IFS(B159="Starter","Starters &amp; Sides",B159="Sides","Starters &amp; Sides"),B159)</f>
        <v>Desserts</v>
      </c>
      <c r="D159" s="84" t="s">
        <v>3091</v>
      </c>
      <c r="E159" s="74"/>
      <c r="F159" s="4"/>
      <c r="G159" s="4"/>
      <c r="H159" s="4"/>
      <c r="I159" s="4"/>
      <c r="J159" s="4"/>
      <c r="K159" s="4"/>
      <c r="L159" s="4"/>
      <c r="M159" s="4"/>
      <c r="N159" s="4">
        <v>5.25</v>
      </c>
      <c r="O159" s="15">
        <v>5.25</v>
      </c>
      <c r="P159" s="4">
        <v>5.25</v>
      </c>
      <c r="Q159" s="337">
        <v>5.5</v>
      </c>
      <c r="R159" s="15" t="str">
        <f t="shared" si="28"/>
        <v>Yes</v>
      </c>
      <c r="S159" s="15" t="str">
        <f t="shared" si="29"/>
        <v>No</v>
      </c>
      <c r="T159" s="221" t="str">
        <f t="shared" si="30"/>
        <v>Yes</v>
      </c>
      <c r="U159" s="223">
        <f t="shared" si="31"/>
        <v>4.7619047619047672E-2</v>
      </c>
      <c r="V159" s="221" t="str">
        <f t="shared" si="32"/>
        <v>Yes</v>
      </c>
      <c r="W159" s="223">
        <f t="shared" si="33"/>
        <v>4.7619047619047672E-2</v>
      </c>
      <c r="X159" s="221" t="str">
        <f t="shared" si="34"/>
        <v>Yes</v>
      </c>
      <c r="Y159" s="223">
        <f t="shared" si="35"/>
        <v>4.7619047619047672E-2</v>
      </c>
      <c r="Z159" s="222" t="str">
        <f t="shared" si="36"/>
        <v>No</v>
      </c>
      <c r="AA159" s="68" t="str">
        <f t="shared" si="37"/>
        <v>N/A</v>
      </c>
      <c r="AB159" s="65" t="str">
        <f t="shared" si="38"/>
        <v>No</v>
      </c>
      <c r="AC159" s="68" t="str">
        <f t="shared" si="39"/>
        <v>N/A</v>
      </c>
      <c r="AD159" s="65" t="str">
        <f t="shared" si="40"/>
        <v>No</v>
      </c>
      <c r="AE159" s="68" t="str">
        <f t="shared" si="41"/>
        <v>N/A</v>
      </c>
      <c r="AF159" s="66"/>
    </row>
    <row r="160" spans="1:32" ht="14.5" customHeight="1">
      <c r="A160" s="66" t="s">
        <v>2980</v>
      </c>
      <c r="B160" s="66" t="s">
        <v>29</v>
      </c>
      <c r="C160" s="66" t="str" cm="1">
        <f t="array" ref="C160">_xlfn.IFNA(_xlfn.IFS(B160="Starter","Starters &amp; Sides",B160="Sides","Starters &amp; Sides"),B160)</f>
        <v>Desserts</v>
      </c>
      <c r="D160" s="84" t="s">
        <v>3092</v>
      </c>
      <c r="E160" s="74"/>
      <c r="F160" s="4"/>
      <c r="G160" s="4"/>
      <c r="H160" s="4"/>
      <c r="I160" s="4"/>
      <c r="J160" s="4"/>
      <c r="K160" s="4"/>
      <c r="L160" s="4"/>
      <c r="M160" s="4"/>
      <c r="N160" s="4">
        <v>3.5</v>
      </c>
      <c r="O160" s="15">
        <v>3.5</v>
      </c>
      <c r="P160" s="4">
        <v>3.5</v>
      </c>
      <c r="Q160" s="337">
        <v>3.75</v>
      </c>
      <c r="R160" s="15" t="str">
        <f t="shared" si="28"/>
        <v>Yes</v>
      </c>
      <c r="S160" s="15" t="str">
        <f t="shared" si="29"/>
        <v>No</v>
      </c>
      <c r="T160" s="221" t="str">
        <f t="shared" si="30"/>
        <v>Yes</v>
      </c>
      <c r="U160" s="223">
        <f t="shared" si="31"/>
        <v>7.1428571428571397E-2</v>
      </c>
      <c r="V160" s="221" t="str">
        <f t="shared" si="32"/>
        <v>Yes</v>
      </c>
      <c r="W160" s="223">
        <f t="shared" si="33"/>
        <v>7.1428571428571397E-2</v>
      </c>
      <c r="X160" s="221" t="str">
        <f t="shared" si="34"/>
        <v>Yes</v>
      </c>
      <c r="Y160" s="223">
        <f t="shared" si="35"/>
        <v>7.1428571428571397E-2</v>
      </c>
      <c r="Z160" s="222" t="str">
        <f t="shared" si="36"/>
        <v>No</v>
      </c>
      <c r="AA160" s="68" t="str">
        <f t="shared" si="37"/>
        <v>N/A</v>
      </c>
      <c r="AB160" s="65" t="str">
        <f t="shared" si="38"/>
        <v>No</v>
      </c>
      <c r="AC160" s="68" t="str">
        <f t="shared" si="39"/>
        <v>N/A</v>
      </c>
      <c r="AD160" s="65" t="str">
        <f t="shared" si="40"/>
        <v>No</v>
      </c>
      <c r="AE160" s="68" t="str">
        <f t="shared" si="41"/>
        <v>N/A</v>
      </c>
      <c r="AF160" s="66"/>
    </row>
    <row r="161" spans="1:32" ht="14.5" customHeight="1">
      <c r="A161" s="66" t="s">
        <v>2980</v>
      </c>
      <c r="B161" s="66" t="s">
        <v>29</v>
      </c>
      <c r="C161" s="66" t="str" cm="1">
        <f t="array" ref="C161">_xlfn.IFNA(_xlfn.IFS(B161="Starter","Starters &amp; Sides",B161="Sides","Starters &amp; Sides"),B161)</f>
        <v>Desserts</v>
      </c>
      <c r="D161" t="s">
        <v>3093</v>
      </c>
      <c r="E161" s="74"/>
      <c r="F161" s="4"/>
      <c r="G161" s="4"/>
      <c r="H161" s="4"/>
      <c r="I161" s="4"/>
      <c r="J161" s="4"/>
      <c r="K161" s="4"/>
      <c r="L161" s="4"/>
      <c r="M161" s="4"/>
      <c r="N161" s="4">
        <v>2.5</v>
      </c>
      <c r="O161" s="15">
        <v>2.5</v>
      </c>
      <c r="P161" s="4">
        <v>2.5</v>
      </c>
      <c r="Q161" s="337">
        <v>2.75</v>
      </c>
      <c r="R161" s="15" t="str">
        <f t="shared" si="28"/>
        <v>Yes</v>
      </c>
      <c r="S161" s="15" t="str">
        <f t="shared" si="29"/>
        <v>No</v>
      </c>
      <c r="T161" s="221" t="str">
        <f t="shared" si="30"/>
        <v>Yes</v>
      </c>
      <c r="U161" s="223">
        <f t="shared" si="31"/>
        <v>0.10000000000000009</v>
      </c>
      <c r="V161" s="221" t="str">
        <f t="shared" si="32"/>
        <v>Yes</v>
      </c>
      <c r="W161" s="223">
        <f t="shared" si="33"/>
        <v>0.10000000000000009</v>
      </c>
      <c r="X161" s="221" t="str">
        <f t="shared" si="34"/>
        <v>Yes</v>
      </c>
      <c r="Y161" s="223">
        <f t="shared" si="35"/>
        <v>0.10000000000000009</v>
      </c>
      <c r="Z161" s="222" t="str">
        <f t="shared" si="36"/>
        <v>No</v>
      </c>
      <c r="AA161" s="68" t="str">
        <f t="shared" si="37"/>
        <v>N/A</v>
      </c>
      <c r="AB161" s="65" t="str">
        <f t="shared" si="38"/>
        <v>No</v>
      </c>
      <c r="AC161" s="68" t="str">
        <f t="shared" si="39"/>
        <v>N/A</v>
      </c>
      <c r="AD161" s="65" t="str">
        <f t="shared" si="40"/>
        <v>No</v>
      </c>
      <c r="AE161" s="68" t="str">
        <f t="shared" si="41"/>
        <v>N/A</v>
      </c>
      <c r="AF161" s="66"/>
    </row>
    <row r="162" spans="1:32" ht="14.5" customHeight="1">
      <c r="A162" s="66" t="s">
        <v>2980</v>
      </c>
      <c r="B162" s="66" t="s">
        <v>29</v>
      </c>
      <c r="C162" s="66" t="str" cm="1">
        <f t="array" ref="C162">_xlfn.IFNA(_xlfn.IFS(B162="Starter","Starters &amp; Sides",B162="Sides","Starters &amp; Sides"),B162)</f>
        <v>Desserts</v>
      </c>
      <c r="D162" t="s">
        <v>3094</v>
      </c>
      <c r="E162" s="74"/>
      <c r="F162" s="4"/>
      <c r="G162" s="4"/>
      <c r="H162" s="4"/>
      <c r="I162" s="4"/>
      <c r="J162" s="4"/>
      <c r="K162" s="4"/>
      <c r="L162" s="4"/>
      <c r="M162" s="4"/>
      <c r="N162" s="4">
        <v>9</v>
      </c>
      <c r="O162" s="15">
        <v>9</v>
      </c>
      <c r="P162" s="4">
        <v>9</v>
      </c>
      <c r="Q162" s="337">
        <v>9</v>
      </c>
      <c r="R162" s="15" t="str">
        <f t="shared" si="28"/>
        <v>Yes</v>
      </c>
      <c r="S162" s="15" t="str">
        <f t="shared" si="29"/>
        <v>No</v>
      </c>
      <c r="T162" s="221" t="str">
        <f t="shared" si="30"/>
        <v>Yes</v>
      </c>
      <c r="U162" s="223">
        <f t="shared" si="31"/>
        <v>0</v>
      </c>
      <c r="V162" s="221" t="str">
        <f t="shared" si="32"/>
        <v>Yes</v>
      </c>
      <c r="W162" s="223">
        <f t="shared" si="33"/>
        <v>0</v>
      </c>
      <c r="X162" s="221" t="str">
        <f t="shared" si="34"/>
        <v>Yes</v>
      </c>
      <c r="Y162" s="223">
        <f t="shared" si="35"/>
        <v>0</v>
      </c>
      <c r="Z162" s="222" t="str">
        <f t="shared" si="36"/>
        <v>No</v>
      </c>
      <c r="AA162" s="68" t="str">
        <f t="shared" si="37"/>
        <v>N/A</v>
      </c>
      <c r="AB162" s="65" t="str">
        <f t="shared" si="38"/>
        <v>No</v>
      </c>
      <c r="AC162" s="68" t="str">
        <f t="shared" si="39"/>
        <v>N/A</v>
      </c>
      <c r="AD162" s="65" t="str">
        <f t="shared" si="40"/>
        <v>No</v>
      </c>
      <c r="AE162" s="68" t="str">
        <f t="shared" si="41"/>
        <v>N/A</v>
      </c>
      <c r="AF162" s="66"/>
    </row>
    <row r="163" spans="1:32" ht="14.5" customHeight="1">
      <c r="A163" s="66" t="s">
        <v>2980</v>
      </c>
      <c r="B163" s="66" t="s">
        <v>29</v>
      </c>
      <c r="C163" s="66" t="str" cm="1">
        <f t="array" ref="C163">_xlfn.IFNA(_xlfn.IFS(B163="Starter","Starters &amp; Sides",B163="Sides","Starters &amp; Sides"),B163)</f>
        <v>Desserts</v>
      </c>
      <c r="D163" s="84" t="s">
        <v>3095</v>
      </c>
      <c r="E163" s="74"/>
      <c r="F163" s="4"/>
      <c r="G163" s="4"/>
      <c r="H163" s="4"/>
      <c r="I163" s="4"/>
      <c r="J163" s="4"/>
      <c r="K163" s="4"/>
      <c r="L163" s="4"/>
      <c r="M163" s="4"/>
      <c r="N163" s="4"/>
      <c r="O163" s="15"/>
      <c r="P163" s="4"/>
      <c r="Q163" s="337"/>
      <c r="R163" s="15" t="str">
        <f t="shared" si="28"/>
        <v>No</v>
      </c>
      <c r="S163" s="15" t="str">
        <f t="shared" si="29"/>
        <v>No</v>
      </c>
      <c r="T163" s="221" t="str">
        <f t="shared" si="30"/>
        <v>No</v>
      </c>
      <c r="U163" s="223" t="str">
        <f t="shared" si="31"/>
        <v>N/A</v>
      </c>
      <c r="V163" s="221" t="str">
        <f t="shared" si="32"/>
        <v>No</v>
      </c>
      <c r="W163" s="223" t="str">
        <f t="shared" si="33"/>
        <v>N/A</v>
      </c>
      <c r="X163" s="221" t="str">
        <f t="shared" si="34"/>
        <v>No</v>
      </c>
      <c r="Y163" s="223" t="str">
        <f t="shared" si="35"/>
        <v>N/A</v>
      </c>
      <c r="Z163" s="222" t="str">
        <f t="shared" si="36"/>
        <v>No</v>
      </c>
      <c r="AA163" s="68" t="str">
        <f t="shared" si="37"/>
        <v>N/A</v>
      </c>
      <c r="AB163" s="65" t="str">
        <f t="shared" si="38"/>
        <v>No</v>
      </c>
      <c r="AC163" s="68" t="str">
        <f t="shared" si="39"/>
        <v>N/A</v>
      </c>
      <c r="AD163" s="65" t="str">
        <f t="shared" si="40"/>
        <v>No</v>
      </c>
      <c r="AE163" s="68" t="str">
        <f t="shared" si="41"/>
        <v>N/A</v>
      </c>
      <c r="AF163" s="66"/>
    </row>
    <row r="164" spans="1:32" ht="14.5" customHeight="1">
      <c r="A164" s="66" t="s">
        <v>2980</v>
      </c>
      <c r="B164" s="66" t="s">
        <v>29</v>
      </c>
      <c r="C164" s="66" t="str" cm="1">
        <f t="array" ref="C164">_xlfn.IFNA(_xlfn.IFS(B164="Starter","Starters &amp; Sides",B164="Sides","Starters &amp; Sides"),B164)</f>
        <v>Desserts</v>
      </c>
      <c r="D164" s="84" t="s">
        <v>3096</v>
      </c>
      <c r="E164" s="74"/>
      <c r="F164" s="4"/>
      <c r="G164" s="4"/>
      <c r="H164" s="4"/>
      <c r="I164" s="4"/>
      <c r="J164" s="4"/>
      <c r="K164" s="4"/>
      <c r="L164" s="4"/>
      <c r="M164" s="4"/>
      <c r="N164" s="4">
        <v>3.5</v>
      </c>
      <c r="O164" s="15"/>
      <c r="P164" s="4"/>
      <c r="Q164" s="337"/>
      <c r="R164" s="15" t="str">
        <f t="shared" si="28"/>
        <v>No</v>
      </c>
      <c r="S164" s="15" t="str">
        <f t="shared" si="29"/>
        <v>No</v>
      </c>
      <c r="T164" s="221" t="str">
        <f t="shared" si="30"/>
        <v>No</v>
      </c>
      <c r="U164" s="223" t="str">
        <f t="shared" si="31"/>
        <v>N/A</v>
      </c>
      <c r="V164" s="221" t="str">
        <f t="shared" si="32"/>
        <v>No</v>
      </c>
      <c r="W164" s="223" t="str">
        <f t="shared" si="33"/>
        <v>N/A</v>
      </c>
      <c r="X164" s="221" t="str">
        <f t="shared" si="34"/>
        <v>No</v>
      </c>
      <c r="Y164" s="223" t="str">
        <f t="shared" si="35"/>
        <v>N/A</v>
      </c>
      <c r="Z164" s="222" t="str">
        <f t="shared" si="36"/>
        <v>No</v>
      </c>
      <c r="AA164" s="68" t="str">
        <f t="shared" si="37"/>
        <v>N/A</v>
      </c>
      <c r="AB164" s="65" t="str">
        <f t="shared" si="38"/>
        <v>No</v>
      </c>
      <c r="AC164" s="68" t="str">
        <f t="shared" si="39"/>
        <v>N/A</v>
      </c>
      <c r="AD164" s="65" t="str">
        <f t="shared" si="40"/>
        <v>No</v>
      </c>
      <c r="AE164" s="68" t="str">
        <f t="shared" si="41"/>
        <v>N/A</v>
      </c>
      <c r="AF164" s="66"/>
    </row>
    <row r="165" spans="1:32" ht="14.5" customHeight="1">
      <c r="A165" s="66" t="s">
        <v>2980</v>
      </c>
      <c r="B165" s="66" t="s">
        <v>28</v>
      </c>
      <c r="C165" s="66" t="str" cm="1">
        <f t="array" ref="C165">_xlfn.IFNA(_xlfn.IFS(B165="Starter","Starters &amp; Sides",B165="Sides","Starters &amp; Sides"),B165)</f>
        <v>Drinks</v>
      </c>
      <c r="D165" s="84" t="s">
        <v>3097</v>
      </c>
      <c r="E165" s="74"/>
      <c r="F165" s="4"/>
      <c r="G165" s="4"/>
      <c r="H165" s="4"/>
      <c r="I165" s="4"/>
      <c r="J165" s="4"/>
      <c r="K165" s="4"/>
      <c r="L165" s="4"/>
      <c r="M165" s="4"/>
      <c r="N165" s="4"/>
      <c r="O165" s="15">
        <v>6.25</v>
      </c>
      <c r="P165" s="4">
        <v>6.25</v>
      </c>
      <c r="Q165" s="337">
        <v>6.5</v>
      </c>
      <c r="R165" s="15" t="str">
        <f t="shared" si="28"/>
        <v>Yes</v>
      </c>
      <c r="S165" s="15" t="str">
        <f t="shared" si="29"/>
        <v>No</v>
      </c>
      <c r="T165" s="221" t="str">
        <f t="shared" si="30"/>
        <v>Yes</v>
      </c>
      <c r="U165" s="223">
        <f t="shared" si="31"/>
        <v>4.0000000000000036E-2</v>
      </c>
      <c r="V165" s="221" t="str">
        <f t="shared" si="32"/>
        <v>Yes</v>
      </c>
      <c r="W165" s="223">
        <f t="shared" si="33"/>
        <v>4.0000000000000036E-2</v>
      </c>
      <c r="X165" s="221" t="str">
        <f t="shared" si="34"/>
        <v>No</v>
      </c>
      <c r="Y165" s="223" t="str">
        <f t="shared" si="35"/>
        <v>N/A</v>
      </c>
      <c r="Z165" s="222" t="str">
        <f t="shared" si="36"/>
        <v>No</v>
      </c>
      <c r="AA165" s="68" t="str">
        <f t="shared" si="37"/>
        <v>N/A</v>
      </c>
      <c r="AB165" s="65" t="str">
        <f t="shared" si="38"/>
        <v>No</v>
      </c>
      <c r="AC165" s="68" t="str">
        <f t="shared" si="39"/>
        <v>N/A</v>
      </c>
      <c r="AD165" s="65" t="str">
        <f t="shared" si="40"/>
        <v>No</v>
      </c>
      <c r="AE165" s="68" t="str">
        <f t="shared" si="41"/>
        <v>N/A</v>
      </c>
      <c r="AF165" s="66"/>
    </row>
    <row r="166" spans="1:32" ht="14.5" customHeight="1">
      <c r="A166" s="66" t="s">
        <v>2980</v>
      </c>
      <c r="B166" s="66" t="s">
        <v>28</v>
      </c>
      <c r="C166" s="66" t="str" cm="1">
        <f t="array" ref="C166">_xlfn.IFNA(_xlfn.IFS(B166="Starter","Starters &amp; Sides",B166="Sides","Starters &amp; Sides"),B166)</f>
        <v>Drinks</v>
      </c>
      <c r="D166" s="84" t="s">
        <v>3098</v>
      </c>
      <c r="E166" s="74"/>
      <c r="F166" s="4"/>
      <c r="G166" s="4"/>
      <c r="H166" s="4"/>
      <c r="I166" s="4"/>
      <c r="J166" s="4"/>
      <c r="K166" s="4"/>
      <c r="L166" s="4"/>
      <c r="M166" s="4"/>
      <c r="N166" s="4"/>
      <c r="O166" s="15"/>
      <c r="P166" s="4"/>
      <c r="Q166" s="337"/>
      <c r="R166" s="15" t="str">
        <f t="shared" si="28"/>
        <v>No</v>
      </c>
      <c r="S166" s="15" t="str">
        <f t="shared" si="29"/>
        <v>No</v>
      </c>
      <c r="T166" s="221" t="str">
        <f t="shared" si="30"/>
        <v>No</v>
      </c>
      <c r="U166" s="223" t="str">
        <f t="shared" si="31"/>
        <v>N/A</v>
      </c>
      <c r="V166" s="221" t="str">
        <f t="shared" si="32"/>
        <v>No</v>
      </c>
      <c r="W166" s="223" t="str">
        <f t="shared" si="33"/>
        <v>N/A</v>
      </c>
      <c r="X166" s="221" t="str">
        <f t="shared" si="34"/>
        <v>No</v>
      </c>
      <c r="Y166" s="223" t="str">
        <f t="shared" si="35"/>
        <v>N/A</v>
      </c>
      <c r="Z166" s="222" t="str">
        <f t="shared" si="36"/>
        <v>No</v>
      </c>
      <c r="AA166" s="68" t="str">
        <f t="shared" si="37"/>
        <v>N/A</v>
      </c>
      <c r="AB166" s="65" t="str">
        <f t="shared" si="38"/>
        <v>No</v>
      </c>
      <c r="AC166" s="68" t="str">
        <f t="shared" si="39"/>
        <v>N/A</v>
      </c>
      <c r="AD166" s="65" t="str">
        <f t="shared" si="40"/>
        <v>No</v>
      </c>
      <c r="AE166" s="68" t="str">
        <f t="shared" si="41"/>
        <v>N/A</v>
      </c>
      <c r="AF166" s="66"/>
    </row>
    <row r="167" spans="1:32" ht="14.5" customHeight="1">
      <c r="A167" s="66" t="s">
        <v>2980</v>
      </c>
      <c r="B167" s="66" t="s">
        <v>28</v>
      </c>
      <c r="C167" s="66" t="str" cm="1">
        <f t="array" ref="C167">_xlfn.IFNA(_xlfn.IFS(B167="Starter","Starters &amp; Sides",B167="Sides","Starters &amp; Sides"),B167)</f>
        <v>Drinks</v>
      </c>
      <c r="D167" s="84" t="s">
        <v>3099</v>
      </c>
      <c r="E167" s="74"/>
      <c r="F167" s="4"/>
      <c r="G167" s="4"/>
      <c r="H167" s="4"/>
      <c r="I167" s="4"/>
      <c r="J167" s="4"/>
      <c r="K167" s="4"/>
      <c r="L167" s="4"/>
      <c r="M167" s="4"/>
      <c r="N167" s="4"/>
      <c r="O167" s="15"/>
      <c r="P167" s="4"/>
      <c r="Q167" s="337"/>
      <c r="R167" s="15" t="str">
        <f t="shared" si="28"/>
        <v>No</v>
      </c>
      <c r="S167" s="15" t="str">
        <f t="shared" si="29"/>
        <v>No</v>
      </c>
      <c r="T167" s="221" t="str">
        <f t="shared" si="30"/>
        <v>No</v>
      </c>
      <c r="U167" s="223" t="str">
        <f t="shared" si="31"/>
        <v>N/A</v>
      </c>
      <c r="V167" s="221" t="str">
        <f t="shared" si="32"/>
        <v>No</v>
      </c>
      <c r="W167" s="223" t="str">
        <f t="shared" si="33"/>
        <v>N/A</v>
      </c>
      <c r="X167" s="221" t="str">
        <f t="shared" si="34"/>
        <v>No</v>
      </c>
      <c r="Y167" s="223" t="str">
        <f t="shared" si="35"/>
        <v>N/A</v>
      </c>
      <c r="Z167" s="222" t="str">
        <f t="shared" si="36"/>
        <v>No</v>
      </c>
      <c r="AA167" s="68" t="str">
        <f t="shared" si="37"/>
        <v>N/A</v>
      </c>
      <c r="AB167" s="65" t="str">
        <f t="shared" si="38"/>
        <v>No</v>
      </c>
      <c r="AC167" s="68" t="str">
        <f t="shared" si="39"/>
        <v>N/A</v>
      </c>
      <c r="AD167" s="65" t="str">
        <f t="shared" si="40"/>
        <v>No</v>
      </c>
      <c r="AE167" s="68" t="str">
        <f t="shared" si="41"/>
        <v>N/A</v>
      </c>
      <c r="AF167" s="66"/>
    </row>
    <row r="168" spans="1:32" ht="14.5" customHeight="1">
      <c r="A168" s="66" t="s">
        <v>2980</v>
      </c>
      <c r="B168" s="66" t="s">
        <v>28</v>
      </c>
      <c r="C168" s="66" t="str" cm="1">
        <f t="array" ref="C168">_xlfn.IFNA(_xlfn.IFS(B168="Starter","Starters &amp; Sides",B168="Sides","Starters &amp; Sides"),B168)</f>
        <v>Drinks</v>
      </c>
      <c r="D168" t="s">
        <v>3100</v>
      </c>
      <c r="E168" s="74"/>
      <c r="F168" s="4"/>
      <c r="G168" s="4"/>
      <c r="H168" s="4"/>
      <c r="I168" s="4"/>
      <c r="J168" s="4"/>
      <c r="K168" s="4"/>
      <c r="L168" s="4"/>
      <c r="M168" s="4"/>
      <c r="N168" s="4">
        <v>3.95</v>
      </c>
      <c r="O168" s="15">
        <v>3.95</v>
      </c>
      <c r="P168" s="4">
        <v>3.95</v>
      </c>
      <c r="Q168" s="337">
        <v>4.25</v>
      </c>
      <c r="R168" s="15" t="str">
        <f t="shared" si="28"/>
        <v>Yes</v>
      </c>
      <c r="S168" s="15" t="str">
        <f t="shared" si="29"/>
        <v>No</v>
      </c>
      <c r="T168" s="221" t="str">
        <f t="shared" si="30"/>
        <v>Yes</v>
      </c>
      <c r="U168" s="223">
        <f t="shared" si="31"/>
        <v>7.5949367088607556E-2</v>
      </c>
      <c r="V168" s="221" t="str">
        <f t="shared" si="32"/>
        <v>Yes</v>
      </c>
      <c r="W168" s="223">
        <f t="shared" si="33"/>
        <v>7.5949367088607556E-2</v>
      </c>
      <c r="X168" s="221" t="str">
        <f t="shared" si="34"/>
        <v>Yes</v>
      </c>
      <c r="Y168" s="223">
        <f t="shared" si="35"/>
        <v>7.5949367088607556E-2</v>
      </c>
      <c r="Z168" s="222" t="str">
        <f t="shared" si="36"/>
        <v>No</v>
      </c>
      <c r="AA168" s="68" t="str">
        <f t="shared" si="37"/>
        <v>N/A</v>
      </c>
      <c r="AB168" s="65" t="str">
        <f t="shared" si="38"/>
        <v>No</v>
      </c>
      <c r="AC168" s="68" t="str">
        <f t="shared" si="39"/>
        <v>N/A</v>
      </c>
      <c r="AD168" s="65" t="str">
        <f t="shared" si="40"/>
        <v>No</v>
      </c>
      <c r="AE168" s="68" t="str">
        <f t="shared" si="41"/>
        <v>N/A</v>
      </c>
      <c r="AF168" s="66"/>
    </row>
    <row r="169" spans="1:32" ht="14.5" customHeight="1">
      <c r="A169" s="66" t="s">
        <v>2980</v>
      </c>
      <c r="B169" s="66" t="s">
        <v>28</v>
      </c>
      <c r="C169" s="66" t="str" cm="1">
        <f t="array" ref="C169">_xlfn.IFNA(_xlfn.IFS(B169="Starter","Starters &amp; Sides",B169="Sides","Starters &amp; Sides"),B169)</f>
        <v>Drinks</v>
      </c>
      <c r="D169" s="84" t="s">
        <v>3101</v>
      </c>
      <c r="E169" s="74"/>
      <c r="F169" s="4"/>
      <c r="G169" s="4"/>
      <c r="H169" s="4"/>
      <c r="I169" s="4"/>
      <c r="J169" s="4"/>
      <c r="K169" s="4"/>
      <c r="L169" s="4"/>
      <c r="M169" s="4"/>
      <c r="N169" s="4">
        <v>3.95</v>
      </c>
      <c r="O169" s="15">
        <v>3.95</v>
      </c>
      <c r="P169" s="4">
        <v>3.95</v>
      </c>
      <c r="Q169" s="337">
        <v>4.25</v>
      </c>
      <c r="R169" s="15" t="str">
        <f t="shared" si="28"/>
        <v>Yes</v>
      </c>
      <c r="S169" s="15" t="str">
        <f t="shared" si="29"/>
        <v>No</v>
      </c>
      <c r="T169" s="221" t="str">
        <f t="shared" si="30"/>
        <v>Yes</v>
      </c>
      <c r="U169" s="223">
        <f t="shared" si="31"/>
        <v>7.5949367088607556E-2</v>
      </c>
      <c r="V169" s="221" t="str">
        <f t="shared" si="32"/>
        <v>Yes</v>
      </c>
      <c r="W169" s="223">
        <f t="shared" si="33"/>
        <v>7.5949367088607556E-2</v>
      </c>
      <c r="X169" s="221" t="str">
        <f t="shared" si="34"/>
        <v>Yes</v>
      </c>
      <c r="Y169" s="223">
        <f t="shared" si="35"/>
        <v>7.5949367088607556E-2</v>
      </c>
      <c r="Z169" s="222" t="str">
        <f t="shared" si="36"/>
        <v>No</v>
      </c>
      <c r="AA169" s="68" t="str">
        <f t="shared" si="37"/>
        <v>N/A</v>
      </c>
      <c r="AB169" s="65" t="str">
        <f t="shared" si="38"/>
        <v>No</v>
      </c>
      <c r="AC169" s="68" t="str">
        <f t="shared" si="39"/>
        <v>N/A</v>
      </c>
      <c r="AD169" s="65" t="str">
        <f t="shared" si="40"/>
        <v>No</v>
      </c>
      <c r="AE169" s="68" t="str">
        <f t="shared" si="41"/>
        <v>N/A</v>
      </c>
      <c r="AF169" s="66"/>
    </row>
    <row r="170" spans="1:32" ht="14.5" customHeight="1">
      <c r="A170" s="66" t="s">
        <v>2980</v>
      </c>
      <c r="B170" s="66" t="s">
        <v>28</v>
      </c>
      <c r="C170" s="66" t="str" cm="1">
        <f t="array" ref="C170">_xlfn.IFNA(_xlfn.IFS(B170="Starter","Starters &amp; Sides",B170="Sides","Starters &amp; Sides"),B170)</f>
        <v>Drinks</v>
      </c>
      <c r="D170" s="84" t="s">
        <v>3102</v>
      </c>
      <c r="E170" s="74"/>
      <c r="F170" s="4"/>
      <c r="G170" s="4"/>
      <c r="H170" s="4"/>
      <c r="I170" s="4"/>
      <c r="J170" s="4"/>
      <c r="K170" s="4"/>
      <c r="L170" s="4"/>
      <c r="M170" s="4"/>
      <c r="N170" s="4">
        <v>3.95</v>
      </c>
      <c r="O170" s="15">
        <v>3.95</v>
      </c>
      <c r="P170" s="4">
        <v>3.95</v>
      </c>
      <c r="Q170" s="337">
        <v>4.25</v>
      </c>
      <c r="R170" s="15" t="str">
        <f t="shared" si="28"/>
        <v>Yes</v>
      </c>
      <c r="S170" s="15" t="str">
        <f t="shared" si="29"/>
        <v>No</v>
      </c>
      <c r="T170" s="221" t="str">
        <f t="shared" si="30"/>
        <v>Yes</v>
      </c>
      <c r="U170" s="223">
        <f t="shared" si="31"/>
        <v>7.5949367088607556E-2</v>
      </c>
      <c r="V170" s="221" t="str">
        <f t="shared" si="32"/>
        <v>Yes</v>
      </c>
      <c r="W170" s="223">
        <f t="shared" si="33"/>
        <v>7.5949367088607556E-2</v>
      </c>
      <c r="X170" s="221" t="str">
        <f t="shared" si="34"/>
        <v>Yes</v>
      </c>
      <c r="Y170" s="223">
        <f t="shared" si="35"/>
        <v>7.5949367088607556E-2</v>
      </c>
      <c r="Z170" s="222" t="str">
        <f t="shared" si="36"/>
        <v>No</v>
      </c>
      <c r="AA170" s="68" t="str">
        <f t="shared" si="37"/>
        <v>N/A</v>
      </c>
      <c r="AB170" s="65" t="str">
        <f t="shared" si="38"/>
        <v>No</v>
      </c>
      <c r="AC170" s="68" t="str">
        <f t="shared" si="39"/>
        <v>N/A</v>
      </c>
      <c r="AD170" s="65" t="str">
        <f t="shared" si="40"/>
        <v>No</v>
      </c>
      <c r="AE170" s="68" t="str">
        <f t="shared" si="41"/>
        <v>N/A</v>
      </c>
      <c r="AF170" s="66"/>
    </row>
    <row r="171" spans="1:32" ht="14.5" customHeight="1">
      <c r="A171" s="66" t="s">
        <v>2980</v>
      </c>
      <c r="B171" s="66" t="s">
        <v>28</v>
      </c>
      <c r="C171" s="66" t="str" cm="1">
        <f t="array" ref="C171">_xlfn.IFNA(_xlfn.IFS(B171="Starter","Starters &amp; Sides",B171="Sides","Starters &amp; Sides"),B171)</f>
        <v>Drinks</v>
      </c>
      <c r="D171" s="84" t="s">
        <v>3103</v>
      </c>
      <c r="E171" s="74"/>
      <c r="F171" s="4"/>
      <c r="G171" s="4"/>
      <c r="H171" s="4"/>
      <c r="I171" s="4"/>
      <c r="J171" s="4"/>
      <c r="K171" s="4"/>
      <c r="L171" s="4"/>
      <c r="M171" s="4"/>
      <c r="N171" s="4">
        <v>3.95</v>
      </c>
      <c r="O171" s="15">
        <v>3.95</v>
      </c>
      <c r="P171" s="4">
        <v>3.95</v>
      </c>
      <c r="Q171" s="337">
        <v>4.25</v>
      </c>
      <c r="R171" s="15" t="str">
        <f t="shared" si="28"/>
        <v>Yes</v>
      </c>
      <c r="S171" s="15" t="str">
        <f t="shared" si="29"/>
        <v>No</v>
      </c>
      <c r="T171" s="221" t="str">
        <f t="shared" si="30"/>
        <v>Yes</v>
      </c>
      <c r="U171" s="223">
        <f t="shared" si="31"/>
        <v>7.5949367088607556E-2</v>
      </c>
      <c r="V171" s="221" t="str">
        <f t="shared" si="32"/>
        <v>Yes</v>
      </c>
      <c r="W171" s="223">
        <f t="shared" si="33"/>
        <v>7.5949367088607556E-2</v>
      </c>
      <c r="X171" s="221" t="str">
        <f t="shared" si="34"/>
        <v>Yes</v>
      </c>
      <c r="Y171" s="223">
        <f t="shared" si="35"/>
        <v>7.5949367088607556E-2</v>
      </c>
      <c r="Z171" s="222" t="str">
        <f t="shared" si="36"/>
        <v>No</v>
      </c>
      <c r="AA171" s="68" t="str">
        <f t="shared" si="37"/>
        <v>N/A</v>
      </c>
      <c r="AB171" s="65" t="str">
        <f t="shared" si="38"/>
        <v>No</v>
      </c>
      <c r="AC171" s="68" t="str">
        <f t="shared" si="39"/>
        <v>N/A</v>
      </c>
      <c r="AD171" s="65" t="str">
        <f t="shared" si="40"/>
        <v>No</v>
      </c>
      <c r="AE171" s="68" t="str">
        <f t="shared" si="41"/>
        <v>N/A</v>
      </c>
      <c r="AF171" s="66"/>
    </row>
    <row r="172" spans="1:32" ht="14.5" customHeight="1">
      <c r="A172" s="66" t="s">
        <v>2980</v>
      </c>
      <c r="B172" s="66" t="s">
        <v>28</v>
      </c>
      <c r="C172" s="66" t="str" cm="1">
        <f t="array" ref="C172">_xlfn.IFNA(_xlfn.IFS(B172="Starter","Starters &amp; Sides",B172="Sides","Starters &amp; Sides"),B172)</f>
        <v>Drinks</v>
      </c>
      <c r="D172" s="84" t="s">
        <v>3104</v>
      </c>
      <c r="E172" s="74"/>
      <c r="F172" s="4"/>
      <c r="G172" s="4"/>
      <c r="H172" s="4"/>
      <c r="I172" s="4"/>
      <c r="J172" s="4"/>
      <c r="K172" s="4"/>
      <c r="L172" s="4"/>
      <c r="M172" s="4"/>
      <c r="N172" s="4">
        <v>3.95</v>
      </c>
      <c r="O172" s="15">
        <v>3.95</v>
      </c>
      <c r="P172" s="4">
        <v>3.95</v>
      </c>
      <c r="Q172" s="337">
        <v>4.25</v>
      </c>
      <c r="R172" s="15" t="str">
        <f t="shared" ref="R172:R213" si="42">IF(COUNTA(Q172)=1,"Yes","No")</f>
        <v>Yes</v>
      </c>
      <c r="S172" s="15" t="str">
        <f t="shared" ref="S172:S213" si="43">IF(AND(T172="No",R172="Yes"),"Yes","No")</f>
        <v>No</v>
      </c>
      <c r="T172" s="221" t="str">
        <f t="shared" ref="T172:T213" si="44">IF(COUNTA(P172:Q172)=2,"Yes","No")</f>
        <v>Yes</v>
      </c>
      <c r="U172" s="223">
        <f t="shared" ref="U172:U213" si="45">IF(T172="Yes",Q172/P172-1,"N/A")</f>
        <v>7.5949367088607556E-2</v>
      </c>
      <c r="V172" s="221" t="str">
        <f t="shared" ref="V172:V213" si="46">IF(COUNTA(O172:Q172)=3,"Yes","No")</f>
        <v>Yes</v>
      </c>
      <c r="W172" s="223">
        <f t="shared" ref="W172:W213" si="47">IF(V172="Yes",Q172/O172-1,"N/A")</f>
        <v>7.5949367088607556E-2</v>
      </c>
      <c r="X172" s="221" t="str">
        <f t="shared" ref="X172:X213" si="48">IF(COUNTA(N172:Q172)=4,"Yes","No")</f>
        <v>Yes</v>
      </c>
      <c r="Y172" s="223">
        <f t="shared" ref="Y172:Y213" si="49">IF(X172="Yes",Q172/N172-1,"N/A")</f>
        <v>7.5949367088607556E-2</v>
      </c>
      <c r="Z172" s="222" t="str">
        <f t="shared" ref="Z172:Z213" si="50">IF(COUNTA(M172:Q172)=5,"Yes","No")</f>
        <v>No</v>
      </c>
      <c r="AA172" s="68" t="str">
        <f t="shared" ref="AA172:AA213" si="51">IF(Z172="Yes",Q172/M172-1,"N/A")</f>
        <v>N/A</v>
      </c>
      <c r="AB172" s="65" t="str">
        <f t="shared" ref="AB172:AB213" si="52">IF(COUNTA(L172:Q172)=6,"Yes","No")</f>
        <v>No</v>
      </c>
      <c r="AC172" s="68" t="str">
        <f t="shared" ref="AC172:AC213" si="53">IF(AB172="Yes",Q172/L172-1,"N/A")</f>
        <v>N/A</v>
      </c>
      <c r="AD172" s="65" t="str">
        <f t="shared" ref="AD172:AD213" si="54">IF(COUNTA(E172:Q172)=13,"Yes","No")</f>
        <v>No</v>
      </c>
      <c r="AE172" s="68" t="str">
        <f t="shared" ref="AE172:AE213" si="55">IF(AD172="Yes",Q172/E172-1,"N/A")</f>
        <v>N/A</v>
      </c>
      <c r="AF172" s="66"/>
    </row>
    <row r="173" spans="1:32" ht="14.5" customHeight="1">
      <c r="A173" s="66" t="s">
        <v>2980</v>
      </c>
      <c r="B173" s="66" t="s">
        <v>28</v>
      </c>
      <c r="C173" s="66" t="str" cm="1">
        <f t="array" ref="C173">_xlfn.IFNA(_xlfn.IFS(B173="Starter","Starters &amp; Sides",B173="Sides","Starters &amp; Sides"),B173)</f>
        <v>Drinks</v>
      </c>
      <c r="D173" s="84" t="s">
        <v>231</v>
      </c>
      <c r="E173" s="74"/>
      <c r="F173" s="4"/>
      <c r="G173" s="4"/>
      <c r="H173" s="4"/>
      <c r="I173" s="4"/>
      <c r="J173" s="4"/>
      <c r="K173" s="4"/>
      <c r="L173" s="4"/>
      <c r="M173" s="4"/>
      <c r="N173" s="4"/>
      <c r="O173" s="15"/>
      <c r="P173" s="4"/>
      <c r="Q173" s="337"/>
      <c r="R173" s="15" t="str">
        <f t="shared" si="42"/>
        <v>No</v>
      </c>
      <c r="S173" s="15" t="str">
        <f t="shared" si="43"/>
        <v>No</v>
      </c>
      <c r="T173" s="221" t="str">
        <f t="shared" si="44"/>
        <v>No</v>
      </c>
      <c r="U173" s="223" t="str">
        <f t="shared" si="45"/>
        <v>N/A</v>
      </c>
      <c r="V173" s="221" t="str">
        <f t="shared" si="46"/>
        <v>No</v>
      </c>
      <c r="W173" s="223" t="str">
        <f t="shared" si="47"/>
        <v>N/A</v>
      </c>
      <c r="X173" s="221" t="str">
        <f t="shared" si="48"/>
        <v>No</v>
      </c>
      <c r="Y173" s="223" t="str">
        <f t="shared" si="49"/>
        <v>N/A</v>
      </c>
      <c r="Z173" s="222" t="str">
        <f t="shared" si="50"/>
        <v>No</v>
      </c>
      <c r="AA173" s="68" t="str">
        <f t="shared" si="51"/>
        <v>N/A</v>
      </c>
      <c r="AB173" s="65" t="str">
        <f t="shared" si="52"/>
        <v>No</v>
      </c>
      <c r="AC173" s="68" t="str">
        <f t="shared" si="53"/>
        <v>N/A</v>
      </c>
      <c r="AD173" s="65" t="str">
        <f t="shared" si="54"/>
        <v>No</v>
      </c>
      <c r="AE173" s="68" t="str">
        <f t="shared" si="55"/>
        <v>N/A</v>
      </c>
      <c r="AF173" s="66"/>
    </row>
    <row r="174" spans="1:32" ht="14.5" customHeight="1">
      <c r="A174" s="66" t="s">
        <v>2980</v>
      </c>
      <c r="B174" s="66" t="s">
        <v>28</v>
      </c>
      <c r="C174" s="66" t="str" cm="1">
        <f t="array" ref="C174">_xlfn.IFNA(_xlfn.IFS(B174="Starter","Starters &amp; Sides",B174="Sides","Starters &amp; Sides"),B174)</f>
        <v>Drinks</v>
      </c>
      <c r="D174" s="84" t="s">
        <v>238</v>
      </c>
      <c r="E174" s="74"/>
      <c r="F174" s="4"/>
      <c r="G174" s="4"/>
      <c r="H174" s="4"/>
      <c r="I174" s="4"/>
      <c r="J174" s="4"/>
      <c r="K174" s="4"/>
      <c r="L174" s="4"/>
      <c r="M174" s="4"/>
      <c r="N174" s="4"/>
      <c r="O174" s="15"/>
      <c r="P174" s="4"/>
      <c r="Q174" s="337"/>
      <c r="R174" s="15" t="str">
        <f t="shared" si="42"/>
        <v>No</v>
      </c>
      <c r="S174" s="15" t="str">
        <f t="shared" si="43"/>
        <v>No</v>
      </c>
      <c r="T174" s="221" t="str">
        <f t="shared" si="44"/>
        <v>No</v>
      </c>
      <c r="U174" s="223" t="str">
        <f t="shared" si="45"/>
        <v>N/A</v>
      </c>
      <c r="V174" s="221" t="str">
        <f t="shared" si="46"/>
        <v>No</v>
      </c>
      <c r="W174" s="223" t="str">
        <f t="shared" si="47"/>
        <v>N/A</v>
      </c>
      <c r="X174" s="221" t="str">
        <f t="shared" si="48"/>
        <v>No</v>
      </c>
      <c r="Y174" s="223" t="str">
        <f t="shared" si="49"/>
        <v>N/A</v>
      </c>
      <c r="Z174" s="222" t="str">
        <f t="shared" si="50"/>
        <v>No</v>
      </c>
      <c r="AA174" s="68" t="str">
        <f t="shared" si="51"/>
        <v>N/A</v>
      </c>
      <c r="AB174" s="65" t="str">
        <f t="shared" si="52"/>
        <v>No</v>
      </c>
      <c r="AC174" s="68" t="str">
        <f t="shared" si="53"/>
        <v>N/A</v>
      </c>
      <c r="AD174" s="65" t="str">
        <f t="shared" si="54"/>
        <v>No</v>
      </c>
      <c r="AE174" s="68" t="str">
        <f t="shared" si="55"/>
        <v>N/A</v>
      </c>
      <c r="AF174" s="66"/>
    </row>
    <row r="175" spans="1:32" ht="14.5" customHeight="1">
      <c r="A175" s="66" t="s">
        <v>2980</v>
      </c>
      <c r="B175" s="66" t="s">
        <v>28</v>
      </c>
      <c r="C175" s="66" t="str" cm="1">
        <f t="array" ref="C175">_xlfn.IFNA(_xlfn.IFS(B175="Starter","Starters &amp; Sides",B175="Sides","Starters &amp; Sides"),B175)</f>
        <v>Drinks</v>
      </c>
      <c r="D175" t="s">
        <v>3105</v>
      </c>
      <c r="E175" s="74"/>
      <c r="F175" s="4"/>
      <c r="G175" s="4"/>
      <c r="H175" s="4"/>
      <c r="I175" s="4"/>
      <c r="J175" s="4"/>
      <c r="K175" s="4"/>
      <c r="L175" s="4"/>
      <c r="M175" s="4"/>
      <c r="N175" s="4">
        <v>30.25</v>
      </c>
      <c r="O175" s="15">
        <v>30.25</v>
      </c>
      <c r="P175" s="4">
        <v>30.25</v>
      </c>
      <c r="Q175" s="337">
        <v>31.5</v>
      </c>
      <c r="R175" s="15" t="str">
        <f t="shared" si="42"/>
        <v>Yes</v>
      </c>
      <c r="S175" s="15" t="str">
        <f t="shared" si="43"/>
        <v>No</v>
      </c>
      <c r="T175" s="221" t="str">
        <f t="shared" si="44"/>
        <v>Yes</v>
      </c>
      <c r="U175" s="223">
        <f t="shared" si="45"/>
        <v>4.1322314049586861E-2</v>
      </c>
      <c r="V175" s="221" t="str">
        <f t="shared" si="46"/>
        <v>Yes</v>
      </c>
      <c r="W175" s="223">
        <f t="shared" si="47"/>
        <v>4.1322314049586861E-2</v>
      </c>
      <c r="X175" s="221" t="str">
        <f t="shared" si="48"/>
        <v>Yes</v>
      </c>
      <c r="Y175" s="223">
        <f t="shared" si="49"/>
        <v>4.1322314049586861E-2</v>
      </c>
      <c r="Z175" s="222" t="str">
        <f t="shared" si="50"/>
        <v>No</v>
      </c>
      <c r="AA175" s="68" t="str">
        <f t="shared" si="51"/>
        <v>N/A</v>
      </c>
      <c r="AB175" s="65" t="str">
        <f t="shared" si="52"/>
        <v>No</v>
      </c>
      <c r="AC175" s="68" t="str">
        <f t="shared" si="53"/>
        <v>N/A</v>
      </c>
      <c r="AD175" s="65" t="str">
        <f t="shared" si="54"/>
        <v>No</v>
      </c>
      <c r="AE175" s="68" t="str">
        <f t="shared" si="55"/>
        <v>N/A</v>
      </c>
      <c r="AF175" s="66"/>
    </row>
    <row r="176" spans="1:32" ht="14.5" customHeight="1">
      <c r="A176" s="66" t="s">
        <v>2980</v>
      </c>
      <c r="B176" s="66" t="s">
        <v>28</v>
      </c>
      <c r="C176" s="66" t="str" cm="1">
        <f t="array" ref="C176">_xlfn.IFNA(_xlfn.IFS(B176="Starter","Starters &amp; Sides",B176="Sides","Starters &amp; Sides"),B176)</f>
        <v>Drinks</v>
      </c>
      <c r="D176" t="s">
        <v>3106</v>
      </c>
      <c r="E176" s="74"/>
      <c r="F176" s="4"/>
      <c r="G176" s="4"/>
      <c r="H176" s="4"/>
      <c r="I176" s="4"/>
      <c r="J176" s="4"/>
      <c r="K176" s="4"/>
      <c r="L176" s="4"/>
      <c r="M176" s="4"/>
      <c r="N176" s="4">
        <v>30.25</v>
      </c>
      <c r="O176" s="15">
        <v>30.25</v>
      </c>
      <c r="P176" s="4">
        <v>30.25</v>
      </c>
      <c r="Q176" s="337">
        <v>31.5</v>
      </c>
      <c r="R176" s="15" t="str">
        <f t="shared" si="42"/>
        <v>Yes</v>
      </c>
      <c r="S176" s="15" t="str">
        <f t="shared" si="43"/>
        <v>No</v>
      </c>
      <c r="T176" s="221" t="str">
        <f t="shared" si="44"/>
        <v>Yes</v>
      </c>
      <c r="U176" s="223">
        <f t="shared" si="45"/>
        <v>4.1322314049586861E-2</v>
      </c>
      <c r="V176" s="221" t="str">
        <f t="shared" si="46"/>
        <v>Yes</v>
      </c>
      <c r="W176" s="223">
        <f t="shared" si="47"/>
        <v>4.1322314049586861E-2</v>
      </c>
      <c r="X176" s="221" t="str">
        <f t="shared" si="48"/>
        <v>Yes</v>
      </c>
      <c r="Y176" s="223">
        <f t="shared" si="49"/>
        <v>4.1322314049586861E-2</v>
      </c>
      <c r="Z176" s="222" t="str">
        <f t="shared" si="50"/>
        <v>No</v>
      </c>
      <c r="AA176" s="68" t="str">
        <f t="shared" si="51"/>
        <v>N/A</v>
      </c>
      <c r="AB176" s="65" t="str">
        <f t="shared" si="52"/>
        <v>No</v>
      </c>
      <c r="AC176" s="68" t="str">
        <f t="shared" si="53"/>
        <v>N/A</v>
      </c>
      <c r="AD176" s="65" t="str">
        <f t="shared" si="54"/>
        <v>No</v>
      </c>
      <c r="AE176" s="68" t="str">
        <f t="shared" si="55"/>
        <v>N/A</v>
      </c>
      <c r="AF176" s="66"/>
    </row>
    <row r="177" spans="1:32" ht="14.5" customHeight="1">
      <c r="A177" s="66" t="s">
        <v>2980</v>
      </c>
      <c r="B177" s="66" t="s">
        <v>28</v>
      </c>
      <c r="C177" s="66" t="str" cm="1">
        <f t="array" ref="C177">_xlfn.IFNA(_xlfn.IFS(B177="Starter","Starters &amp; Sides",B177="Sides","Starters &amp; Sides"),B177)</f>
        <v>Drinks</v>
      </c>
      <c r="D177" s="84" t="s">
        <v>235</v>
      </c>
      <c r="E177" s="74"/>
      <c r="F177" s="4"/>
      <c r="G177" s="4"/>
      <c r="H177" s="4"/>
      <c r="I177" s="4"/>
      <c r="J177" s="4"/>
      <c r="K177" s="4"/>
      <c r="L177" s="4"/>
      <c r="M177" s="4"/>
      <c r="N177" s="4"/>
      <c r="O177" s="15"/>
      <c r="P177" s="4"/>
      <c r="Q177" s="337"/>
      <c r="R177" s="15" t="str">
        <f t="shared" si="42"/>
        <v>No</v>
      </c>
      <c r="S177" s="15" t="str">
        <f t="shared" si="43"/>
        <v>No</v>
      </c>
      <c r="T177" s="221" t="str">
        <f t="shared" si="44"/>
        <v>No</v>
      </c>
      <c r="U177" s="223" t="str">
        <f t="shared" si="45"/>
        <v>N/A</v>
      </c>
      <c r="V177" s="221" t="str">
        <f t="shared" si="46"/>
        <v>No</v>
      </c>
      <c r="W177" s="223" t="str">
        <f t="shared" si="47"/>
        <v>N/A</v>
      </c>
      <c r="X177" s="221" t="str">
        <f t="shared" si="48"/>
        <v>No</v>
      </c>
      <c r="Y177" s="223" t="str">
        <f t="shared" si="49"/>
        <v>N/A</v>
      </c>
      <c r="Z177" s="222" t="str">
        <f t="shared" si="50"/>
        <v>No</v>
      </c>
      <c r="AA177" s="68" t="str">
        <f t="shared" si="51"/>
        <v>N/A</v>
      </c>
      <c r="AB177" s="65" t="str">
        <f t="shared" si="52"/>
        <v>No</v>
      </c>
      <c r="AC177" s="68" t="str">
        <f t="shared" si="53"/>
        <v>N/A</v>
      </c>
      <c r="AD177" s="65" t="str">
        <f t="shared" si="54"/>
        <v>No</v>
      </c>
      <c r="AE177" s="68" t="str">
        <f t="shared" si="55"/>
        <v>N/A</v>
      </c>
      <c r="AF177" s="66"/>
    </row>
    <row r="178" spans="1:32" ht="14.5" customHeight="1">
      <c r="A178" s="66" t="s">
        <v>2980</v>
      </c>
      <c r="B178" s="66" t="s">
        <v>28</v>
      </c>
      <c r="C178" s="66" t="str" cm="1">
        <f t="array" ref="C178">_xlfn.IFNA(_xlfn.IFS(B178="Starter","Starters &amp; Sides",B178="Sides","Starters &amp; Sides"),B178)</f>
        <v>Drinks</v>
      </c>
      <c r="D178" s="84" t="s">
        <v>2124</v>
      </c>
      <c r="E178" s="74"/>
      <c r="F178" s="4"/>
      <c r="G178" s="4"/>
      <c r="H178" s="4"/>
      <c r="I178" s="4"/>
      <c r="J178" s="4"/>
      <c r="K178" s="4"/>
      <c r="L178" s="4"/>
      <c r="M178" s="4"/>
      <c r="N178" s="4"/>
      <c r="O178" s="15"/>
      <c r="P178" s="4"/>
      <c r="Q178" s="337"/>
      <c r="R178" s="15" t="str">
        <f t="shared" si="42"/>
        <v>No</v>
      </c>
      <c r="S178" s="15" t="str">
        <f t="shared" si="43"/>
        <v>No</v>
      </c>
      <c r="T178" s="221" t="str">
        <f t="shared" si="44"/>
        <v>No</v>
      </c>
      <c r="U178" s="223" t="str">
        <f t="shared" si="45"/>
        <v>N/A</v>
      </c>
      <c r="V178" s="221" t="str">
        <f t="shared" si="46"/>
        <v>No</v>
      </c>
      <c r="W178" s="223" t="str">
        <f t="shared" si="47"/>
        <v>N/A</v>
      </c>
      <c r="X178" s="221" t="str">
        <f t="shared" si="48"/>
        <v>No</v>
      </c>
      <c r="Y178" s="223" t="str">
        <f t="shared" si="49"/>
        <v>N/A</v>
      </c>
      <c r="Z178" s="222" t="str">
        <f t="shared" si="50"/>
        <v>No</v>
      </c>
      <c r="AA178" s="68" t="str">
        <f t="shared" si="51"/>
        <v>N/A</v>
      </c>
      <c r="AB178" s="65" t="str">
        <f t="shared" si="52"/>
        <v>No</v>
      </c>
      <c r="AC178" s="68" t="str">
        <f t="shared" si="53"/>
        <v>N/A</v>
      </c>
      <c r="AD178" s="65" t="str">
        <f t="shared" si="54"/>
        <v>No</v>
      </c>
      <c r="AE178" s="68" t="str">
        <f t="shared" si="55"/>
        <v>N/A</v>
      </c>
      <c r="AF178" s="66"/>
    </row>
    <row r="179" spans="1:32" ht="14.5" customHeight="1">
      <c r="A179" s="66" t="s">
        <v>2980</v>
      </c>
      <c r="B179" s="66" t="s">
        <v>28</v>
      </c>
      <c r="C179" s="66" t="str" cm="1">
        <f t="array" ref="C179">_xlfn.IFNA(_xlfn.IFS(B179="Starter","Starters &amp; Sides",B179="Sides","Starters &amp; Sides"),B179)</f>
        <v>Drinks</v>
      </c>
      <c r="D179" s="84" t="s">
        <v>3107</v>
      </c>
      <c r="E179" s="74"/>
      <c r="F179" s="4"/>
      <c r="G179" s="4"/>
      <c r="H179" s="4"/>
      <c r="I179" s="4"/>
      <c r="J179" s="4"/>
      <c r="K179" s="4"/>
      <c r="L179" s="4"/>
      <c r="M179" s="4"/>
      <c r="N179" s="4">
        <v>4.5</v>
      </c>
      <c r="O179" s="15">
        <v>4.5</v>
      </c>
      <c r="P179" s="4"/>
      <c r="Q179" s="337"/>
      <c r="R179" s="15" t="str">
        <f t="shared" si="42"/>
        <v>No</v>
      </c>
      <c r="S179" s="15" t="str">
        <f t="shared" si="43"/>
        <v>No</v>
      </c>
      <c r="T179" s="221" t="str">
        <f t="shared" si="44"/>
        <v>No</v>
      </c>
      <c r="U179" s="223" t="str">
        <f t="shared" si="45"/>
        <v>N/A</v>
      </c>
      <c r="V179" s="221" t="str">
        <f t="shared" si="46"/>
        <v>No</v>
      </c>
      <c r="W179" s="223" t="str">
        <f t="shared" si="47"/>
        <v>N/A</v>
      </c>
      <c r="X179" s="221" t="str">
        <f t="shared" si="48"/>
        <v>No</v>
      </c>
      <c r="Y179" s="223" t="str">
        <f t="shared" si="49"/>
        <v>N/A</v>
      </c>
      <c r="Z179" s="222" t="str">
        <f t="shared" si="50"/>
        <v>No</v>
      </c>
      <c r="AA179" s="68" t="str">
        <f t="shared" si="51"/>
        <v>N/A</v>
      </c>
      <c r="AB179" s="65" t="str">
        <f t="shared" si="52"/>
        <v>No</v>
      </c>
      <c r="AC179" s="68" t="str">
        <f t="shared" si="53"/>
        <v>N/A</v>
      </c>
      <c r="AD179" s="65" t="str">
        <f t="shared" si="54"/>
        <v>No</v>
      </c>
      <c r="AE179" s="68" t="str">
        <f t="shared" si="55"/>
        <v>N/A</v>
      </c>
      <c r="AF179" s="66"/>
    </row>
    <row r="180" spans="1:32" ht="14.5" customHeight="1">
      <c r="A180" s="66" t="s">
        <v>2980</v>
      </c>
      <c r="B180" s="66" t="s">
        <v>28</v>
      </c>
      <c r="C180" s="66" t="str" cm="1">
        <f t="array" ref="C180">_xlfn.IFNA(_xlfn.IFS(B180="Starter","Starters &amp; Sides",B180="Sides","Starters &amp; Sides"),B180)</f>
        <v>Drinks</v>
      </c>
      <c r="D180" s="84" t="s">
        <v>3108</v>
      </c>
      <c r="E180" s="74"/>
      <c r="F180" s="4"/>
      <c r="G180" s="4"/>
      <c r="H180" s="4"/>
      <c r="I180" s="4"/>
      <c r="J180" s="4"/>
      <c r="K180" s="4"/>
      <c r="L180" s="4"/>
      <c r="M180" s="4"/>
      <c r="N180" s="4">
        <v>4.5</v>
      </c>
      <c r="O180" s="15">
        <v>4.5</v>
      </c>
      <c r="P180" s="4">
        <v>4.5</v>
      </c>
      <c r="Q180" s="337">
        <v>4.75</v>
      </c>
      <c r="R180" s="15" t="str">
        <f t="shared" si="42"/>
        <v>Yes</v>
      </c>
      <c r="S180" s="15" t="str">
        <f t="shared" si="43"/>
        <v>No</v>
      </c>
      <c r="T180" s="221" t="str">
        <f t="shared" si="44"/>
        <v>Yes</v>
      </c>
      <c r="U180" s="223">
        <f t="shared" si="45"/>
        <v>5.555555555555558E-2</v>
      </c>
      <c r="V180" s="221" t="str">
        <f t="shared" si="46"/>
        <v>Yes</v>
      </c>
      <c r="W180" s="223">
        <f t="shared" si="47"/>
        <v>5.555555555555558E-2</v>
      </c>
      <c r="X180" s="221" t="str">
        <f t="shared" si="48"/>
        <v>Yes</v>
      </c>
      <c r="Y180" s="223">
        <f t="shared" si="49"/>
        <v>5.555555555555558E-2</v>
      </c>
      <c r="Z180" s="222" t="str">
        <f t="shared" si="50"/>
        <v>No</v>
      </c>
      <c r="AA180" s="68" t="str">
        <f t="shared" si="51"/>
        <v>N/A</v>
      </c>
      <c r="AB180" s="65" t="str">
        <f t="shared" si="52"/>
        <v>No</v>
      </c>
      <c r="AC180" s="68" t="str">
        <f t="shared" si="53"/>
        <v>N/A</v>
      </c>
      <c r="AD180" s="65" t="str">
        <f t="shared" si="54"/>
        <v>No</v>
      </c>
      <c r="AE180" s="68" t="str">
        <f t="shared" si="55"/>
        <v>N/A</v>
      </c>
      <c r="AF180" s="66"/>
    </row>
    <row r="181" spans="1:32" ht="14.5" customHeight="1">
      <c r="A181" s="66" t="s">
        <v>2980</v>
      </c>
      <c r="B181" s="66" t="s">
        <v>28</v>
      </c>
      <c r="C181" s="66" t="str" cm="1">
        <f t="array" ref="C181">_xlfn.IFNA(_xlfn.IFS(B181="Starter","Starters &amp; Sides",B181="Sides","Starters &amp; Sides"),B181)</f>
        <v>Drinks</v>
      </c>
      <c r="D181" s="84" t="s">
        <v>3109</v>
      </c>
      <c r="E181" s="74"/>
      <c r="F181" s="4"/>
      <c r="G181" s="4"/>
      <c r="H181" s="4"/>
      <c r="I181" s="4"/>
      <c r="J181" s="4"/>
      <c r="K181" s="4"/>
      <c r="L181" s="4"/>
      <c r="M181" s="4"/>
      <c r="N181" s="4">
        <v>2.75</v>
      </c>
      <c r="O181" s="15">
        <v>2.75</v>
      </c>
      <c r="P181" s="4">
        <v>2.75</v>
      </c>
      <c r="Q181" s="337">
        <v>2.95</v>
      </c>
      <c r="R181" s="15" t="str">
        <f t="shared" si="42"/>
        <v>Yes</v>
      </c>
      <c r="S181" s="15" t="str">
        <f t="shared" si="43"/>
        <v>No</v>
      </c>
      <c r="T181" s="221" t="str">
        <f t="shared" si="44"/>
        <v>Yes</v>
      </c>
      <c r="U181" s="223">
        <f t="shared" si="45"/>
        <v>7.2727272727272751E-2</v>
      </c>
      <c r="V181" s="221" t="str">
        <f t="shared" si="46"/>
        <v>Yes</v>
      </c>
      <c r="W181" s="223">
        <f t="shared" si="47"/>
        <v>7.2727272727272751E-2</v>
      </c>
      <c r="X181" s="221" t="str">
        <f t="shared" si="48"/>
        <v>Yes</v>
      </c>
      <c r="Y181" s="223">
        <f t="shared" si="49"/>
        <v>7.2727272727272751E-2</v>
      </c>
      <c r="Z181" s="222" t="str">
        <f t="shared" si="50"/>
        <v>No</v>
      </c>
      <c r="AA181" s="68" t="str">
        <f t="shared" si="51"/>
        <v>N/A</v>
      </c>
      <c r="AB181" s="65" t="str">
        <f t="shared" si="52"/>
        <v>No</v>
      </c>
      <c r="AC181" s="68" t="str">
        <f t="shared" si="53"/>
        <v>N/A</v>
      </c>
      <c r="AD181" s="65" t="str">
        <f t="shared" si="54"/>
        <v>No</v>
      </c>
      <c r="AE181" s="68" t="str">
        <f t="shared" si="55"/>
        <v>N/A</v>
      </c>
      <c r="AF181" s="66"/>
    </row>
    <row r="182" spans="1:32" ht="14.5" customHeight="1">
      <c r="A182" s="66" t="s">
        <v>2980</v>
      </c>
      <c r="B182" s="66" t="s">
        <v>28</v>
      </c>
      <c r="C182" s="66" t="str" cm="1">
        <f t="array" ref="C182">_xlfn.IFNA(_xlfn.IFS(B182="Starter","Starters &amp; Sides",B182="Sides","Starters &amp; Sides"),B182)</f>
        <v>Drinks</v>
      </c>
      <c r="D182" s="84" t="s">
        <v>3110</v>
      </c>
      <c r="E182" s="74"/>
      <c r="F182" s="4"/>
      <c r="G182" s="4"/>
      <c r="H182" s="4"/>
      <c r="I182" s="4"/>
      <c r="J182" s="4"/>
      <c r="K182" s="4"/>
      <c r="L182" s="4"/>
      <c r="M182" s="4"/>
      <c r="N182" s="4">
        <v>3.5</v>
      </c>
      <c r="O182" s="15">
        <v>3.5</v>
      </c>
      <c r="P182" s="4">
        <v>3.5</v>
      </c>
      <c r="Q182" s="337">
        <v>3.75</v>
      </c>
      <c r="R182" s="15" t="str">
        <f t="shared" si="42"/>
        <v>Yes</v>
      </c>
      <c r="S182" s="15" t="str">
        <f t="shared" si="43"/>
        <v>No</v>
      </c>
      <c r="T182" s="221" t="str">
        <f t="shared" si="44"/>
        <v>Yes</v>
      </c>
      <c r="U182" s="223">
        <f t="shared" si="45"/>
        <v>7.1428571428571397E-2</v>
      </c>
      <c r="V182" s="221" t="str">
        <f t="shared" si="46"/>
        <v>Yes</v>
      </c>
      <c r="W182" s="223">
        <f t="shared" si="47"/>
        <v>7.1428571428571397E-2</v>
      </c>
      <c r="X182" s="221" t="str">
        <f t="shared" si="48"/>
        <v>Yes</v>
      </c>
      <c r="Y182" s="223">
        <f t="shared" si="49"/>
        <v>7.1428571428571397E-2</v>
      </c>
      <c r="Z182" s="222" t="str">
        <f t="shared" si="50"/>
        <v>No</v>
      </c>
      <c r="AA182" s="68" t="str">
        <f t="shared" si="51"/>
        <v>N/A</v>
      </c>
      <c r="AB182" s="65" t="str">
        <f t="shared" si="52"/>
        <v>No</v>
      </c>
      <c r="AC182" s="68" t="str">
        <f t="shared" si="53"/>
        <v>N/A</v>
      </c>
      <c r="AD182" s="65" t="str">
        <f t="shared" si="54"/>
        <v>No</v>
      </c>
      <c r="AE182" s="68" t="str">
        <f t="shared" si="55"/>
        <v>N/A</v>
      </c>
      <c r="AF182" s="66"/>
    </row>
    <row r="183" spans="1:32" ht="14.5" customHeight="1">
      <c r="A183" s="66" t="s">
        <v>2980</v>
      </c>
      <c r="B183" s="66" t="s">
        <v>28</v>
      </c>
      <c r="C183" s="66" t="str" cm="1">
        <f t="array" ref="C183">_xlfn.IFNA(_xlfn.IFS(B183="Starter","Starters &amp; Sides",B183="Sides","Starters &amp; Sides"),B183)</f>
        <v>Drinks</v>
      </c>
      <c r="D183" s="84" t="s">
        <v>3111</v>
      </c>
      <c r="E183" s="74"/>
      <c r="F183" s="4"/>
      <c r="G183" s="4"/>
      <c r="H183" s="4"/>
      <c r="I183" s="4"/>
      <c r="J183" s="4"/>
      <c r="K183" s="4"/>
      <c r="L183" s="4"/>
      <c r="M183" s="4"/>
      <c r="N183" s="4">
        <v>3.5</v>
      </c>
      <c r="O183" s="15">
        <v>3.5</v>
      </c>
      <c r="P183" s="4">
        <v>3.5</v>
      </c>
      <c r="Q183" s="337">
        <v>3.75</v>
      </c>
      <c r="R183" s="15" t="str">
        <f t="shared" si="42"/>
        <v>Yes</v>
      </c>
      <c r="S183" s="15" t="str">
        <f t="shared" si="43"/>
        <v>No</v>
      </c>
      <c r="T183" s="221" t="str">
        <f t="shared" si="44"/>
        <v>Yes</v>
      </c>
      <c r="U183" s="223">
        <f t="shared" si="45"/>
        <v>7.1428571428571397E-2</v>
      </c>
      <c r="V183" s="221" t="str">
        <f t="shared" si="46"/>
        <v>Yes</v>
      </c>
      <c r="W183" s="223">
        <f t="shared" si="47"/>
        <v>7.1428571428571397E-2</v>
      </c>
      <c r="X183" s="221" t="str">
        <f t="shared" si="48"/>
        <v>Yes</v>
      </c>
      <c r="Y183" s="223">
        <f t="shared" si="49"/>
        <v>7.1428571428571397E-2</v>
      </c>
      <c r="Z183" s="222" t="str">
        <f t="shared" si="50"/>
        <v>No</v>
      </c>
      <c r="AA183" s="68" t="str">
        <f t="shared" si="51"/>
        <v>N/A</v>
      </c>
      <c r="AB183" s="65" t="str">
        <f t="shared" si="52"/>
        <v>No</v>
      </c>
      <c r="AC183" s="68" t="str">
        <f t="shared" si="53"/>
        <v>N/A</v>
      </c>
      <c r="AD183" s="65" t="str">
        <f t="shared" si="54"/>
        <v>No</v>
      </c>
      <c r="AE183" s="68" t="str">
        <f t="shared" si="55"/>
        <v>N/A</v>
      </c>
      <c r="AF183" s="66"/>
    </row>
    <row r="184" spans="1:32" ht="14.5" customHeight="1">
      <c r="A184" s="66" t="s">
        <v>2980</v>
      </c>
      <c r="B184" s="66" t="s">
        <v>28</v>
      </c>
      <c r="C184" s="66" t="str" cm="1">
        <f t="array" ref="C184">_xlfn.IFNA(_xlfn.IFS(B184="Starter","Starters &amp; Sides",B184="Sides","Starters &amp; Sides"),B184)</f>
        <v>Drinks</v>
      </c>
      <c r="D184" s="84" t="s">
        <v>3112</v>
      </c>
      <c r="E184" s="74"/>
      <c r="F184" s="4"/>
      <c r="G184" s="4"/>
      <c r="H184" s="4"/>
      <c r="I184" s="4"/>
      <c r="J184" s="4"/>
      <c r="K184" s="4"/>
      <c r="L184" s="4"/>
      <c r="M184" s="4"/>
      <c r="N184" s="4">
        <v>3.5</v>
      </c>
      <c r="O184" s="15">
        <v>3.5</v>
      </c>
      <c r="P184" s="4">
        <v>3.5</v>
      </c>
      <c r="Q184" s="337">
        <v>3.75</v>
      </c>
      <c r="R184" s="15" t="str">
        <f t="shared" si="42"/>
        <v>Yes</v>
      </c>
      <c r="S184" s="15" t="str">
        <f t="shared" si="43"/>
        <v>No</v>
      </c>
      <c r="T184" s="221" t="str">
        <f t="shared" si="44"/>
        <v>Yes</v>
      </c>
      <c r="U184" s="223">
        <f t="shared" si="45"/>
        <v>7.1428571428571397E-2</v>
      </c>
      <c r="V184" s="221" t="str">
        <f t="shared" si="46"/>
        <v>Yes</v>
      </c>
      <c r="W184" s="223">
        <f t="shared" si="47"/>
        <v>7.1428571428571397E-2</v>
      </c>
      <c r="X184" s="221" t="str">
        <f t="shared" si="48"/>
        <v>Yes</v>
      </c>
      <c r="Y184" s="223">
        <f t="shared" si="49"/>
        <v>7.1428571428571397E-2</v>
      </c>
      <c r="Z184" s="222" t="str">
        <f t="shared" si="50"/>
        <v>No</v>
      </c>
      <c r="AA184" s="68" t="str">
        <f t="shared" si="51"/>
        <v>N/A</v>
      </c>
      <c r="AB184" s="65" t="str">
        <f t="shared" si="52"/>
        <v>No</v>
      </c>
      <c r="AC184" s="68" t="str">
        <f t="shared" si="53"/>
        <v>N/A</v>
      </c>
      <c r="AD184" s="65" t="str">
        <f t="shared" si="54"/>
        <v>No</v>
      </c>
      <c r="AE184" s="68" t="str">
        <f t="shared" si="55"/>
        <v>N/A</v>
      </c>
      <c r="AF184" s="66"/>
    </row>
    <row r="185" spans="1:32" ht="14.5" customHeight="1">
      <c r="A185" s="66" t="s">
        <v>2980</v>
      </c>
      <c r="B185" s="66" t="s">
        <v>28</v>
      </c>
      <c r="C185" s="66" t="str" cm="1">
        <f t="array" ref="C185">_xlfn.IFNA(_xlfn.IFS(B185="Starter","Starters &amp; Sides",B185="Sides","Starters &amp; Sides"),B185)</f>
        <v>Drinks</v>
      </c>
      <c r="D185" s="84" t="s">
        <v>3113</v>
      </c>
      <c r="E185" s="74"/>
      <c r="F185" s="4"/>
      <c r="G185" s="4"/>
      <c r="H185" s="4"/>
      <c r="I185" s="4"/>
      <c r="J185" s="4"/>
      <c r="K185" s="4"/>
      <c r="L185" s="4"/>
      <c r="M185" s="4"/>
      <c r="N185" s="4">
        <v>3.5</v>
      </c>
      <c r="O185" s="15">
        <v>3.5</v>
      </c>
      <c r="P185" s="4">
        <v>3.5</v>
      </c>
      <c r="Q185" s="337">
        <v>3.75</v>
      </c>
      <c r="R185" s="15" t="str">
        <f t="shared" si="42"/>
        <v>Yes</v>
      </c>
      <c r="S185" s="15" t="str">
        <f t="shared" si="43"/>
        <v>No</v>
      </c>
      <c r="T185" s="221" t="str">
        <f t="shared" si="44"/>
        <v>Yes</v>
      </c>
      <c r="U185" s="223">
        <f t="shared" si="45"/>
        <v>7.1428571428571397E-2</v>
      </c>
      <c r="V185" s="221" t="str">
        <f t="shared" si="46"/>
        <v>Yes</v>
      </c>
      <c r="W185" s="223">
        <f t="shared" si="47"/>
        <v>7.1428571428571397E-2</v>
      </c>
      <c r="X185" s="221" t="str">
        <f t="shared" si="48"/>
        <v>Yes</v>
      </c>
      <c r="Y185" s="223">
        <f t="shared" si="49"/>
        <v>7.1428571428571397E-2</v>
      </c>
      <c r="Z185" s="222" t="str">
        <f t="shared" si="50"/>
        <v>No</v>
      </c>
      <c r="AA185" s="68" t="str">
        <f t="shared" si="51"/>
        <v>N/A</v>
      </c>
      <c r="AB185" s="65" t="str">
        <f t="shared" si="52"/>
        <v>No</v>
      </c>
      <c r="AC185" s="68" t="str">
        <f t="shared" si="53"/>
        <v>N/A</v>
      </c>
      <c r="AD185" s="65" t="str">
        <f t="shared" si="54"/>
        <v>No</v>
      </c>
      <c r="AE185" s="68" t="str">
        <f t="shared" si="55"/>
        <v>N/A</v>
      </c>
      <c r="AF185" s="66"/>
    </row>
    <row r="186" spans="1:32" ht="14.5" customHeight="1">
      <c r="A186" s="66" t="s">
        <v>2980</v>
      </c>
      <c r="B186" s="66" t="s">
        <v>28</v>
      </c>
      <c r="C186" s="66" t="str" cm="1">
        <f t="array" ref="C186">_xlfn.IFNA(_xlfn.IFS(B186="Starter","Starters &amp; Sides",B186="Sides","Starters &amp; Sides"),B186)</f>
        <v>Drinks</v>
      </c>
      <c r="D186" s="84" t="s">
        <v>3114</v>
      </c>
      <c r="E186" s="74"/>
      <c r="F186" s="4"/>
      <c r="G186" s="4"/>
      <c r="H186" s="4"/>
      <c r="I186" s="4"/>
      <c r="J186" s="4"/>
      <c r="K186" s="4"/>
      <c r="L186" s="4"/>
      <c r="M186" s="4"/>
      <c r="N186" s="4">
        <v>4.5</v>
      </c>
      <c r="O186" s="15">
        <v>4.5</v>
      </c>
      <c r="P186" s="4">
        <v>4.5</v>
      </c>
      <c r="Q186" s="337">
        <v>4.75</v>
      </c>
      <c r="R186" s="15" t="str">
        <f t="shared" si="42"/>
        <v>Yes</v>
      </c>
      <c r="S186" s="15" t="str">
        <f t="shared" si="43"/>
        <v>No</v>
      </c>
      <c r="T186" s="221" t="str">
        <f t="shared" si="44"/>
        <v>Yes</v>
      </c>
      <c r="U186" s="223">
        <f t="shared" si="45"/>
        <v>5.555555555555558E-2</v>
      </c>
      <c r="V186" s="221" t="str">
        <f t="shared" si="46"/>
        <v>Yes</v>
      </c>
      <c r="W186" s="223">
        <f t="shared" si="47"/>
        <v>5.555555555555558E-2</v>
      </c>
      <c r="X186" s="221" t="str">
        <f t="shared" si="48"/>
        <v>Yes</v>
      </c>
      <c r="Y186" s="223">
        <f t="shared" si="49"/>
        <v>5.555555555555558E-2</v>
      </c>
      <c r="Z186" s="222" t="str">
        <f t="shared" si="50"/>
        <v>No</v>
      </c>
      <c r="AA186" s="68" t="str">
        <f t="shared" si="51"/>
        <v>N/A</v>
      </c>
      <c r="AB186" s="65" t="str">
        <f t="shared" si="52"/>
        <v>No</v>
      </c>
      <c r="AC186" s="68" t="str">
        <f t="shared" si="53"/>
        <v>N/A</v>
      </c>
      <c r="AD186" s="65" t="str">
        <f t="shared" si="54"/>
        <v>No</v>
      </c>
      <c r="AE186" s="68" t="str">
        <f t="shared" si="55"/>
        <v>N/A</v>
      </c>
      <c r="AF186" s="66"/>
    </row>
    <row r="187" spans="1:32" ht="14.5" customHeight="1">
      <c r="A187" s="66" t="s">
        <v>2980</v>
      </c>
      <c r="B187" s="66" t="s">
        <v>28</v>
      </c>
      <c r="C187" s="66" t="str" cm="1">
        <f t="array" ref="C187">_xlfn.IFNA(_xlfn.IFS(B187="Starter","Starters &amp; Sides",B187="Sides","Starters &amp; Sides"),B187)</f>
        <v>Drinks</v>
      </c>
      <c r="D187" s="84" t="s">
        <v>3115</v>
      </c>
      <c r="E187" s="74"/>
      <c r="F187" s="4"/>
      <c r="G187" s="4"/>
      <c r="H187" s="4"/>
      <c r="I187" s="4"/>
      <c r="J187" s="4"/>
      <c r="K187" s="4"/>
      <c r="L187" s="4"/>
      <c r="M187" s="4"/>
      <c r="N187" s="4"/>
      <c r="O187" s="15">
        <v>4.25</v>
      </c>
      <c r="P187" s="4">
        <v>4.25</v>
      </c>
      <c r="Q187" s="337">
        <v>4.5</v>
      </c>
      <c r="R187" s="15" t="str">
        <f t="shared" si="42"/>
        <v>Yes</v>
      </c>
      <c r="S187" s="15" t="str">
        <f t="shared" si="43"/>
        <v>No</v>
      </c>
      <c r="T187" s="221" t="str">
        <f t="shared" si="44"/>
        <v>Yes</v>
      </c>
      <c r="U187" s="223">
        <f t="shared" si="45"/>
        <v>5.8823529411764719E-2</v>
      </c>
      <c r="V187" s="221" t="str">
        <f t="shared" si="46"/>
        <v>Yes</v>
      </c>
      <c r="W187" s="223">
        <f t="shared" si="47"/>
        <v>5.8823529411764719E-2</v>
      </c>
      <c r="X187" s="221" t="str">
        <f t="shared" si="48"/>
        <v>No</v>
      </c>
      <c r="Y187" s="223" t="str">
        <f t="shared" si="49"/>
        <v>N/A</v>
      </c>
      <c r="Z187" s="222" t="str">
        <f t="shared" si="50"/>
        <v>No</v>
      </c>
      <c r="AA187" s="68" t="str">
        <f t="shared" si="51"/>
        <v>N/A</v>
      </c>
      <c r="AB187" s="65" t="str">
        <f t="shared" si="52"/>
        <v>No</v>
      </c>
      <c r="AC187" s="68" t="str">
        <f t="shared" si="53"/>
        <v>N/A</v>
      </c>
      <c r="AD187" s="65" t="str">
        <f t="shared" si="54"/>
        <v>No</v>
      </c>
      <c r="AE187" s="68" t="str">
        <f t="shared" si="55"/>
        <v>N/A</v>
      </c>
      <c r="AF187" s="66"/>
    </row>
    <row r="188" spans="1:32" ht="14.5" customHeight="1">
      <c r="A188" s="66" t="s">
        <v>2980</v>
      </c>
      <c r="B188" s="66" t="s">
        <v>28</v>
      </c>
      <c r="C188" s="66" t="str" cm="1">
        <f t="array" ref="C188">_xlfn.IFNA(_xlfn.IFS(B188="Starter","Starters &amp; Sides",B188="Sides","Starters &amp; Sides"),B188)</f>
        <v>Drinks</v>
      </c>
      <c r="D188" t="s">
        <v>3116</v>
      </c>
      <c r="E188" s="74"/>
      <c r="F188" s="4"/>
      <c r="G188" s="4"/>
      <c r="H188" s="4"/>
      <c r="I188" s="4"/>
      <c r="J188" s="4"/>
      <c r="K188" s="4"/>
      <c r="L188" s="4"/>
      <c r="M188" s="4"/>
      <c r="N188" s="4">
        <v>6.75</v>
      </c>
      <c r="O188" s="15">
        <v>6.75</v>
      </c>
      <c r="P188" s="4">
        <v>6.75</v>
      </c>
      <c r="Q188" s="337">
        <v>7.25</v>
      </c>
      <c r="R188" s="15" t="str">
        <f t="shared" si="42"/>
        <v>Yes</v>
      </c>
      <c r="S188" s="15" t="str">
        <f t="shared" si="43"/>
        <v>No</v>
      </c>
      <c r="T188" s="221" t="str">
        <f t="shared" si="44"/>
        <v>Yes</v>
      </c>
      <c r="U188" s="223">
        <f t="shared" si="45"/>
        <v>7.4074074074074181E-2</v>
      </c>
      <c r="V188" s="221" t="str">
        <f t="shared" si="46"/>
        <v>Yes</v>
      </c>
      <c r="W188" s="223">
        <f t="shared" si="47"/>
        <v>7.4074074074074181E-2</v>
      </c>
      <c r="X188" s="221" t="str">
        <f t="shared" si="48"/>
        <v>Yes</v>
      </c>
      <c r="Y188" s="223">
        <f t="shared" si="49"/>
        <v>7.4074074074074181E-2</v>
      </c>
      <c r="Z188" s="222" t="str">
        <f t="shared" si="50"/>
        <v>No</v>
      </c>
      <c r="AA188" s="68" t="str">
        <f t="shared" si="51"/>
        <v>N/A</v>
      </c>
      <c r="AB188" s="65" t="str">
        <f t="shared" si="52"/>
        <v>No</v>
      </c>
      <c r="AC188" s="68" t="str">
        <f t="shared" si="53"/>
        <v>N/A</v>
      </c>
      <c r="AD188" s="65" t="str">
        <f t="shared" si="54"/>
        <v>No</v>
      </c>
      <c r="AE188" s="68" t="str">
        <f t="shared" si="55"/>
        <v>N/A</v>
      </c>
      <c r="AF188" s="66"/>
    </row>
    <row r="189" spans="1:32" ht="14.5" customHeight="1">
      <c r="A189" s="66" t="s">
        <v>2980</v>
      </c>
      <c r="B189" s="66" t="s">
        <v>28</v>
      </c>
      <c r="C189" s="66" t="str" cm="1">
        <f t="array" ref="C189">_xlfn.IFNA(_xlfn.IFS(B189="Starter","Starters &amp; Sides",B189="Sides","Starters &amp; Sides"),B189)</f>
        <v>Drinks</v>
      </c>
      <c r="D189" t="s">
        <v>3117</v>
      </c>
      <c r="E189" s="74"/>
      <c r="F189" s="4"/>
      <c r="G189" s="4"/>
      <c r="H189" s="4"/>
      <c r="I189" s="4"/>
      <c r="J189" s="4"/>
      <c r="K189" s="4"/>
      <c r="L189" s="4"/>
      <c r="M189" s="4"/>
      <c r="N189" s="4">
        <v>3.75</v>
      </c>
      <c r="O189" s="15">
        <v>3.75</v>
      </c>
      <c r="P189" s="4">
        <v>3.75</v>
      </c>
      <c r="Q189" s="337">
        <v>4</v>
      </c>
      <c r="R189" s="15" t="str">
        <f t="shared" si="42"/>
        <v>Yes</v>
      </c>
      <c r="S189" s="15" t="str">
        <f t="shared" si="43"/>
        <v>No</v>
      </c>
      <c r="T189" s="221" t="str">
        <f t="shared" si="44"/>
        <v>Yes</v>
      </c>
      <c r="U189" s="223">
        <f t="shared" si="45"/>
        <v>6.6666666666666652E-2</v>
      </c>
      <c r="V189" s="221" t="str">
        <f t="shared" si="46"/>
        <v>Yes</v>
      </c>
      <c r="W189" s="223">
        <f t="shared" si="47"/>
        <v>6.6666666666666652E-2</v>
      </c>
      <c r="X189" s="221" t="str">
        <f t="shared" si="48"/>
        <v>Yes</v>
      </c>
      <c r="Y189" s="223">
        <f t="shared" si="49"/>
        <v>6.6666666666666652E-2</v>
      </c>
      <c r="Z189" s="222" t="str">
        <f t="shared" si="50"/>
        <v>No</v>
      </c>
      <c r="AA189" s="68" t="str">
        <f t="shared" si="51"/>
        <v>N/A</v>
      </c>
      <c r="AB189" s="65" t="str">
        <f t="shared" si="52"/>
        <v>No</v>
      </c>
      <c r="AC189" s="68" t="str">
        <f t="shared" si="53"/>
        <v>N/A</v>
      </c>
      <c r="AD189" s="65" t="str">
        <f t="shared" si="54"/>
        <v>No</v>
      </c>
      <c r="AE189" s="68" t="str">
        <f t="shared" si="55"/>
        <v>N/A</v>
      </c>
      <c r="AF189" s="66"/>
    </row>
    <row r="190" spans="1:32" ht="14.5" customHeight="1">
      <c r="A190" s="66" t="s">
        <v>2980</v>
      </c>
      <c r="B190" s="66" t="s">
        <v>28</v>
      </c>
      <c r="C190" s="66" t="str" cm="1">
        <f t="array" ref="C190">_xlfn.IFNA(_xlfn.IFS(B190="Starter","Starters &amp; Sides",B190="Sides","Starters &amp; Sides"),B190)</f>
        <v>Drinks</v>
      </c>
      <c r="D190" t="s">
        <v>3118</v>
      </c>
      <c r="E190" s="74"/>
      <c r="F190" s="4"/>
      <c r="G190" s="4"/>
      <c r="H190" s="4"/>
      <c r="I190" s="4"/>
      <c r="J190" s="4"/>
      <c r="K190" s="4"/>
      <c r="L190" s="4"/>
      <c r="M190" s="4"/>
      <c r="N190" s="4">
        <v>6.75</v>
      </c>
      <c r="O190" s="15">
        <v>6.75</v>
      </c>
      <c r="P190" s="4">
        <v>6.75</v>
      </c>
      <c r="Q190" s="337">
        <v>7.25</v>
      </c>
      <c r="R190" s="15" t="str">
        <f t="shared" si="42"/>
        <v>Yes</v>
      </c>
      <c r="S190" s="15" t="str">
        <f t="shared" si="43"/>
        <v>No</v>
      </c>
      <c r="T190" s="221" t="str">
        <f t="shared" si="44"/>
        <v>Yes</v>
      </c>
      <c r="U190" s="223">
        <f t="shared" si="45"/>
        <v>7.4074074074074181E-2</v>
      </c>
      <c r="V190" s="221" t="str">
        <f t="shared" si="46"/>
        <v>Yes</v>
      </c>
      <c r="W190" s="223">
        <f t="shared" si="47"/>
        <v>7.4074074074074181E-2</v>
      </c>
      <c r="X190" s="221" t="str">
        <f t="shared" si="48"/>
        <v>Yes</v>
      </c>
      <c r="Y190" s="223">
        <f t="shared" si="49"/>
        <v>7.4074074074074181E-2</v>
      </c>
      <c r="Z190" s="222" t="str">
        <f t="shared" si="50"/>
        <v>No</v>
      </c>
      <c r="AA190" s="68" t="str">
        <f t="shared" si="51"/>
        <v>N/A</v>
      </c>
      <c r="AB190" s="65" t="str">
        <f t="shared" si="52"/>
        <v>No</v>
      </c>
      <c r="AC190" s="68" t="str">
        <f t="shared" si="53"/>
        <v>N/A</v>
      </c>
      <c r="AD190" s="65" t="str">
        <f t="shared" si="54"/>
        <v>No</v>
      </c>
      <c r="AE190" s="68" t="str">
        <f t="shared" si="55"/>
        <v>N/A</v>
      </c>
      <c r="AF190" s="66"/>
    </row>
    <row r="191" spans="1:32" ht="14.5" customHeight="1">
      <c r="A191" s="66" t="s">
        <v>2980</v>
      </c>
      <c r="B191" s="66" t="s">
        <v>28</v>
      </c>
      <c r="C191" s="66" t="str" cm="1">
        <f t="array" ref="C191">_xlfn.IFNA(_xlfn.IFS(B191="Starter","Starters &amp; Sides",B191="Sides","Starters &amp; Sides"),B191)</f>
        <v>Drinks</v>
      </c>
      <c r="D191" t="s">
        <v>3119</v>
      </c>
      <c r="E191" s="74"/>
      <c r="F191" s="4"/>
      <c r="G191" s="4"/>
      <c r="H191" s="4"/>
      <c r="I191" s="4"/>
      <c r="J191" s="4"/>
      <c r="K191" s="4"/>
      <c r="L191" s="4"/>
      <c r="M191" s="4"/>
      <c r="N191" s="4">
        <v>3.75</v>
      </c>
      <c r="O191" s="15">
        <v>3.75</v>
      </c>
      <c r="P191" s="4">
        <v>3.75</v>
      </c>
      <c r="Q191" s="337">
        <v>4</v>
      </c>
      <c r="R191" s="15" t="str">
        <f t="shared" si="42"/>
        <v>Yes</v>
      </c>
      <c r="S191" s="15" t="str">
        <f t="shared" si="43"/>
        <v>No</v>
      </c>
      <c r="T191" s="221" t="str">
        <f t="shared" si="44"/>
        <v>Yes</v>
      </c>
      <c r="U191" s="223">
        <f t="shared" si="45"/>
        <v>6.6666666666666652E-2</v>
      </c>
      <c r="V191" s="221" t="str">
        <f t="shared" si="46"/>
        <v>Yes</v>
      </c>
      <c r="W191" s="223">
        <f t="shared" si="47"/>
        <v>6.6666666666666652E-2</v>
      </c>
      <c r="X191" s="221" t="str">
        <f t="shared" si="48"/>
        <v>Yes</v>
      </c>
      <c r="Y191" s="223">
        <f t="shared" si="49"/>
        <v>6.6666666666666652E-2</v>
      </c>
      <c r="Z191" s="222" t="str">
        <f t="shared" si="50"/>
        <v>No</v>
      </c>
      <c r="AA191" s="68" t="str">
        <f t="shared" si="51"/>
        <v>N/A</v>
      </c>
      <c r="AB191" s="65" t="str">
        <f t="shared" si="52"/>
        <v>No</v>
      </c>
      <c r="AC191" s="68" t="str">
        <f t="shared" si="53"/>
        <v>N/A</v>
      </c>
      <c r="AD191" s="65" t="str">
        <f t="shared" si="54"/>
        <v>No</v>
      </c>
      <c r="AE191" s="68" t="str">
        <f t="shared" si="55"/>
        <v>N/A</v>
      </c>
      <c r="AF191" s="66"/>
    </row>
    <row r="192" spans="1:32" ht="14.5" customHeight="1">
      <c r="A192" s="66" t="s">
        <v>2980</v>
      </c>
      <c r="B192" s="66" t="s">
        <v>28</v>
      </c>
      <c r="C192" s="66" t="str" cm="1">
        <f t="array" ref="C192">_xlfn.IFNA(_xlfn.IFS(B192="Starter","Starters &amp; Sides",B192="Sides","Starters &amp; Sides"),B192)</f>
        <v>Drinks</v>
      </c>
      <c r="D192" s="84" t="s">
        <v>1611</v>
      </c>
      <c r="E192" s="74"/>
      <c r="F192" s="4"/>
      <c r="G192" s="4"/>
      <c r="H192" s="4"/>
      <c r="I192" s="4"/>
      <c r="J192" s="4"/>
      <c r="K192" s="4"/>
      <c r="L192" s="4"/>
      <c r="M192" s="4"/>
      <c r="N192" s="4">
        <v>3.25</v>
      </c>
      <c r="O192" s="15">
        <v>3.25</v>
      </c>
      <c r="P192" s="4">
        <v>3.25</v>
      </c>
      <c r="Q192" s="337">
        <v>3.5</v>
      </c>
      <c r="R192" s="15" t="str">
        <f t="shared" si="42"/>
        <v>Yes</v>
      </c>
      <c r="S192" s="15" t="str">
        <f t="shared" si="43"/>
        <v>No</v>
      </c>
      <c r="T192" s="221" t="str">
        <f t="shared" si="44"/>
        <v>Yes</v>
      </c>
      <c r="U192" s="223">
        <f t="shared" si="45"/>
        <v>7.6923076923076872E-2</v>
      </c>
      <c r="V192" s="221" t="str">
        <f t="shared" si="46"/>
        <v>Yes</v>
      </c>
      <c r="W192" s="223">
        <f t="shared" si="47"/>
        <v>7.6923076923076872E-2</v>
      </c>
      <c r="X192" s="221" t="str">
        <f t="shared" si="48"/>
        <v>Yes</v>
      </c>
      <c r="Y192" s="223">
        <f t="shared" si="49"/>
        <v>7.6923076923076872E-2</v>
      </c>
      <c r="Z192" s="222" t="str">
        <f t="shared" si="50"/>
        <v>No</v>
      </c>
      <c r="AA192" s="68" t="str">
        <f t="shared" si="51"/>
        <v>N/A</v>
      </c>
      <c r="AB192" s="65" t="str">
        <f t="shared" si="52"/>
        <v>No</v>
      </c>
      <c r="AC192" s="68" t="str">
        <f t="shared" si="53"/>
        <v>N/A</v>
      </c>
      <c r="AD192" s="65" t="str">
        <f t="shared" si="54"/>
        <v>No</v>
      </c>
      <c r="AE192" s="68" t="str">
        <f t="shared" si="55"/>
        <v>N/A</v>
      </c>
      <c r="AF192" s="66"/>
    </row>
    <row r="193" spans="1:32" ht="14.5" customHeight="1">
      <c r="A193" s="66" t="s">
        <v>2980</v>
      </c>
      <c r="B193" s="66" t="s">
        <v>28</v>
      </c>
      <c r="C193" s="66" t="str" cm="1">
        <f t="array" ref="C193">_xlfn.IFNA(_xlfn.IFS(B193="Starter","Starters &amp; Sides",B193="Sides","Starters &amp; Sides"),B193)</f>
        <v>Drinks</v>
      </c>
      <c r="D193" s="84" t="s">
        <v>3120</v>
      </c>
      <c r="E193" s="74"/>
      <c r="F193" s="4"/>
      <c r="G193" s="4"/>
      <c r="H193" s="4"/>
      <c r="I193" s="4"/>
      <c r="J193" s="4"/>
      <c r="K193" s="4"/>
      <c r="L193" s="4"/>
      <c r="M193" s="4"/>
      <c r="N193" s="4">
        <v>3.25</v>
      </c>
      <c r="O193" s="15">
        <v>3.25</v>
      </c>
      <c r="P193" s="4">
        <v>3.25</v>
      </c>
      <c r="Q193" s="337">
        <v>3.5</v>
      </c>
      <c r="R193" s="15" t="str">
        <f t="shared" si="42"/>
        <v>Yes</v>
      </c>
      <c r="S193" s="15" t="str">
        <f t="shared" si="43"/>
        <v>No</v>
      </c>
      <c r="T193" s="221" t="str">
        <f t="shared" si="44"/>
        <v>Yes</v>
      </c>
      <c r="U193" s="223">
        <f t="shared" si="45"/>
        <v>7.6923076923076872E-2</v>
      </c>
      <c r="V193" s="221" t="str">
        <f t="shared" si="46"/>
        <v>Yes</v>
      </c>
      <c r="W193" s="223">
        <f t="shared" si="47"/>
        <v>7.6923076923076872E-2</v>
      </c>
      <c r="X193" s="221" t="str">
        <f t="shared" si="48"/>
        <v>Yes</v>
      </c>
      <c r="Y193" s="223">
        <f t="shared" si="49"/>
        <v>7.6923076923076872E-2</v>
      </c>
      <c r="Z193" s="222" t="str">
        <f t="shared" si="50"/>
        <v>No</v>
      </c>
      <c r="AA193" s="68" t="str">
        <f t="shared" si="51"/>
        <v>N/A</v>
      </c>
      <c r="AB193" s="65" t="str">
        <f t="shared" si="52"/>
        <v>No</v>
      </c>
      <c r="AC193" s="68" t="str">
        <f t="shared" si="53"/>
        <v>N/A</v>
      </c>
      <c r="AD193" s="65" t="str">
        <f t="shared" si="54"/>
        <v>No</v>
      </c>
      <c r="AE193" s="68" t="str">
        <f t="shared" si="55"/>
        <v>N/A</v>
      </c>
      <c r="AF193" s="66"/>
    </row>
    <row r="194" spans="1:32" ht="14.5" customHeight="1">
      <c r="A194" s="66" t="s">
        <v>2980</v>
      </c>
      <c r="B194" s="66" t="s">
        <v>28</v>
      </c>
      <c r="C194" s="66" t="str" cm="1">
        <f t="array" ref="C194">_xlfn.IFNA(_xlfn.IFS(B194="Starter","Starters &amp; Sides",B194="Sides","Starters &amp; Sides"),B194)</f>
        <v>Drinks</v>
      </c>
      <c r="D194" s="84" t="s">
        <v>3121</v>
      </c>
      <c r="E194" s="74"/>
      <c r="F194" s="4"/>
      <c r="G194" s="4"/>
      <c r="H194" s="4"/>
      <c r="I194" s="4"/>
      <c r="J194" s="4"/>
      <c r="K194" s="4"/>
      <c r="L194" s="4"/>
      <c r="M194" s="4"/>
      <c r="N194" s="4">
        <v>5.25</v>
      </c>
      <c r="O194" s="15">
        <v>5.25</v>
      </c>
      <c r="P194" s="4">
        <v>5.25</v>
      </c>
      <c r="Q194" s="337">
        <v>5.5</v>
      </c>
      <c r="R194" s="15" t="str">
        <f t="shared" si="42"/>
        <v>Yes</v>
      </c>
      <c r="S194" s="15" t="str">
        <f t="shared" si="43"/>
        <v>No</v>
      </c>
      <c r="T194" s="221" t="str">
        <f t="shared" si="44"/>
        <v>Yes</v>
      </c>
      <c r="U194" s="223">
        <f t="shared" si="45"/>
        <v>4.7619047619047672E-2</v>
      </c>
      <c r="V194" s="221" t="str">
        <f t="shared" si="46"/>
        <v>Yes</v>
      </c>
      <c r="W194" s="223">
        <f t="shared" si="47"/>
        <v>4.7619047619047672E-2</v>
      </c>
      <c r="X194" s="221" t="str">
        <f t="shared" si="48"/>
        <v>Yes</v>
      </c>
      <c r="Y194" s="223">
        <f t="shared" si="49"/>
        <v>4.7619047619047672E-2</v>
      </c>
      <c r="Z194" s="222" t="str">
        <f t="shared" si="50"/>
        <v>No</v>
      </c>
      <c r="AA194" s="68" t="str">
        <f t="shared" si="51"/>
        <v>N/A</v>
      </c>
      <c r="AB194" s="65" t="str">
        <f t="shared" si="52"/>
        <v>No</v>
      </c>
      <c r="AC194" s="68" t="str">
        <f t="shared" si="53"/>
        <v>N/A</v>
      </c>
      <c r="AD194" s="65" t="str">
        <f t="shared" si="54"/>
        <v>No</v>
      </c>
      <c r="AE194" s="68" t="str">
        <f t="shared" si="55"/>
        <v>N/A</v>
      </c>
      <c r="AF194" s="66"/>
    </row>
    <row r="195" spans="1:32" ht="14.5" customHeight="1">
      <c r="A195" s="66" t="s">
        <v>2980</v>
      </c>
      <c r="B195" s="66" t="s">
        <v>28</v>
      </c>
      <c r="C195" s="66" t="str" cm="1">
        <f t="array" ref="C195">_xlfn.IFNA(_xlfn.IFS(B195="Starter","Starters &amp; Sides",B195="Sides","Starters &amp; Sides"),B195)</f>
        <v>Drinks</v>
      </c>
      <c r="D195" s="84" t="s">
        <v>3122</v>
      </c>
      <c r="E195" s="74"/>
      <c r="F195" s="4"/>
      <c r="G195" s="4"/>
      <c r="H195" s="4"/>
      <c r="I195" s="4"/>
      <c r="J195" s="16"/>
      <c r="K195" s="4"/>
      <c r="L195" s="4"/>
      <c r="M195" s="4"/>
      <c r="N195" s="4"/>
      <c r="O195" s="15"/>
      <c r="P195" s="4"/>
      <c r="Q195" s="337"/>
      <c r="R195" s="15" t="str">
        <f t="shared" si="42"/>
        <v>No</v>
      </c>
      <c r="S195" s="15" t="str">
        <f t="shared" si="43"/>
        <v>No</v>
      </c>
      <c r="T195" s="221" t="str">
        <f t="shared" si="44"/>
        <v>No</v>
      </c>
      <c r="U195" s="223" t="str">
        <f t="shared" si="45"/>
        <v>N/A</v>
      </c>
      <c r="V195" s="221" t="str">
        <f t="shared" si="46"/>
        <v>No</v>
      </c>
      <c r="W195" s="223" t="str">
        <f t="shared" si="47"/>
        <v>N/A</v>
      </c>
      <c r="X195" s="221" t="str">
        <f t="shared" si="48"/>
        <v>No</v>
      </c>
      <c r="Y195" s="223" t="str">
        <f t="shared" si="49"/>
        <v>N/A</v>
      </c>
      <c r="Z195" s="222" t="str">
        <f t="shared" si="50"/>
        <v>No</v>
      </c>
      <c r="AA195" s="68" t="str">
        <f t="shared" si="51"/>
        <v>N/A</v>
      </c>
      <c r="AB195" s="65" t="str">
        <f t="shared" si="52"/>
        <v>No</v>
      </c>
      <c r="AC195" s="68" t="str">
        <f t="shared" si="53"/>
        <v>N/A</v>
      </c>
      <c r="AD195" s="65" t="str">
        <f t="shared" si="54"/>
        <v>No</v>
      </c>
      <c r="AE195" s="68" t="str">
        <f t="shared" si="55"/>
        <v>N/A</v>
      </c>
      <c r="AF195" s="66"/>
    </row>
    <row r="196" spans="1:32" ht="14.5" customHeight="1">
      <c r="A196" s="66" t="s">
        <v>2980</v>
      </c>
      <c r="B196" s="66" t="s">
        <v>28</v>
      </c>
      <c r="C196" s="66" t="str" cm="1">
        <f t="array" ref="C196">_xlfn.IFNA(_xlfn.IFS(B196="Starter","Starters &amp; Sides",B196="Sides","Starters &amp; Sides"),B196)</f>
        <v>Drinks</v>
      </c>
      <c r="D196" t="s">
        <v>3123</v>
      </c>
      <c r="E196" s="74"/>
      <c r="F196" s="4"/>
      <c r="G196" s="4"/>
      <c r="H196" s="4"/>
      <c r="I196" s="4"/>
      <c r="J196" s="16"/>
      <c r="K196" s="4"/>
      <c r="L196" s="4"/>
      <c r="M196" s="4"/>
      <c r="N196" s="4"/>
      <c r="O196" s="15">
        <v>3.95</v>
      </c>
      <c r="P196" s="4">
        <v>3.95</v>
      </c>
      <c r="Q196" s="337">
        <v>4.25</v>
      </c>
      <c r="R196" s="15" t="str">
        <f t="shared" si="42"/>
        <v>Yes</v>
      </c>
      <c r="S196" s="15" t="str">
        <f t="shared" si="43"/>
        <v>No</v>
      </c>
      <c r="T196" s="221" t="str">
        <f t="shared" si="44"/>
        <v>Yes</v>
      </c>
      <c r="U196" s="223">
        <f t="shared" si="45"/>
        <v>7.5949367088607556E-2</v>
      </c>
      <c r="V196" s="221" t="str">
        <f t="shared" si="46"/>
        <v>Yes</v>
      </c>
      <c r="W196" s="223">
        <f t="shared" si="47"/>
        <v>7.5949367088607556E-2</v>
      </c>
      <c r="X196" s="221" t="str">
        <f t="shared" si="48"/>
        <v>No</v>
      </c>
      <c r="Y196" s="223" t="str">
        <f t="shared" si="49"/>
        <v>N/A</v>
      </c>
      <c r="Z196" s="222" t="str">
        <f t="shared" si="50"/>
        <v>No</v>
      </c>
      <c r="AA196" s="68" t="str">
        <f t="shared" si="51"/>
        <v>N/A</v>
      </c>
      <c r="AB196" s="65" t="str">
        <f t="shared" si="52"/>
        <v>No</v>
      </c>
      <c r="AC196" s="68" t="str">
        <f t="shared" si="53"/>
        <v>N/A</v>
      </c>
      <c r="AD196" s="65" t="str">
        <f t="shared" si="54"/>
        <v>No</v>
      </c>
      <c r="AE196" s="68" t="str">
        <f t="shared" si="55"/>
        <v>N/A</v>
      </c>
      <c r="AF196" s="66"/>
    </row>
    <row r="197" spans="1:32" ht="14.15" customHeight="1">
      <c r="A197" s="66" t="s">
        <v>2980</v>
      </c>
      <c r="B197" s="66" t="s">
        <v>28</v>
      </c>
      <c r="C197" s="66" t="str" cm="1">
        <f t="array" ref="C197">_xlfn.IFNA(_xlfn.IFS(B197="Starter","Starters &amp; Sides",B197="Sides","Starters &amp; Sides"),B197)</f>
        <v>Drinks</v>
      </c>
      <c r="D197" t="s">
        <v>3124</v>
      </c>
      <c r="E197" s="74"/>
      <c r="F197" s="4"/>
      <c r="G197" s="4"/>
      <c r="H197" s="4"/>
      <c r="I197" s="4"/>
      <c r="J197" s="16"/>
      <c r="K197" s="4"/>
      <c r="L197" s="4"/>
      <c r="M197" s="4"/>
      <c r="N197" s="4">
        <v>6.75</v>
      </c>
      <c r="O197" s="15">
        <v>6.75</v>
      </c>
      <c r="P197" s="4">
        <v>6.75</v>
      </c>
      <c r="Q197" s="337">
        <v>7.25</v>
      </c>
      <c r="R197" s="15" t="str">
        <f t="shared" si="42"/>
        <v>Yes</v>
      </c>
      <c r="S197" s="15" t="str">
        <f t="shared" si="43"/>
        <v>No</v>
      </c>
      <c r="T197" s="221" t="str">
        <f t="shared" si="44"/>
        <v>Yes</v>
      </c>
      <c r="U197" s="223">
        <f t="shared" si="45"/>
        <v>7.4074074074074181E-2</v>
      </c>
      <c r="V197" s="221" t="str">
        <f t="shared" si="46"/>
        <v>Yes</v>
      </c>
      <c r="W197" s="223">
        <f t="shared" si="47"/>
        <v>7.4074074074074181E-2</v>
      </c>
      <c r="X197" s="221" t="str">
        <f t="shared" si="48"/>
        <v>Yes</v>
      </c>
      <c r="Y197" s="223">
        <f t="shared" si="49"/>
        <v>7.4074074074074181E-2</v>
      </c>
      <c r="Z197" s="222" t="str">
        <f t="shared" si="50"/>
        <v>No</v>
      </c>
      <c r="AA197" s="68" t="str">
        <f t="shared" si="51"/>
        <v>N/A</v>
      </c>
      <c r="AB197" s="65" t="str">
        <f t="shared" si="52"/>
        <v>No</v>
      </c>
      <c r="AC197" s="68" t="str">
        <f t="shared" si="53"/>
        <v>N/A</v>
      </c>
      <c r="AD197" s="65" t="str">
        <f t="shared" si="54"/>
        <v>No</v>
      </c>
      <c r="AE197" s="68" t="str">
        <f t="shared" si="55"/>
        <v>N/A</v>
      </c>
      <c r="AF197" s="66"/>
    </row>
    <row r="198" spans="1:32">
      <c r="A198" s="66" t="s">
        <v>2980</v>
      </c>
      <c r="B198" s="66" t="s">
        <v>28</v>
      </c>
      <c r="C198" s="66" t="str" cm="1">
        <f t="array" ref="C198">_xlfn.IFNA(_xlfn.IFS(B198="Starter","Starters &amp; Sides",B198="Sides","Starters &amp; Sides"),B198)</f>
        <v>Drinks</v>
      </c>
      <c r="D198" s="84" t="s">
        <v>3125</v>
      </c>
      <c r="E198" s="74"/>
      <c r="F198" s="4"/>
      <c r="G198" s="4"/>
      <c r="H198" s="4"/>
      <c r="I198" s="4"/>
      <c r="J198" s="16"/>
      <c r="K198" s="4"/>
      <c r="L198" s="4"/>
      <c r="M198" s="4"/>
      <c r="N198" s="4"/>
      <c r="O198" s="15">
        <v>4.25</v>
      </c>
      <c r="P198" s="4">
        <v>4.25</v>
      </c>
      <c r="Q198" s="337">
        <v>4.5</v>
      </c>
      <c r="R198" s="15" t="str">
        <f t="shared" si="42"/>
        <v>Yes</v>
      </c>
      <c r="S198" s="15" t="str">
        <f t="shared" si="43"/>
        <v>No</v>
      </c>
      <c r="T198" s="221" t="str">
        <f t="shared" si="44"/>
        <v>Yes</v>
      </c>
      <c r="U198" s="223">
        <f t="shared" si="45"/>
        <v>5.8823529411764719E-2</v>
      </c>
      <c r="V198" s="221" t="str">
        <f t="shared" si="46"/>
        <v>Yes</v>
      </c>
      <c r="W198" s="223">
        <f t="shared" si="47"/>
        <v>5.8823529411764719E-2</v>
      </c>
      <c r="X198" s="221" t="str">
        <f t="shared" si="48"/>
        <v>No</v>
      </c>
      <c r="Y198" s="223" t="str">
        <f t="shared" si="49"/>
        <v>N/A</v>
      </c>
      <c r="Z198" s="222" t="str">
        <f t="shared" si="50"/>
        <v>No</v>
      </c>
      <c r="AA198" s="68" t="str">
        <f t="shared" si="51"/>
        <v>N/A</v>
      </c>
      <c r="AB198" s="65" t="str">
        <f t="shared" si="52"/>
        <v>No</v>
      </c>
      <c r="AC198" s="68" t="str">
        <f t="shared" si="53"/>
        <v>N/A</v>
      </c>
      <c r="AD198" s="65" t="str">
        <f t="shared" si="54"/>
        <v>No</v>
      </c>
      <c r="AE198" s="68" t="str">
        <f t="shared" si="55"/>
        <v>N/A</v>
      </c>
      <c r="AF198" s="66"/>
    </row>
    <row r="199" spans="1:32">
      <c r="A199" s="66" t="s">
        <v>2980</v>
      </c>
      <c r="B199" s="66" t="s">
        <v>28</v>
      </c>
      <c r="C199" s="66" t="str" cm="1">
        <f t="array" ref="C199">_xlfn.IFNA(_xlfn.IFS(B199="Starter","Starters &amp; Sides",B199="Sides","Starters &amp; Sides"),B199)</f>
        <v>Drinks</v>
      </c>
      <c r="D199" s="84" t="s">
        <v>3126</v>
      </c>
      <c r="E199" s="74"/>
      <c r="F199" s="4"/>
      <c r="G199" s="4"/>
      <c r="H199" s="4"/>
      <c r="I199" s="4"/>
      <c r="J199" s="16"/>
      <c r="K199" s="4"/>
      <c r="L199" s="4"/>
      <c r="M199" s="4"/>
      <c r="N199" s="4"/>
      <c r="O199" s="15">
        <v>4.5</v>
      </c>
      <c r="P199" s="4">
        <v>4.5</v>
      </c>
      <c r="Q199" s="337">
        <v>4.75</v>
      </c>
      <c r="R199" s="15" t="str">
        <f t="shared" si="42"/>
        <v>Yes</v>
      </c>
      <c r="S199" s="15" t="str">
        <f t="shared" si="43"/>
        <v>No</v>
      </c>
      <c r="T199" s="221" t="str">
        <f t="shared" si="44"/>
        <v>Yes</v>
      </c>
      <c r="U199" s="223">
        <f t="shared" si="45"/>
        <v>5.555555555555558E-2</v>
      </c>
      <c r="V199" s="221" t="str">
        <f t="shared" si="46"/>
        <v>Yes</v>
      </c>
      <c r="W199" s="223">
        <f t="shared" si="47"/>
        <v>5.555555555555558E-2</v>
      </c>
      <c r="X199" s="221" t="str">
        <f t="shared" si="48"/>
        <v>No</v>
      </c>
      <c r="Y199" s="223" t="str">
        <f t="shared" si="49"/>
        <v>N/A</v>
      </c>
      <c r="Z199" s="222" t="str">
        <f t="shared" si="50"/>
        <v>No</v>
      </c>
      <c r="AA199" s="68" t="str">
        <f t="shared" si="51"/>
        <v>N/A</v>
      </c>
      <c r="AB199" s="65" t="str">
        <f t="shared" si="52"/>
        <v>No</v>
      </c>
      <c r="AC199" s="68" t="str">
        <f t="shared" si="53"/>
        <v>N/A</v>
      </c>
      <c r="AD199" s="65" t="str">
        <f t="shared" si="54"/>
        <v>No</v>
      </c>
      <c r="AE199" s="68" t="str">
        <f t="shared" si="55"/>
        <v>N/A</v>
      </c>
      <c r="AF199" s="66"/>
    </row>
    <row r="200" spans="1:32">
      <c r="A200" s="66" t="s">
        <v>2980</v>
      </c>
      <c r="B200" s="66" t="s">
        <v>28</v>
      </c>
      <c r="C200" s="66" t="str" cm="1">
        <f t="array" ref="C200">_xlfn.IFNA(_xlfn.IFS(B200="Starter","Starters &amp; Sides",B200="Sides","Starters &amp; Sides"),B200)</f>
        <v>Drinks</v>
      </c>
      <c r="D200" s="84" t="s">
        <v>1374</v>
      </c>
      <c r="E200" s="74"/>
      <c r="F200" s="4"/>
      <c r="G200" s="4"/>
      <c r="H200" s="4"/>
      <c r="I200" s="4"/>
      <c r="J200" s="16"/>
      <c r="K200" s="4"/>
      <c r="L200" s="4"/>
      <c r="M200" s="4"/>
      <c r="N200" s="4"/>
      <c r="O200" s="15">
        <v>4.25</v>
      </c>
      <c r="P200" s="4">
        <v>4.25</v>
      </c>
      <c r="Q200" s="337">
        <v>4.5</v>
      </c>
      <c r="R200" s="15" t="str">
        <f t="shared" si="42"/>
        <v>Yes</v>
      </c>
      <c r="S200" s="15" t="str">
        <f t="shared" si="43"/>
        <v>No</v>
      </c>
      <c r="T200" s="221" t="str">
        <f t="shared" si="44"/>
        <v>Yes</v>
      </c>
      <c r="U200" s="223">
        <f t="shared" si="45"/>
        <v>5.8823529411764719E-2</v>
      </c>
      <c r="V200" s="221" t="str">
        <f t="shared" si="46"/>
        <v>Yes</v>
      </c>
      <c r="W200" s="223">
        <f t="shared" si="47"/>
        <v>5.8823529411764719E-2</v>
      </c>
      <c r="X200" s="221" t="str">
        <f t="shared" si="48"/>
        <v>No</v>
      </c>
      <c r="Y200" s="223" t="str">
        <f t="shared" si="49"/>
        <v>N/A</v>
      </c>
      <c r="Z200" s="222" t="str">
        <f t="shared" si="50"/>
        <v>No</v>
      </c>
      <c r="AA200" s="68" t="str">
        <f t="shared" si="51"/>
        <v>N/A</v>
      </c>
      <c r="AB200" s="65" t="str">
        <f t="shared" si="52"/>
        <v>No</v>
      </c>
      <c r="AC200" s="68" t="str">
        <f t="shared" si="53"/>
        <v>N/A</v>
      </c>
      <c r="AD200" s="65" t="str">
        <f t="shared" si="54"/>
        <v>No</v>
      </c>
      <c r="AE200" s="68" t="str">
        <f t="shared" si="55"/>
        <v>N/A</v>
      </c>
      <c r="AF200" s="66"/>
    </row>
    <row r="201" spans="1:32">
      <c r="A201" s="66" t="s">
        <v>2980</v>
      </c>
      <c r="B201" s="66" t="s">
        <v>28</v>
      </c>
      <c r="C201" s="66" t="str" cm="1">
        <f t="array" ref="C201">_xlfn.IFNA(_xlfn.IFS(B201="Starter","Starters &amp; Sides",B201="Sides","Starters &amp; Sides"),B201)</f>
        <v>Drinks</v>
      </c>
      <c r="D201" t="s">
        <v>3127</v>
      </c>
      <c r="E201" s="74"/>
      <c r="F201" s="4"/>
      <c r="G201" s="4"/>
      <c r="H201" s="4"/>
      <c r="I201" s="4"/>
      <c r="J201" s="16"/>
      <c r="K201" s="4"/>
      <c r="L201" s="4"/>
      <c r="M201" s="4"/>
      <c r="N201" s="4">
        <v>3.95</v>
      </c>
      <c r="O201" s="15">
        <v>3.95</v>
      </c>
      <c r="P201" s="4">
        <v>3.95</v>
      </c>
      <c r="Q201" s="337">
        <v>4.25</v>
      </c>
      <c r="R201" s="15" t="str">
        <f t="shared" si="42"/>
        <v>Yes</v>
      </c>
      <c r="S201" s="15" t="str">
        <f t="shared" si="43"/>
        <v>No</v>
      </c>
      <c r="T201" s="221" t="str">
        <f t="shared" si="44"/>
        <v>Yes</v>
      </c>
      <c r="U201" s="223">
        <f t="shared" si="45"/>
        <v>7.5949367088607556E-2</v>
      </c>
      <c r="V201" s="221" t="str">
        <f t="shared" si="46"/>
        <v>Yes</v>
      </c>
      <c r="W201" s="223">
        <f t="shared" si="47"/>
        <v>7.5949367088607556E-2</v>
      </c>
      <c r="X201" s="221" t="str">
        <f t="shared" si="48"/>
        <v>Yes</v>
      </c>
      <c r="Y201" s="223">
        <f t="shared" si="49"/>
        <v>7.5949367088607556E-2</v>
      </c>
      <c r="Z201" s="222" t="str">
        <f t="shared" si="50"/>
        <v>No</v>
      </c>
      <c r="AA201" s="68" t="str">
        <f t="shared" si="51"/>
        <v>N/A</v>
      </c>
      <c r="AB201" s="65" t="str">
        <f t="shared" si="52"/>
        <v>No</v>
      </c>
      <c r="AC201" s="68" t="str">
        <f t="shared" si="53"/>
        <v>N/A</v>
      </c>
      <c r="AD201" s="65" t="str">
        <f t="shared" si="54"/>
        <v>No</v>
      </c>
      <c r="AE201" s="68" t="str">
        <f t="shared" si="55"/>
        <v>N/A</v>
      </c>
      <c r="AF201" s="66"/>
    </row>
    <row r="202" spans="1:32">
      <c r="A202" s="66" t="s">
        <v>2980</v>
      </c>
      <c r="B202" s="66" t="s">
        <v>28</v>
      </c>
      <c r="C202" s="212" t="str" cm="1">
        <f t="array" ref="C202">_xlfn.IFNA(_xlfn.IFS(B202="Starter","Starters &amp; Sides",B202="Sides","Starters &amp; Sides"),B202)</f>
        <v>Drinks</v>
      </c>
      <c r="D202" s="8" t="s">
        <v>3128</v>
      </c>
      <c r="E202" s="74"/>
      <c r="F202" s="4"/>
      <c r="G202" s="4"/>
      <c r="H202" s="4"/>
      <c r="I202" s="4"/>
      <c r="J202" s="16"/>
      <c r="K202" s="4"/>
      <c r="L202" s="4"/>
      <c r="M202" s="4"/>
      <c r="N202" s="4"/>
      <c r="O202" s="15">
        <v>4.5</v>
      </c>
      <c r="P202" s="4"/>
      <c r="Q202" s="337"/>
      <c r="R202" s="15" t="str">
        <f t="shared" si="42"/>
        <v>No</v>
      </c>
      <c r="S202" s="15" t="str">
        <f t="shared" si="43"/>
        <v>No</v>
      </c>
      <c r="T202" s="221" t="str">
        <f t="shared" si="44"/>
        <v>No</v>
      </c>
      <c r="U202" s="223" t="str">
        <f t="shared" si="45"/>
        <v>N/A</v>
      </c>
      <c r="V202" s="221" t="str">
        <f t="shared" si="46"/>
        <v>No</v>
      </c>
      <c r="W202" s="223" t="str">
        <f t="shared" si="47"/>
        <v>N/A</v>
      </c>
      <c r="X202" s="221" t="str">
        <f t="shared" si="48"/>
        <v>No</v>
      </c>
      <c r="Y202" s="223" t="str">
        <f t="shared" si="49"/>
        <v>N/A</v>
      </c>
      <c r="Z202" s="222" t="str">
        <f t="shared" si="50"/>
        <v>No</v>
      </c>
      <c r="AA202" s="68" t="str">
        <f t="shared" si="51"/>
        <v>N/A</v>
      </c>
      <c r="AB202" s="65" t="str">
        <f t="shared" si="52"/>
        <v>No</v>
      </c>
      <c r="AC202" s="68" t="str">
        <f t="shared" si="53"/>
        <v>N/A</v>
      </c>
      <c r="AD202" s="65" t="str">
        <f t="shared" si="54"/>
        <v>No</v>
      </c>
      <c r="AE202" s="68" t="str">
        <f t="shared" si="55"/>
        <v>N/A</v>
      </c>
      <c r="AF202" s="66"/>
    </row>
    <row r="203" spans="1:32">
      <c r="A203" s="66" t="s">
        <v>2980</v>
      </c>
      <c r="B203" s="332" t="s">
        <v>27</v>
      </c>
      <c r="C203" s="212" t="str" cm="1">
        <f t="array" ref="C203">_xlfn.IFNA(_xlfn.IFS(B203="Starter","Starters &amp; Sides",B203="Sides","Starters &amp; Sides"),B203)</f>
        <v>Mains</v>
      </c>
      <c r="D203" s="8" t="s">
        <v>3129</v>
      </c>
      <c r="E203" s="8"/>
      <c r="F203" s="8"/>
      <c r="G203" s="8"/>
      <c r="H203" s="8"/>
      <c r="I203" s="8"/>
      <c r="J203" s="8"/>
      <c r="K203" s="8"/>
      <c r="L203" s="8"/>
      <c r="M203" s="8"/>
      <c r="N203" s="8"/>
      <c r="O203" s="61"/>
      <c r="P203" s="18">
        <v>9.9499999999999993</v>
      </c>
      <c r="Q203" s="337">
        <v>9.9499999999999993</v>
      </c>
      <c r="R203" s="15" t="str">
        <f t="shared" si="42"/>
        <v>Yes</v>
      </c>
      <c r="S203" s="15" t="str">
        <f t="shared" si="43"/>
        <v>No</v>
      </c>
      <c r="T203" s="221" t="str">
        <f t="shared" si="44"/>
        <v>Yes</v>
      </c>
      <c r="U203" s="223">
        <f t="shared" si="45"/>
        <v>0</v>
      </c>
      <c r="V203" s="221" t="str">
        <f t="shared" si="46"/>
        <v>No</v>
      </c>
      <c r="W203" s="223" t="str">
        <f t="shared" si="47"/>
        <v>N/A</v>
      </c>
      <c r="X203" s="221" t="str">
        <f t="shared" si="48"/>
        <v>No</v>
      </c>
      <c r="Y203" s="223" t="str">
        <f t="shared" si="49"/>
        <v>N/A</v>
      </c>
      <c r="Z203" s="222" t="str">
        <f t="shared" si="50"/>
        <v>No</v>
      </c>
      <c r="AA203" s="68" t="str">
        <f t="shared" si="51"/>
        <v>N/A</v>
      </c>
      <c r="AB203" s="65" t="str">
        <f t="shared" si="52"/>
        <v>No</v>
      </c>
      <c r="AC203" s="68" t="str">
        <f t="shared" si="53"/>
        <v>N/A</v>
      </c>
      <c r="AD203" s="65" t="str">
        <f t="shared" si="54"/>
        <v>No</v>
      </c>
      <c r="AE203" s="68" t="str">
        <f t="shared" si="55"/>
        <v>N/A</v>
      </c>
      <c r="AF203" s="66"/>
    </row>
    <row r="204" spans="1:32">
      <c r="A204" s="66" t="s">
        <v>2980</v>
      </c>
      <c r="B204" s="332" t="s">
        <v>27</v>
      </c>
      <c r="C204" s="212" t="str" cm="1">
        <f t="array" ref="C204">_xlfn.IFNA(_xlfn.IFS(B204="Starter","Starters &amp; Sides",B204="Sides","Starters &amp; Sides"),B204)</f>
        <v>Mains</v>
      </c>
      <c r="D204" s="8" t="s">
        <v>3130</v>
      </c>
      <c r="E204" s="8"/>
      <c r="F204" s="8"/>
      <c r="G204" s="8"/>
      <c r="H204" s="8"/>
      <c r="I204" s="8"/>
      <c r="J204" s="8"/>
      <c r="K204" s="8"/>
      <c r="L204" s="8"/>
      <c r="M204" s="8"/>
      <c r="N204" s="8"/>
      <c r="O204" s="61"/>
      <c r="P204" s="18">
        <v>9.9499999999999993</v>
      </c>
      <c r="Q204" s="337">
        <v>9.9499999999999993</v>
      </c>
      <c r="R204" s="15" t="str">
        <f t="shared" si="42"/>
        <v>Yes</v>
      </c>
      <c r="S204" s="15" t="str">
        <f t="shared" si="43"/>
        <v>No</v>
      </c>
      <c r="T204" s="221" t="str">
        <f t="shared" si="44"/>
        <v>Yes</v>
      </c>
      <c r="U204" s="223">
        <f t="shared" si="45"/>
        <v>0</v>
      </c>
      <c r="V204" s="221" t="str">
        <f t="shared" si="46"/>
        <v>No</v>
      </c>
      <c r="W204" s="223" t="str">
        <f t="shared" si="47"/>
        <v>N/A</v>
      </c>
      <c r="X204" s="221" t="str">
        <f t="shared" si="48"/>
        <v>No</v>
      </c>
      <c r="Y204" s="223" t="str">
        <f t="shared" si="49"/>
        <v>N/A</v>
      </c>
      <c r="Z204" s="222" t="str">
        <f t="shared" si="50"/>
        <v>No</v>
      </c>
      <c r="AA204" s="68" t="str">
        <f t="shared" si="51"/>
        <v>N/A</v>
      </c>
      <c r="AB204" s="65" t="str">
        <f t="shared" si="52"/>
        <v>No</v>
      </c>
      <c r="AC204" s="68" t="str">
        <f t="shared" si="53"/>
        <v>N/A</v>
      </c>
      <c r="AD204" s="65" t="str">
        <f t="shared" si="54"/>
        <v>No</v>
      </c>
      <c r="AE204" s="68" t="str">
        <f t="shared" si="55"/>
        <v>N/A</v>
      </c>
      <c r="AF204" s="66"/>
    </row>
    <row r="205" spans="1:32">
      <c r="A205" s="66" t="s">
        <v>2980</v>
      </c>
      <c r="B205" s="332" t="s">
        <v>86</v>
      </c>
      <c r="C205" s="212" t="str" cm="1">
        <f t="array" ref="C205">_xlfn.IFNA(_xlfn.IFS(B205="Starter","Starters &amp; Sides",B205="Sides","Starters &amp; Sides"),B205)</f>
        <v>Starters &amp; Sides</v>
      </c>
      <c r="D205" s="8" t="s">
        <v>3131</v>
      </c>
      <c r="E205" s="8"/>
      <c r="F205" s="8"/>
      <c r="G205" s="8"/>
      <c r="H205" s="8"/>
      <c r="I205" s="8"/>
      <c r="J205" s="8"/>
      <c r="K205" s="8"/>
      <c r="L205" s="8"/>
      <c r="M205" s="8"/>
      <c r="N205" s="8"/>
      <c r="O205" s="61"/>
      <c r="P205" s="18">
        <v>4.95</v>
      </c>
      <c r="Q205" s="337"/>
      <c r="R205" s="15" t="str">
        <f t="shared" si="42"/>
        <v>No</v>
      </c>
      <c r="S205" s="15" t="str">
        <f t="shared" si="43"/>
        <v>No</v>
      </c>
      <c r="T205" s="221" t="str">
        <f t="shared" si="44"/>
        <v>No</v>
      </c>
      <c r="U205" s="223" t="str">
        <f t="shared" si="45"/>
        <v>N/A</v>
      </c>
      <c r="V205" s="221" t="str">
        <f t="shared" si="46"/>
        <v>No</v>
      </c>
      <c r="W205" s="223" t="str">
        <f t="shared" si="47"/>
        <v>N/A</v>
      </c>
      <c r="X205" s="221" t="str">
        <f t="shared" si="48"/>
        <v>No</v>
      </c>
      <c r="Y205" s="223" t="str">
        <f t="shared" si="49"/>
        <v>N/A</v>
      </c>
      <c r="Z205" s="222" t="str">
        <f t="shared" si="50"/>
        <v>No</v>
      </c>
      <c r="AA205" s="68" t="str">
        <f t="shared" si="51"/>
        <v>N/A</v>
      </c>
      <c r="AB205" s="65" t="str">
        <f t="shared" si="52"/>
        <v>No</v>
      </c>
      <c r="AC205" s="68" t="str">
        <f t="shared" si="53"/>
        <v>N/A</v>
      </c>
      <c r="AD205" s="65" t="str">
        <f t="shared" si="54"/>
        <v>No</v>
      </c>
      <c r="AE205" s="68" t="str">
        <f t="shared" si="55"/>
        <v>N/A</v>
      </c>
      <c r="AF205" s="66"/>
    </row>
    <row r="206" spans="1:32">
      <c r="A206" s="66" t="s">
        <v>2980</v>
      </c>
      <c r="B206" s="332" t="s">
        <v>27</v>
      </c>
      <c r="C206" s="212" t="str" cm="1">
        <f t="array" ref="C206">_xlfn.IFNA(_xlfn.IFS(B206="Starter","Starters &amp; Sides",B206="Sides","Starters &amp; Sides"),B206)</f>
        <v>Mains</v>
      </c>
      <c r="D206" s="8" t="s">
        <v>3132</v>
      </c>
      <c r="E206" s="8"/>
      <c r="F206" s="8"/>
      <c r="G206" s="8"/>
      <c r="H206" s="8"/>
      <c r="I206" s="8"/>
      <c r="J206" s="8"/>
      <c r="K206" s="8"/>
      <c r="L206" s="8"/>
      <c r="M206" s="8"/>
      <c r="N206" s="8"/>
      <c r="O206" s="61"/>
      <c r="P206" s="4">
        <v>17.2</v>
      </c>
      <c r="Q206" s="337"/>
      <c r="R206" s="15" t="str">
        <f t="shared" si="42"/>
        <v>No</v>
      </c>
      <c r="S206" s="15" t="str">
        <f t="shared" si="43"/>
        <v>No</v>
      </c>
      <c r="T206" s="221" t="str">
        <f t="shared" si="44"/>
        <v>No</v>
      </c>
      <c r="U206" s="223" t="str">
        <f t="shared" si="45"/>
        <v>N/A</v>
      </c>
      <c r="V206" s="221" t="str">
        <f t="shared" si="46"/>
        <v>No</v>
      </c>
      <c r="W206" s="223" t="str">
        <f t="shared" si="47"/>
        <v>N/A</v>
      </c>
      <c r="X206" s="221" t="str">
        <f t="shared" si="48"/>
        <v>No</v>
      </c>
      <c r="Y206" s="223" t="str">
        <f t="shared" si="49"/>
        <v>N/A</v>
      </c>
      <c r="Z206" s="222" t="str">
        <f t="shared" si="50"/>
        <v>No</v>
      </c>
      <c r="AA206" s="68" t="str">
        <f t="shared" si="51"/>
        <v>N/A</v>
      </c>
      <c r="AB206" s="65" t="str">
        <f t="shared" si="52"/>
        <v>No</v>
      </c>
      <c r="AC206" s="68" t="str">
        <f t="shared" si="53"/>
        <v>N/A</v>
      </c>
      <c r="AD206" s="65" t="str">
        <f t="shared" si="54"/>
        <v>No</v>
      </c>
      <c r="AE206" s="68" t="str">
        <f t="shared" si="55"/>
        <v>N/A</v>
      </c>
      <c r="AF206" s="66"/>
    </row>
    <row r="207" spans="1:32">
      <c r="A207" s="66" t="s">
        <v>2980</v>
      </c>
      <c r="B207" s="332" t="s">
        <v>27</v>
      </c>
      <c r="C207" s="212" t="str" cm="1">
        <f t="array" ref="C207">_xlfn.IFNA(_xlfn.IFS(B207="Starter","Starters &amp; Sides",B207="Sides","Starters &amp; Sides"),B207)</f>
        <v>Mains</v>
      </c>
      <c r="D207" s="8" t="s">
        <v>3133</v>
      </c>
      <c r="E207" s="8"/>
      <c r="F207" s="8"/>
      <c r="G207" s="8"/>
      <c r="H207" s="8"/>
      <c r="I207" s="8"/>
      <c r="J207" s="8"/>
      <c r="K207" s="8"/>
      <c r="L207" s="8"/>
      <c r="M207" s="8"/>
      <c r="N207" s="8"/>
      <c r="O207" s="61"/>
      <c r="P207" s="4">
        <v>17.2</v>
      </c>
      <c r="Q207" s="337"/>
      <c r="R207" s="15" t="str">
        <f t="shared" si="42"/>
        <v>No</v>
      </c>
      <c r="S207" s="15" t="str">
        <f t="shared" si="43"/>
        <v>No</v>
      </c>
      <c r="T207" s="221" t="str">
        <f t="shared" si="44"/>
        <v>No</v>
      </c>
      <c r="U207" s="223" t="str">
        <f t="shared" si="45"/>
        <v>N/A</v>
      </c>
      <c r="V207" s="221" t="str">
        <f t="shared" si="46"/>
        <v>No</v>
      </c>
      <c r="W207" s="223" t="str">
        <f t="shared" si="47"/>
        <v>N/A</v>
      </c>
      <c r="X207" s="221" t="str">
        <f t="shared" si="48"/>
        <v>No</v>
      </c>
      <c r="Y207" s="223" t="str">
        <f t="shared" si="49"/>
        <v>N/A</v>
      </c>
      <c r="Z207" s="222" t="str">
        <f t="shared" si="50"/>
        <v>No</v>
      </c>
      <c r="AA207" s="68" t="str">
        <f t="shared" si="51"/>
        <v>N/A</v>
      </c>
      <c r="AB207" s="65" t="str">
        <f t="shared" si="52"/>
        <v>No</v>
      </c>
      <c r="AC207" s="68" t="str">
        <f t="shared" si="53"/>
        <v>N/A</v>
      </c>
      <c r="AD207" s="65" t="str">
        <f t="shared" si="54"/>
        <v>No</v>
      </c>
      <c r="AE207" s="68" t="str">
        <f t="shared" si="55"/>
        <v>N/A</v>
      </c>
      <c r="AF207" s="66"/>
    </row>
    <row r="208" spans="1:32">
      <c r="A208" s="66" t="s">
        <v>2980</v>
      </c>
      <c r="B208" s="332" t="s">
        <v>86</v>
      </c>
      <c r="C208" s="212" t="str" cm="1">
        <f t="array" ref="C208">_xlfn.IFNA(_xlfn.IFS(B208="Starter","Starters &amp; Sides",B208="Sides","Starters &amp; Sides"),B208)</f>
        <v>Starters &amp; Sides</v>
      </c>
      <c r="D208" s="8" t="s">
        <v>3134</v>
      </c>
      <c r="E208" s="8"/>
      <c r="F208" s="8"/>
      <c r="G208" s="8"/>
      <c r="H208" s="8"/>
      <c r="I208" s="8"/>
      <c r="J208" s="8"/>
      <c r="K208" s="8"/>
      <c r="L208" s="8"/>
      <c r="M208" s="8"/>
      <c r="N208" s="8"/>
      <c r="O208" s="61"/>
      <c r="P208" s="18">
        <v>4.25</v>
      </c>
      <c r="Q208" s="337">
        <v>4.25</v>
      </c>
      <c r="R208" s="15" t="str">
        <f t="shared" si="42"/>
        <v>Yes</v>
      </c>
      <c r="S208" s="15" t="str">
        <f t="shared" si="43"/>
        <v>No</v>
      </c>
      <c r="T208" s="221" t="str">
        <f t="shared" si="44"/>
        <v>Yes</v>
      </c>
      <c r="U208" s="223">
        <f t="shared" si="45"/>
        <v>0</v>
      </c>
      <c r="V208" s="221" t="str">
        <f t="shared" si="46"/>
        <v>No</v>
      </c>
      <c r="W208" s="223" t="str">
        <f t="shared" si="47"/>
        <v>N/A</v>
      </c>
      <c r="X208" s="221" t="str">
        <f t="shared" si="48"/>
        <v>No</v>
      </c>
      <c r="Y208" s="223" t="str">
        <f t="shared" si="49"/>
        <v>N/A</v>
      </c>
      <c r="Z208" s="222" t="str">
        <f t="shared" si="50"/>
        <v>No</v>
      </c>
      <c r="AA208" s="68" t="str">
        <f t="shared" si="51"/>
        <v>N/A</v>
      </c>
      <c r="AB208" s="65" t="str">
        <f t="shared" si="52"/>
        <v>No</v>
      </c>
      <c r="AC208" s="68" t="str">
        <f t="shared" si="53"/>
        <v>N/A</v>
      </c>
      <c r="AD208" s="65" t="str">
        <f t="shared" si="54"/>
        <v>No</v>
      </c>
      <c r="AE208" s="68" t="str">
        <f t="shared" si="55"/>
        <v>N/A</v>
      </c>
      <c r="AF208" s="66"/>
    </row>
    <row r="209" spans="1:32">
      <c r="A209" s="66" t="s">
        <v>2980</v>
      </c>
      <c r="B209" s="332" t="s">
        <v>86</v>
      </c>
      <c r="C209" s="212" t="str" cm="1">
        <f t="array" ref="C209">_xlfn.IFNA(_xlfn.IFS(B209="Starter","Starters &amp; Sides",B209="Sides","Starters &amp; Sides"),B209)</f>
        <v>Starters &amp; Sides</v>
      </c>
      <c r="D209" s="8" t="s">
        <v>3135</v>
      </c>
      <c r="E209" s="8"/>
      <c r="F209" s="8"/>
      <c r="G209" s="8"/>
      <c r="H209" s="8"/>
      <c r="I209" s="8"/>
      <c r="J209" s="8"/>
      <c r="K209" s="8"/>
      <c r="L209" s="8"/>
      <c r="M209" s="8"/>
      <c r="N209" s="8"/>
      <c r="O209" s="61"/>
      <c r="P209" s="18">
        <v>4.25</v>
      </c>
      <c r="Q209" s="337"/>
      <c r="R209" s="15" t="str">
        <f t="shared" si="42"/>
        <v>No</v>
      </c>
      <c r="S209" s="15" t="str">
        <f t="shared" si="43"/>
        <v>No</v>
      </c>
      <c r="T209" s="221" t="str">
        <f t="shared" si="44"/>
        <v>No</v>
      </c>
      <c r="U209" s="223" t="str">
        <f t="shared" si="45"/>
        <v>N/A</v>
      </c>
      <c r="V209" s="221" t="str">
        <f t="shared" si="46"/>
        <v>No</v>
      </c>
      <c r="W209" s="223" t="str">
        <f t="shared" si="47"/>
        <v>N/A</v>
      </c>
      <c r="X209" s="221" t="str">
        <f t="shared" si="48"/>
        <v>No</v>
      </c>
      <c r="Y209" s="223" t="str">
        <f t="shared" si="49"/>
        <v>N/A</v>
      </c>
      <c r="Z209" s="222" t="str">
        <f t="shared" si="50"/>
        <v>No</v>
      </c>
      <c r="AA209" s="68" t="str">
        <f t="shared" si="51"/>
        <v>N/A</v>
      </c>
      <c r="AB209" s="65" t="str">
        <f t="shared" si="52"/>
        <v>No</v>
      </c>
      <c r="AC209" s="68" t="str">
        <f t="shared" si="53"/>
        <v>N/A</v>
      </c>
      <c r="AD209" s="65" t="str">
        <f t="shared" si="54"/>
        <v>No</v>
      </c>
      <c r="AE209" s="68" t="str">
        <f t="shared" si="55"/>
        <v>N/A</v>
      </c>
      <c r="AF209" s="66"/>
    </row>
    <row r="210" spans="1:32">
      <c r="A210" s="66" t="s">
        <v>2980</v>
      </c>
      <c r="B210" s="332" t="s">
        <v>86</v>
      </c>
      <c r="C210" s="212" t="str" cm="1">
        <f t="array" ref="C210">_xlfn.IFNA(_xlfn.IFS(B210="Starter","Starters &amp; Sides",B210="Sides","Starters &amp; Sides"),B210)</f>
        <v>Starters &amp; Sides</v>
      </c>
      <c r="D210" s="8" t="s">
        <v>3136</v>
      </c>
      <c r="E210" s="8"/>
      <c r="F210" s="8"/>
      <c r="G210" s="8"/>
      <c r="H210" s="8"/>
      <c r="I210" s="8"/>
      <c r="J210" s="8"/>
      <c r="K210" s="8"/>
      <c r="L210" s="8"/>
      <c r="M210" s="8"/>
      <c r="N210" s="8"/>
      <c r="O210" s="61"/>
      <c r="P210" s="18">
        <v>4.25</v>
      </c>
      <c r="Q210" s="337"/>
      <c r="R210" s="15" t="str">
        <f t="shared" si="42"/>
        <v>No</v>
      </c>
      <c r="S210" s="15" t="str">
        <f t="shared" si="43"/>
        <v>No</v>
      </c>
      <c r="T210" s="221" t="str">
        <f t="shared" si="44"/>
        <v>No</v>
      </c>
      <c r="U210" s="223" t="str">
        <f t="shared" si="45"/>
        <v>N/A</v>
      </c>
      <c r="V210" s="221" t="str">
        <f t="shared" si="46"/>
        <v>No</v>
      </c>
      <c r="W210" s="223" t="str">
        <f t="shared" si="47"/>
        <v>N/A</v>
      </c>
      <c r="X210" s="221" t="str">
        <f t="shared" si="48"/>
        <v>No</v>
      </c>
      <c r="Y210" s="223" t="str">
        <f t="shared" si="49"/>
        <v>N/A</v>
      </c>
      <c r="Z210" s="222" t="str">
        <f t="shared" si="50"/>
        <v>No</v>
      </c>
      <c r="AA210" s="68" t="str">
        <f t="shared" si="51"/>
        <v>N/A</v>
      </c>
      <c r="AB210" s="65" t="str">
        <f t="shared" si="52"/>
        <v>No</v>
      </c>
      <c r="AC210" s="68" t="str">
        <f t="shared" si="53"/>
        <v>N/A</v>
      </c>
      <c r="AD210" s="65" t="str">
        <f t="shared" si="54"/>
        <v>No</v>
      </c>
      <c r="AE210" s="68" t="str">
        <f t="shared" si="55"/>
        <v>N/A</v>
      </c>
      <c r="AF210" s="66"/>
    </row>
    <row r="211" spans="1:32">
      <c r="A211" s="66" t="s">
        <v>2980</v>
      </c>
      <c r="B211" s="332" t="s">
        <v>86</v>
      </c>
      <c r="C211" s="212" t="str" cm="1">
        <f t="array" ref="C211">_xlfn.IFNA(_xlfn.IFS(B211="Starter","Starters &amp; Sides",B211="Sides","Starters &amp; Sides"),B211)</f>
        <v>Starters &amp; Sides</v>
      </c>
      <c r="D211" s="8" t="s">
        <v>3137</v>
      </c>
      <c r="E211" s="8"/>
      <c r="F211" s="8"/>
      <c r="G211" s="8"/>
      <c r="H211" s="8"/>
      <c r="I211" s="8"/>
      <c r="J211" s="8"/>
      <c r="K211" s="8"/>
      <c r="L211" s="8"/>
      <c r="M211" s="8"/>
      <c r="N211" s="8"/>
      <c r="O211" s="61"/>
      <c r="P211" s="18">
        <v>2.5</v>
      </c>
      <c r="Q211" s="337">
        <v>2.5</v>
      </c>
      <c r="R211" s="15" t="str">
        <f t="shared" si="42"/>
        <v>Yes</v>
      </c>
      <c r="S211" s="15" t="str">
        <f t="shared" si="43"/>
        <v>No</v>
      </c>
      <c r="T211" s="221" t="str">
        <f t="shared" si="44"/>
        <v>Yes</v>
      </c>
      <c r="U211" s="223">
        <f t="shared" si="45"/>
        <v>0</v>
      </c>
      <c r="V211" s="221" t="str">
        <f t="shared" si="46"/>
        <v>No</v>
      </c>
      <c r="W211" s="223" t="str">
        <f t="shared" si="47"/>
        <v>N/A</v>
      </c>
      <c r="X211" s="221" t="str">
        <f t="shared" si="48"/>
        <v>No</v>
      </c>
      <c r="Y211" s="223" t="str">
        <f t="shared" si="49"/>
        <v>N/A</v>
      </c>
      <c r="Z211" s="222" t="str">
        <f t="shared" si="50"/>
        <v>No</v>
      </c>
      <c r="AA211" s="68" t="str">
        <f t="shared" si="51"/>
        <v>N/A</v>
      </c>
      <c r="AB211" s="65" t="str">
        <f t="shared" si="52"/>
        <v>No</v>
      </c>
      <c r="AC211" s="68" t="str">
        <f t="shared" si="53"/>
        <v>N/A</v>
      </c>
      <c r="AD211" s="65" t="str">
        <f t="shared" si="54"/>
        <v>No</v>
      </c>
      <c r="AE211" s="68" t="str">
        <f t="shared" si="55"/>
        <v>N/A</v>
      </c>
      <c r="AF211" s="66"/>
    </row>
    <row r="212" spans="1:32">
      <c r="A212" s="66" t="s">
        <v>2980</v>
      </c>
      <c r="B212" s="332" t="s">
        <v>28</v>
      </c>
      <c r="C212" s="212" t="str" cm="1">
        <f t="array" ref="C212">_xlfn.IFNA(_xlfn.IFS(B212="Starter","Starters &amp; Sides",B212="Sides","Starters &amp; Sides"),B212)</f>
        <v>Drinks</v>
      </c>
      <c r="D212" s="8" t="s">
        <v>2115</v>
      </c>
      <c r="E212" s="8"/>
      <c r="F212" s="8"/>
      <c r="G212" s="8"/>
      <c r="H212" s="8"/>
      <c r="I212" s="8"/>
      <c r="J212" s="8"/>
      <c r="K212" s="8"/>
      <c r="L212" s="8"/>
      <c r="M212" s="8"/>
      <c r="N212" s="8"/>
      <c r="O212" s="61"/>
      <c r="P212" s="24">
        <v>4.5</v>
      </c>
      <c r="Q212" s="337">
        <v>4.75</v>
      </c>
      <c r="R212" s="15" t="str">
        <f t="shared" si="42"/>
        <v>Yes</v>
      </c>
      <c r="S212" s="15" t="str">
        <f t="shared" si="43"/>
        <v>No</v>
      </c>
      <c r="T212" s="340" t="str">
        <f t="shared" si="44"/>
        <v>Yes</v>
      </c>
      <c r="U212" s="294">
        <f t="shared" si="45"/>
        <v>5.555555555555558E-2</v>
      </c>
      <c r="V212" s="340" t="str">
        <f t="shared" si="46"/>
        <v>No</v>
      </c>
      <c r="W212" s="294" t="str">
        <f t="shared" si="47"/>
        <v>N/A</v>
      </c>
      <c r="X212" s="340" t="str">
        <f t="shared" si="48"/>
        <v>No</v>
      </c>
      <c r="Y212" s="294" t="str">
        <f t="shared" si="49"/>
        <v>N/A</v>
      </c>
      <c r="Z212" s="267" t="str">
        <f t="shared" si="50"/>
        <v>No</v>
      </c>
      <c r="AA212" s="50" t="str">
        <f t="shared" si="51"/>
        <v>N/A</v>
      </c>
      <c r="AB212" s="295" t="str">
        <f t="shared" si="52"/>
        <v>No</v>
      </c>
      <c r="AC212" s="50" t="str">
        <f t="shared" si="53"/>
        <v>N/A</v>
      </c>
      <c r="AD212" s="295" t="str">
        <f t="shared" si="54"/>
        <v>No</v>
      </c>
      <c r="AE212" s="50" t="str">
        <f t="shared" si="55"/>
        <v>N/A</v>
      </c>
      <c r="AF212" s="66"/>
    </row>
    <row r="213" spans="1:32">
      <c r="A213" s="66" t="s">
        <v>2980</v>
      </c>
      <c r="B213" s="332" t="s">
        <v>29</v>
      </c>
      <c r="C213" s="212" t="str" cm="1">
        <f t="array" ref="C213">_xlfn.IFNA(_xlfn.IFS(B213="Starter","Starters &amp; Sides",B213="Sides","Starters &amp; Sides"),B213)</f>
        <v>Desserts</v>
      </c>
      <c r="D213" s="8" t="s">
        <v>3138</v>
      </c>
      <c r="E213" s="8"/>
      <c r="F213" s="8"/>
      <c r="G213" s="8"/>
      <c r="H213" s="8"/>
      <c r="I213" s="8"/>
      <c r="J213" s="8"/>
      <c r="K213" s="8"/>
      <c r="L213" s="8"/>
      <c r="M213" s="8"/>
      <c r="N213" s="8"/>
      <c r="O213" s="61"/>
      <c r="P213" s="18">
        <v>5.25</v>
      </c>
      <c r="Q213" s="337">
        <v>5.5</v>
      </c>
      <c r="R213" s="15" t="str">
        <f t="shared" si="42"/>
        <v>Yes</v>
      </c>
      <c r="S213" s="15" t="str">
        <f t="shared" si="43"/>
        <v>No</v>
      </c>
      <c r="T213" s="4" t="str">
        <f t="shared" si="44"/>
        <v>Yes</v>
      </c>
      <c r="U213" s="223">
        <f t="shared" si="45"/>
        <v>4.7619047619047672E-2</v>
      </c>
      <c r="V213" s="4" t="str">
        <f t="shared" si="46"/>
        <v>No</v>
      </c>
      <c r="W213" s="223" t="str">
        <f t="shared" si="47"/>
        <v>N/A</v>
      </c>
      <c r="X213" s="4" t="str">
        <f t="shared" si="48"/>
        <v>No</v>
      </c>
      <c r="Y213" s="223" t="str">
        <f t="shared" si="49"/>
        <v>N/A</v>
      </c>
      <c r="Z213" s="4" t="str">
        <f t="shared" si="50"/>
        <v>No</v>
      </c>
      <c r="AA213" s="223" t="str">
        <f t="shared" si="51"/>
        <v>N/A</v>
      </c>
      <c r="AB213" s="4" t="str">
        <f t="shared" si="52"/>
        <v>No</v>
      </c>
      <c r="AC213" s="223" t="str">
        <f t="shared" si="53"/>
        <v>N/A</v>
      </c>
      <c r="AD213" s="4" t="str">
        <f t="shared" si="54"/>
        <v>No</v>
      </c>
      <c r="AE213" s="223" t="str">
        <f t="shared" si="55"/>
        <v>N/A</v>
      </c>
      <c r="AF213" s="95"/>
    </row>
    <row r="214" spans="1:32">
      <c r="A214" s="66" t="s">
        <v>2980</v>
      </c>
      <c r="B214" s="66" t="s">
        <v>28</v>
      </c>
      <c r="C214" s="66" t="str" cm="1">
        <f t="array" ref="C214">_xlfn.IFNA(_xlfn.IFS(B214="Starter","Starters &amp; Sides",B214="Sides","Starters &amp; Sides"),B214)</f>
        <v>Drinks</v>
      </c>
      <c r="D214" t="s">
        <v>3139</v>
      </c>
      <c r="P214" s="388"/>
      <c r="Q214" s="337">
        <v>4.25</v>
      </c>
      <c r="T214" s="6"/>
      <c r="U214" s="48"/>
      <c r="V214" s="6"/>
      <c r="W214" s="48"/>
      <c r="X214" s="6"/>
      <c r="Y214" s="48"/>
      <c r="Z214" s="6"/>
      <c r="AA214" s="48"/>
      <c r="AB214" s="6"/>
      <c r="AC214" s="48"/>
      <c r="AD214" s="6"/>
      <c r="AE214" s="48"/>
    </row>
    <row r="215" spans="1:32">
      <c r="T215" s="6"/>
      <c r="U215" s="48"/>
      <c r="V215" s="6"/>
      <c r="W215" s="48"/>
      <c r="X215" s="6"/>
      <c r="Y215" s="48"/>
      <c r="Z215" s="6"/>
      <c r="AA215" s="48"/>
      <c r="AB215" s="6"/>
      <c r="AC215" s="48"/>
      <c r="AD215" s="6"/>
      <c r="AE215" s="48"/>
    </row>
    <row r="216" spans="1:32">
      <c r="T216" s="6"/>
      <c r="U216" s="48"/>
      <c r="V216" s="6"/>
      <c r="W216" s="48"/>
      <c r="X216" s="6"/>
      <c r="Y216" s="48"/>
      <c r="Z216" s="6"/>
      <c r="AA216" s="48"/>
      <c r="AB216" s="6"/>
      <c r="AC216" s="48"/>
      <c r="AD216" s="6"/>
      <c r="AE216" s="48"/>
    </row>
    <row r="217" spans="1:32">
      <c r="T217" s="6"/>
      <c r="U217" s="48"/>
      <c r="V217" s="6"/>
      <c r="W217" s="48"/>
      <c r="X217" s="6"/>
      <c r="Y217" s="48"/>
      <c r="Z217" s="6"/>
      <c r="AA217" s="48"/>
      <c r="AB217" s="6"/>
      <c r="AC217" s="48"/>
      <c r="AD217" s="6"/>
      <c r="AE217" s="48"/>
    </row>
    <row r="218" spans="1:32">
      <c r="T218" s="6"/>
      <c r="U218" s="48"/>
      <c r="V218" s="6"/>
      <c r="W218" s="48"/>
      <c r="X218" s="6"/>
      <c r="Y218" s="48"/>
      <c r="Z218" s="6"/>
      <c r="AA218" s="48"/>
      <c r="AB218" s="6"/>
      <c r="AC218" s="48"/>
      <c r="AD218" s="6"/>
      <c r="AE218" s="48"/>
    </row>
    <row r="219" spans="1:32">
      <c r="T219" s="6"/>
      <c r="U219" s="48"/>
      <c r="V219" s="6"/>
      <c r="W219" s="48"/>
      <c r="X219" s="6"/>
      <c r="Y219" s="48"/>
      <c r="Z219" s="6"/>
      <c r="AA219" s="48"/>
      <c r="AB219" s="6"/>
      <c r="AC219" s="48"/>
      <c r="AD219" s="6"/>
      <c r="AE219" s="48"/>
    </row>
    <row r="220" spans="1:32">
      <c r="T220" s="6"/>
      <c r="U220" s="48"/>
      <c r="V220" s="6"/>
      <c r="W220" s="48"/>
      <c r="X220" s="6"/>
      <c r="Y220" s="48"/>
      <c r="Z220" s="6"/>
      <c r="AA220" s="48"/>
      <c r="AB220" s="6"/>
      <c r="AC220" s="48"/>
      <c r="AD220" s="6"/>
      <c r="AE220" s="48"/>
    </row>
    <row r="221" spans="1:32">
      <c r="D221" s="8"/>
      <c r="E221" s="23"/>
      <c r="T221" s="6"/>
      <c r="U221" s="48"/>
      <c r="V221" s="6"/>
      <c r="W221" s="48"/>
      <c r="X221" s="6"/>
      <c r="Y221" s="48"/>
      <c r="Z221" s="6"/>
      <c r="AA221" s="48"/>
      <c r="AB221" s="6"/>
      <c r="AC221" s="48"/>
      <c r="AD221" s="6"/>
      <c r="AE221" s="48"/>
    </row>
    <row r="222" spans="1:32">
      <c r="D222" s="8"/>
      <c r="E222" s="337"/>
      <c r="T222" s="6"/>
      <c r="U222" s="48"/>
      <c r="V222" s="6"/>
      <c r="W222" s="48"/>
      <c r="X222" s="6"/>
      <c r="Y222" s="48"/>
      <c r="Z222" s="6"/>
      <c r="AA222" s="48"/>
      <c r="AB222" s="6"/>
      <c r="AC222" s="48"/>
      <c r="AD222" s="6"/>
      <c r="AE222" s="48"/>
    </row>
    <row r="223" spans="1:32">
      <c r="D223" s="8"/>
      <c r="E223" s="23"/>
      <c r="T223" s="6"/>
      <c r="U223" s="48"/>
      <c r="V223" s="6"/>
      <c r="W223" s="48"/>
      <c r="X223" s="6"/>
      <c r="Y223" s="48"/>
      <c r="Z223" s="6"/>
      <c r="AA223" s="48"/>
      <c r="AB223" s="6"/>
      <c r="AC223" s="48"/>
      <c r="AD223" s="6"/>
      <c r="AE223" s="48"/>
    </row>
    <row r="224" spans="1:32">
      <c r="T224" s="6"/>
      <c r="U224" s="48"/>
      <c r="V224" s="6"/>
      <c r="W224" s="48"/>
      <c r="X224" s="6"/>
      <c r="Y224" s="48"/>
      <c r="Z224" s="6"/>
      <c r="AA224" s="48"/>
      <c r="AB224" s="6"/>
      <c r="AC224" s="48"/>
      <c r="AD224" s="6"/>
      <c r="AE224" s="48"/>
    </row>
    <row r="225" spans="20:31">
      <c r="T225" s="6"/>
      <c r="U225" s="48"/>
      <c r="V225" s="6"/>
      <c r="W225" s="48"/>
      <c r="X225" s="6"/>
      <c r="Y225" s="48"/>
      <c r="Z225" s="6"/>
      <c r="AA225" s="48"/>
      <c r="AB225" s="6"/>
      <c r="AC225" s="48"/>
      <c r="AD225" s="6"/>
      <c r="AE225" s="48"/>
    </row>
    <row r="226" spans="20:31">
      <c r="T226" s="6"/>
      <c r="U226" s="48"/>
      <c r="V226" s="6"/>
      <c r="W226" s="48"/>
      <c r="X226" s="6"/>
      <c r="Y226" s="48"/>
      <c r="Z226" s="6"/>
      <c r="AA226" s="48"/>
      <c r="AB226" s="6"/>
      <c r="AC226" s="48"/>
      <c r="AD226" s="6"/>
      <c r="AE226" s="48"/>
    </row>
    <row r="227" spans="20:31">
      <c r="T227" s="6"/>
      <c r="U227" s="48"/>
      <c r="V227" s="6"/>
      <c r="W227" s="48"/>
      <c r="X227" s="6"/>
      <c r="Y227" s="48"/>
      <c r="Z227" s="6"/>
      <c r="AA227" s="48"/>
      <c r="AB227" s="6"/>
      <c r="AC227" s="48"/>
      <c r="AD227" s="6"/>
      <c r="AE227" s="48"/>
    </row>
    <row r="228" spans="20:31">
      <c r="T228" s="6"/>
      <c r="U228" s="48"/>
      <c r="V228" s="6"/>
      <c r="W228" s="48"/>
      <c r="X228" s="6"/>
      <c r="Y228" s="48"/>
      <c r="Z228" s="6"/>
      <c r="AA228" s="48"/>
      <c r="AB228" s="6"/>
      <c r="AC228" s="48"/>
      <c r="AD228" s="6"/>
      <c r="AE228" s="48"/>
    </row>
    <row r="229" spans="20:31">
      <c r="T229" s="6"/>
      <c r="U229" s="48"/>
      <c r="V229" s="6"/>
      <c r="W229" s="48"/>
      <c r="X229" s="6"/>
      <c r="Y229" s="48"/>
      <c r="Z229" s="6"/>
      <c r="AA229" s="48"/>
      <c r="AB229" s="6"/>
      <c r="AC229" s="48"/>
      <c r="AD229" s="6"/>
      <c r="AE229" s="48"/>
    </row>
    <row r="230" spans="20:31">
      <c r="T230" s="6"/>
      <c r="U230" s="48"/>
      <c r="V230" s="6"/>
      <c r="W230" s="48"/>
      <c r="X230" s="6"/>
      <c r="Y230" s="48"/>
      <c r="Z230" s="6"/>
      <c r="AA230" s="48"/>
      <c r="AB230" s="6"/>
      <c r="AC230" s="48"/>
      <c r="AD230" s="6"/>
      <c r="AE230" s="48"/>
    </row>
    <row r="231" spans="20:31">
      <c r="T231" s="6"/>
      <c r="U231" s="48"/>
      <c r="V231" s="6"/>
      <c r="W231" s="48"/>
      <c r="X231" s="6"/>
      <c r="Y231" s="48"/>
      <c r="Z231" s="6"/>
      <c r="AA231" s="48"/>
      <c r="AB231" s="6"/>
      <c r="AC231" s="48"/>
      <c r="AD231" s="6"/>
      <c r="AE231" s="48"/>
    </row>
    <row r="232" spans="20:31">
      <c r="T232" s="6"/>
      <c r="U232" s="48"/>
      <c r="V232" s="6"/>
      <c r="W232" s="48"/>
      <c r="X232" s="6"/>
      <c r="Y232" s="48"/>
      <c r="Z232" s="6"/>
      <c r="AA232" s="48"/>
      <c r="AB232" s="6"/>
      <c r="AC232" s="48"/>
      <c r="AD232" s="6"/>
      <c r="AE232" s="48"/>
    </row>
    <row r="233" spans="20:31">
      <c r="T233" s="6"/>
      <c r="U233" s="48"/>
      <c r="V233" s="6"/>
      <c r="W233" s="48"/>
      <c r="X233" s="6"/>
      <c r="Y233" s="48"/>
      <c r="Z233" s="6"/>
      <c r="AA233" s="48"/>
      <c r="AB233" s="6"/>
      <c r="AC233" s="48"/>
      <c r="AD233" s="6"/>
      <c r="AE233" s="48"/>
    </row>
    <row r="234" spans="20:31">
      <c r="T234" s="6"/>
      <c r="U234" s="48"/>
      <c r="V234" s="6"/>
      <c r="W234" s="48"/>
      <c r="X234" s="6"/>
      <c r="Y234" s="48"/>
      <c r="Z234" s="6"/>
      <c r="AA234" s="48"/>
      <c r="AB234" s="6"/>
      <c r="AC234" s="48"/>
      <c r="AD234" s="6"/>
      <c r="AE234" s="48"/>
    </row>
    <row r="235" spans="20:31">
      <c r="T235" s="6"/>
      <c r="U235" s="48"/>
      <c r="V235" s="6"/>
      <c r="W235" s="48"/>
      <c r="X235" s="6"/>
      <c r="Y235" s="48"/>
      <c r="Z235" s="6"/>
      <c r="AA235" s="48"/>
      <c r="AB235" s="6"/>
      <c r="AC235" s="48"/>
      <c r="AD235" s="6"/>
      <c r="AE235" s="48"/>
    </row>
    <row r="236" spans="20:31">
      <c r="T236" s="6"/>
      <c r="U236" s="48"/>
      <c r="V236" s="6"/>
      <c r="W236" s="48"/>
      <c r="X236" s="6"/>
      <c r="Y236" s="48"/>
      <c r="Z236" s="6"/>
      <c r="AA236" s="48"/>
      <c r="AB236" s="6"/>
      <c r="AC236" s="48"/>
      <c r="AD236" s="6"/>
      <c r="AE236" s="48"/>
    </row>
    <row r="237" spans="20:31">
      <c r="T237" s="6"/>
      <c r="U237" s="48"/>
      <c r="V237" s="6"/>
      <c r="W237" s="48"/>
      <c r="X237" s="6"/>
      <c r="Y237" s="48"/>
      <c r="Z237" s="6"/>
      <c r="AA237" s="48"/>
      <c r="AB237" s="6"/>
      <c r="AC237" s="48"/>
      <c r="AD237" s="6"/>
      <c r="AE237" s="48"/>
    </row>
    <row r="238" spans="20:31">
      <c r="T238" s="6"/>
      <c r="U238" s="48"/>
      <c r="V238" s="6"/>
      <c r="W238" s="48"/>
      <c r="X238" s="6"/>
      <c r="Y238" s="48"/>
      <c r="Z238" s="6"/>
      <c r="AA238" s="48"/>
      <c r="AB238" s="6"/>
      <c r="AC238" s="48"/>
      <c r="AD238" s="6"/>
      <c r="AE238" s="48"/>
    </row>
    <row r="239" spans="20:31">
      <c r="T239" s="6"/>
      <c r="U239" s="48"/>
      <c r="V239" s="6"/>
      <c r="W239" s="48"/>
      <c r="X239" s="6"/>
      <c r="Y239" s="48"/>
      <c r="Z239" s="6"/>
      <c r="AA239" s="48"/>
      <c r="AB239" s="6"/>
      <c r="AC239" s="48"/>
      <c r="AD239" s="6"/>
      <c r="AE239" s="48"/>
    </row>
    <row r="240" spans="20:31">
      <c r="T240" s="6"/>
      <c r="U240" s="48"/>
      <c r="V240" s="6"/>
      <c r="W240" s="48"/>
      <c r="X240" s="6"/>
      <c r="Y240" s="48"/>
      <c r="Z240" s="6"/>
      <c r="AA240" s="48"/>
      <c r="AB240" s="6"/>
      <c r="AC240" s="48"/>
      <c r="AD240" s="6"/>
      <c r="AE240" s="48"/>
    </row>
    <row r="241" spans="20:31">
      <c r="T241" s="6"/>
      <c r="U241" s="48"/>
      <c r="V241" s="6"/>
      <c r="W241" s="48"/>
      <c r="X241" s="6"/>
      <c r="Y241" s="48"/>
      <c r="Z241" s="6"/>
      <c r="AA241" s="48"/>
      <c r="AB241" s="6"/>
      <c r="AC241" s="48"/>
      <c r="AD241" s="6"/>
      <c r="AE241" s="48"/>
    </row>
    <row r="242" spans="20:31">
      <c r="T242" s="6"/>
      <c r="U242" s="48"/>
      <c r="V242" s="6"/>
      <c r="W242" s="48"/>
      <c r="X242" s="6"/>
      <c r="Y242" s="48"/>
      <c r="Z242" s="6"/>
      <c r="AA242" s="48"/>
      <c r="AB242" s="6"/>
      <c r="AC242" s="48"/>
      <c r="AD242" s="6"/>
      <c r="AE242" s="48"/>
    </row>
    <row r="243" spans="20:31">
      <c r="T243" s="6"/>
      <c r="U243" s="48"/>
      <c r="V243" s="6"/>
      <c r="W243" s="48"/>
      <c r="X243" s="6"/>
      <c r="Y243" s="48"/>
      <c r="Z243" s="6"/>
      <c r="AA243" s="48"/>
      <c r="AB243" s="6"/>
      <c r="AC243" s="48"/>
      <c r="AD243" s="6"/>
      <c r="AE243" s="48"/>
    </row>
    <row r="244" spans="20:31">
      <c r="T244" s="6"/>
      <c r="U244" s="48"/>
      <c r="V244" s="6"/>
      <c r="W244" s="48"/>
      <c r="X244" s="6"/>
      <c r="Y244" s="48"/>
      <c r="Z244" s="6"/>
      <c r="AA244" s="48"/>
      <c r="AB244" s="6"/>
      <c r="AC244" s="48"/>
      <c r="AD244" s="6"/>
      <c r="AE244" s="48"/>
    </row>
    <row r="245" spans="20:31">
      <c r="T245" s="6"/>
      <c r="U245" s="48"/>
      <c r="V245" s="6"/>
      <c r="W245" s="48"/>
      <c r="X245" s="6"/>
      <c r="Y245" s="48"/>
      <c r="Z245" s="6"/>
      <c r="AA245" s="48"/>
      <c r="AB245" s="6"/>
      <c r="AC245" s="48"/>
      <c r="AD245" s="6"/>
      <c r="AE245" s="48"/>
    </row>
    <row r="246" spans="20:31">
      <c r="T246" s="6"/>
      <c r="U246" s="48"/>
      <c r="V246" s="6"/>
      <c r="W246" s="48"/>
      <c r="X246" s="6"/>
      <c r="Y246" s="48"/>
      <c r="Z246" s="6"/>
      <c r="AA246" s="48"/>
      <c r="AB246" s="6"/>
      <c r="AC246" s="48"/>
      <c r="AD246" s="6"/>
      <c r="AE246" s="48"/>
    </row>
    <row r="247" spans="20:31">
      <c r="T247" s="6"/>
      <c r="U247" s="48"/>
      <c r="V247" s="6"/>
      <c r="W247" s="48"/>
      <c r="X247" s="6"/>
      <c r="Y247" s="48"/>
      <c r="Z247" s="6"/>
      <c r="AA247" s="48"/>
      <c r="AB247" s="6"/>
      <c r="AC247" s="48"/>
      <c r="AD247" s="6"/>
      <c r="AE247" s="48"/>
    </row>
    <row r="248" spans="20:31">
      <c r="T248" s="6"/>
      <c r="U248" s="48"/>
      <c r="V248" s="6"/>
      <c r="W248" s="48"/>
      <c r="X248" s="6"/>
      <c r="Y248" s="48"/>
      <c r="Z248" s="6"/>
      <c r="AA248" s="48"/>
      <c r="AB248" s="6"/>
      <c r="AC248" s="48"/>
      <c r="AD248" s="6"/>
      <c r="AE248" s="48"/>
    </row>
    <row r="249" spans="20:31">
      <c r="T249" s="6"/>
      <c r="U249" s="48"/>
      <c r="V249" s="6"/>
      <c r="W249" s="48"/>
      <c r="X249" s="6"/>
      <c r="Y249" s="48"/>
      <c r="Z249" s="6"/>
      <c r="AA249" s="48"/>
      <c r="AB249" s="6"/>
      <c r="AC249" s="48"/>
      <c r="AD249" s="6"/>
      <c r="AE249" s="48"/>
    </row>
    <row r="250" spans="20:31">
      <c r="T250" s="6"/>
      <c r="U250" s="48"/>
      <c r="V250" s="6"/>
      <c r="W250" s="48"/>
      <c r="X250" s="6"/>
      <c r="Y250" s="48"/>
      <c r="Z250" s="6"/>
      <c r="AA250" s="48"/>
      <c r="AB250" s="6"/>
      <c r="AC250" s="48"/>
      <c r="AD250" s="6"/>
      <c r="AE250" s="48"/>
    </row>
    <row r="251" spans="20:31">
      <c r="T251" s="6"/>
      <c r="U251" s="48"/>
      <c r="V251" s="6"/>
      <c r="W251" s="48"/>
      <c r="X251" s="6"/>
      <c r="Y251" s="48"/>
      <c r="Z251" s="6"/>
      <c r="AA251" s="48"/>
      <c r="AB251" s="6"/>
      <c r="AC251" s="48"/>
      <c r="AD251" s="6"/>
      <c r="AE251" s="48"/>
    </row>
    <row r="252" spans="20:31">
      <c r="T252" s="6"/>
      <c r="U252" s="48"/>
      <c r="V252" s="6"/>
      <c r="W252" s="48"/>
      <c r="X252" s="6"/>
      <c r="Y252" s="48"/>
      <c r="Z252" s="6"/>
      <c r="AA252" s="48"/>
      <c r="AB252" s="6"/>
      <c r="AC252" s="48"/>
      <c r="AD252" s="6"/>
      <c r="AE252" s="48"/>
    </row>
    <row r="253" spans="20:31">
      <c r="T253" s="6"/>
      <c r="U253" s="48"/>
      <c r="V253" s="6"/>
      <c r="W253" s="48"/>
      <c r="X253" s="6"/>
      <c r="Y253" s="48"/>
      <c r="Z253" s="6"/>
      <c r="AA253" s="48"/>
      <c r="AB253" s="6"/>
      <c r="AC253" s="48"/>
      <c r="AD253" s="6"/>
      <c r="AE253" s="48"/>
    </row>
    <row r="254" spans="20:31">
      <c r="T254" s="6"/>
      <c r="U254" s="48"/>
      <c r="V254" s="6"/>
      <c r="W254" s="48"/>
      <c r="X254" s="6"/>
      <c r="Y254" s="48"/>
      <c r="Z254" s="6"/>
      <c r="AA254" s="48"/>
      <c r="AB254" s="6"/>
      <c r="AC254" s="48"/>
      <c r="AD254" s="6"/>
      <c r="AE254" s="48"/>
    </row>
    <row r="255" spans="20:31">
      <c r="T255" s="6"/>
      <c r="U255" s="48"/>
      <c r="V255" s="6"/>
      <c r="W255" s="48"/>
      <c r="X255" s="6"/>
      <c r="Y255" s="48"/>
      <c r="Z255" s="6"/>
      <c r="AA255" s="48"/>
      <c r="AB255" s="6"/>
      <c r="AC255" s="48"/>
      <c r="AD255" s="6"/>
      <c r="AE255" s="48"/>
    </row>
    <row r="256" spans="20:31">
      <c r="T256" s="6"/>
      <c r="U256" s="48"/>
      <c r="V256" s="6"/>
      <c r="W256" s="48"/>
      <c r="X256" s="6"/>
      <c r="Y256" s="48"/>
      <c r="Z256" s="6"/>
      <c r="AA256" s="48"/>
      <c r="AB256" s="6"/>
      <c r="AC256" s="48"/>
      <c r="AD256" s="6"/>
      <c r="AE256" s="48"/>
    </row>
    <row r="257" spans="20:31">
      <c r="T257" s="6"/>
      <c r="U257" s="48"/>
      <c r="V257" s="6"/>
      <c r="W257" s="48"/>
      <c r="X257" s="6"/>
      <c r="Y257" s="48"/>
      <c r="Z257" s="6"/>
      <c r="AA257" s="48"/>
      <c r="AB257" s="6"/>
      <c r="AC257" s="48"/>
      <c r="AD257" s="6"/>
      <c r="AE257" s="48"/>
    </row>
    <row r="258" spans="20:31">
      <c r="T258" s="6"/>
      <c r="U258" s="48"/>
      <c r="V258" s="6"/>
      <c r="W258" s="48"/>
      <c r="X258" s="6"/>
      <c r="Y258" s="48"/>
      <c r="Z258" s="6"/>
      <c r="AA258" s="48"/>
      <c r="AB258" s="6"/>
      <c r="AC258" s="48"/>
      <c r="AD258" s="6"/>
      <c r="AE258" s="48"/>
    </row>
    <row r="259" spans="20:31">
      <c r="T259" s="6"/>
      <c r="U259" s="48"/>
      <c r="V259" s="6"/>
      <c r="W259" s="48"/>
      <c r="X259" s="6"/>
      <c r="Y259" s="48"/>
      <c r="Z259" s="6"/>
      <c r="AA259" s="48"/>
      <c r="AB259" s="6"/>
      <c r="AC259" s="48"/>
      <c r="AD259" s="6"/>
      <c r="AE259" s="48"/>
    </row>
    <row r="260" spans="20:31">
      <c r="T260" s="6"/>
      <c r="U260" s="48"/>
      <c r="V260" s="6"/>
      <c r="W260" s="48"/>
      <c r="X260" s="6"/>
      <c r="Y260" s="48"/>
      <c r="Z260" s="6"/>
      <c r="AA260" s="48"/>
      <c r="AB260" s="6"/>
      <c r="AC260" s="48"/>
      <c r="AD260" s="6"/>
      <c r="AE260" s="48"/>
    </row>
    <row r="261" spans="20:31">
      <c r="T261" s="6"/>
      <c r="U261" s="48"/>
      <c r="V261" s="6"/>
      <c r="W261" s="48"/>
      <c r="X261" s="6"/>
      <c r="Y261" s="48"/>
      <c r="Z261" s="6"/>
      <c r="AA261" s="48"/>
      <c r="AB261" s="6"/>
      <c r="AC261" s="48"/>
      <c r="AD261" s="6"/>
      <c r="AE261" s="48"/>
    </row>
    <row r="262" spans="20:31">
      <c r="T262" s="6"/>
      <c r="U262" s="48"/>
      <c r="V262" s="6"/>
      <c r="W262" s="48"/>
      <c r="X262" s="6"/>
      <c r="Y262" s="48"/>
      <c r="Z262" s="6"/>
      <c r="AA262" s="48"/>
      <c r="AB262" s="6"/>
      <c r="AC262" s="48"/>
      <c r="AD262" s="6"/>
      <c r="AE262" s="48"/>
    </row>
    <row r="263" spans="20:31">
      <c r="T263" s="6"/>
      <c r="U263" s="48"/>
      <c r="V263" s="6"/>
      <c r="W263" s="48"/>
      <c r="X263" s="6"/>
      <c r="Y263" s="48"/>
      <c r="Z263" s="6"/>
      <c r="AA263" s="48"/>
      <c r="AB263" s="6"/>
      <c r="AC263" s="48"/>
      <c r="AD263" s="6"/>
      <c r="AE263" s="48"/>
    </row>
    <row r="264" spans="20:31">
      <c r="T264" s="6"/>
      <c r="U264" s="48"/>
      <c r="V264" s="6"/>
      <c r="W264" s="48"/>
      <c r="X264" s="6"/>
      <c r="Y264" s="48"/>
      <c r="Z264" s="6"/>
      <c r="AA264" s="48"/>
      <c r="AB264" s="6"/>
      <c r="AC264" s="48"/>
      <c r="AD264" s="6"/>
      <c r="AE264" s="48"/>
    </row>
    <row r="265" spans="20:31">
      <c r="T265" s="6"/>
      <c r="U265" s="48"/>
      <c r="V265" s="6"/>
      <c r="W265" s="48"/>
      <c r="X265" s="6"/>
      <c r="Y265" s="48"/>
      <c r="Z265" s="6"/>
      <c r="AA265" s="48"/>
      <c r="AB265" s="6"/>
      <c r="AC265" s="48"/>
      <c r="AD265" s="6"/>
      <c r="AE265" s="48"/>
    </row>
    <row r="266" spans="20:31">
      <c r="T266" s="6"/>
      <c r="U266" s="48"/>
      <c r="V266" s="6"/>
      <c r="W266" s="48"/>
      <c r="X266" s="6"/>
      <c r="Y266" s="48"/>
      <c r="Z266" s="6"/>
      <c r="AA266" s="48"/>
      <c r="AB266" s="6"/>
      <c r="AC266" s="48"/>
      <c r="AD266" s="6"/>
      <c r="AE266" s="48"/>
    </row>
    <row r="267" spans="20:31">
      <c r="T267" s="6"/>
      <c r="U267" s="48"/>
      <c r="V267" s="6"/>
      <c r="W267" s="48"/>
      <c r="X267" s="6"/>
      <c r="Y267" s="48"/>
      <c r="Z267" s="6"/>
      <c r="AA267" s="48"/>
      <c r="AB267" s="6"/>
      <c r="AC267" s="48"/>
      <c r="AD267" s="6"/>
      <c r="AE267" s="48"/>
    </row>
    <row r="268" spans="20:31">
      <c r="T268" s="6"/>
      <c r="U268" s="48"/>
      <c r="V268" s="6"/>
      <c r="W268" s="48"/>
      <c r="X268" s="6"/>
      <c r="Y268" s="48"/>
      <c r="Z268" s="6"/>
      <c r="AA268" s="48"/>
      <c r="AB268" s="6"/>
      <c r="AC268" s="48"/>
      <c r="AD268" s="6"/>
      <c r="AE268" s="48"/>
    </row>
    <row r="269" spans="20:31">
      <c r="T269" s="6"/>
      <c r="U269" s="48"/>
      <c r="V269" s="6"/>
      <c r="W269" s="48"/>
      <c r="X269" s="6"/>
      <c r="Y269" s="48"/>
      <c r="Z269" s="6"/>
      <c r="AA269" s="48"/>
      <c r="AB269" s="6"/>
      <c r="AC269" s="48"/>
      <c r="AD269" s="6"/>
      <c r="AE269" s="48"/>
    </row>
    <row r="270" spans="20:31">
      <c r="T270" s="6"/>
      <c r="U270" s="48"/>
      <c r="V270" s="6"/>
      <c r="W270" s="48"/>
      <c r="X270" s="6"/>
      <c r="Y270" s="48"/>
      <c r="Z270" s="6"/>
      <c r="AA270" s="48"/>
      <c r="AB270" s="6"/>
      <c r="AC270" s="48"/>
      <c r="AD270" s="6"/>
      <c r="AE270" s="48"/>
    </row>
    <row r="271" spans="20:31">
      <c r="T271" s="6"/>
      <c r="U271" s="48"/>
      <c r="V271" s="6"/>
      <c r="W271" s="48"/>
      <c r="X271" s="6"/>
      <c r="Y271" s="48"/>
      <c r="Z271" s="6"/>
      <c r="AA271" s="48"/>
      <c r="AB271" s="6"/>
      <c r="AC271" s="48"/>
      <c r="AD271" s="6"/>
      <c r="AE271" s="48"/>
    </row>
    <row r="272" spans="20:31">
      <c r="T272" s="6"/>
      <c r="U272" s="48"/>
      <c r="V272" s="6"/>
      <c r="W272" s="48"/>
      <c r="X272" s="6"/>
      <c r="Y272" s="48"/>
      <c r="Z272" s="6"/>
      <c r="AA272" s="48"/>
      <c r="AB272" s="6"/>
      <c r="AC272" s="48"/>
      <c r="AD272" s="6"/>
      <c r="AE272" s="48"/>
    </row>
    <row r="273" spans="20:31">
      <c r="T273" s="6"/>
      <c r="U273" s="48"/>
      <c r="V273" s="6"/>
      <c r="W273" s="48"/>
      <c r="X273" s="6"/>
      <c r="Y273" s="48"/>
      <c r="Z273" s="6"/>
      <c r="AA273" s="48"/>
      <c r="AB273" s="6"/>
      <c r="AC273" s="48"/>
      <c r="AD273" s="6"/>
      <c r="AE273" s="48"/>
    </row>
    <row r="274" spans="20:31">
      <c r="T274" s="6"/>
      <c r="U274" s="48"/>
      <c r="V274" s="6"/>
      <c r="W274" s="48"/>
      <c r="X274" s="6"/>
      <c r="Y274" s="48"/>
      <c r="Z274" s="6"/>
      <c r="AA274" s="48"/>
      <c r="AB274" s="6"/>
      <c r="AC274" s="48"/>
      <c r="AD274" s="6"/>
      <c r="AE274" s="48"/>
    </row>
    <row r="275" spans="20:31">
      <c r="T275" s="6"/>
      <c r="U275" s="48"/>
      <c r="V275" s="6"/>
      <c r="W275" s="48"/>
      <c r="X275" s="6"/>
      <c r="Y275" s="48"/>
      <c r="Z275" s="6"/>
      <c r="AA275" s="48"/>
      <c r="AB275" s="6"/>
      <c r="AC275" s="48"/>
      <c r="AD275" s="6"/>
      <c r="AE275" s="48"/>
    </row>
    <row r="276" spans="20:31">
      <c r="T276" s="6"/>
      <c r="U276" s="48"/>
      <c r="V276" s="6"/>
      <c r="W276" s="48"/>
      <c r="X276" s="6"/>
      <c r="Y276" s="48"/>
      <c r="Z276" s="6"/>
      <c r="AA276" s="48"/>
      <c r="AB276" s="6"/>
      <c r="AC276" s="48"/>
      <c r="AD276" s="6"/>
      <c r="AE276" s="48"/>
    </row>
    <row r="277" spans="20:31">
      <c r="T277" s="6"/>
      <c r="U277" s="48"/>
      <c r="V277" s="6"/>
      <c r="W277" s="48"/>
      <c r="X277" s="6"/>
      <c r="Y277" s="48"/>
      <c r="Z277" s="6"/>
      <c r="AA277" s="48"/>
      <c r="AB277" s="6"/>
      <c r="AC277" s="48"/>
      <c r="AD277" s="6"/>
      <c r="AE277" s="48"/>
    </row>
    <row r="278" spans="20:31">
      <c r="T278" s="6"/>
      <c r="U278" s="48"/>
      <c r="V278" s="6"/>
      <c r="W278" s="48"/>
      <c r="X278" s="6"/>
      <c r="Y278" s="48"/>
      <c r="Z278" s="6"/>
      <c r="AA278" s="48"/>
      <c r="AB278" s="6"/>
      <c r="AC278" s="48"/>
      <c r="AD278" s="6"/>
      <c r="AE278" s="48"/>
    </row>
    <row r="279" spans="20:31">
      <c r="T279" s="6"/>
      <c r="U279" s="48"/>
      <c r="V279" s="6"/>
      <c r="W279" s="48"/>
      <c r="X279" s="6"/>
      <c r="Y279" s="48"/>
      <c r="Z279" s="6"/>
      <c r="AA279" s="48"/>
      <c r="AB279" s="6"/>
      <c r="AC279" s="48"/>
      <c r="AD279" s="6"/>
      <c r="AE279" s="48"/>
    </row>
    <row r="280" spans="20:31">
      <c r="T280" s="6"/>
      <c r="U280" s="48"/>
      <c r="V280" s="6"/>
      <c r="W280" s="48"/>
      <c r="X280" s="6"/>
      <c r="Y280" s="48"/>
      <c r="Z280" s="6"/>
      <c r="AA280" s="48"/>
      <c r="AB280" s="6"/>
      <c r="AC280" s="48"/>
      <c r="AD280" s="6"/>
      <c r="AE280" s="48"/>
    </row>
    <row r="281" spans="20:31">
      <c r="T281" s="6"/>
      <c r="U281" s="48"/>
      <c r="V281" s="6"/>
      <c r="W281" s="48"/>
      <c r="X281" s="6"/>
      <c r="Y281" s="48"/>
      <c r="Z281" s="6"/>
      <c r="AA281" s="48"/>
      <c r="AB281" s="6"/>
      <c r="AC281" s="48"/>
      <c r="AD281" s="6"/>
      <c r="AE281" s="48"/>
    </row>
    <row r="282" spans="20:31">
      <c r="T282" s="6"/>
      <c r="U282" s="48"/>
      <c r="V282" s="6"/>
      <c r="W282" s="48"/>
      <c r="X282" s="6"/>
      <c r="Y282" s="48"/>
      <c r="Z282" s="6"/>
      <c r="AA282" s="48"/>
      <c r="AB282" s="6"/>
      <c r="AC282" s="48"/>
      <c r="AD282" s="6"/>
      <c r="AE282" s="48"/>
    </row>
    <row r="283" spans="20:31">
      <c r="T283" s="6"/>
      <c r="U283" s="48"/>
      <c r="V283" s="6"/>
      <c r="W283" s="48"/>
      <c r="X283" s="6"/>
      <c r="Y283" s="48"/>
      <c r="Z283" s="6"/>
      <c r="AA283" s="48"/>
      <c r="AB283" s="6"/>
      <c r="AC283" s="48"/>
      <c r="AD283" s="6"/>
      <c r="AE283" s="48"/>
    </row>
    <row r="284" spans="20:31">
      <c r="T284" s="6"/>
      <c r="U284" s="48"/>
      <c r="V284" s="6"/>
      <c r="W284" s="48"/>
      <c r="X284" s="6"/>
      <c r="Y284" s="48"/>
      <c r="Z284" s="6"/>
      <c r="AA284" s="48"/>
      <c r="AB284" s="6"/>
      <c r="AC284" s="48"/>
      <c r="AD284" s="6"/>
      <c r="AE284" s="48"/>
    </row>
    <row r="285" spans="20:31">
      <c r="T285" s="6"/>
      <c r="U285" s="48"/>
      <c r="V285" s="6"/>
      <c r="W285" s="48"/>
      <c r="X285" s="6"/>
      <c r="Y285" s="48"/>
      <c r="Z285" s="6"/>
      <c r="AA285" s="48"/>
      <c r="AB285" s="6"/>
      <c r="AC285" s="48"/>
      <c r="AD285" s="6"/>
      <c r="AE285" s="48"/>
    </row>
    <row r="286" spans="20:31">
      <c r="T286" s="6"/>
      <c r="U286" s="48"/>
      <c r="V286" s="6"/>
      <c r="W286" s="48"/>
      <c r="X286" s="6"/>
      <c r="Y286" s="48"/>
      <c r="Z286" s="6"/>
      <c r="AA286" s="48"/>
      <c r="AB286" s="6"/>
      <c r="AC286" s="48"/>
      <c r="AD286" s="6"/>
      <c r="AE286" s="48"/>
    </row>
    <row r="287" spans="20:31">
      <c r="T287" s="6"/>
      <c r="U287" s="48"/>
      <c r="V287" s="6"/>
      <c r="W287" s="48"/>
      <c r="X287" s="6"/>
      <c r="Y287" s="48"/>
      <c r="Z287" s="6"/>
      <c r="AA287" s="48"/>
      <c r="AB287" s="6"/>
      <c r="AC287" s="48"/>
      <c r="AD287" s="6"/>
      <c r="AE287" s="48"/>
    </row>
    <row r="288" spans="20:31">
      <c r="T288" s="6"/>
      <c r="U288" s="48"/>
      <c r="V288" s="6"/>
      <c r="W288" s="48"/>
      <c r="X288" s="6"/>
      <c r="Y288" s="48"/>
      <c r="Z288" s="6"/>
      <c r="AA288" s="48"/>
      <c r="AB288" s="6"/>
      <c r="AC288" s="48"/>
      <c r="AD288" s="6"/>
      <c r="AE288" s="48"/>
    </row>
    <row r="289" spans="20:31">
      <c r="T289" s="6"/>
      <c r="U289" s="48"/>
      <c r="V289" s="6"/>
      <c r="W289" s="48"/>
      <c r="X289" s="6"/>
      <c r="Y289" s="48"/>
      <c r="Z289" s="6"/>
      <c r="AA289" s="48"/>
      <c r="AB289" s="6"/>
      <c r="AC289" s="48"/>
      <c r="AD289" s="6"/>
      <c r="AE289" s="48"/>
    </row>
    <row r="290" spans="20:31">
      <c r="T290" s="6"/>
      <c r="U290" s="48"/>
      <c r="V290" s="6"/>
      <c r="W290" s="48"/>
      <c r="X290" s="6"/>
      <c r="Y290" s="48"/>
      <c r="Z290" s="6"/>
      <c r="AA290" s="48"/>
      <c r="AB290" s="6"/>
      <c r="AC290" s="48"/>
      <c r="AD290" s="6"/>
      <c r="AE290" s="48"/>
    </row>
    <row r="291" spans="20:31">
      <c r="T291" s="6"/>
      <c r="U291" s="48"/>
      <c r="V291" s="6"/>
      <c r="W291" s="48"/>
      <c r="X291" s="6"/>
      <c r="Y291" s="48"/>
      <c r="Z291" s="6"/>
      <c r="AA291" s="48"/>
      <c r="AB291" s="6"/>
      <c r="AC291" s="48"/>
      <c r="AD291" s="6"/>
      <c r="AE291" s="48"/>
    </row>
    <row r="292" spans="20:31">
      <c r="T292" s="6"/>
      <c r="U292" s="48"/>
      <c r="V292" s="6"/>
      <c r="W292" s="48"/>
      <c r="X292" s="6"/>
      <c r="Y292" s="48"/>
      <c r="Z292" s="6"/>
      <c r="AA292" s="48"/>
      <c r="AB292" s="6"/>
      <c r="AC292" s="48"/>
      <c r="AD292" s="6"/>
      <c r="AE292" s="48"/>
    </row>
    <row r="293" spans="20:31">
      <c r="T293" s="6"/>
      <c r="U293" s="48"/>
      <c r="V293" s="6"/>
      <c r="W293" s="48"/>
      <c r="X293" s="6"/>
      <c r="Y293" s="48"/>
      <c r="Z293" s="6"/>
      <c r="AA293" s="48"/>
      <c r="AB293" s="6"/>
      <c r="AC293" s="48"/>
      <c r="AD293" s="6"/>
      <c r="AE293" s="48"/>
    </row>
    <row r="294" spans="20:31">
      <c r="T294" s="6"/>
      <c r="U294" s="48"/>
      <c r="V294" s="6"/>
      <c r="W294" s="48"/>
      <c r="X294" s="6"/>
      <c r="Y294" s="48"/>
      <c r="Z294" s="6"/>
      <c r="AA294" s="48"/>
      <c r="AB294" s="6"/>
      <c r="AC294" s="48"/>
      <c r="AD294" s="6"/>
      <c r="AE294" s="48"/>
    </row>
    <row r="295" spans="20:31">
      <c r="T295" s="6"/>
      <c r="U295" s="48"/>
      <c r="V295" s="6"/>
      <c r="W295" s="48"/>
      <c r="X295" s="6"/>
      <c r="Y295" s="48"/>
      <c r="Z295" s="6"/>
      <c r="AA295" s="48"/>
      <c r="AB295" s="6"/>
      <c r="AC295" s="48"/>
      <c r="AD295" s="6"/>
      <c r="AE295" s="48"/>
    </row>
    <row r="296" spans="20:31">
      <c r="T296" s="6"/>
      <c r="U296" s="48"/>
      <c r="V296" s="6"/>
      <c r="W296" s="48"/>
      <c r="X296" s="6"/>
      <c r="Y296" s="48"/>
      <c r="Z296" s="6"/>
      <c r="AA296" s="48"/>
      <c r="AB296" s="6"/>
      <c r="AC296" s="48"/>
      <c r="AD296" s="6"/>
      <c r="AE296" s="48"/>
    </row>
    <row r="297" spans="20:31">
      <c r="T297" s="6"/>
      <c r="U297" s="48"/>
      <c r="V297" s="6"/>
      <c r="W297" s="48"/>
      <c r="X297" s="6"/>
      <c r="Y297" s="48"/>
      <c r="Z297" s="6"/>
      <c r="AA297" s="48"/>
      <c r="AB297" s="6"/>
      <c r="AC297" s="48"/>
      <c r="AD297" s="6"/>
      <c r="AE297" s="48"/>
    </row>
    <row r="298" spans="20:31">
      <c r="T298" s="6"/>
      <c r="U298" s="48"/>
      <c r="V298" s="6"/>
      <c r="W298" s="48"/>
      <c r="X298" s="6"/>
      <c r="Y298" s="48"/>
      <c r="Z298" s="6"/>
      <c r="AA298" s="48"/>
      <c r="AB298" s="6"/>
      <c r="AC298" s="48"/>
      <c r="AD298" s="6"/>
      <c r="AE298" s="48"/>
    </row>
    <row r="299" spans="20:31">
      <c r="T299" s="6"/>
      <c r="U299" s="48"/>
      <c r="V299" s="6"/>
      <c r="W299" s="48"/>
      <c r="X299" s="6"/>
      <c r="Y299" s="48"/>
      <c r="Z299" s="6"/>
      <c r="AA299" s="48"/>
      <c r="AB299" s="6"/>
      <c r="AC299" s="48"/>
      <c r="AD299" s="6"/>
      <c r="AE299" s="48"/>
    </row>
    <row r="300" spans="20:31">
      <c r="T300" s="6"/>
      <c r="U300" s="48"/>
      <c r="V300" s="6"/>
      <c r="W300" s="48"/>
      <c r="X300" s="6"/>
      <c r="Y300" s="48"/>
      <c r="Z300" s="6"/>
      <c r="AA300" s="48"/>
      <c r="AB300" s="6"/>
      <c r="AC300" s="48"/>
      <c r="AD300" s="6"/>
      <c r="AE300" s="48"/>
    </row>
    <row r="301" spans="20:31">
      <c r="T301" s="6"/>
      <c r="U301" s="48"/>
      <c r="V301" s="6"/>
      <c r="W301" s="48"/>
      <c r="X301" s="6"/>
      <c r="Y301" s="48"/>
      <c r="Z301" s="6"/>
      <c r="AA301" s="48"/>
      <c r="AB301" s="6"/>
      <c r="AC301" s="48"/>
      <c r="AD301" s="6"/>
      <c r="AE301" s="48"/>
    </row>
    <row r="302" spans="20:31">
      <c r="T302" s="6"/>
      <c r="U302" s="48"/>
      <c r="V302" s="6"/>
      <c r="W302" s="48"/>
      <c r="X302" s="6"/>
      <c r="Y302" s="48"/>
      <c r="Z302" s="6"/>
      <c r="AA302" s="48"/>
      <c r="AB302" s="6"/>
      <c r="AC302" s="48"/>
      <c r="AD302" s="6"/>
      <c r="AE302" s="48"/>
    </row>
    <row r="303" spans="20:31">
      <c r="T303" s="6"/>
      <c r="U303" s="48"/>
      <c r="V303" s="6"/>
      <c r="W303" s="48"/>
      <c r="X303" s="6"/>
      <c r="Y303" s="48"/>
      <c r="Z303" s="6"/>
      <c r="AA303" s="48"/>
      <c r="AB303" s="6"/>
      <c r="AC303" s="48"/>
      <c r="AD303" s="6"/>
      <c r="AE303" s="48"/>
    </row>
    <row r="304" spans="20:31">
      <c r="T304" s="6"/>
      <c r="U304" s="48"/>
      <c r="V304" s="6"/>
      <c r="W304" s="48"/>
      <c r="X304" s="6"/>
      <c r="Y304" s="48"/>
      <c r="Z304" s="6"/>
      <c r="AA304" s="48"/>
      <c r="AB304" s="6"/>
      <c r="AC304" s="48"/>
      <c r="AD304" s="6"/>
      <c r="AE304" s="48"/>
    </row>
    <row r="305" spans="20:31">
      <c r="T305" s="6"/>
      <c r="U305" s="48"/>
      <c r="V305" s="6"/>
      <c r="W305" s="48"/>
      <c r="X305" s="6"/>
      <c r="Y305" s="48"/>
      <c r="Z305" s="6"/>
      <c r="AA305" s="48"/>
      <c r="AB305" s="6"/>
      <c r="AC305" s="48"/>
      <c r="AD305" s="6"/>
      <c r="AE305" s="48"/>
    </row>
    <row r="306" spans="20:31">
      <c r="T306" s="6"/>
      <c r="U306" s="48"/>
      <c r="V306" s="6"/>
      <c r="W306" s="48"/>
      <c r="X306" s="6"/>
      <c r="Y306" s="48"/>
      <c r="Z306" s="6"/>
      <c r="AA306" s="48"/>
      <c r="AB306" s="6"/>
      <c r="AC306" s="48"/>
      <c r="AD306" s="6"/>
      <c r="AE306" s="48"/>
    </row>
    <row r="307" spans="20:31">
      <c r="T307" s="6"/>
      <c r="U307" s="48"/>
      <c r="V307" s="6"/>
      <c r="W307" s="48"/>
      <c r="X307" s="6"/>
      <c r="Y307" s="48"/>
      <c r="Z307" s="6"/>
      <c r="AA307" s="48"/>
      <c r="AB307" s="6"/>
      <c r="AC307" s="48"/>
      <c r="AD307" s="6"/>
      <c r="AE307" s="48"/>
    </row>
    <row r="308" spans="20:31">
      <c r="T308" s="6"/>
      <c r="U308" s="48"/>
      <c r="V308" s="6"/>
      <c r="W308" s="48"/>
      <c r="X308" s="6"/>
      <c r="Y308" s="48"/>
      <c r="Z308" s="6"/>
      <c r="AA308" s="48"/>
      <c r="AB308" s="6"/>
      <c r="AC308" s="48"/>
      <c r="AD308" s="6"/>
      <c r="AE308" s="48"/>
    </row>
    <row r="309" spans="20:31">
      <c r="T309" s="6"/>
      <c r="U309" s="48"/>
      <c r="V309" s="6"/>
      <c r="W309" s="48"/>
      <c r="X309" s="6"/>
      <c r="Y309" s="48"/>
      <c r="Z309" s="6"/>
      <c r="AA309" s="48"/>
      <c r="AB309" s="6"/>
      <c r="AC309" s="48"/>
      <c r="AD309" s="6"/>
      <c r="AE309" s="48"/>
    </row>
    <row r="310" spans="20:31">
      <c r="T310" s="6"/>
      <c r="U310" s="48"/>
      <c r="V310" s="6"/>
      <c r="W310" s="48"/>
      <c r="X310" s="6"/>
      <c r="Y310" s="48"/>
      <c r="Z310" s="6"/>
      <c r="AA310" s="48"/>
      <c r="AB310" s="6"/>
      <c r="AC310" s="48"/>
      <c r="AD310" s="6"/>
      <c r="AE310" s="48"/>
    </row>
    <row r="311" spans="20:31">
      <c r="T311" s="6"/>
      <c r="U311" s="48"/>
      <c r="V311" s="6"/>
      <c r="W311" s="48"/>
      <c r="X311" s="6"/>
      <c r="Y311" s="48"/>
      <c r="Z311" s="6"/>
      <c r="AA311" s="48"/>
      <c r="AB311" s="6"/>
      <c r="AC311" s="48"/>
      <c r="AD311" s="6"/>
      <c r="AE311" s="48"/>
    </row>
    <row r="312" spans="20:31">
      <c r="T312" s="6"/>
      <c r="U312" s="48"/>
      <c r="V312" s="6"/>
      <c r="W312" s="48"/>
      <c r="X312" s="6"/>
      <c r="Y312" s="48"/>
      <c r="Z312" s="6"/>
      <c r="AA312" s="48"/>
      <c r="AB312" s="6"/>
      <c r="AC312" s="48"/>
      <c r="AD312" s="6"/>
      <c r="AE312" s="48"/>
    </row>
    <row r="313" spans="20:31">
      <c r="T313" s="6"/>
      <c r="U313" s="48"/>
      <c r="V313" s="6"/>
      <c r="W313" s="48"/>
      <c r="X313" s="6"/>
      <c r="Y313" s="48"/>
      <c r="Z313" s="6"/>
      <c r="AA313" s="48"/>
      <c r="AB313" s="6"/>
      <c r="AC313" s="48"/>
      <c r="AD313" s="6"/>
      <c r="AE313" s="48"/>
    </row>
    <row r="314" spans="20:31">
      <c r="T314" s="6"/>
      <c r="U314" s="48"/>
      <c r="V314" s="6"/>
      <c r="W314" s="48"/>
      <c r="X314" s="6"/>
      <c r="Y314" s="48"/>
      <c r="Z314" s="6"/>
      <c r="AA314" s="48"/>
      <c r="AB314" s="6"/>
      <c r="AC314" s="48"/>
      <c r="AD314" s="6"/>
      <c r="AE314" s="48"/>
    </row>
    <row r="315" spans="20:31">
      <c r="T315" s="6"/>
      <c r="U315" s="48"/>
      <c r="V315" s="6"/>
      <c r="W315" s="48"/>
      <c r="X315" s="6"/>
      <c r="Y315" s="48"/>
      <c r="Z315" s="6"/>
      <c r="AA315" s="48"/>
      <c r="AB315" s="6"/>
      <c r="AC315" s="48"/>
      <c r="AD315" s="6"/>
      <c r="AE315" s="48"/>
    </row>
    <row r="316" spans="20:31">
      <c r="T316" s="6"/>
      <c r="U316" s="48"/>
      <c r="V316" s="6"/>
      <c r="W316" s="48"/>
      <c r="X316" s="6"/>
      <c r="Y316" s="48"/>
      <c r="Z316" s="6"/>
      <c r="AA316" s="48"/>
      <c r="AB316" s="6"/>
      <c r="AC316" s="48"/>
      <c r="AD316" s="6"/>
      <c r="AE316" s="48"/>
    </row>
    <row r="317" spans="20:31">
      <c r="T317" s="6"/>
      <c r="U317" s="48"/>
      <c r="V317" s="6"/>
      <c r="W317" s="48"/>
      <c r="X317" s="6"/>
      <c r="Y317" s="48"/>
      <c r="Z317" s="6"/>
      <c r="AA317" s="48"/>
      <c r="AB317" s="6"/>
      <c r="AC317" s="48"/>
      <c r="AD317" s="6"/>
      <c r="AE317" s="48"/>
    </row>
    <row r="318" spans="20:31">
      <c r="T318" s="6"/>
      <c r="U318" s="48"/>
      <c r="V318" s="6"/>
      <c r="W318" s="48"/>
      <c r="X318" s="6"/>
      <c r="Y318" s="48"/>
      <c r="Z318" s="6"/>
      <c r="AA318" s="48"/>
      <c r="AB318" s="6"/>
      <c r="AC318" s="48"/>
      <c r="AD318" s="6"/>
      <c r="AE318" s="48"/>
    </row>
    <row r="319" spans="20:31">
      <c r="T319" s="6"/>
      <c r="U319" s="48"/>
      <c r="V319" s="6"/>
      <c r="W319" s="48"/>
      <c r="X319" s="6"/>
      <c r="Y319" s="48"/>
      <c r="Z319" s="6"/>
      <c r="AA319" s="48"/>
      <c r="AB319" s="6"/>
      <c r="AC319" s="48"/>
      <c r="AD319" s="6"/>
      <c r="AE319" s="48"/>
    </row>
    <row r="320" spans="20:31">
      <c r="T320" s="6"/>
      <c r="U320" s="48"/>
      <c r="V320" s="6"/>
      <c r="W320" s="48"/>
      <c r="X320" s="6"/>
      <c r="Y320" s="48"/>
      <c r="Z320" s="6"/>
      <c r="AA320" s="48"/>
      <c r="AB320" s="6"/>
      <c r="AC320" s="48"/>
      <c r="AD320" s="6"/>
      <c r="AE320" s="48"/>
    </row>
    <row r="321" spans="20:31">
      <c r="T321" s="6"/>
      <c r="U321" s="48"/>
      <c r="V321" s="6"/>
      <c r="W321" s="48"/>
      <c r="X321" s="6"/>
      <c r="Y321" s="48"/>
      <c r="Z321" s="6"/>
      <c r="AA321" s="48"/>
      <c r="AB321" s="6"/>
      <c r="AC321" s="48"/>
      <c r="AD321" s="6"/>
      <c r="AE321" s="48"/>
    </row>
    <row r="322" spans="20:31">
      <c r="T322" s="6"/>
      <c r="U322" s="48"/>
      <c r="V322" s="6"/>
      <c r="W322" s="48"/>
      <c r="X322" s="6"/>
      <c r="Y322" s="48"/>
      <c r="Z322" s="6"/>
      <c r="AA322" s="48"/>
      <c r="AB322" s="6"/>
      <c r="AC322" s="48"/>
      <c r="AD322" s="6"/>
      <c r="AE322" s="48"/>
    </row>
    <row r="323" spans="20:31">
      <c r="T323" s="6"/>
      <c r="U323" s="48"/>
      <c r="V323" s="6"/>
      <c r="W323" s="48"/>
      <c r="X323" s="6"/>
      <c r="Y323" s="48"/>
      <c r="Z323" s="6"/>
      <c r="AA323" s="48"/>
      <c r="AB323" s="6"/>
      <c r="AC323" s="48"/>
      <c r="AD323" s="6"/>
      <c r="AE323" s="48"/>
    </row>
    <row r="324" spans="20:31">
      <c r="T324" s="6"/>
      <c r="U324" s="48"/>
      <c r="V324" s="6"/>
      <c r="W324" s="48"/>
      <c r="X324" s="6"/>
      <c r="Y324" s="48"/>
      <c r="Z324" s="6"/>
      <c r="AA324" s="48"/>
      <c r="AB324" s="6"/>
      <c r="AC324" s="48"/>
      <c r="AD324" s="6"/>
      <c r="AE324" s="48"/>
    </row>
    <row r="325" spans="20:31">
      <c r="T325" s="6"/>
      <c r="U325" s="48"/>
      <c r="V325" s="6"/>
      <c r="W325" s="48"/>
      <c r="X325" s="6"/>
      <c r="Y325" s="48"/>
      <c r="Z325" s="6"/>
      <c r="AA325" s="48"/>
      <c r="AB325" s="6"/>
      <c r="AC325" s="48"/>
      <c r="AD325" s="6"/>
      <c r="AE325" s="48"/>
    </row>
    <row r="326" spans="20:31">
      <c r="T326" s="6"/>
      <c r="U326" s="48"/>
      <c r="V326" s="6"/>
      <c r="W326" s="48"/>
      <c r="X326" s="6"/>
      <c r="Y326" s="48"/>
      <c r="Z326" s="6"/>
      <c r="AA326" s="48"/>
      <c r="AB326" s="6"/>
      <c r="AC326" s="48"/>
      <c r="AD326" s="6"/>
      <c r="AE326" s="48"/>
    </row>
    <row r="327" spans="20:31">
      <c r="T327" s="6"/>
      <c r="U327" s="48"/>
      <c r="V327" s="6"/>
      <c r="W327" s="48"/>
      <c r="X327" s="6"/>
      <c r="Y327" s="48"/>
      <c r="Z327" s="6"/>
      <c r="AA327" s="48"/>
      <c r="AB327" s="6"/>
      <c r="AC327" s="48"/>
      <c r="AD327" s="6"/>
      <c r="AE327" s="48"/>
    </row>
    <row r="328" spans="20:31">
      <c r="T328" s="6"/>
      <c r="U328" s="48"/>
      <c r="V328" s="6"/>
      <c r="W328" s="48"/>
      <c r="X328" s="6"/>
      <c r="Y328" s="48"/>
      <c r="Z328" s="6"/>
      <c r="AA328" s="48"/>
      <c r="AB328" s="6"/>
      <c r="AC328" s="48"/>
      <c r="AD328" s="6"/>
      <c r="AE328" s="48"/>
    </row>
    <row r="329" spans="20:31">
      <c r="T329" s="6"/>
      <c r="U329" s="48"/>
      <c r="V329" s="6"/>
      <c r="W329" s="48"/>
      <c r="X329" s="6"/>
      <c r="Y329" s="48"/>
      <c r="Z329" s="6"/>
      <c r="AA329" s="48"/>
      <c r="AB329" s="6"/>
      <c r="AC329" s="48"/>
      <c r="AD329" s="6"/>
      <c r="AE329" s="48"/>
    </row>
    <row r="330" spans="20:31">
      <c r="T330" s="6"/>
      <c r="U330" s="48"/>
      <c r="V330" s="6"/>
      <c r="W330" s="48"/>
      <c r="X330" s="6"/>
      <c r="Y330" s="48"/>
      <c r="Z330" s="6"/>
      <c r="AA330" s="48"/>
      <c r="AB330" s="6"/>
      <c r="AC330" s="48"/>
      <c r="AD330" s="6"/>
      <c r="AE330" s="48"/>
    </row>
    <row r="331" spans="20:31">
      <c r="T331" s="6"/>
      <c r="U331" s="48"/>
      <c r="V331" s="6"/>
      <c r="W331" s="48"/>
      <c r="X331" s="6"/>
      <c r="Y331" s="48"/>
      <c r="Z331" s="6"/>
      <c r="AA331" s="48"/>
      <c r="AB331" s="6"/>
      <c r="AC331" s="48"/>
      <c r="AD331" s="6"/>
      <c r="AE331" s="48"/>
    </row>
    <row r="332" spans="20:31">
      <c r="T332" s="6"/>
      <c r="U332" s="48"/>
      <c r="V332" s="6"/>
      <c r="W332" s="48"/>
      <c r="X332" s="6"/>
      <c r="Y332" s="48"/>
      <c r="Z332" s="6"/>
      <c r="AA332" s="48"/>
      <c r="AB332" s="6"/>
      <c r="AC332" s="48"/>
      <c r="AD332" s="6"/>
      <c r="AE332" s="48"/>
    </row>
    <row r="333" spans="20:31">
      <c r="T333" s="6"/>
      <c r="U333" s="48"/>
      <c r="V333" s="6"/>
      <c r="W333" s="48"/>
      <c r="X333" s="6"/>
      <c r="Y333" s="48"/>
      <c r="Z333" s="6"/>
      <c r="AA333" s="48"/>
      <c r="AB333" s="6"/>
      <c r="AC333" s="48"/>
      <c r="AD333" s="6"/>
      <c r="AE333" s="48"/>
    </row>
    <row r="334" spans="20:31">
      <c r="T334" s="6"/>
      <c r="U334" s="48"/>
      <c r="V334" s="6"/>
      <c r="W334" s="48"/>
      <c r="X334" s="6"/>
      <c r="Y334" s="48"/>
      <c r="Z334" s="6"/>
      <c r="AA334" s="48"/>
      <c r="AB334" s="6"/>
      <c r="AC334" s="48"/>
      <c r="AD334" s="6"/>
      <c r="AE334" s="48"/>
    </row>
    <row r="335" spans="20:31">
      <c r="T335" s="6"/>
      <c r="U335" s="48"/>
      <c r="V335" s="6"/>
      <c r="W335" s="48"/>
      <c r="X335" s="6"/>
      <c r="Y335" s="48"/>
      <c r="Z335" s="6"/>
      <c r="AA335" s="48"/>
      <c r="AB335" s="6"/>
      <c r="AC335" s="48"/>
      <c r="AD335" s="6"/>
      <c r="AE335" s="48"/>
    </row>
    <row r="336" spans="20:31">
      <c r="T336" s="6"/>
      <c r="U336" s="48"/>
      <c r="V336" s="6"/>
      <c r="W336" s="48"/>
      <c r="X336" s="6"/>
      <c r="Y336" s="48"/>
      <c r="Z336" s="6"/>
      <c r="AA336" s="48"/>
      <c r="AB336" s="6"/>
      <c r="AC336" s="48"/>
      <c r="AD336" s="6"/>
      <c r="AE336" s="48"/>
    </row>
    <row r="337" spans="20:31">
      <c r="T337" s="6"/>
      <c r="U337" s="48"/>
      <c r="V337" s="6"/>
      <c r="W337" s="48"/>
      <c r="X337" s="6"/>
      <c r="Y337" s="48"/>
      <c r="Z337" s="6"/>
      <c r="AA337" s="48"/>
      <c r="AB337" s="6"/>
      <c r="AC337" s="48"/>
      <c r="AD337" s="6"/>
      <c r="AE337" s="48"/>
    </row>
    <row r="338" spans="20:31">
      <c r="T338" s="6"/>
      <c r="U338" s="48"/>
      <c r="V338" s="6"/>
      <c r="W338" s="48"/>
      <c r="X338" s="6"/>
      <c r="Y338" s="48"/>
      <c r="Z338" s="6"/>
      <c r="AA338" s="48"/>
      <c r="AB338" s="6"/>
      <c r="AC338" s="48"/>
      <c r="AD338" s="6"/>
      <c r="AE338" s="48"/>
    </row>
    <row r="339" spans="20:31">
      <c r="T339" s="6"/>
      <c r="U339" s="48"/>
      <c r="V339" s="6"/>
      <c r="W339" s="48"/>
      <c r="X339" s="6"/>
      <c r="Y339" s="48"/>
      <c r="Z339" s="6"/>
      <c r="AA339" s="48"/>
      <c r="AB339" s="6"/>
      <c r="AC339" s="48"/>
      <c r="AD339" s="6"/>
      <c r="AE339" s="48"/>
    </row>
    <row r="340" spans="20:31">
      <c r="T340" s="6"/>
      <c r="U340" s="48"/>
      <c r="V340" s="6"/>
      <c r="W340" s="48"/>
      <c r="X340" s="6"/>
      <c r="Y340" s="48"/>
      <c r="Z340" s="6"/>
      <c r="AA340" s="48"/>
      <c r="AB340" s="6"/>
      <c r="AC340" s="48"/>
      <c r="AD340" s="6"/>
      <c r="AE340" s="48"/>
    </row>
    <row r="341" spans="20:31">
      <c r="T341" s="6"/>
      <c r="U341" s="48"/>
      <c r="V341" s="6"/>
      <c r="W341" s="48"/>
      <c r="X341" s="6"/>
      <c r="Y341" s="48"/>
      <c r="Z341" s="6"/>
      <c r="AA341" s="48"/>
      <c r="AB341" s="6"/>
      <c r="AC341" s="48"/>
      <c r="AD341" s="6"/>
      <c r="AE341" s="48"/>
    </row>
    <row r="342" spans="20:31">
      <c r="T342" s="6"/>
      <c r="U342" s="48"/>
      <c r="V342" s="6"/>
      <c r="W342" s="48"/>
      <c r="X342" s="6"/>
      <c r="Y342" s="48"/>
      <c r="Z342" s="6"/>
      <c r="AA342" s="48"/>
      <c r="AB342" s="6"/>
      <c r="AC342" s="48"/>
      <c r="AD342" s="6"/>
      <c r="AE342" s="48"/>
    </row>
    <row r="343" spans="20:31">
      <c r="T343" s="6"/>
      <c r="U343" s="48"/>
      <c r="V343" s="6"/>
      <c r="W343" s="48"/>
      <c r="X343" s="6"/>
      <c r="Y343" s="48"/>
      <c r="Z343" s="6"/>
      <c r="AA343" s="48"/>
      <c r="AB343" s="6"/>
      <c r="AC343" s="48"/>
      <c r="AD343" s="6"/>
      <c r="AE343" s="48"/>
    </row>
    <row r="344" spans="20:31">
      <c r="T344" s="6"/>
      <c r="U344" s="48"/>
      <c r="V344" s="6"/>
      <c r="W344" s="48"/>
      <c r="X344" s="6"/>
      <c r="Y344" s="48"/>
      <c r="Z344" s="6"/>
      <c r="AA344" s="48"/>
      <c r="AB344" s="6"/>
      <c r="AC344" s="48"/>
      <c r="AD344" s="6"/>
      <c r="AE344" s="48"/>
    </row>
    <row r="345" spans="20:31">
      <c r="T345" s="6"/>
      <c r="U345" s="48"/>
      <c r="V345" s="6"/>
      <c r="W345" s="48"/>
      <c r="X345" s="6"/>
      <c r="Y345" s="48"/>
      <c r="Z345" s="6"/>
      <c r="AA345" s="48"/>
      <c r="AB345" s="6"/>
      <c r="AC345" s="48"/>
      <c r="AD345" s="6"/>
      <c r="AE345" s="48"/>
    </row>
    <row r="346" spans="20:31">
      <c r="T346" s="6"/>
      <c r="U346" s="48"/>
      <c r="V346" s="6"/>
      <c r="W346" s="48"/>
      <c r="X346" s="6"/>
      <c r="Y346" s="48"/>
      <c r="Z346" s="6"/>
      <c r="AA346" s="48"/>
      <c r="AB346" s="6"/>
      <c r="AC346" s="48"/>
      <c r="AD346" s="6"/>
      <c r="AE346" s="48"/>
    </row>
    <row r="347" spans="20:31">
      <c r="T347" s="6"/>
      <c r="U347" s="48"/>
      <c r="V347" s="6"/>
      <c r="W347" s="48"/>
      <c r="X347" s="6"/>
      <c r="Y347" s="48"/>
      <c r="Z347" s="6"/>
      <c r="AA347" s="48"/>
      <c r="AB347" s="6"/>
      <c r="AC347" s="48"/>
      <c r="AD347" s="6"/>
      <c r="AE347" s="48"/>
    </row>
    <row r="348" spans="20:31">
      <c r="T348" s="6"/>
      <c r="U348" s="48"/>
      <c r="V348" s="6"/>
      <c r="W348" s="48"/>
      <c r="X348" s="6"/>
      <c r="Y348" s="48"/>
      <c r="Z348" s="6"/>
      <c r="AA348" s="48"/>
      <c r="AB348" s="6"/>
      <c r="AC348" s="48"/>
      <c r="AD348" s="6"/>
      <c r="AE348" s="48"/>
    </row>
    <row r="349" spans="20:31">
      <c r="T349" s="6"/>
      <c r="U349" s="48"/>
      <c r="V349" s="6"/>
      <c r="W349" s="48"/>
      <c r="X349" s="6"/>
      <c r="Y349" s="48"/>
      <c r="Z349" s="6"/>
      <c r="AA349" s="48"/>
      <c r="AB349" s="6"/>
      <c r="AC349" s="48"/>
      <c r="AD349" s="6"/>
      <c r="AE349" s="48"/>
    </row>
    <row r="350" spans="20:31">
      <c r="T350" s="6"/>
      <c r="U350" s="48"/>
      <c r="V350" s="6"/>
      <c r="W350" s="48"/>
      <c r="X350" s="6"/>
      <c r="Y350" s="48"/>
      <c r="Z350" s="6"/>
      <c r="AA350" s="48"/>
      <c r="AB350" s="6"/>
      <c r="AC350" s="48"/>
      <c r="AD350" s="6"/>
      <c r="AE350" s="48"/>
    </row>
    <row r="351" spans="20:31">
      <c r="T351" s="6"/>
      <c r="U351" s="48"/>
      <c r="V351" s="6"/>
      <c r="W351" s="48"/>
      <c r="X351" s="6"/>
      <c r="Y351" s="48"/>
      <c r="Z351" s="6"/>
      <c r="AA351" s="48"/>
      <c r="AB351" s="6"/>
      <c r="AC351" s="48"/>
      <c r="AD351" s="6"/>
      <c r="AE351" s="48"/>
    </row>
    <row r="352" spans="20:31">
      <c r="T352" s="6"/>
      <c r="U352" s="48"/>
      <c r="V352" s="6"/>
      <c r="W352" s="48"/>
      <c r="X352" s="6"/>
      <c r="Y352" s="48"/>
      <c r="Z352" s="6"/>
      <c r="AA352" s="48"/>
      <c r="AB352" s="6"/>
      <c r="AC352" s="48"/>
      <c r="AD352" s="6"/>
      <c r="AE352" s="48"/>
    </row>
    <row r="353" spans="20:31">
      <c r="T353" s="6"/>
      <c r="U353" s="48"/>
      <c r="V353" s="6"/>
      <c r="W353" s="48"/>
      <c r="X353" s="6"/>
      <c r="Y353" s="48"/>
      <c r="Z353" s="6"/>
      <c r="AA353" s="48"/>
      <c r="AB353" s="6"/>
      <c r="AC353" s="48"/>
      <c r="AD353" s="6"/>
      <c r="AE353" s="48"/>
    </row>
    <row r="354" spans="20:31">
      <c r="T354" s="6"/>
      <c r="U354" s="48"/>
      <c r="V354" s="6"/>
      <c r="W354" s="48"/>
      <c r="X354" s="6"/>
      <c r="Y354" s="48"/>
      <c r="Z354" s="6"/>
      <c r="AA354" s="48"/>
      <c r="AB354" s="6"/>
      <c r="AC354" s="48"/>
      <c r="AD354" s="6"/>
      <c r="AE354" s="48"/>
    </row>
    <row r="355" spans="20:31">
      <c r="T355" s="6"/>
      <c r="U355" s="48"/>
      <c r="V355" s="6"/>
      <c r="W355" s="48"/>
      <c r="X355" s="6"/>
      <c r="Y355" s="48"/>
      <c r="Z355" s="6"/>
      <c r="AA355" s="48"/>
      <c r="AB355" s="6"/>
      <c r="AC355" s="48"/>
      <c r="AD355" s="6"/>
      <c r="AE355" s="48"/>
    </row>
    <row r="356" spans="20:31">
      <c r="T356" s="6"/>
      <c r="U356" s="48"/>
      <c r="V356" s="6"/>
      <c r="W356" s="48"/>
      <c r="X356" s="6"/>
      <c r="Y356" s="48"/>
      <c r="Z356" s="6"/>
      <c r="AA356" s="48"/>
      <c r="AB356" s="6"/>
      <c r="AC356" s="48"/>
      <c r="AD356" s="6"/>
      <c r="AE356" s="48"/>
    </row>
    <row r="357" spans="20:31">
      <c r="T357" s="6"/>
      <c r="U357" s="48"/>
      <c r="V357" s="6"/>
      <c r="W357" s="48"/>
      <c r="X357" s="6"/>
      <c r="Y357" s="48"/>
      <c r="Z357" s="6"/>
      <c r="AA357" s="48"/>
      <c r="AB357" s="6"/>
      <c r="AC357" s="48"/>
      <c r="AD357" s="6"/>
      <c r="AE357" s="48"/>
    </row>
    <row r="358" spans="20:31">
      <c r="T358" s="6"/>
      <c r="U358" s="48"/>
      <c r="V358" s="6"/>
      <c r="W358" s="48"/>
      <c r="X358" s="6"/>
      <c r="Y358" s="48"/>
      <c r="Z358" s="6"/>
      <c r="AA358" s="48"/>
      <c r="AB358" s="6"/>
      <c r="AC358" s="48"/>
      <c r="AD358" s="6"/>
      <c r="AE358" s="48"/>
    </row>
    <row r="359" spans="20:31">
      <c r="T359" s="6"/>
      <c r="U359" s="48"/>
      <c r="V359" s="6"/>
      <c r="W359" s="48"/>
      <c r="X359" s="6"/>
      <c r="Y359" s="48"/>
      <c r="Z359" s="6"/>
      <c r="AA359" s="48"/>
      <c r="AB359" s="6"/>
      <c r="AC359" s="48"/>
      <c r="AD359" s="6"/>
      <c r="AE359" s="48"/>
    </row>
    <row r="360" spans="20:31">
      <c r="T360" s="6"/>
      <c r="U360" s="48"/>
      <c r="V360" s="6"/>
      <c r="W360" s="48"/>
      <c r="X360" s="6"/>
      <c r="Y360" s="48"/>
      <c r="Z360" s="6"/>
      <c r="AA360" s="48"/>
      <c r="AB360" s="6"/>
      <c r="AC360" s="48"/>
      <c r="AD360" s="6"/>
      <c r="AE360" s="48"/>
    </row>
    <row r="361" spans="20:31">
      <c r="T361" s="6"/>
      <c r="U361" s="48"/>
      <c r="V361" s="6"/>
      <c r="W361" s="48"/>
      <c r="X361" s="6"/>
      <c r="Y361" s="48"/>
      <c r="Z361" s="6"/>
      <c r="AA361" s="48"/>
      <c r="AB361" s="6"/>
      <c r="AC361" s="48"/>
      <c r="AD361" s="6"/>
      <c r="AE361" s="48"/>
    </row>
    <row r="362" spans="20:31">
      <c r="T362" s="6"/>
      <c r="U362" s="48"/>
      <c r="V362" s="6"/>
      <c r="W362" s="48"/>
      <c r="X362" s="6"/>
      <c r="Y362" s="48"/>
      <c r="Z362" s="6"/>
      <c r="AA362" s="48"/>
      <c r="AB362" s="6"/>
      <c r="AC362" s="48"/>
      <c r="AD362" s="6"/>
      <c r="AE362" s="48"/>
    </row>
    <row r="363" spans="20:31">
      <c r="T363" s="6"/>
      <c r="U363" s="48"/>
      <c r="V363" s="6"/>
      <c r="W363" s="48"/>
      <c r="X363" s="6"/>
      <c r="Y363" s="48"/>
      <c r="Z363" s="6"/>
      <c r="AA363" s="48"/>
      <c r="AB363" s="6"/>
      <c r="AC363" s="48"/>
      <c r="AD363" s="6"/>
      <c r="AE363" s="48"/>
    </row>
    <row r="364" spans="20:31">
      <c r="T364" s="6"/>
      <c r="U364" s="48"/>
      <c r="V364" s="6"/>
      <c r="W364" s="48"/>
      <c r="X364" s="6"/>
      <c r="Y364" s="48"/>
      <c r="Z364" s="6"/>
      <c r="AA364" s="48"/>
      <c r="AB364" s="6"/>
      <c r="AC364" s="48"/>
      <c r="AD364" s="6"/>
      <c r="AE364" s="48"/>
    </row>
    <row r="365" spans="20:31">
      <c r="T365" s="6"/>
      <c r="U365" s="48"/>
      <c r="V365" s="6"/>
      <c r="W365" s="48"/>
      <c r="X365" s="6"/>
      <c r="Y365" s="48"/>
      <c r="Z365" s="6"/>
      <c r="AA365" s="48"/>
      <c r="AB365" s="6"/>
      <c r="AC365" s="48"/>
      <c r="AD365" s="6"/>
      <c r="AE365" s="48"/>
    </row>
    <row r="366" spans="20:31">
      <c r="T366" s="6"/>
      <c r="U366" s="48"/>
      <c r="V366" s="6"/>
      <c r="W366" s="48"/>
      <c r="X366" s="6"/>
      <c r="Y366" s="48"/>
      <c r="Z366" s="6"/>
      <c r="AA366" s="48"/>
      <c r="AB366" s="6"/>
      <c r="AC366" s="48"/>
      <c r="AD366" s="6"/>
      <c r="AE366" s="48"/>
    </row>
    <row r="367" spans="20:31">
      <c r="T367" s="6"/>
      <c r="U367" s="48"/>
      <c r="V367" s="6"/>
      <c r="W367" s="48"/>
      <c r="X367" s="6"/>
      <c r="Y367" s="48"/>
      <c r="Z367" s="6"/>
      <c r="AA367" s="48"/>
      <c r="AB367" s="6"/>
      <c r="AC367" s="48"/>
      <c r="AD367" s="6"/>
      <c r="AE367" s="48"/>
    </row>
    <row r="368" spans="20:31">
      <c r="T368" s="6"/>
      <c r="U368" s="48"/>
      <c r="V368" s="6"/>
      <c r="W368" s="48"/>
      <c r="X368" s="6"/>
      <c r="Y368" s="48"/>
      <c r="Z368" s="6"/>
      <c r="AA368" s="48"/>
      <c r="AB368" s="6"/>
      <c r="AC368" s="48"/>
      <c r="AD368" s="6"/>
      <c r="AE368" s="48"/>
    </row>
    <row r="369" spans="20:31">
      <c r="T369" s="6"/>
      <c r="U369" s="48"/>
      <c r="V369" s="6"/>
      <c r="W369" s="48"/>
      <c r="X369" s="6"/>
      <c r="Y369" s="48"/>
      <c r="Z369" s="6"/>
      <c r="AA369" s="48"/>
      <c r="AB369" s="6"/>
      <c r="AC369" s="48"/>
      <c r="AD369" s="6"/>
      <c r="AE369" s="48"/>
    </row>
    <row r="370" spans="20:31">
      <c r="T370" s="6"/>
      <c r="U370" s="48"/>
      <c r="V370" s="6"/>
      <c r="W370" s="48"/>
      <c r="X370" s="6"/>
      <c r="Y370" s="48"/>
      <c r="Z370" s="6"/>
      <c r="AA370" s="48"/>
      <c r="AB370" s="6"/>
      <c r="AC370" s="48"/>
      <c r="AD370" s="6"/>
      <c r="AE370" s="48"/>
    </row>
    <row r="371" spans="20:31">
      <c r="T371" s="6"/>
      <c r="U371" s="48"/>
      <c r="V371" s="6"/>
      <c r="W371" s="48"/>
      <c r="X371" s="6"/>
      <c r="Y371" s="48"/>
      <c r="Z371" s="6"/>
      <c r="AA371" s="48"/>
      <c r="AB371" s="6"/>
      <c r="AC371" s="48"/>
      <c r="AD371" s="6"/>
      <c r="AE371" s="48"/>
    </row>
    <row r="372" spans="20:31">
      <c r="T372" s="6"/>
      <c r="U372" s="48"/>
      <c r="V372" s="6"/>
      <c r="W372" s="48"/>
      <c r="X372" s="6"/>
      <c r="Y372" s="48"/>
      <c r="Z372" s="6"/>
      <c r="AA372" s="48"/>
      <c r="AB372" s="6"/>
      <c r="AC372" s="48"/>
      <c r="AD372" s="6"/>
      <c r="AE372" s="48"/>
    </row>
    <row r="373" spans="20:31">
      <c r="T373" s="6"/>
      <c r="U373" s="48"/>
      <c r="V373" s="6"/>
      <c r="W373" s="48"/>
      <c r="X373" s="6"/>
      <c r="Y373" s="48"/>
      <c r="Z373" s="6"/>
      <c r="AA373" s="48"/>
      <c r="AB373" s="6"/>
      <c r="AC373" s="48"/>
      <c r="AD373" s="6"/>
      <c r="AE373" s="48"/>
    </row>
    <row r="374" spans="20:31">
      <c r="T374" s="6"/>
      <c r="U374" s="48"/>
      <c r="V374" s="6"/>
      <c r="W374" s="48"/>
      <c r="X374" s="6"/>
      <c r="Y374" s="48"/>
      <c r="Z374" s="6"/>
      <c r="AA374" s="48"/>
      <c r="AB374" s="6"/>
      <c r="AC374" s="48"/>
      <c r="AD374" s="6"/>
      <c r="AE374" s="48"/>
    </row>
    <row r="375" spans="20:31">
      <c r="T375" s="6"/>
      <c r="U375" s="48"/>
      <c r="V375" s="6"/>
      <c r="W375" s="48"/>
      <c r="X375" s="6"/>
      <c r="Y375" s="48"/>
      <c r="Z375" s="6"/>
      <c r="AA375" s="48"/>
      <c r="AB375" s="6"/>
      <c r="AC375" s="48"/>
      <c r="AD375" s="6"/>
      <c r="AE375" s="48"/>
    </row>
    <row r="376" spans="20:31">
      <c r="T376" s="6"/>
      <c r="U376" s="48"/>
      <c r="V376" s="6"/>
      <c r="W376" s="48"/>
      <c r="X376" s="6"/>
      <c r="Y376" s="48"/>
      <c r="Z376" s="6"/>
      <c r="AA376" s="48"/>
      <c r="AB376" s="6"/>
      <c r="AC376" s="48"/>
      <c r="AD376" s="6"/>
      <c r="AE376" s="48"/>
    </row>
    <row r="377" spans="20:31">
      <c r="T377" s="6"/>
      <c r="U377" s="48"/>
      <c r="V377" s="6"/>
      <c r="W377" s="48"/>
      <c r="X377" s="6"/>
      <c r="Y377" s="48"/>
      <c r="Z377" s="6"/>
      <c r="AA377" s="48"/>
      <c r="AB377" s="6"/>
      <c r="AC377" s="48"/>
      <c r="AD377" s="6"/>
      <c r="AE377" s="48"/>
    </row>
    <row r="378" spans="20:31">
      <c r="T378" s="6"/>
      <c r="U378" s="48"/>
      <c r="V378" s="6"/>
      <c r="W378" s="48"/>
      <c r="X378" s="6"/>
      <c r="Y378" s="48"/>
      <c r="Z378" s="6"/>
      <c r="AA378" s="48"/>
      <c r="AB378" s="6"/>
      <c r="AC378" s="48"/>
      <c r="AD378" s="6"/>
      <c r="AE378" s="48"/>
    </row>
    <row r="379" spans="20:31">
      <c r="T379" s="6"/>
      <c r="U379" s="48"/>
      <c r="V379" s="6"/>
      <c r="W379" s="48"/>
      <c r="X379" s="6"/>
      <c r="Y379" s="48"/>
      <c r="Z379" s="6"/>
      <c r="AA379" s="48"/>
      <c r="AB379" s="6"/>
      <c r="AC379" s="48"/>
      <c r="AD379" s="6"/>
      <c r="AE379" s="48"/>
    </row>
    <row r="380" spans="20:31">
      <c r="T380" s="6"/>
      <c r="U380" s="48"/>
      <c r="V380" s="6"/>
      <c r="W380" s="48"/>
      <c r="X380" s="6"/>
      <c r="Y380" s="48"/>
      <c r="Z380" s="6"/>
      <c r="AA380" s="48"/>
      <c r="AB380" s="6"/>
      <c r="AC380" s="48"/>
      <c r="AD380" s="6"/>
      <c r="AE380" s="48"/>
    </row>
    <row r="381" spans="20:31">
      <c r="T381" s="6"/>
      <c r="U381" s="48"/>
      <c r="V381" s="6"/>
      <c r="W381" s="48"/>
      <c r="X381" s="6"/>
      <c r="Y381" s="48"/>
      <c r="Z381" s="6"/>
      <c r="AA381" s="48"/>
      <c r="AB381" s="6"/>
      <c r="AC381" s="48"/>
      <c r="AD381" s="6"/>
      <c r="AE381" s="48"/>
    </row>
    <row r="382" spans="20:31">
      <c r="T382" s="6"/>
      <c r="U382" s="48"/>
      <c r="V382" s="6"/>
      <c r="W382" s="48"/>
      <c r="X382" s="6"/>
      <c r="Y382" s="48"/>
      <c r="Z382" s="6"/>
      <c r="AA382" s="48"/>
      <c r="AB382" s="6"/>
      <c r="AC382" s="48"/>
      <c r="AD382" s="6"/>
      <c r="AE382" s="48"/>
    </row>
    <row r="383" spans="20:31">
      <c r="T383" s="6"/>
      <c r="U383" s="48"/>
      <c r="V383" s="6"/>
      <c r="W383" s="48"/>
      <c r="X383" s="6"/>
      <c r="Y383" s="48"/>
      <c r="Z383" s="6"/>
      <c r="AA383" s="48"/>
      <c r="AB383" s="6"/>
      <c r="AC383" s="48"/>
      <c r="AD383" s="6"/>
      <c r="AE383" s="48"/>
    </row>
    <row r="384" spans="20:31">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sheetData>
  <autoFilter ref="A42:AA214" xr:uid="{FF06DFA5-98AB-439F-9D17-6AF8D090ACE7}"/>
  <mergeCells count="14">
    <mergeCell ref="V41:W41"/>
    <mergeCell ref="X41:Y41"/>
    <mergeCell ref="B11:C11"/>
    <mergeCell ref="B1:D1"/>
    <mergeCell ref="B7:C7"/>
    <mergeCell ref="B8:C8"/>
    <mergeCell ref="B9:C9"/>
    <mergeCell ref="B10:C10"/>
    <mergeCell ref="B12:C12"/>
    <mergeCell ref="B15:C15"/>
    <mergeCell ref="B19:C19"/>
    <mergeCell ref="B23:C23"/>
    <mergeCell ref="B27:C27"/>
    <mergeCell ref="T41:U41"/>
  </mergeCells>
  <conditionalFormatting sqref="D95">
    <cfRule type="duplicateValues" dxfId="899" priority="2"/>
  </conditionalFormatting>
  <conditionalFormatting sqref="D97:D103 D146:D150 D198:D202 D51:D52">
    <cfRule type="duplicateValues" dxfId="898" priority="3"/>
  </conditionalFormatting>
  <conditionalFormatting sqref="D132">
    <cfRule type="duplicateValues" dxfId="897" priority="1"/>
  </conditionalFormatting>
  <conditionalFormatting sqref="R34:R39">
    <cfRule type="containsText" dxfId="896" priority="27" operator="containsText" text="N/A">
      <formula>NOT(ISERROR(SEARCH("N/A",R34)))</formula>
    </cfRule>
    <cfRule type="colorScale" priority="26">
      <colorScale>
        <cfvo type="min"/>
        <cfvo type="percentile" val="50"/>
        <cfvo type="max"/>
        <color rgb="FF63BE7B"/>
        <color rgb="FFFFEB84"/>
        <color rgb="FFF8696B"/>
      </colorScale>
    </cfRule>
    <cfRule type="cellIs" dxfId="895" priority="28" operator="greaterThan">
      <formula>0.04</formula>
    </cfRule>
    <cfRule type="cellIs" dxfId="894" priority="29" operator="lessThan">
      <formula>0</formula>
    </cfRule>
    <cfRule type="cellIs" dxfId="893" priority="30" operator="between">
      <formula>0</formula>
      <formula>0.01</formula>
    </cfRule>
    <cfRule type="cellIs" dxfId="892" priority="31" operator="between">
      <formula>0.01</formula>
      <formula>0.04</formula>
    </cfRule>
    <cfRule type="cellIs" dxfId="891" priority="32" operator="between">
      <formula>0</formula>
      <formula>0.01</formula>
    </cfRule>
    <cfRule type="cellIs" dxfId="890" priority="33" operator="between">
      <formula>0.01</formula>
      <formula>0.04</formula>
    </cfRule>
    <cfRule type="cellIs" dxfId="889" priority="34" operator="between">
      <formula>0</formula>
      <formula>0.01</formula>
    </cfRule>
    <cfRule type="cellIs" dxfId="888" priority="35" operator="between">
      <formula>0.01</formula>
      <formula>0.04</formula>
    </cfRule>
    <cfRule type="cellIs" dxfId="887" priority="36" operator="between">
      <formula>0</formula>
      <formula>0.01</formula>
    </cfRule>
    <cfRule type="cellIs" dxfId="886" priority="37" operator="between">
      <formula>0.01</formula>
      <formula>0.04</formula>
    </cfRule>
    <cfRule type="cellIs" dxfId="885" priority="38" operator="between">
      <formula>0</formula>
      <formula>0.01</formula>
    </cfRule>
    <cfRule type="cellIs" dxfId="884" priority="39" operator="between">
      <formula>0.01</formula>
      <formula>0.04</formula>
    </cfRule>
  </conditionalFormatting>
  <conditionalFormatting sqref="S34:S39">
    <cfRule type="cellIs" dxfId="883" priority="95" operator="between">
      <formula>0.01</formula>
      <formula>0.04</formula>
    </cfRule>
    <cfRule type="cellIs" dxfId="882" priority="94" operator="between">
      <formula>0</formula>
      <formula>0.01</formula>
    </cfRule>
    <cfRule type="cellIs" dxfId="881" priority="93" operator="between">
      <formula>0.01</formula>
      <formula>0.04</formula>
    </cfRule>
    <cfRule type="cellIs" dxfId="880" priority="92" operator="between">
      <formula>0</formula>
      <formula>0.01</formula>
    </cfRule>
    <cfRule type="cellIs" dxfId="879" priority="99" operator="between">
      <formula>0.01</formula>
      <formula>0.04</formula>
    </cfRule>
    <cfRule type="cellIs" dxfId="878" priority="98" operator="between">
      <formula>0</formula>
      <formula>0.01</formula>
    </cfRule>
    <cfRule type="cellIs" dxfId="877" priority="97" operator="between">
      <formula>0.01</formula>
      <formula>0.04</formula>
    </cfRule>
    <cfRule type="cellIs" dxfId="876" priority="96" operator="between">
      <formula>0</formula>
      <formula>0.01</formula>
    </cfRule>
  </conditionalFormatting>
  <conditionalFormatting sqref="S34:T39">
    <cfRule type="cellIs" dxfId="875" priority="91" operator="lessThan">
      <formula>0</formula>
    </cfRule>
    <cfRule type="cellIs" dxfId="874" priority="90" operator="greaterThan">
      <formula>0.04</formula>
    </cfRule>
    <cfRule type="containsText" dxfId="873" priority="89" operator="containsText" text="N/A">
      <formula>NOT(ISERROR(SEARCH("N/A",S34)))</formula>
    </cfRule>
    <cfRule type="cellIs" dxfId="872" priority="101" operator="between">
      <formula>0.01</formula>
      <formula>0.04</formula>
    </cfRule>
    <cfRule type="cellIs" dxfId="871" priority="100" operator="between">
      <formula>0</formula>
      <formula>0.01</formula>
    </cfRule>
  </conditionalFormatting>
  <conditionalFormatting sqref="S34:V39">
    <cfRule type="colorScale" priority="80">
      <colorScale>
        <cfvo type="min"/>
        <cfvo type="percentile" val="50"/>
        <cfvo type="max"/>
        <color rgb="FF63BE7B"/>
        <color rgb="FFFFEB84"/>
        <color rgb="FFF8696B"/>
      </colorScale>
    </cfRule>
  </conditionalFormatting>
  <conditionalFormatting sqref="T34:T39">
    <cfRule type="cellIs" dxfId="870" priority="87" operator="between">
      <formula>0</formula>
      <formula>0.01</formula>
    </cfRule>
    <cfRule type="cellIs" dxfId="869" priority="81" operator="between">
      <formula>0</formula>
      <formula>0.01</formula>
    </cfRule>
    <cfRule type="cellIs" dxfId="868" priority="82" operator="between">
      <formula>0.01</formula>
      <formula>0.04</formula>
    </cfRule>
    <cfRule type="cellIs" dxfId="867" priority="83" operator="between">
      <formula>0</formula>
      <formula>0.01</formula>
    </cfRule>
    <cfRule type="cellIs" dxfId="866" priority="84" operator="between">
      <formula>0.01</formula>
      <formula>0.04</formula>
    </cfRule>
    <cfRule type="cellIs" dxfId="865" priority="85" operator="between">
      <formula>0</formula>
      <formula>0.01</formula>
    </cfRule>
    <cfRule type="cellIs" dxfId="864" priority="86" operator="between">
      <formula>0.01</formula>
      <formula>0.04</formula>
    </cfRule>
    <cfRule type="cellIs" dxfId="863" priority="88" operator="between">
      <formula>0.01</formula>
      <formula>0.04</formula>
    </cfRule>
  </conditionalFormatting>
  <conditionalFormatting sqref="U43:U213">
    <cfRule type="cellIs" dxfId="862" priority="24" operator="between">
      <formula>0</formula>
      <formula>0.01</formula>
    </cfRule>
    <cfRule type="containsText" dxfId="861" priority="5" operator="containsText" text="N/A">
      <formula>NOT(ISERROR(SEARCH("N/A",U43)))</formula>
    </cfRule>
    <cfRule type="cellIs" dxfId="860" priority="8" operator="greaterThan">
      <formula>0.04</formula>
    </cfRule>
    <cfRule type="cellIs" dxfId="859" priority="9" operator="lessThan">
      <formula>0</formula>
    </cfRule>
    <cfRule type="cellIs" dxfId="858" priority="16" operator="between">
      <formula>0</formula>
      <formula>0.01</formula>
    </cfRule>
    <cfRule type="cellIs" dxfId="857" priority="17" operator="between">
      <formula>0.01</formula>
      <formula>0.04</formula>
    </cfRule>
    <cfRule type="cellIs" dxfId="856" priority="19" operator="between">
      <formula>0.01</formula>
      <formula>0.04</formula>
    </cfRule>
    <cfRule type="cellIs" dxfId="855" priority="20" operator="between">
      <formula>0</formula>
      <formula>0.01</formula>
    </cfRule>
    <cfRule type="cellIs" dxfId="854" priority="18" operator="between">
      <formula>0</formula>
      <formula>0.01</formula>
    </cfRule>
    <cfRule type="cellIs" dxfId="853" priority="25" operator="between">
      <formula>0.01</formula>
      <formula>0.04</formula>
    </cfRule>
    <cfRule type="cellIs" dxfId="852" priority="21" operator="between">
      <formula>0.01</formula>
      <formula>0.04</formula>
    </cfRule>
    <cfRule type="cellIs" dxfId="851" priority="22" operator="between">
      <formula>0</formula>
      <formula>0.01</formula>
    </cfRule>
    <cfRule type="cellIs" dxfId="850" priority="23" operator="between">
      <formula>0.01</formula>
      <formula>0.04</formula>
    </cfRule>
  </conditionalFormatting>
  <conditionalFormatting sqref="W34:W39">
    <cfRule type="colorScale" priority="4">
      <colorScale>
        <cfvo type="min"/>
        <cfvo type="percentile" val="50"/>
        <cfvo type="max"/>
        <color rgb="FF63BE7B"/>
        <color rgb="FFFFEB84"/>
        <color rgb="FFF8696B"/>
      </colorScale>
    </cfRule>
  </conditionalFormatting>
  <conditionalFormatting sqref="W43:W213">
    <cfRule type="cellIs" dxfId="849" priority="66" operator="between">
      <formula>0.01</formula>
      <formula>0.04</formula>
    </cfRule>
    <cfRule type="cellIs" dxfId="848" priority="65" operator="between">
      <formula>0</formula>
      <formula>0.01</formula>
    </cfRule>
    <cfRule type="containsText" dxfId="847" priority="54" operator="containsText" text="N/A">
      <formula>NOT(ISERROR(SEARCH("N/A",W43)))</formula>
    </cfRule>
    <cfRule type="cellIs" dxfId="846" priority="57" operator="greaterThan">
      <formula>0.04</formula>
    </cfRule>
    <cfRule type="cellIs" dxfId="845" priority="58" operator="lessThan">
      <formula>0</formula>
    </cfRule>
    <cfRule type="cellIs" dxfId="844" priority="138" operator="between">
      <formula>0</formula>
      <formula>0.01</formula>
    </cfRule>
    <cfRule type="cellIs" dxfId="843" priority="139" operator="between">
      <formula>0.01</formula>
      <formula>0.04</formula>
    </cfRule>
    <cfRule type="cellIs" dxfId="842" priority="140" operator="between">
      <formula>0</formula>
      <formula>0.01</formula>
    </cfRule>
    <cfRule type="cellIs" dxfId="841" priority="141" operator="between">
      <formula>0.01</formula>
      <formula>0.04</formula>
    </cfRule>
    <cfRule type="cellIs" dxfId="840" priority="142" operator="between">
      <formula>0</formula>
      <formula>0.01</formula>
    </cfRule>
    <cfRule type="cellIs" dxfId="839" priority="143" operator="between">
      <formula>0.01</formula>
      <formula>0.04</formula>
    </cfRule>
    <cfRule type="cellIs" dxfId="838" priority="144" operator="between">
      <formula>0</formula>
      <formula>0.01</formula>
    </cfRule>
    <cfRule type="cellIs" dxfId="837" priority="145" operator="between">
      <formula>0.01</formula>
      <formula>0.04</formula>
    </cfRule>
  </conditionalFormatting>
  <conditionalFormatting sqref="Y43:Y213 AA43:AA213 AC43:AC213 AE43:AE213">
    <cfRule type="cellIs" dxfId="836" priority="71" operator="lessThan">
      <formula>0</formula>
    </cfRule>
    <cfRule type="cellIs" dxfId="835" priority="78" operator="between">
      <formula>0</formula>
      <formula>0.01</formula>
    </cfRule>
    <cfRule type="cellIs" dxfId="834" priority="79" operator="between">
      <formula>0.01</formula>
      <formula>0.04</formula>
    </cfRule>
    <cfRule type="cellIs" dxfId="833" priority="70" operator="greaterThan">
      <formula>0.04</formula>
    </cfRule>
    <cfRule type="containsText" dxfId="832" priority="67" operator="containsText" text="N/A">
      <formula>NOT(ISERROR(SEARCH("N/A",Y43)))</formula>
    </cfRule>
    <cfRule type="cellIs" dxfId="831" priority="164" operator="between">
      <formula>0</formula>
      <formula>0.01</formula>
    </cfRule>
    <cfRule type="cellIs" dxfId="830" priority="165" operator="between">
      <formula>0.01</formula>
      <formula>0.04</formula>
    </cfRule>
    <cfRule type="cellIs" dxfId="829" priority="166" operator="between">
      <formula>0</formula>
      <formula>0.01</formula>
    </cfRule>
    <cfRule type="cellIs" dxfId="828" priority="167" operator="between">
      <formula>0.01</formula>
      <formula>0.04</formula>
    </cfRule>
    <cfRule type="cellIs" dxfId="827" priority="168" operator="between">
      <formula>0</formula>
      <formula>0.01</formula>
    </cfRule>
    <cfRule type="cellIs" dxfId="826" priority="169" operator="between">
      <formula>0.01</formula>
      <formula>0.04</formula>
    </cfRule>
    <cfRule type="cellIs" dxfId="825" priority="170" operator="between">
      <formula>0</formula>
      <formula>0.01</formula>
    </cfRule>
    <cfRule type="cellIs" dxfId="824" priority="171" operator="between">
      <formula>0.01</formula>
      <formula>0.04</formula>
    </cfRule>
  </conditionalFormatting>
  <dataValidations count="1">
    <dataValidation type="list" allowBlank="1" showInputMessage="1" showErrorMessage="1" sqref="D14" xr:uid="{A19C0451-994F-4DA4-83F3-09BA57B6DEB6}">
      <formula1>$T$2:$T$3</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24F5A-E08D-463D-81C4-E63E2A150DCB}">
  <dimension ref="A1:AF467"/>
  <sheetViews>
    <sheetView topLeftCell="A17" zoomScale="60" zoomScaleNormal="60" workbookViewId="0">
      <selection activeCell="Q49" sqref="Q49"/>
    </sheetView>
  </sheetViews>
  <sheetFormatPr defaultRowHeight="14.5"/>
  <cols>
    <col min="1" max="1" width="10.54296875" bestFit="1" customWidth="1"/>
    <col min="2" max="2" width="17.81640625" customWidth="1"/>
    <col min="3" max="3" width="19.54296875" customWidth="1"/>
    <col min="4" max="4" width="52.453125" bestFit="1" customWidth="1"/>
    <col min="5" max="6" width="19.54296875" customWidth="1"/>
    <col min="7" max="7" width="19.1796875" customWidth="1"/>
    <col min="8" max="10" width="19.54296875" customWidth="1"/>
    <col min="11" max="11" width="19.1796875" customWidth="1"/>
    <col min="12" max="12" width="19.54296875" style="30" customWidth="1"/>
    <col min="13" max="13" width="19.453125" style="30" customWidth="1"/>
    <col min="14" max="15" width="19.54296875" style="30" customWidth="1"/>
    <col min="16" max="16" width="19.81640625" bestFit="1" customWidth="1"/>
    <col min="17" max="17" width="29.81640625" bestFit="1" customWidth="1"/>
    <col min="18" max="18" width="27.453125" bestFit="1" customWidth="1"/>
    <col min="19" max="19" width="33.26953125" bestFit="1" customWidth="1"/>
    <col min="20" max="20" width="22.81640625" bestFit="1"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6.1796875" bestFit="1" customWidth="1"/>
    <col min="28" max="28" width="10.54296875" customWidth="1"/>
    <col min="29" max="29" width="8.54296875" bestFit="1" customWidth="1"/>
    <col min="31" max="31" width="8.54296875" bestFit="1" customWidth="1"/>
  </cols>
  <sheetData>
    <row r="1" spans="2:21" ht="21">
      <c r="B1" s="413" t="s">
        <v>17</v>
      </c>
      <c r="C1" s="413"/>
      <c r="D1" s="413"/>
    </row>
    <row r="2" spans="2:21">
      <c r="F2" s="2"/>
      <c r="G2" s="2"/>
      <c r="H2" s="2"/>
      <c r="I2" s="2"/>
      <c r="J2" s="2"/>
      <c r="K2" s="2"/>
      <c r="L2" s="31"/>
      <c r="M2" s="31"/>
      <c r="N2" s="31"/>
      <c r="O2" s="31"/>
      <c r="U2" s="141" t="s">
        <v>35</v>
      </c>
    </row>
    <row r="3" spans="2:21" ht="18.5">
      <c r="B3" s="1" t="s">
        <v>42</v>
      </c>
      <c r="C3" s="1"/>
      <c r="U3" s="141" t="s">
        <v>43</v>
      </c>
    </row>
    <row r="4" spans="2:21" ht="18.5">
      <c r="B4" s="1"/>
      <c r="C4" s="1"/>
    </row>
    <row r="5" spans="2:21" ht="18.5">
      <c r="B5" s="1" t="s">
        <v>44</v>
      </c>
      <c r="C5" s="1" t="s">
        <v>3141</v>
      </c>
      <c r="D5" s="2"/>
    </row>
    <row r="6" spans="2:21" ht="18.5">
      <c r="B6" s="1"/>
      <c r="C6" s="1"/>
    </row>
    <row r="7" spans="2:21" ht="18.5">
      <c r="B7" s="411" t="s">
        <v>46</v>
      </c>
      <c r="C7" s="412"/>
      <c r="D7" s="94"/>
      <c r="E7" s="94"/>
      <c r="F7" s="94"/>
      <c r="G7" s="94"/>
      <c r="H7" s="94"/>
      <c r="I7" s="94"/>
      <c r="J7" s="94"/>
      <c r="K7" s="94"/>
      <c r="L7" s="96"/>
      <c r="M7" s="96"/>
      <c r="N7" s="96"/>
      <c r="O7" s="96"/>
      <c r="P7" s="89"/>
      <c r="Q7" s="90"/>
    </row>
    <row r="8" spans="2:21" ht="18" customHeight="1">
      <c r="B8" s="414" t="s">
        <v>47</v>
      </c>
      <c r="C8" s="415"/>
      <c r="D8" s="245" t="s">
        <v>3142</v>
      </c>
      <c r="E8" s="245"/>
      <c r="F8" s="245"/>
      <c r="G8" s="245"/>
      <c r="H8" s="245"/>
      <c r="I8" s="245"/>
      <c r="J8" s="245"/>
      <c r="K8" s="245"/>
      <c r="L8" s="246"/>
      <c r="M8" s="246"/>
      <c r="N8" s="246"/>
      <c r="O8" s="246"/>
      <c r="P8" s="247"/>
      <c r="Q8" s="30"/>
    </row>
    <row r="9" spans="2:21">
      <c r="B9" s="405" t="s">
        <v>49</v>
      </c>
      <c r="C9" s="406"/>
      <c r="D9" s="47" t="s">
        <v>3143</v>
      </c>
      <c r="E9" s="47"/>
      <c r="F9" s="47"/>
      <c r="G9" s="47"/>
      <c r="H9" s="47"/>
      <c r="I9" s="47"/>
      <c r="J9" s="47"/>
      <c r="K9" s="47"/>
      <c r="L9" s="248"/>
      <c r="M9" s="248"/>
      <c r="N9" s="248"/>
      <c r="O9" s="248"/>
      <c r="P9" s="249"/>
      <c r="Q9" s="30"/>
    </row>
    <row r="10" spans="2:21">
      <c r="B10" s="405" t="s">
        <v>51</v>
      </c>
      <c r="C10" s="406"/>
      <c r="D10" s="47" t="s">
        <v>3144</v>
      </c>
      <c r="E10" s="47"/>
      <c r="F10" s="47"/>
      <c r="G10" s="47"/>
      <c r="H10" s="47"/>
      <c r="I10" s="47"/>
      <c r="J10" s="47"/>
      <c r="K10" s="47"/>
      <c r="L10" s="248"/>
      <c r="M10" s="248"/>
      <c r="N10" s="248"/>
      <c r="O10" s="248"/>
      <c r="P10" s="249"/>
      <c r="Q10" s="30"/>
    </row>
    <row r="11" spans="2:21">
      <c r="B11" s="405" t="s">
        <v>53</v>
      </c>
      <c r="C11" s="406"/>
      <c r="D11" s="47" t="s">
        <v>3144</v>
      </c>
      <c r="E11" s="47"/>
      <c r="F11" s="47"/>
      <c r="G11" s="47"/>
      <c r="H11" s="47"/>
      <c r="I11" s="47"/>
      <c r="J11" s="47"/>
      <c r="K11" s="47"/>
      <c r="L11" s="248"/>
      <c r="M11" s="248"/>
      <c r="N11" s="248"/>
      <c r="O11" s="248"/>
      <c r="P11" s="249"/>
      <c r="Q11" s="30"/>
    </row>
    <row r="12" spans="2:21">
      <c r="B12" s="407" t="s">
        <v>55</v>
      </c>
      <c r="C12" s="408"/>
      <c r="D12" s="250" t="s">
        <v>289</v>
      </c>
      <c r="E12" s="250"/>
      <c r="F12" s="250"/>
      <c r="G12" s="250"/>
      <c r="H12" s="250"/>
      <c r="I12" s="250"/>
      <c r="J12" s="250"/>
      <c r="K12" s="250"/>
      <c r="L12" s="251"/>
      <c r="M12" s="251"/>
      <c r="N12" s="251"/>
      <c r="O12" s="251"/>
      <c r="P12" s="252"/>
      <c r="Q12" s="30"/>
    </row>
    <row r="13" spans="2:21">
      <c r="B13" s="112"/>
      <c r="C13" s="112"/>
    </row>
    <row r="14" spans="2:21" s="117" customFormat="1" ht="18.5">
      <c r="B14" s="118" t="s">
        <v>34</v>
      </c>
      <c r="C14" s="119"/>
      <c r="D14" s="269" t="s">
        <v>43</v>
      </c>
      <c r="E14" s="123">
        <v>46113</v>
      </c>
      <c r="F14" s="124" t="s">
        <v>56</v>
      </c>
      <c r="G14" s="127" t="s">
        <v>57</v>
      </c>
    </row>
    <row r="15" spans="2:21">
      <c r="B15" s="409" t="s">
        <v>60</v>
      </c>
      <c r="C15" s="410"/>
      <c r="D15" s="94"/>
      <c r="E15" s="135"/>
      <c r="F15" s="164"/>
      <c r="G15" s="134"/>
      <c r="H15" s="117"/>
      <c r="I15" s="117"/>
      <c r="J15" s="117"/>
      <c r="K15" s="117"/>
      <c r="L15" s="117"/>
      <c r="M15" s="117"/>
      <c r="N15" s="117"/>
      <c r="O15" s="117"/>
      <c r="P15" s="188"/>
      <c r="Q15" s="117"/>
      <c r="R15" s="117"/>
    </row>
    <row r="16" spans="2:21" ht="18.5">
      <c r="B16" s="137" t="s">
        <v>63</v>
      </c>
      <c r="C16" s="138"/>
      <c r="D16" s="89" t="s">
        <v>3145</v>
      </c>
      <c r="E16" s="232">
        <v>7.75</v>
      </c>
      <c r="F16" s="166">
        <f>E16/E17-1</f>
        <v>0</v>
      </c>
      <c r="G16" s="140">
        <f>E16/E18-1</f>
        <v>0</v>
      </c>
      <c r="H16" s="117" t="s">
        <v>3146</v>
      </c>
      <c r="I16" s="117"/>
      <c r="J16" s="117"/>
      <c r="K16" s="117"/>
      <c r="L16" s="117"/>
      <c r="M16" s="117"/>
      <c r="N16" s="117"/>
      <c r="O16" s="117"/>
      <c r="P16" s="188"/>
      <c r="Q16" s="117"/>
      <c r="R16" s="117"/>
    </row>
    <row r="17" spans="2:18" ht="18.5">
      <c r="B17" s="102" t="s">
        <v>66</v>
      </c>
      <c r="C17" s="116"/>
      <c r="D17" t="s">
        <v>3145</v>
      </c>
      <c r="E17" s="233">
        <v>7.75</v>
      </c>
      <c r="F17" s="167"/>
      <c r="G17" s="129"/>
      <c r="H17" s="117" t="s">
        <v>3147</v>
      </c>
      <c r="I17" s="117"/>
      <c r="J17" s="117"/>
      <c r="K17" s="117"/>
      <c r="L17" s="117"/>
      <c r="M17" s="117"/>
      <c r="N17" s="117"/>
      <c r="O17" s="117"/>
      <c r="P17" s="188"/>
      <c r="Q17" s="117"/>
      <c r="R17" s="117"/>
    </row>
    <row r="18" spans="2:18" ht="18.5">
      <c r="B18" s="102" t="s">
        <v>57</v>
      </c>
      <c r="C18" s="116"/>
      <c r="D18" t="s">
        <v>3145</v>
      </c>
      <c r="E18" s="233">
        <v>7.75</v>
      </c>
      <c r="F18" s="167"/>
      <c r="G18" s="129"/>
      <c r="H18" s="117" t="s">
        <v>1615</v>
      </c>
      <c r="I18" s="117"/>
      <c r="J18" s="117"/>
      <c r="K18" s="117"/>
      <c r="L18" s="117"/>
      <c r="M18" s="117"/>
      <c r="N18" s="117"/>
      <c r="O18" s="117"/>
      <c r="P18" s="188"/>
      <c r="Q18" s="117"/>
      <c r="R18" s="117"/>
    </row>
    <row r="19" spans="2:18">
      <c r="B19" s="409" t="s">
        <v>70</v>
      </c>
      <c r="C19" s="410"/>
      <c r="D19" s="94"/>
      <c r="E19" s="135"/>
      <c r="F19" s="164"/>
      <c r="G19" s="134"/>
      <c r="H19" s="117"/>
      <c r="I19" s="117"/>
      <c r="J19" s="117"/>
      <c r="K19" s="117"/>
      <c r="L19" s="117"/>
      <c r="M19" s="117"/>
      <c r="N19" s="117"/>
      <c r="O19" s="117"/>
      <c r="P19" s="188"/>
      <c r="Q19" s="117"/>
      <c r="R19" s="117"/>
    </row>
    <row r="20" spans="2:18" ht="18.5">
      <c r="B20" s="102" t="s">
        <v>63</v>
      </c>
      <c r="C20" s="116"/>
      <c r="D20" t="s">
        <v>3148</v>
      </c>
      <c r="E20" s="233">
        <v>13.95</v>
      </c>
      <c r="F20" s="166">
        <f>E20/E21-1</f>
        <v>0</v>
      </c>
      <c r="G20" s="140">
        <f>E20/E22-1</f>
        <v>0</v>
      </c>
      <c r="H20" s="117" t="s">
        <v>3146</v>
      </c>
      <c r="I20" s="117"/>
      <c r="J20" s="117"/>
      <c r="K20" s="117"/>
      <c r="L20" s="117"/>
      <c r="M20" s="117"/>
      <c r="N20" s="117"/>
      <c r="O20" s="117"/>
      <c r="P20" s="188"/>
      <c r="Q20" s="117"/>
      <c r="R20" s="117"/>
    </row>
    <row r="21" spans="2:18" ht="18.5">
      <c r="B21" s="102" t="s">
        <v>66</v>
      </c>
      <c r="C21" s="116"/>
      <c r="D21" t="s">
        <v>3148</v>
      </c>
      <c r="E21" s="233">
        <v>13.95</v>
      </c>
      <c r="F21" s="167"/>
      <c r="G21" s="129"/>
      <c r="H21" s="117" t="s">
        <v>3147</v>
      </c>
      <c r="I21" s="117"/>
      <c r="J21" s="117"/>
      <c r="K21" s="117"/>
      <c r="L21" s="117"/>
      <c r="M21" s="117"/>
      <c r="N21" s="117"/>
      <c r="O21" s="117"/>
      <c r="P21" s="117"/>
      <c r="Q21" s="117"/>
      <c r="R21" s="117"/>
    </row>
    <row r="22" spans="2:18" ht="18.5">
      <c r="B22" s="102" t="s">
        <v>57</v>
      </c>
      <c r="C22" s="116"/>
      <c r="D22" t="s">
        <v>3148</v>
      </c>
      <c r="E22" s="233">
        <v>13.95</v>
      </c>
      <c r="F22" s="167"/>
      <c r="G22" s="129"/>
      <c r="H22" s="117" t="s">
        <v>1615</v>
      </c>
      <c r="I22" s="117"/>
      <c r="J22" s="117"/>
      <c r="K22" s="117"/>
      <c r="L22" s="117"/>
      <c r="M22" s="117"/>
      <c r="N22" s="117"/>
      <c r="O22" s="117"/>
      <c r="P22" s="117"/>
      <c r="Q22" s="117"/>
      <c r="R22" s="117"/>
    </row>
    <row r="23" spans="2:18">
      <c r="B23" s="409" t="s">
        <v>74</v>
      </c>
      <c r="C23" s="410"/>
      <c r="D23" s="94"/>
      <c r="E23" s="135"/>
      <c r="F23" s="164"/>
      <c r="G23" s="134"/>
      <c r="H23" s="117"/>
      <c r="I23" s="117"/>
      <c r="J23" s="117"/>
      <c r="K23" s="117"/>
      <c r="L23" s="117"/>
      <c r="M23" s="117"/>
      <c r="N23" s="117"/>
      <c r="O23" s="117"/>
      <c r="P23" s="117"/>
      <c r="Q23" s="117"/>
      <c r="R23" s="117"/>
    </row>
    <row r="24" spans="2:18" ht="18.5">
      <c r="B24" s="102" t="s">
        <v>63</v>
      </c>
      <c r="C24" s="116"/>
      <c r="E24" s="233"/>
      <c r="F24" s="166" t="e">
        <f>E24/E25-1</f>
        <v>#DIV/0!</v>
      </c>
      <c r="G24" s="140" t="e">
        <f>E24/E26-1</f>
        <v>#DIV/0!</v>
      </c>
      <c r="H24" s="117"/>
      <c r="I24" s="117"/>
      <c r="J24" s="117"/>
      <c r="K24" s="117"/>
      <c r="L24" s="117"/>
      <c r="M24" s="117"/>
      <c r="N24" s="117"/>
      <c r="O24" s="117"/>
      <c r="P24" s="117"/>
      <c r="Q24" s="117"/>
      <c r="R24" s="117"/>
    </row>
    <row r="25" spans="2:18" ht="18.5">
      <c r="B25" s="102" t="s">
        <v>66</v>
      </c>
      <c r="C25" s="116"/>
      <c r="E25" s="233"/>
      <c r="F25" s="167"/>
      <c r="G25" s="129"/>
      <c r="H25" s="117"/>
      <c r="I25" s="117"/>
      <c r="J25" s="117"/>
      <c r="K25" s="117"/>
      <c r="L25" s="117"/>
      <c r="M25" s="117"/>
      <c r="N25" s="117"/>
      <c r="O25" s="117"/>
      <c r="P25" s="117"/>
      <c r="Q25" s="117"/>
      <c r="R25" s="117"/>
    </row>
    <row r="26" spans="2:18" ht="18.5">
      <c r="B26" s="102" t="s">
        <v>57</v>
      </c>
      <c r="C26" s="116"/>
      <c r="E26" s="233"/>
      <c r="F26" s="167"/>
      <c r="G26" s="129"/>
      <c r="H26" s="117"/>
      <c r="I26" s="117"/>
      <c r="J26" s="117"/>
      <c r="K26" s="117"/>
      <c r="L26" s="117"/>
      <c r="M26" s="117"/>
      <c r="N26" s="117"/>
      <c r="O26" s="117"/>
      <c r="P26" s="117"/>
      <c r="Q26" s="117"/>
      <c r="R26" s="117"/>
    </row>
    <row r="27" spans="2:18">
      <c r="B27" s="409" t="s">
        <v>76</v>
      </c>
      <c r="C27" s="410"/>
      <c r="D27" s="94"/>
      <c r="E27" s="135"/>
      <c r="F27" s="164"/>
      <c r="G27" s="134"/>
      <c r="H27" s="117"/>
      <c r="I27" s="117"/>
      <c r="J27" s="117"/>
      <c r="K27" s="117"/>
      <c r="L27" s="117"/>
      <c r="M27" s="117"/>
      <c r="N27" s="117"/>
      <c r="O27" s="117"/>
      <c r="P27" s="117"/>
      <c r="Q27" s="117"/>
      <c r="R27" s="117"/>
    </row>
    <row r="28" spans="2:18" ht="18.5">
      <c r="B28" s="102" t="s">
        <v>63</v>
      </c>
      <c r="C28" s="116"/>
      <c r="D28" t="s">
        <v>3149</v>
      </c>
      <c r="E28" s="233">
        <v>5.95</v>
      </c>
      <c r="F28" s="166">
        <f>E28/E29-1</f>
        <v>0</v>
      </c>
      <c r="G28" s="140">
        <f>E28/E30-1</f>
        <v>0</v>
      </c>
      <c r="H28" s="117" t="s">
        <v>3146</v>
      </c>
      <c r="I28" s="117"/>
      <c r="J28" s="117"/>
      <c r="K28" s="117"/>
      <c r="L28" s="117"/>
      <c r="M28" s="117"/>
      <c r="N28" s="117"/>
      <c r="O28" s="117"/>
      <c r="P28" s="117"/>
      <c r="Q28" s="117"/>
      <c r="R28" s="117"/>
    </row>
    <row r="29" spans="2:18" ht="18.5">
      <c r="B29" s="102" t="s">
        <v>66</v>
      </c>
      <c r="C29" s="116"/>
      <c r="D29" t="s">
        <v>3149</v>
      </c>
      <c r="E29" s="233">
        <v>5.95</v>
      </c>
      <c r="F29" s="167"/>
      <c r="G29" s="129"/>
      <c r="H29" s="117" t="s">
        <v>3147</v>
      </c>
      <c r="I29" s="117"/>
      <c r="J29" s="117"/>
      <c r="K29" s="117"/>
      <c r="L29" s="117"/>
      <c r="M29" s="117"/>
      <c r="N29" s="117"/>
      <c r="O29" s="117"/>
      <c r="P29" s="117"/>
      <c r="Q29" s="117"/>
      <c r="R29" s="117"/>
    </row>
    <row r="30" spans="2:18" ht="18.5">
      <c r="B30" s="103" t="s">
        <v>57</v>
      </c>
      <c r="C30" s="105"/>
      <c r="D30" s="92" t="s">
        <v>3149</v>
      </c>
      <c r="E30" s="233">
        <v>5.95</v>
      </c>
      <c r="F30" s="168"/>
      <c r="G30" s="131"/>
      <c r="H30" s="117" t="s">
        <v>1615</v>
      </c>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AVERAGEIFS(E$43:E$500,$B$43:$B$500,$B34,$AD$43:$AD$500,"Yes")</f>
        <v>#DIV/0!</v>
      </c>
      <c r="F34" s="29" t="e">
        <f>AVERAGEIFS(Q$43:Q$504,$B$43:$B$504,$B34,$AD$43:$AD$504,"Yes")</f>
        <v>#DIV/0!</v>
      </c>
      <c r="G34" s="29" t="e">
        <f>AVERAGEIFS(L$43:L$500,$B$43:$B$500,$B34,$AB$43:$AB$500,"Yes")</f>
        <v>#DIV/0!</v>
      </c>
      <c r="H34" s="29" t="e">
        <f>AVERAGEIFS(Q$43:Q$504,$B$43:$B$504,$B34,$AB$43:$AB$504,"Yes")</f>
        <v>#DIV/0!</v>
      </c>
      <c r="I34" s="29">
        <f>AVERAGEIFS(M$43:M$500,$B$43:$B$500,$B34,$Z$43:$Z$500,"Yes")</f>
        <v>7.5342105263157881</v>
      </c>
      <c r="J34" s="29">
        <f>AVERAGEIFS(Q$43:Q$504,$B$43:$B$504,$B34,$Z$43:$Z$504,"Yes")</f>
        <v>7.9342105263157894</v>
      </c>
      <c r="K34" s="29">
        <f>AVERAGEIFS(N$43:N$500,$B$43:$B$500,$B34,$X$43:$X$500,"Yes")</f>
        <v>7.7421052631578942</v>
      </c>
      <c r="L34" s="29">
        <f>AVERAGEIFS(Q$43:Q$504,$B$43:$B$504,$B34,$X$43:$X$504,"Yes")</f>
        <v>7.9342105263157894</v>
      </c>
      <c r="M34" s="29">
        <f>AVERAGEIFS(O$43:O$504,$B$43:$B$504,$B34,$V$43:$V$504,"Yes")</f>
        <v>7.7421052631578942</v>
      </c>
      <c r="N34" s="29">
        <f>AVERAGEIFS(Q$43:Q$504,$B$43:$B$504,$B34,$V$43:$V$504,"Yes")</f>
        <v>7.9342105263157894</v>
      </c>
      <c r="O34" s="29">
        <f>AVERAGEIFS(P$43:P$504,$B$43:$B$504,$B34,$T$43:$T$504,"Yes")</f>
        <v>7.7415789473684198</v>
      </c>
      <c r="P34" s="29">
        <f>AVERAGEIFS(Q$43:Q$504,$B$43:$B$504,$B34,$T$43:$T$504,"Yes")</f>
        <v>7.9342105263157894</v>
      </c>
      <c r="Q34" s="29">
        <f>AVERAGEIFS(Q$43:Q$504,$B$43:$B$504,$B34)</f>
        <v>7.9342105263157894</v>
      </c>
      <c r="R34" s="334" t="e">
        <f>F34/E34-1</f>
        <v>#DIV/0!</v>
      </c>
      <c r="S34" s="334" t="e">
        <f t="shared" ref="S34:S39" si="0">H34/G34-1</f>
        <v>#DIV/0!</v>
      </c>
      <c r="T34" s="334">
        <f t="shared" ref="T34:T39" si="1">J34/I34-1</f>
        <v>5.3091163115613238E-2</v>
      </c>
      <c r="U34" s="335">
        <f t="shared" ref="U34:U39" si="2">L34/K34-1</f>
        <v>2.4813052345343367E-2</v>
      </c>
      <c r="V34" s="336">
        <f t="shared" ref="V34:V39" si="3">N34/M34-1</f>
        <v>2.4813052345343367E-2</v>
      </c>
      <c r="W34" s="336">
        <f t="shared" ref="W34:W39" si="4">P34/O34-1</f>
        <v>2.4882724862329342E-2</v>
      </c>
    </row>
    <row r="35" spans="1:32">
      <c r="B35" s="102" t="s">
        <v>27</v>
      </c>
      <c r="C35" s="91"/>
      <c r="E35" s="29" t="e">
        <f>AVERAGEIFS(E$43:E$500,$B$43:$B$500,$B35,$AD$43:$AD$500,"Yes")</f>
        <v>#DIV/0!</v>
      </c>
      <c r="F35" s="29" t="e">
        <f t="shared" ref="F35:F38" si="5">AVERAGEIFS(Q$43:Q$504,$B$43:$B$504,$B35,$AD$43:$AD$504,"Yes")</f>
        <v>#DIV/0!</v>
      </c>
      <c r="G35" s="29">
        <f>AVERAGEIFS(L$43:L$500,$B$43:$B$500,$B35,$AB$43:$AB$500,"Yes")</f>
        <v>14.25</v>
      </c>
      <c r="H35" s="29">
        <f t="shared" ref="H35:H38" si="6">AVERAGEIFS(Q$43:Q$504,$B$43:$B$504,$B35,$AB$43:$AB$504,"Yes")</f>
        <v>14.75</v>
      </c>
      <c r="I35" s="29">
        <f>AVERAGEIFS(M$43:M$500,$B$43:$B$500,$B35,$Z$43:$Z$500,"Yes")</f>
        <v>13.268428571428577</v>
      </c>
      <c r="J35" s="29">
        <f t="shared" ref="J35:J38" si="7">AVERAGEIFS(Q$43:Q$504,$B$43:$B$504,$B35,$Z$43:$Z$504,"Yes")</f>
        <v>14.305000000000009</v>
      </c>
      <c r="K35" s="29">
        <f>AVERAGEIFS(N$43:N$500,$B$43:$B$500,$B35,$X$43:$X$500,"Yes")</f>
        <v>13.815571428571435</v>
      </c>
      <c r="L35" s="29">
        <f t="shared" ref="L35:L38" si="8">AVERAGEIFS(Q$43:Q$504,$B$43:$B$504,$B35,$X$43:$X$504,"Yes")</f>
        <v>14.305000000000009</v>
      </c>
      <c r="M35" s="29">
        <f t="shared" ref="M35:M38" si="9">AVERAGEIFS(O$43:O$504,$B$43:$B$504,$B35,$V$43:$V$504,"Yes")</f>
        <v>13.822142857142863</v>
      </c>
      <c r="N35" s="29">
        <f t="shared" ref="N35:N38" si="10">AVERAGEIFS(Q$43:Q$504,$B$43:$B$504,$B35,$V$43:$V$504,"Yes")</f>
        <v>14.305000000000009</v>
      </c>
      <c r="O35" s="29">
        <f t="shared" ref="O35:O38" si="11">AVERAGEIFS(P$43:P$504,$B$43:$B$504,$B35,$T$43:$T$504,"Yes")</f>
        <v>13.823571428571436</v>
      </c>
      <c r="P35" s="29">
        <f t="shared" ref="P35:P38" si="12">AVERAGEIFS(Q$43:Q$504,$B$43:$B$504,$B35,$T$43:$T$504,"Yes")</f>
        <v>14.305000000000009</v>
      </c>
      <c r="Q35" s="29">
        <f>AVERAGEIFS(Q$43:Q$504,$B$43:$B$504,$B35)</f>
        <v>14.305000000000009</v>
      </c>
      <c r="R35" s="334" t="e">
        <f t="shared" ref="R35:R39" si="13">F35/E35-1</f>
        <v>#DIV/0!</v>
      </c>
      <c r="S35" s="334">
        <f t="shared" si="0"/>
        <v>3.5087719298245723E-2</v>
      </c>
      <c r="T35" s="334">
        <f t="shared" si="1"/>
        <v>7.8123149474047082E-2</v>
      </c>
      <c r="U35" s="335">
        <f t="shared" si="2"/>
        <v>3.5425865224539832E-2</v>
      </c>
      <c r="V35" s="336">
        <f t="shared" si="3"/>
        <v>3.4933595163040954E-2</v>
      </c>
      <c r="W35" s="336">
        <f t="shared" si="4"/>
        <v>3.4826641864310615E-2</v>
      </c>
    </row>
    <row r="36" spans="1:32">
      <c r="B36" s="102" t="s">
        <v>86</v>
      </c>
      <c r="C36" s="91"/>
      <c r="E36" s="29" t="e">
        <f>AVERAGEIFS(E$43:E$500,$B$43:$B$500,$B36,$AD$43:$AD$500,"Yes")</f>
        <v>#DIV/0!</v>
      </c>
      <c r="F36" s="29" t="e">
        <f t="shared" si="5"/>
        <v>#DIV/0!</v>
      </c>
      <c r="G36" s="29" t="e">
        <f>AVERAGEIFS(L$43:L$500,$B$43:$B$500,$B36,$AB$43:$AB$500,"Yes")</f>
        <v>#DIV/0!</v>
      </c>
      <c r="H36" s="29" t="e">
        <f t="shared" si="6"/>
        <v>#DIV/0!</v>
      </c>
      <c r="I36" s="29" t="e">
        <f>AVERAGEIFS(M$43:M$500,$B$43:$B$500,$B36,$Z$43:$Z$500,"Yes")</f>
        <v>#DIV/0!</v>
      </c>
      <c r="J36" s="29" t="e">
        <f t="shared" si="7"/>
        <v>#DIV/0!</v>
      </c>
      <c r="K36" s="29" t="e">
        <f>AVERAGEIFS(N$43:N$500,$B$43:$B$500,$B36,$X$43:$X$500,"Yes")</f>
        <v>#DIV/0!</v>
      </c>
      <c r="L36" s="29" t="e">
        <f t="shared" si="8"/>
        <v>#DIV/0!</v>
      </c>
      <c r="M36" s="29" t="e">
        <f t="shared" si="9"/>
        <v>#DIV/0!</v>
      </c>
      <c r="N36" s="29" t="e">
        <f t="shared" si="10"/>
        <v>#DIV/0!</v>
      </c>
      <c r="O36" s="29" t="e">
        <f t="shared" si="11"/>
        <v>#DIV/0!</v>
      </c>
      <c r="P36" s="29" t="e">
        <f t="shared" si="12"/>
        <v>#DIV/0!</v>
      </c>
      <c r="Q36" s="29" t="e">
        <f>AVERAGEIFS(Q$43:Q$504,$B$43:$B$504,$B36)</f>
        <v>#DIV/0!</v>
      </c>
      <c r="R36" s="334" t="e">
        <f t="shared" si="13"/>
        <v>#DIV/0!</v>
      </c>
      <c r="S36" s="334" t="e">
        <f t="shared" si="0"/>
        <v>#DIV/0!</v>
      </c>
      <c r="T36" s="334" t="e">
        <f t="shared" si="1"/>
        <v>#DIV/0!</v>
      </c>
      <c r="U36" s="335" t="e">
        <f t="shared" si="2"/>
        <v>#DIV/0!</v>
      </c>
      <c r="V36" s="336" t="e">
        <f t="shared" si="3"/>
        <v>#DIV/0!</v>
      </c>
      <c r="W36" s="336" t="e">
        <f t="shared" si="4"/>
        <v>#DIV/0!</v>
      </c>
    </row>
    <row r="37" spans="1:32">
      <c r="B37" s="102" t="s">
        <v>29</v>
      </c>
      <c r="C37" s="91"/>
      <c r="E37" s="29" t="e">
        <f>AVERAGEIFS(E$43:E$500,$B$43:$B$500,$B37,$AD$43:$AD$500,"Yes")</f>
        <v>#DIV/0!</v>
      </c>
      <c r="F37" s="29" t="e">
        <f t="shared" si="5"/>
        <v>#DIV/0!</v>
      </c>
      <c r="G37" s="29" t="e">
        <f>AVERAGEIFS(L$43:L$500,$B$43:$B$500,$B37,$AB$43:$AB$500,"Yes")</f>
        <v>#DIV/0!</v>
      </c>
      <c r="H37" s="29" t="e">
        <f t="shared" si="6"/>
        <v>#DIV/0!</v>
      </c>
      <c r="I37" s="29" t="e">
        <f>AVERAGEIFS(M$43:M$500,$B$43:$B$500,$B37,$Z$43:$Z$500,"Yes")</f>
        <v>#DIV/0!</v>
      </c>
      <c r="J37" s="29" t="e">
        <f t="shared" si="7"/>
        <v>#DIV/0!</v>
      </c>
      <c r="K37" s="29" t="e">
        <f>AVERAGEIFS(N$43:N$500,$B$43:$B$500,$B37,$X$43:$X$500,"Yes")</f>
        <v>#DIV/0!</v>
      </c>
      <c r="L37" s="29" t="e">
        <f t="shared" si="8"/>
        <v>#DIV/0!</v>
      </c>
      <c r="M37" s="29" t="e">
        <f t="shared" si="9"/>
        <v>#DIV/0!</v>
      </c>
      <c r="N37" s="29" t="e">
        <f t="shared" si="10"/>
        <v>#DIV/0!</v>
      </c>
      <c r="O37" s="29" t="e">
        <f t="shared" si="11"/>
        <v>#DIV/0!</v>
      </c>
      <c r="P37" s="29" t="e">
        <f t="shared" si="12"/>
        <v>#DIV/0!</v>
      </c>
      <c r="Q37" s="29" t="e">
        <f>AVERAGEIFS(Q$43:Q$504,$B$43:$B$504,$B37)</f>
        <v>#DIV/0!</v>
      </c>
      <c r="R37" s="334" t="e">
        <f t="shared" si="13"/>
        <v>#DIV/0!</v>
      </c>
      <c r="S37" s="334" t="e">
        <f t="shared" si="0"/>
        <v>#DIV/0!</v>
      </c>
      <c r="T37" s="334" t="e">
        <f t="shared" si="1"/>
        <v>#DIV/0!</v>
      </c>
      <c r="U37" s="335" t="e">
        <f t="shared" si="2"/>
        <v>#DIV/0!</v>
      </c>
      <c r="V37" s="336" t="e">
        <f t="shared" si="3"/>
        <v>#DIV/0!</v>
      </c>
      <c r="W37" s="336" t="e">
        <f t="shared" si="4"/>
        <v>#DIV/0!</v>
      </c>
    </row>
    <row r="38" spans="1:32">
      <c r="B38" s="102" t="s">
        <v>28</v>
      </c>
      <c r="C38" s="91"/>
      <c r="E38" s="29" t="e">
        <f>AVERAGEIFS(E$43:E$500,$B$43:$B$500,$B38,$AD$43:$AD$500,"Yes")</f>
        <v>#DIV/0!</v>
      </c>
      <c r="F38" s="29" t="e">
        <f t="shared" si="5"/>
        <v>#DIV/0!</v>
      </c>
      <c r="G38" s="29" t="e">
        <f>AVERAGEIFS(L$43:L$500,$B$43:$B$500,$B38,$AB$43:$AB$500,"Yes")</f>
        <v>#DIV/0!</v>
      </c>
      <c r="H38" s="29" t="e">
        <f t="shared" si="6"/>
        <v>#DIV/0!</v>
      </c>
      <c r="I38" s="29">
        <f>AVERAGEIFS(M$43:M$500,$B$43:$B$500,$B38,$Z$43:$Z$500,"Yes")</f>
        <v>8.4966101694915217</v>
      </c>
      <c r="J38" s="29">
        <f t="shared" si="7"/>
        <v>9.2177966101694917</v>
      </c>
      <c r="K38" s="29">
        <f>AVERAGEIFS(N$43:N$500,$B$43:$B$500,$B38,$X$43:$X$500,"Yes")</f>
        <v>8.8871186440677921</v>
      </c>
      <c r="L38" s="29">
        <f t="shared" si="8"/>
        <v>9.2177966101694917</v>
      </c>
      <c r="M38" s="29">
        <f t="shared" si="9"/>
        <v>8.8854237288135565</v>
      </c>
      <c r="N38" s="29">
        <f t="shared" si="10"/>
        <v>9.2177966101694917</v>
      </c>
      <c r="O38" s="29">
        <f t="shared" si="11"/>
        <v>8.8855932203389791</v>
      </c>
      <c r="P38" s="29">
        <f t="shared" si="12"/>
        <v>9.2177966101694917</v>
      </c>
      <c r="Q38" s="29">
        <f>AVERAGEIFS(Q$43:Q$504,$B$43:$B$504,$B38)</f>
        <v>9.2177966101694917</v>
      </c>
      <c r="R38" s="334" t="e">
        <f t="shared" si="13"/>
        <v>#DIV/0!</v>
      </c>
      <c r="S38" s="334" t="e">
        <f t="shared" si="0"/>
        <v>#DIV/0!</v>
      </c>
      <c r="T38" s="334">
        <f t="shared" si="1"/>
        <v>8.4879313784161692E-2</v>
      </c>
      <c r="U38" s="335">
        <f t="shared" si="2"/>
        <v>3.7208681389938381E-2</v>
      </c>
      <c r="V38" s="336">
        <f t="shared" si="3"/>
        <v>3.7406531359682971E-2</v>
      </c>
      <c r="W38" s="336">
        <f t="shared" si="4"/>
        <v>3.7386742966142528E-2</v>
      </c>
    </row>
    <row r="39" spans="1:32">
      <c r="B39" s="103" t="s">
        <v>26</v>
      </c>
      <c r="C39" s="93"/>
      <c r="D39" s="42"/>
      <c r="E39" s="29" t="e">
        <f>AVERAGEIFS(E$43:E$500,$C$43:$C$500,$B39,$AD$43:$AD$500,"Yes")</f>
        <v>#DIV/0!</v>
      </c>
      <c r="F39" s="29" t="e">
        <f>AVERAGEIFS(Q$43:Q$504,$C$43:$C$504,$B39,$AD$43:$AD$504,"Yes")</f>
        <v>#DIV/0!</v>
      </c>
      <c r="G39" s="29" t="e">
        <f>AVERAGEIFS(L$43:L$500,$C$43:$C$500,$B39,$AB$43:$AB$500,"Yes")</f>
        <v>#DIV/0!</v>
      </c>
      <c r="H39" s="29" t="e">
        <f>AVERAGEIFS(Q$43:Q$504,$C$43:$C$504,$B39,$AB$43:$AB$504,"Yes")</f>
        <v>#DIV/0!</v>
      </c>
      <c r="I39" s="29">
        <f>AVERAGEIFS(M$43:M$500,$C$43:$C$500,$B39,$Z$43:$Z$500,"Yes")</f>
        <v>7.5342105263157881</v>
      </c>
      <c r="J39" s="29">
        <f>AVERAGEIFS(Q$43:Q$504,$C$43:$C$504,$B39,$Z$43:$Z$504,"Yes")</f>
        <v>7.9342105263157894</v>
      </c>
      <c r="K39" s="29">
        <f>AVERAGEIFS(N$43:N$500,$C$43:$C$500,$B39,$X$43:$X$500,"Yes")</f>
        <v>7.7421052631578942</v>
      </c>
      <c r="L39" s="29">
        <f>AVERAGEIFS(Q$43:Q$504,$C$43:$C$504,$B39,$X$43:$X$504,"Yes")</f>
        <v>7.9342105263157894</v>
      </c>
      <c r="M39" s="29">
        <f>AVERAGEIFS(O$43:O$500,$C$43:$C$500,$B39,$V$43:$V$500,"Yes")</f>
        <v>7.7421052631578942</v>
      </c>
      <c r="N39" s="29">
        <f>AVERAGEIFS(Q$43:Q$504,$C$43:$C$504,$B39,$V$43:$V$504,"Yes")</f>
        <v>7.9342105263157894</v>
      </c>
      <c r="O39" s="29">
        <f>AVERAGEIFS(P$43:P$504,$C$43:$C$504,$B39,$T$43:$T$504,"Yes")</f>
        <v>7.7415789473684198</v>
      </c>
      <c r="P39" s="29">
        <f>AVERAGEIFS(Q$43:Q$504,$C$43:$C$504,$B39,$T$43:$T$504,"Yes")</f>
        <v>7.9342105263157894</v>
      </c>
      <c r="Q39" s="29">
        <f>AVERAGEIFS(Q$43:Q$504,$C$43:$C$504,$B39)</f>
        <v>7.9342105263157894</v>
      </c>
      <c r="R39" s="334" t="e">
        <f t="shared" si="13"/>
        <v>#DIV/0!</v>
      </c>
      <c r="S39" s="334" t="e">
        <f t="shared" si="0"/>
        <v>#DIV/0!</v>
      </c>
      <c r="T39" s="334">
        <f t="shared" si="1"/>
        <v>5.3091163115613238E-2</v>
      </c>
      <c r="U39" s="335">
        <f t="shared" si="2"/>
        <v>2.4813052345343367E-2</v>
      </c>
      <c r="V39" s="336">
        <f t="shared" si="3"/>
        <v>2.4813052345343367E-2</v>
      </c>
      <c r="W39" s="336">
        <f t="shared" si="4"/>
        <v>2.4882724862329342E-2</v>
      </c>
    </row>
    <row r="40" spans="1:32">
      <c r="B40" s="2"/>
      <c r="C40" s="2"/>
      <c r="I40" s="38"/>
      <c r="J40" s="38"/>
      <c r="K40" s="30"/>
    </row>
    <row r="41" spans="1:32" ht="29">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5" customHeight="1">
      <c r="A43" s="66" t="s">
        <v>17</v>
      </c>
      <c r="B43" s="66" t="s">
        <v>37</v>
      </c>
      <c r="C43" s="66" t="str" cm="1">
        <f t="array" ref="C43">_xlfn.IFNA(_xlfn.IFS(B43="Starter","Starters &amp; Sides",B43="Sides","Starters &amp; Sides"),B43)</f>
        <v>Starters &amp; Sides</v>
      </c>
      <c r="D43" s="71" t="s">
        <v>3145</v>
      </c>
      <c r="E43" s="75"/>
      <c r="F43" s="13"/>
      <c r="G43" s="13"/>
      <c r="H43" s="13"/>
      <c r="I43" s="13"/>
      <c r="J43" s="13"/>
      <c r="K43" s="195"/>
      <c r="L43" s="13"/>
      <c r="M43" s="13">
        <v>7.5</v>
      </c>
      <c r="N43" s="13">
        <v>7.75</v>
      </c>
      <c r="O43" s="13">
        <v>7.75</v>
      </c>
      <c r="P43" s="15">
        <v>7.75</v>
      </c>
      <c r="Q43" s="337">
        <v>7.75</v>
      </c>
      <c r="R43" s="15" t="str">
        <f>IF(COUNTA(Q43)=1,"Yes","No")</f>
        <v>Yes</v>
      </c>
      <c r="S43" s="15" t="str">
        <f>IF(AND(T43="No",R43="Yes"),"Yes","No")</f>
        <v>No</v>
      </c>
      <c r="T43" s="221" t="str">
        <f>IF(COUNTA(P43:Q43)=2,"Yes","No")</f>
        <v>Yes</v>
      </c>
      <c r="U43" s="223">
        <f>IF(T43="Yes",Q43/P43-1,"N/A")</f>
        <v>0</v>
      </c>
      <c r="V43" s="221" t="str">
        <f>IF(COUNTA(O43:Q43)=3,"Yes","No")</f>
        <v>Yes</v>
      </c>
      <c r="W43" s="223">
        <f>IF(V43="Yes",Q43/O43-1,"N/A")</f>
        <v>0</v>
      </c>
      <c r="X43" s="221" t="str">
        <f>IF(COUNTA(N43:Q43)=4,"Yes","No")</f>
        <v>Yes</v>
      </c>
      <c r="Y43" s="223">
        <f>IF(X43="Yes",Q43/N43-1,"N/A")</f>
        <v>0</v>
      </c>
      <c r="Z43" s="222" t="str">
        <f>IF(COUNTA(M43:Q43)=5,"Yes","No")</f>
        <v>Yes</v>
      </c>
      <c r="AA43" s="68">
        <f>IF(Z43="Yes",Q43/M43-1,"N/A")</f>
        <v>3.3333333333333437E-2</v>
      </c>
      <c r="AB43" s="65" t="str">
        <f>IF(COUNTA(L43:Q43)=6,"Yes","No")</f>
        <v>No</v>
      </c>
      <c r="AC43" s="68" t="str">
        <f>IF(AB43="Yes",Q43/L43-1,"N/A")</f>
        <v>N/A</v>
      </c>
      <c r="AD43" s="65" t="str">
        <f>IF(COUNTA(E43:Q43)=13,"Yes","No")</f>
        <v>No</v>
      </c>
      <c r="AE43" s="68" t="str">
        <f>IF(AD43="Yes",Q43/E43-1,"N/A")</f>
        <v>N/A</v>
      </c>
      <c r="AF43" s="66"/>
    </row>
    <row r="44" spans="1:32">
      <c r="A44" s="66" t="s">
        <v>17</v>
      </c>
      <c r="B44" s="66" t="s">
        <v>37</v>
      </c>
      <c r="C44" s="66" t="str" cm="1">
        <f t="array" ref="C44">_xlfn.IFNA(_xlfn.IFS(B44="Starter","Starters &amp; Sides",B44="Sides","Starters &amp; Sides"),B44)</f>
        <v>Starters &amp; Sides</v>
      </c>
      <c r="D44" s="71" t="s">
        <v>3150</v>
      </c>
      <c r="E44" s="75"/>
      <c r="F44" s="13"/>
      <c r="G44" s="13"/>
      <c r="H44" s="13"/>
      <c r="I44" s="13"/>
      <c r="J44" s="13"/>
      <c r="K44" s="195"/>
      <c r="L44" s="13"/>
      <c r="M44" s="13">
        <v>7.75</v>
      </c>
      <c r="N44" s="13">
        <v>7.95</v>
      </c>
      <c r="O44" s="13">
        <v>7.95</v>
      </c>
      <c r="P44" s="15">
        <v>7.95</v>
      </c>
      <c r="Q44" s="337">
        <v>7.95</v>
      </c>
      <c r="R44" s="15" t="str">
        <f t="shared" ref="R44:R107" si="14">IF(COUNTA(Q44)=1,"Yes","No")</f>
        <v>Yes</v>
      </c>
      <c r="S44" s="15" t="str">
        <f t="shared" ref="S44:S107" si="15">IF(AND(T44="No",R44="Yes"),"Yes","No")</f>
        <v>No</v>
      </c>
      <c r="T44" s="221" t="str">
        <f t="shared" ref="T44:T107" si="16">IF(COUNTA(P44:Q44)=2,"Yes","No")</f>
        <v>Yes</v>
      </c>
      <c r="U44" s="223">
        <f t="shared" ref="U44:U107" si="17">IF(T44="Yes",Q44/P44-1,"N/A")</f>
        <v>0</v>
      </c>
      <c r="V44" s="221" t="str">
        <f t="shared" ref="V44:V107" si="18">IF(COUNTA(O44:Q44)=3,"Yes","No")</f>
        <v>Yes</v>
      </c>
      <c r="W44" s="223">
        <f t="shared" ref="W44:W107" si="19">IF(V44="Yes",Q44/O44-1,"N/A")</f>
        <v>0</v>
      </c>
      <c r="X44" s="221" t="str">
        <f t="shared" ref="X44:X107" si="20">IF(COUNTA(N44:Q44)=4,"Yes","No")</f>
        <v>Yes</v>
      </c>
      <c r="Y44" s="223">
        <f t="shared" ref="Y44:Y107" si="21">IF(X44="Yes",Q44/N44-1,"N/A")</f>
        <v>0</v>
      </c>
      <c r="Z44" s="222" t="str">
        <f t="shared" ref="Z44:Z107" si="22">IF(COUNTA(M44:Q44)=5,"Yes","No")</f>
        <v>Yes</v>
      </c>
      <c r="AA44" s="68">
        <f t="shared" ref="AA44:AA107" si="23">IF(Z44="Yes",Q44/M44-1,"N/A")</f>
        <v>2.5806451612903292E-2</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2">
      <c r="A45" s="66" t="s">
        <v>17</v>
      </c>
      <c r="B45" s="66" t="s">
        <v>37</v>
      </c>
      <c r="C45" s="66" t="str" cm="1">
        <f t="array" ref="C45">_xlfn.IFNA(_xlfn.IFS(B45="Starter","Starters &amp; Sides",B45="Sides","Starters &amp; Sides"),B45)</f>
        <v>Starters &amp; Sides</v>
      </c>
      <c r="D45" s="71" t="s">
        <v>3151</v>
      </c>
      <c r="E45" s="75"/>
      <c r="F45" s="12"/>
      <c r="G45" s="12"/>
      <c r="H45" s="12"/>
      <c r="I45" s="12"/>
      <c r="J45" s="13"/>
      <c r="K45" s="195"/>
      <c r="L45" s="13"/>
      <c r="M45" s="13">
        <v>6.95</v>
      </c>
      <c r="N45" s="13">
        <v>7.25</v>
      </c>
      <c r="O45" s="13">
        <v>7.25</v>
      </c>
      <c r="P45" s="15">
        <v>7.25</v>
      </c>
      <c r="Q45" s="337">
        <v>7.5</v>
      </c>
      <c r="R45" s="15" t="str">
        <f t="shared" si="14"/>
        <v>Yes</v>
      </c>
      <c r="S45" s="15" t="str">
        <f t="shared" si="15"/>
        <v>No</v>
      </c>
      <c r="T45" s="221" t="str">
        <f t="shared" si="16"/>
        <v>Yes</v>
      </c>
      <c r="U45" s="223">
        <f t="shared" si="17"/>
        <v>3.4482758620689724E-2</v>
      </c>
      <c r="V45" s="221" t="str">
        <f t="shared" si="18"/>
        <v>Yes</v>
      </c>
      <c r="W45" s="223">
        <f t="shared" si="19"/>
        <v>3.4482758620689724E-2</v>
      </c>
      <c r="X45" s="221" t="str">
        <f t="shared" si="20"/>
        <v>Yes</v>
      </c>
      <c r="Y45" s="223">
        <f t="shared" si="21"/>
        <v>3.4482758620689724E-2</v>
      </c>
      <c r="Z45" s="222" t="str">
        <f t="shared" si="22"/>
        <v>Yes</v>
      </c>
      <c r="AA45" s="68">
        <f t="shared" si="23"/>
        <v>7.9136690647481966E-2</v>
      </c>
      <c r="AB45" s="65" t="str">
        <f t="shared" si="24"/>
        <v>No</v>
      </c>
      <c r="AC45" s="68" t="str">
        <f t="shared" si="25"/>
        <v>N/A</v>
      </c>
      <c r="AD45" s="65" t="str">
        <f t="shared" si="26"/>
        <v>No</v>
      </c>
      <c r="AE45" s="68" t="str">
        <f t="shared" si="27"/>
        <v>N/A</v>
      </c>
      <c r="AF45" s="66"/>
    </row>
    <row r="46" spans="1:32">
      <c r="A46" s="66" t="s">
        <v>17</v>
      </c>
      <c r="B46" s="66" t="s">
        <v>37</v>
      </c>
      <c r="C46" s="66" t="str" cm="1">
        <f t="array" ref="C46">_xlfn.IFNA(_xlfn.IFS(B46="Starter","Starters &amp; Sides",B46="Sides","Starters &amp; Sides"),B46)</f>
        <v>Starters &amp; Sides</v>
      </c>
      <c r="D46" s="71" t="s">
        <v>3152</v>
      </c>
      <c r="E46" s="75"/>
      <c r="F46" s="12"/>
      <c r="G46" s="12"/>
      <c r="H46" s="12"/>
      <c r="I46" s="12"/>
      <c r="J46" s="13"/>
      <c r="K46" s="13"/>
      <c r="L46" s="13"/>
      <c r="M46" s="13">
        <v>7.25</v>
      </c>
      <c r="N46" s="13">
        <v>7.5</v>
      </c>
      <c r="O46" s="13">
        <v>7.5</v>
      </c>
      <c r="P46" s="15">
        <v>7.5</v>
      </c>
      <c r="Q46" s="337">
        <v>7.75</v>
      </c>
      <c r="R46" s="15" t="str">
        <f t="shared" si="14"/>
        <v>Yes</v>
      </c>
      <c r="S46" s="15" t="str">
        <f t="shared" si="15"/>
        <v>No</v>
      </c>
      <c r="T46" s="221" t="str">
        <f t="shared" si="16"/>
        <v>Yes</v>
      </c>
      <c r="U46" s="223">
        <f t="shared" si="17"/>
        <v>3.3333333333333437E-2</v>
      </c>
      <c r="V46" s="221" t="str">
        <f t="shared" si="18"/>
        <v>Yes</v>
      </c>
      <c r="W46" s="223">
        <f t="shared" si="19"/>
        <v>3.3333333333333437E-2</v>
      </c>
      <c r="X46" s="221" t="str">
        <f t="shared" si="20"/>
        <v>Yes</v>
      </c>
      <c r="Y46" s="223">
        <f t="shared" si="21"/>
        <v>3.3333333333333437E-2</v>
      </c>
      <c r="Z46" s="222" t="str">
        <f t="shared" si="22"/>
        <v>Yes</v>
      </c>
      <c r="AA46" s="68">
        <f t="shared" si="23"/>
        <v>6.8965517241379226E-2</v>
      </c>
      <c r="AB46" s="65" t="str">
        <f t="shared" si="24"/>
        <v>No</v>
      </c>
      <c r="AC46" s="68" t="str">
        <f t="shared" si="25"/>
        <v>N/A</v>
      </c>
      <c r="AD46" s="65" t="str">
        <f t="shared" si="26"/>
        <v>No</v>
      </c>
      <c r="AE46" s="68" t="str">
        <f t="shared" si="27"/>
        <v>N/A</v>
      </c>
      <c r="AF46" s="66"/>
    </row>
    <row r="47" spans="1:32">
      <c r="A47" s="66" t="s">
        <v>17</v>
      </c>
      <c r="B47" s="66" t="s">
        <v>37</v>
      </c>
      <c r="C47" s="66" t="str" cm="1">
        <f t="array" ref="C47">_xlfn.IFNA(_xlfn.IFS(B47="Starter","Starters &amp; Sides",B47="Sides","Starters &amp; Sides"),B47)</f>
        <v>Starters &amp; Sides</v>
      </c>
      <c r="D47" s="71" t="s">
        <v>3153</v>
      </c>
      <c r="E47" s="75"/>
      <c r="F47" s="12"/>
      <c r="G47" s="12"/>
      <c r="H47" s="12"/>
      <c r="I47" s="12"/>
      <c r="J47" s="13"/>
      <c r="K47" s="13"/>
      <c r="L47" s="13"/>
      <c r="M47" s="13">
        <v>7.5</v>
      </c>
      <c r="N47" s="13">
        <v>7.75</v>
      </c>
      <c r="O47" s="13">
        <v>7.75</v>
      </c>
      <c r="P47" s="15">
        <v>7.74</v>
      </c>
      <c r="Q47" s="337">
        <v>7.95</v>
      </c>
      <c r="R47" s="15" t="str">
        <f t="shared" si="14"/>
        <v>Yes</v>
      </c>
      <c r="S47" s="15" t="str">
        <f t="shared" si="15"/>
        <v>No</v>
      </c>
      <c r="T47" s="221" t="str">
        <f t="shared" si="16"/>
        <v>Yes</v>
      </c>
      <c r="U47" s="223">
        <f t="shared" si="17"/>
        <v>2.7131782945736482E-2</v>
      </c>
      <c r="V47" s="221" t="str">
        <f t="shared" si="18"/>
        <v>Yes</v>
      </c>
      <c r="W47" s="223">
        <f t="shared" si="19"/>
        <v>2.5806451612903292E-2</v>
      </c>
      <c r="X47" s="221" t="str">
        <f t="shared" si="20"/>
        <v>Yes</v>
      </c>
      <c r="Y47" s="223">
        <f t="shared" si="21"/>
        <v>2.5806451612903292E-2</v>
      </c>
      <c r="Z47" s="222" t="str">
        <f t="shared" si="22"/>
        <v>Yes</v>
      </c>
      <c r="AA47" s="68">
        <f t="shared" si="23"/>
        <v>6.0000000000000053E-2</v>
      </c>
      <c r="AB47" s="65" t="str">
        <f t="shared" si="24"/>
        <v>No</v>
      </c>
      <c r="AC47" s="68" t="str">
        <f t="shared" si="25"/>
        <v>N/A</v>
      </c>
      <c r="AD47" s="65" t="str">
        <f t="shared" si="26"/>
        <v>No</v>
      </c>
      <c r="AE47" s="68" t="str">
        <f t="shared" si="27"/>
        <v>N/A</v>
      </c>
      <c r="AF47" s="66"/>
    </row>
    <row r="48" spans="1:32">
      <c r="A48" s="66" t="s">
        <v>17</v>
      </c>
      <c r="B48" s="66" t="s">
        <v>37</v>
      </c>
      <c r="C48" s="66" t="str" cm="1">
        <f t="array" ref="C48">_xlfn.IFNA(_xlfn.IFS(B48="Starter","Starters &amp; Sides",B48="Sides","Starters &amp; Sides"),B48)</f>
        <v>Starters &amp; Sides</v>
      </c>
      <c r="D48" s="71" t="s">
        <v>3154</v>
      </c>
      <c r="E48" s="75"/>
      <c r="F48" s="12"/>
      <c r="G48" s="12"/>
      <c r="H48" s="12"/>
      <c r="I48" s="12"/>
      <c r="J48" s="13"/>
      <c r="K48" s="13"/>
      <c r="L48" s="13"/>
      <c r="M48" s="13">
        <v>7.5</v>
      </c>
      <c r="N48" s="13">
        <v>7.75</v>
      </c>
      <c r="O48" s="13">
        <v>7.75</v>
      </c>
      <c r="P48" s="15">
        <v>7.75</v>
      </c>
      <c r="Q48" s="337">
        <v>7.95</v>
      </c>
      <c r="R48" s="15" t="str">
        <f t="shared" si="14"/>
        <v>Yes</v>
      </c>
      <c r="S48" s="15" t="str">
        <f t="shared" si="15"/>
        <v>No</v>
      </c>
      <c r="T48" s="221" t="str">
        <f t="shared" si="16"/>
        <v>Yes</v>
      </c>
      <c r="U48" s="223">
        <f t="shared" si="17"/>
        <v>2.5806451612903292E-2</v>
      </c>
      <c r="V48" s="221" t="str">
        <f t="shared" si="18"/>
        <v>Yes</v>
      </c>
      <c r="W48" s="223">
        <f t="shared" si="19"/>
        <v>2.5806451612903292E-2</v>
      </c>
      <c r="X48" s="221" t="str">
        <f t="shared" si="20"/>
        <v>Yes</v>
      </c>
      <c r="Y48" s="223">
        <f t="shared" si="21"/>
        <v>2.5806451612903292E-2</v>
      </c>
      <c r="Z48" s="222" t="str">
        <f t="shared" si="22"/>
        <v>Yes</v>
      </c>
      <c r="AA48" s="68">
        <f t="shared" si="23"/>
        <v>6.0000000000000053E-2</v>
      </c>
      <c r="AB48" s="65" t="str">
        <f t="shared" si="24"/>
        <v>No</v>
      </c>
      <c r="AC48" s="68" t="str">
        <f t="shared" si="25"/>
        <v>N/A</v>
      </c>
      <c r="AD48" s="65" t="str">
        <f t="shared" si="26"/>
        <v>No</v>
      </c>
      <c r="AE48" s="68" t="str">
        <f t="shared" si="27"/>
        <v>N/A</v>
      </c>
      <c r="AF48" s="66"/>
    </row>
    <row r="49" spans="1:32">
      <c r="A49" s="66" t="s">
        <v>17</v>
      </c>
      <c r="B49" s="66" t="s">
        <v>37</v>
      </c>
      <c r="C49" s="66" t="str" cm="1">
        <f t="array" ref="C49">_xlfn.IFNA(_xlfn.IFS(B49="Starter","Starters &amp; Sides",B49="Sides","Starters &amp; Sides"),B49)</f>
        <v>Starters &amp; Sides</v>
      </c>
      <c r="D49" s="71" t="s">
        <v>3155</v>
      </c>
      <c r="E49" s="75"/>
      <c r="F49" s="12"/>
      <c r="G49" s="12"/>
      <c r="H49" s="12"/>
      <c r="I49" s="12"/>
      <c r="J49" s="13"/>
      <c r="K49" s="13"/>
      <c r="L49" s="13"/>
      <c r="M49" s="13">
        <v>8.5</v>
      </c>
      <c r="N49" s="13">
        <v>8.75</v>
      </c>
      <c r="O49" s="13">
        <v>8.75</v>
      </c>
      <c r="P49" s="15">
        <v>8.75</v>
      </c>
      <c r="Q49" s="337">
        <v>8.9499999999999993</v>
      </c>
      <c r="R49" s="15" t="str">
        <f t="shared" si="14"/>
        <v>Yes</v>
      </c>
      <c r="S49" s="15" t="str">
        <f t="shared" si="15"/>
        <v>No</v>
      </c>
      <c r="T49" s="221" t="str">
        <f t="shared" si="16"/>
        <v>Yes</v>
      </c>
      <c r="U49" s="223">
        <f t="shared" si="17"/>
        <v>2.2857142857142687E-2</v>
      </c>
      <c r="V49" s="221" t="str">
        <f t="shared" si="18"/>
        <v>Yes</v>
      </c>
      <c r="W49" s="223">
        <f t="shared" si="19"/>
        <v>2.2857142857142687E-2</v>
      </c>
      <c r="X49" s="221" t="str">
        <f t="shared" si="20"/>
        <v>Yes</v>
      </c>
      <c r="Y49" s="223">
        <f t="shared" si="21"/>
        <v>2.2857142857142687E-2</v>
      </c>
      <c r="Z49" s="222" t="str">
        <f t="shared" si="22"/>
        <v>Yes</v>
      </c>
      <c r="AA49" s="68">
        <f t="shared" si="23"/>
        <v>5.2941176470588047E-2</v>
      </c>
      <c r="AB49" s="65" t="str">
        <f t="shared" si="24"/>
        <v>No</v>
      </c>
      <c r="AC49" s="68" t="str">
        <f t="shared" si="25"/>
        <v>N/A</v>
      </c>
      <c r="AD49" s="65" t="str">
        <f t="shared" si="26"/>
        <v>No</v>
      </c>
      <c r="AE49" s="68" t="str">
        <f t="shared" si="27"/>
        <v>N/A</v>
      </c>
      <c r="AF49" s="66"/>
    </row>
    <row r="50" spans="1:32">
      <c r="A50" s="66" t="s">
        <v>17</v>
      </c>
      <c r="B50" s="66" t="s">
        <v>37</v>
      </c>
      <c r="C50" s="66" t="str" cm="1">
        <f t="array" ref="C50">_xlfn.IFNA(_xlfn.IFS(B50="Starter","Starters &amp; Sides",B50="Sides","Starters &amp; Sides"),B50)</f>
        <v>Starters &amp; Sides</v>
      </c>
      <c r="D50" s="71" t="s">
        <v>3156</v>
      </c>
      <c r="E50" s="75"/>
      <c r="F50" s="12"/>
      <c r="G50" s="12"/>
      <c r="H50" s="12"/>
      <c r="I50" s="12"/>
      <c r="J50" s="13"/>
      <c r="K50" s="13"/>
      <c r="L50" s="13"/>
      <c r="M50" s="13">
        <v>7.95</v>
      </c>
      <c r="N50" s="13">
        <v>8.25</v>
      </c>
      <c r="O50" s="13">
        <v>8.25</v>
      </c>
      <c r="P50" s="15">
        <v>8.25</v>
      </c>
      <c r="Q50" s="337">
        <v>8.25</v>
      </c>
      <c r="R50" s="15" t="str">
        <f t="shared" si="14"/>
        <v>Yes</v>
      </c>
      <c r="S50" s="15" t="str">
        <f t="shared" si="15"/>
        <v>No</v>
      </c>
      <c r="T50" s="221" t="str">
        <f t="shared" si="16"/>
        <v>Yes</v>
      </c>
      <c r="U50" s="223">
        <f t="shared" si="17"/>
        <v>0</v>
      </c>
      <c r="V50" s="221" t="str">
        <f t="shared" si="18"/>
        <v>Yes</v>
      </c>
      <c r="W50" s="223">
        <f t="shared" si="19"/>
        <v>0</v>
      </c>
      <c r="X50" s="221" t="str">
        <f t="shared" si="20"/>
        <v>Yes</v>
      </c>
      <c r="Y50" s="223">
        <f t="shared" si="21"/>
        <v>0</v>
      </c>
      <c r="Z50" s="222" t="str">
        <f t="shared" si="22"/>
        <v>Yes</v>
      </c>
      <c r="AA50" s="68">
        <f t="shared" si="23"/>
        <v>3.7735849056603765E-2</v>
      </c>
      <c r="AB50" s="65" t="str">
        <f t="shared" si="24"/>
        <v>No</v>
      </c>
      <c r="AC50" s="68" t="str">
        <f t="shared" si="25"/>
        <v>N/A</v>
      </c>
      <c r="AD50" s="65" t="str">
        <f t="shared" si="26"/>
        <v>No</v>
      </c>
      <c r="AE50" s="68" t="str">
        <f t="shared" si="27"/>
        <v>N/A</v>
      </c>
      <c r="AF50" s="66"/>
    </row>
    <row r="51" spans="1:32">
      <c r="A51" s="66" t="s">
        <v>17</v>
      </c>
      <c r="B51" s="66" t="s">
        <v>37</v>
      </c>
      <c r="C51" s="66" t="str" cm="1">
        <f t="array" ref="C51">_xlfn.IFNA(_xlfn.IFS(B51="Starter","Starters &amp; Sides",B51="Sides","Starters &amp; Sides"),B51)</f>
        <v>Starters &amp; Sides</v>
      </c>
      <c r="D51" s="71" t="s">
        <v>3157</v>
      </c>
      <c r="E51" s="75"/>
      <c r="F51" s="12"/>
      <c r="G51" s="12"/>
      <c r="H51" s="12"/>
      <c r="I51" s="12"/>
      <c r="J51" s="13"/>
      <c r="K51" s="13"/>
      <c r="L51" s="13"/>
      <c r="M51" s="13">
        <v>8.5</v>
      </c>
      <c r="N51" s="13">
        <v>8.75</v>
      </c>
      <c r="O51" s="13">
        <v>8.75</v>
      </c>
      <c r="P51" s="15">
        <v>8.75</v>
      </c>
      <c r="Q51" s="337">
        <v>8.9499999999999993</v>
      </c>
      <c r="R51" s="15" t="str">
        <f t="shared" si="14"/>
        <v>Yes</v>
      </c>
      <c r="S51" s="15" t="str">
        <f t="shared" si="15"/>
        <v>No</v>
      </c>
      <c r="T51" s="221" t="str">
        <f t="shared" si="16"/>
        <v>Yes</v>
      </c>
      <c r="U51" s="223">
        <f t="shared" si="17"/>
        <v>2.2857142857142687E-2</v>
      </c>
      <c r="V51" s="221" t="str">
        <f t="shared" si="18"/>
        <v>Yes</v>
      </c>
      <c r="W51" s="223">
        <f t="shared" si="19"/>
        <v>2.2857142857142687E-2</v>
      </c>
      <c r="X51" s="221" t="str">
        <f t="shared" si="20"/>
        <v>Yes</v>
      </c>
      <c r="Y51" s="223">
        <f t="shared" si="21"/>
        <v>2.2857142857142687E-2</v>
      </c>
      <c r="Z51" s="222" t="str">
        <f t="shared" si="22"/>
        <v>Yes</v>
      </c>
      <c r="AA51" s="68">
        <f t="shared" si="23"/>
        <v>5.2941176470588047E-2</v>
      </c>
      <c r="AB51" s="65" t="str">
        <f t="shared" si="24"/>
        <v>No</v>
      </c>
      <c r="AC51" s="68" t="str">
        <f t="shared" si="25"/>
        <v>N/A</v>
      </c>
      <c r="AD51" s="65" t="str">
        <f t="shared" si="26"/>
        <v>No</v>
      </c>
      <c r="AE51" s="68" t="str">
        <f t="shared" si="27"/>
        <v>N/A</v>
      </c>
      <c r="AF51" s="66"/>
    </row>
    <row r="52" spans="1:32">
      <c r="A52" s="66" t="s">
        <v>17</v>
      </c>
      <c r="B52" s="66" t="s">
        <v>37</v>
      </c>
      <c r="C52" s="66" t="str" cm="1">
        <f t="array" ref="C52">_xlfn.IFNA(_xlfn.IFS(B52="Starter","Starters &amp; Sides",B52="Sides","Starters &amp; Sides"),B52)</f>
        <v>Starters &amp; Sides</v>
      </c>
      <c r="D52" s="71" t="s">
        <v>3158</v>
      </c>
      <c r="E52" s="75"/>
      <c r="F52" s="12"/>
      <c r="G52" s="12"/>
      <c r="H52" s="12"/>
      <c r="I52" s="12"/>
      <c r="J52" s="13"/>
      <c r="K52" s="13"/>
      <c r="L52" s="13"/>
      <c r="M52" s="13">
        <v>7.5</v>
      </c>
      <c r="N52" s="13">
        <v>7.75</v>
      </c>
      <c r="O52" s="13">
        <v>7.75</v>
      </c>
      <c r="P52" s="15">
        <v>7.75</v>
      </c>
      <c r="Q52" s="337">
        <v>7.95</v>
      </c>
      <c r="R52" s="15" t="str">
        <f t="shared" si="14"/>
        <v>Yes</v>
      </c>
      <c r="S52" s="15" t="str">
        <f t="shared" si="15"/>
        <v>No</v>
      </c>
      <c r="T52" s="221" t="str">
        <f t="shared" si="16"/>
        <v>Yes</v>
      </c>
      <c r="U52" s="223">
        <f t="shared" si="17"/>
        <v>2.5806451612903292E-2</v>
      </c>
      <c r="V52" s="221" t="str">
        <f t="shared" si="18"/>
        <v>Yes</v>
      </c>
      <c r="W52" s="223">
        <f t="shared" si="19"/>
        <v>2.5806451612903292E-2</v>
      </c>
      <c r="X52" s="221" t="str">
        <f t="shared" si="20"/>
        <v>Yes</v>
      </c>
      <c r="Y52" s="223">
        <f t="shared" si="21"/>
        <v>2.5806451612903292E-2</v>
      </c>
      <c r="Z52" s="222" t="str">
        <f t="shared" si="22"/>
        <v>Yes</v>
      </c>
      <c r="AA52" s="68">
        <f t="shared" si="23"/>
        <v>6.0000000000000053E-2</v>
      </c>
      <c r="AB52" s="65" t="str">
        <f t="shared" si="24"/>
        <v>No</v>
      </c>
      <c r="AC52" s="68" t="str">
        <f t="shared" si="25"/>
        <v>N/A</v>
      </c>
      <c r="AD52" s="65" t="str">
        <f t="shared" si="26"/>
        <v>No</v>
      </c>
      <c r="AE52" s="68" t="str">
        <f t="shared" si="27"/>
        <v>N/A</v>
      </c>
      <c r="AF52" s="66"/>
    </row>
    <row r="53" spans="1:32">
      <c r="A53" s="66" t="s">
        <v>17</v>
      </c>
      <c r="B53" s="66" t="s">
        <v>37</v>
      </c>
      <c r="C53" s="66" t="str" cm="1">
        <f t="array" ref="C53">_xlfn.IFNA(_xlfn.IFS(B53="Starter","Starters &amp; Sides",B53="Sides","Starters &amp; Sides"),B53)</f>
        <v>Starters &amp; Sides</v>
      </c>
      <c r="D53" s="71" t="s">
        <v>3159</v>
      </c>
      <c r="E53" s="75"/>
      <c r="F53" s="12"/>
      <c r="G53" s="12"/>
      <c r="H53" s="12"/>
      <c r="I53" s="12"/>
      <c r="J53" s="13"/>
      <c r="K53" s="13"/>
      <c r="L53" s="13"/>
      <c r="M53" s="13">
        <v>8.75</v>
      </c>
      <c r="N53" s="13">
        <v>8.9499999999999993</v>
      </c>
      <c r="O53" s="13">
        <v>8.9499999999999993</v>
      </c>
      <c r="P53" s="15">
        <v>8.9499999999999993</v>
      </c>
      <c r="Q53" s="337">
        <v>8.9499999999999993</v>
      </c>
      <c r="R53" s="15" t="str">
        <f t="shared" si="14"/>
        <v>Yes</v>
      </c>
      <c r="S53" s="15" t="str">
        <f t="shared" si="15"/>
        <v>No</v>
      </c>
      <c r="T53" s="221" t="str">
        <f t="shared" si="16"/>
        <v>Yes</v>
      </c>
      <c r="U53" s="223">
        <f t="shared" si="17"/>
        <v>0</v>
      </c>
      <c r="V53" s="221" t="str">
        <f t="shared" si="18"/>
        <v>Yes</v>
      </c>
      <c r="W53" s="223">
        <f t="shared" si="19"/>
        <v>0</v>
      </c>
      <c r="X53" s="221" t="str">
        <f t="shared" si="20"/>
        <v>Yes</v>
      </c>
      <c r="Y53" s="223">
        <f t="shared" si="21"/>
        <v>0</v>
      </c>
      <c r="Z53" s="222" t="str">
        <f t="shared" si="22"/>
        <v>Yes</v>
      </c>
      <c r="AA53" s="68">
        <f t="shared" si="23"/>
        <v>2.2857142857142687E-2</v>
      </c>
      <c r="AB53" s="65" t="str">
        <f t="shared" si="24"/>
        <v>No</v>
      </c>
      <c r="AC53" s="68" t="str">
        <f t="shared" si="25"/>
        <v>N/A</v>
      </c>
      <c r="AD53" s="65" t="str">
        <f t="shared" si="26"/>
        <v>No</v>
      </c>
      <c r="AE53" s="68" t="str">
        <f t="shared" si="27"/>
        <v>N/A</v>
      </c>
      <c r="AF53" s="66"/>
    </row>
    <row r="54" spans="1:32">
      <c r="A54" s="66" t="s">
        <v>17</v>
      </c>
      <c r="B54" s="66" t="s">
        <v>37</v>
      </c>
      <c r="C54" s="66" t="str" cm="1">
        <f t="array" ref="C54">_xlfn.IFNA(_xlfn.IFS(B54="Starter","Starters &amp; Sides",B54="Sides","Starters &amp; Sides"),B54)</f>
        <v>Starters &amp; Sides</v>
      </c>
      <c r="D54" s="71" t="s">
        <v>3160</v>
      </c>
      <c r="E54" s="75"/>
      <c r="F54" s="12"/>
      <c r="G54" s="12"/>
      <c r="H54" s="12"/>
      <c r="I54" s="12"/>
      <c r="J54" s="13"/>
      <c r="K54" s="13"/>
      <c r="L54" s="13"/>
      <c r="M54" s="13">
        <v>6.75</v>
      </c>
      <c r="N54" s="13">
        <v>6.95</v>
      </c>
      <c r="O54" s="13">
        <v>6.95</v>
      </c>
      <c r="P54" s="15">
        <v>6.95</v>
      </c>
      <c r="Q54" s="337">
        <v>6.95</v>
      </c>
      <c r="R54" s="15" t="str">
        <f t="shared" si="14"/>
        <v>Yes</v>
      </c>
      <c r="S54" s="15" t="str">
        <f t="shared" si="15"/>
        <v>No</v>
      </c>
      <c r="T54" s="221" t="str">
        <f t="shared" si="16"/>
        <v>Yes</v>
      </c>
      <c r="U54" s="223">
        <f t="shared" si="17"/>
        <v>0</v>
      </c>
      <c r="V54" s="221" t="str">
        <f t="shared" si="18"/>
        <v>Yes</v>
      </c>
      <c r="W54" s="223">
        <f t="shared" si="19"/>
        <v>0</v>
      </c>
      <c r="X54" s="221" t="str">
        <f t="shared" si="20"/>
        <v>Yes</v>
      </c>
      <c r="Y54" s="223">
        <f t="shared" si="21"/>
        <v>0</v>
      </c>
      <c r="Z54" s="222" t="str">
        <f t="shared" si="22"/>
        <v>Yes</v>
      </c>
      <c r="AA54" s="68">
        <f t="shared" si="23"/>
        <v>2.9629629629629672E-2</v>
      </c>
      <c r="AB54" s="65" t="str">
        <f t="shared" si="24"/>
        <v>No</v>
      </c>
      <c r="AC54" s="68" t="str">
        <f t="shared" si="25"/>
        <v>N/A</v>
      </c>
      <c r="AD54" s="65" t="str">
        <f t="shared" si="26"/>
        <v>No</v>
      </c>
      <c r="AE54" s="68" t="str">
        <f t="shared" si="27"/>
        <v>N/A</v>
      </c>
      <c r="AF54" s="66"/>
    </row>
    <row r="55" spans="1:32">
      <c r="A55" s="66" t="s">
        <v>17</v>
      </c>
      <c r="B55" s="66" t="s">
        <v>37</v>
      </c>
      <c r="C55" s="66" t="str" cm="1">
        <f t="array" ref="C55">_xlfn.IFNA(_xlfn.IFS(B55="Starter","Starters &amp; Sides",B55="Sides","Starters &amp; Sides"),B55)</f>
        <v>Starters &amp; Sides</v>
      </c>
      <c r="D55" s="71" t="s">
        <v>3161</v>
      </c>
      <c r="E55" s="75"/>
      <c r="F55" s="12"/>
      <c r="G55" s="12"/>
      <c r="H55" s="12"/>
      <c r="I55" s="12"/>
      <c r="J55" s="13"/>
      <c r="K55" s="13"/>
      <c r="L55" s="13"/>
      <c r="M55" s="13">
        <v>6.75</v>
      </c>
      <c r="N55" s="13">
        <v>6.95</v>
      </c>
      <c r="O55" s="13">
        <v>6.95</v>
      </c>
      <c r="P55" s="15">
        <v>6.95</v>
      </c>
      <c r="Q55" s="337">
        <v>6.95</v>
      </c>
      <c r="R55" s="15" t="str">
        <f t="shared" si="14"/>
        <v>Yes</v>
      </c>
      <c r="S55" s="15" t="str">
        <f t="shared" si="15"/>
        <v>No</v>
      </c>
      <c r="T55" s="221" t="str">
        <f t="shared" si="16"/>
        <v>Yes</v>
      </c>
      <c r="U55" s="223">
        <f t="shared" si="17"/>
        <v>0</v>
      </c>
      <c r="V55" s="221" t="str">
        <f t="shared" si="18"/>
        <v>Yes</v>
      </c>
      <c r="W55" s="223">
        <f t="shared" si="19"/>
        <v>0</v>
      </c>
      <c r="X55" s="221" t="str">
        <f t="shared" si="20"/>
        <v>Yes</v>
      </c>
      <c r="Y55" s="223">
        <f t="shared" si="21"/>
        <v>0</v>
      </c>
      <c r="Z55" s="222" t="str">
        <f t="shared" si="22"/>
        <v>Yes</v>
      </c>
      <c r="AA55" s="68">
        <f t="shared" si="23"/>
        <v>2.9629629629629672E-2</v>
      </c>
      <c r="AB55" s="65" t="str">
        <f t="shared" si="24"/>
        <v>No</v>
      </c>
      <c r="AC55" s="68" t="str">
        <f t="shared" si="25"/>
        <v>N/A</v>
      </c>
      <c r="AD55" s="65" t="str">
        <f t="shared" si="26"/>
        <v>No</v>
      </c>
      <c r="AE55" s="68" t="str">
        <f t="shared" si="27"/>
        <v>N/A</v>
      </c>
      <c r="AF55" s="66"/>
    </row>
    <row r="56" spans="1:32">
      <c r="A56" s="66" t="s">
        <v>17</v>
      </c>
      <c r="B56" s="66" t="s">
        <v>37</v>
      </c>
      <c r="C56" s="66" t="str" cm="1">
        <f t="array" ref="C56">_xlfn.IFNA(_xlfn.IFS(B56="Starter","Starters &amp; Sides",B56="Sides","Starters &amp; Sides"),B56)</f>
        <v>Starters &amp; Sides</v>
      </c>
      <c r="D56" s="71" t="s">
        <v>3162</v>
      </c>
      <c r="E56" s="75"/>
      <c r="F56" s="12"/>
      <c r="G56" s="12"/>
      <c r="H56" s="12"/>
      <c r="I56" s="12"/>
      <c r="J56" s="13"/>
      <c r="K56" s="13"/>
      <c r="L56" s="13"/>
      <c r="M56" s="13">
        <v>5.25</v>
      </c>
      <c r="N56" s="13">
        <v>5.5</v>
      </c>
      <c r="O56" s="13">
        <v>5.5</v>
      </c>
      <c r="P56" s="15">
        <v>5.5</v>
      </c>
      <c r="Q56" s="337">
        <v>5.75</v>
      </c>
      <c r="R56" s="15" t="str">
        <f t="shared" si="14"/>
        <v>Yes</v>
      </c>
      <c r="S56" s="15" t="str">
        <f t="shared" si="15"/>
        <v>No</v>
      </c>
      <c r="T56" s="221" t="str">
        <f t="shared" si="16"/>
        <v>Yes</v>
      </c>
      <c r="U56" s="223">
        <f t="shared" si="17"/>
        <v>4.5454545454545414E-2</v>
      </c>
      <c r="V56" s="221" t="str">
        <f t="shared" si="18"/>
        <v>Yes</v>
      </c>
      <c r="W56" s="223">
        <f t="shared" si="19"/>
        <v>4.5454545454545414E-2</v>
      </c>
      <c r="X56" s="221" t="str">
        <f t="shared" si="20"/>
        <v>Yes</v>
      </c>
      <c r="Y56" s="223">
        <f t="shared" si="21"/>
        <v>4.5454545454545414E-2</v>
      </c>
      <c r="Z56" s="222" t="str">
        <f t="shared" si="22"/>
        <v>Yes</v>
      </c>
      <c r="AA56" s="68">
        <f t="shared" si="23"/>
        <v>9.5238095238095344E-2</v>
      </c>
      <c r="AB56" s="65" t="str">
        <f t="shared" si="24"/>
        <v>No</v>
      </c>
      <c r="AC56" s="68" t="str">
        <f t="shared" si="25"/>
        <v>N/A</v>
      </c>
      <c r="AD56" s="65" t="str">
        <f t="shared" si="26"/>
        <v>No</v>
      </c>
      <c r="AE56" s="68" t="str">
        <f t="shared" si="27"/>
        <v>N/A</v>
      </c>
      <c r="AF56" s="66"/>
    </row>
    <row r="57" spans="1:32">
      <c r="A57" s="66" t="s">
        <v>17</v>
      </c>
      <c r="B57" s="66" t="s">
        <v>37</v>
      </c>
      <c r="C57" s="66" t="str" cm="1">
        <f t="array" ref="C57">_xlfn.IFNA(_xlfn.IFS(B57="Starter","Starters &amp; Sides",B57="Sides","Starters &amp; Sides"),B57)</f>
        <v>Starters &amp; Sides</v>
      </c>
      <c r="D57" s="71" t="s">
        <v>3163</v>
      </c>
      <c r="E57" s="75"/>
      <c r="F57" s="12"/>
      <c r="G57" s="12"/>
      <c r="H57" s="12"/>
      <c r="I57" s="12"/>
      <c r="J57" s="13"/>
      <c r="K57" s="13"/>
      <c r="L57" s="13"/>
      <c r="M57" s="13">
        <v>5.25</v>
      </c>
      <c r="N57" s="13">
        <v>5.5</v>
      </c>
      <c r="O57" s="13">
        <v>5.5</v>
      </c>
      <c r="P57" s="15">
        <v>5.5</v>
      </c>
      <c r="Q57" s="337">
        <v>5.75</v>
      </c>
      <c r="R57" s="15" t="str">
        <f t="shared" si="14"/>
        <v>Yes</v>
      </c>
      <c r="S57" s="15" t="str">
        <f t="shared" si="15"/>
        <v>No</v>
      </c>
      <c r="T57" s="221" t="str">
        <f t="shared" si="16"/>
        <v>Yes</v>
      </c>
      <c r="U57" s="223">
        <f t="shared" si="17"/>
        <v>4.5454545454545414E-2</v>
      </c>
      <c r="V57" s="221" t="str">
        <f t="shared" si="18"/>
        <v>Yes</v>
      </c>
      <c r="W57" s="223">
        <f t="shared" si="19"/>
        <v>4.5454545454545414E-2</v>
      </c>
      <c r="X57" s="221" t="str">
        <f t="shared" si="20"/>
        <v>Yes</v>
      </c>
      <c r="Y57" s="223">
        <f t="shared" si="21"/>
        <v>4.5454545454545414E-2</v>
      </c>
      <c r="Z57" s="222" t="str">
        <f t="shared" si="22"/>
        <v>Yes</v>
      </c>
      <c r="AA57" s="68">
        <f t="shared" si="23"/>
        <v>9.5238095238095344E-2</v>
      </c>
      <c r="AB57" s="65" t="str">
        <f t="shared" si="24"/>
        <v>No</v>
      </c>
      <c r="AC57" s="68" t="str">
        <f t="shared" si="25"/>
        <v>N/A</v>
      </c>
      <c r="AD57" s="65" t="str">
        <f t="shared" si="26"/>
        <v>No</v>
      </c>
      <c r="AE57" s="68" t="str">
        <f t="shared" si="27"/>
        <v>N/A</v>
      </c>
      <c r="AF57" s="66"/>
    </row>
    <row r="58" spans="1:32">
      <c r="A58" s="66" t="s">
        <v>17</v>
      </c>
      <c r="B58" s="66" t="s">
        <v>37</v>
      </c>
      <c r="C58" s="66" t="str" cm="1">
        <f t="array" ref="C58">_xlfn.IFNA(_xlfn.IFS(B58="Starter","Starters &amp; Sides",B58="Sides","Starters &amp; Sides"),B58)</f>
        <v>Starters &amp; Sides</v>
      </c>
      <c r="D58" s="71" t="s">
        <v>3164</v>
      </c>
      <c r="E58" s="75"/>
      <c r="F58" s="12"/>
      <c r="G58" s="12"/>
      <c r="H58" s="12"/>
      <c r="I58" s="12"/>
      <c r="J58" s="13"/>
      <c r="K58" s="13"/>
      <c r="L58" s="13"/>
      <c r="M58" s="13">
        <v>9.9499999999999993</v>
      </c>
      <c r="N58" s="13">
        <v>9.9499999999999993</v>
      </c>
      <c r="O58" s="13">
        <v>9.9499999999999993</v>
      </c>
      <c r="P58" s="15">
        <v>9.9499999999999993</v>
      </c>
      <c r="Q58" s="337">
        <v>10.5</v>
      </c>
      <c r="R58" s="15" t="str">
        <f t="shared" si="14"/>
        <v>Yes</v>
      </c>
      <c r="S58" s="15" t="str">
        <f t="shared" si="15"/>
        <v>No</v>
      </c>
      <c r="T58" s="221" t="str">
        <f t="shared" si="16"/>
        <v>Yes</v>
      </c>
      <c r="U58" s="223">
        <f t="shared" si="17"/>
        <v>5.5276381909547867E-2</v>
      </c>
      <c r="V58" s="221" t="str">
        <f t="shared" si="18"/>
        <v>Yes</v>
      </c>
      <c r="W58" s="223">
        <f t="shared" si="19"/>
        <v>5.5276381909547867E-2</v>
      </c>
      <c r="X58" s="221" t="str">
        <f t="shared" si="20"/>
        <v>Yes</v>
      </c>
      <c r="Y58" s="223">
        <f t="shared" si="21"/>
        <v>5.5276381909547867E-2</v>
      </c>
      <c r="Z58" s="222" t="str">
        <f t="shared" si="22"/>
        <v>Yes</v>
      </c>
      <c r="AA58" s="68">
        <f t="shared" si="23"/>
        <v>5.5276381909547867E-2</v>
      </c>
      <c r="AB58" s="65" t="str">
        <f t="shared" si="24"/>
        <v>No</v>
      </c>
      <c r="AC58" s="68" t="str">
        <f t="shared" si="25"/>
        <v>N/A</v>
      </c>
      <c r="AD58" s="65" t="str">
        <f t="shared" si="26"/>
        <v>No</v>
      </c>
      <c r="AE58" s="68" t="str">
        <f t="shared" si="27"/>
        <v>N/A</v>
      </c>
      <c r="AF58" s="66"/>
    </row>
    <row r="59" spans="1:32">
      <c r="A59" s="66" t="s">
        <v>17</v>
      </c>
      <c r="B59" s="66" t="s">
        <v>37</v>
      </c>
      <c r="C59" s="66" t="str" cm="1">
        <f t="array" ref="C59">_xlfn.IFNA(_xlfn.IFS(B59="Starter","Starters &amp; Sides",B59="Sides","Starters &amp; Sides"),B59)</f>
        <v>Starters &amp; Sides</v>
      </c>
      <c r="D59" s="71" t="s">
        <v>3165</v>
      </c>
      <c r="E59" s="75"/>
      <c r="F59" s="12"/>
      <c r="G59" s="12"/>
      <c r="H59" s="12"/>
      <c r="I59" s="12"/>
      <c r="J59" s="13"/>
      <c r="K59" s="13"/>
      <c r="L59" s="13"/>
      <c r="M59" s="13">
        <v>9.65</v>
      </c>
      <c r="N59" s="13">
        <v>9.9499999999999993</v>
      </c>
      <c r="O59" s="13">
        <v>9.9499999999999993</v>
      </c>
      <c r="P59" s="15">
        <v>9.9499999999999993</v>
      </c>
      <c r="Q59" s="337">
        <v>10.5</v>
      </c>
      <c r="R59" s="15" t="str">
        <f t="shared" si="14"/>
        <v>Yes</v>
      </c>
      <c r="S59" s="15" t="str">
        <f t="shared" si="15"/>
        <v>No</v>
      </c>
      <c r="T59" s="221" t="str">
        <f t="shared" si="16"/>
        <v>Yes</v>
      </c>
      <c r="U59" s="223">
        <f t="shared" si="17"/>
        <v>5.5276381909547867E-2</v>
      </c>
      <c r="V59" s="221" t="str">
        <f t="shared" si="18"/>
        <v>Yes</v>
      </c>
      <c r="W59" s="223">
        <f t="shared" si="19"/>
        <v>5.5276381909547867E-2</v>
      </c>
      <c r="X59" s="221" t="str">
        <f t="shared" si="20"/>
        <v>Yes</v>
      </c>
      <c r="Y59" s="223">
        <f t="shared" si="21"/>
        <v>5.5276381909547867E-2</v>
      </c>
      <c r="Z59" s="222" t="str">
        <f t="shared" si="22"/>
        <v>Yes</v>
      </c>
      <c r="AA59" s="68">
        <f t="shared" si="23"/>
        <v>8.8082901554404014E-2</v>
      </c>
      <c r="AB59" s="65" t="str">
        <f t="shared" si="24"/>
        <v>No</v>
      </c>
      <c r="AC59" s="68" t="str">
        <f t="shared" si="25"/>
        <v>N/A</v>
      </c>
      <c r="AD59" s="65" t="str">
        <f t="shared" si="26"/>
        <v>No</v>
      </c>
      <c r="AE59" s="68" t="str">
        <f t="shared" si="27"/>
        <v>N/A</v>
      </c>
      <c r="AF59" s="66"/>
    </row>
    <row r="60" spans="1:32">
      <c r="A60" s="66" t="s">
        <v>17</v>
      </c>
      <c r="B60" s="66" t="s">
        <v>37</v>
      </c>
      <c r="C60" s="66" t="str" cm="1">
        <f t="array" ref="C60">_xlfn.IFNA(_xlfn.IFS(B60="Starter","Starters &amp; Sides",B60="Sides","Starters &amp; Sides"),B60)</f>
        <v>Starters &amp; Sides</v>
      </c>
      <c r="D60" s="71" t="s">
        <v>3166</v>
      </c>
      <c r="E60" s="75"/>
      <c r="F60" s="12"/>
      <c r="G60" s="12"/>
      <c r="H60" s="12"/>
      <c r="I60" s="12"/>
      <c r="J60" s="13"/>
      <c r="K60" s="13"/>
      <c r="L60" s="13"/>
      <c r="M60" s="13">
        <v>9.9499999999999993</v>
      </c>
      <c r="N60" s="13">
        <v>9.9499999999999993</v>
      </c>
      <c r="O60" s="13">
        <v>9.9499999999999993</v>
      </c>
      <c r="P60" s="15">
        <v>9.9499999999999993</v>
      </c>
      <c r="Q60" s="337">
        <v>10.5</v>
      </c>
      <c r="R60" s="15" t="str">
        <f t="shared" si="14"/>
        <v>Yes</v>
      </c>
      <c r="S60" s="15" t="str">
        <f t="shared" si="15"/>
        <v>No</v>
      </c>
      <c r="T60" s="221" t="str">
        <f t="shared" si="16"/>
        <v>Yes</v>
      </c>
      <c r="U60" s="223">
        <f t="shared" si="17"/>
        <v>5.5276381909547867E-2</v>
      </c>
      <c r="V60" s="221" t="str">
        <f t="shared" si="18"/>
        <v>Yes</v>
      </c>
      <c r="W60" s="223">
        <f t="shared" si="19"/>
        <v>5.5276381909547867E-2</v>
      </c>
      <c r="X60" s="221" t="str">
        <f t="shared" si="20"/>
        <v>Yes</v>
      </c>
      <c r="Y60" s="223">
        <f t="shared" si="21"/>
        <v>5.5276381909547867E-2</v>
      </c>
      <c r="Z60" s="222" t="str">
        <f t="shared" si="22"/>
        <v>Yes</v>
      </c>
      <c r="AA60" s="68">
        <f t="shared" si="23"/>
        <v>5.5276381909547867E-2</v>
      </c>
      <c r="AB60" s="65" t="str">
        <f t="shared" si="24"/>
        <v>No</v>
      </c>
      <c r="AC60" s="68" t="str">
        <f t="shared" si="25"/>
        <v>N/A</v>
      </c>
      <c r="AD60" s="65" t="str">
        <f t="shared" si="26"/>
        <v>No</v>
      </c>
      <c r="AE60" s="68" t="str">
        <f t="shared" si="27"/>
        <v>N/A</v>
      </c>
      <c r="AF60" s="66"/>
    </row>
    <row r="61" spans="1:32" ht="15" customHeight="1">
      <c r="A61" s="66" t="s">
        <v>17</v>
      </c>
      <c r="B61" s="66" t="s">
        <v>27</v>
      </c>
      <c r="C61" s="66" t="str" cm="1">
        <f t="array" ref="C61">_xlfn.IFNA(_xlfn.IFS(B61="Starter","Starters &amp; Sides",B61="Sides","Starters &amp; Sides"),B61)</f>
        <v>Mains</v>
      </c>
      <c r="D61" s="71" t="s">
        <v>3167</v>
      </c>
      <c r="E61" s="75"/>
      <c r="F61" s="12"/>
      <c r="G61" s="12"/>
      <c r="H61" s="12"/>
      <c r="I61" s="12"/>
      <c r="J61" s="13"/>
      <c r="K61" s="13"/>
      <c r="L61" s="13"/>
      <c r="M61" s="13">
        <v>11.25</v>
      </c>
      <c r="N61" s="13">
        <v>11.95</v>
      </c>
      <c r="O61" s="13">
        <v>11.95</v>
      </c>
      <c r="P61" s="15">
        <v>11.95</v>
      </c>
      <c r="Q61" s="337">
        <v>12.5</v>
      </c>
      <c r="R61" s="15" t="str">
        <f t="shared" si="14"/>
        <v>Yes</v>
      </c>
      <c r="S61" s="15" t="str">
        <f t="shared" si="15"/>
        <v>No</v>
      </c>
      <c r="T61" s="221" t="str">
        <f t="shared" si="16"/>
        <v>Yes</v>
      </c>
      <c r="U61" s="223">
        <f t="shared" si="17"/>
        <v>4.6025104602510414E-2</v>
      </c>
      <c r="V61" s="221" t="str">
        <f t="shared" si="18"/>
        <v>Yes</v>
      </c>
      <c r="W61" s="223">
        <f t="shared" si="19"/>
        <v>4.6025104602510414E-2</v>
      </c>
      <c r="X61" s="221" t="str">
        <f t="shared" si="20"/>
        <v>Yes</v>
      </c>
      <c r="Y61" s="223">
        <f t="shared" si="21"/>
        <v>4.6025104602510414E-2</v>
      </c>
      <c r="Z61" s="222" t="str">
        <f t="shared" si="22"/>
        <v>Yes</v>
      </c>
      <c r="AA61" s="68">
        <f t="shared" si="23"/>
        <v>0.11111111111111116</v>
      </c>
      <c r="AB61" s="65" t="str">
        <f t="shared" si="24"/>
        <v>No</v>
      </c>
      <c r="AC61" s="68" t="str">
        <f t="shared" si="25"/>
        <v>N/A</v>
      </c>
      <c r="AD61" s="65" t="str">
        <f t="shared" si="26"/>
        <v>No</v>
      </c>
      <c r="AE61" s="68" t="str">
        <f t="shared" si="27"/>
        <v>N/A</v>
      </c>
      <c r="AF61" s="66"/>
    </row>
    <row r="62" spans="1:32" ht="15" customHeight="1">
      <c r="A62" s="66" t="s">
        <v>17</v>
      </c>
      <c r="B62" s="66" t="s">
        <v>27</v>
      </c>
      <c r="C62" s="66" t="str" cm="1">
        <f t="array" ref="C62">_xlfn.IFNA(_xlfn.IFS(B62="Starter","Starters &amp; Sides",B62="Sides","Starters &amp; Sides"),B62)</f>
        <v>Mains</v>
      </c>
      <c r="D62" s="71" t="s">
        <v>3168</v>
      </c>
      <c r="E62" s="75"/>
      <c r="F62" s="12"/>
      <c r="G62" s="12"/>
      <c r="H62" s="13"/>
      <c r="I62" s="13"/>
      <c r="J62" s="13"/>
      <c r="K62" s="13"/>
      <c r="L62" s="13"/>
      <c r="M62" s="13">
        <v>9.9499999999999993</v>
      </c>
      <c r="N62" s="13">
        <v>10.75</v>
      </c>
      <c r="O62" s="13">
        <v>10.75</v>
      </c>
      <c r="P62" s="15">
        <v>10.75</v>
      </c>
      <c r="Q62" s="337">
        <v>11.25</v>
      </c>
      <c r="R62" s="15" t="str">
        <f t="shared" si="14"/>
        <v>Yes</v>
      </c>
      <c r="S62" s="15" t="str">
        <f t="shared" si="15"/>
        <v>No</v>
      </c>
      <c r="T62" s="221" t="str">
        <f t="shared" si="16"/>
        <v>Yes</v>
      </c>
      <c r="U62" s="223">
        <f t="shared" si="17"/>
        <v>4.6511627906976827E-2</v>
      </c>
      <c r="V62" s="221" t="str">
        <f t="shared" si="18"/>
        <v>Yes</v>
      </c>
      <c r="W62" s="223">
        <f t="shared" si="19"/>
        <v>4.6511627906976827E-2</v>
      </c>
      <c r="X62" s="221" t="str">
        <f t="shared" si="20"/>
        <v>Yes</v>
      </c>
      <c r="Y62" s="223">
        <f t="shared" si="21"/>
        <v>4.6511627906976827E-2</v>
      </c>
      <c r="Z62" s="222" t="str">
        <f t="shared" si="22"/>
        <v>Yes</v>
      </c>
      <c r="AA62" s="68">
        <f t="shared" si="23"/>
        <v>0.13065326633165841</v>
      </c>
      <c r="AB62" s="65" t="str">
        <f t="shared" si="24"/>
        <v>No</v>
      </c>
      <c r="AC62" s="68" t="str">
        <f t="shared" si="25"/>
        <v>N/A</v>
      </c>
      <c r="AD62" s="65" t="str">
        <f t="shared" si="26"/>
        <v>No</v>
      </c>
      <c r="AE62" s="68" t="str">
        <f t="shared" si="27"/>
        <v>N/A</v>
      </c>
      <c r="AF62" s="66"/>
    </row>
    <row r="63" spans="1:32" ht="15" customHeight="1">
      <c r="A63" s="66" t="s">
        <v>17</v>
      </c>
      <c r="B63" s="66" t="s">
        <v>27</v>
      </c>
      <c r="C63" s="66" t="str" cm="1">
        <f t="array" ref="C63">_xlfn.IFNA(_xlfn.IFS(B63="Starter","Starters &amp; Sides",B63="Sides","Starters &amp; Sides"),B63)</f>
        <v>Mains</v>
      </c>
      <c r="D63" s="71" t="s">
        <v>3169</v>
      </c>
      <c r="E63" s="75"/>
      <c r="F63" s="12"/>
      <c r="G63" s="12"/>
      <c r="H63" s="13"/>
      <c r="I63" s="13"/>
      <c r="J63" s="13"/>
      <c r="K63" s="13"/>
      <c r="L63" s="13"/>
      <c r="M63" s="13">
        <v>11.75</v>
      </c>
      <c r="N63" s="13">
        <v>12.25</v>
      </c>
      <c r="O63" s="13">
        <v>12.25</v>
      </c>
      <c r="P63" s="15">
        <v>12.25</v>
      </c>
      <c r="Q63" s="337">
        <v>12.75</v>
      </c>
      <c r="R63" s="15" t="str">
        <f t="shared" si="14"/>
        <v>Yes</v>
      </c>
      <c r="S63" s="15" t="str">
        <f t="shared" si="15"/>
        <v>No</v>
      </c>
      <c r="T63" s="221" t="str">
        <f t="shared" si="16"/>
        <v>Yes</v>
      </c>
      <c r="U63" s="223">
        <f t="shared" si="17"/>
        <v>4.081632653061229E-2</v>
      </c>
      <c r="V63" s="221" t="str">
        <f t="shared" si="18"/>
        <v>Yes</v>
      </c>
      <c r="W63" s="223">
        <f t="shared" si="19"/>
        <v>4.081632653061229E-2</v>
      </c>
      <c r="X63" s="221" t="str">
        <f t="shared" si="20"/>
        <v>Yes</v>
      </c>
      <c r="Y63" s="223">
        <f t="shared" si="21"/>
        <v>4.081632653061229E-2</v>
      </c>
      <c r="Z63" s="222" t="str">
        <f t="shared" si="22"/>
        <v>Yes</v>
      </c>
      <c r="AA63" s="68">
        <f t="shared" si="23"/>
        <v>8.5106382978723305E-2</v>
      </c>
      <c r="AB63" s="65" t="str">
        <f t="shared" si="24"/>
        <v>No</v>
      </c>
      <c r="AC63" s="68" t="str">
        <f t="shared" si="25"/>
        <v>N/A</v>
      </c>
      <c r="AD63" s="65" t="str">
        <f t="shared" si="26"/>
        <v>No</v>
      </c>
      <c r="AE63" s="68" t="str">
        <f t="shared" si="27"/>
        <v>N/A</v>
      </c>
      <c r="AF63" s="66"/>
    </row>
    <row r="64" spans="1:32" ht="15" customHeight="1">
      <c r="A64" s="66" t="s">
        <v>17</v>
      </c>
      <c r="B64" s="66" t="s">
        <v>27</v>
      </c>
      <c r="C64" s="66" t="str" cm="1">
        <f t="array" ref="C64">_xlfn.IFNA(_xlfn.IFS(B64="Starter","Starters &amp; Sides",B64="Sides","Starters &amp; Sides"),B64)</f>
        <v>Mains</v>
      </c>
      <c r="D64" s="71" t="s">
        <v>3170</v>
      </c>
      <c r="E64" s="75"/>
      <c r="F64" s="12"/>
      <c r="G64" s="12"/>
      <c r="H64" s="13"/>
      <c r="I64" s="13"/>
      <c r="J64" s="13"/>
      <c r="K64" s="13"/>
      <c r="L64" s="13"/>
      <c r="M64" s="13">
        <v>11.75</v>
      </c>
      <c r="N64" s="13">
        <v>12.5</v>
      </c>
      <c r="O64" s="13">
        <v>12.5</v>
      </c>
      <c r="P64" s="15">
        <v>12.5</v>
      </c>
      <c r="Q64" s="337">
        <v>12.95</v>
      </c>
      <c r="R64" s="15" t="str">
        <f t="shared" si="14"/>
        <v>Yes</v>
      </c>
      <c r="S64" s="15" t="str">
        <f t="shared" si="15"/>
        <v>No</v>
      </c>
      <c r="T64" s="221" t="str">
        <f t="shared" si="16"/>
        <v>Yes</v>
      </c>
      <c r="U64" s="223">
        <f t="shared" si="17"/>
        <v>3.6000000000000032E-2</v>
      </c>
      <c r="V64" s="221" t="str">
        <f t="shared" si="18"/>
        <v>Yes</v>
      </c>
      <c r="W64" s="223">
        <f t="shared" si="19"/>
        <v>3.6000000000000032E-2</v>
      </c>
      <c r="X64" s="221" t="str">
        <f t="shared" si="20"/>
        <v>Yes</v>
      </c>
      <c r="Y64" s="223">
        <f t="shared" si="21"/>
        <v>3.6000000000000032E-2</v>
      </c>
      <c r="Z64" s="222" t="str">
        <f t="shared" si="22"/>
        <v>Yes</v>
      </c>
      <c r="AA64" s="68">
        <f t="shared" si="23"/>
        <v>0.10212765957446801</v>
      </c>
      <c r="AB64" s="65" t="str">
        <f t="shared" si="24"/>
        <v>No</v>
      </c>
      <c r="AC64" s="68" t="str">
        <f t="shared" si="25"/>
        <v>N/A</v>
      </c>
      <c r="AD64" s="65" t="str">
        <f t="shared" si="26"/>
        <v>No</v>
      </c>
      <c r="AE64" s="68" t="str">
        <f t="shared" si="27"/>
        <v>N/A</v>
      </c>
      <c r="AF64" s="66"/>
    </row>
    <row r="65" spans="1:32" ht="15" customHeight="1">
      <c r="A65" s="66" t="s">
        <v>17</v>
      </c>
      <c r="B65" s="66" t="s">
        <v>27</v>
      </c>
      <c r="C65" s="66" t="str" cm="1">
        <f t="array" ref="C65">_xlfn.IFNA(_xlfn.IFS(B65="Starter","Starters &amp; Sides",B65="Sides","Starters &amp; Sides"),B65)</f>
        <v>Mains</v>
      </c>
      <c r="D65" s="71" t="s">
        <v>3171</v>
      </c>
      <c r="E65" s="76"/>
      <c r="F65" s="13"/>
      <c r="G65" s="13"/>
      <c r="H65" s="13"/>
      <c r="I65" s="13"/>
      <c r="J65" s="13"/>
      <c r="K65" s="13"/>
      <c r="L65" s="13"/>
      <c r="M65" s="13">
        <v>12.25</v>
      </c>
      <c r="N65" s="13">
        <v>12.75</v>
      </c>
      <c r="O65" s="13">
        <v>12.75</v>
      </c>
      <c r="P65" s="15">
        <v>12.75</v>
      </c>
      <c r="Q65" s="337">
        <v>13.75</v>
      </c>
      <c r="R65" s="15" t="str">
        <f t="shared" si="14"/>
        <v>Yes</v>
      </c>
      <c r="S65" s="15" t="str">
        <f t="shared" si="15"/>
        <v>No</v>
      </c>
      <c r="T65" s="221" t="str">
        <f t="shared" si="16"/>
        <v>Yes</v>
      </c>
      <c r="U65" s="223">
        <f t="shared" si="17"/>
        <v>7.8431372549019551E-2</v>
      </c>
      <c r="V65" s="221" t="str">
        <f t="shared" si="18"/>
        <v>Yes</v>
      </c>
      <c r="W65" s="223">
        <f t="shared" si="19"/>
        <v>7.8431372549019551E-2</v>
      </c>
      <c r="X65" s="221" t="str">
        <f t="shared" si="20"/>
        <v>Yes</v>
      </c>
      <c r="Y65" s="223">
        <f t="shared" si="21"/>
        <v>7.8431372549019551E-2</v>
      </c>
      <c r="Z65" s="222" t="str">
        <f t="shared" si="22"/>
        <v>Yes</v>
      </c>
      <c r="AA65" s="68">
        <f t="shared" si="23"/>
        <v>0.12244897959183665</v>
      </c>
      <c r="AB65" s="65" t="str">
        <f t="shared" si="24"/>
        <v>No</v>
      </c>
      <c r="AC65" s="68" t="str">
        <f t="shared" si="25"/>
        <v>N/A</v>
      </c>
      <c r="AD65" s="65" t="str">
        <f t="shared" si="26"/>
        <v>No</v>
      </c>
      <c r="AE65" s="68" t="str">
        <f t="shared" si="27"/>
        <v>N/A</v>
      </c>
      <c r="AF65" s="66"/>
    </row>
    <row r="66" spans="1:32" ht="15" customHeight="1">
      <c r="A66" s="66" t="s">
        <v>17</v>
      </c>
      <c r="B66" s="66" t="s">
        <v>27</v>
      </c>
      <c r="C66" s="66" t="str" cm="1">
        <f t="array" ref="C66">_xlfn.IFNA(_xlfn.IFS(B66="Starter","Starters &amp; Sides",B66="Sides","Starters &amp; Sides"),B66)</f>
        <v>Mains</v>
      </c>
      <c r="D66" s="71" t="s">
        <v>3172</v>
      </c>
      <c r="E66" s="76"/>
      <c r="F66" s="13"/>
      <c r="G66" s="13"/>
      <c r="H66" s="13"/>
      <c r="I66" s="13"/>
      <c r="J66" s="13"/>
      <c r="K66" s="13"/>
      <c r="L66" s="13"/>
      <c r="M66" s="13">
        <v>12.75</v>
      </c>
      <c r="N66" s="13">
        <v>13.25</v>
      </c>
      <c r="O66" s="13">
        <v>13.25</v>
      </c>
      <c r="P66" s="15">
        <v>13.25</v>
      </c>
      <c r="Q66" s="337">
        <v>13.25</v>
      </c>
      <c r="R66" s="15" t="str">
        <f t="shared" si="14"/>
        <v>Yes</v>
      </c>
      <c r="S66" s="15" t="str">
        <f t="shared" si="15"/>
        <v>No</v>
      </c>
      <c r="T66" s="221" t="str">
        <f t="shared" si="16"/>
        <v>Yes</v>
      </c>
      <c r="U66" s="223">
        <f t="shared" si="17"/>
        <v>0</v>
      </c>
      <c r="V66" s="221" t="str">
        <f t="shared" si="18"/>
        <v>Yes</v>
      </c>
      <c r="W66" s="223">
        <f t="shared" si="19"/>
        <v>0</v>
      </c>
      <c r="X66" s="221" t="str">
        <f t="shared" si="20"/>
        <v>Yes</v>
      </c>
      <c r="Y66" s="223">
        <f t="shared" si="21"/>
        <v>0</v>
      </c>
      <c r="Z66" s="222" t="str">
        <f t="shared" si="22"/>
        <v>Yes</v>
      </c>
      <c r="AA66" s="68">
        <f t="shared" si="23"/>
        <v>3.9215686274509887E-2</v>
      </c>
      <c r="AB66" s="65" t="str">
        <f t="shared" si="24"/>
        <v>No</v>
      </c>
      <c r="AC66" s="68" t="str">
        <f t="shared" si="25"/>
        <v>N/A</v>
      </c>
      <c r="AD66" s="65" t="str">
        <f t="shared" si="26"/>
        <v>No</v>
      </c>
      <c r="AE66" s="68" t="str">
        <f t="shared" si="27"/>
        <v>N/A</v>
      </c>
      <c r="AF66" s="66"/>
    </row>
    <row r="67" spans="1:32" ht="15" customHeight="1">
      <c r="A67" s="66" t="s">
        <v>17</v>
      </c>
      <c r="B67" s="66" t="s">
        <v>27</v>
      </c>
      <c r="C67" s="66" t="str" cm="1">
        <f t="array" ref="C67">_xlfn.IFNA(_xlfn.IFS(B67="Starter","Starters &amp; Sides",B67="Sides","Starters &amp; Sides"),B67)</f>
        <v>Mains</v>
      </c>
      <c r="D67" s="71" t="s">
        <v>3173</v>
      </c>
      <c r="E67" s="76"/>
      <c r="F67" s="13"/>
      <c r="G67" s="13"/>
      <c r="H67" s="13"/>
      <c r="I67" s="13"/>
      <c r="J67" s="13"/>
      <c r="K67" s="13"/>
      <c r="L67" s="13"/>
      <c r="M67" s="13">
        <v>9.5</v>
      </c>
      <c r="N67" s="13">
        <v>9.9499999999999993</v>
      </c>
      <c r="O67" s="13">
        <v>9.9499999999999993</v>
      </c>
      <c r="P67" s="15">
        <v>9.9499999999999993</v>
      </c>
      <c r="Q67" s="337">
        <v>9.9499999999999993</v>
      </c>
      <c r="R67" s="15" t="str">
        <f t="shared" si="14"/>
        <v>Yes</v>
      </c>
      <c r="S67" s="15" t="str">
        <f t="shared" si="15"/>
        <v>No</v>
      </c>
      <c r="T67" s="221" t="str">
        <f t="shared" si="16"/>
        <v>Yes</v>
      </c>
      <c r="U67" s="223">
        <f t="shared" si="17"/>
        <v>0</v>
      </c>
      <c r="V67" s="221" t="str">
        <f t="shared" si="18"/>
        <v>Yes</v>
      </c>
      <c r="W67" s="223">
        <f t="shared" si="19"/>
        <v>0</v>
      </c>
      <c r="X67" s="221" t="str">
        <f t="shared" si="20"/>
        <v>Yes</v>
      </c>
      <c r="Y67" s="223">
        <f t="shared" si="21"/>
        <v>0</v>
      </c>
      <c r="Z67" s="222" t="str">
        <f t="shared" si="22"/>
        <v>Yes</v>
      </c>
      <c r="AA67" s="68">
        <f t="shared" si="23"/>
        <v>4.7368421052631504E-2</v>
      </c>
      <c r="AB67" s="65" t="str">
        <f t="shared" si="24"/>
        <v>No</v>
      </c>
      <c r="AC67" s="68" t="str">
        <f t="shared" si="25"/>
        <v>N/A</v>
      </c>
      <c r="AD67" s="65" t="str">
        <f t="shared" si="26"/>
        <v>No</v>
      </c>
      <c r="AE67" s="68" t="str">
        <f t="shared" si="27"/>
        <v>N/A</v>
      </c>
      <c r="AF67" s="66"/>
    </row>
    <row r="68" spans="1:32" ht="15" customHeight="1">
      <c r="A68" s="66" t="s">
        <v>17</v>
      </c>
      <c r="B68" s="66" t="s">
        <v>27</v>
      </c>
      <c r="C68" s="66" t="str" cm="1">
        <f t="array" ref="C68">_xlfn.IFNA(_xlfn.IFS(B68="Starter","Starters &amp; Sides",B68="Sides","Starters &amp; Sides"),B68)</f>
        <v>Mains</v>
      </c>
      <c r="D68" s="71" t="s">
        <v>3174</v>
      </c>
      <c r="E68" s="76"/>
      <c r="F68" s="13"/>
      <c r="G68" s="13"/>
      <c r="H68" s="13"/>
      <c r="I68" s="13"/>
      <c r="J68" s="13"/>
      <c r="K68" s="13"/>
      <c r="L68" s="13"/>
      <c r="M68" s="13">
        <v>9.75</v>
      </c>
      <c r="N68" s="13">
        <v>9.9499999999999993</v>
      </c>
      <c r="O68" s="13">
        <v>9.9499999999999993</v>
      </c>
      <c r="P68" s="15">
        <v>9.9499999999999993</v>
      </c>
      <c r="Q68" s="337">
        <v>9.9499999999999993</v>
      </c>
      <c r="R68" s="15" t="str">
        <f t="shared" si="14"/>
        <v>Yes</v>
      </c>
      <c r="S68" s="15" t="str">
        <f t="shared" si="15"/>
        <v>No</v>
      </c>
      <c r="T68" s="221" t="str">
        <f t="shared" si="16"/>
        <v>Yes</v>
      </c>
      <c r="U68" s="223">
        <f t="shared" si="17"/>
        <v>0</v>
      </c>
      <c r="V68" s="221" t="str">
        <f t="shared" si="18"/>
        <v>Yes</v>
      </c>
      <c r="W68" s="223">
        <f t="shared" si="19"/>
        <v>0</v>
      </c>
      <c r="X68" s="221" t="str">
        <f t="shared" si="20"/>
        <v>Yes</v>
      </c>
      <c r="Y68" s="223">
        <f t="shared" si="21"/>
        <v>0</v>
      </c>
      <c r="Z68" s="222" t="str">
        <f t="shared" si="22"/>
        <v>Yes</v>
      </c>
      <c r="AA68" s="68">
        <f t="shared" si="23"/>
        <v>2.051282051282044E-2</v>
      </c>
      <c r="AB68" s="65" t="str">
        <f t="shared" si="24"/>
        <v>No</v>
      </c>
      <c r="AC68" s="68" t="str">
        <f t="shared" si="25"/>
        <v>N/A</v>
      </c>
      <c r="AD68" s="65" t="str">
        <f t="shared" si="26"/>
        <v>No</v>
      </c>
      <c r="AE68" s="68" t="str">
        <f t="shared" si="27"/>
        <v>N/A</v>
      </c>
      <c r="AF68" s="66"/>
    </row>
    <row r="69" spans="1:32" ht="15" customHeight="1">
      <c r="A69" s="66" t="s">
        <v>17</v>
      </c>
      <c r="B69" s="66" t="s">
        <v>37</v>
      </c>
      <c r="C69" s="66" t="str" cm="1">
        <f t="array" ref="C69">_xlfn.IFNA(_xlfn.IFS(B69="Starter","Starters &amp; Sides",B69="Sides","Starters &amp; Sides"),B69)</f>
        <v>Starters &amp; Sides</v>
      </c>
      <c r="D69" s="71" t="s">
        <v>3175</v>
      </c>
      <c r="E69" s="76"/>
      <c r="F69" s="13"/>
      <c r="G69" s="13"/>
      <c r="H69" s="13"/>
      <c r="I69" s="13"/>
      <c r="J69" s="13"/>
      <c r="K69" s="13"/>
      <c r="L69" s="13"/>
      <c r="M69" s="13">
        <v>3.95</v>
      </c>
      <c r="N69" s="13">
        <v>3.95</v>
      </c>
      <c r="O69" s="13">
        <v>3.95</v>
      </c>
      <c r="P69" s="15">
        <v>3.95</v>
      </c>
      <c r="Q69" s="337">
        <v>3.95</v>
      </c>
      <c r="R69" s="15" t="str">
        <f t="shared" si="14"/>
        <v>Yes</v>
      </c>
      <c r="S69" s="15" t="str">
        <f t="shared" si="15"/>
        <v>No</v>
      </c>
      <c r="T69" s="221" t="str">
        <f t="shared" si="16"/>
        <v>Yes</v>
      </c>
      <c r="U69" s="223">
        <f t="shared" si="17"/>
        <v>0</v>
      </c>
      <c r="V69" s="221" t="str">
        <f t="shared" si="18"/>
        <v>Yes</v>
      </c>
      <c r="W69" s="223">
        <f t="shared" si="19"/>
        <v>0</v>
      </c>
      <c r="X69" s="221" t="str">
        <f t="shared" si="20"/>
        <v>Yes</v>
      </c>
      <c r="Y69" s="223">
        <f t="shared" si="21"/>
        <v>0</v>
      </c>
      <c r="Z69" s="222" t="str">
        <f t="shared" si="22"/>
        <v>Yes</v>
      </c>
      <c r="AA69" s="68">
        <f t="shared" si="23"/>
        <v>0</v>
      </c>
      <c r="AB69" s="65" t="str">
        <f t="shared" si="24"/>
        <v>No</v>
      </c>
      <c r="AC69" s="68" t="str">
        <f t="shared" si="25"/>
        <v>N/A</v>
      </c>
      <c r="AD69" s="65" t="str">
        <f t="shared" si="26"/>
        <v>No</v>
      </c>
      <c r="AE69" s="68" t="str">
        <f t="shared" si="27"/>
        <v>N/A</v>
      </c>
      <c r="AF69" s="66"/>
    </row>
    <row r="70" spans="1:32" ht="15" customHeight="1">
      <c r="A70" s="66" t="s">
        <v>17</v>
      </c>
      <c r="B70" s="66" t="s">
        <v>27</v>
      </c>
      <c r="C70" s="66" t="str" cm="1">
        <f t="array" ref="C70">_xlfn.IFNA(_xlfn.IFS(B70="Starter","Starters &amp; Sides",B70="Sides","Starters &amp; Sides"),B70)</f>
        <v>Mains</v>
      </c>
      <c r="D70" s="71" t="s">
        <v>3176</v>
      </c>
      <c r="E70" s="76"/>
      <c r="F70" s="13"/>
      <c r="G70" s="13"/>
      <c r="H70" s="13"/>
      <c r="I70" s="13"/>
      <c r="J70" s="13"/>
      <c r="K70" s="13"/>
      <c r="L70" s="13"/>
      <c r="M70" s="13">
        <v>12.95</v>
      </c>
      <c r="N70" s="13">
        <v>13.5</v>
      </c>
      <c r="O70" s="13">
        <v>13.5</v>
      </c>
      <c r="P70" s="15">
        <v>13.5</v>
      </c>
      <c r="Q70" s="337">
        <v>13.95</v>
      </c>
      <c r="R70" s="15" t="str">
        <f t="shared" si="14"/>
        <v>Yes</v>
      </c>
      <c r="S70" s="15" t="str">
        <f t="shared" si="15"/>
        <v>No</v>
      </c>
      <c r="T70" s="221" t="str">
        <f t="shared" si="16"/>
        <v>Yes</v>
      </c>
      <c r="U70" s="223">
        <f t="shared" si="17"/>
        <v>3.3333333333333215E-2</v>
      </c>
      <c r="V70" s="221" t="str">
        <f t="shared" si="18"/>
        <v>Yes</v>
      </c>
      <c r="W70" s="223">
        <f t="shared" si="19"/>
        <v>3.3333333333333215E-2</v>
      </c>
      <c r="X70" s="221" t="str">
        <f t="shared" si="20"/>
        <v>Yes</v>
      </c>
      <c r="Y70" s="223">
        <f t="shared" si="21"/>
        <v>3.3333333333333215E-2</v>
      </c>
      <c r="Z70" s="222" t="str">
        <f t="shared" si="22"/>
        <v>Yes</v>
      </c>
      <c r="AA70" s="68">
        <f t="shared" si="23"/>
        <v>7.7220077220077288E-2</v>
      </c>
      <c r="AB70" s="65" t="str">
        <f t="shared" si="24"/>
        <v>No</v>
      </c>
      <c r="AC70" s="68" t="str">
        <f t="shared" si="25"/>
        <v>N/A</v>
      </c>
      <c r="AD70" s="65" t="str">
        <f t="shared" si="26"/>
        <v>No</v>
      </c>
      <c r="AE70" s="68" t="str">
        <f t="shared" si="27"/>
        <v>N/A</v>
      </c>
      <c r="AF70" s="66"/>
    </row>
    <row r="71" spans="1:32" ht="15" customHeight="1">
      <c r="A71" s="66" t="s">
        <v>17</v>
      </c>
      <c r="B71" s="66" t="s">
        <v>27</v>
      </c>
      <c r="C71" s="66" t="str" cm="1">
        <f t="array" ref="C71">_xlfn.IFNA(_xlfn.IFS(B71="Starter","Starters &amp; Sides",B71="Sides","Starters &amp; Sides"),B71)</f>
        <v>Mains</v>
      </c>
      <c r="D71" s="71" t="s">
        <v>3177</v>
      </c>
      <c r="E71" s="76"/>
      <c r="F71" s="13"/>
      <c r="G71" s="13"/>
      <c r="H71" s="13"/>
      <c r="I71" s="13"/>
      <c r="J71" s="13"/>
      <c r="K71" s="196"/>
      <c r="L71" s="13"/>
      <c r="M71" s="13">
        <v>12.95</v>
      </c>
      <c r="N71" s="13">
        <v>13.75</v>
      </c>
      <c r="O71" s="13">
        <v>13.75</v>
      </c>
      <c r="P71" s="15">
        <v>13.75</v>
      </c>
      <c r="Q71" s="337">
        <v>14.25</v>
      </c>
      <c r="R71" s="15" t="str">
        <f t="shared" si="14"/>
        <v>Yes</v>
      </c>
      <c r="S71" s="15" t="str">
        <f t="shared" si="15"/>
        <v>No</v>
      </c>
      <c r="T71" s="221" t="str">
        <f t="shared" si="16"/>
        <v>Yes</v>
      </c>
      <c r="U71" s="223">
        <f t="shared" si="17"/>
        <v>3.6363636363636376E-2</v>
      </c>
      <c r="V71" s="221" t="str">
        <f t="shared" si="18"/>
        <v>Yes</v>
      </c>
      <c r="W71" s="223">
        <f t="shared" si="19"/>
        <v>3.6363636363636376E-2</v>
      </c>
      <c r="X71" s="221" t="str">
        <f t="shared" si="20"/>
        <v>Yes</v>
      </c>
      <c r="Y71" s="223">
        <f t="shared" si="21"/>
        <v>3.6363636363636376E-2</v>
      </c>
      <c r="Z71" s="222" t="str">
        <f t="shared" si="22"/>
        <v>Yes</v>
      </c>
      <c r="AA71" s="68">
        <f t="shared" si="23"/>
        <v>0.10038610038610041</v>
      </c>
      <c r="AB71" s="65" t="str">
        <f t="shared" si="24"/>
        <v>No</v>
      </c>
      <c r="AC71" s="68" t="str">
        <f t="shared" si="25"/>
        <v>N/A</v>
      </c>
      <c r="AD71" s="65" t="str">
        <f t="shared" si="26"/>
        <v>No</v>
      </c>
      <c r="AE71" s="68" t="str">
        <f t="shared" si="27"/>
        <v>N/A</v>
      </c>
      <c r="AF71" s="66"/>
    </row>
    <row r="72" spans="1:32" ht="15" customHeight="1">
      <c r="A72" s="66" t="s">
        <v>17</v>
      </c>
      <c r="B72" s="66" t="s">
        <v>27</v>
      </c>
      <c r="C72" s="66" t="str" cm="1">
        <f t="array" ref="C72">_xlfn.IFNA(_xlfn.IFS(B72="Starter","Starters &amp; Sides",B72="Sides","Starters &amp; Sides"),B72)</f>
        <v>Mains</v>
      </c>
      <c r="D72" s="71" t="s">
        <v>3178</v>
      </c>
      <c r="E72" s="76"/>
      <c r="F72" s="13"/>
      <c r="G72" s="13"/>
      <c r="H72" s="13"/>
      <c r="I72" s="13"/>
      <c r="J72" s="13"/>
      <c r="K72" s="195"/>
      <c r="L72" s="13"/>
      <c r="M72" s="13">
        <v>13.25</v>
      </c>
      <c r="N72" s="13">
        <v>13.95</v>
      </c>
      <c r="O72" s="13">
        <v>13.95</v>
      </c>
      <c r="P72" s="15">
        <v>13.95</v>
      </c>
      <c r="Q72" s="337">
        <v>14.5</v>
      </c>
      <c r="R72" s="15" t="str">
        <f t="shared" si="14"/>
        <v>Yes</v>
      </c>
      <c r="S72" s="15" t="str">
        <f t="shared" si="15"/>
        <v>No</v>
      </c>
      <c r="T72" s="221" t="str">
        <f t="shared" si="16"/>
        <v>Yes</v>
      </c>
      <c r="U72" s="223">
        <f t="shared" si="17"/>
        <v>3.9426523297491078E-2</v>
      </c>
      <c r="V72" s="221" t="str">
        <f t="shared" si="18"/>
        <v>Yes</v>
      </c>
      <c r="W72" s="223">
        <f t="shared" si="19"/>
        <v>3.9426523297491078E-2</v>
      </c>
      <c r="X72" s="221" t="str">
        <f t="shared" si="20"/>
        <v>Yes</v>
      </c>
      <c r="Y72" s="223">
        <f t="shared" si="21"/>
        <v>3.9426523297491078E-2</v>
      </c>
      <c r="Z72" s="222" t="str">
        <f t="shared" si="22"/>
        <v>Yes</v>
      </c>
      <c r="AA72" s="68">
        <f t="shared" si="23"/>
        <v>9.4339622641509413E-2</v>
      </c>
      <c r="AB72" s="65" t="str">
        <f t="shared" si="24"/>
        <v>No</v>
      </c>
      <c r="AC72" s="68" t="str">
        <f t="shared" si="25"/>
        <v>N/A</v>
      </c>
      <c r="AD72" s="65" t="str">
        <f t="shared" si="26"/>
        <v>No</v>
      </c>
      <c r="AE72" s="68" t="str">
        <f t="shared" si="27"/>
        <v>N/A</v>
      </c>
      <c r="AF72" s="66"/>
    </row>
    <row r="73" spans="1:32" ht="15" customHeight="1">
      <c r="A73" s="66" t="s">
        <v>17</v>
      </c>
      <c r="B73" s="66" t="s">
        <v>27</v>
      </c>
      <c r="C73" s="66" t="str" cm="1">
        <f t="array" ref="C73">_xlfn.IFNA(_xlfn.IFS(B73="Starter","Starters &amp; Sides",B73="Sides","Starters &amp; Sides"),B73)</f>
        <v>Mains</v>
      </c>
      <c r="D73" s="71" t="s">
        <v>3179</v>
      </c>
      <c r="E73" s="76"/>
      <c r="F73" s="13"/>
      <c r="G73" s="13"/>
      <c r="H73" s="13"/>
      <c r="I73" s="13"/>
      <c r="J73" s="13"/>
      <c r="K73" s="13"/>
      <c r="L73" s="13"/>
      <c r="M73" s="13">
        <v>13.95</v>
      </c>
      <c r="N73" s="13">
        <v>14.75</v>
      </c>
      <c r="O73" s="13">
        <v>14.75</v>
      </c>
      <c r="P73" s="15">
        <v>14.75</v>
      </c>
      <c r="Q73" s="337">
        <v>15.25</v>
      </c>
      <c r="R73" s="15" t="str">
        <f t="shared" si="14"/>
        <v>Yes</v>
      </c>
      <c r="S73" s="15" t="str">
        <f t="shared" si="15"/>
        <v>No</v>
      </c>
      <c r="T73" s="221" t="str">
        <f t="shared" si="16"/>
        <v>Yes</v>
      </c>
      <c r="U73" s="223">
        <f t="shared" si="17"/>
        <v>3.3898305084745672E-2</v>
      </c>
      <c r="V73" s="221" t="str">
        <f t="shared" si="18"/>
        <v>Yes</v>
      </c>
      <c r="W73" s="223">
        <f t="shared" si="19"/>
        <v>3.3898305084745672E-2</v>
      </c>
      <c r="X73" s="221" t="str">
        <f t="shared" si="20"/>
        <v>Yes</v>
      </c>
      <c r="Y73" s="223">
        <f t="shared" si="21"/>
        <v>3.3898305084745672E-2</v>
      </c>
      <c r="Z73" s="222" t="str">
        <f t="shared" si="22"/>
        <v>Yes</v>
      </c>
      <c r="AA73" s="68">
        <f t="shared" si="23"/>
        <v>9.3189964157706084E-2</v>
      </c>
      <c r="AB73" s="65" t="str">
        <f t="shared" si="24"/>
        <v>No</v>
      </c>
      <c r="AC73" s="68" t="str">
        <f t="shared" si="25"/>
        <v>N/A</v>
      </c>
      <c r="AD73" s="65" t="str">
        <f t="shared" si="26"/>
        <v>No</v>
      </c>
      <c r="AE73" s="68" t="str">
        <f t="shared" si="27"/>
        <v>N/A</v>
      </c>
      <c r="AF73" s="66"/>
    </row>
    <row r="74" spans="1:32" ht="14.5" customHeight="1">
      <c r="A74" s="66" t="s">
        <v>17</v>
      </c>
      <c r="B74" s="66" t="s">
        <v>27</v>
      </c>
      <c r="C74" s="66" t="str" cm="1">
        <f t="array" ref="C74">_xlfn.IFNA(_xlfn.IFS(B74="Starter","Starters &amp; Sides",B74="Sides","Starters &amp; Sides"),B74)</f>
        <v>Mains</v>
      </c>
      <c r="D74" s="71" t="s">
        <v>3180</v>
      </c>
      <c r="E74" s="76"/>
      <c r="F74" s="13"/>
      <c r="G74" s="13"/>
      <c r="H74" s="13"/>
      <c r="I74" s="13"/>
      <c r="J74" s="13"/>
      <c r="K74" s="13"/>
      <c r="L74" s="13"/>
      <c r="M74" s="13">
        <v>12.5</v>
      </c>
      <c r="N74" s="13">
        <v>12.95</v>
      </c>
      <c r="O74" s="13">
        <v>12.95</v>
      </c>
      <c r="P74" s="15">
        <v>12.95</v>
      </c>
      <c r="Q74" s="337">
        <v>13.5</v>
      </c>
      <c r="R74" s="15" t="str">
        <f t="shared" si="14"/>
        <v>Yes</v>
      </c>
      <c r="S74" s="15" t="str">
        <f t="shared" si="15"/>
        <v>No</v>
      </c>
      <c r="T74" s="221" t="str">
        <f t="shared" si="16"/>
        <v>Yes</v>
      </c>
      <c r="U74" s="223">
        <f t="shared" si="17"/>
        <v>4.2471042471042608E-2</v>
      </c>
      <c r="V74" s="221" t="str">
        <f t="shared" si="18"/>
        <v>Yes</v>
      </c>
      <c r="W74" s="223">
        <f t="shared" si="19"/>
        <v>4.2471042471042608E-2</v>
      </c>
      <c r="X74" s="221" t="str">
        <f t="shared" si="20"/>
        <v>Yes</v>
      </c>
      <c r="Y74" s="223">
        <f t="shared" si="21"/>
        <v>4.2471042471042608E-2</v>
      </c>
      <c r="Z74" s="222" t="str">
        <f t="shared" si="22"/>
        <v>Yes</v>
      </c>
      <c r="AA74" s="68">
        <f t="shared" si="23"/>
        <v>8.0000000000000071E-2</v>
      </c>
      <c r="AB74" s="65" t="str">
        <f t="shared" si="24"/>
        <v>No</v>
      </c>
      <c r="AC74" s="68" t="str">
        <f t="shared" si="25"/>
        <v>N/A</v>
      </c>
      <c r="AD74" s="65" t="str">
        <f t="shared" si="26"/>
        <v>No</v>
      </c>
      <c r="AE74" s="68" t="str">
        <f t="shared" si="27"/>
        <v>N/A</v>
      </c>
      <c r="AF74" s="66"/>
    </row>
    <row r="75" spans="1:32">
      <c r="A75" s="66" t="s">
        <v>17</v>
      </c>
      <c r="B75" s="66" t="s">
        <v>27</v>
      </c>
      <c r="C75" s="66" t="str" cm="1">
        <f t="array" ref="C75">_xlfn.IFNA(_xlfn.IFS(B75="Starter","Starters &amp; Sides",B75="Sides","Starters &amp; Sides"),B75)</f>
        <v>Mains</v>
      </c>
      <c r="D75" s="71" t="s">
        <v>3181</v>
      </c>
      <c r="E75" s="76"/>
      <c r="F75" s="13"/>
      <c r="G75" s="13"/>
      <c r="H75" s="13"/>
      <c r="I75" s="13"/>
      <c r="J75" s="13"/>
      <c r="K75" s="13"/>
      <c r="L75" s="13"/>
      <c r="M75" s="13">
        <v>13.5</v>
      </c>
      <c r="N75" s="13">
        <v>14.25</v>
      </c>
      <c r="O75" s="13">
        <v>14.25</v>
      </c>
      <c r="P75" s="15">
        <v>14.25</v>
      </c>
      <c r="Q75" s="337">
        <v>14.75</v>
      </c>
      <c r="R75" s="15" t="str">
        <f t="shared" si="14"/>
        <v>Yes</v>
      </c>
      <c r="S75" s="15" t="str">
        <f t="shared" si="15"/>
        <v>No</v>
      </c>
      <c r="T75" s="221" t="str">
        <f t="shared" si="16"/>
        <v>Yes</v>
      </c>
      <c r="U75" s="223">
        <f t="shared" si="17"/>
        <v>3.5087719298245723E-2</v>
      </c>
      <c r="V75" s="221" t="str">
        <f t="shared" si="18"/>
        <v>Yes</v>
      </c>
      <c r="W75" s="223">
        <f t="shared" si="19"/>
        <v>3.5087719298245723E-2</v>
      </c>
      <c r="X75" s="221" t="str">
        <f t="shared" si="20"/>
        <v>Yes</v>
      </c>
      <c r="Y75" s="223">
        <f t="shared" si="21"/>
        <v>3.5087719298245723E-2</v>
      </c>
      <c r="Z75" s="222" t="str">
        <f t="shared" si="22"/>
        <v>Yes</v>
      </c>
      <c r="AA75" s="68">
        <f t="shared" si="23"/>
        <v>9.259259259259256E-2</v>
      </c>
      <c r="AB75" s="65" t="str">
        <f t="shared" si="24"/>
        <v>No</v>
      </c>
      <c r="AC75" s="68" t="str">
        <f t="shared" si="25"/>
        <v>N/A</v>
      </c>
      <c r="AD75" s="65" t="str">
        <f t="shared" si="26"/>
        <v>No</v>
      </c>
      <c r="AE75" s="68" t="str">
        <f t="shared" si="27"/>
        <v>N/A</v>
      </c>
      <c r="AF75" s="66"/>
    </row>
    <row r="76" spans="1:32">
      <c r="A76" s="66" t="s">
        <v>17</v>
      </c>
      <c r="B76" s="66" t="s">
        <v>27</v>
      </c>
      <c r="C76" s="66" t="str" cm="1">
        <f t="array" ref="C76">_xlfn.IFNA(_xlfn.IFS(B76="Starter","Starters &amp; Sides",B76="Sides","Starters &amp; Sides"),B76)</f>
        <v>Mains</v>
      </c>
      <c r="D76" s="71" t="s">
        <v>3182</v>
      </c>
      <c r="E76" s="76"/>
      <c r="F76" s="13"/>
      <c r="G76" s="13"/>
      <c r="H76" s="13"/>
      <c r="I76" s="13"/>
      <c r="J76" s="13"/>
      <c r="K76" s="13"/>
      <c r="L76" s="13"/>
      <c r="M76" s="13">
        <v>12.5</v>
      </c>
      <c r="N76" s="13">
        <v>13.25</v>
      </c>
      <c r="O76" s="13">
        <v>13.25</v>
      </c>
      <c r="P76" s="15">
        <v>13.25</v>
      </c>
      <c r="Q76" s="337">
        <v>13.75</v>
      </c>
      <c r="R76" s="15" t="str">
        <f t="shared" si="14"/>
        <v>Yes</v>
      </c>
      <c r="S76" s="15" t="str">
        <f t="shared" si="15"/>
        <v>No</v>
      </c>
      <c r="T76" s="221" t="str">
        <f t="shared" si="16"/>
        <v>Yes</v>
      </c>
      <c r="U76" s="223">
        <f t="shared" si="17"/>
        <v>3.7735849056603765E-2</v>
      </c>
      <c r="V76" s="221" t="str">
        <f t="shared" si="18"/>
        <v>Yes</v>
      </c>
      <c r="W76" s="223">
        <f t="shared" si="19"/>
        <v>3.7735849056603765E-2</v>
      </c>
      <c r="X76" s="221" t="str">
        <f t="shared" si="20"/>
        <v>Yes</v>
      </c>
      <c r="Y76" s="223">
        <f t="shared" si="21"/>
        <v>3.7735849056603765E-2</v>
      </c>
      <c r="Z76" s="222" t="str">
        <f t="shared" si="22"/>
        <v>Yes</v>
      </c>
      <c r="AA76" s="68">
        <f t="shared" si="23"/>
        <v>0.10000000000000009</v>
      </c>
      <c r="AB76" s="65" t="str">
        <f t="shared" si="24"/>
        <v>No</v>
      </c>
      <c r="AC76" s="68" t="str">
        <f t="shared" si="25"/>
        <v>N/A</v>
      </c>
      <c r="AD76" s="65" t="str">
        <f t="shared" si="26"/>
        <v>No</v>
      </c>
      <c r="AE76" s="68" t="str">
        <f t="shared" si="27"/>
        <v>N/A</v>
      </c>
      <c r="AF76" s="66"/>
    </row>
    <row r="77" spans="1:32">
      <c r="A77" s="66" t="s">
        <v>17</v>
      </c>
      <c r="B77" s="66" t="s">
        <v>27</v>
      </c>
      <c r="C77" s="66" t="str" cm="1">
        <f t="array" ref="C77">_xlfn.IFNA(_xlfn.IFS(B77="Starter","Starters &amp; Sides",B77="Sides","Starters &amp; Sides"),B77)</f>
        <v>Mains</v>
      </c>
      <c r="D77" s="71" t="s">
        <v>3183</v>
      </c>
      <c r="E77" s="76"/>
      <c r="F77" s="13"/>
      <c r="G77" s="13"/>
      <c r="H77" s="13"/>
      <c r="I77" s="13"/>
      <c r="J77" s="13"/>
      <c r="K77" s="13"/>
      <c r="L77" s="13"/>
      <c r="M77" s="13">
        <v>12.5</v>
      </c>
      <c r="N77" s="13">
        <v>13.25</v>
      </c>
      <c r="O77" s="13">
        <v>13.25</v>
      </c>
      <c r="P77" s="15">
        <v>13.25</v>
      </c>
      <c r="Q77" s="337">
        <v>13.75</v>
      </c>
      <c r="R77" s="15" t="str">
        <f t="shared" si="14"/>
        <v>Yes</v>
      </c>
      <c r="S77" s="15" t="str">
        <f t="shared" si="15"/>
        <v>No</v>
      </c>
      <c r="T77" s="221" t="str">
        <f t="shared" si="16"/>
        <v>Yes</v>
      </c>
      <c r="U77" s="223">
        <f t="shared" si="17"/>
        <v>3.7735849056603765E-2</v>
      </c>
      <c r="V77" s="221" t="str">
        <f t="shared" si="18"/>
        <v>Yes</v>
      </c>
      <c r="W77" s="223">
        <f t="shared" si="19"/>
        <v>3.7735849056603765E-2</v>
      </c>
      <c r="X77" s="221" t="str">
        <f t="shared" si="20"/>
        <v>Yes</v>
      </c>
      <c r="Y77" s="223">
        <f t="shared" si="21"/>
        <v>3.7735849056603765E-2</v>
      </c>
      <c r="Z77" s="222" t="str">
        <f t="shared" si="22"/>
        <v>Yes</v>
      </c>
      <c r="AA77" s="68">
        <f t="shared" si="23"/>
        <v>0.10000000000000009</v>
      </c>
      <c r="AB77" s="65" t="str">
        <f t="shared" si="24"/>
        <v>No</v>
      </c>
      <c r="AC77" s="68" t="str">
        <f t="shared" si="25"/>
        <v>N/A</v>
      </c>
      <c r="AD77" s="65" t="str">
        <f t="shared" si="26"/>
        <v>No</v>
      </c>
      <c r="AE77" s="68" t="str">
        <f t="shared" si="27"/>
        <v>N/A</v>
      </c>
      <c r="AF77" s="66"/>
    </row>
    <row r="78" spans="1:32">
      <c r="A78" s="66" t="s">
        <v>17</v>
      </c>
      <c r="B78" s="66" t="s">
        <v>27</v>
      </c>
      <c r="C78" s="66" t="str" cm="1">
        <f t="array" ref="C78">_xlfn.IFNA(_xlfn.IFS(B78="Starter","Starters &amp; Sides",B78="Sides","Starters &amp; Sides"),B78)</f>
        <v>Mains</v>
      </c>
      <c r="D78" s="71" t="s">
        <v>3184</v>
      </c>
      <c r="E78" s="76"/>
      <c r="F78" s="13"/>
      <c r="G78" s="13"/>
      <c r="H78" s="13"/>
      <c r="I78" s="13"/>
      <c r="J78" s="13"/>
      <c r="K78" s="13"/>
      <c r="L78" s="13"/>
      <c r="M78" s="13">
        <v>12.95</v>
      </c>
      <c r="N78" s="13">
        <v>13.5</v>
      </c>
      <c r="O78" s="13">
        <v>13.5</v>
      </c>
      <c r="P78" s="15">
        <v>13.5</v>
      </c>
      <c r="Q78" s="337">
        <v>13.95</v>
      </c>
      <c r="R78" s="15" t="str">
        <f t="shared" si="14"/>
        <v>Yes</v>
      </c>
      <c r="S78" s="15" t="str">
        <f t="shared" si="15"/>
        <v>No</v>
      </c>
      <c r="T78" s="221" t="str">
        <f t="shared" si="16"/>
        <v>Yes</v>
      </c>
      <c r="U78" s="223">
        <f t="shared" si="17"/>
        <v>3.3333333333333215E-2</v>
      </c>
      <c r="V78" s="221" t="str">
        <f t="shared" si="18"/>
        <v>Yes</v>
      </c>
      <c r="W78" s="223">
        <f t="shared" si="19"/>
        <v>3.3333333333333215E-2</v>
      </c>
      <c r="X78" s="221" t="str">
        <f t="shared" si="20"/>
        <v>Yes</v>
      </c>
      <c r="Y78" s="223">
        <f t="shared" si="21"/>
        <v>3.3333333333333215E-2</v>
      </c>
      <c r="Z78" s="222" t="str">
        <f t="shared" si="22"/>
        <v>Yes</v>
      </c>
      <c r="AA78" s="68">
        <f t="shared" si="23"/>
        <v>7.7220077220077288E-2</v>
      </c>
      <c r="AB78" s="65" t="str">
        <f t="shared" si="24"/>
        <v>No</v>
      </c>
      <c r="AC78" s="68" t="str">
        <f t="shared" si="25"/>
        <v>N/A</v>
      </c>
      <c r="AD78" s="65" t="str">
        <f t="shared" si="26"/>
        <v>No</v>
      </c>
      <c r="AE78" s="68" t="str">
        <f t="shared" si="27"/>
        <v>N/A</v>
      </c>
      <c r="AF78" s="66"/>
    </row>
    <row r="79" spans="1:32">
      <c r="A79" s="66" t="s">
        <v>17</v>
      </c>
      <c r="B79" s="66" t="s">
        <v>27</v>
      </c>
      <c r="C79" s="66" t="str" cm="1">
        <f t="array" ref="C79">_xlfn.IFNA(_xlfn.IFS(B79="Starter","Starters &amp; Sides",B79="Sides","Starters &amp; Sides"),B79)</f>
        <v>Mains</v>
      </c>
      <c r="D79" s="71" t="s">
        <v>3185</v>
      </c>
      <c r="E79" s="76"/>
      <c r="F79" s="13"/>
      <c r="G79" s="13"/>
      <c r="H79" s="13"/>
      <c r="I79" s="13"/>
      <c r="J79" s="13"/>
      <c r="K79" s="13"/>
      <c r="L79" s="13"/>
      <c r="M79" s="13">
        <v>13.5</v>
      </c>
      <c r="N79" s="13">
        <v>13.95</v>
      </c>
      <c r="O79" s="13">
        <v>13.95</v>
      </c>
      <c r="P79" s="15">
        <v>13.95</v>
      </c>
      <c r="Q79" s="337">
        <v>14.5</v>
      </c>
      <c r="R79" s="15" t="str">
        <f t="shared" si="14"/>
        <v>Yes</v>
      </c>
      <c r="S79" s="15" t="str">
        <f t="shared" si="15"/>
        <v>No</v>
      </c>
      <c r="T79" s="221" t="str">
        <f t="shared" si="16"/>
        <v>Yes</v>
      </c>
      <c r="U79" s="223">
        <f t="shared" si="17"/>
        <v>3.9426523297491078E-2</v>
      </c>
      <c r="V79" s="221" t="str">
        <f t="shared" si="18"/>
        <v>Yes</v>
      </c>
      <c r="W79" s="223">
        <f t="shared" si="19"/>
        <v>3.9426523297491078E-2</v>
      </c>
      <c r="X79" s="221" t="str">
        <f t="shared" si="20"/>
        <v>Yes</v>
      </c>
      <c r="Y79" s="223">
        <f t="shared" si="21"/>
        <v>3.9426523297491078E-2</v>
      </c>
      <c r="Z79" s="222" t="str">
        <f t="shared" si="22"/>
        <v>Yes</v>
      </c>
      <c r="AA79" s="68">
        <f t="shared" si="23"/>
        <v>7.4074074074074181E-2</v>
      </c>
      <c r="AB79" s="65" t="str">
        <f t="shared" si="24"/>
        <v>No</v>
      </c>
      <c r="AC79" s="68" t="str">
        <f t="shared" si="25"/>
        <v>N/A</v>
      </c>
      <c r="AD79" s="65" t="str">
        <f t="shared" si="26"/>
        <v>No</v>
      </c>
      <c r="AE79" s="68" t="str">
        <f t="shared" si="27"/>
        <v>N/A</v>
      </c>
      <c r="AF79" s="66"/>
    </row>
    <row r="80" spans="1:32">
      <c r="A80" s="66" t="s">
        <v>17</v>
      </c>
      <c r="B80" s="66" t="s">
        <v>27</v>
      </c>
      <c r="C80" s="66" t="str" cm="1">
        <f t="array" ref="C80">_xlfn.IFNA(_xlfn.IFS(B80="Starter","Starters &amp; Sides",B80="Sides","Starters &amp; Sides"),B80)</f>
        <v>Mains</v>
      </c>
      <c r="D80" s="71" t="s">
        <v>3186</v>
      </c>
      <c r="E80" s="76"/>
      <c r="F80" s="13"/>
      <c r="G80" s="13"/>
      <c r="H80" s="13"/>
      <c r="I80" s="13"/>
      <c r="J80" s="13"/>
      <c r="K80" s="13"/>
      <c r="L80" s="13"/>
      <c r="M80" s="13">
        <v>13.95</v>
      </c>
      <c r="N80" s="13">
        <v>14.75</v>
      </c>
      <c r="O80" s="13">
        <v>14.75</v>
      </c>
      <c r="P80" s="15">
        <v>14.75</v>
      </c>
      <c r="Q80" s="337">
        <v>15.25</v>
      </c>
      <c r="R80" s="15" t="str">
        <f t="shared" si="14"/>
        <v>Yes</v>
      </c>
      <c r="S80" s="15" t="str">
        <f t="shared" si="15"/>
        <v>No</v>
      </c>
      <c r="T80" s="221" t="str">
        <f t="shared" si="16"/>
        <v>Yes</v>
      </c>
      <c r="U80" s="223">
        <f t="shared" si="17"/>
        <v>3.3898305084745672E-2</v>
      </c>
      <c r="V80" s="221" t="str">
        <f t="shared" si="18"/>
        <v>Yes</v>
      </c>
      <c r="W80" s="223">
        <f t="shared" si="19"/>
        <v>3.3898305084745672E-2</v>
      </c>
      <c r="X80" s="221" t="str">
        <f t="shared" si="20"/>
        <v>Yes</v>
      </c>
      <c r="Y80" s="223">
        <f t="shared" si="21"/>
        <v>3.3898305084745672E-2</v>
      </c>
      <c r="Z80" s="222" t="str">
        <f t="shared" si="22"/>
        <v>Yes</v>
      </c>
      <c r="AA80" s="68">
        <f t="shared" si="23"/>
        <v>9.3189964157706084E-2</v>
      </c>
      <c r="AB80" s="65" t="str">
        <f t="shared" si="24"/>
        <v>No</v>
      </c>
      <c r="AC80" s="68" t="str">
        <f t="shared" si="25"/>
        <v>N/A</v>
      </c>
      <c r="AD80" s="65" t="str">
        <f t="shared" si="26"/>
        <v>No</v>
      </c>
      <c r="AE80" s="68" t="str">
        <f t="shared" si="27"/>
        <v>N/A</v>
      </c>
      <c r="AF80" s="66"/>
    </row>
    <row r="81" spans="1:32">
      <c r="A81" s="66" t="s">
        <v>17</v>
      </c>
      <c r="B81" s="66" t="s">
        <v>27</v>
      </c>
      <c r="C81" s="66" t="str" cm="1">
        <f t="array" ref="C81">_xlfn.IFNA(_xlfn.IFS(B81="Starter","Starters &amp; Sides",B81="Sides","Starters &amp; Sides"),B81)</f>
        <v>Mains</v>
      </c>
      <c r="D81" s="71" t="s">
        <v>3187</v>
      </c>
      <c r="E81" s="76"/>
      <c r="F81" s="13"/>
      <c r="G81" s="13"/>
      <c r="H81" s="13"/>
      <c r="I81" s="13"/>
      <c r="J81" s="13"/>
      <c r="K81" s="13"/>
      <c r="L81" s="13"/>
      <c r="M81" s="13">
        <v>13.59</v>
      </c>
      <c r="N81" s="13">
        <v>13.95</v>
      </c>
      <c r="O81" s="13">
        <v>13.95</v>
      </c>
      <c r="P81" s="15">
        <v>13.95</v>
      </c>
      <c r="Q81" s="337">
        <v>14.5</v>
      </c>
      <c r="R81" s="15" t="str">
        <f t="shared" si="14"/>
        <v>Yes</v>
      </c>
      <c r="S81" s="15" t="str">
        <f t="shared" si="15"/>
        <v>No</v>
      </c>
      <c r="T81" s="221" t="str">
        <f t="shared" si="16"/>
        <v>Yes</v>
      </c>
      <c r="U81" s="223">
        <f t="shared" si="17"/>
        <v>3.9426523297491078E-2</v>
      </c>
      <c r="V81" s="221" t="str">
        <f t="shared" si="18"/>
        <v>Yes</v>
      </c>
      <c r="W81" s="223">
        <f t="shared" si="19"/>
        <v>3.9426523297491078E-2</v>
      </c>
      <c r="X81" s="221" t="str">
        <f t="shared" si="20"/>
        <v>Yes</v>
      </c>
      <c r="Y81" s="223">
        <f t="shared" si="21"/>
        <v>3.9426523297491078E-2</v>
      </c>
      <c r="Z81" s="222" t="str">
        <f t="shared" si="22"/>
        <v>Yes</v>
      </c>
      <c r="AA81" s="68">
        <f t="shared" si="23"/>
        <v>6.6961000735835219E-2</v>
      </c>
      <c r="AB81" s="65" t="str">
        <f t="shared" si="24"/>
        <v>No</v>
      </c>
      <c r="AC81" s="68" t="str">
        <f t="shared" si="25"/>
        <v>N/A</v>
      </c>
      <c r="AD81" s="65" t="str">
        <f t="shared" si="26"/>
        <v>No</v>
      </c>
      <c r="AE81" s="68" t="str">
        <f t="shared" si="27"/>
        <v>N/A</v>
      </c>
      <c r="AF81" s="66"/>
    </row>
    <row r="82" spans="1:32">
      <c r="A82" s="66" t="s">
        <v>17</v>
      </c>
      <c r="B82" s="66" t="s">
        <v>27</v>
      </c>
      <c r="C82" s="66" t="str" cm="1">
        <f t="array" ref="C82">_xlfn.IFNA(_xlfn.IFS(B82="Starter","Starters &amp; Sides",B82="Sides","Starters &amp; Sides"),B82)</f>
        <v>Mains</v>
      </c>
      <c r="D82" s="71" t="s">
        <v>3188</v>
      </c>
      <c r="E82" s="76"/>
      <c r="F82" s="13"/>
      <c r="G82" s="13"/>
      <c r="H82" s="13"/>
      <c r="I82" s="13"/>
      <c r="J82" s="13"/>
      <c r="K82" s="13"/>
      <c r="L82" s="13"/>
      <c r="M82" s="13">
        <v>12.95</v>
      </c>
      <c r="N82" s="13">
        <v>13.75</v>
      </c>
      <c r="O82" s="13">
        <v>13.75</v>
      </c>
      <c r="P82" s="15">
        <v>13.85</v>
      </c>
      <c r="Q82" s="337">
        <v>14.25</v>
      </c>
      <c r="R82" s="15" t="str">
        <f t="shared" si="14"/>
        <v>Yes</v>
      </c>
      <c r="S82" s="15" t="str">
        <f t="shared" si="15"/>
        <v>No</v>
      </c>
      <c r="T82" s="221" t="str">
        <f t="shared" si="16"/>
        <v>Yes</v>
      </c>
      <c r="U82" s="223">
        <f t="shared" si="17"/>
        <v>2.8880866425992746E-2</v>
      </c>
      <c r="V82" s="221" t="str">
        <f t="shared" si="18"/>
        <v>Yes</v>
      </c>
      <c r="W82" s="223">
        <f t="shared" si="19"/>
        <v>3.6363636363636376E-2</v>
      </c>
      <c r="X82" s="221" t="str">
        <f t="shared" si="20"/>
        <v>Yes</v>
      </c>
      <c r="Y82" s="223">
        <f t="shared" si="21"/>
        <v>3.6363636363636376E-2</v>
      </c>
      <c r="Z82" s="222" t="str">
        <f t="shared" si="22"/>
        <v>Yes</v>
      </c>
      <c r="AA82" s="68">
        <f t="shared" si="23"/>
        <v>0.10038610038610041</v>
      </c>
      <c r="AB82" s="65" t="str">
        <f t="shared" si="24"/>
        <v>No</v>
      </c>
      <c r="AC82" s="68" t="str">
        <f t="shared" si="25"/>
        <v>N/A</v>
      </c>
      <c r="AD82" s="65" t="str">
        <f t="shared" si="26"/>
        <v>No</v>
      </c>
      <c r="AE82" s="68" t="str">
        <f t="shared" si="27"/>
        <v>N/A</v>
      </c>
      <c r="AF82" s="66"/>
    </row>
    <row r="83" spans="1:32">
      <c r="A83" s="66" t="s">
        <v>17</v>
      </c>
      <c r="B83" s="66" t="s">
        <v>27</v>
      </c>
      <c r="C83" s="66" t="str" cm="1">
        <f t="array" ref="C83">_xlfn.IFNA(_xlfn.IFS(B83="Starter","Starters &amp; Sides",B83="Sides","Starters &amp; Sides"),B83)</f>
        <v>Mains</v>
      </c>
      <c r="D83" s="71" t="s">
        <v>3189</v>
      </c>
      <c r="E83" s="76"/>
      <c r="F83" s="13"/>
      <c r="G83" s="13"/>
      <c r="H83" s="13"/>
      <c r="I83" s="13"/>
      <c r="J83" s="13"/>
      <c r="K83" s="13"/>
      <c r="L83" s="13"/>
      <c r="M83" s="13">
        <v>12.95</v>
      </c>
      <c r="N83" s="13">
        <v>13.75</v>
      </c>
      <c r="O83" s="13">
        <v>13.75</v>
      </c>
      <c r="P83" s="15">
        <v>13.75</v>
      </c>
      <c r="Q83" s="337">
        <v>14.25</v>
      </c>
      <c r="R83" s="15" t="str">
        <f t="shared" si="14"/>
        <v>Yes</v>
      </c>
      <c r="S83" s="15" t="str">
        <f t="shared" si="15"/>
        <v>No</v>
      </c>
      <c r="T83" s="221" t="str">
        <f t="shared" si="16"/>
        <v>Yes</v>
      </c>
      <c r="U83" s="223">
        <f t="shared" si="17"/>
        <v>3.6363636363636376E-2</v>
      </c>
      <c r="V83" s="221" t="str">
        <f t="shared" si="18"/>
        <v>Yes</v>
      </c>
      <c r="W83" s="223">
        <f t="shared" si="19"/>
        <v>3.6363636363636376E-2</v>
      </c>
      <c r="X83" s="221" t="str">
        <f t="shared" si="20"/>
        <v>Yes</v>
      </c>
      <c r="Y83" s="223">
        <f t="shared" si="21"/>
        <v>3.6363636363636376E-2</v>
      </c>
      <c r="Z83" s="222" t="str">
        <f t="shared" si="22"/>
        <v>Yes</v>
      </c>
      <c r="AA83" s="68">
        <f t="shared" si="23"/>
        <v>0.10038610038610041</v>
      </c>
      <c r="AB83" s="65" t="str">
        <f t="shared" si="24"/>
        <v>No</v>
      </c>
      <c r="AC83" s="68" t="str">
        <f t="shared" si="25"/>
        <v>N/A</v>
      </c>
      <c r="AD83" s="65" t="str">
        <f t="shared" si="26"/>
        <v>No</v>
      </c>
      <c r="AE83" s="68" t="str">
        <f t="shared" si="27"/>
        <v>N/A</v>
      </c>
      <c r="AF83" s="66"/>
    </row>
    <row r="84" spans="1:32">
      <c r="A84" s="66" t="s">
        <v>17</v>
      </c>
      <c r="B84" s="66" t="s">
        <v>27</v>
      </c>
      <c r="C84" s="66" t="str" cm="1">
        <f t="array" ref="C84">_xlfn.IFNA(_xlfn.IFS(B84="Starter","Starters &amp; Sides",B84="Sides","Starters &amp; Sides"),B84)</f>
        <v>Mains</v>
      </c>
      <c r="D84" s="71" t="s">
        <v>3190</v>
      </c>
      <c r="E84" s="76"/>
      <c r="F84" s="13"/>
      <c r="G84" s="13"/>
      <c r="H84" s="13"/>
      <c r="I84" s="13"/>
      <c r="J84" s="13"/>
      <c r="K84" s="13"/>
      <c r="L84" s="13"/>
      <c r="M84" s="13">
        <v>11.95</v>
      </c>
      <c r="N84" s="13">
        <v>12.5</v>
      </c>
      <c r="O84" s="13">
        <v>12.5</v>
      </c>
      <c r="P84" s="15">
        <v>12.5</v>
      </c>
      <c r="Q84" s="337">
        <v>12.95</v>
      </c>
      <c r="R84" s="15" t="str">
        <f t="shared" si="14"/>
        <v>Yes</v>
      </c>
      <c r="S84" s="15" t="str">
        <f t="shared" si="15"/>
        <v>No</v>
      </c>
      <c r="T84" s="221" t="str">
        <f t="shared" si="16"/>
        <v>Yes</v>
      </c>
      <c r="U84" s="223">
        <f t="shared" si="17"/>
        <v>3.6000000000000032E-2</v>
      </c>
      <c r="V84" s="221" t="str">
        <f t="shared" si="18"/>
        <v>Yes</v>
      </c>
      <c r="W84" s="223">
        <f t="shared" si="19"/>
        <v>3.6000000000000032E-2</v>
      </c>
      <c r="X84" s="221" t="str">
        <f t="shared" si="20"/>
        <v>Yes</v>
      </c>
      <c r="Y84" s="223">
        <f t="shared" si="21"/>
        <v>3.6000000000000032E-2</v>
      </c>
      <c r="Z84" s="222" t="str">
        <f t="shared" si="22"/>
        <v>Yes</v>
      </c>
      <c r="AA84" s="68">
        <f t="shared" si="23"/>
        <v>8.3682008368200833E-2</v>
      </c>
      <c r="AB84" s="65" t="str">
        <f t="shared" si="24"/>
        <v>No</v>
      </c>
      <c r="AC84" s="68" t="str">
        <f t="shared" si="25"/>
        <v>N/A</v>
      </c>
      <c r="AD84" s="65" t="str">
        <f t="shared" si="26"/>
        <v>No</v>
      </c>
      <c r="AE84" s="68" t="str">
        <f t="shared" si="27"/>
        <v>N/A</v>
      </c>
      <c r="AF84" s="66"/>
    </row>
    <row r="85" spans="1:32">
      <c r="A85" s="66" t="s">
        <v>17</v>
      </c>
      <c r="B85" s="66" t="s">
        <v>27</v>
      </c>
      <c r="C85" s="66" t="str" cm="1">
        <f t="array" ref="C85">_xlfn.IFNA(_xlfn.IFS(B85="Starter","Starters &amp; Sides",B85="Sides","Starters &amp; Sides"),B85)</f>
        <v>Mains</v>
      </c>
      <c r="D85" s="71" t="s">
        <v>3191</v>
      </c>
      <c r="E85" s="76"/>
      <c r="F85" s="13"/>
      <c r="G85" s="13"/>
      <c r="H85" s="13"/>
      <c r="I85" s="13"/>
      <c r="J85" s="13"/>
      <c r="K85" s="13"/>
      <c r="L85" s="13"/>
      <c r="M85" s="13">
        <v>13.95</v>
      </c>
      <c r="N85" s="13">
        <v>14.5</v>
      </c>
      <c r="O85" s="13">
        <v>14.5</v>
      </c>
      <c r="P85" s="15">
        <v>14.5</v>
      </c>
      <c r="Q85" s="337">
        <v>14.95</v>
      </c>
      <c r="R85" s="15" t="str">
        <f t="shared" si="14"/>
        <v>Yes</v>
      </c>
      <c r="S85" s="15" t="str">
        <f t="shared" si="15"/>
        <v>No</v>
      </c>
      <c r="T85" s="221" t="str">
        <f t="shared" si="16"/>
        <v>Yes</v>
      </c>
      <c r="U85" s="223">
        <f t="shared" si="17"/>
        <v>3.1034482758620641E-2</v>
      </c>
      <c r="V85" s="221" t="str">
        <f t="shared" si="18"/>
        <v>Yes</v>
      </c>
      <c r="W85" s="223">
        <f t="shared" si="19"/>
        <v>3.1034482758620641E-2</v>
      </c>
      <c r="X85" s="221" t="str">
        <f t="shared" si="20"/>
        <v>Yes</v>
      </c>
      <c r="Y85" s="223">
        <f t="shared" si="21"/>
        <v>3.1034482758620641E-2</v>
      </c>
      <c r="Z85" s="222" t="str">
        <f t="shared" si="22"/>
        <v>Yes</v>
      </c>
      <c r="AA85" s="68">
        <f t="shared" si="23"/>
        <v>7.1684587813620082E-2</v>
      </c>
      <c r="AB85" s="65" t="str">
        <f t="shared" si="24"/>
        <v>No</v>
      </c>
      <c r="AC85" s="68" t="str">
        <f t="shared" si="25"/>
        <v>N/A</v>
      </c>
      <c r="AD85" s="65" t="str">
        <f t="shared" si="26"/>
        <v>No</v>
      </c>
      <c r="AE85" s="68" t="str">
        <f t="shared" si="27"/>
        <v>N/A</v>
      </c>
      <c r="AF85" s="66"/>
    </row>
    <row r="86" spans="1:32">
      <c r="A86" s="66" t="s">
        <v>17</v>
      </c>
      <c r="B86" s="66" t="s">
        <v>27</v>
      </c>
      <c r="C86" s="66" t="str" cm="1">
        <f t="array" ref="C86">_xlfn.IFNA(_xlfn.IFS(B86="Starter","Starters &amp; Sides",B86="Sides","Starters &amp; Sides"),B86)</f>
        <v>Mains</v>
      </c>
      <c r="D86" s="71" t="s">
        <v>3192</v>
      </c>
      <c r="E86" s="76"/>
      <c r="F86" s="13"/>
      <c r="G86" s="13"/>
      <c r="H86" s="13"/>
      <c r="I86" s="13"/>
      <c r="J86" s="13"/>
      <c r="K86" s="13"/>
      <c r="L86" s="13"/>
      <c r="M86" s="13">
        <v>14.25</v>
      </c>
      <c r="N86" s="13">
        <v>14.75</v>
      </c>
      <c r="O86" s="13">
        <v>14.75</v>
      </c>
      <c r="P86" s="15">
        <v>14.75</v>
      </c>
      <c r="Q86" s="337">
        <v>15.25</v>
      </c>
      <c r="R86" s="15" t="str">
        <f t="shared" si="14"/>
        <v>Yes</v>
      </c>
      <c r="S86" s="15" t="str">
        <f t="shared" si="15"/>
        <v>No</v>
      </c>
      <c r="T86" s="221" t="str">
        <f t="shared" si="16"/>
        <v>Yes</v>
      </c>
      <c r="U86" s="223">
        <f t="shared" si="17"/>
        <v>3.3898305084745672E-2</v>
      </c>
      <c r="V86" s="221" t="str">
        <f t="shared" si="18"/>
        <v>Yes</v>
      </c>
      <c r="W86" s="223">
        <f t="shared" si="19"/>
        <v>3.3898305084745672E-2</v>
      </c>
      <c r="X86" s="221" t="str">
        <f t="shared" si="20"/>
        <v>Yes</v>
      </c>
      <c r="Y86" s="223">
        <f t="shared" si="21"/>
        <v>3.3898305084745672E-2</v>
      </c>
      <c r="Z86" s="222" t="str">
        <f t="shared" si="22"/>
        <v>Yes</v>
      </c>
      <c r="AA86" s="68">
        <f t="shared" si="23"/>
        <v>7.0175438596491224E-2</v>
      </c>
      <c r="AB86" s="65" t="str">
        <f t="shared" si="24"/>
        <v>No</v>
      </c>
      <c r="AC86" s="68" t="str">
        <f t="shared" si="25"/>
        <v>N/A</v>
      </c>
      <c r="AD86" s="65" t="str">
        <f t="shared" si="26"/>
        <v>No</v>
      </c>
      <c r="AE86" s="68" t="str">
        <f t="shared" si="27"/>
        <v>N/A</v>
      </c>
      <c r="AF86" s="66"/>
    </row>
    <row r="87" spans="1:32">
      <c r="A87" s="66" t="s">
        <v>17</v>
      </c>
      <c r="B87" s="66" t="s">
        <v>27</v>
      </c>
      <c r="C87" s="66" t="str" cm="1">
        <f t="array" ref="C87">_xlfn.IFNA(_xlfn.IFS(B87="Starter","Starters &amp; Sides",B87="Sides","Starters &amp; Sides"),B87)</f>
        <v>Mains</v>
      </c>
      <c r="D87" s="71" t="s">
        <v>3193</v>
      </c>
      <c r="E87" s="76"/>
      <c r="F87" s="13"/>
      <c r="G87" s="13"/>
      <c r="H87" s="13"/>
      <c r="I87" s="13"/>
      <c r="J87" s="13"/>
      <c r="K87" s="13"/>
      <c r="L87" s="13"/>
      <c r="M87" s="13">
        <v>13.95</v>
      </c>
      <c r="N87" s="13">
        <v>14.5</v>
      </c>
      <c r="O87" s="13">
        <v>14.5</v>
      </c>
      <c r="P87" s="15">
        <v>14.5</v>
      </c>
      <c r="Q87" s="337">
        <v>14.95</v>
      </c>
      <c r="R87" s="15" t="str">
        <f t="shared" si="14"/>
        <v>Yes</v>
      </c>
      <c r="S87" s="15" t="str">
        <f t="shared" si="15"/>
        <v>No</v>
      </c>
      <c r="T87" s="221" t="str">
        <f t="shared" si="16"/>
        <v>Yes</v>
      </c>
      <c r="U87" s="223">
        <f t="shared" si="17"/>
        <v>3.1034482758620641E-2</v>
      </c>
      <c r="V87" s="221" t="str">
        <f t="shared" si="18"/>
        <v>Yes</v>
      </c>
      <c r="W87" s="223">
        <f t="shared" si="19"/>
        <v>3.1034482758620641E-2</v>
      </c>
      <c r="X87" s="221" t="str">
        <f t="shared" si="20"/>
        <v>Yes</v>
      </c>
      <c r="Y87" s="223">
        <f t="shared" si="21"/>
        <v>3.1034482758620641E-2</v>
      </c>
      <c r="Z87" s="222" t="str">
        <f t="shared" si="22"/>
        <v>Yes</v>
      </c>
      <c r="AA87" s="68">
        <f t="shared" si="23"/>
        <v>7.1684587813620082E-2</v>
      </c>
      <c r="AB87" s="65" t="str">
        <f t="shared" si="24"/>
        <v>No</v>
      </c>
      <c r="AC87" s="68" t="str">
        <f t="shared" si="25"/>
        <v>N/A</v>
      </c>
      <c r="AD87" s="65" t="str">
        <f t="shared" si="26"/>
        <v>No</v>
      </c>
      <c r="AE87" s="68" t="str">
        <f t="shared" si="27"/>
        <v>N/A</v>
      </c>
      <c r="AF87" s="66"/>
    </row>
    <row r="88" spans="1:32">
      <c r="A88" s="66" t="s">
        <v>17</v>
      </c>
      <c r="B88" s="66" t="s">
        <v>27</v>
      </c>
      <c r="C88" s="66" t="str" cm="1">
        <f t="array" ref="C88">_xlfn.IFNA(_xlfn.IFS(B88="Starter","Starters &amp; Sides",B88="Sides","Starters &amp; Sides"),B88)</f>
        <v>Mains</v>
      </c>
      <c r="D88" s="71" t="s">
        <v>3194</v>
      </c>
      <c r="E88" s="76"/>
      <c r="F88" s="13"/>
      <c r="G88" s="13"/>
      <c r="H88" s="13"/>
      <c r="I88" s="13"/>
      <c r="J88" s="13"/>
      <c r="K88" s="195"/>
      <c r="L88" s="13"/>
      <c r="M88" s="13">
        <v>14.95</v>
      </c>
      <c r="N88" s="13">
        <v>15.5</v>
      </c>
      <c r="O88" s="13">
        <v>15.5</v>
      </c>
      <c r="P88" s="15">
        <v>15.5</v>
      </c>
      <c r="Q88" s="337">
        <v>15.95</v>
      </c>
      <c r="R88" s="15" t="str">
        <f t="shared" si="14"/>
        <v>Yes</v>
      </c>
      <c r="S88" s="15" t="str">
        <f t="shared" si="15"/>
        <v>No</v>
      </c>
      <c r="T88" s="221" t="str">
        <f t="shared" si="16"/>
        <v>Yes</v>
      </c>
      <c r="U88" s="223">
        <f t="shared" si="17"/>
        <v>2.9032258064516148E-2</v>
      </c>
      <c r="V88" s="221" t="str">
        <f t="shared" si="18"/>
        <v>Yes</v>
      </c>
      <c r="W88" s="223">
        <f t="shared" si="19"/>
        <v>2.9032258064516148E-2</v>
      </c>
      <c r="X88" s="221" t="str">
        <f t="shared" si="20"/>
        <v>Yes</v>
      </c>
      <c r="Y88" s="223">
        <f t="shared" si="21"/>
        <v>2.9032258064516148E-2</v>
      </c>
      <c r="Z88" s="222" t="str">
        <f t="shared" si="22"/>
        <v>Yes</v>
      </c>
      <c r="AA88" s="68">
        <f t="shared" si="23"/>
        <v>6.6889632107023367E-2</v>
      </c>
      <c r="AB88" s="65" t="str">
        <f t="shared" si="24"/>
        <v>No</v>
      </c>
      <c r="AC88" s="68" t="str">
        <f t="shared" si="25"/>
        <v>N/A</v>
      </c>
      <c r="AD88" s="65" t="str">
        <f t="shared" si="26"/>
        <v>No</v>
      </c>
      <c r="AE88" s="68" t="str">
        <f t="shared" si="27"/>
        <v>N/A</v>
      </c>
      <c r="AF88" s="66"/>
    </row>
    <row r="89" spans="1:32">
      <c r="A89" s="66" t="s">
        <v>17</v>
      </c>
      <c r="B89" s="66" t="s">
        <v>27</v>
      </c>
      <c r="C89" s="66" t="str" cm="1">
        <f t="array" ref="C89">_xlfn.IFNA(_xlfn.IFS(B89="Starter","Starters &amp; Sides",B89="Sides","Starters &amp; Sides"),B89)</f>
        <v>Mains</v>
      </c>
      <c r="D89" s="71" t="s">
        <v>3195</v>
      </c>
      <c r="E89" s="76"/>
      <c r="F89" s="13"/>
      <c r="G89" s="13"/>
      <c r="H89" s="13"/>
      <c r="I89" s="13"/>
      <c r="J89" s="13"/>
      <c r="K89" s="13"/>
      <c r="L89" s="13"/>
      <c r="M89" s="13">
        <v>13.95</v>
      </c>
      <c r="N89" s="13">
        <v>14.5</v>
      </c>
      <c r="O89" s="13">
        <v>14.5</v>
      </c>
      <c r="P89" s="15">
        <v>14.5</v>
      </c>
      <c r="Q89" s="337">
        <v>14.95</v>
      </c>
      <c r="R89" s="15" t="str">
        <f t="shared" si="14"/>
        <v>Yes</v>
      </c>
      <c r="S89" s="15" t="str">
        <f t="shared" si="15"/>
        <v>No</v>
      </c>
      <c r="T89" s="221" t="str">
        <f t="shared" si="16"/>
        <v>Yes</v>
      </c>
      <c r="U89" s="223">
        <f t="shared" si="17"/>
        <v>3.1034482758620641E-2</v>
      </c>
      <c r="V89" s="221" t="str">
        <f t="shared" si="18"/>
        <v>Yes</v>
      </c>
      <c r="W89" s="223">
        <f t="shared" si="19"/>
        <v>3.1034482758620641E-2</v>
      </c>
      <c r="X89" s="221" t="str">
        <f t="shared" si="20"/>
        <v>Yes</v>
      </c>
      <c r="Y89" s="223">
        <f t="shared" si="21"/>
        <v>3.1034482758620641E-2</v>
      </c>
      <c r="Z89" s="222" t="str">
        <f t="shared" si="22"/>
        <v>Yes</v>
      </c>
      <c r="AA89" s="68">
        <f t="shared" si="23"/>
        <v>7.1684587813620082E-2</v>
      </c>
      <c r="AB89" s="65" t="str">
        <f t="shared" si="24"/>
        <v>No</v>
      </c>
      <c r="AC89" s="68" t="str">
        <f t="shared" si="25"/>
        <v>N/A</v>
      </c>
      <c r="AD89" s="65" t="str">
        <f t="shared" si="26"/>
        <v>No</v>
      </c>
      <c r="AE89" s="68" t="str">
        <f t="shared" si="27"/>
        <v>N/A</v>
      </c>
      <c r="AF89" s="66"/>
    </row>
    <row r="90" spans="1:32">
      <c r="A90" s="66" t="s">
        <v>17</v>
      </c>
      <c r="B90" s="66" t="s">
        <v>27</v>
      </c>
      <c r="C90" s="66" t="str" cm="1">
        <f t="array" ref="C90">_xlfn.IFNA(_xlfn.IFS(B90="Starter","Starters &amp; Sides",B90="Sides","Starters &amp; Sides"),B90)</f>
        <v>Mains</v>
      </c>
      <c r="D90" s="71" t="s">
        <v>3196</v>
      </c>
      <c r="E90" s="76"/>
      <c r="F90" s="13"/>
      <c r="G90" s="13"/>
      <c r="H90" s="13"/>
      <c r="I90" s="13"/>
      <c r="J90" s="13"/>
      <c r="K90" s="13"/>
      <c r="L90" s="13"/>
      <c r="M90" s="13">
        <v>13.5</v>
      </c>
      <c r="N90" s="13">
        <v>13.95</v>
      </c>
      <c r="O90" s="13">
        <v>13.95</v>
      </c>
      <c r="P90" s="15">
        <v>13.95</v>
      </c>
      <c r="Q90" s="337">
        <v>14.5</v>
      </c>
      <c r="R90" s="15" t="str">
        <f t="shared" si="14"/>
        <v>Yes</v>
      </c>
      <c r="S90" s="15" t="str">
        <f t="shared" si="15"/>
        <v>No</v>
      </c>
      <c r="T90" s="221" t="str">
        <f t="shared" si="16"/>
        <v>Yes</v>
      </c>
      <c r="U90" s="223">
        <f t="shared" si="17"/>
        <v>3.9426523297491078E-2</v>
      </c>
      <c r="V90" s="221" t="str">
        <f t="shared" si="18"/>
        <v>Yes</v>
      </c>
      <c r="W90" s="223">
        <f t="shared" si="19"/>
        <v>3.9426523297491078E-2</v>
      </c>
      <c r="X90" s="221" t="str">
        <f t="shared" si="20"/>
        <v>Yes</v>
      </c>
      <c r="Y90" s="223">
        <f t="shared" si="21"/>
        <v>3.9426523297491078E-2</v>
      </c>
      <c r="Z90" s="222" t="str">
        <f t="shared" si="22"/>
        <v>Yes</v>
      </c>
      <c r="AA90" s="68">
        <f t="shared" si="23"/>
        <v>7.4074074074074181E-2</v>
      </c>
      <c r="AB90" s="65" t="str">
        <f t="shared" si="24"/>
        <v>No</v>
      </c>
      <c r="AC90" s="68" t="str">
        <f t="shared" si="25"/>
        <v>N/A</v>
      </c>
      <c r="AD90" s="65" t="str">
        <f t="shared" si="26"/>
        <v>No</v>
      </c>
      <c r="AE90" s="68" t="str">
        <f t="shared" si="27"/>
        <v>N/A</v>
      </c>
      <c r="AF90" s="66"/>
    </row>
    <row r="91" spans="1:32">
      <c r="A91" s="66" t="s">
        <v>17</v>
      </c>
      <c r="B91" s="66" t="s">
        <v>27</v>
      </c>
      <c r="C91" s="66" t="str" cm="1">
        <f t="array" ref="C91">_xlfn.IFNA(_xlfn.IFS(B91="Starter","Starters &amp; Sides",B91="Sides","Starters &amp; Sides"),B91)</f>
        <v>Mains</v>
      </c>
      <c r="D91" s="71" t="s">
        <v>3197</v>
      </c>
      <c r="E91" s="76"/>
      <c r="F91" s="13"/>
      <c r="G91" s="13"/>
      <c r="H91" s="13"/>
      <c r="I91" s="13"/>
      <c r="J91" s="13"/>
      <c r="K91" s="13"/>
      <c r="L91" s="13"/>
      <c r="M91" s="13">
        <v>14.25</v>
      </c>
      <c r="N91" s="13">
        <v>14.95</v>
      </c>
      <c r="O91" s="13">
        <v>14.95</v>
      </c>
      <c r="P91" s="15">
        <v>14.95</v>
      </c>
      <c r="Q91" s="337">
        <v>15.5</v>
      </c>
      <c r="R91" s="15" t="str">
        <f t="shared" si="14"/>
        <v>Yes</v>
      </c>
      <c r="S91" s="15" t="str">
        <f t="shared" si="15"/>
        <v>No</v>
      </c>
      <c r="T91" s="221" t="str">
        <f t="shared" si="16"/>
        <v>Yes</v>
      </c>
      <c r="U91" s="223">
        <f t="shared" si="17"/>
        <v>3.6789297658862852E-2</v>
      </c>
      <c r="V91" s="221" t="str">
        <f t="shared" si="18"/>
        <v>Yes</v>
      </c>
      <c r="W91" s="223">
        <f t="shared" si="19"/>
        <v>3.6789297658862852E-2</v>
      </c>
      <c r="X91" s="221" t="str">
        <f t="shared" si="20"/>
        <v>Yes</v>
      </c>
      <c r="Y91" s="223">
        <f t="shared" si="21"/>
        <v>3.6789297658862852E-2</v>
      </c>
      <c r="Z91" s="222" t="str">
        <f t="shared" si="22"/>
        <v>Yes</v>
      </c>
      <c r="AA91" s="68">
        <f t="shared" si="23"/>
        <v>8.7719298245614086E-2</v>
      </c>
      <c r="AB91" s="65" t="str">
        <f t="shared" si="24"/>
        <v>No</v>
      </c>
      <c r="AC91" s="68" t="str">
        <f t="shared" si="25"/>
        <v>N/A</v>
      </c>
      <c r="AD91" s="65" t="str">
        <f t="shared" si="26"/>
        <v>No</v>
      </c>
      <c r="AE91" s="68" t="str">
        <f t="shared" si="27"/>
        <v>N/A</v>
      </c>
      <c r="AF91" s="66"/>
    </row>
    <row r="92" spans="1:32">
      <c r="A92" s="66" t="s">
        <v>17</v>
      </c>
      <c r="B92" s="66" t="s">
        <v>27</v>
      </c>
      <c r="C92" s="66" t="str" cm="1">
        <f t="array" ref="C92">_xlfn.IFNA(_xlfn.IFS(B92="Starter","Starters &amp; Sides",B92="Sides","Starters &amp; Sides"),B92)</f>
        <v>Mains</v>
      </c>
      <c r="D92" s="71" t="s">
        <v>3198</v>
      </c>
      <c r="E92" s="76"/>
      <c r="F92" s="13"/>
      <c r="G92" s="13"/>
      <c r="H92" s="13"/>
      <c r="I92" s="13"/>
      <c r="J92" s="13"/>
      <c r="K92" s="13"/>
      <c r="L92" s="13"/>
      <c r="M92" s="13">
        <v>13.75</v>
      </c>
      <c r="N92" s="13">
        <v>14.25</v>
      </c>
      <c r="O92" s="13">
        <v>14.25</v>
      </c>
      <c r="P92" s="15">
        <v>14.25</v>
      </c>
      <c r="Q92" s="337">
        <v>14.75</v>
      </c>
      <c r="R92" s="15" t="str">
        <f t="shared" si="14"/>
        <v>Yes</v>
      </c>
      <c r="S92" s="15" t="str">
        <f t="shared" si="15"/>
        <v>No</v>
      </c>
      <c r="T92" s="221" t="str">
        <f t="shared" si="16"/>
        <v>Yes</v>
      </c>
      <c r="U92" s="223">
        <f t="shared" si="17"/>
        <v>3.5087719298245723E-2</v>
      </c>
      <c r="V92" s="221" t="str">
        <f t="shared" si="18"/>
        <v>Yes</v>
      </c>
      <c r="W92" s="223">
        <f t="shared" si="19"/>
        <v>3.5087719298245723E-2</v>
      </c>
      <c r="X92" s="221" t="str">
        <f t="shared" si="20"/>
        <v>Yes</v>
      </c>
      <c r="Y92" s="223">
        <f t="shared" si="21"/>
        <v>3.5087719298245723E-2</v>
      </c>
      <c r="Z92" s="222" t="str">
        <f t="shared" si="22"/>
        <v>Yes</v>
      </c>
      <c r="AA92" s="68">
        <f t="shared" si="23"/>
        <v>7.2727272727272751E-2</v>
      </c>
      <c r="AB92" s="65" t="str">
        <f t="shared" si="24"/>
        <v>No</v>
      </c>
      <c r="AC92" s="68" t="str">
        <f t="shared" si="25"/>
        <v>N/A</v>
      </c>
      <c r="AD92" s="65" t="str">
        <f t="shared" si="26"/>
        <v>No</v>
      </c>
      <c r="AE92" s="68" t="str">
        <f t="shared" si="27"/>
        <v>N/A</v>
      </c>
      <c r="AF92" s="66"/>
    </row>
    <row r="93" spans="1:32">
      <c r="A93" s="66" t="s">
        <v>17</v>
      </c>
      <c r="B93" s="66" t="s">
        <v>27</v>
      </c>
      <c r="C93" s="66" t="str" cm="1">
        <f t="array" ref="C93">_xlfn.IFNA(_xlfn.IFS(B93="Starter","Starters &amp; Sides",B93="Sides","Starters &amp; Sides"),B93)</f>
        <v>Mains</v>
      </c>
      <c r="D93" s="71" t="s">
        <v>3199</v>
      </c>
      <c r="E93" s="76"/>
      <c r="F93" s="13"/>
      <c r="G93" s="13"/>
      <c r="H93" s="13"/>
      <c r="I93" s="13"/>
      <c r="J93" s="13"/>
      <c r="K93" s="13"/>
      <c r="L93" s="13"/>
      <c r="M93" s="13">
        <v>13.25</v>
      </c>
      <c r="N93" s="13">
        <v>13.95</v>
      </c>
      <c r="O93" s="13">
        <v>13.95</v>
      </c>
      <c r="P93" s="15">
        <v>13.95</v>
      </c>
      <c r="Q93" s="337">
        <v>14.5</v>
      </c>
      <c r="R93" s="15" t="str">
        <f t="shared" si="14"/>
        <v>Yes</v>
      </c>
      <c r="S93" s="15" t="str">
        <f t="shared" si="15"/>
        <v>No</v>
      </c>
      <c r="T93" s="221" t="str">
        <f t="shared" si="16"/>
        <v>Yes</v>
      </c>
      <c r="U93" s="223">
        <f t="shared" si="17"/>
        <v>3.9426523297491078E-2</v>
      </c>
      <c r="V93" s="221" t="str">
        <f t="shared" si="18"/>
        <v>Yes</v>
      </c>
      <c r="W93" s="223">
        <f t="shared" si="19"/>
        <v>3.9426523297491078E-2</v>
      </c>
      <c r="X93" s="221" t="str">
        <f t="shared" si="20"/>
        <v>Yes</v>
      </c>
      <c r="Y93" s="223">
        <f t="shared" si="21"/>
        <v>3.9426523297491078E-2</v>
      </c>
      <c r="Z93" s="222" t="str">
        <f t="shared" si="22"/>
        <v>Yes</v>
      </c>
      <c r="AA93" s="68">
        <f t="shared" si="23"/>
        <v>9.4339622641509413E-2</v>
      </c>
      <c r="AB93" s="65" t="str">
        <f t="shared" si="24"/>
        <v>No</v>
      </c>
      <c r="AC93" s="68" t="str">
        <f t="shared" si="25"/>
        <v>N/A</v>
      </c>
      <c r="AD93" s="65" t="str">
        <f t="shared" si="26"/>
        <v>No</v>
      </c>
      <c r="AE93" s="68" t="str">
        <f t="shared" si="27"/>
        <v>N/A</v>
      </c>
      <c r="AF93" s="66"/>
    </row>
    <row r="94" spans="1:32" ht="15" customHeight="1">
      <c r="A94" s="66" t="s">
        <v>17</v>
      </c>
      <c r="B94" s="66" t="s">
        <v>27</v>
      </c>
      <c r="C94" s="66" t="str" cm="1">
        <f t="array" ref="C94">_xlfn.IFNA(_xlfn.IFS(B94="Starter","Starters &amp; Sides",B94="Sides","Starters &amp; Sides"),B94)</f>
        <v>Mains</v>
      </c>
      <c r="D94" s="71" t="s">
        <v>3200</v>
      </c>
      <c r="E94" s="76"/>
      <c r="F94" s="13"/>
      <c r="G94" s="13"/>
      <c r="H94" s="13"/>
      <c r="I94" s="13"/>
      <c r="J94" s="13"/>
      <c r="K94" s="13"/>
      <c r="L94" s="13"/>
      <c r="M94" s="13">
        <v>13.25</v>
      </c>
      <c r="N94" s="13">
        <v>13.95</v>
      </c>
      <c r="O94" s="13">
        <v>13.95</v>
      </c>
      <c r="P94" s="15">
        <v>13.95</v>
      </c>
      <c r="Q94" s="337">
        <v>14.5</v>
      </c>
      <c r="R94" s="15" t="str">
        <f t="shared" si="14"/>
        <v>Yes</v>
      </c>
      <c r="S94" s="15" t="str">
        <f t="shared" si="15"/>
        <v>No</v>
      </c>
      <c r="T94" s="221" t="str">
        <f t="shared" si="16"/>
        <v>Yes</v>
      </c>
      <c r="U94" s="223">
        <f t="shared" si="17"/>
        <v>3.9426523297491078E-2</v>
      </c>
      <c r="V94" s="221" t="str">
        <f t="shared" si="18"/>
        <v>Yes</v>
      </c>
      <c r="W94" s="223">
        <f t="shared" si="19"/>
        <v>3.9426523297491078E-2</v>
      </c>
      <c r="X94" s="221" t="str">
        <f t="shared" si="20"/>
        <v>Yes</v>
      </c>
      <c r="Y94" s="223">
        <f t="shared" si="21"/>
        <v>3.9426523297491078E-2</v>
      </c>
      <c r="Z94" s="222" t="str">
        <f t="shared" si="22"/>
        <v>Yes</v>
      </c>
      <c r="AA94" s="68">
        <f t="shared" si="23"/>
        <v>9.4339622641509413E-2</v>
      </c>
      <c r="AB94" s="65" t="str">
        <f t="shared" si="24"/>
        <v>No</v>
      </c>
      <c r="AC94" s="68" t="str">
        <f t="shared" si="25"/>
        <v>N/A</v>
      </c>
      <c r="AD94" s="65" t="str">
        <f t="shared" si="26"/>
        <v>No</v>
      </c>
      <c r="AE94" s="68" t="str">
        <f t="shared" si="27"/>
        <v>N/A</v>
      </c>
      <c r="AF94" s="66"/>
    </row>
    <row r="95" spans="1:32" ht="15" customHeight="1">
      <c r="A95" s="66" t="s">
        <v>17</v>
      </c>
      <c r="B95" s="66" t="s">
        <v>27</v>
      </c>
      <c r="C95" s="66" t="str" cm="1">
        <f t="array" ref="C95">_xlfn.IFNA(_xlfn.IFS(B95="Starter","Starters &amp; Sides",B95="Sides","Starters &amp; Sides"),B95)</f>
        <v>Mains</v>
      </c>
      <c r="D95" s="71" t="s">
        <v>3201</v>
      </c>
      <c r="E95" s="76"/>
      <c r="F95" s="13"/>
      <c r="G95" s="13"/>
      <c r="H95" s="13"/>
      <c r="I95" s="13"/>
      <c r="J95" s="13"/>
      <c r="K95" s="13"/>
      <c r="L95" s="13"/>
      <c r="M95" s="13">
        <v>14.5</v>
      </c>
      <c r="N95" s="13">
        <v>14.95</v>
      </c>
      <c r="O95" s="13">
        <v>14.95</v>
      </c>
      <c r="P95" s="15">
        <v>14.95</v>
      </c>
      <c r="Q95" s="337">
        <v>15.5</v>
      </c>
      <c r="R95" s="15" t="str">
        <f t="shared" si="14"/>
        <v>Yes</v>
      </c>
      <c r="S95" s="15" t="str">
        <f t="shared" si="15"/>
        <v>No</v>
      </c>
      <c r="T95" s="221" t="str">
        <f t="shared" si="16"/>
        <v>Yes</v>
      </c>
      <c r="U95" s="223">
        <f t="shared" si="17"/>
        <v>3.6789297658862852E-2</v>
      </c>
      <c r="V95" s="221" t="str">
        <f t="shared" si="18"/>
        <v>Yes</v>
      </c>
      <c r="W95" s="223">
        <f t="shared" si="19"/>
        <v>3.6789297658862852E-2</v>
      </c>
      <c r="X95" s="221" t="str">
        <f t="shared" si="20"/>
        <v>Yes</v>
      </c>
      <c r="Y95" s="223">
        <f t="shared" si="21"/>
        <v>3.6789297658862852E-2</v>
      </c>
      <c r="Z95" s="222" t="str">
        <f t="shared" si="22"/>
        <v>Yes</v>
      </c>
      <c r="AA95" s="68">
        <f t="shared" si="23"/>
        <v>6.8965517241379226E-2</v>
      </c>
      <c r="AB95" s="65" t="str">
        <f t="shared" si="24"/>
        <v>No</v>
      </c>
      <c r="AC95" s="68" t="str">
        <f t="shared" si="25"/>
        <v>N/A</v>
      </c>
      <c r="AD95" s="65" t="str">
        <f t="shared" si="26"/>
        <v>No</v>
      </c>
      <c r="AE95" s="68" t="str">
        <f t="shared" si="27"/>
        <v>N/A</v>
      </c>
      <c r="AF95" s="66"/>
    </row>
    <row r="96" spans="1:32" ht="15" customHeight="1">
      <c r="A96" s="66" t="s">
        <v>17</v>
      </c>
      <c r="B96" s="66" t="s">
        <v>27</v>
      </c>
      <c r="C96" s="66" t="str" cm="1">
        <f t="array" ref="C96">_xlfn.IFNA(_xlfn.IFS(B96="Starter","Starters &amp; Sides",B96="Sides","Starters &amp; Sides"),B96)</f>
        <v>Mains</v>
      </c>
      <c r="D96" s="71" t="s">
        <v>3202</v>
      </c>
      <c r="E96" s="76"/>
      <c r="F96" s="13"/>
      <c r="G96" s="13"/>
      <c r="H96" s="13"/>
      <c r="I96" s="13"/>
      <c r="J96" s="13"/>
      <c r="K96" s="13"/>
      <c r="L96" s="13"/>
      <c r="M96" s="13">
        <v>14.75</v>
      </c>
      <c r="N96" s="13">
        <v>15.25</v>
      </c>
      <c r="O96" s="13">
        <v>15.25</v>
      </c>
      <c r="P96" s="15">
        <v>15.25</v>
      </c>
      <c r="Q96" s="337">
        <v>15.75</v>
      </c>
      <c r="R96" s="15" t="str">
        <f t="shared" si="14"/>
        <v>Yes</v>
      </c>
      <c r="S96" s="15" t="str">
        <f t="shared" si="15"/>
        <v>No</v>
      </c>
      <c r="T96" s="221" t="str">
        <f t="shared" si="16"/>
        <v>Yes</v>
      </c>
      <c r="U96" s="223">
        <f t="shared" si="17"/>
        <v>3.2786885245901676E-2</v>
      </c>
      <c r="V96" s="221" t="str">
        <f t="shared" si="18"/>
        <v>Yes</v>
      </c>
      <c r="W96" s="223">
        <f t="shared" si="19"/>
        <v>3.2786885245901676E-2</v>
      </c>
      <c r="X96" s="221" t="str">
        <f t="shared" si="20"/>
        <v>Yes</v>
      </c>
      <c r="Y96" s="223">
        <f t="shared" si="21"/>
        <v>3.2786885245901676E-2</v>
      </c>
      <c r="Z96" s="222" t="str">
        <f t="shared" si="22"/>
        <v>Yes</v>
      </c>
      <c r="AA96" s="68">
        <f t="shared" si="23"/>
        <v>6.7796610169491567E-2</v>
      </c>
      <c r="AB96" s="65" t="str">
        <f t="shared" si="24"/>
        <v>No</v>
      </c>
      <c r="AC96" s="68" t="str">
        <f t="shared" si="25"/>
        <v>N/A</v>
      </c>
      <c r="AD96" s="65" t="str">
        <f t="shared" si="26"/>
        <v>No</v>
      </c>
      <c r="AE96" s="68" t="str">
        <f t="shared" si="27"/>
        <v>N/A</v>
      </c>
      <c r="AF96" s="66"/>
    </row>
    <row r="97" spans="1:32" ht="15" customHeight="1">
      <c r="A97" s="66" t="s">
        <v>17</v>
      </c>
      <c r="B97" s="66" t="s">
        <v>27</v>
      </c>
      <c r="C97" s="66" t="str" cm="1">
        <f t="array" ref="C97">_xlfn.IFNA(_xlfn.IFS(B97="Starter","Starters &amp; Sides",B97="Sides","Starters &amp; Sides"),B97)</f>
        <v>Mains</v>
      </c>
      <c r="D97" s="71" t="s">
        <v>3203</v>
      </c>
      <c r="E97" s="76"/>
      <c r="F97" s="13"/>
      <c r="G97" s="13"/>
      <c r="H97" s="13"/>
      <c r="I97" s="13"/>
      <c r="J97" s="13"/>
      <c r="K97" s="13"/>
      <c r="L97" s="13"/>
      <c r="M97" s="13">
        <v>15.5</v>
      </c>
      <c r="N97" s="13">
        <v>15.94</v>
      </c>
      <c r="O97" s="13">
        <v>15.95</v>
      </c>
      <c r="P97" s="15">
        <v>15.95</v>
      </c>
      <c r="Q97" s="337">
        <v>16.5</v>
      </c>
      <c r="R97" s="15" t="str">
        <f t="shared" si="14"/>
        <v>Yes</v>
      </c>
      <c r="S97" s="15" t="str">
        <f t="shared" si="15"/>
        <v>No</v>
      </c>
      <c r="T97" s="221" t="str">
        <f t="shared" si="16"/>
        <v>Yes</v>
      </c>
      <c r="U97" s="223">
        <f t="shared" si="17"/>
        <v>3.4482758620689724E-2</v>
      </c>
      <c r="V97" s="221" t="str">
        <f t="shared" si="18"/>
        <v>Yes</v>
      </c>
      <c r="W97" s="223">
        <f t="shared" si="19"/>
        <v>3.4482758620689724E-2</v>
      </c>
      <c r="X97" s="221" t="str">
        <f t="shared" si="20"/>
        <v>Yes</v>
      </c>
      <c r="Y97" s="223">
        <f t="shared" si="21"/>
        <v>3.5131744040150625E-2</v>
      </c>
      <c r="Z97" s="222" t="str">
        <f t="shared" si="22"/>
        <v>Yes</v>
      </c>
      <c r="AA97" s="68">
        <f t="shared" si="23"/>
        <v>6.4516129032258007E-2</v>
      </c>
      <c r="AB97" s="65" t="str">
        <f t="shared" si="24"/>
        <v>No</v>
      </c>
      <c r="AC97" s="68" t="str">
        <f t="shared" si="25"/>
        <v>N/A</v>
      </c>
      <c r="AD97" s="65" t="str">
        <f t="shared" si="26"/>
        <v>No</v>
      </c>
      <c r="AE97" s="68" t="str">
        <f t="shared" si="27"/>
        <v>N/A</v>
      </c>
      <c r="AF97" s="66"/>
    </row>
    <row r="98" spans="1:32" ht="15" customHeight="1">
      <c r="A98" s="66" t="s">
        <v>17</v>
      </c>
      <c r="B98" s="66" t="s">
        <v>27</v>
      </c>
      <c r="C98" s="66" t="str" cm="1">
        <f t="array" ref="C98">_xlfn.IFNA(_xlfn.IFS(B98="Starter","Starters &amp; Sides",B98="Sides","Starters &amp; Sides"),B98)</f>
        <v>Mains</v>
      </c>
      <c r="D98" s="71" t="s">
        <v>3204</v>
      </c>
      <c r="E98" s="76"/>
      <c r="F98" s="13"/>
      <c r="G98" s="13"/>
      <c r="H98" s="13"/>
      <c r="I98" s="13"/>
      <c r="J98" s="13"/>
      <c r="K98" s="13"/>
      <c r="L98" s="13"/>
      <c r="M98" s="13">
        <v>14.75</v>
      </c>
      <c r="N98" s="13">
        <v>15.25</v>
      </c>
      <c r="O98" s="13">
        <v>15.25</v>
      </c>
      <c r="P98" s="15">
        <v>15.25</v>
      </c>
      <c r="Q98" s="337">
        <v>15.75</v>
      </c>
      <c r="R98" s="15" t="str">
        <f t="shared" si="14"/>
        <v>Yes</v>
      </c>
      <c r="S98" s="15" t="str">
        <f t="shared" si="15"/>
        <v>No</v>
      </c>
      <c r="T98" s="221" t="str">
        <f t="shared" si="16"/>
        <v>Yes</v>
      </c>
      <c r="U98" s="223">
        <f t="shared" si="17"/>
        <v>3.2786885245901676E-2</v>
      </c>
      <c r="V98" s="221" t="str">
        <f t="shared" si="18"/>
        <v>Yes</v>
      </c>
      <c r="W98" s="223">
        <f t="shared" si="19"/>
        <v>3.2786885245901676E-2</v>
      </c>
      <c r="X98" s="221" t="str">
        <f t="shared" si="20"/>
        <v>Yes</v>
      </c>
      <c r="Y98" s="223">
        <f t="shared" si="21"/>
        <v>3.2786885245901676E-2</v>
      </c>
      <c r="Z98" s="222" t="str">
        <f t="shared" si="22"/>
        <v>Yes</v>
      </c>
      <c r="AA98" s="68">
        <f t="shared" si="23"/>
        <v>6.7796610169491567E-2</v>
      </c>
      <c r="AB98" s="65" t="str">
        <f t="shared" si="24"/>
        <v>No</v>
      </c>
      <c r="AC98" s="68" t="str">
        <f t="shared" si="25"/>
        <v>N/A</v>
      </c>
      <c r="AD98" s="65" t="str">
        <f t="shared" si="26"/>
        <v>No</v>
      </c>
      <c r="AE98" s="68" t="str">
        <f t="shared" si="27"/>
        <v>N/A</v>
      </c>
      <c r="AF98" s="66"/>
    </row>
    <row r="99" spans="1:32" ht="15" customHeight="1">
      <c r="A99" s="66" t="s">
        <v>17</v>
      </c>
      <c r="B99" s="66" t="s">
        <v>27</v>
      </c>
      <c r="C99" s="66" t="str" cm="1">
        <f t="array" ref="C99">_xlfn.IFNA(_xlfn.IFS(B99="Starter","Starters &amp; Sides",B99="Sides","Starters &amp; Sides"),B99)</f>
        <v>Mains</v>
      </c>
      <c r="D99" s="71" t="s">
        <v>3205</v>
      </c>
      <c r="E99" s="76"/>
      <c r="F99" s="13"/>
      <c r="G99" s="13"/>
      <c r="H99" s="13"/>
      <c r="I99" s="13"/>
      <c r="J99" s="13"/>
      <c r="K99" s="13"/>
      <c r="L99" s="13"/>
      <c r="M99" s="13">
        <v>13.95</v>
      </c>
      <c r="N99" s="13">
        <v>14.5</v>
      </c>
      <c r="O99" s="13">
        <v>14.5</v>
      </c>
      <c r="P99" s="15">
        <v>14.5</v>
      </c>
      <c r="Q99" s="337">
        <v>14.95</v>
      </c>
      <c r="R99" s="15" t="str">
        <f t="shared" si="14"/>
        <v>Yes</v>
      </c>
      <c r="S99" s="15" t="str">
        <f t="shared" si="15"/>
        <v>No</v>
      </c>
      <c r="T99" s="221" t="str">
        <f t="shared" si="16"/>
        <v>Yes</v>
      </c>
      <c r="U99" s="223">
        <f t="shared" si="17"/>
        <v>3.1034482758620641E-2</v>
      </c>
      <c r="V99" s="221" t="str">
        <f t="shared" si="18"/>
        <v>Yes</v>
      </c>
      <c r="W99" s="223">
        <f t="shared" si="19"/>
        <v>3.1034482758620641E-2</v>
      </c>
      <c r="X99" s="221" t="str">
        <f t="shared" si="20"/>
        <v>Yes</v>
      </c>
      <c r="Y99" s="223">
        <f t="shared" si="21"/>
        <v>3.1034482758620641E-2</v>
      </c>
      <c r="Z99" s="222" t="str">
        <f t="shared" si="22"/>
        <v>Yes</v>
      </c>
      <c r="AA99" s="68">
        <f t="shared" si="23"/>
        <v>7.1684587813620082E-2</v>
      </c>
      <c r="AB99" s="65" t="str">
        <f t="shared" si="24"/>
        <v>No</v>
      </c>
      <c r="AC99" s="68" t="str">
        <f t="shared" si="25"/>
        <v>N/A</v>
      </c>
      <c r="AD99" s="65" t="str">
        <f t="shared" si="26"/>
        <v>No</v>
      </c>
      <c r="AE99" s="68" t="str">
        <f t="shared" si="27"/>
        <v>N/A</v>
      </c>
      <c r="AF99" s="66"/>
    </row>
    <row r="100" spans="1:32" ht="15" customHeight="1">
      <c r="A100" s="66" t="s">
        <v>17</v>
      </c>
      <c r="B100" s="66" t="s">
        <v>27</v>
      </c>
      <c r="C100" s="66" t="str" cm="1">
        <f t="array" ref="C100">_xlfn.IFNA(_xlfn.IFS(B100="Starter","Starters &amp; Sides",B100="Sides","Starters &amp; Sides"),B100)</f>
        <v>Mains</v>
      </c>
      <c r="D100" s="71" t="s">
        <v>3206</v>
      </c>
      <c r="E100" s="76"/>
      <c r="F100" s="13"/>
      <c r="G100" s="13"/>
      <c r="H100" s="13"/>
      <c r="I100" s="13"/>
      <c r="J100" s="13"/>
      <c r="K100" s="13"/>
      <c r="L100" s="13"/>
      <c r="M100" s="13">
        <v>14.95</v>
      </c>
      <c r="N100" s="13">
        <v>15.5</v>
      </c>
      <c r="O100" s="13">
        <v>15.5</v>
      </c>
      <c r="P100" s="15">
        <v>15.5</v>
      </c>
      <c r="Q100" s="337">
        <v>15.95</v>
      </c>
      <c r="R100" s="15" t="str">
        <f t="shared" si="14"/>
        <v>Yes</v>
      </c>
      <c r="S100" s="15" t="str">
        <f t="shared" si="15"/>
        <v>No</v>
      </c>
      <c r="T100" s="221" t="str">
        <f t="shared" si="16"/>
        <v>Yes</v>
      </c>
      <c r="U100" s="223">
        <f t="shared" si="17"/>
        <v>2.9032258064516148E-2</v>
      </c>
      <c r="V100" s="221" t="str">
        <f t="shared" si="18"/>
        <v>Yes</v>
      </c>
      <c r="W100" s="223">
        <f t="shared" si="19"/>
        <v>2.9032258064516148E-2</v>
      </c>
      <c r="X100" s="221" t="str">
        <f t="shared" si="20"/>
        <v>Yes</v>
      </c>
      <c r="Y100" s="223">
        <f t="shared" si="21"/>
        <v>2.9032258064516148E-2</v>
      </c>
      <c r="Z100" s="222" t="str">
        <f t="shared" si="22"/>
        <v>Yes</v>
      </c>
      <c r="AA100" s="68">
        <f t="shared" si="23"/>
        <v>6.6889632107023367E-2</v>
      </c>
      <c r="AB100" s="65" t="str">
        <f t="shared" si="24"/>
        <v>No</v>
      </c>
      <c r="AC100" s="68" t="str">
        <f t="shared" si="25"/>
        <v>N/A</v>
      </c>
      <c r="AD100" s="65" t="str">
        <f t="shared" si="26"/>
        <v>No</v>
      </c>
      <c r="AE100" s="68" t="str">
        <f t="shared" si="27"/>
        <v>N/A</v>
      </c>
      <c r="AF100" s="66"/>
    </row>
    <row r="101" spans="1:32" ht="15" customHeight="1">
      <c r="A101" s="66" t="s">
        <v>17</v>
      </c>
      <c r="B101" s="66" t="s">
        <v>27</v>
      </c>
      <c r="C101" s="66" t="str" cm="1">
        <f t="array" ref="C101">_xlfn.IFNA(_xlfn.IFS(B101="Starter","Starters &amp; Sides",B101="Sides","Starters &amp; Sides"),B101)</f>
        <v>Mains</v>
      </c>
      <c r="D101" s="71" t="s">
        <v>3207</v>
      </c>
      <c r="E101" s="76"/>
      <c r="F101" s="13"/>
      <c r="G101" s="13"/>
      <c r="H101" s="13"/>
      <c r="I101" s="13"/>
      <c r="J101" s="13"/>
      <c r="K101" s="13"/>
      <c r="L101" s="13"/>
      <c r="M101" s="13">
        <v>14.95</v>
      </c>
      <c r="N101" s="13">
        <v>15.5</v>
      </c>
      <c r="O101" s="13">
        <v>15.5</v>
      </c>
      <c r="P101" s="15">
        <v>15.5</v>
      </c>
      <c r="Q101" s="337">
        <v>15.95</v>
      </c>
      <c r="R101" s="15" t="str">
        <f t="shared" si="14"/>
        <v>Yes</v>
      </c>
      <c r="S101" s="15" t="str">
        <f t="shared" si="15"/>
        <v>No</v>
      </c>
      <c r="T101" s="221" t="str">
        <f t="shared" si="16"/>
        <v>Yes</v>
      </c>
      <c r="U101" s="223">
        <f t="shared" si="17"/>
        <v>2.9032258064516148E-2</v>
      </c>
      <c r="V101" s="221" t="str">
        <f t="shared" si="18"/>
        <v>Yes</v>
      </c>
      <c r="W101" s="223">
        <f t="shared" si="19"/>
        <v>2.9032258064516148E-2</v>
      </c>
      <c r="X101" s="221" t="str">
        <f t="shared" si="20"/>
        <v>Yes</v>
      </c>
      <c r="Y101" s="223">
        <f t="shared" si="21"/>
        <v>2.9032258064516148E-2</v>
      </c>
      <c r="Z101" s="222" t="str">
        <f t="shared" si="22"/>
        <v>Yes</v>
      </c>
      <c r="AA101" s="68">
        <f t="shared" si="23"/>
        <v>6.6889632107023367E-2</v>
      </c>
      <c r="AB101" s="65" t="str">
        <f t="shared" si="24"/>
        <v>No</v>
      </c>
      <c r="AC101" s="68" t="str">
        <f t="shared" si="25"/>
        <v>N/A</v>
      </c>
      <c r="AD101" s="65" t="str">
        <f t="shared" si="26"/>
        <v>No</v>
      </c>
      <c r="AE101" s="68" t="str">
        <f t="shared" si="27"/>
        <v>N/A</v>
      </c>
      <c r="AF101" s="66"/>
    </row>
    <row r="102" spans="1:32" ht="15" customHeight="1">
      <c r="A102" s="66" t="s">
        <v>17</v>
      </c>
      <c r="B102" s="66" t="s">
        <v>27</v>
      </c>
      <c r="C102" s="66" t="str" cm="1">
        <f t="array" ref="C102">_xlfn.IFNA(_xlfn.IFS(B102="Starter","Starters &amp; Sides",B102="Sides","Starters &amp; Sides"),B102)</f>
        <v>Mains</v>
      </c>
      <c r="D102" s="71" t="s">
        <v>3208</v>
      </c>
      <c r="E102" s="76"/>
      <c r="F102" s="13"/>
      <c r="G102" s="13"/>
      <c r="H102" s="13"/>
      <c r="I102" s="13"/>
      <c r="J102" s="13"/>
      <c r="K102" s="13"/>
      <c r="L102" s="13"/>
      <c r="M102" s="13">
        <v>15.25</v>
      </c>
      <c r="N102" s="13">
        <v>15.75</v>
      </c>
      <c r="O102" s="13">
        <v>15.75</v>
      </c>
      <c r="P102" s="15">
        <v>15.75</v>
      </c>
      <c r="Q102" s="337">
        <v>16.25</v>
      </c>
      <c r="R102" s="15" t="str">
        <f t="shared" si="14"/>
        <v>Yes</v>
      </c>
      <c r="S102" s="15" t="str">
        <f t="shared" si="15"/>
        <v>No</v>
      </c>
      <c r="T102" s="221" t="str">
        <f t="shared" si="16"/>
        <v>Yes</v>
      </c>
      <c r="U102" s="223">
        <f t="shared" si="17"/>
        <v>3.1746031746031855E-2</v>
      </c>
      <c r="V102" s="221" t="str">
        <f t="shared" si="18"/>
        <v>Yes</v>
      </c>
      <c r="W102" s="223">
        <f t="shared" si="19"/>
        <v>3.1746031746031855E-2</v>
      </c>
      <c r="X102" s="221" t="str">
        <f t="shared" si="20"/>
        <v>Yes</v>
      </c>
      <c r="Y102" s="223">
        <f t="shared" si="21"/>
        <v>3.1746031746031855E-2</v>
      </c>
      <c r="Z102" s="222" t="str">
        <f t="shared" si="22"/>
        <v>Yes</v>
      </c>
      <c r="AA102" s="68">
        <f t="shared" si="23"/>
        <v>6.5573770491803351E-2</v>
      </c>
      <c r="AB102" s="65" t="str">
        <f t="shared" si="24"/>
        <v>No</v>
      </c>
      <c r="AC102" s="68" t="str">
        <f t="shared" si="25"/>
        <v>N/A</v>
      </c>
      <c r="AD102" s="65" t="str">
        <f t="shared" si="26"/>
        <v>No</v>
      </c>
      <c r="AE102" s="68" t="str">
        <f t="shared" si="27"/>
        <v>N/A</v>
      </c>
      <c r="AF102" s="66"/>
    </row>
    <row r="103" spans="1:32" ht="15" customHeight="1">
      <c r="A103" s="66" t="s">
        <v>17</v>
      </c>
      <c r="B103" s="66" t="s">
        <v>27</v>
      </c>
      <c r="C103" s="66" t="str" cm="1">
        <f t="array" ref="C103">_xlfn.IFNA(_xlfn.IFS(B103="Starter","Starters &amp; Sides",B103="Sides","Starters &amp; Sides"),B103)</f>
        <v>Mains</v>
      </c>
      <c r="D103" s="71" t="s">
        <v>3209</v>
      </c>
      <c r="E103" s="76"/>
      <c r="F103" s="13"/>
      <c r="G103" s="13"/>
      <c r="H103" s="13"/>
      <c r="I103" s="13"/>
      <c r="J103" s="13"/>
      <c r="K103" s="13"/>
      <c r="L103" s="13"/>
      <c r="M103" s="13">
        <v>15.95</v>
      </c>
      <c r="N103" s="13">
        <v>16.5</v>
      </c>
      <c r="O103" s="13">
        <v>16.5</v>
      </c>
      <c r="P103" s="15">
        <v>16.5</v>
      </c>
      <c r="Q103" s="337">
        <v>16.95</v>
      </c>
      <c r="R103" s="15" t="str">
        <f t="shared" si="14"/>
        <v>Yes</v>
      </c>
      <c r="S103" s="15" t="str">
        <f t="shared" si="15"/>
        <v>No</v>
      </c>
      <c r="T103" s="221" t="str">
        <f t="shared" si="16"/>
        <v>Yes</v>
      </c>
      <c r="U103" s="223">
        <f t="shared" si="17"/>
        <v>2.7272727272727337E-2</v>
      </c>
      <c r="V103" s="221" t="str">
        <f t="shared" si="18"/>
        <v>Yes</v>
      </c>
      <c r="W103" s="223">
        <f t="shared" si="19"/>
        <v>2.7272727272727337E-2</v>
      </c>
      <c r="X103" s="221" t="str">
        <f t="shared" si="20"/>
        <v>Yes</v>
      </c>
      <c r="Y103" s="223">
        <f t="shared" si="21"/>
        <v>2.7272727272727337E-2</v>
      </c>
      <c r="Z103" s="222" t="str">
        <f t="shared" si="22"/>
        <v>Yes</v>
      </c>
      <c r="AA103" s="68">
        <f t="shared" si="23"/>
        <v>6.2695924764890387E-2</v>
      </c>
      <c r="AB103" s="65" t="str">
        <f t="shared" si="24"/>
        <v>No</v>
      </c>
      <c r="AC103" s="68" t="str">
        <f t="shared" si="25"/>
        <v>N/A</v>
      </c>
      <c r="AD103" s="65" t="str">
        <f t="shared" si="26"/>
        <v>No</v>
      </c>
      <c r="AE103" s="68" t="str">
        <f t="shared" si="27"/>
        <v>N/A</v>
      </c>
      <c r="AF103" s="66"/>
    </row>
    <row r="104" spans="1:32" ht="15" customHeight="1">
      <c r="A104" s="66" t="s">
        <v>17</v>
      </c>
      <c r="B104" s="66" t="s">
        <v>27</v>
      </c>
      <c r="C104" s="66" t="str" cm="1">
        <f t="array" ref="C104">_xlfn.IFNA(_xlfn.IFS(B104="Starter","Starters &amp; Sides",B104="Sides","Starters &amp; Sides"),B104)</f>
        <v>Mains</v>
      </c>
      <c r="D104" s="71" t="s">
        <v>3210</v>
      </c>
      <c r="E104" s="76"/>
      <c r="F104" s="13"/>
      <c r="G104" s="13"/>
      <c r="H104" s="13"/>
      <c r="I104" s="13"/>
      <c r="J104" s="13"/>
      <c r="K104" s="13"/>
      <c r="L104" s="13"/>
      <c r="M104" s="13">
        <v>15.25</v>
      </c>
      <c r="N104" s="13">
        <v>15.75</v>
      </c>
      <c r="O104" s="13">
        <v>15.75</v>
      </c>
      <c r="P104" s="15">
        <v>15.75</v>
      </c>
      <c r="Q104" s="337">
        <v>16.25</v>
      </c>
      <c r="R104" s="15" t="str">
        <f t="shared" si="14"/>
        <v>Yes</v>
      </c>
      <c r="S104" s="15" t="str">
        <f t="shared" si="15"/>
        <v>No</v>
      </c>
      <c r="T104" s="221" t="str">
        <f t="shared" si="16"/>
        <v>Yes</v>
      </c>
      <c r="U104" s="223">
        <f t="shared" si="17"/>
        <v>3.1746031746031855E-2</v>
      </c>
      <c r="V104" s="221" t="str">
        <f t="shared" si="18"/>
        <v>Yes</v>
      </c>
      <c r="W104" s="223">
        <f t="shared" si="19"/>
        <v>3.1746031746031855E-2</v>
      </c>
      <c r="X104" s="221" t="str">
        <f t="shared" si="20"/>
        <v>Yes</v>
      </c>
      <c r="Y104" s="223">
        <f t="shared" si="21"/>
        <v>3.1746031746031855E-2</v>
      </c>
      <c r="Z104" s="222" t="str">
        <f t="shared" si="22"/>
        <v>Yes</v>
      </c>
      <c r="AA104" s="68">
        <f t="shared" si="23"/>
        <v>6.5573770491803351E-2</v>
      </c>
      <c r="AB104" s="65" t="str">
        <f t="shared" si="24"/>
        <v>No</v>
      </c>
      <c r="AC104" s="68" t="str">
        <f t="shared" si="25"/>
        <v>N/A</v>
      </c>
      <c r="AD104" s="65" t="str">
        <f t="shared" si="26"/>
        <v>No</v>
      </c>
      <c r="AE104" s="68" t="str">
        <f t="shared" si="27"/>
        <v>N/A</v>
      </c>
      <c r="AF104" s="66"/>
    </row>
    <row r="105" spans="1:32" ht="15" customHeight="1">
      <c r="A105" s="66" t="s">
        <v>17</v>
      </c>
      <c r="B105" s="66" t="s">
        <v>27</v>
      </c>
      <c r="C105" s="66" t="str" cm="1">
        <f t="array" ref="C105">_xlfn.IFNA(_xlfn.IFS(B105="Starter","Starters &amp; Sides",B105="Sides","Starters &amp; Sides"),B105)</f>
        <v>Mains</v>
      </c>
      <c r="D105" s="71" t="s">
        <v>3211</v>
      </c>
      <c r="E105" s="76"/>
      <c r="F105" s="13"/>
      <c r="G105" s="13"/>
      <c r="H105" s="13"/>
      <c r="I105" s="13"/>
      <c r="J105" s="13"/>
      <c r="K105" s="13"/>
      <c r="L105" s="13"/>
      <c r="M105" s="13">
        <v>14.5</v>
      </c>
      <c r="N105" s="13">
        <v>14.95</v>
      </c>
      <c r="O105" s="13">
        <v>14.95</v>
      </c>
      <c r="P105" s="15">
        <v>14.95</v>
      </c>
      <c r="Q105" s="337">
        <v>15.5</v>
      </c>
      <c r="R105" s="15" t="str">
        <f t="shared" si="14"/>
        <v>Yes</v>
      </c>
      <c r="S105" s="15" t="str">
        <f t="shared" si="15"/>
        <v>No</v>
      </c>
      <c r="T105" s="221" t="str">
        <f t="shared" si="16"/>
        <v>Yes</v>
      </c>
      <c r="U105" s="223">
        <f t="shared" si="17"/>
        <v>3.6789297658862852E-2</v>
      </c>
      <c r="V105" s="221" t="str">
        <f t="shared" si="18"/>
        <v>Yes</v>
      </c>
      <c r="W105" s="223">
        <f t="shared" si="19"/>
        <v>3.6789297658862852E-2</v>
      </c>
      <c r="X105" s="221" t="str">
        <f t="shared" si="20"/>
        <v>Yes</v>
      </c>
      <c r="Y105" s="223">
        <f t="shared" si="21"/>
        <v>3.6789297658862852E-2</v>
      </c>
      <c r="Z105" s="222" t="str">
        <f t="shared" si="22"/>
        <v>Yes</v>
      </c>
      <c r="AA105" s="68">
        <f t="shared" si="23"/>
        <v>6.8965517241379226E-2</v>
      </c>
      <c r="AB105" s="65" t="str">
        <f t="shared" si="24"/>
        <v>No</v>
      </c>
      <c r="AC105" s="68" t="str">
        <f t="shared" si="25"/>
        <v>N/A</v>
      </c>
      <c r="AD105" s="65" t="str">
        <f t="shared" si="26"/>
        <v>No</v>
      </c>
      <c r="AE105" s="68" t="str">
        <f t="shared" si="27"/>
        <v>N/A</v>
      </c>
      <c r="AF105" s="66"/>
    </row>
    <row r="106" spans="1:32" ht="15" customHeight="1">
      <c r="A106" s="66" t="s">
        <v>17</v>
      </c>
      <c r="B106" s="66" t="s">
        <v>27</v>
      </c>
      <c r="C106" s="66" t="str" cm="1">
        <f t="array" ref="C106">_xlfn.IFNA(_xlfn.IFS(B106="Starter","Starters &amp; Sides",B106="Sides","Starters &amp; Sides"),B106)</f>
        <v>Mains</v>
      </c>
      <c r="D106" s="71" t="s">
        <v>3212</v>
      </c>
      <c r="E106" s="76"/>
      <c r="F106" s="13"/>
      <c r="G106" s="13"/>
      <c r="H106" s="13"/>
      <c r="I106" s="13"/>
      <c r="J106" s="13"/>
      <c r="K106" s="13"/>
      <c r="L106" s="13"/>
      <c r="M106" s="13">
        <v>15.5</v>
      </c>
      <c r="N106" s="13">
        <v>15.95</v>
      </c>
      <c r="O106" s="13">
        <v>15.95</v>
      </c>
      <c r="P106" s="15">
        <v>15.95</v>
      </c>
      <c r="Q106" s="337">
        <v>16.5</v>
      </c>
      <c r="R106" s="15" t="str">
        <f t="shared" si="14"/>
        <v>Yes</v>
      </c>
      <c r="S106" s="15" t="str">
        <f t="shared" si="15"/>
        <v>No</v>
      </c>
      <c r="T106" s="221" t="str">
        <f t="shared" si="16"/>
        <v>Yes</v>
      </c>
      <c r="U106" s="223">
        <f t="shared" si="17"/>
        <v>3.4482758620689724E-2</v>
      </c>
      <c r="V106" s="221" t="str">
        <f t="shared" si="18"/>
        <v>Yes</v>
      </c>
      <c r="W106" s="223">
        <f t="shared" si="19"/>
        <v>3.4482758620689724E-2</v>
      </c>
      <c r="X106" s="221" t="str">
        <f t="shared" si="20"/>
        <v>Yes</v>
      </c>
      <c r="Y106" s="223">
        <f t="shared" si="21"/>
        <v>3.4482758620689724E-2</v>
      </c>
      <c r="Z106" s="222" t="str">
        <f t="shared" si="22"/>
        <v>Yes</v>
      </c>
      <c r="AA106" s="68">
        <f t="shared" si="23"/>
        <v>6.4516129032258007E-2</v>
      </c>
      <c r="AB106" s="65" t="str">
        <f t="shared" si="24"/>
        <v>No</v>
      </c>
      <c r="AC106" s="68" t="str">
        <f t="shared" si="25"/>
        <v>N/A</v>
      </c>
      <c r="AD106" s="65" t="str">
        <f t="shared" si="26"/>
        <v>No</v>
      </c>
      <c r="AE106" s="68" t="str">
        <f t="shared" si="27"/>
        <v>N/A</v>
      </c>
      <c r="AF106" s="66"/>
    </row>
    <row r="107" spans="1:32" ht="15" customHeight="1">
      <c r="A107" s="66" t="s">
        <v>17</v>
      </c>
      <c r="B107" s="66" t="s">
        <v>27</v>
      </c>
      <c r="C107" s="66" t="str" cm="1">
        <f t="array" ref="C107">_xlfn.IFNA(_xlfn.IFS(B107="Starter","Starters &amp; Sides",B107="Sides","Starters &amp; Sides"),B107)</f>
        <v>Mains</v>
      </c>
      <c r="D107" s="71" t="s">
        <v>3213</v>
      </c>
      <c r="E107" s="76"/>
      <c r="F107" s="13"/>
      <c r="G107" s="13"/>
      <c r="H107" s="13"/>
      <c r="I107" s="13"/>
      <c r="J107" s="13"/>
      <c r="K107" s="13"/>
      <c r="L107" s="13"/>
      <c r="M107" s="13">
        <v>12.95</v>
      </c>
      <c r="N107" s="13">
        <v>13.5</v>
      </c>
      <c r="O107" s="13">
        <v>13.5</v>
      </c>
      <c r="P107" s="15">
        <v>13.5</v>
      </c>
      <c r="Q107" s="337">
        <v>13.95</v>
      </c>
      <c r="R107" s="15" t="str">
        <f t="shared" si="14"/>
        <v>Yes</v>
      </c>
      <c r="S107" s="15" t="str">
        <f t="shared" si="15"/>
        <v>No</v>
      </c>
      <c r="T107" s="221" t="str">
        <f t="shared" si="16"/>
        <v>Yes</v>
      </c>
      <c r="U107" s="223">
        <f t="shared" si="17"/>
        <v>3.3333333333333215E-2</v>
      </c>
      <c r="V107" s="221" t="str">
        <f t="shared" si="18"/>
        <v>Yes</v>
      </c>
      <c r="W107" s="223">
        <f t="shared" si="19"/>
        <v>3.3333333333333215E-2</v>
      </c>
      <c r="X107" s="221" t="str">
        <f t="shared" si="20"/>
        <v>Yes</v>
      </c>
      <c r="Y107" s="223">
        <f t="shared" si="21"/>
        <v>3.3333333333333215E-2</v>
      </c>
      <c r="Z107" s="222" t="str">
        <f t="shared" si="22"/>
        <v>Yes</v>
      </c>
      <c r="AA107" s="68">
        <f t="shared" si="23"/>
        <v>7.7220077220077288E-2</v>
      </c>
      <c r="AB107" s="65" t="str">
        <f t="shared" si="24"/>
        <v>No</v>
      </c>
      <c r="AC107" s="68" t="str">
        <f t="shared" si="25"/>
        <v>N/A</v>
      </c>
      <c r="AD107" s="65" t="str">
        <f t="shared" si="26"/>
        <v>No</v>
      </c>
      <c r="AE107" s="68" t="str">
        <f t="shared" si="27"/>
        <v>N/A</v>
      </c>
      <c r="AF107" s="66"/>
    </row>
    <row r="108" spans="1:32" ht="15" customHeight="1">
      <c r="A108" s="66" t="s">
        <v>17</v>
      </c>
      <c r="B108" s="66" t="s">
        <v>27</v>
      </c>
      <c r="C108" s="66" t="str" cm="1">
        <f t="array" ref="C108">_xlfn.IFNA(_xlfn.IFS(B108="Starter","Starters &amp; Sides",B108="Sides","Starters &amp; Sides"),B108)</f>
        <v>Mains</v>
      </c>
      <c r="D108" s="71" t="s">
        <v>3214</v>
      </c>
      <c r="E108" s="76"/>
      <c r="F108" s="13"/>
      <c r="G108" s="13"/>
      <c r="H108" s="13"/>
      <c r="I108" s="13"/>
      <c r="J108" s="13"/>
      <c r="K108" s="13"/>
      <c r="L108" s="13"/>
      <c r="M108" s="13">
        <v>13.25</v>
      </c>
      <c r="N108" s="13">
        <v>13.75</v>
      </c>
      <c r="O108" s="13">
        <v>13.75</v>
      </c>
      <c r="P108" s="15">
        <v>13.75</v>
      </c>
      <c r="Q108" s="337">
        <v>14.25</v>
      </c>
      <c r="R108" s="15" t="str">
        <f t="shared" ref="R108:R171" si="28">IF(COUNTA(Q108)=1,"Yes","No")</f>
        <v>Yes</v>
      </c>
      <c r="S108" s="15" t="str">
        <f t="shared" ref="S108:S171" si="29">IF(AND(T108="No",R108="Yes"),"Yes","No")</f>
        <v>No</v>
      </c>
      <c r="T108" s="221" t="str">
        <f t="shared" ref="T108:T171" si="30">IF(COUNTA(P108:Q108)=2,"Yes","No")</f>
        <v>Yes</v>
      </c>
      <c r="U108" s="223">
        <f t="shared" ref="U108:U171" si="31">IF(T108="Yes",Q108/P108-1,"N/A")</f>
        <v>3.6363636363636376E-2</v>
      </c>
      <c r="V108" s="221" t="str">
        <f t="shared" ref="V108:V171" si="32">IF(COUNTA(O108:Q108)=3,"Yes","No")</f>
        <v>Yes</v>
      </c>
      <c r="W108" s="223">
        <f t="shared" ref="W108:W171" si="33">IF(V108="Yes",Q108/O108-1,"N/A")</f>
        <v>3.6363636363636376E-2</v>
      </c>
      <c r="X108" s="221" t="str">
        <f t="shared" ref="X108:X171" si="34">IF(COUNTA(N108:Q108)=4,"Yes","No")</f>
        <v>Yes</v>
      </c>
      <c r="Y108" s="223">
        <f t="shared" ref="Y108:Y171" si="35">IF(X108="Yes",Q108/N108-1,"N/A")</f>
        <v>3.6363636363636376E-2</v>
      </c>
      <c r="Z108" s="222" t="str">
        <f t="shared" ref="Z108:Z171" si="36">IF(COUNTA(M108:Q108)=5,"Yes","No")</f>
        <v>Yes</v>
      </c>
      <c r="AA108" s="68">
        <f t="shared" ref="AA108:AA171" si="37">IF(Z108="Yes",Q108/M108-1,"N/A")</f>
        <v>7.547169811320753E-2</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ht="15" customHeight="1">
      <c r="A109" s="66" t="s">
        <v>17</v>
      </c>
      <c r="B109" s="66" t="s">
        <v>27</v>
      </c>
      <c r="C109" s="66" t="str" cm="1">
        <f t="array" ref="C109">_xlfn.IFNA(_xlfn.IFS(B109="Starter","Starters &amp; Sides",B109="Sides","Starters &amp; Sides"),B109)</f>
        <v>Mains</v>
      </c>
      <c r="D109" s="71" t="s">
        <v>3215</v>
      </c>
      <c r="E109" s="76"/>
      <c r="F109" s="13"/>
      <c r="G109" s="13"/>
      <c r="H109" s="13"/>
      <c r="I109" s="13"/>
      <c r="J109" s="13"/>
      <c r="K109" s="13"/>
      <c r="L109" s="13"/>
      <c r="M109" s="13">
        <v>13.25</v>
      </c>
      <c r="N109" s="13">
        <v>13.75</v>
      </c>
      <c r="O109" s="13">
        <v>13.75</v>
      </c>
      <c r="P109" s="15">
        <v>13.75</v>
      </c>
      <c r="Q109" s="337">
        <v>14.25</v>
      </c>
      <c r="R109" s="15" t="str">
        <f t="shared" si="28"/>
        <v>Yes</v>
      </c>
      <c r="S109" s="15" t="str">
        <f t="shared" si="29"/>
        <v>No</v>
      </c>
      <c r="T109" s="221" t="str">
        <f t="shared" si="30"/>
        <v>Yes</v>
      </c>
      <c r="U109" s="223">
        <f t="shared" si="31"/>
        <v>3.6363636363636376E-2</v>
      </c>
      <c r="V109" s="221" t="str">
        <f t="shared" si="32"/>
        <v>Yes</v>
      </c>
      <c r="W109" s="223">
        <f t="shared" si="33"/>
        <v>3.6363636363636376E-2</v>
      </c>
      <c r="X109" s="221" t="str">
        <f t="shared" si="34"/>
        <v>Yes</v>
      </c>
      <c r="Y109" s="223">
        <f t="shared" si="35"/>
        <v>3.6363636363636376E-2</v>
      </c>
      <c r="Z109" s="222" t="str">
        <f t="shared" si="36"/>
        <v>Yes</v>
      </c>
      <c r="AA109" s="68">
        <f t="shared" si="37"/>
        <v>7.547169811320753E-2</v>
      </c>
      <c r="AB109" s="65" t="str">
        <f t="shared" si="38"/>
        <v>No</v>
      </c>
      <c r="AC109" s="68" t="str">
        <f t="shared" si="39"/>
        <v>N/A</v>
      </c>
      <c r="AD109" s="65" t="str">
        <f t="shared" si="40"/>
        <v>No</v>
      </c>
      <c r="AE109" s="68" t="str">
        <f t="shared" si="41"/>
        <v>N/A</v>
      </c>
      <c r="AF109" s="66"/>
    </row>
    <row r="110" spans="1:32" ht="15" customHeight="1">
      <c r="A110" s="66" t="s">
        <v>17</v>
      </c>
      <c r="B110" s="66" t="s">
        <v>27</v>
      </c>
      <c r="C110" s="66" t="str" cm="1">
        <f t="array" ref="C110">_xlfn.IFNA(_xlfn.IFS(B110="Starter","Starters &amp; Sides",B110="Sides","Starters &amp; Sides"),B110)</f>
        <v>Mains</v>
      </c>
      <c r="D110" s="71" t="s">
        <v>3216</v>
      </c>
      <c r="E110" s="76"/>
      <c r="F110" s="13"/>
      <c r="G110" s="13"/>
      <c r="H110" s="13"/>
      <c r="I110" s="13"/>
      <c r="J110" s="13"/>
      <c r="K110" s="13"/>
      <c r="L110" s="13"/>
      <c r="M110" s="13">
        <v>14.5</v>
      </c>
      <c r="N110" s="13">
        <v>14.95</v>
      </c>
      <c r="O110" s="13">
        <v>14.95</v>
      </c>
      <c r="P110" s="15">
        <v>14.95</v>
      </c>
      <c r="Q110" s="337">
        <v>15.5</v>
      </c>
      <c r="R110" s="15" t="str">
        <f t="shared" si="28"/>
        <v>Yes</v>
      </c>
      <c r="S110" s="15" t="str">
        <f t="shared" si="29"/>
        <v>No</v>
      </c>
      <c r="T110" s="221" t="str">
        <f t="shared" si="30"/>
        <v>Yes</v>
      </c>
      <c r="U110" s="223">
        <f t="shared" si="31"/>
        <v>3.6789297658862852E-2</v>
      </c>
      <c r="V110" s="221" t="str">
        <f t="shared" si="32"/>
        <v>Yes</v>
      </c>
      <c r="W110" s="223">
        <f t="shared" si="33"/>
        <v>3.6789297658862852E-2</v>
      </c>
      <c r="X110" s="221" t="str">
        <f t="shared" si="34"/>
        <v>Yes</v>
      </c>
      <c r="Y110" s="223">
        <f t="shared" si="35"/>
        <v>3.6789297658862852E-2</v>
      </c>
      <c r="Z110" s="222" t="str">
        <f t="shared" si="36"/>
        <v>Yes</v>
      </c>
      <c r="AA110" s="68">
        <f t="shared" si="37"/>
        <v>6.8965517241379226E-2</v>
      </c>
      <c r="AB110" s="65" t="str">
        <f t="shared" si="38"/>
        <v>No</v>
      </c>
      <c r="AC110" s="68" t="str">
        <f t="shared" si="39"/>
        <v>N/A</v>
      </c>
      <c r="AD110" s="65" t="str">
        <f t="shared" si="40"/>
        <v>No</v>
      </c>
      <c r="AE110" s="68" t="str">
        <f t="shared" si="41"/>
        <v>N/A</v>
      </c>
      <c r="AF110" s="66"/>
    </row>
    <row r="111" spans="1:32" ht="15" customHeight="1">
      <c r="A111" s="66" t="s">
        <v>17</v>
      </c>
      <c r="B111" s="66" t="s">
        <v>27</v>
      </c>
      <c r="C111" s="66" t="str" cm="1">
        <f t="array" ref="C111">_xlfn.IFNA(_xlfn.IFS(B111="Starter","Starters &amp; Sides",B111="Sides","Starters &amp; Sides"),B111)</f>
        <v>Mains</v>
      </c>
      <c r="D111" s="71" t="s">
        <v>3217</v>
      </c>
      <c r="E111" s="76"/>
      <c r="F111" s="13"/>
      <c r="G111" s="13"/>
      <c r="H111" s="13"/>
      <c r="I111" s="13"/>
      <c r="J111" s="13"/>
      <c r="K111" s="13"/>
      <c r="L111" s="13"/>
      <c r="M111" s="13">
        <v>12.5</v>
      </c>
      <c r="N111" s="13">
        <v>12.95</v>
      </c>
      <c r="O111" s="13">
        <v>12.95</v>
      </c>
      <c r="P111" s="15">
        <v>12.95</v>
      </c>
      <c r="Q111" s="337">
        <v>13.5</v>
      </c>
      <c r="R111" s="15" t="str">
        <f t="shared" si="28"/>
        <v>Yes</v>
      </c>
      <c r="S111" s="15" t="str">
        <f t="shared" si="29"/>
        <v>No</v>
      </c>
      <c r="T111" s="221" t="str">
        <f t="shared" si="30"/>
        <v>Yes</v>
      </c>
      <c r="U111" s="223">
        <f t="shared" si="31"/>
        <v>4.2471042471042608E-2</v>
      </c>
      <c r="V111" s="221" t="str">
        <f t="shared" si="32"/>
        <v>Yes</v>
      </c>
      <c r="W111" s="223">
        <f t="shared" si="33"/>
        <v>4.2471042471042608E-2</v>
      </c>
      <c r="X111" s="221" t="str">
        <f t="shared" si="34"/>
        <v>Yes</v>
      </c>
      <c r="Y111" s="223">
        <f t="shared" si="35"/>
        <v>4.2471042471042608E-2</v>
      </c>
      <c r="Z111" s="222" t="str">
        <f t="shared" si="36"/>
        <v>Yes</v>
      </c>
      <c r="AA111" s="68">
        <f t="shared" si="37"/>
        <v>8.0000000000000071E-2</v>
      </c>
      <c r="AB111" s="65" t="str">
        <f t="shared" si="38"/>
        <v>No</v>
      </c>
      <c r="AC111" s="68" t="str">
        <f t="shared" si="39"/>
        <v>N/A</v>
      </c>
      <c r="AD111" s="65" t="str">
        <f t="shared" si="40"/>
        <v>No</v>
      </c>
      <c r="AE111" s="68" t="str">
        <f t="shared" si="41"/>
        <v>N/A</v>
      </c>
      <c r="AF111" s="66"/>
    </row>
    <row r="112" spans="1:32" ht="15" customHeight="1">
      <c r="A112" s="66" t="s">
        <v>17</v>
      </c>
      <c r="B112" s="66" t="s">
        <v>27</v>
      </c>
      <c r="C112" s="66" t="str" cm="1">
        <f t="array" ref="C112">_xlfn.IFNA(_xlfn.IFS(B112="Starter","Starters &amp; Sides",B112="Sides","Starters &amp; Sides"),B112)</f>
        <v>Mains</v>
      </c>
      <c r="D112" s="71" t="s">
        <v>3218</v>
      </c>
      <c r="E112" s="76"/>
      <c r="F112" s="13"/>
      <c r="G112" s="13"/>
      <c r="H112" s="13"/>
      <c r="I112" s="13"/>
      <c r="J112" s="13"/>
      <c r="K112" s="13"/>
      <c r="L112" s="13"/>
      <c r="M112" s="13">
        <v>13.5</v>
      </c>
      <c r="N112" s="13">
        <v>13.95</v>
      </c>
      <c r="O112" s="13">
        <v>13.95</v>
      </c>
      <c r="P112" s="15">
        <v>13.95</v>
      </c>
      <c r="Q112" s="337">
        <v>14.5</v>
      </c>
      <c r="R112" s="15" t="str">
        <f t="shared" si="28"/>
        <v>Yes</v>
      </c>
      <c r="S112" s="15" t="str">
        <f t="shared" si="29"/>
        <v>No</v>
      </c>
      <c r="T112" s="221" t="str">
        <f t="shared" si="30"/>
        <v>Yes</v>
      </c>
      <c r="U112" s="223">
        <f t="shared" si="31"/>
        <v>3.9426523297491078E-2</v>
      </c>
      <c r="V112" s="221" t="str">
        <f t="shared" si="32"/>
        <v>Yes</v>
      </c>
      <c r="W112" s="223">
        <f t="shared" si="33"/>
        <v>3.9426523297491078E-2</v>
      </c>
      <c r="X112" s="221" t="str">
        <f t="shared" si="34"/>
        <v>Yes</v>
      </c>
      <c r="Y112" s="223">
        <f t="shared" si="35"/>
        <v>3.9426523297491078E-2</v>
      </c>
      <c r="Z112" s="222" t="str">
        <f t="shared" si="36"/>
        <v>Yes</v>
      </c>
      <c r="AA112" s="68">
        <f t="shared" si="37"/>
        <v>7.4074074074074181E-2</v>
      </c>
      <c r="AB112" s="65" t="str">
        <f t="shared" si="38"/>
        <v>No</v>
      </c>
      <c r="AC112" s="68" t="str">
        <f t="shared" si="39"/>
        <v>N/A</v>
      </c>
      <c r="AD112" s="65" t="str">
        <f t="shared" si="40"/>
        <v>No</v>
      </c>
      <c r="AE112" s="68" t="str">
        <f t="shared" si="41"/>
        <v>N/A</v>
      </c>
      <c r="AF112" s="66"/>
    </row>
    <row r="113" spans="1:32" ht="15" customHeight="1">
      <c r="A113" s="66" t="s">
        <v>17</v>
      </c>
      <c r="B113" s="66" t="s">
        <v>27</v>
      </c>
      <c r="C113" s="66" t="str" cm="1">
        <f t="array" ref="C113">_xlfn.IFNA(_xlfn.IFS(B113="Starter","Starters &amp; Sides",B113="Sides","Starters &amp; Sides"),B113)</f>
        <v>Mains</v>
      </c>
      <c r="D113" s="71" t="s">
        <v>3219</v>
      </c>
      <c r="E113" s="76"/>
      <c r="F113" s="13"/>
      <c r="G113" s="13"/>
      <c r="H113" s="13"/>
      <c r="I113" s="13"/>
      <c r="J113" s="13"/>
      <c r="K113" s="13"/>
      <c r="L113" s="13"/>
      <c r="M113" s="13">
        <v>11.95</v>
      </c>
      <c r="N113" s="13">
        <v>12.5</v>
      </c>
      <c r="O113" s="13">
        <v>12.5</v>
      </c>
      <c r="P113" s="15">
        <v>12.5</v>
      </c>
      <c r="Q113" s="337">
        <v>12.95</v>
      </c>
      <c r="R113" s="15" t="str">
        <f t="shared" si="28"/>
        <v>Yes</v>
      </c>
      <c r="S113" s="15" t="str">
        <f t="shared" si="29"/>
        <v>No</v>
      </c>
      <c r="T113" s="221" t="str">
        <f t="shared" si="30"/>
        <v>Yes</v>
      </c>
      <c r="U113" s="223">
        <f t="shared" si="31"/>
        <v>3.6000000000000032E-2</v>
      </c>
      <c r="V113" s="221" t="str">
        <f t="shared" si="32"/>
        <v>Yes</v>
      </c>
      <c r="W113" s="223">
        <f t="shared" si="33"/>
        <v>3.6000000000000032E-2</v>
      </c>
      <c r="X113" s="221" t="str">
        <f t="shared" si="34"/>
        <v>Yes</v>
      </c>
      <c r="Y113" s="223">
        <f t="shared" si="35"/>
        <v>3.6000000000000032E-2</v>
      </c>
      <c r="Z113" s="222" t="str">
        <f t="shared" si="36"/>
        <v>Yes</v>
      </c>
      <c r="AA113" s="68">
        <f t="shared" si="37"/>
        <v>8.3682008368200833E-2</v>
      </c>
      <c r="AB113" s="65" t="str">
        <f t="shared" si="38"/>
        <v>No</v>
      </c>
      <c r="AC113" s="68" t="str">
        <f t="shared" si="39"/>
        <v>N/A</v>
      </c>
      <c r="AD113" s="65" t="str">
        <f t="shared" si="40"/>
        <v>No</v>
      </c>
      <c r="AE113" s="68" t="str">
        <f t="shared" si="41"/>
        <v>N/A</v>
      </c>
      <c r="AF113" s="66"/>
    </row>
    <row r="114" spans="1:32" ht="15" customHeight="1">
      <c r="A114" s="66" t="s">
        <v>17</v>
      </c>
      <c r="B114" s="66" t="s">
        <v>27</v>
      </c>
      <c r="C114" s="66" t="str" cm="1">
        <f t="array" ref="C114">_xlfn.IFNA(_xlfn.IFS(B114="Starter","Starters &amp; Sides",B114="Sides","Starters &amp; Sides"),B114)</f>
        <v>Mains</v>
      </c>
      <c r="D114" s="71" t="s">
        <v>3220</v>
      </c>
      <c r="E114" s="76"/>
      <c r="F114" s="13"/>
      <c r="G114" s="13"/>
      <c r="H114" s="13"/>
      <c r="I114" s="13"/>
      <c r="J114" s="13"/>
      <c r="K114" s="13"/>
      <c r="L114" s="13"/>
      <c r="M114" s="13">
        <v>12.95</v>
      </c>
      <c r="N114" s="13">
        <v>13.5</v>
      </c>
      <c r="O114" s="13">
        <v>12.25</v>
      </c>
      <c r="P114" s="15">
        <v>12.25</v>
      </c>
      <c r="Q114" s="337">
        <v>13.95</v>
      </c>
      <c r="R114" s="15" t="str">
        <f t="shared" si="28"/>
        <v>Yes</v>
      </c>
      <c r="S114" s="15" t="str">
        <f t="shared" si="29"/>
        <v>No</v>
      </c>
      <c r="T114" s="221" t="str">
        <f t="shared" si="30"/>
        <v>Yes</v>
      </c>
      <c r="U114" s="223">
        <f t="shared" si="31"/>
        <v>0.13877551020408152</v>
      </c>
      <c r="V114" s="221" t="str">
        <f t="shared" si="32"/>
        <v>Yes</v>
      </c>
      <c r="W114" s="223">
        <f t="shared" si="33"/>
        <v>0.13877551020408152</v>
      </c>
      <c r="X114" s="221" t="str">
        <f t="shared" si="34"/>
        <v>Yes</v>
      </c>
      <c r="Y114" s="223">
        <f t="shared" si="35"/>
        <v>3.3333333333333215E-2</v>
      </c>
      <c r="Z114" s="222" t="str">
        <f t="shared" si="36"/>
        <v>Yes</v>
      </c>
      <c r="AA114" s="68">
        <f t="shared" si="37"/>
        <v>7.7220077220077288E-2</v>
      </c>
      <c r="AB114" s="65" t="str">
        <f t="shared" si="38"/>
        <v>No</v>
      </c>
      <c r="AC114" s="68" t="str">
        <f t="shared" si="39"/>
        <v>N/A</v>
      </c>
      <c r="AD114" s="65" t="str">
        <f t="shared" si="40"/>
        <v>No</v>
      </c>
      <c r="AE114" s="68" t="str">
        <f t="shared" si="41"/>
        <v>N/A</v>
      </c>
      <c r="AF114" s="66"/>
    </row>
    <row r="115" spans="1:32" ht="15" customHeight="1">
      <c r="A115" s="66" t="s">
        <v>17</v>
      </c>
      <c r="B115" s="66" t="s">
        <v>27</v>
      </c>
      <c r="C115" s="66" t="str" cm="1">
        <f t="array" ref="C115">_xlfn.IFNA(_xlfn.IFS(B115="Starter","Starters &amp; Sides",B115="Sides","Starters &amp; Sides"),B115)</f>
        <v>Mains</v>
      </c>
      <c r="D115" s="71" t="s">
        <v>3221</v>
      </c>
      <c r="E115" s="76"/>
      <c r="F115" s="13"/>
      <c r="G115" s="13"/>
      <c r="H115" s="13"/>
      <c r="I115" s="13"/>
      <c r="J115" s="13"/>
      <c r="K115" s="13"/>
      <c r="L115" s="13"/>
      <c r="M115" s="13">
        <v>11.75</v>
      </c>
      <c r="N115" s="13">
        <v>12.25</v>
      </c>
      <c r="O115" s="13">
        <v>13.5</v>
      </c>
      <c r="P115" s="15">
        <v>13.5</v>
      </c>
      <c r="Q115" s="337">
        <v>12.75</v>
      </c>
      <c r="R115" s="15" t="str">
        <f t="shared" si="28"/>
        <v>Yes</v>
      </c>
      <c r="S115" s="15" t="str">
        <f t="shared" si="29"/>
        <v>No</v>
      </c>
      <c r="T115" s="221" t="str">
        <f t="shared" si="30"/>
        <v>Yes</v>
      </c>
      <c r="U115" s="223">
        <f t="shared" si="31"/>
        <v>-5.555555555555558E-2</v>
      </c>
      <c r="V115" s="221" t="str">
        <f t="shared" si="32"/>
        <v>Yes</v>
      </c>
      <c r="W115" s="223">
        <f t="shared" si="33"/>
        <v>-5.555555555555558E-2</v>
      </c>
      <c r="X115" s="221" t="str">
        <f t="shared" si="34"/>
        <v>Yes</v>
      </c>
      <c r="Y115" s="223">
        <f t="shared" si="35"/>
        <v>4.081632653061229E-2</v>
      </c>
      <c r="Z115" s="222" t="str">
        <f t="shared" si="36"/>
        <v>Yes</v>
      </c>
      <c r="AA115" s="68">
        <f t="shared" si="37"/>
        <v>8.5106382978723305E-2</v>
      </c>
      <c r="AB115" s="65" t="str">
        <f t="shared" si="38"/>
        <v>No</v>
      </c>
      <c r="AC115" s="68" t="str">
        <f t="shared" si="39"/>
        <v>N/A</v>
      </c>
      <c r="AD115" s="65" t="str">
        <f t="shared" si="40"/>
        <v>No</v>
      </c>
      <c r="AE115" s="68" t="str">
        <f t="shared" si="41"/>
        <v>N/A</v>
      </c>
      <c r="AF115" s="66"/>
    </row>
    <row r="116" spans="1:32" ht="15" customHeight="1">
      <c r="A116" s="66" t="s">
        <v>17</v>
      </c>
      <c r="B116" s="66" t="s">
        <v>27</v>
      </c>
      <c r="C116" s="66" t="str" cm="1">
        <f t="array" ref="C116">_xlfn.IFNA(_xlfn.IFS(B116="Starter","Starters &amp; Sides",B116="Sides","Starters &amp; Sides"),B116)</f>
        <v>Mains</v>
      </c>
      <c r="D116" s="71" t="s">
        <v>3222</v>
      </c>
      <c r="E116" s="76"/>
      <c r="F116" s="13"/>
      <c r="G116" s="13"/>
      <c r="H116" s="13"/>
      <c r="I116" s="13"/>
      <c r="J116" s="13"/>
      <c r="K116" s="13"/>
      <c r="L116" s="13"/>
      <c r="M116" s="13">
        <v>12.5</v>
      </c>
      <c r="N116" s="13">
        <v>12.5</v>
      </c>
      <c r="O116" s="13">
        <v>12.95</v>
      </c>
      <c r="P116" s="15">
        <v>12.95</v>
      </c>
      <c r="Q116" s="337">
        <v>13.5</v>
      </c>
      <c r="R116" s="15" t="str">
        <f t="shared" si="28"/>
        <v>Yes</v>
      </c>
      <c r="S116" s="15" t="str">
        <f t="shared" si="29"/>
        <v>No</v>
      </c>
      <c r="T116" s="221" t="str">
        <f t="shared" si="30"/>
        <v>Yes</v>
      </c>
      <c r="U116" s="223">
        <f t="shared" si="31"/>
        <v>4.2471042471042608E-2</v>
      </c>
      <c r="V116" s="221" t="str">
        <f t="shared" si="32"/>
        <v>Yes</v>
      </c>
      <c r="W116" s="223">
        <f t="shared" si="33"/>
        <v>4.2471042471042608E-2</v>
      </c>
      <c r="X116" s="221" t="str">
        <f t="shared" si="34"/>
        <v>Yes</v>
      </c>
      <c r="Y116" s="223">
        <f t="shared" si="35"/>
        <v>8.0000000000000071E-2</v>
      </c>
      <c r="Z116" s="222" t="str">
        <f t="shared" si="36"/>
        <v>Yes</v>
      </c>
      <c r="AA116" s="68">
        <f t="shared" si="37"/>
        <v>8.0000000000000071E-2</v>
      </c>
      <c r="AB116" s="65" t="str">
        <f t="shared" si="38"/>
        <v>No</v>
      </c>
      <c r="AC116" s="68" t="str">
        <f t="shared" si="39"/>
        <v>N/A</v>
      </c>
      <c r="AD116" s="65" t="str">
        <f t="shared" si="40"/>
        <v>No</v>
      </c>
      <c r="AE116" s="68" t="str">
        <f t="shared" si="41"/>
        <v>N/A</v>
      </c>
      <c r="AF116" s="66"/>
    </row>
    <row r="117" spans="1:32" ht="15" customHeight="1">
      <c r="A117" s="66" t="s">
        <v>17</v>
      </c>
      <c r="B117" s="66" t="s">
        <v>27</v>
      </c>
      <c r="C117" s="66" t="str" cm="1">
        <f t="array" ref="C117">_xlfn.IFNA(_xlfn.IFS(B117="Starter","Starters &amp; Sides",B117="Sides","Starters &amp; Sides"),B117)</f>
        <v>Mains</v>
      </c>
      <c r="D117" s="71" t="s">
        <v>3223</v>
      </c>
      <c r="E117" s="76"/>
      <c r="F117" s="13"/>
      <c r="G117" s="13"/>
      <c r="H117" s="13"/>
      <c r="I117" s="13"/>
      <c r="J117" s="13"/>
      <c r="K117" s="13"/>
      <c r="L117" s="13"/>
      <c r="M117" s="13">
        <v>12.95</v>
      </c>
      <c r="N117" s="13">
        <v>13.5</v>
      </c>
      <c r="O117" s="13">
        <v>13.5</v>
      </c>
      <c r="P117" s="15">
        <v>13.5</v>
      </c>
      <c r="Q117" s="337">
        <v>13.95</v>
      </c>
      <c r="R117" s="15" t="str">
        <f t="shared" si="28"/>
        <v>Yes</v>
      </c>
      <c r="S117" s="15" t="str">
        <f t="shared" si="29"/>
        <v>No</v>
      </c>
      <c r="T117" s="221" t="str">
        <f t="shared" si="30"/>
        <v>Yes</v>
      </c>
      <c r="U117" s="223">
        <f t="shared" si="31"/>
        <v>3.3333333333333215E-2</v>
      </c>
      <c r="V117" s="221" t="str">
        <f t="shared" si="32"/>
        <v>Yes</v>
      </c>
      <c r="W117" s="223">
        <f t="shared" si="33"/>
        <v>3.3333333333333215E-2</v>
      </c>
      <c r="X117" s="221" t="str">
        <f t="shared" si="34"/>
        <v>Yes</v>
      </c>
      <c r="Y117" s="223">
        <f t="shared" si="35"/>
        <v>3.3333333333333215E-2</v>
      </c>
      <c r="Z117" s="222" t="str">
        <f t="shared" si="36"/>
        <v>Yes</v>
      </c>
      <c r="AA117" s="68">
        <f t="shared" si="37"/>
        <v>7.7220077220077288E-2</v>
      </c>
      <c r="AB117" s="65" t="str">
        <f t="shared" si="38"/>
        <v>No</v>
      </c>
      <c r="AC117" s="68" t="str">
        <f t="shared" si="39"/>
        <v>N/A</v>
      </c>
      <c r="AD117" s="65" t="str">
        <f t="shared" si="40"/>
        <v>No</v>
      </c>
      <c r="AE117" s="68" t="str">
        <f t="shared" si="41"/>
        <v>N/A</v>
      </c>
      <c r="AF117" s="66"/>
    </row>
    <row r="118" spans="1:32" ht="15" customHeight="1">
      <c r="A118" s="66" t="s">
        <v>17</v>
      </c>
      <c r="B118" s="66" t="s">
        <v>27</v>
      </c>
      <c r="C118" s="66" t="str" cm="1">
        <f t="array" ref="C118">_xlfn.IFNA(_xlfn.IFS(B118="Starter","Starters &amp; Sides",B118="Sides","Starters &amp; Sides"),B118)</f>
        <v>Mains</v>
      </c>
      <c r="D118" s="71" t="s">
        <v>3224</v>
      </c>
      <c r="E118" s="76"/>
      <c r="F118" s="13"/>
      <c r="G118" s="13"/>
      <c r="H118" s="13"/>
      <c r="I118" s="13"/>
      <c r="J118" s="13"/>
      <c r="K118" s="13"/>
      <c r="L118" s="13"/>
      <c r="M118" s="13">
        <v>12.95</v>
      </c>
      <c r="N118" s="13">
        <v>13.5</v>
      </c>
      <c r="O118" s="13">
        <v>13.5</v>
      </c>
      <c r="P118" s="15">
        <v>13.5</v>
      </c>
      <c r="Q118" s="337">
        <v>13.95</v>
      </c>
      <c r="R118" s="15" t="str">
        <f t="shared" si="28"/>
        <v>Yes</v>
      </c>
      <c r="S118" s="15" t="str">
        <f t="shared" si="29"/>
        <v>No</v>
      </c>
      <c r="T118" s="221" t="str">
        <f t="shared" si="30"/>
        <v>Yes</v>
      </c>
      <c r="U118" s="223">
        <f t="shared" si="31"/>
        <v>3.3333333333333215E-2</v>
      </c>
      <c r="V118" s="221" t="str">
        <f t="shared" si="32"/>
        <v>Yes</v>
      </c>
      <c r="W118" s="223">
        <f t="shared" si="33"/>
        <v>3.3333333333333215E-2</v>
      </c>
      <c r="X118" s="221" t="str">
        <f t="shared" si="34"/>
        <v>Yes</v>
      </c>
      <c r="Y118" s="223">
        <f t="shared" si="35"/>
        <v>3.3333333333333215E-2</v>
      </c>
      <c r="Z118" s="222" t="str">
        <f t="shared" si="36"/>
        <v>Yes</v>
      </c>
      <c r="AA118" s="68">
        <f t="shared" si="37"/>
        <v>7.7220077220077288E-2</v>
      </c>
      <c r="AB118" s="65" t="str">
        <f t="shared" si="38"/>
        <v>No</v>
      </c>
      <c r="AC118" s="68" t="str">
        <f t="shared" si="39"/>
        <v>N/A</v>
      </c>
      <c r="AD118" s="65" t="str">
        <f t="shared" si="40"/>
        <v>No</v>
      </c>
      <c r="AE118" s="68" t="str">
        <f t="shared" si="41"/>
        <v>N/A</v>
      </c>
      <c r="AF118" s="66"/>
    </row>
    <row r="119" spans="1:32" ht="15" customHeight="1">
      <c r="A119" s="66" t="s">
        <v>17</v>
      </c>
      <c r="B119" s="66" t="s">
        <v>27</v>
      </c>
      <c r="C119" s="66" t="str" cm="1">
        <f t="array" ref="C119">_xlfn.IFNA(_xlfn.IFS(B119="Starter","Starters &amp; Sides",B119="Sides","Starters &amp; Sides"),B119)</f>
        <v>Mains</v>
      </c>
      <c r="D119" s="71" t="s">
        <v>3225</v>
      </c>
      <c r="E119" s="76"/>
      <c r="F119" s="13"/>
      <c r="G119" s="13"/>
      <c r="H119" s="13"/>
      <c r="I119" s="13"/>
      <c r="J119" s="13"/>
      <c r="K119" s="13"/>
      <c r="L119" s="13"/>
      <c r="M119" s="13">
        <v>12.5</v>
      </c>
      <c r="N119" s="13">
        <v>12.95</v>
      </c>
      <c r="O119" s="13">
        <v>12.95</v>
      </c>
      <c r="P119" s="15">
        <v>12.95</v>
      </c>
      <c r="Q119" s="337">
        <v>13.25</v>
      </c>
      <c r="R119" s="15" t="str">
        <f t="shared" si="28"/>
        <v>Yes</v>
      </c>
      <c r="S119" s="15" t="str">
        <f t="shared" si="29"/>
        <v>No</v>
      </c>
      <c r="T119" s="221" t="str">
        <f t="shared" si="30"/>
        <v>Yes</v>
      </c>
      <c r="U119" s="223">
        <f t="shared" si="31"/>
        <v>2.316602316602312E-2</v>
      </c>
      <c r="V119" s="221" t="str">
        <f t="shared" si="32"/>
        <v>Yes</v>
      </c>
      <c r="W119" s="223">
        <f t="shared" si="33"/>
        <v>2.316602316602312E-2</v>
      </c>
      <c r="X119" s="221" t="str">
        <f t="shared" si="34"/>
        <v>Yes</v>
      </c>
      <c r="Y119" s="223">
        <f t="shared" si="35"/>
        <v>2.316602316602312E-2</v>
      </c>
      <c r="Z119" s="222" t="str">
        <f t="shared" si="36"/>
        <v>Yes</v>
      </c>
      <c r="AA119" s="68">
        <f t="shared" si="37"/>
        <v>6.0000000000000053E-2</v>
      </c>
      <c r="AB119" s="65" t="str">
        <f t="shared" si="38"/>
        <v>No</v>
      </c>
      <c r="AC119" s="68" t="str">
        <f t="shared" si="39"/>
        <v>N/A</v>
      </c>
      <c r="AD119" s="65" t="str">
        <f t="shared" si="40"/>
        <v>No</v>
      </c>
      <c r="AE119" s="68" t="str">
        <f t="shared" si="41"/>
        <v>N/A</v>
      </c>
      <c r="AF119" s="66"/>
    </row>
    <row r="120" spans="1:32" ht="15" customHeight="1">
      <c r="A120" s="66" t="s">
        <v>17</v>
      </c>
      <c r="B120" s="66" t="s">
        <v>27</v>
      </c>
      <c r="C120" s="66" t="str" cm="1">
        <f t="array" ref="C120">_xlfn.IFNA(_xlfn.IFS(B120="Starter","Starters &amp; Sides",B120="Sides","Starters &amp; Sides"),B120)</f>
        <v>Mains</v>
      </c>
      <c r="D120" s="71" t="s">
        <v>3226</v>
      </c>
      <c r="E120" s="76"/>
      <c r="F120" s="13"/>
      <c r="G120" s="13"/>
      <c r="H120" s="13"/>
      <c r="I120" s="13"/>
      <c r="J120" s="13"/>
      <c r="K120" s="13"/>
      <c r="L120" s="13"/>
      <c r="M120" s="13">
        <v>12.95</v>
      </c>
      <c r="N120" s="13">
        <v>13.5</v>
      </c>
      <c r="O120" s="13">
        <v>13.5</v>
      </c>
      <c r="P120" s="15">
        <v>13.5</v>
      </c>
      <c r="Q120" s="337">
        <v>13.95</v>
      </c>
      <c r="R120" s="15" t="str">
        <f t="shared" si="28"/>
        <v>Yes</v>
      </c>
      <c r="S120" s="15" t="str">
        <f t="shared" si="29"/>
        <v>No</v>
      </c>
      <c r="T120" s="221" t="str">
        <f t="shared" si="30"/>
        <v>Yes</v>
      </c>
      <c r="U120" s="223">
        <f t="shared" si="31"/>
        <v>3.3333333333333215E-2</v>
      </c>
      <c r="V120" s="221" t="str">
        <f t="shared" si="32"/>
        <v>Yes</v>
      </c>
      <c r="W120" s="223">
        <f t="shared" si="33"/>
        <v>3.3333333333333215E-2</v>
      </c>
      <c r="X120" s="221" t="str">
        <f t="shared" si="34"/>
        <v>Yes</v>
      </c>
      <c r="Y120" s="223">
        <f t="shared" si="35"/>
        <v>3.3333333333333215E-2</v>
      </c>
      <c r="Z120" s="222" t="str">
        <f t="shared" si="36"/>
        <v>Yes</v>
      </c>
      <c r="AA120" s="68">
        <f t="shared" si="37"/>
        <v>7.7220077220077288E-2</v>
      </c>
      <c r="AB120" s="65" t="str">
        <f t="shared" si="38"/>
        <v>No</v>
      </c>
      <c r="AC120" s="68" t="str">
        <f t="shared" si="39"/>
        <v>N/A</v>
      </c>
      <c r="AD120" s="65" t="str">
        <f t="shared" si="40"/>
        <v>No</v>
      </c>
      <c r="AE120" s="68" t="str">
        <f t="shared" si="41"/>
        <v>N/A</v>
      </c>
      <c r="AF120" s="66"/>
    </row>
    <row r="121" spans="1:32" ht="15" customHeight="1">
      <c r="A121" s="66" t="s">
        <v>17</v>
      </c>
      <c r="B121" s="66" t="s">
        <v>27</v>
      </c>
      <c r="C121" s="66" t="str" cm="1">
        <f t="array" ref="C121">_xlfn.IFNA(_xlfn.IFS(B121="Starter","Starters &amp; Sides",B121="Sides","Starters &amp; Sides"),B121)</f>
        <v>Mains</v>
      </c>
      <c r="D121" s="71" t="s">
        <v>3227</v>
      </c>
      <c r="E121" s="76"/>
      <c r="F121" s="13"/>
      <c r="G121" s="13"/>
      <c r="H121" s="13"/>
      <c r="I121" s="13"/>
      <c r="J121" s="13"/>
      <c r="K121" s="13"/>
      <c r="L121" s="13"/>
      <c r="M121" s="13">
        <v>12.5</v>
      </c>
      <c r="N121" s="13">
        <v>12.95</v>
      </c>
      <c r="O121" s="13">
        <v>12.95</v>
      </c>
      <c r="P121" s="15">
        <v>12.95</v>
      </c>
      <c r="Q121" s="337">
        <v>13.5</v>
      </c>
      <c r="R121" s="15" t="str">
        <f t="shared" si="28"/>
        <v>Yes</v>
      </c>
      <c r="S121" s="15" t="str">
        <f t="shared" si="29"/>
        <v>No</v>
      </c>
      <c r="T121" s="221" t="str">
        <f t="shared" si="30"/>
        <v>Yes</v>
      </c>
      <c r="U121" s="223">
        <f t="shared" si="31"/>
        <v>4.2471042471042608E-2</v>
      </c>
      <c r="V121" s="221" t="str">
        <f t="shared" si="32"/>
        <v>Yes</v>
      </c>
      <c r="W121" s="223">
        <f t="shared" si="33"/>
        <v>4.2471042471042608E-2</v>
      </c>
      <c r="X121" s="221" t="str">
        <f t="shared" si="34"/>
        <v>Yes</v>
      </c>
      <c r="Y121" s="223">
        <f t="shared" si="35"/>
        <v>4.2471042471042608E-2</v>
      </c>
      <c r="Z121" s="222" t="str">
        <f t="shared" si="36"/>
        <v>Yes</v>
      </c>
      <c r="AA121" s="68">
        <f t="shared" si="37"/>
        <v>8.0000000000000071E-2</v>
      </c>
      <c r="AB121" s="65" t="str">
        <f t="shared" si="38"/>
        <v>No</v>
      </c>
      <c r="AC121" s="68" t="str">
        <f t="shared" si="39"/>
        <v>N/A</v>
      </c>
      <c r="AD121" s="65" t="str">
        <f t="shared" si="40"/>
        <v>No</v>
      </c>
      <c r="AE121" s="68" t="str">
        <f t="shared" si="41"/>
        <v>N/A</v>
      </c>
      <c r="AF121" s="66"/>
    </row>
    <row r="122" spans="1:32" ht="15" customHeight="1">
      <c r="A122" s="66" t="s">
        <v>17</v>
      </c>
      <c r="B122" s="66" t="s">
        <v>27</v>
      </c>
      <c r="C122" s="66" t="str" cm="1">
        <f t="array" ref="C122">_xlfn.IFNA(_xlfn.IFS(B122="Starter","Starters &amp; Sides",B122="Sides","Starters &amp; Sides"),B122)</f>
        <v>Mains</v>
      </c>
      <c r="D122" s="71" t="s">
        <v>3228</v>
      </c>
      <c r="E122" s="76"/>
      <c r="F122" s="13"/>
      <c r="G122" s="13"/>
      <c r="H122" s="13"/>
      <c r="I122" s="13"/>
      <c r="J122" s="13"/>
      <c r="K122" s="13"/>
      <c r="L122" s="13"/>
      <c r="M122" s="13">
        <v>12.95</v>
      </c>
      <c r="N122" s="13">
        <v>13.5</v>
      </c>
      <c r="O122" s="13">
        <v>13.5</v>
      </c>
      <c r="P122" s="15">
        <v>13.5</v>
      </c>
      <c r="Q122" s="337">
        <v>13.95</v>
      </c>
      <c r="R122" s="15" t="str">
        <f t="shared" si="28"/>
        <v>Yes</v>
      </c>
      <c r="S122" s="15" t="str">
        <f t="shared" si="29"/>
        <v>No</v>
      </c>
      <c r="T122" s="221" t="str">
        <f t="shared" si="30"/>
        <v>Yes</v>
      </c>
      <c r="U122" s="223">
        <f t="shared" si="31"/>
        <v>3.3333333333333215E-2</v>
      </c>
      <c r="V122" s="221" t="str">
        <f t="shared" si="32"/>
        <v>Yes</v>
      </c>
      <c r="W122" s="223">
        <f t="shared" si="33"/>
        <v>3.3333333333333215E-2</v>
      </c>
      <c r="X122" s="221" t="str">
        <f t="shared" si="34"/>
        <v>Yes</v>
      </c>
      <c r="Y122" s="223">
        <f t="shared" si="35"/>
        <v>3.3333333333333215E-2</v>
      </c>
      <c r="Z122" s="222" t="str">
        <f t="shared" si="36"/>
        <v>Yes</v>
      </c>
      <c r="AA122" s="68">
        <f t="shared" si="37"/>
        <v>7.7220077220077288E-2</v>
      </c>
      <c r="AB122" s="65" t="str">
        <f t="shared" si="38"/>
        <v>No</v>
      </c>
      <c r="AC122" s="68" t="str">
        <f t="shared" si="39"/>
        <v>N/A</v>
      </c>
      <c r="AD122" s="65" t="str">
        <f t="shared" si="40"/>
        <v>No</v>
      </c>
      <c r="AE122" s="68" t="str">
        <f t="shared" si="41"/>
        <v>N/A</v>
      </c>
      <c r="AF122" s="66"/>
    </row>
    <row r="123" spans="1:32" ht="15" customHeight="1">
      <c r="A123" s="66" t="s">
        <v>17</v>
      </c>
      <c r="B123" s="66" t="s">
        <v>27</v>
      </c>
      <c r="C123" s="66" t="str" cm="1">
        <f t="array" ref="C123">_xlfn.IFNA(_xlfn.IFS(B123="Starter","Starters &amp; Sides",B123="Sides","Starters &amp; Sides"),B123)</f>
        <v>Mains</v>
      </c>
      <c r="D123" s="71" t="s">
        <v>3229</v>
      </c>
      <c r="E123" s="76"/>
      <c r="F123" s="13"/>
      <c r="G123" s="13"/>
      <c r="H123" s="13"/>
      <c r="I123" s="13"/>
      <c r="J123" s="13"/>
      <c r="K123" s="195"/>
      <c r="L123" s="13">
        <v>14.25</v>
      </c>
      <c r="M123" s="13">
        <v>13.75</v>
      </c>
      <c r="N123" s="13">
        <v>14.25</v>
      </c>
      <c r="O123" s="13">
        <v>14.25</v>
      </c>
      <c r="P123" s="15">
        <v>14.25</v>
      </c>
      <c r="Q123" s="337">
        <v>14.75</v>
      </c>
      <c r="R123" s="15" t="str">
        <f t="shared" si="28"/>
        <v>Yes</v>
      </c>
      <c r="S123" s="15" t="str">
        <f t="shared" si="29"/>
        <v>No</v>
      </c>
      <c r="T123" s="221" t="str">
        <f t="shared" si="30"/>
        <v>Yes</v>
      </c>
      <c r="U123" s="223">
        <f t="shared" si="31"/>
        <v>3.5087719298245723E-2</v>
      </c>
      <c r="V123" s="221" t="str">
        <f t="shared" si="32"/>
        <v>Yes</v>
      </c>
      <c r="W123" s="223">
        <f t="shared" si="33"/>
        <v>3.5087719298245723E-2</v>
      </c>
      <c r="X123" s="221" t="str">
        <f t="shared" si="34"/>
        <v>Yes</v>
      </c>
      <c r="Y123" s="223">
        <f t="shared" si="35"/>
        <v>3.5087719298245723E-2</v>
      </c>
      <c r="Z123" s="222" t="str">
        <f t="shared" si="36"/>
        <v>Yes</v>
      </c>
      <c r="AA123" s="68">
        <f t="shared" si="37"/>
        <v>7.2727272727272751E-2</v>
      </c>
      <c r="AB123" s="65" t="str">
        <f t="shared" si="38"/>
        <v>Yes</v>
      </c>
      <c r="AC123" s="68">
        <f t="shared" si="39"/>
        <v>3.5087719298245723E-2</v>
      </c>
      <c r="AD123" s="65" t="str">
        <f t="shared" si="40"/>
        <v>No</v>
      </c>
      <c r="AE123" s="68" t="str">
        <f t="shared" si="41"/>
        <v>N/A</v>
      </c>
      <c r="AF123" s="66"/>
    </row>
    <row r="124" spans="1:32" ht="15" customHeight="1">
      <c r="A124" s="66" t="s">
        <v>17</v>
      </c>
      <c r="B124" s="66" t="s">
        <v>27</v>
      </c>
      <c r="C124" s="66" t="str" cm="1">
        <f t="array" ref="C124">_xlfn.IFNA(_xlfn.IFS(B124="Starter","Starters &amp; Sides",B124="Sides","Starters &amp; Sides"),B124)</f>
        <v>Mains</v>
      </c>
      <c r="D124" s="71" t="s">
        <v>3230</v>
      </c>
      <c r="E124" s="76"/>
      <c r="F124" s="13"/>
      <c r="G124" s="13"/>
      <c r="H124" s="13"/>
      <c r="I124" s="13"/>
      <c r="J124" s="13"/>
      <c r="K124" s="13"/>
      <c r="L124" s="13"/>
      <c r="M124" s="13">
        <v>12.5</v>
      </c>
      <c r="N124" s="13">
        <v>12.95</v>
      </c>
      <c r="O124" s="13">
        <v>12.95</v>
      </c>
      <c r="P124" s="15">
        <v>12.95</v>
      </c>
      <c r="Q124" s="337">
        <v>13.5</v>
      </c>
      <c r="R124" s="15" t="str">
        <f t="shared" si="28"/>
        <v>Yes</v>
      </c>
      <c r="S124" s="15" t="str">
        <f t="shared" si="29"/>
        <v>No</v>
      </c>
      <c r="T124" s="221" t="str">
        <f t="shared" si="30"/>
        <v>Yes</v>
      </c>
      <c r="U124" s="223">
        <f t="shared" si="31"/>
        <v>4.2471042471042608E-2</v>
      </c>
      <c r="V124" s="221" t="str">
        <f t="shared" si="32"/>
        <v>Yes</v>
      </c>
      <c r="W124" s="223">
        <f t="shared" si="33"/>
        <v>4.2471042471042608E-2</v>
      </c>
      <c r="X124" s="221" t="str">
        <f t="shared" si="34"/>
        <v>Yes</v>
      </c>
      <c r="Y124" s="223">
        <f t="shared" si="35"/>
        <v>4.2471042471042608E-2</v>
      </c>
      <c r="Z124" s="222" t="str">
        <f t="shared" si="36"/>
        <v>Yes</v>
      </c>
      <c r="AA124" s="68">
        <f t="shared" si="37"/>
        <v>8.0000000000000071E-2</v>
      </c>
      <c r="AB124" s="65" t="str">
        <f t="shared" si="38"/>
        <v>No</v>
      </c>
      <c r="AC124" s="68" t="str">
        <f t="shared" si="39"/>
        <v>N/A</v>
      </c>
      <c r="AD124" s="65" t="str">
        <f t="shared" si="40"/>
        <v>No</v>
      </c>
      <c r="AE124" s="68" t="str">
        <f t="shared" si="41"/>
        <v>N/A</v>
      </c>
      <c r="AF124" s="66"/>
    </row>
    <row r="125" spans="1:32" ht="15" customHeight="1">
      <c r="A125" s="66" t="s">
        <v>17</v>
      </c>
      <c r="B125" s="66" t="s">
        <v>27</v>
      </c>
      <c r="C125" s="66" t="str" cm="1">
        <f t="array" ref="C125">_xlfn.IFNA(_xlfn.IFS(B125="Starter","Starters &amp; Sides",B125="Sides","Starters &amp; Sides"),B125)</f>
        <v>Mains</v>
      </c>
      <c r="D125" s="71" t="s">
        <v>3231</v>
      </c>
      <c r="E125" s="76"/>
      <c r="F125" s="13"/>
      <c r="G125" s="13"/>
      <c r="H125" s="13"/>
      <c r="I125" s="13"/>
      <c r="J125" s="13"/>
      <c r="K125" s="13"/>
      <c r="L125" s="13"/>
      <c r="M125" s="13">
        <v>12.75</v>
      </c>
      <c r="N125" s="13">
        <v>13.25</v>
      </c>
      <c r="O125" s="13">
        <v>13.25</v>
      </c>
      <c r="P125" s="15">
        <v>13.25</v>
      </c>
      <c r="Q125" s="337">
        <v>13.75</v>
      </c>
      <c r="R125" s="15" t="str">
        <f t="shared" si="28"/>
        <v>Yes</v>
      </c>
      <c r="S125" s="15" t="str">
        <f t="shared" si="29"/>
        <v>No</v>
      </c>
      <c r="T125" s="221" t="str">
        <f t="shared" si="30"/>
        <v>Yes</v>
      </c>
      <c r="U125" s="223">
        <f t="shared" si="31"/>
        <v>3.7735849056603765E-2</v>
      </c>
      <c r="V125" s="221" t="str">
        <f t="shared" si="32"/>
        <v>Yes</v>
      </c>
      <c r="W125" s="223">
        <f t="shared" si="33"/>
        <v>3.7735849056603765E-2</v>
      </c>
      <c r="X125" s="221" t="str">
        <f t="shared" si="34"/>
        <v>Yes</v>
      </c>
      <c r="Y125" s="223">
        <f t="shared" si="35"/>
        <v>3.7735849056603765E-2</v>
      </c>
      <c r="Z125" s="222" t="str">
        <f t="shared" si="36"/>
        <v>Yes</v>
      </c>
      <c r="AA125" s="68">
        <f t="shared" si="37"/>
        <v>7.8431372549019551E-2</v>
      </c>
      <c r="AB125" s="65" t="str">
        <f t="shared" si="38"/>
        <v>No</v>
      </c>
      <c r="AC125" s="68" t="str">
        <f t="shared" si="39"/>
        <v>N/A</v>
      </c>
      <c r="AD125" s="65" t="str">
        <f t="shared" si="40"/>
        <v>No</v>
      </c>
      <c r="AE125" s="68" t="str">
        <f t="shared" si="41"/>
        <v>N/A</v>
      </c>
      <c r="AF125" s="66"/>
    </row>
    <row r="126" spans="1:32" ht="15" customHeight="1">
      <c r="A126" s="66" t="s">
        <v>17</v>
      </c>
      <c r="B126" s="66" t="s">
        <v>27</v>
      </c>
      <c r="C126" s="66" t="str" cm="1">
        <f t="array" ref="C126">_xlfn.IFNA(_xlfn.IFS(B126="Starter","Starters &amp; Sides",B126="Sides","Starters &amp; Sides"),B126)</f>
        <v>Mains</v>
      </c>
      <c r="D126" s="71" t="s">
        <v>3232</v>
      </c>
      <c r="E126" s="76"/>
      <c r="F126" s="13"/>
      <c r="G126" s="13"/>
      <c r="H126" s="13"/>
      <c r="I126" s="13"/>
      <c r="J126" s="13"/>
      <c r="K126" s="13"/>
      <c r="L126" s="13"/>
      <c r="M126" s="13">
        <v>12.5</v>
      </c>
      <c r="N126" s="13">
        <v>12.95</v>
      </c>
      <c r="O126" s="13">
        <v>12.95</v>
      </c>
      <c r="P126" s="15">
        <v>12.95</v>
      </c>
      <c r="Q126" s="337">
        <v>13.5</v>
      </c>
      <c r="R126" s="15" t="str">
        <f t="shared" si="28"/>
        <v>Yes</v>
      </c>
      <c r="S126" s="15" t="str">
        <f t="shared" si="29"/>
        <v>No</v>
      </c>
      <c r="T126" s="221" t="str">
        <f t="shared" si="30"/>
        <v>Yes</v>
      </c>
      <c r="U126" s="223">
        <f t="shared" si="31"/>
        <v>4.2471042471042608E-2</v>
      </c>
      <c r="V126" s="221" t="str">
        <f t="shared" si="32"/>
        <v>Yes</v>
      </c>
      <c r="W126" s="223">
        <f t="shared" si="33"/>
        <v>4.2471042471042608E-2</v>
      </c>
      <c r="X126" s="221" t="str">
        <f t="shared" si="34"/>
        <v>Yes</v>
      </c>
      <c r="Y126" s="223">
        <f t="shared" si="35"/>
        <v>4.2471042471042608E-2</v>
      </c>
      <c r="Z126" s="222" t="str">
        <f t="shared" si="36"/>
        <v>Yes</v>
      </c>
      <c r="AA126" s="68">
        <f t="shared" si="37"/>
        <v>8.0000000000000071E-2</v>
      </c>
      <c r="AB126" s="65" t="str">
        <f t="shared" si="38"/>
        <v>No</v>
      </c>
      <c r="AC126" s="68" t="str">
        <f t="shared" si="39"/>
        <v>N/A</v>
      </c>
      <c r="AD126" s="65" t="str">
        <f t="shared" si="40"/>
        <v>No</v>
      </c>
      <c r="AE126" s="68" t="str">
        <f t="shared" si="41"/>
        <v>N/A</v>
      </c>
      <c r="AF126" s="66"/>
    </row>
    <row r="127" spans="1:32" ht="15" customHeight="1">
      <c r="A127" s="66" t="s">
        <v>17</v>
      </c>
      <c r="B127" s="66" t="s">
        <v>27</v>
      </c>
      <c r="C127" s="66" t="str" cm="1">
        <f t="array" ref="C127">_xlfn.IFNA(_xlfn.IFS(B127="Starter","Starters &amp; Sides",B127="Sides","Starters &amp; Sides"),B127)</f>
        <v>Mains</v>
      </c>
      <c r="D127" s="71" t="s">
        <v>3233</v>
      </c>
      <c r="E127" s="76"/>
      <c r="F127" s="13"/>
      <c r="G127" s="13"/>
      <c r="H127" s="13"/>
      <c r="I127" s="13"/>
      <c r="J127" s="13"/>
      <c r="K127" s="13"/>
      <c r="L127" s="13"/>
      <c r="M127" s="13">
        <v>12.95</v>
      </c>
      <c r="N127" s="13">
        <v>13.5</v>
      </c>
      <c r="O127" s="13">
        <v>13.5</v>
      </c>
      <c r="P127" s="15">
        <v>13.5</v>
      </c>
      <c r="Q127" s="337">
        <v>13.95</v>
      </c>
      <c r="R127" s="15" t="str">
        <f t="shared" si="28"/>
        <v>Yes</v>
      </c>
      <c r="S127" s="15" t="str">
        <f t="shared" si="29"/>
        <v>No</v>
      </c>
      <c r="T127" s="221" t="str">
        <f t="shared" si="30"/>
        <v>Yes</v>
      </c>
      <c r="U127" s="223">
        <f t="shared" si="31"/>
        <v>3.3333333333333215E-2</v>
      </c>
      <c r="V127" s="221" t="str">
        <f t="shared" si="32"/>
        <v>Yes</v>
      </c>
      <c r="W127" s="223">
        <f t="shared" si="33"/>
        <v>3.3333333333333215E-2</v>
      </c>
      <c r="X127" s="221" t="str">
        <f t="shared" si="34"/>
        <v>Yes</v>
      </c>
      <c r="Y127" s="223">
        <f t="shared" si="35"/>
        <v>3.3333333333333215E-2</v>
      </c>
      <c r="Z127" s="222" t="str">
        <f t="shared" si="36"/>
        <v>Yes</v>
      </c>
      <c r="AA127" s="68">
        <f t="shared" si="37"/>
        <v>7.7220077220077288E-2</v>
      </c>
      <c r="AB127" s="65" t="str">
        <f t="shared" si="38"/>
        <v>No</v>
      </c>
      <c r="AC127" s="68" t="str">
        <f t="shared" si="39"/>
        <v>N/A</v>
      </c>
      <c r="AD127" s="65" t="str">
        <f t="shared" si="40"/>
        <v>No</v>
      </c>
      <c r="AE127" s="68" t="str">
        <f t="shared" si="41"/>
        <v>N/A</v>
      </c>
      <c r="AF127" s="66"/>
    </row>
    <row r="128" spans="1:32" ht="15" customHeight="1">
      <c r="A128" s="66" t="s">
        <v>17</v>
      </c>
      <c r="B128" s="66" t="s">
        <v>27</v>
      </c>
      <c r="C128" s="66" t="str" cm="1">
        <f t="array" ref="C128">_xlfn.IFNA(_xlfn.IFS(B128="Starter","Starters &amp; Sides",B128="Sides","Starters &amp; Sides"),B128)</f>
        <v>Mains</v>
      </c>
      <c r="D128" s="71" t="s">
        <v>3234</v>
      </c>
      <c r="E128" s="76"/>
      <c r="F128" s="13"/>
      <c r="G128" s="13"/>
      <c r="H128" s="13"/>
      <c r="I128" s="13"/>
      <c r="J128" s="13"/>
      <c r="K128" s="13"/>
      <c r="L128" s="13"/>
      <c r="M128" s="13">
        <v>13.25</v>
      </c>
      <c r="N128" s="13">
        <v>13.75</v>
      </c>
      <c r="O128" s="13">
        <v>13.75</v>
      </c>
      <c r="P128" s="15">
        <v>13.75</v>
      </c>
      <c r="Q128" s="337">
        <v>14.25</v>
      </c>
      <c r="R128" s="15" t="str">
        <f t="shared" si="28"/>
        <v>Yes</v>
      </c>
      <c r="S128" s="15" t="str">
        <f t="shared" si="29"/>
        <v>No</v>
      </c>
      <c r="T128" s="221" t="str">
        <f t="shared" si="30"/>
        <v>Yes</v>
      </c>
      <c r="U128" s="223">
        <f t="shared" si="31"/>
        <v>3.6363636363636376E-2</v>
      </c>
      <c r="V128" s="221" t="str">
        <f t="shared" si="32"/>
        <v>Yes</v>
      </c>
      <c r="W128" s="223">
        <f t="shared" si="33"/>
        <v>3.6363636363636376E-2</v>
      </c>
      <c r="X128" s="221" t="str">
        <f t="shared" si="34"/>
        <v>Yes</v>
      </c>
      <c r="Y128" s="223">
        <f t="shared" si="35"/>
        <v>3.6363636363636376E-2</v>
      </c>
      <c r="Z128" s="222" t="str">
        <f t="shared" si="36"/>
        <v>Yes</v>
      </c>
      <c r="AA128" s="68">
        <f t="shared" si="37"/>
        <v>7.547169811320753E-2</v>
      </c>
      <c r="AB128" s="65" t="str">
        <f t="shared" si="38"/>
        <v>No</v>
      </c>
      <c r="AC128" s="68" t="str">
        <f t="shared" si="39"/>
        <v>N/A</v>
      </c>
      <c r="AD128" s="65" t="str">
        <f t="shared" si="40"/>
        <v>No</v>
      </c>
      <c r="AE128" s="68" t="str">
        <f t="shared" si="41"/>
        <v>N/A</v>
      </c>
      <c r="AF128" s="66"/>
    </row>
    <row r="129" spans="1:32" ht="14.5" customHeight="1">
      <c r="A129" s="66" t="s">
        <v>17</v>
      </c>
      <c r="B129" s="66" t="s">
        <v>27</v>
      </c>
      <c r="C129" s="66" t="str" cm="1">
        <f t="array" ref="C129">_xlfn.IFNA(_xlfn.IFS(B129="Starter","Starters &amp; Sides",B129="Sides","Starters &amp; Sides"),B129)</f>
        <v>Mains</v>
      </c>
      <c r="D129" s="71" t="s">
        <v>3235</v>
      </c>
      <c r="E129" s="76"/>
      <c r="F129" s="13"/>
      <c r="G129" s="13"/>
      <c r="H129" s="13"/>
      <c r="I129" s="13"/>
      <c r="J129" s="13"/>
      <c r="K129" s="13"/>
      <c r="L129" s="13"/>
      <c r="M129" s="13">
        <v>13.25</v>
      </c>
      <c r="N129" s="13">
        <v>13.75</v>
      </c>
      <c r="O129" s="13">
        <v>13.75</v>
      </c>
      <c r="P129" s="15">
        <v>13.75</v>
      </c>
      <c r="Q129" s="337">
        <v>14.25</v>
      </c>
      <c r="R129" s="15" t="str">
        <f t="shared" si="28"/>
        <v>Yes</v>
      </c>
      <c r="S129" s="15" t="str">
        <f t="shared" si="29"/>
        <v>No</v>
      </c>
      <c r="T129" s="221" t="str">
        <f t="shared" si="30"/>
        <v>Yes</v>
      </c>
      <c r="U129" s="223">
        <f t="shared" si="31"/>
        <v>3.6363636363636376E-2</v>
      </c>
      <c r="V129" s="221" t="str">
        <f t="shared" si="32"/>
        <v>Yes</v>
      </c>
      <c r="W129" s="223">
        <f t="shared" si="33"/>
        <v>3.6363636363636376E-2</v>
      </c>
      <c r="X129" s="221" t="str">
        <f t="shared" si="34"/>
        <v>Yes</v>
      </c>
      <c r="Y129" s="223">
        <f t="shared" si="35"/>
        <v>3.6363636363636376E-2</v>
      </c>
      <c r="Z129" s="222" t="str">
        <f t="shared" si="36"/>
        <v>Yes</v>
      </c>
      <c r="AA129" s="68">
        <f t="shared" si="37"/>
        <v>7.547169811320753E-2</v>
      </c>
      <c r="AB129" s="65" t="str">
        <f t="shared" si="38"/>
        <v>No</v>
      </c>
      <c r="AC129" s="68" t="str">
        <f t="shared" si="39"/>
        <v>N/A</v>
      </c>
      <c r="AD129" s="65" t="str">
        <f t="shared" si="40"/>
        <v>No</v>
      </c>
      <c r="AE129" s="68" t="str">
        <f t="shared" si="41"/>
        <v>N/A</v>
      </c>
      <c r="AF129" s="66"/>
    </row>
    <row r="130" spans="1:32">
      <c r="A130" s="66" t="s">
        <v>17</v>
      </c>
      <c r="B130" s="66" t="s">
        <v>27</v>
      </c>
      <c r="C130" s="66" t="str" cm="1">
        <f t="array" ref="C130">_xlfn.IFNA(_xlfn.IFS(B130="Starter","Starters &amp; Sides",B130="Sides","Starters &amp; Sides"),B130)</f>
        <v>Mains</v>
      </c>
      <c r="D130" s="71" t="s">
        <v>3236</v>
      </c>
      <c r="E130" s="76"/>
      <c r="F130" s="13"/>
      <c r="G130" s="13"/>
      <c r="H130" s="13"/>
      <c r="I130" s="13"/>
      <c r="J130" s="13"/>
      <c r="K130" s="13"/>
      <c r="L130" s="13"/>
      <c r="M130" s="13">
        <v>14.25</v>
      </c>
      <c r="N130" s="13">
        <v>14.95</v>
      </c>
      <c r="O130" s="13">
        <v>14.95</v>
      </c>
      <c r="P130" s="15">
        <v>14.95</v>
      </c>
      <c r="Q130" s="337">
        <v>15.5</v>
      </c>
      <c r="R130" s="15" t="str">
        <f t="shared" si="28"/>
        <v>Yes</v>
      </c>
      <c r="S130" s="15" t="str">
        <f t="shared" si="29"/>
        <v>No</v>
      </c>
      <c r="T130" s="221" t="str">
        <f t="shared" si="30"/>
        <v>Yes</v>
      </c>
      <c r="U130" s="223">
        <f t="shared" si="31"/>
        <v>3.6789297658862852E-2</v>
      </c>
      <c r="V130" s="221" t="str">
        <f t="shared" si="32"/>
        <v>Yes</v>
      </c>
      <c r="W130" s="223">
        <f t="shared" si="33"/>
        <v>3.6789297658862852E-2</v>
      </c>
      <c r="X130" s="221" t="str">
        <f t="shared" si="34"/>
        <v>Yes</v>
      </c>
      <c r="Y130" s="223">
        <f t="shared" si="35"/>
        <v>3.6789297658862852E-2</v>
      </c>
      <c r="Z130" s="222" t="str">
        <f t="shared" si="36"/>
        <v>Yes</v>
      </c>
      <c r="AA130" s="68">
        <f t="shared" si="37"/>
        <v>8.7719298245614086E-2</v>
      </c>
      <c r="AB130" s="65" t="str">
        <f t="shared" si="38"/>
        <v>No</v>
      </c>
      <c r="AC130" s="68" t="str">
        <f t="shared" si="39"/>
        <v>N/A</v>
      </c>
      <c r="AD130" s="65" t="str">
        <f t="shared" si="40"/>
        <v>No</v>
      </c>
      <c r="AE130" s="68" t="str">
        <f t="shared" si="41"/>
        <v>N/A</v>
      </c>
      <c r="AF130" s="66"/>
    </row>
    <row r="131" spans="1:32">
      <c r="A131" s="66" t="s">
        <v>17</v>
      </c>
      <c r="B131" s="66" t="s">
        <v>27</v>
      </c>
      <c r="C131" s="66" t="str" cm="1">
        <f t="array" ref="C131">_xlfn.IFNA(_xlfn.IFS(B131="Starter","Starters &amp; Sides",B131="Sides","Starters &amp; Sides"),B131)</f>
        <v>Mains</v>
      </c>
      <c r="D131" s="71" t="s">
        <v>3237</v>
      </c>
      <c r="E131" s="76"/>
      <c r="F131" s="13"/>
      <c r="G131" s="13"/>
      <c r="H131" s="13"/>
      <c r="I131" s="13"/>
      <c r="J131" s="13"/>
      <c r="K131" s="13"/>
      <c r="L131" s="13"/>
      <c r="M131" s="13">
        <v>13.95</v>
      </c>
      <c r="N131" s="13">
        <v>14.5</v>
      </c>
      <c r="O131" s="13">
        <v>14.5</v>
      </c>
      <c r="P131" s="15">
        <v>14.5</v>
      </c>
      <c r="Q131" s="337">
        <v>14.95</v>
      </c>
      <c r="R131" s="15" t="str">
        <f t="shared" si="28"/>
        <v>Yes</v>
      </c>
      <c r="S131" s="15" t="str">
        <f t="shared" si="29"/>
        <v>No</v>
      </c>
      <c r="T131" s="221" t="str">
        <f t="shared" si="30"/>
        <v>Yes</v>
      </c>
      <c r="U131" s="223">
        <f t="shared" si="31"/>
        <v>3.1034482758620641E-2</v>
      </c>
      <c r="V131" s="221" t="str">
        <f t="shared" si="32"/>
        <v>Yes</v>
      </c>
      <c r="W131" s="223">
        <f t="shared" si="33"/>
        <v>3.1034482758620641E-2</v>
      </c>
      <c r="X131" s="221" t="str">
        <f t="shared" si="34"/>
        <v>Yes</v>
      </c>
      <c r="Y131" s="223">
        <f t="shared" si="35"/>
        <v>3.1034482758620641E-2</v>
      </c>
      <c r="Z131" s="222" t="str">
        <f t="shared" si="36"/>
        <v>Yes</v>
      </c>
      <c r="AA131" s="68">
        <f t="shared" si="37"/>
        <v>7.1684587813620082E-2</v>
      </c>
      <c r="AB131" s="65" t="str">
        <f t="shared" si="38"/>
        <v>No</v>
      </c>
      <c r="AC131" s="68" t="str">
        <f t="shared" si="39"/>
        <v>N/A</v>
      </c>
      <c r="AD131" s="65" t="str">
        <f t="shared" si="40"/>
        <v>No</v>
      </c>
      <c r="AE131" s="68" t="str">
        <f t="shared" si="41"/>
        <v>N/A</v>
      </c>
      <c r="AF131" s="66"/>
    </row>
    <row r="132" spans="1:32">
      <c r="A132" s="66" t="s">
        <v>3238</v>
      </c>
      <c r="B132" s="66" t="s">
        <v>28</v>
      </c>
      <c r="C132" s="66" t="str" cm="1">
        <f t="array" ref="C132">_xlfn.IFNA(_xlfn.IFS(B132="Starter","Starters &amp; Sides",B132="Sides","Starters &amp; Sides"),B132)</f>
        <v>Drinks</v>
      </c>
      <c r="D132" s="71" t="s">
        <v>3149</v>
      </c>
      <c r="E132" s="76"/>
      <c r="F132" s="13"/>
      <c r="G132" s="13"/>
      <c r="H132" s="13"/>
      <c r="I132" s="13"/>
      <c r="J132" s="13"/>
      <c r="K132" s="13"/>
      <c r="L132" s="13"/>
      <c r="M132" s="13">
        <v>5.25</v>
      </c>
      <c r="N132" s="13">
        <v>5.5</v>
      </c>
      <c r="O132" s="13">
        <v>5.5</v>
      </c>
      <c r="P132" s="15">
        <v>5.5</v>
      </c>
      <c r="Q132" s="337">
        <v>5.95</v>
      </c>
      <c r="R132" s="15" t="str">
        <f t="shared" si="28"/>
        <v>Yes</v>
      </c>
      <c r="S132" s="15" t="str">
        <f t="shared" si="29"/>
        <v>No</v>
      </c>
      <c r="T132" s="221" t="str">
        <f t="shared" si="30"/>
        <v>Yes</v>
      </c>
      <c r="U132" s="223">
        <f t="shared" si="31"/>
        <v>8.181818181818179E-2</v>
      </c>
      <c r="V132" s="221" t="str">
        <f t="shared" si="32"/>
        <v>Yes</v>
      </c>
      <c r="W132" s="223">
        <f t="shared" si="33"/>
        <v>8.181818181818179E-2</v>
      </c>
      <c r="X132" s="221" t="str">
        <f t="shared" si="34"/>
        <v>Yes</v>
      </c>
      <c r="Y132" s="223">
        <f t="shared" si="35"/>
        <v>8.181818181818179E-2</v>
      </c>
      <c r="Z132" s="222" t="str">
        <f t="shared" si="36"/>
        <v>Yes</v>
      </c>
      <c r="AA132" s="68">
        <f t="shared" si="37"/>
        <v>0.1333333333333333</v>
      </c>
      <c r="AB132" s="65" t="str">
        <f t="shared" si="38"/>
        <v>No</v>
      </c>
      <c r="AC132" s="68" t="str">
        <f t="shared" si="39"/>
        <v>N/A</v>
      </c>
      <c r="AD132" s="65" t="str">
        <f t="shared" si="40"/>
        <v>No</v>
      </c>
      <c r="AE132" s="68" t="str">
        <f t="shared" si="41"/>
        <v>N/A</v>
      </c>
      <c r="AF132" s="66"/>
    </row>
    <row r="133" spans="1:32">
      <c r="A133" s="66" t="s">
        <v>3238</v>
      </c>
      <c r="B133" s="66" t="s">
        <v>28</v>
      </c>
      <c r="C133" s="66" t="str" cm="1">
        <f t="array" ref="C133">_xlfn.IFNA(_xlfn.IFS(B133="Starter","Starters &amp; Sides",B133="Sides","Starters &amp; Sides"),B133)</f>
        <v>Drinks</v>
      </c>
      <c r="D133" s="71" t="s">
        <v>3239</v>
      </c>
      <c r="E133" s="76"/>
      <c r="F133" s="13"/>
      <c r="G133" s="13"/>
      <c r="H133" s="13"/>
      <c r="I133" s="13"/>
      <c r="J133" s="13"/>
      <c r="K133" s="13"/>
      <c r="L133" s="13"/>
      <c r="M133" s="13">
        <v>5.25</v>
      </c>
      <c r="N133" s="13">
        <v>5.5</v>
      </c>
      <c r="O133" s="13">
        <v>5.5</v>
      </c>
      <c r="P133" s="15">
        <v>5.5</v>
      </c>
      <c r="Q133" s="337">
        <v>5.95</v>
      </c>
      <c r="R133" s="15" t="str">
        <f t="shared" si="28"/>
        <v>Yes</v>
      </c>
      <c r="S133" s="15" t="str">
        <f t="shared" si="29"/>
        <v>No</v>
      </c>
      <c r="T133" s="221" t="str">
        <f t="shared" si="30"/>
        <v>Yes</v>
      </c>
      <c r="U133" s="223">
        <f t="shared" si="31"/>
        <v>8.181818181818179E-2</v>
      </c>
      <c r="V133" s="221" t="str">
        <f t="shared" si="32"/>
        <v>Yes</v>
      </c>
      <c r="W133" s="223">
        <f t="shared" si="33"/>
        <v>8.181818181818179E-2</v>
      </c>
      <c r="X133" s="221" t="str">
        <f t="shared" si="34"/>
        <v>Yes</v>
      </c>
      <c r="Y133" s="223">
        <f t="shared" si="35"/>
        <v>8.181818181818179E-2</v>
      </c>
      <c r="Z133" s="222" t="str">
        <f t="shared" si="36"/>
        <v>Yes</v>
      </c>
      <c r="AA133" s="68">
        <f t="shared" si="37"/>
        <v>0.1333333333333333</v>
      </c>
      <c r="AB133" s="65" t="str">
        <f t="shared" si="38"/>
        <v>No</v>
      </c>
      <c r="AC133" s="68" t="str">
        <f t="shared" si="39"/>
        <v>N/A</v>
      </c>
      <c r="AD133" s="65" t="str">
        <f t="shared" si="40"/>
        <v>No</v>
      </c>
      <c r="AE133" s="68" t="str">
        <f t="shared" si="41"/>
        <v>N/A</v>
      </c>
      <c r="AF133" s="66"/>
    </row>
    <row r="134" spans="1:32">
      <c r="A134" s="66" t="s">
        <v>3238</v>
      </c>
      <c r="B134" s="66" t="s">
        <v>28</v>
      </c>
      <c r="C134" s="66" t="str" cm="1">
        <f t="array" ref="C134">_xlfn.IFNA(_xlfn.IFS(B134="Starter","Starters &amp; Sides",B134="Sides","Starters &amp; Sides"),B134)</f>
        <v>Drinks</v>
      </c>
      <c r="D134" s="71" t="s">
        <v>3240</v>
      </c>
      <c r="E134" s="76"/>
      <c r="F134" s="13"/>
      <c r="G134" s="13"/>
      <c r="H134" s="13"/>
      <c r="I134" s="13"/>
      <c r="J134" s="13"/>
      <c r="K134" s="13"/>
      <c r="L134" s="13"/>
      <c r="M134" s="13">
        <v>7.95</v>
      </c>
      <c r="N134" s="13">
        <v>7.95</v>
      </c>
      <c r="O134" s="13">
        <v>7.94</v>
      </c>
      <c r="P134" s="15">
        <v>7.95</v>
      </c>
      <c r="Q134" s="337">
        <v>8.5</v>
      </c>
      <c r="R134" s="15" t="str">
        <f t="shared" si="28"/>
        <v>Yes</v>
      </c>
      <c r="S134" s="15" t="str">
        <f t="shared" si="29"/>
        <v>No</v>
      </c>
      <c r="T134" s="221" t="str">
        <f t="shared" si="30"/>
        <v>Yes</v>
      </c>
      <c r="U134" s="223">
        <f t="shared" si="31"/>
        <v>6.9182389937106903E-2</v>
      </c>
      <c r="V134" s="221" t="str">
        <f t="shared" si="32"/>
        <v>Yes</v>
      </c>
      <c r="W134" s="223">
        <f t="shared" si="33"/>
        <v>7.0528967254408048E-2</v>
      </c>
      <c r="X134" s="221" t="str">
        <f t="shared" si="34"/>
        <v>Yes</v>
      </c>
      <c r="Y134" s="223">
        <f t="shared" si="35"/>
        <v>6.9182389937106903E-2</v>
      </c>
      <c r="Z134" s="222" t="str">
        <f t="shared" si="36"/>
        <v>Yes</v>
      </c>
      <c r="AA134" s="68">
        <f t="shared" si="37"/>
        <v>6.9182389937106903E-2</v>
      </c>
      <c r="AB134" s="65" t="str">
        <f t="shared" si="38"/>
        <v>No</v>
      </c>
      <c r="AC134" s="68" t="str">
        <f t="shared" si="39"/>
        <v>N/A</v>
      </c>
      <c r="AD134" s="65" t="str">
        <f t="shared" si="40"/>
        <v>No</v>
      </c>
      <c r="AE134" s="68" t="str">
        <f t="shared" si="41"/>
        <v>N/A</v>
      </c>
      <c r="AF134" s="66"/>
    </row>
    <row r="135" spans="1:32">
      <c r="A135" s="66" t="s">
        <v>3238</v>
      </c>
      <c r="B135" s="66" t="s">
        <v>28</v>
      </c>
      <c r="C135" s="66" t="str" cm="1">
        <f t="array" ref="C135">_xlfn.IFNA(_xlfn.IFS(B135="Starter","Starters &amp; Sides",B135="Sides","Starters &amp; Sides"),B135)</f>
        <v>Drinks</v>
      </c>
      <c r="D135" s="71" t="s">
        <v>3241</v>
      </c>
      <c r="E135" s="76"/>
      <c r="F135" s="13"/>
      <c r="G135" s="13"/>
      <c r="H135" s="13"/>
      <c r="I135" s="13"/>
      <c r="J135" s="13"/>
      <c r="K135" s="13"/>
      <c r="L135" s="13"/>
      <c r="M135" s="13">
        <v>5.5</v>
      </c>
      <c r="N135" s="13">
        <v>5.75</v>
      </c>
      <c r="O135" s="13">
        <v>5.75</v>
      </c>
      <c r="P135" s="15">
        <v>5.75</v>
      </c>
      <c r="Q135" s="337">
        <v>5.95</v>
      </c>
      <c r="R135" s="15" t="str">
        <f t="shared" si="28"/>
        <v>Yes</v>
      </c>
      <c r="S135" s="15" t="str">
        <f t="shared" si="29"/>
        <v>No</v>
      </c>
      <c r="T135" s="221" t="str">
        <f t="shared" si="30"/>
        <v>Yes</v>
      </c>
      <c r="U135" s="223">
        <f t="shared" si="31"/>
        <v>3.4782608695652195E-2</v>
      </c>
      <c r="V135" s="221" t="str">
        <f t="shared" si="32"/>
        <v>Yes</v>
      </c>
      <c r="W135" s="223">
        <f t="shared" si="33"/>
        <v>3.4782608695652195E-2</v>
      </c>
      <c r="X135" s="221" t="str">
        <f t="shared" si="34"/>
        <v>Yes</v>
      </c>
      <c r="Y135" s="223">
        <f t="shared" si="35"/>
        <v>3.4782608695652195E-2</v>
      </c>
      <c r="Z135" s="222" t="str">
        <f t="shared" si="36"/>
        <v>Yes</v>
      </c>
      <c r="AA135" s="68">
        <f t="shared" si="37"/>
        <v>8.181818181818179E-2</v>
      </c>
      <c r="AB135" s="65" t="str">
        <f t="shared" si="38"/>
        <v>No</v>
      </c>
      <c r="AC135" s="68" t="str">
        <f t="shared" si="39"/>
        <v>N/A</v>
      </c>
      <c r="AD135" s="65" t="str">
        <f t="shared" si="40"/>
        <v>No</v>
      </c>
      <c r="AE135" s="68" t="str">
        <f t="shared" si="41"/>
        <v>N/A</v>
      </c>
      <c r="AF135" s="66"/>
    </row>
    <row r="136" spans="1:32">
      <c r="A136" s="66" t="s">
        <v>3238</v>
      </c>
      <c r="B136" s="66" t="s">
        <v>28</v>
      </c>
      <c r="C136" s="66" t="str" cm="1">
        <f t="array" ref="C136">_xlfn.IFNA(_xlfn.IFS(B136="Starter","Starters &amp; Sides",B136="Sides","Starters &amp; Sides"),B136)</f>
        <v>Drinks</v>
      </c>
      <c r="D136" s="71" t="s">
        <v>3242</v>
      </c>
      <c r="E136" s="76"/>
      <c r="F136" s="13"/>
      <c r="G136" s="13"/>
      <c r="H136" s="13"/>
      <c r="I136" s="13"/>
      <c r="J136" s="13"/>
      <c r="K136" s="13"/>
      <c r="L136" s="13"/>
      <c r="M136" s="13">
        <v>5.5</v>
      </c>
      <c r="N136" s="13">
        <v>5.75</v>
      </c>
      <c r="O136" s="13">
        <v>5.75</v>
      </c>
      <c r="P136" s="15">
        <v>5.75</v>
      </c>
      <c r="Q136" s="337">
        <v>5.95</v>
      </c>
      <c r="R136" s="15" t="str">
        <f t="shared" si="28"/>
        <v>Yes</v>
      </c>
      <c r="S136" s="15" t="str">
        <f t="shared" si="29"/>
        <v>No</v>
      </c>
      <c r="T136" s="221" t="str">
        <f t="shared" si="30"/>
        <v>Yes</v>
      </c>
      <c r="U136" s="223">
        <f t="shared" si="31"/>
        <v>3.4782608695652195E-2</v>
      </c>
      <c r="V136" s="221" t="str">
        <f t="shared" si="32"/>
        <v>Yes</v>
      </c>
      <c r="W136" s="223">
        <f t="shared" si="33"/>
        <v>3.4782608695652195E-2</v>
      </c>
      <c r="X136" s="221" t="str">
        <f t="shared" si="34"/>
        <v>Yes</v>
      </c>
      <c r="Y136" s="223">
        <f t="shared" si="35"/>
        <v>3.4782608695652195E-2</v>
      </c>
      <c r="Z136" s="222" t="str">
        <f t="shared" si="36"/>
        <v>Yes</v>
      </c>
      <c r="AA136" s="68">
        <f t="shared" si="37"/>
        <v>8.181818181818179E-2</v>
      </c>
      <c r="AB136" s="65" t="str">
        <f t="shared" si="38"/>
        <v>No</v>
      </c>
      <c r="AC136" s="68" t="str">
        <f t="shared" si="39"/>
        <v>N/A</v>
      </c>
      <c r="AD136" s="65" t="str">
        <f t="shared" si="40"/>
        <v>No</v>
      </c>
      <c r="AE136" s="68" t="str">
        <f t="shared" si="41"/>
        <v>N/A</v>
      </c>
      <c r="AF136" s="66"/>
    </row>
    <row r="137" spans="1:32">
      <c r="A137" s="66" t="s">
        <v>3238</v>
      </c>
      <c r="B137" s="66" t="s">
        <v>28</v>
      </c>
      <c r="C137" s="66" t="str" cm="1">
        <f t="array" ref="C137">_xlfn.IFNA(_xlfn.IFS(B137="Starter","Starters &amp; Sides",B137="Sides","Starters &amp; Sides"),B137)</f>
        <v>Drinks</v>
      </c>
      <c r="D137" s="71" t="s">
        <v>3243</v>
      </c>
      <c r="E137" s="76"/>
      <c r="F137" s="13"/>
      <c r="G137" s="12"/>
      <c r="H137" s="12"/>
      <c r="I137" s="13"/>
      <c r="J137" s="13"/>
      <c r="K137" s="13"/>
      <c r="L137" s="13"/>
      <c r="M137" s="13">
        <v>5.75</v>
      </c>
      <c r="N137" s="13">
        <v>5.95</v>
      </c>
      <c r="O137" s="13">
        <v>5.95</v>
      </c>
      <c r="P137" s="15">
        <v>5.95</v>
      </c>
      <c r="Q137" s="337">
        <v>6.5</v>
      </c>
      <c r="R137" s="15" t="str">
        <f t="shared" si="28"/>
        <v>Yes</v>
      </c>
      <c r="S137" s="15" t="str">
        <f t="shared" si="29"/>
        <v>No</v>
      </c>
      <c r="T137" s="221" t="str">
        <f t="shared" si="30"/>
        <v>Yes</v>
      </c>
      <c r="U137" s="223">
        <f t="shared" si="31"/>
        <v>9.243697478991586E-2</v>
      </c>
      <c r="V137" s="221" t="str">
        <f t="shared" si="32"/>
        <v>Yes</v>
      </c>
      <c r="W137" s="223">
        <f t="shared" si="33"/>
        <v>9.243697478991586E-2</v>
      </c>
      <c r="X137" s="221" t="str">
        <f t="shared" si="34"/>
        <v>Yes</v>
      </c>
      <c r="Y137" s="223">
        <f t="shared" si="35"/>
        <v>9.243697478991586E-2</v>
      </c>
      <c r="Z137" s="222" t="str">
        <f t="shared" si="36"/>
        <v>Yes</v>
      </c>
      <c r="AA137" s="68">
        <f t="shared" si="37"/>
        <v>0.13043478260869557</v>
      </c>
      <c r="AB137" s="65" t="str">
        <f t="shared" si="38"/>
        <v>No</v>
      </c>
      <c r="AC137" s="68" t="str">
        <f t="shared" si="39"/>
        <v>N/A</v>
      </c>
      <c r="AD137" s="65" t="str">
        <f t="shared" si="40"/>
        <v>No</v>
      </c>
      <c r="AE137" s="68" t="str">
        <f t="shared" si="41"/>
        <v>N/A</v>
      </c>
      <c r="AF137" s="66"/>
    </row>
    <row r="138" spans="1:32">
      <c r="A138" s="66" t="s">
        <v>3238</v>
      </c>
      <c r="B138" s="66" t="s">
        <v>28</v>
      </c>
      <c r="C138" s="66" t="str" cm="1">
        <f t="array" ref="C138">_xlfn.IFNA(_xlfn.IFS(B138="Starter","Starters &amp; Sides",B138="Sides","Starters &amp; Sides"),B138)</f>
        <v>Drinks</v>
      </c>
      <c r="D138" s="71" t="s">
        <v>3244</v>
      </c>
      <c r="E138" s="76"/>
      <c r="F138" s="13"/>
      <c r="G138" s="13"/>
      <c r="H138" s="13"/>
      <c r="I138" s="13"/>
      <c r="J138" s="13"/>
      <c r="K138" s="13"/>
      <c r="L138" s="13"/>
      <c r="M138" s="13">
        <v>5.75</v>
      </c>
      <c r="N138" s="13">
        <v>5.95</v>
      </c>
      <c r="O138" s="13">
        <v>5.95</v>
      </c>
      <c r="P138" s="15">
        <v>5.95</v>
      </c>
      <c r="Q138" s="337">
        <v>6.5</v>
      </c>
      <c r="R138" s="15" t="str">
        <f t="shared" si="28"/>
        <v>Yes</v>
      </c>
      <c r="S138" s="15" t="str">
        <f t="shared" si="29"/>
        <v>No</v>
      </c>
      <c r="T138" s="221" t="str">
        <f t="shared" si="30"/>
        <v>Yes</v>
      </c>
      <c r="U138" s="223">
        <f t="shared" si="31"/>
        <v>9.243697478991586E-2</v>
      </c>
      <c r="V138" s="221" t="str">
        <f t="shared" si="32"/>
        <v>Yes</v>
      </c>
      <c r="W138" s="223">
        <f t="shared" si="33"/>
        <v>9.243697478991586E-2</v>
      </c>
      <c r="X138" s="221" t="str">
        <f t="shared" si="34"/>
        <v>Yes</v>
      </c>
      <c r="Y138" s="223">
        <f t="shared" si="35"/>
        <v>9.243697478991586E-2</v>
      </c>
      <c r="Z138" s="222" t="str">
        <f t="shared" si="36"/>
        <v>Yes</v>
      </c>
      <c r="AA138" s="68">
        <f t="shared" si="37"/>
        <v>0.13043478260869557</v>
      </c>
      <c r="AB138" s="65" t="str">
        <f t="shared" si="38"/>
        <v>No</v>
      </c>
      <c r="AC138" s="68" t="str">
        <f t="shared" si="39"/>
        <v>N/A</v>
      </c>
      <c r="AD138" s="65" t="str">
        <f t="shared" si="40"/>
        <v>No</v>
      </c>
      <c r="AE138" s="68" t="str">
        <f t="shared" si="41"/>
        <v>N/A</v>
      </c>
      <c r="AF138" s="66"/>
    </row>
    <row r="139" spans="1:32">
      <c r="A139" s="66" t="s">
        <v>3238</v>
      </c>
      <c r="B139" s="66" t="s">
        <v>28</v>
      </c>
      <c r="C139" s="66" t="str" cm="1">
        <f t="array" ref="C139">_xlfn.IFNA(_xlfn.IFS(B139="Starter","Starters &amp; Sides",B139="Sides","Starters &amp; Sides"),B139)</f>
        <v>Drinks</v>
      </c>
      <c r="D139" s="71" t="s">
        <v>3245</v>
      </c>
      <c r="E139" s="76"/>
      <c r="F139" s="12"/>
      <c r="G139" s="12"/>
      <c r="H139" s="12"/>
      <c r="I139" s="13"/>
      <c r="J139" s="13"/>
      <c r="K139" s="13"/>
      <c r="L139" s="13"/>
      <c r="M139" s="13">
        <v>5.75</v>
      </c>
      <c r="N139" s="13">
        <v>5.95</v>
      </c>
      <c r="O139" s="13">
        <v>5.95</v>
      </c>
      <c r="P139" s="15">
        <v>5.95</v>
      </c>
      <c r="Q139" s="337">
        <v>6.5</v>
      </c>
      <c r="R139" s="15" t="str">
        <f t="shared" si="28"/>
        <v>Yes</v>
      </c>
      <c r="S139" s="15" t="str">
        <f t="shared" si="29"/>
        <v>No</v>
      </c>
      <c r="T139" s="221" t="str">
        <f t="shared" si="30"/>
        <v>Yes</v>
      </c>
      <c r="U139" s="223">
        <f t="shared" si="31"/>
        <v>9.243697478991586E-2</v>
      </c>
      <c r="V139" s="221" t="str">
        <f t="shared" si="32"/>
        <v>Yes</v>
      </c>
      <c r="W139" s="223">
        <f t="shared" si="33"/>
        <v>9.243697478991586E-2</v>
      </c>
      <c r="X139" s="221" t="str">
        <f t="shared" si="34"/>
        <v>Yes</v>
      </c>
      <c r="Y139" s="223">
        <f t="shared" si="35"/>
        <v>9.243697478991586E-2</v>
      </c>
      <c r="Z139" s="222" t="str">
        <f t="shared" si="36"/>
        <v>Yes</v>
      </c>
      <c r="AA139" s="68">
        <f t="shared" si="37"/>
        <v>0.13043478260869557</v>
      </c>
      <c r="AB139" s="65" t="str">
        <f t="shared" si="38"/>
        <v>No</v>
      </c>
      <c r="AC139" s="68" t="str">
        <f t="shared" si="39"/>
        <v>N/A</v>
      </c>
      <c r="AD139" s="65" t="str">
        <f t="shared" si="40"/>
        <v>No</v>
      </c>
      <c r="AE139" s="68" t="str">
        <f t="shared" si="41"/>
        <v>N/A</v>
      </c>
      <c r="AF139" s="66"/>
    </row>
    <row r="140" spans="1:32">
      <c r="A140" s="66" t="s">
        <v>3238</v>
      </c>
      <c r="B140" s="66" t="s">
        <v>28</v>
      </c>
      <c r="C140" s="66" t="str" cm="1">
        <f t="array" ref="C140">_xlfn.IFNA(_xlfn.IFS(B140="Starter","Starters &amp; Sides",B140="Sides","Starters &amp; Sides"),B140)</f>
        <v>Drinks</v>
      </c>
      <c r="D140" s="71" t="s">
        <v>3246</v>
      </c>
      <c r="E140" s="75"/>
      <c r="F140" s="12"/>
      <c r="G140" s="12"/>
      <c r="H140" s="12"/>
      <c r="I140" s="13"/>
      <c r="J140" s="13"/>
      <c r="K140" s="13"/>
      <c r="L140" s="13"/>
      <c r="M140" s="13">
        <v>5.5</v>
      </c>
      <c r="N140" s="13">
        <v>5.75</v>
      </c>
      <c r="O140" s="13">
        <v>5.75</v>
      </c>
      <c r="P140" s="15">
        <v>5.75</v>
      </c>
      <c r="Q140" s="337">
        <v>5.95</v>
      </c>
      <c r="R140" s="15" t="str">
        <f t="shared" si="28"/>
        <v>Yes</v>
      </c>
      <c r="S140" s="15" t="str">
        <f t="shared" si="29"/>
        <v>No</v>
      </c>
      <c r="T140" s="221" t="str">
        <f t="shared" si="30"/>
        <v>Yes</v>
      </c>
      <c r="U140" s="223">
        <f t="shared" si="31"/>
        <v>3.4782608695652195E-2</v>
      </c>
      <c r="V140" s="221" t="str">
        <f t="shared" si="32"/>
        <v>Yes</v>
      </c>
      <c r="W140" s="223">
        <f t="shared" si="33"/>
        <v>3.4782608695652195E-2</v>
      </c>
      <c r="X140" s="221" t="str">
        <f t="shared" si="34"/>
        <v>Yes</v>
      </c>
      <c r="Y140" s="223">
        <f t="shared" si="35"/>
        <v>3.4782608695652195E-2</v>
      </c>
      <c r="Z140" s="222" t="str">
        <f t="shared" si="36"/>
        <v>Yes</v>
      </c>
      <c r="AA140" s="68">
        <f t="shared" si="37"/>
        <v>8.181818181818179E-2</v>
      </c>
      <c r="AB140" s="65" t="str">
        <f t="shared" si="38"/>
        <v>No</v>
      </c>
      <c r="AC140" s="68" t="str">
        <f t="shared" si="39"/>
        <v>N/A</v>
      </c>
      <c r="AD140" s="65" t="str">
        <f t="shared" si="40"/>
        <v>No</v>
      </c>
      <c r="AE140" s="68" t="str">
        <f t="shared" si="41"/>
        <v>N/A</v>
      </c>
      <c r="AF140" s="66"/>
    </row>
    <row r="141" spans="1:32">
      <c r="A141" s="66" t="s">
        <v>3238</v>
      </c>
      <c r="B141" s="66" t="s">
        <v>28</v>
      </c>
      <c r="C141" s="66" t="str" cm="1">
        <f t="array" ref="C141">_xlfn.IFNA(_xlfn.IFS(B141="Starter","Starters &amp; Sides",B141="Sides","Starters &amp; Sides"),B141)</f>
        <v>Drinks</v>
      </c>
      <c r="D141" s="71" t="s">
        <v>3247</v>
      </c>
      <c r="E141" s="75"/>
      <c r="F141" s="12"/>
      <c r="G141" s="12"/>
      <c r="H141" s="12"/>
      <c r="I141" s="13"/>
      <c r="J141" s="13"/>
      <c r="K141" s="13"/>
      <c r="L141" s="13"/>
      <c r="M141" s="13">
        <v>6.75</v>
      </c>
      <c r="N141" s="13">
        <v>6.95</v>
      </c>
      <c r="O141" s="13">
        <v>6.95</v>
      </c>
      <c r="P141" s="15">
        <v>6.95</v>
      </c>
      <c r="Q141" s="337">
        <v>7.25</v>
      </c>
      <c r="R141" s="15" t="str">
        <f t="shared" si="28"/>
        <v>Yes</v>
      </c>
      <c r="S141" s="15" t="str">
        <f t="shared" si="29"/>
        <v>No</v>
      </c>
      <c r="T141" s="221" t="str">
        <f t="shared" si="30"/>
        <v>Yes</v>
      </c>
      <c r="U141" s="223">
        <f t="shared" si="31"/>
        <v>4.3165467625899234E-2</v>
      </c>
      <c r="V141" s="221" t="str">
        <f t="shared" si="32"/>
        <v>Yes</v>
      </c>
      <c r="W141" s="223">
        <f t="shared" si="33"/>
        <v>4.3165467625899234E-2</v>
      </c>
      <c r="X141" s="221" t="str">
        <f t="shared" si="34"/>
        <v>Yes</v>
      </c>
      <c r="Y141" s="223">
        <f t="shared" si="35"/>
        <v>4.3165467625899234E-2</v>
      </c>
      <c r="Z141" s="222" t="str">
        <f t="shared" si="36"/>
        <v>Yes</v>
      </c>
      <c r="AA141" s="68">
        <f t="shared" si="37"/>
        <v>7.4074074074074181E-2</v>
      </c>
      <c r="AB141" s="65" t="str">
        <f t="shared" si="38"/>
        <v>No</v>
      </c>
      <c r="AC141" s="68" t="str">
        <f t="shared" si="39"/>
        <v>N/A</v>
      </c>
      <c r="AD141" s="65" t="str">
        <f t="shared" si="40"/>
        <v>No</v>
      </c>
      <c r="AE141" s="68" t="str">
        <f t="shared" si="41"/>
        <v>N/A</v>
      </c>
      <c r="AF141" s="66"/>
    </row>
    <row r="142" spans="1:32">
      <c r="A142" s="66" t="s">
        <v>3238</v>
      </c>
      <c r="B142" s="66" t="s">
        <v>28</v>
      </c>
      <c r="C142" s="66" t="str" cm="1">
        <f t="array" ref="C142">_xlfn.IFNA(_xlfn.IFS(B142="Starter","Starters &amp; Sides",B142="Sides","Starters &amp; Sides"),B142)</f>
        <v>Drinks</v>
      </c>
      <c r="D142" s="71" t="s">
        <v>3248</v>
      </c>
      <c r="E142" s="75"/>
      <c r="F142" s="12"/>
      <c r="G142" s="12"/>
      <c r="H142" s="12"/>
      <c r="I142" s="13"/>
      <c r="J142" s="13"/>
      <c r="K142" s="13"/>
      <c r="L142" s="13"/>
      <c r="M142" s="13">
        <v>29.95</v>
      </c>
      <c r="N142" s="13">
        <v>29.95</v>
      </c>
      <c r="O142" s="13">
        <v>29.95</v>
      </c>
      <c r="P142" s="21">
        <v>29.95</v>
      </c>
      <c r="Q142" s="339">
        <v>29.95</v>
      </c>
      <c r="R142" s="15" t="str">
        <f t="shared" si="28"/>
        <v>Yes</v>
      </c>
      <c r="S142" s="15" t="str">
        <f t="shared" si="29"/>
        <v>No</v>
      </c>
      <c r="T142" s="221" t="str">
        <f t="shared" si="30"/>
        <v>Yes</v>
      </c>
      <c r="U142" s="223">
        <f t="shared" si="31"/>
        <v>0</v>
      </c>
      <c r="V142" s="221" t="str">
        <f t="shared" si="32"/>
        <v>Yes</v>
      </c>
      <c r="W142" s="223">
        <f t="shared" si="33"/>
        <v>0</v>
      </c>
      <c r="X142" s="221" t="str">
        <f t="shared" si="34"/>
        <v>Yes</v>
      </c>
      <c r="Y142" s="223">
        <f t="shared" si="35"/>
        <v>0</v>
      </c>
      <c r="Z142" s="222" t="str">
        <f t="shared" si="36"/>
        <v>Yes</v>
      </c>
      <c r="AA142" s="68">
        <f t="shared" si="37"/>
        <v>0</v>
      </c>
      <c r="AB142" s="65" t="str">
        <f t="shared" si="38"/>
        <v>No</v>
      </c>
      <c r="AC142" s="68" t="str">
        <f t="shared" si="39"/>
        <v>N/A</v>
      </c>
      <c r="AD142" s="65" t="str">
        <f t="shared" si="40"/>
        <v>No</v>
      </c>
      <c r="AE142" s="68" t="str">
        <f t="shared" si="41"/>
        <v>N/A</v>
      </c>
      <c r="AF142" s="66"/>
    </row>
    <row r="143" spans="1:32">
      <c r="A143" s="66" t="s">
        <v>3238</v>
      </c>
      <c r="B143" s="66" t="s">
        <v>28</v>
      </c>
      <c r="C143" s="66" t="str" cm="1">
        <f t="array" ref="C143">_xlfn.IFNA(_xlfn.IFS(B143="Starter","Starters &amp; Sides",B143="Sides","Starters &amp; Sides"),B143)</f>
        <v>Drinks</v>
      </c>
      <c r="D143" s="71" t="s">
        <v>3249</v>
      </c>
      <c r="E143" s="75"/>
      <c r="F143" s="12"/>
      <c r="G143" s="12"/>
      <c r="H143" s="12"/>
      <c r="I143" s="13"/>
      <c r="J143" s="13"/>
      <c r="K143" s="13"/>
      <c r="L143" s="13"/>
      <c r="M143" s="13">
        <v>6.5</v>
      </c>
      <c r="N143" s="13"/>
      <c r="O143" s="372"/>
      <c r="P143" s="4"/>
      <c r="Q143" s="338"/>
      <c r="R143" s="15" t="str">
        <f t="shared" si="28"/>
        <v>No</v>
      </c>
      <c r="S143" s="15" t="str">
        <f t="shared" si="29"/>
        <v>No</v>
      </c>
      <c r="T143" s="221" t="str">
        <f t="shared" si="30"/>
        <v>No</v>
      </c>
      <c r="U143" s="223" t="str">
        <f t="shared" si="31"/>
        <v>N/A</v>
      </c>
      <c r="V143" s="221" t="str">
        <f t="shared" si="32"/>
        <v>No</v>
      </c>
      <c r="W143" s="223" t="str">
        <f t="shared" si="33"/>
        <v>N/A</v>
      </c>
      <c r="X143" s="221" t="str">
        <f t="shared" si="34"/>
        <v>No</v>
      </c>
      <c r="Y143" s="223" t="str">
        <f t="shared" si="35"/>
        <v>N/A</v>
      </c>
      <c r="Z143" s="222" t="str">
        <f t="shared" si="36"/>
        <v>No</v>
      </c>
      <c r="AA143" s="68" t="str">
        <f t="shared" si="37"/>
        <v>N/A</v>
      </c>
      <c r="AB143" s="65" t="str">
        <f t="shared" si="38"/>
        <v>No</v>
      </c>
      <c r="AC143" s="68" t="str">
        <f t="shared" si="39"/>
        <v>N/A</v>
      </c>
      <c r="AD143" s="65" t="str">
        <f t="shared" si="40"/>
        <v>No</v>
      </c>
      <c r="AE143" s="68" t="str">
        <f t="shared" si="41"/>
        <v>N/A</v>
      </c>
      <c r="AF143" s="66"/>
    </row>
    <row r="144" spans="1:32">
      <c r="A144" s="66" t="s">
        <v>3238</v>
      </c>
      <c r="B144" s="66" t="s">
        <v>28</v>
      </c>
      <c r="C144" s="66" t="str" cm="1">
        <f t="array" ref="C144">_xlfn.IFNA(_xlfn.IFS(B144="Starter","Starters &amp; Sides",B144="Sides","Starters &amp; Sides"),B144)</f>
        <v>Drinks</v>
      </c>
      <c r="D144" s="71" t="s">
        <v>3250</v>
      </c>
      <c r="E144" s="75"/>
      <c r="F144" s="12"/>
      <c r="G144" s="12"/>
      <c r="H144" s="12"/>
      <c r="I144" s="13"/>
      <c r="J144" s="13"/>
      <c r="K144" s="13"/>
      <c r="L144" s="13"/>
      <c r="M144" s="13">
        <v>7.95</v>
      </c>
      <c r="N144" s="13"/>
      <c r="O144" s="372"/>
      <c r="P144" s="4"/>
      <c r="Q144" s="338"/>
      <c r="R144" s="15" t="str">
        <f t="shared" si="28"/>
        <v>No</v>
      </c>
      <c r="S144" s="15" t="str">
        <f t="shared" si="29"/>
        <v>No</v>
      </c>
      <c r="T144" s="221" t="str">
        <f t="shared" si="30"/>
        <v>No</v>
      </c>
      <c r="U144" s="223" t="str">
        <f t="shared" si="31"/>
        <v>N/A</v>
      </c>
      <c r="V144" s="221" t="str">
        <f t="shared" si="32"/>
        <v>No</v>
      </c>
      <c r="W144" s="223" t="str">
        <f t="shared" si="33"/>
        <v>N/A</v>
      </c>
      <c r="X144" s="221" t="str">
        <f t="shared" si="34"/>
        <v>No</v>
      </c>
      <c r="Y144" s="223" t="str">
        <f t="shared" si="35"/>
        <v>N/A</v>
      </c>
      <c r="Z144" s="222" t="str">
        <f t="shared" si="36"/>
        <v>No</v>
      </c>
      <c r="AA144" s="68" t="str">
        <f t="shared" si="37"/>
        <v>N/A</v>
      </c>
      <c r="AB144" s="65" t="str">
        <f t="shared" si="38"/>
        <v>No</v>
      </c>
      <c r="AC144" s="68" t="str">
        <f t="shared" si="39"/>
        <v>N/A</v>
      </c>
      <c r="AD144" s="65" t="str">
        <f t="shared" si="40"/>
        <v>No</v>
      </c>
      <c r="AE144" s="68" t="str">
        <f t="shared" si="41"/>
        <v>N/A</v>
      </c>
      <c r="AF144" s="66"/>
    </row>
    <row r="145" spans="1:32">
      <c r="A145" s="66" t="s">
        <v>3238</v>
      </c>
      <c r="B145" s="66" t="s">
        <v>28</v>
      </c>
      <c r="C145" s="66" t="str" cm="1">
        <f t="array" ref="C145">_xlfn.IFNA(_xlfn.IFS(B145="Starter","Starters &amp; Sides",B145="Sides","Starters &amp; Sides"),B145)</f>
        <v>Drinks</v>
      </c>
      <c r="D145" s="71" t="s">
        <v>3251</v>
      </c>
      <c r="E145" s="75"/>
      <c r="F145" s="12"/>
      <c r="G145" s="12"/>
      <c r="H145" s="12"/>
      <c r="I145" s="13"/>
      <c r="J145" s="13"/>
      <c r="K145" s="13"/>
      <c r="L145" s="13"/>
      <c r="M145" s="13">
        <v>22.95</v>
      </c>
      <c r="N145" s="13"/>
      <c r="O145" s="372"/>
      <c r="P145" s="4"/>
      <c r="Q145" s="338"/>
      <c r="R145" s="15" t="str">
        <f t="shared" si="28"/>
        <v>No</v>
      </c>
      <c r="S145" s="15" t="str">
        <f t="shared" si="29"/>
        <v>No</v>
      </c>
      <c r="T145" s="221" t="str">
        <f t="shared" si="30"/>
        <v>No</v>
      </c>
      <c r="U145" s="223" t="str">
        <f t="shared" si="31"/>
        <v>N/A</v>
      </c>
      <c r="V145" s="221"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c r="A146" s="66" t="s">
        <v>3238</v>
      </c>
      <c r="B146" s="66" t="s">
        <v>28</v>
      </c>
      <c r="C146" s="66" t="str" cm="1">
        <f t="array" ref="C146">_xlfn.IFNA(_xlfn.IFS(B146="Starter","Starters &amp; Sides",B146="Sides","Starters &amp; Sides"),B146)</f>
        <v>Drinks</v>
      </c>
      <c r="D146" s="71" t="s">
        <v>3252</v>
      </c>
      <c r="E146" s="75"/>
      <c r="F146" s="12"/>
      <c r="G146" s="12"/>
      <c r="H146" s="12"/>
      <c r="I146" s="13"/>
      <c r="J146" s="13"/>
      <c r="K146" s="13"/>
      <c r="L146" s="13"/>
      <c r="M146" s="13">
        <v>6.95</v>
      </c>
      <c r="N146" s="13">
        <v>7.25</v>
      </c>
      <c r="O146" s="372">
        <v>7.25</v>
      </c>
      <c r="P146" s="4">
        <v>7.25</v>
      </c>
      <c r="Q146" s="338">
        <v>7.75</v>
      </c>
      <c r="R146" s="15" t="str">
        <f t="shared" si="28"/>
        <v>Yes</v>
      </c>
      <c r="S146" s="15" t="str">
        <f t="shared" si="29"/>
        <v>No</v>
      </c>
      <c r="T146" s="221" t="str">
        <f t="shared" si="30"/>
        <v>Yes</v>
      </c>
      <c r="U146" s="223">
        <f t="shared" si="31"/>
        <v>6.8965517241379226E-2</v>
      </c>
      <c r="V146" s="221" t="str">
        <f t="shared" si="32"/>
        <v>Yes</v>
      </c>
      <c r="W146" s="223">
        <f t="shared" si="33"/>
        <v>6.8965517241379226E-2</v>
      </c>
      <c r="X146" s="221" t="str">
        <f t="shared" si="34"/>
        <v>Yes</v>
      </c>
      <c r="Y146" s="223">
        <f t="shared" si="35"/>
        <v>6.8965517241379226E-2</v>
      </c>
      <c r="Z146" s="222" t="str">
        <f t="shared" si="36"/>
        <v>Yes</v>
      </c>
      <c r="AA146" s="68">
        <f t="shared" si="37"/>
        <v>0.1151079136690647</v>
      </c>
      <c r="AB146" s="65" t="str">
        <f t="shared" si="38"/>
        <v>No</v>
      </c>
      <c r="AC146" s="68" t="str">
        <f t="shared" si="39"/>
        <v>N/A</v>
      </c>
      <c r="AD146" s="65" t="str">
        <f t="shared" si="40"/>
        <v>No</v>
      </c>
      <c r="AE146" s="68" t="str">
        <f t="shared" si="41"/>
        <v>N/A</v>
      </c>
      <c r="AF146" s="66"/>
    </row>
    <row r="147" spans="1:32">
      <c r="A147" s="66" t="s">
        <v>3238</v>
      </c>
      <c r="B147" s="66" t="s">
        <v>28</v>
      </c>
      <c r="C147" s="66" t="str" cm="1">
        <f t="array" ref="C147">_xlfn.IFNA(_xlfn.IFS(B147="Starter","Starters &amp; Sides",B147="Sides","Starters &amp; Sides"),B147)</f>
        <v>Drinks</v>
      </c>
      <c r="D147" s="71" t="s">
        <v>3253</v>
      </c>
      <c r="E147" s="75"/>
      <c r="F147" s="12"/>
      <c r="G147" s="12"/>
      <c r="H147" s="12"/>
      <c r="I147" s="13"/>
      <c r="J147" s="13"/>
      <c r="K147" s="13"/>
      <c r="L147" s="13"/>
      <c r="M147" s="13">
        <v>7.95</v>
      </c>
      <c r="N147" s="13">
        <v>8.9499999999999993</v>
      </c>
      <c r="O147" s="372">
        <v>8.9499999999999993</v>
      </c>
      <c r="P147" s="4">
        <v>8.9499999999999993</v>
      </c>
      <c r="Q147" s="338">
        <v>9.5</v>
      </c>
      <c r="R147" s="15" t="str">
        <f t="shared" si="28"/>
        <v>Yes</v>
      </c>
      <c r="S147" s="15" t="str">
        <f t="shared" si="29"/>
        <v>No</v>
      </c>
      <c r="T147" s="221" t="str">
        <f t="shared" si="30"/>
        <v>Yes</v>
      </c>
      <c r="U147" s="223">
        <f t="shared" si="31"/>
        <v>6.1452513966480549E-2</v>
      </c>
      <c r="V147" s="221" t="str">
        <f t="shared" si="32"/>
        <v>Yes</v>
      </c>
      <c r="W147" s="223">
        <f t="shared" si="33"/>
        <v>6.1452513966480549E-2</v>
      </c>
      <c r="X147" s="221" t="str">
        <f t="shared" si="34"/>
        <v>Yes</v>
      </c>
      <c r="Y147" s="223">
        <f t="shared" si="35"/>
        <v>6.1452513966480549E-2</v>
      </c>
      <c r="Z147" s="222" t="str">
        <f t="shared" si="36"/>
        <v>Yes</v>
      </c>
      <c r="AA147" s="68">
        <f t="shared" si="37"/>
        <v>0.19496855345911945</v>
      </c>
      <c r="AB147" s="65" t="str">
        <f t="shared" si="38"/>
        <v>No</v>
      </c>
      <c r="AC147" s="68" t="str">
        <f t="shared" si="39"/>
        <v>N/A</v>
      </c>
      <c r="AD147" s="65" t="str">
        <f t="shared" si="40"/>
        <v>No</v>
      </c>
      <c r="AE147" s="68" t="str">
        <f t="shared" si="41"/>
        <v>N/A</v>
      </c>
      <c r="AF147" s="66"/>
    </row>
    <row r="148" spans="1:32">
      <c r="A148" s="66" t="s">
        <v>3238</v>
      </c>
      <c r="B148" s="66" t="s">
        <v>28</v>
      </c>
      <c r="C148" s="66" t="str" cm="1">
        <f t="array" ref="C148">_xlfn.IFNA(_xlfn.IFS(B148="Starter","Starters &amp; Sides",B148="Sides","Starters &amp; Sides"),B148)</f>
        <v>Drinks</v>
      </c>
      <c r="D148" s="71" t="s">
        <v>3254</v>
      </c>
      <c r="E148" s="75"/>
      <c r="F148" s="12"/>
      <c r="G148" s="12"/>
      <c r="H148" s="12"/>
      <c r="I148" s="13"/>
      <c r="J148" s="13"/>
      <c r="K148" s="13"/>
      <c r="L148" s="13"/>
      <c r="M148" s="13">
        <v>22.95</v>
      </c>
      <c r="N148" s="13">
        <v>24.95</v>
      </c>
      <c r="O148" s="372">
        <v>24.95</v>
      </c>
      <c r="P148" s="4">
        <v>24.95</v>
      </c>
      <c r="Q148" s="338">
        <v>25.5</v>
      </c>
      <c r="R148" s="15" t="str">
        <f t="shared" si="28"/>
        <v>Yes</v>
      </c>
      <c r="S148" s="15" t="str">
        <f t="shared" si="29"/>
        <v>No</v>
      </c>
      <c r="T148" s="221" t="str">
        <f t="shared" si="30"/>
        <v>Yes</v>
      </c>
      <c r="U148" s="223">
        <f t="shared" si="31"/>
        <v>2.2044088176352838E-2</v>
      </c>
      <c r="V148" s="221" t="str">
        <f t="shared" si="32"/>
        <v>Yes</v>
      </c>
      <c r="W148" s="223">
        <f t="shared" si="33"/>
        <v>2.2044088176352838E-2</v>
      </c>
      <c r="X148" s="221" t="str">
        <f t="shared" si="34"/>
        <v>Yes</v>
      </c>
      <c r="Y148" s="223">
        <f t="shared" si="35"/>
        <v>2.2044088176352838E-2</v>
      </c>
      <c r="Z148" s="222" t="str">
        <f t="shared" si="36"/>
        <v>Yes</v>
      </c>
      <c r="AA148" s="68">
        <f t="shared" si="37"/>
        <v>0.11111111111111116</v>
      </c>
      <c r="AB148" s="65" t="str">
        <f t="shared" si="38"/>
        <v>No</v>
      </c>
      <c r="AC148" s="68" t="str">
        <f t="shared" si="39"/>
        <v>N/A</v>
      </c>
      <c r="AD148" s="65" t="str">
        <f t="shared" si="40"/>
        <v>No</v>
      </c>
      <c r="AE148" s="68" t="str">
        <f t="shared" si="41"/>
        <v>N/A</v>
      </c>
      <c r="AF148" s="66"/>
    </row>
    <row r="149" spans="1:32">
      <c r="A149" s="66" t="s">
        <v>3238</v>
      </c>
      <c r="B149" s="66" t="s">
        <v>28</v>
      </c>
      <c r="C149" s="66" t="str" cm="1">
        <f t="array" ref="C149">_xlfn.IFNA(_xlfn.IFS(B149="Starter","Starters &amp; Sides",B149="Sides","Starters &amp; Sides"),B149)</f>
        <v>Drinks</v>
      </c>
      <c r="D149" s="71" t="s">
        <v>3255</v>
      </c>
      <c r="E149" s="75"/>
      <c r="F149" s="12"/>
      <c r="G149" s="12"/>
      <c r="H149" s="12"/>
      <c r="I149" s="13"/>
      <c r="J149" s="13"/>
      <c r="K149" s="13"/>
      <c r="L149" s="13"/>
      <c r="M149" s="13">
        <v>7.25</v>
      </c>
      <c r="N149" s="13">
        <v>7.5</v>
      </c>
      <c r="O149" s="372">
        <v>7.5</v>
      </c>
      <c r="P149" s="4">
        <v>7.5</v>
      </c>
      <c r="Q149" s="338">
        <v>7.95</v>
      </c>
      <c r="R149" s="15" t="str">
        <f t="shared" si="28"/>
        <v>Yes</v>
      </c>
      <c r="S149" s="15" t="str">
        <f t="shared" si="29"/>
        <v>No</v>
      </c>
      <c r="T149" s="221" t="str">
        <f t="shared" si="30"/>
        <v>Yes</v>
      </c>
      <c r="U149" s="223">
        <f t="shared" si="31"/>
        <v>6.0000000000000053E-2</v>
      </c>
      <c r="V149" s="221" t="str">
        <f t="shared" si="32"/>
        <v>Yes</v>
      </c>
      <c r="W149" s="223">
        <f t="shared" si="33"/>
        <v>6.0000000000000053E-2</v>
      </c>
      <c r="X149" s="221" t="str">
        <f t="shared" si="34"/>
        <v>Yes</v>
      </c>
      <c r="Y149" s="223">
        <f t="shared" si="35"/>
        <v>6.0000000000000053E-2</v>
      </c>
      <c r="Z149" s="222" t="str">
        <f t="shared" si="36"/>
        <v>Yes</v>
      </c>
      <c r="AA149" s="68">
        <f t="shared" si="37"/>
        <v>9.6551724137931005E-2</v>
      </c>
      <c r="AB149" s="65" t="str">
        <f t="shared" si="38"/>
        <v>No</v>
      </c>
      <c r="AC149" s="68" t="str">
        <f t="shared" si="39"/>
        <v>N/A</v>
      </c>
      <c r="AD149" s="65" t="str">
        <f t="shared" si="40"/>
        <v>No</v>
      </c>
      <c r="AE149" s="68" t="str">
        <f t="shared" si="41"/>
        <v>N/A</v>
      </c>
      <c r="AF149" s="66"/>
    </row>
    <row r="150" spans="1:32">
      <c r="A150" s="66" t="s">
        <v>3238</v>
      </c>
      <c r="B150" s="66" t="s">
        <v>28</v>
      </c>
      <c r="C150" s="66" t="str" cm="1">
        <f t="array" ref="C150">_xlfn.IFNA(_xlfn.IFS(B150="Starter","Starters &amp; Sides",B150="Sides","Starters &amp; Sides"),B150)</f>
        <v>Drinks</v>
      </c>
      <c r="D150" s="71" t="s">
        <v>3256</v>
      </c>
      <c r="E150" s="75"/>
      <c r="F150" s="12"/>
      <c r="G150" s="12"/>
      <c r="H150" s="12"/>
      <c r="I150" s="13"/>
      <c r="J150" s="13"/>
      <c r="K150" s="13"/>
      <c r="L150" s="13"/>
      <c r="M150" s="13">
        <v>8.9499999999999993</v>
      </c>
      <c r="N150" s="13">
        <v>9.25</v>
      </c>
      <c r="O150" s="372">
        <v>9.25</v>
      </c>
      <c r="P150" s="4">
        <v>9.25</v>
      </c>
      <c r="Q150" s="338">
        <v>9.75</v>
      </c>
      <c r="R150" s="15" t="str">
        <f t="shared" si="28"/>
        <v>Yes</v>
      </c>
      <c r="S150" s="15" t="str">
        <f t="shared" si="29"/>
        <v>No</v>
      </c>
      <c r="T150" s="221" t="str">
        <f t="shared" si="30"/>
        <v>Yes</v>
      </c>
      <c r="U150" s="223">
        <f t="shared" si="31"/>
        <v>5.4054054054053946E-2</v>
      </c>
      <c r="V150" s="221" t="str">
        <f t="shared" si="32"/>
        <v>Yes</v>
      </c>
      <c r="W150" s="223">
        <f t="shared" si="33"/>
        <v>5.4054054054053946E-2</v>
      </c>
      <c r="X150" s="221" t="str">
        <f t="shared" si="34"/>
        <v>Yes</v>
      </c>
      <c r="Y150" s="223">
        <f t="shared" si="35"/>
        <v>5.4054054054053946E-2</v>
      </c>
      <c r="Z150" s="222" t="str">
        <f t="shared" si="36"/>
        <v>Yes</v>
      </c>
      <c r="AA150" s="68">
        <f t="shared" si="37"/>
        <v>8.9385474860335323E-2</v>
      </c>
      <c r="AB150" s="65" t="str">
        <f t="shared" si="38"/>
        <v>No</v>
      </c>
      <c r="AC150" s="68" t="str">
        <f t="shared" si="39"/>
        <v>N/A</v>
      </c>
      <c r="AD150" s="65" t="str">
        <f t="shared" si="40"/>
        <v>No</v>
      </c>
      <c r="AE150" s="68" t="str">
        <f t="shared" si="41"/>
        <v>N/A</v>
      </c>
      <c r="AF150" s="66"/>
    </row>
    <row r="151" spans="1:32">
      <c r="A151" s="66" t="s">
        <v>3238</v>
      </c>
      <c r="B151" s="66" t="s">
        <v>28</v>
      </c>
      <c r="C151" s="66" t="str" cm="1">
        <f t="array" ref="C151">_xlfn.IFNA(_xlfn.IFS(B151="Starter","Starters &amp; Sides",B151="Sides","Starters &amp; Sides"),B151)</f>
        <v>Drinks</v>
      </c>
      <c r="D151" s="71" t="s">
        <v>3257</v>
      </c>
      <c r="E151" s="75"/>
      <c r="F151" s="12"/>
      <c r="G151" s="12"/>
      <c r="H151" s="12"/>
      <c r="I151" s="12"/>
      <c r="J151" s="13"/>
      <c r="K151" s="13"/>
      <c r="L151" s="13"/>
      <c r="M151" s="13">
        <v>24.95</v>
      </c>
      <c r="N151" s="13">
        <v>25.95</v>
      </c>
      <c r="O151" s="372">
        <v>25.95</v>
      </c>
      <c r="P151" s="4">
        <v>25.95</v>
      </c>
      <c r="Q151" s="338">
        <v>26.5</v>
      </c>
      <c r="R151" s="15" t="str">
        <f t="shared" si="28"/>
        <v>Yes</v>
      </c>
      <c r="S151" s="15" t="str">
        <f t="shared" si="29"/>
        <v>No</v>
      </c>
      <c r="T151" s="221" t="str">
        <f t="shared" si="30"/>
        <v>Yes</v>
      </c>
      <c r="U151" s="223">
        <f t="shared" si="31"/>
        <v>2.1194605009633882E-2</v>
      </c>
      <c r="V151" s="221" t="str">
        <f t="shared" si="32"/>
        <v>Yes</v>
      </c>
      <c r="W151" s="223">
        <f t="shared" si="33"/>
        <v>2.1194605009633882E-2</v>
      </c>
      <c r="X151" s="221" t="str">
        <f t="shared" si="34"/>
        <v>Yes</v>
      </c>
      <c r="Y151" s="223">
        <f t="shared" si="35"/>
        <v>2.1194605009633882E-2</v>
      </c>
      <c r="Z151" s="222" t="str">
        <f t="shared" si="36"/>
        <v>Yes</v>
      </c>
      <c r="AA151" s="68">
        <f t="shared" si="37"/>
        <v>6.2124248496993939E-2</v>
      </c>
      <c r="AB151" s="65" t="str">
        <f t="shared" si="38"/>
        <v>No</v>
      </c>
      <c r="AC151" s="68" t="str">
        <f t="shared" si="39"/>
        <v>N/A</v>
      </c>
      <c r="AD151" s="65" t="str">
        <f t="shared" si="40"/>
        <v>No</v>
      </c>
      <c r="AE151" s="68" t="str">
        <f t="shared" si="41"/>
        <v>N/A</v>
      </c>
      <c r="AF151" s="66"/>
    </row>
    <row r="152" spans="1:32">
      <c r="A152" s="66" t="s">
        <v>3238</v>
      </c>
      <c r="B152" s="66" t="s">
        <v>28</v>
      </c>
      <c r="C152" s="66" t="str" cm="1">
        <f t="array" ref="C152">_xlfn.IFNA(_xlfn.IFS(B152="Starter","Starters &amp; Sides",B152="Sides","Starters &amp; Sides"),B152)</f>
        <v>Drinks</v>
      </c>
      <c r="D152" s="71" t="s">
        <v>3258</v>
      </c>
      <c r="E152" s="75"/>
      <c r="F152" s="12"/>
      <c r="G152" s="12"/>
      <c r="H152" s="12"/>
      <c r="I152" s="12"/>
      <c r="J152" s="13"/>
      <c r="K152" s="13"/>
      <c r="L152" s="13"/>
      <c r="M152" s="13">
        <v>7.75</v>
      </c>
      <c r="N152" s="13"/>
      <c r="O152" s="372"/>
      <c r="P152" s="4"/>
      <c r="Q152" s="338"/>
      <c r="R152" s="15" t="str">
        <f t="shared" si="28"/>
        <v>No</v>
      </c>
      <c r="S152" s="15" t="str">
        <f t="shared" si="29"/>
        <v>No</v>
      </c>
      <c r="T152" s="221" t="str">
        <f t="shared" si="30"/>
        <v>No</v>
      </c>
      <c r="U152" s="223" t="str">
        <f t="shared" si="31"/>
        <v>N/A</v>
      </c>
      <c r="V152" s="221" t="str">
        <f t="shared" si="32"/>
        <v>No</v>
      </c>
      <c r="W152" s="223" t="str">
        <f t="shared" si="33"/>
        <v>N/A</v>
      </c>
      <c r="X152" s="221" t="str">
        <f t="shared" si="34"/>
        <v>No</v>
      </c>
      <c r="Y152" s="223" t="str">
        <f t="shared" si="35"/>
        <v>N/A</v>
      </c>
      <c r="Z152" s="222" t="str">
        <f t="shared" si="36"/>
        <v>No</v>
      </c>
      <c r="AA152" s="68" t="str">
        <f t="shared" si="37"/>
        <v>N/A</v>
      </c>
      <c r="AB152" s="65" t="str">
        <f t="shared" si="38"/>
        <v>No</v>
      </c>
      <c r="AC152" s="68" t="str">
        <f t="shared" si="39"/>
        <v>N/A</v>
      </c>
      <c r="AD152" s="65" t="str">
        <f t="shared" si="40"/>
        <v>No</v>
      </c>
      <c r="AE152" s="68" t="str">
        <f t="shared" si="41"/>
        <v>N/A</v>
      </c>
      <c r="AF152" s="66"/>
    </row>
    <row r="153" spans="1:32">
      <c r="A153" s="66" t="s">
        <v>3238</v>
      </c>
      <c r="B153" s="66" t="s">
        <v>28</v>
      </c>
      <c r="C153" s="66" t="str" cm="1">
        <f t="array" ref="C153">_xlfn.IFNA(_xlfn.IFS(B153="Starter","Starters &amp; Sides",B153="Sides","Starters &amp; Sides"),B153)</f>
        <v>Drinks</v>
      </c>
      <c r="D153" s="71" t="s">
        <v>3259</v>
      </c>
      <c r="E153" s="75"/>
      <c r="F153" s="12"/>
      <c r="G153" s="12"/>
      <c r="H153" s="12"/>
      <c r="I153" s="12"/>
      <c r="J153" s="13"/>
      <c r="K153" s="13"/>
      <c r="L153" s="13"/>
      <c r="M153" s="13">
        <v>9.5</v>
      </c>
      <c r="N153" s="13"/>
      <c r="O153" s="372"/>
      <c r="P153" s="4"/>
      <c r="Q153" s="338"/>
      <c r="R153" s="15" t="str">
        <f t="shared" si="28"/>
        <v>No</v>
      </c>
      <c r="S153" s="15" t="str">
        <f t="shared" si="29"/>
        <v>No</v>
      </c>
      <c r="T153" s="221" t="str">
        <f t="shared" si="30"/>
        <v>No</v>
      </c>
      <c r="U153" s="223" t="str">
        <f t="shared" si="31"/>
        <v>N/A</v>
      </c>
      <c r="V153" s="221" t="str">
        <f t="shared" si="32"/>
        <v>No</v>
      </c>
      <c r="W153" s="223" t="str">
        <f t="shared" si="33"/>
        <v>N/A</v>
      </c>
      <c r="X153" s="221" t="str">
        <f t="shared" si="34"/>
        <v>No</v>
      </c>
      <c r="Y153" s="223" t="str">
        <f t="shared" si="35"/>
        <v>N/A</v>
      </c>
      <c r="Z153" s="222" t="str">
        <f t="shared" si="36"/>
        <v>No</v>
      </c>
      <c r="AA153" s="68" t="str">
        <f t="shared" si="37"/>
        <v>N/A</v>
      </c>
      <c r="AB153" s="65" t="str">
        <f t="shared" si="38"/>
        <v>No</v>
      </c>
      <c r="AC153" s="68" t="str">
        <f t="shared" si="39"/>
        <v>N/A</v>
      </c>
      <c r="AD153" s="65" t="str">
        <f t="shared" si="40"/>
        <v>No</v>
      </c>
      <c r="AE153" s="68" t="str">
        <f t="shared" si="41"/>
        <v>N/A</v>
      </c>
      <c r="AF153" s="66"/>
    </row>
    <row r="154" spans="1:32">
      <c r="A154" s="66" t="s">
        <v>3238</v>
      </c>
      <c r="B154" s="66" t="s">
        <v>28</v>
      </c>
      <c r="C154" s="66" t="str" cm="1">
        <f t="array" ref="C154">_xlfn.IFNA(_xlfn.IFS(B154="Starter","Starters &amp; Sides",B154="Sides","Starters &amp; Sides"),B154)</f>
        <v>Drinks</v>
      </c>
      <c r="D154" s="71" t="s">
        <v>3260</v>
      </c>
      <c r="E154" s="75"/>
      <c r="F154" s="12"/>
      <c r="G154" s="12"/>
      <c r="H154" s="12"/>
      <c r="I154" s="12"/>
      <c r="J154" s="13"/>
      <c r="K154" s="13"/>
      <c r="L154" s="13"/>
      <c r="M154" s="13">
        <v>26.5</v>
      </c>
      <c r="N154" s="13"/>
      <c r="O154" s="372"/>
      <c r="P154" s="4"/>
      <c r="Q154" s="338"/>
      <c r="R154" s="15" t="str">
        <f t="shared" si="28"/>
        <v>No</v>
      </c>
      <c r="S154" s="15" t="str">
        <f t="shared" si="29"/>
        <v>No</v>
      </c>
      <c r="T154" s="221" t="str">
        <f t="shared" si="30"/>
        <v>No</v>
      </c>
      <c r="U154" s="223" t="str">
        <f t="shared" si="31"/>
        <v>N/A</v>
      </c>
      <c r="V154" s="221" t="str">
        <f t="shared" si="32"/>
        <v>No</v>
      </c>
      <c r="W154" s="223" t="str">
        <f t="shared" si="33"/>
        <v>N/A</v>
      </c>
      <c r="X154" s="221" t="str">
        <f t="shared" si="34"/>
        <v>No</v>
      </c>
      <c r="Y154" s="223" t="str">
        <f t="shared" si="35"/>
        <v>N/A</v>
      </c>
      <c r="Z154" s="222" t="str">
        <f t="shared" si="36"/>
        <v>No</v>
      </c>
      <c r="AA154" s="68" t="str">
        <f t="shared" si="37"/>
        <v>N/A</v>
      </c>
      <c r="AB154" s="65" t="str">
        <f t="shared" si="38"/>
        <v>No</v>
      </c>
      <c r="AC154" s="68" t="str">
        <f t="shared" si="39"/>
        <v>N/A</v>
      </c>
      <c r="AD154" s="65" t="str">
        <f t="shared" si="40"/>
        <v>No</v>
      </c>
      <c r="AE154" s="68" t="str">
        <f t="shared" si="41"/>
        <v>N/A</v>
      </c>
      <c r="AF154" s="66"/>
    </row>
    <row r="155" spans="1:32">
      <c r="A155" s="66" t="s">
        <v>3238</v>
      </c>
      <c r="B155" s="66" t="s">
        <v>28</v>
      </c>
      <c r="C155" s="66" t="str" cm="1">
        <f t="array" ref="C155">_xlfn.IFNA(_xlfn.IFS(B155="Starter","Starters &amp; Sides",B155="Sides","Starters &amp; Sides"),B155)</f>
        <v>Drinks</v>
      </c>
      <c r="D155" s="71" t="s">
        <v>3261</v>
      </c>
      <c r="E155" s="75"/>
      <c r="F155" s="12"/>
      <c r="G155" s="12"/>
      <c r="H155" s="12"/>
      <c r="I155" s="12"/>
      <c r="J155" s="13"/>
      <c r="K155" s="13"/>
      <c r="L155" s="13"/>
      <c r="M155" s="13">
        <v>8.25</v>
      </c>
      <c r="N155" s="13">
        <v>8.5</v>
      </c>
      <c r="O155" s="372">
        <v>8.5</v>
      </c>
      <c r="P155" s="4">
        <v>8.5</v>
      </c>
      <c r="Q155" s="338">
        <v>8.9499999999999993</v>
      </c>
      <c r="R155" s="15" t="str">
        <f t="shared" si="28"/>
        <v>Yes</v>
      </c>
      <c r="S155" s="15" t="str">
        <f t="shared" si="29"/>
        <v>No</v>
      </c>
      <c r="T155" s="221" t="str">
        <f t="shared" si="30"/>
        <v>Yes</v>
      </c>
      <c r="U155" s="223">
        <f t="shared" si="31"/>
        <v>5.2941176470588047E-2</v>
      </c>
      <c r="V155" s="221" t="str">
        <f t="shared" si="32"/>
        <v>Yes</v>
      </c>
      <c r="W155" s="223">
        <f t="shared" si="33"/>
        <v>5.2941176470588047E-2</v>
      </c>
      <c r="X155" s="221" t="str">
        <f t="shared" si="34"/>
        <v>Yes</v>
      </c>
      <c r="Y155" s="223">
        <f t="shared" si="35"/>
        <v>5.2941176470588047E-2</v>
      </c>
      <c r="Z155" s="222" t="str">
        <f t="shared" si="36"/>
        <v>Yes</v>
      </c>
      <c r="AA155" s="68">
        <f t="shared" si="37"/>
        <v>8.4848484848484729E-2</v>
      </c>
      <c r="AB155" s="65" t="str">
        <f t="shared" si="38"/>
        <v>No</v>
      </c>
      <c r="AC155" s="68" t="str">
        <f t="shared" si="39"/>
        <v>N/A</v>
      </c>
      <c r="AD155" s="65" t="str">
        <f t="shared" si="40"/>
        <v>No</v>
      </c>
      <c r="AE155" s="68" t="str">
        <f t="shared" si="41"/>
        <v>N/A</v>
      </c>
      <c r="AF155" s="66"/>
    </row>
    <row r="156" spans="1:32">
      <c r="A156" s="66" t="s">
        <v>3238</v>
      </c>
      <c r="B156" s="66" t="s">
        <v>28</v>
      </c>
      <c r="C156" s="66" t="str" cm="1">
        <f t="array" ref="C156">_xlfn.IFNA(_xlfn.IFS(B156="Starter","Starters &amp; Sides",B156="Sides","Starters &amp; Sides"),B156)</f>
        <v>Drinks</v>
      </c>
      <c r="D156" s="71" t="s">
        <v>3262</v>
      </c>
      <c r="E156" s="75"/>
      <c r="F156" s="12"/>
      <c r="G156" s="12"/>
      <c r="H156" s="12"/>
      <c r="I156" s="12"/>
      <c r="J156" s="13"/>
      <c r="K156" s="13"/>
      <c r="L156" s="13"/>
      <c r="M156" s="13">
        <v>9.9499999999999993</v>
      </c>
      <c r="N156" s="13">
        <v>10.25</v>
      </c>
      <c r="O156" s="372">
        <v>10.25</v>
      </c>
      <c r="P156" s="4">
        <v>10.25</v>
      </c>
      <c r="Q156" s="338">
        <v>10.75</v>
      </c>
      <c r="R156" s="15" t="str">
        <f t="shared" si="28"/>
        <v>Yes</v>
      </c>
      <c r="S156" s="15" t="str">
        <f t="shared" si="29"/>
        <v>No</v>
      </c>
      <c r="T156" s="221" t="str">
        <f t="shared" si="30"/>
        <v>Yes</v>
      </c>
      <c r="U156" s="223">
        <f t="shared" si="31"/>
        <v>4.8780487804878092E-2</v>
      </c>
      <c r="V156" s="221" t="str">
        <f t="shared" si="32"/>
        <v>Yes</v>
      </c>
      <c r="W156" s="223">
        <f t="shared" si="33"/>
        <v>4.8780487804878092E-2</v>
      </c>
      <c r="X156" s="221" t="str">
        <f t="shared" si="34"/>
        <v>Yes</v>
      </c>
      <c r="Y156" s="223">
        <f t="shared" si="35"/>
        <v>4.8780487804878092E-2</v>
      </c>
      <c r="Z156" s="222" t="str">
        <f t="shared" si="36"/>
        <v>Yes</v>
      </c>
      <c r="AA156" s="68">
        <f t="shared" si="37"/>
        <v>8.0402010050251382E-2</v>
      </c>
      <c r="AB156" s="65" t="str">
        <f t="shared" si="38"/>
        <v>No</v>
      </c>
      <c r="AC156" s="68" t="str">
        <f t="shared" si="39"/>
        <v>N/A</v>
      </c>
      <c r="AD156" s="65" t="str">
        <f t="shared" si="40"/>
        <v>No</v>
      </c>
      <c r="AE156" s="68" t="str">
        <f t="shared" si="41"/>
        <v>N/A</v>
      </c>
      <c r="AF156" s="66"/>
    </row>
    <row r="157" spans="1:32">
      <c r="A157" s="66" t="s">
        <v>3238</v>
      </c>
      <c r="B157" s="66" t="s">
        <v>28</v>
      </c>
      <c r="C157" s="66" t="str" cm="1">
        <f t="array" ref="C157">_xlfn.IFNA(_xlfn.IFS(B157="Starter","Starters &amp; Sides",B157="Sides","Starters &amp; Sides"),B157)</f>
        <v>Drinks</v>
      </c>
      <c r="D157" s="71" t="s">
        <v>3263</v>
      </c>
      <c r="E157" s="75"/>
      <c r="F157" s="12"/>
      <c r="G157" s="12"/>
      <c r="H157" s="12"/>
      <c r="I157" s="12"/>
      <c r="J157" s="13"/>
      <c r="K157" s="13"/>
      <c r="L157" s="13"/>
      <c r="M157" s="13">
        <v>28.95</v>
      </c>
      <c r="N157" s="13">
        <v>29.95</v>
      </c>
      <c r="O157" s="372">
        <v>29.95</v>
      </c>
      <c r="P157" s="4">
        <v>29.95</v>
      </c>
      <c r="Q157" s="338">
        <v>30.5</v>
      </c>
      <c r="R157" s="15" t="str">
        <f t="shared" si="28"/>
        <v>Yes</v>
      </c>
      <c r="S157" s="15" t="str">
        <f t="shared" si="29"/>
        <v>No</v>
      </c>
      <c r="T157" s="221" t="str">
        <f t="shared" si="30"/>
        <v>Yes</v>
      </c>
      <c r="U157" s="223">
        <f t="shared" si="31"/>
        <v>1.8363939899832982E-2</v>
      </c>
      <c r="V157" s="221" t="str">
        <f t="shared" si="32"/>
        <v>Yes</v>
      </c>
      <c r="W157" s="223">
        <f t="shared" si="33"/>
        <v>1.8363939899832982E-2</v>
      </c>
      <c r="X157" s="221" t="str">
        <f t="shared" si="34"/>
        <v>Yes</v>
      </c>
      <c r="Y157" s="223">
        <f t="shared" si="35"/>
        <v>1.8363939899832982E-2</v>
      </c>
      <c r="Z157" s="222" t="str">
        <f t="shared" si="36"/>
        <v>Yes</v>
      </c>
      <c r="AA157" s="68">
        <f t="shared" si="37"/>
        <v>5.3540587219343738E-2</v>
      </c>
      <c r="AB157" s="65" t="str">
        <f t="shared" si="38"/>
        <v>No</v>
      </c>
      <c r="AC157" s="68" t="str">
        <f t="shared" si="39"/>
        <v>N/A</v>
      </c>
      <c r="AD157" s="65" t="str">
        <f t="shared" si="40"/>
        <v>No</v>
      </c>
      <c r="AE157" s="68" t="str">
        <f t="shared" si="41"/>
        <v>N/A</v>
      </c>
      <c r="AF157" s="66"/>
    </row>
    <row r="158" spans="1:32">
      <c r="A158" s="66" t="s">
        <v>3238</v>
      </c>
      <c r="B158" s="66" t="s">
        <v>28</v>
      </c>
      <c r="C158" s="66" t="str" cm="1">
        <f t="array" ref="C158">_xlfn.IFNA(_xlfn.IFS(B158="Starter","Starters &amp; Sides",B158="Sides","Starters &amp; Sides"),B158)</f>
        <v>Drinks</v>
      </c>
      <c r="D158" s="71" t="s">
        <v>3264</v>
      </c>
      <c r="E158" s="75"/>
      <c r="F158" s="12"/>
      <c r="G158" s="12"/>
      <c r="H158" s="12"/>
      <c r="I158" s="12"/>
      <c r="J158" s="13"/>
      <c r="K158" s="13"/>
      <c r="L158" s="13"/>
      <c r="M158" s="13">
        <v>6.95</v>
      </c>
      <c r="N158" s="13">
        <v>7.5</v>
      </c>
      <c r="O158" s="372">
        <v>7.5</v>
      </c>
      <c r="P158" s="4">
        <v>7.5</v>
      </c>
      <c r="Q158" s="4">
        <v>7.5</v>
      </c>
      <c r="R158" s="15" t="str">
        <f t="shared" si="28"/>
        <v>Yes</v>
      </c>
      <c r="S158" s="15" t="str">
        <f t="shared" si="29"/>
        <v>No</v>
      </c>
      <c r="T158" s="221" t="str">
        <f t="shared" si="30"/>
        <v>Yes</v>
      </c>
      <c r="U158" s="223">
        <f t="shared" si="31"/>
        <v>0</v>
      </c>
      <c r="V158" s="221" t="str">
        <f t="shared" si="32"/>
        <v>Yes</v>
      </c>
      <c r="W158" s="223">
        <f t="shared" si="33"/>
        <v>0</v>
      </c>
      <c r="X158" s="221" t="str">
        <f t="shared" si="34"/>
        <v>Yes</v>
      </c>
      <c r="Y158" s="223">
        <f t="shared" si="35"/>
        <v>0</v>
      </c>
      <c r="Z158" s="222" t="str">
        <f t="shared" si="36"/>
        <v>Yes</v>
      </c>
      <c r="AA158" s="68">
        <f t="shared" si="37"/>
        <v>7.9136690647481966E-2</v>
      </c>
      <c r="AB158" s="65" t="str">
        <f t="shared" si="38"/>
        <v>No</v>
      </c>
      <c r="AC158" s="68" t="str">
        <f t="shared" si="39"/>
        <v>N/A</v>
      </c>
      <c r="AD158" s="65" t="str">
        <f t="shared" si="40"/>
        <v>No</v>
      </c>
      <c r="AE158" s="68" t="str">
        <f t="shared" si="41"/>
        <v>N/A</v>
      </c>
      <c r="AF158" s="66"/>
    </row>
    <row r="159" spans="1:32">
      <c r="A159" s="66" t="s">
        <v>3238</v>
      </c>
      <c r="B159" s="66" t="s">
        <v>28</v>
      </c>
      <c r="C159" s="66" t="str" cm="1">
        <f t="array" ref="C159">_xlfn.IFNA(_xlfn.IFS(B159="Starter","Starters &amp; Sides",B159="Sides","Starters &amp; Sides"),B159)</f>
        <v>Drinks</v>
      </c>
      <c r="D159" s="71" t="s">
        <v>3265</v>
      </c>
      <c r="E159" s="75"/>
      <c r="F159" s="12"/>
      <c r="G159" s="12"/>
      <c r="H159" s="12"/>
      <c r="I159" s="12"/>
      <c r="J159" s="13"/>
      <c r="K159" s="13"/>
      <c r="L159" s="13"/>
      <c r="M159" s="13">
        <v>8.75</v>
      </c>
      <c r="N159" s="13">
        <v>9.25</v>
      </c>
      <c r="O159" s="372">
        <v>9.25</v>
      </c>
      <c r="P159" s="4">
        <v>9.25</v>
      </c>
      <c r="Q159" s="4">
        <v>9.25</v>
      </c>
      <c r="R159" s="15" t="str">
        <f t="shared" si="28"/>
        <v>Yes</v>
      </c>
      <c r="S159" s="15" t="str">
        <f t="shared" si="29"/>
        <v>No</v>
      </c>
      <c r="T159" s="221" t="str">
        <f t="shared" si="30"/>
        <v>Yes</v>
      </c>
      <c r="U159" s="223">
        <f t="shared" si="31"/>
        <v>0</v>
      </c>
      <c r="V159" s="221" t="str">
        <f t="shared" si="32"/>
        <v>Yes</v>
      </c>
      <c r="W159" s="223">
        <f t="shared" si="33"/>
        <v>0</v>
      </c>
      <c r="X159" s="221" t="str">
        <f t="shared" si="34"/>
        <v>Yes</v>
      </c>
      <c r="Y159" s="223">
        <f t="shared" si="35"/>
        <v>0</v>
      </c>
      <c r="Z159" s="222" t="str">
        <f t="shared" si="36"/>
        <v>Yes</v>
      </c>
      <c r="AA159" s="68">
        <f t="shared" si="37"/>
        <v>5.7142857142857162E-2</v>
      </c>
      <c r="AB159" s="65" t="str">
        <f t="shared" si="38"/>
        <v>No</v>
      </c>
      <c r="AC159" s="68" t="str">
        <f t="shared" si="39"/>
        <v>N/A</v>
      </c>
      <c r="AD159" s="65" t="str">
        <f t="shared" si="40"/>
        <v>No</v>
      </c>
      <c r="AE159" s="68" t="str">
        <f t="shared" si="41"/>
        <v>N/A</v>
      </c>
      <c r="AF159" s="66"/>
    </row>
    <row r="160" spans="1:32">
      <c r="A160" s="66" t="s">
        <v>3238</v>
      </c>
      <c r="B160" s="66" t="s">
        <v>28</v>
      </c>
      <c r="C160" s="66" t="str" cm="1">
        <f t="array" ref="C160">_xlfn.IFNA(_xlfn.IFS(B160="Starter","Starters &amp; Sides",B160="Sides","Starters &amp; Sides"),B160)</f>
        <v>Drinks</v>
      </c>
      <c r="D160" s="71" t="s">
        <v>3266</v>
      </c>
      <c r="E160" s="75"/>
      <c r="F160" s="12"/>
      <c r="G160" s="12"/>
      <c r="H160" s="12"/>
      <c r="I160" s="12"/>
      <c r="J160" s="13"/>
      <c r="K160" s="13"/>
      <c r="L160" s="13"/>
      <c r="M160" s="13">
        <v>23.95</v>
      </c>
      <c r="N160" s="13">
        <v>25.95</v>
      </c>
      <c r="O160" s="372">
        <v>25.95</v>
      </c>
      <c r="P160" s="4">
        <v>25.95</v>
      </c>
      <c r="Q160" s="4">
        <v>26.5</v>
      </c>
      <c r="R160" s="15" t="str">
        <f t="shared" si="28"/>
        <v>Yes</v>
      </c>
      <c r="S160" s="15" t="str">
        <f t="shared" si="29"/>
        <v>No</v>
      </c>
      <c r="T160" s="221" t="str">
        <f t="shared" si="30"/>
        <v>Yes</v>
      </c>
      <c r="U160" s="223">
        <f t="shared" si="31"/>
        <v>2.1194605009633882E-2</v>
      </c>
      <c r="V160" s="221" t="str">
        <f t="shared" si="32"/>
        <v>Yes</v>
      </c>
      <c r="W160" s="223">
        <f t="shared" si="33"/>
        <v>2.1194605009633882E-2</v>
      </c>
      <c r="X160" s="221" t="str">
        <f t="shared" si="34"/>
        <v>Yes</v>
      </c>
      <c r="Y160" s="223">
        <f t="shared" si="35"/>
        <v>2.1194605009633882E-2</v>
      </c>
      <c r="Z160" s="222" t="str">
        <f t="shared" si="36"/>
        <v>Yes</v>
      </c>
      <c r="AA160" s="68">
        <f t="shared" si="37"/>
        <v>0.10647181628392488</v>
      </c>
      <c r="AB160" s="65" t="str">
        <f t="shared" si="38"/>
        <v>No</v>
      </c>
      <c r="AC160" s="68" t="str">
        <f t="shared" si="39"/>
        <v>N/A</v>
      </c>
      <c r="AD160" s="65" t="str">
        <f t="shared" si="40"/>
        <v>No</v>
      </c>
      <c r="AE160" s="68" t="str">
        <f t="shared" si="41"/>
        <v>N/A</v>
      </c>
      <c r="AF160" s="66"/>
    </row>
    <row r="161" spans="1:32">
      <c r="A161" s="66" t="s">
        <v>3238</v>
      </c>
      <c r="B161" s="66" t="s">
        <v>28</v>
      </c>
      <c r="C161" s="66" t="str" cm="1">
        <f t="array" ref="C161">_xlfn.IFNA(_xlfn.IFS(B161="Starter","Starters &amp; Sides",B161="Sides","Starters &amp; Sides"),B161)</f>
        <v>Drinks</v>
      </c>
      <c r="D161" s="71" t="s">
        <v>3267</v>
      </c>
      <c r="E161" s="75"/>
      <c r="F161" s="12"/>
      <c r="G161" s="12"/>
      <c r="H161" s="12"/>
      <c r="I161" s="12"/>
      <c r="J161" s="13"/>
      <c r="K161" s="13"/>
      <c r="L161" s="13"/>
      <c r="M161" s="13">
        <v>7.25</v>
      </c>
      <c r="N161" s="13">
        <v>7.75</v>
      </c>
      <c r="O161" s="372">
        <v>7.75</v>
      </c>
      <c r="P161" s="4">
        <v>7.75</v>
      </c>
      <c r="Q161" s="338">
        <v>8.25</v>
      </c>
      <c r="R161" s="15" t="str">
        <f t="shared" si="28"/>
        <v>Yes</v>
      </c>
      <c r="S161" s="15" t="str">
        <f t="shared" si="29"/>
        <v>No</v>
      </c>
      <c r="T161" s="221" t="str">
        <f t="shared" si="30"/>
        <v>Yes</v>
      </c>
      <c r="U161" s="223">
        <f t="shared" si="31"/>
        <v>6.4516129032258007E-2</v>
      </c>
      <c r="V161" s="221" t="str">
        <f t="shared" si="32"/>
        <v>Yes</v>
      </c>
      <c r="W161" s="223">
        <f t="shared" si="33"/>
        <v>6.4516129032258007E-2</v>
      </c>
      <c r="X161" s="221" t="str">
        <f t="shared" si="34"/>
        <v>Yes</v>
      </c>
      <c r="Y161" s="223">
        <f t="shared" si="35"/>
        <v>6.4516129032258007E-2</v>
      </c>
      <c r="Z161" s="222" t="str">
        <f t="shared" si="36"/>
        <v>Yes</v>
      </c>
      <c r="AA161" s="68">
        <f t="shared" si="37"/>
        <v>0.13793103448275867</v>
      </c>
      <c r="AB161" s="65" t="str">
        <f t="shared" si="38"/>
        <v>No</v>
      </c>
      <c r="AC161" s="68" t="str">
        <f t="shared" si="39"/>
        <v>N/A</v>
      </c>
      <c r="AD161" s="65" t="str">
        <f t="shared" si="40"/>
        <v>No</v>
      </c>
      <c r="AE161" s="68" t="str">
        <f t="shared" si="41"/>
        <v>N/A</v>
      </c>
      <c r="AF161" s="66"/>
    </row>
    <row r="162" spans="1:32">
      <c r="A162" s="66" t="s">
        <v>3238</v>
      </c>
      <c r="B162" s="66" t="s">
        <v>28</v>
      </c>
      <c r="C162" s="66" t="str" cm="1">
        <f t="array" ref="C162">_xlfn.IFNA(_xlfn.IFS(B162="Starter","Starters &amp; Sides",B162="Sides","Starters &amp; Sides"),B162)</f>
        <v>Drinks</v>
      </c>
      <c r="D162" s="71" t="s">
        <v>3268</v>
      </c>
      <c r="E162" s="75"/>
      <c r="F162" s="12"/>
      <c r="G162" s="12"/>
      <c r="H162" s="12"/>
      <c r="I162" s="12"/>
      <c r="J162" s="13"/>
      <c r="K162" s="13"/>
      <c r="L162" s="13"/>
      <c r="M162" s="13">
        <v>8.9499999999999993</v>
      </c>
      <c r="N162" s="13">
        <v>9.5</v>
      </c>
      <c r="O162" s="372">
        <v>9.5</v>
      </c>
      <c r="P162" s="4">
        <v>9.5</v>
      </c>
      <c r="Q162" s="338">
        <v>9.9499999999999993</v>
      </c>
      <c r="R162" s="15" t="str">
        <f t="shared" si="28"/>
        <v>Yes</v>
      </c>
      <c r="S162" s="15" t="str">
        <f t="shared" si="29"/>
        <v>No</v>
      </c>
      <c r="T162" s="221" t="str">
        <f t="shared" si="30"/>
        <v>Yes</v>
      </c>
      <c r="U162" s="223">
        <f t="shared" si="31"/>
        <v>4.7368421052631504E-2</v>
      </c>
      <c r="V162" s="221" t="str">
        <f t="shared" si="32"/>
        <v>Yes</v>
      </c>
      <c r="W162" s="223">
        <f t="shared" si="33"/>
        <v>4.7368421052631504E-2</v>
      </c>
      <c r="X162" s="221" t="str">
        <f t="shared" si="34"/>
        <v>Yes</v>
      </c>
      <c r="Y162" s="223">
        <f t="shared" si="35"/>
        <v>4.7368421052631504E-2</v>
      </c>
      <c r="Z162" s="222" t="str">
        <f t="shared" si="36"/>
        <v>Yes</v>
      </c>
      <c r="AA162" s="68">
        <f t="shared" si="37"/>
        <v>0.1117318435754191</v>
      </c>
      <c r="AB162" s="65" t="str">
        <f t="shared" si="38"/>
        <v>No</v>
      </c>
      <c r="AC162" s="68" t="str">
        <f t="shared" si="39"/>
        <v>N/A</v>
      </c>
      <c r="AD162" s="65" t="str">
        <f t="shared" si="40"/>
        <v>No</v>
      </c>
      <c r="AE162" s="68" t="str">
        <f t="shared" si="41"/>
        <v>N/A</v>
      </c>
      <c r="AF162" s="66"/>
    </row>
    <row r="163" spans="1:32">
      <c r="A163" s="66" t="s">
        <v>3238</v>
      </c>
      <c r="B163" s="66" t="s">
        <v>28</v>
      </c>
      <c r="C163" s="66" t="str" cm="1">
        <f t="array" ref="C163">_xlfn.IFNA(_xlfn.IFS(B163="Starter","Starters &amp; Sides",B163="Sides","Starters &amp; Sides"),B163)</f>
        <v>Drinks</v>
      </c>
      <c r="D163" s="71" t="s">
        <v>3269</v>
      </c>
      <c r="E163" s="75"/>
      <c r="F163" s="12"/>
      <c r="G163" s="12"/>
      <c r="H163" s="12"/>
      <c r="I163" s="12"/>
      <c r="J163" s="13"/>
      <c r="K163" s="13"/>
      <c r="L163" s="13"/>
      <c r="M163" s="13">
        <v>24.95</v>
      </c>
      <c r="N163" s="13">
        <v>26.95</v>
      </c>
      <c r="O163" s="372">
        <v>26.95</v>
      </c>
      <c r="P163" s="4">
        <v>26.95</v>
      </c>
      <c r="Q163" s="338">
        <v>27.5</v>
      </c>
      <c r="R163" s="15" t="str">
        <f t="shared" si="28"/>
        <v>Yes</v>
      </c>
      <c r="S163" s="15" t="str">
        <f t="shared" si="29"/>
        <v>No</v>
      </c>
      <c r="T163" s="221" t="str">
        <f t="shared" si="30"/>
        <v>Yes</v>
      </c>
      <c r="U163" s="223">
        <f t="shared" si="31"/>
        <v>2.0408163265306145E-2</v>
      </c>
      <c r="V163" s="221" t="str">
        <f t="shared" si="32"/>
        <v>Yes</v>
      </c>
      <c r="W163" s="223">
        <f t="shared" si="33"/>
        <v>2.0408163265306145E-2</v>
      </c>
      <c r="X163" s="221" t="str">
        <f t="shared" si="34"/>
        <v>Yes</v>
      </c>
      <c r="Y163" s="223">
        <f t="shared" si="35"/>
        <v>2.0408163265306145E-2</v>
      </c>
      <c r="Z163" s="222" t="str">
        <f t="shared" si="36"/>
        <v>Yes</v>
      </c>
      <c r="AA163" s="68">
        <f t="shared" si="37"/>
        <v>0.10220440881763526</v>
      </c>
      <c r="AB163" s="65" t="str">
        <f t="shared" si="38"/>
        <v>No</v>
      </c>
      <c r="AC163" s="68" t="str">
        <f t="shared" si="39"/>
        <v>N/A</v>
      </c>
      <c r="AD163" s="65" t="str">
        <f t="shared" si="40"/>
        <v>No</v>
      </c>
      <c r="AE163" s="68" t="str">
        <f t="shared" si="41"/>
        <v>N/A</v>
      </c>
      <c r="AF163" s="66"/>
    </row>
    <row r="164" spans="1:32">
      <c r="A164" s="66" t="s">
        <v>3238</v>
      </c>
      <c r="B164" s="66" t="s">
        <v>28</v>
      </c>
      <c r="C164" s="66" t="str" cm="1">
        <f t="array" ref="C164">_xlfn.IFNA(_xlfn.IFS(B164="Starter","Starters &amp; Sides",B164="Sides","Starters &amp; Sides"),B164)</f>
        <v>Drinks</v>
      </c>
      <c r="D164" s="71" t="s">
        <v>3270</v>
      </c>
      <c r="E164" s="75"/>
      <c r="F164" s="12"/>
      <c r="G164" s="12"/>
      <c r="H164" s="12"/>
      <c r="I164" s="12"/>
      <c r="J164" s="13"/>
      <c r="K164" s="13"/>
      <c r="L164" s="13"/>
      <c r="M164" s="13">
        <v>6.5</v>
      </c>
      <c r="N164" s="13"/>
      <c r="O164" s="372"/>
      <c r="P164" s="4"/>
      <c r="Q164" s="338"/>
      <c r="R164" s="15" t="str">
        <f t="shared" si="28"/>
        <v>No</v>
      </c>
      <c r="S164" s="15" t="str">
        <f t="shared" si="29"/>
        <v>No</v>
      </c>
      <c r="T164" s="221" t="str">
        <f t="shared" si="30"/>
        <v>No</v>
      </c>
      <c r="U164" s="223" t="str">
        <f t="shared" si="31"/>
        <v>N/A</v>
      </c>
      <c r="V164" s="221" t="str">
        <f t="shared" si="32"/>
        <v>No</v>
      </c>
      <c r="W164" s="223" t="str">
        <f t="shared" si="33"/>
        <v>N/A</v>
      </c>
      <c r="X164" s="221" t="str">
        <f t="shared" si="34"/>
        <v>No</v>
      </c>
      <c r="Y164" s="223" t="str">
        <f t="shared" si="35"/>
        <v>N/A</v>
      </c>
      <c r="Z164" s="222" t="str">
        <f t="shared" si="36"/>
        <v>No</v>
      </c>
      <c r="AA164" s="68" t="str">
        <f t="shared" si="37"/>
        <v>N/A</v>
      </c>
      <c r="AB164" s="65" t="str">
        <f t="shared" si="38"/>
        <v>No</v>
      </c>
      <c r="AC164" s="68" t="str">
        <f t="shared" si="39"/>
        <v>N/A</v>
      </c>
      <c r="AD164" s="65" t="str">
        <f t="shared" si="40"/>
        <v>No</v>
      </c>
      <c r="AE164" s="68" t="str">
        <f t="shared" si="41"/>
        <v>N/A</v>
      </c>
      <c r="AF164" s="66"/>
    </row>
    <row r="165" spans="1:32">
      <c r="A165" s="66" t="s">
        <v>3238</v>
      </c>
      <c r="B165" s="66" t="s">
        <v>28</v>
      </c>
      <c r="C165" s="66" t="str" cm="1">
        <f t="array" ref="C165">_xlfn.IFNA(_xlfn.IFS(B165="Starter","Starters &amp; Sides",B165="Sides","Starters &amp; Sides"),B165)</f>
        <v>Drinks</v>
      </c>
      <c r="D165" s="71" t="s">
        <v>3271</v>
      </c>
      <c r="E165" s="75"/>
      <c r="F165" s="12"/>
      <c r="G165" s="12"/>
      <c r="H165" s="12"/>
      <c r="I165" s="12"/>
      <c r="J165" s="13"/>
      <c r="K165" s="13"/>
      <c r="L165" s="13"/>
      <c r="M165" s="13">
        <v>7.95</v>
      </c>
      <c r="N165" s="13"/>
      <c r="O165" s="372"/>
      <c r="P165" s="4"/>
      <c r="Q165" s="338"/>
      <c r="R165" s="15" t="str">
        <f t="shared" si="28"/>
        <v>No</v>
      </c>
      <c r="S165" s="15" t="str">
        <f t="shared" si="29"/>
        <v>No</v>
      </c>
      <c r="T165" s="221" t="str">
        <f t="shared" si="30"/>
        <v>No</v>
      </c>
      <c r="U165" s="223" t="str">
        <f t="shared" si="31"/>
        <v>N/A</v>
      </c>
      <c r="V165" s="221" t="str">
        <f t="shared" si="32"/>
        <v>No</v>
      </c>
      <c r="W165" s="223" t="str">
        <f t="shared" si="33"/>
        <v>N/A</v>
      </c>
      <c r="X165" s="221" t="str">
        <f t="shared" si="34"/>
        <v>No</v>
      </c>
      <c r="Y165" s="223" t="str">
        <f t="shared" si="35"/>
        <v>N/A</v>
      </c>
      <c r="Z165" s="222" t="str">
        <f t="shared" si="36"/>
        <v>No</v>
      </c>
      <c r="AA165" s="68" t="str">
        <f t="shared" si="37"/>
        <v>N/A</v>
      </c>
      <c r="AB165" s="65" t="str">
        <f t="shared" si="38"/>
        <v>No</v>
      </c>
      <c r="AC165" s="68" t="str">
        <f t="shared" si="39"/>
        <v>N/A</v>
      </c>
      <c r="AD165" s="65" t="str">
        <f t="shared" si="40"/>
        <v>No</v>
      </c>
      <c r="AE165" s="68" t="str">
        <f t="shared" si="41"/>
        <v>N/A</v>
      </c>
      <c r="AF165" s="66"/>
    </row>
    <row r="166" spans="1:32">
      <c r="A166" s="66" t="s">
        <v>3238</v>
      </c>
      <c r="B166" s="66" t="s">
        <v>28</v>
      </c>
      <c r="C166" s="66" t="str" cm="1">
        <f t="array" ref="C166">_xlfn.IFNA(_xlfn.IFS(B166="Starter","Starters &amp; Sides",B166="Sides","Starters &amp; Sides"),B166)</f>
        <v>Drinks</v>
      </c>
      <c r="D166" s="71" t="s">
        <v>3272</v>
      </c>
      <c r="E166" s="75"/>
      <c r="F166" s="12"/>
      <c r="G166" s="12"/>
      <c r="H166" s="12"/>
      <c r="I166" s="12"/>
      <c r="J166" s="13"/>
      <c r="K166" s="13"/>
      <c r="L166" s="13"/>
      <c r="M166" s="13">
        <v>22.95</v>
      </c>
      <c r="N166" s="13"/>
      <c r="O166" s="372"/>
      <c r="P166" s="4"/>
      <c r="Q166" s="338"/>
      <c r="R166" s="15" t="str">
        <f t="shared" si="28"/>
        <v>No</v>
      </c>
      <c r="S166" s="15" t="str">
        <f t="shared" si="29"/>
        <v>No</v>
      </c>
      <c r="T166" s="221" t="str">
        <f t="shared" si="30"/>
        <v>No</v>
      </c>
      <c r="U166" s="223" t="str">
        <f t="shared" si="31"/>
        <v>N/A</v>
      </c>
      <c r="V166" s="221" t="str">
        <f t="shared" si="32"/>
        <v>No</v>
      </c>
      <c r="W166" s="223" t="str">
        <f t="shared" si="33"/>
        <v>N/A</v>
      </c>
      <c r="X166" s="221" t="str">
        <f t="shared" si="34"/>
        <v>No</v>
      </c>
      <c r="Y166" s="223" t="str">
        <f t="shared" si="35"/>
        <v>N/A</v>
      </c>
      <c r="Z166" s="222" t="str">
        <f t="shared" si="36"/>
        <v>No</v>
      </c>
      <c r="AA166" s="68" t="str">
        <f t="shared" si="37"/>
        <v>N/A</v>
      </c>
      <c r="AB166" s="65" t="str">
        <f t="shared" si="38"/>
        <v>No</v>
      </c>
      <c r="AC166" s="68" t="str">
        <f t="shared" si="39"/>
        <v>N/A</v>
      </c>
      <c r="AD166" s="65" t="str">
        <f t="shared" si="40"/>
        <v>No</v>
      </c>
      <c r="AE166" s="68" t="str">
        <f t="shared" si="41"/>
        <v>N/A</v>
      </c>
      <c r="AF166" s="66"/>
    </row>
    <row r="167" spans="1:32">
      <c r="A167" s="66" t="s">
        <v>3238</v>
      </c>
      <c r="B167" s="66" t="s">
        <v>28</v>
      </c>
      <c r="C167" s="66" t="str" cm="1">
        <f t="array" ref="C167">_xlfn.IFNA(_xlfn.IFS(B167="Starter","Starters &amp; Sides",B167="Sides","Starters &amp; Sides"),B167)</f>
        <v>Drinks</v>
      </c>
      <c r="D167" s="71" t="s">
        <v>3273</v>
      </c>
      <c r="E167" s="75"/>
      <c r="F167" s="12"/>
      <c r="G167" s="12"/>
      <c r="H167" s="12"/>
      <c r="I167" s="12"/>
      <c r="J167" s="13"/>
      <c r="K167" s="13"/>
      <c r="L167" s="13"/>
      <c r="M167" s="13">
        <v>7.95</v>
      </c>
      <c r="N167" s="13">
        <v>8.5</v>
      </c>
      <c r="O167" s="372">
        <v>8.5</v>
      </c>
      <c r="P167" s="4">
        <v>8.5</v>
      </c>
      <c r="Q167" s="338">
        <v>8.9499999999999993</v>
      </c>
      <c r="R167" s="15" t="str">
        <f t="shared" si="28"/>
        <v>Yes</v>
      </c>
      <c r="S167" s="15" t="str">
        <f t="shared" si="29"/>
        <v>No</v>
      </c>
      <c r="T167" s="221" t="str">
        <f t="shared" si="30"/>
        <v>Yes</v>
      </c>
      <c r="U167" s="223">
        <f t="shared" si="31"/>
        <v>5.2941176470588047E-2</v>
      </c>
      <c r="V167" s="221" t="str">
        <f t="shared" si="32"/>
        <v>Yes</v>
      </c>
      <c r="W167" s="223">
        <f t="shared" si="33"/>
        <v>5.2941176470588047E-2</v>
      </c>
      <c r="X167" s="221" t="str">
        <f t="shared" si="34"/>
        <v>Yes</v>
      </c>
      <c r="Y167" s="223">
        <f t="shared" si="35"/>
        <v>5.2941176470588047E-2</v>
      </c>
      <c r="Z167" s="222" t="str">
        <f t="shared" si="36"/>
        <v>Yes</v>
      </c>
      <c r="AA167" s="68">
        <f t="shared" si="37"/>
        <v>0.12578616352201255</v>
      </c>
      <c r="AB167" s="65" t="str">
        <f t="shared" si="38"/>
        <v>No</v>
      </c>
      <c r="AC167" s="68" t="str">
        <f t="shared" si="39"/>
        <v>N/A</v>
      </c>
      <c r="AD167" s="65" t="str">
        <f t="shared" si="40"/>
        <v>No</v>
      </c>
      <c r="AE167" s="68" t="str">
        <f t="shared" si="41"/>
        <v>N/A</v>
      </c>
      <c r="AF167" s="66"/>
    </row>
    <row r="168" spans="1:32">
      <c r="A168" s="66" t="s">
        <v>3238</v>
      </c>
      <c r="B168" s="66" t="s">
        <v>28</v>
      </c>
      <c r="C168" s="66" t="str" cm="1">
        <f t="array" ref="C168">_xlfn.IFNA(_xlfn.IFS(B168="Starter","Starters &amp; Sides",B168="Sides","Starters &amp; Sides"),B168)</f>
        <v>Drinks</v>
      </c>
      <c r="D168" s="71" t="s">
        <v>3274</v>
      </c>
      <c r="E168" s="75"/>
      <c r="F168" s="12"/>
      <c r="G168" s="12"/>
      <c r="H168" s="12"/>
      <c r="I168" s="12"/>
      <c r="J168" s="13"/>
      <c r="K168" s="13"/>
      <c r="L168" s="13"/>
      <c r="M168" s="13">
        <v>9.75</v>
      </c>
      <c r="N168" s="13">
        <v>10.25</v>
      </c>
      <c r="O168" s="372">
        <v>10.25</v>
      </c>
      <c r="P168" s="4">
        <v>10.25</v>
      </c>
      <c r="Q168" s="338">
        <v>10.75</v>
      </c>
      <c r="R168" s="15" t="str">
        <f t="shared" si="28"/>
        <v>Yes</v>
      </c>
      <c r="S168" s="15" t="str">
        <f t="shared" si="29"/>
        <v>No</v>
      </c>
      <c r="T168" s="221" t="str">
        <f t="shared" si="30"/>
        <v>Yes</v>
      </c>
      <c r="U168" s="223">
        <f t="shared" si="31"/>
        <v>4.8780487804878092E-2</v>
      </c>
      <c r="V168" s="221" t="str">
        <f t="shared" si="32"/>
        <v>Yes</v>
      </c>
      <c r="W168" s="223">
        <f t="shared" si="33"/>
        <v>4.8780487804878092E-2</v>
      </c>
      <c r="X168" s="221" t="str">
        <f t="shared" si="34"/>
        <v>Yes</v>
      </c>
      <c r="Y168" s="223">
        <f t="shared" si="35"/>
        <v>4.8780487804878092E-2</v>
      </c>
      <c r="Z168" s="222" t="str">
        <f t="shared" si="36"/>
        <v>Yes</v>
      </c>
      <c r="AA168" s="68">
        <f t="shared" si="37"/>
        <v>0.10256410256410264</v>
      </c>
      <c r="AB168" s="65" t="str">
        <f t="shared" si="38"/>
        <v>No</v>
      </c>
      <c r="AC168" s="68" t="str">
        <f t="shared" si="39"/>
        <v>N/A</v>
      </c>
      <c r="AD168" s="65" t="str">
        <f t="shared" si="40"/>
        <v>No</v>
      </c>
      <c r="AE168" s="68" t="str">
        <f t="shared" si="41"/>
        <v>N/A</v>
      </c>
      <c r="AF168" s="66"/>
    </row>
    <row r="169" spans="1:32">
      <c r="A169" s="66" t="s">
        <v>3238</v>
      </c>
      <c r="B169" s="66" t="s">
        <v>28</v>
      </c>
      <c r="C169" s="66" t="str" cm="1">
        <f t="array" ref="C169">_xlfn.IFNA(_xlfn.IFS(B169="Starter","Starters &amp; Sides",B169="Sides","Starters &amp; Sides"),B169)</f>
        <v>Drinks</v>
      </c>
      <c r="D169" s="71" t="s">
        <v>3275</v>
      </c>
      <c r="E169" s="75"/>
      <c r="F169" s="12"/>
      <c r="G169" s="12"/>
      <c r="H169" s="12"/>
      <c r="I169" s="12"/>
      <c r="J169" s="13"/>
      <c r="K169" s="13"/>
      <c r="L169" s="13"/>
      <c r="M169" s="13">
        <v>28.5</v>
      </c>
      <c r="N169" s="13">
        <v>29.95</v>
      </c>
      <c r="O169" s="372">
        <v>29.95</v>
      </c>
      <c r="P169" s="4">
        <v>29.95</v>
      </c>
      <c r="Q169" s="338">
        <v>30.5</v>
      </c>
      <c r="R169" s="15" t="str">
        <f t="shared" si="28"/>
        <v>Yes</v>
      </c>
      <c r="S169" s="15" t="str">
        <f t="shared" si="29"/>
        <v>No</v>
      </c>
      <c r="T169" s="221" t="str">
        <f t="shared" si="30"/>
        <v>Yes</v>
      </c>
      <c r="U169" s="223">
        <f t="shared" si="31"/>
        <v>1.8363939899832982E-2</v>
      </c>
      <c r="V169" s="221" t="str">
        <f t="shared" si="32"/>
        <v>Yes</v>
      </c>
      <c r="W169" s="223">
        <f t="shared" si="33"/>
        <v>1.8363939899832982E-2</v>
      </c>
      <c r="X169" s="221" t="str">
        <f t="shared" si="34"/>
        <v>Yes</v>
      </c>
      <c r="Y169" s="223">
        <f t="shared" si="35"/>
        <v>1.8363939899832982E-2</v>
      </c>
      <c r="Z169" s="222" t="str">
        <f t="shared" si="36"/>
        <v>Yes</v>
      </c>
      <c r="AA169" s="68">
        <f t="shared" si="37"/>
        <v>7.0175438596491224E-2</v>
      </c>
      <c r="AB169" s="65" t="str">
        <f t="shared" si="38"/>
        <v>No</v>
      </c>
      <c r="AC169" s="68" t="str">
        <f t="shared" si="39"/>
        <v>N/A</v>
      </c>
      <c r="AD169" s="65" t="str">
        <f t="shared" si="40"/>
        <v>No</v>
      </c>
      <c r="AE169" s="68" t="str">
        <f t="shared" si="41"/>
        <v>N/A</v>
      </c>
      <c r="AF169" s="66"/>
    </row>
    <row r="170" spans="1:32">
      <c r="A170" s="66" t="s">
        <v>3238</v>
      </c>
      <c r="B170" s="66" t="s">
        <v>28</v>
      </c>
      <c r="C170" s="66" t="str" cm="1">
        <f t="array" ref="C170">_xlfn.IFNA(_xlfn.IFS(B170="Starter","Starters &amp; Sides",B170="Sides","Starters &amp; Sides"),B170)</f>
        <v>Drinks</v>
      </c>
      <c r="D170" s="71" t="s">
        <v>3276</v>
      </c>
      <c r="E170" s="75"/>
      <c r="F170" s="12"/>
      <c r="G170" s="12"/>
      <c r="H170" s="12"/>
      <c r="I170" s="12"/>
      <c r="J170" s="13"/>
      <c r="K170" s="13"/>
      <c r="L170" s="13"/>
      <c r="M170" s="13">
        <v>8.25</v>
      </c>
      <c r="N170" s="13"/>
      <c r="O170" s="372"/>
      <c r="P170" s="4"/>
      <c r="Q170" s="338"/>
      <c r="R170" s="15" t="str">
        <f t="shared" si="28"/>
        <v>No</v>
      </c>
      <c r="S170" s="15" t="str">
        <f t="shared" si="29"/>
        <v>No</v>
      </c>
      <c r="T170" s="221" t="str">
        <f t="shared" si="30"/>
        <v>No</v>
      </c>
      <c r="U170" s="223" t="str">
        <f t="shared" si="31"/>
        <v>N/A</v>
      </c>
      <c r="V170" s="221" t="str">
        <f t="shared" si="32"/>
        <v>No</v>
      </c>
      <c r="W170" s="223" t="str">
        <f t="shared" si="33"/>
        <v>N/A</v>
      </c>
      <c r="X170" s="221" t="str">
        <f t="shared" si="34"/>
        <v>No</v>
      </c>
      <c r="Y170" s="223" t="str">
        <f t="shared" si="35"/>
        <v>N/A</v>
      </c>
      <c r="Z170" s="222" t="str">
        <f t="shared" si="36"/>
        <v>No</v>
      </c>
      <c r="AA170" s="68" t="str">
        <f t="shared" si="37"/>
        <v>N/A</v>
      </c>
      <c r="AB170" s="65" t="str">
        <f t="shared" si="38"/>
        <v>No</v>
      </c>
      <c r="AC170" s="68" t="str">
        <f t="shared" si="39"/>
        <v>N/A</v>
      </c>
      <c r="AD170" s="65" t="str">
        <f t="shared" si="40"/>
        <v>No</v>
      </c>
      <c r="AE170" s="68" t="str">
        <f t="shared" si="41"/>
        <v>N/A</v>
      </c>
      <c r="AF170" s="66"/>
    </row>
    <row r="171" spans="1:32">
      <c r="A171" s="66" t="s">
        <v>3238</v>
      </c>
      <c r="B171" s="66" t="s">
        <v>28</v>
      </c>
      <c r="C171" s="66" t="str" cm="1">
        <f t="array" ref="C171">_xlfn.IFNA(_xlfn.IFS(B171="Starter","Starters &amp; Sides",B171="Sides","Starters &amp; Sides"),B171)</f>
        <v>Drinks</v>
      </c>
      <c r="D171" s="71" t="s">
        <v>3277</v>
      </c>
      <c r="E171" s="75"/>
      <c r="F171" s="12"/>
      <c r="G171" s="12"/>
      <c r="H171" s="12"/>
      <c r="I171" s="12"/>
      <c r="J171" s="13"/>
      <c r="K171" s="13"/>
      <c r="L171" s="13"/>
      <c r="M171" s="13">
        <v>9.9499999999999993</v>
      </c>
      <c r="N171" s="13"/>
      <c r="O171" s="372"/>
      <c r="P171" s="4"/>
      <c r="Q171" s="338"/>
      <c r="R171" s="15" t="str">
        <f t="shared" si="28"/>
        <v>No</v>
      </c>
      <c r="S171" s="15" t="str">
        <f t="shared" si="29"/>
        <v>No</v>
      </c>
      <c r="T171" s="221" t="str">
        <f t="shared" si="30"/>
        <v>No</v>
      </c>
      <c r="U171" s="223" t="str">
        <f t="shared" si="31"/>
        <v>N/A</v>
      </c>
      <c r="V171" s="221" t="str">
        <f t="shared" si="32"/>
        <v>No</v>
      </c>
      <c r="W171" s="223" t="str">
        <f t="shared" si="33"/>
        <v>N/A</v>
      </c>
      <c r="X171" s="221" t="str">
        <f t="shared" si="34"/>
        <v>No</v>
      </c>
      <c r="Y171" s="223" t="str">
        <f t="shared" si="35"/>
        <v>N/A</v>
      </c>
      <c r="Z171" s="222" t="str">
        <f t="shared" si="36"/>
        <v>No</v>
      </c>
      <c r="AA171" s="68" t="str">
        <f t="shared" si="37"/>
        <v>N/A</v>
      </c>
      <c r="AB171" s="65" t="str">
        <f t="shared" si="38"/>
        <v>No</v>
      </c>
      <c r="AC171" s="68" t="str">
        <f t="shared" si="39"/>
        <v>N/A</v>
      </c>
      <c r="AD171" s="65" t="str">
        <f t="shared" si="40"/>
        <v>No</v>
      </c>
      <c r="AE171" s="68" t="str">
        <f t="shared" si="41"/>
        <v>N/A</v>
      </c>
      <c r="AF171" s="66"/>
    </row>
    <row r="172" spans="1:32">
      <c r="A172" s="66" t="s">
        <v>3238</v>
      </c>
      <c r="B172" s="66" t="s">
        <v>28</v>
      </c>
      <c r="C172" s="66" t="str" cm="1">
        <f t="array" ref="C172">_xlfn.IFNA(_xlfn.IFS(B172="Starter","Starters &amp; Sides",B172="Sides","Starters &amp; Sides"),B172)</f>
        <v>Drinks</v>
      </c>
      <c r="D172" s="71" t="s">
        <v>3278</v>
      </c>
      <c r="E172" s="75"/>
      <c r="F172" s="12"/>
      <c r="G172" s="12"/>
      <c r="H172" s="12"/>
      <c r="I172" s="12"/>
      <c r="J172" s="13"/>
      <c r="K172" s="13"/>
      <c r="L172" s="13"/>
      <c r="M172" s="13">
        <v>28.95</v>
      </c>
      <c r="N172" s="13"/>
      <c r="O172" s="372"/>
      <c r="P172" s="4"/>
      <c r="Q172" s="338"/>
      <c r="R172" s="15" t="str">
        <f t="shared" ref="R172:R202" si="42">IF(COUNTA(Q172)=1,"Yes","No")</f>
        <v>No</v>
      </c>
      <c r="S172" s="15" t="str">
        <f t="shared" ref="S172:S202" si="43">IF(AND(T172="No",R172="Yes"),"Yes","No")</f>
        <v>No</v>
      </c>
      <c r="T172" s="221" t="str">
        <f t="shared" ref="T172:T202" si="44">IF(COUNTA(P172:Q172)=2,"Yes","No")</f>
        <v>No</v>
      </c>
      <c r="U172" s="223" t="str">
        <f t="shared" ref="U172:U202" si="45">IF(T172="Yes",Q172/P172-1,"N/A")</f>
        <v>N/A</v>
      </c>
      <c r="V172" s="221" t="str">
        <f t="shared" ref="V172:V202" si="46">IF(COUNTA(O172:Q172)=3,"Yes","No")</f>
        <v>No</v>
      </c>
      <c r="W172" s="223" t="str">
        <f t="shared" ref="W172:W202" si="47">IF(V172="Yes",Q172/O172-1,"N/A")</f>
        <v>N/A</v>
      </c>
      <c r="X172" s="221" t="str">
        <f t="shared" ref="X172:X202" si="48">IF(COUNTA(N172:Q172)=4,"Yes","No")</f>
        <v>No</v>
      </c>
      <c r="Y172" s="223" t="str">
        <f t="shared" ref="Y172:Y202" si="49">IF(X172="Yes",Q172/N172-1,"N/A")</f>
        <v>N/A</v>
      </c>
      <c r="Z172" s="222" t="str">
        <f t="shared" ref="Z172:Z202" si="50">IF(COUNTA(M172:Q172)=5,"Yes","No")</f>
        <v>No</v>
      </c>
      <c r="AA172" s="68" t="str">
        <f t="shared" ref="AA172:AA202" si="51">IF(Z172="Yes",Q172/M172-1,"N/A")</f>
        <v>N/A</v>
      </c>
      <c r="AB172" s="65" t="str">
        <f t="shared" ref="AB172:AB202" si="52">IF(COUNTA(L172:Q172)=6,"Yes","No")</f>
        <v>No</v>
      </c>
      <c r="AC172" s="68" t="str">
        <f t="shared" ref="AC172:AC202" si="53">IF(AB172="Yes",Q172/L172-1,"N/A")</f>
        <v>N/A</v>
      </c>
      <c r="AD172" s="65" t="str">
        <f t="shared" ref="AD172:AD202" si="54">IF(COUNTA(E172:Q172)=13,"Yes","No")</f>
        <v>No</v>
      </c>
      <c r="AE172" s="68" t="str">
        <f t="shared" ref="AE172:AE202" si="55">IF(AD172="Yes",Q172/E172-1,"N/A")</f>
        <v>N/A</v>
      </c>
      <c r="AF172" s="66"/>
    </row>
    <row r="173" spans="1:32">
      <c r="A173" s="66" t="s">
        <v>3238</v>
      </c>
      <c r="B173" s="66" t="s">
        <v>28</v>
      </c>
      <c r="C173" s="66" t="str" cm="1">
        <f t="array" ref="C173">_xlfn.IFNA(_xlfn.IFS(B173="Starter","Starters &amp; Sides",B173="Sides","Starters &amp; Sides"),B173)</f>
        <v>Drinks</v>
      </c>
      <c r="D173" s="85" t="s">
        <v>3279</v>
      </c>
      <c r="E173" s="75"/>
      <c r="F173" s="12"/>
      <c r="G173" s="12"/>
      <c r="H173" s="12"/>
      <c r="I173" s="12"/>
      <c r="J173" s="13"/>
      <c r="K173" s="13"/>
      <c r="L173" s="13"/>
      <c r="M173" s="13">
        <v>6.95</v>
      </c>
      <c r="N173" s="13">
        <v>6.95</v>
      </c>
      <c r="O173" s="372">
        <v>6.95</v>
      </c>
      <c r="P173" s="4">
        <v>6.95</v>
      </c>
      <c r="Q173" s="338">
        <v>6.95</v>
      </c>
      <c r="R173" s="15" t="str">
        <f t="shared" si="42"/>
        <v>Yes</v>
      </c>
      <c r="S173" s="15" t="str">
        <f t="shared" si="43"/>
        <v>No</v>
      </c>
      <c r="T173" s="221" t="str">
        <f t="shared" si="44"/>
        <v>Yes</v>
      </c>
      <c r="U173" s="223">
        <f t="shared" si="45"/>
        <v>0</v>
      </c>
      <c r="V173" s="221" t="str">
        <f t="shared" si="46"/>
        <v>Yes</v>
      </c>
      <c r="W173" s="223">
        <f t="shared" si="47"/>
        <v>0</v>
      </c>
      <c r="X173" s="221" t="str">
        <f t="shared" si="48"/>
        <v>Yes</v>
      </c>
      <c r="Y173" s="223">
        <f t="shared" si="49"/>
        <v>0</v>
      </c>
      <c r="Z173" s="222" t="str">
        <f t="shared" si="50"/>
        <v>Yes</v>
      </c>
      <c r="AA173" s="68">
        <f t="shared" si="51"/>
        <v>0</v>
      </c>
      <c r="AB173" s="65" t="str">
        <f t="shared" si="52"/>
        <v>No</v>
      </c>
      <c r="AC173" s="68" t="str">
        <f t="shared" si="53"/>
        <v>N/A</v>
      </c>
      <c r="AD173" s="65" t="str">
        <f t="shared" si="54"/>
        <v>No</v>
      </c>
      <c r="AE173" s="68" t="str">
        <f t="shared" si="55"/>
        <v>N/A</v>
      </c>
      <c r="AF173" s="66"/>
    </row>
    <row r="174" spans="1:32">
      <c r="A174" s="66" t="s">
        <v>3238</v>
      </c>
      <c r="B174" s="66" t="s">
        <v>28</v>
      </c>
      <c r="C174" s="66" t="str" cm="1">
        <f t="array" ref="C174">_xlfn.IFNA(_xlfn.IFS(B174="Starter","Starters &amp; Sides",B174="Sides","Starters &amp; Sides"),B174)</f>
        <v>Drinks</v>
      </c>
      <c r="D174" s="85" t="s">
        <v>3280</v>
      </c>
      <c r="E174" s="75"/>
      <c r="F174" s="12"/>
      <c r="G174" s="12"/>
      <c r="H174" s="12"/>
      <c r="I174" s="12"/>
      <c r="J174" s="13"/>
      <c r="K174" s="13"/>
      <c r="L174" s="13"/>
      <c r="M174" s="13">
        <v>6.95</v>
      </c>
      <c r="N174" s="13">
        <v>6.95</v>
      </c>
      <c r="O174" s="372">
        <v>6.95</v>
      </c>
      <c r="P174" s="4">
        <v>6.95</v>
      </c>
      <c r="Q174" s="338">
        <v>6.95</v>
      </c>
      <c r="R174" s="15" t="str">
        <f t="shared" si="42"/>
        <v>Yes</v>
      </c>
      <c r="S174" s="15" t="str">
        <f t="shared" si="43"/>
        <v>No</v>
      </c>
      <c r="T174" s="221" t="str">
        <f t="shared" si="44"/>
        <v>Yes</v>
      </c>
      <c r="U174" s="223">
        <f t="shared" si="45"/>
        <v>0</v>
      </c>
      <c r="V174" s="221" t="str">
        <f t="shared" si="46"/>
        <v>Yes</v>
      </c>
      <c r="W174" s="223">
        <f t="shared" si="47"/>
        <v>0</v>
      </c>
      <c r="X174" s="221" t="str">
        <f t="shared" si="48"/>
        <v>Yes</v>
      </c>
      <c r="Y174" s="223">
        <f t="shared" si="49"/>
        <v>0</v>
      </c>
      <c r="Z174" s="222" t="str">
        <f t="shared" si="50"/>
        <v>Yes</v>
      </c>
      <c r="AA174" s="68">
        <f t="shared" si="51"/>
        <v>0</v>
      </c>
      <c r="AB174" s="65" t="str">
        <f t="shared" si="52"/>
        <v>No</v>
      </c>
      <c r="AC174" s="68" t="str">
        <f t="shared" si="53"/>
        <v>N/A</v>
      </c>
      <c r="AD174" s="65" t="str">
        <f t="shared" si="54"/>
        <v>No</v>
      </c>
      <c r="AE174" s="68" t="str">
        <f t="shared" si="55"/>
        <v>N/A</v>
      </c>
      <c r="AF174" s="66"/>
    </row>
    <row r="175" spans="1:32">
      <c r="A175" s="66" t="s">
        <v>3238</v>
      </c>
      <c r="B175" s="66" t="s">
        <v>28</v>
      </c>
      <c r="C175" s="66" t="str" cm="1">
        <f t="array" ref="C175">_xlfn.IFNA(_xlfn.IFS(B175="Starter","Starters &amp; Sides",B175="Sides","Starters &amp; Sides"),B175)</f>
        <v>Drinks</v>
      </c>
      <c r="D175" s="85" t="s">
        <v>3281</v>
      </c>
      <c r="E175" s="77"/>
      <c r="F175" s="32"/>
      <c r="G175" s="32"/>
      <c r="H175" s="32"/>
      <c r="I175" s="32"/>
      <c r="J175" s="33"/>
      <c r="K175" s="33"/>
      <c r="L175" s="33"/>
      <c r="M175" s="33">
        <v>8.9499999999999993</v>
      </c>
      <c r="N175" s="33">
        <v>8.9499999999999993</v>
      </c>
      <c r="O175" s="373">
        <v>8.9499999999999993</v>
      </c>
      <c r="P175" s="4">
        <v>8.9499999999999993</v>
      </c>
      <c r="Q175" s="338">
        <v>9.5</v>
      </c>
      <c r="R175" s="15" t="str">
        <f t="shared" si="42"/>
        <v>Yes</v>
      </c>
      <c r="S175" s="15" t="str">
        <f t="shared" si="43"/>
        <v>No</v>
      </c>
      <c r="T175" s="221" t="str">
        <f t="shared" si="44"/>
        <v>Yes</v>
      </c>
      <c r="U175" s="223">
        <f t="shared" si="45"/>
        <v>6.1452513966480549E-2</v>
      </c>
      <c r="V175" s="221" t="str">
        <f t="shared" si="46"/>
        <v>Yes</v>
      </c>
      <c r="W175" s="223">
        <f t="shared" si="47"/>
        <v>6.1452513966480549E-2</v>
      </c>
      <c r="X175" s="221" t="str">
        <f t="shared" si="48"/>
        <v>Yes</v>
      </c>
      <c r="Y175" s="223">
        <f t="shared" si="49"/>
        <v>6.1452513966480549E-2</v>
      </c>
      <c r="Z175" s="222" t="str">
        <f t="shared" si="50"/>
        <v>Yes</v>
      </c>
      <c r="AA175" s="68">
        <f t="shared" si="51"/>
        <v>6.1452513966480549E-2</v>
      </c>
      <c r="AB175" s="65" t="str">
        <f t="shared" si="52"/>
        <v>No</v>
      </c>
      <c r="AC175" s="68" t="str">
        <f t="shared" si="53"/>
        <v>N/A</v>
      </c>
      <c r="AD175" s="65" t="str">
        <f t="shared" si="54"/>
        <v>No</v>
      </c>
      <c r="AE175" s="68" t="str">
        <f t="shared" si="55"/>
        <v>N/A</v>
      </c>
      <c r="AF175" s="66"/>
    </row>
    <row r="176" spans="1:32">
      <c r="A176" s="66" t="s">
        <v>3238</v>
      </c>
      <c r="B176" s="66" t="s">
        <v>28</v>
      </c>
      <c r="C176" s="66" t="str" cm="1">
        <f t="array" ref="C176">_xlfn.IFNA(_xlfn.IFS(B176="Starter","Starters &amp; Sides",B176="Sides","Starters &amp; Sides"),B176)</f>
        <v>Drinks</v>
      </c>
      <c r="D176" s="85" t="s">
        <v>3282</v>
      </c>
      <c r="E176" s="75"/>
      <c r="F176" s="12"/>
      <c r="G176" s="12"/>
      <c r="H176" s="12"/>
      <c r="I176" s="12"/>
      <c r="J176" s="13"/>
      <c r="K176" s="13"/>
      <c r="L176" s="13"/>
      <c r="M176" s="13">
        <v>5.95</v>
      </c>
      <c r="N176" s="13">
        <v>6.25</v>
      </c>
      <c r="O176" s="372">
        <v>6.25</v>
      </c>
      <c r="P176" s="4">
        <v>6.25</v>
      </c>
      <c r="Q176" s="338">
        <v>6.95</v>
      </c>
      <c r="R176" s="15" t="str">
        <f t="shared" si="42"/>
        <v>Yes</v>
      </c>
      <c r="S176" s="15" t="str">
        <f t="shared" si="43"/>
        <v>No</v>
      </c>
      <c r="T176" s="221" t="str">
        <f t="shared" si="44"/>
        <v>Yes</v>
      </c>
      <c r="U176" s="223">
        <f t="shared" si="45"/>
        <v>0.1120000000000001</v>
      </c>
      <c r="V176" s="221" t="str">
        <f t="shared" si="46"/>
        <v>Yes</v>
      </c>
      <c r="W176" s="223">
        <f t="shared" si="47"/>
        <v>0.1120000000000001</v>
      </c>
      <c r="X176" s="221" t="str">
        <f t="shared" si="48"/>
        <v>Yes</v>
      </c>
      <c r="Y176" s="223">
        <f t="shared" si="49"/>
        <v>0.1120000000000001</v>
      </c>
      <c r="Z176" s="222" t="str">
        <f t="shared" si="50"/>
        <v>Yes</v>
      </c>
      <c r="AA176" s="68">
        <f t="shared" si="51"/>
        <v>0.16806722689075637</v>
      </c>
      <c r="AB176" s="65" t="str">
        <f t="shared" si="52"/>
        <v>No</v>
      </c>
      <c r="AC176" s="68" t="str">
        <f t="shared" si="53"/>
        <v>N/A</v>
      </c>
      <c r="AD176" s="65" t="str">
        <f t="shared" si="54"/>
        <v>No</v>
      </c>
      <c r="AE176" s="68" t="str">
        <f t="shared" si="55"/>
        <v>N/A</v>
      </c>
      <c r="AF176" s="66"/>
    </row>
    <row r="177" spans="1:32">
      <c r="A177" s="66" t="s">
        <v>3238</v>
      </c>
      <c r="B177" s="66" t="s">
        <v>28</v>
      </c>
      <c r="C177" s="66" t="str" cm="1">
        <f t="array" ref="C177">_xlfn.IFNA(_xlfn.IFS(B177="Starter","Starters &amp; Sides",B177="Sides","Starters &amp; Sides"),B177)</f>
        <v>Drinks</v>
      </c>
      <c r="D177" s="85" t="s">
        <v>3283</v>
      </c>
      <c r="E177" s="75"/>
      <c r="F177" s="12"/>
      <c r="G177" s="12"/>
      <c r="H177" s="12"/>
      <c r="I177" s="12"/>
      <c r="J177" s="13"/>
      <c r="K177" s="13"/>
      <c r="L177" s="13"/>
      <c r="M177" s="13">
        <v>5.95</v>
      </c>
      <c r="N177" s="13">
        <v>6.25</v>
      </c>
      <c r="O177" s="372">
        <v>6.25</v>
      </c>
      <c r="P177" s="4">
        <v>6.25</v>
      </c>
      <c r="Q177" s="338">
        <v>6.95</v>
      </c>
      <c r="R177" s="15" t="str">
        <f t="shared" si="42"/>
        <v>Yes</v>
      </c>
      <c r="S177" s="15" t="str">
        <f t="shared" si="43"/>
        <v>No</v>
      </c>
      <c r="T177" s="221" t="str">
        <f t="shared" si="44"/>
        <v>Yes</v>
      </c>
      <c r="U177" s="223">
        <f t="shared" si="45"/>
        <v>0.1120000000000001</v>
      </c>
      <c r="V177" s="221" t="str">
        <f t="shared" si="46"/>
        <v>Yes</v>
      </c>
      <c r="W177" s="223">
        <f t="shared" si="47"/>
        <v>0.1120000000000001</v>
      </c>
      <c r="X177" s="221" t="str">
        <f t="shared" si="48"/>
        <v>Yes</v>
      </c>
      <c r="Y177" s="223">
        <f t="shared" si="49"/>
        <v>0.1120000000000001</v>
      </c>
      <c r="Z177" s="222" t="str">
        <f t="shared" si="50"/>
        <v>Yes</v>
      </c>
      <c r="AA177" s="68">
        <f t="shared" si="51"/>
        <v>0.16806722689075637</v>
      </c>
      <c r="AB177" s="65" t="str">
        <f t="shared" si="52"/>
        <v>No</v>
      </c>
      <c r="AC177" s="68" t="str">
        <f t="shared" si="53"/>
        <v>N/A</v>
      </c>
      <c r="AD177" s="65" t="str">
        <f t="shared" si="54"/>
        <v>No</v>
      </c>
      <c r="AE177" s="68" t="str">
        <f t="shared" si="55"/>
        <v>N/A</v>
      </c>
      <c r="AF177" s="66"/>
    </row>
    <row r="178" spans="1:32">
      <c r="A178" s="66" t="s">
        <v>3238</v>
      </c>
      <c r="B178" s="66" t="s">
        <v>28</v>
      </c>
      <c r="C178" s="66" t="str" cm="1">
        <f t="array" ref="C178">_xlfn.IFNA(_xlfn.IFS(B178="Starter","Starters &amp; Sides",B178="Sides","Starters &amp; Sides"),B178)</f>
        <v>Drinks</v>
      </c>
      <c r="D178" s="85" t="s">
        <v>3284</v>
      </c>
      <c r="E178" s="75"/>
      <c r="F178" s="12"/>
      <c r="G178" s="12"/>
      <c r="H178" s="12"/>
      <c r="I178" s="12"/>
      <c r="J178" s="13"/>
      <c r="K178" s="13"/>
      <c r="L178" s="13"/>
      <c r="M178" s="13">
        <v>5.95</v>
      </c>
      <c r="N178" s="13">
        <v>6.25</v>
      </c>
      <c r="O178" s="372">
        <v>6.25</v>
      </c>
      <c r="P178" s="4">
        <v>6.25</v>
      </c>
      <c r="Q178" s="338">
        <v>6.95</v>
      </c>
      <c r="R178" s="15" t="str">
        <f t="shared" si="42"/>
        <v>Yes</v>
      </c>
      <c r="S178" s="15" t="str">
        <f t="shared" si="43"/>
        <v>No</v>
      </c>
      <c r="T178" s="221" t="str">
        <f t="shared" si="44"/>
        <v>Yes</v>
      </c>
      <c r="U178" s="223">
        <f t="shared" si="45"/>
        <v>0.1120000000000001</v>
      </c>
      <c r="V178" s="221" t="str">
        <f t="shared" si="46"/>
        <v>Yes</v>
      </c>
      <c r="W178" s="223">
        <f t="shared" si="47"/>
        <v>0.1120000000000001</v>
      </c>
      <c r="X178" s="221" t="str">
        <f t="shared" si="48"/>
        <v>Yes</v>
      </c>
      <c r="Y178" s="223">
        <f t="shared" si="49"/>
        <v>0.1120000000000001</v>
      </c>
      <c r="Z178" s="222" t="str">
        <f t="shared" si="50"/>
        <v>Yes</v>
      </c>
      <c r="AA178" s="68">
        <f t="shared" si="51"/>
        <v>0.16806722689075637</v>
      </c>
      <c r="AB178" s="65" t="str">
        <f t="shared" si="52"/>
        <v>No</v>
      </c>
      <c r="AC178" s="68" t="str">
        <f t="shared" si="53"/>
        <v>N/A</v>
      </c>
      <c r="AD178" s="65" t="str">
        <f t="shared" si="54"/>
        <v>No</v>
      </c>
      <c r="AE178" s="68" t="str">
        <f t="shared" si="55"/>
        <v>N/A</v>
      </c>
      <c r="AF178" s="66"/>
    </row>
    <row r="179" spans="1:32">
      <c r="A179" s="66" t="s">
        <v>3238</v>
      </c>
      <c r="B179" s="66" t="s">
        <v>28</v>
      </c>
      <c r="C179" s="66" t="str" cm="1">
        <f t="array" ref="C179">_xlfn.IFNA(_xlfn.IFS(B179="Starter","Starters &amp; Sides",B179="Sides","Starters &amp; Sides"),B179)</f>
        <v>Drinks</v>
      </c>
      <c r="D179" s="85" t="s">
        <v>3285</v>
      </c>
      <c r="E179" s="75"/>
      <c r="F179" s="12"/>
      <c r="G179" s="12"/>
      <c r="H179" s="12"/>
      <c r="I179" s="12"/>
      <c r="J179" s="13"/>
      <c r="K179" s="13"/>
      <c r="L179" s="13"/>
      <c r="M179" s="13">
        <v>6.75</v>
      </c>
      <c r="N179" s="13">
        <v>6.95</v>
      </c>
      <c r="O179" s="372">
        <v>6.95</v>
      </c>
      <c r="P179" s="4">
        <v>6.95</v>
      </c>
      <c r="Q179" s="338">
        <v>7.25</v>
      </c>
      <c r="R179" s="15" t="str">
        <f t="shared" si="42"/>
        <v>Yes</v>
      </c>
      <c r="S179" s="15" t="str">
        <f t="shared" si="43"/>
        <v>No</v>
      </c>
      <c r="T179" s="221" t="str">
        <f t="shared" si="44"/>
        <v>Yes</v>
      </c>
      <c r="U179" s="223">
        <f t="shared" si="45"/>
        <v>4.3165467625899234E-2</v>
      </c>
      <c r="V179" s="221" t="str">
        <f t="shared" si="46"/>
        <v>Yes</v>
      </c>
      <c r="W179" s="223">
        <f t="shared" si="47"/>
        <v>4.3165467625899234E-2</v>
      </c>
      <c r="X179" s="221" t="str">
        <f t="shared" si="48"/>
        <v>Yes</v>
      </c>
      <c r="Y179" s="223">
        <f t="shared" si="49"/>
        <v>4.3165467625899234E-2</v>
      </c>
      <c r="Z179" s="222" t="str">
        <f t="shared" si="50"/>
        <v>Yes</v>
      </c>
      <c r="AA179" s="68">
        <f t="shared" si="51"/>
        <v>7.4074074074074181E-2</v>
      </c>
      <c r="AB179" s="65" t="str">
        <f t="shared" si="52"/>
        <v>No</v>
      </c>
      <c r="AC179" s="68" t="str">
        <f t="shared" si="53"/>
        <v>N/A</v>
      </c>
      <c r="AD179" s="65" t="str">
        <f t="shared" si="54"/>
        <v>No</v>
      </c>
      <c r="AE179" s="68" t="str">
        <f t="shared" si="55"/>
        <v>N/A</v>
      </c>
      <c r="AF179" s="66"/>
    </row>
    <row r="180" spans="1:32">
      <c r="A180" s="66" t="s">
        <v>3238</v>
      </c>
      <c r="B180" s="66" t="s">
        <v>28</v>
      </c>
      <c r="C180" s="66" t="str" cm="1">
        <f t="array" ref="C180">_xlfn.IFNA(_xlfn.IFS(B180="Starter","Starters &amp; Sides",B180="Sides","Starters &amp; Sides"),B180)</f>
        <v>Drinks</v>
      </c>
      <c r="D180" s="85" t="s">
        <v>3286</v>
      </c>
      <c r="E180" s="75"/>
      <c r="F180" s="12"/>
      <c r="G180" s="12"/>
      <c r="H180" s="12"/>
      <c r="I180" s="12"/>
      <c r="J180" s="13"/>
      <c r="K180" s="13"/>
      <c r="L180" s="13"/>
      <c r="M180" s="13">
        <v>8.5</v>
      </c>
      <c r="N180" s="13">
        <v>8.75</v>
      </c>
      <c r="O180" s="372">
        <v>8.75</v>
      </c>
      <c r="P180" s="4">
        <v>8.75</v>
      </c>
      <c r="Q180" s="338">
        <v>8.9499999999999993</v>
      </c>
      <c r="R180" s="15" t="str">
        <f t="shared" si="42"/>
        <v>Yes</v>
      </c>
      <c r="S180" s="15" t="str">
        <f t="shared" si="43"/>
        <v>No</v>
      </c>
      <c r="T180" s="221" t="str">
        <f t="shared" si="44"/>
        <v>Yes</v>
      </c>
      <c r="U180" s="223">
        <f t="shared" si="45"/>
        <v>2.2857142857142687E-2</v>
      </c>
      <c r="V180" s="221" t="str">
        <f t="shared" si="46"/>
        <v>Yes</v>
      </c>
      <c r="W180" s="223">
        <f t="shared" si="47"/>
        <v>2.2857142857142687E-2</v>
      </c>
      <c r="X180" s="221" t="str">
        <f t="shared" si="48"/>
        <v>Yes</v>
      </c>
      <c r="Y180" s="223">
        <f t="shared" si="49"/>
        <v>2.2857142857142687E-2</v>
      </c>
      <c r="Z180" s="222" t="str">
        <f t="shared" si="50"/>
        <v>Yes</v>
      </c>
      <c r="AA180" s="68">
        <f t="shared" si="51"/>
        <v>5.2941176470588047E-2</v>
      </c>
      <c r="AB180" s="65" t="str">
        <f t="shared" si="52"/>
        <v>No</v>
      </c>
      <c r="AC180" s="68" t="str">
        <f t="shared" si="53"/>
        <v>N/A</v>
      </c>
      <c r="AD180" s="65" t="str">
        <f t="shared" si="54"/>
        <v>No</v>
      </c>
      <c r="AE180" s="68" t="str">
        <f t="shared" si="55"/>
        <v>N/A</v>
      </c>
      <c r="AF180" s="66"/>
    </row>
    <row r="181" spans="1:32">
      <c r="A181" s="66" t="s">
        <v>3238</v>
      </c>
      <c r="B181" s="66" t="s">
        <v>28</v>
      </c>
      <c r="C181" s="66" t="str" cm="1">
        <f t="array" ref="C181">_xlfn.IFNA(_xlfn.IFS(B181="Starter","Starters &amp; Sides",B181="Sides","Starters &amp; Sides"),B181)</f>
        <v>Drinks</v>
      </c>
      <c r="D181" s="85" t="s">
        <v>3287</v>
      </c>
      <c r="E181" s="75"/>
      <c r="F181" s="12"/>
      <c r="G181" s="12"/>
      <c r="H181" s="12"/>
      <c r="I181" s="12"/>
      <c r="J181" s="13"/>
      <c r="K181" s="13"/>
      <c r="L181" s="13"/>
      <c r="M181" s="13">
        <v>5.75</v>
      </c>
      <c r="N181" s="13">
        <v>5.95</v>
      </c>
      <c r="O181" s="372">
        <v>5.95</v>
      </c>
      <c r="P181" s="4">
        <v>5.95</v>
      </c>
      <c r="Q181" s="338">
        <v>6.25</v>
      </c>
      <c r="R181" s="15" t="str">
        <f t="shared" si="42"/>
        <v>Yes</v>
      </c>
      <c r="S181" s="15" t="str">
        <f t="shared" si="43"/>
        <v>No</v>
      </c>
      <c r="T181" s="221" t="str">
        <f t="shared" si="44"/>
        <v>Yes</v>
      </c>
      <c r="U181" s="223">
        <f t="shared" si="45"/>
        <v>5.0420168067226934E-2</v>
      </c>
      <c r="V181" s="221" t="str">
        <f t="shared" si="46"/>
        <v>Yes</v>
      </c>
      <c r="W181" s="223">
        <f t="shared" si="47"/>
        <v>5.0420168067226934E-2</v>
      </c>
      <c r="X181" s="221" t="str">
        <f t="shared" si="48"/>
        <v>Yes</v>
      </c>
      <c r="Y181" s="223">
        <f t="shared" si="49"/>
        <v>5.0420168067226934E-2</v>
      </c>
      <c r="Z181" s="222" t="str">
        <f t="shared" si="50"/>
        <v>Yes</v>
      </c>
      <c r="AA181" s="68">
        <f t="shared" si="51"/>
        <v>8.6956521739130377E-2</v>
      </c>
      <c r="AB181" s="65" t="str">
        <f t="shared" si="52"/>
        <v>No</v>
      </c>
      <c r="AC181" s="68" t="str">
        <f t="shared" si="53"/>
        <v>N/A</v>
      </c>
      <c r="AD181" s="65" t="str">
        <f t="shared" si="54"/>
        <v>No</v>
      </c>
      <c r="AE181" s="68" t="str">
        <f t="shared" si="55"/>
        <v>N/A</v>
      </c>
      <c r="AF181" s="66"/>
    </row>
    <row r="182" spans="1:32">
      <c r="A182" s="66" t="s">
        <v>3238</v>
      </c>
      <c r="B182" s="66" t="s">
        <v>28</v>
      </c>
      <c r="C182" s="66" t="str" cm="1">
        <f t="array" ref="C182">_xlfn.IFNA(_xlfn.IFS(B182="Starter","Starters &amp; Sides",B182="Sides","Starters &amp; Sides"),B182)</f>
        <v>Drinks</v>
      </c>
      <c r="D182" s="85" t="s">
        <v>3288</v>
      </c>
      <c r="E182" s="75"/>
      <c r="F182" s="12"/>
      <c r="G182" s="12"/>
      <c r="H182" s="12"/>
      <c r="I182" s="12"/>
      <c r="J182" s="13"/>
      <c r="K182" s="13"/>
      <c r="L182" s="13"/>
      <c r="M182" s="13">
        <v>7.95</v>
      </c>
      <c r="N182" s="13">
        <v>8.25</v>
      </c>
      <c r="O182" s="372">
        <v>8.25</v>
      </c>
      <c r="P182" s="4">
        <v>8.25</v>
      </c>
      <c r="Q182" s="338">
        <v>8.5</v>
      </c>
      <c r="R182" s="15" t="str">
        <f t="shared" si="42"/>
        <v>Yes</v>
      </c>
      <c r="S182" s="15" t="str">
        <f t="shared" si="43"/>
        <v>No</v>
      </c>
      <c r="T182" s="221" t="str">
        <f t="shared" si="44"/>
        <v>Yes</v>
      </c>
      <c r="U182" s="223">
        <f t="shared" si="45"/>
        <v>3.0303030303030276E-2</v>
      </c>
      <c r="V182" s="221" t="str">
        <f t="shared" si="46"/>
        <v>Yes</v>
      </c>
      <c r="W182" s="223">
        <f t="shared" si="47"/>
        <v>3.0303030303030276E-2</v>
      </c>
      <c r="X182" s="221" t="str">
        <f t="shared" si="48"/>
        <v>Yes</v>
      </c>
      <c r="Y182" s="223">
        <f t="shared" si="49"/>
        <v>3.0303030303030276E-2</v>
      </c>
      <c r="Z182" s="222" t="str">
        <f t="shared" si="50"/>
        <v>Yes</v>
      </c>
      <c r="AA182" s="68">
        <f t="shared" si="51"/>
        <v>6.9182389937106903E-2</v>
      </c>
      <c r="AB182" s="65" t="str">
        <f t="shared" si="52"/>
        <v>No</v>
      </c>
      <c r="AC182" s="68" t="str">
        <f t="shared" si="53"/>
        <v>N/A</v>
      </c>
      <c r="AD182" s="65" t="str">
        <f t="shared" si="54"/>
        <v>No</v>
      </c>
      <c r="AE182" s="68" t="str">
        <f t="shared" si="55"/>
        <v>N/A</v>
      </c>
      <c r="AF182" s="66"/>
    </row>
    <row r="183" spans="1:32">
      <c r="A183" s="66" t="s">
        <v>3238</v>
      </c>
      <c r="B183" s="66" t="s">
        <v>28</v>
      </c>
      <c r="C183" s="66" t="str" cm="1">
        <f t="array" ref="C183">_xlfn.IFNA(_xlfn.IFS(B183="Starter","Starters &amp; Sides",B183="Sides","Starters &amp; Sides"),B183)</f>
        <v>Drinks</v>
      </c>
      <c r="D183" s="85" t="s">
        <v>3289</v>
      </c>
      <c r="E183" s="75"/>
      <c r="F183" s="12"/>
      <c r="G183" s="12"/>
      <c r="H183" s="12"/>
      <c r="I183" s="12"/>
      <c r="J183" s="13"/>
      <c r="K183" s="13"/>
      <c r="L183" s="13"/>
      <c r="M183" s="13">
        <v>7.95</v>
      </c>
      <c r="N183" s="13">
        <v>8.25</v>
      </c>
      <c r="O183" s="372">
        <v>8.25</v>
      </c>
      <c r="P183" s="4">
        <v>8.25</v>
      </c>
      <c r="Q183" s="338">
        <v>8.5</v>
      </c>
      <c r="R183" s="15" t="str">
        <f t="shared" si="42"/>
        <v>Yes</v>
      </c>
      <c r="S183" s="15" t="str">
        <f t="shared" si="43"/>
        <v>No</v>
      </c>
      <c r="T183" s="221" t="str">
        <f t="shared" si="44"/>
        <v>Yes</v>
      </c>
      <c r="U183" s="223">
        <f t="shared" si="45"/>
        <v>3.0303030303030276E-2</v>
      </c>
      <c r="V183" s="221" t="str">
        <f t="shared" si="46"/>
        <v>Yes</v>
      </c>
      <c r="W183" s="223">
        <f t="shared" si="47"/>
        <v>3.0303030303030276E-2</v>
      </c>
      <c r="X183" s="221" t="str">
        <f t="shared" si="48"/>
        <v>Yes</v>
      </c>
      <c r="Y183" s="223">
        <f t="shared" si="49"/>
        <v>3.0303030303030276E-2</v>
      </c>
      <c r="Z183" s="222" t="str">
        <f t="shared" si="50"/>
        <v>Yes</v>
      </c>
      <c r="AA183" s="68">
        <f t="shared" si="51"/>
        <v>6.9182389937106903E-2</v>
      </c>
      <c r="AB183" s="65" t="str">
        <f t="shared" si="52"/>
        <v>No</v>
      </c>
      <c r="AC183" s="68" t="str">
        <f t="shared" si="53"/>
        <v>N/A</v>
      </c>
      <c r="AD183" s="65" t="str">
        <f t="shared" si="54"/>
        <v>No</v>
      </c>
      <c r="AE183" s="68" t="str">
        <f t="shared" si="55"/>
        <v>N/A</v>
      </c>
      <c r="AF183" s="66"/>
    </row>
    <row r="184" spans="1:32">
      <c r="A184" s="66" t="s">
        <v>3238</v>
      </c>
      <c r="B184" s="66" t="s">
        <v>28</v>
      </c>
      <c r="C184" s="66" t="str" cm="1">
        <f t="array" ref="C184">_xlfn.IFNA(_xlfn.IFS(B184="Starter","Starters &amp; Sides",B184="Sides","Starters &amp; Sides"),B184)</f>
        <v>Drinks</v>
      </c>
      <c r="D184" s="85" t="s">
        <v>3290</v>
      </c>
      <c r="E184" s="75"/>
      <c r="F184" s="12"/>
      <c r="G184" s="12"/>
      <c r="H184" s="12"/>
      <c r="I184" s="12"/>
      <c r="J184" s="13"/>
      <c r="K184" s="13"/>
      <c r="L184" s="13"/>
      <c r="M184" s="13">
        <v>7.95</v>
      </c>
      <c r="N184" s="13">
        <v>8.25</v>
      </c>
      <c r="O184" s="372">
        <v>8.25</v>
      </c>
      <c r="P184" s="4">
        <v>8.25</v>
      </c>
      <c r="Q184" s="338">
        <v>9.25</v>
      </c>
      <c r="R184" s="15" t="str">
        <f t="shared" si="42"/>
        <v>Yes</v>
      </c>
      <c r="S184" s="15" t="str">
        <f t="shared" si="43"/>
        <v>No</v>
      </c>
      <c r="T184" s="221" t="str">
        <f t="shared" si="44"/>
        <v>Yes</v>
      </c>
      <c r="U184" s="223">
        <f t="shared" si="45"/>
        <v>0.1212121212121211</v>
      </c>
      <c r="V184" s="221" t="str">
        <f t="shared" si="46"/>
        <v>Yes</v>
      </c>
      <c r="W184" s="223">
        <f t="shared" si="47"/>
        <v>0.1212121212121211</v>
      </c>
      <c r="X184" s="221" t="str">
        <f t="shared" si="48"/>
        <v>Yes</v>
      </c>
      <c r="Y184" s="223">
        <f t="shared" si="49"/>
        <v>0.1212121212121211</v>
      </c>
      <c r="Z184" s="222" t="str">
        <f t="shared" si="50"/>
        <v>Yes</v>
      </c>
      <c r="AA184" s="68">
        <f t="shared" si="51"/>
        <v>0.16352201257861632</v>
      </c>
      <c r="AB184" s="65" t="str">
        <f t="shared" si="52"/>
        <v>No</v>
      </c>
      <c r="AC184" s="68" t="str">
        <f t="shared" si="53"/>
        <v>N/A</v>
      </c>
      <c r="AD184" s="65" t="str">
        <f t="shared" si="54"/>
        <v>No</v>
      </c>
      <c r="AE184" s="68" t="str">
        <f t="shared" si="55"/>
        <v>N/A</v>
      </c>
      <c r="AF184" s="66"/>
    </row>
    <row r="185" spans="1:32">
      <c r="A185" s="66" t="s">
        <v>3238</v>
      </c>
      <c r="B185" s="66" t="s">
        <v>28</v>
      </c>
      <c r="C185" s="66" t="str" cm="1">
        <f t="array" ref="C185">_xlfn.IFNA(_xlfn.IFS(B185="Starter","Starters &amp; Sides",B185="Sides","Starters &amp; Sides"),B185)</f>
        <v>Drinks</v>
      </c>
      <c r="D185" s="85" t="s">
        <v>3291</v>
      </c>
      <c r="E185" s="75"/>
      <c r="F185" s="12"/>
      <c r="G185" s="12"/>
      <c r="H185" s="12"/>
      <c r="I185" s="12"/>
      <c r="J185" s="13"/>
      <c r="K185" s="13"/>
      <c r="L185" s="13"/>
      <c r="M185" s="13">
        <v>4.75</v>
      </c>
      <c r="N185" s="13">
        <v>4.95</v>
      </c>
      <c r="O185" s="372">
        <v>4.95</v>
      </c>
      <c r="P185" s="4">
        <v>4.95</v>
      </c>
      <c r="Q185" s="338">
        <v>5.25</v>
      </c>
      <c r="R185" s="15" t="str">
        <f t="shared" si="42"/>
        <v>Yes</v>
      </c>
      <c r="S185" s="15" t="str">
        <f t="shared" si="43"/>
        <v>No</v>
      </c>
      <c r="T185" s="221" t="str">
        <f t="shared" si="44"/>
        <v>Yes</v>
      </c>
      <c r="U185" s="223">
        <f t="shared" si="45"/>
        <v>6.0606060606060552E-2</v>
      </c>
      <c r="V185" s="221" t="str">
        <f t="shared" si="46"/>
        <v>Yes</v>
      </c>
      <c r="W185" s="223">
        <f t="shared" si="47"/>
        <v>6.0606060606060552E-2</v>
      </c>
      <c r="X185" s="221" t="str">
        <f t="shared" si="48"/>
        <v>Yes</v>
      </c>
      <c r="Y185" s="223">
        <f t="shared" si="49"/>
        <v>6.0606060606060552E-2</v>
      </c>
      <c r="Z185" s="222" t="str">
        <f t="shared" si="50"/>
        <v>Yes</v>
      </c>
      <c r="AA185" s="68">
        <f t="shared" si="51"/>
        <v>0.10526315789473695</v>
      </c>
      <c r="AB185" s="65" t="str">
        <f t="shared" si="52"/>
        <v>No</v>
      </c>
      <c r="AC185" s="68" t="str">
        <f t="shared" si="53"/>
        <v>N/A</v>
      </c>
      <c r="AD185" s="65" t="str">
        <f t="shared" si="54"/>
        <v>No</v>
      </c>
      <c r="AE185" s="68" t="str">
        <f t="shared" si="55"/>
        <v>N/A</v>
      </c>
      <c r="AF185" s="66"/>
    </row>
    <row r="186" spans="1:32">
      <c r="A186" s="66" t="s">
        <v>3238</v>
      </c>
      <c r="B186" s="66" t="s">
        <v>28</v>
      </c>
      <c r="C186" s="66" t="str" cm="1">
        <f t="array" ref="C186">_xlfn.IFNA(_xlfn.IFS(B186="Starter","Starters &amp; Sides",B186="Sides","Starters &amp; Sides"),B186)</f>
        <v>Drinks</v>
      </c>
      <c r="D186" s="85" t="s">
        <v>3292</v>
      </c>
      <c r="E186" s="75"/>
      <c r="F186" s="12"/>
      <c r="G186" s="12"/>
      <c r="H186" s="12"/>
      <c r="I186" s="12"/>
      <c r="J186" s="13"/>
      <c r="K186" s="13"/>
      <c r="L186" s="13"/>
      <c r="M186" s="13">
        <v>5.75</v>
      </c>
      <c r="N186" s="13">
        <v>5.95</v>
      </c>
      <c r="O186" s="372">
        <v>5.95</v>
      </c>
      <c r="P186" s="4">
        <v>5.95</v>
      </c>
      <c r="Q186" s="338">
        <v>5.95</v>
      </c>
      <c r="R186" s="15" t="str">
        <f t="shared" si="42"/>
        <v>Yes</v>
      </c>
      <c r="S186" s="15" t="str">
        <f t="shared" si="43"/>
        <v>No</v>
      </c>
      <c r="T186" s="221" t="str">
        <f t="shared" si="44"/>
        <v>Yes</v>
      </c>
      <c r="U186" s="223">
        <f t="shared" si="45"/>
        <v>0</v>
      </c>
      <c r="V186" s="221" t="str">
        <f t="shared" si="46"/>
        <v>Yes</v>
      </c>
      <c r="W186" s="223">
        <f t="shared" si="47"/>
        <v>0</v>
      </c>
      <c r="X186" s="221" t="str">
        <f t="shared" si="48"/>
        <v>Yes</v>
      </c>
      <c r="Y186" s="223">
        <f t="shared" si="49"/>
        <v>0</v>
      </c>
      <c r="Z186" s="222" t="str">
        <f t="shared" si="50"/>
        <v>Yes</v>
      </c>
      <c r="AA186" s="68">
        <f t="shared" si="51"/>
        <v>3.4782608695652195E-2</v>
      </c>
      <c r="AB186" s="65" t="str">
        <f t="shared" si="52"/>
        <v>No</v>
      </c>
      <c r="AC186" s="68" t="str">
        <f t="shared" si="53"/>
        <v>N/A</v>
      </c>
      <c r="AD186" s="65" t="str">
        <f t="shared" si="54"/>
        <v>No</v>
      </c>
      <c r="AE186" s="68" t="str">
        <f t="shared" si="55"/>
        <v>N/A</v>
      </c>
      <c r="AF186" s="66"/>
    </row>
    <row r="187" spans="1:32">
      <c r="A187" s="66" t="s">
        <v>3238</v>
      </c>
      <c r="B187" s="66" t="s">
        <v>28</v>
      </c>
      <c r="C187" s="66" t="str" cm="1">
        <f t="array" ref="C187">_xlfn.IFNA(_xlfn.IFS(B187="Starter","Starters &amp; Sides",B187="Sides","Starters &amp; Sides"),B187)</f>
        <v>Drinks</v>
      </c>
      <c r="D187" s="85" t="s">
        <v>3293</v>
      </c>
      <c r="E187" s="75"/>
      <c r="F187" s="12"/>
      <c r="G187" s="12"/>
      <c r="H187" s="12"/>
      <c r="I187" s="12"/>
      <c r="J187" s="13"/>
      <c r="K187" s="13"/>
      <c r="L187" s="13"/>
      <c r="M187" s="13">
        <v>3.75</v>
      </c>
      <c r="N187" s="13">
        <v>3.95</v>
      </c>
      <c r="O187" s="372">
        <v>3.95</v>
      </c>
      <c r="P187" s="4">
        <v>3.95</v>
      </c>
      <c r="Q187" s="338">
        <v>4.25</v>
      </c>
      <c r="R187" s="15" t="str">
        <f t="shared" si="42"/>
        <v>Yes</v>
      </c>
      <c r="S187" s="15" t="str">
        <f t="shared" si="43"/>
        <v>No</v>
      </c>
      <c r="T187" s="221" t="str">
        <f t="shared" si="44"/>
        <v>Yes</v>
      </c>
      <c r="U187" s="223">
        <f t="shared" si="45"/>
        <v>7.5949367088607556E-2</v>
      </c>
      <c r="V187" s="221" t="str">
        <f t="shared" si="46"/>
        <v>Yes</v>
      </c>
      <c r="W187" s="223">
        <f t="shared" si="47"/>
        <v>7.5949367088607556E-2</v>
      </c>
      <c r="X187" s="221" t="str">
        <f t="shared" si="48"/>
        <v>Yes</v>
      </c>
      <c r="Y187" s="223">
        <f t="shared" si="49"/>
        <v>7.5949367088607556E-2</v>
      </c>
      <c r="Z187" s="222" t="str">
        <f t="shared" si="50"/>
        <v>Yes</v>
      </c>
      <c r="AA187" s="68">
        <f t="shared" si="51"/>
        <v>0.1333333333333333</v>
      </c>
      <c r="AB187" s="65" t="str">
        <f t="shared" si="52"/>
        <v>No</v>
      </c>
      <c r="AC187" s="68" t="str">
        <f t="shared" si="53"/>
        <v>N/A</v>
      </c>
      <c r="AD187" s="65" t="str">
        <f t="shared" si="54"/>
        <v>No</v>
      </c>
      <c r="AE187" s="68" t="str">
        <f t="shared" si="55"/>
        <v>N/A</v>
      </c>
      <c r="AF187" s="66"/>
    </row>
    <row r="188" spans="1:32">
      <c r="A188" s="66" t="s">
        <v>3238</v>
      </c>
      <c r="B188" s="66" t="s">
        <v>28</v>
      </c>
      <c r="C188" s="66" t="str" cm="1">
        <f t="array" ref="C188">_xlfn.IFNA(_xlfn.IFS(B188="Starter","Starters &amp; Sides",B188="Sides","Starters &amp; Sides"),B188)</f>
        <v>Drinks</v>
      </c>
      <c r="D188" s="85" t="s">
        <v>3294</v>
      </c>
      <c r="E188" s="75"/>
      <c r="F188" s="12"/>
      <c r="G188" s="12"/>
      <c r="H188" s="12"/>
      <c r="I188" s="12"/>
      <c r="J188" s="13"/>
      <c r="K188" s="13"/>
      <c r="L188" s="13"/>
      <c r="M188" s="13">
        <v>4.25</v>
      </c>
      <c r="N188" s="13">
        <v>4.59</v>
      </c>
      <c r="O188" s="372">
        <v>4.5</v>
      </c>
      <c r="P188" s="4">
        <v>4.5</v>
      </c>
      <c r="Q188" s="338">
        <v>4.75</v>
      </c>
      <c r="R188" s="15" t="str">
        <f t="shared" si="42"/>
        <v>Yes</v>
      </c>
      <c r="S188" s="15" t="str">
        <f t="shared" si="43"/>
        <v>No</v>
      </c>
      <c r="T188" s="221" t="str">
        <f t="shared" si="44"/>
        <v>Yes</v>
      </c>
      <c r="U188" s="223">
        <f t="shared" si="45"/>
        <v>5.555555555555558E-2</v>
      </c>
      <c r="V188" s="221" t="str">
        <f t="shared" si="46"/>
        <v>Yes</v>
      </c>
      <c r="W188" s="223">
        <f t="shared" si="47"/>
        <v>5.555555555555558E-2</v>
      </c>
      <c r="X188" s="221" t="str">
        <f t="shared" si="48"/>
        <v>Yes</v>
      </c>
      <c r="Y188" s="223">
        <f t="shared" si="49"/>
        <v>3.4858387799564294E-2</v>
      </c>
      <c r="Z188" s="222" t="str">
        <f t="shared" si="50"/>
        <v>Yes</v>
      </c>
      <c r="AA188" s="68">
        <f t="shared" si="51"/>
        <v>0.11764705882352944</v>
      </c>
      <c r="AB188" s="65" t="str">
        <f t="shared" si="52"/>
        <v>No</v>
      </c>
      <c r="AC188" s="68" t="str">
        <f t="shared" si="53"/>
        <v>N/A</v>
      </c>
      <c r="AD188" s="65" t="str">
        <f t="shared" si="54"/>
        <v>No</v>
      </c>
      <c r="AE188" s="68" t="str">
        <f t="shared" si="55"/>
        <v>N/A</v>
      </c>
      <c r="AF188" s="291"/>
    </row>
    <row r="189" spans="1:32">
      <c r="A189" s="66" t="s">
        <v>3238</v>
      </c>
      <c r="B189" s="66" t="s">
        <v>28</v>
      </c>
      <c r="C189" s="66" t="str" cm="1">
        <f t="array" ref="C189">_xlfn.IFNA(_xlfn.IFS(B189="Starter","Starters &amp; Sides",B189="Sides","Starters &amp; Sides"),B189)</f>
        <v>Drinks</v>
      </c>
      <c r="D189" s="85" t="s">
        <v>3295</v>
      </c>
      <c r="E189" s="75"/>
      <c r="F189" s="12"/>
      <c r="G189" s="12"/>
      <c r="H189" s="12"/>
      <c r="I189" s="12"/>
      <c r="J189" s="13"/>
      <c r="K189" s="13"/>
      <c r="L189" s="13"/>
      <c r="M189" s="13">
        <v>4.5</v>
      </c>
      <c r="N189" s="13">
        <v>4.75</v>
      </c>
      <c r="O189" s="372">
        <v>4.75</v>
      </c>
      <c r="P189" s="4">
        <v>4.75</v>
      </c>
      <c r="Q189" s="338">
        <v>4.95</v>
      </c>
      <c r="R189" s="15" t="str">
        <f t="shared" si="42"/>
        <v>Yes</v>
      </c>
      <c r="S189" s="15" t="str">
        <f t="shared" si="43"/>
        <v>No</v>
      </c>
      <c r="T189" s="221" t="str">
        <f t="shared" si="44"/>
        <v>Yes</v>
      </c>
      <c r="U189" s="223">
        <f t="shared" si="45"/>
        <v>4.2105263157894868E-2</v>
      </c>
      <c r="V189" s="221" t="str">
        <f t="shared" si="46"/>
        <v>Yes</v>
      </c>
      <c r="W189" s="223">
        <f t="shared" si="47"/>
        <v>4.2105263157894868E-2</v>
      </c>
      <c r="X189" s="221" t="str">
        <f t="shared" si="48"/>
        <v>Yes</v>
      </c>
      <c r="Y189" s="223">
        <f t="shared" si="49"/>
        <v>4.2105263157894868E-2</v>
      </c>
      <c r="Z189" s="222" t="str">
        <f t="shared" si="50"/>
        <v>Yes</v>
      </c>
      <c r="AA189" s="68">
        <f t="shared" si="51"/>
        <v>0.10000000000000009</v>
      </c>
      <c r="AB189" s="65" t="str">
        <f t="shared" si="52"/>
        <v>No</v>
      </c>
      <c r="AC189" s="68" t="str">
        <f t="shared" si="53"/>
        <v>N/A</v>
      </c>
      <c r="AD189" s="65" t="str">
        <f t="shared" si="54"/>
        <v>No</v>
      </c>
      <c r="AE189" s="68" t="str">
        <f t="shared" si="55"/>
        <v>N/A</v>
      </c>
      <c r="AF189" s="8"/>
    </row>
    <row r="190" spans="1:32">
      <c r="A190" s="66" t="s">
        <v>3238</v>
      </c>
      <c r="B190" s="66" t="s">
        <v>28</v>
      </c>
      <c r="C190" s="66" t="str" cm="1">
        <f t="array" ref="C190">_xlfn.IFNA(_xlfn.IFS(B190="Starter","Starters &amp; Sides",B190="Sides","Starters &amp; Sides"),B190)</f>
        <v>Drinks</v>
      </c>
      <c r="D190" s="85" t="s">
        <v>3296</v>
      </c>
      <c r="E190" s="75"/>
      <c r="F190" s="12"/>
      <c r="G190" s="12"/>
      <c r="H190" s="12"/>
      <c r="I190" s="12"/>
      <c r="J190" s="13"/>
      <c r="K190" s="13"/>
      <c r="L190" s="13"/>
      <c r="M190" s="13">
        <v>4.75</v>
      </c>
      <c r="N190" s="13">
        <v>4.95</v>
      </c>
      <c r="O190" s="372">
        <v>4.95</v>
      </c>
      <c r="P190" s="4">
        <v>4.95</v>
      </c>
      <c r="Q190" s="338">
        <v>4.95</v>
      </c>
      <c r="R190" s="15" t="str">
        <f t="shared" si="42"/>
        <v>Yes</v>
      </c>
      <c r="S190" s="15" t="str">
        <f t="shared" si="43"/>
        <v>No</v>
      </c>
      <c r="T190" s="221" t="str">
        <f t="shared" si="44"/>
        <v>Yes</v>
      </c>
      <c r="U190" s="223">
        <f t="shared" si="45"/>
        <v>0</v>
      </c>
      <c r="V190" s="221" t="str">
        <f t="shared" si="46"/>
        <v>Yes</v>
      </c>
      <c r="W190" s="223">
        <f t="shared" si="47"/>
        <v>0</v>
      </c>
      <c r="X190" s="221" t="str">
        <f t="shared" si="48"/>
        <v>Yes</v>
      </c>
      <c r="Y190" s="223">
        <f t="shared" si="49"/>
        <v>0</v>
      </c>
      <c r="Z190" s="222" t="str">
        <f t="shared" si="50"/>
        <v>Yes</v>
      </c>
      <c r="AA190" s="68">
        <f t="shared" si="51"/>
        <v>4.2105263157894868E-2</v>
      </c>
      <c r="AB190" s="65" t="str">
        <f t="shared" si="52"/>
        <v>No</v>
      </c>
      <c r="AC190" s="68" t="str">
        <f t="shared" si="53"/>
        <v>N/A</v>
      </c>
      <c r="AD190" s="65" t="str">
        <f t="shared" si="54"/>
        <v>No</v>
      </c>
      <c r="AE190" s="68" t="str">
        <f t="shared" si="55"/>
        <v>N/A</v>
      </c>
      <c r="AF190" s="8"/>
    </row>
    <row r="191" spans="1:32">
      <c r="A191" s="66" t="s">
        <v>3238</v>
      </c>
      <c r="B191" s="66" t="s">
        <v>28</v>
      </c>
      <c r="C191" s="66" t="str" cm="1">
        <f t="array" ref="C191">_xlfn.IFNA(_xlfn.IFS(B191="Starter","Starters &amp; Sides",B191="Sides","Starters &amp; Sides"),B191)</f>
        <v>Drinks</v>
      </c>
      <c r="D191" s="85" t="s">
        <v>3297</v>
      </c>
      <c r="E191" s="75"/>
      <c r="F191" s="12"/>
      <c r="G191" s="12"/>
      <c r="H191" s="12"/>
      <c r="I191" s="12"/>
      <c r="J191" s="12"/>
      <c r="K191" s="12"/>
      <c r="L191" s="12"/>
      <c r="M191" s="12">
        <v>4.75</v>
      </c>
      <c r="N191" s="12">
        <v>4.95</v>
      </c>
      <c r="O191" s="376">
        <v>4.95</v>
      </c>
      <c r="P191" s="4">
        <v>4.95</v>
      </c>
      <c r="Q191" s="338">
        <v>4.95</v>
      </c>
      <c r="R191" s="15" t="str">
        <f t="shared" si="42"/>
        <v>Yes</v>
      </c>
      <c r="S191" s="15" t="str">
        <f t="shared" si="43"/>
        <v>No</v>
      </c>
      <c r="T191" s="221" t="str">
        <f t="shared" si="44"/>
        <v>Yes</v>
      </c>
      <c r="U191" s="223">
        <f t="shared" si="45"/>
        <v>0</v>
      </c>
      <c r="V191" s="221" t="str">
        <f t="shared" si="46"/>
        <v>Yes</v>
      </c>
      <c r="W191" s="223">
        <f t="shared" si="47"/>
        <v>0</v>
      </c>
      <c r="X191" s="221" t="str">
        <f t="shared" si="48"/>
        <v>Yes</v>
      </c>
      <c r="Y191" s="223">
        <f t="shared" si="49"/>
        <v>0</v>
      </c>
      <c r="Z191" s="222" t="str">
        <f t="shared" si="50"/>
        <v>Yes</v>
      </c>
      <c r="AA191" s="68">
        <f t="shared" si="51"/>
        <v>4.2105263157894868E-2</v>
      </c>
      <c r="AB191" s="65" t="str">
        <f t="shared" si="52"/>
        <v>No</v>
      </c>
      <c r="AC191" s="68" t="str">
        <f t="shared" si="53"/>
        <v>N/A</v>
      </c>
      <c r="AD191" s="65" t="str">
        <f t="shared" si="54"/>
        <v>No</v>
      </c>
      <c r="AE191" s="68" t="str">
        <f t="shared" si="55"/>
        <v>N/A</v>
      </c>
      <c r="AF191" s="8"/>
    </row>
    <row r="192" spans="1:32">
      <c r="A192" s="66" t="s">
        <v>3238</v>
      </c>
      <c r="B192" s="66" t="s">
        <v>28</v>
      </c>
      <c r="C192" s="66" t="str" cm="1">
        <f t="array" ref="C192">_xlfn.IFNA(_xlfn.IFS(B192="Starter","Starters &amp; Sides",B192="Sides","Starters &amp; Sides"),B192)</f>
        <v>Drinks</v>
      </c>
      <c r="D192" s="85" t="s">
        <v>3298</v>
      </c>
      <c r="E192" s="75"/>
      <c r="F192" s="12"/>
      <c r="G192" s="12"/>
      <c r="H192" s="12"/>
      <c r="I192" s="12"/>
      <c r="J192" s="12"/>
      <c r="K192" s="12"/>
      <c r="L192" s="12"/>
      <c r="M192" s="12">
        <v>4.75</v>
      </c>
      <c r="N192" s="12">
        <v>4.95</v>
      </c>
      <c r="O192" s="376">
        <v>4.95</v>
      </c>
      <c r="P192" s="4">
        <v>4.95</v>
      </c>
      <c r="Q192" s="338">
        <v>4.95</v>
      </c>
      <c r="R192" s="15" t="str">
        <f t="shared" si="42"/>
        <v>Yes</v>
      </c>
      <c r="S192" s="15" t="str">
        <f t="shared" si="43"/>
        <v>No</v>
      </c>
      <c r="T192" s="221" t="str">
        <f t="shared" si="44"/>
        <v>Yes</v>
      </c>
      <c r="U192" s="223">
        <f t="shared" si="45"/>
        <v>0</v>
      </c>
      <c r="V192" s="221" t="str">
        <f t="shared" si="46"/>
        <v>Yes</v>
      </c>
      <c r="W192" s="223">
        <f t="shared" si="47"/>
        <v>0</v>
      </c>
      <c r="X192" s="221" t="str">
        <f t="shared" si="48"/>
        <v>Yes</v>
      </c>
      <c r="Y192" s="223">
        <f t="shared" si="49"/>
        <v>0</v>
      </c>
      <c r="Z192" s="222" t="str">
        <f t="shared" si="50"/>
        <v>Yes</v>
      </c>
      <c r="AA192" s="68">
        <f t="shared" si="51"/>
        <v>4.2105263157894868E-2</v>
      </c>
      <c r="AB192" s="65" t="str">
        <f t="shared" si="52"/>
        <v>No</v>
      </c>
      <c r="AC192" s="68" t="str">
        <f t="shared" si="53"/>
        <v>N/A</v>
      </c>
      <c r="AD192" s="65" t="str">
        <f t="shared" si="54"/>
        <v>No</v>
      </c>
      <c r="AE192" s="68" t="str">
        <f t="shared" si="55"/>
        <v>N/A</v>
      </c>
      <c r="AF192" s="8"/>
    </row>
    <row r="193" spans="1:32">
      <c r="A193" s="66" t="s">
        <v>3238</v>
      </c>
      <c r="B193" s="66" t="s">
        <v>28</v>
      </c>
      <c r="C193" s="66" t="str" cm="1">
        <f t="array" ref="C193">_xlfn.IFNA(_xlfn.IFS(B193="Starter","Starters &amp; Sides",B193="Sides","Starters &amp; Sides"),B193)</f>
        <v>Drinks</v>
      </c>
      <c r="D193" s="85" t="s">
        <v>3299</v>
      </c>
      <c r="E193" s="75"/>
      <c r="F193" s="12"/>
      <c r="G193" s="12"/>
      <c r="H193" s="12"/>
      <c r="I193" s="12"/>
      <c r="J193" s="12"/>
      <c r="K193" s="12"/>
      <c r="L193" s="12"/>
      <c r="M193" s="12">
        <v>3.75</v>
      </c>
      <c r="N193" s="12">
        <v>3.95</v>
      </c>
      <c r="O193" s="376">
        <v>3.95</v>
      </c>
      <c r="P193" s="4">
        <v>3.95</v>
      </c>
      <c r="Q193" s="338">
        <v>3.95</v>
      </c>
      <c r="R193" s="15" t="str">
        <f t="shared" si="42"/>
        <v>Yes</v>
      </c>
      <c r="S193" s="15" t="str">
        <f t="shared" si="43"/>
        <v>No</v>
      </c>
      <c r="T193" s="221" t="str">
        <f t="shared" si="44"/>
        <v>Yes</v>
      </c>
      <c r="U193" s="223">
        <f t="shared" si="45"/>
        <v>0</v>
      </c>
      <c r="V193" s="221" t="str">
        <f t="shared" si="46"/>
        <v>Yes</v>
      </c>
      <c r="W193" s="223">
        <f t="shared" si="47"/>
        <v>0</v>
      </c>
      <c r="X193" s="221" t="str">
        <f t="shared" si="48"/>
        <v>Yes</v>
      </c>
      <c r="Y193" s="223">
        <f t="shared" si="49"/>
        <v>0</v>
      </c>
      <c r="Z193" s="222" t="str">
        <f t="shared" si="50"/>
        <v>Yes</v>
      </c>
      <c r="AA193" s="68">
        <f t="shared" si="51"/>
        <v>5.3333333333333455E-2</v>
      </c>
      <c r="AB193" s="65" t="str">
        <f t="shared" si="52"/>
        <v>No</v>
      </c>
      <c r="AC193" s="68" t="str">
        <f t="shared" si="53"/>
        <v>N/A</v>
      </c>
      <c r="AD193" s="65" t="str">
        <f t="shared" si="54"/>
        <v>No</v>
      </c>
      <c r="AE193" s="68" t="str">
        <f t="shared" si="55"/>
        <v>N/A</v>
      </c>
      <c r="AF193" s="8"/>
    </row>
    <row r="194" spans="1:32">
      <c r="A194" s="66" t="s">
        <v>3238</v>
      </c>
      <c r="B194" s="66" t="s">
        <v>28</v>
      </c>
      <c r="C194" s="66" t="str" cm="1">
        <f t="array" ref="C194">_xlfn.IFNA(_xlfn.IFS(B194="Starter","Starters &amp; Sides",B194="Sides","Starters &amp; Sides"),B194)</f>
        <v>Drinks</v>
      </c>
      <c r="D194" s="85" t="s">
        <v>3300</v>
      </c>
      <c r="E194" s="75"/>
      <c r="F194" s="12"/>
      <c r="G194" s="12"/>
      <c r="H194" s="12"/>
      <c r="I194" s="12"/>
      <c r="J194" s="12"/>
      <c r="K194" s="12"/>
      <c r="L194" s="12"/>
      <c r="M194" s="12">
        <v>3.6</v>
      </c>
      <c r="N194" s="12">
        <v>3.75</v>
      </c>
      <c r="O194" s="376">
        <v>3.75</v>
      </c>
      <c r="P194" s="4">
        <v>3.75</v>
      </c>
      <c r="Q194" s="338">
        <v>3.95</v>
      </c>
      <c r="R194" s="15" t="str">
        <f t="shared" si="42"/>
        <v>Yes</v>
      </c>
      <c r="S194" s="15" t="str">
        <f t="shared" si="43"/>
        <v>No</v>
      </c>
      <c r="T194" s="221" t="str">
        <f t="shared" si="44"/>
        <v>Yes</v>
      </c>
      <c r="U194" s="223">
        <f t="shared" si="45"/>
        <v>5.3333333333333455E-2</v>
      </c>
      <c r="V194" s="221" t="str">
        <f t="shared" si="46"/>
        <v>Yes</v>
      </c>
      <c r="W194" s="223">
        <f t="shared" si="47"/>
        <v>5.3333333333333455E-2</v>
      </c>
      <c r="X194" s="221" t="str">
        <f t="shared" si="48"/>
        <v>Yes</v>
      </c>
      <c r="Y194" s="223">
        <f t="shared" si="49"/>
        <v>5.3333333333333455E-2</v>
      </c>
      <c r="Z194" s="222" t="str">
        <f t="shared" si="50"/>
        <v>Yes</v>
      </c>
      <c r="AA194" s="68">
        <f t="shared" si="51"/>
        <v>9.7222222222222321E-2</v>
      </c>
      <c r="AB194" s="65" t="str">
        <f t="shared" si="52"/>
        <v>No</v>
      </c>
      <c r="AC194" s="68" t="str">
        <f t="shared" si="53"/>
        <v>N/A</v>
      </c>
      <c r="AD194" s="65" t="str">
        <f t="shared" si="54"/>
        <v>No</v>
      </c>
      <c r="AE194" s="68" t="str">
        <f t="shared" si="55"/>
        <v>N/A</v>
      </c>
      <c r="AF194" s="8"/>
    </row>
    <row r="195" spans="1:32">
      <c r="A195" s="66" t="s">
        <v>3238</v>
      </c>
      <c r="B195" s="66" t="s">
        <v>28</v>
      </c>
      <c r="C195" s="66" t="str" cm="1">
        <f t="array" ref="C195">_xlfn.IFNA(_xlfn.IFS(B195="Starter","Starters &amp; Sides",B195="Sides","Starters &amp; Sides"),B195)</f>
        <v>Drinks</v>
      </c>
      <c r="D195" s="85" t="s">
        <v>3301</v>
      </c>
      <c r="E195" s="75"/>
      <c r="F195" s="12"/>
      <c r="G195" s="12"/>
      <c r="H195" s="12"/>
      <c r="I195" s="12"/>
      <c r="J195" s="12"/>
      <c r="K195" s="12"/>
      <c r="L195" s="12"/>
      <c r="M195" s="12">
        <v>2.95</v>
      </c>
      <c r="N195" s="12">
        <v>2.95</v>
      </c>
      <c r="O195" s="376">
        <v>2.95</v>
      </c>
      <c r="P195" s="4">
        <v>2.95</v>
      </c>
      <c r="Q195" s="338">
        <v>2.95</v>
      </c>
      <c r="R195" s="15" t="str">
        <f t="shared" si="42"/>
        <v>Yes</v>
      </c>
      <c r="S195" s="15" t="str">
        <f t="shared" si="43"/>
        <v>No</v>
      </c>
      <c r="T195" s="221" t="str">
        <f t="shared" si="44"/>
        <v>Yes</v>
      </c>
      <c r="U195" s="223">
        <f t="shared" si="45"/>
        <v>0</v>
      </c>
      <c r="V195" s="221" t="str">
        <f t="shared" si="46"/>
        <v>Yes</v>
      </c>
      <c r="W195" s="223">
        <f t="shared" si="47"/>
        <v>0</v>
      </c>
      <c r="X195" s="221" t="str">
        <f t="shared" si="48"/>
        <v>Yes</v>
      </c>
      <c r="Y195" s="223">
        <f t="shared" si="49"/>
        <v>0</v>
      </c>
      <c r="Z195" s="222" t="str">
        <f t="shared" si="50"/>
        <v>Yes</v>
      </c>
      <c r="AA195" s="68">
        <f t="shared" si="51"/>
        <v>0</v>
      </c>
      <c r="AB195" s="65" t="str">
        <f t="shared" si="52"/>
        <v>No</v>
      </c>
      <c r="AC195" s="68" t="str">
        <f t="shared" si="53"/>
        <v>N/A</v>
      </c>
      <c r="AD195" s="65" t="str">
        <f t="shared" si="54"/>
        <v>No</v>
      </c>
      <c r="AE195" s="68" t="str">
        <f t="shared" si="55"/>
        <v>N/A</v>
      </c>
      <c r="AF195" s="8"/>
    </row>
    <row r="196" spans="1:32">
      <c r="A196" s="66" t="s">
        <v>3238</v>
      </c>
      <c r="B196" s="66" t="s">
        <v>28</v>
      </c>
      <c r="C196" s="66" t="str" cm="1">
        <f t="array" ref="C196">_xlfn.IFNA(_xlfn.IFS(B196="Starter","Starters &amp; Sides",B196="Sides","Starters &amp; Sides"),B196)</f>
        <v>Drinks</v>
      </c>
      <c r="D196" s="85" t="s">
        <v>3302</v>
      </c>
      <c r="E196" s="75"/>
      <c r="F196" s="12"/>
      <c r="G196" s="12"/>
      <c r="H196" s="12"/>
      <c r="I196" s="12"/>
      <c r="J196" s="12"/>
      <c r="K196" s="12"/>
      <c r="L196" s="12"/>
      <c r="M196" s="12">
        <v>4.95</v>
      </c>
      <c r="N196" s="12">
        <v>4.95</v>
      </c>
      <c r="O196" s="376">
        <v>4.95</v>
      </c>
      <c r="P196" s="4">
        <v>4.95</v>
      </c>
      <c r="Q196" s="338">
        <v>4.95</v>
      </c>
      <c r="R196" s="15" t="str">
        <f t="shared" si="42"/>
        <v>Yes</v>
      </c>
      <c r="S196" s="15" t="str">
        <f t="shared" si="43"/>
        <v>No</v>
      </c>
      <c r="T196" s="221" t="str">
        <f t="shared" si="44"/>
        <v>Yes</v>
      </c>
      <c r="U196" s="223">
        <f t="shared" si="45"/>
        <v>0</v>
      </c>
      <c r="V196" s="221" t="str">
        <f t="shared" si="46"/>
        <v>Yes</v>
      </c>
      <c r="W196" s="223">
        <f t="shared" si="47"/>
        <v>0</v>
      </c>
      <c r="X196" s="221" t="str">
        <f t="shared" si="48"/>
        <v>Yes</v>
      </c>
      <c r="Y196" s="223">
        <f t="shared" si="49"/>
        <v>0</v>
      </c>
      <c r="Z196" s="222" t="str">
        <f t="shared" si="50"/>
        <v>Yes</v>
      </c>
      <c r="AA196" s="68">
        <f t="shared" si="51"/>
        <v>0</v>
      </c>
      <c r="AB196" s="65" t="str">
        <f t="shared" si="52"/>
        <v>No</v>
      </c>
      <c r="AC196" s="68" t="str">
        <f t="shared" si="53"/>
        <v>N/A</v>
      </c>
      <c r="AD196" s="65" t="str">
        <f t="shared" si="54"/>
        <v>No</v>
      </c>
      <c r="AE196" s="68" t="str">
        <f t="shared" si="55"/>
        <v>N/A</v>
      </c>
      <c r="AF196" s="8"/>
    </row>
    <row r="197" spans="1:32">
      <c r="A197" s="66" t="s">
        <v>3238</v>
      </c>
      <c r="B197" s="66" t="s">
        <v>28</v>
      </c>
      <c r="C197" s="66" t="str" cm="1">
        <f t="array" ref="C197">_xlfn.IFNA(_xlfn.IFS(B197="Starter","Starters &amp; Sides",B197="Sides","Starters &amp; Sides"),B197)</f>
        <v>Drinks</v>
      </c>
      <c r="D197" s="85" t="s">
        <v>3303</v>
      </c>
      <c r="E197" s="75"/>
      <c r="F197" s="12"/>
      <c r="G197" s="12"/>
      <c r="H197" s="12"/>
      <c r="I197" s="12"/>
      <c r="J197" s="12"/>
      <c r="K197" s="12"/>
      <c r="L197" s="12"/>
      <c r="M197" s="12">
        <v>3.75</v>
      </c>
      <c r="N197" s="12">
        <v>3.95</v>
      </c>
      <c r="O197" s="376">
        <v>3.95</v>
      </c>
      <c r="P197" s="4">
        <v>3.95</v>
      </c>
      <c r="Q197" s="338">
        <v>3.95</v>
      </c>
      <c r="R197" s="15" t="str">
        <f t="shared" si="42"/>
        <v>Yes</v>
      </c>
      <c r="S197" s="15" t="str">
        <f t="shared" si="43"/>
        <v>No</v>
      </c>
      <c r="T197" s="221" t="str">
        <f t="shared" si="44"/>
        <v>Yes</v>
      </c>
      <c r="U197" s="223">
        <f t="shared" si="45"/>
        <v>0</v>
      </c>
      <c r="V197" s="221" t="str">
        <f t="shared" si="46"/>
        <v>Yes</v>
      </c>
      <c r="W197" s="223">
        <f t="shared" si="47"/>
        <v>0</v>
      </c>
      <c r="X197" s="221" t="str">
        <f t="shared" si="48"/>
        <v>Yes</v>
      </c>
      <c r="Y197" s="223">
        <f t="shared" si="49"/>
        <v>0</v>
      </c>
      <c r="Z197" s="222" t="str">
        <f t="shared" si="50"/>
        <v>Yes</v>
      </c>
      <c r="AA197" s="68">
        <f t="shared" si="51"/>
        <v>5.3333333333333455E-2</v>
      </c>
      <c r="AB197" s="65" t="str">
        <f t="shared" si="52"/>
        <v>No</v>
      </c>
      <c r="AC197" s="68" t="str">
        <f t="shared" si="53"/>
        <v>N/A</v>
      </c>
      <c r="AD197" s="65" t="str">
        <f t="shared" si="54"/>
        <v>No</v>
      </c>
      <c r="AE197" s="68" t="str">
        <f t="shared" si="55"/>
        <v>N/A</v>
      </c>
      <c r="AF197" s="8"/>
    </row>
    <row r="198" spans="1:32">
      <c r="A198" s="66" t="s">
        <v>3238</v>
      </c>
      <c r="B198" s="66" t="s">
        <v>28</v>
      </c>
      <c r="C198" s="66" t="str" cm="1">
        <f t="array" ref="C198">_xlfn.IFNA(_xlfn.IFS(B198="Starter","Starters &amp; Sides",B198="Sides","Starters &amp; Sides"),B198)</f>
        <v>Drinks</v>
      </c>
      <c r="D198" s="85" t="s">
        <v>3304</v>
      </c>
      <c r="E198" s="75"/>
      <c r="F198" s="12"/>
      <c r="G198" s="12"/>
      <c r="H198" s="12"/>
      <c r="I198" s="12"/>
      <c r="J198" s="12"/>
      <c r="K198" s="12"/>
      <c r="L198" s="12"/>
      <c r="M198" s="12">
        <v>2.75</v>
      </c>
      <c r="N198" s="12">
        <v>2.95</v>
      </c>
      <c r="O198" s="376">
        <v>2.95</v>
      </c>
      <c r="P198" s="4">
        <v>2.95</v>
      </c>
      <c r="Q198" s="338">
        <v>3.25</v>
      </c>
      <c r="R198" s="15" t="str">
        <f t="shared" si="42"/>
        <v>Yes</v>
      </c>
      <c r="S198" s="15" t="str">
        <f t="shared" si="43"/>
        <v>No</v>
      </c>
      <c r="T198" s="221" t="str">
        <f t="shared" si="44"/>
        <v>Yes</v>
      </c>
      <c r="U198" s="223">
        <f t="shared" si="45"/>
        <v>0.10169491525423724</v>
      </c>
      <c r="V198" s="221" t="str">
        <f t="shared" si="46"/>
        <v>Yes</v>
      </c>
      <c r="W198" s="223">
        <f t="shared" si="47"/>
        <v>0.10169491525423724</v>
      </c>
      <c r="X198" s="221" t="str">
        <f t="shared" si="48"/>
        <v>Yes</v>
      </c>
      <c r="Y198" s="223">
        <f t="shared" si="49"/>
        <v>0.10169491525423724</v>
      </c>
      <c r="Z198" s="222" t="str">
        <f t="shared" si="50"/>
        <v>Yes</v>
      </c>
      <c r="AA198" s="68">
        <f t="shared" si="51"/>
        <v>0.18181818181818188</v>
      </c>
      <c r="AB198" s="65" t="str">
        <f t="shared" si="52"/>
        <v>No</v>
      </c>
      <c r="AC198" s="68" t="str">
        <f t="shared" si="53"/>
        <v>N/A</v>
      </c>
      <c r="AD198" s="65" t="str">
        <f t="shared" si="54"/>
        <v>No</v>
      </c>
      <c r="AE198" s="68" t="str">
        <f t="shared" si="55"/>
        <v>N/A</v>
      </c>
      <c r="AF198" s="8"/>
    </row>
    <row r="199" spans="1:32">
      <c r="A199" s="66" t="s">
        <v>3238</v>
      </c>
      <c r="B199" s="66" t="s">
        <v>28</v>
      </c>
      <c r="C199" s="66" t="str" cm="1">
        <f t="array" ref="C199">_xlfn.IFNA(_xlfn.IFS(B199="Starter","Starters &amp; Sides",B199="Sides","Starters &amp; Sides"),B199)</f>
        <v>Drinks</v>
      </c>
      <c r="D199" s="85" t="s">
        <v>3305</v>
      </c>
      <c r="E199" s="75"/>
      <c r="F199" s="12"/>
      <c r="G199" s="12"/>
      <c r="H199" s="12"/>
      <c r="I199" s="12"/>
      <c r="J199" s="12"/>
      <c r="K199" s="12"/>
      <c r="L199" s="12"/>
      <c r="M199" s="12">
        <v>2.75</v>
      </c>
      <c r="N199" s="12">
        <v>2.95</v>
      </c>
      <c r="O199" s="376">
        <v>2.95</v>
      </c>
      <c r="P199" s="4">
        <v>2.95</v>
      </c>
      <c r="Q199" s="338">
        <v>3.25</v>
      </c>
      <c r="R199" s="15" t="str">
        <f t="shared" si="42"/>
        <v>Yes</v>
      </c>
      <c r="S199" s="15" t="str">
        <f t="shared" si="43"/>
        <v>No</v>
      </c>
      <c r="T199" s="221" t="str">
        <f t="shared" si="44"/>
        <v>Yes</v>
      </c>
      <c r="U199" s="223">
        <f t="shared" si="45"/>
        <v>0.10169491525423724</v>
      </c>
      <c r="V199" s="221" t="str">
        <f t="shared" si="46"/>
        <v>Yes</v>
      </c>
      <c r="W199" s="223">
        <f t="shared" si="47"/>
        <v>0.10169491525423724</v>
      </c>
      <c r="X199" s="221" t="str">
        <f t="shared" si="48"/>
        <v>Yes</v>
      </c>
      <c r="Y199" s="223">
        <f t="shared" si="49"/>
        <v>0.10169491525423724</v>
      </c>
      <c r="Z199" s="222" t="str">
        <f t="shared" si="50"/>
        <v>Yes</v>
      </c>
      <c r="AA199" s="68">
        <f t="shared" si="51"/>
        <v>0.18181818181818188</v>
      </c>
      <c r="AB199" s="65" t="str">
        <f t="shared" si="52"/>
        <v>No</v>
      </c>
      <c r="AC199" s="68" t="str">
        <f t="shared" si="53"/>
        <v>N/A</v>
      </c>
      <c r="AD199" s="65" t="str">
        <f t="shared" si="54"/>
        <v>No</v>
      </c>
      <c r="AE199" s="68" t="str">
        <f t="shared" si="55"/>
        <v>N/A</v>
      </c>
      <c r="AF199" s="8"/>
    </row>
    <row r="200" spans="1:32">
      <c r="A200" s="66" t="s">
        <v>3238</v>
      </c>
      <c r="B200" s="66" t="s">
        <v>28</v>
      </c>
      <c r="C200" s="66" t="str" cm="1">
        <f t="array" ref="C200">_xlfn.IFNA(_xlfn.IFS(B200="Starter","Starters &amp; Sides",B200="Sides","Starters &amp; Sides"),B200)</f>
        <v>Drinks</v>
      </c>
      <c r="D200" s="85" t="s">
        <v>3306</v>
      </c>
      <c r="E200" s="75"/>
      <c r="F200" s="12"/>
      <c r="G200" s="12"/>
      <c r="H200" s="12"/>
      <c r="I200" s="12"/>
      <c r="J200" s="12"/>
      <c r="K200" s="12"/>
      <c r="L200" s="12"/>
      <c r="M200" s="12">
        <v>3.5</v>
      </c>
      <c r="N200" s="12">
        <v>3.75</v>
      </c>
      <c r="O200" s="376">
        <v>3.75</v>
      </c>
      <c r="P200" s="4">
        <v>3.75</v>
      </c>
      <c r="Q200" s="338">
        <v>3.95</v>
      </c>
      <c r="R200" s="15" t="str">
        <f t="shared" si="42"/>
        <v>Yes</v>
      </c>
      <c r="S200" s="15" t="str">
        <f t="shared" si="43"/>
        <v>No</v>
      </c>
      <c r="T200" s="221" t="str">
        <f t="shared" si="44"/>
        <v>Yes</v>
      </c>
      <c r="U200" s="223">
        <f t="shared" si="45"/>
        <v>5.3333333333333455E-2</v>
      </c>
      <c r="V200" s="221" t="str">
        <f t="shared" si="46"/>
        <v>Yes</v>
      </c>
      <c r="W200" s="223">
        <f t="shared" si="47"/>
        <v>5.3333333333333455E-2</v>
      </c>
      <c r="X200" s="221" t="str">
        <f t="shared" si="48"/>
        <v>Yes</v>
      </c>
      <c r="Y200" s="223">
        <f t="shared" si="49"/>
        <v>5.3333333333333455E-2</v>
      </c>
      <c r="Z200" s="222" t="str">
        <f t="shared" si="50"/>
        <v>Yes</v>
      </c>
      <c r="AA200" s="68">
        <f t="shared" si="51"/>
        <v>0.12857142857142856</v>
      </c>
      <c r="AB200" s="65" t="str">
        <f t="shared" si="52"/>
        <v>No</v>
      </c>
      <c r="AC200" s="68" t="str">
        <f t="shared" si="53"/>
        <v>N/A</v>
      </c>
      <c r="AD200" s="65" t="str">
        <f t="shared" si="54"/>
        <v>No</v>
      </c>
      <c r="AE200" s="68" t="str">
        <f t="shared" si="55"/>
        <v>N/A</v>
      </c>
      <c r="AF200" s="8"/>
    </row>
    <row r="201" spans="1:32" ht="14.5" customHeight="1">
      <c r="A201" s="66" t="s">
        <v>3238</v>
      </c>
      <c r="B201" s="66" t="s">
        <v>28</v>
      </c>
      <c r="C201" s="66" t="str" cm="1">
        <f t="array" ref="C201">_xlfn.IFNA(_xlfn.IFS(B201="Starter","Starters &amp; Sides",B201="Sides","Starters &amp; Sides"),B201)</f>
        <v>Drinks</v>
      </c>
      <c r="D201" s="85" t="s">
        <v>3307</v>
      </c>
      <c r="E201" s="75"/>
      <c r="F201" s="12"/>
      <c r="G201" s="12"/>
      <c r="H201" s="12"/>
      <c r="I201" s="12"/>
      <c r="J201" s="12"/>
      <c r="K201" s="12"/>
      <c r="L201" s="12"/>
      <c r="M201" s="12">
        <v>3.95</v>
      </c>
      <c r="N201" s="12">
        <v>4.25</v>
      </c>
      <c r="O201" s="376">
        <v>4.25</v>
      </c>
      <c r="P201" s="7">
        <v>4.25</v>
      </c>
      <c r="Q201" s="355">
        <v>4.5</v>
      </c>
      <c r="R201" s="15" t="str">
        <f t="shared" si="42"/>
        <v>Yes</v>
      </c>
      <c r="S201" s="15" t="str">
        <f t="shared" si="43"/>
        <v>No</v>
      </c>
      <c r="T201" s="340" t="str">
        <f t="shared" si="44"/>
        <v>Yes</v>
      </c>
      <c r="U201" s="294">
        <f t="shared" si="45"/>
        <v>5.8823529411764719E-2</v>
      </c>
      <c r="V201" s="340" t="str">
        <f t="shared" si="46"/>
        <v>Yes</v>
      </c>
      <c r="W201" s="294">
        <f t="shared" si="47"/>
        <v>5.8823529411764719E-2</v>
      </c>
      <c r="X201" s="340" t="str">
        <f t="shared" si="48"/>
        <v>Yes</v>
      </c>
      <c r="Y201" s="294">
        <f t="shared" si="49"/>
        <v>5.8823529411764719E-2</v>
      </c>
      <c r="Z201" s="267" t="str">
        <f t="shared" si="50"/>
        <v>Yes</v>
      </c>
      <c r="AA201" s="50">
        <f t="shared" si="51"/>
        <v>0.13924050632911378</v>
      </c>
      <c r="AB201" s="295" t="str">
        <f t="shared" si="52"/>
        <v>No</v>
      </c>
      <c r="AC201" s="50" t="str">
        <f t="shared" si="53"/>
        <v>N/A</v>
      </c>
      <c r="AD201" s="295" t="str">
        <f t="shared" si="54"/>
        <v>No</v>
      </c>
      <c r="AE201" s="50" t="str">
        <f t="shared" si="55"/>
        <v>N/A</v>
      </c>
      <c r="AF201" s="8"/>
    </row>
    <row r="202" spans="1:32">
      <c r="A202" s="66" t="s">
        <v>3238</v>
      </c>
      <c r="B202" s="66" t="s">
        <v>28</v>
      </c>
      <c r="C202" s="66" t="str" cm="1">
        <f t="array" ref="C202">_xlfn.IFNA(_xlfn.IFS(B202="Starter","Starters &amp; Sides",B202="Sides","Starters &amp; Sides"),B202)</f>
        <v>Drinks</v>
      </c>
      <c r="D202" s="85" t="s">
        <v>3308</v>
      </c>
      <c r="E202" s="75"/>
      <c r="F202" s="12"/>
      <c r="G202" s="12"/>
      <c r="H202" s="12"/>
      <c r="I202" s="12"/>
      <c r="J202" s="12"/>
      <c r="K202" s="12"/>
      <c r="L202" s="12"/>
      <c r="M202" s="12">
        <v>4.5</v>
      </c>
      <c r="N202" s="12">
        <v>4.75</v>
      </c>
      <c r="O202" s="376">
        <v>4.75</v>
      </c>
      <c r="P202" s="4">
        <v>4.75</v>
      </c>
      <c r="Q202" s="338">
        <v>4.95</v>
      </c>
      <c r="R202" s="15" t="str">
        <f t="shared" si="42"/>
        <v>Yes</v>
      </c>
      <c r="S202" s="15" t="str">
        <f t="shared" si="43"/>
        <v>No</v>
      </c>
      <c r="T202" s="4" t="str">
        <f t="shared" si="44"/>
        <v>Yes</v>
      </c>
      <c r="U202" s="223">
        <f t="shared" si="45"/>
        <v>4.2105263157894868E-2</v>
      </c>
      <c r="V202" s="4" t="str">
        <f t="shared" si="46"/>
        <v>Yes</v>
      </c>
      <c r="W202" s="223">
        <f t="shared" si="47"/>
        <v>4.2105263157894868E-2</v>
      </c>
      <c r="X202" s="4" t="str">
        <f t="shared" si="48"/>
        <v>Yes</v>
      </c>
      <c r="Y202" s="223">
        <f t="shared" si="49"/>
        <v>4.2105263157894868E-2</v>
      </c>
      <c r="Z202" s="4" t="str">
        <f t="shared" si="50"/>
        <v>Yes</v>
      </c>
      <c r="AA202" s="223">
        <f t="shared" si="51"/>
        <v>0.10000000000000009</v>
      </c>
      <c r="AB202" s="4" t="str">
        <f t="shared" si="52"/>
        <v>No</v>
      </c>
      <c r="AC202" s="223" t="str">
        <f t="shared" si="53"/>
        <v>N/A</v>
      </c>
      <c r="AD202" s="4" t="str">
        <f t="shared" si="54"/>
        <v>No</v>
      </c>
      <c r="AE202" s="223" t="str">
        <f t="shared" si="55"/>
        <v>N/A</v>
      </c>
      <c r="AF202" s="8"/>
    </row>
    <row r="203" spans="1:32">
      <c r="T203" s="6"/>
      <c r="U203" s="48"/>
      <c r="V203" s="6"/>
      <c r="W203" s="48"/>
      <c r="X203" s="6"/>
      <c r="Y203" s="48"/>
      <c r="Z203" s="6"/>
      <c r="AA203" s="48"/>
      <c r="AB203" s="6"/>
      <c r="AC203" s="48"/>
      <c r="AD203" s="6"/>
      <c r="AE203" s="48"/>
    </row>
    <row r="204" spans="1:32">
      <c r="T204" s="6"/>
      <c r="U204" s="48"/>
      <c r="V204" s="6"/>
      <c r="W204" s="48"/>
      <c r="X204" s="6"/>
      <c r="Y204" s="48"/>
      <c r="Z204" s="6"/>
      <c r="AA204" s="48"/>
      <c r="AB204" s="6"/>
      <c r="AC204" s="48"/>
      <c r="AD204" s="6"/>
      <c r="AE204" s="48"/>
    </row>
    <row r="205" spans="1:32">
      <c r="T205" s="6"/>
      <c r="U205" s="48"/>
      <c r="V205" s="6"/>
      <c r="W205" s="48"/>
      <c r="X205" s="6"/>
      <c r="Y205" s="48"/>
      <c r="Z205" s="6"/>
      <c r="AA205" s="48"/>
      <c r="AB205" s="6"/>
      <c r="AC205" s="48"/>
      <c r="AD205" s="6"/>
      <c r="AE205" s="48"/>
    </row>
    <row r="206" spans="1:32">
      <c r="T206" s="6"/>
      <c r="U206" s="48"/>
      <c r="V206" s="6"/>
      <c r="W206" s="48"/>
      <c r="X206" s="6"/>
      <c r="Y206" s="48"/>
      <c r="Z206" s="6"/>
      <c r="AA206" s="48"/>
      <c r="AB206" s="6"/>
      <c r="AC206" s="48"/>
      <c r="AD206" s="6"/>
      <c r="AE206" s="48"/>
    </row>
    <row r="207" spans="1:32">
      <c r="T207" s="6"/>
      <c r="U207" s="48"/>
      <c r="V207" s="6"/>
      <c r="W207" s="48"/>
      <c r="X207" s="6"/>
      <c r="Y207" s="48"/>
      <c r="Z207" s="6"/>
      <c r="AA207" s="48"/>
      <c r="AB207" s="6"/>
      <c r="AC207" s="48"/>
      <c r="AD207" s="6"/>
      <c r="AE207" s="48"/>
    </row>
    <row r="208" spans="1:32">
      <c r="T208" s="6"/>
      <c r="U208" s="48"/>
      <c r="V208" s="6"/>
      <c r="W208" s="48"/>
      <c r="X208" s="6"/>
      <c r="Y208" s="48"/>
      <c r="Z208" s="6"/>
      <c r="AA208" s="48"/>
      <c r="AB208" s="6"/>
      <c r="AC208" s="48"/>
      <c r="AD208" s="6"/>
      <c r="AE208" s="48"/>
    </row>
    <row r="209" spans="20:31">
      <c r="T209" s="6"/>
      <c r="U209" s="48"/>
      <c r="V209" s="6"/>
      <c r="W209" s="48"/>
      <c r="X209" s="6"/>
      <c r="Y209" s="48"/>
      <c r="Z209" s="6"/>
      <c r="AA209" s="48"/>
      <c r="AB209" s="6"/>
      <c r="AC209" s="48"/>
      <c r="AD209" s="6"/>
      <c r="AE209" s="48"/>
    </row>
    <row r="210" spans="20:31">
      <c r="T210" s="6"/>
      <c r="U210" s="48"/>
      <c r="V210" s="6"/>
      <c r="W210" s="48"/>
      <c r="X210" s="6"/>
      <c r="Y210" s="48"/>
      <c r="Z210" s="6"/>
      <c r="AA210" s="48"/>
      <c r="AB210" s="6"/>
      <c r="AC210" s="48"/>
      <c r="AD210" s="6"/>
      <c r="AE210" s="48"/>
    </row>
    <row r="211" spans="20:31">
      <c r="T211" s="6"/>
      <c r="U211" s="48"/>
      <c r="V211" s="6"/>
      <c r="W211" s="48"/>
      <c r="X211" s="6"/>
      <c r="Y211" s="48"/>
      <c r="Z211" s="6"/>
      <c r="AA211" s="48"/>
      <c r="AB211" s="6"/>
      <c r="AC211" s="48"/>
      <c r="AD211" s="6"/>
      <c r="AE211" s="48"/>
    </row>
    <row r="212" spans="20:31">
      <c r="T212" s="6"/>
      <c r="U212" s="48"/>
      <c r="V212" s="6"/>
      <c r="W212" s="48"/>
      <c r="X212" s="6"/>
      <c r="Y212" s="48"/>
      <c r="Z212" s="6"/>
      <c r="AA212" s="48"/>
      <c r="AB212" s="6"/>
      <c r="AC212" s="48"/>
      <c r="AD212" s="6"/>
      <c r="AE212" s="48"/>
    </row>
    <row r="213" spans="20:31">
      <c r="T213" s="6"/>
      <c r="U213" s="48"/>
      <c r="V213" s="6"/>
      <c r="W213" s="48"/>
      <c r="X213" s="6"/>
      <c r="Y213" s="48"/>
      <c r="Z213" s="6"/>
      <c r="AA213" s="48"/>
      <c r="AB213" s="6"/>
      <c r="AC213" s="48"/>
      <c r="AD213" s="6"/>
      <c r="AE213" s="48"/>
    </row>
    <row r="214" spans="20:31">
      <c r="T214" s="6"/>
      <c r="U214" s="48"/>
      <c r="V214" s="6"/>
      <c r="W214" s="48"/>
      <c r="X214" s="6"/>
      <c r="Y214" s="48"/>
      <c r="Z214" s="6"/>
      <c r="AA214" s="48"/>
      <c r="AB214" s="6"/>
      <c r="AC214" s="48"/>
      <c r="AD214" s="6"/>
      <c r="AE214" s="48"/>
    </row>
    <row r="215" spans="20:31">
      <c r="T215" s="6"/>
      <c r="U215" s="48"/>
      <c r="V215" s="6"/>
      <c r="W215" s="48"/>
      <c r="X215" s="6"/>
      <c r="Y215" s="48"/>
      <c r="Z215" s="6"/>
      <c r="AA215" s="48"/>
      <c r="AB215" s="6"/>
      <c r="AC215" s="48"/>
      <c r="AD215" s="6"/>
      <c r="AE215" s="48"/>
    </row>
    <row r="216" spans="20:31">
      <c r="T216" s="6"/>
      <c r="U216" s="48"/>
      <c r="V216" s="6"/>
      <c r="W216" s="48"/>
      <c r="X216" s="6"/>
      <c r="Y216" s="48"/>
      <c r="Z216" s="6"/>
      <c r="AA216" s="48"/>
      <c r="AB216" s="6"/>
      <c r="AC216" s="48"/>
      <c r="AD216" s="6"/>
      <c r="AE216" s="48"/>
    </row>
    <row r="217" spans="20:31">
      <c r="T217" s="6"/>
      <c r="U217" s="48"/>
      <c r="V217" s="6"/>
      <c r="W217" s="48"/>
      <c r="X217" s="6"/>
      <c r="Y217" s="48"/>
      <c r="Z217" s="6"/>
      <c r="AA217" s="48"/>
      <c r="AB217" s="6"/>
      <c r="AC217" s="48"/>
      <c r="AD217" s="6"/>
      <c r="AE217" s="48"/>
    </row>
    <row r="218" spans="20:31">
      <c r="T218" s="6"/>
      <c r="U218" s="48"/>
      <c r="V218" s="6"/>
      <c r="W218" s="48"/>
      <c r="X218" s="6"/>
      <c r="Y218" s="48"/>
      <c r="Z218" s="6"/>
      <c r="AA218" s="48"/>
      <c r="AB218" s="6"/>
      <c r="AC218" s="48"/>
      <c r="AD218" s="6"/>
      <c r="AE218" s="48"/>
    </row>
    <row r="219" spans="20:31">
      <c r="T219" s="6"/>
      <c r="U219" s="48"/>
      <c r="V219" s="6"/>
      <c r="W219" s="48"/>
      <c r="X219" s="6"/>
      <c r="Y219" s="48"/>
      <c r="Z219" s="6"/>
      <c r="AA219" s="48"/>
      <c r="AB219" s="6"/>
      <c r="AC219" s="48"/>
      <c r="AD219" s="6"/>
      <c r="AE219" s="48"/>
    </row>
    <row r="220" spans="20:31">
      <c r="T220" s="6"/>
      <c r="U220" s="48"/>
      <c r="V220" s="6"/>
      <c r="W220" s="48"/>
      <c r="X220" s="6"/>
      <c r="Y220" s="48"/>
      <c r="Z220" s="6"/>
      <c r="AA220" s="48"/>
      <c r="AB220" s="6"/>
      <c r="AC220" s="48"/>
      <c r="AD220" s="6"/>
      <c r="AE220" s="48"/>
    </row>
    <row r="221" spans="20:31">
      <c r="T221" s="6"/>
      <c r="U221" s="48"/>
      <c r="V221" s="6"/>
      <c r="W221" s="48"/>
      <c r="X221" s="6"/>
      <c r="Y221" s="48"/>
      <c r="Z221" s="6"/>
      <c r="AA221" s="48"/>
      <c r="AB221" s="6"/>
      <c r="AC221" s="48"/>
      <c r="AD221" s="6"/>
      <c r="AE221" s="48"/>
    </row>
    <row r="222" spans="20:31">
      <c r="T222" s="6"/>
      <c r="U222" s="48"/>
      <c r="V222" s="6"/>
      <c r="W222" s="48"/>
      <c r="X222" s="6"/>
      <c r="Y222" s="48"/>
      <c r="Z222" s="6"/>
      <c r="AA222" s="48"/>
      <c r="AB222" s="6"/>
      <c r="AC222" s="48"/>
      <c r="AD222" s="6"/>
      <c r="AE222" s="48"/>
    </row>
    <row r="223" spans="20:31">
      <c r="T223" s="6"/>
      <c r="U223" s="48"/>
      <c r="V223" s="6"/>
      <c r="W223" s="48"/>
      <c r="X223" s="6"/>
      <c r="Y223" s="48"/>
      <c r="Z223" s="6"/>
      <c r="AA223" s="48"/>
      <c r="AB223" s="6"/>
      <c r="AC223" s="48"/>
      <c r="AD223" s="6"/>
      <c r="AE223" s="48"/>
    </row>
    <row r="224" spans="20:31">
      <c r="T224" s="6"/>
      <c r="U224" s="48"/>
      <c r="V224" s="6"/>
      <c r="W224" s="48"/>
      <c r="X224" s="6"/>
      <c r="Y224" s="48"/>
      <c r="Z224" s="6"/>
      <c r="AA224" s="48"/>
      <c r="AB224" s="6"/>
      <c r="AC224" s="48"/>
      <c r="AD224" s="6"/>
      <c r="AE224" s="48"/>
    </row>
    <row r="225" spans="20:31">
      <c r="T225" s="6"/>
      <c r="U225" s="48"/>
      <c r="V225" s="6"/>
      <c r="W225" s="48"/>
      <c r="X225" s="6"/>
      <c r="Y225" s="48"/>
      <c r="Z225" s="6"/>
      <c r="AA225" s="48"/>
      <c r="AB225" s="6"/>
      <c r="AC225" s="48"/>
      <c r="AD225" s="6"/>
      <c r="AE225" s="48"/>
    </row>
    <row r="226" spans="20:31">
      <c r="T226" s="6"/>
      <c r="U226" s="48"/>
      <c r="V226" s="6"/>
      <c r="W226" s="48"/>
      <c r="X226" s="6"/>
      <c r="Y226" s="48"/>
      <c r="Z226" s="6"/>
      <c r="AA226" s="48"/>
      <c r="AB226" s="6"/>
      <c r="AC226" s="48"/>
      <c r="AD226" s="6"/>
      <c r="AE226" s="48"/>
    </row>
    <row r="227" spans="20:31">
      <c r="T227" s="6"/>
      <c r="U227" s="48"/>
      <c r="V227" s="6"/>
      <c r="W227" s="48"/>
      <c r="X227" s="6"/>
      <c r="Y227" s="48"/>
      <c r="Z227" s="6"/>
      <c r="AA227" s="48"/>
      <c r="AB227" s="6"/>
      <c r="AC227" s="48"/>
      <c r="AD227" s="6"/>
      <c r="AE227" s="48"/>
    </row>
    <row r="228" spans="20:31">
      <c r="T228" s="6"/>
      <c r="U228" s="48"/>
      <c r="V228" s="6"/>
      <c r="W228" s="48"/>
      <c r="X228" s="6"/>
      <c r="Y228" s="48"/>
      <c r="Z228" s="6"/>
      <c r="AA228" s="48"/>
      <c r="AB228" s="6"/>
      <c r="AC228" s="48"/>
      <c r="AD228" s="6"/>
      <c r="AE228" s="48"/>
    </row>
    <row r="229" spans="20:31">
      <c r="T229" s="6"/>
      <c r="U229" s="48"/>
      <c r="V229" s="6"/>
      <c r="W229" s="48"/>
      <c r="X229" s="6"/>
      <c r="Y229" s="48"/>
      <c r="Z229" s="6"/>
      <c r="AA229" s="48"/>
      <c r="AB229" s="6"/>
      <c r="AC229" s="48"/>
      <c r="AD229" s="6"/>
      <c r="AE229" s="48"/>
    </row>
    <row r="230" spans="20:31">
      <c r="T230" s="6"/>
      <c r="U230" s="48"/>
      <c r="V230" s="6"/>
      <c r="W230" s="48"/>
      <c r="X230" s="6"/>
      <c r="Y230" s="48"/>
      <c r="Z230" s="6"/>
      <c r="AA230" s="48"/>
      <c r="AB230" s="6"/>
      <c r="AC230" s="48"/>
      <c r="AD230" s="6"/>
      <c r="AE230" s="48"/>
    </row>
    <row r="231" spans="20:31">
      <c r="T231" s="6"/>
      <c r="U231" s="48"/>
      <c r="V231" s="6"/>
      <c r="W231" s="48"/>
      <c r="X231" s="6"/>
      <c r="Y231" s="48"/>
      <c r="Z231" s="6"/>
      <c r="AA231" s="48"/>
      <c r="AB231" s="6"/>
      <c r="AC231" s="48"/>
      <c r="AD231" s="6"/>
      <c r="AE231" s="48"/>
    </row>
    <row r="232" spans="20:31">
      <c r="T232" s="6"/>
      <c r="U232" s="48"/>
      <c r="V232" s="6"/>
      <c r="W232" s="48"/>
      <c r="X232" s="6"/>
      <c r="Y232" s="48"/>
      <c r="Z232" s="6"/>
      <c r="AA232" s="48"/>
      <c r="AB232" s="6"/>
      <c r="AC232" s="48"/>
      <c r="AD232" s="6"/>
      <c r="AE232" s="48"/>
    </row>
    <row r="233" spans="20:31">
      <c r="T233" s="6"/>
      <c r="U233" s="48"/>
      <c r="V233" s="6"/>
      <c r="W233" s="48"/>
      <c r="X233" s="6"/>
      <c r="Y233" s="48"/>
      <c r="Z233" s="6"/>
      <c r="AA233" s="48"/>
      <c r="AB233" s="6"/>
      <c r="AC233" s="48"/>
      <c r="AD233" s="6"/>
      <c r="AE233" s="48"/>
    </row>
    <row r="234" spans="20:31">
      <c r="T234" s="6"/>
      <c r="U234" s="48"/>
      <c r="V234" s="6"/>
      <c r="W234" s="48"/>
      <c r="X234" s="6"/>
      <c r="Y234" s="48"/>
      <c r="Z234" s="6"/>
      <c r="AA234" s="48"/>
      <c r="AB234" s="6"/>
      <c r="AC234" s="48"/>
      <c r="AD234" s="6"/>
      <c r="AE234" s="48"/>
    </row>
    <row r="235" spans="20:31">
      <c r="T235" s="6"/>
      <c r="U235" s="48"/>
      <c r="V235" s="6"/>
      <c r="W235" s="48"/>
      <c r="X235" s="6"/>
      <c r="Y235" s="48"/>
      <c r="Z235" s="6"/>
      <c r="AA235" s="48"/>
      <c r="AB235" s="6"/>
      <c r="AC235" s="48"/>
      <c r="AD235" s="6"/>
      <c r="AE235" s="48"/>
    </row>
    <row r="236" spans="20:31">
      <c r="T236" s="6"/>
      <c r="U236" s="48"/>
      <c r="V236" s="6"/>
      <c r="W236" s="48"/>
      <c r="X236" s="6"/>
      <c r="Y236" s="48"/>
      <c r="Z236" s="6"/>
      <c r="AA236" s="48"/>
      <c r="AB236" s="6"/>
      <c r="AC236" s="48"/>
      <c r="AD236" s="6"/>
      <c r="AE236" s="48"/>
    </row>
    <row r="237" spans="20:31">
      <c r="T237" s="6"/>
      <c r="U237" s="48"/>
      <c r="V237" s="6"/>
      <c r="W237" s="48"/>
      <c r="X237" s="6"/>
      <c r="Y237" s="48"/>
      <c r="Z237" s="6"/>
      <c r="AA237" s="48"/>
      <c r="AB237" s="6"/>
      <c r="AC237" s="48"/>
      <c r="AD237" s="6"/>
      <c r="AE237" s="48"/>
    </row>
    <row r="238" spans="20:31">
      <c r="T238" s="6"/>
      <c r="U238" s="48"/>
      <c r="V238" s="6"/>
      <c r="W238" s="48"/>
      <c r="X238" s="6"/>
      <c r="Y238" s="48"/>
      <c r="Z238" s="6"/>
      <c r="AA238" s="48"/>
      <c r="AB238" s="6"/>
      <c r="AC238" s="48"/>
      <c r="AD238" s="6"/>
      <c r="AE238" s="48"/>
    </row>
    <row r="239" spans="20:31">
      <c r="T239" s="6"/>
      <c r="U239" s="48"/>
      <c r="V239" s="6"/>
      <c r="W239" s="48"/>
      <c r="X239" s="6"/>
      <c r="Y239" s="48"/>
      <c r="Z239" s="6"/>
      <c r="AA239" s="48"/>
      <c r="AB239" s="6"/>
      <c r="AC239" s="48"/>
      <c r="AD239" s="6"/>
      <c r="AE239" s="48"/>
    </row>
    <row r="240" spans="20:31">
      <c r="T240" s="6"/>
      <c r="U240" s="48"/>
      <c r="V240" s="6"/>
      <c r="W240" s="48"/>
      <c r="X240" s="6"/>
      <c r="Y240" s="48"/>
      <c r="Z240" s="6"/>
      <c r="AA240" s="48"/>
      <c r="AB240" s="6"/>
      <c r="AC240" s="48"/>
      <c r="AD240" s="6"/>
      <c r="AE240" s="48"/>
    </row>
    <row r="241" spans="20:31">
      <c r="T241" s="6"/>
      <c r="U241" s="48"/>
      <c r="V241" s="6"/>
      <c r="W241" s="48"/>
      <c r="X241" s="6"/>
      <c r="Y241" s="48"/>
      <c r="Z241" s="6"/>
      <c r="AA241" s="48"/>
      <c r="AB241" s="6"/>
      <c r="AC241" s="48"/>
      <c r="AD241" s="6"/>
      <c r="AE241" s="48"/>
    </row>
    <row r="242" spans="20:31">
      <c r="T242" s="6"/>
      <c r="U242" s="48"/>
      <c r="V242" s="6"/>
      <c r="W242" s="48"/>
      <c r="X242" s="6"/>
      <c r="Y242" s="48"/>
      <c r="Z242" s="6"/>
      <c r="AA242" s="48"/>
      <c r="AB242" s="6"/>
      <c r="AC242" s="48"/>
      <c r="AD242" s="6"/>
      <c r="AE242" s="48"/>
    </row>
    <row r="243" spans="20:31">
      <c r="T243" s="6"/>
      <c r="U243" s="48"/>
      <c r="V243" s="6"/>
      <c r="W243" s="48"/>
      <c r="X243" s="6"/>
      <c r="Y243" s="48"/>
      <c r="Z243" s="6"/>
      <c r="AA243" s="48"/>
      <c r="AB243" s="6"/>
      <c r="AC243" s="48"/>
      <c r="AD243" s="6"/>
      <c r="AE243" s="48"/>
    </row>
    <row r="244" spans="20:31">
      <c r="T244" s="6"/>
      <c r="U244" s="48"/>
      <c r="V244" s="6"/>
      <c r="W244" s="48"/>
      <c r="X244" s="6"/>
      <c r="Y244" s="48"/>
      <c r="Z244" s="6"/>
      <c r="AA244" s="48"/>
      <c r="AB244" s="6"/>
      <c r="AC244" s="48"/>
      <c r="AD244" s="6"/>
      <c r="AE244" s="48"/>
    </row>
    <row r="245" spans="20:31">
      <c r="T245" s="6"/>
      <c r="U245" s="48"/>
      <c r="V245" s="6"/>
      <c r="W245" s="48"/>
      <c r="X245" s="6"/>
      <c r="Y245" s="48"/>
      <c r="Z245" s="6"/>
      <c r="AA245" s="48"/>
      <c r="AB245" s="6"/>
      <c r="AC245" s="48"/>
      <c r="AD245" s="6"/>
      <c r="AE245" s="48"/>
    </row>
    <row r="246" spans="20:31">
      <c r="T246" s="6"/>
      <c r="U246" s="48"/>
      <c r="V246" s="6"/>
      <c r="W246" s="48"/>
      <c r="X246" s="6"/>
      <c r="Y246" s="48"/>
      <c r="Z246" s="6"/>
      <c r="AA246" s="48"/>
      <c r="AB246" s="6"/>
      <c r="AC246" s="48"/>
      <c r="AD246" s="6"/>
      <c r="AE246" s="48"/>
    </row>
    <row r="247" spans="20:31">
      <c r="T247" s="6"/>
      <c r="U247" s="48"/>
      <c r="V247" s="6"/>
      <c r="W247" s="48"/>
      <c r="X247" s="6"/>
      <c r="Y247" s="48"/>
      <c r="Z247" s="6"/>
      <c r="AA247" s="48"/>
      <c r="AB247" s="6"/>
      <c r="AC247" s="48"/>
      <c r="AD247" s="6"/>
      <c r="AE247" s="48"/>
    </row>
    <row r="248" spans="20:31">
      <c r="T248" s="6"/>
      <c r="U248" s="48"/>
      <c r="V248" s="6"/>
      <c r="W248" s="48"/>
      <c r="X248" s="6"/>
      <c r="Y248" s="48"/>
      <c r="Z248" s="6"/>
      <c r="AA248" s="48"/>
      <c r="AB248" s="6"/>
      <c r="AC248" s="48"/>
      <c r="AD248" s="6"/>
      <c r="AE248" s="48"/>
    </row>
    <row r="249" spans="20:31">
      <c r="T249" s="6"/>
      <c r="U249" s="48"/>
      <c r="V249" s="6"/>
      <c r="W249" s="48"/>
      <c r="X249" s="6"/>
      <c r="Y249" s="48"/>
      <c r="Z249" s="6"/>
      <c r="AA249" s="48"/>
      <c r="AB249" s="6"/>
      <c r="AC249" s="48"/>
      <c r="AD249" s="6"/>
      <c r="AE249" s="48"/>
    </row>
    <row r="250" spans="20:31">
      <c r="T250" s="6"/>
      <c r="U250" s="48"/>
      <c r="V250" s="6"/>
      <c r="W250" s="48"/>
      <c r="X250" s="6"/>
      <c r="Y250" s="48"/>
      <c r="Z250" s="6"/>
      <c r="AA250" s="48"/>
      <c r="AB250" s="6"/>
      <c r="AC250" s="48"/>
      <c r="AD250" s="6"/>
      <c r="AE250" s="48"/>
    </row>
    <row r="251" spans="20:31">
      <c r="T251" s="6"/>
      <c r="U251" s="48"/>
      <c r="V251" s="6"/>
      <c r="W251" s="48"/>
      <c r="X251" s="6"/>
      <c r="Y251" s="48"/>
      <c r="Z251" s="6"/>
      <c r="AA251" s="48"/>
      <c r="AB251" s="6"/>
      <c r="AC251" s="48"/>
      <c r="AD251" s="6"/>
      <c r="AE251" s="48"/>
    </row>
    <row r="252" spans="20:31">
      <c r="T252" s="6"/>
      <c r="U252" s="48"/>
      <c r="V252" s="6"/>
      <c r="W252" s="48"/>
      <c r="X252" s="6"/>
      <c r="Y252" s="48"/>
      <c r="Z252" s="6"/>
      <c r="AA252" s="48"/>
      <c r="AB252" s="6"/>
      <c r="AC252" s="48"/>
      <c r="AD252" s="6"/>
      <c r="AE252" s="48"/>
    </row>
    <row r="253" spans="20:31">
      <c r="T253" s="6"/>
      <c r="U253" s="48"/>
      <c r="V253" s="6"/>
      <c r="W253" s="48"/>
      <c r="X253" s="6"/>
      <c r="Y253" s="48"/>
      <c r="Z253" s="6"/>
      <c r="AA253" s="48"/>
      <c r="AB253" s="6"/>
      <c r="AC253" s="48"/>
      <c r="AD253" s="6"/>
      <c r="AE253" s="48"/>
    </row>
    <row r="254" spans="20:31">
      <c r="T254" s="6"/>
      <c r="U254" s="48"/>
      <c r="V254" s="6"/>
      <c r="W254" s="48"/>
      <c r="X254" s="6"/>
      <c r="Y254" s="48"/>
      <c r="Z254" s="6"/>
      <c r="AA254" s="48"/>
      <c r="AB254" s="6"/>
      <c r="AC254" s="48"/>
      <c r="AD254" s="6"/>
      <c r="AE254" s="48"/>
    </row>
    <row r="255" spans="20:31">
      <c r="T255" s="6"/>
      <c r="U255" s="48"/>
      <c r="V255" s="6"/>
      <c r="W255" s="48"/>
      <c r="X255" s="6"/>
      <c r="Y255" s="48"/>
      <c r="Z255" s="6"/>
      <c r="AA255" s="48"/>
      <c r="AB255" s="6"/>
      <c r="AC255" s="48"/>
      <c r="AD255" s="6"/>
      <c r="AE255" s="48"/>
    </row>
    <row r="256" spans="20:31">
      <c r="T256" s="6"/>
      <c r="U256" s="48"/>
      <c r="V256" s="6"/>
      <c r="W256" s="48"/>
      <c r="X256" s="6"/>
      <c r="Y256" s="48"/>
      <c r="Z256" s="6"/>
      <c r="AA256" s="48"/>
      <c r="AB256" s="6"/>
      <c r="AC256" s="48"/>
      <c r="AD256" s="6"/>
      <c r="AE256" s="48"/>
    </row>
    <row r="257" spans="20:31">
      <c r="T257" s="6"/>
      <c r="U257" s="48"/>
      <c r="V257" s="6"/>
      <c r="W257" s="48"/>
      <c r="X257" s="6"/>
      <c r="Y257" s="48"/>
      <c r="Z257" s="6"/>
      <c r="AA257" s="48"/>
      <c r="AB257" s="6"/>
      <c r="AC257" s="48"/>
      <c r="AD257" s="6"/>
      <c r="AE257" s="48"/>
    </row>
    <row r="258" spans="20:31">
      <c r="T258" s="6"/>
      <c r="U258" s="48"/>
      <c r="V258" s="6"/>
      <c r="W258" s="48"/>
      <c r="X258" s="6"/>
      <c r="Y258" s="48"/>
      <c r="Z258" s="6"/>
      <c r="AA258" s="48"/>
      <c r="AB258" s="6"/>
      <c r="AC258" s="48"/>
      <c r="AD258" s="6"/>
      <c r="AE258" s="48"/>
    </row>
    <row r="259" spans="20:31">
      <c r="T259" s="6"/>
      <c r="U259" s="48"/>
      <c r="V259" s="6"/>
      <c r="W259" s="48"/>
      <c r="X259" s="6"/>
      <c r="Y259" s="48"/>
      <c r="Z259" s="6"/>
      <c r="AA259" s="48"/>
      <c r="AB259" s="6"/>
      <c r="AC259" s="48"/>
      <c r="AD259" s="6"/>
      <c r="AE259" s="48"/>
    </row>
    <row r="260" spans="20:31">
      <c r="T260" s="6"/>
      <c r="U260" s="48"/>
      <c r="V260" s="6"/>
      <c r="W260" s="48"/>
      <c r="X260" s="6"/>
      <c r="Y260" s="48"/>
      <c r="Z260" s="6"/>
      <c r="AA260" s="48"/>
      <c r="AB260" s="6"/>
      <c r="AC260" s="48"/>
      <c r="AD260" s="6"/>
      <c r="AE260" s="48"/>
    </row>
    <row r="261" spans="20:31">
      <c r="T261" s="6"/>
      <c r="U261" s="48"/>
      <c r="V261" s="6"/>
      <c r="W261" s="48"/>
      <c r="X261" s="6"/>
      <c r="Y261" s="48"/>
      <c r="Z261" s="6"/>
      <c r="AA261" s="48"/>
      <c r="AB261" s="6"/>
      <c r="AC261" s="48"/>
      <c r="AD261" s="6"/>
      <c r="AE261" s="48"/>
    </row>
    <row r="262" spans="20:31">
      <c r="T262" s="6"/>
      <c r="U262" s="48"/>
      <c r="V262" s="6"/>
      <c r="W262" s="48"/>
      <c r="X262" s="6"/>
      <c r="Y262" s="48"/>
      <c r="Z262" s="6"/>
      <c r="AA262" s="48"/>
      <c r="AB262" s="6"/>
      <c r="AC262" s="48"/>
      <c r="AD262" s="6"/>
      <c r="AE262" s="48"/>
    </row>
    <row r="263" spans="20:31">
      <c r="T263" s="6"/>
      <c r="U263" s="48"/>
      <c r="V263" s="6"/>
      <c r="W263" s="48"/>
      <c r="X263" s="6"/>
      <c r="Y263" s="48"/>
      <c r="Z263" s="6"/>
      <c r="AA263" s="48"/>
      <c r="AB263" s="6"/>
      <c r="AC263" s="48"/>
      <c r="AD263" s="6"/>
      <c r="AE263" s="48"/>
    </row>
    <row r="264" spans="20:31">
      <c r="T264" s="6"/>
      <c r="U264" s="48"/>
      <c r="V264" s="6"/>
      <c r="W264" s="48"/>
      <c r="X264" s="6"/>
      <c r="Y264" s="48"/>
      <c r="Z264" s="6"/>
      <c r="AA264" s="48"/>
      <c r="AB264" s="6"/>
      <c r="AC264" s="48"/>
      <c r="AD264" s="6"/>
      <c r="AE264" s="48"/>
    </row>
    <row r="265" spans="20:31">
      <c r="T265" s="6"/>
      <c r="U265" s="48"/>
      <c r="V265" s="6"/>
      <c r="W265" s="48"/>
      <c r="X265" s="6"/>
      <c r="Y265" s="48"/>
      <c r="Z265" s="6"/>
      <c r="AA265" s="48"/>
      <c r="AB265" s="6"/>
      <c r="AC265" s="48"/>
      <c r="AD265" s="6"/>
      <c r="AE265" s="48"/>
    </row>
    <row r="266" spans="20:31">
      <c r="T266" s="6"/>
      <c r="U266" s="48"/>
      <c r="V266" s="6"/>
      <c r="W266" s="48"/>
      <c r="X266" s="6"/>
      <c r="Y266" s="48"/>
      <c r="Z266" s="6"/>
      <c r="AA266" s="48"/>
      <c r="AB266" s="6"/>
      <c r="AC266" s="48"/>
      <c r="AD266" s="6"/>
      <c r="AE266" s="48"/>
    </row>
    <row r="267" spans="20:31">
      <c r="T267" s="6"/>
      <c r="U267" s="48"/>
      <c r="V267" s="6"/>
      <c r="W267" s="48"/>
      <c r="X267" s="6"/>
      <c r="Y267" s="48"/>
      <c r="Z267" s="6"/>
      <c r="AA267" s="48"/>
      <c r="AB267" s="6"/>
      <c r="AC267" s="48"/>
      <c r="AD267" s="6"/>
      <c r="AE267" s="48"/>
    </row>
    <row r="268" spans="20:31">
      <c r="T268" s="6"/>
      <c r="U268" s="48"/>
      <c r="V268" s="6"/>
      <c r="W268" s="48"/>
      <c r="X268" s="6"/>
      <c r="Y268" s="48"/>
      <c r="Z268" s="6"/>
      <c r="AA268" s="48"/>
      <c r="AB268" s="6"/>
      <c r="AC268" s="48"/>
      <c r="AD268" s="6"/>
      <c r="AE268" s="48"/>
    </row>
    <row r="269" spans="20:31">
      <c r="T269" s="6"/>
      <c r="U269" s="48"/>
      <c r="V269" s="6"/>
      <c r="W269" s="48"/>
      <c r="X269" s="6"/>
      <c r="Y269" s="48"/>
      <c r="Z269" s="6"/>
      <c r="AA269" s="48"/>
      <c r="AB269" s="6"/>
      <c r="AC269" s="48"/>
      <c r="AD269" s="6"/>
      <c r="AE269" s="48"/>
    </row>
    <row r="270" spans="20:31">
      <c r="T270" s="6"/>
      <c r="U270" s="48"/>
      <c r="V270" s="6"/>
      <c r="W270" s="48"/>
      <c r="X270" s="6"/>
      <c r="Y270" s="48"/>
      <c r="Z270" s="6"/>
      <c r="AA270" s="48"/>
      <c r="AB270" s="6"/>
      <c r="AC270" s="48"/>
      <c r="AD270" s="6"/>
      <c r="AE270" s="48"/>
    </row>
    <row r="271" spans="20:31">
      <c r="T271" s="6"/>
      <c r="U271" s="48"/>
      <c r="V271" s="6"/>
      <c r="W271" s="48"/>
      <c r="X271" s="6"/>
      <c r="Y271" s="48"/>
      <c r="Z271" s="6"/>
      <c r="AA271" s="48"/>
      <c r="AB271" s="6"/>
      <c r="AC271" s="48"/>
      <c r="AD271" s="6"/>
      <c r="AE271" s="48"/>
    </row>
    <row r="272" spans="20:31">
      <c r="T272" s="6"/>
      <c r="U272" s="48"/>
      <c r="V272" s="6"/>
      <c r="W272" s="48"/>
      <c r="X272" s="6"/>
      <c r="Y272" s="48"/>
      <c r="Z272" s="6"/>
      <c r="AA272" s="48"/>
      <c r="AB272" s="6"/>
      <c r="AC272" s="48"/>
      <c r="AD272" s="6"/>
      <c r="AE272" s="48"/>
    </row>
    <row r="273" spans="20:31">
      <c r="T273" s="6"/>
      <c r="U273" s="48"/>
      <c r="V273" s="6"/>
      <c r="W273" s="48"/>
      <c r="X273" s="6"/>
      <c r="Y273" s="48"/>
      <c r="Z273" s="6"/>
      <c r="AA273" s="48"/>
      <c r="AB273" s="6"/>
      <c r="AC273" s="48"/>
      <c r="AD273" s="6"/>
      <c r="AE273" s="48"/>
    </row>
    <row r="274" spans="20:31">
      <c r="T274" s="6"/>
      <c r="U274" s="48"/>
      <c r="V274" s="6"/>
      <c r="W274" s="48"/>
      <c r="X274" s="6"/>
      <c r="Y274" s="48"/>
      <c r="Z274" s="6"/>
      <c r="AA274" s="48"/>
      <c r="AB274" s="6"/>
      <c r="AC274" s="48"/>
      <c r="AD274" s="6"/>
      <c r="AE274" s="48"/>
    </row>
    <row r="275" spans="20:31">
      <c r="T275" s="6"/>
      <c r="U275" s="48"/>
      <c r="V275" s="6"/>
      <c r="W275" s="48"/>
      <c r="X275" s="6"/>
      <c r="Y275" s="48"/>
      <c r="Z275" s="6"/>
      <c r="AA275" s="48"/>
      <c r="AB275" s="6"/>
      <c r="AC275" s="48"/>
      <c r="AD275" s="6"/>
      <c r="AE275" s="48"/>
    </row>
    <row r="276" spans="20:31">
      <c r="T276" s="6"/>
      <c r="U276" s="48"/>
      <c r="V276" s="6"/>
      <c r="W276" s="48"/>
      <c r="X276" s="6"/>
      <c r="Y276" s="48"/>
      <c r="Z276" s="6"/>
      <c r="AA276" s="48"/>
      <c r="AB276" s="6"/>
      <c r="AC276" s="48"/>
      <c r="AD276" s="6"/>
      <c r="AE276" s="48"/>
    </row>
    <row r="277" spans="20:31">
      <c r="T277" s="6"/>
      <c r="U277" s="48"/>
      <c r="V277" s="6"/>
      <c r="W277" s="48"/>
      <c r="X277" s="6"/>
      <c r="Y277" s="48"/>
      <c r="Z277" s="6"/>
      <c r="AA277" s="48"/>
      <c r="AB277" s="6"/>
      <c r="AC277" s="48"/>
      <c r="AD277" s="6"/>
      <c r="AE277" s="48"/>
    </row>
    <row r="278" spans="20:31">
      <c r="T278" s="6"/>
      <c r="U278" s="48"/>
      <c r="V278" s="6"/>
      <c r="W278" s="48"/>
      <c r="X278" s="6"/>
      <c r="Y278" s="48"/>
      <c r="Z278" s="6"/>
      <c r="AA278" s="48"/>
      <c r="AB278" s="6"/>
      <c r="AC278" s="48"/>
      <c r="AD278" s="6"/>
      <c r="AE278" s="48"/>
    </row>
    <row r="279" spans="20:31">
      <c r="T279" s="6"/>
      <c r="U279" s="48"/>
      <c r="V279" s="6"/>
      <c r="W279" s="48"/>
      <c r="X279" s="6"/>
      <c r="Y279" s="48"/>
      <c r="Z279" s="6"/>
      <c r="AA279" s="48"/>
      <c r="AB279" s="6"/>
      <c r="AC279" s="48"/>
      <c r="AD279" s="6"/>
      <c r="AE279" s="48"/>
    </row>
    <row r="280" spans="20:31">
      <c r="T280" s="6"/>
      <c r="U280" s="48"/>
      <c r="V280" s="6"/>
      <c r="W280" s="48"/>
      <c r="X280" s="6"/>
      <c r="Y280" s="48"/>
      <c r="Z280" s="6"/>
      <c r="AA280" s="48"/>
      <c r="AB280" s="6"/>
      <c r="AC280" s="48"/>
      <c r="AD280" s="6"/>
      <c r="AE280" s="48"/>
    </row>
    <row r="281" spans="20:31">
      <c r="T281" s="6"/>
      <c r="U281" s="48"/>
      <c r="V281" s="6"/>
      <c r="W281" s="48"/>
      <c r="X281" s="6"/>
      <c r="Y281" s="48"/>
      <c r="Z281" s="6"/>
      <c r="AA281" s="48"/>
      <c r="AB281" s="6"/>
      <c r="AC281" s="48"/>
      <c r="AD281" s="6"/>
      <c r="AE281" s="48"/>
    </row>
    <row r="282" spans="20:31">
      <c r="T282" s="6"/>
      <c r="U282" s="48"/>
      <c r="V282" s="6"/>
      <c r="W282" s="48"/>
      <c r="X282" s="6"/>
      <c r="Y282" s="48"/>
      <c r="Z282" s="6"/>
      <c r="AA282" s="48"/>
      <c r="AB282" s="6"/>
      <c r="AC282" s="48"/>
      <c r="AD282" s="6"/>
      <c r="AE282" s="48"/>
    </row>
    <row r="283" spans="20:31">
      <c r="T283" s="6"/>
      <c r="U283" s="48"/>
      <c r="V283" s="6"/>
      <c r="W283" s="48"/>
      <c r="X283" s="6"/>
      <c r="Y283" s="48"/>
      <c r="Z283" s="6"/>
      <c r="AA283" s="48"/>
      <c r="AB283" s="6"/>
      <c r="AC283" s="48"/>
      <c r="AD283" s="6"/>
      <c r="AE283" s="48"/>
    </row>
    <row r="284" spans="20:31">
      <c r="T284" s="6"/>
      <c r="U284" s="48"/>
      <c r="V284" s="6"/>
      <c r="W284" s="48"/>
      <c r="X284" s="6"/>
      <c r="Y284" s="48"/>
      <c r="Z284" s="6"/>
      <c r="AA284" s="48"/>
      <c r="AB284" s="6"/>
      <c r="AC284" s="48"/>
      <c r="AD284" s="6"/>
      <c r="AE284" s="48"/>
    </row>
    <row r="285" spans="20:31">
      <c r="T285" s="6"/>
      <c r="U285" s="48"/>
      <c r="V285" s="6"/>
      <c r="W285" s="48"/>
      <c r="X285" s="6"/>
      <c r="Y285" s="48"/>
      <c r="Z285" s="6"/>
      <c r="AA285" s="48"/>
      <c r="AB285" s="6"/>
      <c r="AC285" s="48"/>
      <c r="AD285" s="6"/>
      <c r="AE285" s="48"/>
    </row>
    <row r="286" spans="20:31">
      <c r="T286" s="6"/>
      <c r="U286" s="48"/>
      <c r="V286" s="6"/>
      <c r="W286" s="48"/>
      <c r="X286" s="6"/>
      <c r="Y286" s="48"/>
      <c r="Z286" s="6"/>
      <c r="AA286" s="48"/>
      <c r="AB286" s="6"/>
      <c r="AC286" s="48"/>
      <c r="AD286" s="6"/>
      <c r="AE286" s="48"/>
    </row>
    <row r="287" spans="20:31">
      <c r="T287" s="6"/>
      <c r="U287" s="48"/>
      <c r="V287" s="6"/>
      <c r="W287" s="48"/>
      <c r="X287" s="6"/>
      <c r="Y287" s="48"/>
      <c r="Z287" s="6"/>
      <c r="AA287" s="48"/>
      <c r="AB287" s="6"/>
      <c r="AC287" s="48"/>
      <c r="AD287" s="6"/>
      <c r="AE287" s="48"/>
    </row>
    <row r="288" spans="20:31">
      <c r="T288" s="6"/>
      <c r="U288" s="48"/>
      <c r="V288" s="6"/>
      <c r="W288" s="48"/>
      <c r="X288" s="6"/>
      <c r="Y288" s="48"/>
      <c r="Z288" s="6"/>
      <c r="AA288" s="48"/>
      <c r="AB288" s="6"/>
      <c r="AC288" s="48"/>
      <c r="AD288" s="6"/>
      <c r="AE288" s="48"/>
    </row>
    <row r="289" spans="20:31">
      <c r="T289" s="6"/>
      <c r="U289" s="48"/>
      <c r="V289" s="6"/>
      <c r="W289" s="48"/>
      <c r="X289" s="6"/>
      <c r="Y289" s="48"/>
      <c r="Z289" s="6"/>
      <c r="AA289" s="48"/>
      <c r="AB289" s="6"/>
      <c r="AC289" s="48"/>
      <c r="AD289" s="6"/>
      <c r="AE289" s="48"/>
    </row>
    <row r="290" spans="20:31">
      <c r="T290" s="6"/>
      <c r="U290" s="48"/>
      <c r="V290" s="6"/>
      <c r="W290" s="48"/>
      <c r="X290" s="6"/>
      <c r="Y290" s="48"/>
      <c r="Z290" s="6"/>
      <c r="AA290" s="48"/>
      <c r="AB290" s="6"/>
      <c r="AC290" s="48"/>
      <c r="AD290" s="6"/>
      <c r="AE290" s="48"/>
    </row>
    <row r="291" spans="20:31">
      <c r="T291" s="6"/>
      <c r="U291" s="48"/>
      <c r="V291" s="6"/>
      <c r="W291" s="48"/>
      <c r="X291" s="6"/>
      <c r="Y291" s="48"/>
      <c r="Z291" s="6"/>
      <c r="AA291" s="48"/>
      <c r="AB291" s="6"/>
      <c r="AC291" s="48"/>
      <c r="AD291" s="6"/>
      <c r="AE291" s="48"/>
    </row>
    <row r="292" spans="20:31">
      <c r="T292" s="6"/>
      <c r="U292" s="48"/>
      <c r="V292" s="6"/>
      <c r="W292" s="48"/>
      <c r="X292" s="6"/>
      <c r="Y292" s="48"/>
      <c r="Z292" s="6"/>
      <c r="AA292" s="48"/>
      <c r="AB292" s="6"/>
      <c r="AC292" s="48"/>
      <c r="AD292" s="6"/>
      <c r="AE292" s="48"/>
    </row>
    <row r="293" spans="20:31">
      <c r="T293" s="6"/>
      <c r="U293" s="48"/>
      <c r="V293" s="6"/>
      <c r="W293" s="48"/>
      <c r="X293" s="6"/>
      <c r="Y293" s="48"/>
      <c r="Z293" s="6"/>
      <c r="AA293" s="48"/>
      <c r="AB293" s="6"/>
      <c r="AC293" s="48"/>
      <c r="AD293" s="6"/>
      <c r="AE293" s="48"/>
    </row>
    <row r="294" spans="20:31">
      <c r="T294" s="6"/>
      <c r="U294" s="48"/>
      <c r="V294" s="6"/>
      <c r="W294" s="48"/>
      <c r="X294" s="6"/>
      <c r="Y294" s="48"/>
      <c r="Z294" s="6"/>
      <c r="AA294" s="48"/>
      <c r="AB294" s="6"/>
      <c r="AC294" s="48"/>
      <c r="AD294" s="6"/>
      <c r="AE294" s="48"/>
    </row>
    <row r="295" spans="20:31">
      <c r="T295" s="6"/>
      <c r="U295" s="48"/>
      <c r="V295" s="6"/>
      <c r="W295" s="48"/>
      <c r="X295" s="6"/>
      <c r="Y295" s="48"/>
      <c r="Z295" s="6"/>
      <c r="AA295" s="48"/>
      <c r="AB295" s="6"/>
      <c r="AC295" s="48"/>
      <c r="AD295" s="6"/>
      <c r="AE295" s="48"/>
    </row>
    <row r="296" spans="20:31">
      <c r="T296" s="6"/>
      <c r="U296" s="48"/>
      <c r="V296" s="6"/>
      <c r="W296" s="48"/>
      <c r="X296" s="6"/>
      <c r="Y296" s="48"/>
      <c r="Z296" s="6"/>
      <c r="AA296" s="48"/>
      <c r="AB296" s="6"/>
      <c r="AC296" s="48"/>
      <c r="AD296" s="6"/>
      <c r="AE296" s="48"/>
    </row>
    <row r="297" spans="20:31">
      <c r="T297" s="6"/>
      <c r="U297" s="48"/>
      <c r="V297" s="6"/>
      <c r="W297" s="48"/>
      <c r="X297" s="6"/>
      <c r="Y297" s="48"/>
      <c r="Z297" s="6"/>
      <c r="AA297" s="48"/>
      <c r="AB297" s="6"/>
      <c r="AC297" s="48"/>
      <c r="AD297" s="6"/>
      <c r="AE297" s="48"/>
    </row>
    <row r="298" spans="20:31">
      <c r="T298" s="6"/>
      <c r="U298" s="48"/>
      <c r="V298" s="6"/>
      <c r="W298" s="48"/>
      <c r="X298" s="6"/>
      <c r="Y298" s="48"/>
      <c r="Z298" s="6"/>
      <c r="AA298" s="48"/>
      <c r="AB298" s="6"/>
      <c r="AC298" s="48"/>
      <c r="AD298" s="6"/>
      <c r="AE298" s="48"/>
    </row>
    <row r="299" spans="20:31">
      <c r="T299" s="6"/>
      <c r="U299" s="48"/>
      <c r="V299" s="6"/>
      <c r="W299" s="48"/>
      <c r="X299" s="6"/>
      <c r="Y299" s="48"/>
      <c r="Z299" s="6"/>
      <c r="AA299" s="48"/>
      <c r="AB299" s="6"/>
      <c r="AC299" s="48"/>
      <c r="AD299" s="6"/>
      <c r="AE299" s="48"/>
    </row>
    <row r="300" spans="20:31">
      <c r="T300" s="6"/>
      <c r="U300" s="48"/>
      <c r="V300" s="6"/>
      <c r="W300" s="48"/>
      <c r="X300" s="6"/>
      <c r="Y300" s="48"/>
      <c r="Z300" s="6"/>
      <c r="AA300" s="48"/>
      <c r="AB300" s="6"/>
      <c r="AC300" s="48"/>
      <c r="AD300" s="6"/>
      <c r="AE300" s="48"/>
    </row>
    <row r="301" spans="20:31">
      <c r="T301" s="6"/>
      <c r="U301" s="48"/>
      <c r="V301" s="6"/>
      <c r="W301" s="48"/>
      <c r="X301" s="6"/>
      <c r="Y301" s="48"/>
      <c r="Z301" s="6"/>
      <c r="AA301" s="48"/>
      <c r="AB301" s="6"/>
      <c r="AC301" s="48"/>
      <c r="AD301" s="6"/>
      <c r="AE301" s="48"/>
    </row>
    <row r="302" spans="20:31">
      <c r="T302" s="6"/>
      <c r="U302" s="48"/>
      <c r="V302" s="6"/>
      <c r="W302" s="48"/>
      <c r="X302" s="6"/>
      <c r="Y302" s="48"/>
      <c r="Z302" s="6"/>
      <c r="AA302" s="48"/>
      <c r="AB302" s="6"/>
      <c r="AC302" s="48"/>
      <c r="AD302" s="6"/>
      <c r="AE302" s="48"/>
    </row>
    <row r="303" spans="20:31">
      <c r="T303" s="6"/>
      <c r="U303" s="48"/>
      <c r="V303" s="6"/>
      <c r="W303" s="48"/>
      <c r="X303" s="6"/>
      <c r="Y303" s="48"/>
      <c r="Z303" s="6"/>
      <c r="AA303" s="48"/>
      <c r="AB303" s="6"/>
      <c r="AC303" s="48"/>
      <c r="AD303" s="6"/>
      <c r="AE303" s="48"/>
    </row>
    <row r="304" spans="20:31">
      <c r="T304" s="6"/>
      <c r="U304" s="48"/>
      <c r="V304" s="6"/>
      <c r="W304" s="48"/>
      <c r="X304" s="6"/>
      <c r="Y304" s="48"/>
      <c r="Z304" s="6"/>
      <c r="AA304" s="48"/>
      <c r="AB304" s="6"/>
      <c r="AC304" s="48"/>
      <c r="AD304" s="6"/>
      <c r="AE304" s="48"/>
    </row>
    <row r="305" spans="20:31">
      <c r="T305" s="6"/>
      <c r="U305" s="48"/>
      <c r="V305" s="6"/>
      <c r="W305" s="48"/>
      <c r="X305" s="6"/>
      <c r="Y305" s="48"/>
      <c r="Z305" s="6"/>
      <c r="AA305" s="48"/>
      <c r="AB305" s="6"/>
      <c r="AC305" s="48"/>
      <c r="AD305" s="6"/>
      <c r="AE305" s="48"/>
    </row>
    <row r="306" spans="20:31">
      <c r="T306" s="6"/>
      <c r="U306" s="48"/>
      <c r="V306" s="6"/>
      <c r="W306" s="48"/>
      <c r="X306" s="6"/>
      <c r="Y306" s="48"/>
      <c r="Z306" s="6"/>
      <c r="AA306" s="48"/>
      <c r="AB306" s="6"/>
      <c r="AC306" s="48"/>
      <c r="AD306" s="6"/>
      <c r="AE306" s="48"/>
    </row>
    <row r="307" spans="20:31">
      <c r="T307" s="6"/>
      <c r="U307" s="48"/>
      <c r="V307" s="6"/>
      <c r="W307" s="48"/>
      <c r="X307" s="6"/>
      <c r="Y307" s="48"/>
      <c r="Z307" s="6"/>
      <c r="AA307" s="48"/>
      <c r="AB307" s="6"/>
      <c r="AC307" s="48"/>
      <c r="AD307" s="6"/>
      <c r="AE307" s="48"/>
    </row>
    <row r="308" spans="20:31">
      <c r="T308" s="6"/>
      <c r="U308" s="48"/>
      <c r="V308" s="6"/>
      <c r="W308" s="48"/>
      <c r="X308" s="6"/>
      <c r="Y308" s="48"/>
      <c r="Z308" s="6"/>
      <c r="AA308" s="48"/>
      <c r="AB308" s="6"/>
      <c r="AC308" s="48"/>
      <c r="AD308" s="6"/>
      <c r="AE308" s="48"/>
    </row>
    <row r="309" spans="20:31">
      <c r="T309" s="6"/>
      <c r="U309" s="48"/>
      <c r="V309" s="6"/>
      <c r="W309" s="48"/>
      <c r="X309" s="6"/>
      <c r="Y309" s="48"/>
      <c r="Z309" s="6"/>
      <c r="AA309" s="48"/>
      <c r="AB309" s="6"/>
      <c r="AC309" s="48"/>
      <c r="AD309" s="6"/>
      <c r="AE309" s="48"/>
    </row>
    <row r="310" spans="20:31">
      <c r="T310" s="6"/>
      <c r="U310" s="48"/>
      <c r="V310" s="6"/>
      <c r="W310" s="48"/>
      <c r="X310" s="6"/>
      <c r="Y310" s="48"/>
      <c r="Z310" s="6"/>
      <c r="AA310" s="48"/>
      <c r="AB310" s="6"/>
      <c r="AC310" s="48"/>
      <c r="AD310" s="6"/>
      <c r="AE310" s="48"/>
    </row>
    <row r="311" spans="20:31">
      <c r="T311" s="6"/>
      <c r="U311" s="48"/>
      <c r="V311" s="6"/>
      <c r="W311" s="48"/>
      <c r="X311" s="6"/>
      <c r="Y311" s="48"/>
      <c r="Z311" s="6"/>
      <c r="AA311" s="48"/>
      <c r="AB311" s="6"/>
      <c r="AC311" s="48"/>
      <c r="AD311" s="6"/>
      <c r="AE311" s="48"/>
    </row>
    <row r="312" spans="20:31">
      <c r="T312" s="6"/>
      <c r="U312" s="48"/>
      <c r="V312" s="6"/>
      <c r="W312" s="48"/>
      <c r="X312" s="6"/>
      <c r="Y312" s="48"/>
      <c r="Z312" s="6"/>
      <c r="AA312" s="48"/>
      <c r="AB312" s="6"/>
      <c r="AC312" s="48"/>
      <c r="AD312" s="6"/>
      <c r="AE312" s="48"/>
    </row>
    <row r="313" spans="20:31">
      <c r="T313" s="6"/>
      <c r="U313" s="48"/>
      <c r="V313" s="6"/>
      <c r="W313" s="48"/>
      <c r="X313" s="6"/>
      <c r="Y313" s="48"/>
      <c r="Z313" s="6"/>
      <c r="AA313" s="48"/>
      <c r="AB313" s="6"/>
      <c r="AC313" s="48"/>
      <c r="AD313" s="6"/>
      <c r="AE313" s="48"/>
    </row>
    <row r="314" spans="20:31">
      <c r="T314" s="6"/>
      <c r="U314" s="48"/>
      <c r="V314" s="6"/>
      <c r="W314" s="48"/>
      <c r="X314" s="6"/>
      <c r="Y314" s="48"/>
      <c r="Z314" s="6"/>
      <c r="AA314" s="48"/>
      <c r="AB314" s="6"/>
      <c r="AC314" s="48"/>
      <c r="AD314" s="6"/>
      <c r="AE314" s="48"/>
    </row>
    <row r="315" spans="20:31">
      <c r="T315" s="6"/>
      <c r="U315" s="48"/>
      <c r="V315" s="6"/>
      <c r="W315" s="48"/>
      <c r="X315" s="6"/>
      <c r="Y315" s="48"/>
      <c r="Z315" s="6"/>
      <c r="AA315" s="48"/>
      <c r="AB315" s="6"/>
      <c r="AC315" s="48"/>
      <c r="AD315" s="6"/>
      <c r="AE315" s="48"/>
    </row>
    <row r="316" spans="20:31">
      <c r="T316" s="6"/>
      <c r="U316" s="48"/>
      <c r="V316" s="6"/>
      <c r="W316" s="48"/>
      <c r="X316" s="6"/>
      <c r="Y316" s="48"/>
      <c r="Z316" s="6"/>
      <c r="AA316" s="48"/>
      <c r="AB316" s="6"/>
      <c r="AC316" s="48"/>
      <c r="AD316" s="6"/>
      <c r="AE316" s="48"/>
    </row>
    <row r="317" spans="20:31">
      <c r="T317" s="6"/>
      <c r="U317" s="48"/>
      <c r="V317" s="6"/>
      <c r="W317" s="48"/>
      <c r="X317" s="6"/>
      <c r="Y317" s="48"/>
      <c r="Z317" s="6"/>
      <c r="AA317" s="48"/>
      <c r="AB317" s="6"/>
      <c r="AC317" s="48"/>
      <c r="AD317" s="6"/>
      <c r="AE317" s="48"/>
    </row>
    <row r="318" spans="20:31">
      <c r="T318" s="6"/>
      <c r="U318" s="48"/>
      <c r="V318" s="6"/>
      <c r="W318" s="48"/>
      <c r="X318" s="6"/>
      <c r="Y318" s="48"/>
      <c r="Z318" s="6"/>
      <c r="AA318" s="48"/>
      <c r="AB318" s="6"/>
      <c r="AC318" s="48"/>
      <c r="AD318" s="6"/>
      <c r="AE318" s="48"/>
    </row>
    <row r="319" spans="20:31">
      <c r="T319" s="6"/>
      <c r="U319" s="48"/>
      <c r="V319" s="6"/>
      <c r="W319" s="48"/>
      <c r="X319" s="6"/>
      <c r="Y319" s="48"/>
      <c r="Z319" s="6"/>
      <c r="AA319" s="48"/>
      <c r="AB319" s="6"/>
      <c r="AC319" s="48"/>
      <c r="AD319" s="6"/>
      <c r="AE319" s="48"/>
    </row>
    <row r="320" spans="20:31">
      <c r="T320" s="6"/>
      <c r="U320" s="48"/>
      <c r="V320" s="6"/>
      <c r="W320" s="48"/>
      <c r="X320" s="6"/>
      <c r="Y320" s="48"/>
      <c r="Z320" s="6"/>
      <c r="AA320" s="48"/>
      <c r="AB320" s="6"/>
      <c r="AC320" s="48"/>
      <c r="AD320" s="6"/>
      <c r="AE320" s="48"/>
    </row>
    <row r="321" spans="20:31">
      <c r="T321" s="6"/>
      <c r="U321" s="48"/>
      <c r="V321" s="6"/>
      <c r="W321" s="48"/>
      <c r="X321" s="6"/>
      <c r="Y321" s="48"/>
      <c r="Z321" s="6"/>
      <c r="AA321" s="48"/>
      <c r="AB321" s="6"/>
      <c r="AC321" s="48"/>
      <c r="AD321" s="6"/>
      <c r="AE321" s="48"/>
    </row>
    <row r="322" spans="20:31">
      <c r="T322" s="6"/>
      <c r="U322" s="48"/>
      <c r="V322" s="6"/>
      <c r="W322" s="48"/>
      <c r="X322" s="6"/>
      <c r="Y322" s="48"/>
      <c r="Z322" s="6"/>
      <c r="AA322" s="48"/>
      <c r="AB322" s="6"/>
      <c r="AC322" s="48"/>
      <c r="AD322" s="6"/>
      <c r="AE322" s="48"/>
    </row>
    <row r="323" spans="20:31">
      <c r="T323" s="6"/>
      <c r="U323" s="48"/>
      <c r="V323" s="6"/>
      <c r="W323" s="48"/>
      <c r="X323" s="6"/>
      <c r="Y323" s="48"/>
      <c r="Z323" s="6"/>
      <c r="AA323" s="48"/>
      <c r="AB323" s="6"/>
      <c r="AC323" s="48"/>
      <c r="AD323" s="6"/>
      <c r="AE323" s="48"/>
    </row>
    <row r="324" spans="20:31">
      <c r="T324" s="6"/>
      <c r="U324" s="48"/>
      <c r="V324" s="6"/>
      <c r="W324" s="48"/>
      <c r="X324" s="6"/>
      <c r="Y324" s="48"/>
      <c r="Z324" s="6"/>
      <c r="AA324" s="48"/>
      <c r="AB324" s="6"/>
      <c r="AC324" s="48"/>
      <c r="AD324" s="6"/>
      <c r="AE324" s="48"/>
    </row>
    <row r="325" spans="20:31">
      <c r="T325" s="6"/>
      <c r="U325" s="48"/>
      <c r="V325" s="6"/>
      <c r="W325" s="48"/>
      <c r="X325" s="6"/>
      <c r="Y325" s="48"/>
      <c r="Z325" s="6"/>
      <c r="AA325" s="48"/>
      <c r="AB325" s="6"/>
      <c r="AC325" s="48"/>
      <c r="AD325" s="6"/>
      <c r="AE325" s="48"/>
    </row>
    <row r="326" spans="20:31">
      <c r="T326" s="6"/>
      <c r="U326" s="48"/>
      <c r="V326" s="6"/>
      <c r="W326" s="48"/>
      <c r="X326" s="6"/>
      <c r="Y326" s="48"/>
      <c r="Z326" s="6"/>
      <c r="AA326" s="48"/>
      <c r="AB326" s="6"/>
      <c r="AC326" s="48"/>
      <c r="AD326" s="6"/>
      <c r="AE326" s="48"/>
    </row>
    <row r="327" spans="20:31">
      <c r="T327" s="6"/>
      <c r="U327" s="48"/>
      <c r="V327" s="6"/>
      <c r="W327" s="48"/>
      <c r="X327" s="6"/>
      <c r="Y327" s="48"/>
      <c r="Z327" s="6"/>
      <c r="AA327" s="48"/>
      <c r="AB327" s="6"/>
      <c r="AC327" s="48"/>
      <c r="AD327" s="6"/>
      <c r="AE327" s="48"/>
    </row>
    <row r="328" spans="20:31">
      <c r="T328" s="6"/>
      <c r="U328" s="48"/>
      <c r="V328" s="6"/>
      <c r="W328" s="48"/>
      <c r="X328" s="6"/>
      <c r="Y328" s="48"/>
      <c r="Z328" s="6"/>
      <c r="AA328" s="48"/>
      <c r="AB328" s="6"/>
      <c r="AC328" s="48"/>
      <c r="AD328" s="6"/>
      <c r="AE328" s="48"/>
    </row>
    <row r="329" spans="20:31">
      <c r="T329" s="6"/>
      <c r="U329" s="48"/>
      <c r="V329" s="6"/>
      <c r="W329" s="48"/>
      <c r="X329" s="6"/>
      <c r="Y329" s="48"/>
      <c r="Z329" s="6"/>
      <c r="AA329" s="48"/>
      <c r="AB329" s="6"/>
      <c r="AC329" s="48"/>
      <c r="AD329" s="6"/>
      <c r="AE329" s="48"/>
    </row>
    <row r="330" spans="20:31">
      <c r="T330" s="6"/>
      <c r="U330" s="48"/>
      <c r="V330" s="6"/>
      <c r="W330" s="48"/>
      <c r="X330" s="6"/>
      <c r="Y330" s="48"/>
      <c r="Z330" s="6"/>
      <c r="AA330" s="48"/>
      <c r="AB330" s="6"/>
      <c r="AC330" s="48"/>
      <c r="AD330" s="6"/>
      <c r="AE330" s="48"/>
    </row>
    <row r="331" spans="20:31">
      <c r="T331" s="6"/>
      <c r="U331" s="48"/>
      <c r="V331" s="6"/>
      <c r="W331" s="48"/>
      <c r="X331" s="6"/>
      <c r="Y331" s="48"/>
      <c r="Z331" s="6"/>
      <c r="AA331" s="48"/>
      <c r="AB331" s="6"/>
      <c r="AC331" s="48"/>
      <c r="AD331" s="6"/>
      <c r="AE331" s="48"/>
    </row>
    <row r="332" spans="20:31">
      <c r="T332" s="6"/>
      <c r="U332" s="48"/>
      <c r="V332" s="6"/>
      <c r="W332" s="48"/>
      <c r="X332" s="6"/>
      <c r="Y332" s="48"/>
      <c r="Z332" s="6"/>
      <c r="AA332" s="48"/>
      <c r="AB332" s="6"/>
      <c r="AC332" s="48"/>
      <c r="AD332" s="6"/>
      <c r="AE332" s="48"/>
    </row>
    <row r="333" spans="20:31">
      <c r="T333" s="6"/>
      <c r="U333" s="48"/>
      <c r="V333" s="6"/>
      <c r="W333" s="48"/>
      <c r="X333" s="6"/>
      <c r="Y333" s="48"/>
      <c r="Z333" s="6"/>
      <c r="AA333" s="48"/>
      <c r="AB333" s="6"/>
      <c r="AC333" s="48"/>
      <c r="AD333" s="6"/>
      <c r="AE333" s="48"/>
    </row>
    <row r="334" spans="20:31">
      <c r="T334" s="6"/>
      <c r="U334" s="48"/>
      <c r="V334" s="6"/>
      <c r="W334" s="48"/>
      <c r="X334" s="6"/>
      <c r="Y334" s="48"/>
      <c r="Z334" s="6"/>
      <c r="AA334" s="48"/>
      <c r="AB334" s="6"/>
      <c r="AC334" s="48"/>
      <c r="AD334" s="6"/>
      <c r="AE334" s="48"/>
    </row>
    <row r="335" spans="20:31">
      <c r="T335" s="6"/>
      <c r="U335" s="48"/>
      <c r="V335" s="6"/>
      <c r="W335" s="48"/>
      <c r="X335" s="6"/>
      <c r="Y335" s="48"/>
      <c r="Z335" s="6"/>
      <c r="AA335" s="48"/>
      <c r="AB335" s="6"/>
      <c r="AC335" s="48"/>
      <c r="AD335" s="6"/>
      <c r="AE335" s="48"/>
    </row>
    <row r="336" spans="20:31">
      <c r="T336" s="6"/>
      <c r="U336" s="48"/>
      <c r="V336" s="6"/>
      <c r="W336" s="48"/>
      <c r="X336" s="6"/>
      <c r="Y336" s="48"/>
      <c r="Z336" s="6"/>
      <c r="AA336" s="48"/>
      <c r="AB336" s="6"/>
      <c r="AC336" s="48"/>
      <c r="AD336" s="6"/>
      <c r="AE336" s="48"/>
    </row>
    <row r="337" spans="20:31">
      <c r="T337" s="6"/>
      <c r="U337" s="48"/>
      <c r="V337" s="6"/>
      <c r="W337" s="48"/>
      <c r="X337" s="6"/>
      <c r="Y337" s="48"/>
      <c r="Z337" s="6"/>
      <c r="AA337" s="48"/>
      <c r="AB337" s="6"/>
      <c r="AC337" s="48"/>
      <c r="AD337" s="6"/>
      <c r="AE337" s="48"/>
    </row>
    <row r="338" spans="20:31">
      <c r="T338" s="6"/>
      <c r="U338" s="48"/>
      <c r="V338" s="6"/>
      <c r="W338" s="48"/>
      <c r="X338" s="6"/>
      <c r="Y338" s="48"/>
      <c r="Z338" s="6"/>
      <c r="AA338" s="48"/>
      <c r="AB338" s="6"/>
      <c r="AC338" s="48"/>
      <c r="AD338" s="6"/>
      <c r="AE338" s="48"/>
    </row>
    <row r="339" spans="20:31">
      <c r="T339" s="6"/>
      <c r="U339" s="48"/>
      <c r="V339" s="6"/>
      <c r="W339" s="48"/>
      <c r="X339" s="6"/>
      <c r="Y339" s="48"/>
      <c r="Z339" s="6"/>
      <c r="AA339" s="48"/>
      <c r="AB339" s="6"/>
      <c r="AC339" s="48"/>
      <c r="AD339" s="6"/>
      <c r="AE339" s="48"/>
    </row>
    <row r="340" spans="20:31">
      <c r="T340" s="6"/>
      <c r="U340" s="48"/>
      <c r="V340" s="6"/>
      <c r="W340" s="48"/>
      <c r="X340" s="6"/>
      <c r="Y340" s="48"/>
      <c r="Z340" s="6"/>
      <c r="AA340" s="48"/>
      <c r="AB340" s="6"/>
      <c r="AC340" s="48"/>
      <c r="AD340" s="6"/>
      <c r="AE340" s="48"/>
    </row>
    <row r="341" spans="20:31">
      <c r="T341" s="6"/>
      <c r="U341" s="48"/>
      <c r="V341" s="6"/>
      <c r="W341" s="48"/>
      <c r="X341" s="6"/>
      <c r="Y341" s="48"/>
      <c r="Z341" s="6"/>
      <c r="AA341" s="48"/>
      <c r="AB341" s="6"/>
      <c r="AC341" s="48"/>
      <c r="AD341" s="6"/>
      <c r="AE341" s="48"/>
    </row>
    <row r="342" spans="20:31">
      <c r="T342" s="6"/>
      <c r="U342" s="48"/>
      <c r="V342" s="6"/>
      <c r="W342" s="48"/>
      <c r="X342" s="6"/>
      <c r="Y342" s="48"/>
      <c r="Z342" s="6"/>
      <c r="AA342" s="48"/>
      <c r="AB342" s="6"/>
      <c r="AC342" s="48"/>
      <c r="AD342" s="6"/>
      <c r="AE342" s="48"/>
    </row>
    <row r="343" spans="20:31">
      <c r="T343" s="6"/>
      <c r="U343" s="48"/>
      <c r="V343" s="6"/>
      <c r="W343" s="48"/>
      <c r="X343" s="6"/>
      <c r="Y343" s="48"/>
      <c r="Z343" s="6"/>
      <c r="AA343" s="48"/>
      <c r="AB343" s="6"/>
      <c r="AC343" s="48"/>
      <c r="AD343" s="6"/>
      <c r="AE343" s="48"/>
    </row>
    <row r="344" spans="20:31">
      <c r="T344" s="6"/>
      <c r="U344" s="48"/>
      <c r="V344" s="6"/>
      <c r="W344" s="48"/>
      <c r="X344" s="6"/>
      <c r="Y344" s="48"/>
      <c r="Z344" s="6"/>
      <c r="AA344" s="48"/>
      <c r="AB344" s="6"/>
      <c r="AC344" s="48"/>
      <c r="AD344" s="6"/>
      <c r="AE344" s="48"/>
    </row>
    <row r="345" spans="20:31">
      <c r="T345" s="6"/>
      <c r="U345" s="48"/>
      <c r="V345" s="6"/>
      <c r="W345" s="48"/>
      <c r="X345" s="6"/>
      <c r="Y345" s="48"/>
      <c r="Z345" s="6"/>
      <c r="AA345" s="48"/>
      <c r="AB345" s="6"/>
      <c r="AC345" s="48"/>
      <c r="AD345" s="6"/>
      <c r="AE345" s="48"/>
    </row>
    <row r="346" spans="20:31">
      <c r="T346" s="6"/>
      <c r="U346" s="48"/>
      <c r="V346" s="6"/>
      <c r="W346" s="48"/>
      <c r="X346" s="6"/>
      <c r="Y346" s="48"/>
      <c r="Z346" s="6"/>
      <c r="AA346" s="48"/>
      <c r="AB346" s="6"/>
      <c r="AC346" s="48"/>
      <c r="AD346" s="6"/>
      <c r="AE346" s="48"/>
    </row>
    <row r="347" spans="20:31">
      <c r="T347" s="6"/>
      <c r="U347" s="48"/>
      <c r="V347" s="6"/>
      <c r="W347" s="48"/>
      <c r="X347" s="6"/>
      <c r="Y347" s="48"/>
      <c r="Z347" s="6"/>
      <c r="AA347" s="48"/>
      <c r="AB347" s="6"/>
      <c r="AC347" s="48"/>
      <c r="AD347" s="6"/>
      <c r="AE347" s="48"/>
    </row>
    <row r="348" spans="20:31">
      <c r="T348" s="6"/>
      <c r="U348" s="48"/>
      <c r="V348" s="6"/>
      <c r="W348" s="48"/>
      <c r="X348" s="6"/>
      <c r="Y348" s="48"/>
      <c r="Z348" s="6"/>
      <c r="AA348" s="48"/>
      <c r="AB348" s="6"/>
      <c r="AC348" s="48"/>
      <c r="AD348" s="6"/>
      <c r="AE348" s="48"/>
    </row>
    <row r="349" spans="20:31">
      <c r="T349" s="6"/>
      <c r="U349" s="48"/>
      <c r="V349" s="6"/>
      <c r="W349" s="48"/>
      <c r="X349" s="6"/>
      <c r="Y349" s="48"/>
      <c r="Z349" s="6"/>
      <c r="AA349" s="48"/>
      <c r="AB349" s="6"/>
      <c r="AC349" s="48"/>
      <c r="AD349" s="6"/>
      <c r="AE349" s="48"/>
    </row>
    <row r="350" spans="20:31">
      <c r="T350" s="6"/>
      <c r="U350" s="48"/>
      <c r="V350" s="6"/>
      <c r="W350" s="48"/>
      <c r="X350" s="6"/>
      <c r="Y350" s="48"/>
      <c r="Z350" s="6"/>
      <c r="AA350" s="48"/>
      <c r="AB350" s="6"/>
      <c r="AC350" s="48"/>
      <c r="AD350" s="6"/>
      <c r="AE350" s="48"/>
    </row>
    <row r="351" spans="20:31">
      <c r="T351" s="6"/>
      <c r="U351" s="48"/>
      <c r="V351" s="6"/>
      <c r="W351" s="48"/>
      <c r="X351" s="6"/>
      <c r="Y351" s="48"/>
      <c r="Z351" s="6"/>
      <c r="AA351" s="48"/>
      <c r="AB351" s="6"/>
      <c r="AC351" s="48"/>
      <c r="AD351" s="6"/>
      <c r="AE351" s="48"/>
    </row>
    <row r="352" spans="20:31">
      <c r="T352" s="6"/>
      <c r="U352" s="48"/>
      <c r="V352" s="6"/>
      <c r="W352" s="48"/>
      <c r="X352" s="6"/>
      <c r="Y352" s="48"/>
      <c r="Z352" s="6"/>
      <c r="AA352" s="48"/>
      <c r="AB352" s="6"/>
      <c r="AC352" s="48"/>
      <c r="AD352" s="6"/>
      <c r="AE352" s="48"/>
    </row>
    <row r="353" spans="20:31">
      <c r="T353" s="6"/>
      <c r="U353" s="48"/>
      <c r="V353" s="6"/>
      <c r="W353" s="48"/>
      <c r="X353" s="6"/>
      <c r="Y353" s="48"/>
      <c r="Z353" s="6"/>
      <c r="AA353" s="48"/>
      <c r="AB353" s="6"/>
      <c r="AC353" s="48"/>
      <c r="AD353" s="6"/>
      <c r="AE353" s="48"/>
    </row>
    <row r="354" spans="20:31">
      <c r="T354" s="6"/>
      <c r="U354" s="48"/>
      <c r="V354" s="6"/>
      <c r="W354" s="48"/>
      <c r="X354" s="6"/>
      <c r="Y354" s="48"/>
      <c r="Z354" s="6"/>
      <c r="AA354" s="48"/>
      <c r="AB354" s="6"/>
      <c r="AC354" s="48"/>
      <c r="AD354" s="6"/>
      <c r="AE354" s="48"/>
    </row>
    <row r="355" spans="20:31">
      <c r="T355" s="6"/>
      <c r="U355" s="48"/>
      <c r="V355" s="6"/>
      <c r="W355" s="48"/>
      <c r="X355" s="6"/>
      <c r="Y355" s="48"/>
      <c r="Z355" s="6"/>
      <c r="AA355" s="48"/>
      <c r="AB355" s="6"/>
      <c r="AC355" s="48"/>
      <c r="AD355" s="6"/>
      <c r="AE355" s="48"/>
    </row>
    <row r="356" spans="20:31">
      <c r="T356" s="6"/>
      <c r="U356" s="48"/>
      <c r="V356" s="6"/>
      <c r="W356" s="48"/>
      <c r="X356" s="6"/>
      <c r="Y356" s="48"/>
      <c r="Z356" s="6"/>
      <c r="AA356" s="48"/>
      <c r="AB356" s="6"/>
      <c r="AC356" s="48"/>
      <c r="AD356" s="6"/>
      <c r="AE356" s="48"/>
    </row>
    <row r="357" spans="20:31">
      <c r="T357" s="6"/>
      <c r="U357" s="48"/>
      <c r="V357" s="6"/>
      <c r="W357" s="48"/>
      <c r="X357" s="6"/>
      <c r="Y357" s="48"/>
      <c r="Z357" s="6"/>
      <c r="AA357" s="48"/>
      <c r="AB357" s="6"/>
      <c r="AC357" s="48"/>
      <c r="AD357" s="6"/>
      <c r="AE357" s="48"/>
    </row>
    <row r="358" spans="20:31">
      <c r="T358" s="6"/>
      <c r="U358" s="48"/>
      <c r="V358" s="6"/>
      <c r="W358" s="48"/>
      <c r="X358" s="6"/>
      <c r="Y358" s="48"/>
      <c r="Z358" s="6"/>
      <c r="AA358" s="48"/>
      <c r="AB358" s="6"/>
      <c r="AC358" s="48"/>
      <c r="AD358" s="6"/>
      <c r="AE358" s="48"/>
    </row>
    <row r="359" spans="20:31">
      <c r="T359" s="6"/>
      <c r="U359" s="48"/>
      <c r="V359" s="6"/>
      <c r="W359" s="48"/>
      <c r="X359" s="6"/>
      <c r="Y359" s="48"/>
      <c r="Z359" s="6"/>
      <c r="AA359" s="48"/>
      <c r="AB359" s="6"/>
      <c r="AC359" s="48"/>
      <c r="AD359" s="6"/>
      <c r="AE359" s="48"/>
    </row>
    <row r="360" spans="20:31">
      <c r="T360" s="6"/>
      <c r="U360" s="48"/>
      <c r="V360" s="6"/>
      <c r="W360" s="48"/>
      <c r="X360" s="6"/>
      <c r="Y360" s="48"/>
      <c r="Z360" s="6"/>
      <c r="AA360" s="48"/>
      <c r="AB360" s="6"/>
      <c r="AC360" s="48"/>
      <c r="AD360" s="6"/>
      <c r="AE360" s="48"/>
    </row>
    <row r="361" spans="20:31">
      <c r="T361" s="6"/>
      <c r="U361" s="48"/>
      <c r="V361" s="6"/>
      <c r="W361" s="48"/>
      <c r="X361" s="6"/>
      <c r="Y361" s="48"/>
      <c r="Z361" s="6"/>
      <c r="AA361" s="48"/>
      <c r="AB361" s="6"/>
      <c r="AC361" s="48"/>
      <c r="AD361" s="6"/>
      <c r="AE361" s="48"/>
    </row>
    <row r="362" spans="20:31">
      <c r="T362" s="6"/>
      <c r="U362" s="48"/>
      <c r="V362" s="6"/>
      <c r="W362" s="48"/>
      <c r="X362" s="6"/>
      <c r="Y362" s="48"/>
      <c r="Z362" s="6"/>
      <c r="AA362" s="48"/>
      <c r="AB362" s="6"/>
      <c r="AC362" s="48"/>
      <c r="AD362" s="6"/>
      <c r="AE362" s="48"/>
    </row>
    <row r="363" spans="20:31">
      <c r="T363" s="6"/>
      <c r="U363" s="48"/>
      <c r="V363" s="6"/>
      <c r="W363" s="48"/>
      <c r="X363" s="6"/>
      <c r="Y363" s="48"/>
      <c r="Z363" s="6"/>
      <c r="AA363" s="48"/>
      <c r="AB363" s="6"/>
      <c r="AC363" s="48"/>
      <c r="AD363" s="6"/>
      <c r="AE363" s="48"/>
    </row>
    <row r="364" spans="20:31">
      <c r="T364" s="6"/>
      <c r="U364" s="48"/>
      <c r="V364" s="6"/>
      <c r="W364" s="48"/>
      <c r="X364" s="6"/>
      <c r="Y364" s="48"/>
      <c r="Z364" s="6"/>
      <c r="AA364" s="48"/>
      <c r="AB364" s="6"/>
      <c r="AC364" s="48"/>
      <c r="AD364" s="6"/>
      <c r="AE364" s="48"/>
    </row>
    <row r="365" spans="20:31">
      <c r="T365" s="6"/>
      <c r="U365" s="48"/>
      <c r="V365" s="6"/>
      <c r="W365" s="48"/>
      <c r="X365" s="6"/>
      <c r="Y365" s="48"/>
      <c r="Z365" s="6"/>
      <c r="AA365" s="48"/>
      <c r="AB365" s="6"/>
      <c r="AC365" s="48"/>
      <c r="AD365" s="6"/>
      <c r="AE365" s="48"/>
    </row>
    <row r="366" spans="20:31">
      <c r="T366" s="6"/>
      <c r="U366" s="48"/>
      <c r="V366" s="6"/>
      <c r="W366" s="48"/>
      <c r="X366" s="6"/>
      <c r="Y366" s="48"/>
      <c r="Z366" s="6"/>
      <c r="AA366" s="48"/>
      <c r="AB366" s="6"/>
      <c r="AC366" s="48"/>
      <c r="AD366" s="6"/>
      <c r="AE366" s="48"/>
    </row>
    <row r="367" spans="20:31">
      <c r="T367" s="6"/>
      <c r="U367" s="48"/>
      <c r="V367" s="6"/>
      <c r="W367" s="48"/>
      <c r="X367" s="6"/>
      <c r="Y367" s="48"/>
      <c r="Z367" s="6"/>
      <c r="AA367" s="48"/>
      <c r="AB367" s="6"/>
      <c r="AC367" s="48"/>
      <c r="AD367" s="6"/>
      <c r="AE367" s="48"/>
    </row>
    <row r="368" spans="20:31">
      <c r="T368" s="6"/>
      <c r="U368" s="48"/>
      <c r="V368" s="6"/>
      <c r="W368" s="48"/>
      <c r="X368" s="6"/>
      <c r="Y368" s="48"/>
      <c r="Z368" s="6"/>
      <c r="AA368" s="48"/>
      <c r="AB368" s="6"/>
      <c r="AC368" s="48"/>
      <c r="AD368" s="6"/>
      <c r="AE368" s="48"/>
    </row>
    <row r="369" spans="20:31">
      <c r="T369" s="6"/>
      <c r="U369" s="48"/>
      <c r="V369" s="6"/>
      <c r="W369" s="48"/>
      <c r="X369" s="6"/>
      <c r="Y369" s="48"/>
      <c r="Z369" s="6"/>
      <c r="AA369" s="48"/>
      <c r="AB369" s="6"/>
      <c r="AC369" s="48"/>
      <c r="AD369" s="6"/>
      <c r="AE369" s="48"/>
    </row>
    <row r="370" spans="20:31">
      <c r="T370" s="6"/>
      <c r="U370" s="48"/>
      <c r="V370" s="6"/>
      <c r="W370" s="48"/>
      <c r="X370" s="6"/>
      <c r="Y370" s="48"/>
      <c r="Z370" s="6"/>
      <c r="AA370" s="48"/>
      <c r="AB370" s="6"/>
      <c r="AC370" s="48"/>
      <c r="AD370" s="6"/>
      <c r="AE370" s="48"/>
    </row>
    <row r="371" spans="20:31">
      <c r="T371" s="6"/>
      <c r="U371" s="48"/>
      <c r="V371" s="6"/>
      <c r="W371" s="48"/>
      <c r="X371" s="6"/>
      <c r="Y371" s="48"/>
      <c r="Z371" s="6"/>
      <c r="AA371" s="48"/>
      <c r="AB371" s="6"/>
      <c r="AC371" s="48"/>
      <c r="AD371" s="6"/>
      <c r="AE371" s="48"/>
    </row>
    <row r="372" spans="20:31">
      <c r="T372" s="6"/>
      <c r="U372" s="48"/>
      <c r="V372" s="6"/>
      <c r="W372" s="48"/>
      <c r="X372" s="6"/>
      <c r="Y372" s="48"/>
      <c r="Z372" s="6"/>
      <c r="AA372" s="48"/>
      <c r="AB372" s="6"/>
      <c r="AC372" s="48"/>
      <c r="AD372" s="6"/>
      <c r="AE372" s="48"/>
    </row>
    <row r="373" spans="20:31">
      <c r="T373" s="6"/>
      <c r="U373" s="48"/>
      <c r="V373" s="6"/>
      <c r="W373" s="48"/>
      <c r="X373" s="6"/>
      <c r="Y373" s="48"/>
      <c r="Z373" s="6"/>
      <c r="AA373" s="48"/>
      <c r="AB373" s="6"/>
      <c r="AC373" s="48"/>
      <c r="AD373" s="6"/>
      <c r="AE373" s="48"/>
    </row>
    <row r="374" spans="20:31">
      <c r="T374" s="6"/>
      <c r="U374" s="48"/>
      <c r="V374" s="6"/>
      <c r="W374" s="48"/>
      <c r="X374" s="6"/>
      <c r="Y374" s="48"/>
      <c r="Z374" s="6"/>
      <c r="AA374" s="48"/>
      <c r="AB374" s="6"/>
      <c r="AC374" s="48"/>
      <c r="AD374" s="6"/>
      <c r="AE374" s="48"/>
    </row>
    <row r="375" spans="20:31">
      <c r="T375" s="6"/>
      <c r="U375" s="48"/>
      <c r="V375" s="6"/>
      <c r="W375" s="48"/>
      <c r="X375" s="6"/>
      <c r="Y375" s="48"/>
      <c r="Z375" s="6"/>
      <c r="AA375" s="48"/>
      <c r="AB375" s="6"/>
      <c r="AC375" s="48"/>
      <c r="AD375" s="6"/>
      <c r="AE375" s="48"/>
    </row>
    <row r="376" spans="20:31">
      <c r="T376" s="6"/>
      <c r="U376" s="48"/>
      <c r="V376" s="6"/>
      <c r="W376" s="48"/>
      <c r="X376" s="6"/>
      <c r="Y376" s="48"/>
      <c r="Z376" s="6"/>
      <c r="AA376" s="48"/>
      <c r="AB376" s="6"/>
      <c r="AC376" s="48"/>
      <c r="AD376" s="6"/>
      <c r="AE376" s="48"/>
    </row>
    <row r="377" spans="20:31">
      <c r="T377" s="6"/>
      <c r="U377" s="48"/>
      <c r="V377" s="6"/>
      <c r="W377" s="48"/>
      <c r="X377" s="6"/>
      <c r="Y377" s="48"/>
      <c r="Z377" s="6"/>
      <c r="AA377" s="48"/>
      <c r="AB377" s="6"/>
      <c r="AC377" s="48"/>
      <c r="AD377" s="6"/>
      <c r="AE377" s="48"/>
    </row>
    <row r="378" spans="20:31">
      <c r="T378" s="6"/>
      <c r="U378" s="48"/>
      <c r="V378" s="6"/>
      <c r="W378" s="48"/>
      <c r="X378" s="6"/>
      <c r="Y378" s="48"/>
      <c r="Z378" s="6"/>
      <c r="AA378" s="48"/>
      <c r="AB378" s="6"/>
      <c r="AC378" s="48"/>
      <c r="AD378" s="6"/>
      <c r="AE378" s="48"/>
    </row>
    <row r="379" spans="20:31">
      <c r="T379" s="6"/>
      <c r="U379" s="48"/>
      <c r="V379" s="6"/>
      <c r="W379" s="48"/>
      <c r="X379" s="6"/>
      <c r="Y379" s="48"/>
      <c r="Z379" s="6"/>
      <c r="AA379" s="48"/>
      <c r="AB379" s="6"/>
      <c r="AC379" s="48"/>
      <c r="AD379" s="6"/>
      <c r="AE379" s="48"/>
    </row>
    <row r="380" spans="20:31">
      <c r="T380" s="6"/>
      <c r="U380" s="48"/>
      <c r="V380" s="6"/>
      <c r="W380" s="48"/>
      <c r="X380" s="6"/>
      <c r="Y380" s="48"/>
      <c r="Z380" s="6"/>
      <c r="AA380" s="48"/>
      <c r="AB380" s="6"/>
      <c r="AC380" s="48"/>
      <c r="AD380" s="6"/>
      <c r="AE380" s="48"/>
    </row>
    <row r="381" spans="20:31">
      <c r="T381" s="6"/>
      <c r="U381" s="48"/>
      <c r="V381" s="6"/>
      <c r="W381" s="48"/>
      <c r="X381" s="6"/>
      <c r="Y381" s="48"/>
      <c r="Z381" s="6"/>
      <c r="AA381" s="48"/>
      <c r="AB381" s="6"/>
      <c r="AC381" s="48"/>
      <c r="AD381" s="6"/>
      <c r="AE381" s="48"/>
    </row>
    <row r="382" spans="20:31">
      <c r="T382" s="6"/>
      <c r="U382" s="48"/>
      <c r="V382" s="6"/>
      <c r="W382" s="48"/>
      <c r="X382" s="6"/>
      <c r="Y382" s="48"/>
      <c r="Z382" s="6"/>
      <c r="AA382" s="48"/>
      <c r="AB382" s="6"/>
      <c r="AC382" s="48"/>
      <c r="AD382" s="6"/>
      <c r="AE382" s="48"/>
    </row>
    <row r="383" spans="20:31">
      <c r="T383" s="6"/>
      <c r="U383" s="48"/>
      <c r="V383" s="6"/>
      <c r="W383" s="48"/>
      <c r="X383" s="6"/>
      <c r="Y383" s="48"/>
      <c r="Z383" s="6"/>
      <c r="AA383" s="48"/>
      <c r="AB383" s="6"/>
      <c r="AC383" s="48"/>
      <c r="AD383" s="6"/>
      <c r="AE383" s="48"/>
    </row>
    <row r="384" spans="20:31">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sheetData>
  <autoFilter ref="A42:AB202" xr:uid="{B0724F5A-E08D-463D-81C4-E63E2A150DCB}"/>
  <mergeCells count="14">
    <mergeCell ref="B12:C12"/>
    <mergeCell ref="B1:D1"/>
    <mergeCell ref="B8:C8"/>
    <mergeCell ref="B9:C9"/>
    <mergeCell ref="B10:C10"/>
    <mergeCell ref="B11:C11"/>
    <mergeCell ref="B7:C7"/>
    <mergeCell ref="V41:W41"/>
    <mergeCell ref="X41:Y41"/>
    <mergeCell ref="B15:C15"/>
    <mergeCell ref="B19:C19"/>
    <mergeCell ref="B23:C23"/>
    <mergeCell ref="B27:C27"/>
    <mergeCell ref="T41:U41"/>
  </mergeCells>
  <conditionalFormatting sqref="R34:S39">
    <cfRule type="cellIs" dxfId="823" priority="32" operator="between">
      <formula>0.01</formula>
      <formula>0.04</formula>
    </cfRule>
    <cfRule type="cellIs" dxfId="822" priority="27" operator="between">
      <formula>0</formula>
      <formula>0.01</formula>
    </cfRule>
    <cfRule type="cellIs" dxfId="821" priority="28" operator="between">
      <formula>0.01</formula>
      <formula>0.04</formula>
    </cfRule>
    <cfRule type="cellIs" dxfId="820" priority="29" operator="between">
      <formula>0</formula>
      <formula>0.01</formula>
    </cfRule>
    <cfRule type="cellIs" dxfId="819" priority="30" operator="between">
      <formula>0.01</formula>
      <formula>0.04</formula>
    </cfRule>
    <cfRule type="cellIs" dxfId="818" priority="31" operator="between">
      <formula>0</formula>
      <formula>0.01</formula>
    </cfRule>
    <cfRule type="cellIs" dxfId="817" priority="33" operator="between">
      <formula>0</formula>
      <formula>0.01</formula>
    </cfRule>
    <cfRule type="cellIs" dxfId="816" priority="34" operator="between">
      <formula>0.01</formula>
      <formula>0.04</formula>
    </cfRule>
  </conditionalFormatting>
  <conditionalFormatting sqref="R34:T39">
    <cfRule type="containsText" dxfId="815" priority="24" operator="containsText" text="N/A">
      <formula>NOT(ISERROR(SEARCH("N/A",R34)))</formula>
    </cfRule>
    <cfRule type="cellIs" dxfId="814" priority="25" operator="greaterThan">
      <formula>0.04</formula>
    </cfRule>
    <cfRule type="cellIs" dxfId="813" priority="26" operator="lessThan">
      <formula>0</formula>
    </cfRule>
    <cfRule type="cellIs" dxfId="812" priority="35" operator="between">
      <formula>0</formula>
      <formula>0.01</formula>
    </cfRule>
    <cfRule type="cellIs" dxfId="811"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810" priority="20" operator="between">
      <formula>0</formula>
      <formula>0.01</formula>
    </cfRule>
    <cfRule type="cellIs" dxfId="809" priority="21" operator="between">
      <formula>0.01</formula>
      <formula>0.04</formula>
    </cfRule>
    <cfRule type="cellIs" dxfId="808" priority="22" operator="between">
      <formula>0</formula>
      <formula>0.01</formula>
    </cfRule>
    <cfRule type="cellIs" dxfId="807" priority="23" operator="between">
      <formula>0.01</formula>
      <formula>0.04</formula>
    </cfRule>
    <cfRule type="cellIs" dxfId="806" priority="16" operator="between">
      <formula>0</formula>
      <formula>0.01</formula>
    </cfRule>
    <cfRule type="cellIs" dxfId="805" priority="17" operator="between">
      <formula>0.01</formula>
      <formula>0.04</formula>
    </cfRule>
    <cfRule type="cellIs" dxfId="804" priority="18" operator="between">
      <formula>0</formula>
      <formula>0.01</formula>
    </cfRule>
    <cfRule type="cellIs" dxfId="803" priority="19" operator="between">
      <formula>0.01</formula>
      <formula>0.04</formula>
    </cfRule>
  </conditionalFormatting>
  <conditionalFormatting sqref="U43:U202">
    <cfRule type="cellIs" dxfId="802" priority="5" operator="greaterThan">
      <formula>0.04</formula>
    </cfRule>
    <cfRule type="cellIs" dxfId="801" priority="6" operator="lessThan">
      <formula>0</formula>
    </cfRule>
    <cfRule type="cellIs" dxfId="800" priority="7" operator="between">
      <formula>0</formula>
      <formula>0.01</formula>
    </cfRule>
    <cfRule type="cellIs" dxfId="799" priority="9" operator="between">
      <formula>0</formula>
      <formula>0.01</formula>
    </cfRule>
    <cfRule type="cellIs" dxfId="798" priority="10" operator="between">
      <formula>0.01</formula>
      <formula>0.04</formula>
    </cfRule>
    <cfRule type="cellIs" dxfId="797" priority="11" operator="between">
      <formula>0</formula>
      <formula>0.01</formula>
    </cfRule>
    <cfRule type="cellIs" dxfId="796" priority="12" operator="between">
      <formula>0.01</formula>
      <formula>0.04</formula>
    </cfRule>
    <cfRule type="cellIs" dxfId="795" priority="13" operator="between">
      <formula>0</formula>
      <formula>0.01</formula>
    </cfRule>
    <cfRule type="cellIs" dxfId="794" priority="14" operator="between">
      <formula>0.01</formula>
      <formula>0.04</formula>
    </cfRule>
    <cfRule type="cellIs" dxfId="793" priority="8" operator="between">
      <formula>0.01</formula>
      <formula>0.04</formula>
    </cfRule>
    <cfRule type="containsText" dxfId="792" priority="2" operator="containsText" text="N/A">
      <formula>NOT(ISERROR(SEARCH("N/A",U43)))</formula>
    </cfRule>
    <cfRule type="cellIs" dxfId="791" priority="3" operator="between">
      <formula>0</formula>
      <formula>0.01</formula>
    </cfRule>
    <cfRule type="cellIs" dxfId="790" priority="4"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202">
    <cfRule type="containsText" dxfId="789" priority="68" operator="containsText" text="N/A">
      <formula>NOT(ISERROR(SEARCH("N/A",W43)))</formula>
    </cfRule>
    <cfRule type="cellIs" dxfId="788" priority="69" operator="between">
      <formula>0</formula>
      <formula>0.01</formula>
    </cfRule>
    <cfRule type="cellIs" dxfId="787" priority="70" operator="between">
      <formula>0.01</formula>
      <formula>0.04</formula>
    </cfRule>
    <cfRule type="cellIs" dxfId="786" priority="71" operator="greaterThan">
      <formula>0.04</formula>
    </cfRule>
    <cfRule type="cellIs" dxfId="785" priority="72" operator="lessThan">
      <formula>0</formula>
    </cfRule>
    <cfRule type="cellIs" dxfId="784" priority="73" operator="between">
      <formula>0</formula>
      <formula>0.01</formula>
    </cfRule>
    <cfRule type="cellIs" dxfId="783" priority="74" operator="between">
      <formula>0.01</formula>
      <formula>0.04</formula>
    </cfRule>
    <cfRule type="cellIs" dxfId="782" priority="75" operator="between">
      <formula>0</formula>
      <formula>0.01</formula>
    </cfRule>
    <cfRule type="cellIs" dxfId="781" priority="76" operator="between">
      <formula>0.01</formula>
      <formula>0.04</formula>
    </cfRule>
    <cfRule type="cellIs" dxfId="780" priority="77" operator="between">
      <formula>0</formula>
      <formula>0.01</formula>
    </cfRule>
    <cfRule type="cellIs" dxfId="779" priority="78" operator="between">
      <formula>0.01</formula>
      <formula>0.04</formula>
    </cfRule>
    <cfRule type="cellIs" dxfId="778" priority="79" operator="between">
      <formula>0</formula>
      <formula>0.01</formula>
    </cfRule>
    <cfRule type="cellIs" dxfId="777" priority="80" operator="between">
      <formula>0.01</formula>
      <formula>0.04</formula>
    </cfRule>
  </conditionalFormatting>
  <conditionalFormatting sqref="Y43:Y202 AA43:AA202 AC43:AC202 AE43:AE202">
    <cfRule type="containsText" dxfId="776" priority="94" operator="containsText" text="N/A">
      <formula>NOT(ISERROR(SEARCH("N/A",Y43)))</formula>
    </cfRule>
    <cfRule type="cellIs" dxfId="775" priority="95" operator="between">
      <formula>0</formula>
      <formula>0.01</formula>
    </cfRule>
    <cfRule type="cellIs" dxfId="774" priority="96" operator="between">
      <formula>0.01</formula>
      <formula>0.04</formula>
    </cfRule>
    <cfRule type="cellIs" dxfId="773" priority="97" operator="greaterThan">
      <formula>0.04</formula>
    </cfRule>
    <cfRule type="cellIs" dxfId="772" priority="98" operator="lessThan">
      <formula>0</formula>
    </cfRule>
    <cfRule type="cellIs" dxfId="771" priority="99" operator="between">
      <formula>0</formula>
      <formula>0.01</formula>
    </cfRule>
    <cfRule type="cellIs" dxfId="770" priority="100" operator="between">
      <formula>0.01</formula>
      <formula>0.04</formula>
    </cfRule>
    <cfRule type="cellIs" dxfId="769" priority="101" operator="between">
      <formula>0</formula>
      <formula>0.01</formula>
    </cfRule>
    <cfRule type="cellIs" dxfId="768" priority="102" operator="between">
      <formula>0.01</formula>
      <formula>0.04</formula>
    </cfRule>
    <cfRule type="cellIs" dxfId="767" priority="103" operator="between">
      <formula>0</formula>
      <formula>0.01</formula>
    </cfRule>
    <cfRule type="cellIs" dxfId="766" priority="104" operator="between">
      <formula>0.01</formula>
      <formula>0.04</formula>
    </cfRule>
    <cfRule type="cellIs" dxfId="765" priority="105" operator="between">
      <formula>0</formula>
      <formula>0.01</formula>
    </cfRule>
    <cfRule type="cellIs" dxfId="764" priority="106" operator="between">
      <formula>0.01</formula>
      <formula>0.04</formula>
    </cfRule>
  </conditionalFormatting>
  <dataValidations disablePrompts="1" count="1">
    <dataValidation type="list" allowBlank="1" showInputMessage="1" showErrorMessage="1" sqref="D14" xr:uid="{B51FC334-D777-4127-A54D-7BA225B7BD1D}">
      <formula1>$T$2:$T$3</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106F-5654-4F48-BFC5-15917CF8F87A}">
  <sheetPr filterMode="1"/>
  <dimension ref="A1:AF467"/>
  <sheetViews>
    <sheetView zoomScale="56" zoomScaleNormal="60" workbookViewId="0">
      <selection activeCell="E84" sqref="E84"/>
    </sheetView>
  </sheetViews>
  <sheetFormatPr defaultRowHeight="14.5"/>
  <cols>
    <col min="1" max="1" width="12.453125" bestFit="1" customWidth="1"/>
    <col min="2" max="2" width="17.81640625" customWidth="1"/>
    <col min="3" max="3" width="23.81640625" customWidth="1"/>
    <col min="4" max="4" width="40.26953125" customWidth="1"/>
    <col min="5" max="12" width="11.54296875" customWidth="1"/>
    <col min="13" max="13" width="7.453125" customWidth="1"/>
    <col min="14" max="15" width="9"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6.1796875" bestFit="1" customWidth="1"/>
    <col min="28" max="28" width="10.54296875" customWidth="1"/>
    <col min="29" max="29" width="8.54296875" bestFit="1" customWidth="1"/>
    <col min="30" max="30" width="19.453125" customWidth="1"/>
    <col min="31" max="31" width="8.54296875" bestFit="1" customWidth="1"/>
  </cols>
  <sheetData>
    <row r="1" spans="2:21" ht="21">
      <c r="B1" s="453" t="s">
        <v>18</v>
      </c>
      <c r="C1" s="453"/>
      <c r="D1" s="453"/>
    </row>
    <row r="2" spans="2:21">
      <c r="U2" s="141" t="s">
        <v>35</v>
      </c>
    </row>
    <row r="3" spans="2:21" ht="18.5">
      <c r="B3" s="1" t="s">
        <v>42</v>
      </c>
      <c r="C3" s="1"/>
      <c r="U3" s="141" t="s">
        <v>43</v>
      </c>
    </row>
    <row r="4" spans="2:21" ht="18.5">
      <c r="B4" s="1"/>
      <c r="C4" s="1"/>
    </row>
    <row r="5" spans="2:21" ht="18.5">
      <c r="B5" s="1" t="s">
        <v>44</v>
      </c>
      <c r="C5" s="1"/>
      <c r="D5" s="2" t="s">
        <v>3309</v>
      </c>
    </row>
    <row r="6" spans="2:21" ht="18.5">
      <c r="B6" s="1"/>
      <c r="C6" s="1"/>
    </row>
    <row r="7" spans="2:21" ht="18.5">
      <c r="B7" s="411" t="s">
        <v>46</v>
      </c>
      <c r="C7" s="412"/>
      <c r="D7" s="94"/>
      <c r="E7" s="94"/>
      <c r="F7" s="94"/>
      <c r="G7" s="94"/>
      <c r="H7" s="94"/>
      <c r="I7" s="94"/>
      <c r="J7" s="94"/>
      <c r="K7" s="94"/>
      <c r="L7" s="94"/>
      <c r="M7" s="94"/>
      <c r="N7" s="94"/>
      <c r="O7" s="94"/>
      <c r="P7" s="89"/>
      <c r="Q7" s="90"/>
    </row>
    <row r="8" spans="2:21" ht="18" customHeight="1">
      <c r="B8" s="414" t="s">
        <v>47</v>
      </c>
      <c r="C8" s="415"/>
      <c r="D8" s="245" t="s">
        <v>3310</v>
      </c>
      <c r="E8" s="245"/>
      <c r="F8" s="245"/>
      <c r="G8" s="245"/>
      <c r="H8" s="245"/>
      <c r="I8" s="245"/>
      <c r="J8" s="245"/>
      <c r="K8" s="245"/>
      <c r="L8" s="245"/>
      <c r="M8" s="245"/>
      <c r="N8" s="245"/>
      <c r="O8" s="245"/>
      <c r="P8" s="254"/>
    </row>
    <row r="9" spans="2:21">
      <c r="B9" s="405" t="s">
        <v>49</v>
      </c>
      <c r="C9" s="406"/>
      <c r="D9" s="47" t="s">
        <v>3311</v>
      </c>
      <c r="E9" s="47"/>
      <c r="F9" s="47"/>
      <c r="G9" s="47"/>
      <c r="H9" s="47"/>
      <c r="I9" s="47"/>
      <c r="J9" s="47"/>
      <c r="K9" s="47"/>
      <c r="L9" s="47"/>
      <c r="M9" s="47"/>
      <c r="N9" s="47"/>
      <c r="O9" s="47"/>
      <c r="P9" s="256"/>
    </row>
    <row r="10" spans="2:21">
      <c r="B10" s="405" t="s">
        <v>51</v>
      </c>
      <c r="C10" s="406"/>
      <c r="D10" s="47" t="s">
        <v>3312</v>
      </c>
      <c r="E10" s="47"/>
      <c r="F10" s="47"/>
      <c r="G10" s="47"/>
      <c r="H10" s="47"/>
      <c r="I10" s="47"/>
      <c r="J10" s="47"/>
      <c r="K10" s="47"/>
      <c r="L10" s="47"/>
      <c r="M10" s="47"/>
      <c r="N10" s="47"/>
      <c r="O10" s="47"/>
      <c r="P10" s="256"/>
    </row>
    <row r="11" spans="2:21">
      <c r="B11" s="405" t="s">
        <v>53</v>
      </c>
      <c r="C11" s="406"/>
      <c r="D11" s="47" t="s">
        <v>3313</v>
      </c>
      <c r="E11" s="47"/>
      <c r="F11" s="47"/>
      <c r="G11" s="47"/>
      <c r="H11" s="47"/>
      <c r="I11" s="47"/>
      <c r="J11" s="47"/>
      <c r="K11" s="47"/>
      <c r="L11" s="47"/>
      <c r="M11" s="47"/>
      <c r="N11" s="47"/>
      <c r="O11" s="47"/>
      <c r="P11" s="256"/>
    </row>
    <row r="12" spans="2:21">
      <c r="B12" s="407" t="s">
        <v>55</v>
      </c>
      <c r="C12" s="408"/>
      <c r="D12" s="250" t="s">
        <v>3314</v>
      </c>
      <c r="E12" s="250"/>
      <c r="F12" s="250"/>
      <c r="G12" s="250"/>
      <c r="H12" s="250"/>
      <c r="I12" s="250"/>
      <c r="J12" s="250"/>
      <c r="K12" s="250"/>
      <c r="L12" s="250"/>
      <c r="M12" s="250"/>
      <c r="N12" s="250"/>
      <c r="O12" s="250"/>
      <c r="P12" s="258"/>
    </row>
    <row r="13" spans="2:21">
      <c r="B13" s="112"/>
      <c r="C13" s="112"/>
    </row>
    <row r="14" spans="2:21" s="117" customFormat="1" ht="18.5">
      <c r="B14" s="118" t="s">
        <v>34</v>
      </c>
      <c r="C14" s="119"/>
      <c r="D14" s="269" t="s">
        <v>35</v>
      </c>
      <c r="E14" s="123">
        <v>46113</v>
      </c>
      <c r="F14" s="124" t="s">
        <v>56</v>
      </c>
      <c r="G14" s="127" t="s">
        <v>57</v>
      </c>
    </row>
    <row r="15" spans="2:21">
      <c r="B15" s="409" t="s">
        <v>60</v>
      </c>
      <c r="C15" s="410"/>
      <c r="D15" s="94" t="s">
        <v>3315</v>
      </c>
      <c r="E15" s="132"/>
      <c r="F15" s="133"/>
      <c r="G15" s="134"/>
      <c r="H15" s="117"/>
      <c r="I15" s="117"/>
      <c r="J15" s="117"/>
      <c r="K15" s="117"/>
      <c r="L15" s="117"/>
      <c r="M15" s="117"/>
      <c r="N15" s="117"/>
      <c r="O15" s="117"/>
      <c r="P15" s="188"/>
      <c r="Q15" s="117"/>
      <c r="R15" s="117"/>
    </row>
    <row r="16" spans="2:21" ht="18.5">
      <c r="B16" s="137" t="s">
        <v>63</v>
      </c>
      <c r="C16" s="138"/>
      <c r="D16" s="89" t="s">
        <v>3316</v>
      </c>
      <c r="E16" s="229">
        <v>7.25</v>
      </c>
      <c r="F16" s="139">
        <f>E16/E17-1</f>
        <v>7.4074074074074181E-2</v>
      </c>
      <c r="G16" s="140">
        <f>E16/E18-1</f>
        <v>7.4074074074074181E-2</v>
      </c>
      <c r="J16" s="158"/>
      <c r="K16" s="117"/>
      <c r="L16" s="117"/>
      <c r="M16" s="117"/>
      <c r="N16" s="117"/>
      <c r="O16" s="117"/>
      <c r="P16" s="188"/>
      <c r="Q16" s="117"/>
      <c r="R16" s="117"/>
    </row>
    <row r="17" spans="2:18" ht="18.5">
      <c r="B17" s="102" t="s">
        <v>66</v>
      </c>
      <c r="C17" s="116"/>
      <c r="D17" t="s">
        <v>3317</v>
      </c>
      <c r="E17" s="230">
        <v>6.75</v>
      </c>
      <c r="F17" s="55"/>
      <c r="G17" s="129"/>
      <c r="H17" s="117"/>
      <c r="I17" s="44"/>
      <c r="J17" s="117"/>
      <c r="K17" s="117"/>
      <c r="L17" s="117"/>
      <c r="M17" s="117"/>
      <c r="N17" s="117"/>
      <c r="O17" s="117"/>
      <c r="P17" s="188"/>
      <c r="Q17" s="117"/>
      <c r="R17" s="117"/>
    </row>
    <row r="18" spans="2:18" ht="18.5">
      <c r="B18" s="102" t="s">
        <v>57</v>
      </c>
      <c r="C18" s="116"/>
      <c r="D18" t="s">
        <v>3309</v>
      </c>
      <c r="E18" s="230">
        <v>6.75</v>
      </c>
      <c r="F18" s="55"/>
      <c r="G18" s="129"/>
      <c r="H18" s="117"/>
      <c r="I18" s="44"/>
      <c r="J18" s="117"/>
      <c r="K18" s="117"/>
      <c r="L18" s="117"/>
      <c r="M18" s="117"/>
      <c r="N18" s="117"/>
      <c r="O18" s="117"/>
      <c r="P18" s="188"/>
      <c r="Q18" s="117"/>
      <c r="R18" s="117"/>
    </row>
    <row r="19" spans="2:18">
      <c r="B19" s="409" t="s">
        <v>70</v>
      </c>
      <c r="C19" s="410"/>
      <c r="D19" s="94" t="s">
        <v>3318</v>
      </c>
      <c r="E19" s="132"/>
      <c r="F19" s="133"/>
      <c r="G19" s="134"/>
      <c r="H19" s="117"/>
      <c r="I19" s="117"/>
      <c r="J19" s="117"/>
      <c r="K19" s="117"/>
      <c r="L19" s="117"/>
      <c r="M19" s="117"/>
      <c r="N19" s="117"/>
      <c r="O19" s="117"/>
      <c r="P19" s="188"/>
      <c r="Q19" s="117"/>
      <c r="R19" s="117"/>
    </row>
    <row r="20" spans="2:18" ht="18.5">
      <c r="B20" s="102" t="s">
        <v>63</v>
      </c>
      <c r="C20" s="116"/>
      <c r="D20" s="89" t="s">
        <v>3316</v>
      </c>
      <c r="E20" s="230">
        <v>22.95</v>
      </c>
      <c r="F20" s="139">
        <f>E20/E21-1</f>
        <v>9.5465393794749387E-2</v>
      </c>
      <c r="G20" s="140">
        <f>E20/E22-1</f>
        <v>9.5465393794749387E-2</v>
      </c>
      <c r="H20" s="117"/>
      <c r="I20" s="44"/>
      <c r="J20" s="117"/>
      <c r="K20" s="117"/>
      <c r="L20" s="117"/>
      <c r="M20" s="117"/>
      <c r="N20" s="117"/>
      <c r="O20" s="117"/>
      <c r="P20" s="188"/>
      <c r="Q20" s="117"/>
      <c r="R20" s="117"/>
    </row>
    <row r="21" spans="2:18" ht="18.5">
      <c r="B21" s="102" t="s">
        <v>66</v>
      </c>
      <c r="C21" s="116"/>
      <c r="D21" t="s">
        <v>3317</v>
      </c>
      <c r="E21" s="230">
        <v>20.95</v>
      </c>
      <c r="F21" s="55"/>
      <c r="G21" s="129"/>
      <c r="H21" s="117"/>
      <c r="I21" s="44"/>
      <c r="J21" s="117"/>
      <c r="K21" s="117"/>
      <c r="L21" s="117"/>
      <c r="M21" s="117"/>
      <c r="N21" s="117"/>
      <c r="O21" s="117"/>
      <c r="P21" s="117"/>
      <c r="Q21" s="117"/>
      <c r="R21" s="117"/>
    </row>
    <row r="22" spans="2:18" ht="18.5">
      <c r="B22" s="102" t="s">
        <v>57</v>
      </c>
      <c r="C22" s="116"/>
      <c r="D22" t="s">
        <v>3309</v>
      </c>
      <c r="E22" s="230">
        <v>20.95</v>
      </c>
      <c r="F22" s="55"/>
      <c r="G22" s="129"/>
      <c r="H22" s="117"/>
      <c r="I22" s="117"/>
      <c r="J22" s="117"/>
      <c r="K22" s="117"/>
      <c r="L22" s="117"/>
      <c r="M22" s="117"/>
      <c r="N22" s="117"/>
      <c r="O22" s="117"/>
      <c r="P22" s="117"/>
      <c r="Q22" s="117"/>
      <c r="R22" s="117"/>
    </row>
    <row r="23" spans="2:18">
      <c r="B23" s="409" t="s">
        <v>74</v>
      </c>
      <c r="C23" s="410"/>
      <c r="D23" s="94" t="s">
        <v>417</v>
      </c>
      <c r="E23" s="132"/>
      <c r="F23" s="133"/>
      <c r="G23" s="134"/>
      <c r="H23" s="117"/>
      <c r="I23" s="117"/>
      <c r="J23" s="117"/>
      <c r="K23" s="117"/>
      <c r="L23" s="117"/>
      <c r="M23" s="117"/>
      <c r="N23" s="117"/>
      <c r="O23" s="117"/>
      <c r="P23" s="117"/>
      <c r="Q23" s="117"/>
      <c r="R23" s="117"/>
    </row>
    <row r="24" spans="2:18" ht="18.5">
      <c r="B24" s="102" t="s">
        <v>63</v>
      </c>
      <c r="C24" s="116"/>
      <c r="D24" s="89" t="s">
        <v>3316</v>
      </c>
      <c r="E24" s="230">
        <v>8.25</v>
      </c>
      <c r="F24" s="139">
        <f>E24/E25-1</f>
        <v>3.7735849056603765E-2</v>
      </c>
      <c r="G24" s="140">
        <f>E24/E26-1</f>
        <v>3.7735849056603765E-2</v>
      </c>
      <c r="H24" s="117"/>
      <c r="I24" s="117"/>
      <c r="J24" s="117"/>
      <c r="K24" s="117"/>
      <c r="L24" s="117"/>
      <c r="M24" s="117"/>
      <c r="N24" s="117"/>
      <c r="O24" s="117"/>
      <c r="P24" s="117"/>
      <c r="Q24" s="117"/>
      <c r="R24" s="117"/>
    </row>
    <row r="25" spans="2:18" ht="18.5">
      <c r="B25" s="102" t="s">
        <v>66</v>
      </c>
      <c r="C25" s="116"/>
      <c r="D25" t="s">
        <v>3317</v>
      </c>
      <c r="E25" s="230">
        <v>7.95</v>
      </c>
      <c r="F25" s="55"/>
      <c r="G25" s="129"/>
      <c r="H25" s="117"/>
      <c r="I25" s="117"/>
      <c r="J25" s="117"/>
      <c r="K25" s="117"/>
      <c r="L25" s="117"/>
      <c r="M25" s="117"/>
      <c r="N25" s="117"/>
      <c r="O25" s="117"/>
      <c r="P25" s="117"/>
      <c r="Q25" s="117"/>
      <c r="R25" s="117"/>
    </row>
    <row r="26" spans="2:18" ht="18.5">
      <c r="B26" s="102" t="s">
        <v>57</v>
      </c>
      <c r="C26" s="116"/>
      <c r="D26" t="s">
        <v>3309</v>
      </c>
      <c r="E26" s="230">
        <v>7.95</v>
      </c>
      <c r="F26" s="55"/>
      <c r="G26" s="129"/>
      <c r="H26" s="117"/>
      <c r="I26" s="117"/>
      <c r="J26" s="117"/>
      <c r="K26" s="117"/>
      <c r="L26" s="117"/>
      <c r="M26" s="117"/>
      <c r="N26" s="117"/>
      <c r="O26" s="117"/>
      <c r="P26" s="117"/>
      <c r="Q26" s="117"/>
      <c r="R26" s="117"/>
    </row>
    <row r="27" spans="2:18">
      <c r="B27" s="409" t="s">
        <v>76</v>
      </c>
      <c r="C27" s="410"/>
      <c r="D27" s="89" t="s">
        <v>3319</v>
      </c>
      <c r="E27" s="163"/>
      <c r="F27" s="139"/>
      <c r="G27" s="140"/>
      <c r="H27" s="117"/>
      <c r="I27" s="117"/>
      <c r="J27" s="117"/>
      <c r="K27" s="117"/>
      <c r="L27" s="117"/>
      <c r="M27" s="117"/>
      <c r="N27" s="117"/>
      <c r="O27" s="117"/>
      <c r="P27" s="117"/>
      <c r="Q27" s="117"/>
      <c r="R27" s="117"/>
    </row>
    <row r="28" spans="2:18" ht="18.5">
      <c r="B28" s="102" t="s">
        <v>63</v>
      </c>
      <c r="C28" s="1"/>
      <c r="D28" s="46" t="s">
        <v>3316</v>
      </c>
      <c r="E28" s="242">
        <v>8.4499999999999993</v>
      </c>
      <c r="F28" s="302">
        <f>E28/E29-1</f>
        <v>0.21582733812949617</v>
      </c>
      <c r="G28" s="303">
        <f>E28/E30-1</f>
        <v>0.21582733812949617</v>
      </c>
      <c r="H28" s="117"/>
      <c r="I28" s="117"/>
      <c r="J28" s="117"/>
      <c r="K28" s="117"/>
      <c r="L28" s="117"/>
      <c r="M28" s="117"/>
      <c r="N28" s="117"/>
      <c r="O28" s="117"/>
      <c r="P28" s="117"/>
      <c r="Q28" s="117"/>
      <c r="R28" s="117"/>
    </row>
    <row r="29" spans="2:18" ht="18.5">
      <c r="B29" s="102" t="s">
        <v>66</v>
      </c>
      <c r="C29" s="1"/>
      <c r="D29" s="39" t="s">
        <v>3317</v>
      </c>
      <c r="E29" s="230">
        <v>6.95</v>
      </c>
      <c r="F29" s="55"/>
      <c r="G29" s="184"/>
      <c r="H29" s="117"/>
      <c r="I29" s="117"/>
      <c r="J29" s="117"/>
      <c r="K29" s="117"/>
      <c r="L29" s="117"/>
      <c r="M29" s="117"/>
      <c r="N29" s="117"/>
      <c r="O29" s="117"/>
      <c r="P29" s="117"/>
      <c r="Q29" s="117"/>
      <c r="R29" s="117"/>
    </row>
    <row r="30" spans="2:18" ht="18.5">
      <c r="B30" s="103" t="s">
        <v>57</v>
      </c>
      <c r="C30" s="175"/>
      <c r="D30" s="41" t="s">
        <v>3309</v>
      </c>
      <c r="E30" s="231">
        <v>6.95</v>
      </c>
      <c r="F30" s="185"/>
      <c r="G30" s="186"/>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AVERAGEIFS(E$43:E$504,$B$43:$B$504,$B34,$AD$43:$AD$504,"Yes")</f>
        <v>5.0812500000000007</v>
      </c>
      <c r="F34" s="29">
        <f>AVERAGEIFS(Q$43:Q$504,$B$43:$B$504,$B34,$AD$43:$AD$504,"Yes")</f>
        <v>6.8642857142857139</v>
      </c>
      <c r="G34" s="29">
        <f>AVERAGEIFS(L$43:L$504,$B$43:$B$504,$B34,$AB$43:$AB$504,"Yes")</f>
        <v>6.4000000000000012</v>
      </c>
      <c r="H34" s="29">
        <f>AVERAGEIFS(Q$43:Q$504,$B$43:$B$504,$B34,$AB$43:$AB$504,"Yes")</f>
        <v>7.1055555555555561</v>
      </c>
      <c r="I34" s="29">
        <f>AVERAGEIFS(M$43:M$504,$B$43:$B$504,$B34,$Z$43:$Z$504,"Yes")</f>
        <v>7.1749999999999998</v>
      </c>
      <c r="J34" s="29">
        <f>AVERAGEIFS(Q$43:Q$504,$B$43:$B$504,$B34,$Z$43:$Z$504,"Yes")</f>
        <v>7.4045454545454552</v>
      </c>
      <c r="K34" s="29">
        <f>AVERAGEIFS(N$43:N$504,$B$43:$B$504,$B34,$X$43:$X$504,"Yes")</f>
        <v>7.1749999999999998</v>
      </c>
      <c r="L34" s="29">
        <f>AVERAGEIFS(Q$43:Q$504,$B$43:$B$504,$B34,$X$43:$X$504,"Yes")</f>
        <v>7.4045454545454552</v>
      </c>
      <c r="M34" s="29">
        <f>AVERAGEIFS(O$43:O$504,$B$43:$B$504,$B34,$V$43:$V$504,"Yes")</f>
        <v>7.3333333333333348</v>
      </c>
      <c r="N34" s="29">
        <f>AVERAGEIFS(Q$43:Q$504,$B$43:$B$504,$B34,$V$43:$V$504,"Yes")</f>
        <v>7.4045454545454552</v>
      </c>
      <c r="O34" s="29">
        <f>AVERAGEIFS(P$43:P$504,$B$43:$B$504,$B34,$T$43:$T$504,"Yes")</f>
        <v>8.0642857142857149</v>
      </c>
      <c r="P34" s="29">
        <f>AVERAGEIFS(Q$43:Q$504,$B$43:$B$504,$B34,$T$43:$T$504,"Yes")</f>
        <v>8.1038461538461544</v>
      </c>
      <c r="Q34" s="29">
        <f>AVERAGEIFS(Q$43:Q$504,$B$43:$B$504,$B34)</f>
        <v>8.0928571428571434</v>
      </c>
      <c r="R34" s="334">
        <f>F34/E34-1</f>
        <v>0.35090493762080444</v>
      </c>
      <c r="S34" s="334">
        <f t="shared" ref="S34:S39" si="0">H34/G34-1</f>
        <v>0.11024305555555536</v>
      </c>
      <c r="T34" s="334">
        <f t="shared" ref="T34:T39" si="1">J34/I34-1</f>
        <v>3.1992397846056564E-2</v>
      </c>
      <c r="U34" s="335">
        <f t="shared" ref="U34:U39" si="2">L34/K34-1</f>
        <v>3.1992397846056564E-2</v>
      </c>
      <c r="V34" s="336">
        <f t="shared" ref="V34:V39" si="3">N34/M34-1</f>
        <v>9.7107438016528214E-3</v>
      </c>
      <c r="W34" s="336">
        <f t="shared" ref="W34:W39" si="4">P34/O34-1</f>
        <v>4.9056346664848594E-3</v>
      </c>
    </row>
    <row r="35" spans="1:32">
      <c r="B35" s="102" t="s">
        <v>27</v>
      </c>
      <c r="C35" s="91"/>
      <c r="E35" s="29">
        <f>AVERAGEIFS(E$43:E$504,$B$43:$B$504,$B35,$AD$43:$AD$504,"Yes")</f>
        <v>12.364999999999997</v>
      </c>
      <c r="F35" s="29">
        <f t="shared" ref="F35:F38" si="5">AVERAGEIFS(Q$43:Q$504,$B$43:$B$504,$B35,$AD$43:$AD$504,"Yes")</f>
        <v>17.307142857142853</v>
      </c>
      <c r="G35" s="29">
        <f>AVERAGEIFS(L$43:L$504,$B$43:$B$504,$B35,$AB$43:$AB$504,"Yes")</f>
        <v>15.055555555555555</v>
      </c>
      <c r="H35" s="29">
        <f t="shared" ref="H35:H38" si="6">AVERAGEIFS(Q$43:Q$504,$B$43:$B$504,$B35,$AB$43:$AB$504,"Yes")</f>
        <v>17.438888888888883</v>
      </c>
      <c r="I35" s="29">
        <f>AVERAGEIFS(M$43:M$504,$B$43:$B$504,$B35,$Z$43:$Z$504,"Yes")</f>
        <v>15.916666666666666</v>
      </c>
      <c r="J35" s="29">
        <f t="shared" ref="J35:J38" si="7">AVERAGEIFS(Q$43:Q$504,$B$43:$B$504,$B35,$Z$43:$Z$504,"Yes")</f>
        <v>17.438888888888883</v>
      </c>
      <c r="K35" s="29">
        <f>AVERAGEIFS(N$43:N$504,$B$43:$B$504,$B35,$X$43:$X$504,"Yes")</f>
        <v>15.916666666666666</v>
      </c>
      <c r="L35" s="29">
        <f t="shared" ref="L35:L38" si="8">AVERAGEIFS(Q$43:Q$504,$B$43:$B$504,$B35,$X$43:$X$504,"Yes")</f>
        <v>17.438888888888883</v>
      </c>
      <c r="M35" s="29">
        <f t="shared" ref="M35:M38" si="9">AVERAGEIFS(O$43:O$504,$B$43:$B$504,$B35,$V$43:$V$504,"Yes")</f>
        <v>16.392105263157891</v>
      </c>
      <c r="N35" s="29">
        <f t="shared" ref="N35:N38" si="10">AVERAGEIFS(Q$43:Q$504,$B$43:$B$504,$B35,$V$43:$V$504,"Yes")</f>
        <v>17.597368421052625</v>
      </c>
      <c r="O35" s="29">
        <f t="shared" ref="O35:O38" si="11">AVERAGEIFS(P$43:P$504,$B$43:$B$504,$B35,$T$43:$T$504,"Yes")</f>
        <v>16.639473684210522</v>
      </c>
      <c r="P35" s="29">
        <f t="shared" ref="P35:P38" si="12">AVERAGEIFS(Q$43:Q$504,$B$43:$B$504,$B35,$T$43:$T$504,"Yes")</f>
        <v>17.597368421052625</v>
      </c>
      <c r="Q35" s="29">
        <f>AVERAGEIFS(Q$43:Q$504,$B$43:$B$504,$B35)</f>
        <v>17.597368421052625</v>
      </c>
      <c r="R35" s="334">
        <f t="shared" ref="R35:R39" si="13">F35/E35-1</f>
        <v>0.39968805961527365</v>
      </c>
      <c r="S35" s="334">
        <f t="shared" si="0"/>
        <v>0.15830258302582978</v>
      </c>
      <c r="T35" s="334">
        <f t="shared" si="1"/>
        <v>9.5636998254798877E-2</v>
      </c>
      <c r="U35" s="335">
        <f t="shared" si="2"/>
        <v>9.5636998254798877E-2</v>
      </c>
      <c r="V35" s="336">
        <f t="shared" si="3"/>
        <v>7.3527050890993539E-2</v>
      </c>
      <c r="W35" s="336">
        <f t="shared" si="4"/>
        <v>5.7567610311560768E-2</v>
      </c>
    </row>
    <row r="36" spans="1:32">
      <c r="B36" s="102" t="s">
        <v>86</v>
      </c>
      <c r="C36" s="91"/>
      <c r="E36" s="29">
        <f>AVERAGEIFS(E$43:E$504,$B$43:$B$504,$B36,$AD$43:$AD$504,"Yes")</f>
        <v>2.6124999999999998</v>
      </c>
      <c r="F36" s="29">
        <f t="shared" si="5"/>
        <v>3.6</v>
      </c>
      <c r="G36" s="29">
        <f>AVERAGEIFS(L$43:L$504,$B$43:$B$504,$B36,$AB$43:$AB$504,"Yes")</f>
        <v>2.092857142857143</v>
      </c>
      <c r="H36" s="29">
        <f t="shared" si="6"/>
        <v>2.4857142857142853</v>
      </c>
      <c r="I36" s="29">
        <f>AVERAGEIFS(M$43:M$504,$B$43:$B$504,$B36,$Z$43:$Z$504,"Yes")</f>
        <v>2.8624999999999998</v>
      </c>
      <c r="J36" s="29">
        <f t="shared" si="7"/>
        <v>3.0812499999999998</v>
      </c>
      <c r="K36" s="29">
        <f>AVERAGEIFS(N$43:N$504,$B$43:$B$504,$B36,$X$43:$X$504,"Yes")</f>
        <v>2.8624999999999998</v>
      </c>
      <c r="L36" s="29">
        <f t="shared" si="8"/>
        <v>3.0812499999999998</v>
      </c>
      <c r="M36" s="29">
        <f t="shared" si="9"/>
        <v>2.661111111111111</v>
      </c>
      <c r="N36" s="29">
        <f t="shared" si="10"/>
        <v>2.8499999999999996</v>
      </c>
      <c r="O36" s="29">
        <f t="shared" si="11"/>
        <v>2.661111111111111</v>
      </c>
      <c r="P36" s="29">
        <f t="shared" si="12"/>
        <v>2.8499999999999996</v>
      </c>
      <c r="Q36" s="29">
        <f>AVERAGEIFS(Q$43:Q$504,$B$43:$B$504,$B36)</f>
        <v>2.8499999999999996</v>
      </c>
      <c r="R36" s="334">
        <f t="shared" si="13"/>
        <v>0.37799043062200965</v>
      </c>
      <c r="S36" s="334">
        <f t="shared" si="0"/>
        <v>0.18771331058020446</v>
      </c>
      <c r="T36" s="334">
        <f t="shared" si="1"/>
        <v>7.6419213973799138E-2</v>
      </c>
      <c r="U36" s="335">
        <f t="shared" si="2"/>
        <v>7.6419213973799138E-2</v>
      </c>
      <c r="V36" s="336">
        <f t="shared" si="3"/>
        <v>7.0981210855949772E-2</v>
      </c>
      <c r="W36" s="336">
        <f t="shared" si="4"/>
        <v>7.0981210855949772E-2</v>
      </c>
    </row>
    <row r="37" spans="1:32">
      <c r="B37" s="102" t="s">
        <v>29</v>
      </c>
      <c r="C37" s="91"/>
      <c r="E37" s="29" t="e">
        <f>AVERAGEIFS(E$43:E$504,$B$43:$B$504,$B37,$AD$43:$AD$504,"Yes")</f>
        <v>#DIV/0!</v>
      </c>
      <c r="F37" s="29" t="e">
        <f t="shared" si="5"/>
        <v>#DIV/0!</v>
      </c>
      <c r="G37" s="29">
        <f>AVERAGEIFS(L$43:L$504,$B$43:$B$504,$B37,$AB$43:$AB$504,"Yes")</f>
        <v>6.95</v>
      </c>
      <c r="H37" s="29">
        <f t="shared" si="6"/>
        <v>7.666666666666667</v>
      </c>
      <c r="I37" s="29">
        <f>AVERAGEIFS(M$43:M$504,$B$43:$B$504,$B37,$Z$43:$Z$504,"Yes")</f>
        <v>7.6833333333333336</v>
      </c>
      <c r="J37" s="29">
        <f t="shared" si="7"/>
        <v>7.761111111111112</v>
      </c>
      <c r="K37" s="29">
        <f>AVERAGEIFS(N$43:N$504,$B$43:$B$504,$B37,$X$43:$X$504,"Yes")</f>
        <v>7.6833333333333336</v>
      </c>
      <c r="L37" s="29">
        <f t="shared" si="8"/>
        <v>7.761111111111112</v>
      </c>
      <c r="M37" s="29">
        <f t="shared" si="9"/>
        <v>7.761111111111112</v>
      </c>
      <c r="N37" s="29">
        <f t="shared" si="10"/>
        <v>7.761111111111112</v>
      </c>
      <c r="O37" s="29">
        <f t="shared" si="11"/>
        <v>7.7388888888888898</v>
      </c>
      <c r="P37" s="29">
        <f t="shared" si="12"/>
        <v>7.761111111111112</v>
      </c>
      <c r="Q37" s="29">
        <f>AVERAGEIFS(Q$43:Q$504,$B$43:$B$504,$B37)</f>
        <v>7.761111111111112</v>
      </c>
      <c r="R37" s="334" t="e">
        <f t="shared" si="13"/>
        <v>#DIV/0!</v>
      </c>
      <c r="S37" s="334">
        <f t="shared" si="0"/>
        <v>0.10311750599520386</v>
      </c>
      <c r="T37" s="334">
        <f t="shared" si="1"/>
        <v>1.0122921185828027E-2</v>
      </c>
      <c r="U37" s="335">
        <f t="shared" si="2"/>
        <v>1.0122921185828027E-2</v>
      </c>
      <c r="V37" s="336">
        <f t="shared" si="3"/>
        <v>0</v>
      </c>
      <c r="W37" s="336">
        <f t="shared" si="4"/>
        <v>2.8715003589374621E-3</v>
      </c>
    </row>
    <row r="38" spans="1:32">
      <c r="B38" s="102" t="s">
        <v>28</v>
      </c>
      <c r="C38" s="91"/>
      <c r="E38" s="29">
        <f>AVERAGEIFS(E$43:E$504,$B$43:$B$504,$B38,$AD$43:$AD$504,"Yes")</f>
        <v>4.2439999999999989</v>
      </c>
      <c r="F38" s="29">
        <f t="shared" si="5"/>
        <v>5.4033333333333333</v>
      </c>
      <c r="G38" s="29">
        <f>AVERAGEIFS(L$43:L$504,$B$43:$B$504,$B38,$AB$43:$AB$504,"Yes")</f>
        <v>5.0792307692307679</v>
      </c>
      <c r="H38" s="29">
        <f t="shared" si="6"/>
        <v>5.637692307692304</v>
      </c>
      <c r="I38" s="29">
        <f>AVERAGEIFS(M$43:M$504,$B$43:$B$504,$B38,$Z$43:$Z$504,"Yes")</f>
        <v>5.7157534246575308</v>
      </c>
      <c r="J38" s="29">
        <f t="shared" si="7"/>
        <v>5.8746575342465714</v>
      </c>
      <c r="K38" s="29">
        <f>AVERAGEIFS(N$43:N$504,$B$43:$B$504,$B38,$X$43:$X$504,"Yes")</f>
        <v>5.7157534246575308</v>
      </c>
      <c r="L38" s="29">
        <f t="shared" si="8"/>
        <v>5.8746575342465714</v>
      </c>
      <c r="M38" s="29">
        <f t="shared" si="9"/>
        <v>5.7856164383561612</v>
      </c>
      <c r="N38" s="29">
        <f t="shared" si="10"/>
        <v>5.8746575342465714</v>
      </c>
      <c r="O38" s="29">
        <f t="shared" si="11"/>
        <v>5.8650684931506811</v>
      </c>
      <c r="P38" s="29">
        <f t="shared" si="12"/>
        <v>5.8746575342465714</v>
      </c>
      <c r="Q38" s="29">
        <f>AVERAGEIFS(Q$43:Q$504,$B$43:$B$504,$B38)</f>
        <v>5.8746575342465714</v>
      </c>
      <c r="R38" s="334">
        <f t="shared" si="13"/>
        <v>0.2731699654414077</v>
      </c>
      <c r="S38" s="334">
        <f t="shared" si="0"/>
        <v>0.10995002271694632</v>
      </c>
      <c r="T38" s="334">
        <f t="shared" si="1"/>
        <v>2.7801078490113706E-2</v>
      </c>
      <c r="U38" s="335">
        <f t="shared" si="2"/>
        <v>2.7801078490113706E-2</v>
      </c>
      <c r="V38" s="336">
        <f t="shared" si="3"/>
        <v>1.5390079318100991E-2</v>
      </c>
      <c r="W38" s="336">
        <f t="shared" si="4"/>
        <v>1.634941025341563E-3</v>
      </c>
    </row>
    <row r="39" spans="1:32">
      <c r="B39" s="103" t="s">
        <v>26</v>
      </c>
      <c r="C39" s="93"/>
      <c r="D39" s="42"/>
      <c r="E39" s="29">
        <f>AVERAGEIFS(E$43:E$504,$C$43:$C$504,$B39,$AD$43:$AD$504,"Yes")</f>
        <v>4.2583333333333337</v>
      </c>
      <c r="F39" s="29">
        <f>AVERAGEIFS(Q$43:Q$504,$C$43:$C$504,$B39,$AD$43:$AD$504,"Yes")</f>
        <v>5.6772727272727277</v>
      </c>
      <c r="G39" s="29">
        <f>AVERAGEIFS(L$43:L$504,$C$43:$C$504,$B39,$AB$43:$AB$504,"Yes")</f>
        <v>4.6264705882352954</v>
      </c>
      <c r="H39" s="29">
        <f>AVERAGEIFS(Q$43:Q$504,$C$43:$C$504,$B39,$AB$43:$AB$504,"Yes")</f>
        <v>5.0843750000000005</v>
      </c>
      <c r="I39" s="29">
        <f>AVERAGEIFS(M$43:M$504,$C$43:$C$504,$B39,$Z$43:$Z$504,"Yes")</f>
        <v>5.45</v>
      </c>
      <c r="J39" s="29">
        <f>AVERAGEIFS(Q$43:Q$504,$C$43:$C$504,$B39,$Z$43:$Z$504,"Yes")</f>
        <v>5.5842105263157897</v>
      </c>
      <c r="K39" s="29">
        <f>AVERAGEIFS(N$43:N$504,$C$43:$C$504,$B39,$X$43:$X$504,"Yes")</f>
        <v>5.45</v>
      </c>
      <c r="L39" s="29">
        <f>AVERAGEIFS(Q$43:Q$504,$C$43:$C$504,$B39,$X$43:$X$504,"Yes")</f>
        <v>5.5842105263157897</v>
      </c>
      <c r="M39" s="29">
        <f>AVERAGEIFS(O$43:O$504,$C$43:$C$504,$B39,$V$43:$V$504,"Yes")</f>
        <v>5.3309523809523816</v>
      </c>
      <c r="N39" s="29">
        <f>AVERAGEIFS(Q$43:Q$504,$C$43:$C$504,$B39,$V$43:$V$504,"Yes")</f>
        <v>5.3550000000000004</v>
      </c>
      <c r="O39" s="29">
        <f>AVERAGEIFS(P$43:P$504,$C$43:$C$504,$B39,$T$43:$T$504,"Yes")</f>
        <v>5.9500000000000011</v>
      </c>
      <c r="P39" s="29">
        <f>AVERAGEIFS(Q$43:Q$504,$C$43:$C$504,$B39,$T$43:$T$504,"Yes")</f>
        <v>5.9545454545454541</v>
      </c>
      <c r="Q39" s="29">
        <f>AVERAGEIFS(Q$43:Q$504,$C$43:$C$504,$B39)</f>
        <v>6.0413043478260873</v>
      </c>
      <c r="R39" s="334">
        <f t="shared" si="13"/>
        <v>0.33321473047500438</v>
      </c>
      <c r="S39" s="334">
        <f t="shared" si="0"/>
        <v>9.8974888747615841E-2</v>
      </c>
      <c r="T39" s="334">
        <f t="shared" si="1"/>
        <v>2.4625784645099014E-2</v>
      </c>
      <c r="U39" s="335">
        <f t="shared" si="2"/>
        <v>2.4625784645099014E-2</v>
      </c>
      <c r="V39" s="336">
        <f t="shared" si="3"/>
        <v>4.5109423849931662E-3</v>
      </c>
      <c r="W39" s="336">
        <f t="shared" si="4"/>
        <v>7.6394194041218277E-4</v>
      </c>
    </row>
    <row r="40" spans="1:32">
      <c r="B40" s="2"/>
      <c r="C40" s="2"/>
      <c r="I40" s="38"/>
      <c r="J40" s="38"/>
    </row>
    <row r="41" spans="1:32" ht="14.5" customHeight="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27">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4.5" hidden="1" customHeight="1">
      <c r="A43" s="66" t="s">
        <v>18</v>
      </c>
      <c r="B43" s="66" t="s">
        <v>37</v>
      </c>
      <c r="C43" s="66" t="str" cm="1">
        <f t="array" ref="C43">_xlfn.IFNA(_xlfn.IFS(B43="Starter","Starters &amp; Sides",B43="Sides","Starters &amp; Sides"),B43)</f>
        <v>Starters &amp; Sides</v>
      </c>
      <c r="D43" s="84" t="s">
        <v>3320</v>
      </c>
      <c r="E43" s="74"/>
      <c r="F43" s="4"/>
      <c r="G43" s="4"/>
      <c r="H43" s="4"/>
      <c r="I43" s="4"/>
      <c r="J43" s="4"/>
      <c r="K43" s="4"/>
      <c r="L43" s="4"/>
      <c r="M43" s="4">
        <v>14.45</v>
      </c>
      <c r="N43" s="4">
        <v>14.45</v>
      </c>
      <c r="O43" s="4"/>
      <c r="P43" s="4"/>
      <c r="Q43" s="337"/>
      <c r="R43" s="15" t="str">
        <f>IF(COUNTA(Q43)=1,"Yes","No")</f>
        <v>No</v>
      </c>
      <c r="S43" s="15" t="str">
        <f>IF(AND(T43="No",R43="Yes"),"Yes","No")</f>
        <v>No</v>
      </c>
      <c r="T43" s="221" t="str">
        <f>IF(COUNTA(P43:Q43)=2,"Yes","No")</f>
        <v>No</v>
      </c>
      <c r="U43" s="223" t="str">
        <f>IF(T43="Yes",Q43/P43-1,"N/A")</f>
        <v>N/A</v>
      </c>
      <c r="V43" s="221"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ht="14.5" hidden="1" customHeight="1">
      <c r="A44" s="66" t="s">
        <v>18</v>
      </c>
      <c r="B44" s="66" t="s">
        <v>37</v>
      </c>
      <c r="C44" s="66" t="str" cm="1">
        <f t="array" ref="C44">_xlfn.IFNA(_xlfn.IFS(B44="Starter","Starters &amp; Sides",B44="Sides","Starters &amp; Sides"),B44)</f>
        <v>Starters &amp; Sides</v>
      </c>
      <c r="D44" s="84" t="s">
        <v>3321</v>
      </c>
      <c r="E44" s="74"/>
      <c r="F44" s="4"/>
      <c r="G44" s="4"/>
      <c r="H44" s="4"/>
      <c r="I44" s="4"/>
      <c r="J44" s="4"/>
      <c r="K44" s="4"/>
      <c r="L44" s="4"/>
      <c r="M44" s="4">
        <v>7.75</v>
      </c>
      <c r="N44" s="4">
        <v>7.75</v>
      </c>
      <c r="O44" s="4"/>
      <c r="P44" s="4"/>
      <c r="Q44" s="337"/>
      <c r="R44" s="15" t="str">
        <f t="shared" ref="R44:R107" si="14">IF(COUNTA(Q44)=1,"Yes","No")</f>
        <v>No</v>
      </c>
      <c r="S44" s="15" t="str">
        <f t="shared" ref="S44:S107" si="15">IF(AND(T44="No",R44="Yes"),"Yes","No")</f>
        <v>No</v>
      </c>
      <c r="T44" s="221" t="str">
        <f t="shared" ref="T44:T107" si="16">IF(COUNTA(P44:Q44)=2,"Yes","No")</f>
        <v>No</v>
      </c>
      <c r="U44" s="223" t="str">
        <f t="shared" ref="U44:U107" si="17">IF(T44="Yes",Q44/P44-1,"N/A")</f>
        <v>N/A</v>
      </c>
      <c r="V44" s="221" t="str">
        <f t="shared" ref="V44:V107" si="18">IF(COUNTA(O44:Q44)=3,"Yes","No")</f>
        <v>No</v>
      </c>
      <c r="W44" s="223" t="str">
        <f t="shared" ref="W44:W107" si="19">IF(V44="Yes",Q44/O44-1,"N/A")</f>
        <v>N/A</v>
      </c>
      <c r="X44" s="221" t="str">
        <f t="shared" ref="X44:X107" si="20">IF(COUNTA(N44:Q44)=4,"Yes","No")</f>
        <v>No</v>
      </c>
      <c r="Y44" s="223" t="str">
        <f t="shared" ref="Y44:Y107" si="21">IF(X44="Yes",Q44/N44-1,"N/A")</f>
        <v>N/A</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2" ht="14.5" hidden="1" customHeight="1">
      <c r="A45" s="66" t="s">
        <v>18</v>
      </c>
      <c r="B45" s="66" t="s">
        <v>37</v>
      </c>
      <c r="C45" s="66" t="str" cm="1">
        <f t="array" ref="C45">_xlfn.IFNA(_xlfn.IFS(B45="Starter","Starters &amp; Sides",B45="Sides","Starters &amp; Sides"),B45)</f>
        <v>Starters &amp; Sides</v>
      </c>
      <c r="D45" s="84" t="s">
        <v>3322</v>
      </c>
      <c r="E45" s="74"/>
      <c r="F45" s="4"/>
      <c r="G45" s="4"/>
      <c r="H45" s="4">
        <v>5.45</v>
      </c>
      <c r="I45" s="4"/>
      <c r="J45" s="4"/>
      <c r="K45" s="4"/>
      <c r="L45" s="4"/>
      <c r="M45" s="4"/>
      <c r="N45" s="4"/>
      <c r="O45" s="4"/>
      <c r="P45" s="4"/>
      <c r="Q45" s="337"/>
      <c r="R45" s="15" t="str">
        <f t="shared" si="14"/>
        <v>No</v>
      </c>
      <c r="S45" s="15" t="str">
        <f t="shared" si="15"/>
        <v>No</v>
      </c>
      <c r="T45" s="221" t="str">
        <f t="shared" si="16"/>
        <v>No</v>
      </c>
      <c r="U45" s="223" t="str">
        <f t="shared" si="17"/>
        <v>N/A</v>
      </c>
      <c r="V45" s="221" t="str">
        <f t="shared" si="18"/>
        <v>No</v>
      </c>
      <c r="W45" s="223" t="str">
        <f t="shared" si="19"/>
        <v>N/A</v>
      </c>
      <c r="X45" s="221" t="str">
        <f t="shared" si="20"/>
        <v>No</v>
      </c>
      <c r="Y45" s="223" t="str">
        <f t="shared" si="21"/>
        <v>N/A</v>
      </c>
      <c r="Z45" s="222" t="str">
        <f t="shared" si="22"/>
        <v>No</v>
      </c>
      <c r="AA45" s="68" t="str">
        <f t="shared" si="23"/>
        <v>N/A</v>
      </c>
      <c r="AB45" s="65" t="str">
        <f t="shared" si="24"/>
        <v>No</v>
      </c>
      <c r="AC45" s="68" t="str">
        <f t="shared" si="25"/>
        <v>N/A</v>
      </c>
      <c r="AD45" s="65" t="str">
        <f t="shared" si="26"/>
        <v>No</v>
      </c>
      <c r="AE45" s="68" t="str">
        <f t="shared" si="27"/>
        <v>N/A</v>
      </c>
      <c r="AF45" s="66"/>
    </row>
    <row r="46" spans="1:32" ht="14.5" customHeight="1">
      <c r="A46" s="66" t="s">
        <v>18</v>
      </c>
      <c r="B46" s="66" t="s">
        <v>37</v>
      </c>
      <c r="C46" s="66" t="str" cm="1">
        <f t="array" ref="C46">_xlfn.IFNA(_xlfn.IFS(B46="Starter","Starters &amp; Sides",B46="Sides","Starters &amp; Sides"),B46)</f>
        <v>Starters &amp; Sides</v>
      </c>
      <c r="D46" s="84" t="s">
        <v>3323</v>
      </c>
      <c r="E46" s="74">
        <v>6.25</v>
      </c>
      <c r="F46" s="4">
        <v>6.55</v>
      </c>
      <c r="G46" s="4">
        <v>6.55</v>
      </c>
      <c r="H46" s="4">
        <v>6.95</v>
      </c>
      <c r="I46" s="4">
        <v>6.95</v>
      </c>
      <c r="J46" s="4">
        <v>6.95</v>
      </c>
      <c r="K46" s="4">
        <v>6.95</v>
      </c>
      <c r="L46" s="4">
        <v>6.95</v>
      </c>
      <c r="M46" s="4">
        <v>7.25</v>
      </c>
      <c r="N46" s="4">
        <v>7.25</v>
      </c>
      <c r="O46" s="4">
        <v>7.45</v>
      </c>
      <c r="P46" s="4">
        <v>7.75</v>
      </c>
      <c r="Q46" s="337" t="s">
        <v>3324</v>
      </c>
      <c r="R46" s="15" t="str">
        <f t="shared" si="14"/>
        <v>Yes</v>
      </c>
      <c r="S46" s="15" t="str">
        <f t="shared" si="15"/>
        <v>No</v>
      </c>
      <c r="T46" s="221" t="str">
        <f t="shared" si="16"/>
        <v>Yes</v>
      </c>
      <c r="U46" s="223">
        <f t="shared" si="17"/>
        <v>0</v>
      </c>
      <c r="V46" s="221" t="str">
        <f t="shared" si="18"/>
        <v>Yes</v>
      </c>
      <c r="W46" s="223">
        <f t="shared" si="19"/>
        <v>4.0268456375838868E-2</v>
      </c>
      <c r="X46" s="221" t="str">
        <f t="shared" si="20"/>
        <v>Yes</v>
      </c>
      <c r="Y46" s="223">
        <f t="shared" si="21"/>
        <v>6.8965517241379226E-2</v>
      </c>
      <c r="Z46" s="222" t="str">
        <f t="shared" si="22"/>
        <v>Yes</v>
      </c>
      <c r="AA46" s="68">
        <f t="shared" si="23"/>
        <v>6.8965517241379226E-2</v>
      </c>
      <c r="AB46" s="65" t="str">
        <f t="shared" si="24"/>
        <v>Yes</v>
      </c>
      <c r="AC46" s="68">
        <f t="shared" si="25"/>
        <v>0.1151079136690647</v>
      </c>
      <c r="AD46" s="65" t="str">
        <f t="shared" si="26"/>
        <v>Yes</v>
      </c>
      <c r="AE46" s="68">
        <f t="shared" si="27"/>
        <v>0.24</v>
      </c>
      <c r="AF46" s="66"/>
    </row>
    <row r="47" spans="1:32" ht="14.5" hidden="1" customHeight="1">
      <c r="A47" s="66" t="s">
        <v>18</v>
      </c>
      <c r="B47" s="66" t="s">
        <v>37</v>
      </c>
      <c r="C47" s="66" t="str" cm="1">
        <f t="array" ref="C47">_xlfn.IFNA(_xlfn.IFS(B47="Starter","Starters &amp; Sides",B47="Sides","Starters &amp; Sides"),B47)</f>
        <v>Starters &amp; Sides</v>
      </c>
      <c r="D47" s="84" t="s">
        <v>3325</v>
      </c>
      <c r="E47" s="74"/>
      <c r="F47" s="4"/>
      <c r="G47" s="4"/>
      <c r="H47" s="4"/>
      <c r="I47" s="4"/>
      <c r="J47" s="4"/>
      <c r="K47" s="4"/>
      <c r="L47" s="4"/>
      <c r="M47" s="4"/>
      <c r="N47" s="4"/>
      <c r="O47" s="4">
        <v>9.25</v>
      </c>
      <c r="P47" s="4">
        <v>9.25</v>
      </c>
      <c r="Q47" s="337"/>
      <c r="R47" s="15" t="str">
        <f t="shared" si="14"/>
        <v>No</v>
      </c>
      <c r="S47" s="15" t="str">
        <f t="shared" si="15"/>
        <v>No</v>
      </c>
      <c r="T47" s="221" t="str">
        <f t="shared" si="16"/>
        <v>No</v>
      </c>
      <c r="U47" s="223" t="str">
        <f t="shared" si="17"/>
        <v>N/A</v>
      </c>
      <c r="V47" s="221" t="str">
        <f t="shared" si="18"/>
        <v>No</v>
      </c>
      <c r="W47" s="223" t="str">
        <f t="shared" si="19"/>
        <v>N/A</v>
      </c>
      <c r="X47" s="221" t="str">
        <f t="shared" si="20"/>
        <v>No</v>
      </c>
      <c r="Y47" s="223" t="str">
        <f t="shared" si="21"/>
        <v>N/A</v>
      </c>
      <c r="Z47" s="222" t="str">
        <f t="shared" si="22"/>
        <v>No</v>
      </c>
      <c r="AA47" s="68" t="str">
        <f t="shared" si="23"/>
        <v>N/A</v>
      </c>
      <c r="AB47" s="65" t="str">
        <f t="shared" si="24"/>
        <v>No</v>
      </c>
      <c r="AC47" s="68" t="str">
        <f t="shared" si="25"/>
        <v>N/A</v>
      </c>
      <c r="AD47" s="65" t="str">
        <f t="shared" si="26"/>
        <v>No</v>
      </c>
      <c r="AE47" s="68" t="str">
        <f t="shared" si="27"/>
        <v>N/A</v>
      </c>
      <c r="AF47" s="66"/>
    </row>
    <row r="48" spans="1:32" ht="14.5" hidden="1" customHeight="1">
      <c r="A48" s="66" t="s">
        <v>18</v>
      </c>
      <c r="B48" s="66" t="s">
        <v>37</v>
      </c>
      <c r="C48" s="66" t="str" cm="1">
        <f t="array" ref="C48">_xlfn.IFNA(_xlfn.IFS(B48="Starter","Starters &amp; Sides",B48="Sides","Starters &amp; Sides"),B48)</f>
        <v>Starters &amp; Sides</v>
      </c>
      <c r="D48" s="84" t="s">
        <v>3326</v>
      </c>
      <c r="E48" s="74"/>
      <c r="F48" s="4"/>
      <c r="G48" s="4"/>
      <c r="H48" s="4">
        <v>7.45</v>
      </c>
      <c r="I48" s="4">
        <v>7.45</v>
      </c>
      <c r="J48" s="4">
        <v>7.45</v>
      </c>
      <c r="K48" s="4">
        <v>7.45</v>
      </c>
      <c r="L48" s="4">
        <v>7.45</v>
      </c>
      <c r="M48" s="4"/>
      <c r="N48" s="4"/>
      <c r="O48" s="4"/>
      <c r="P48" s="4"/>
      <c r="Q48" s="337"/>
      <c r="R48" s="15" t="str">
        <f t="shared" si="14"/>
        <v>No</v>
      </c>
      <c r="S48" s="15" t="str">
        <f t="shared" si="15"/>
        <v>No</v>
      </c>
      <c r="T48" s="221" t="str">
        <f t="shared" si="16"/>
        <v>No</v>
      </c>
      <c r="U48" s="223" t="str">
        <f t="shared" si="17"/>
        <v>N/A</v>
      </c>
      <c r="V48" s="221" t="str">
        <f t="shared" si="18"/>
        <v>No</v>
      </c>
      <c r="W48" s="223" t="str">
        <f t="shared" si="19"/>
        <v>N/A</v>
      </c>
      <c r="X48" s="221" t="str">
        <f t="shared" si="20"/>
        <v>No</v>
      </c>
      <c r="Y48" s="223" t="str">
        <f t="shared" si="21"/>
        <v>N/A</v>
      </c>
      <c r="Z48" s="222" t="str">
        <f t="shared" si="22"/>
        <v>No</v>
      </c>
      <c r="AA48" s="68" t="str">
        <f t="shared" si="23"/>
        <v>N/A</v>
      </c>
      <c r="AB48" s="65" t="str">
        <f t="shared" si="24"/>
        <v>No</v>
      </c>
      <c r="AC48" s="68" t="str">
        <f t="shared" si="25"/>
        <v>N/A</v>
      </c>
      <c r="AD48" s="65" t="str">
        <f t="shared" si="26"/>
        <v>No</v>
      </c>
      <c r="AE48" s="68" t="str">
        <f t="shared" si="27"/>
        <v>N/A</v>
      </c>
      <c r="AF48" s="66"/>
    </row>
    <row r="49" spans="1:32" ht="14.5" customHeight="1">
      <c r="A49" s="66" t="s">
        <v>18</v>
      </c>
      <c r="B49" s="66" t="s">
        <v>37</v>
      </c>
      <c r="C49" s="66" t="str" cm="1">
        <f t="array" ref="C49">_xlfn.IFNA(_xlfn.IFS(B49="Starter","Starters &amp; Sides",B49="Sides","Starters &amp; Sides"),B49)</f>
        <v>Starters &amp; Sides</v>
      </c>
      <c r="D49" s="84" t="s">
        <v>3327</v>
      </c>
      <c r="E49" s="74"/>
      <c r="F49" s="4"/>
      <c r="G49" s="4"/>
      <c r="H49" s="4"/>
      <c r="I49" s="4"/>
      <c r="J49" s="4"/>
      <c r="K49" s="4"/>
      <c r="L49" s="4"/>
      <c r="M49" s="4">
        <v>8.65</v>
      </c>
      <c r="N49" s="4">
        <v>8.65</v>
      </c>
      <c r="O49" s="4">
        <v>8.75</v>
      </c>
      <c r="P49" s="4">
        <v>8.75</v>
      </c>
      <c r="Q49" s="337">
        <v>8.75</v>
      </c>
      <c r="R49" s="15" t="str">
        <f t="shared" si="14"/>
        <v>Yes</v>
      </c>
      <c r="S49" s="15" t="str">
        <f t="shared" si="15"/>
        <v>No</v>
      </c>
      <c r="T49" s="221" t="str">
        <f t="shared" si="16"/>
        <v>Yes</v>
      </c>
      <c r="U49" s="223">
        <f t="shared" si="17"/>
        <v>0</v>
      </c>
      <c r="V49" s="221" t="str">
        <f t="shared" si="18"/>
        <v>Yes</v>
      </c>
      <c r="W49" s="223">
        <f t="shared" si="19"/>
        <v>0</v>
      </c>
      <c r="X49" s="221" t="str">
        <f t="shared" si="20"/>
        <v>Yes</v>
      </c>
      <c r="Y49" s="223">
        <f t="shared" si="21"/>
        <v>1.156069364161838E-2</v>
      </c>
      <c r="Z49" s="222" t="str">
        <f t="shared" si="22"/>
        <v>Yes</v>
      </c>
      <c r="AA49" s="68">
        <f t="shared" si="23"/>
        <v>1.156069364161838E-2</v>
      </c>
      <c r="AB49" s="65" t="str">
        <f t="shared" si="24"/>
        <v>No</v>
      </c>
      <c r="AC49" s="68" t="str">
        <f t="shared" si="25"/>
        <v>N/A</v>
      </c>
      <c r="AD49" s="65" t="str">
        <f t="shared" si="26"/>
        <v>No</v>
      </c>
      <c r="AE49" s="68" t="str">
        <f t="shared" si="27"/>
        <v>N/A</v>
      </c>
      <c r="AF49" s="66"/>
    </row>
    <row r="50" spans="1:32" ht="14.5" customHeight="1">
      <c r="A50" s="66" t="s">
        <v>18</v>
      </c>
      <c r="B50" s="66" t="s">
        <v>37</v>
      </c>
      <c r="C50" s="66" t="str" cm="1">
        <f t="array" ref="C50">_xlfn.IFNA(_xlfn.IFS(B50="Starter","Starters &amp; Sides",B50="Sides","Starters &amp; Sides"),B50)</f>
        <v>Starters &amp; Sides</v>
      </c>
      <c r="D50" s="84" t="s">
        <v>275</v>
      </c>
      <c r="E50" s="74">
        <v>6.95</v>
      </c>
      <c r="F50" s="4">
        <v>7.65</v>
      </c>
      <c r="G50" s="4">
        <v>7.65</v>
      </c>
      <c r="H50" s="4">
        <v>8.25</v>
      </c>
      <c r="I50" s="4">
        <v>8.25</v>
      </c>
      <c r="J50" s="4">
        <v>8.25</v>
      </c>
      <c r="K50" s="4">
        <v>8.25</v>
      </c>
      <c r="L50" s="4">
        <v>8.25</v>
      </c>
      <c r="M50" s="4">
        <v>8.75</v>
      </c>
      <c r="N50" s="4">
        <v>8.75</v>
      </c>
      <c r="O50" s="4">
        <v>8.9499999999999993</v>
      </c>
      <c r="P50" s="4">
        <v>8.9499999999999993</v>
      </c>
      <c r="Q50" s="337">
        <v>8.9499999999999993</v>
      </c>
      <c r="R50" s="15" t="str">
        <f t="shared" si="14"/>
        <v>Yes</v>
      </c>
      <c r="S50" s="15" t="str">
        <f t="shared" si="15"/>
        <v>No</v>
      </c>
      <c r="T50" s="221" t="str">
        <f t="shared" si="16"/>
        <v>Yes</v>
      </c>
      <c r="U50" s="223">
        <f t="shared" si="17"/>
        <v>0</v>
      </c>
      <c r="V50" s="221" t="str">
        <f t="shared" si="18"/>
        <v>Yes</v>
      </c>
      <c r="W50" s="223">
        <f t="shared" si="19"/>
        <v>0</v>
      </c>
      <c r="X50" s="221" t="str">
        <f t="shared" si="20"/>
        <v>Yes</v>
      </c>
      <c r="Y50" s="223">
        <f t="shared" si="21"/>
        <v>2.2857142857142687E-2</v>
      </c>
      <c r="Z50" s="222" t="str">
        <f t="shared" si="22"/>
        <v>Yes</v>
      </c>
      <c r="AA50" s="68">
        <f t="shared" si="23"/>
        <v>2.2857142857142687E-2</v>
      </c>
      <c r="AB50" s="65" t="str">
        <f t="shared" si="24"/>
        <v>Yes</v>
      </c>
      <c r="AC50" s="68">
        <f t="shared" si="25"/>
        <v>8.4848484848484729E-2</v>
      </c>
      <c r="AD50" s="65" t="str">
        <f t="shared" si="26"/>
        <v>Yes</v>
      </c>
      <c r="AE50" s="68">
        <f t="shared" si="27"/>
        <v>0.28776978417266164</v>
      </c>
      <c r="AF50" s="66"/>
    </row>
    <row r="51" spans="1:32" ht="14.5" customHeight="1">
      <c r="A51" s="66" t="s">
        <v>18</v>
      </c>
      <c r="B51" s="66" t="s">
        <v>37</v>
      </c>
      <c r="C51" s="66" t="str" cm="1">
        <f t="array" ref="C51">_xlfn.IFNA(_xlfn.IFS(B51="Starter","Starters &amp; Sides",B51="Sides","Starters &amp; Sides"),B51)</f>
        <v>Starters &amp; Sides</v>
      </c>
      <c r="D51" s="84" t="s">
        <v>3328</v>
      </c>
      <c r="E51" s="74"/>
      <c r="F51" s="4"/>
      <c r="G51" s="4"/>
      <c r="H51" s="4"/>
      <c r="I51" s="4"/>
      <c r="J51" s="4"/>
      <c r="K51" s="4"/>
      <c r="L51" s="4"/>
      <c r="M51" s="4"/>
      <c r="N51" s="4"/>
      <c r="O51" s="4"/>
      <c r="P51" s="4">
        <v>8.9499999999999993</v>
      </c>
      <c r="Q51" s="337">
        <v>8.9499999999999993</v>
      </c>
      <c r="R51" s="15" t="str">
        <f t="shared" si="14"/>
        <v>Yes</v>
      </c>
      <c r="S51" s="15" t="str">
        <f t="shared" si="15"/>
        <v>No</v>
      </c>
      <c r="T51" s="221" t="str">
        <f t="shared" si="16"/>
        <v>Yes</v>
      </c>
      <c r="U51" s="223">
        <f t="shared" si="17"/>
        <v>0</v>
      </c>
      <c r="V51" s="221" t="str">
        <f t="shared" si="18"/>
        <v>No</v>
      </c>
      <c r="W51" s="223" t="str">
        <f t="shared" si="19"/>
        <v>N/A</v>
      </c>
      <c r="X51" s="221" t="str">
        <f t="shared" si="20"/>
        <v>No</v>
      </c>
      <c r="Y51" s="223" t="str">
        <f t="shared" si="21"/>
        <v>N/A</v>
      </c>
      <c r="Z51" s="222" t="str">
        <f t="shared" si="22"/>
        <v>No</v>
      </c>
      <c r="AA51" s="68" t="str">
        <f t="shared" si="23"/>
        <v>N/A</v>
      </c>
      <c r="AB51" s="65" t="str">
        <f t="shared" si="24"/>
        <v>No</v>
      </c>
      <c r="AC51" s="68" t="str">
        <f t="shared" si="25"/>
        <v>N/A</v>
      </c>
      <c r="AD51" s="65" t="str">
        <f t="shared" si="26"/>
        <v>No</v>
      </c>
      <c r="AE51" s="68" t="str">
        <f t="shared" si="27"/>
        <v>N/A</v>
      </c>
      <c r="AF51" s="66"/>
    </row>
    <row r="52" spans="1:32" ht="14.5" customHeight="1">
      <c r="A52" s="66" t="s">
        <v>18</v>
      </c>
      <c r="B52" s="66" t="s">
        <v>37</v>
      </c>
      <c r="C52" s="66" t="str" cm="1">
        <f t="array" ref="C52">_xlfn.IFNA(_xlfn.IFS(B52="Starter","Starters &amp; Sides",B52="Sides","Starters &amp; Sides"),B52)</f>
        <v>Starters &amp; Sides</v>
      </c>
      <c r="D52" s="84" t="s">
        <v>3329</v>
      </c>
      <c r="E52" s="74"/>
      <c r="F52" s="4"/>
      <c r="G52" s="4"/>
      <c r="H52" s="4"/>
      <c r="I52" s="4"/>
      <c r="J52" s="4"/>
      <c r="K52" s="4"/>
      <c r="L52" s="4"/>
      <c r="M52" s="4"/>
      <c r="N52" s="4"/>
      <c r="O52" s="4"/>
      <c r="P52" s="4">
        <v>14.95</v>
      </c>
      <c r="Q52" s="337">
        <v>14.95</v>
      </c>
      <c r="R52" s="15" t="str">
        <f t="shared" si="14"/>
        <v>Yes</v>
      </c>
      <c r="S52" s="15" t="str">
        <f t="shared" si="15"/>
        <v>No</v>
      </c>
      <c r="T52" s="221" t="str">
        <f t="shared" si="16"/>
        <v>Yes</v>
      </c>
      <c r="U52" s="223">
        <f t="shared" si="17"/>
        <v>0</v>
      </c>
      <c r="V52" s="221" t="str">
        <f t="shared" si="18"/>
        <v>No</v>
      </c>
      <c r="W52" s="223" t="str">
        <f t="shared" si="19"/>
        <v>N/A</v>
      </c>
      <c r="X52" s="221" t="str">
        <f t="shared" si="20"/>
        <v>No</v>
      </c>
      <c r="Y52" s="223" t="str">
        <f t="shared" si="21"/>
        <v>N/A</v>
      </c>
      <c r="Z52" s="222" t="str">
        <f t="shared" si="22"/>
        <v>No</v>
      </c>
      <c r="AA52" s="68" t="str">
        <f t="shared" si="23"/>
        <v>N/A</v>
      </c>
      <c r="AB52" s="65" t="str">
        <f t="shared" si="24"/>
        <v>No</v>
      </c>
      <c r="AC52" s="68" t="str">
        <f t="shared" si="25"/>
        <v>N/A</v>
      </c>
      <c r="AD52" s="65" t="str">
        <f t="shared" si="26"/>
        <v>No</v>
      </c>
      <c r="AE52" s="68" t="str">
        <f t="shared" si="27"/>
        <v>N/A</v>
      </c>
      <c r="AF52" s="66"/>
    </row>
    <row r="53" spans="1:32" ht="14.5" hidden="1" customHeight="1">
      <c r="A53" s="66" t="s">
        <v>18</v>
      </c>
      <c r="B53" s="66" t="s">
        <v>37</v>
      </c>
      <c r="C53" s="66" t="str" cm="1">
        <f t="array" ref="C53">_xlfn.IFNA(_xlfn.IFS(B53="Starter","Starters &amp; Sides",B53="Sides","Starters &amp; Sides"),B53)</f>
        <v>Starters &amp; Sides</v>
      </c>
      <c r="D53" s="84" t="s">
        <v>305</v>
      </c>
      <c r="E53" s="74"/>
      <c r="F53" s="4"/>
      <c r="G53" s="4"/>
      <c r="H53" s="4"/>
      <c r="I53" s="4"/>
      <c r="J53" s="4"/>
      <c r="K53" s="4"/>
      <c r="L53" s="4"/>
      <c r="M53" s="4">
        <v>8.25</v>
      </c>
      <c r="N53" s="4">
        <v>8.25</v>
      </c>
      <c r="O53" s="4"/>
      <c r="P53" s="4"/>
      <c r="Q53" s="337"/>
      <c r="R53" s="15" t="str">
        <f t="shared" si="14"/>
        <v>No</v>
      </c>
      <c r="S53" s="15" t="str">
        <f t="shared" si="15"/>
        <v>No</v>
      </c>
      <c r="T53" s="221" t="str">
        <f t="shared" si="16"/>
        <v>No</v>
      </c>
      <c r="U53" s="223" t="str">
        <f t="shared" si="17"/>
        <v>N/A</v>
      </c>
      <c r="V53" s="221" t="str">
        <f t="shared" si="18"/>
        <v>No</v>
      </c>
      <c r="W53" s="223" t="str">
        <f t="shared" si="19"/>
        <v>N/A</v>
      </c>
      <c r="X53" s="221" t="str">
        <f t="shared" si="20"/>
        <v>No</v>
      </c>
      <c r="Y53" s="223" t="str">
        <f t="shared" si="21"/>
        <v>N/A</v>
      </c>
      <c r="Z53" s="222" t="str">
        <f t="shared" si="22"/>
        <v>No</v>
      </c>
      <c r="AA53" s="68" t="str">
        <f t="shared" si="23"/>
        <v>N/A</v>
      </c>
      <c r="AB53" s="65" t="str">
        <f t="shared" si="24"/>
        <v>No</v>
      </c>
      <c r="AC53" s="68" t="str">
        <f t="shared" si="25"/>
        <v>N/A</v>
      </c>
      <c r="AD53" s="65" t="str">
        <f t="shared" si="26"/>
        <v>No</v>
      </c>
      <c r="AE53" s="68" t="str">
        <f t="shared" si="27"/>
        <v>N/A</v>
      </c>
      <c r="AF53" s="66"/>
    </row>
    <row r="54" spans="1:32" ht="14.5" hidden="1" customHeight="1">
      <c r="A54" s="66" t="s">
        <v>18</v>
      </c>
      <c r="B54" s="66" t="s">
        <v>37</v>
      </c>
      <c r="C54" s="66" t="str" cm="1">
        <f t="array" ref="C54">_xlfn.IFNA(_xlfn.IFS(B54="Starter","Starters &amp; Sides",B54="Sides","Starters &amp; Sides"),B54)</f>
        <v>Starters &amp; Sides</v>
      </c>
      <c r="D54" s="84" t="s">
        <v>3330</v>
      </c>
      <c r="E54" s="74"/>
      <c r="F54" s="4"/>
      <c r="G54" s="4"/>
      <c r="H54" s="4">
        <v>8.25</v>
      </c>
      <c r="I54" s="4">
        <v>8.25</v>
      </c>
      <c r="J54" s="4">
        <v>8.25</v>
      </c>
      <c r="K54" s="4">
        <v>8.25</v>
      </c>
      <c r="L54" s="4">
        <v>8.25</v>
      </c>
      <c r="M54" s="4"/>
      <c r="N54" s="4"/>
      <c r="O54" s="4"/>
      <c r="P54" s="4"/>
      <c r="Q54" s="337"/>
      <c r="R54" s="15" t="str">
        <f t="shared" si="14"/>
        <v>No</v>
      </c>
      <c r="S54" s="15" t="str">
        <f t="shared" si="15"/>
        <v>No</v>
      </c>
      <c r="T54" s="221" t="str">
        <f t="shared" si="16"/>
        <v>No</v>
      </c>
      <c r="U54" s="223" t="str">
        <f t="shared" si="17"/>
        <v>N/A</v>
      </c>
      <c r="V54" s="221" t="str">
        <f t="shared" si="18"/>
        <v>No</v>
      </c>
      <c r="W54" s="223" t="str">
        <f t="shared" si="19"/>
        <v>N/A</v>
      </c>
      <c r="X54" s="221" t="str">
        <f t="shared" si="20"/>
        <v>No</v>
      </c>
      <c r="Y54" s="223" t="str">
        <f t="shared" si="21"/>
        <v>N/A</v>
      </c>
      <c r="Z54" s="222" t="str">
        <f t="shared" si="22"/>
        <v>No</v>
      </c>
      <c r="AA54" s="68" t="str">
        <f t="shared" si="23"/>
        <v>N/A</v>
      </c>
      <c r="AB54" s="65" t="str">
        <f t="shared" si="24"/>
        <v>No</v>
      </c>
      <c r="AC54" s="68" t="str">
        <f t="shared" si="25"/>
        <v>N/A</v>
      </c>
      <c r="AD54" s="65" t="str">
        <f t="shared" si="26"/>
        <v>No</v>
      </c>
      <c r="AE54" s="68" t="str">
        <f t="shared" si="27"/>
        <v>N/A</v>
      </c>
      <c r="AF54" s="66"/>
    </row>
    <row r="55" spans="1:32" ht="14.5" hidden="1" customHeight="1">
      <c r="A55" s="66" t="s">
        <v>18</v>
      </c>
      <c r="B55" s="66" t="s">
        <v>37</v>
      </c>
      <c r="C55" s="66" t="str" cm="1">
        <f t="array" ref="C55">_xlfn.IFNA(_xlfn.IFS(B55="Starter","Starters &amp; Sides",B55="Sides","Starters &amp; Sides"),B55)</f>
        <v>Starters &amp; Sides</v>
      </c>
      <c r="D55" s="84" t="s">
        <v>3331</v>
      </c>
      <c r="E55" s="74">
        <v>8.9499999999999993</v>
      </c>
      <c r="F55" s="4">
        <v>9.75</v>
      </c>
      <c r="G55" s="4">
        <v>9.75</v>
      </c>
      <c r="H55" s="4">
        <v>9.9499999999999993</v>
      </c>
      <c r="I55" s="4">
        <v>9.9499999999999993</v>
      </c>
      <c r="J55" s="4">
        <v>9.9499999999999993</v>
      </c>
      <c r="K55" s="4">
        <v>9.9499999999999993</v>
      </c>
      <c r="L55" s="4">
        <v>9.9499999999999993</v>
      </c>
      <c r="M55" s="4">
        <v>10.45</v>
      </c>
      <c r="N55" s="4">
        <v>10.45</v>
      </c>
      <c r="O55" s="4">
        <v>10.45</v>
      </c>
      <c r="P55" s="4">
        <v>10.75</v>
      </c>
      <c r="Q55" s="337"/>
      <c r="R55" s="15" t="str">
        <f t="shared" si="14"/>
        <v>No</v>
      </c>
      <c r="S55" s="15" t="str">
        <f t="shared" si="15"/>
        <v>No</v>
      </c>
      <c r="T55" s="221" t="str">
        <f t="shared" si="16"/>
        <v>No</v>
      </c>
      <c r="U55" s="223" t="str">
        <f t="shared" si="17"/>
        <v>N/A</v>
      </c>
      <c r="V55" s="221" t="str">
        <f t="shared" si="18"/>
        <v>No</v>
      </c>
      <c r="W55" s="223" t="str">
        <f t="shared" si="19"/>
        <v>N/A</v>
      </c>
      <c r="X55" s="221" t="str">
        <f t="shared" si="20"/>
        <v>No</v>
      </c>
      <c r="Y55" s="223" t="str">
        <f t="shared" si="21"/>
        <v>N/A</v>
      </c>
      <c r="Z55" s="222" t="str">
        <f t="shared" si="22"/>
        <v>No</v>
      </c>
      <c r="AA55" s="68" t="str">
        <f t="shared" si="23"/>
        <v>N/A</v>
      </c>
      <c r="AB55" s="65" t="str">
        <f t="shared" si="24"/>
        <v>No</v>
      </c>
      <c r="AC55" s="68" t="str">
        <f t="shared" si="25"/>
        <v>N/A</v>
      </c>
      <c r="AD55" s="65" t="str">
        <f t="shared" si="26"/>
        <v>No</v>
      </c>
      <c r="AE55" s="68" t="str">
        <f t="shared" si="27"/>
        <v>N/A</v>
      </c>
      <c r="AF55" s="66"/>
    </row>
    <row r="56" spans="1:32" ht="14.5" customHeight="1">
      <c r="A56" s="66" t="s">
        <v>18</v>
      </c>
      <c r="B56" s="66" t="s">
        <v>37</v>
      </c>
      <c r="C56" s="66" t="str" cm="1">
        <f t="array" ref="C56">_xlfn.IFNA(_xlfn.IFS(B56="Starter","Starters &amp; Sides",B56="Sides","Starters &amp; Sides"),B56)</f>
        <v>Starters &amp; Sides</v>
      </c>
      <c r="D56" s="84" t="s">
        <v>3315</v>
      </c>
      <c r="E56" s="74">
        <v>4.5</v>
      </c>
      <c r="F56" s="4">
        <v>5.25</v>
      </c>
      <c r="G56" s="4">
        <v>5.25</v>
      </c>
      <c r="H56" s="4">
        <v>5.45</v>
      </c>
      <c r="I56" s="4">
        <v>5.45</v>
      </c>
      <c r="J56" s="4">
        <v>5.65</v>
      </c>
      <c r="K56" s="4">
        <v>5.65</v>
      </c>
      <c r="L56" s="4">
        <v>5.65</v>
      </c>
      <c r="M56" s="4">
        <v>6.25</v>
      </c>
      <c r="N56" s="4">
        <v>6.25</v>
      </c>
      <c r="O56" s="4">
        <v>6.45</v>
      </c>
      <c r="P56" s="4">
        <v>6.75</v>
      </c>
      <c r="Q56" s="337">
        <v>6.75</v>
      </c>
      <c r="R56" s="15" t="str">
        <f t="shared" si="14"/>
        <v>Yes</v>
      </c>
      <c r="S56" s="15" t="str">
        <f t="shared" si="15"/>
        <v>No</v>
      </c>
      <c r="T56" s="221" t="str">
        <f t="shared" si="16"/>
        <v>Yes</v>
      </c>
      <c r="U56" s="223">
        <f t="shared" si="17"/>
        <v>0</v>
      </c>
      <c r="V56" s="221" t="str">
        <f t="shared" si="18"/>
        <v>Yes</v>
      </c>
      <c r="W56" s="223">
        <f t="shared" si="19"/>
        <v>4.6511627906976605E-2</v>
      </c>
      <c r="X56" s="221" t="str">
        <f t="shared" si="20"/>
        <v>Yes</v>
      </c>
      <c r="Y56" s="223">
        <f t="shared" si="21"/>
        <v>8.0000000000000071E-2</v>
      </c>
      <c r="Z56" s="222" t="str">
        <f t="shared" si="22"/>
        <v>Yes</v>
      </c>
      <c r="AA56" s="68">
        <f t="shared" si="23"/>
        <v>8.0000000000000071E-2</v>
      </c>
      <c r="AB56" s="65" t="str">
        <f t="shared" si="24"/>
        <v>Yes</v>
      </c>
      <c r="AC56" s="68">
        <f t="shared" si="25"/>
        <v>0.19469026548672552</v>
      </c>
      <c r="AD56" s="65" t="str">
        <f t="shared" si="26"/>
        <v>Yes</v>
      </c>
      <c r="AE56" s="68">
        <f t="shared" si="27"/>
        <v>0.5</v>
      </c>
      <c r="AF56" s="66"/>
    </row>
    <row r="57" spans="1:32" ht="14.5" customHeight="1">
      <c r="A57" s="66" t="s">
        <v>18</v>
      </c>
      <c r="B57" s="66" t="s">
        <v>37</v>
      </c>
      <c r="C57" s="66" t="str" cm="1">
        <f t="array" ref="C57">_xlfn.IFNA(_xlfn.IFS(B57="Starter","Starters &amp; Sides",B57="Sides","Starters &amp; Sides"),B57)</f>
        <v>Starters &amp; Sides</v>
      </c>
      <c r="D57" s="84" t="s">
        <v>3332</v>
      </c>
      <c r="E57" s="74"/>
      <c r="F57" s="4"/>
      <c r="G57" s="4"/>
      <c r="H57" s="4">
        <v>6.95</v>
      </c>
      <c r="I57" s="4">
        <v>6.95</v>
      </c>
      <c r="J57" s="4">
        <v>6.95</v>
      </c>
      <c r="K57" s="4">
        <v>6.95</v>
      </c>
      <c r="L57" s="4">
        <v>6.95</v>
      </c>
      <c r="M57" s="4">
        <v>7.75</v>
      </c>
      <c r="N57" s="4">
        <v>7.75</v>
      </c>
      <c r="O57" s="4">
        <v>7.95</v>
      </c>
      <c r="P57" s="4"/>
      <c r="Q57" s="337">
        <v>7.95</v>
      </c>
      <c r="R57" s="15" t="str">
        <f t="shared" si="14"/>
        <v>Yes</v>
      </c>
      <c r="S57" s="15" t="str">
        <f t="shared" si="15"/>
        <v>Yes</v>
      </c>
      <c r="T57" s="221" t="str">
        <f t="shared" si="16"/>
        <v>No</v>
      </c>
      <c r="U57" s="223" t="str">
        <f t="shared" si="17"/>
        <v>N/A</v>
      </c>
      <c r="V57" s="221" t="str">
        <f t="shared" si="18"/>
        <v>No</v>
      </c>
      <c r="W57" s="223" t="str">
        <f t="shared" si="19"/>
        <v>N/A</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ht="14.5" hidden="1" customHeight="1">
      <c r="A58" s="66" t="s">
        <v>18</v>
      </c>
      <c r="B58" s="66" t="s">
        <v>37</v>
      </c>
      <c r="C58" s="66" t="str" cm="1">
        <f t="array" ref="C58">_xlfn.IFNA(_xlfn.IFS(B58="Starter","Starters &amp; Sides",B58="Sides","Starters &amp; Sides"),B58)</f>
        <v>Starters &amp; Sides</v>
      </c>
      <c r="D58" s="84" t="s">
        <v>3333</v>
      </c>
      <c r="E58" s="74"/>
      <c r="F58" s="4"/>
      <c r="G58" s="4"/>
      <c r="H58" s="4"/>
      <c r="I58" s="4"/>
      <c r="J58" s="4"/>
      <c r="K58" s="4"/>
      <c r="L58" s="4"/>
      <c r="M58" s="4"/>
      <c r="N58" s="4"/>
      <c r="O58" s="4"/>
      <c r="P58" s="4">
        <v>8.25</v>
      </c>
      <c r="Q58" s="337"/>
      <c r="R58" s="15" t="str">
        <f t="shared" si="14"/>
        <v>No</v>
      </c>
      <c r="S58" s="15" t="str">
        <f t="shared" si="15"/>
        <v>No</v>
      </c>
      <c r="T58" s="221" t="str">
        <f t="shared" si="16"/>
        <v>No</v>
      </c>
      <c r="U58" s="223" t="str">
        <f t="shared" si="17"/>
        <v>N/A</v>
      </c>
      <c r="V58" s="221" t="str">
        <f t="shared" si="18"/>
        <v>No</v>
      </c>
      <c r="W58" s="223" t="str">
        <f t="shared" si="19"/>
        <v>N/A</v>
      </c>
      <c r="X58" s="221" t="str">
        <f t="shared" si="20"/>
        <v>No</v>
      </c>
      <c r="Y58" s="223" t="str">
        <f t="shared" si="21"/>
        <v>N/A</v>
      </c>
      <c r="Z58" s="222" t="str">
        <f t="shared" si="22"/>
        <v>No</v>
      </c>
      <c r="AA58" s="68" t="str">
        <f t="shared" si="23"/>
        <v>N/A</v>
      </c>
      <c r="AB58" s="65" t="str">
        <f t="shared" si="24"/>
        <v>No</v>
      </c>
      <c r="AC58" s="68" t="str">
        <f t="shared" si="25"/>
        <v>N/A</v>
      </c>
      <c r="AD58" s="65" t="str">
        <f t="shared" si="26"/>
        <v>No</v>
      </c>
      <c r="AE58" s="68" t="str">
        <f t="shared" si="27"/>
        <v>N/A</v>
      </c>
      <c r="AF58" s="66"/>
    </row>
    <row r="59" spans="1:32" ht="14.5" hidden="1" customHeight="1">
      <c r="A59" s="66" t="s">
        <v>18</v>
      </c>
      <c r="B59" s="66" t="s">
        <v>37</v>
      </c>
      <c r="C59" s="66" t="str" cm="1">
        <f t="array" ref="C59">_xlfn.IFNA(_xlfn.IFS(B59="Starter","Starters &amp; Sides",B59="Sides","Starters &amp; Sides"),B59)</f>
        <v>Starters &amp; Sides</v>
      </c>
      <c r="D59" s="84" t="s">
        <v>3334</v>
      </c>
      <c r="E59" s="74"/>
      <c r="F59" s="4"/>
      <c r="G59" s="4"/>
      <c r="H59" s="4"/>
      <c r="I59" s="4"/>
      <c r="J59" s="4"/>
      <c r="K59" s="4"/>
      <c r="L59" s="4"/>
      <c r="M59" s="4"/>
      <c r="N59" s="4"/>
      <c r="O59" s="4"/>
      <c r="P59" s="4">
        <v>8.35</v>
      </c>
      <c r="Q59" s="337"/>
      <c r="R59" s="15" t="str">
        <f t="shared" si="14"/>
        <v>No</v>
      </c>
      <c r="S59" s="15" t="str">
        <f t="shared" si="15"/>
        <v>No</v>
      </c>
      <c r="T59" s="221" t="str">
        <f t="shared" si="16"/>
        <v>No</v>
      </c>
      <c r="U59" s="223" t="str">
        <f t="shared" si="17"/>
        <v>N/A</v>
      </c>
      <c r="V59" s="221"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ht="14.5" customHeight="1">
      <c r="A60" s="66" t="s">
        <v>18</v>
      </c>
      <c r="B60" s="66" t="s">
        <v>37</v>
      </c>
      <c r="C60" s="66" t="str" cm="1">
        <f t="array" ref="C60">_xlfn.IFNA(_xlfn.IFS(B60="Starter","Starters &amp; Sides",B60="Sides","Starters &amp; Sides"),B60)</f>
        <v>Starters &amp; Sides</v>
      </c>
      <c r="D60" s="84" t="s">
        <v>3335</v>
      </c>
      <c r="E60" s="74">
        <v>5.45</v>
      </c>
      <c r="F60" s="4">
        <v>6.45</v>
      </c>
      <c r="G60" s="4">
        <v>6.45</v>
      </c>
      <c r="H60" s="4">
        <v>6.65</v>
      </c>
      <c r="I60" s="4">
        <v>6.65</v>
      </c>
      <c r="J60" s="4">
        <v>6.65</v>
      </c>
      <c r="K60" s="4">
        <v>6.65</v>
      </c>
      <c r="L60" s="4">
        <v>6.65</v>
      </c>
      <c r="M60" s="4">
        <v>6.95</v>
      </c>
      <c r="N60" s="4">
        <v>6.95</v>
      </c>
      <c r="O60" s="4">
        <v>6.95</v>
      </c>
      <c r="P60" s="4">
        <v>7.25</v>
      </c>
      <c r="Q60" s="337">
        <v>7.45</v>
      </c>
      <c r="R60" s="15" t="str">
        <f t="shared" si="14"/>
        <v>Yes</v>
      </c>
      <c r="S60" s="15" t="str">
        <f t="shared" si="15"/>
        <v>No</v>
      </c>
      <c r="T60" s="221" t="str">
        <f t="shared" si="16"/>
        <v>Yes</v>
      </c>
      <c r="U60" s="223">
        <f t="shared" si="17"/>
        <v>2.7586206896551779E-2</v>
      </c>
      <c r="V60" s="221" t="str">
        <f t="shared" si="18"/>
        <v>Yes</v>
      </c>
      <c r="W60" s="223">
        <f t="shared" si="19"/>
        <v>7.1942446043165464E-2</v>
      </c>
      <c r="X60" s="221" t="str">
        <f t="shared" si="20"/>
        <v>Yes</v>
      </c>
      <c r="Y60" s="223">
        <f t="shared" si="21"/>
        <v>7.1942446043165464E-2</v>
      </c>
      <c r="Z60" s="222" t="str">
        <f t="shared" si="22"/>
        <v>Yes</v>
      </c>
      <c r="AA60" s="68">
        <f t="shared" si="23"/>
        <v>7.1942446043165464E-2</v>
      </c>
      <c r="AB60" s="65" t="str">
        <f t="shared" si="24"/>
        <v>Yes</v>
      </c>
      <c r="AC60" s="68">
        <f t="shared" si="25"/>
        <v>0.12030075187969924</v>
      </c>
      <c r="AD60" s="65" t="str">
        <f t="shared" si="26"/>
        <v>Yes</v>
      </c>
      <c r="AE60" s="68">
        <f t="shared" si="27"/>
        <v>0.3669724770642202</v>
      </c>
      <c r="AF60" s="66"/>
    </row>
    <row r="61" spans="1:32" ht="14.5" hidden="1" customHeight="1">
      <c r="A61" s="66" t="s">
        <v>18</v>
      </c>
      <c r="B61" s="66" t="s">
        <v>37</v>
      </c>
      <c r="C61" s="66" t="str" cm="1">
        <f t="array" ref="C61">_xlfn.IFNA(_xlfn.IFS(B61="Starter","Starters &amp; Sides",B61="Sides","Starters &amp; Sides"),B61)</f>
        <v>Starters &amp; Sides</v>
      </c>
      <c r="D61" s="84" t="s">
        <v>3336</v>
      </c>
      <c r="E61" s="74">
        <v>5.45</v>
      </c>
      <c r="F61" s="4">
        <v>6.45</v>
      </c>
      <c r="G61" s="4">
        <v>6.45</v>
      </c>
      <c r="H61" s="4"/>
      <c r="I61" s="4"/>
      <c r="J61" s="4"/>
      <c r="K61" s="4"/>
      <c r="L61" s="4"/>
      <c r="M61" s="4"/>
      <c r="N61" s="4"/>
      <c r="O61" s="4"/>
      <c r="P61" s="4"/>
      <c r="Q61" s="337"/>
      <c r="R61" s="15" t="str">
        <f t="shared" si="14"/>
        <v>No</v>
      </c>
      <c r="S61" s="15" t="str">
        <f t="shared" si="15"/>
        <v>No</v>
      </c>
      <c r="T61" s="221" t="str">
        <f t="shared" si="16"/>
        <v>No</v>
      </c>
      <c r="U61" s="223" t="str">
        <f t="shared" si="17"/>
        <v>N/A</v>
      </c>
      <c r="V61" s="221" t="str">
        <f t="shared" si="18"/>
        <v>No</v>
      </c>
      <c r="W61" s="223" t="str">
        <f t="shared" si="19"/>
        <v>N/A</v>
      </c>
      <c r="X61" s="221" t="str">
        <f t="shared" si="20"/>
        <v>No</v>
      </c>
      <c r="Y61" s="223" t="str">
        <f t="shared" si="21"/>
        <v>N/A</v>
      </c>
      <c r="Z61" s="222" t="str">
        <f t="shared" si="22"/>
        <v>No</v>
      </c>
      <c r="AA61" s="68" t="str">
        <f t="shared" si="23"/>
        <v>N/A</v>
      </c>
      <c r="AB61" s="65" t="str">
        <f t="shared" si="24"/>
        <v>No</v>
      </c>
      <c r="AC61" s="68" t="str">
        <f t="shared" si="25"/>
        <v>N/A</v>
      </c>
      <c r="AD61" s="65" t="str">
        <f t="shared" si="26"/>
        <v>No</v>
      </c>
      <c r="AE61" s="68" t="str">
        <f t="shared" si="27"/>
        <v>N/A</v>
      </c>
      <c r="AF61" s="66"/>
    </row>
    <row r="62" spans="1:32" ht="14.5" hidden="1" customHeight="1">
      <c r="A62" s="66" t="s">
        <v>18</v>
      </c>
      <c r="B62" s="66" t="s">
        <v>37</v>
      </c>
      <c r="C62" s="66" t="str" cm="1">
        <f t="array" ref="C62">_xlfn.IFNA(_xlfn.IFS(B62="Starter","Starters &amp; Sides",B62="Sides","Starters &amp; Sides"),B62)</f>
        <v>Starters &amp; Sides</v>
      </c>
      <c r="D62" s="84" t="s">
        <v>3337</v>
      </c>
      <c r="E62" s="74">
        <v>6.95</v>
      </c>
      <c r="F62" s="4">
        <v>7.75</v>
      </c>
      <c r="G62" s="4">
        <v>7.75</v>
      </c>
      <c r="H62" s="4">
        <v>8.25</v>
      </c>
      <c r="I62" s="4"/>
      <c r="J62" s="4"/>
      <c r="K62" s="4"/>
      <c r="L62" s="4"/>
      <c r="M62" s="4"/>
      <c r="N62" s="4"/>
      <c r="O62" s="4"/>
      <c r="P62" s="4"/>
      <c r="Q62" s="337"/>
      <c r="R62" s="15" t="str">
        <f t="shared" si="14"/>
        <v>No</v>
      </c>
      <c r="S62" s="15" t="str">
        <f t="shared" si="15"/>
        <v>No</v>
      </c>
      <c r="T62" s="221" t="str">
        <f t="shared" si="16"/>
        <v>No</v>
      </c>
      <c r="U62" s="223" t="str">
        <f t="shared" si="17"/>
        <v>N/A</v>
      </c>
      <c r="V62" s="221" t="str">
        <f t="shared" si="18"/>
        <v>No</v>
      </c>
      <c r="W62" s="223" t="str">
        <f t="shared" si="19"/>
        <v>N/A</v>
      </c>
      <c r="X62" s="221" t="str">
        <f t="shared" si="20"/>
        <v>No</v>
      </c>
      <c r="Y62" s="223" t="str">
        <f t="shared" si="21"/>
        <v>N/A</v>
      </c>
      <c r="Z62" s="222" t="str">
        <f t="shared" si="22"/>
        <v>No</v>
      </c>
      <c r="AA62" s="68" t="str">
        <f t="shared" si="23"/>
        <v>N/A</v>
      </c>
      <c r="AB62" s="65" t="str">
        <f t="shared" si="24"/>
        <v>No</v>
      </c>
      <c r="AC62" s="68" t="str">
        <f t="shared" si="25"/>
        <v>N/A</v>
      </c>
      <c r="AD62" s="65" t="str">
        <f t="shared" si="26"/>
        <v>No</v>
      </c>
      <c r="AE62" s="68" t="str">
        <f t="shared" si="27"/>
        <v>N/A</v>
      </c>
      <c r="AF62" s="66"/>
    </row>
    <row r="63" spans="1:32" ht="14.5" hidden="1" customHeight="1">
      <c r="A63" s="66" t="s">
        <v>18</v>
      </c>
      <c r="B63" s="66" t="s">
        <v>37</v>
      </c>
      <c r="C63" s="66" t="str" cm="1">
        <f t="array" ref="C63">_xlfn.IFNA(_xlfn.IFS(B63="Starter","Starters &amp; Sides",B63="Sides","Starters &amp; Sides"),B63)</f>
        <v>Starters &amp; Sides</v>
      </c>
      <c r="D63" s="84" t="s">
        <v>3338</v>
      </c>
      <c r="E63" s="74"/>
      <c r="F63" s="4"/>
      <c r="G63" s="4"/>
      <c r="H63" s="4"/>
      <c r="I63" s="4"/>
      <c r="J63" s="4">
        <v>7.25</v>
      </c>
      <c r="K63" s="4">
        <v>7.25</v>
      </c>
      <c r="L63" s="4">
        <v>7.45</v>
      </c>
      <c r="M63" s="4"/>
      <c r="N63" s="4"/>
      <c r="O63" s="4"/>
      <c r="P63" s="4"/>
      <c r="Q63" s="337"/>
      <c r="R63" s="15" t="str">
        <f t="shared" si="14"/>
        <v>No</v>
      </c>
      <c r="S63" s="15" t="str">
        <f t="shared" si="15"/>
        <v>No</v>
      </c>
      <c r="T63" s="221" t="str">
        <f t="shared" si="16"/>
        <v>No</v>
      </c>
      <c r="U63" s="223" t="str">
        <f t="shared" si="17"/>
        <v>N/A</v>
      </c>
      <c r="V63" s="221" t="str">
        <f t="shared" si="18"/>
        <v>No</v>
      </c>
      <c r="W63" s="223" t="str">
        <f t="shared" si="19"/>
        <v>N/A</v>
      </c>
      <c r="X63" s="221" t="str">
        <f t="shared" si="20"/>
        <v>No</v>
      </c>
      <c r="Y63" s="223" t="str">
        <f t="shared" si="21"/>
        <v>N/A</v>
      </c>
      <c r="Z63" s="222" t="str">
        <f t="shared" si="22"/>
        <v>No</v>
      </c>
      <c r="AA63" s="68" t="str">
        <f t="shared" si="23"/>
        <v>N/A</v>
      </c>
      <c r="AB63" s="65" t="str">
        <f t="shared" si="24"/>
        <v>No</v>
      </c>
      <c r="AC63" s="68" t="str">
        <f t="shared" si="25"/>
        <v>N/A</v>
      </c>
      <c r="AD63" s="65" t="str">
        <f t="shared" si="26"/>
        <v>No</v>
      </c>
      <c r="AE63" s="68" t="str">
        <f t="shared" si="27"/>
        <v>N/A</v>
      </c>
      <c r="AF63" s="66"/>
    </row>
    <row r="64" spans="1:32" ht="14.5" hidden="1" customHeight="1">
      <c r="A64" s="66" t="s">
        <v>18</v>
      </c>
      <c r="B64" s="66" t="s">
        <v>37</v>
      </c>
      <c r="C64" s="66" t="str" cm="1">
        <f t="array" ref="C64">_xlfn.IFNA(_xlfn.IFS(B64="Starter","Starters &amp; Sides",B64="Sides","Starters &amp; Sides"),B64)</f>
        <v>Starters &amp; Sides</v>
      </c>
      <c r="D64" s="84" t="s">
        <v>3339</v>
      </c>
      <c r="E64" s="74">
        <v>8.9499999999999993</v>
      </c>
      <c r="F64" s="4">
        <v>9.75</v>
      </c>
      <c r="G64" s="4"/>
      <c r="H64" s="4"/>
      <c r="I64" s="4"/>
      <c r="J64" s="4"/>
      <c r="K64" s="4"/>
      <c r="L64" s="4"/>
      <c r="M64" s="4"/>
      <c r="N64" s="4"/>
      <c r="O64" s="4"/>
      <c r="P64" s="4"/>
      <c r="Q64" s="337"/>
      <c r="R64" s="15" t="str">
        <f t="shared" si="14"/>
        <v>No</v>
      </c>
      <c r="S64" s="15" t="str">
        <f t="shared" si="15"/>
        <v>No</v>
      </c>
      <c r="T64" s="221" t="str">
        <f t="shared" si="16"/>
        <v>No</v>
      </c>
      <c r="U64" s="223" t="str">
        <f t="shared" si="17"/>
        <v>N/A</v>
      </c>
      <c r="V64" s="221"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t="14.5" hidden="1" customHeight="1">
      <c r="A65" s="66" t="s">
        <v>18</v>
      </c>
      <c r="B65" s="66" t="s">
        <v>37</v>
      </c>
      <c r="C65" s="66" t="str" cm="1">
        <f t="array" ref="C65">_xlfn.IFNA(_xlfn.IFS(B65="Starter","Starters &amp; Sides",B65="Sides","Starters &amp; Sides"),B65)</f>
        <v>Starters &amp; Sides</v>
      </c>
      <c r="D65" s="84" t="s">
        <v>3340</v>
      </c>
      <c r="E65" s="74">
        <v>4.5</v>
      </c>
      <c r="F65" s="4">
        <v>5.25</v>
      </c>
      <c r="G65" s="4"/>
      <c r="H65" s="4"/>
      <c r="I65" s="4"/>
      <c r="J65" s="4"/>
      <c r="K65" s="4"/>
      <c r="L65" s="4"/>
      <c r="M65" s="4"/>
      <c r="N65" s="4"/>
      <c r="O65" s="4"/>
      <c r="P65" s="4"/>
      <c r="Q65" s="337"/>
      <c r="R65" s="15" t="str">
        <f t="shared" si="14"/>
        <v>No</v>
      </c>
      <c r="S65" s="15" t="str">
        <f t="shared" si="15"/>
        <v>No</v>
      </c>
      <c r="T65" s="221" t="str">
        <f t="shared" si="16"/>
        <v>No</v>
      </c>
      <c r="U65" s="223" t="str">
        <f t="shared" si="17"/>
        <v>N/A</v>
      </c>
      <c r="V65" s="221"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ht="14.5" hidden="1" customHeight="1">
      <c r="A66" s="66" t="s">
        <v>18</v>
      </c>
      <c r="B66" s="66" t="s">
        <v>37</v>
      </c>
      <c r="C66" s="66" t="str" cm="1">
        <f t="array" ref="C66">_xlfn.IFNA(_xlfn.IFS(B66="Starter","Starters &amp; Sides",B66="Sides","Starters &amp; Sides"),B66)</f>
        <v>Starters &amp; Sides</v>
      </c>
      <c r="D66" s="84" t="s">
        <v>3341</v>
      </c>
      <c r="E66" s="74"/>
      <c r="F66" s="4"/>
      <c r="G66" s="4"/>
      <c r="H66" s="4"/>
      <c r="I66" s="4"/>
      <c r="J66" s="4"/>
      <c r="K66" s="4"/>
      <c r="L66" s="4"/>
      <c r="M66" s="4"/>
      <c r="N66" s="4"/>
      <c r="O66" s="4">
        <v>7.95</v>
      </c>
      <c r="P66" s="4"/>
      <c r="Q66" s="337"/>
      <c r="R66" s="15" t="str">
        <f t="shared" si="14"/>
        <v>No</v>
      </c>
      <c r="S66" s="15" t="str">
        <f t="shared" si="15"/>
        <v>No</v>
      </c>
      <c r="T66" s="221" t="str">
        <f t="shared" si="16"/>
        <v>No</v>
      </c>
      <c r="U66" s="223" t="str">
        <f t="shared" si="17"/>
        <v>N/A</v>
      </c>
      <c r="V66" s="221"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ht="14.5" customHeight="1">
      <c r="A67" s="66" t="s">
        <v>18</v>
      </c>
      <c r="B67" s="66" t="s">
        <v>37</v>
      </c>
      <c r="C67" s="66" t="str" cm="1">
        <f t="array" ref="C67">_xlfn.IFNA(_xlfn.IFS(B67="Starter","Starters &amp; Sides",B67="Sides","Starters &amp; Sides"),B67)</f>
        <v>Starters &amp; Sides</v>
      </c>
      <c r="D67" s="84" t="s">
        <v>3342</v>
      </c>
      <c r="E67" s="74"/>
      <c r="F67" s="4"/>
      <c r="G67" s="4"/>
      <c r="H67" s="4"/>
      <c r="I67" s="4"/>
      <c r="J67" s="4">
        <v>6.95</v>
      </c>
      <c r="K67" s="4">
        <v>6.95</v>
      </c>
      <c r="L67" s="4">
        <v>6.95</v>
      </c>
      <c r="M67" s="4">
        <v>7.75</v>
      </c>
      <c r="N67" s="4">
        <v>7.75</v>
      </c>
      <c r="O67" s="4">
        <v>7.95</v>
      </c>
      <c r="P67" s="4">
        <v>7.95</v>
      </c>
      <c r="Q67" s="337">
        <v>7.95</v>
      </c>
      <c r="R67" s="15" t="str">
        <f t="shared" si="14"/>
        <v>Yes</v>
      </c>
      <c r="S67" s="15" t="str">
        <f t="shared" si="15"/>
        <v>No</v>
      </c>
      <c r="T67" s="221" t="str">
        <f t="shared" si="16"/>
        <v>Yes</v>
      </c>
      <c r="U67" s="223">
        <f t="shared" si="17"/>
        <v>0</v>
      </c>
      <c r="V67" s="221" t="str">
        <f t="shared" si="18"/>
        <v>Yes</v>
      </c>
      <c r="W67" s="223">
        <f t="shared" si="19"/>
        <v>0</v>
      </c>
      <c r="X67" s="221" t="str">
        <f t="shared" si="20"/>
        <v>Yes</v>
      </c>
      <c r="Y67" s="223">
        <f t="shared" si="21"/>
        <v>2.5806451612903292E-2</v>
      </c>
      <c r="Z67" s="222" t="str">
        <f t="shared" si="22"/>
        <v>Yes</v>
      </c>
      <c r="AA67" s="68">
        <f t="shared" si="23"/>
        <v>2.5806451612903292E-2</v>
      </c>
      <c r="AB67" s="65" t="str">
        <f t="shared" si="24"/>
        <v>Yes</v>
      </c>
      <c r="AC67" s="68">
        <f t="shared" si="25"/>
        <v>0.14388489208633093</v>
      </c>
      <c r="AD67" s="65" t="str">
        <f t="shared" si="26"/>
        <v>No</v>
      </c>
      <c r="AE67" s="68" t="str">
        <f t="shared" si="27"/>
        <v>N/A</v>
      </c>
      <c r="AF67" s="66"/>
    </row>
    <row r="68" spans="1:32" ht="14.5" hidden="1" customHeight="1">
      <c r="A68" s="66" t="s">
        <v>18</v>
      </c>
      <c r="B68" s="66" t="s">
        <v>37</v>
      </c>
      <c r="C68" s="66" t="str" cm="1">
        <f t="array" ref="C68">_xlfn.IFNA(_xlfn.IFS(B68="Starter","Starters &amp; Sides",B68="Sides","Starters &amp; Sides"),B68)</f>
        <v>Starters &amp; Sides</v>
      </c>
      <c r="D68" s="84" t="s">
        <v>3343</v>
      </c>
      <c r="E68" s="74">
        <v>5.95</v>
      </c>
      <c r="F68" s="4">
        <v>6.65</v>
      </c>
      <c r="G68" s="4">
        <v>6.65</v>
      </c>
      <c r="H68" s="4"/>
      <c r="I68" s="4"/>
      <c r="J68" s="4"/>
      <c r="K68" s="4"/>
      <c r="L68" s="4"/>
      <c r="M68" s="4"/>
      <c r="N68" s="4"/>
      <c r="O68" s="4"/>
      <c r="P68" s="4"/>
      <c r="Q68" s="337"/>
      <c r="R68" s="15" t="str">
        <f t="shared" si="14"/>
        <v>No</v>
      </c>
      <c r="S68" s="15" t="str">
        <f t="shared" si="15"/>
        <v>No</v>
      </c>
      <c r="T68" s="221" t="str">
        <f t="shared" si="16"/>
        <v>No</v>
      </c>
      <c r="U68" s="223" t="str">
        <f t="shared" si="17"/>
        <v>N/A</v>
      </c>
      <c r="V68" s="221" t="str">
        <f t="shared" si="18"/>
        <v>No</v>
      </c>
      <c r="W68" s="223" t="str">
        <f t="shared" si="19"/>
        <v>N/A</v>
      </c>
      <c r="X68" s="221" t="str">
        <f t="shared" si="20"/>
        <v>No</v>
      </c>
      <c r="Y68" s="223" t="str">
        <f t="shared" si="21"/>
        <v>N/A</v>
      </c>
      <c r="Z68" s="222" t="str">
        <f t="shared" si="22"/>
        <v>No</v>
      </c>
      <c r="AA68" s="68" t="str">
        <f t="shared" si="23"/>
        <v>N/A</v>
      </c>
      <c r="AB68" s="65" t="str">
        <f t="shared" si="24"/>
        <v>No</v>
      </c>
      <c r="AC68" s="68" t="str">
        <f t="shared" si="25"/>
        <v>N/A</v>
      </c>
      <c r="AD68" s="65" t="str">
        <f t="shared" si="26"/>
        <v>No</v>
      </c>
      <c r="AE68" s="68" t="str">
        <f t="shared" si="27"/>
        <v>N/A</v>
      </c>
      <c r="AF68" s="66"/>
    </row>
    <row r="69" spans="1:32" ht="14.5" customHeight="1">
      <c r="A69" s="66" t="s">
        <v>18</v>
      </c>
      <c r="B69" s="66" t="s">
        <v>37</v>
      </c>
      <c r="C69" s="66" t="str" cm="1">
        <f t="array" ref="C69">_xlfn.IFNA(_xlfn.IFS(B69="Starter","Starters &amp; Sides",B69="Sides","Starters &amp; Sides"),B69)</f>
        <v>Starters &amp; Sides</v>
      </c>
      <c r="D69" s="84" t="s">
        <v>3344</v>
      </c>
      <c r="E69" s="74">
        <v>6.65</v>
      </c>
      <c r="F69" s="4">
        <v>7.45</v>
      </c>
      <c r="G69" s="4">
        <v>7.45</v>
      </c>
      <c r="H69" s="4">
        <v>7.95</v>
      </c>
      <c r="I69" s="4">
        <v>7.95</v>
      </c>
      <c r="J69" s="4">
        <v>7.95</v>
      </c>
      <c r="K69" s="4">
        <v>7.95</v>
      </c>
      <c r="L69" s="4">
        <v>7.95</v>
      </c>
      <c r="M69" s="4">
        <v>8.75</v>
      </c>
      <c r="N69" s="4">
        <v>8.75</v>
      </c>
      <c r="O69" s="4">
        <v>8.9499999999999993</v>
      </c>
      <c r="P69" s="4">
        <v>8.9499999999999993</v>
      </c>
      <c r="Q69" s="337">
        <v>8.9499999999999993</v>
      </c>
      <c r="R69" s="15" t="str">
        <f t="shared" si="14"/>
        <v>Yes</v>
      </c>
      <c r="S69" s="15" t="str">
        <f t="shared" si="15"/>
        <v>No</v>
      </c>
      <c r="T69" s="221" t="str">
        <f t="shared" si="16"/>
        <v>Yes</v>
      </c>
      <c r="U69" s="223">
        <f t="shared" si="17"/>
        <v>0</v>
      </c>
      <c r="V69" s="221" t="str">
        <f t="shared" si="18"/>
        <v>Yes</v>
      </c>
      <c r="W69" s="223">
        <f t="shared" si="19"/>
        <v>0</v>
      </c>
      <c r="X69" s="221" t="str">
        <f t="shared" si="20"/>
        <v>Yes</v>
      </c>
      <c r="Y69" s="223">
        <f t="shared" si="21"/>
        <v>2.2857142857142687E-2</v>
      </c>
      <c r="Z69" s="222" t="str">
        <f t="shared" si="22"/>
        <v>Yes</v>
      </c>
      <c r="AA69" s="68">
        <f t="shared" si="23"/>
        <v>2.2857142857142687E-2</v>
      </c>
      <c r="AB69" s="65" t="str">
        <f t="shared" si="24"/>
        <v>Yes</v>
      </c>
      <c r="AC69" s="68">
        <f t="shared" si="25"/>
        <v>0.12578616352201255</v>
      </c>
      <c r="AD69" s="65" t="str">
        <f t="shared" si="26"/>
        <v>Yes</v>
      </c>
      <c r="AE69" s="68">
        <f t="shared" si="27"/>
        <v>0.34586466165413521</v>
      </c>
      <c r="AF69" s="66"/>
    </row>
    <row r="70" spans="1:32" ht="14.5" customHeight="1">
      <c r="A70" s="66" t="s">
        <v>18</v>
      </c>
      <c r="B70" s="66" t="s">
        <v>37</v>
      </c>
      <c r="C70" s="66" t="str" cm="1">
        <f t="array" ref="C70">_xlfn.IFNA(_xlfn.IFS(B70="Starter","Starters &amp; Sides",B70="Sides","Starters &amp; Sides"),B70)</f>
        <v>Starters &amp; Sides</v>
      </c>
      <c r="D70" s="84" t="s">
        <v>3345</v>
      </c>
      <c r="E70" s="74"/>
      <c r="F70" s="4"/>
      <c r="G70" s="4"/>
      <c r="H70" s="4"/>
      <c r="I70" s="4"/>
      <c r="J70" s="4">
        <v>6.95</v>
      </c>
      <c r="K70" s="4">
        <v>6.95</v>
      </c>
      <c r="L70" s="4">
        <v>6.95</v>
      </c>
      <c r="M70" s="4">
        <v>7.75</v>
      </c>
      <c r="N70" s="4">
        <v>7.75</v>
      </c>
      <c r="O70" s="4">
        <v>7.95</v>
      </c>
      <c r="P70" s="4">
        <v>7.95</v>
      </c>
      <c r="Q70" s="337">
        <v>7.95</v>
      </c>
      <c r="R70" s="15" t="str">
        <f t="shared" si="14"/>
        <v>Yes</v>
      </c>
      <c r="S70" s="15" t="str">
        <f t="shared" si="15"/>
        <v>No</v>
      </c>
      <c r="T70" s="221" t="str">
        <f t="shared" si="16"/>
        <v>Yes</v>
      </c>
      <c r="U70" s="223">
        <f t="shared" si="17"/>
        <v>0</v>
      </c>
      <c r="V70" s="221" t="str">
        <f t="shared" si="18"/>
        <v>Yes</v>
      </c>
      <c r="W70" s="223">
        <f t="shared" si="19"/>
        <v>0</v>
      </c>
      <c r="X70" s="221" t="str">
        <f t="shared" si="20"/>
        <v>Yes</v>
      </c>
      <c r="Y70" s="223">
        <f t="shared" si="21"/>
        <v>2.5806451612903292E-2</v>
      </c>
      <c r="Z70" s="222" t="str">
        <f t="shared" si="22"/>
        <v>Yes</v>
      </c>
      <c r="AA70" s="68">
        <f t="shared" si="23"/>
        <v>2.5806451612903292E-2</v>
      </c>
      <c r="AB70" s="65" t="str">
        <f t="shared" si="24"/>
        <v>Yes</v>
      </c>
      <c r="AC70" s="68">
        <f t="shared" si="25"/>
        <v>0.14388489208633093</v>
      </c>
      <c r="AD70" s="65" t="str">
        <f t="shared" si="26"/>
        <v>No</v>
      </c>
      <c r="AE70" s="68" t="str">
        <f t="shared" si="27"/>
        <v>N/A</v>
      </c>
      <c r="AF70" s="66"/>
    </row>
    <row r="71" spans="1:32" ht="14.5" customHeight="1">
      <c r="A71" s="66" t="s">
        <v>18</v>
      </c>
      <c r="B71" s="66" t="s">
        <v>37</v>
      </c>
      <c r="C71" s="66" t="str" cm="1">
        <f t="array" ref="C71">_xlfn.IFNA(_xlfn.IFS(B71="Starter","Starters &amp; Sides",B71="Sides","Starters &amp; Sides"),B71)</f>
        <v>Starters &amp; Sides</v>
      </c>
      <c r="D71" s="84" t="s">
        <v>3346</v>
      </c>
      <c r="E71" s="74">
        <v>2.95</v>
      </c>
      <c r="F71" s="4">
        <v>3.45</v>
      </c>
      <c r="G71" s="4">
        <v>3.45</v>
      </c>
      <c r="H71" s="4">
        <v>3.95</v>
      </c>
      <c r="I71" s="4">
        <v>3.95</v>
      </c>
      <c r="J71" s="4">
        <v>3.95</v>
      </c>
      <c r="K71" s="4">
        <v>3.95</v>
      </c>
      <c r="L71" s="4">
        <v>3.95</v>
      </c>
      <c r="M71" s="4">
        <v>4.25</v>
      </c>
      <c r="N71" s="4">
        <v>4.25</v>
      </c>
      <c r="O71" s="4">
        <v>4.45</v>
      </c>
      <c r="P71" s="4">
        <v>4.45</v>
      </c>
      <c r="Q71" s="337">
        <v>4.45</v>
      </c>
      <c r="R71" s="15" t="str">
        <f t="shared" si="14"/>
        <v>Yes</v>
      </c>
      <c r="S71" s="15" t="str">
        <f t="shared" si="15"/>
        <v>No</v>
      </c>
      <c r="T71" s="221" t="str">
        <f t="shared" si="16"/>
        <v>Yes</v>
      </c>
      <c r="U71" s="223">
        <f t="shared" si="17"/>
        <v>0</v>
      </c>
      <c r="V71" s="221" t="str">
        <f t="shared" si="18"/>
        <v>Yes</v>
      </c>
      <c r="W71" s="223">
        <f t="shared" si="19"/>
        <v>0</v>
      </c>
      <c r="X71" s="221" t="str">
        <f t="shared" si="20"/>
        <v>Yes</v>
      </c>
      <c r="Y71" s="223">
        <f t="shared" si="21"/>
        <v>4.705882352941182E-2</v>
      </c>
      <c r="Z71" s="222" t="str">
        <f t="shared" si="22"/>
        <v>Yes</v>
      </c>
      <c r="AA71" s="68">
        <f t="shared" si="23"/>
        <v>4.705882352941182E-2</v>
      </c>
      <c r="AB71" s="65" t="str">
        <f t="shared" si="24"/>
        <v>Yes</v>
      </c>
      <c r="AC71" s="68">
        <f t="shared" si="25"/>
        <v>0.12658227848101267</v>
      </c>
      <c r="AD71" s="65" t="str">
        <f t="shared" si="26"/>
        <v>Yes</v>
      </c>
      <c r="AE71" s="68">
        <f t="shared" si="27"/>
        <v>0.50847457627118642</v>
      </c>
      <c r="AF71" s="66"/>
    </row>
    <row r="72" spans="1:32" ht="14.5" hidden="1" customHeight="1">
      <c r="A72" s="66" t="s">
        <v>18</v>
      </c>
      <c r="B72" s="66" t="s">
        <v>37</v>
      </c>
      <c r="C72" s="66" t="str" cm="1">
        <f t="array" ref="C72">_xlfn.IFNA(_xlfn.IFS(B72="Starter","Starters &amp; Sides",B72="Sides","Starters &amp; Sides"),B72)</f>
        <v>Starters &amp; Sides</v>
      </c>
      <c r="D72" s="84" t="s">
        <v>3347</v>
      </c>
      <c r="E72" s="74"/>
      <c r="F72" s="4"/>
      <c r="G72" s="4"/>
      <c r="H72" s="4"/>
      <c r="I72" s="4"/>
      <c r="J72" s="4"/>
      <c r="K72" s="4"/>
      <c r="L72" s="4"/>
      <c r="M72" s="4">
        <v>8.75</v>
      </c>
      <c r="N72" s="4">
        <v>8.75</v>
      </c>
      <c r="O72" s="4">
        <v>8.75</v>
      </c>
      <c r="P72" s="4"/>
      <c r="Q72" s="337"/>
      <c r="R72" s="15" t="str">
        <f t="shared" si="14"/>
        <v>No</v>
      </c>
      <c r="S72" s="15" t="str">
        <f t="shared" si="15"/>
        <v>No</v>
      </c>
      <c r="T72" s="221" t="str">
        <f t="shared" si="16"/>
        <v>No</v>
      </c>
      <c r="U72" s="223" t="str">
        <f t="shared" si="17"/>
        <v>N/A</v>
      </c>
      <c r="V72" s="221" t="str">
        <f t="shared" si="18"/>
        <v>No</v>
      </c>
      <c r="W72" s="223" t="str">
        <f t="shared" si="19"/>
        <v>N/A</v>
      </c>
      <c r="X72" s="221" t="str">
        <f t="shared" si="20"/>
        <v>No</v>
      </c>
      <c r="Y72" s="223" t="str">
        <f t="shared" si="21"/>
        <v>N/A</v>
      </c>
      <c r="Z72" s="222" t="str">
        <f t="shared" si="22"/>
        <v>No</v>
      </c>
      <c r="AA72" s="68" t="str">
        <f t="shared" si="23"/>
        <v>N/A</v>
      </c>
      <c r="AB72" s="65" t="str">
        <f t="shared" si="24"/>
        <v>No</v>
      </c>
      <c r="AC72" s="68" t="str">
        <f t="shared" si="25"/>
        <v>N/A</v>
      </c>
      <c r="AD72" s="65" t="str">
        <f t="shared" si="26"/>
        <v>No</v>
      </c>
      <c r="AE72" s="68" t="str">
        <f t="shared" si="27"/>
        <v>N/A</v>
      </c>
      <c r="AF72" s="66"/>
    </row>
    <row r="73" spans="1:32" ht="14.5" customHeight="1">
      <c r="A73" s="66" t="s">
        <v>18</v>
      </c>
      <c r="B73" s="66" t="s">
        <v>37</v>
      </c>
      <c r="C73" s="66" t="str" cm="1">
        <f t="array" ref="C73">_xlfn.IFNA(_xlfn.IFS(B73="Starter","Starters &amp; Sides",B73="Sides","Starters &amp; Sides"),B73)</f>
        <v>Starters &amp; Sides</v>
      </c>
      <c r="D73" s="84" t="s">
        <v>299</v>
      </c>
      <c r="E73" s="74"/>
      <c r="F73" s="4"/>
      <c r="G73" s="4"/>
      <c r="H73" s="4"/>
      <c r="I73" s="4"/>
      <c r="J73" s="4"/>
      <c r="K73" s="4"/>
      <c r="L73" s="4"/>
      <c r="M73" s="4">
        <v>8.25</v>
      </c>
      <c r="N73" s="4">
        <v>8.25</v>
      </c>
      <c r="O73" s="4">
        <v>8.65</v>
      </c>
      <c r="P73" s="4">
        <v>8.75</v>
      </c>
      <c r="Q73" s="337">
        <v>8.75</v>
      </c>
      <c r="R73" s="15" t="str">
        <f t="shared" si="14"/>
        <v>Yes</v>
      </c>
      <c r="S73" s="15" t="str">
        <f t="shared" si="15"/>
        <v>No</v>
      </c>
      <c r="T73" s="221" t="str">
        <f t="shared" si="16"/>
        <v>Yes</v>
      </c>
      <c r="U73" s="223">
        <f t="shared" si="17"/>
        <v>0</v>
      </c>
      <c r="V73" s="221" t="str">
        <f t="shared" si="18"/>
        <v>Yes</v>
      </c>
      <c r="W73" s="223">
        <f t="shared" si="19"/>
        <v>1.156069364161838E-2</v>
      </c>
      <c r="X73" s="221" t="str">
        <f t="shared" si="20"/>
        <v>Yes</v>
      </c>
      <c r="Y73" s="223">
        <f t="shared" si="21"/>
        <v>6.0606060606060552E-2</v>
      </c>
      <c r="Z73" s="222" t="str">
        <f t="shared" si="22"/>
        <v>Yes</v>
      </c>
      <c r="AA73" s="68">
        <f t="shared" si="23"/>
        <v>6.0606060606060552E-2</v>
      </c>
      <c r="AB73" s="65" t="str">
        <f t="shared" si="24"/>
        <v>No</v>
      </c>
      <c r="AC73" s="68" t="str">
        <f t="shared" si="25"/>
        <v>N/A</v>
      </c>
      <c r="AD73" s="65" t="str">
        <f t="shared" si="26"/>
        <v>No</v>
      </c>
      <c r="AE73" s="68" t="str">
        <f t="shared" si="27"/>
        <v>N/A</v>
      </c>
      <c r="AF73" s="66"/>
    </row>
    <row r="74" spans="1:32" ht="14.5" hidden="1" customHeight="1">
      <c r="A74" s="66" t="s">
        <v>18</v>
      </c>
      <c r="B74" s="66" t="s">
        <v>37</v>
      </c>
      <c r="C74" s="66" t="str" cm="1">
        <f t="array" ref="C74">_xlfn.IFNA(_xlfn.IFS(B74="Starter","Starters &amp; Sides",B74="Sides","Starters &amp; Sides"),B74)</f>
        <v>Starters &amp; Sides</v>
      </c>
      <c r="D74" s="84" t="s">
        <v>3348</v>
      </c>
      <c r="E74" s="74"/>
      <c r="F74" s="4"/>
      <c r="G74" s="4"/>
      <c r="H74" s="4">
        <v>7.25</v>
      </c>
      <c r="I74" s="4"/>
      <c r="J74" s="4"/>
      <c r="K74" s="4"/>
      <c r="L74" s="4"/>
      <c r="M74" s="4"/>
      <c r="N74" s="4"/>
      <c r="O74" s="4"/>
      <c r="P74" s="4"/>
      <c r="Q74" s="337"/>
      <c r="R74" s="15" t="str">
        <f t="shared" si="14"/>
        <v>No</v>
      </c>
      <c r="S74" s="15" t="str">
        <f t="shared" si="15"/>
        <v>No</v>
      </c>
      <c r="T74" s="221" t="str">
        <f t="shared" si="16"/>
        <v>No</v>
      </c>
      <c r="U74" s="223" t="str">
        <f t="shared" si="17"/>
        <v>N/A</v>
      </c>
      <c r="V74" s="221" t="str">
        <f t="shared" si="18"/>
        <v>No</v>
      </c>
      <c r="W74" s="223" t="str">
        <f t="shared" si="19"/>
        <v>N/A</v>
      </c>
      <c r="X74" s="221" t="str">
        <f t="shared" si="20"/>
        <v>No</v>
      </c>
      <c r="Y74" s="223" t="str">
        <f t="shared" si="21"/>
        <v>N/A</v>
      </c>
      <c r="Z74" s="222" t="str">
        <f t="shared" si="22"/>
        <v>No</v>
      </c>
      <c r="AA74" s="68" t="str">
        <f t="shared" si="23"/>
        <v>N/A</v>
      </c>
      <c r="AB74" s="65" t="str">
        <f t="shared" si="24"/>
        <v>No</v>
      </c>
      <c r="AC74" s="68" t="str">
        <f t="shared" si="25"/>
        <v>N/A</v>
      </c>
      <c r="AD74" s="65" t="str">
        <f t="shared" si="26"/>
        <v>No</v>
      </c>
      <c r="AE74" s="68" t="str">
        <f t="shared" si="27"/>
        <v>N/A</v>
      </c>
      <c r="AF74" s="66"/>
    </row>
    <row r="75" spans="1:32" ht="14.5" hidden="1" customHeight="1">
      <c r="A75" s="66" t="s">
        <v>18</v>
      </c>
      <c r="B75" s="66" t="s">
        <v>37</v>
      </c>
      <c r="C75" s="66" t="str" cm="1">
        <f t="array" ref="C75">_xlfn.IFNA(_xlfn.IFS(B75="Starter","Starters &amp; Sides",B75="Sides","Starters &amp; Sides"),B75)</f>
        <v>Starters &amp; Sides</v>
      </c>
      <c r="D75" s="84" t="s">
        <v>3349</v>
      </c>
      <c r="E75" s="74"/>
      <c r="F75" s="4"/>
      <c r="G75" s="4"/>
      <c r="H75" s="4"/>
      <c r="I75" s="4"/>
      <c r="J75" s="4"/>
      <c r="K75" s="4"/>
      <c r="L75" s="4">
        <v>6.95</v>
      </c>
      <c r="M75" s="4"/>
      <c r="N75" s="4"/>
      <c r="O75" s="4"/>
      <c r="P75" s="4"/>
      <c r="Q75" s="337"/>
      <c r="R75" s="15" t="str">
        <f t="shared" si="14"/>
        <v>No</v>
      </c>
      <c r="S75" s="15" t="str">
        <f t="shared" si="15"/>
        <v>No</v>
      </c>
      <c r="T75" s="221" t="str">
        <f t="shared" si="16"/>
        <v>No</v>
      </c>
      <c r="U75" s="223" t="str">
        <f t="shared" si="17"/>
        <v>N/A</v>
      </c>
      <c r="V75" s="221" t="str">
        <f t="shared" si="18"/>
        <v>No</v>
      </c>
      <c r="W75" s="223" t="str">
        <f t="shared" si="19"/>
        <v>N/A</v>
      </c>
      <c r="X75" s="221" t="str">
        <f t="shared" si="20"/>
        <v>No</v>
      </c>
      <c r="Y75" s="223" t="str">
        <f t="shared" si="21"/>
        <v>N/A</v>
      </c>
      <c r="Z75" s="222" t="str">
        <f t="shared" si="22"/>
        <v>No</v>
      </c>
      <c r="AA75" s="68" t="str">
        <f t="shared" si="23"/>
        <v>N/A</v>
      </c>
      <c r="AB75" s="65" t="str">
        <f t="shared" si="24"/>
        <v>No</v>
      </c>
      <c r="AC75" s="68" t="str">
        <f t="shared" si="25"/>
        <v>N/A</v>
      </c>
      <c r="AD75" s="65" t="str">
        <f t="shared" si="26"/>
        <v>No</v>
      </c>
      <c r="AE75" s="68" t="str">
        <f t="shared" si="27"/>
        <v>N/A</v>
      </c>
      <c r="AF75" s="66"/>
    </row>
    <row r="76" spans="1:32" ht="14.5" hidden="1" customHeight="1">
      <c r="A76" s="66" t="s">
        <v>18</v>
      </c>
      <c r="B76" s="66" t="s">
        <v>37</v>
      </c>
      <c r="C76" s="66" t="str" cm="1">
        <f t="array" ref="C76">_xlfn.IFNA(_xlfn.IFS(B76="Starter","Starters &amp; Sides",B76="Sides","Starters &amp; Sides"),B76)</f>
        <v>Starters &amp; Sides</v>
      </c>
      <c r="D76" s="84" t="s">
        <v>3350</v>
      </c>
      <c r="E76" s="74"/>
      <c r="F76" s="4"/>
      <c r="G76" s="4"/>
      <c r="H76" s="4">
        <v>7.95</v>
      </c>
      <c r="I76" s="4">
        <v>7.95</v>
      </c>
      <c r="J76" s="4">
        <v>7.95</v>
      </c>
      <c r="K76" s="4">
        <v>7.95</v>
      </c>
      <c r="L76" s="4">
        <v>7.95</v>
      </c>
      <c r="M76" s="4"/>
      <c r="N76" s="4"/>
      <c r="O76" s="4"/>
      <c r="P76" s="4"/>
      <c r="Q76" s="337"/>
      <c r="R76" s="15" t="str">
        <f t="shared" si="14"/>
        <v>No</v>
      </c>
      <c r="S76" s="15" t="str">
        <f t="shared" si="15"/>
        <v>No</v>
      </c>
      <c r="T76" s="221" t="str">
        <f t="shared" si="16"/>
        <v>No</v>
      </c>
      <c r="U76" s="223" t="str">
        <f t="shared" si="17"/>
        <v>N/A</v>
      </c>
      <c r="V76" s="221" t="str">
        <f t="shared" si="18"/>
        <v>No</v>
      </c>
      <c r="W76" s="223" t="str">
        <f t="shared" si="19"/>
        <v>N/A</v>
      </c>
      <c r="X76" s="221" t="str">
        <f t="shared" si="20"/>
        <v>No</v>
      </c>
      <c r="Y76" s="223" t="str">
        <f t="shared" si="21"/>
        <v>N/A</v>
      </c>
      <c r="Z76" s="222" t="str">
        <f t="shared" si="22"/>
        <v>No</v>
      </c>
      <c r="AA76" s="68" t="str">
        <f t="shared" si="23"/>
        <v>N/A</v>
      </c>
      <c r="AB76" s="65" t="str">
        <f t="shared" si="24"/>
        <v>No</v>
      </c>
      <c r="AC76" s="68" t="str">
        <f t="shared" si="25"/>
        <v>N/A</v>
      </c>
      <c r="AD76" s="65" t="str">
        <f t="shared" si="26"/>
        <v>No</v>
      </c>
      <c r="AE76" s="68" t="str">
        <f t="shared" si="27"/>
        <v>N/A</v>
      </c>
      <c r="AF76" s="66"/>
    </row>
    <row r="77" spans="1:32" ht="14.5" hidden="1" customHeight="1">
      <c r="A77" s="66" t="s">
        <v>18</v>
      </c>
      <c r="B77" s="66" t="s">
        <v>37</v>
      </c>
      <c r="C77" s="66" t="str" cm="1">
        <f t="array" ref="C77">_xlfn.IFNA(_xlfn.IFS(B77="Starter","Starters &amp; Sides",B77="Sides","Starters &amp; Sides"),B77)</f>
        <v>Starters &amp; Sides</v>
      </c>
      <c r="D77" s="84" t="s">
        <v>3351</v>
      </c>
      <c r="E77" s="74"/>
      <c r="F77" s="4"/>
      <c r="G77" s="4"/>
      <c r="H77" s="4"/>
      <c r="I77" s="4"/>
      <c r="J77" s="4">
        <v>4.95</v>
      </c>
      <c r="K77" s="4">
        <v>4.95</v>
      </c>
      <c r="L77" s="4">
        <v>4.95</v>
      </c>
      <c r="M77" s="4"/>
      <c r="N77" s="4"/>
      <c r="O77" s="4"/>
      <c r="P77" s="4"/>
      <c r="Q77" s="337"/>
      <c r="R77" s="15" t="str">
        <f t="shared" si="14"/>
        <v>No</v>
      </c>
      <c r="S77" s="15" t="str">
        <f t="shared" si="15"/>
        <v>No</v>
      </c>
      <c r="T77" s="221" t="str">
        <f t="shared" si="16"/>
        <v>No</v>
      </c>
      <c r="U77" s="223" t="str">
        <f t="shared" si="17"/>
        <v>N/A</v>
      </c>
      <c r="V77" s="221" t="str">
        <f t="shared" si="18"/>
        <v>No</v>
      </c>
      <c r="W77" s="223" t="str">
        <f t="shared" si="19"/>
        <v>N/A</v>
      </c>
      <c r="X77" s="221" t="str">
        <f t="shared" si="20"/>
        <v>No</v>
      </c>
      <c r="Y77" s="223" t="str">
        <f t="shared" si="21"/>
        <v>N/A</v>
      </c>
      <c r="Z77" s="222" t="str">
        <f t="shared" si="22"/>
        <v>No</v>
      </c>
      <c r="AA77" s="68" t="str">
        <f t="shared" si="23"/>
        <v>N/A</v>
      </c>
      <c r="AB77" s="65" t="str">
        <f t="shared" si="24"/>
        <v>No</v>
      </c>
      <c r="AC77" s="68" t="str">
        <f t="shared" si="25"/>
        <v>N/A</v>
      </c>
      <c r="AD77" s="65" t="str">
        <f t="shared" si="26"/>
        <v>No</v>
      </c>
      <c r="AE77" s="68" t="str">
        <f t="shared" si="27"/>
        <v>N/A</v>
      </c>
      <c r="AF77" s="66"/>
    </row>
    <row r="78" spans="1:32" ht="14.5" hidden="1" customHeight="1">
      <c r="A78" s="66" t="s">
        <v>18</v>
      </c>
      <c r="B78" s="66" t="s">
        <v>37</v>
      </c>
      <c r="C78" s="66" t="str" cm="1">
        <f t="array" ref="C78">_xlfn.IFNA(_xlfn.IFS(B78="Starter","Starters &amp; Sides",B78="Sides","Starters &amp; Sides"),B78)</f>
        <v>Starters &amp; Sides</v>
      </c>
      <c r="D78" s="84" t="s">
        <v>3352</v>
      </c>
      <c r="E78" s="74">
        <v>4.3</v>
      </c>
      <c r="F78" s="4">
        <v>4.5999999999999996</v>
      </c>
      <c r="G78" s="4">
        <v>4.5999999999999996</v>
      </c>
      <c r="H78" s="4">
        <v>4.95</v>
      </c>
      <c r="I78" s="4"/>
      <c r="J78" s="4"/>
      <c r="K78" s="4"/>
      <c r="L78" s="4"/>
      <c r="M78" s="4"/>
      <c r="N78" s="4"/>
      <c r="O78" s="4"/>
      <c r="P78" s="4"/>
      <c r="Q78" s="337"/>
      <c r="R78" s="15" t="str">
        <f t="shared" si="14"/>
        <v>No</v>
      </c>
      <c r="S78" s="15" t="str">
        <f t="shared" si="15"/>
        <v>No</v>
      </c>
      <c r="T78" s="221" t="str">
        <f t="shared" si="16"/>
        <v>No</v>
      </c>
      <c r="U78" s="223" t="str">
        <f t="shared" si="17"/>
        <v>N/A</v>
      </c>
      <c r="V78" s="221"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t="14.5" customHeight="1">
      <c r="A79" s="66" t="s">
        <v>18</v>
      </c>
      <c r="B79" s="66" t="s">
        <v>37</v>
      </c>
      <c r="C79" s="66" t="str" cm="1">
        <f t="array" ref="C79">_xlfn.IFNA(_xlfn.IFS(B79="Starter","Starters &amp; Sides",B79="Sides","Starters &amp; Sides"),B79)</f>
        <v>Starters &amp; Sides</v>
      </c>
      <c r="D79" s="84" t="s">
        <v>3353</v>
      </c>
      <c r="E79" s="74">
        <v>2.95</v>
      </c>
      <c r="F79" s="4">
        <v>3.45</v>
      </c>
      <c r="G79" s="4">
        <v>3.45</v>
      </c>
      <c r="H79" s="4">
        <v>3.95</v>
      </c>
      <c r="I79" s="4">
        <v>3.95</v>
      </c>
      <c r="J79" s="4">
        <v>3.95</v>
      </c>
      <c r="K79" s="4">
        <v>3.95</v>
      </c>
      <c r="L79" s="4">
        <v>3.95</v>
      </c>
      <c r="M79" s="4">
        <v>4.25</v>
      </c>
      <c r="N79" s="4">
        <v>4.25</v>
      </c>
      <c r="O79" s="4">
        <v>4.25</v>
      </c>
      <c r="P79" s="4">
        <v>4.25</v>
      </c>
      <c r="Q79" s="337">
        <v>4.25</v>
      </c>
      <c r="R79" s="15" t="str">
        <f t="shared" si="14"/>
        <v>Yes</v>
      </c>
      <c r="S79" s="15" t="str">
        <f t="shared" si="15"/>
        <v>No</v>
      </c>
      <c r="T79" s="221" t="str">
        <f t="shared" si="16"/>
        <v>Yes</v>
      </c>
      <c r="U79" s="223">
        <f t="shared" si="17"/>
        <v>0</v>
      </c>
      <c r="V79" s="221" t="str">
        <f t="shared" si="18"/>
        <v>Yes</v>
      </c>
      <c r="W79" s="223">
        <f t="shared" si="19"/>
        <v>0</v>
      </c>
      <c r="X79" s="221" t="str">
        <f t="shared" si="20"/>
        <v>Yes</v>
      </c>
      <c r="Y79" s="223">
        <f t="shared" si="21"/>
        <v>0</v>
      </c>
      <c r="Z79" s="222" t="str">
        <f t="shared" si="22"/>
        <v>Yes</v>
      </c>
      <c r="AA79" s="68">
        <f t="shared" si="23"/>
        <v>0</v>
      </c>
      <c r="AB79" s="65" t="str">
        <f t="shared" si="24"/>
        <v>Yes</v>
      </c>
      <c r="AC79" s="68">
        <f t="shared" si="25"/>
        <v>7.5949367088607556E-2</v>
      </c>
      <c r="AD79" s="65" t="str">
        <f t="shared" si="26"/>
        <v>Yes</v>
      </c>
      <c r="AE79" s="68">
        <f t="shared" si="27"/>
        <v>0.44067796610169485</v>
      </c>
      <c r="AF79" s="66"/>
    </row>
    <row r="80" spans="1:32" ht="14.5" hidden="1" customHeight="1">
      <c r="A80" s="66" t="s">
        <v>18</v>
      </c>
      <c r="B80" s="66" t="s">
        <v>37</v>
      </c>
      <c r="C80" s="66" t="str" cm="1">
        <f t="array" ref="C80">_xlfn.IFNA(_xlfn.IFS(B80="Starter","Starters &amp; Sides",B80="Sides","Starters &amp; Sides"),B80)</f>
        <v>Starters &amp; Sides</v>
      </c>
      <c r="D80" s="84" t="s">
        <v>3354</v>
      </c>
      <c r="E80" s="74"/>
      <c r="F80" s="4"/>
      <c r="G80" s="4"/>
      <c r="H80" s="4"/>
      <c r="I80" s="4"/>
      <c r="J80" s="4"/>
      <c r="K80" s="4"/>
      <c r="L80" s="4"/>
      <c r="M80" s="4">
        <v>8.75</v>
      </c>
      <c r="N80" s="4">
        <v>8.75</v>
      </c>
      <c r="O80" s="4"/>
      <c r="P80" s="4"/>
      <c r="Q80" s="337"/>
      <c r="R80" s="15" t="str">
        <f t="shared" si="14"/>
        <v>No</v>
      </c>
      <c r="S80" s="15" t="str">
        <f t="shared" si="15"/>
        <v>No</v>
      </c>
      <c r="T80" s="221" t="str">
        <f t="shared" si="16"/>
        <v>No</v>
      </c>
      <c r="U80" s="223" t="str">
        <f t="shared" si="17"/>
        <v>N/A</v>
      </c>
      <c r="V80" s="221" t="str">
        <f t="shared" si="18"/>
        <v>No</v>
      </c>
      <c r="W80" s="223" t="str">
        <f t="shared" si="19"/>
        <v>N/A</v>
      </c>
      <c r="X80" s="221" t="str">
        <f t="shared" si="20"/>
        <v>No</v>
      </c>
      <c r="Y80" s="223" t="str">
        <f t="shared" si="21"/>
        <v>N/A</v>
      </c>
      <c r="Z80" s="222" t="str">
        <f t="shared" si="22"/>
        <v>No</v>
      </c>
      <c r="AA80" s="68" t="str">
        <f t="shared" si="23"/>
        <v>N/A</v>
      </c>
      <c r="AB80" s="65" t="str">
        <f t="shared" si="24"/>
        <v>No</v>
      </c>
      <c r="AC80" s="68" t="str">
        <f t="shared" si="25"/>
        <v>N/A</v>
      </c>
      <c r="AD80" s="65" t="str">
        <f t="shared" si="26"/>
        <v>No</v>
      </c>
      <c r="AE80" s="68" t="str">
        <f t="shared" si="27"/>
        <v>N/A</v>
      </c>
      <c r="AF80" s="66"/>
    </row>
    <row r="81" spans="1:32" ht="14.5" hidden="1" customHeight="1">
      <c r="A81" s="66" t="s">
        <v>18</v>
      </c>
      <c r="B81" s="66" t="s">
        <v>37</v>
      </c>
      <c r="C81" s="66" t="str" cm="1">
        <f t="array" ref="C81">_xlfn.IFNA(_xlfn.IFS(B81="Starter","Starters &amp; Sides",B81="Sides","Starters &amp; Sides"),B81)</f>
        <v>Starters &amp; Sides</v>
      </c>
      <c r="D81" s="84" t="s">
        <v>3355</v>
      </c>
      <c r="E81" s="74"/>
      <c r="F81" s="4"/>
      <c r="G81" s="4"/>
      <c r="H81" s="4">
        <v>6.95</v>
      </c>
      <c r="I81" s="4"/>
      <c r="J81" s="4"/>
      <c r="K81" s="4"/>
      <c r="L81" s="4"/>
      <c r="M81" s="4"/>
      <c r="N81" s="4"/>
      <c r="O81" s="4"/>
      <c r="P81" s="4"/>
      <c r="Q81" s="337"/>
      <c r="R81" s="15" t="str">
        <f t="shared" si="14"/>
        <v>No</v>
      </c>
      <c r="S81" s="15" t="str">
        <f t="shared" si="15"/>
        <v>No</v>
      </c>
      <c r="T81" s="221" t="str">
        <f t="shared" si="16"/>
        <v>No</v>
      </c>
      <c r="U81" s="223" t="str">
        <f t="shared" si="17"/>
        <v>N/A</v>
      </c>
      <c r="V81" s="221" t="str">
        <f t="shared" si="18"/>
        <v>No</v>
      </c>
      <c r="W81" s="223" t="str">
        <f t="shared" si="19"/>
        <v>N/A</v>
      </c>
      <c r="X81" s="221" t="str">
        <f t="shared" si="20"/>
        <v>No</v>
      </c>
      <c r="Y81" s="223" t="str">
        <f t="shared" si="21"/>
        <v>N/A</v>
      </c>
      <c r="Z81" s="222" t="str">
        <f t="shared" si="22"/>
        <v>No</v>
      </c>
      <c r="AA81" s="68" t="str">
        <f t="shared" si="23"/>
        <v>N/A</v>
      </c>
      <c r="AB81" s="65" t="str">
        <f t="shared" si="24"/>
        <v>No</v>
      </c>
      <c r="AC81" s="68" t="str">
        <f t="shared" si="25"/>
        <v>N/A</v>
      </c>
      <c r="AD81" s="65" t="str">
        <f t="shared" si="26"/>
        <v>No</v>
      </c>
      <c r="AE81" s="68" t="str">
        <f t="shared" si="27"/>
        <v>N/A</v>
      </c>
      <c r="AF81" s="66"/>
    </row>
    <row r="82" spans="1:32" ht="14.5" hidden="1" customHeight="1">
      <c r="A82" s="66" t="s">
        <v>18</v>
      </c>
      <c r="B82" s="66" t="s">
        <v>37</v>
      </c>
      <c r="C82" s="66" t="str" cm="1">
        <f t="array" ref="C82">_xlfn.IFNA(_xlfn.IFS(B82="Starter","Starters &amp; Sides",B82="Sides","Starters &amp; Sides"),B82)</f>
        <v>Starters &amp; Sides</v>
      </c>
      <c r="D82" s="84" t="s">
        <v>3356</v>
      </c>
      <c r="E82" s="74">
        <v>4.5</v>
      </c>
      <c r="F82" s="4">
        <v>5.25</v>
      </c>
      <c r="G82" s="4">
        <v>5.25</v>
      </c>
      <c r="H82" s="4"/>
      <c r="I82" s="4"/>
      <c r="J82" s="4"/>
      <c r="K82" s="4"/>
      <c r="L82" s="4"/>
      <c r="M82" s="4"/>
      <c r="N82" s="4"/>
      <c r="O82" s="4"/>
      <c r="P82" s="4"/>
      <c r="Q82" s="337"/>
      <c r="R82" s="15" t="str">
        <f t="shared" si="14"/>
        <v>No</v>
      </c>
      <c r="S82" s="15" t="str">
        <f t="shared" si="15"/>
        <v>No</v>
      </c>
      <c r="T82" s="221" t="str">
        <f t="shared" si="16"/>
        <v>No</v>
      </c>
      <c r="U82" s="223" t="str">
        <f t="shared" si="17"/>
        <v>N/A</v>
      </c>
      <c r="V82" s="221" t="str">
        <f t="shared" si="18"/>
        <v>No</v>
      </c>
      <c r="W82" s="223" t="str">
        <f t="shared" si="19"/>
        <v>N/A</v>
      </c>
      <c r="X82" s="221" t="str">
        <f t="shared" si="20"/>
        <v>No</v>
      </c>
      <c r="Y82" s="223" t="str">
        <f t="shared" si="21"/>
        <v>N/A</v>
      </c>
      <c r="Z82" s="222" t="str">
        <f t="shared" si="22"/>
        <v>No</v>
      </c>
      <c r="AA82" s="68" t="str">
        <f t="shared" si="23"/>
        <v>N/A</v>
      </c>
      <c r="AB82" s="65" t="str">
        <f t="shared" si="24"/>
        <v>No</v>
      </c>
      <c r="AC82" s="68" t="str">
        <f t="shared" si="25"/>
        <v>N/A</v>
      </c>
      <c r="AD82" s="65" t="str">
        <f t="shared" si="26"/>
        <v>No</v>
      </c>
      <c r="AE82" s="68" t="str">
        <f t="shared" si="27"/>
        <v>N/A</v>
      </c>
      <c r="AF82" s="66"/>
    </row>
    <row r="83" spans="1:32" ht="14.5" hidden="1" customHeight="1">
      <c r="A83" s="66" t="s">
        <v>18</v>
      </c>
      <c r="B83" s="66" t="s">
        <v>37</v>
      </c>
      <c r="C83" s="66" t="str" cm="1">
        <f t="array" ref="C83">_xlfn.IFNA(_xlfn.IFS(B83="Starter","Starters &amp; Sides",B83="Sides","Starters &amp; Sides"),B83)</f>
        <v>Starters &amp; Sides</v>
      </c>
      <c r="D83" s="84" t="s">
        <v>3357</v>
      </c>
      <c r="E83" s="74"/>
      <c r="F83" s="4"/>
      <c r="G83" s="4"/>
      <c r="H83" s="4"/>
      <c r="I83" s="4"/>
      <c r="J83" s="4"/>
      <c r="K83" s="4"/>
      <c r="L83" s="4"/>
      <c r="M83" s="4">
        <v>13.75</v>
      </c>
      <c r="N83" s="4">
        <v>13.75</v>
      </c>
      <c r="O83" s="4"/>
      <c r="P83" s="4"/>
      <c r="Q83" s="337"/>
      <c r="R83" s="15" t="str">
        <f t="shared" si="14"/>
        <v>No</v>
      </c>
      <c r="S83" s="15" t="str">
        <f t="shared" si="15"/>
        <v>No</v>
      </c>
      <c r="T83" s="221" t="str">
        <f t="shared" si="16"/>
        <v>No</v>
      </c>
      <c r="U83" s="223" t="str">
        <f t="shared" si="17"/>
        <v>N/A</v>
      </c>
      <c r="V83" s="221" t="str">
        <f t="shared" si="18"/>
        <v>No</v>
      </c>
      <c r="W83" s="223" t="str">
        <f t="shared" si="19"/>
        <v>N/A</v>
      </c>
      <c r="X83" s="221" t="str">
        <f t="shared" si="20"/>
        <v>No</v>
      </c>
      <c r="Y83" s="223" t="str">
        <f t="shared" si="21"/>
        <v>N/A</v>
      </c>
      <c r="Z83" s="222" t="str">
        <f t="shared" si="22"/>
        <v>No</v>
      </c>
      <c r="AA83" s="68" t="str">
        <f t="shared" si="23"/>
        <v>N/A</v>
      </c>
      <c r="AB83" s="65" t="str">
        <f t="shared" si="24"/>
        <v>No</v>
      </c>
      <c r="AC83" s="68" t="str">
        <f t="shared" si="25"/>
        <v>N/A</v>
      </c>
      <c r="AD83" s="65" t="str">
        <f t="shared" si="26"/>
        <v>No</v>
      </c>
      <c r="AE83" s="68" t="str">
        <f t="shared" si="27"/>
        <v>N/A</v>
      </c>
      <c r="AF83" s="66"/>
    </row>
    <row r="84" spans="1:32" ht="14.5" customHeight="1">
      <c r="A84" s="66" t="s">
        <v>18</v>
      </c>
      <c r="B84" s="66" t="s">
        <v>86</v>
      </c>
      <c r="C84" s="66" t="str" cm="1">
        <f t="array" ref="C84">_xlfn.IFNA(_xlfn.IFS(B84="Starter","Starters &amp; Sides",B84="Sides","Starters &amp; Sides"),B84)</f>
        <v>Starters &amp; Sides</v>
      </c>
      <c r="D84" s="84" t="s">
        <v>3358</v>
      </c>
      <c r="E84" s="74">
        <v>0.5</v>
      </c>
      <c r="F84" s="4">
        <v>0.75</v>
      </c>
      <c r="G84" s="4">
        <v>0.75</v>
      </c>
      <c r="H84" s="4">
        <v>0.75</v>
      </c>
      <c r="I84" s="4"/>
      <c r="J84" s="4">
        <v>0.75</v>
      </c>
      <c r="K84" s="4">
        <v>0.75</v>
      </c>
      <c r="L84" s="4">
        <v>0.75</v>
      </c>
      <c r="M84" s="4">
        <v>0.75</v>
      </c>
      <c r="N84" s="4">
        <v>0.75</v>
      </c>
      <c r="O84" s="4">
        <v>0.75</v>
      </c>
      <c r="P84" s="4">
        <v>0.75</v>
      </c>
      <c r="Q84" s="337">
        <v>1</v>
      </c>
      <c r="R84" s="15" t="str">
        <f t="shared" si="14"/>
        <v>Yes</v>
      </c>
      <c r="S84" s="15" t="str">
        <f t="shared" si="15"/>
        <v>No</v>
      </c>
      <c r="T84" s="221" t="str">
        <f t="shared" si="16"/>
        <v>Yes</v>
      </c>
      <c r="U84" s="223">
        <f t="shared" si="17"/>
        <v>0.33333333333333326</v>
      </c>
      <c r="V84" s="221" t="str">
        <f t="shared" si="18"/>
        <v>Yes</v>
      </c>
      <c r="W84" s="223">
        <f t="shared" si="19"/>
        <v>0.33333333333333326</v>
      </c>
      <c r="X84" s="221" t="str">
        <f t="shared" si="20"/>
        <v>Yes</v>
      </c>
      <c r="Y84" s="223">
        <f t="shared" si="21"/>
        <v>0.33333333333333326</v>
      </c>
      <c r="Z84" s="222" t="str">
        <f t="shared" si="22"/>
        <v>Yes</v>
      </c>
      <c r="AA84" s="68">
        <f t="shared" si="23"/>
        <v>0.33333333333333326</v>
      </c>
      <c r="AB84" s="65" t="str">
        <f t="shared" si="24"/>
        <v>Yes</v>
      </c>
      <c r="AC84" s="68">
        <f t="shared" si="25"/>
        <v>0.33333333333333326</v>
      </c>
      <c r="AD84" s="65" t="str">
        <f t="shared" si="26"/>
        <v>No</v>
      </c>
      <c r="AE84" s="68" t="str">
        <f t="shared" si="27"/>
        <v>N/A</v>
      </c>
      <c r="AF84" s="66"/>
    </row>
    <row r="85" spans="1:32" ht="14.5" customHeight="1">
      <c r="A85" s="66" t="s">
        <v>18</v>
      </c>
      <c r="B85" s="66" t="s">
        <v>86</v>
      </c>
      <c r="C85" s="66" t="str" cm="1">
        <f t="array" ref="C85">_xlfn.IFNA(_xlfn.IFS(B85="Starter","Starters &amp; Sides",B85="Sides","Starters &amp; Sides"),B85)</f>
        <v>Starters &amp; Sides</v>
      </c>
      <c r="D85" s="84" t="s">
        <v>2536</v>
      </c>
      <c r="E85" s="74"/>
      <c r="F85" s="4"/>
      <c r="G85" s="4"/>
      <c r="H85" s="4"/>
      <c r="I85" s="4"/>
      <c r="J85" s="4"/>
      <c r="K85" s="15"/>
      <c r="L85" s="4"/>
      <c r="M85" s="4">
        <v>7.25</v>
      </c>
      <c r="N85" s="4">
        <v>7.25</v>
      </c>
      <c r="O85" s="4">
        <v>7.25</v>
      </c>
      <c r="P85" s="4">
        <v>7.25</v>
      </c>
      <c r="Q85" s="337">
        <v>7.25</v>
      </c>
      <c r="R85" s="15" t="str">
        <f t="shared" si="14"/>
        <v>Yes</v>
      </c>
      <c r="S85" s="15" t="str">
        <f t="shared" si="15"/>
        <v>No</v>
      </c>
      <c r="T85" s="221" t="str">
        <f t="shared" si="16"/>
        <v>Yes</v>
      </c>
      <c r="U85" s="223">
        <f t="shared" si="17"/>
        <v>0</v>
      </c>
      <c r="V85" s="221" t="str">
        <f t="shared" si="18"/>
        <v>Yes</v>
      </c>
      <c r="W85" s="223">
        <f t="shared" si="19"/>
        <v>0</v>
      </c>
      <c r="X85" s="221" t="str">
        <f t="shared" si="20"/>
        <v>Yes</v>
      </c>
      <c r="Y85" s="223">
        <f t="shared" si="21"/>
        <v>0</v>
      </c>
      <c r="Z85" s="222" t="str">
        <f t="shared" si="22"/>
        <v>Yes</v>
      </c>
      <c r="AA85" s="68">
        <f t="shared" si="23"/>
        <v>0</v>
      </c>
      <c r="AB85" s="65" t="str">
        <f t="shared" si="24"/>
        <v>No</v>
      </c>
      <c r="AC85" s="68" t="str">
        <f t="shared" si="25"/>
        <v>N/A</v>
      </c>
      <c r="AD85" s="65" t="str">
        <f t="shared" si="26"/>
        <v>No</v>
      </c>
      <c r="AE85" s="68" t="str">
        <f t="shared" si="27"/>
        <v>N/A</v>
      </c>
      <c r="AF85" s="66"/>
    </row>
    <row r="86" spans="1:32" ht="14.5" customHeight="1">
      <c r="A86" s="66" t="s">
        <v>18</v>
      </c>
      <c r="B86" s="66" t="s">
        <v>86</v>
      </c>
      <c r="C86" s="66" t="str" cm="1">
        <f t="array" ref="C86">_xlfn.IFNA(_xlfn.IFS(B86="Starter","Starters &amp; Sides",B86="Sides","Starters &amp; Sides"),B86)</f>
        <v>Starters &amp; Sides</v>
      </c>
      <c r="D86" s="84" t="s">
        <v>386</v>
      </c>
      <c r="E86" s="74">
        <v>4.95</v>
      </c>
      <c r="F86" s="4">
        <v>5.35</v>
      </c>
      <c r="G86" s="4">
        <v>5.35</v>
      </c>
      <c r="H86" s="4">
        <v>5.45</v>
      </c>
      <c r="I86" s="4">
        <v>5.45</v>
      </c>
      <c r="J86" s="4">
        <v>5.45</v>
      </c>
      <c r="K86" s="15">
        <v>5.45</v>
      </c>
      <c r="L86" s="4">
        <v>5.45</v>
      </c>
      <c r="M86" s="4">
        <v>5.95</v>
      </c>
      <c r="N86" s="4">
        <v>5.95</v>
      </c>
      <c r="O86" s="4">
        <v>5.95</v>
      </c>
      <c r="P86" s="4">
        <v>5.95</v>
      </c>
      <c r="Q86" s="337">
        <v>5.95</v>
      </c>
      <c r="R86" s="15" t="str">
        <f t="shared" si="14"/>
        <v>Yes</v>
      </c>
      <c r="S86" s="15" t="str">
        <f t="shared" si="15"/>
        <v>No</v>
      </c>
      <c r="T86" s="221" t="str">
        <f t="shared" si="16"/>
        <v>Yes</v>
      </c>
      <c r="U86" s="223">
        <f t="shared" si="17"/>
        <v>0</v>
      </c>
      <c r="V86" s="221" t="str">
        <f t="shared" si="18"/>
        <v>Yes</v>
      </c>
      <c r="W86" s="223">
        <f t="shared" si="19"/>
        <v>0</v>
      </c>
      <c r="X86" s="221" t="str">
        <f t="shared" si="20"/>
        <v>Yes</v>
      </c>
      <c r="Y86" s="223">
        <f t="shared" si="21"/>
        <v>0</v>
      </c>
      <c r="Z86" s="222" t="str">
        <f t="shared" si="22"/>
        <v>Yes</v>
      </c>
      <c r="AA86" s="68">
        <f t="shared" si="23"/>
        <v>0</v>
      </c>
      <c r="AB86" s="65" t="str">
        <f t="shared" si="24"/>
        <v>Yes</v>
      </c>
      <c r="AC86" s="68">
        <f t="shared" si="25"/>
        <v>9.174311926605494E-2</v>
      </c>
      <c r="AD86" s="65" t="str">
        <f t="shared" si="26"/>
        <v>Yes</v>
      </c>
      <c r="AE86" s="68">
        <f t="shared" si="27"/>
        <v>0.20202020202020199</v>
      </c>
      <c r="AF86" s="66"/>
    </row>
    <row r="87" spans="1:32" ht="14.5" customHeight="1">
      <c r="A87" s="66" t="s">
        <v>18</v>
      </c>
      <c r="B87" s="66" t="s">
        <v>86</v>
      </c>
      <c r="C87" s="66" t="str" cm="1">
        <f t="array" ref="C87">_xlfn.IFNA(_xlfn.IFS(B87="Starter","Starters &amp; Sides",B87="Sides","Starters &amp; Sides"),B87)</f>
        <v>Starters &amp; Sides</v>
      </c>
      <c r="D87" s="84" t="s">
        <v>3359</v>
      </c>
      <c r="E87" s="74">
        <v>4.5</v>
      </c>
      <c r="F87" s="4">
        <v>4.95</v>
      </c>
      <c r="G87" s="4">
        <v>4.95</v>
      </c>
      <c r="H87" s="4">
        <v>5.45</v>
      </c>
      <c r="I87" s="4">
        <v>5.45</v>
      </c>
      <c r="J87" s="4">
        <v>5.45</v>
      </c>
      <c r="K87" s="15">
        <v>5.45</v>
      </c>
      <c r="L87" s="4">
        <v>5.45</v>
      </c>
      <c r="M87" s="4">
        <v>5.95</v>
      </c>
      <c r="N87" s="4">
        <v>5.95</v>
      </c>
      <c r="O87" s="4">
        <v>6.25</v>
      </c>
      <c r="P87" s="4">
        <v>6.25</v>
      </c>
      <c r="Q87" s="337">
        <v>6.45</v>
      </c>
      <c r="R87" s="15" t="str">
        <f t="shared" si="14"/>
        <v>Yes</v>
      </c>
      <c r="S87" s="15" t="str">
        <f t="shared" si="15"/>
        <v>No</v>
      </c>
      <c r="T87" s="221" t="str">
        <f t="shared" si="16"/>
        <v>Yes</v>
      </c>
      <c r="U87" s="223">
        <f t="shared" si="17"/>
        <v>3.2000000000000028E-2</v>
      </c>
      <c r="V87" s="221" t="str">
        <f t="shared" si="18"/>
        <v>Yes</v>
      </c>
      <c r="W87" s="223">
        <f t="shared" si="19"/>
        <v>3.2000000000000028E-2</v>
      </c>
      <c r="X87" s="221" t="str">
        <f t="shared" si="20"/>
        <v>Yes</v>
      </c>
      <c r="Y87" s="223">
        <f t="shared" si="21"/>
        <v>8.4033613445378075E-2</v>
      </c>
      <c r="Z87" s="222" t="str">
        <f t="shared" si="22"/>
        <v>Yes</v>
      </c>
      <c r="AA87" s="68">
        <f t="shared" si="23"/>
        <v>8.4033613445378075E-2</v>
      </c>
      <c r="AB87" s="65" t="str">
        <f t="shared" si="24"/>
        <v>Yes</v>
      </c>
      <c r="AC87" s="68">
        <f t="shared" si="25"/>
        <v>0.1834862385321101</v>
      </c>
      <c r="AD87" s="65" t="str">
        <f t="shared" si="26"/>
        <v>Yes</v>
      </c>
      <c r="AE87" s="68">
        <f t="shared" si="27"/>
        <v>0.43333333333333335</v>
      </c>
      <c r="AF87" s="66"/>
    </row>
    <row r="88" spans="1:32" ht="14.5" hidden="1" customHeight="1">
      <c r="A88" s="66" t="s">
        <v>18</v>
      </c>
      <c r="B88" s="66" t="s">
        <v>86</v>
      </c>
      <c r="C88" s="66" t="str" cm="1">
        <f t="array" ref="C88">_xlfn.IFNA(_xlfn.IFS(B88="Starter","Starters &amp; Sides",B88="Sides","Starters &amp; Sides"),B88)</f>
        <v>Starters &amp; Sides</v>
      </c>
      <c r="D88" s="84" t="s">
        <v>3070</v>
      </c>
      <c r="E88" s="74">
        <v>4.3</v>
      </c>
      <c r="F88" s="4">
        <v>4.5999999999999996</v>
      </c>
      <c r="G88" s="4">
        <v>4.5999999999999996</v>
      </c>
      <c r="H88" s="4">
        <v>4.95</v>
      </c>
      <c r="I88" s="4">
        <v>4.95</v>
      </c>
      <c r="J88" s="4">
        <v>4.95</v>
      </c>
      <c r="K88" s="15">
        <v>5.25</v>
      </c>
      <c r="L88" s="4">
        <v>5.25</v>
      </c>
      <c r="M88" s="4">
        <v>5.25</v>
      </c>
      <c r="N88" s="4">
        <v>5.25</v>
      </c>
      <c r="O88" s="4">
        <v>5.95</v>
      </c>
      <c r="P88" s="4">
        <v>5.95</v>
      </c>
      <c r="Q88" s="337"/>
      <c r="R88" s="15" t="str">
        <f t="shared" si="14"/>
        <v>No</v>
      </c>
      <c r="S88" s="15" t="str">
        <f t="shared" si="15"/>
        <v>No</v>
      </c>
      <c r="T88" s="221" t="str">
        <f t="shared" si="16"/>
        <v>No</v>
      </c>
      <c r="U88" s="223" t="str">
        <f t="shared" si="17"/>
        <v>N/A</v>
      </c>
      <c r="V88" s="221" t="str">
        <f t="shared" si="18"/>
        <v>No</v>
      </c>
      <c r="W88" s="223" t="str">
        <f t="shared" si="19"/>
        <v>N/A</v>
      </c>
      <c r="X88" s="221" t="str">
        <f t="shared" si="20"/>
        <v>No</v>
      </c>
      <c r="Y88" s="223" t="str">
        <f t="shared" si="21"/>
        <v>N/A</v>
      </c>
      <c r="Z88" s="222" t="str">
        <f t="shared" si="22"/>
        <v>No</v>
      </c>
      <c r="AA88" s="68" t="str">
        <f t="shared" si="23"/>
        <v>N/A</v>
      </c>
      <c r="AB88" s="65" t="str">
        <f t="shared" si="24"/>
        <v>No</v>
      </c>
      <c r="AC88" s="68" t="str">
        <f t="shared" si="25"/>
        <v>N/A</v>
      </c>
      <c r="AD88" s="65" t="str">
        <f t="shared" si="26"/>
        <v>No</v>
      </c>
      <c r="AE88" s="68" t="str">
        <f t="shared" si="27"/>
        <v>N/A</v>
      </c>
      <c r="AF88" s="66"/>
    </row>
    <row r="89" spans="1:32" ht="14.5" customHeight="1">
      <c r="A89" s="66" t="s">
        <v>18</v>
      </c>
      <c r="B89" s="66" t="s">
        <v>86</v>
      </c>
      <c r="C89" s="66" t="str" cm="1">
        <f t="array" ref="C89">_xlfn.IFNA(_xlfn.IFS(B89="Starter","Starters &amp; Sides",B89="Sides","Starters &amp; Sides"),B89)</f>
        <v>Starters &amp; Sides</v>
      </c>
      <c r="D89" s="84" t="s">
        <v>3360</v>
      </c>
      <c r="E89" s="74">
        <v>0.5</v>
      </c>
      <c r="F89" s="4">
        <v>0.75</v>
      </c>
      <c r="G89" s="4">
        <v>0.75</v>
      </c>
      <c r="H89" s="4">
        <v>0.75</v>
      </c>
      <c r="I89" s="4">
        <v>0.75</v>
      </c>
      <c r="J89" s="4">
        <v>0.75</v>
      </c>
      <c r="K89" s="4">
        <v>0.75</v>
      </c>
      <c r="L89" s="4">
        <v>0.75</v>
      </c>
      <c r="M89" s="4">
        <v>0.75</v>
      </c>
      <c r="N89" s="4">
        <v>0.75</v>
      </c>
      <c r="O89" s="4">
        <v>0.75</v>
      </c>
      <c r="P89" s="4">
        <v>0.75</v>
      </c>
      <c r="Q89" s="337">
        <v>1</v>
      </c>
      <c r="R89" s="15" t="str">
        <f t="shared" si="14"/>
        <v>Yes</v>
      </c>
      <c r="S89" s="15" t="str">
        <f t="shared" si="15"/>
        <v>No</v>
      </c>
      <c r="T89" s="221" t="str">
        <f t="shared" si="16"/>
        <v>Yes</v>
      </c>
      <c r="U89" s="223">
        <f t="shared" si="17"/>
        <v>0.33333333333333326</v>
      </c>
      <c r="V89" s="221" t="str">
        <f t="shared" si="18"/>
        <v>Yes</v>
      </c>
      <c r="W89" s="223">
        <f t="shared" si="19"/>
        <v>0.33333333333333326</v>
      </c>
      <c r="X89" s="221" t="str">
        <f t="shared" si="20"/>
        <v>Yes</v>
      </c>
      <c r="Y89" s="223">
        <f t="shared" si="21"/>
        <v>0.33333333333333326</v>
      </c>
      <c r="Z89" s="222" t="str">
        <f t="shared" si="22"/>
        <v>Yes</v>
      </c>
      <c r="AA89" s="68">
        <f t="shared" si="23"/>
        <v>0.33333333333333326</v>
      </c>
      <c r="AB89" s="65" t="str">
        <f t="shared" si="24"/>
        <v>Yes</v>
      </c>
      <c r="AC89" s="68">
        <f t="shared" si="25"/>
        <v>0.33333333333333326</v>
      </c>
      <c r="AD89" s="65" t="str">
        <f t="shared" si="26"/>
        <v>Yes</v>
      </c>
      <c r="AE89" s="68">
        <f t="shared" si="27"/>
        <v>1</v>
      </c>
      <c r="AF89" s="66"/>
    </row>
    <row r="90" spans="1:32" ht="14.5" customHeight="1">
      <c r="A90" s="66" t="s">
        <v>18</v>
      </c>
      <c r="B90" s="66" t="s">
        <v>86</v>
      </c>
      <c r="C90" s="66" t="str" cm="1">
        <f t="array" ref="C90">_xlfn.IFNA(_xlfn.IFS(B90="Starter","Starters &amp; Sides",B90="Sides","Starters &amp; Sides"),B90)</f>
        <v>Starters &amp; Sides</v>
      </c>
      <c r="D90" s="84" t="s">
        <v>3361</v>
      </c>
      <c r="E90" s="74">
        <v>0.5</v>
      </c>
      <c r="F90" s="4">
        <v>0.75</v>
      </c>
      <c r="G90" s="4">
        <v>0.75</v>
      </c>
      <c r="H90" s="4">
        <v>0.75</v>
      </c>
      <c r="I90" s="4">
        <v>0.75</v>
      </c>
      <c r="J90" s="4">
        <v>0.75</v>
      </c>
      <c r="K90" s="4">
        <v>0.75</v>
      </c>
      <c r="L90" s="4">
        <v>0.75</v>
      </c>
      <c r="M90" s="4">
        <v>0.75</v>
      </c>
      <c r="N90" s="4">
        <v>0.75</v>
      </c>
      <c r="O90" s="4">
        <v>0.75</v>
      </c>
      <c r="P90" s="4">
        <v>0.75</v>
      </c>
      <c r="Q90" s="337">
        <v>1</v>
      </c>
      <c r="R90" s="15" t="str">
        <f t="shared" si="14"/>
        <v>Yes</v>
      </c>
      <c r="S90" s="15" t="str">
        <f t="shared" si="15"/>
        <v>No</v>
      </c>
      <c r="T90" s="221" t="str">
        <f t="shared" si="16"/>
        <v>Yes</v>
      </c>
      <c r="U90" s="223">
        <f t="shared" si="17"/>
        <v>0.33333333333333326</v>
      </c>
      <c r="V90" s="221" t="str">
        <f t="shared" si="18"/>
        <v>Yes</v>
      </c>
      <c r="W90" s="223">
        <f t="shared" si="19"/>
        <v>0.33333333333333326</v>
      </c>
      <c r="X90" s="221" t="str">
        <f t="shared" si="20"/>
        <v>Yes</v>
      </c>
      <c r="Y90" s="223">
        <f t="shared" si="21"/>
        <v>0.33333333333333326</v>
      </c>
      <c r="Z90" s="222" t="str">
        <f t="shared" si="22"/>
        <v>Yes</v>
      </c>
      <c r="AA90" s="68">
        <f t="shared" si="23"/>
        <v>0.33333333333333326</v>
      </c>
      <c r="AB90" s="65" t="str">
        <f t="shared" si="24"/>
        <v>Yes</v>
      </c>
      <c r="AC90" s="68">
        <f t="shared" si="25"/>
        <v>0.33333333333333326</v>
      </c>
      <c r="AD90" s="65" t="str">
        <f t="shared" si="26"/>
        <v>Yes</v>
      </c>
      <c r="AE90" s="68">
        <f t="shared" si="27"/>
        <v>1</v>
      </c>
      <c r="AF90" s="66"/>
    </row>
    <row r="91" spans="1:32" ht="14.5" customHeight="1">
      <c r="A91" s="66" t="s">
        <v>18</v>
      </c>
      <c r="B91" s="66" t="s">
        <v>86</v>
      </c>
      <c r="C91" s="66" t="str" cm="1">
        <f t="array" ref="C91">_xlfn.IFNA(_xlfn.IFS(B91="Starter","Starters &amp; Sides",B91="Sides","Starters &amp; Sides"),B91)</f>
        <v>Starters &amp; Sides</v>
      </c>
      <c r="D91" s="84" t="s">
        <v>3362</v>
      </c>
      <c r="E91" s="74"/>
      <c r="F91" s="4"/>
      <c r="G91" s="4"/>
      <c r="H91" s="4"/>
      <c r="I91" s="4"/>
      <c r="J91" s="4"/>
      <c r="K91" s="4"/>
      <c r="L91" s="4"/>
      <c r="M91" s="4"/>
      <c r="N91" s="4"/>
      <c r="O91" s="4">
        <v>0.75</v>
      </c>
      <c r="P91" s="4">
        <v>0.75</v>
      </c>
      <c r="Q91" s="337">
        <v>1</v>
      </c>
      <c r="R91" s="15" t="str">
        <f t="shared" si="14"/>
        <v>Yes</v>
      </c>
      <c r="S91" s="15" t="str">
        <f t="shared" si="15"/>
        <v>No</v>
      </c>
      <c r="T91" s="221" t="str">
        <f t="shared" si="16"/>
        <v>Yes</v>
      </c>
      <c r="U91" s="223">
        <f t="shared" si="17"/>
        <v>0.33333333333333326</v>
      </c>
      <c r="V91" s="221" t="str">
        <f t="shared" si="18"/>
        <v>Yes</v>
      </c>
      <c r="W91" s="223">
        <f t="shared" si="19"/>
        <v>0.33333333333333326</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t="14.5" customHeight="1">
      <c r="A92" s="66" t="s">
        <v>18</v>
      </c>
      <c r="B92" s="66" t="s">
        <v>86</v>
      </c>
      <c r="C92" s="66" t="str" cm="1">
        <f t="array" ref="C92">_xlfn.IFNA(_xlfn.IFS(B92="Starter","Starters &amp; Sides",B92="Sides","Starters &amp; Sides"),B92)</f>
        <v>Starters &amp; Sides</v>
      </c>
      <c r="D92" s="84" t="s">
        <v>3363</v>
      </c>
      <c r="E92" s="74"/>
      <c r="F92" s="4"/>
      <c r="G92" s="4"/>
      <c r="H92" s="4"/>
      <c r="I92" s="4"/>
      <c r="J92" s="4"/>
      <c r="K92" s="4"/>
      <c r="L92" s="4">
        <v>0.75</v>
      </c>
      <c r="M92" s="4">
        <v>0.75</v>
      </c>
      <c r="N92" s="4">
        <v>0.75</v>
      </c>
      <c r="O92" s="4">
        <v>0.75</v>
      </c>
      <c r="P92" s="4">
        <v>0.75</v>
      </c>
      <c r="Q92" s="337">
        <v>1</v>
      </c>
      <c r="R92" s="15" t="str">
        <f t="shared" si="14"/>
        <v>Yes</v>
      </c>
      <c r="S92" s="15" t="str">
        <f t="shared" si="15"/>
        <v>No</v>
      </c>
      <c r="T92" s="221" t="str">
        <f t="shared" si="16"/>
        <v>Yes</v>
      </c>
      <c r="U92" s="223">
        <f t="shared" si="17"/>
        <v>0.33333333333333326</v>
      </c>
      <c r="V92" s="221" t="str">
        <f t="shared" si="18"/>
        <v>Yes</v>
      </c>
      <c r="W92" s="223">
        <f t="shared" si="19"/>
        <v>0.33333333333333326</v>
      </c>
      <c r="X92" s="221" t="str">
        <f t="shared" si="20"/>
        <v>Yes</v>
      </c>
      <c r="Y92" s="223">
        <f t="shared" si="21"/>
        <v>0.33333333333333326</v>
      </c>
      <c r="Z92" s="222" t="str">
        <f t="shared" si="22"/>
        <v>Yes</v>
      </c>
      <c r="AA92" s="68">
        <f t="shared" si="23"/>
        <v>0.33333333333333326</v>
      </c>
      <c r="AB92" s="65" t="str">
        <f t="shared" si="24"/>
        <v>Yes</v>
      </c>
      <c r="AC92" s="68">
        <f t="shared" si="25"/>
        <v>0.33333333333333326</v>
      </c>
      <c r="AD92" s="65" t="str">
        <f t="shared" si="26"/>
        <v>No</v>
      </c>
      <c r="AE92" s="68" t="str">
        <f t="shared" si="27"/>
        <v>N/A</v>
      </c>
      <c r="AF92" s="66"/>
    </row>
    <row r="93" spans="1:32" ht="14.5" customHeight="1">
      <c r="A93" s="66" t="s">
        <v>18</v>
      </c>
      <c r="B93" s="66" t="s">
        <v>86</v>
      </c>
      <c r="C93" s="66" t="str" cm="1">
        <f t="array" ref="C93">_xlfn.IFNA(_xlfn.IFS(B93="Starter","Starters &amp; Sides",B93="Sides","Starters &amp; Sides"),B93)</f>
        <v>Starters &amp; Sides</v>
      </c>
      <c r="D93" s="84" t="s">
        <v>3364</v>
      </c>
      <c r="E93" s="74"/>
      <c r="F93" s="4"/>
      <c r="G93" s="4"/>
      <c r="H93" s="4"/>
      <c r="I93" s="4"/>
      <c r="J93" s="4">
        <v>0.75</v>
      </c>
      <c r="K93" s="4">
        <v>0.75</v>
      </c>
      <c r="L93" s="4">
        <v>0.75</v>
      </c>
      <c r="M93" s="4">
        <v>0.75</v>
      </c>
      <c r="N93" s="4">
        <v>0.75</v>
      </c>
      <c r="O93" s="4">
        <v>0.75</v>
      </c>
      <c r="P93" s="4">
        <v>0.75</v>
      </c>
      <c r="Q93" s="337">
        <v>1</v>
      </c>
      <c r="R93" s="15" t="str">
        <f t="shared" si="14"/>
        <v>Yes</v>
      </c>
      <c r="S93" s="15" t="str">
        <f t="shared" si="15"/>
        <v>No</v>
      </c>
      <c r="T93" s="221" t="str">
        <f t="shared" si="16"/>
        <v>Yes</v>
      </c>
      <c r="U93" s="223">
        <f t="shared" si="17"/>
        <v>0.33333333333333326</v>
      </c>
      <c r="V93" s="221" t="str">
        <f t="shared" si="18"/>
        <v>Yes</v>
      </c>
      <c r="W93" s="223">
        <f t="shared" si="19"/>
        <v>0.33333333333333326</v>
      </c>
      <c r="X93" s="221" t="str">
        <f t="shared" si="20"/>
        <v>Yes</v>
      </c>
      <c r="Y93" s="223">
        <f t="shared" si="21"/>
        <v>0.33333333333333326</v>
      </c>
      <c r="Z93" s="222" t="str">
        <f t="shared" si="22"/>
        <v>Yes</v>
      </c>
      <c r="AA93" s="68">
        <f t="shared" si="23"/>
        <v>0.33333333333333326</v>
      </c>
      <c r="AB93" s="65" t="str">
        <f t="shared" si="24"/>
        <v>Yes</v>
      </c>
      <c r="AC93" s="68">
        <f t="shared" si="25"/>
        <v>0.33333333333333326</v>
      </c>
      <c r="AD93" s="65" t="str">
        <f t="shared" si="26"/>
        <v>No</v>
      </c>
      <c r="AE93" s="68" t="str">
        <f t="shared" si="27"/>
        <v>N/A</v>
      </c>
      <c r="AF93" s="66"/>
    </row>
    <row r="94" spans="1:32" ht="14.5" customHeight="1">
      <c r="A94" s="66" t="s">
        <v>18</v>
      </c>
      <c r="B94" s="66" t="s">
        <v>37</v>
      </c>
      <c r="C94" s="66" t="str" cm="1">
        <f t="array" ref="C94">_xlfn.IFNA(_xlfn.IFS(B94="Starter","Starters &amp; Sides",B94="Sides","Starters &amp; Sides"),B94)</f>
        <v>Starters &amp; Sides</v>
      </c>
      <c r="D94" s="84" t="s">
        <v>3365</v>
      </c>
      <c r="E94" s="74">
        <v>4.95</v>
      </c>
      <c r="F94" s="4">
        <v>6.25</v>
      </c>
      <c r="G94" s="4">
        <v>6.25</v>
      </c>
      <c r="H94" s="4">
        <v>6.45</v>
      </c>
      <c r="I94" s="4">
        <v>6.45</v>
      </c>
      <c r="J94" s="4">
        <v>6.45</v>
      </c>
      <c r="K94" s="15">
        <v>6.75</v>
      </c>
      <c r="L94" s="4">
        <v>6.75</v>
      </c>
      <c r="M94" s="4">
        <v>7.25</v>
      </c>
      <c r="N94" s="4">
        <v>7.25</v>
      </c>
      <c r="O94" s="4">
        <v>7.25</v>
      </c>
      <c r="P94" s="4">
        <v>7.25</v>
      </c>
      <c r="Q94" s="337">
        <v>7.25</v>
      </c>
      <c r="R94" s="15" t="str">
        <f t="shared" si="14"/>
        <v>Yes</v>
      </c>
      <c r="S94" s="15" t="str">
        <f t="shared" si="15"/>
        <v>No</v>
      </c>
      <c r="T94" s="221" t="str">
        <f t="shared" si="16"/>
        <v>Yes</v>
      </c>
      <c r="U94" s="223">
        <f t="shared" si="17"/>
        <v>0</v>
      </c>
      <c r="V94" s="221" t="str">
        <f t="shared" si="18"/>
        <v>Yes</v>
      </c>
      <c r="W94" s="223">
        <f t="shared" si="19"/>
        <v>0</v>
      </c>
      <c r="X94" s="221" t="str">
        <f t="shared" si="20"/>
        <v>Yes</v>
      </c>
      <c r="Y94" s="223">
        <f t="shared" si="21"/>
        <v>0</v>
      </c>
      <c r="Z94" s="222" t="str">
        <f t="shared" si="22"/>
        <v>Yes</v>
      </c>
      <c r="AA94" s="68">
        <f t="shared" si="23"/>
        <v>0</v>
      </c>
      <c r="AB94" s="65" t="str">
        <f t="shared" si="24"/>
        <v>Yes</v>
      </c>
      <c r="AC94" s="68">
        <f t="shared" si="25"/>
        <v>7.4074074074074181E-2</v>
      </c>
      <c r="AD94" s="65" t="str">
        <f t="shared" si="26"/>
        <v>Yes</v>
      </c>
      <c r="AE94" s="68">
        <f t="shared" si="27"/>
        <v>0.46464646464646453</v>
      </c>
      <c r="AF94" s="66"/>
    </row>
    <row r="95" spans="1:32" ht="14.5" hidden="1" customHeight="1">
      <c r="A95" s="66" t="s">
        <v>18</v>
      </c>
      <c r="B95" s="66" t="s">
        <v>86</v>
      </c>
      <c r="C95" s="66" t="str" cm="1">
        <f t="array" ref="C95">_xlfn.IFNA(_xlfn.IFS(B95="Starter","Starters &amp; Sides",B95="Sides","Starters &amp; Sides"),B95)</f>
        <v>Starters &amp; Sides</v>
      </c>
      <c r="D95" s="84" t="s">
        <v>3366</v>
      </c>
      <c r="E95" s="74">
        <v>0.5</v>
      </c>
      <c r="F95" s="4">
        <v>0.75</v>
      </c>
      <c r="G95" s="4"/>
      <c r="H95" s="4"/>
      <c r="I95" s="4"/>
      <c r="J95" s="4"/>
      <c r="K95" s="4"/>
      <c r="L95" s="4"/>
      <c r="M95" s="4"/>
      <c r="N95" s="4"/>
      <c r="O95" s="4"/>
      <c r="P95" s="4"/>
      <c r="Q95" s="337"/>
      <c r="R95" s="15" t="str">
        <f t="shared" si="14"/>
        <v>No</v>
      </c>
      <c r="S95" s="15" t="str">
        <f t="shared" si="15"/>
        <v>No</v>
      </c>
      <c r="T95" s="221" t="str">
        <f t="shared" si="16"/>
        <v>No</v>
      </c>
      <c r="U95" s="223" t="str">
        <f t="shared" si="17"/>
        <v>N/A</v>
      </c>
      <c r="V95" s="221" t="str">
        <f t="shared" si="18"/>
        <v>No</v>
      </c>
      <c r="W95" s="223" t="str">
        <f t="shared" si="19"/>
        <v>N/A</v>
      </c>
      <c r="X95" s="221" t="str">
        <f t="shared" si="20"/>
        <v>No</v>
      </c>
      <c r="Y95" s="223" t="str">
        <f t="shared" si="21"/>
        <v>N/A</v>
      </c>
      <c r="Z95" s="222" t="str">
        <f t="shared" si="22"/>
        <v>No</v>
      </c>
      <c r="AA95" s="68" t="str">
        <f t="shared" si="23"/>
        <v>N/A</v>
      </c>
      <c r="AB95" s="65" t="str">
        <f t="shared" si="24"/>
        <v>No</v>
      </c>
      <c r="AC95" s="68" t="str">
        <f t="shared" si="25"/>
        <v>N/A</v>
      </c>
      <c r="AD95" s="65" t="str">
        <f t="shared" si="26"/>
        <v>No</v>
      </c>
      <c r="AE95" s="68" t="str">
        <f t="shared" si="27"/>
        <v>N/A</v>
      </c>
      <c r="AF95" s="66"/>
    </row>
    <row r="96" spans="1:32" ht="14.5" hidden="1" customHeight="1">
      <c r="A96" s="66" t="s">
        <v>18</v>
      </c>
      <c r="B96" s="66" t="s">
        <v>86</v>
      </c>
      <c r="C96" s="66" t="str" cm="1">
        <f t="array" ref="C96">_xlfn.IFNA(_xlfn.IFS(B96="Starter","Starters &amp; Sides",B96="Sides","Starters &amp; Sides"),B96)</f>
        <v>Starters &amp; Sides</v>
      </c>
      <c r="D96" s="84" t="s">
        <v>3367</v>
      </c>
      <c r="E96" s="74">
        <v>0.5</v>
      </c>
      <c r="F96" s="4">
        <v>0.75</v>
      </c>
      <c r="G96" s="4"/>
      <c r="H96" s="4"/>
      <c r="I96" s="4"/>
      <c r="J96" s="4"/>
      <c r="K96" s="4"/>
      <c r="L96" s="4"/>
      <c r="M96" s="4">
        <v>0.75</v>
      </c>
      <c r="N96" s="4">
        <v>0.75</v>
      </c>
      <c r="O96" s="4"/>
      <c r="P96" s="4"/>
      <c r="Q96" s="337"/>
      <c r="R96" s="15" t="str">
        <f t="shared" si="14"/>
        <v>No</v>
      </c>
      <c r="S96" s="15" t="str">
        <f t="shared" si="15"/>
        <v>No</v>
      </c>
      <c r="T96" s="221" t="str">
        <f t="shared" si="16"/>
        <v>No</v>
      </c>
      <c r="U96" s="223" t="str">
        <f t="shared" si="17"/>
        <v>N/A</v>
      </c>
      <c r="V96" s="221" t="str">
        <f t="shared" si="18"/>
        <v>No</v>
      </c>
      <c r="W96" s="223" t="str">
        <f t="shared" si="19"/>
        <v>N/A</v>
      </c>
      <c r="X96" s="221" t="str">
        <f t="shared" si="20"/>
        <v>No</v>
      </c>
      <c r="Y96" s="223" t="str">
        <f t="shared" si="21"/>
        <v>N/A</v>
      </c>
      <c r="Z96" s="222" t="str">
        <f t="shared" si="22"/>
        <v>No</v>
      </c>
      <c r="AA96" s="68" t="str">
        <f t="shared" si="23"/>
        <v>N/A</v>
      </c>
      <c r="AB96" s="65" t="str">
        <f t="shared" si="24"/>
        <v>No</v>
      </c>
      <c r="AC96" s="68" t="str">
        <f t="shared" si="25"/>
        <v>N/A</v>
      </c>
      <c r="AD96" s="65" t="str">
        <f t="shared" si="26"/>
        <v>No</v>
      </c>
      <c r="AE96" s="68" t="str">
        <f t="shared" si="27"/>
        <v>N/A</v>
      </c>
      <c r="AF96" s="66"/>
    </row>
    <row r="97" spans="1:32" ht="14.5" customHeight="1">
      <c r="A97" s="66" t="s">
        <v>18</v>
      </c>
      <c r="B97" s="66" t="s">
        <v>27</v>
      </c>
      <c r="C97" s="66" t="str" cm="1">
        <f t="array" ref="C97">_xlfn.IFNA(_xlfn.IFS(B97="Starter","Starters &amp; Sides",B97="Sides","Starters &amp; Sides"),B97)</f>
        <v>Mains</v>
      </c>
      <c r="D97" s="84" t="s">
        <v>3368</v>
      </c>
      <c r="E97" s="74">
        <v>10.93</v>
      </c>
      <c r="F97" s="4">
        <v>11.94</v>
      </c>
      <c r="G97" s="4">
        <v>12.424999999999999</v>
      </c>
      <c r="H97" s="4">
        <v>13.424999999999999</v>
      </c>
      <c r="I97" s="4">
        <v>13.424999999999999</v>
      </c>
      <c r="J97" s="4">
        <v>13.924999999999999</v>
      </c>
      <c r="K97" s="4">
        <f>AVERAGE(13.45,13.45+1.95)</f>
        <v>14.424999999999999</v>
      </c>
      <c r="L97" s="4">
        <f>AVERAGE(13.45,13.45+1.95)</f>
        <v>14.424999999999999</v>
      </c>
      <c r="M97" s="4">
        <v>14.25</v>
      </c>
      <c r="N97" s="4">
        <v>14.25</v>
      </c>
      <c r="O97" s="4">
        <v>14.75</v>
      </c>
      <c r="P97" s="4">
        <v>14.95</v>
      </c>
      <c r="Q97" s="337">
        <v>15.95</v>
      </c>
      <c r="R97" s="15" t="str">
        <f t="shared" si="14"/>
        <v>Yes</v>
      </c>
      <c r="S97" s="15" t="str">
        <f t="shared" si="15"/>
        <v>No</v>
      </c>
      <c r="T97" s="221" t="str">
        <f t="shared" si="16"/>
        <v>Yes</v>
      </c>
      <c r="U97" s="223">
        <f t="shared" si="17"/>
        <v>6.6889632107023367E-2</v>
      </c>
      <c r="V97" s="221" t="str">
        <f t="shared" si="18"/>
        <v>Yes</v>
      </c>
      <c r="W97" s="223">
        <f t="shared" si="19"/>
        <v>8.135593220338988E-2</v>
      </c>
      <c r="X97" s="221" t="str">
        <f t="shared" si="20"/>
        <v>Yes</v>
      </c>
      <c r="Y97" s="223">
        <f t="shared" si="21"/>
        <v>0.11929824561403501</v>
      </c>
      <c r="Z97" s="222" t="str">
        <f t="shared" si="22"/>
        <v>Yes</v>
      </c>
      <c r="AA97" s="68">
        <f t="shared" si="23"/>
        <v>0.11929824561403501</v>
      </c>
      <c r="AB97" s="65" t="str">
        <f t="shared" si="24"/>
        <v>Yes</v>
      </c>
      <c r="AC97" s="68">
        <f t="shared" si="25"/>
        <v>0.10571923743500866</v>
      </c>
      <c r="AD97" s="65" t="str">
        <f t="shared" si="26"/>
        <v>Yes</v>
      </c>
      <c r="AE97" s="68">
        <f t="shared" si="27"/>
        <v>0.45928636779505938</v>
      </c>
      <c r="AF97" s="66"/>
    </row>
    <row r="98" spans="1:32" ht="14.5" customHeight="1">
      <c r="A98" s="66" t="s">
        <v>18</v>
      </c>
      <c r="B98" s="66" t="s">
        <v>27</v>
      </c>
      <c r="C98" s="66" t="str" cm="1">
        <f t="array" ref="C98">_xlfn.IFNA(_xlfn.IFS(B98="Starter","Starters &amp; Sides",B98="Sides","Starters &amp; Sides"),B98)</f>
        <v>Mains</v>
      </c>
      <c r="D98" s="84" t="s">
        <v>3369</v>
      </c>
      <c r="E98" s="74">
        <v>12.98</v>
      </c>
      <c r="F98" s="4">
        <v>13.48</v>
      </c>
      <c r="G98" s="4">
        <v>13.48</v>
      </c>
      <c r="H98" s="4">
        <v>14.85</v>
      </c>
      <c r="I98" s="4">
        <v>14.85</v>
      </c>
      <c r="J98" s="4">
        <v>14.675000000000001</v>
      </c>
      <c r="K98" s="4">
        <f>AVERAGE(15.95,15.95-1.95)</f>
        <v>14.975</v>
      </c>
      <c r="L98" s="4">
        <f>AVERAGE(16.25,16.25-1.95)</f>
        <v>15.275</v>
      </c>
      <c r="M98" s="4">
        <v>16.850000000000001</v>
      </c>
      <c r="N98" s="4">
        <v>16.850000000000001</v>
      </c>
      <c r="O98" s="4">
        <v>17.45</v>
      </c>
      <c r="P98" s="4">
        <v>17.75</v>
      </c>
      <c r="Q98" s="337">
        <v>18.75</v>
      </c>
      <c r="R98" s="15" t="str">
        <f t="shared" si="14"/>
        <v>Yes</v>
      </c>
      <c r="S98" s="15" t="str">
        <f t="shared" si="15"/>
        <v>No</v>
      </c>
      <c r="T98" s="221" t="str">
        <f t="shared" si="16"/>
        <v>Yes</v>
      </c>
      <c r="U98" s="223">
        <f t="shared" si="17"/>
        <v>5.6338028169014009E-2</v>
      </c>
      <c r="V98" s="221" t="str">
        <f t="shared" si="18"/>
        <v>Yes</v>
      </c>
      <c r="W98" s="223">
        <f t="shared" si="19"/>
        <v>7.4498567335243626E-2</v>
      </c>
      <c r="X98" s="221" t="str">
        <f t="shared" si="20"/>
        <v>Yes</v>
      </c>
      <c r="Y98" s="223">
        <f t="shared" si="21"/>
        <v>0.11275964391691384</v>
      </c>
      <c r="Z98" s="222" t="str">
        <f t="shared" si="22"/>
        <v>Yes</v>
      </c>
      <c r="AA98" s="68">
        <f t="shared" si="23"/>
        <v>0.11275964391691384</v>
      </c>
      <c r="AB98" s="65" t="str">
        <f t="shared" si="24"/>
        <v>Yes</v>
      </c>
      <c r="AC98" s="68">
        <f t="shared" si="25"/>
        <v>0.22749590834697209</v>
      </c>
      <c r="AD98" s="65" t="str">
        <f t="shared" si="26"/>
        <v>Yes</v>
      </c>
      <c r="AE98" s="68">
        <f t="shared" si="27"/>
        <v>0.44453004622496151</v>
      </c>
      <c r="AF98" s="66"/>
    </row>
    <row r="99" spans="1:32" ht="14.5" hidden="1" customHeight="1">
      <c r="A99" s="66" t="s">
        <v>18</v>
      </c>
      <c r="B99" s="66" t="s">
        <v>27</v>
      </c>
      <c r="C99" s="66" t="str" cm="1">
        <f t="array" ref="C99">_xlfn.IFNA(_xlfn.IFS(B99="Starter","Starters &amp; Sides",B99="Sides","Starters &amp; Sides"),B99)</f>
        <v>Mains</v>
      </c>
      <c r="D99" s="84" t="s">
        <v>3370</v>
      </c>
      <c r="E99" s="74">
        <v>9.9499999999999993</v>
      </c>
      <c r="F99" s="4">
        <v>11.94</v>
      </c>
      <c r="G99" s="4">
        <v>12.424999999999999</v>
      </c>
      <c r="H99" s="4">
        <v>13.424999999999999</v>
      </c>
      <c r="I99" s="4"/>
      <c r="J99" s="4"/>
      <c r="K99" s="4"/>
      <c r="L99" s="4"/>
      <c r="M99" s="4"/>
      <c r="N99" s="4"/>
      <c r="O99" s="4"/>
      <c r="P99" s="4"/>
      <c r="Q99" s="337"/>
      <c r="R99" s="15" t="str">
        <f t="shared" si="14"/>
        <v>No</v>
      </c>
      <c r="S99" s="15" t="str">
        <f t="shared" si="15"/>
        <v>No</v>
      </c>
      <c r="T99" s="221" t="str">
        <f t="shared" si="16"/>
        <v>No</v>
      </c>
      <c r="U99" s="223" t="str">
        <f t="shared" si="17"/>
        <v>N/A</v>
      </c>
      <c r="V99" s="221" t="str">
        <f t="shared" si="18"/>
        <v>No</v>
      </c>
      <c r="W99" s="223" t="str">
        <f t="shared" si="19"/>
        <v>N/A</v>
      </c>
      <c r="X99" s="221" t="str">
        <f t="shared" si="20"/>
        <v>No</v>
      </c>
      <c r="Y99" s="223" t="str">
        <f t="shared" si="21"/>
        <v>N/A</v>
      </c>
      <c r="Z99" s="222" t="str">
        <f t="shared" si="22"/>
        <v>No</v>
      </c>
      <c r="AA99" s="68" t="str">
        <f t="shared" si="23"/>
        <v>N/A</v>
      </c>
      <c r="AB99" s="65" t="str">
        <f t="shared" si="24"/>
        <v>No</v>
      </c>
      <c r="AC99" s="68" t="str">
        <f t="shared" si="25"/>
        <v>N/A</v>
      </c>
      <c r="AD99" s="65" t="str">
        <f t="shared" si="26"/>
        <v>No</v>
      </c>
      <c r="AE99" s="68" t="str">
        <f t="shared" si="27"/>
        <v>N/A</v>
      </c>
      <c r="AF99" s="66"/>
    </row>
    <row r="100" spans="1:32" ht="14.5" customHeight="1">
      <c r="A100" s="66" t="s">
        <v>18</v>
      </c>
      <c r="B100" s="66" t="s">
        <v>27</v>
      </c>
      <c r="C100" s="66" t="str" cm="1">
        <f t="array" ref="C100">_xlfn.IFNA(_xlfn.IFS(B100="Starter","Starters &amp; Sides",B100="Sides","Starters &amp; Sides"),B100)</f>
        <v>Mains</v>
      </c>
      <c r="D100" s="84" t="s">
        <v>3371</v>
      </c>
      <c r="E100" s="74">
        <v>13.98</v>
      </c>
      <c r="F100" s="4">
        <v>14.48</v>
      </c>
      <c r="G100" s="4">
        <v>14.48</v>
      </c>
      <c r="H100" s="4">
        <v>15.48</v>
      </c>
      <c r="I100" s="4">
        <v>15.48</v>
      </c>
      <c r="J100" s="4">
        <v>15.475</v>
      </c>
      <c r="K100" s="4">
        <f>AVERAGE(16.45,16.45-1.95)</f>
        <v>15.475</v>
      </c>
      <c r="L100" s="4">
        <f>AVERAGE(16.65,16.65-1.95)</f>
        <v>15.674999999999999</v>
      </c>
      <c r="M100" s="4">
        <v>17.25</v>
      </c>
      <c r="N100" s="4">
        <v>17.25</v>
      </c>
      <c r="O100" s="4">
        <v>17.75</v>
      </c>
      <c r="P100" s="4">
        <v>17.95</v>
      </c>
      <c r="Q100" s="337">
        <v>18.95</v>
      </c>
      <c r="R100" s="15" t="str">
        <f t="shared" si="14"/>
        <v>Yes</v>
      </c>
      <c r="S100" s="15" t="str">
        <f t="shared" si="15"/>
        <v>No</v>
      </c>
      <c r="T100" s="221" t="str">
        <f t="shared" si="16"/>
        <v>Yes</v>
      </c>
      <c r="U100" s="223">
        <f t="shared" si="17"/>
        <v>5.5710306406685284E-2</v>
      </c>
      <c r="V100" s="221" t="str">
        <f t="shared" si="18"/>
        <v>Yes</v>
      </c>
      <c r="W100" s="223">
        <f t="shared" si="19"/>
        <v>6.7605633802816811E-2</v>
      </c>
      <c r="X100" s="221" t="str">
        <f t="shared" si="20"/>
        <v>Yes</v>
      </c>
      <c r="Y100" s="223">
        <f t="shared" si="21"/>
        <v>9.8550724637681109E-2</v>
      </c>
      <c r="Z100" s="222" t="str">
        <f t="shared" si="22"/>
        <v>Yes</v>
      </c>
      <c r="AA100" s="68">
        <f t="shared" si="23"/>
        <v>9.8550724637681109E-2</v>
      </c>
      <c r="AB100" s="65" t="str">
        <f t="shared" si="24"/>
        <v>Yes</v>
      </c>
      <c r="AC100" s="68">
        <f t="shared" si="25"/>
        <v>0.20893141945773519</v>
      </c>
      <c r="AD100" s="65" t="str">
        <f t="shared" si="26"/>
        <v>Yes</v>
      </c>
      <c r="AE100" s="68">
        <f t="shared" si="27"/>
        <v>0.35550786838340476</v>
      </c>
      <c r="AF100" s="66"/>
    </row>
    <row r="101" spans="1:32" ht="14.5" hidden="1" customHeight="1">
      <c r="A101" s="66" t="s">
        <v>18</v>
      </c>
      <c r="B101" s="66" t="s">
        <v>27</v>
      </c>
      <c r="C101" s="66" t="str" cm="1">
        <f t="array" ref="C101">_xlfn.IFNA(_xlfn.IFS(B101="Starter","Starters &amp; Sides",B101="Sides","Starters &amp; Sides"),B101)</f>
        <v>Mains</v>
      </c>
      <c r="D101" s="84" t="s">
        <v>306</v>
      </c>
      <c r="E101" s="74"/>
      <c r="F101" s="4"/>
      <c r="G101" s="4"/>
      <c r="H101" s="4"/>
      <c r="I101" s="4"/>
      <c r="J101" s="4"/>
      <c r="K101" s="15"/>
      <c r="L101" s="4"/>
      <c r="M101" s="4"/>
      <c r="N101" s="4"/>
      <c r="O101" s="4"/>
      <c r="P101" s="4"/>
      <c r="Q101" s="337"/>
      <c r="R101" s="15" t="str">
        <f t="shared" si="14"/>
        <v>No</v>
      </c>
      <c r="S101" s="15" t="str">
        <f t="shared" si="15"/>
        <v>No</v>
      </c>
      <c r="T101" s="221" t="str">
        <f t="shared" si="16"/>
        <v>No</v>
      </c>
      <c r="U101" s="223" t="str">
        <f t="shared" si="17"/>
        <v>N/A</v>
      </c>
      <c r="V101" s="221" t="str">
        <f t="shared" si="18"/>
        <v>No</v>
      </c>
      <c r="W101" s="223" t="str">
        <f t="shared" si="19"/>
        <v>N/A</v>
      </c>
      <c r="X101" s="221" t="str">
        <f t="shared" si="20"/>
        <v>No</v>
      </c>
      <c r="Y101" s="223" t="str">
        <f t="shared" si="21"/>
        <v>N/A</v>
      </c>
      <c r="Z101" s="222" t="str">
        <f t="shared" si="22"/>
        <v>No</v>
      </c>
      <c r="AA101" s="68" t="str">
        <f t="shared" si="23"/>
        <v>N/A</v>
      </c>
      <c r="AB101" s="65" t="str">
        <f t="shared" si="24"/>
        <v>No</v>
      </c>
      <c r="AC101" s="68" t="str">
        <f t="shared" si="25"/>
        <v>N/A</v>
      </c>
      <c r="AD101" s="65" t="str">
        <f t="shared" si="26"/>
        <v>No</v>
      </c>
      <c r="AE101" s="68" t="str">
        <f t="shared" si="27"/>
        <v>N/A</v>
      </c>
      <c r="AF101" s="66"/>
    </row>
    <row r="102" spans="1:32" ht="14.5" hidden="1" customHeight="1">
      <c r="A102" s="66" t="s">
        <v>18</v>
      </c>
      <c r="B102" s="66" t="s">
        <v>27</v>
      </c>
      <c r="C102" s="66" t="str" cm="1">
        <f t="array" ref="C102">_xlfn.IFNA(_xlfn.IFS(B102="Starter","Starters &amp; Sides",B102="Sides","Starters &amp; Sides"),B102)</f>
        <v>Mains</v>
      </c>
      <c r="D102" s="84" t="s">
        <v>3372</v>
      </c>
      <c r="E102" s="74"/>
      <c r="F102" s="4"/>
      <c r="G102" s="4"/>
      <c r="H102" s="4"/>
      <c r="I102" s="4"/>
      <c r="J102" s="4">
        <v>13.95</v>
      </c>
      <c r="K102" s="15">
        <v>13.95</v>
      </c>
      <c r="L102" s="4">
        <v>13.95</v>
      </c>
      <c r="M102" s="4"/>
      <c r="N102" s="4"/>
      <c r="O102" s="4"/>
      <c r="P102" s="4"/>
      <c r="Q102" s="337"/>
      <c r="R102" s="15" t="str">
        <f t="shared" si="14"/>
        <v>No</v>
      </c>
      <c r="S102" s="15" t="str">
        <f t="shared" si="15"/>
        <v>No</v>
      </c>
      <c r="T102" s="221" t="str">
        <f t="shared" si="16"/>
        <v>No</v>
      </c>
      <c r="U102" s="223" t="str">
        <f t="shared" si="17"/>
        <v>N/A</v>
      </c>
      <c r="V102" s="221" t="str">
        <f t="shared" si="18"/>
        <v>No</v>
      </c>
      <c r="W102" s="223" t="str">
        <f t="shared" si="19"/>
        <v>N/A</v>
      </c>
      <c r="X102" s="221" t="str">
        <f t="shared" si="20"/>
        <v>No</v>
      </c>
      <c r="Y102" s="223" t="str">
        <f t="shared" si="21"/>
        <v>N/A</v>
      </c>
      <c r="Z102" s="222" t="str">
        <f t="shared" si="22"/>
        <v>No</v>
      </c>
      <c r="AA102" s="68" t="str">
        <f t="shared" si="23"/>
        <v>N/A</v>
      </c>
      <c r="AB102" s="65" t="str">
        <f t="shared" si="24"/>
        <v>No</v>
      </c>
      <c r="AC102" s="68" t="str">
        <f t="shared" si="25"/>
        <v>N/A</v>
      </c>
      <c r="AD102" s="65" t="str">
        <f t="shared" si="26"/>
        <v>No</v>
      </c>
      <c r="AE102" s="68" t="str">
        <f t="shared" si="27"/>
        <v>N/A</v>
      </c>
      <c r="AF102" s="66"/>
    </row>
    <row r="103" spans="1:32" ht="14.5" hidden="1" customHeight="1">
      <c r="A103" s="66" t="s">
        <v>18</v>
      </c>
      <c r="B103" s="66" t="s">
        <v>27</v>
      </c>
      <c r="C103" s="66" t="str" cm="1">
        <f t="array" ref="C103">_xlfn.IFNA(_xlfn.IFS(B103="Starter","Starters &amp; Sides",B103="Sides","Starters &amp; Sides"),B103)</f>
        <v>Mains</v>
      </c>
      <c r="D103" s="84" t="s">
        <v>3373</v>
      </c>
      <c r="E103" s="74">
        <v>14.95</v>
      </c>
      <c r="F103" s="4">
        <v>15.95</v>
      </c>
      <c r="G103" s="4">
        <v>15.45</v>
      </c>
      <c r="H103" s="4">
        <v>16.45</v>
      </c>
      <c r="I103" s="4">
        <v>16.45</v>
      </c>
      <c r="J103" s="4">
        <v>16.45</v>
      </c>
      <c r="K103" s="4">
        <v>16.45</v>
      </c>
      <c r="L103" s="4">
        <v>16.649999999999999</v>
      </c>
      <c r="M103" s="4"/>
      <c r="N103" s="4"/>
      <c r="O103" s="4"/>
      <c r="P103" s="4"/>
      <c r="Q103" s="337"/>
      <c r="R103" s="15" t="str">
        <f t="shared" si="14"/>
        <v>No</v>
      </c>
      <c r="S103" s="15" t="str">
        <f t="shared" si="15"/>
        <v>No</v>
      </c>
      <c r="T103" s="221" t="str">
        <f t="shared" si="16"/>
        <v>No</v>
      </c>
      <c r="U103" s="223" t="str">
        <f t="shared" si="17"/>
        <v>N/A</v>
      </c>
      <c r="V103" s="221" t="str">
        <f t="shared" si="18"/>
        <v>No</v>
      </c>
      <c r="W103" s="223" t="str">
        <f t="shared" si="19"/>
        <v>N/A</v>
      </c>
      <c r="X103" s="221" t="str">
        <f t="shared" si="20"/>
        <v>No</v>
      </c>
      <c r="Y103" s="223" t="str">
        <f t="shared" si="21"/>
        <v>N/A</v>
      </c>
      <c r="Z103" s="222" t="str">
        <f t="shared" si="22"/>
        <v>No</v>
      </c>
      <c r="AA103" s="68" t="str">
        <f t="shared" si="23"/>
        <v>N/A</v>
      </c>
      <c r="AB103" s="65" t="str">
        <f t="shared" si="24"/>
        <v>No</v>
      </c>
      <c r="AC103" s="68" t="str">
        <f t="shared" si="25"/>
        <v>N/A</v>
      </c>
      <c r="AD103" s="65" t="str">
        <f t="shared" si="26"/>
        <v>No</v>
      </c>
      <c r="AE103" s="68" t="str">
        <f t="shared" si="27"/>
        <v>N/A</v>
      </c>
      <c r="AF103" s="66"/>
    </row>
    <row r="104" spans="1:32" ht="14.5" customHeight="1">
      <c r="A104" s="66" t="s">
        <v>18</v>
      </c>
      <c r="B104" s="66" t="s">
        <v>27</v>
      </c>
      <c r="C104" s="66" t="str" cm="1">
        <f t="array" ref="C104">_xlfn.IFNA(_xlfn.IFS(B104="Starter","Starters &amp; Sides",B104="Sides","Starters &amp; Sides"),B104)</f>
        <v>Mains</v>
      </c>
      <c r="D104" s="84" t="s">
        <v>3374</v>
      </c>
      <c r="E104" s="74"/>
      <c r="F104" s="4"/>
      <c r="G104" s="4"/>
      <c r="H104" s="4"/>
      <c r="I104" s="4"/>
      <c r="J104" s="4"/>
      <c r="K104" s="4"/>
      <c r="L104" s="4"/>
      <c r="M104" s="4"/>
      <c r="N104" s="4"/>
      <c r="O104" s="4">
        <v>19.45</v>
      </c>
      <c r="P104" s="4">
        <v>19.45</v>
      </c>
      <c r="Q104" s="337">
        <v>20.45</v>
      </c>
      <c r="R104" s="15" t="str">
        <f t="shared" si="14"/>
        <v>Yes</v>
      </c>
      <c r="S104" s="15" t="str">
        <f t="shared" si="15"/>
        <v>No</v>
      </c>
      <c r="T104" s="221" t="str">
        <f t="shared" si="16"/>
        <v>Yes</v>
      </c>
      <c r="U104" s="223">
        <f t="shared" si="17"/>
        <v>5.1413881748072043E-2</v>
      </c>
      <c r="V104" s="221" t="str">
        <f t="shared" si="18"/>
        <v>Yes</v>
      </c>
      <c r="W104" s="223">
        <f t="shared" si="19"/>
        <v>5.1413881748072043E-2</v>
      </c>
      <c r="X104" s="221" t="str">
        <f t="shared" si="20"/>
        <v>No</v>
      </c>
      <c r="Y104" s="223" t="str">
        <f t="shared" si="21"/>
        <v>N/A</v>
      </c>
      <c r="Z104" s="222" t="str">
        <f t="shared" si="22"/>
        <v>No</v>
      </c>
      <c r="AA104" s="68" t="str">
        <f t="shared" si="23"/>
        <v>N/A</v>
      </c>
      <c r="AB104" s="65" t="str">
        <f t="shared" si="24"/>
        <v>No</v>
      </c>
      <c r="AC104" s="68" t="str">
        <f t="shared" si="25"/>
        <v>N/A</v>
      </c>
      <c r="AD104" s="65" t="str">
        <f t="shared" si="26"/>
        <v>No</v>
      </c>
      <c r="AE104" s="68" t="str">
        <f t="shared" si="27"/>
        <v>N/A</v>
      </c>
      <c r="AF104" s="66"/>
    </row>
    <row r="105" spans="1:32" ht="14.5" hidden="1" customHeight="1">
      <c r="A105" s="66" t="s">
        <v>18</v>
      </c>
      <c r="B105" s="66" t="s">
        <v>27</v>
      </c>
      <c r="C105" s="66" t="str" cm="1">
        <f t="array" ref="C105">_xlfn.IFNA(_xlfn.IFS(B105="Starter","Starters &amp; Sides",B105="Sides","Starters &amp; Sides"),B105)</f>
        <v>Mains</v>
      </c>
      <c r="D105" s="84" t="s">
        <v>3375</v>
      </c>
      <c r="E105" s="74"/>
      <c r="F105" s="4"/>
      <c r="G105" s="4"/>
      <c r="H105" s="4"/>
      <c r="I105" s="4"/>
      <c r="J105" s="4"/>
      <c r="K105" s="4"/>
      <c r="L105" s="4"/>
      <c r="M105" s="4">
        <v>18.95</v>
      </c>
      <c r="N105" s="4">
        <v>18.95</v>
      </c>
      <c r="O105" s="4"/>
      <c r="P105" s="4"/>
      <c r="Q105" s="337"/>
      <c r="R105" s="15" t="str">
        <f t="shared" si="14"/>
        <v>No</v>
      </c>
      <c r="S105" s="15" t="str">
        <f t="shared" si="15"/>
        <v>No</v>
      </c>
      <c r="T105" s="221" t="str">
        <f t="shared" si="16"/>
        <v>No</v>
      </c>
      <c r="U105" s="223" t="str">
        <f t="shared" si="17"/>
        <v>N/A</v>
      </c>
      <c r="V105" s="221" t="str">
        <f t="shared" si="18"/>
        <v>No</v>
      </c>
      <c r="W105" s="223" t="str">
        <f t="shared" si="19"/>
        <v>N/A</v>
      </c>
      <c r="X105" s="221" t="str">
        <f t="shared" si="20"/>
        <v>No</v>
      </c>
      <c r="Y105" s="223" t="str">
        <f t="shared" si="21"/>
        <v>N/A</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t="14.5" hidden="1" customHeight="1">
      <c r="A106" s="66" t="s">
        <v>18</v>
      </c>
      <c r="B106" s="66" t="s">
        <v>27</v>
      </c>
      <c r="C106" s="66" t="str" cm="1">
        <f t="array" ref="C106">_xlfn.IFNA(_xlfn.IFS(B106="Starter","Starters &amp; Sides",B106="Sides","Starters &amp; Sides"),B106)</f>
        <v>Mains</v>
      </c>
      <c r="D106" s="84" t="s">
        <v>3376</v>
      </c>
      <c r="E106" s="74">
        <v>14.95</v>
      </c>
      <c r="F106" s="4">
        <v>15.45</v>
      </c>
      <c r="G106" s="4">
        <v>15.45</v>
      </c>
      <c r="H106" s="4">
        <v>16.45</v>
      </c>
      <c r="I106" s="4">
        <v>16.45</v>
      </c>
      <c r="J106" s="4">
        <v>16.45</v>
      </c>
      <c r="K106" s="4">
        <v>16.45</v>
      </c>
      <c r="L106" s="4">
        <v>16.649999999999999</v>
      </c>
      <c r="M106" s="4"/>
      <c r="N106" s="4"/>
      <c r="O106" s="4"/>
      <c r="P106" s="4"/>
      <c r="Q106" s="337"/>
      <c r="R106" s="15" t="str">
        <f t="shared" si="14"/>
        <v>No</v>
      </c>
      <c r="S106" s="15" t="str">
        <f t="shared" si="15"/>
        <v>No</v>
      </c>
      <c r="T106" s="221" t="str">
        <f t="shared" si="16"/>
        <v>No</v>
      </c>
      <c r="U106" s="223" t="str">
        <f t="shared" si="17"/>
        <v>N/A</v>
      </c>
      <c r="V106" s="221"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t="14.5" hidden="1" customHeight="1">
      <c r="A107" s="66" t="s">
        <v>18</v>
      </c>
      <c r="B107" s="66" t="s">
        <v>27</v>
      </c>
      <c r="C107" s="66" t="str" cm="1">
        <f t="array" ref="C107">_xlfn.IFNA(_xlfn.IFS(B107="Starter","Starters &amp; Sides",B107="Sides","Starters &amp; Sides"),B107)</f>
        <v>Mains</v>
      </c>
      <c r="D107" s="84" t="s">
        <v>3377</v>
      </c>
      <c r="E107" s="74"/>
      <c r="F107" s="4"/>
      <c r="G107" s="4"/>
      <c r="H107" s="4"/>
      <c r="I107" s="4"/>
      <c r="J107" s="4">
        <v>15.95</v>
      </c>
      <c r="K107" s="4"/>
      <c r="L107" s="4"/>
      <c r="M107" s="4"/>
      <c r="N107" s="4"/>
      <c r="O107" s="4"/>
      <c r="P107" s="4"/>
      <c r="Q107" s="337"/>
      <c r="R107" s="15" t="str">
        <f t="shared" si="14"/>
        <v>No</v>
      </c>
      <c r="S107" s="15" t="str">
        <f t="shared" si="15"/>
        <v>No</v>
      </c>
      <c r="T107" s="221" t="str">
        <f t="shared" si="16"/>
        <v>No</v>
      </c>
      <c r="U107" s="223" t="str">
        <f t="shared" si="17"/>
        <v>N/A</v>
      </c>
      <c r="V107" s="221" t="str">
        <f t="shared" si="18"/>
        <v>No</v>
      </c>
      <c r="W107" s="223" t="str">
        <f t="shared" si="19"/>
        <v>N/A</v>
      </c>
      <c r="X107" s="221" t="str">
        <f t="shared" si="20"/>
        <v>No</v>
      </c>
      <c r="Y107" s="223" t="str">
        <f t="shared" si="21"/>
        <v>N/A</v>
      </c>
      <c r="Z107" s="222" t="str">
        <f t="shared" si="22"/>
        <v>No</v>
      </c>
      <c r="AA107" s="68" t="str">
        <f t="shared" si="23"/>
        <v>N/A</v>
      </c>
      <c r="AB107" s="65" t="str">
        <f t="shared" si="24"/>
        <v>No</v>
      </c>
      <c r="AC107" s="68" t="str">
        <f t="shared" si="25"/>
        <v>N/A</v>
      </c>
      <c r="AD107" s="65" t="str">
        <f t="shared" si="26"/>
        <v>No</v>
      </c>
      <c r="AE107" s="68" t="str">
        <f t="shared" si="27"/>
        <v>N/A</v>
      </c>
      <c r="AF107" s="66"/>
    </row>
    <row r="108" spans="1:32" ht="14.5" hidden="1" customHeight="1">
      <c r="A108" s="66" t="s">
        <v>18</v>
      </c>
      <c r="B108" s="66" t="s">
        <v>27</v>
      </c>
      <c r="C108" s="66" t="str" cm="1">
        <f t="array" ref="C108">_xlfn.IFNA(_xlfn.IFS(B108="Starter","Starters &amp; Sides",B108="Sides","Starters &amp; Sides"),B108)</f>
        <v>Mains</v>
      </c>
      <c r="D108" s="84" t="s">
        <v>3378</v>
      </c>
      <c r="E108" s="74"/>
      <c r="F108" s="4"/>
      <c r="G108" s="4"/>
      <c r="H108" s="4"/>
      <c r="I108" s="4"/>
      <c r="J108" s="4"/>
      <c r="K108" s="4">
        <v>15.95</v>
      </c>
      <c r="L108" s="4">
        <v>16.25</v>
      </c>
      <c r="M108" s="4"/>
      <c r="N108" s="4"/>
      <c r="O108" s="4"/>
      <c r="P108" s="4"/>
      <c r="Q108" s="337"/>
      <c r="R108" s="15" t="str">
        <f t="shared" ref="R108:R171" si="28">IF(COUNTA(Q108)=1,"Yes","No")</f>
        <v>No</v>
      </c>
      <c r="S108" s="15" t="str">
        <f t="shared" ref="S108:S171" si="29">IF(AND(T108="No",R108="Yes"),"Yes","No")</f>
        <v>No</v>
      </c>
      <c r="T108" s="221" t="str">
        <f t="shared" ref="T108:T171" si="30">IF(COUNTA(P108:Q108)=2,"Yes","No")</f>
        <v>No</v>
      </c>
      <c r="U108" s="223" t="str">
        <f t="shared" ref="U108:U171" si="31">IF(T108="Yes",Q108/P108-1,"N/A")</f>
        <v>N/A</v>
      </c>
      <c r="V108" s="221" t="str">
        <f t="shared" ref="V108:V171" si="32">IF(COUNTA(O108:Q108)=3,"Yes","No")</f>
        <v>No</v>
      </c>
      <c r="W108" s="223" t="str">
        <f t="shared" ref="W108:W171" si="33">IF(V108="Yes",Q108/O108-1,"N/A")</f>
        <v>N/A</v>
      </c>
      <c r="X108" s="221" t="str">
        <f t="shared" ref="X108:X171" si="34">IF(COUNTA(N108:Q108)=4,"Yes","No")</f>
        <v>No</v>
      </c>
      <c r="Y108" s="223" t="str">
        <f t="shared" ref="Y108:Y171" si="35">IF(X108="Yes",Q108/N108-1,"N/A")</f>
        <v>N/A</v>
      </c>
      <c r="Z108" s="222" t="str">
        <f t="shared" ref="Z108:Z171" si="36">IF(COUNTA(M108:Q108)=5,"Yes","No")</f>
        <v>No</v>
      </c>
      <c r="AA108" s="68" t="str">
        <f t="shared" ref="AA108:AA171" si="37">IF(Z108="Yes",Q108/M108-1,"N/A")</f>
        <v>N/A</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ht="14.5" customHeight="1">
      <c r="A109" s="66" t="s">
        <v>18</v>
      </c>
      <c r="B109" s="66" t="s">
        <v>27</v>
      </c>
      <c r="C109" s="66" t="str" cm="1">
        <f t="array" ref="C109">_xlfn.IFNA(_xlfn.IFS(B109="Starter","Starters &amp; Sides",B109="Sides","Starters &amp; Sides"),B109)</f>
        <v>Mains</v>
      </c>
      <c r="D109" s="84" t="s">
        <v>3379</v>
      </c>
      <c r="E109" s="74">
        <v>12.75</v>
      </c>
      <c r="F109" s="4">
        <v>13.45</v>
      </c>
      <c r="G109" s="4">
        <v>13.45</v>
      </c>
      <c r="H109" s="4">
        <v>14.45</v>
      </c>
      <c r="I109" s="4">
        <v>14.45</v>
      </c>
      <c r="J109" s="4">
        <v>14.45</v>
      </c>
      <c r="K109" s="4">
        <v>14.75</v>
      </c>
      <c r="L109" s="4">
        <v>14.95</v>
      </c>
      <c r="M109" s="4">
        <v>15.75</v>
      </c>
      <c r="N109" s="4">
        <v>15.75</v>
      </c>
      <c r="O109" s="4">
        <v>15.75</v>
      </c>
      <c r="P109" s="4">
        <v>16.25</v>
      </c>
      <c r="Q109" s="337">
        <v>17.25</v>
      </c>
      <c r="R109" s="15" t="str">
        <f t="shared" si="28"/>
        <v>Yes</v>
      </c>
      <c r="S109" s="15" t="str">
        <f t="shared" si="29"/>
        <v>No</v>
      </c>
      <c r="T109" s="221" t="str">
        <f t="shared" si="30"/>
        <v>Yes</v>
      </c>
      <c r="U109" s="223">
        <f t="shared" si="31"/>
        <v>6.1538461538461542E-2</v>
      </c>
      <c r="V109" s="221" t="str">
        <f t="shared" si="32"/>
        <v>Yes</v>
      </c>
      <c r="W109" s="223">
        <f t="shared" si="33"/>
        <v>9.5238095238095344E-2</v>
      </c>
      <c r="X109" s="221" t="str">
        <f t="shared" si="34"/>
        <v>Yes</v>
      </c>
      <c r="Y109" s="223">
        <f t="shared" si="35"/>
        <v>9.5238095238095344E-2</v>
      </c>
      <c r="Z109" s="222" t="str">
        <f t="shared" si="36"/>
        <v>Yes</v>
      </c>
      <c r="AA109" s="68">
        <f t="shared" si="37"/>
        <v>9.5238095238095344E-2</v>
      </c>
      <c r="AB109" s="65" t="str">
        <f t="shared" si="38"/>
        <v>Yes</v>
      </c>
      <c r="AC109" s="68">
        <f t="shared" si="39"/>
        <v>0.15384615384615397</v>
      </c>
      <c r="AD109" s="65" t="str">
        <f t="shared" si="40"/>
        <v>Yes</v>
      </c>
      <c r="AE109" s="68">
        <f t="shared" si="41"/>
        <v>0.35294117647058831</v>
      </c>
      <c r="AF109" s="66"/>
    </row>
    <row r="110" spans="1:32" ht="14.5" hidden="1" customHeight="1">
      <c r="A110" s="66" t="s">
        <v>18</v>
      </c>
      <c r="B110" s="66" t="s">
        <v>27</v>
      </c>
      <c r="C110" s="66" t="str" cm="1">
        <f t="array" ref="C110">_xlfn.IFNA(_xlfn.IFS(B110="Starter","Starters &amp; Sides",B110="Sides","Starters &amp; Sides"),B110)</f>
        <v>Mains</v>
      </c>
      <c r="D110" s="84" t="s">
        <v>3380</v>
      </c>
      <c r="E110" s="74">
        <v>11.7</v>
      </c>
      <c r="F110" s="4">
        <v>12.95</v>
      </c>
      <c r="G110" s="4"/>
      <c r="H110" s="4"/>
      <c r="I110" s="4"/>
      <c r="J110" s="4"/>
      <c r="K110" s="4"/>
      <c r="L110" s="4"/>
      <c r="M110" s="4"/>
      <c r="N110" s="4"/>
      <c r="O110" s="4"/>
      <c r="P110" s="4"/>
      <c r="Q110" s="337"/>
      <c r="R110" s="15" t="str">
        <f t="shared" si="28"/>
        <v>No</v>
      </c>
      <c r="S110" s="15" t="str">
        <f t="shared" si="29"/>
        <v>No</v>
      </c>
      <c r="T110" s="221" t="str">
        <f t="shared" si="30"/>
        <v>No</v>
      </c>
      <c r="U110" s="223" t="str">
        <f t="shared" si="31"/>
        <v>N/A</v>
      </c>
      <c r="V110" s="221" t="str">
        <f t="shared" si="32"/>
        <v>No</v>
      </c>
      <c r="W110" s="223" t="str">
        <f t="shared" si="33"/>
        <v>N/A</v>
      </c>
      <c r="X110" s="221" t="str">
        <f t="shared" si="34"/>
        <v>No</v>
      </c>
      <c r="Y110" s="223" t="str">
        <f t="shared" si="35"/>
        <v>N/A</v>
      </c>
      <c r="Z110" s="222" t="str">
        <f t="shared" si="36"/>
        <v>No</v>
      </c>
      <c r="AA110" s="68" t="str">
        <f t="shared" si="37"/>
        <v>N/A</v>
      </c>
      <c r="AB110" s="65" t="str">
        <f t="shared" si="38"/>
        <v>No</v>
      </c>
      <c r="AC110" s="68" t="str">
        <f t="shared" si="39"/>
        <v>N/A</v>
      </c>
      <c r="AD110" s="65" t="str">
        <f t="shared" si="40"/>
        <v>No</v>
      </c>
      <c r="AE110" s="68" t="str">
        <f t="shared" si="41"/>
        <v>N/A</v>
      </c>
      <c r="AF110" s="66"/>
    </row>
    <row r="111" spans="1:32" ht="14.5" hidden="1" customHeight="1">
      <c r="A111" s="66" t="s">
        <v>18</v>
      </c>
      <c r="B111" s="66" t="s">
        <v>27</v>
      </c>
      <c r="C111" s="66" t="str" cm="1">
        <f t="array" ref="C111">_xlfn.IFNA(_xlfn.IFS(B111="Starter","Starters &amp; Sides",B111="Sides","Starters &amp; Sides"),B111)</f>
        <v>Mains</v>
      </c>
      <c r="D111" s="84" t="s">
        <v>278</v>
      </c>
      <c r="E111" s="74"/>
      <c r="F111" s="4"/>
      <c r="G111" s="4"/>
      <c r="H111" s="4">
        <v>16.45</v>
      </c>
      <c r="I111" s="4"/>
      <c r="J111" s="4">
        <v>14.95</v>
      </c>
      <c r="K111" s="4"/>
      <c r="L111" s="4"/>
      <c r="M111" s="4"/>
      <c r="N111" s="4"/>
      <c r="O111" s="4"/>
      <c r="P111" s="4"/>
      <c r="Q111" s="337"/>
      <c r="R111" s="15" t="str">
        <f t="shared" si="28"/>
        <v>No</v>
      </c>
      <c r="S111" s="15" t="str">
        <f t="shared" si="29"/>
        <v>No</v>
      </c>
      <c r="T111" s="221" t="str">
        <f t="shared" si="30"/>
        <v>No</v>
      </c>
      <c r="U111" s="223" t="str">
        <f t="shared" si="31"/>
        <v>N/A</v>
      </c>
      <c r="V111" s="221" t="str">
        <f t="shared" si="32"/>
        <v>No</v>
      </c>
      <c r="W111" s="223" t="str">
        <f t="shared" si="33"/>
        <v>N/A</v>
      </c>
      <c r="X111" s="221" t="str">
        <f t="shared" si="34"/>
        <v>No</v>
      </c>
      <c r="Y111" s="223" t="str">
        <f t="shared" si="35"/>
        <v>N/A</v>
      </c>
      <c r="Z111" s="222" t="str">
        <f t="shared" si="36"/>
        <v>No</v>
      </c>
      <c r="AA111" s="68" t="str">
        <f t="shared" si="37"/>
        <v>N/A</v>
      </c>
      <c r="AB111" s="65" t="str">
        <f t="shared" si="38"/>
        <v>No</v>
      </c>
      <c r="AC111" s="68" t="str">
        <f t="shared" si="39"/>
        <v>N/A</v>
      </c>
      <c r="AD111" s="65" t="str">
        <f t="shared" si="40"/>
        <v>No</v>
      </c>
      <c r="AE111" s="68" t="str">
        <f t="shared" si="41"/>
        <v>N/A</v>
      </c>
      <c r="AF111" s="66"/>
    </row>
    <row r="112" spans="1:32" ht="14.5" hidden="1" customHeight="1">
      <c r="A112" s="66" t="s">
        <v>18</v>
      </c>
      <c r="B112" s="66" t="s">
        <v>27</v>
      </c>
      <c r="C112" s="66" t="str" cm="1">
        <f t="array" ref="C112">_xlfn.IFNA(_xlfn.IFS(B112="Starter","Starters &amp; Sides",B112="Sides","Starters &amp; Sides"),B112)</f>
        <v>Mains</v>
      </c>
      <c r="D112" s="84" t="s">
        <v>3381</v>
      </c>
      <c r="E112" s="74"/>
      <c r="F112" s="4"/>
      <c r="G112" s="4"/>
      <c r="H112" s="4"/>
      <c r="I112" s="4"/>
      <c r="J112" s="4"/>
      <c r="K112" s="15"/>
      <c r="L112" s="4"/>
      <c r="M112" s="4">
        <v>15.95</v>
      </c>
      <c r="N112" s="4">
        <v>15.95</v>
      </c>
      <c r="O112" s="4"/>
      <c r="P112" s="4"/>
      <c r="Q112" s="337"/>
      <c r="R112" s="15" t="str">
        <f t="shared" si="28"/>
        <v>No</v>
      </c>
      <c r="S112" s="15" t="str">
        <f t="shared" si="29"/>
        <v>No</v>
      </c>
      <c r="T112" s="221" t="str">
        <f t="shared" si="30"/>
        <v>No</v>
      </c>
      <c r="U112" s="223" t="str">
        <f t="shared" si="31"/>
        <v>N/A</v>
      </c>
      <c r="V112" s="221" t="str">
        <f t="shared" si="32"/>
        <v>No</v>
      </c>
      <c r="W112" s="223" t="str">
        <f t="shared" si="33"/>
        <v>N/A</v>
      </c>
      <c r="X112" s="221" t="str">
        <f t="shared" si="34"/>
        <v>No</v>
      </c>
      <c r="Y112" s="223" t="str">
        <f t="shared" si="35"/>
        <v>N/A</v>
      </c>
      <c r="Z112" s="222" t="str">
        <f t="shared" si="36"/>
        <v>No</v>
      </c>
      <c r="AA112" s="68" t="str">
        <f t="shared" si="37"/>
        <v>N/A</v>
      </c>
      <c r="AB112" s="65" t="str">
        <f t="shared" si="38"/>
        <v>No</v>
      </c>
      <c r="AC112" s="68" t="str">
        <f t="shared" si="39"/>
        <v>N/A</v>
      </c>
      <c r="AD112" s="65" t="str">
        <f t="shared" si="40"/>
        <v>No</v>
      </c>
      <c r="AE112" s="68" t="str">
        <f t="shared" si="41"/>
        <v>N/A</v>
      </c>
      <c r="AF112" s="66"/>
    </row>
    <row r="113" spans="1:32" ht="14.5" hidden="1" customHeight="1">
      <c r="A113" s="66" t="s">
        <v>18</v>
      </c>
      <c r="B113" s="66" t="s">
        <v>27</v>
      </c>
      <c r="C113" s="66" t="str" cm="1">
        <f t="array" ref="C113">_xlfn.IFNA(_xlfn.IFS(B113="Starter","Starters &amp; Sides",B113="Sides","Starters &amp; Sides"),B113)</f>
        <v>Mains</v>
      </c>
      <c r="D113" s="84" t="s">
        <v>3382</v>
      </c>
      <c r="E113" s="74"/>
      <c r="F113" s="4"/>
      <c r="G113" s="4"/>
      <c r="H113" s="4"/>
      <c r="I113" s="4"/>
      <c r="J113" s="4"/>
      <c r="K113" s="4"/>
      <c r="L113" s="4"/>
      <c r="M113" s="4">
        <v>17.75</v>
      </c>
      <c r="N113" s="4">
        <v>17.75</v>
      </c>
      <c r="O113" s="4"/>
      <c r="P113" s="4"/>
      <c r="Q113" s="337"/>
      <c r="R113" s="15" t="str">
        <f t="shared" si="28"/>
        <v>No</v>
      </c>
      <c r="S113" s="15" t="str">
        <f t="shared" si="29"/>
        <v>No</v>
      </c>
      <c r="T113" s="221" t="str">
        <f t="shared" si="30"/>
        <v>No</v>
      </c>
      <c r="U113" s="223" t="str">
        <f t="shared" si="31"/>
        <v>N/A</v>
      </c>
      <c r="V113" s="221" t="str">
        <f t="shared" si="32"/>
        <v>No</v>
      </c>
      <c r="W113" s="223" t="str">
        <f t="shared" si="33"/>
        <v>N/A</v>
      </c>
      <c r="X113" s="221" t="str">
        <f t="shared" si="34"/>
        <v>No</v>
      </c>
      <c r="Y113" s="223" t="str">
        <f t="shared" si="35"/>
        <v>N/A</v>
      </c>
      <c r="Z113" s="222" t="str">
        <f t="shared" si="36"/>
        <v>No</v>
      </c>
      <c r="AA113" s="68" t="str">
        <f t="shared" si="37"/>
        <v>N/A</v>
      </c>
      <c r="AB113" s="65" t="str">
        <f t="shared" si="38"/>
        <v>No</v>
      </c>
      <c r="AC113" s="68" t="str">
        <f t="shared" si="39"/>
        <v>N/A</v>
      </c>
      <c r="AD113" s="65" t="str">
        <f t="shared" si="40"/>
        <v>No</v>
      </c>
      <c r="AE113" s="68" t="str">
        <f t="shared" si="41"/>
        <v>N/A</v>
      </c>
      <c r="AF113" s="66"/>
    </row>
    <row r="114" spans="1:32" ht="14.5" hidden="1" customHeight="1">
      <c r="A114" s="66" t="s">
        <v>18</v>
      </c>
      <c r="B114" s="66" t="s">
        <v>27</v>
      </c>
      <c r="C114" s="66" t="str" cm="1">
        <f t="array" ref="C114">_xlfn.IFNA(_xlfn.IFS(B114="Starter","Starters &amp; Sides",B114="Sides","Starters &amp; Sides"),B114)</f>
        <v>Mains</v>
      </c>
      <c r="D114" s="84" t="s">
        <v>3383</v>
      </c>
      <c r="E114" s="74">
        <v>13.98</v>
      </c>
      <c r="F114" s="4">
        <v>13.98</v>
      </c>
      <c r="G114" s="4"/>
      <c r="H114" s="4"/>
      <c r="I114" s="4"/>
      <c r="J114" s="4"/>
      <c r="K114" s="4"/>
      <c r="L114" s="4"/>
      <c r="M114" s="4"/>
      <c r="N114" s="4"/>
      <c r="O114" s="4"/>
      <c r="P114" s="4"/>
      <c r="Q114" s="337"/>
      <c r="R114" s="15" t="str">
        <f t="shared" si="28"/>
        <v>No</v>
      </c>
      <c r="S114" s="15" t="str">
        <f t="shared" si="29"/>
        <v>No</v>
      </c>
      <c r="T114" s="221" t="str">
        <f t="shared" si="30"/>
        <v>No</v>
      </c>
      <c r="U114" s="223" t="str">
        <f t="shared" si="31"/>
        <v>N/A</v>
      </c>
      <c r="V114" s="221" t="str">
        <f t="shared" si="32"/>
        <v>No</v>
      </c>
      <c r="W114" s="223" t="str">
        <f t="shared" si="33"/>
        <v>N/A</v>
      </c>
      <c r="X114" s="221" t="str">
        <f t="shared" si="34"/>
        <v>No</v>
      </c>
      <c r="Y114" s="223" t="str">
        <f t="shared" si="35"/>
        <v>N/A</v>
      </c>
      <c r="Z114" s="222" t="str">
        <f t="shared" si="36"/>
        <v>No</v>
      </c>
      <c r="AA114" s="68" t="str">
        <f t="shared" si="37"/>
        <v>N/A</v>
      </c>
      <c r="AB114" s="65" t="str">
        <f t="shared" si="38"/>
        <v>No</v>
      </c>
      <c r="AC114" s="68" t="str">
        <f t="shared" si="39"/>
        <v>N/A</v>
      </c>
      <c r="AD114" s="65" t="str">
        <f t="shared" si="40"/>
        <v>No</v>
      </c>
      <c r="AE114" s="68" t="str">
        <f t="shared" si="41"/>
        <v>N/A</v>
      </c>
      <c r="AF114" s="66"/>
    </row>
    <row r="115" spans="1:32" ht="14.5" customHeight="1">
      <c r="A115" s="66" t="s">
        <v>18</v>
      </c>
      <c r="B115" s="66" t="s">
        <v>27</v>
      </c>
      <c r="C115" s="66" t="str" cm="1">
        <f t="array" ref="C115">_xlfn.IFNA(_xlfn.IFS(B115="Starter","Starters &amp; Sides",B115="Sides","Starters &amp; Sides"),B115)</f>
        <v>Mains</v>
      </c>
      <c r="D115" s="84" t="s">
        <v>3318</v>
      </c>
      <c r="E115" s="74"/>
      <c r="F115" s="4"/>
      <c r="G115" s="4"/>
      <c r="H115" s="4">
        <v>17.95</v>
      </c>
      <c r="I115" s="4">
        <v>17.95</v>
      </c>
      <c r="J115" s="4">
        <v>17.95</v>
      </c>
      <c r="K115" s="4">
        <v>17.95</v>
      </c>
      <c r="L115" s="4">
        <v>18.25</v>
      </c>
      <c r="M115" s="4">
        <v>19.45</v>
      </c>
      <c r="N115" s="4">
        <v>19.45</v>
      </c>
      <c r="O115" s="4">
        <v>19.45</v>
      </c>
      <c r="P115" s="4">
        <v>19.95</v>
      </c>
      <c r="Q115" s="337">
        <v>20.45</v>
      </c>
      <c r="R115" s="15" t="str">
        <f t="shared" si="28"/>
        <v>Yes</v>
      </c>
      <c r="S115" s="15" t="str">
        <f t="shared" si="29"/>
        <v>No</v>
      </c>
      <c r="T115" s="221" t="str">
        <f t="shared" si="30"/>
        <v>Yes</v>
      </c>
      <c r="U115" s="223">
        <f t="shared" si="31"/>
        <v>2.506265664160412E-2</v>
      </c>
      <c r="V115" s="221" t="str">
        <f t="shared" si="32"/>
        <v>Yes</v>
      </c>
      <c r="W115" s="223">
        <f t="shared" si="33"/>
        <v>5.1413881748072043E-2</v>
      </c>
      <c r="X115" s="221" t="str">
        <f t="shared" si="34"/>
        <v>Yes</v>
      </c>
      <c r="Y115" s="223">
        <f t="shared" si="35"/>
        <v>5.1413881748072043E-2</v>
      </c>
      <c r="Z115" s="222" t="str">
        <f t="shared" si="36"/>
        <v>Yes</v>
      </c>
      <c r="AA115" s="68">
        <f t="shared" si="37"/>
        <v>5.1413881748072043E-2</v>
      </c>
      <c r="AB115" s="65" t="str">
        <f t="shared" si="38"/>
        <v>Yes</v>
      </c>
      <c r="AC115" s="68">
        <f t="shared" si="39"/>
        <v>0.1205479452054794</v>
      </c>
      <c r="AD115" s="65" t="str">
        <f t="shared" si="40"/>
        <v>No</v>
      </c>
      <c r="AE115" s="68" t="str">
        <f t="shared" si="41"/>
        <v>N/A</v>
      </c>
      <c r="AF115" s="66"/>
    </row>
    <row r="116" spans="1:32" ht="14.5" customHeight="1">
      <c r="A116" s="66" t="s">
        <v>18</v>
      </c>
      <c r="B116" s="66" t="s">
        <v>27</v>
      </c>
      <c r="C116" s="66" t="str" cm="1">
        <f t="array" ref="C116">_xlfn.IFNA(_xlfn.IFS(B116="Starter","Starters &amp; Sides",B116="Sides","Starters &amp; Sides"),B116)</f>
        <v>Mains</v>
      </c>
      <c r="D116" s="84" t="s">
        <v>3384</v>
      </c>
      <c r="E116" s="74">
        <v>11.93</v>
      </c>
      <c r="F116" s="4">
        <v>12.94</v>
      </c>
      <c r="G116" s="4">
        <v>13.424999999999999</v>
      </c>
      <c r="H116" s="4">
        <v>14.424999999999999</v>
      </c>
      <c r="I116" s="4">
        <v>14.424999999999999</v>
      </c>
      <c r="J116" s="4">
        <v>14.424999999999999</v>
      </c>
      <c r="K116" s="4">
        <f>AVERAGE(13.45,13.45+1.95)</f>
        <v>14.424999999999999</v>
      </c>
      <c r="L116" s="4">
        <f>AVERAGE(13.65,13.65+1.95)</f>
        <v>14.625</v>
      </c>
      <c r="M116" s="4">
        <v>14.75</v>
      </c>
      <c r="N116" s="4">
        <v>14.75</v>
      </c>
      <c r="O116" s="4">
        <v>15.25</v>
      </c>
      <c r="P116" s="4">
        <v>15.45</v>
      </c>
      <c r="Q116" s="337">
        <v>16.45</v>
      </c>
      <c r="R116" s="15" t="str">
        <f t="shared" si="28"/>
        <v>Yes</v>
      </c>
      <c r="S116" s="15" t="str">
        <f t="shared" si="29"/>
        <v>No</v>
      </c>
      <c r="T116" s="221" t="str">
        <f t="shared" si="30"/>
        <v>Yes</v>
      </c>
      <c r="U116" s="223">
        <f t="shared" si="31"/>
        <v>6.472491909385103E-2</v>
      </c>
      <c r="V116" s="221" t="str">
        <f t="shared" si="32"/>
        <v>Yes</v>
      </c>
      <c r="W116" s="223">
        <f t="shared" si="33"/>
        <v>7.8688524590163844E-2</v>
      </c>
      <c r="X116" s="221" t="str">
        <f t="shared" si="34"/>
        <v>Yes</v>
      </c>
      <c r="Y116" s="223">
        <f t="shared" si="35"/>
        <v>0.11525423728813555</v>
      </c>
      <c r="Z116" s="222" t="str">
        <f t="shared" si="36"/>
        <v>Yes</v>
      </c>
      <c r="AA116" s="68">
        <f t="shared" si="37"/>
        <v>0.11525423728813555</v>
      </c>
      <c r="AB116" s="65" t="str">
        <f t="shared" si="38"/>
        <v>Yes</v>
      </c>
      <c r="AC116" s="68">
        <f t="shared" si="39"/>
        <v>0.12478632478632479</v>
      </c>
      <c r="AD116" s="65" t="str">
        <f t="shared" si="40"/>
        <v>Yes</v>
      </c>
      <c r="AE116" s="68">
        <f t="shared" si="41"/>
        <v>0.37887678122380541</v>
      </c>
      <c r="AF116" s="66"/>
    </row>
    <row r="117" spans="1:32" ht="14.5" hidden="1" customHeight="1">
      <c r="A117" s="66" t="s">
        <v>18</v>
      </c>
      <c r="B117" s="66" t="s">
        <v>27</v>
      </c>
      <c r="C117" s="66" t="str" cm="1">
        <f t="array" ref="C117">_xlfn.IFNA(_xlfn.IFS(B117="Starter","Starters &amp; Sides",B117="Sides","Starters &amp; Sides"),B117)</f>
        <v>Mains</v>
      </c>
      <c r="D117" s="84" t="s">
        <v>3385</v>
      </c>
      <c r="E117" s="74"/>
      <c r="F117" s="4"/>
      <c r="G117" s="4"/>
      <c r="H117" s="4"/>
      <c r="I117" s="4"/>
      <c r="J117" s="4">
        <v>15.45</v>
      </c>
      <c r="K117" s="4">
        <v>15.45</v>
      </c>
      <c r="L117" s="4">
        <v>15.65</v>
      </c>
      <c r="M117" s="4">
        <v>16</v>
      </c>
      <c r="N117" s="4">
        <v>16</v>
      </c>
      <c r="O117" s="4">
        <v>16.5</v>
      </c>
      <c r="P117" s="4"/>
      <c r="Q117" s="337"/>
      <c r="R117" s="15" t="str">
        <f t="shared" si="28"/>
        <v>No</v>
      </c>
      <c r="S117" s="15" t="str">
        <f t="shared" si="29"/>
        <v>No</v>
      </c>
      <c r="T117" s="221" t="str">
        <f t="shared" si="30"/>
        <v>No</v>
      </c>
      <c r="U117" s="223" t="str">
        <f t="shared" si="31"/>
        <v>N/A</v>
      </c>
      <c r="V117" s="221" t="str">
        <f t="shared" si="32"/>
        <v>No</v>
      </c>
      <c r="W117" s="223" t="str">
        <f t="shared" si="33"/>
        <v>N/A</v>
      </c>
      <c r="X117" s="221" t="str">
        <f t="shared" si="34"/>
        <v>No</v>
      </c>
      <c r="Y117" s="223" t="str">
        <f t="shared" si="35"/>
        <v>N/A</v>
      </c>
      <c r="Z117" s="222" t="str">
        <f t="shared" si="36"/>
        <v>No</v>
      </c>
      <c r="AA117" s="68" t="str">
        <f t="shared" si="37"/>
        <v>N/A</v>
      </c>
      <c r="AB117" s="65" t="str">
        <f t="shared" si="38"/>
        <v>No</v>
      </c>
      <c r="AC117" s="68" t="str">
        <f t="shared" si="39"/>
        <v>N/A</v>
      </c>
      <c r="AD117" s="65" t="str">
        <f t="shared" si="40"/>
        <v>No</v>
      </c>
      <c r="AE117" s="68" t="str">
        <f t="shared" si="41"/>
        <v>N/A</v>
      </c>
      <c r="AF117" s="66"/>
    </row>
    <row r="118" spans="1:32" ht="14.5" hidden="1" customHeight="1">
      <c r="A118" s="66" t="s">
        <v>18</v>
      </c>
      <c r="B118" s="66" t="s">
        <v>27</v>
      </c>
      <c r="C118" s="66" t="str" cm="1">
        <f t="array" ref="C118">_xlfn.IFNA(_xlfn.IFS(B118="Starter","Starters &amp; Sides",B118="Sides","Starters &amp; Sides"),B118)</f>
        <v>Mains</v>
      </c>
      <c r="D118" s="84" t="s">
        <v>3386</v>
      </c>
      <c r="E118" s="74"/>
      <c r="F118" s="4"/>
      <c r="G118" s="4"/>
      <c r="H118" s="4"/>
      <c r="I118" s="4"/>
      <c r="J118" s="4"/>
      <c r="K118" s="4"/>
      <c r="L118" s="4"/>
      <c r="M118" s="4"/>
      <c r="N118" s="4"/>
      <c r="O118" s="4">
        <v>18.95</v>
      </c>
      <c r="P118" s="4">
        <v>18.95</v>
      </c>
      <c r="Q118" s="337"/>
      <c r="R118" s="15" t="str">
        <f t="shared" si="28"/>
        <v>No</v>
      </c>
      <c r="S118" s="15" t="str">
        <f t="shared" si="29"/>
        <v>No</v>
      </c>
      <c r="T118" s="221" t="str">
        <f t="shared" si="30"/>
        <v>No</v>
      </c>
      <c r="U118" s="223" t="str">
        <f t="shared" si="31"/>
        <v>N/A</v>
      </c>
      <c r="V118" s="221" t="str">
        <f t="shared" si="32"/>
        <v>No</v>
      </c>
      <c r="W118" s="223" t="str">
        <f t="shared" si="33"/>
        <v>N/A</v>
      </c>
      <c r="X118" s="221" t="str">
        <f t="shared" si="34"/>
        <v>No</v>
      </c>
      <c r="Y118" s="223" t="str">
        <f t="shared" si="35"/>
        <v>N/A</v>
      </c>
      <c r="Z118" s="222" t="str">
        <f t="shared" si="36"/>
        <v>No</v>
      </c>
      <c r="AA118" s="68" t="str">
        <f t="shared" si="37"/>
        <v>N/A</v>
      </c>
      <c r="AB118" s="65" t="str">
        <f t="shared" si="38"/>
        <v>No</v>
      </c>
      <c r="AC118" s="68" t="str">
        <f t="shared" si="39"/>
        <v>N/A</v>
      </c>
      <c r="AD118" s="65" t="str">
        <f t="shared" si="40"/>
        <v>No</v>
      </c>
      <c r="AE118" s="68" t="str">
        <f t="shared" si="41"/>
        <v>N/A</v>
      </c>
      <c r="AF118" s="66"/>
    </row>
    <row r="119" spans="1:32" ht="14.5" hidden="1" customHeight="1">
      <c r="A119" s="66" t="s">
        <v>18</v>
      </c>
      <c r="B119" s="66" t="s">
        <v>27</v>
      </c>
      <c r="C119" s="66" t="str" cm="1">
        <f t="array" ref="C119">_xlfn.IFNA(_xlfn.IFS(B119="Starter","Starters &amp; Sides",B119="Sides","Starters &amp; Sides"),B119)</f>
        <v>Mains</v>
      </c>
      <c r="D119" s="84" t="s">
        <v>3387</v>
      </c>
      <c r="E119" s="74"/>
      <c r="F119" s="4"/>
      <c r="G119" s="4"/>
      <c r="H119" s="4">
        <v>16.45</v>
      </c>
      <c r="I119" s="4">
        <v>16.45</v>
      </c>
      <c r="J119" s="4">
        <v>16.45</v>
      </c>
      <c r="K119" s="4">
        <v>16.45</v>
      </c>
      <c r="L119" s="4">
        <v>16.649999999999999</v>
      </c>
      <c r="M119" s="4">
        <v>17.75</v>
      </c>
      <c r="N119" s="4">
        <v>17.75</v>
      </c>
      <c r="O119" s="4">
        <v>17.75</v>
      </c>
      <c r="P119" s="4"/>
      <c r="Q119" s="337"/>
      <c r="R119" s="15" t="str">
        <f t="shared" si="28"/>
        <v>No</v>
      </c>
      <c r="S119" s="15" t="str">
        <f t="shared" si="29"/>
        <v>No</v>
      </c>
      <c r="T119" s="221" t="str">
        <f t="shared" si="30"/>
        <v>No</v>
      </c>
      <c r="U119" s="223" t="str">
        <f t="shared" si="31"/>
        <v>N/A</v>
      </c>
      <c r="V119" s="221" t="str">
        <f t="shared" si="32"/>
        <v>No</v>
      </c>
      <c r="W119" s="223" t="str">
        <f t="shared" si="33"/>
        <v>N/A</v>
      </c>
      <c r="X119" s="221" t="str">
        <f t="shared" si="34"/>
        <v>No</v>
      </c>
      <c r="Y119" s="223" t="str">
        <f t="shared" si="35"/>
        <v>N/A</v>
      </c>
      <c r="Z119" s="222" t="str">
        <f t="shared" si="36"/>
        <v>No</v>
      </c>
      <c r="AA119" s="68" t="str">
        <f t="shared" si="37"/>
        <v>N/A</v>
      </c>
      <c r="AB119" s="65" t="str">
        <f t="shared" si="38"/>
        <v>No</v>
      </c>
      <c r="AC119" s="68" t="str">
        <f t="shared" si="39"/>
        <v>N/A</v>
      </c>
      <c r="AD119" s="65" t="str">
        <f t="shared" si="40"/>
        <v>No</v>
      </c>
      <c r="AE119" s="68" t="str">
        <f t="shared" si="41"/>
        <v>N/A</v>
      </c>
      <c r="AF119" s="66"/>
    </row>
    <row r="120" spans="1:32" ht="14.5" hidden="1" customHeight="1">
      <c r="A120" s="66" t="s">
        <v>18</v>
      </c>
      <c r="B120" s="66" t="s">
        <v>27</v>
      </c>
      <c r="C120" s="66" t="str" cm="1">
        <f t="array" ref="C120">_xlfn.IFNA(_xlfn.IFS(B120="Starter","Starters &amp; Sides",B120="Sides","Starters &amp; Sides"),B120)</f>
        <v>Mains</v>
      </c>
      <c r="D120" s="84" t="s">
        <v>3388</v>
      </c>
      <c r="E120" s="74"/>
      <c r="F120" s="4"/>
      <c r="G120" s="4"/>
      <c r="H120" s="4"/>
      <c r="I120" s="4"/>
      <c r="J120" s="4"/>
      <c r="K120" s="15"/>
      <c r="L120" s="4"/>
      <c r="M120" s="4"/>
      <c r="N120" s="4"/>
      <c r="O120" s="4">
        <v>14.75</v>
      </c>
      <c r="P120" s="4"/>
      <c r="Q120" s="337"/>
      <c r="R120" s="15" t="str">
        <f t="shared" si="28"/>
        <v>No</v>
      </c>
      <c r="S120" s="15" t="str">
        <f t="shared" si="29"/>
        <v>No</v>
      </c>
      <c r="T120" s="221" t="str">
        <f t="shared" si="30"/>
        <v>No</v>
      </c>
      <c r="U120" s="223" t="str">
        <f t="shared" si="31"/>
        <v>N/A</v>
      </c>
      <c r="V120" s="221" t="str">
        <f t="shared" si="32"/>
        <v>No</v>
      </c>
      <c r="W120" s="223" t="str">
        <f t="shared" si="33"/>
        <v>N/A</v>
      </c>
      <c r="X120" s="221" t="str">
        <f t="shared" si="34"/>
        <v>No</v>
      </c>
      <c r="Y120" s="223" t="str">
        <f t="shared" si="35"/>
        <v>N/A</v>
      </c>
      <c r="Z120" s="222" t="str">
        <f t="shared" si="36"/>
        <v>No</v>
      </c>
      <c r="AA120" s="68" t="str">
        <f t="shared" si="37"/>
        <v>N/A</v>
      </c>
      <c r="AB120" s="65" t="str">
        <f t="shared" si="38"/>
        <v>No</v>
      </c>
      <c r="AC120" s="68" t="str">
        <f t="shared" si="39"/>
        <v>N/A</v>
      </c>
      <c r="AD120" s="65" t="str">
        <f t="shared" si="40"/>
        <v>No</v>
      </c>
      <c r="AE120" s="68" t="str">
        <f t="shared" si="41"/>
        <v>N/A</v>
      </c>
      <c r="AF120" s="66"/>
    </row>
    <row r="121" spans="1:32" ht="14.5" hidden="1" customHeight="1">
      <c r="A121" s="66" t="s">
        <v>18</v>
      </c>
      <c r="B121" s="66" t="s">
        <v>27</v>
      </c>
      <c r="C121" s="66" t="str" cm="1">
        <f t="array" ref="C121">_xlfn.IFNA(_xlfn.IFS(B121="Starter","Starters &amp; Sides",B121="Sides","Starters &amp; Sides"),B121)</f>
        <v>Mains</v>
      </c>
      <c r="D121" s="84" t="s">
        <v>3389</v>
      </c>
      <c r="E121" s="74"/>
      <c r="F121" s="4"/>
      <c r="G121" s="4"/>
      <c r="H121" s="4"/>
      <c r="I121" s="4"/>
      <c r="J121" s="4"/>
      <c r="K121" s="15"/>
      <c r="L121" s="4"/>
      <c r="M121" s="4"/>
      <c r="N121" s="4"/>
      <c r="O121" s="4">
        <v>15.5</v>
      </c>
      <c r="P121" s="4"/>
      <c r="Q121" s="337"/>
      <c r="R121" s="15" t="str">
        <f t="shared" si="28"/>
        <v>No</v>
      </c>
      <c r="S121" s="15" t="str">
        <f t="shared" si="29"/>
        <v>No</v>
      </c>
      <c r="T121" s="221" t="str">
        <f t="shared" si="30"/>
        <v>No</v>
      </c>
      <c r="U121" s="223" t="str">
        <f t="shared" si="31"/>
        <v>N/A</v>
      </c>
      <c r="V121" s="221" t="str">
        <f t="shared" si="32"/>
        <v>No</v>
      </c>
      <c r="W121" s="223" t="str">
        <f t="shared" si="33"/>
        <v>N/A</v>
      </c>
      <c r="X121" s="221" t="str">
        <f t="shared" si="34"/>
        <v>No</v>
      </c>
      <c r="Y121" s="223" t="str">
        <f t="shared" si="35"/>
        <v>N/A</v>
      </c>
      <c r="Z121" s="222" t="str">
        <f t="shared" si="36"/>
        <v>No</v>
      </c>
      <c r="AA121" s="68" t="str">
        <f t="shared" si="37"/>
        <v>N/A</v>
      </c>
      <c r="AB121" s="65" t="str">
        <f t="shared" si="38"/>
        <v>No</v>
      </c>
      <c r="AC121" s="68" t="str">
        <f t="shared" si="39"/>
        <v>N/A</v>
      </c>
      <c r="AD121" s="65" t="str">
        <f t="shared" si="40"/>
        <v>No</v>
      </c>
      <c r="AE121" s="68" t="str">
        <f t="shared" si="41"/>
        <v>N/A</v>
      </c>
      <c r="AF121" s="66"/>
    </row>
    <row r="122" spans="1:32" ht="14.5" hidden="1" customHeight="1">
      <c r="A122" s="66" t="s">
        <v>18</v>
      </c>
      <c r="B122" s="66" t="s">
        <v>27</v>
      </c>
      <c r="C122" s="66" t="str" cm="1">
        <f t="array" ref="C122">_xlfn.IFNA(_xlfn.IFS(B122="Starter","Starters &amp; Sides",B122="Sides","Starters &amp; Sides"),B122)</f>
        <v>Mains</v>
      </c>
      <c r="D122" s="84" t="s">
        <v>3390</v>
      </c>
      <c r="E122" s="74"/>
      <c r="F122" s="4"/>
      <c r="G122" s="4"/>
      <c r="H122" s="4"/>
      <c r="I122" s="4"/>
      <c r="J122" s="4"/>
      <c r="K122" s="15"/>
      <c r="L122" s="4"/>
      <c r="M122" s="4"/>
      <c r="N122" s="4"/>
      <c r="O122" s="4">
        <v>15.8</v>
      </c>
      <c r="P122" s="4"/>
      <c r="Q122" s="337"/>
      <c r="R122" s="15" t="str">
        <f t="shared" si="28"/>
        <v>No</v>
      </c>
      <c r="S122" s="15" t="str">
        <f t="shared" si="29"/>
        <v>No</v>
      </c>
      <c r="T122" s="221" t="str">
        <f t="shared" si="30"/>
        <v>No</v>
      </c>
      <c r="U122" s="223" t="str">
        <f t="shared" si="31"/>
        <v>N/A</v>
      </c>
      <c r="V122" s="221" t="str">
        <f t="shared" si="32"/>
        <v>No</v>
      </c>
      <c r="W122" s="223" t="str">
        <f t="shared" si="33"/>
        <v>N/A</v>
      </c>
      <c r="X122" s="221" t="str">
        <f t="shared" si="34"/>
        <v>No</v>
      </c>
      <c r="Y122" s="223" t="str">
        <f t="shared" si="35"/>
        <v>N/A</v>
      </c>
      <c r="Z122" s="222" t="str">
        <f t="shared" si="36"/>
        <v>No</v>
      </c>
      <c r="AA122" s="68" t="str">
        <f t="shared" si="37"/>
        <v>N/A</v>
      </c>
      <c r="AB122" s="65" t="str">
        <f t="shared" si="38"/>
        <v>No</v>
      </c>
      <c r="AC122" s="68" t="str">
        <f t="shared" si="39"/>
        <v>N/A</v>
      </c>
      <c r="AD122" s="65" t="str">
        <f t="shared" si="40"/>
        <v>No</v>
      </c>
      <c r="AE122" s="68" t="str">
        <f t="shared" si="41"/>
        <v>N/A</v>
      </c>
      <c r="AF122" s="66"/>
    </row>
    <row r="123" spans="1:32" ht="14.5" hidden="1" customHeight="1">
      <c r="A123" s="66" t="s">
        <v>18</v>
      </c>
      <c r="B123" s="66" t="s">
        <v>27</v>
      </c>
      <c r="C123" s="66" t="str" cm="1">
        <f t="array" ref="C123">_xlfn.IFNA(_xlfn.IFS(B123="Starter","Starters &amp; Sides",B123="Sides","Starters &amp; Sides"),B123)</f>
        <v>Mains</v>
      </c>
      <c r="D123" s="84" t="s">
        <v>3391</v>
      </c>
      <c r="E123" s="74"/>
      <c r="F123" s="4"/>
      <c r="G123" s="4"/>
      <c r="H123" s="4"/>
      <c r="I123" s="4"/>
      <c r="J123" s="4"/>
      <c r="K123" s="15"/>
      <c r="L123" s="4"/>
      <c r="M123" s="4"/>
      <c r="N123" s="4"/>
      <c r="O123" s="4">
        <v>17.5</v>
      </c>
      <c r="P123" s="4"/>
      <c r="Q123" s="337"/>
      <c r="R123" s="15" t="str">
        <f t="shared" si="28"/>
        <v>No</v>
      </c>
      <c r="S123" s="15" t="str">
        <f t="shared" si="29"/>
        <v>No</v>
      </c>
      <c r="T123" s="221" t="str">
        <f t="shared" si="30"/>
        <v>No</v>
      </c>
      <c r="U123" s="223" t="str">
        <f t="shared" si="31"/>
        <v>N/A</v>
      </c>
      <c r="V123" s="221" t="str">
        <f t="shared" si="32"/>
        <v>No</v>
      </c>
      <c r="W123" s="223" t="str">
        <f t="shared" si="33"/>
        <v>N/A</v>
      </c>
      <c r="X123" s="221" t="str">
        <f t="shared" si="34"/>
        <v>No</v>
      </c>
      <c r="Y123" s="223" t="str">
        <f t="shared" si="35"/>
        <v>N/A</v>
      </c>
      <c r="Z123" s="222" t="str">
        <f t="shared" si="36"/>
        <v>No</v>
      </c>
      <c r="AA123" s="68" t="str">
        <f t="shared" si="37"/>
        <v>N/A</v>
      </c>
      <c r="AB123" s="65" t="str">
        <f t="shared" si="38"/>
        <v>No</v>
      </c>
      <c r="AC123" s="68" t="str">
        <f t="shared" si="39"/>
        <v>N/A</v>
      </c>
      <c r="AD123" s="65" t="str">
        <f t="shared" si="40"/>
        <v>No</v>
      </c>
      <c r="AE123" s="68" t="str">
        <f t="shared" si="41"/>
        <v>N/A</v>
      </c>
      <c r="AF123" s="66"/>
    </row>
    <row r="124" spans="1:32" ht="14.5" hidden="1" customHeight="1">
      <c r="A124" s="66" t="s">
        <v>18</v>
      </c>
      <c r="B124" s="66" t="s">
        <v>27</v>
      </c>
      <c r="C124" s="66" t="str" cm="1">
        <f t="array" ref="C124">_xlfn.IFNA(_xlfn.IFS(B124="Starter","Starters &amp; Sides",B124="Sides","Starters &amp; Sides"),B124)</f>
        <v>Mains</v>
      </c>
      <c r="D124" s="84" t="s">
        <v>3392</v>
      </c>
      <c r="E124" s="74"/>
      <c r="F124" s="4"/>
      <c r="G124" s="4"/>
      <c r="H124" s="4"/>
      <c r="I124" s="4"/>
      <c r="J124" s="4"/>
      <c r="K124" s="15"/>
      <c r="L124" s="4"/>
      <c r="M124" s="4">
        <v>17</v>
      </c>
      <c r="N124" s="4">
        <v>17</v>
      </c>
      <c r="O124" s="4"/>
      <c r="P124" s="4"/>
      <c r="Q124" s="337"/>
      <c r="R124" s="15" t="str">
        <f t="shared" si="28"/>
        <v>No</v>
      </c>
      <c r="S124" s="15" t="str">
        <f t="shared" si="29"/>
        <v>No</v>
      </c>
      <c r="T124" s="221" t="str">
        <f t="shared" si="30"/>
        <v>No</v>
      </c>
      <c r="U124" s="223" t="str">
        <f t="shared" si="31"/>
        <v>N/A</v>
      </c>
      <c r="V124" s="221" t="str">
        <f t="shared" si="32"/>
        <v>No</v>
      </c>
      <c r="W124" s="223" t="str">
        <f t="shared" si="33"/>
        <v>N/A</v>
      </c>
      <c r="X124" s="221" t="str">
        <f t="shared" si="34"/>
        <v>No</v>
      </c>
      <c r="Y124" s="223" t="str">
        <f t="shared" si="35"/>
        <v>N/A</v>
      </c>
      <c r="Z124" s="222" t="str">
        <f t="shared" si="36"/>
        <v>No</v>
      </c>
      <c r="AA124" s="68" t="str">
        <f t="shared" si="37"/>
        <v>N/A</v>
      </c>
      <c r="AB124" s="65" t="str">
        <f t="shared" si="38"/>
        <v>No</v>
      </c>
      <c r="AC124" s="68" t="str">
        <f t="shared" si="39"/>
        <v>N/A</v>
      </c>
      <c r="AD124" s="65" t="str">
        <f t="shared" si="40"/>
        <v>No</v>
      </c>
      <c r="AE124" s="68" t="str">
        <f t="shared" si="41"/>
        <v>N/A</v>
      </c>
      <c r="AF124" s="66"/>
    </row>
    <row r="125" spans="1:32" ht="14.5" hidden="1" customHeight="1">
      <c r="A125" s="66" t="s">
        <v>18</v>
      </c>
      <c r="B125" s="66" t="s">
        <v>27</v>
      </c>
      <c r="C125" s="66" t="str" cm="1">
        <f t="array" ref="C125">_xlfn.IFNA(_xlfn.IFS(B125="Starter","Starters &amp; Sides",B125="Sides","Starters &amp; Sides"),B125)</f>
        <v>Mains</v>
      </c>
      <c r="D125" s="84" t="s">
        <v>3393</v>
      </c>
      <c r="E125" s="74"/>
      <c r="F125" s="4"/>
      <c r="G125" s="4"/>
      <c r="H125" s="4"/>
      <c r="I125" s="4"/>
      <c r="J125" s="4"/>
      <c r="K125" s="15"/>
      <c r="L125" s="4"/>
      <c r="M125" s="4">
        <v>15.8</v>
      </c>
      <c r="N125" s="4">
        <v>15.8</v>
      </c>
      <c r="O125" s="4"/>
      <c r="P125" s="4"/>
      <c r="Q125" s="337"/>
      <c r="R125" s="15" t="str">
        <f t="shared" si="28"/>
        <v>No</v>
      </c>
      <c r="S125" s="15" t="str">
        <f t="shared" si="29"/>
        <v>No</v>
      </c>
      <c r="T125" s="221" t="str">
        <f t="shared" si="30"/>
        <v>No</v>
      </c>
      <c r="U125" s="223" t="str">
        <f t="shared" si="31"/>
        <v>N/A</v>
      </c>
      <c r="V125" s="221" t="str">
        <f t="shared" si="32"/>
        <v>No</v>
      </c>
      <c r="W125" s="223" t="str">
        <f t="shared" si="33"/>
        <v>N/A</v>
      </c>
      <c r="X125" s="221" t="str">
        <f t="shared" si="34"/>
        <v>No</v>
      </c>
      <c r="Y125" s="223" t="str">
        <f t="shared" si="35"/>
        <v>N/A</v>
      </c>
      <c r="Z125" s="222" t="str">
        <f t="shared" si="36"/>
        <v>No</v>
      </c>
      <c r="AA125" s="68" t="str">
        <f t="shared" si="37"/>
        <v>N/A</v>
      </c>
      <c r="AB125" s="65" t="str">
        <f t="shared" si="38"/>
        <v>No</v>
      </c>
      <c r="AC125" s="68" t="str">
        <f t="shared" si="39"/>
        <v>N/A</v>
      </c>
      <c r="AD125" s="65" t="str">
        <f t="shared" si="40"/>
        <v>No</v>
      </c>
      <c r="AE125" s="68" t="str">
        <f t="shared" si="41"/>
        <v>N/A</v>
      </c>
      <c r="AF125" s="66"/>
    </row>
    <row r="126" spans="1:32" ht="14.5" hidden="1" customHeight="1">
      <c r="A126" s="66" t="s">
        <v>18</v>
      </c>
      <c r="B126" s="66" t="s">
        <v>27</v>
      </c>
      <c r="C126" s="66" t="str" cm="1">
        <f t="array" ref="C126">_xlfn.IFNA(_xlfn.IFS(B126="Starter","Starters &amp; Sides",B126="Sides","Starters &amp; Sides"),B126)</f>
        <v>Mains</v>
      </c>
      <c r="D126" s="84" t="s">
        <v>3394</v>
      </c>
      <c r="E126" s="74"/>
      <c r="F126" s="4"/>
      <c r="G126" s="4"/>
      <c r="H126" s="4"/>
      <c r="I126" s="4"/>
      <c r="J126" s="4"/>
      <c r="K126" s="15"/>
      <c r="L126" s="4"/>
      <c r="M126" s="4"/>
      <c r="N126" s="4"/>
      <c r="O126" s="4">
        <v>15.25</v>
      </c>
      <c r="P126" s="4"/>
      <c r="Q126" s="337"/>
      <c r="R126" s="15" t="str">
        <f t="shared" si="28"/>
        <v>No</v>
      </c>
      <c r="S126" s="15" t="str">
        <f t="shared" si="29"/>
        <v>No</v>
      </c>
      <c r="T126" s="221" t="str">
        <f t="shared" si="30"/>
        <v>No</v>
      </c>
      <c r="U126" s="223" t="str">
        <f t="shared" si="31"/>
        <v>N/A</v>
      </c>
      <c r="V126" s="221" t="str">
        <f t="shared" si="32"/>
        <v>No</v>
      </c>
      <c r="W126" s="223" t="str">
        <f t="shared" si="33"/>
        <v>N/A</v>
      </c>
      <c r="X126" s="221" t="str">
        <f t="shared" si="34"/>
        <v>No</v>
      </c>
      <c r="Y126" s="223" t="str">
        <f t="shared" si="35"/>
        <v>N/A</v>
      </c>
      <c r="Z126" s="222" t="str">
        <f t="shared" si="36"/>
        <v>No</v>
      </c>
      <c r="AA126" s="68" t="str">
        <f t="shared" si="37"/>
        <v>N/A</v>
      </c>
      <c r="AB126" s="65" t="str">
        <f t="shared" si="38"/>
        <v>No</v>
      </c>
      <c r="AC126" s="68" t="str">
        <f t="shared" si="39"/>
        <v>N/A</v>
      </c>
      <c r="AD126" s="65" t="str">
        <f t="shared" si="40"/>
        <v>No</v>
      </c>
      <c r="AE126" s="68" t="str">
        <f t="shared" si="41"/>
        <v>N/A</v>
      </c>
      <c r="AF126" s="66"/>
    </row>
    <row r="127" spans="1:32" ht="14.5" hidden="1" customHeight="1">
      <c r="A127" s="66" t="s">
        <v>18</v>
      </c>
      <c r="B127" s="66" t="s">
        <v>27</v>
      </c>
      <c r="C127" s="66" t="str" cm="1">
        <f t="array" ref="C127">_xlfn.IFNA(_xlfn.IFS(B127="Starter","Starters &amp; Sides",B127="Sides","Starters &amp; Sides"),B127)</f>
        <v>Mains</v>
      </c>
      <c r="D127" s="84" t="s">
        <v>3395</v>
      </c>
      <c r="E127" s="74"/>
      <c r="F127" s="4"/>
      <c r="G127" s="4"/>
      <c r="H127" s="4"/>
      <c r="I127" s="4"/>
      <c r="J127" s="4"/>
      <c r="K127" s="15"/>
      <c r="L127" s="4"/>
      <c r="M127" s="4"/>
      <c r="N127" s="4"/>
      <c r="O127" s="4">
        <v>17</v>
      </c>
      <c r="P127" s="4"/>
      <c r="Q127" s="337"/>
      <c r="R127" s="15" t="str">
        <f t="shared" si="28"/>
        <v>No</v>
      </c>
      <c r="S127" s="15" t="str">
        <f t="shared" si="29"/>
        <v>No</v>
      </c>
      <c r="T127" s="221" t="str">
        <f t="shared" si="30"/>
        <v>No</v>
      </c>
      <c r="U127" s="223" t="str">
        <f t="shared" si="31"/>
        <v>N/A</v>
      </c>
      <c r="V127" s="221" t="str">
        <f t="shared" si="32"/>
        <v>No</v>
      </c>
      <c r="W127" s="223" t="str">
        <f t="shared" si="33"/>
        <v>N/A</v>
      </c>
      <c r="X127" s="221" t="str">
        <f t="shared" si="34"/>
        <v>No</v>
      </c>
      <c r="Y127" s="223" t="str">
        <f t="shared" si="35"/>
        <v>N/A</v>
      </c>
      <c r="Z127" s="222" t="str">
        <f t="shared" si="36"/>
        <v>No</v>
      </c>
      <c r="AA127" s="68" t="str">
        <f t="shared" si="37"/>
        <v>N/A</v>
      </c>
      <c r="AB127" s="65" t="str">
        <f t="shared" si="38"/>
        <v>No</v>
      </c>
      <c r="AC127" s="68" t="str">
        <f t="shared" si="39"/>
        <v>N/A</v>
      </c>
      <c r="AD127" s="65" t="str">
        <f t="shared" si="40"/>
        <v>No</v>
      </c>
      <c r="AE127" s="68" t="str">
        <f t="shared" si="41"/>
        <v>N/A</v>
      </c>
      <c r="AF127" s="66"/>
    </row>
    <row r="128" spans="1:32" ht="14.5" hidden="1" customHeight="1">
      <c r="A128" s="66" t="s">
        <v>18</v>
      </c>
      <c r="B128" s="66" t="s">
        <v>27</v>
      </c>
      <c r="C128" s="66" t="str" cm="1">
        <f t="array" ref="C128">_xlfn.IFNA(_xlfn.IFS(B128="Starter","Starters &amp; Sides",B128="Sides","Starters &amp; Sides"),B128)</f>
        <v>Mains</v>
      </c>
      <c r="D128" s="84" t="s">
        <v>3396</v>
      </c>
      <c r="E128" s="74"/>
      <c r="F128" s="4"/>
      <c r="G128" s="4"/>
      <c r="H128" s="4"/>
      <c r="I128" s="4"/>
      <c r="J128" s="4"/>
      <c r="K128" s="15"/>
      <c r="L128" s="4"/>
      <c r="M128" s="4"/>
      <c r="N128" s="4"/>
      <c r="O128" s="4">
        <v>14.55</v>
      </c>
      <c r="P128" s="4"/>
      <c r="Q128" s="337"/>
      <c r="R128" s="15" t="str">
        <f t="shared" si="28"/>
        <v>No</v>
      </c>
      <c r="S128" s="15" t="str">
        <f t="shared" si="29"/>
        <v>No</v>
      </c>
      <c r="T128" s="221" t="str">
        <f t="shared" si="30"/>
        <v>No</v>
      </c>
      <c r="U128" s="223" t="str">
        <f t="shared" si="31"/>
        <v>N/A</v>
      </c>
      <c r="V128" s="221" t="str">
        <f t="shared" si="32"/>
        <v>No</v>
      </c>
      <c r="W128" s="223" t="str">
        <f t="shared" si="33"/>
        <v>N/A</v>
      </c>
      <c r="X128" s="221" t="str">
        <f t="shared" si="34"/>
        <v>No</v>
      </c>
      <c r="Y128" s="223" t="str">
        <f t="shared" si="35"/>
        <v>N/A</v>
      </c>
      <c r="Z128" s="222" t="str">
        <f t="shared" si="36"/>
        <v>No</v>
      </c>
      <c r="AA128" s="68" t="str">
        <f t="shared" si="37"/>
        <v>N/A</v>
      </c>
      <c r="AB128" s="65" t="str">
        <f t="shared" si="38"/>
        <v>No</v>
      </c>
      <c r="AC128" s="68" t="str">
        <f t="shared" si="39"/>
        <v>N/A</v>
      </c>
      <c r="AD128" s="65" t="str">
        <f t="shared" si="40"/>
        <v>No</v>
      </c>
      <c r="AE128" s="68" t="str">
        <f t="shared" si="41"/>
        <v>N/A</v>
      </c>
      <c r="AF128" s="66"/>
    </row>
    <row r="129" spans="1:32" ht="14.5" hidden="1" customHeight="1">
      <c r="A129" s="66" t="s">
        <v>18</v>
      </c>
      <c r="B129" s="66" t="s">
        <v>27</v>
      </c>
      <c r="C129" s="66" t="str" cm="1">
        <f t="array" ref="C129">_xlfn.IFNA(_xlfn.IFS(B129="Starter","Starters &amp; Sides",B129="Sides","Starters &amp; Sides"),B129)</f>
        <v>Mains</v>
      </c>
      <c r="D129" s="84" t="s">
        <v>3397</v>
      </c>
      <c r="E129" s="74"/>
      <c r="F129" s="4"/>
      <c r="G129" s="4"/>
      <c r="H129" s="4"/>
      <c r="I129" s="4"/>
      <c r="J129" s="4"/>
      <c r="K129" s="15"/>
      <c r="L129" s="4"/>
      <c r="M129" s="4"/>
      <c r="N129" s="4"/>
      <c r="O129" s="4">
        <v>15.8</v>
      </c>
      <c r="P129" s="4"/>
      <c r="Q129" s="337"/>
      <c r="R129" s="15" t="str">
        <f t="shared" si="28"/>
        <v>No</v>
      </c>
      <c r="S129" s="15" t="str">
        <f t="shared" si="29"/>
        <v>No</v>
      </c>
      <c r="T129" s="221" t="str">
        <f t="shared" si="30"/>
        <v>No</v>
      </c>
      <c r="U129" s="223" t="str">
        <f t="shared" si="31"/>
        <v>N/A</v>
      </c>
      <c r="V129" s="221" t="str">
        <f t="shared" si="32"/>
        <v>No</v>
      </c>
      <c r="W129" s="223" t="str">
        <f t="shared" si="33"/>
        <v>N/A</v>
      </c>
      <c r="X129" s="221" t="str">
        <f t="shared" si="34"/>
        <v>No</v>
      </c>
      <c r="Y129" s="223" t="str">
        <f t="shared" si="35"/>
        <v>N/A</v>
      </c>
      <c r="Z129" s="222" t="str">
        <f t="shared" si="36"/>
        <v>No</v>
      </c>
      <c r="AA129" s="68" t="str">
        <f t="shared" si="37"/>
        <v>N/A</v>
      </c>
      <c r="AB129" s="65" t="str">
        <f t="shared" si="38"/>
        <v>No</v>
      </c>
      <c r="AC129" s="68" t="str">
        <f t="shared" si="39"/>
        <v>N/A</v>
      </c>
      <c r="AD129" s="65" t="str">
        <f t="shared" si="40"/>
        <v>No</v>
      </c>
      <c r="AE129" s="68" t="str">
        <f t="shared" si="41"/>
        <v>N/A</v>
      </c>
      <c r="AF129" s="66"/>
    </row>
    <row r="130" spans="1:32" ht="14.5" hidden="1" customHeight="1">
      <c r="A130" s="66" t="s">
        <v>18</v>
      </c>
      <c r="B130" s="66" t="s">
        <v>27</v>
      </c>
      <c r="C130" s="66" t="str" cm="1">
        <f t="array" ref="C130">_xlfn.IFNA(_xlfn.IFS(B130="Starter","Starters &amp; Sides",B130="Sides","Starters &amp; Sides"),B130)</f>
        <v>Mains</v>
      </c>
      <c r="D130" s="84" t="s">
        <v>3398</v>
      </c>
      <c r="E130" s="74"/>
      <c r="F130" s="4"/>
      <c r="G130" s="4"/>
      <c r="H130" s="4"/>
      <c r="I130" s="4"/>
      <c r="J130" s="4"/>
      <c r="K130" s="15"/>
      <c r="L130" s="4"/>
      <c r="M130" s="4"/>
      <c r="N130" s="4"/>
      <c r="O130" s="4">
        <v>15.75</v>
      </c>
      <c r="P130" s="4"/>
      <c r="Q130" s="337"/>
      <c r="R130" s="15" t="str">
        <f t="shared" si="28"/>
        <v>No</v>
      </c>
      <c r="S130" s="15" t="str">
        <f t="shared" si="29"/>
        <v>No</v>
      </c>
      <c r="T130" s="221" t="str">
        <f t="shared" si="30"/>
        <v>No</v>
      </c>
      <c r="U130" s="223" t="str">
        <f t="shared" si="31"/>
        <v>N/A</v>
      </c>
      <c r="V130" s="221" t="str">
        <f t="shared" si="32"/>
        <v>No</v>
      </c>
      <c r="W130" s="223" t="str">
        <f t="shared" si="33"/>
        <v>N/A</v>
      </c>
      <c r="X130" s="221" t="str">
        <f t="shared" si="34"/>
        <v>No</v>
      </c>
      <c r="Y130" s="223" t="str">
        <f t="shared" si="35"/>
        <v>N/A</v>
      </c>
      <c r="Z130" s="222" t="str">
        <f t="shared" si="36"/>
        <v>No</v>
      </c>
      <c r="AA130" s="68" t="str">
        <f t="shared" si="37"/>
        <v>N/A</v>
      </c>
      <c r="AB130" s="65" t="str">
        <f t="shared" si="38"/>
        <v>No</v>
      </c>
      <c r="AC130" s="68" t="str">
        <f t="shared" si="39"/>
        <v>N/A</v>
      </c>
      <c r="AD130" s="65" t="str">
        <f t="shared" si="40"/>
        <v>No</v>
      </c>
      <c r="AE130" s="68" t="str">
        <f t="shared" si="41"/>
        <v>N/A</v>
      </c>
      <c r="AF130" s="66"/>
    </row>
    <row r="131" spans="1:32" ht="14.5" hidden="1" customHeight="1">
      <c r="A131" s="66" t="s">
        <v>18</v>
      </c>
      <c r="B131" s="66" t="s">
        <v>27</v>
      </c>
      <c r="C131" s="66" t="str" cm="1">
        <f t="array" ref="C131">_xlfn.IFNA(_xlfn.IFS(B131="Starter","Starters &amp; Sides",B131="Sides","Starters &amp; Sides"),B131)</f>
        <v>Mains</v>
      </c>
      <c r="D131" s="84" t="s">
        <v>3399</v>
      </c>
      <c r="E131" s="74"/>
      <c r="F131" s="4"/>
      <c r="G131" s="4"/>
      <c r="H131" s="4"/>
      <c r="I131" s="4"/>
      <c r="J131" s="4"/>
      <c r="K131" s="15"/>
      <c r="L131" s="4"/>
      <c r="M131" s="4">
        <v>17.5</v>
      </c>
      <c r="N131" s="4">
        <v>17.5</v>
      </c>
      <c r="O131" s="4"/>
      <c r="P131" s="4"/>
      <c r="Q131" s="337"/>
      <c r="R131" s="15" t="str">
        <f t="shared" si="28"/>
        <v>No</v>
      </c>
      <c r="S131" s="15" t="str">
        <f t="shared" si="29"/>
        <v>No</v>
      </c>
      <c r="T131" s="221" t="str">
        <f t="shared" si="30"/>
        <v>No</v>
      </c>
      <c r="U131" s="223" t="str">
        <f t="shared" si="31"/>
        <v>N/A</v>
      </c>
      <c r="V131" s="221" t="str">
        <f t="shared" si="32"/>
        <v>No</v>
      </c>
      <c r="W131" s="223" t="str">
        <f t="shared" si="33"/>
        <v>N/A</v>
      </c>
      <c r="X131" s="221" t="str">
        <f t="shared" si="34"/>
        <v>No</v>
      </c>
      <c r="Y131" s="223" t="str">
        <f t="shared" si="35"/>
        <v>N/A</v>
      </c>
      <c r="Z131" s="222" t="str">
        <f t="shared" si="36"/>
        <v>No</v>
      </c>
      <c r="AA131" s="68" t="str">
        <f t="shared" si="37"/>
        <v>N/A</v>
      </c>
      <c r="AB131" s="65" t="str">
        <f t="shared" si="38"/>
        <v>No</v>
      </c>
      <c r="AC131" s="68" t="str">
        <f t="shared" si="39"/>
        <v>N/A</v>
      </c>
      <c r="AD131" s="65" t="str">
        <f t="shared" si="40"/>
        <v>No</v>
      </c>
      <c r="AE131" s="68" t="str">
        <f t="shared" si="41"/>
        <v>N/A</v>
      </c>
      <c r="AF131" s="66"/>
    </row>
    <row r="132" spans="1:32" ht="14.5" hidden="1" customHeight="1">
      <c r="A132" s="66" t="s">
        <v>18</v>
      </c>
      <c r="B132" s="66" t="s">
        <v>27</v>
      </c>
      <c r="C132" s="66" t="str" cm="1">
        <f t="array" ref="C132">_xlfn.IFNA(_xlfn.IFS(B132="Starter","Starters &amp; Sides",B132="Sides","Starters &amp; Sides"),B132)</f>
        <v>Mains</v>
      </c>
      <c r="D132" s="84" t="s">
        <v>3400</v>
      </c>
      <c r="E132" s="74"/>
      <c r="F132" s="4"/>
      <c r="G132" s="4"/>
      <c r="H132" s="4"/>
      <c r="I132" s="4"/>
      <c r="J132" s="4"/>
      <c r="K132" s="15"/>
      <c r="L132" s="4"/>
      <c r="M132" s="4"/>
      <c r="N132" s="4"/>
      <c r="O132" s="4">
        <v>12.75</v>
      </c>
      <c r="P132" s="4"/>
      <c r="Q132" s="337"/>
      <c r="R132" s="15" t="str">
        <f t="shared" si="28"/>
        <v>No</v>
      </c>
      <c r="S132" s="15" t="str">
        <f t="shared" si="29"/>
        <v>No</v>
      </c>
      <c r="T132" s="221" t="str">
        <f t="shared" si="30"/>
        <v>No</v>
      </c>
      <c r="U132" s="223" t="str">
        <f t="shared" si="31"/>
        <v>N/A</v>
      </c>
      <c r="V132" s="221" t="str">
        <f t="shared" si="32"/>
        <v>No</v>
      </c>
      <c r="W132" s="223" t="str">
        <f t="shared" si="33"/>
        <v>N/A</v>
      </c>
      <c r="X132" s="221" t="str">
        <f t="shared" si="34"/>
        <v>No</v>
      </c>
      <c r="Y132" s="223" t="str">
        <f t="shared" si="35"/>
        <v>N/A</v>
      </c>
      <c r="Z132" s="222" t="str">
        <f t="shared" si="36"/>
        <v>No</v>
      </c>
      <c r="AA132" s="68" t="str">
        <f t="shared" si="37"/>
        <v>N/A</v>
      </c>
      <c r="AB132" s="65" t="str">
        <f t="shared" si="38"/>
        <v>No</v>
      </c>
      <c r="AC132" s="68" t="str">
        <f t="shared" si="39"/>
        <v>N/A</v>
      </c>
      <c r="AD132" s="65" t="str">
        <f t="shared" si="40"/>
        <v>No</v>
      </c>
      <c r="AE132" s="68" t="str">
        <f t="shared" si="41"/>
        <v>N/A</v>
      </c>
      <c r="AF132" s="66"/>
    </row>
    <row r="133" spans="1:32" ht="14.5" hidden="1" customHeight="1">
      <c r="A133" s="66" t="s">
        <v>18</v>
      </c>
      <c r="B133" s="66" t="s">
        <v>27</v>
      </c>
      <c r="C133" s="66" t="str" cm="1">
        <f t="array" ref="C133">_xlfn.IFNA(_xlfn.IFS(B133="Starter","Starters &amp; Sides",B133="Sides","Starters &amp; Sides"),B133)</f>
        <v>Mains</v>
      </c>
      <c r="D133" s="84" t="s">
        <v>3401</v>
      </c>
      <c r="E133" s="74"/>
      <c r="F133" s="4"/>
      <c r="G133" s="4"/>
      <c r="H133" s="4"/>
      <c r="I133" s="4"/>
      <c r="J133" s="4"/>
      <c r="K133" s="15"/>
      <c r="L133" s="4"/>
      <c r="M133" s="4"/>
      <c r="N133" s="4"/>
      <c r="O133" s="4">
        <v>15.25</v>
      </c>
      <c r="P133" s="4"/>
      <c r="Q133" s="337"/>
      <c r="R133" s="15" t="str">
        <f t="shared" si="28"/>
        <v>No</v>
      </c>
      <c r="S133" s="15" t="str">
        <f t="shared" si="29"/>
        <v>No</v>
      </c>
      <c r="T133" s="221" t="str">
        <f t="shared" si="30"/>
        <v>No</v>
      </c>
      <c r="U133" s="223" t="str">
        <f t="shared" si="31"/>
        <v>N/A</v>
      </c>
      <c r="V133" s="221" t="str">
        <f t="shared" si="32"/>
        <v>No</v>
      </c>
      <c r="W133" s="223" t="str">
        <f t="shared" si="33"/>
        <v>N/A</v>
      </c>
      <c r="X133" s="221" t="str">
        <f t="shared" si="34"/>
        <v>No</v>
      </c>
      <c r="Y133" s="223" t="str">
        <f t="shared" si="35"/>
        <v>N/A</v>
      </c>
      <c r="Z133" s="222" t="str">
        <f t="shared" si="36"/>
        <v>No</v>
      </c>
      <c r="AA133" s="68" t="str">
        <f t="shared" si="37"/>
        <v>N/A</v>
      </c>
      <c r="AB133" s="65" t="str">
        <f t="shared" si="38"/>
        <v>No</v>
      </c>
      <c r="AC133" s="68" t="str">
        <f t="shared" si="39"/>
        <v>N/A</v>
      </c>
      <c r="AD133" s="65" t="str">
        <f t="shared" si="40"/>
        <v>No</v>
      </c>
      <c r="AE133" s="68" t="str">
        <f t="shared" si="41"/>
        <v>N/A</v>
      </c>
      <c r="AF133" s="66"/>
    </row>
    <row r="134" spans="1:32" ht="14.5" hidden="1" customHeight="1">
      <c r="A134" s="66" t="s">
        <v>18</v>
      </c>
      <c r="B134" s="66" t="s">
        <v>27</v>
      </c>
      <c r="C134" s="66" t="str" cm="1">
        <f t="array" ref="C134">_xlfn.IFNA(_xlfn.IFS(B134="Starter","Starters &amp; Sides",B134="Sides","Starters &amp; Sides"),B134)</f>
        <v>Mains</v>
      </c>
      <c r="D134" s="84" t="s">
        <v>3402</v>
      </c>
      <c r="E134" s="74"/>
      <c r="F134" s="4"/>
      <c r="G134" s="4"/>
      <c r="H134" s="4"/>
      <c r="I134" s="4"/>
      <c r="J134" s="4"/>
      <c r="K134" s="15"/>
      <c r="L134" s="4"/>
      <c r="M134" s="4"/>
      <c r="N134" s="4"/>
      <c r="O134" s="4">
        <v>15.5</v>
      </c>
      <c r="P134" s="4"/>
      <c r="Q134" s="337"/>
      <c r="R134" s="15" t="str">
        <f t="shared" si="28"/>
        <v>No</v>
      </c>
      <c r="S134" s="15" t="str">
        <f t="shared" si="29"/>
        <v>No</v>
      </c>
      <c r="T134" s="221" t="str">
        <f t="shared" si="30"/>
        <v>No</v>
      </c>
      <c r="U134" s="223" t="str">
        <f t="shared" si="31"/>
        <v>N/A</v>
      </c>
      <c r="V134" s="221" t="str">
        <f t="shared" si="32"/>
        <v>No</v>
      </c>
      <c r="W134" s="223" t="str">
        <f t="shared" si="33"/>
        <v>N/A</v>
      </c>
      <c r="X134" s="221" t="str">
        <f t="shared" si="34"/>
        <v>No</v>
      </c>
      <c r="Y134" s="223" t="str">
        <f t="shared" si="35"/>
        <v>N/A</v>
      </c>
      <c r="Z134" s="222" t="str">
        <f t="shared" si="36"/>
        <v>No</v>
      </c>
      <c r="AA134" s="68" t="str">
        <f t="shared" si="37"/>
        <v>N/A</v>
      </c>
      <c r="AB134" s="65" t="str">
        <f t="shared" si="38"/>
        <v>No</v>
      </c>
      <c r="AC134" s="68" t="str">
        <f t="shared" si="39"/>
        <v>N/A</v>
      </c>
      <c r="AD134" s="65" t="str">
        <f t="shared" si="40"/>
        <v>No</v>
      </c>
      <c r="AE134" s="68" t="str">
        <f t="shared" si="41"/>
        <v>N/A</v>
      </c>
      <c r="AF134" s="66"/>
    </row>
    <row r="135" spans="1:32" ht="14.5" hidden="1" customHeight="1">
      <c r="A135" s="66" t="s">
        <v>18</v>
      </c>
      <c r="B135" s="66" t="s">
        <v>27</v>
      </c>
      <c r="C135" s="66" t="str" cm="1">
        <f t="array" ref="C135">_xlfn.IFNA(_xlfn.IFS(B135="Starter","Starters &amp; Sides",B135="Sides","Starters &amp; Sides"),B135)</f>
        <v>Mains</v>
      </c>
      <c r="D135" s="84" t="s">
        <v>3403</v>
      </c>
      <c r="E135" s="74"/>
      <c r="F135" s="4"/>
      <c r="G135" s="4"/>
      <c r="H135" s="4"/>
      <c r="I135" s="4"/>
      <c r="J135" s="4"/>
      <c r="K135" s="15"/>
      <c r="L135" s="4"/>
      <c r="M135" s="4">
        <v>16.5</v>
      </c>
      <c r="N135" s="4">
        <v>16.5</v>
      </c>
      <c r="O135" s="4">
        <v>15.3</v>
      </c>
      <c r="P135" s="4"/>
      <c r="Q135" s="337"/>
      <c r="R135" s="15" t="str">
        <f t="shared" si="28"/>
        <v>No</v>
      </c>
      <c r="S135" s="15" t="str">
        <f t="shared" si="29"/>
        <v>No</v>
      </c>
      <c r="T135" s="221" t="str">
        <f t="shared" si="30"/>
        <v>No</v>
      </c>
      <c r="U135" s="223" t="str">
        <f t="shared" si="31"/>
        <v>N/A</v>
      </c>
      <c r="V135" s="221" t="str">
        <f t="shared" si="32"/>
        <v>No</v>
      </c>
      <c r="W135" s="223" t="str">
        <f t="shared" si="33"/>
        <v>N/A</v>
      </c>
      <c r="X135" s="221" t="str">
        <f t="shared" si="34"/>
        <v>No</v>
      </c>
      <c r="Y135" s="223" t="str">
        <f t="shared" si="35"/>
        <v>N/A</v>
      </c>
      <c r="Z135" s="222" t="str">
        <f t="shared" si="36"/>
        <v>No</v>
      </c>
      <c r="AA135" s="68" t="str">
        <f t="shared" si="37"/>
        <v>N/A</v>
      </c>
      <c r="AB135" s="65" t="str">
        <f t="shared" si="38"/>
        <v>No</v>
      </c>
      <c r="AC135" s="68" t="str">
        <f t="shared" si="39"/>
        <v>N/A</v>
      </c>
      <c r="AD135" s="65" t="str">
        <f t="shared" si="40"/>
        <v>No</v>
      </c>
      <c r="AE135" s="68" t="str">
        <f t="shared" si="41"/>
        <v>N/A</v>
      </c>
      <c r="AF135" s="66"/>
    </row>
    <row r="136" spans="1:32" ht="14.5" hidden="1" customHeight="1">
      <c r="A136" s="66" t="s">
        <v>18</v>
      </c>
      <c r="B136" s="66" t="s">
        <v>27</v>
      </c>
      <c r="C136" s="66" t="str" cm="1">
        <f t="array" ref="C136">_xlfn.IFNA(_xlfn.IFS(B136="Starter","Starters &amp; Sides",B136="Sides","Starters &amp; Sides"),B136)</f>
        <v>Mains</v>
      </c>
      <c r="D136" s="84" t="s">
        <v>3404</v>
      </c>
      <c r="E136" s="74"/>
      <c r="F136" s="4"/>
      <c r="G136" s="4"/>
      <c r="H136" s="4"/>
      <c r="I136" s="4"/>
      <c r="J136" s="4"/>
      <c r="K136" s="15"/>
      <c r="L136" s="4"/>
      <c r="M136" s="4"/>
      <c r="N136" s="4"/>
      <c r="O136" s="4">
        <v>15.95</v>
      </c>
      <c r="P136" s="4"/>
      <c r="Q136" s="337"/>
      <c r="R136" s="15" t="str">
        <f t="shared" si="28"/>
        <v>No</v>
      </c>
      <c r="S136" s="15" t="str">
        <f t="shared" si="29"/>
        <v>No</v>
      </c>
      <c r="T136" s="221" t="str">
        <f t="shared" si="30"/>
        <v>No</v>
      </c>
      <c r="U136" s="223" t="str">
        <f t="shared" si="31"/>
        <v>N/A</v>
      </c>
      <c r="V136" s="221" t="str">
        <f t="shared" si="32"/>
        <v>No</v>
      </c>
      <c r="W136" s="223" t="str">
        <f t="shared" si="33"/>
        <v>N/A</v>
      </c>
      <c r="X136" s="221" t="str">
        <f t="shared" si="34"/>
        <v>No</v>
      </c>
      <c r="Y136" s="223" t="str">
        <f t="shared" si="35"/>
        <v>N/A</v>
      </c>
      <c r="Z136" s="222" t="str">
        <f t="shared" si="36"/>
        <v>No</v>
      </c>
      <c r="AA136" s="68" t="str">
        <f t="shared" si="37"/>
        <v>N/A</v>
      </c>
      <c r="AB136" s="65" t="str">
        <f t="shared" si="38"/>
        <v>No</v>
      </c>
      <c r="AC136" s="68" t="str">
        <f t="shared" si="39"/>
        <v>N/A</v>
      </c>
      <c r="AD136" s="65" t="str">
        <f t="shared" si="40"/>
        <v>No</v>
      </c>
      <c r="AE136" s="68" t="str">
        <f t="shared" si="41"/>
        <v>N/A</v>
      </c>
      <c r="AF136" s="66"/>
    </row>
    <row r="137" spans="1:32" ht="14.5" hidden="1" customHeight="1">
      <c r="A137" s="66" t="s">
        <v>18</v>
      </c>
      <c r="B137" s="66" t="s">
        <v>27</v>
      </c>
      <c r="C137" s="66" t="str" cm="1">
        <f t="array" ref="C137">_xlfn.IFNA(_xlfn.IFS(B137="Starter","Starters &amp; Sides",B137="Sides","Starters &amp; Sides"),B137)</f>
        <v>Mains</v>
      </c>
      <c r="D137" s="84" t="s">
        <v>3405</v>
      </c>
      <c r="E137" s="74"/>
      <c r="F137" s="4"/>
      <c r="G137" s="4"/>
      <c r="H137" s="4"/>
      <c r="I137" s="4"/>
      <c r="J137" s="4"/>
      <c r="K137" s="15"/>
      <c r="L137" s="4"/>
      <c r="M137" s="4"/>
      <c r="N137" s="4"/>
      <c r="O137" s="4">
        <v>15.75</v>
      </c>
      <c r="P137" s="4"/>
      <c r="Q137" s="337"/>
      <c r="R137" s="15" t="str">
        <f t="shared" si="28"/>
        <v>No</v>
      </c>
      <c r="S137" s="15" t="str">
        <f t="shared" si="29"/>
        <v>No</v>
      </c>
      <c r="T137" s="221" t="str">
        <f t="shared" si="30"/>
        <v>No</v>
      </c>
      <c r="U137" s="223" t="str">
        <f t="shared" si="31"/>
        <v>N/A</v>
      </c>
      <c r="V137" s="221" t="str">
        <f t="shared" si="32"/>
        <v>No</v>
      </c>
      <c r="W137" s="223" t="str">
        <f t="shared" si="33"/>
        <v>N/A</v>
      </c>
      <c r="X137" s="221" t="str">
        <f t="shared" si="34"/>
        <v>No</v>
      </c>
      <c r="Y137" s="223" t="str">
        <f t="shared" si="35"/>
        <v>N/A</v>
      </c>
      <c r="Z137" s="222" t="str">
        <f t="shared" si="36"/>
        <v>No</v>
      </c>
      <c r="AA137" s="68" t="str">
        <f t="shared" si="37"/>
        <v>N/A</v>
      </c>
      <c r="AB137" s="65" t="str">
        <f t="shared" si="38"/>
        <v>No</v>
      </c>
      <c r="AC137" s="68" t="str">
        <f t="shared" si="39"/>
        <v>N/A</v>
      </c>
      <c r="AD137" s="65" t="str">
        <f t="shared" si="40"/>
        <v>No</v>
      </c>
      <c r="AE137" s="68" t="str">
        <f t="shared" si="41"/>
        <v>N/A</v>
      </c>
      <c r="AF137" s="66"/>
    </row>
    <row r="138" spans="1:32" ht="14.5" hidden="1" customHeight="1">
      <c r="A138" s="66" t="s">
        <v>18</v>
      </c>
      <c r="B138" s="66" t="s">
        <v>27</v>
      </c>
      <c r="C138" s="66" t="str" cm="1">
        <f t="array" ref="C138">_xlfn.IFNA(_xlfn.IFS(B138="Starter","Starters &amp; Sides",B138="Sides","Starters &amp; Sides"),B138)</f>
        <v>Mains</v>
      </c>
      <c r="D138" s="84" t="s">
        <v>3406</v>
      </c>
      <c r="E138" s="74"/>
      <c r="F138" s="4"/>
      <c r="G138" s="4"/>
      <c r="H138" s="4"/>
      <c r="I138" s="4"/>
      <c r="J138" s="4"/>
      <c r="K138" s="15"/>
      <c r="L138" s="4"/>
      <c r="M138" s="4"/>
      <c r="N138" s="4"/>
      <c r="O138" s="4">
        <v>15.8</v>
      </c>
      <c r="P138" s="4"/>
      <c r="Q138" s="337"/>
      <c r="R138" s="15" t="str">
        <f t="shared" si="28"/>
        <v>No</v>
      </c>
      <c r="S138" s="15" t="str">
        <f t="shared" si="29"/>
        <v>No</v>
      </c>
      <c r="T138" s="221" t="str">
        <f t="shared" si="30"/>
        <v>No</v>
      </c>
      <c r="U138" s="223" t="str">
        <f t="shared" si="31"/>
        <v>N/A</v>
      </c>
      <c r="V138" s="221" t="str">
        <f t="shared" si="32"/>
        <v>No</v>
      </c>
      <c r="W138" s="223" t="str">
        <f t="shared" si="33"/>
        <v>N/A</v>
      </c>
      <c r="X138" s="221" t="str">
        <f t="shared" si="34"/>
        <v>No</v>
      </c>
      <c r="Y138" s="223" t="str">
        <f t="shared" si="35"/>
        <v>N/A</v>
      </c>
      <c r="Z138" s="222" t="str">
        <f t="shared" si="36"/>
        <v>No</v>
      </c>
      <c r="AA138" s="68" t="str">
        <f t="shared" si="37"/>
        <v>N/A</v>
      </c>
      <c r="AB138" s="65" t="str">
        <f t="shared" si="38"/>
        <v>No</v>
      </c>
      <c r="AC138" s="68" t="str">
        <f t="shared" si="39"/>
        <v>N/A</v>
      </c>
      <c r="AD138" s="65" t="str">
        <f t="shared" si="40"/>
        <v>No</v>
      </c>
      <c r="AE138" s="68" t="str">
        <f t="shared" si="41"/>
        <v>N/A</v>
      </c>
      <c r="AF138" s="66"/>
    </row>
    <row r="139" spans="1:32" ht="14.5" hidden="1" customHeight="1">
      <c r="A139" s="66" t="s">
        <v>18</v>
      </c>
      <c r="B139" s="66" t="s">
        <v>27</v>
      </c>
      <c r="C139" s="66" t="str" cm="1">
        <f t="array" ref="C139">_xlfn.IFNA(_xlfn.IFS(B139="Starter","Starters &amp; Sides",B139="Sides","Starters &amp; Sides"),B139)</f>
        <v>Mains</v>
      </c>
      <c r="D139" s="84" t="s">
        <v>3407</v>
      </c>
      <c r="E139" s="74"/>
      <c r="F139" s="4"/>
      <c r="G139" s="4"/>
      <c r="H139" s="4"/>
      <c r="I139" s="4"/>
      <c r="J139" s="4"/>
      <c r="K139" s="15"/>
      <c r="L139" s="4"/>
      <c r="M139" s="4">
        <v>16.3</v>
      </c>
      <c r="N139" s="4">
        <v>16.3</v>
      </c>
      <c r="O139" s="4"/>
      <c r="P139" s="4"/>
      <c r="Q139" s="337"/>
      <c r="R139" s="15" t="str">
        <f t="shared" si="28"/>
        <v>No</v>
      </c>
      <c r="S139" s="15" t="str">
        <f t="shared" si="29"/>
        <v>No</v>
      </c>
      <c r="T139" s="221" t="str">
        <f t="shared" si="30"/>
        <v>No</v>
      </c>
      <c r="U139" s="223" t="str">
        <f t="shared" si="31"/>
        <v>N/A</v>
      </c>
      <c r="V139" s="221" t="str">
        <f t="shared" si="32"/>
        <v>No</v>
      </c>
      <c r="W139" s="223" t="str">
        <f t="shared" si="33"/>
        <v>N/A</v>
      </c>
      <c r="X139" s="221" t="str">
        <f t="shared" si="34"/>
        <v>No</v>
      </c>
      <c r="Y139" s="223" t="str">
        <f t="shared" si="35"/>
        <v>N/A</v>
      </c>
      <c r="Z139" s="222" t="str">
        <f t="shared" si="36"/>
        <v>No</v>
      </c>
      <c r="AA139" s="68" t="str">
        <f t="shared" si="37"/>
        <v>N/A</v>
      </c>
      <c r="AB139" s="65" t="str">
        <f t="shared" si="38"/>
        <v>No</v>
      </c>
      <c r="AC139" s="68" t="str">
        <f t="shared" si="39"/>
        <v>N/A</v>
      </c>
      <c r="AD139" s="65" t="str">
        <f t="shared" si="40"/>
        <v>No</v>
      </c>
      <c r="AE139" s="68" t="str">
        <f t="shared" si="41"/>
        <v>N/A</v>
      </c>
      <c r="AF139" s="66"/>
    </row>
    <row r="140" spans="1:32" ht="14.5" hidden="1" customHeight="1">
      <c r="A140" s="66" t="s">
        <v>18</v>
      </c>
      <c r="B140" s="66" t="s">
        <v>27</v>
      </c>
      <c r="C140" s="66" t="str" cm="1">
        <f t="array" ref="C140">_xlfn.IFNA(_xlfn.IFS(B140="Starter","Starters &amp; Sides",B140="Sides","Starters &amp; Sides"),B140)</f>
        <v>Mains</v>
      </c>
      <c r="D140" s="84" t="s">
        <v>3408</v>
      </c>
      <c r="E140" s="74"/>
      <c r="F140" s="4"/>
      <c r="G140" s="4"/>
      <c r="H140" s="4"/>
      <c r="I140" s="4"/>
      <c r="J140" s="4"/>
      <c r="K140" s="15"/>
      <c r="L140" s="4"/>
      <c r="M140" s="4"/>
      <c r="N140" s="4"/>
      <c r="O140" s="4">
        <v>14.7</v>
      </c>
      <c r="P140" s="4"/>
      <c r="Q140" s="337"/>
      <c r="R140" s="15" t="str">
        <f t="shared" si="28"/>
        <v>No</v>
      </c>
      <c r="S140" s="15" t="str">
        <f t="shared" si="29"/>
        <v>No</v>
      </c>
      <c r="T140" s="221" t="str">
        <f t="shared" si="30"/>
        <v>No</v>
      </c>
      <c r="U140" s="223" t="str">
        <f t="shared" si="31"/>
        <v>N/A</v>
      </c>
      <c r="V140" s="221" t="str">
        <f t="shared" si="32"/>
        <v>No</v>
      </c>
      <c r="W140" s="223" t="str">
        <f t="shared" si="33"/>
        <v>N/A</v>
      </c>
      <c r="X140" s="221" t="str">
        <f t="shared" si="34"/>
        <v>No</v>
      </c>
      <c r="Y140" s="223" t="str">
        <f t="shared" si="35"/>
        <v>N/A</v>
      </c>
      <c r="Z140" s="222" t="str">
        <f t="shared" si="36"/>
        <v>No</v>
      </c>
      <c r="AA140" s="68" t="str">
        <f t="shared" si="37"/>
        <v>N/A</v>
      </c>
      <c r="AB140" s="65" t="str">
        <f t="shared" si="38"/>
        <v>No</v>
      </c>
      <c r="AC140" s="68" t="str">
        <f t="shared" si="39"/>
        <v>N/A</v>
      </c>
      <c r="AD140" s="65" t="str">
        <f t="shared" si="40"/>
        <v>No</v>
      </c>
      <c r="AE140" s="68" t="str">
        <f t="shared" si="41"/>
        <v>N/A</v>
      </c>
      <c r="AF140" s="66"/>
    </row>
    <row r="141" spans="1:32" ht="14.5" hidden="1" customHeight="1">
      <c r="A141" s="66" t="s">
        <v>18</v>
      </c>
      <c r="B141" s="66" t="s">
        <v>27</v>
      </c>
      <c r="C141" s="66" t="str" cm="1">
        <f t="array" ref="C141">_xlfn.IFNA(_xlfn.IFS(B141="Starter","Starters &amp; Sides",B141="Sides","Starters &amp; Sides"),B141)</f>
        <v>Mains</v>
      </c>
      <c r="D141" s="84" t="s">
        <v>3409</v>
      </c>
      <c r="E141" s="74"/>
      <c r="F141" s="4"/>
      <c r="G141" s="4"/>
      <c r="H141" s="4"/>
      <c r="I141" s="4"/>
      <c r="J141" s="4">
        <v>13.45</v>
      </c>
      <c r="K141" s="15">
        <v>13.95</v>
      </c>
      <c r="L141" s="4">
        <v>13.95</v>
      </c>
      <c r="M141" s="4">
        <v>15.85</v>
      </c>
      <c r="N141" s="4">
        <v>15.85</v>
      </c>
      <c r="O141" s="4">
        <v>15.85</v>
      </c>
      <c r="P141" s="4">
        <v>15.95</v>
      </c>
      <c r="Q141" s="337"/>
      <c r="R141" s="15" t="str">
        <f t="shared" si="28"/>
        <v>No</v>
      </c>
      <c r="S141" s="15" t="str">
        <f t="shared" si="29"/>
        <v>No</v>
      </c>
      <c r="T141" s="221" t="str">
        <f t="shared" si="30"/>
        <v>No</v>
      </c>
      <c r="U141" s="223" t="str">
        <f t="shared" si="31"/>
        <v>N/A</v>
      </c>
      <c r="V141" s="221" t="str">
        <f t="shared" si="32"/>
        <v>No</v>
      </c>
      <c r="W141" s="223" t="str">
        <f t="shared" si="33"/>
        <v>N/A</v>
      </c>
      <c r="X141" s="221" t="str">
        <f t="shared" si="34"/>
        <v>No</v>
      </c>
      <c r="Y141" s="223" t="str">
        <f t="shared" si="35"/>
        <v>N/A</v>
      </c>
      <c r="Z141" s="222" t="str">
        <f t="shared" si="36"/>
        <v>No</v>
      </c>
      <c r="AA141" s="68" t="str">
        <f t="shared" si="37"/>
        <v>N/A</v>
      </c>
      <c r="AB141" s="65" t="str">
        <f t="shared" si="38"/>
        <v>No</v>
      </c>
      <c r="AC141" s="68" t="str">
        <f t="shared" si="39"/>
        <v>N/A</v>
      </c>
      <c r="AD141" s="65" t="str">
        <f t="shared" si="40"/>
        <v>No</v>
      </c>
      <c r="AE141" s="68" t="str">
        <f t="shared" si="41"/>
        <v>N/A</v>
      </c>
      <c r="AF141" s="66"/>
    </row>
    <row r="142" spans="1:32" ht="14.5" hidden="1" customHeight="1">
      <c r="A142" s="66" t="s">
        <v>18</v>
      </c>
      <c r="B142" s="66" t="s">
        <v>27</v>
      </c>
      <c r="C142" s="66" t="str" cm="1">
        <f t="array" ref="C142">_xlfn.IFNA(_xlfn.IFS(B142="Starter","Starters &amp; Sides",B142="Sides","Starters &amp; Sides"),B142)</f>
        <v>Mains</v>
      </c>
      <c r="D142" s="84" t="s">
        <v>3410</v>
      </c>
      <c r="E142" s="74">
        <v>11.65</v>
      </c>
      <c r="F142" s="4">
        <v>12.95</v>
      </c>
      <c r="G142" s="4">
        <v>12.95</v>
      </c>
      <c r="H142" s="4">
        <v>13.95</v>
      </c>
      <c r="I142" s="4">
        <v>13.95</v>
      </c>
      <c r="J142" s="4">
        <v>13.95</v>
      </c>
      <c r="K142" s="15">
        <v>13.95</v>
      </c>
      <c r="L142" s="4">
        <v>13.95</v>
      </c>
      <c r="M142" s="4">
        <v>15.25</v>
      </c>
      <c r="N142" s="4">
        <v>15.25</v>
      </c>
      <c r="O142" s="4">
        <v>15.95</v>
      </c>
      <c r="P142" s="7">
        <v>15.95</v>
      </c>
      <c r="Q142" s="339"/>
      <c r="R142" s="15" t="str">
        <f t="shared" si="28"/>
        <v>No</v>
      </c>
      <c r="S142" s="15" t="str">
        <f t="shared" si="29"/>
        <v>No</v>
      </c>
      <c r="T142" s="221" t="str">
        <f t="shared" si="30"/>
        <v>No</v>
      </c>
      <c r="U142" s="223" t="str">
        <f t="shared" si="31"/>
        <v>N/A</v>
      </c>
      <c r="V142" s="221" t="str">
        <f t="shared" si="32"/>
        <v>No</v>
      </c>
      <c r="W142" s="223" t="str">
        <f t="shared" si="33"/>
        <v>N/A</v>
      </c>
      <c r="X142" s="221" t="str">
        <f t="shared" si="34"/>
        <v>No</v>
      </c>
      <c r="Y142" s="223" t="str">
        <f t="shared" si="35"/>
        <v>N/A</v>
      </c>
      <c r="Z142" s="222" t="str">
        <f t="shared" si="36"/>
        <v>No</v>
      </c>
      <c r="AA142" s="68" t="str">
        <f t="shared" si="37"/>
        <v>N/A</v>
      </c>
      <c r="AB142" s="65" t="str">
        <f t="shared" si="38"/>
        <v>No</v>
      </c>
      <c r="AC142" s="68" t="str">
        <f t="shared" si="39"/>
        <v>N/A</v>
      </c>
      <c r="AD142" s="65" t="str">
        <f t="shared" si="40"/>
        <v>No</v>
      </c>
      <c r="AE142" s="68" t="str">
        <f t="shared" si="41"/>
        <v>N/A</v>
      </c>
      <c r="AF142" s="66"/>
    </row>
    <row r="143" spans="1:32" ht="14.5" hidden="1" customHeight="1">
      <c r="A143" s="66" t="s">
        <v>18</v>
      </c>
      <c r="B143" s="66" t="s">
        <v>27</v>
      </c>
      <c r="C143" s="66" t="str" cm="1">
        <f t="array" ref="C143">_xlfn.IFNA(_xlfn.IFS(B143="Starter","Starters &amp; Sides",B143="Sides","Starters &amp; Sides"),B143)</f>
        <v>Mains</v>
      </c>
      <c r="D143" s="84" t="s">
        <v>3411</v>
      </c>
      <c r="E143" s="74"/>
      <c r="F143" s="4"/>
      <c r="G143" s="4"/>
      <c r="H143" s="4"/>
      <c r="I143" s="4"/>
      <c r="J143" s="4"/>
      <c r="K143" s="15"/>
      <c r="L143" s="4">
        <v>15.45</v>
      </c>
      <c r="M143" s="4"/>
      <c r="N143" s="4"/>
      <c r="O143" s="15"/>
      <c r="P143" s="4"/>
      <c r="Q143" s="338"/>
      <c r="R143" s="15" t="str">
        <f t="shared" si="28"/>
        <v>No</v>
      </c>
      <c r="S143" s="15" t="str">
        <f t="shared" si="29"/>
        <v>No</v>
      </c>
      <c r="T143" s="221" t="str">
        <f t="shared" si="30"/>
        <v>No</v>
      </c>
      <c r="U143" s="223" t="str">
        <f t="shared" si="31"/>
        <v>N/A</v>
      </c>
      <c r="V143" s="221" t="str">
        <f t="shared" si="32"/>
        <v>No</v>
      </c>
      <c r="W143" s="223" t="str">
        <f t="shared" si="33"/>
        <v>N/A</v>
      </c>
      <c r="X143" s="221" t="str">
        <f t="shared" si="34"/>
        <v>No</v>
      </c>
      <c r="Y143" s="223" t="str">
        <f t="shared" si="35"/>
        <v>N/A</v>
      </c>
      <c r="Z143" s="222" t="str">
        <f t="shared" si="36"/>
        <v>No</v>
      </c>
      <c r="AA143" s="68" t="str">
        <f t="shared" si="37"/>
        <v>N/A</v>
      </c>
      <c r="AB143" s="65" t="str">
        <f t="shared" si="38"/>
        <v>No</v>
      </c>
      <c r="AC143" s="68" t="str">
        <f t="shared" si="39"/>
        <v>N/A</v>
      </c>
      <c r="AD143" s="65" t="str">
        <f t="shared" si="40"/>
        <v>No</v>
      </c>
      <c r="AE143" s="68" t="str">
        <f t="shared" si="41"/>
        <v>N/A</v>
      </c>
      <c r="AF143" s="66"/>
    </row>
    <row r="144" spans="1:32" ht="14.5" hidden="1" customHeight="1">
      <c r="A144" s="66" t="s">
        <v>18</v>
      </c>
      <c r="B144" s="66" t="s">
        <v>27</v>
      </c>
      <c r="C144" s="66" t="str" cm="1">
        <f t="array" ref="C144">_xlfn.IFNA(_xlfn.IFS(B144="Starter","Starters &amp; Sides",B144="Sides","Starters &amp; Sides"),B144)</f>
        <v>Mains</v>
      </c>
      <c r="D144" s="84" t="s">
        <v>3412</v>
      </c>
      <c r="E144" s="74"/>
      <c r="F144" s="4"/>
      <c r="G144" s="4"/>
      <c r="H144" s="4"/>
      <c r="I144" s="4"/>
      <c r="J144" s="4">
        <v>16.45</v>
      </c>
      <c r="K144" s="15">
        <v>16.45</v>
      </c>
      <c r="L144" s="4">
        <v>16.649999999999999</v>
      </c>
      <c r="M144" s="4"/>
      <c r="N144" s="4"/>
      <c r="O144" s="15"/>
      <c r="P144" s="4"/>
      <c r="Q144" s="338"/>
      <c r="R144" s="15" t="str">
        <f t="shared" si="28"/>
        <v>No</v>
      </c>
      <c r="S144" s="15" t="str">
        <f t="shared" si="29"/>
        <v>No</v>
      </c>
      <c r="T144" s="221" t="str">
        <f t="shared" si="30"/>
        <v>No</v>
      </c>
      <c r="U144" s="223" t="str">
        <f t="shared" si="31"/>
        <v>N/A</v>
      </c>
      <c r="V144" s="221" t="str">
        <f t="shared" si="32"/>
        <v>No</v>
      </c>
      <c r="W144" s="223" t="str">
        <f t="shared" si="33"/>
        <v>N/A</v>
      </c>
      <c r="X144" s="221" t="str">
        <f t="shared" si="34"/>
        <v>No</v>
      </c>
      <c r="Y144" s="223" t="str">
        <f t="shared" si="35"/>
        <v>N/A</v>
      </c>
      <c r="Z144" s="222" t="str">
        <f t="shared" si="36"/>
        <v>No</v>
      </c>
      <c r="AA144" s="68" t="str">
        <f t="shared" si="37"/>
        <v>N/A</v>
      </c>
      <c r="AB144" s="65" t="str">
        <f t="shared" si="38"/>
        <v>No</v>
      </c>
      <c r="AC144" s="68" t="str">
        <f t="shared" si="39"/>
        <v>N/A</v>
      </c>
      <c r="AD144" s="65" t="str">
        <f t="shared" si="40"/>
        <v>No</v>
      </c>
      <c r="AE144" s="68" t="str">
        <f t="shared" si="41"/>
        <v>N/A</v>
      </c>
      <c r="AF144" s="66"/>
    </row>
    <row r="145" spans="1:32" ht="14.5" hidden="1" customHeight="1">
      <c r="A145" s="66" t="s">
        <v>18</v>
      </c>
      <c r="B145" s="66" t="s">
        <v>27</v>
      </c>
      <c r="C145" s="66" t="str" cm="1">
        <f t="array" ref="C145">_xlfn.IFNA(_xlfn.IFS(B145="Starter","Starters &amp; Sides",B145="Sides","Starters &amp; Sides"),B145)</f>
        <v>Mains</v>
      </c>
      <c r="D145" s="84" t="s">
        <v>3413</v>
      </c>
      <c r="E145" s="74">
        <v>12.93</v>
      </c>
      <c r="F145" s="4">
        <v>13.94</v>
      </c>
      <c r="G145" s="4">
        <v>14.424999999999999</v>
      </c>
      <c r="H145" s="4">
        <v>15.424999999999999</v>
      </c>
      <c r="I145" s="4">
        <v>15.424999999999999</v>
      </c>
      <c r="J145" s="4">
        <v>15.424999999999999</v>
      </c>
      <c r="K145" s="6">
        <f>AVERAGE(14.45,14.45+1.95)</f>
        <v>15.424999999999999</v>
      </c>
      <c r="L145" s="4">
        <f>AVERAGE(14.65,14.65+1.95)</f>
        <v>15.625</v>
      </c>
      <c r="M145" s="4">
        <v>15.75</v>
      </c>
      <c r="N145" s="4">
        <v>15.75</v>
      </c>
      <c r="O145" s="15">
        <v>15.75</v>
      </c>
      <c r="P145" s="4"/>
      <c r="Q145" s="338"/>
      <c r="R145" s="15" t="str">
        <f t="shared" si="28"/>
        <v>No</v>
      </c>
      <c r="S145" s="15" t="str">
        <f t="shared" si="29"/>
        <v>No</v>
      </c>
      <c r="T145" s="221" t="str">
        <f t="shared" si="30"/>
        <v>No</v>
      </c>
      <c r="U145" s="223" t="str">
        <f t="shared" si="31"/>
        <v>N/A</v>
      </c>
      <c r="V145" s="221"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ht="14.5" customHeight="1">
      <c r="A146" s="66" t="s">
        <v>18</v>
      </c>
      <c r="B146" s="66" t="s">
        <v>27</v>
      </c>
      <c r="C146" s="66" t="str" cm="1">
        <f t="array" ref="C146">_xlfn.IFNA(_xlfn.IFS(B146="Starter","Starters &amp; Sides",B146="Sides","Starters &amp; Sides"),B146)</f>
        <v>Mains</v>
      </c>
      <c r="D146" s="84" t="s">
        <v>3414</v>
      </c>
      <c r="E146" s="74">
        <v>12.75</v>
      </c>
      <c r="F146" s="4">
        <v>13.45</v>
      </c>
      <c r="G146" s="4">
        <v>13.45</v>
      </c>
      <c r="H146" s="4">
        <v>14.45</v>
      </c>
      <c r="I146" s="4">
        <v>14.45</v>
      </c>
      <c r="J146" s="4">
        <v>14.45</v>
      </c>
      <c r="K146" s="15">
        <v>14.75</v>
      </c>
      <c r="L146" s="4">
        <v>14.95</v>
      </c>
      <c r="M146" s="4">
        <v>15.75</v>
      </c>
      <c r="N146" s="4">
        <v>15.75</v>
      </c>
      <c r="O146" s="15">
        <v>15.75</v>
      </c>
      <c r="P146" s="4">
        <v>16.25</v>
      </c>
      <c r="Q146" s="338">
        <v>16.95</v>
      </c>
      <c r="R146" s="15" t="str">
        <f t="shared" si="28"/>
        <v>Yes</v>
      </c>
      <c r="S146" s="15" t="str">
        <f t="shared" si="29"/>
        <v>No</v>
      </c>
      <c r="T146" s="221" t="str">
        <f t="shared" si="30"/>
        <v>Yes</v>
      </c>
      <c r="U146" s="223">
        <f t="shared" si="31"/>
        <v>4.3076923076923013E-2</v>
      </c>
      <c r="V146" s="221" t="str">
        <f t="shared" si="32"/>
        <v>Yes</v>
      </c>
      <c r="W146" s="223">
        <f t="shared" si="33"/>
        <v>7.6190476190476142E-2</v>
      </c>
      <c r="X146" s="221" t="str">
        <f t="shared" si="34"/>
        <v>Yes</v>
      </c>
      <c r="Y146" s="223">
        <f t="shared" si="35"/>
        <v>7.6190476190476142E-2</v>
      </c>
      <c r="Z146" s="222" t="str">
        <f t="shared" si="36"/>
        <v>Yes</v>
      </c>
      <c r="AA146" s="68">
        <f t="shared" si="37"/>
        <v>7.6190476190476142E-2</v>
      </c>
      <c r="AB146" s="65" t="str">
        <f t="shared" si="38"/>
        <v>Yes</v>
      </c>
      <c r="AC146" s="68">
        <f t="shared" si="39"/>
        <v>0.13377926421404673</v>
      </c>
      <c r="AD146" s="65" t="str">
        <f t="shared" si="40"/>
        <v>Yes</v>
      </c>
      <c r="AE146" s="68">
        <f t="shared" si="41"/>
        <v>0.32941176470588229</v>
      </c>
      <c r="AF146" s="66"/>
    </row>
    <row r="147" spans="1:32" ht="14.5" hidden="1" customHeight="1">
      <c r="A147" s="66" t="s">
        <v>18</v>
      </c>
      <c r="B147" s="66" t="s">
        <v>27</v>
      </c>
      <c r="C147" s="66" t="str" cm="1">
        <f t="array" ref="C147">_xlfn.IFNA(_xlfn.IFS(B147="Starter","Starters &amp; Sides",B147="Sides","Starters &amp; Sides"),B147)</f>
        <v>Mains</v>
      </c>
      <c r="D147" s="84" t="s">
        <v>3415</v>
      </c>
      <c r="E147" s="74"/>
      <c r="F147" s="4"/>
      <c r="G147" s="4"/>
      <c r="H147" s="4"/>
      <c r="I147" s="4"/>
      <c r="J147" s="4"/>
      <c r="K147" s="15"/>
      <c r="L147" s="4"/>
      <c r="M147" s="4"/>
      <c r="N147" s="4"/>
      <c r="O147" s="15"/>
      <c r="P147" s="4"/>
      <c r="Q147" s="338"/>
      <c r="R147" s="15" t="str">
        <f t="shared" si="28"/>
        <v>No</v>
      </c>
      <c r="S147" s="15" t="str">
        <f t="shared" si="29"/>
        <v>No</v>
      </c>
      <c r="T147" s="221" t="str">
        <f t="shared" si="30"/>
        <v>No</v>
      </c>
      <c r="U147" s="223" t="str">
        <f t="shared" si="31"/>
        <v>N/A</v>
      </c>
      <c r="V147" s="221" t="str">
        <f t="shared" si="32"/>
        <v>No</v>
      </c>
      <c r="W147" s="223" t="str">
        <f t="shared" si="33"/>
        <v>N/A</v>
      </c>
      <c r="X147" s="221" t="str">
        <f t="shared" si="34"/>
        <v>No</v>
      </c>
      <c r="Y147" s="223" t="str">
        <f t="shared" si="35"/>
        <v>N/A</v>
      </c>
      <c r="Z147" s="222" t="str">
        <f t="shared" si="36"/>
        <v>No</v>
      </c>
      <c r="AA147" s="68" t="str">
        <f t="shared" si="37"/>
        <v>N/A</v>
      </c>
      <c r="AB147" s="65" t="str">
        <f t="shared" si="38"/>
        <v>No</v>
      </c>
      <c r="AC147" s="68" t="str">
        <f t="shared" si="39"/>
        <v>N/A</v>
      </c>
      <c r="AD147" s="65" t="str">
        <f t="shared" si="40"/>
        <v>No</v>
      </c>
      <c r="AE147" s="68" t="str">
        <f t="shared" si="41"/>
        <v>N/A</v>
      </c>
      <c r="AF147" s="66"/>
    </row>
    <row r="148" spans="1:32" ht="14.5" customHeight="1">
      <c r="A148" s="66" t="s">
        <v>18</v>
      </c>
      <c r="B148" s="66" t="s">
        <v>27</v>
      </c>
      <c r="C148" s="66" t="str" cm="1">
        <f t="array" ref="C148">_xlfn.IFNA(_xlfn.IFS(B148="Starter","Starters &amp; Sides",B148="Sides","Starters &amp; Sides"),B148)</f>
        <v>Mains</v>
      </c>
      <c r="D148" s="84" t="s">
        <v>3416</v>
      </c>
      <c r="E148" s="74">
        <v>12</v>
      </c>
      <c r="F148" s="4">
        <v>13.45</v>
      </c>
      <c r="G148" s="4">
        <v>13.45</v>
      </c>
      <c r="H148" s="4">
        <v>14.25</v>
      </c>
      <c r="I148" s="4">
        <v>14.25</v>
      </c>
      <c r="J148" s="4">
        <v>14.65</v>
      </c>
      <c r="K148" s="15">
        <v>14.95</v>
      </c>
      <c r="L148" s="4">
        <v>15.25</v>
      </c>
      <c r="M148" s="4">
        <v>15.85</v>
      </c>
      <c r="N148" s="4">
        <v>15.85</v>
      </c>
      <c r="O148" s="15">
        <v>16.45</v>
      </c>
      <c r="P148" s="4">
        <v>16.75</v>
      </c>
      <c r="Q148" s="338">
        <v>17.75</v>
      </c>
      <c r="R148" s="15" t="str">
        <f t="shared" si="28"/>
        <v>Yes</v>
      </c>
      <c r="S148" s="15" t="str">
        <f t="shared" si="29"/>
        <v>No</v>
      </c>
      <c r="T148" s="221" t="str">
        <f t="shared" si="30"/>
        <v>Yes</v>
      </c>
      <c r="U148" s="223">
        <f t="shared" si="31"/>
        <v>5.9701492537313383E-2</v>
      </c>
      <c r="V148" s="221" t="str">
        <f t="shared" si="32"/>
        <v>Yes</v>
      </c>
      <c r="W148" s="223">
        <f t="shared" si="33"/>
        <v>7.9027355623100259E-2</v>
      </c>
      <c r="X148" s="221" t="str">
        <f t="shared" si="34"/>
        <v>Yes</v>
      </c>
      <c r="Y148" s="223">
        <f t="shared" si="35"/>
        <v>0.11987381703470024</v>
      </c>
      <c r="Z148" s="222" t="str">
        <f t="shared" si="36"/>
        <v>Yes</v>
      </c>
      <c r="AA148" s="68">
        <f t="shared" si="37"/>
        <v>0.11987381703470024</v>
      </c>
      <c r="AB148" s="65" t="str">
        <f t="shared" si="38"/>
        <v>Yes</v>
      </c>
      <c r="AC148" s="68">
        <f t="shared" si="39"/>
        <v>0.16393442622950816</v>
      </c>
      <c r="AD148" s="65" t="str">
        <f t="shared" si="40"/>
        <v>Yes</v>
      </c>
      <c r="AE148" s="68">
        <f t="shared" si="41"/>
        <v>0.47916666666666674</v>
      </c>
      <c r="AF148" s="66"/>
    </row>
    <row r="149" spans="1:32" ht="14.5" hidden="1" customHeight="1">
      <c r="A149" s="66" t="s">
        <v>18</v>
      </c>
      <c r="B149" s="66" t="s">
        <v>27</v>
      </c>
      <c r="C149" s="66" t="str" cm="1">
        <f t="array" ref="C149">_xlfn.IFNA(_xlfn.IFS(B149="Starter","Starters &amp; Sides",B149="Sides","Starters &amp; Sides"),B149)</f>
        <v>Mains</v>
      </c>
      <c r="D149" s="84" t="s">
        <v>3417</v>
      </c>
      <c r="E149" s="74"/>
      <c r="F149" s="4"/>
      <c r="G149" s="4"/>
      <c r="H149" s="4"/>
      <c r="I149" s="4"/>
      <c r="J149" s="4"/>
      <c r="K149" s="15"/>
      <c r="L149" s="4"/>
      <c r="M149" s="4"/>
      <c r="N149" s="4"/>
      <c r="O149" s="15"/>
      <c r="P149" s="4"/>
      <c r="Q149" s="338"/>
      <c r="R149" s="15" t="str">
        <f t="shared" si="28"/>
        <v>No</v>
      </c>
      <c r="S149" s="15" t="str">
        <f t="shared" si="29"/>
        <v>No</v>
      </c>
      <c r="T149" s="221" t="str">
        <f t="shared" si="30"/>
        <v>No</v>
      </c>
      <c r="U149" s="223" t="str">
        <f t="shared" si="31"/>
        <v>N/A</v>
      </c>
      <c r="V149" s="221" t="str">
        <f t="shared" si="32"/>
        <v>No</v>
      </c>
      <c r="W149" s="223" t="str">
        <f t="shared" si="33"/>
        <v>N/A</v>
      </c>
      <c r="X149" s="221" t="str">
        <f t="shared" si="34"/>
        <v>No</v>
      </c>
      <c r="Y149" s="223" t="str">
        <f t="shared" si="35"/>
        <v>N/A</v>
      </c>
      <c r="Z149" s="222" t="str">
        <f t="shared" si="36"/>
        <v>No</v>
      </c>
      <c r="AA149" s="68" t="str">
        <f t="shared" si="37"/>
        <v>N/A</v>
      </c>
      <c r="AB149" s="65" t="str">
        <f t="shared" si="38"/>
        <v>No</v>
      </c>
      <c r="AC149" s="68" t="str">
        <f t="shared" si="39"/>
        <v>N/A</v>
      </c>
      <c r="AD149" s="65" t="str">
        <f t="shared" si="40"/>
        <v>No</v>
      </c>
      <c r="AE149" s="68" t="str">
        <f t="shared" si="41"/>
        <v>N/A</v>
      </c>
      <c r="AF149" s="66"/>
    </row>
    <row r="150" spans="1:32" ht="14.5" hidden="1" customHeight="1">
      <c r="A150" s="66" t="s">
        <v>18</v>
      </c>
      <c r="B150" s="66" t="s">
        <v>27</v>
      </c>
      <c r="C150" s="66" t="str" cm="1">
        <f t="array" ref="C150">_xlfn.IFNA(_xlfn.IFS(B150="Starter","Starters &amp; Sides",B150="Sides","Starters &amp; Sides"),B150)</f>
        <v>Mains</v>
      </c>
      <c r="D150" s="84" t="s">
        <v>3418</v>
      </c>
      <c r="E150" s="74"/>
      <c r="F150" s="4"/>
      <c r="G150" s="4"/>
      <c r="H150" s="4">
        <v>15.45</v>
      </c>
      <c r="I150" s="4">
        <v>15.45</v>
      </c>
      <c r="J150" s="4">
        <v>15.45</v>
      </c>
      <c r="K150" s="15">
        <v>15.45</v>
      </c>
      <c r="L150" s="4">
        <v>15.65</v>
      </c>
      <c r="M150" s="4"/>
      <c r="N150" s="4"/>
      <c r="O150" s="15"/>
      <c r="P150" s="4"/>
      <c r="Q150" s="338"/>
      <c r="R150" s="15" t="str">
        <f t="shared" si="28"/>
        <v>No</v>
      </c>
      <c r="S150" s="15" t="str">
        <f t="shared" si="29"/>
        <v>No</v>
      </c>
      <c r="T150" s="221" t="str">
        <f t="shared" si="30"/>
        <v>No</v>
      </c>
      <c r="U150" s="223" t="str">
        <f t="shared" si="31"/>
        <v>N/A</v>
      </c>
      <c r="V150" s="221" t="str">
        <f t="shared" si="32"/>
        <v>No</v>
      </c>
      <c r="W150" s="223" t="str">
        <f t="shared" si="33"/>
        <v>N/A</v>
      </c>
      <c r="X150" s="221" t="str">
        <f t="shared" si="34"/>
        <v>No</v>
      </c>
      <c r="Y150" s="223" t="str">
        <f t="shared" si="35"/>
        <v>N/A</v>
      </c>
      <c r="Z150" s="222" t="str">
        <f t="shared" si="36"/>
        <v>No</v>
      </c>
      <c r="AA150" s="68" t="str">
        <f t="shared" si="37"/>
        <v>N/A</v>
      </c>
      <c r="AB150" s="65" t="str">
        <f t="shared" si="38"/>
        <v>No</v>
      </c>
      <c r="AC150" s="68" t="str">
        <f t="shared" si="39"/>
        <v>N/A</v>
      </c>
      <c r="AD150" s="65" t="str">
        <f t="shared" si="40"/>
        <v>No</v>
      </c>
      <c r="AE150" s="68" t="str">
        <f t="shared" si="41"/>
        <v>N/A</v>
      </c>
      <c r="AF150" s="66"/>
    </row>
    <row r="151" spans="1:32" ht="14.5" hidden="1" customHeight="1">
      <c r="A151" s="66" t="s">
        <v>18</v>
      </c>
      <c r="B151" s="66" t="s">
        <v>27</v>
      </c>
      <c r="C151" s="66" t="str" cm="1">
        <f t="array" ref="C151">_xlfn.IFNA(_xlfn.IFS(B151="Starter","Starters &amp; Sides",B151="Sides","Starters &amp; Sides"),B151)</f>
        <v>Mains</v>
      </c>
      <c r="D151" s="84" t="s">
        <v>3419</v>
      </c>
      <c r="E151" s="74"/>
      <c r="F151" s="4"/>
      <c r="G151" s="4"/>
      <c r="H151" s="4"/>
      <c r="I151" s="4"/>
      <c r="J151" s="4"/>
      <c r="K151" s="15"/>
      <c r="L151" s="4"/>
      <c r="M151" s="4"/>
      <c r="N151" s="4"/>
      <c r="O151" s="15"/>
      <c r="P151" s="4"/>
      <c r="Q151" s="338"/>
      <c r="R151" s="15" t="str">
        <f t="shared" si="28"/>
        <v>No</v>
      </c>
      <c r="S151" s="15" t="str">
        <f t="shared" si="29"/>
        <v>No</v>
      </c>
      <c r="T151" s="221" t="str">
        <f t="shared" si="30"/>
        <v>No</v>
      </c>
      <c r="U151" s="223" t="str">
        <f t="shared" si="31"/>
        <v>N/A</v>
      </c>
      <c r="V151" s="221" t="str">
        <f t="shared" si="32"/>
        <v>No</v>
      </c>
      <c r="W151" s="223" t="str">
        <f t="shared" si="33"/>
        <v>N/A</v>
      </c>
      <c r="X151" s="221" t="str">
        <f t="shared" si="34"/>
        <v>No</v>
      </c>
      <c r="Y151" s="223" t="str">
        <f t="shared" si="35"/>
        <v>N/A</v>
      </c>
      <c r="Z151" s="222" t="str">
        <f t="shared" si="36"/>
        <v>No</v>
      </c>
      <c r="AA151" s="68" t="str">
        <f t="shared" si="37"/>
        <v>N/A</v>
      </c>
      <c r="AB151" s="65" t="str">
        <f t="shared" si="38"/>
        <v>No</v>
      </c>
      <c r="AC151" s="68" t="str">
        <f t="shared" si="39"/>
        <v>N/A</v>
      </c>
      <c r="AD151" s="65" t="str">
        <f t="shared" si="40"/>
        <v>No</v>
      </c>
      <c r="AE151" s="68" t="str">
        <f t="shared" si="41"/>
        <v>N/A</v>
      </c>
      <c r="AF151" s="66"/>
    </row>
    <row r="152" spans="1:32" ht="14.5" hidden="1" customHeight="1">
      <c r="A152" s="66" t="s">
        <v>18</v>
      </c>
      <c r="B152" s="66" t="s">
        <v>27</v>
      </c>
      <c r="C152" s="66" t="str" cm="1">
        <f t="array" ref="C152">_xlfn.IFNA(_xlfn.IFS(B152="Starter","Starters &amp; Sides",B152="Sides","Starters &amp; Sides"),B152)</f>
        <v>Mains</v>
      </c>
      <c r="D152" s="84" t="s">
        <v>3420</v>
      </c>
      <c r="E152" s="74"/>
      <c r="F152" s="4"/>
      <c r="G152" s="4"/>
      <c r="H152" s="4"/>
      <c r="I152" s="4"/>
      <c r="J152" s="4"/>
      <c r="K152" s="15"/>
      <c r="L152" s="4"/>
      <c r="M152" s="4"/>
      <c r="N152" s="4"/>
      <c r="O152" s="15"/>
      <c r="P152" s="4"/>
      <c r="Q152" s="338"/>
      <c r="R152" s="15" t="str">
        <f t="shared" si="28"/>
        <v>No</v>
      </c>
      <c r="S152" s="15" t="str">
        <f t="shared" si="29"/>
        <v>No</v>
      </c>
      <c r="T152" s="221" t="str">
        <f t="shared" si="30"/>
        <v>No</v>
      </c>
      <c r="U152" s="223" t="str">
        <f t="shared" si="31"/>
        <v>N/A</v>
      </c>
      <c r="V152" s="221" t="str">
        <f t="shared" si="32"/>
        <v>No</v>
      </c>
      <c r="W152" s="223" t="str">
        <f t="shared" si="33"/>
        <v>N/A</v>
      </c>
      <c r="X152" s="221" t="str">
        <f t="shared" si="34"/>
        <v>No</v>
      </c>
      <c r="Y152" s="223" t="str">
        <f t="shared" si="35"/>
        <v>N/A</v>
      </c>
      <c r="Z152" s="222" t="str">
        <f t="shared" si="36"/>
        <v>No</v>
      </c>
      <c r="AA152" s="68" t="str">
        <f t="shared" si="37"/>
        <v>N/A</v>
      </c>
      <c r="AB152" s="65" t="str">
        <f t="shared" si="38"/>
        <v>No</v>
      </c>
      <c r="AC152" s="68" t="str">
        <f t="shared" si="39"/>
        <v>N/A</v>
      </c>
      <c r="AD152" s="65" t="str">
        <f t="shared" si="40"/>
        <v>No</v>
      </c>
      <c r="AE152" s="68" t="str">
        <f t="shared" si="41"/>
        <v>N/A</v>
      </c>
      <c r="AF152" s="66"/>
    </row>
    <row r="153" spans="1:32" ht="14.5" customHeight="1">
      <c r="A153" s="66" t="s">
        <v>18</v>
      </c>
      <c r="B153" s="66" t="s">
        <v>27</v>
      </c>
      <c r="C153" s="66" t="str" cm="1">
        <f t="array" ref="C153">_xlfn.IFNA(_xlfn.IFS(B153="Starter","Starters &amp; Sides",B153="Sides","Starters &amp; Sides"),B153)</f>
        <v>Mains</v>
      </c>
      <c r="D153" s="84" t="s">
        <v>3421</v>
      </c>
      <c r="E153" s="74">
        <v>12.5</v>
      </c>
      <c r="F153" s="4">
        <v>13.95</v>
      </c>
      <c r="G153" s="4">
        <v>13.95</v>
      </c>
      <c r="H153" s="4">
        <v>13.95</v>
      </c>
      <c r="I153" s="4">
        <v>14.95</v>
      </c>
      <c r="J153" s="4">
        <v>14.95</v>
      </c>
      <c r="K153" s="15">
        <v>14.95</v>
      </c>
      <c r="L153" s="4">
        <v>15.5</v>
      </c>
      <c r="M153" s="4">
        <v>15.6</v>
      </c>
      <c r="N153" s="4">
        <v>15.6</v>
      </c>
      <c r="O153" s="15">
        <v>16.2</v>
      </c>
      <c r="P153" s="4">
        <v>16.5</v>
      </c>
      <c r="Q153" s="338">
        <v>17.5</v>
      </c>
      <c r="R153" s="15" t="str">
        <f t="shared" si="28"/>
        <v>Yes</v>
      </c>
      <c r="S153" s="15" t="str">
        <f t="shared" si="29"/>
        <v>No</v>
      </c>
      <c r="T153" s="221" t="str">
        <f t="shared" si="30"/>
        <v>Yes</v>
      </c>
      <c r="U153" s="223">
        <f t="shared" si="31"/>
        <v>6.0606060606060552E-2</v>
      </c>
      <c r="V153" s="221" t="str">
        <f t="shared" si="32"/>
        <v>Yes</v>
      </c>
      <c r="W153" s="223">
        <f t="shared" si="33"/>
        <v>8.0246913580247048E-2</v>
      </c>
      <c r="X153" s="221" t="str">
        <f t="shared" si="34"/>
        <v>Yes</v>
      </c>
      <c r="Y153" s="223">
        <f t="shared" si="35"/>
        <v>0.12179487179487181</v>
      </c>
      <c r="Z153" s="222" t="str">
        <f t="shared" si="36"/>
        <v>Yes</v>
      </c>
      <c r="AA153" s="68">
        <f t="shared" si="37"/>
        <v>0.12179487179487181</v>
      </c>
      <c r="AB153" s="65" t="str">
        <f t="shared" si="38"/>
        <v>Yes</v>
      </c>
      <c r="AC153" s="68">
        <f t="shared" si="39"/>
        <v>0.12903225806451624</v>
      </c>
      <c r="AD153" s="65" t="str">
        <f t="shared" si="40"/>
        <v>Yes</v>
      </c>
      <c r="AE153" s="68">
        <f t="shared" si="41"/>
        <v>0.39999999999999991</v>
      </c>
      <c r="AF153" s="66"/>
    </row>
    <row r="154" spans="1:32" ht="14.5" customHeight="1">
      <c r="A154" s="66" t="s">
        <v>18</v>
      </c>
      <c r="B154" s="66" t="s">
        <v>27</v>
      </c>
      <c r="C154" s="66" t="str" cm="1">
        <f t="array" ref="C154">_xlfn.IFNA(_xlfn.IFS(B154="Starter","Starters &amp; Sides",B154="Sides","Starters &amp; Sides"),B154)</f>
        <v>Mains</v>
      </c>
      <c r="D154" s="84" t="s">
        <v>3422</v>
      </c>
      <c r="E154" s="74">
        <v>12</v>
      </c>
      <c r="F154" s="4">
        <v>13.45</v>
      </c>
      <c r="G154" s="4">
        <v>13.45</v>
      </c>
      <c r="H154" s="4">
        <v>13.45</v>
      </c>
      <c r="I154" s="4">
        <v>14.45</v>
      </c>
      <c r="J154" s="4">
        <v>14.65</v>
      </c>
      <c r="K154" s="15">
        <v>14.65</v>
      </c>
      <c r="L154" s="4">
        <v>14.85</v>
      </c>
      <c r="M154" s="4">
        <v>16.25</v>
      </c>
      <c r="N154" s="4">
        <v>16.25</v>
      </c>
      <c r="O154" s="15">
        <v>16.45</v>
      </c>
      <c r="P154" s="4">
        <v>16.45</v>
      </c>
      <c r="Q154" s="338">
        <v>17.45</v>
      </c>
      <c r="R154" s="15" t="str">
        <f t="shared" si="28"/>
        <v>Yes</v>
      </c>
      <c r="S154" s="15" t="str">
        <f t="shared" si="29"/>
        <v>No</v>
      </c>
      <c r="T154" s="221" t="str">
        <f t="shared" si="30"/>
        <v>Yes</v>
      </c>
      <c r="U154" s="223">
        <f t="shared" si="31"/>
        <v>6.07902735562309E-2</v>
      </c>
      <c r="V154" s="221" t="str">
        <f t="shared" si="32"/>
        <v>Yes</v>
      </c>
      <c r="W154" s="223">
        <f t="shared" si="33"/>
        <v>6.07902735562309E-2</v>
      </c>
      <c r="X154" s="221" t="str">
        <f t="shared" si="34"/>
        <v>Yes</v>
      </c>
      <c r="Y154" s="223">
        <f t="shared" si="35"/>
        <v>7.3846153846153895E-2</v>
      </c>
      <c r="Z154" s="222" t="str">
        <f t="shared" si="36"/>
        <v>Yes</v>
      </c>
      <c r="AA154" s="68">
        <f t="shared" si="37"/>
        <v>7.3846153846153895E-2</v>
      </c>
      <c r="AB154" s="65" t="str">
        <f t="shared" si="38"/>
        <v>Yes</v>
      </c>
      <c r="AC154" s="68">
        <f t="shared" si="39"/>
        <v>0.17508417508417518</v>
      </c>
      <c r="AD154" s="65" t="str">
        <f t="shared" si="40"/>
        <v>Yes</v>
      </c>
      <c r="AE154" s="68">
        <f t="shared" si="41"/>
        <v>0.45416666666666661</v>
      </c>
      <c r="AF154" s="66"/>
    </row>
    <row r="155" spans="1:32" ht="14.5" customHeight="1">
      <c r="A155" s="66" t="s">
        <v>18</v>
      </c>
      <c r="B155" s="66" t="s">
        <v>27</v>
      </c>
      <c r="C155" s="66" t="str" cm="1">
        <f t="array" ref="C155">_xlfn.IFNA(_xlfn.IFS(B155="Starter","Starters &amp; Sides",B155="Sides","Starters &amp; Sides"),B155)</f>
        <v>Mains</v>
      </c>
      <c r="D155" s="84" t="s">
        <v>3423</v>
      </c>
      <c r="E155" s="74"/>
      <c r="F155" s="4"/>
      <c r="G155" s="4"/>
      <c r="H155" s="4">
        <v>11.95</v>
      </c>
      <c r="I155" s="4">
        <v>12.95</v>
      </c>
      <c r="J155" s="4">
        <v>12.95</v>
      </c>
      <c r="K155" s="15">
        <v>12.95</v>
      </c>
      <c r="L155" s="4">
        <v>13.25</v>
      </c>
      <c r="M155" s="4">
        <v>13.95</v>
      </c>
      <c r="N155" s="4">
        <v>13.95</v>
      </c>
      <c r="O155" s="15">
        <v>13.95</v>
      </c>
      <c r="P155" s="4">
        <v>13.95</v>
      </c>
      <c r="Q155" s="338">
        <v>14.95</v>
      </c>
      <c r="R155" s="15" t="str">
        <f t="shared" si="28"/>
        <v>Yes</v>
      </c>
      <c r="S155" s="15" t="str">
        <f t="shared" si="29"/>
        <v>No</v>
      </c>
      <c r="T155" s="221" t="str">
        <f t="shared" si="30"/>
        <v>Yes</v>
      </c>
      <c r="U155" s="223">
        <f t="shared" si="31"/>
        <v>7.1684587813620082E-2</v>
      </c>
      <c r="V155" s="221" t="str">
        <f t="shared" si="32"/>
        <v>Yes</v>
      </c>
      <c r="W155" s="223">
        <f t="shared" si="33"/>
        <v>7.1684587813620082E-2</v>
      </c>
      <c r="X155" s="221" t="str">
        <f t="shared" si="34"/>
        <v>Yes</v>
      </c>
      <c r="Y155" s="223">
        <f t="shared" si="35"/>
        <v>7.1684587813620082E-2</v>
      </c>
      <c r="Z155" s="222" t="str">
        <f t="shared" si="36"/>
        <v>Yes</v>
      </c>
      <c r="AA155" s="68">
        <f t="shared" si="37"/>
        <v>7.1684587813620082E-2</v>
      </c>
      <c r="AB155" s="65" t="str">
        <f t="shared" si="38"/>
        <v>Yes</v>
      </c>
      <c r="AC155" s="68">
        <f t="shared" si="39"/>
        <v>0.1283018867924528</v>
      </c>
      <c r="AD155" s="65" t="str">
        <f t="shared" si="40"/>
        <v>No</v>
      </c>
      <c r="AE155" s="68" t="str">
        <f t="shared" si="41"/>
        <v>N/A</v>
      </c>
      <c r="AF155" s="66"/>
    </row>
    <row r="156" spans="1:32" ht="14.5" hidden="1" customHeight="1">
      <c r="A156" s="66" t="s">
        <v>18</v>
      </c>
      <c r="B156" s="66" t="s">
        <v>27</v>
      </c>
      <c r="C156" s="66" t="str" cm="1">
        <f t="array" ref="C156">_xlfn.IFNA(_xlfn.IFS(B156="Starter","Starters &amp; Sides",B156="Sides","Starters &amp; Sides"),B156)</f>
        <v>Mains</v>
      </c>
      <c r="D156" s="84" t="s">
        <v>3424</v>
      </c>
      <c r="E156" s="74"/>
      <c r="F156" s="4"/>
      <c r="G156" s="4"/>
      <c r="H156" s="4">
        <v>15.25</v>
      </c>
      <c r="I156" s="4"/>
      <c r="J156" s="4"/>
      <c r="K156" s="15"/>
      <c r="L156" s="4"/>
      <c r="M156" s="4"/>
      <c r="N156" s="4"/>
      <c r="O156" s="15"/>
      <c r="P156" s="4"/>
      <c r="Q156" s="338"/>
      <c r="R156" s="15" t="str">
        <f t="shared" si="28"/>
        <v>No</v>
      </c>
      <c r="S156" s="15" t="str">
        <f t="shared" si="29"/>
        <v>No</v>
      </c>
      <c r="T156" s="221" t="str">
        <f t="shared" si="30"/>
        <v>No</v>
      </c>
      <c r="U156" s="223" t="str">
        <f t="shared" si="31"/>
        <v>N/A</v>
      </c>
      <c r="V156" s="221" t="str">
        <f t="shared" si="32"/>
        <v>No</v>
      </c>
      <c r="W156" s="223" t="str">
        <f t="shared" si="33"/>
        <v>N/A</v>
      </c>
      <c r="X156" s="221" t="str">
        <f t="shared" si="34"/>
        <v>No</v>
      </c>
      <c r="Y156" s="223" t="str">
        <f t="shared" si="35"/>
        <v>N/A</v>
      </c>
      <c r="Z156" s="222" t="str">
        <f t="shared" si="36"/>
        <v>No</v>
      </c>
      <c r="AA156" s="68" t="str">
        <f t="shared" si="37"/>
        <v>N/A</v>
      </c>
      <c r="AB156" s="65" t="str">
        <f t="shared" si="38"/>
        <v>No</v>
      </c>
      <c r="AC156" s="68" t="str">
        <f t="shared" si="39"/>
        <v>N/A</v>
      </c>
      <c r="AD156" s="65" t="str">
        <f t="shared" si="40"/>
        <v>No</v>
      </c>
      <c r="AE156" s="68" t="str">
        <f t="shared" si="41"/>
        <v>N/A</v>
      </c>
      <c r="AF156" s="66"/>
    </row>
    <row r="157" spans="1:32" ht="14.5" hidden="1" customHeight="1">
      <c r="A157" s="66" t="s">
        <v>18</v>
      </c>
      <c r="B157" s="66" t="s">
        <v>27</v>
      </c>
      <c r="C157" s="66" t="str" cm="1">
        <f t="array" ref="C157">_xlfn.IFNA(_xlfn.IFS(B157="Starter","Starters &amp; Sides",B157="Sides","Starters &amp; Sides"),B157)</f>
        <v>Mains</v>
      </c>
      <c r="D157" s="84" t="s">
        <v>3425</v>
      </c>
      <c r="E157" s="74"/>
      <c r="F157" s="4"/>
      <c r="G157" s="4"/>
      <c r="H157" s="4"/>
      <c r="I157" s="4"/>
      <c r="J157" s="4">
        <v>14.45</v>
      </c>
      <c r="K157" s="15">
        <v>14.45</v>
      </c>
      <c r="L157" s="15">
        <v>14.65</v>
      </c>
      <c r="M157" s="4">
        <v>15.45</v>
      </c>
      <c r="N157" s="4">
        <v>15.45</v>
      </c>
      <c r="O157" s="15">
        <v>15.7</v>
      </c>
      <c r="P157" s="4">
        <v>15.95</v>
      </c>
      <c r="Q157" s="338"/>
      <c r="R157" s="15" t="str">
        <f t="shared" si="28"/>
        <v>No</v>
      </c>
      <c r="S157" s="15" t="str">
        <f t="shared" si="29"/>
        <v>No</v>
      </c>
      <c r="T157" s="221" t="str">
        <f t="shared" si="30"/>
        <v>No</v>
      </c>
      <c r="U157" s="223" t="str">
        <f t="shared" si="31"/>
        <v>N/A</v>
      </c>
      <c r="V157" s="221" t="str">
        <f t="shared" si="32"/>
        <v>No</v>
      </c>
      <c r="W157" s="223" t="str">
        <f t="shared" si="33"/>
        <v>N/A</v>
      </c>
      <c r="X157" s="221" t="str">
        <f t="shared" si="34"/>
        <v>No</v>
      </c>
      <c r="Y157" s="223" t="str">
        <f t="shared" si="35"/>
        <v>N/A</v>
      </c>
      <c r="Z157" s="222" t="str">
        <f t="shared" si="36"/>
        <v>No</v>
      </c>
      <c r="AA157" s="68" t="str">
        <f t="shared" si="37"/>
        <v>N/A</v>
      </c>
      <c r="AB157" s="65" t="str">
        <f t="shared" si="38"/>
        <v>No</v>
      </c>
      <c r="AC157" s="68" t="str">
        <f t="shared" si="39"/>
        <v>N/A</v>
      </c>
      <c r="AD157" s="65" t="str">
        <f t="shared" si="40"/>
        <v>No</v>
      </c>
      <c r="AE157" s="68" t="str">
        <f t="shared" si="41"/>
        <v>N/A</v>
      </c>
      <c r="AF157" s="66"/>
    </row>
    <row r="158" spans="1:32" ht="14.5" hidden="1" customHeight="1">
      <c r="A158" s="66" t="s">
        <v>18</v>
      </c>
      <c r="B158" s="66" t="s">
        <v>27</v>
      </c>
      <c r="C158" s="66" t="str" cm="1">
        <f t="array" ref="C158">_xlfn.IFNA(_xlfn.IFS(B158="Starter","Starters &amp; Sides",B158="Sides","Starters &amp; Sides"),B158)</f>
        <v>Mains</v>
      </c>
      <c r="D158" s="84" t="s">
        <v>3426</v>
      </c>
      <c r="E158" s="74"/>
      <c r="F158" s="4"/>
      <c r="G158" s="4"/>
      <c r="H158" s="4"/>
      <c r="I158" s="4"/>
      <c r="J158" s="4"/>
      <c r="K158" s="15"/>
      <c r="L158" s="15"/>
      <c r="M158" s="4"/>
      <c r="N158" s="4"/>
      <c r="O158" s="15"/>
      <c r="P158" s="4"/>
      <c r="Q158" s="338"/>
      <c r="R158" s="15" t="str">
        <f t="shared" si="28"/>
        <v>No</v>
      </c>
      <c r="S158" s="15" t="str">
        <f t="shared" si="29"/>
        <v>No</v>
      </c>
      <c r="T158" s="221" t="str">
        <f t="shared" si="30"/>
        <v>No</v>
      </c>
      <c r="U158" s="223" t="str">
        <f t="shared" si="31"/>
        <v>N/A</v>
      </c>
      <c r="V158" s="221"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ht="14.5" hidden="1" customHeight="1">
      <c r="A159" s="66" t="s">
        <v>18</v>
      </c>
      <c r="B159" s="66" t="s">
        <v>27</v>
      </c>
      <c r="C159" s="66" t="str" cm="1">
        <f t="array" ref="C159">_xlfn.IFNA(_xlfn.IFS(B159="Starter","Starters &amp; Sides",B159="Sides","Starters &amp; Sides"),B159)</f>
        <v>Mains</v>
      </c>
      <c r="D159" s="84" t="s">
        <v>3427</v>
      </c>
      <c r="E159" s="74"/>
      <c r="F159" s="4"/>
      <c r="G159" s="4"/>
      <c r="H159" s="4"/>
      <c r="I159" s="4"/>
      <c r="J159" s="4"/>
      <c r="K159" s="4"/>
      <c r="L159" s="4"/>
      <c r="M159" s="4">
        <v>19.45</v>
      </c>
      <c r="N159" s="4">
        <v>19.45</v>
      </c>
      <c r="O159" s="15"/>
      <c r="P159" s="4"/>
      <c r="Q159" s="338"/>
      <c r="R159" s="15" t="str">
        <f t="shared" si="28"/>
        <v>No</v>
      </c>
      <c r="S159" s="15" t="str">
        <f t="shared" si="29"/>
        <v>No</v>
      </c>
      <c r="T159" s="221" t="str">
        <f t="shared" si="30"/>
        <v>No</v>
      </c>
      <c r="U159" s="223" t="str">
        <f t="shared" si="31"/>
        <v>N/A</v>
      </c>
      <c r="V159" s="221" t="str">
        <f t="shared" si="32"/>
        <v>No</v>
      </c>
      <c r="W159" s="223" t="str">
        <f t="shared" si="33"/>
        <v>N/A</v>
      </c>
      <c r="X159" s="221" t="str">
        <f t="shared" si="34"/>
        <v>No</v>
      </c>
      <c r="Y159" s="223" t="str">
        <f t="shared" si="35"/>
        <v>N/A</v>
      </c>
      <c r="Z159" s="222" t="str">
        <f t="shared" si="36"/>
        <v>No</v>
      </c>
      <c r="AA159" s="68" t="str">
        <f t="shared" si="37"/>
        <v>N/A</v>
      </c>
      <c r="AB159" s="65" t="str">
        <f t="shared" si="38"/>
        <v>No</v>
      </c>
      <c r="AC159" s="68" t="str">
        <f t="shared" si="39"/>
        <v>N/A</v>
      </c>
      <c r="AD159" s="65" t="str">
        <f t="shared" si="40"/>
        <v>No</v>
      </c>
      <c r="AE159" s="68" t="str">
        <f t="shared" si="41"/>
        <v>N/A</v>
      </c>
      <c r="AF159" s="66"/>
    </row>
    <row r="160" spans="1:32" ht="14.5" customHeight="1">
      <c r="A160" s="66" t="s">
        <v>18</v>
      </c>
      <c r="B160" s="66" t="s">
        <v>27</v>
      </c>
      <c r="C160" s="66" t="str" cm="1">
        <f t="array" ref="C160">_xlfn.IFNA(_xlfn.IFS(B160="Starter","Starters &amp; Sides",B160="Sides","Starters &amp; Sides"),B160)</f>
        <v>Mains</v>
      </c>
      <c r="D160" s="84" t="s">
        <v>3428</v>
      </c>
      <c r="E160" s="74">
        <v>9.93</v>
      </c>
      <c r="F160" s="4">
        <v>10.44</v>
      </c>
      <c r="G160" s="4">
        <v>10.924999999999999</v>
      </c>
      <c r="H160" s="4">
        <v>11.924999999999999</v>
      </c>
      <c r="I160" s="4">
        <v>11.924999999999999</v>
      </c>
      <c r="J160" s="4">
        <v>11.924999999999999</v>
      </c>
      <c r="K160" s="15">
        <f>AVERAGE(10.95,10.95+1.95)</f>
        <v>11.924999999999999</v>
      </c>
      <c r="L160" s="15">
        <f>AVERAGE(10.95,10.95+1.95)</f>
        <v>11.924999999999999</v>
      </c>
      <c r="M160" s="4">
        <v>12.25</v>
      </c>
      <c r="N160" s="4">
        <v>12.25</v>
      </c>
      <c r="O160" s="15">
        <v>12.75</v>
      </c>
      <c r="P160" s="4">
        <v>12.95</v>
      </c>
      <c r="Q160" s="338">
        <v>13.95</v>
      </c>
      <c r="R160" s="15" t="str">
        <f t="shared" si="28"/>
        <v>Yes</v>
      </c>
      <c r="S160" s="15" t="str">
        <f t="shared" si="29"/>
        <v>No</v>
      </c>
      <c r="T160" s="221" t="str">
        <f t="shared" si="30"/>
        <v>Yes</v>
      </c>
      <c r="U160" s="223">
        <f t="shared" si="31"/>
        <v>7.7220077220077288E-2</v>
      </c>
      <c r="V160" s="221" t="str">
        <f t="shared" si="32"/>
        <v>Yes</v>
      </c>
      <c r="W160" s="223">
        <f t="shared" si="33"/>
        <v>9.4117647058823417E-2</v>
      </c>
      <c r="X160" s="221" t="str">
        <f t="shared" si="34"/>
        <v>Yes</v>
      </c>
      <c r="Y160" s="223">
        <f t="shared" si="35"/>
        <v>0.13877551020408152</v>
      </c>
      <c r="Z160" s="222" t="str">
        <f t="shared" si="36"/>
        <v>Yes</v>
      </c>
      <c r="AA160" s="68">
        <f t="shared" si="37"/>
        <v>0.13877551020408152</v>
      </c>
      <c r="AB160" s="65" t="str">
        <f t="shared" si="38"/>
        <v>Yes</v>
      </c>
      <c r="AC160" s="68">
        <f t="shared" si="39"/>
        <v>0.16981132075471694</v>
      </c>
      <c r="AD160" s="65" t="str">
        <f t="shared" si="40"/>
        <v>Yes</v>
      </c>
      <c r="AE160" s="68">
        <f t="shared" si="41"/>
        <v>0.404833836858006</v>
      </c>
      <c r="AF160" s="66"/>
    </row>
    <row r="161" spans="1:32" ht="14.5" hidden="1" customHeight="1">
      <c r="A161" s="66" t="s">
        <v>18</v>
      </c>
      <c r="B161" s="66" t="s">
        <v>27</v>
      </c>
      <c r="C161" s="66" t="str" cm="1">
        <f t="array" ref="C161">_xlfn.IFNA(_xlfn.IFS(B161="Starter","Starters &amp; Sides",B161="Sides","Starters &amp; Sides"),B161)</f>
        <v>Mains</v>
      </c>
      <c r="D161" s="84" t="s">
        <v>3429</v>
      </c>
      <c r="E161" s="74"/>
      <c r="F161" s="4"/>
      <c r="G161" s="4"/>
      <c r="H161" s="4"/>
      <c r="I161" s="4"/>
      <c r="J161" s="4"/>
      <c r="K161" s="15">
        <v>15.25</v>
      </c>
      <c r="L161" s="15">
        <v>15.45</v>
      </c>
      <c r="M161" s="4"/>
      <c r="N161" s="4"/>
      <c r="O161" s="15"/>
      <c r="P161" s="4"/>
      <c r="Q161" s="338"/>
      <c r="R161" s="15" t="str">
        <f t="shared" si="28"/>
        <v>No</v>
      </c>
      <c r="S161" s="15" t="str">
        <f t="shared" si="29"/>
        <v>No</v>
      </c>
      <c r="T161" s="221" t="str">
        <f t="shared" si="30"/>
        <v>No</v>
      </c>
      <c r="U161" s="223" t="str">
        <f t="shared" si="31"/>
        <v>N/A</v>
      </c>
      <c r="V161" s="221" t="str">
        <f t="shared" si="32"/>
        <v>No</v>
      </c>
      <c r="W161" s="223" t="str">
        <f t="shared" si="33"/>
        <v>N/A</v>
      </c>
      <c r="X161" s="221" t="str">
        <f t="shared" si="34"/>
        <v>No</v>
      </c>
      <c r="Y161" s="223" t="str">
        <f t="shared" si="35"/>
        <v>N/A</v>
      </c>
      <c r="Z161" s="222" t="str">
        <f t="shared" si="36"/>
        <v>No</v>
      </c>
      <c r="AA161" s="68" t="str">
        <f t="shared" si="37"/>
        <v>N/A</v>
      </c>
      <c r="AB161" s="65" t="str">
        <f t="shared" si="38"/>
        <v>No</v>
      </c>
      <c r="AC161" s="68" t="str">
        <f t="shared" si="39"/>
        <v>N/A</v>
      </c>
      <c r="AD161" s="65" t="str">
        <f t="shared" si="40"/>
        <v>No</v>
      </c>
      <c r="AE161" s="68" t="str">
        <f t="shared" si="41"/>
        <v>N/A</v>
      </c>
      <c r="AF161" s="66"/>
    </row>
    <row r="162" spans="1:32" ht="14.5" hidden="1" customHeight="1">
      <c r="A162" s="66" t="s">
        <v>18</v>
      </c>
      <c r="B162" s="66" t="s">
        <v>27</v>
      </c>
      <c r="C162" s="66" t="str" cm="1">
        <f t="array" ref="C162">_xlfn.IFNA(_xlfn.IFS(B162="Starter","Starters &amp; Sides",B162="Sides","Starters &amp; Sides"),B162)</f>
        <v>Mains</v>
      </c>
      <c r="D162" s="84" t="s">
        <v>3430</v>
      </c>
      <c r="E162" s="74"/>
      <c r="F162" s="4"/>
      <c r="G162" s="4"/>
      <c r="H162" s="4">
        <v>15.95</v>
      </c>
      <c r="I162" s="4"/>
      <c r="J162" s="4"/>
      <c r="K162" s="15"/>
      <c r="L162" s="15"/>
      <c r="M162" s="4"/>
      <c r="N162" s="4"/>
      <c r="O162" s="15"/>
      <c r="P162" s="4">
        <v>18.5</v>
      </c>
      <c r="Q162" s="338"/>
      <c r="R162" s="15" t="str">
        <f t="shared" si="28"/>
        <v>No</v>
      </c>
      <c r="S162" s="15" t="str">
        <f t="shared" si="29"/>
        <v>No</v>
      </c>
      <c r="T162" s="221" t="str">
        <f t="shared" si="30"/>
        <v>No</v>
      </c>
      <c r="U162" s="223" t="str">
        <f t="shared" si="31"/>
        <v>N/A</v>
      </c>
      <c r="V162" s="221" t="str">
        <f t="shared" si="32"/>
        <v>No</v>
      </c>
      <c r="W162" s="223" t="str">
        <f t="shared" si="33"/>
        <v>N/A</v>
      </c>
      <c r="X162" s="221" t="str">
        <f t="shared" si="34"/>
        <v>No</v>
      </c>
      <c r="Y162" s="223" t="str">
        <f t="shared" si="35"/>
        <v>N/A</v>
      </c>
      <c r="Z162" s="222" t="str">
        <f t="shared" si="36"/>
        <v>No</v>
      </c>
      <c r="AA162" s="68" t="str">
        <f t="shared" si="37"/>
        <v>N/A</v>
      </c>
      <c r="AB162" s="65" t="str">
        <f t="shared" si="38"/>
        <v>No</v>
      </c>
      <c r="AC162" s="68" t="str">
        <f t="shared" si="39"/>
        <v>N/A</v>
      </c>
      <c r="AD162" s="65" t="str">
        <f t="shared" si="40"/>
        <v>No</v>
      </c>
      <c r="AE162" s="68" t="str">
        <f t="shared" si="41"/>
        <v>N/A</v>
      </c>
      <c r="AF162" s="66"/>
    </row>
    <row r="163" spans="1:32" ht="14.5" hidden="1" customHeight="1">
      <c r="A163" s="66" t="s">
        <v>18</v>
      </c>
      <c r="B163" s="66" t="s">
        <v>27</v>
      </c>
      <c r="C163" s="66" t="str" cm="1">
        <f t="array" ref="C163">_xlfn.IFNA(_xlfn.IFS(B163="Starter","Starters &amp; Sides",B163="Sides","Starters &amp; Sides"),B163)</f>
        <v>Mains</v>
      </c>
      <c r="D163" s="84" t="s">
        <v>3431</v>
      </c>
      <c r="E163" s="74"/>
      <c r="F163" s="4"/>
      <c r="G163" s="4"/>
      <c r="H163" s="4">
        <v>14.95</v>
      </c>
      <c r="I163" s="4"/>
      <c r="J163" s="4"/>
      <c r="K163" s="15"/>
      <c r="L163" s="15"/>
      <c r="M163" s="4"/>
      <c r="N163" s="4"/>
      <c r="O163" s="15"/>
      <c r="P163" s="4"/>
      <c r="Q163" s="338"/>
      <c r="R163" s="15" t="str">
        <f t="shared" si="28"/>
        <v>No</v>
      </c>
      <c r="S163" s="15" t="str">
        <f t="shared" si="29"/>
        <v>No</v>
      </c>
      <c r="T163" s="221" t="str">
        <f t="shared" si="30"/>
        <v>No</v>
      </c>
      <c r="U163" s="223" t="str">
        <f t="shared" si="31"/>
        <v>N/A</v>
      </c>
      <c r="V163" s="221" t="str">
        <f t="shared" si="32"/>
        <v>No</v>
      </c>
      <c r="W163" s="223" t="str">
        <f t="shared" si="33"/>
        <v>N/A</v>
      </c>
      <c r="X163" s="221" t="str">
        <f t="shared" si="34"/>
        <v>No</v>
      </c>
      <c r="Y163" s="223" t="str">
        <f t="shared" si="35"/>
        <v>N/A</v>
      </c>
      <c r="Z163" s="222" t="str">
        <f t="shared" si="36"/>
        <v>No</v>
      </c>
      <c r="AA163" s="68" t="str">
        <f t="shared" si="37"/>
        <v>N/A</v>
      </c>
      <c r="AB163" s="65" t="str">
        <f t="shared" si="38"/>
        <v>No</v>
      </c>
      <c r="AC163" s="68" t="str">
        <f t="shared" si="39"/>
        <v>N/A</v>
      </c>
      <c r="AD163" s="65" t="str">
        <f t="shared" si="40"/>
        <v>No</v>
      </c>
      <c r="AE163" s="68" t="str">
        <f t="shared" si="41"/>
        <v>N/A</v>
      </c>
      <c r="AF163" s="66"/>
    </row>
    <row r="164" spans="1:32" ht="14.5" customHeight="1">
      <c r="A164" s="66" t="s">
        <v>18</v>
      </c>
      <c r="B164" s="66" t="s">
        <v>27</v>
      </c>
      <c r="C164" s="66" t="str" cm="1">
        <f t="array" ref="C164">_xlfn.IFNA(_xlfn.IFS(B164="Starter","Starters &amp; Sides",B164="Sides","Starters &amp; Sides"),B164)</f>
        <v>Mains</v>
      </c>
      <c r="D164" s="84" t="s">
        <v>3432</v>
      </c>
      <c r="E164" s="74">
        <v>11.95</v>
      </c>
      <c r="F164" s="4">
        <v>12.95</v>
      </c>
      <c r="G164" s="4">
        <v>12.95</v>
      </c>
      <c r="H164" s="4">
        <v>13.95</v>
      </c>
      <c r="I164" s="4">
        <v>13.95</v>
      </c>
      <c r="J164" s="4">
        <v>13.95</v>
      </c>
      <c r="K164" s="15">
        <v>13.95</v>
      </c>
      <c r="L164" s="15">
        <v>13.95</v>
      </c>
      <c r="M164" s="4">
        <v>15.25</v>
      </c>
      <c r="N164" s="4">
        <v>15.25</v>
      </c>
      <c r="O164" s="15">
        <v>15.95</v>
      </c>
      <c r="P164" s="4">
        <v>15.95</v>
      </c>
      <c r="Q164" s="338">
        <v>16.95</v>
      </c>
      <c r="R164" s="15" t="str">
        <f t="shared" si="28"/>
        <v>Yes</v>
      </c>
      <c r="S164" s="15" t="str">
        <f t="shared" si="29"/>
        <v>No</v>
      </c>
      <c r="T164" s="221" t="str">
        <f t="shared" si="30"/>
        <v>Yes</v>
      </c>
      <c r="U164" s="223">
        <f t="shared" si="31"/>
        <v>6.2695924764890387E-2</v>
      </c>
      <c r="V164" s="221" t="str">
        <f t="shared" si="32"/>
        <v>Yes</v>
      </c>
      <c r="W164" s="223">
        <f t="shared" si="33"/>
        <v>6.2695924764890387E-2</v>
      </c>
      <c r="X164" s="221" t="str">
        <f t="shared" si="34"/>
        <v>Yes</v>
      </c>
      <c r="Y164" s="223">
        <f t="shared" si="35"/>
        <v>0.11147540983606552</v>
      </c>
      <c r="Z164" s="222" t="str">
        <f t="shared" si="36"/>
        <v>Yes</v>
      </c>
      <c r="AA164" s="68">
        <f t="shared" si="37"/>
        <v>0.11147540983606552</v>
      </c>
      <c r="AB164" s="65" t="str">
        <f t="shared" si="38"/>
        <v>Yes</v>
      </c>
      <c r="AC164" s="68">
        <f t="shared" si="39"/>
        <v>0.21505376344086025</v>
      </c>
      <c r="AD164" s="65" t="str">
        <f t="shared" si="40"/>
        <v>Yes</v>
      </c>
      <c r="AE164" s="68">
        <f t="shared" si="41"/>
        <v>0.41841004184100417</v>
      </c>
      <c r="AF164" s="66"/>
    </row>
    <row r="165" spans="1:32" ht="14.5" customHeight="1">
      <c r="A165" s="66" t="s">
        <v>18</v>
      </c>
      <c r="B165" s="66" t="s">
        <v>27</v>
      </c>
      <c r="C165" s="66" t="str" cm="1">
        <f t="array" ref="C165">_xlfn.IFNA(_xlfn.IFS(B165="Starter","Starters &amp; Sides",B165="Sides","Starters &amp; Sides"),B165)</f>
        <v>Mains</v>
      </c>
      <c r="D165" s="84" t="s">
        <v>3433</v>
      </c>
      <c r="E165" s="74">
        <v>13.48</v>
      </c>
      <c r="F165" s="4">
        <v>13.98</v>
      </c>
      <c r="G165" s="4">
        <v>13.98</v>
      </c>
      <c r="H165" s="4">
        <v>15.08</v>
      </c>
      <c r="I165" s="4">
        <v>14.975</v>
      </c>
      <c r="J165" s="4">
        <v>14.975</v>
      </c>
      <c r="K165" s="15">
        <f>AVERAGE(15.95,15.95-1.95)</f>
        <v>14.975</v>
      </c>
      <c r="L165" s="15">
        <f>AVERAGE(16.5,16.5-1.95)</f>
        <v>15.525</v>
      </c>
      <c r="M165" s="4">
        <v>16.600000000000001</v>
      </c>
      <c r="N165" s="4">
        <v>16.600000000000001</v>
      </c>
      <c r="O165" s="15">
        <v>17.2</v>
      </c>
      <c r="P165" s="4">
        <v>17.5</v>
      </c>
      <c r="Q165" s="338">
        <v>18.5</v>
      </c>
      <c r="R165" s="15" t="str">
        <f t="shared" si="28"/>
        <v>Yes</v>
      </c>
      <c r="S165" s="15" t="str">
        <f t="shared" si="29"/>
        <v>No</v>
      </c>
      <c r="T165" s="221" t="str">
        <f t="shared" si="30"/>
        <v>Yes</v>
      </c>
      <c r="U165" s="223">
        <f t="shared" si="31"/>
        <v>5.7142857142857162E-2</v>
      </c>
      <c r="V165" s="221" t="str">
        <f t="shared" si="32"/>
        <v>Yes</v>
      </c>
      <c r="W165" s="223">
        <f t="shared" si="33"/>
        <v>7.5581395348837344E-2</v>
      </c>
      <c r="X165" s="221" t="str">
        <f t="shared" si="34"/>
        <v>Yes</v>
      </c>
      <c r="Y165" s="223">
        <f t="shared" si="35"/>
        <v>0.11445783132530107</v>
      </c>
      <c r="Z165" s="222" t="str">
        <f t="shared" si="36"/>
        <v>Yes</v>
      </c>
      <c r="AA165" s="68">
        <f t="shared" si="37"/>
        <v>0.11445783132530107</v>
      </c>
      <c r="AB165" s="65" t="str">
        <f t="shared" si="38"/>
        <v>Yes</v>
      </c>
      <c r="AC165" s="68">
        <f t="shared" si="39"/>
        <v>0.19162640901771333</v>
      </c>
      <c r="AD165" s="65" t="str">
        <f t="shared" si="40"/>
        <v>Yes</v>
      </c>
      <c r="AE165" s="68">
        <f t="shared" si="41"/>
        <v>0.37240356083086046</v>
      </c>
      <c r="AF165" s="66"/>
    </row>
    <row r="166" spans="1:32" ht="14.5" hidden="1" customHeight="1">
      <c r="A166" s="66" t="s">
        <v>18</v>
      </c>
      <c r="B166" s="66" t="s">
        <v>27</v>
      </c>
      <c r="C166" s="66" t="str" cm="1">
        <f t="array" ref="C166">_xlfn.IFNA(_xlfn.IFS(B166="Starter","Starters &amp; Sides",B166="Sides","Starters &amp; Sides"),B166)</f>
        <v>Mains</v>
      </c>
      <c r="D166" s="84" t="s">
        <v>3434</v>
      </c>
      <c r="E166" s="74"/>
      <c r="F166" s="4"/>
      <c r="G166" s="4"/>
      <c r="H166" s="4"/>
      <c r="I166" s="4"/>
      <c r="J166" s="4"/>
      <c r="K166" s="15"/>
      <c r="L166" s="15">
        <v>15.45</v>
      </c>
      <c r="M166" s="4"/>
      <c r="N166" s="4"/>
      <c r="O166" s="15"/>
      <c r="P166" s="4"/>
      <c r="Q166" s="338"/>
      <c r="R166" s="15" t="str">
        <f t="shared" si="28"/>
        <v>No</v>
      </c>
      <c r="S166" s="15" t="str">
        <f t="shared" si="29"/>
        <v>No</v>
      </c>
      <c r="T166" s="221" t="str">
        <f t="shared" si="30"/>
        <v>No</v>
      </c>
      <c r="U166" s="223" t="str">
        <f t="shared" si="31"/>
        <v>N/A</v>
      </c>
      <c r="V166" s="221" t="str">
        <f t="shared" si="32"/>
        <v>No</v>
      </c>
      <c r="W166" s="223" t="str">
        <f t="shared" si="33"/>
        <v>N/A</v>
      </c>
      <c r="X166" s="221" t="str">
        <f t="shared" si="34"/>
        <v>No</v>
      </c>
      <c r="Y166" s="223" t="str">
        <f t="shared" si="35"/>
        <v>N/A</v>
      </c>
      <c r="Z166" s="222" t="str">
        <f t="shared" si="36"/>
        <v>No</v>
      </c>
      <c r="AA166" s="68" t="str">
        <f t="shared" si="37"/>
        <v>N/A</v>
      </c>
      <c r="AB166" s="65" t="str">
        <f t="shared" si="38"/>
        <v>No</v>
      </c>
      <c r="AC166" s="68" t="str">
        <f t="shared" si="39"/>
        <v>N/A</v>
      </c>
      <c r="AD166" s="65" t="str">
        <f t="shared" si="40"/>
        <v>No</v>
      </c>
      <c r="AE166" s="68" t="str">
        <f t="shared" si="41"/>
        <v>N/A</v>
      </c>
      <c r="AF166" s="66"/>
    </row>
    <row r="167" spans="1:32" ht="14.5" hidden="1" customHeight="1">
      <c r="A167" s="66" t="s">
        <v>18</v>
      </c>
      <c r="B167" s="66" t="s">
        <v>27</v>
      </c>
      <c r="C167" s="66" t="str" cm="1">
        <f t="array" ref="C167">_xlfn.IFNA(_xlfn.IFS(B167="Starter","Starters &amp; Sides",B167="Sides","Starters &amp; Sides"),B167)</f>
        <v>Mains</v>
      </c>
      <c r="D167" s="84" t="s">
        <v>3435</v>
      </c>
      <c r="E167" s="74"/>
      <c r="F167" s="4"/>
      <c r="G167" s="4"/>
      <c r="H167" s="4"/>
      <c r="I167" s="4"/>
      <c r="J167" s="4"/>
      <c r="K167" s="15"/>
      <c r="L167" s="15"/>
      <c r="M167" s="4"/>
      <c r="N167" s="4"/>
      <c r="O167" s="15"/>
      <c r="P167" s="4"/>
      <c r="Q167" s="338"/>
      <c r="R167" s="15" t="str">
        <f t="shared" si="28"/>
        <v>No</v>
      </c>
      <c r="S167" s="15" t="str">
        <f t="shared" si="29"/>
        <v>No</v>
      </c>
      <c r="T167" s="221" t="str">
        <f t="shared" si="30"/>
        <v>No</v>
      </c>
      <c r="U167" s="223" t="str">
        <f t="shared" si="31"/>
        <v>N/A</v>
      </c>
      <c r="V167" s="221" t="str">
        <f t="shared" si="32"/>
        <v>No</v>
      </c>
      <c r="W167" s="223" t="str">
        <f t="shared" si="33"/>
        <v>N/A</v>
      </c>
      <c r="X167" s="221" t="str">
        <f t="shared" si="34"/>
        <v>No</v>
      </c>
      <c r="Y167" s="223" t="str">
        <f t="shared" si="35"/>
        <v>N/A</v>
      </c>
      <c r="Z167" s="222" t="str">
        <f t="shared" si="36"/>
        <v>No</v>
      </c>
      <c r="AA167" s="68" t="str">
        <f t="shared" si="37"/>
        <v>N/A</v>
      </c>
      <c r="AB167" s="65" t="str">
        <f t="shared" si="38"/>
        <v>No</v>
      </c>
      <c r="AC167" s="68" t="str">
        <f t="shared" si="39"/>
        <v>N/A</v>
      </c>
      <c r="AD167" s="65" t="str">
        <f t="shared" si="40"/>
        <v>No</v>
      </c>
      <c r="AE167" s="68" t="str">
        <f t="shared" si="41"/>
        <v>N/A</v>
      </c>
      <c r="AF167" s="66"/>
    </row>
    <row r="168" spans="1:32" ht="14.5" customHeight="1">
      <c r="A168" s="66" t="s">
        <v>18</v>
      </c>
      <c r="B168" s="66" t="s">
        <v>27</v>
      </c>
      <c r="C168" s="66" t="str" cm="1">
        <f t="array" ref="C168">_xlfn.IFNA(_xlfn.IFS(B168="Starter","Starters &amp; Sides",B168="Sides","Starters &amp; Sides"),B168)</f>
        <v>Mains</v>
      </c>
      <c r="D168" s="84" t="s">
        <v>3436</v>
      </c>
      <c r="E168" s="74">
        <v>12.98</v>
      </c>
      <c r="F168" s="4">
        <v>13.48</v>
      </c>
      <c r="G168" s="4">
        <v>13.48</v>
      </c>
      <c r="H168" s="4">
        <v>14.45</v>
      </c>
      <c r="I168" s="4">
        <v>14.475</v>
      </c>
      <c r="J168" s="6">
        <f>AVERAGE(15.65,15.65-1.95)</f>
        <v>14.675000000000001</v>
      </c>
      <c r="K168" s="15">
        <f>AVERAGE(15.65,15.65-1.95)</f>
        <v>14.675000000000001</v>
      </c>
      <c r="L168" s="15">
        <f>AVERAGE(15.85,15.85-1.95)</f>
        <v>14.875</v>
      </c>
      <c r="M168" s="4">
        <v>17.25</v>
      </c>
      <c r="N168" s="4">
        <v>17.25</v>
      </c>
      <c r="O168" s="15">
        <v>17.45</v>
      </c>
      <c r="P168" s="4">
        <v>17.45</v>
      </c>
      <c r="Q168" s="338">
        <v>18.45</v>
      </c>
      <c r="R168" s="15" t="str">
        <f t="shared" si="28"/>
        <v>Yes</v>
      </c>
      <c r="S168" s="15" t="str">
        <f t="shared" si="29"/>
        <v>No</v>
      </c>
      <c r="T168" s="221" t="str">
        <f t="shared" si="30"/>
        <v>Yes</v>
      </c>
      <c r="U168" s="223">
        <f t="shared" si="31"/>
        <v>5.7306590257879764E-2</v>
      </c>
      <c r="V168" s="221" t="str">
        <f t="shared" si="32"/>
        <v>Yes</v>
      </c>
      <c r="W168" s="223">
        <f t="shared" si="33"/>
        <v>5.7306590257879764E-2</v>
      </c>
      <c r="X168" s="221" t="str">
        <f t="shared" si="34"/>
        <v>Yes</v>
      </c>
      <c r="Y168" s="223">
        <f t="shared" si="35"/>
        <v>6.956521739130439E-2</v>
      </c>
      <c r="Z168" s="222" t="str">
        <f t="shared" si="36"/>
        <v>Yes</v>
      </c>
      <c r="AA168" s="68">
        <f t="shared" si="37"/>
        <v>6.956521739130439E-2</v>
      </c>
      <c r="AB168" s="65" t="str">
        <f t="shared" si="38"/>
        <v>Yes</v>
      </c>
      <c r="AC168" s="68">
        <f t="shared" si="39"/>
        <v>0.24033613445378155</v>
      </c>
      <c r="AD168" s="65" t="str">
        <f t="shared" si="40"/>
        <v>Yes</v>
      </c>
      <c r="AE168" s="68">
        <f t="shared" si="41"/>
        <v>0.42141756548536202</v>
      </c>
      <c r="AF168" s="66"/>
    </row>
    <row r="169" spans="1:32" ht="14.5" hidden="1" customHeight="1">
      <c r="A169" s="66" t="s">
        <v>18</v>
      </c>
      <c r="B169" s="66" t="s">
        <v>27</v>
      </c>
      <c r="C169" s="66" t="str" cm="1">
        <f t="array" ref="C169">_xlfn.IFNA(_xlfn.IFS(B169="Starter","Starters &amp; Sides",B169="Sides","Starters &amp; Sides"),B169)</f>
        <v>Mains</v>
      </c>
      <c r="D169" s="84" t="s">
        <v>3437</v>
      </c>
      <c r="E169" s="74"/>
      <c r="F169" s="4"/>
      <c r="G169" s="4"/>
      <c r="H169" s="4"/>
      <c r="I169" s="4"/>
      <c r="J169" s="4">
        <v>16.45</v>
      </c>
      <c r="K169" s="15"/>
      <c r="L169" s="15"/>
      <c r="M169" s="4"/>
      <c r="N169" s="4"/>
      <c r="O169" s="15"/>
      <c r="P169" s="4"/>
      <c r="Q169" s="338"/>
      <c r="R169" s="15" t="str">
        <f t="shared" si="28"/>
        <v>No</v>
      </c>
      <c r="S169" s="15" t="str">
        <f t="shared" si="29"/>
        <v>No</v>
      </c>
      <c r="T169" s="221" t="str">
        <f t="shared" si="30"/>
        <v>No</v>
      </c>
      <c r="U169" s="223" t="str">
        <f t="shared" si="31"/>
        <v>N/A</v>
      </c>
      <c r="V169" s="221" t="str">
        <f t="shared" si="32"/>
        <v>No</v>
      </c>
      <c r="W169" s="223" t="str">
        <f t="shared" si="33"/>
        <v>N/A</v>
      </c>
      <c r="X169" s="221" t="str">
        <f t="shared" si="34"/>
        <v>No</v>
      </c>
      <c r="Y169" s="223" t="str">
        <f t="shared" si="35"/>
        <v>N/A</v>
      </c>
      <c r="Z169" s="222" t="str">
        <f t="shared" si="36"/>
        <v>No</v>
      </c>
      <c r="AA169" s="68" t="str">
        <f t="shared" si="37"/>
        <v>N/A</v>
      </c>
      <c r="AB169" s="65" t="str">
        <f t="shared" si="38"/>
        <v>No</v>
      </c>
      <c r="AC169" s="68" t="str">
        <f t="shared" si="39"/>
        <v>N/A</v>
      </c>
      <c r="AD169" s="65" t="str">
        <f t="shared" si="40"/>
        <v>No</v>
      </c>
      <c r="AE169" s="68" t="str">
        <f t="shared" si="41"/>
        <v>N/A</v>
      </c>
      <c r="AF169" s="66"/>
    </row>
    <row r="170" spans="1:32" ht="14.5" hidden="1" customHeight="1">
      <c r="A170" s="66" t="s">
        <v>18</v>
      </c>
      <c r="B170" s="66" t="s">
        <v>27</v>
      </c>
      <c r="C170" s="66" t="str" cm="1">
        <f t="array" ref="C170">_xlfn.IFNA(_xlfn.IFS(B170="Starter","Starters &amp; Sides",B170="Sides","Starters &amp; Sides"),B170)</f>
        <v>Mains</v>
      </c>
      <c r="D170" s="84" t="s">
        <v>3438</v>
      </c>
      <c r="E170" s="74"/>
      <c r="F170" s="4"/>
      <c r="G170" s="4"/>
      <c r="H170" s="4"/>
      <c r="I170" s="4"/>
      <c r="J170" s="4"/>
      <c r="K170" s="4"/>
      <c r="L170" s="4"/>
      <c r="M170" s="4">
        <v>18.45</v>
      </c>
      <c r="N170" s="4">
        <v>18.45</v>
      </c>
      <c r="O170" s="15">
        <v>17.25</v>
      </c>
      <c r="P170" s="4"/>
      <c r="Q170" s="338"/>
      <c r="R170" s="15" t="str">
        <f t="shared" si="28"/>
        <v>No</v>
      </c>
      <c r="S170" s="15" t="str">
        <f t="shared" si="29"/>
        <v>No</v>
      </c>
      <c r="T170" s="221" t="str">
        <f t="shared" si="30"/>
        <v>No</v>
      </c>
      <c r="U170" s="223" t="str">
        <f t="shared" si="31"/>
        <v>N/A</v>
      </c>
      <c r="V170" s="221" t="str">
        <f t="shared" si="32"/>
        <v>No</v>
      </c>
      <c r="W170" s="223" t="str">
        <f t="shared" si="33"/>
        <v>N/A</v>
      </c>
      <c r="X170" s="221" t="str">
        <f t="shared" si="34"/>
        <v>No</v>
      </c>
      <c r="Y170" s="223" t="str">
        <f t="shared" si="35"/>
        <v>N/A</v>
      </c>
      <c r="Z170" s="222" t="str">
        <f t="shared" si="36"/>
        <v>No</v>
      </c>
      <c r="AA170" s="68" t="str">
        <f t="shared" si="37"/>
        <v>N/A</v>
      </c>
      <c r="AB170" s="65" t="str">
        <f t="shared" si="38"/>
        <v>No</v>
      </c>
      <c r="AC170" s="68" t="str">
        <f t="shared" si="39"/>
        <v>N/A</v>
      </c>
      <c r="AD170" s="65" t="str">
        <f t="shared" si="40"/>
        <v>No</v>
      </c>
      <c r="AE170" s="68" t="str">
        <f t="shared" si="41"/>
        <v>N/A</v>
      </c>
      <c r="AF170" s="66"/>
    </row>
    <row r="171" spans="1:32" ht="14.5" hidden="1" customHeight="1">
      <c r="A171" s="66" t="s">
        <v>18</v>
      </c>
      <c r="B171" s="66" t="s">
        <v>27</v>
      </c>
      <c r="C171" s="66" t="str" cm="1">
        <f t="array" ref="C171">_xlfn.IFNA(_xlfn.IFS(B171="Starter","Starters &amp; Sides",B171="Sides","Starters &amp; Sides"),B171)</f>
        <v>Mains</v>
      </c>
      <c r="D171" s="84" t="s">
        <v>3439</v>
      </c>
      <c r="E171" s="74"/>
      <c r="F171" s="4"/>
      <c r="G171" s="4"/>
      <c r="H171" s="4"/>
      <c r="I171" s="4"/>
      <c r="J171" s="4"/>
      <c r="K171" s="15"/>
      <c r="L171" s="15"/>
      <c r="M171" s="4"/>
      <c r="N171" s="4"/>
      <c r="O171" s="15"/>
      <c r="P171" s="4"/>
      <c r="Q171" s="338"/>
      <c r="R171" s="15" t="str">
        <f t="shared" si="28"/>
        <v>No</v>
      </c>
      <c r="S171" s="15" t="str">
        <f t="shared" si="29"/>
        <v>No</v>
      </c>
      <c r="T171" s="221" t="str">
        <f t="shared" si="30"/>
        <v>No</v>
      </c>
      <c r="U171" s="223" t="str">
        <f t="shared" si="31"/>
        <v>N/A</v>
      </c>
      <c r="V171" s="221" t="str">
        <f t="shared" si="32"/>
        <v>No</v>
      </c>
      <c r="W171" s="223" t="str">
        <f t="shared" si="33"/>
        <v>N/A</v>
      </c>
      <c r="X171" s="221" t="str">
        <f t="shared" si="34"/>
        <v>No</v>
      </c>
      <c r="Y171" s="223" t="str">
        <f t="shared" si="35"/>
        <v>N/A</v>
      </c>
      <c r="Z171" s="222" t="str">
        <f t="shared" si="36"/>
        <v>No</v>
      </c>
      <c r="AA171" s="68" t="str">
        <f t="shared" si="37"/>
        <v>N/A</v>
      </c>
      <c r="AB171" s="65" t="str">
        <f t="shared" si="38"/>
        <v>No</v>
      </c>
      <c r="AC171" s="68" t="str">
        <f t="shared" si="39"/>
        <v>N/A</v>
      </c>
      <c r="AD171" s="65" t="str">
        <f t="shared" si="40"/>
        <v>No</v>
      </c>
      <c r="AE171" s="68" t="str">
        <f t="shared" si="41"/>
        <v>N/A</v>
      </c>
      <c r="AF171" s="66"/>
    </row>
    <row r="172" spans="1:32" ht="14.5" customHeight="1">
      <c r="A172" s="66" t="s">
        <v>18</v>
      </c>
      <c r="B172" s="66" t="s">
        <v>27</v>
      </c>
      <c r="C172" s="66" t="str" cm="1">
        <f t="array" ref="C172">_xlfn.IFNA(_xlfn.IFS(B172="Starter","Starters &amp; Sides",B172="Sides","Starters &amp; Sides"),B172)</f>
        <v>Mains</v>
      </c>
      <c r="D172" s="84" t="s">
        <v>3440</v>
      </c>
      <c r="E172" s="74">
        <v>12.95</v>
      </c>
      <c r="F172" s="4">
        <v>13.75</v>
      </c>
      <c r="G172" s="4">
        <v>13.75</v>
      </c>
      <c r="H172" s="4">
        <v>14.95</v>
      </c>
      <c r="I172" s="4">
        <v>14.95</v>
      </c>
      <c r="J172" s="4">
        <v>14.95</v>
      </c>
      <c r="K172" s="15">
        <v>15.25</v>
      </c>
      <c r="L172" s="15">
        <v>15.45</v>
      </c>
      <c r="M172" s="4">
        <v>15.95</v>
      </c>
      <c r="N172" s="4">
        <v>15.95</v>
      </c>
      <c r="O172" s="15">
        <v>15.95</v>
      </c>
      <c r="P172" s="4">
        <v>16.45</v>
      </c>
      <c r="Q172" s="338">
        <v>17.45</v>
      </c>
      <c r="R172" s="15" t="str">
        <f t="shared" ref="R172:R235" si="42">IF(COUNTA(Q172)=1,"Yes","No")</f>
        <v>Yes</v>
      </c>
      <c r="S172" s="15" t="str">
        <f t="shared" ref="S172:S235" si="43">IF(AND(T172="No",R172="Yes"),"Yes","No")</f>
        <v>No</v>
      </c>
      <c r="T172" s="221" t="str">
        <f t="shared" ref="T172:T235" si="44">IF(COUNTA(P172:Q172)=2,"Yes","No")</f>
        <v>Yes</v>
      </c>
      <c r="U172" s="223">
        <f t="shared" ref="U172:U235" si="45">IF(T172="Yes",Q172/P172-1,"N/A")</f>
        <v>6.07902735562309E-2</v>
      </c>
      <c r="V172" s="221" t="str">
        <f t="shared" ref="V172:V235" si="46">IF(COUNTA(O172:Q172)=3,"Yes","No")</f>
        <v>Yes</v>
      </c>
      <c r="W172" s="223">
        <f t="shared" ref="W172:W235" si="47">IF(V172="Yes",Q172/O172-1,"N/A")</f>
        <v>9.404388714733547E-2</v>
      </c>
      <c r="X172" s="221" t="str">
        <f t="shared" ref="X172:X235" si="48">IF(COUNTA(N172:Q172)=4,"Yes","No")</f>
        <v>Yes</v>
      </c>
      <c r="Y172" s="223">
        <f t="shared" ref="Y172:Y235" si="49">IF(X172="Yes",Q172/N172-1,"N/A")</f>
        <v>9.404388714733547E-2</v>
      </c>
      <c r="Z172" s="222" t="str">
        <f t="shared" ref="Z172:Z235" si="50">IF(COUNTA(M172:Q172)=5,"Yes","No")</f>
        <v>Yes</v>
      </c>
      <c r="AA172" s="68">
        <f t="shared" ref="AA172:AA235" si="51">IF(Z172="Yes",Q172/M172-1,"N/A")</f>
        <v>9.404388714733547E-2</v>
      </c>
      <c r="AB172" s="65" t="str">
        <f t="shared" ref="AB172:AB235" si="52">IF(COUNTA(L172:Q172)=6,"Yes","No")</f>
        <v>Yes</v>
      </c>
      <c r="AC172" s="68">
        <f t="shared" ref="AC172:AC235" si="53">IF(AB172="Yes",Q172/L172-1,"N/A")</f>
        <v>0.12944983818770228</v>
      </c>
      <c r="AD172" s="65" t="str">
        <f t="shared" ref="AD172:AD235" si="54">IF(COUNTA(E172:Q172)=13,"Yes","No")</f>
        <v>Yes</v>
      </c>
      <c r="AE172" s="68">
        <f t="shared" ref="AE172:AE235" si="55">IF(AD172="Yes",Q172/E172-1,"N/A")</f>
        <v>0.34749034749034746</v>
      </c>
      <c r="AF172" s="66"/>
    </row>
    <row r="173" spans="1:32" ht="14.5" hidden="1" customHeight="1">
      <c r="A173" s="66" t="s">
        <v>18</v>
      </c>
      <c r="B173" s="66" t="s">
        <v>27</v>
      </c>
      <c r="C173" s="66" t="str" cm="1">
        <f t="array" ref="C173">_xlfn.IFNA(_xlfn.IFS(B173="Starter","Starters &amp; Sides",B173="Sides","Starters &amp; Sides"),B173)</f>
        <v>Mains</v>
      </c>
      <c r="D173" s="84" t="s">
        <v>3441</v>
      </c>
      <c r="E173" s="74"/>
      <c r="F173" s="4"/>
      <c r="G173" s="4"/>
      <c r="H173" s="4"/>
      <c r="I173" s="4"/>
      <c r="J173" s="4"/>
      <c r="K173" s="15"/>
      <c r="L173" s="15"/>
      <c r="M173" s="4"/>
      <c r="N173" s="4"/>
      <c r="O173" s="15"/>
      <c r="P173" s="4"/>
      <c r="Q173" s="338"/>
      <c r="R173" s="15" t="str">
        <f t="shared" si="42"/>
        <v>No</v>
      </c>
      <c r="S173" s="15" t="str">
        <f t="shared" si="43"/>
        <v>No</v>
      </c>
      <c r="T173" s="221" t="str">
        <f t="shared" si="44"/>
        <v>No</v>
      </c>
      <c r="U173" s="223" t="str">
        <f t="shared" si="45"/>
        <v>N/A</v>
      </c>
      <c r="V173" s="221" t="str">
        <f t="shared" si="46"/>
        <v>No</v>
      </c>
      <c r="W173" s="223" t="str">
        <f t="shared" si="47"/>
        <v>N/A</v>
      </c>
      <c r="X173" s="221" t="str">
        <f t="shared" si="48"/>
        <v>No</v>
      </c>
      <c r="Y173" s="223" t="str">
        <f t="shared" si="49"/>
        <v>N/A</v>
      </c>
      <c r="Z173" s="222" t="str">
        <f t="shared" si="50"/>
        <v>No</v>
      </c>
      <c r="AA173" s="68" t="str">
        <f t="shared" si="51"/>
        <v>N/A</v>
      </c>
      <c r="AB173" s="65" t="str">
        <f t="shared" si="52"/>
        <v>No</v>
      </c>
      <c r="AC173" s="68" t="str">
        <f t="shared" si="53"/>
        <v>N/A</v>
      </c>
      <c r="AD173" s="65" t="str">
        <f t="shared" si="54"/>
        <v>No</v>
      </c>
      <c r="AE173" s="68" t="str">
        <f t="shared" si="55"/>
        <v>N/A</v>
      </c>
      <c r="AF173" s="66"/>
    </row>
    <row r="174" spans="1:32" ht="14.5" hidden="1" customHeight="1">
      <c r="A174" s="66" t="s">
        <v>18</v>
      </c>
      <c r="B174" s="66" t="s">
        <v>27</v>
      </c>
      <c r="C174" s="66" t="str" cm="1">
        <f t="array" ref="C174">_xlfn.IFNA(_xlfn.IFS(B174="Starter","Starters &amp; Sides",B174="Sides","Starters &amp; Sides"),B174)</f>
        <v>Mains</v>
      </c>
      <c r="D174" s="84" t="s">
        <v>3442</v>
      </c>
      <c r="E174" s="74"/>
      <c r="F174" s="4"/>
      <c r="G174" s="4"/>
      <c r="H174" s="4"/>
      <c r="I174" s="4"/>
      <c r="J174" s="4"/>
      <c r="K174" s="4"/>
      <c r="L174" s="4"/>
      <c r="M174" s="4">
        <v>18.25</v>
      </c>
      <c r="N174" s="4">
        <v>18.25</v>
      </c>
      <c r="O174" s="15"/>
      <c r="P174" s="4"/>
      <c r="Q174" s="338"/>
      <c r="R174" s="15" t="str">
        <f t="shared" si="42"/>
        <v>No</v>
      </c>
      <c r="S174" s="15" t="str">
        <f t="shared" si="43"/>
        <v>No</v>
      </c>
      <c r="T174" s="221" t="str">
        <f t="shared" si="44"/>
        <v>No</v>
      </c>
      <c r="U174" s="223" t="str">
        <f t="shared" si="45"/>
        <v>N/A</v>
      </c>
      <c r="V174" s="221" t="str">
        <f t="shared" si="46"/>
        <v>No</v>
      </c>
      <c r="W174" s="223" t="str">
        <f t="shared" si="47"/>
        <v>N/A</v>
      </c>
      <c r="X174" s="221" t="str">
        <f t="shared" si="48"/>
        <v>No</v>
      </c>
      <c r="Y174" s="223" t="str">
        <f t="shared" si="49"/>
        <v>N/A</v>
      </c>
      <c r="Z174" s="222" t="str">
        <f t="shared" si="50"/>
        <v>No</v>
      </c>
      <c r="AA174" s="68" t="str">
        <f t="shared" si="51"/>
        <v>N/A</v>
      </c>
      <c r="AB174" s="65" t="str">
        <f t="shared" si="52"/>
        <v>No</v>
      </c>
      <c r="AC174" s="68" t="str">
        <f t="shared" si="53"/>
        <v>N/A</v>
      </c>
      <c r="AD174" s="65" t="str">
        <f t="shared" si="54"/>
        <v>No</v>
      </c>
      <c r="AE174" s="68" t="str">
        <f t="shared" si="55"/>
        <v>N/A</v>
      </c>
      <c r="AF174" s="66"/>
    </row>
    <row r="175" spans="1:32" ht="14.5" customHeight="1">
      <c r="A175" s="66" t="s">
        <v>18</v>
      </c>
      <c r="B175" s="66" t="s">
        <v>27</v>
      </c>
      <c r="C175" s="66" t="str" cm="1">
        <f t="array" ref="C175">_xlfn.IFNA(_xlfn.IFS(B175="Starter","Starters &amp; Sides",B175="Sides","Starters &amp; Sides"),B175)</f>
        <v>Mains</v>
      </c>
      <c r="D175" s="84" t="s">
        <v>3443</v>
      </c>
      <c r="E175" s="74"/>
      <c r="F175" s="4"/>
      <c r="G175" s="4"/>
      <c r="H175" s="4"/>
      <c r="I175" s="4"/>
      <c r="J175" s="4">
        <v>15.424999999999999</v>
      </c>
      <c r="K175" s="15">
        <f>AVERAGE(14.45,14.45+1.95)</f>
        <v>15.424999999999999</v>
      </c>
      <c r="L175" s="15">
        <f>AVERAGE(14.65,14.65+1.95)</f>
        <v>15.625</v>
      </c>
      <c r="M175" s="4">
        <v>15.75</v>
      </c>
      <c r="N175" s="4">
        <v>15.75</v>
      </c>
      <c r="O175" s="15">
        <v>15.75</v>
      </c>
      <c r="P175" s="4">
        <v>16.25</v>
      </c>
      <c r="Q175" s="338">
        <v>17.25</v>
      </c>
      <c r="R175" s="15" t="str">
        <f t="shared" si="42"/>
        <v>Yes</v>
      </c>
      <c r="S175" s="15" t="str">
        <f t="shared" si="43"/>
        <v>No</v>
      </c>
      <c r="T175" s="221" t="str">
        <f t="shared" si="44"/>
        <v>Yes</v>
      </c>
      <c r="U175" s="223">
        <f t="shared" si="45"/>
        <v>6.1538461538461542E-2</v>
      </c>
      <c r="V175" s="221" t="str">
        <f t="shared" si="46"/>
        <v>Yes</v>
      </c>
      <c r="W175" s="223">
        <f t="shared" si="47"/>
        <v>9.5238095238095344E-2</v>
      </c>
      <c r="X175" s="221" t="str">
        <f t="shared" si="48"/>
        <v>Yes</v>
      </c>
      <c r="Y175" s="223">
        <f t="shared" si="49"/>
        <v>9.5238095238095344E-2</v>
      </c>
      <c r="Z175" s="222" t="str">
        <f t="shared" si="50"/>
        <v>Yes</v>
      </c>
      <c r="AA175" s="68">
        <f t="shared" si="51"/>
        <v>9.5238095238095344E-2</v>
      </c>
      <c r="AB175" s="65" t="str">
        <f t="shared" si="52"/>
        <v>Yes</v>
      </c>
      <c r="AC175" s="68">
        <f t="shared" si="53"/>
        <v>0.10400000000000009</v>
      </c>
      <c r="AD175" s="65" t="str">
        <f t="shared" si="54"/>
        <v>No</v>
      </c>
      <c r="AE175" s="68" t="str">
        <f t="shared" si="55"/>
        <v>N/A</v>
      </c>
      <c r="AF175" s="66"/>
    </row>
    <row r="176" spans="1:32" ht="14.5" hidden="1" customHeight="1">
      <c r="A176" s="66" t="s">
        <v>18</v>
      </c>
      <c r="B176" s="66" t="s">
        <v>27</v>
      </c>
      <c r="C176" s="66" t="str" cm="1">
        <f t="array" ref="C176">_xlfn.IFNA(_xlfn.IFS(B176="Starter","Starters &amp; Sides",B176="Sides","Starters &amp; Sides"),B176)</f>
        <v>Mains</v>
      </c>
      <c r="D176" s="84" t="s">
        <v>3444</v>
      </c>
      <c r="E176" s="74"/>
      <c r="F176" s="4"/>
      <c r="G176" s="4"/>
      <c r="H176" s="4"/>
      <c r="I176" s="4"/>
      <c r="J176" s="4"/>
      <c r="K176" s="15"/>
      <c r="L176" s="15"/>
      <c r="M176" s="4"/>
      <c r="N176" s="4"/>
      <c r="O176" s="15"/>
      <c r="P176" s="4"/>
      <c r="Q176" s="338"/>
      <c r="R176" s="15" t="str">
        <f t="shared" si="42"/>
        <v>No</v>
      </c>
      <c r="S176" s="15" t="str">
        <f t="shared" si="43"/>
        <v>No</v>
      </c>
      <c r="T176" s="221" t="str">
        <f t="shared" si="44"/>
        <v>No</v>
      </c>
      <c r="U176" s="223" t="str">
        <f t="shared" si="45"/>
        <v>N/A</v>
      </c>
      <c r="V176" s="221" t="str">
        <f t="shared" si="46"/>
        <v>No</v>
      </c>
      <c r="W176" s="223" t="str">
        <f t="shared" si="47"/>
        <v>N/A</v>
      </c>
      <c r="X176" s="221" t="str">
        <f t="shared" si="48"/>
        <v>No</v>
      </c>
      <c r="Y176" s="223" t="str">
        <f t="shared" si="49"/>
        <v>N/A</v>
      </c>
      <c r="Z176" s="222" t="str">
        <f t="shared" si="50"/>
        <v>No</v>
      </c>
      <c r="AA176" s="68" t="str">
        <f t="shared" si="51"/>
        <v>N/A</v>
      </c>
      <c r="AB176" s="65" t="str">
        <f t="shared" si="52"/>
        <v>No</v>
      </c>
      <c r="AC176" s="68" t="str">
        <f t="shared" si="53"/>
        <v>N/A</v>
      </c>
      <c r="AD176" s="65" t="str">
        <f t="shared" si="54"/>
        <v>No</v>
      </c>
      <c r="AE176" s="68" t="str">
        <f t="shared" si="55"/>
        <v>N/A</v>
      </c>
      <c r="AF176" s="66"/>
    </row>
    <row r="177" spans="1:32" ht="14.5" hidden="1" customHeight="1">
      <c r="A177" s="66" t="s">
        <v>18</v>
      </c>
      <c r="B177" s="66" t="s">
        <v>27</v>
      </c>
      <c r="C177" s="66" t="str" cm="1">
        <f t="array" ref="C177">_xlfn.IFNA(_xlfn.IFS(B177="Starter","Starters &amp; Sides",B177="Sides","Starters &amp; Sides"),B177)</f>
        <v>Mains</v>
      </c>
      <c r="D177" s="84" t="s">
        <v>3445</v>
      </c>
      <c r="E177" s="74"/>
      <c r="F177" s="4"/>
      <c r="G177" s="4"/>
      <c r="H177" s="4"/>
      <c r="I177" s="4"/>
      <c r="J177" s="4"/>
      <c r="K177" s="15"/>
      <c r="L177" s="15"/>
      <c r="M177" s="4"/>
      <c r="N177" s="4"/>
      <c r="O177" s="15"/>
      <c r="P177" s="4"/>
      <c r="Q177" s="338"/>
      <c r="R177" s="15" t="str">
        <f t="shared" si="42"/>
        <v>No</v>
      </c>
      <c r="S177" s="15" t="str">
        <f t="shared" si="43"/>
        <v>No</v>
      </c>
      <c r="T177" s="221" t="str">
        <f t="shared" si="44"/>
        <v>No</v>
      </c>
      <c r="U177" s="223" t="str">
        <f t="shared" si="45"/>
        <v>N/A</v>
      </c>
      <c r="V177" s="221" t="str">
        <f t="shared" si="46"/>
        <v>No</v>
      </c>
      <c r="W177" s="223" t="str">
        <f t="shared" si="47"/>
        <v>N/A</v>
      </c>
      <c r="X177" s="221" t="str">
        <f t="shared" si="48"/>
        <v>No</v>
      </c>
      <c r="Y177" s="223" t="str">
        <f t="shared" si="49"/>
        <v>N/A</v>
      </c>
      <c r="Z177" s="222" t="str">
        <f t="shared" si="50"/>
        <v>No</v>
      </c>
      <c r="AA177" s="68" t="str">
        <f t="shared" si="51"/>
        <v>N/A</v>
      </c>
      <c r="AB177" s="65" t="str">
        <f t="shared" si="52"/>
        <v>No</v>
      </c>
      <c r="AC177" s="68" t="str">
        <f t="shared" si="53"/>
        <v>N/A</v>
      </c>
      <c r="AD177" s="65" t="str">
        <f t="shared" si="54"/>
        <v>No</v>
      </c>
      <c r="AE177" s="68" t="str">
        <f t="shared" si="55"/>
        <v>N/A</v>
      </c>
      <c r="AF177" s="66"/>
    </row>
    <row r="178" spans="1:32" ht="14.5" customHeight="1">
      <c r="A178" s="66" t="s">
        <v>18</v>
      </c>
      <c r="B178" s="66" t="s">
        <v>27</v>
      </c>
      <c r="C178" s="66" t="str" cm="1">
        <f t="array" ref="C178">_xlfn.IFNA(_xlfn.IFS(B178="Starter","Starters &amp; Sides",B178="Sides","Starters &amp; Sides"),B178)</f>
        <v>Mains</v>
      </c>
      <c r="D178" s="84" t="s">
        <v>3446</v>
      </c>
      <c r="E178" s="74"/>
      <c r="F178" s="4"/>
      <c r="G178" s="4"/>
      <c r="H178" s="4"/>
      <c r="I178" s="4"/>
      <c r="J178" s="4"/>
      <c r="K178" s="15"/>
      <c r="L178" s="15">
        <v>16.649999999999999</v>
      </c>
      <c r="M178" s="4">
        <v>17.75</v>
      </c>
      <c r="N178" s="4">
        <v>17.75</v>
      </c>
      <c r="O178" s="15">
        <v>17.75</v>
      </c>
      <c r="P178" s="4">
        <v>17.95</v>
      </c>
      <c r="Q178" s="338">
        <v>18.95</v>
      </c>
      <c r="R178" s="15" t="str">
        <f t="shared" si="42"/>
        <v>Yes</v>
      </c>
      <c r="S178" s="15" t="str">
        <f t="shared" si="43"/>
        <v>No</v>
      </c>
      <c r="T178" s="221" t="str">
        <f t="shared" si="44"/>
        <v>Yes</v>
      </c>
      <c r="U178" s="223">
        <f t="shared" si="45"/>
        <v>5.5710306406685284E-2</v>
      </c>
      <c r="V178" s="221" t="str">
        <f t="shared" si="46"/>
        <v>Yes</v>
      </c>
      <c r="W178" s="223">
        <f t="shared" si="47"/>
        <v>6.7605633802816811E-2</v>
      </c>
      <c r="X178" s="221" t="str">
        <f t="shared" si="48"/>
        <v>Yes</v>
      </c>
      <c r="Y178" s="223">
        <f t="shared" si="49"/>
        <v>6.7605633802816811E-2</v>
      </c>
      <c r="Z178" s="222" t="str">
        <f t="shared" si="50"/>
        <v>Yes</v>
      </c>
      <c r="AA178" s="68">
        <f t="shared" si="51"/>
        <v>6.7605633802816811E-2</v>
      </c>
      <c r="AB178" s="65" t="str">
        <f t="shared" si="52"/>
        <v>Yes</v>
      </c>
      <c r="AC178" s="68">
        <f t="shared" si="53"/>
        <v>0.13813813813813813</v>
      </c>
      <c r="AD178" s="65" t="str">
        <f t="shared" si="54"/>
        <v>No</v>
      </c>
      <c r="AE178" s="68" t="str">
        <f t="shared" si="55"/>
        <v>N/A</v>
      </c>
      <c r="AF178" s="66"/>
    </row>
    <row r="179" spans="1:32" ht="14.5" hidden="1" customHeight="1">
      <c r="A179" s="66" t="s">
        <v>18</v>
      </c>
      <c r="B179" s="66" t="s">
        <v>27</v>
      </c>
      <c r="C179" s="66" t="str" cm="1">
        <f t="array" ref="C179">_xlfn.IFNA(_xlfn.IFS(B179="Starter","Starters &amp; Sides",B179="Sides","Starters &amp; Sides"),B179)</f>
        <v>Mains</v>
      </c>
      <c r="D179" s="84" t="s">
        <v>3447</v>
      </c>
      <c r="E179" s="74"/>
      <c r="F179" s="4"/>
      <c r="G179" s="4"/>
      <c r="H179" s="4"/>
      <c r="I179" s="4"/>
      <c r="J179" s="4">
        <v>16.45</v>
      </c>
      <c r="K179" s="15">
        <v>16.45</v>
      </c>
      <c r="L179" s="4">
        <v>16.649999999999999</v>
      </c>
      <c r="M179" s="4"/>
      <c r="N179" s="4"/>
      <c r="O179" s="15"/>
      <c r="P179" s="4"/>
      <c r="Q179" s="338"/>
      <c r="R179" s="15" t="str">
        <f t="shared" si="42"/>
        <v>No</v>
      </c>
      <c r="S179" s="15" t="str">
        <f t="shared" si="43"/>
        <v>No</v>
      </c>
      <c r="T179" s="221" t="str">
        <f t="shared" si="44"/>
        <v>No</v>
      </c>
      <c r="U179" s="223" t="str">
        <f t="shared" si="45"/>
        <v>N/A</v>
      </c>
      <c r="V179" s="221" t="str">
        <f t="shared" si="46"/>
        <v>No</v>
      </c>
      <c r="W179" s="223" t="str">
        <f t="shared" si="47"/>
        <v>N/A</v>
      </c>
      <c r="X179" s="221" t="str">
        <f t="shared" si="48"/>
        <v>No</v>
      </c>
      <c r="Y179" s="223" t="str">
        <f t="shared" si="49"/>
        <v>N/A</v>
      </c>
      <c r="Z179" s="222" t="str">
        <f t="shared" si="50"/>
        <v>No</v>
      </c>
      <c r="AA179" s="68" t="str">
        <f t="shared" si="51"/>
        <v>N/A</v>
      </c>
      <c r="AB179" s="65" t="str">
        <f t="shared" si="52"/>
        <v>No</v>
      </c>
      <c r="AC179" s="68" t="str">
        <f t="shared" si="53"/>
        <v>N/A</v>
      </c>
      <c r="AD179" s="65" t="str">
        <f t="shared" si="54"/>
        <v>No</v>
      </c>
      <c r="AE179" s="68" t="str">
        <f t="shared" si="55"/>
        <v>N/A</v>
      </c>
      <c r="AF179" s="66"/>
    </row>
    <row r="180" spans="1:32" ht="14.5" hidden="1" customHeight="1">
      <c r="A180" s="66" t="s">
        <v>18</v>
      </c>
      <c r="B180" s="66" t="s">
        <v>27</v>
      </c>
      <c r="C180" s="66" t="str" cm="1">
        <f t="array" ref="C180">_xlfn.IFNA(_xlfn.IFS(B180="Starter","Starters &amp; Sides",B180="Sides","Starters &amp; Sides"),B180)</f>
        <v>Mains</v>
      </c>
      <c r="D180" s="84" t="s">
        <v>3448</v>
      </c>
      <c r="E180" s="74"/>
      <c r="F180" s="4"/>
      <c r="G180" s="4"/>
      <c r="H180" s="4"/>
      <c r="I180" s="4"/>
      <c r="J180" s="4">
        <v>14.424999999999999</v>
      </c>
      <c r="K180" s="4">
        <f>AVERAGE(13.45,13.45+1.95)</f>
        <v>14.424999999999999</v>
      </c>
      <c r="L180" s="4">
        <f>AVERAGE(13.65,13.65+1.95)</f>
        <v>14.625</v>
      </c>
      <c r="M180" s="4">
        <v>14.45</v>
      </c>
      <c r="N180" s="4">
        <v>14.45</v>
      </c>
      <c r="O180" s="15"/>
      <c r="P180" s="4"/>
      <c r="Q180" s="338"/>
      <c r="R180" s="15" t="str">
        <f t="shared" si="42"/>
        <v>No</v>
      </c>
      <c r="S180" s="15" t="str">
        <f t="shared" si="43"/>
        <v>No</v>
      </c>
      <c r="T180" s="221" t="str">
        <f t="shared" si="44"/>
        <v>No</v>
      </c>
      <c r="U180" s="223" t="str">
        <f t="shared" si="45"/>
        <v>N/A</v>
      </c>
      <c r="V180" s="221" t="str">
        <f t="shared" si="46"/>
        <v>No</v>
      </c>
      <c r="W180" s="223" t="str">
        <f t="shared" si="47"/>
        <v>N/A</v>
      </c>
      <c r="X180" s="221" t="str">
        <f t="shared" si="48"/>
        <v>No</v>
      </c>
      <c r="Y180" s="223" t="str">
        <f t="shared" si="49"/>
        <v>N/A</v>
      </c>
      <c r="Z180" s="222" t="str">
        <f t="shared" si="50"/>
        <v>No</v>
      </c>
      <c r="AA180" s="68" t="str">
        <f t="shared" si="51"/>
        <v>N/A</v>
      </c>
      <c r="AB180" s="65" t="str">
        <f t="shared" si="52"/>
        <v>No</v>
      </c>
      <c r="AC180" s="68" t="str">
        <f t="shared" si="53"/>
        <v>N/A</v>
      </c>
      <c r="AD180" s="65" t="str">
        <f t="shared" si="54"/>
        <v>No</v>
      </c>
      <c r="AE180" s="68" t="str">
        <f t="shared" si="55"/>
        <v>N/A</v>
      </c>
      <c r="AF180" s="66"/>
    </row>
    <row r="181" spans="1:32" ht="14.5" hidden="1" customHeight="1">
      <c r="A181" s="66" t="s">
        <v>18</v>
      </c>
      <c r="B181" s="66" t="s">
        <v>27</v>
      </c>
      <c r="C181" s="66" t="str" cm="1">
        <f t="array" ref="C181">_xlfn.IFNA(_xlfn.IFS(B181="Starter","Starters &amp; Sides",B181="Sides","Starters &amp; Sides"),B181)</f>
        <v>Mains</v>
      </c>
      <c r="D181" s="84" t="s">
        <v>3449</v>
      </c>
      <c r="E181" s="74">
        <v>11.95</v>
      </c>
      <c r="F181" s="4">
        <v>12.95</v>
      </c>
      <c r="G181" s="4">
        <v>12.95</v>
      </c>
      <c r="H181" s="4">
        <v>13.45</v>
      </c>
      <c r="I181" s="4"/>
      <c r="J181" s="4"/>
      <c r="K181" s="15"/>
      <c r="L181" s="4"/>
      <c r="M181" s="4"/>
      <c r="N181" s="4"/>
      <c r="O181" s="15"/>
      <c r="P181" s="4"/>
      <c r="Q181" s="338"/>
      <c r="R181" s="15" t="str">
        <f t="shared" si="42"/>
        <v>No</v>
      </c>
      <c r="S181" s="15" t="str">
        <f t="shared" si="43"/>
        <v>No</v>
      </c>
      <c r="T181" s="221" t="str">
        <f t="shared" si="44"/>
        <v>No</v>
      </c>
      <c r="U181" s="223" t="str">
        <f t="shared" si="45"/>
        <v>N/A</v>
      </c>
      <c r="V181" s="221" t="str">
        <f t="shared" si="46"/>
        <v>No</v>
      </c>
      <c r="W181" s="223" t="str">
        <f t="shared" si="47"/>
        <v>N/A</v>
      </c>
      <c r="X181" s="221" t="str">
        <f t="shared" si="48"/>
        <v>No</v>
      </c>
      <c r="Y181" s="223" t="str">
        <f t="shared" si="49"/>
        <v>N/A</v>
      </c>
      <c r="Z181" s="222" t="str">
        <f t="shared" si="50"/>
        <v>No</v>
      </c>
      <c r="AA181" s="68" t="str">
        <f t="shared" si="51"/>
        <v>N/A</v>
      </c>
      <c r="AB181" s="65" t="str">
        <f t="shared" si="52"/>
        <v>No</v>
      </c>
      <c r="AC181" s="68" t="str">
        <f t="shared" si="53"/>
        <v>N/A</v>
      </c>
      <c r="AD181" s="65" t="str">
        <f t="shared" si="54"/>
        <v>No</v>
      </c>
      <c r="AE181" s="68" t="str">
        <f t="shared" si="55"/>
        <v>N/A</v>
      </c>
      <c r="AF181" s="66"/>
    </row>
    <row r="182" spans="1:32" ht="14.5" hidden="1" customHeight="1">
      <c r="A182" s="66" t="s">
        <v>18</v>
      </c>
      <c r="B182" s="66" t="s">
        <v>27</v>
      </c>
      <c r="C182" s="66" t="str" cm="1">
        <f t="array" ref="C182">_xlfn.IFNA(_xlfn.IFS(B182="Starter","Starters &amp; Sides",B182="Sides","Starters &amp; Sides"),B182)</f>
        <v>Mains</v>
      </c>
      <c r="D182" s="84" t="s">
        <v>3450</v>
      </c>
      <c r="E182" s="74">
        <v>11.93</v>
      </c>
      <c r="F182" s="4">
        <v>13.43</v>
      </c>
      <c r="G182" s="4">
        <v>13.48</v>
      </c>
      <c r="H182" s="4"/>
      <c r="I182" s="4"/>
      <c r="J182" s="4"/>
      <c r="K182" s="15"/>
      <c r="L182" s="4"/>
      <c r="M182" s="4"/>
      <c r="N182" s="4"/>
      <c r="O182" s="15"/>
      <c r="P182" s="4"/>
      <c r="Q182" s="338"/>
      <c r="R182" s="15" t="str">
        <f t="shared" si="42"/>
        <v>No</v>
      </c>
      <c r="S182" s="15" t="str">
        <f t="shared" si="43"/>
        <v>No</v>
      </c>
      <c r="T182" s="221" t="str">
        <f t="shared" si="44"/>
        <v>No</v>
      </c>
      <c r="U182" s="223" t="str">
        <f t="shared" si="45"/>
        <v>N/A</v>
      </c>
      <c r="V182" s="221" t="str">
        <f t="shared" si="46"/>
        <v>No</v>
      </c>
      <c r="W182" s="223" t="str">
        <f t="shared" si="47"/>
        <v>N/A</v>
      </c>
      <c r="X182" s="221" t="str">
        <f t="shared" si="48"/>
        <v>No</v>
      </c>
      <c r="Y182" s="223" t="str">
        <f t="shared" si="49"/>
        <v>N/A</v>
      </c>
      <c r="Z182" s="222" t="str">
        <f t="shared" si="50"/>
        <v>No</v>
      </c>
      <c r="AA182" s="68" t="str">
        <f t="shared" si="51"/>
        <v>N/A</v>
      </c>
      <c r="AB182" s="65" t="str">
        <f t="shared" si="52"/>
        <v>No</v>
      </c>
      <c r="AC182" s="68" t="str">
        <f t="shared" si="53"/>
        <v>N/A</v>
      </c>
      <c r="AD182" s="65" t="str">
        <f t="shared" si="54"/>
        <v>No</v>
      </c>
      <c r="AE182" s="68" t="str">
        <f t="shared" si="55"/>
        <v>N/A</v>
      </c>
      <c r="AF182" s="66"/>
    </row>
    <row r="183" spans="1:32" ht="14.5" hidden="1" customHeight="1">
      <c r="A183" s="66" t="s">
        <v>18</v>
      </c>
      <c r="B183" s="66" t="s">
        <v>27</v>
      </c>
      <c r="C183" s="66" t="str" cm="1">
        <f t="array" ref="C183">_xlfn.IFNA(_xlfn.IFS(B183="Starter","Starters &amp; Sides",B183="Sides","Starters &amp; Sides"),B183)</f>
        <v>Mains</v>
      </c>
      <c r="D183" s="84" t="s">
        <v>3451</v>
      </c>
      <c r="E183" s="74"/>
      <c r="F183" s="4"/>
      <c r="G183" s="4"/>
      <c r="H183" s="4">
        <v>14.95</v>
      </c>
      <c r="I183" s="4">
        <v>14.95</v>
      </c>
      <c r="J183" s="4">
        <v>14.95</v>
      </c>
      <c r="K183" s="15"/>
      <c r="L183" s="4"/>
      <c r="M183" s="4"/>
      <c r="N183" s="4"/>
      <c r="O183" s="15"/>
      <c r="P183" s="4"/>
      <c r="Q183" s="338"/>
      <c r="R183" s="15" t="str">
        <f t="shared" si="42"/>
        <v>No</v>
      </c>
      <c r="S183" s="15" t="str">
        <f t="shared" si="43"/>
        <v>No</v>
      </c>
      <c r="T183" s="221" t="str">
        <f t="shared" si="44"/>
        <v>No</v>
      </c>
      <c r="U183" s="223" t="str">
        <f t="shared" si="45"/>
        <v>N/A</v>
      </c>
      <c r="V183" s="221" t="str">
        <f t="shared" si="46"/>
        <v>No</v>
      </c>
      <c r="W183" s="223" t="str">
        <f t="shared" si="47"/>
        <v>N/A</v>
      </c>
      <c r="X183" s="221" t="str">
        <f t="shared" si="48"/>
        <v>No</v>
      </c>
      <c r="Y183" s="223" t="str">
        <f t="shared" si="49"/>
        <v>N/A</v>
      </c>
      <c r="Z183" s="222" t="str">
        <f t="shared" si="50"/>
        <v>No</v>
      </c>
      <c r="AA183" s="68" t="str">
        <f t="shared" si="51"/>
        <v>N/A</v>
      </c>
      <c r="AB183" s="65" t="str">
        <f t="shared" si="52"/>
        <v>No</v>
      </c>
      <c r="AC183" s="68" t="str">
        <f t="shared" si="53"/>
        <v>N/A</v>
      </c>
      <c r="AD183" s="65" t="str">
        <f t="shared" si="54"/>
        <v>No</v>
      </c>
      <c r="AE183" s="68" t="str">
        <f t="shared" si="55"/>
        <v>N/A</v>
      </c>
      <c r="AF183" s="66"/>
    </row>
    <row r="184" spans="1:32" ht="14.5" customHeight="1">
      <c r="A184" s="66" t="s">
        <v>18</v>
      </c>
      <c r="B184" s="66" t="s">
        <v>29</v>
      </c>
      <c r="C184" s="66" t="str" cm="1">
        <f t="array" ref="C184">_xlfn.IFNA(_xlfn.IFS(B184="Starter","Starters &amp; Sides",B184="Sides","Starters &amp; Sides"),B184)</f>
        <v>Desserts</v>
      </c>
      <c r="D184" s="84" t="s">
        <v>3452</v>
      </c>
      <c r="E184" s="74"/>
      <c r="F184" s="4"/>
      <c r="G184" s="4"/>
      <c r="H184" s="4"/>
      <c r="I184" s="4"/>
      <c r="J184" s="4">
        <v>7.45</v>
      </c>
      <c r="K184" s="15">
        <v>7.45</v>
      </c>
      <c r="L184" s="4">
        <v>7.45</v>
      </c>
      <c r="M184" s="4">
        <v>7.95</v>
      </c>
      <c r="N184" s="4">
        <v>7.95</v>
      </c>
      <c r="O184" s="15">
        <v>7.95</v>
      </c>
      <c r="P184" s="4">
        <v>7.95</v>
      </c>
      <c r="Q184" s="338">
        <v>7.95</v>
      </c>
      <c r="R184" s="15" t="str">
        <f t="shared" si="42"/>
        <v>Yes</v>
      </c>
      <c r="S184" s="15" t="str">
        <f t="shared" si="43"/>
        <v>No</v>
      </c>
      <c r="T184" s="221" t="str">
        <f t="shared" si="44"/>
        <v>Yes</v>
      </c>
      <c r="U184" s="223">
        <f t="shared" si="45"/>
        <v>0</v>
      </c>
      <c r="V184" s="221" t="str">
        <f t="shared" si="46"/>
        <v>Yes</v>
      </c>
      <c r="W184" s="223">
        <f t="shared" si="47"/>
        <v>0</v>
      </c>
      <c r="X184" s="221" t="str">
        <f t="shared" si="48"/>
        <v>Yes</v>
      </c>
      <c r="Y184" s="223">
        <f t="shared" si="49"/>
        <v>0</v>
      </c>
      <c r="Z184" s="222" t="str">
        <f t="shared" si="50"/>
        <v>Yes</v>
      </c>
      <c r="AA184" s="68">
        <f t="shared" si="51"/>
        <v>0</v>
      </c>
      <c r="AB184" s="65" t="str">
        <f t="shared" si="52"/>
        <v>Yes</v>
      </c>
      <c r="AC184" s="68">
        <f t="shared" si="53"/>
        <v>6.7114093959731447E-2</v>
      </c>
      <c r="AD184" s="65" t="str">
        <f t="shared" si="54"/>
        <v>No</v>
      </c>
      <c r="AE184" s="68" t="str">
        <f t="shared" si="55"/>
        <v>N/A</v>
      </c>
      <c r="AF184" s="66"/>
    </row>
    <row r="185" spans="1:32" ht="14.5" hidden="1" customHeight="1">
      <c r="A185" s="66" t="s">
        <v>18</v>
      </c>
      <c r="B185" s="66" t="s">
        <v>29</v>
      </c>
      <c r="C185" s="66" t="str" cm="1">
        <f t="array" ref="C185">_xlfn.IFNA(_xlfn.IFS(B185="Starter","Starters &amp; Sides",B185="Sides","Starters &amp; Sides"),B185)</f>
        <v>Desserts</v>
      </c>
      <c r="D185" s="84" t="s">
        <v>3453</v>
      </c>
      <c r="E185" s="74"/>
      <c r="F185" s="4"/>
      <c r="G185" s="4"/>
      <c r="H185" s="4">
        <v>7.45</v>
      </c>
      <c r="I185" s="4">
        <v>7.45</v>
      </c>
      <c r="J185" s="4">
        <v>7.45</v>
      </c>
      <c r="K185" s="15">
        <v>7.45</v>
      </c>
      <c r="L185" s="4">
        <v>7.45</v>
      </c>
      <c r="M185" s="4"/>
      <c r="N185" s="4"/>
      <c r="O185" s="15"/>
      <c r="P185" s="4"/>
      <c r="Q185" s="338"/>
      <c r="R185" s="15" t="str">
        <f t="shared" si="42"/>
        <v>No</v>
      </c>
      <c r="S185" s="15" t="str">
        <f t="shared" si="43"/>
        <v>No</v>
      </c>
      <c r="T185" s="221" t="str">
        <f t="shared" si="44"/>
        <v>No</v>
      </c>
      <c r="U185" s="223" t="str">
        <f t="shared" si="45"/>
        <v>N/A</v>
      </c>
      <c r="V185" s="221" t="str">
        <f t="shared" si="46"/>
        <v>No</v>
      </c>
      <c r="W185" s="223" t="str">
        <f t="shared" si="47"/>
        <v>N/A</v>
      </c>
      <c r="X185" s="221" t="str">
        <f t="shared" si="48"/>
        <v>No</v>
      </c>
      <c r="Y185" s="223" t="str">
        <f t="shared" si="49"/>
        <v>N/A</v>
      </c>
      <c r="Z185" s="222" t="str">
        <f t="shared" si="50"/>
        <v>No</v>
      </c>
      <c r="AA185" s="68" t="str">
        <f t="shared" si="51"/>
        <v>N/A</v>
      </c>
      <c r="AB185" s="65" t="str">
        <f t="shared" si="52"/>
        <v>No</v>
      </c>
      <c r="AC185" s="68" t="str">
        <f t="shared" si="53"/>
        <v>N/A</v>
      </c>
      <c r="AD185" s="65" t="str">
        <f t="shared" si="54"/>
        <v>No</v>
      </c>
      <c r="AE185" s="68" t="str">
        <f t="shared" si="55"/>
        <v>N/A</v>
      </c>
      <c r="AF185" s="66"/>
    </row>
    <row r="186" spans="1:32" ht="14.5" hidden="1" customHeight="1">
      <c r="A186" s="66" t="s">
        <v>18</v>
      </c>
      <c r="B186" s="66" t="s">
        <v>29</v>
      </c>
      <c r="C186" s="66" t="str" cm="1">
        <f t="array" ref="C186">_xlfn.IFNA(_xlfn.IFS(B186="Starter","Starters &amp; Sides",B186="Sides","Starters &amp; Sides"),B186)</f>
        <v>Desserts</v>
      </c>
      <c r="D186" s="84" t="s">
        <v>3454</v>
      </c>
      <c r="E186" s="74"/>
      <c r="F186" s="4"/>
      <c r="G186" s="4"/>
      <c r="H186" s="4"/>
      <c r="I186" s="4"/>
      <c r="J186" s="4"/>
      <c r="K186" s="15"/>
      <c r="L186" s="4"/>
      <c r="M186" s="4"/>
      <c r="N186" s="4"/>
      <c r="O186" s="15">
        <v>8.4499999999999993</v>
      </c>
      <c r="P186" s="4"/>
      <c r="Q186" s="338"/>
      <c r="R186" s="15" t="str">
        <f t="shared" si="42"/>
        <v>No</v>
      </c>
      <c r="S186" s="15" t="str">
        <f t="shared" si="43"/>
        <v>No</v>
      </c>
      <c r="T186" s="221" t="str">
        <f t="shared" si="44"/>
        <v>No</v>
      </c>
      <c r="U186" s="223" t="str">
        <f t="shared" si="45"/>
        <v>N/A</v>
      </c>
      <c r="V186" s="221" t="str">
        <f t="shared" si="46"/>
        <v>No</v>
      </c>
      <c r="W186" s="223" t="str">
        <f t="shared" si="47"/>
        <v>N/A</v>
      </c>
      <c r="X186" s="221" t="str">
        <f t="shared" si="48"/>
        <v>No</v>
      </c>
      <c r="Y186" s="223" t="str">
        <f t="shared" si="49"/>
        <v>N/A</v>
      </c>
      <c r="Z186" s="222" t="str">
        <f t="shared" si="50"/>
        <v>No</v>
      </c>
      <c r="AA186" s="68" t="str">
        <f t="shared" si="51"/>
        <v>N/A</v>
      </c>
      <c r="AB186" s="65" t="str">
        <f t="shared" si="52"/>
        <v>No</v>
      </c>
      <c r="AC186" s="68" t="str">
        <f t="shared" si="53"/>
        <v>N/A</v>
      </c>
      <c r="AD186" s="65" t="str">
        <f t="shared" si="54"/>
        <v>No</v>
      </c>
      <c r="AE186" s="68" t="str">
        <f t="shared" si="55"/>
        <v>N/A</v>
      </c>
      <c r="AF186" s="66"/>
    </row>
    <row r="187" spans="1:32" ht="14.5" customHeight="1">
      <c r="A187" s="66" t="s">
        <v>18</v>
      </c>
      <c r="B187" s="66" t="s">
        <v>29</v>
      </c>
      <c r="C187" s="66" t="str" cm="1">
        <f t="array" ref="C187">_xlfn.IFNA(_xlfn.IFS(B187="Starter","Starters &amp; Sides",B187="Sides","Starters &amp; Sides"),B187)</f>
        <v>Desserts</v>
      </c>
      <c r="D187" s="84" t="s">
        <v>3455</v>
      </c>
      <c r="E187" s="74"/>
      <c r="F187" s="4"/>
      <c r="G187" s="4"/>
      <c r="H187" s="4"/>
      <c r="I187" s="4"/>
      <c r="J187" s="4"/>
      <c r="K187" s="15"/>
      <c r="L187" s="4"/>
      <c r="M187" s="4">
        <v>7.95</v>
      </c>
      <c r="N187" s="4">
        <v>7.95</v>
      </c>
      <c r="O187" s="15">
        <v>7.95</v>
      </c>
      <c r="P187" s="4">
        <v>7.95</v>
      </c>
      <c r="Q187" s="338">
        <v>7.95</v>
      </c>
      <c r="R187" s="15" t="str">
        <f t="shared" si="42"/>
        <v>Yes</v>
      </c>
      <c r="S187" s="15" t="str">
        <f t="shared" si="43"/>
        <v>No</v>
      </c>
      <c r="T187" s="221" t="str">
        <f t="shared" si="44"/>
        <v>Yes</v>
      </c>
      <c r="U187" s="223">
        <f t="shared" si="45"/>
        <v>0</v>
      </c>
      <c r="V187" s="221" t="str">
        <f t="shared" si="46"/>
        <v>Yes</v>
      </c>
      <c r="W187" s="223">
        <f t="shared" si="47"/>
        <v>0</v>
      </c>
      <c r="X187" s="221" t="str">
        <f t="shared" si="48"/>
        <v>Yes</v>
      </c>
      <c r="Y187" s="223">
        <f t="shared" si="49"/>
        <v>0</v>
      </c>
      <c r="Z187" s="222" t="str">
        <f t="shared" si="50"/>
        <v>Yes</v>
      </c>
      <c r="AA187" s="68">
        <f t="shared" si="51"/>
        <v>0</v>
      </c>
      <c r="AB187" s="65" t="str">
        <f t="shared" si="52"/>
        <v>No</v>
      </c>
      <c r="AC187" s="68" t="str">
        <f t="shared" si="53"/>
        <v>N/A</v>
      </c>
      <c r="AD187" s="65" t="str">
        <f t="shared" si="54"/>
        <v>No</v>
      </c>
      <c r="AE187" s="68" t="str">
        <f t="shared" si="55"/>
        <v>N/A</v>
      </c>
      <c r="AF187" s="66"/>
    </row>
    <row r="188" spans="1:32" ht="14.5" hidden="1" customHeight="1">
      <c r="A188" s="66" t="s">
        <v>18</v>
      </c>
      <c r="B188" s="66" t="s">
        <v>29</v>
      </c>
      <c r="C188" s="66" t="str" cm="1">
        <f t="array" ref="C188">_xlfn.IFNA(_xlfn.IFS(B188="Starter","Starters &amp; Sides",B188="Sides","Starters &amp; Sides"),B188)</f>
        <v>Desserts</v>
      </c>
      <c r="D188" s="84" t="s">
        <v>3456</v>
      </c>
      <c r="E188" s="74"/>
      <c r="F188" s="4"/>
      <c r="G188" s="4"/>
      <c r="H188" s="4">
        <v>6.45</v>
      </c>
      <c r="I188" s="4">
        <v>6.45</v>
      </c>
      <c r="J188" s="4"/>
      <c r="K188" s="15"/>
      <c r="L188" s="4"/>
      <c r="M188" s="4"/>
      <c r="N188" s="4"/>
      <c r="O188" s="15"/>
      <c r="P188" s="4"/>
      <c r="Q188" s="338"/>
      <c r="R188" s="15" t="str">
        <f t="shared" si="42"/>
        <v>No</v>
      </c>
      <c r="S188" s="15" t="str">
        <f t="shared" si="43"/>
        <v>No</v>
      </c>
      <c r="T188" s="221" t="str">
        <f t="shared" si="44"/>
        <v>No</v>
      </c>
      <c r="U188" s="223" t="str">
        <f t="shared" si="45"/>
        <v>N/A</v>
      </c>
      <c r="V188" s="221" t="str">
        <f t="shared" si="46"/>
        <v>No</v>
      </c>
      <c r="W188" s="223" t="str">
        <f t="shared" si="47"/>
        <v>N/A</v>
      </c>
      <c r="X188" s="221" t="str">
        <f t="shared" si="48"/>
        <v>No</v>
      </c>
      <c r="Y188" s="223" t="str">
        <f t="shared" si="49"/>
        <v>N/A</v>
      </c>
      <c r="Z188" s="222" t="str">
        <f t="shared" si="50"/>
        <v>No</v>
      </c>
      <c r="AA188" s="68" t="str">
        <f t="shared" si="51"/>
        <v>N/A</v>
      </c>
      <c r="AB188" s="65" t="str">
        <f t="shared" si="52"/>
        <v>No</v>
      </c>
      <c r="AC188" s="68" t="str">
        <f t="shared" si="53"/>
        <v>N/A</v>
      </c>
      <c r="AD188" s="65" t="str">
        <f t="shared" si="54"/>
        <v>No</v>
      </c>
      <c r="AE188" s="68" t="str">
        <f t="shared" si="55"/>
        <v>N/A</v>
      </c>
      <c r="AF188" s="66"/>
    </row>
    <row r="189" spans="1:32" ht="14.5" hidden="1" customHeight="1">
      <c r="A189" s="66" t="s">
        <v>18</v>
      </c>
      <c r="B189" s="66" t="s">
        <v>29</v>
      </c>
      <c r="C189" s="66" t="str" cm="1">
        <f t="array" ref="C189">_xlfn.IFNA(_xlfn.IFS(B189="Starter","Starters &amp; Sides",B189="Sides","Starters &amp; Sides"),B189)</f>
        <v>Desserts</v>
      </c>
      <c r="D189" s="84" t="s">
        <v>404</v>
      </c>
      <c r="E189" s="74"/>
      <c r="F189" s="4"/>
      <c r="G189" s="4"/>
      <c r="H189" s="4">
        <v>7.45</v>
      </c>
      <c r="I189" s="4">
        <v>7.45</v>
      </c>
      <c r="J189" s="4">
        <v>7.45</v>
      </c>
      <c r="K189" s="15">
        <v>7.45</v>
      </c>
      <c r="L189" s="4">
        <v>7.45</v>
      </c>
      <c r="M189" s="4"/>
      <c r="N189" s="4"/>
      <c r="O189" s="15"/>
      <c r="P189" s="4"/>
      <c r="Q189" s="338"/>
      <c r="R189" s="15" t="str">
        <f t="shared" si="42"/>
        <v>No</v>
      </c>
      <c r="S189" s="15" t="str">
        <f t="shared" si="43"/>
        <v>No</v>
      </c>
      <c r="T189" s="221" t="str">
        <f t="shared" si="44"/>
        <v>No</v>
      </c>
      <c r="U189" s="223" t="str">
        <f t="shared" si="45"/>
        <v>N/A</v>
      </c>
      <c r="V189" s="221" t="str">
        <f t="shared" si="46"/>
        <v>No</v>
      </c>
      <c r="W189" s="223" t="str">
        <f t="shared" si="47"/>
        <v>N/A</v>
      </c>
      <c r="X189" s="221" t="str">
        <f t="shared" si="48"/>
        <v>No</v>
      </c>
      <c r="Y189" s="223" t="str">
        <f t="shared" si="49"/>
        <v>N/A</v>
      </c>
      <c r="Z189" s="222" t="str">
        <f t="shared" si="50"/>
        <v>No</v>
      </c>
      <c r="AA189" s="68" t="str">
        <f t="shared" si="51"/>
        <v>N/A</v>
      </c>
      <c r="AB189" s="65" t="str">
        <f t="shared" si="52"/>
        <v>No</v>
      </c>
      <c r="AC189" s="68" t="str">
        <f t="shared" si="53"/>
        <v>N/A</v>
      </c>
      <c r="AD189" s="65" t="str">
        <f t="shared" si="54"/>
        <v>No</v>
      </c>
      <c r="AE189" s="68" t="str">
        <f t="shared" si="55"/>
        <v>N/A</v>
      </c>
      <c r="AF189" s="66"/>
    </row>
    <row r="190" spans="1:32" ht="14.5" customHeight="1">
      <c r="A190" s="66" t="s">
        <v>18</v>
      </c>
      <c r="B190" s="66" t="s">
        <v>29</v>
      </c>
      <c r="C190" s="66" t="str" cm="1">
        <f t="array" ref="C190">_xlfn.IFNA(_xlfn.IFS(B190="Starter","Starters &amp; Sides",B190="Sides","Starters &amp; Sides"),B190)</f>
        <v>Desserts</v>
      </c>
      <c r="D190" s="84" t="s">
        <v>417</v>
      </c>
      <c r="E190" s="74"/>
      <c r="F190" s="4"/>
      <c r="G190" s="4"/>
      <c r="H190" s="4">
        <v>7.45</v>
      </c>
      <c r="I190" s="4">
        <v>7.45</v>
      </c>
      <c r="J190" s="4">
        <v>7.45</v>
      </c>
      <c r="K190" s="15">
        <v>7.45</v>
      </c>
      <c r="L190" s="4">
        <v>7.45</v>
      </c>
      <c r="M190" s="4">
        <v>7.95</v>
      </c>
      <c r="N190" s="4">
        <v>7.95</v>
      </c>
      <c r="O190" s="15">
        <v>7.95</v>
      </c>
      <c r="P190" s="4">
        <v>7.95</v>
      </c>
      <c r="Q190" s="338">
        <v>7.95</v>
      </c>
      <c r="R190" s="15" t="str">
        <f t="shared" si="42"/>
        <v>Yes</v>
      </c>
      <c r="S190" s="15" t="str">
        <f t="shared" si="43"/>
        <v>No</v>
      </c>
      <c r="T190" s="221" t="str">
        <f t="shared" si="44"/>
        <v>Yes</v>
      </c>
      <c r="U190" s="223">
        <f t="shared" si="45"/>
        <v>0</v>
      </c>
      <c r="V190" s="221" t="str">
        <f t="shared" si="46"/>
        <v>Yes</v>
      </c>
      <c r="W190" s="223">
        <f t="shared" si="47"/>
        <v>0</v>
      </c>
      <c r="X190" s="221" t="str">
        <f t="shared" si="48"/>
        <v>Yes</v>
      </c>
      <c r="Y190" s="223">
        <f t="shared" si="49"/>
        <v>0</v>
      </c>
      <c r="Z190" s="222" t="str">
        <f t="shared" si="50"/>
        <v>Yes</v>
      </c>
      <c r="AA190" s="68">
        <f t="shared" si="51"/>
        <v>0</v>
      </c>
      <c r="AB190" s="65" t="str">
        <f t="shared" si="52"/>
        <v>Yes</v>
      </c>
      <c r="AC190" s="68">
        <f t="shared" si="53"/>
        <v>6.7114093959731447E-2</v>
      </c>
      <c r="AD190" s="65" t="str">
        <f t="shared" si="54"/>
        <v>No</v>
      </c>
      <c r="AE190" s="68" t="str">
        <f t="shared" si="55"/>
        <v>N/A</v>
      </c>
      <c r="AF190" s="66"/>
    </row>
    <row r="191" spans="1:32" ht="14.5" hidden="1" customHeight="1">
      <c r="A191" s="66" t="s">
        <v>18</v>
      </c>
      <c r="B191" s="66" t="s">
        <v>29</v>
      </c>
      <c r="C191" s="66" t="str" cm="1">
        <f t="array" ref="C191">_xlfn.IFNA(_xlfn.IFS(B191="Starter","Starters &amp; Sides",B191="Sides","Starters &amp; Sides"),B191)</f>
        <v>Desserts</v>
      </c>
      <c r="D191" s="84" t="s">
        <v>401</v>
      </c>
      <c r="E191" s="74"/>
      <c r="F191" s="4"/>
      <c r="G191" s="4"/>
      <c r="H191" s="4"/>
      <c r="I191" s="4"/>
      <c r="J191" s="4"/>
      <c r="K191" s="15"/>
      <c r="L191" s="4">
        <v>7.45</v>
      </c>
      <c r="M191" s="4"/>
      <c r="N191" s="4"/>
      <c r="O191" s="15"/>
      <c r="P191" s="4"/>
      <c r="Q191" s="338"/>
      <c r="R191" s="15" t="str">
        <f t="shared" si="42"/>
        <v>No</v>
      </c>
      <c r="S191" s="15" t="str">
        <f t="shared" si="43"/>
        <v>No</v>
      </c>
      <c r="T191" s="221" t="str">
        <f t="shared" si="44"/>
        <v>No</v>
      </c>
      <c r="U191" s="223" t="str">
        <f t="shared" si="45"/>
        <v>N/A</v>
      </c>
      <c r="V191" s="221" t="str">
        <f t="shared" si="46"/>
        <v>No</v>
      </c>
      <c r="W191" s="223" t="str">
        <f t="shared" si="47"/>
        <v>N/A</v>
      </c>
      <c r="X191" s="221" t="str">
        <f t="shared" si="48"/>
        <v>No</v>
      </c>
      <c r="Y191" s="223" t="str">
        <f t="shared" si="49"/>
        <v>N/A</v>
      </c>
      <c r="Z191" s="222" t="str">
        <f t="shared" si="50"/>
        <v>No</v>
      </c>
      <c r="AA191" s="68" t="str">
        <f t="shared" si="51"/>
        <v>N/A</v>
      </c>
      <c r="AB191" s="65" t="str">
        <f t="shared" si="52"/>
        <v>No</v>
      </c>
      <c r="AC191" s="68" t="str">
        <f t="shared" si="53"/>
        <v>N/A</v>
      </c>
      <c r="AD191" s="65" t="str">
        <f t="shared" si="54"/>
        <v>No</v>
      </c>
      <c r="AE191" s="68" t="str">
        <f t="shared" si="55"/>
        <v>N/A</v>
      </c>
      <c r="AF191" s="66"/>
    </row>
    <row r="192" spans="1:32" ht="14.5" customHeight="1">
      <c r="A192" s="66" t="s">
        <v>18</v>
      </c>
      <c r="B192" s="66" t="s">
        <v>29</v>
      </c>
      <c r="C192" s="66" t="str" cm="1">
        <f t="array" ref="C192">_xlfn.IFNA(_xlfn.IFS(B192="Starter","Starters &amp; Sides",B192="Sides","Starters &amp; Sides"),B192)</f>
        <v>Desserts</v>
      </c>
      <c r="D192" s="84" t="s">
        <v>3457</v>
      </c>
      <c r="E192" s="74"/>
      <c r="F192" s="4"/>
      <c r="G192" s="4"/>
      <c r="H192" s="4"/>
      <c r="I192" s="4"/>
      <c r="J192" s="4"/>
      <c r="K192" s="15"/>
      <c r="L192" s="4">
        <v>6.45</v>
      </c>
      <c r="M192" s="4">
        <v>7.25</v>
      </c>
      <c r="N192" s="4">
        <v>7.25</v>
      </c>
      <c r="O192" s="15">
        <v>7.45</v>
      </c>
      <c r="P192" s="4">
        <v>7.45</v>
      </c>
      <c r="Q192" s="338">
        <v>7.45</v>
      </c>
      <c r="R192" s="15" t="str">
        <f t="shared" si="42"/>
        <v>Yes</v>
      </c>
      <c r="S192" s="15" t="str">
        <f t="shared" si="43"/>
        <v>No</v>
      </c>
      <c r="T192" s="221" t="str">
        <f t="shared" si="44"/>
        <v>Yes</v>
      </c>
      <c r="U192" s="223">
        <f t="shared" si="45"/>
        <v>0</v>
      </c>
      <c r="V192" s="221" t="str">
        <f t="shared" si="46"/>
        <v>Yes</v>
      </c>
      <c r="W192" s="223">
        <f t="shared" si="47"/>
        <v>0</v>
      </c>
      <c r="X192" s="221" t="str">
        <f t="shared" si="48"/>
        <v>Yes</v>
      </c>
      <c r="Y192" s="223">
        <f t="shared" si="49"/>
        <v>2.7586206896551779E-2</v>
      </c>
      <c r="Z192" s="222" t="str">
        <f t="shared" si="50"/>
        <v>Yes</v>
      </c>
      <c r="AA192" s="68">
        <f t="shared" si="51"/>
        <v>2.7586206896551779E-2</v>
      </c>
      <c r="AB192" s="65" t="str">
        <f t="shared" si="52"/>
        <v>Yes</v>
      </c>
      <c r="AC192" s="68">
        <f t="shared" si="53"/>
        <v>0.15503875968992253</v>
      </c>
      <c r="AD192" s="65" t="str">
        <f t="shared" si="54"/>
        <v>No</v>
      </c>
      <c r="AE192" s="68" t="str">
        <f t="shared" si="55"/>
        <v>N/A</v>
      </c>
      <c r="AF192" s="291"/>
    </row>
    <row r="193" spans="1:32" ht="14.5" customHeight="1">
      <c r="A193" s="66" t="s">
        <v>18</v>
      </c>
      <c r="B193" s="66" t="s">
        <v>29</v>
      </c>
      <c r="C193" s="66" t="str" cm="1">
        <f t="array" ref="C193">_xlfn.IFNA(_xlfn.IFS(B193="Starter","Starters &amp; Sides",B193="Sides","Starters &amp; Sides"),B193)</f>
        <v>Desserts</v>
      </c>
      <c r="D193" s="84" t="s">
        <v>3458</v>
      </c>
      <c r="E193" s="74"/>
      <c r="F193" s="4"/>
      <c r="G193" s="4"/>
      <c r="H193" s="4"/>
      <c r="I193" s="4"/>
      <c r="J193" s="4"/>
      <c r="K193" s="15"/>
      <c r="L193" s="4"/>
      <c r="M193" s="4">
        <v>7.95</v>
      </c>
      <c r="N193" s="4">
        <v>7.95</v>
      </c>
      <c r="O193" s="15">
        <v>7.95</v>
      </c>
      <c r="P193" s="4">
        <v>7.95</v>
      </c>
      <c r="Q193" s="338">
        <v>7.95</v>
      </c>
      <c r="R193" s="15" t="str">
        <f t="shared" si="42"/>
        <v>Yes</v>
      </c>
      <c r="S193" s="15" t="str">
        <f t="shared" si="43"/>
        <v>No</v>
      </c>
      <c r="T193" s="221" t="str">
        <f t="shared" si="44"/>
        <v>Yes</v>
      </c>
      <c r="U193" s="223">
        <f t="shared" si="45"/>
        <v>0</v>
      </c>
      <c r="V193" s="221" t="str">
        <f t="shared" si="46"/>
        <v>Yes</v>
      </c>
      <c r="W193" s="223">
        <f t="shared" si="47"/>
        <v>0</v>
      </c>
      <c r="X193" s="221" t="str">
        <f t="shared" si="48"/>
        <v>Yes</v>
      </c>
      <c r="Y193" s="223">
        <f t="shared" si="49"/>
        <v>0</v>
      </c>
      <c r="Z193" s="222" t="str">
        <f t="shared" si="50"/>
        <v>Yes</v>
      </c>
      <c r="AA193" s="68">
        <f t="shared" si="51"/>
        <v>0</v>
      </c>
      <c r="AB193" s="65" t="str">
        <f t="shared" si="52"/>
        <v>No</v>
      </c>
      <c r="AC193" s="68" t="str">
        <f t="shared" si="53"/>
        <v>N/A</v>
      </c>
      <c r="AD193" s="65" t="str">
        <f t="shared" si="54"/>
        <v>No</v>
      </c>
      <c r="AE193" s="68" t="str">
        <f t="shared" si="55"/>
        <v>N/A</v>
      </c>
      <c r="AF193" s="8"/>
    </row>
    <row r="194" spans="1:32" ht="14.5" hidden="1" customHeight="1">
      <c r="A194" s="66" t="s">
        <v>18</v>
      </c>
      <c r="B194" s="66" t="s">
        <v>29</v>
      </c>
      <c r="C194" s="66" t="str" cm="1">
        <f t="array" ref="C194">_xlfn.IFNA(_xlfn.IFS(B194="Starter","Starters &amp; Sides",B194="Sides","Starters &amp; Sides"),B194)</f>
        <v>Desserts</v>
      </c>
      <c r="D194" s="84" t="s">
        <v>3459</v>
      </c>
      <c r="E194" s="74"/>
      <c r="F194" s="4"/>
      <c r="G194" s="4"/>
      <c r="H194" s="4"/>
      <c r="I194" s="4"/>
      <c r="J194" s="4"/>
      <c r="K194" s="15"/>
      <c r="L194" s="4"/>
      <c r="M194" s="4">
        <v>7.95</v>
      </c>
      <c r="N194" s="4">
        <v>7.95</v>
      </c>
      <c r="O194" s="15">
        <v>7.95</v>
      </c>
      <c r="P194" s="4">
        <v>7.95</v>
      </c>
      <c r="Q194" s="338"/>
      <c r="R194" s="15" t="str">
        <f t="shared" si="42"/>
        <v>No</v>
      </c>
      <c r="S194" s="15" t="str">
        <f t="shared" si="43"/>
        <v>No</v>
      </c>
      <c r="T194" s="221" t="str">
        <f t="shared" si="44"/>
        <v>No</v>
      </c>
      <c r="U194" s="223" t="str">
        <f t="shared" si="45"/>
        <v>N/A</v>
      </c>
      <c r="V194" s="221" t="str">
        <f t="shared" si="46"/>
        <v>No</v>
      </c>
      <c r="W194" s="223" t="str">
        <f t="shared" si="47"/>
        <v>N/A</v>
      </c>
      <c r="X194" s="221" t="str">
        <f t="shared" si="48"/>
        <v>No</v>
      </c>
      <c r="Y194" s="223" t="str">
        <f t="shared" si="49"/>
        <v>N/A</v>
      </c>
      <c r="Z194" s="222" t="str">
        <f t="shared" si="50"/>
        <v>No</v>
      </c>
      <c r="AA194" s="68" t="str">
        <f t="shared" si="51"/>
        <v>N/A</v>
      </c>
      <c r="AB194" s="65" t="str">
        <f t="shared" si="52"/>
        <v>No</v>
      </c>
      <c r="AC194" s="68" t="str">
        <f t="shared" si="53"/>
        <v>N/A</v>
      </c>
      <c r="AD194" s="65" t="str">
        <f t="shared" si="54"/>
        <v>No</v>
      </c>
      <c r="AE194" s="68" t="str">
        <f t="shared" si="55"/>
        <v>N/A</v>
      </c>
      <c r="AF194" s="8"/>
    </row>
    <row r="195" spans="1:32" ht="14.5" hidden="1" customHeight="1">
      <c r="A195" s="66" t="s">
        <v>18</v>
      </c>
      <c r="B195" s="66" t="s">
        <v>29</v>
      </c>
      <c r="C195" s="66" t="str" cm="1">
        <f t="array" ref="C195">_xlfn.IFNA(_xlfn.IFS(B195="Starter","Starters &amp; Sides",B195="Sides","Starters &amp; Sides"),B195)</f>
        <v>Desserts</v>
      </c>
      <c r="D195" s="84" t="s">
        <v>3460</v>
      </c>
      <c r="E195" s="74"/>
      <c r="F195" s="4"/>
      <c r="G195" s="4"/>
      <c r="H195" s="4">
        <v>7.45</v>
      </c>
      <c r="I195" s="4"/>
      <c r="J195" s="4"/>
      <c r="K195" s="15"/>
      <c r="L195" s="4"/>
      <c r="M195" s="4"/>
      <c r="N195" s="4"/>
      <c r="O195" s="15"/>
      <c r="P195" s="4"/>
      <c r="Q195" s="338"/>
      <c r="R195" s="15" t="str">
        <f t="shared" si="42"/>
        <v>No</v>
      </c>
      <c r="S195" s="15" t="str">
        <f t="shared" si="43"/>
        <v>No</v>
      </c>
      <c r="T195" s="221" t="str">
        <f t="shared" si="44"/>
        <v>No</v>
      </c>
      <c r="U195" s="223" t="str">
        <f t="shared" si="45"/>
        <v>N/A</v>
      </c>
      <c r="V195" s="221" t="str">
        <f t="shared" si="46"/>
        <v>No</v>
      </c>
      <c r="W195" s="223" t="str">
        <f t="shared" si="47"/>
        <v>N/A</v>
      </c>
      <c r="X195" s="221" t="str">
        <f t="shared" si="48"/>
        <v>No</v>
      </c>
      <c r="Y195" s="223" t="str">
        <f t="shared" si="49"/>
        <v>N/A</v>
      </c>
      <c r="Z195" s="222" t="str">
        <f t="shared" si="50"/>
        <v>No</v>
      </c>
      <c r="AA195" s="68" t="str">
        <f t="shared" si="51"/>
        <v>N/A</v>
      </c>
      <c r="AB195" s="65" t="str">
        <f t="shared" si="52"/>
        <v>No</v>
      </c>
      <c r="AC195" s="68" t="str">
        <f t="shared" si="53"/>
        <v>N/A</v>
      </c>
      <c r="AD195" s="65" t="str">
        <f t="shared" si="54"/>
        <v>No</v>
      </c>
      <c r="AE195" s="68" t="str">
        <f t="shared" si="55"/>
        <v>N/A</v>
      </c>
      <c r="AF195" s="8"/>
    </row>
    <row r="196" spans="1:32" ht="14.5" customHeight="1">
      <c r="A196" s="66" t="s">
        <v>18</v>
      </c>
      <c r="B196" s="66" t="s">
        <v>29</v>
      </c>
      <c r="C196" s="66" t="str" cm="1">
        <f t="array" ref="C196">_xlfn.IFNA(_xlfn.IFS(B196="Starter","Starters &amp; Sides",B196="Sides","Starters &amp; Sides"),B196)</f>
        <v>Desserts</v>
      </c>
      <c r="D196" s="84" t="s">
        <v>3461</v>
      </c>
      <c r="E196" s="74"/>
      <c r="F196" s="4"/>
      <c r="G196" s="4"/>
      <c r="H196" s="4"/>
      <c r="I196" s="4"/>
      <c r="J196" s="4"/>
      <c r="K196" s="15"/>
      <c r="L196" s="4">
        <v>5.45</v>
      </c>
      <c r="M196" s="4">
        <v>6.25</v>
      </c>
      <c r="N196" s="4">
        <v>6.25</v>
      </c>
      <c r="O196" s="15">
        <v>6.25</v>
      </c>
      <c r="P196" s="4">
        <v>6.25</v>
      </c>
      <c r="Q196" s="338">
        <v>6.25</v>
      </c>
      <c r="R196" s="15" t="str">
        <f t="shared" si="42"/>
        <v>Yes</v>
      </c>
      <c r="S196" s="15" t="str">
        <f t="shared" si="43"/>
        <v>No</v>
      </c>
      <c r="T196" s="221" t="str">
        <f t="shared" si="44"/>
        <v>Yes</v>
      </c>
      <c r="U196" s="223">
        <f t="shared" si="45"/>
        <v>0</v>
      </c>
      <c r="V196" s="221" t="str">
        <f t="shared" si="46"/>
        <v>Yes</v>
      </c>
      <c r="W196" s="223">
        <f t="shared" si="47"/>
        <v>0</v>
      </c>
      <c r="X196" s="221" t="str">
        <f t="shared" si="48"/>
        <v>Yes</v>
      </c>
      <c r="Y196" s="223">
        <f t="shared" si="49"/>
        <v>0</v>
      </c>
      <c r="Z196" s="222" t="str">
        <f t="shared" si="50"/>
        <v>Yes</v>
      </c>
      <c r="AA196" s="68">
        <f t="shared" si="51"/>
        <v>0</v>
      </c>
      <c r="AB196" s="65" t="str">
        <f t="shared" si="52"/>
        <v>Yes</v>
      </c>
      <c r="AC196" s="68">
        <f t="shared" si="53"/>
        <v>0.14678899082568808</v>
      </c>
      <c r="AD196" s="65" t="str">
        <f t="shared" si="54"/>
        <v>No</v>
      </c>
      <c r="AE196" s="68" t="str">
        <f t="shared" si="55"/>
        <v>N/A</v>
      </c>
      <c r="AF196" s="8"/>
    </row>
    <row r="197" spans="1:32" ht="14.5" hidden="1" customHeight="1">
      <c r="A197" s="66" t="s">
        <v>18</v>
      </c>
      <c r="B197" s="66" t="s">
        <v>29</v>
      </c>
      <c r="C197" s="66" t="str" cm="1">
        <f t="array" ref="C197">_xlfn.IFNA(_xlfn.IFS(B197="Starter","Starters &amp; Sides",B197="Sides","Starters &amp; Sides"),B197)</f>
        <v>Desserts</v>
      </c>
      <c r="D197" s="84" t="s">
        <v>3462</v>
      </c>
      <c r="E197" s="74"/>
      <c r="F197" s="4"/>
      <c r="G197" s="4"/>
      <c r="H197" s="4">
        <v>6.45</v>
      </c>
      <c r="I197" s="4"/>
      <c r="J197" s="4"/>
      <c r="K197" s="15"/>
      <c r="L197" s="4"/>
      <c r="M197" s="4"/>
      <c r="N197" s="4"/>
      <c r="O197" s="15"/>
      <c r="P197" s="4"/>
      <c r="Q197" s="338"/>
      <c r="R197" s="15" t="str">
        <f t="shared" si="42"/>
        <v>No</v>
      </c>
      <c r="S197" s="15" t="str">
        <f t="shared" si="43"/>
        <v>No</v>
      </c>
      <c r="T197" s="221" t="str">
        <f t="shared" si="44"/>
        <v>No</v>
      </c>
      <c r="U197" s="223" t="str">
        <f t="shared" si="45"/>
        <v>N/A</v>
      </c>
      <c r="V197" s="221" t="str">
        <f t="shared" si="46"/>
        <v>No</v>
      </c>
      <c r="W197" s="223" t="str">
        <f t="shared" si="47"/>
        <v>N/A</v>
      </c>
      <c r="X197" s="221" t="str">
        <f t="shared" si="48"/>
        <v>No</v>
      </c>
      <c r="Y197" s="223" t="str">
        <f t="shared" si="49"/>
        <v>N/A</v>
      </c>
      <c r="Z197" s="222" t="str">
        <f t="shared" si="50"/>
        <v>No</v>
      </c>
      <c r="AA197" s="68" t="str">
        <f t="shared" si="51"/>
        <v>N/A</v>
      </c>
      <c r="AB197" s="65" t="str">
        <f t="shared" si="52"/>
        <v>No</v>
      </c>
      <c r="AC197" s="68" t="str">
        <f t="shared" si="53"/>
        <v>N/A</v>
      </c>
      <c r="AD197" s="65" t="str">
        <f t="shared" si="54"/>
        <v>No</v>
      </c>
      <c r="AE197" s="68" t="str">
        <f t="shared" si="55"/>
        <v>N/A</v>
      </c>
      <c r="AF197" s="8"/>
    </row>
    <row r="198" spans="1:32" ht="14.5" hidden="1" customHeight="1">
      <c r="A198" s="66" t="s">
        <v>18</v>
      </c>
      <c r="B198" s="66" t="s">
        <v>29</v>
      </c>
      <c r="C198" s="66" t="str" cm="1">
        <f t="array" ref="C198">_xlfn.IFNA(_xlfn.IFS(B198="Starter","Starters &amp; Sides",B198="Sides","Starters &amp; Sides"),B198)</f>
        <v>Desserts</v>
      </c>
      <c r="D198" s="84" t="s">
        <v>3463</v>
      </c>
      <c r="E198" s="74"/>
      <c r="F198" s="4"/>
      <c r="G198" s="4"/>
      <c r="H198" s="4"/>
      <c r="I198" s="4"/>
      <c r="J198" s="4"/>
      <c r="K198" s="15"/>
      <c r="L198" s="4"/>
      <c r="M198" s="4">
        <v>10.45</v>
      </c>
      <c r="N198" s="4">
        <v>10.45</v>
      </c>
      <c r="O198" s="15"/>
      <c r="P198" s="4"/>
      <c r="Q198" s="338"/>
      <c r="R198" s="15" t="str">
        <f t="shared" si="42"/>
        <v>No</v>
      </c>
      <c r="S198" s="15" t="str">
        <f t="shared" si="43"/>
        <v>No</v>
      </c>
      <c r="T198" s="221" t="str">
        <f t="shared" si="44"/>
        <v>No</v>
      </c>
      <c r="U198" s="223" t="str">
        <f t="shared" si="45"/>
        <v>N/A</v>
      </c>
      <c r="V198" s="221" t="str">
        <f t="shared" si="46"/>
        <v>No</v>
      </c>
      <c r="W198" s="223" t="str">
        <f t="shared" si="47"/>
        <v>N/A</v>
      </c>
      <c r="X198" s="221" t="str">
        <f t="shared" si="48"/>
        <v>No</v>
      </c>
      <c r="Y198" s="223" t="str">
        <f t="shared" si="49"/>
        <v>N/A</v>
      </c>
      <c r="Z198" s="222" t="str">
        <f t="shared" si="50"/>
        <v>No</v>
      </c>
      <c r="AA198" s="68" t="str">
        <f t="shared" si="51"/>
        <v>N/A</v>
      </c>
      <c r="AB198" s="65" t="str">
        <f t="shared" si="52"/>
        <v>No</v>
      </c>
      <c r="AC198" s="68" t="str">
        <f t="shared" si="53"/>
        <v>N/A</v>
      </c>
      <c r="AD198" s="65" t="str">
        <f t="shared" si="54"/>
        <v>No</v>
      </c>
      <c r="AE198" s="68" t="str">
        <f t="shared" si="55"/>
        <v>N/A</v>
      </c>
      <c r="AF198" s="8"/>
    </row>
    <row r="199" spans="1:32" ht="14.5" customHeight="1">
      <c r="A199" s="66" t="s">
        <v>18</v>
      </c>
      <c r="B199" s="66" t="s">
        <v>29</v>
      </c>
      <c r="C199" s="66" t="str" cm="1">
        <f t="array" ref="C199">_xlfn.IFNA(_xlfn.IFS(B199="Starter","Starters &amp; Sides",B199="Sides","Starters &amp; Sides"),B199)</f>
        <v>Desserts</v>
      </c>
      <c r="D199" s="84" t="s">
        <v>3464</v>
      </c>
      <c r="E199" s="74"/>
      <c r="F199" s="4"/>
      <c r="G199" s="4"/>
      <c r="H199" s="4"/>
      <c r="I199" s="4"/>
      <c r="J199" s="4">
        <v>7.45</v>
      </c>
      <c r="K199" s="15">
        <v>7.45</v>
      </c>
      <c r="L199" s="4">
        <v>7.45</v>
      </c>
      <c r="M199" s="4">
        <v>7.95</v>
      </c>
      <c r="N199" s="4">
        <v>7.95</v>
      </c>
      <c r="O199" s="15">
        <v>8.4499999999999993</v>
      </c>
      <c r="P199" s="4">
        <v>8.25</v>
      </c>
      <c r="Q199" s="338">
        <v>8.4499999999999993</v>
      </c>
      <c r="R199" s="15" t="str">
        <f t="shared" si="42"/>
        <v>Yes</v>
      </c>
      <c r="S199" s="15" t="str">
        <f t="shared" si="43"/>
        <v>No</v>
      </c>
      <c r="T199" s="221" t="str">
        <f t="shared" si="44"/>
        <v>Yes</v>
      </c>
      <c r="U199" s="223">
        <f t="shared" si="45"/>
        <v>2.4242424242424176E-2</v>
      </c>
      <c r="V199" s="221" t="str">
        <f t="shared" si="46"/>
        <v>Yes</v>
      </c>
      <c r="W199" s="223">
        <f t="shared" si="47"/>
        <v>0</v>
      </c>
      <c r="X199" s="221" t="str">
        <f t="shared" si="48"/>
        <v>Yes</v>
      </c>
      <c r="Y199" s="223">
        <f t="shared" si="49"/>
        <v>6.2893081761006275E-2</v>
      </c>
      <c r="Z199" s="222" t="str">
        <f t="shared" si="50"/>
        <v>Yes</v>
      </c>
      <c r="AA199" s="68">
        <f t="shared" si="51"/>
        <v>6.2893081761006275E-2</v>
      </c>
      <c r="AB199" s="65" t="str">
        <f t="shared" si="52"/>
        <v>Yes</v>
      </c>
      <c r="AC199" s="68">
        <f t="shared" si="53"/>
        <v>0.13422818791946289</v>
      </c>
      <c r="AD199" s="65" t="str">
        <f t="shared" si="54"/>
        <v>No</v>
      </c>
      <c r="AE199" s="68" t="str">
        <f t="shared" si="55"/>
        <v>N/A</v>
      </c>
      <c r="AF199" s="8"/>
    </row>
    <row r="200" spans="1:32" ht="14.5" hidden="1" customHeight="1">
      <c r="A200" s="66" t="s">
        <v>18</v>
      </c>
      <c r="B200" s="66" t="s">
        <v>29</v>
      </c>
      <c r="C200" s="66" t="str" cm="1">
        <f t="array" ref="C200">_xlfn.IFNA(_xlfn.IFS(B200="Starter","Starters &amp; Sides",B200="Sides","Starters &amp; Sides"),B200)</f>
        <v>Desserts</v>
      </c>
      <c r="D200" s="84" t="s">
        <v>3465</v>
      </c>
      <c r="E200" s="74"/>
      <c r="F200" s="4"/>
      <c r="G200" s="4"/>
      <c r="H200" s="4">
        <v>6.45</v>
      </c>
      <c r="I200" s="4"/>
      <c r="J200" s="4"/>
      <c r="K200" s="15"/>
      <c r="L200" s="4"/>
      <c r="M200" s="4"/>
      <c r="N200" s="4"/>
      <c r="O200" s="15"/>
      <c r="P200" s="4"/>
      <c r="Q200" s="338"/>
      <c r="R200" s="15" t="str">
        <f t="shared" si="42"/>
        <v>No</v>
      </c>
      <c r="S200" s="15" t="str">
        <f t="shared" si="43"/>
        <v>No</v>
      </c>
      <c r="T200" s="221" t="str">
        <f t="shared" si="44"/>
        <v>No</v>
      </c>
      <c r="U200" s="223" t="str">
        <f t="shared" si="45"/>
        <v>N/A</v>
      </c>
      <c r="V200" s="221" t="str">
        <f t="shared" si="46"/>
        <v>No</v>
      </c>
      <c r="W200" s="223" t="str">
        <f t="shared" si="47"/>
        <v>N/A</v>
      </c>
      <c r="X200" s="221" t="str">
        <f t="shared" si="48"/>
        <v>No</v>
      </c>
      <c r="Y200" s="223" t="str">
        <f t="shared" si="49"/>
        <v>N/A</v>
      </c>
      <c r="Z200" s="222" t="str">
        <f t="shared" si="50"/>
        <v>No</v>
      </c>
      <c r="AA200" s="68" t="str">
        <f t="shared" si="51"/>
        <v>N/A</v>
      </c>
      <c r="AB200" s="65" t="str">
        <f t="shared" si="52"/>
        <v>No</v>
      </c>
      <c r="AC200" s="68" t="str">
        <f t="shared" si="53"/>
        <v>N/A</v>
      </c>
      <c r="AD200" s="65" t="str">
        <f t="shared" si="54"/>
        <v>No</v>
      </c>
      <c r="AE200" s="68" t="str">
        <f t="shared" si="55"/>
        <v>N/A</v>
      </c>
      <c r="AF200" s="8"/>
    </row>
    <row r="201" spans="1:32" ht="14.5" customHeight="1">
      <c r="A201" s="66" t="s">
        <v>18</v>
      </c>
      <c r="B201" s="66" t="s">
        <v>29</v>
      </c>
      <c r="C201" s="66" t="str" cm="1">
        <f t="array" ref="C201">_xlfn.IFNA(_xlfn.IFS(B201="Starter","Starters &amp; Sides",B201="Sides","Starters &amp; Sides"),B201)</f>
        <v>Desserts</v>
      </c>
      <c r="D201" s="84" t="s">
        <v>3466</v>
      </c>
      <c r="E201" s="74"/>
      <c r="F201" s="4"/>
      <c r="G201" s="4"/>
      <c r="H201" s="4"/>
      <c r="I201" s="4"/>
      <c r="J201" s="4"/>
      <c r="K201" s="15"/>
      <c r="L201" s="4"/>
      <c r="M201" s="4">
        <v>7.95</v>
      </c>
      <c r="N201" s="4">
        <v>7.95</v>
      </c>
      <c r="O201" s="15">
        <v>7.95</v>
      </c>
      <c r="P201" s="4">
        <v>7.95</v>
      </c>
      <c r="Q201" s="338">
        <v>7.95</v>
      </c>
      <c r="R201" s="15" t="str">
        <f t="shared" si="42"/>
        <v>Yes</v>
      </c>
      <c r="S201" s="15" t="str">
        <f t="shared" si="43"/>
        <v>No</v>
      </c>
      <c r="T201" s="221" t="str">
        <f t="shared" si="44"/>
        <v>Yes</v>
      </c>
      <c r="U201" s="223">
        <f t="shared" si="45"/>
        <v>0</v>
      </c>
      <c r="V201" s="221" t="str">
        <f t="shared" si="46"/>
        <v>Yes</v>
      </c>
      <c r="W201" s="223">
        <f t="shared" si="47"/>
        <v>0</v>
      </c>
      <c r="X201" s="221" t="str">
        <f t="shared" si="48"/>
        <v>Yes</v>
      </c>
      <c r="Y201" s="223">
        <f t="shared" si="49"/>
        <v>0</v>
      </c>
      <c r="Z201" s="222" t="str">
        <f t="shared" si="50"/>
        <v>Yes</v>
      </c>
      <c r="AA201" s="68">
        <f t="shared" si="51"/>
        <v>0</v>
      </c>
      <c r="AB201" s="65" t="str">
        <f t="shared" si="52"/>
        <v>No</v>
      </c>
      <c r="AC201" s="68" t="str">
        <f t="shared" si="53"/>
        <v>N/A</v>
      </c>
      <c r="AD201" s="65" t="str">
        <f t="shared" si="54"/>
        <v>No</v>
      </c>
      <c r="AE201" s="68" t="str">
        <f t="shared" si="55"/>
        <v>N/A</v>
      </c>
      <c r="AF201" s="8"/>
    </row>
    <row r="202" spans="1:32" ht="14.5" hidden="1" customHeight="1">
      <c r="A202" s="66" t="s">
        <v>18</v>
      </c>
      <c r="B202" s="66" t="s">
        <v>29</v>
      </c>
      <c r="C202" s="66" t="str" cm="1">
        <f t="array" ref="C202">_xlfn.IFNA(_xlfn.IFS(B202="Starter","Starters &amp; Sides",B202="Sides","Starters &amp; Sides"),B202)</f>
        <v>Desserts</v>
      </c>
      <c r="D202" s="84" t="s">
        <v>3467</v>
      </c>
      <c r="E202" s="74"/>
      <c r="F202" s="4"/>
      <c r="G202" s="4"/>
      <c r="H202" s="4">
        <v>6.45</v>
      </c>
      <c r="I202" s="4">
        <v>6.45</v>
      </c>
      <c r="J202" s="4"/>
      <c r="K202" s="15"/>
      <c r="L202" s="4"/>
      <c r="M202" s="4"/>
      <c r="N202" s="4"/>
      <c r="O202" s="15"/>
      <c r="P202" s="4"/>
      <c r="Q202" s="338"/>
      <c r="R202" s="15" t="str">
        <f t="shared" si="42"/>
        <v>No</v>
      </c>
      <c r="S202" s="15" t="str">
        <f t="shared" si="43"/>
        <v>No</v>
      </c>
      <c r="T202" s="221" t="str">
        <f t="shared" si="44"/>
        <v>No</v>
      </c>
      <c r="U202" s="223" t="str">
        <f t="shared" si="45"/>
        <v>N/A</v>
      </c>
      <c r="V202" s="221" t="str">
        <f t="shared" si="46"/>
        <v>No</v>
      </c>
      <c r="W202" s="223" t="str">
        <f t="shared" si="47"/>
        <v>N/A</v>
      </c>
      <c r="X202" s="221" t="str">
        <f t="shared" si="48"/>
        <v>No</v>
      </c>
      <c r="Y202" s="223" t="str">
        <f t="shared" si="49"/>
        <v>N/A</v>
      </c>
      <c r="Z202" s="222" t="str">
        <f t="shared" si="50"/>
        <v>No</v>
      </c>
      <c r="AA202" s="68" t="str">
        <f t="shared" si="51"/>
        <v>N/A</v>
      </c>
      <c r="AB202" s="65" t="str">
        <f t="shared" si="52"/>
        <v>No</v>
      </c>
      <c r="AC202" s="68" t="str">
        <f t="shared" si="53"/>
        <v>N/A</v>
      </c>
      <c r="AD202" s="65" t="str">
        <f t="shared" si="54"/>
        <v>No</v>
      </c>
      <c r="AE202" s="68" t="str">
        <f t="shared" si="55"/>
        <v>N/A</v>
      </c>
      <c r="AF202" s="8"/>
    </row>
    <row r="203" spans="1:32" ht="14.5" hidden="1" customHeight="1">
      <c r="A203" s="66" t="s">
        <v>18</v>
      </c>
      <c r="B203" s="66" t="s">
        <v>29</v>
      </c>
      <c r="C203" s="66" t="str" cm="1">
        <f t="array" ref="C203">_xlfn.IFNA(_xlfn.IFS(B203="Starter","Starters &amp; Sides",B203="Sides","Starters &amp; Sides"),B203)</f>
        <v>Desserts</v>
      </c>
      <c r="D203" s="84" t="s">
        <v>3468</v>
      </c>
      <c r="E203" s="74"/>
      <c r="F203" s="4"/>
      <c r="G203" s="4"/>
      <c r="H203" s="4">
        <v>7.45</v>
      </c>
      <c r="I203" s="4"/>
      <c r="J203" s="4"/>
      <c r="K203" s="15"/>
      <c r="L203" s="4"/>
      <c r="M203" s="4"/>
      <c r="N203" s="4"/>
      <c r="O203" s="15"/>
      <c r="P203" s="4"/>
      <c r="Q203" s="338"/>
      <c r="R203" s="15" t="str">
        <f t="shared" si="42"/>
        <v>No</v>
      </c>
      <c r="S203" s="15" t="str">
        <f t="shared" si="43"/>
        <v>No</v>
      </c>
      <c r="T203" s="221" t="str">
        <f t="shared" si="44"/>
        <v>No</v>
      </c>
      <c r="U203" s="223" t="str">
        <f t="shared" si="45"/>
        <v>N/A</v>
      </c>
      <c r="V203" s="221" t="str">
        <f t="shared" si="46"/>
        <v>No</v>
      </c>
      <c r="W203" s="223" t="str">
        <f t="shared" si="47"/>
        <v>N/A</v>
      </c>
      <c r="X203" s="221" t="str">
        <f t="shared" si="48"/>
        <v>No</v>
      </c>
      <c r="Y203" s="223" t="str">
        <f t="shared" si="49"/>
        <v>N/A</v>
      </c>
      <c r="Z203" s="222" t="str">
        <f t="shared" si="50"/>
        <v>No</v>
      </c>
      <c r="AA203" s="68" t="str">
        <f t="shared" si="51"/>
        <v>N/A</v>
      </c>
      <c r="AB203" s="65" t="str">
        <f t="shared" si="52"/>
        <v>No</v>
      </c>
      <c r="AC203" s="68" t="str">
        <f t="shared" si="53"/>
        <v>N/A</v>
      </c>
      <c r="AD203" s="65" t="str">
        <f t="shared" si="54"/>
        <v>No</v>
      </c>
      <c r="AE203" s="68" t="str">
        <f t="shared" si="55"/>
        <v>N/A</v>
      </c>
      <c r="AF203" s="8"/>
    </row>
    <row r="204" spans="1:32" ht="14.5" hidden="1" customHeight="1">
      <c r="A204" s="66" t="s">
        <v>18</v>
      </c>
      <c r="B204" s="66" t="s">
        <v>29</v>
      </c>
      <c r="C204" s="66" t="str" cm="1">
        <f t="array" ref="C204">_xlfn.IFNA(_xlfn.IFS(B204="Starter","Starters &amp; Sides",B204="Sides","Starters &amp; Sides"),B204)</f>
        <v>Desserts</v>
      </c>
      <c r="D204" s="84" t="s">
        <v>3469</v>
      </c>
      <c r="E204" s="74"/>
      <c r="F204" s="4"/>
      <c r="G204" s="4"/>
      <c r="H204" s="4"/>
      <c r="I204" s="4"/>
      <c r="J204" s="4"/>
      <c r="K204" s="15"/>
      <c r="L204" s="4"/>
      <c r="M204" s="4"/>
      <c r="N204" s="4"/>
      <c r="O204" s="15"/>
      <c r="P204" s="4"/>
      <c r="Q204" s="338"/>
      <c r="R204" s="15" t="str">
        <f t="shared" si="42"/>
        <v>No</v>
      </c>
      <c r="S204" s="15" t="str">
        <f t="shared" si="43"/>
        <v>No</v>
      </c>
      <c r="T204" s="221" t="str">
        <f t="shared" si="44"/>
        <v>No</v>
      </c>
      <c r="U204" s="223" t="str">
        <f t="shared" si="45"/>
        <v>N/A</v>
      </c>
      <c r="V204" s="221" t="str">
        <f t="shared" si="46"/>
        <v>No</v>
      </c>
      <c r="W204" s="223" t="str">
        <f t="shared" si="47"/>
        <v>N/A</v>
      </c>
      <c r="X204" s="221" t="str">
        <f t="shared" si="48"/>
        <v>No</v>
      </c>
      <c r="Y204" s="223" t="str">
        <f t="shared" si="49"/>
        <v>N/A</v>
      </c>
      <c r="Z204" s="222" t="str">
        <f t="shared" si="50"/>
        <v>No</v>
      </c>
      <c r="AA204" s="68" t="str">
        <f t="shared" si="51"/>
        <v>N/A</v>
      </c>
      <c r="AB204" s="65" t="str">
        <f t="shared" si="52"/>
        <v>No</v>
      </c>
      <c r="AC204" s="68" t="str">
        <f t="shared" si="53"/>
        <v>N/A</v>
      </c>
      <c r="AD204" s="65" t="str">
        <f t="shared" si="54"/>
        <v>No</v>
      </c>
      <c r="AE204" s="68" t="str">
        <f t="shared" si="55"/>
        <v>N/A</v>
      </c>
      <c r="AF204" s="8"/>
    </row>
    <row r="205" spans="1:32" ht="14.5" hidden="1" customHeight="1">
      <c r="A205" s="66" t="s">
        <v>18</v>
      </c>
      <c r="B205" s="66" t="s">
        <v>29</v>
      </c>
      <c r="C205" s="66" t="str" cm="1">
        <f t="array" ref="C205">_xlfn.IFNA(_xlfn.IFS(B205="Starter","Starters &amp; Sides",B205="Sides","Starters &amp; Sides"),B205)</f>
        <v>Desserts</v>
      </c>
      <c r="D205" s="84" t="s">
        <v>3470</v>
      </c>
      <c r="E205" s="74"/>
      <c r="F205" s="4"/>
      <c r="G205" s="4"/>
      <c r="H205" s="4"/>
      <c r="I205" s="4">
        <v>7.45</v>
      </c>
      <c r="J205" s="4">
        <v>7.45</v>
      </c>
      <c r="K205" s="15">
        <v>7.45</v>
      </c>
      <c r="L205" s="4">
        <v>7.45</v>
      </c>
      <c r="M205" s="4"/>
      <c r="N205" s="4"/>
      <c r="O205" s="15"/>
      <c r="P205" s="4"/>
      <c r="Q205" s="338"/>
      <c r="R205" s="15" t="str">
        <f t="shared" si="42"/>
        <v>No</v>
      </c>
      <c r="S205" s="15" t="str">
        <f t="shared" si="43"/>
        <v>No</v>
      </c>
      <c r="T205" s="221" t="str">
        <f t="shared" si="44"/>
        <v>No</v>
      </c>
      <c r="U205" s="223" t="str">
        <f t="shared" si="45"/>
        <v>N/A</v>
      </c>
      <c r="V205" s="221" t="str">
        <f t="shared" si="46"/>
        <v>No</v>
      </c>
      <c r="W205" s="223" t="str">
        <f t="shared" si="47"/>
        <v>N/A</v>
      </c>
      <c r="X205" s="221" t="str">
        <f t="shared" si="48"/>
        <v>No</v>
      </c>
      <c r="Y205" s="223" t="str">
        <f t="shared" si="49"/>
        <v>N/A</v>
      </c>
      <c r="Z205" s="222" t="str">
        <f t="shared" si="50"/>
        <v>No</v>
      </c>
      <c r="AA205" s="68" t="str">
        <f t="shared" si="51"/>
        <v>N/A</v>
      </c>
      <c r="AB205" s="65" t="str">
        <f t="shared" si="52"/>
        <v>No</v>
      </c>
      <c r="AC205" s="68" t="str">
        <f t="shared" si="53"/>
        <v>N/A</v>
      </c>
      <c r="AD205" s="65" t="str">
        <f t="shared" si="54"/>
        <v>No</v>
      </c>
      <c r="AE205" s="68" t="str">
        <f t="shared" si="55"/>
        <v>N/A</v>
      </c>
      <c r="AF205" s="8"/>
    </row>
    <row r="206" spans="1:32" ht="14.5" hidden="1" customHeight="1">
      <c r="A206" s="66" t="s">
        <v>18</v>
      </c>
      <c r="B206" s="66" t="s">
        <v>29</v>
      </c>
      <c r="C206" s="66" t="str" cm="1">
        <f t="array" ref="C206">_xlfn.IFNA(_xlfn.IFS(B206="Starter","Starters &amp; Sides",B206="Sides","Starters &amp; Sides"),B206)</f>
        <v>Desserts</v>
      </c>
      <c r="D206" s="84" t="s">
        <v>3471</v>
      </c>
      <c r="E206" s="74"/>
      <c r="F206" s="4"/>
      <c r="G206" s="4"/>
      <c r="H206" s="4">
        <v>7.45</v>
      </c>
      <c r="I206" s="4"/>
      <c r="J206" s="4"/>
      <c r="K206" s="15"/>
      <c r="L206" s="4"/>
      <c r="M206" s="4"/>
      <c r="N206" s="4"/>
      <c r="O206" s="15"/>
      <c r="P206" s="4"/>
      <c r="Q206" s="338"/>
      <c r="R206" s="15" t="str">
        <f t="shared" si="42"/>
        <v>No</v>
      </c>
      <c r="S206" s="15" t="str">
        <f t="shared" si="43"/>
        <v>No</v>
      </c>
      <c r="T206" s="221" t="str">
        <f t="shared" si="44"/>
        <v>No</v>
      </c>
      <c r="U206" s="223" t="str">
        <f t="shared" si="45"/>
        <v>N/A</v>
      </c>
      <c r="V206" s="221" t="str">
        <f t="shared" si="46"/>
        <v>No</v>
      </c>
      <c r="W206" s="223" t="str">
        <f t="shared" si="47"/>
        <v>N/A</v>
      </c>
      <c r="X206" s="221" t="str">
        <f t="shared" si="48"/>
        <v>No</v>
      </c>
      <c r="Y206" s="223" t="str">
        <f t="shared" si="49"/>
        <v>N/A</v>
      </c>
      <c r="Z206" s="222" t="str">
        <f t="shared" si="50"/>
        <v>No</v>
      </c>
      <c r="AA206" s="68" t="str">
        <f t="shared" si="51"/>
        <v>N/A</v>
      </c>
      <c r="AB206" s="65" t="str">
        <f t="shared" si="52"/>
        <v>No</v>
      </c>
      <c r="AC206" s="68" t="str">
        <f t="shared" si="53"/>
        <v>N/A</v>
      </c>
      <c r="AD206" s="65" t="str">
        <f t="shared" si="54"/>
        <v>No</v>
      </c>
      <c r="AE206" s="68" t="str">
        <f t="shared" si="55"/>
        <v>N/A</v>
      </c>
      <c r="AF206" s="8"/>
    </row>
    <row r="207" spans="1:32" ht="14.5" customHeight="1">
      <c r="A207" s="66" t="s">
        <v>18</v>
      </c>
      <c r="B207" s="66" t="s">
        <v>29</v>
      </c>
      <c r="C207" s="66" t="str" cm="1">
        <f t="array" ref="C207">_xlfn.IFNA(_xlfn.IFS(B207="Starter","Starters &amp; Sides",B207="Sides","Starters &amp; Sides"),B207)</f>
        <v>Desserts</v>
      </c>
      <c r="D207" s="84" t="s">
        <v>407</v>
      </c>
      <c r="E207" s="74"/>
      <c r="F207" s="4"/>
      <c r="G207" s="4"/>
      <c r="H207" s="4">
        <v>7.45</v>
      </c>
      <c r="I207" s="4">
        <v>7.45</v>
      </c>
      <c r="J207" s="4">
        <v>7.45</v>
      </c>
      <c r="K207" s="15">
        <v>7.45</v>
      </c>
      <c r="L207" s="4">
        <v>7.45</v>
      </c>
      <c r="M207" s="4">
        <v>7.95</v>
      </c>
      <c r="N207" s="4">
        <v>7.95</v>
      </c>
      <c r="O207" s="15">
        <v>7.95</v>
      </c>
      <c r="P207" s="4">
        <v>7.95</v>
      </c>
      <c r="Q207" s="338">
        <v>7.95</v>
      </c>
      <c r="R207" s="15" t="str">
        <f t="shared" si="42"/>
        <v>Yes</v>
      </c>
      <c r="S207" s="15" t="str">
        <f t="shared" si="43"/>
        <v>No</v>
      </c>
      <c r="T207" s="221" t="str">
        <f t="shared" si="44"/>
        <v>Yes</v>
      </c>
      <c r="U207" s="223">
        <f t="shared" si="45"/>
        <v>0</v>
      </c>
      <c r="V207" s="221" t="str">
        <f t="shared" si="46"/>
        <v>Yes</v>
      </c>
      <c r="W207" s="223">
        <f t="shared" si="47"/>
        <v>0</v>
      </c>
      <c r="X207" s="221" t="str">
        <f t="shared" si="48"/>
        <v>Yes</v>
      </c>
      <c r="Y207" s="223">
        <f t="shared" si="49"/>
        <v>0</v>
      </c>
      <c r="Z207" s="222" t="str">
        <f t="shared" si="50"/>
        <v>Yes</v>
      </c>
      <c r="AA207" s="68">
        <f t="shared" si="51"/>
        <v>0</v>
      </c>
      <c r="AB207" s="65" t="str">
        <f t="shared" si="52"/>
        <v>Yes</v>
      </c>
      <c r="AC207" s="68">
        <f t="shared" si="53"/>
        <v>6.7114093959731447E-2</v>
      </c>
      <c r="AD207" s="65" t="str">
        <f t="shared" si="54"/>
        <v>No</v>
      </c>
      <c r="AE207" s="68" t="str">
        <f t="shared" si="55"/>
        <v>N/A</v>
      </c>
      <c r="AF207" s="8"/>
    </row>
    <row r="208" spans="1:32" ht="14.5" hidden="1" customHeight="1">
      <c r="A208" s="66" t="s">
        <v>18</v>
      </c>
      <c r="B208" s="66" t="s">
        <v>29</v>
      </c>
      <c r="C208" s="66" t="str" cm="1">
        <f t="array" ref="C208">_xlfn.IFNA(_xlfn.IFS(B208="Starter","Starters &amp; Sides",B208="Sides","Starters &amp; Sides"),B208)</f>
        <v>Desserts</v>
      </c>
      <c r="D208" s="84" t="s">
        <v>3472</v>
      </c>
      <c r="E208" s="74"/>
      <c r="F208" s="4"/>
      <c r="G208" s="4"/>
      <c r="H208" s="4"/>
      <c r="I208" s="4"/>
      <c r="J208" s="4"/>
      <c r="K208" s="15">
        <v>7.45</v>
      </c>
      <c r="L208" s="4">
        <v>7.45</v>
      </c>
      <c r="M208" s="4"/>
      <c r="N208" s="4"/>
      <c r="O208" s="15"/>
      <c r="P208" s="4"/>
      <c r="Q208" s="338"/>
      <c r="R208" s="15" t="str">
        <f t="shared" si="42"/>
        <v>No</v>
      </c>
      <c r="S208" s="15" t="str">
        <f t="shared" si="43"/>
        <v>No</v>
      </c>
      <c r="T208" s="221" t="str">
        <f t="shared" si="44"/>
        <v>No</v>
      </c>
      <c r="U208" s="223" t="str">
        <f t="shared" si="45"/>
        <v>N/A</v>
      </c>
      <c r="V208" s="221" t="str">
        <f t="shared" si="46"/>
        <v>No</v>
      </c>
      <c r="W208" s="223" t="str">
        <f t="shared" si="47"/>
        <v>N/A</v>
      </c>
      <c r="X208" s="221" t="str">
        <f t="shared" si="48"/>
        <v>No</v>
      </c>
      <c r="Y208" s="223" t="str">
        <f t="shared" si="49"/>
        <v>N/A</v>
      </c>
      <c r="Z208" s="222" t="str">
        <f t="shared" si="50"/>
        <v>No</v>
      </c>
      <c r="AA208" s="68" t="str">
        <f t="shared" si="51"/>
        <v>N/A</v>
      </c>
      <c r="AB208" s="65" t="str">
        <f t="shared" si="52"/>
        <v>No</v>
      </c>
      <c r="AC208" s="68" t="str">
        <f t="shared" si="53"/>
        <v>N/A</v>
      </c>
      <c r="AD208" s="65" t="str">
        <f t="shared" si="54"/>
        <v>No</v>
      </c>
      <c r="AE208" s="68" t="str">
        <f t="shared" si="55"/>
        <v>N/A</v>
      </c>
      <c r="AF208" s="8"/>
    </row>
    <row r="209" spans="1:32" ht="14.5" customHeight="1">
      <c r="A209" s="66" t="s">
        <v>18</v>
      </c>
      <c r="B209" s="66" t="s">
        <v>28</v>
      </c>
      <c r="C209" s="66" t="str" cm="1">
        <f t="array" ref="C209">_xlfn.IFNA(_xlfn.IFS(B209="Starter","Starters &amp; Sides",B209="Sides","Starters &amp; Sides"),B209)</f>
        <v>Drinks</v>
      </c>
      <c r="D209" s="84" t="s">
        <v>3473</v>
      </c>
      <c r="E209" s="74">
        <v>3.83</v>
      </c>
      <c r="F209" s="4">
        <v>3.2</v>
      </c>
      <c r="G209" s="4">
        <v>3.4</v>
      </c>
      <c r="H209" s="4">
        <v>3.75</v>
      </c>
      <c r="I209" s="4">
        <v>3.75</v>
      </c>
      <c r="J209" s="4">
        <v>3.75</v>
      </c>
      <c r="K209" s="15">
        <v>3.75</v>
      </c>
      <c r="L209" s="4">
        <v>3.75</v>
      </c>
      <c r="M209" s="4">
        <v>3.75</v>
      </c>
      <c r="N209" s="4">
        <v>3.75</v>
      </c>
      <c r="O209" s="15">
        <v>3.75</v>
      </c>
      <c r="P209" s="4">
        <v>3.75</v>
      </c>
      <c r="Q209" s="338">
        <v>3.75</v>
      </c>
      <c r="R209" s="15" t="str">
        <f t="shared" si="42"/>
        <v>Yes</v>
      </c>
      <c r="S209" s="15" t="str">
        <f t="shared" si="43"/>
        <v>No</v>
      </c>
      <c r="T209" s="221" t="str">
        <f t="shared" si="44"/>
        <v>Yes</v>
      </c>
      <c r="U209" s="223">
        <f t="shared" si="45"/>
        <v>0</v>
      </c>
      <c r="V209" s="221" t="str">
        <f t="shared" si="46"/>
        <v>Yes</v>
      </c>
      <c r="W209" s="223">
        <f t="shared" si="47"/>
        <v>0</v>
      </c>
      <c r="X209" s="221" t="str">
        <f t="shared" si="48"/>
        <v>Yes</v>
      </c>
      <c r="Y209" s="223">
        <f t="shared" si="49"/>
        <v>0</v>
      </c>
      <c r="Z209" s="222" t="str">
        <f t="shared" si="50"/>
        <v>Yes</v>
      </c>
      <c r="AA209" s="68">
        <f t="shared" si="51"/>
        <v>0</v>
      </c>
      <c r="AB209" s="65" t="str">
        <f t="shared" si="52"/>
        <v>Yes</v>
      </c>
      <c r="AC209" s="68">
        <f t="shared" si="53"/>
        <v>0</v>
      </c>
      <c r="AD209" s="65" t="str">
        <f t="shared" si="54"/>
        <v>Yes</v>
      </c>
      <c r="AE209" s="68">
        <f t="shared" si="55"/>
        <v>-2.0887728459530019E-2</v>
      </c>
      <c r="AF209" s="8"/>
    </row>
    <row r="210" spans="1:32" ht="14.5" customHeight="1">
      <c r="A210" s="66" t="s">
        <v>18</v>
      </c>
      <c r="B210" s="66" t="s">
        <v>28</v>
      </c>
      <c r="C210" s="66" t="str" cm="1">
        <f t="array" ref="C210">_xlfn.IFNA(_xlfn.IFS(B210="Starter","Starters &amp; Sides",B210="Sides","Starters &amp; Sides"),B210)</f>
        <v>Drinks</v>
      </c>
      <c r="D210" s="84" t="s">
        <v>3474</v>
      </c>
      <c r="E210" s="74"/>
      <c r="F210" s="4"/>
      <c r="G210" s="4"/>
      <c r="H210" s="4"/>
      <c r="I210" s="4"/>
      <c r="J210" s="4">
        <v>4.45</v>
      </c>
      <c r="K210" s="15">
        <v>4.6500000000000004</v>
      </c>
      <c r="L210" s="4">
        <v>4.6500000000000004</v>
      </c>
      <c r="M210" s="4">
        <v>5.45</v>
      </c>
      <c r="N210" s="4">
        <v>5.45</v>
      </c>
      <c r="O210" s="15">
        <v>5.45</v>
      </c>
      <c r="P210" s="4">
        <v>5.45</v>
      </c>
      <c r="Q210" s="338">
        <v>5.45</v>
      </c>
      <c r="R210" s="15" t="str">
        <f t="shared" si="42"/>
        <v>Yes</v>
      </c>
      <c r="S210" s="15" t="str">
        <f t="shared" si="43"/>
        <v>No</v>
      </c>
      <c r="T210" s="221" t="str">
        <f t="shared" si="44"/>
        <v>Yes</v>
      </c>
      <c r="U210" s="223">
        <f t="shared" si="45"/>
        <v>0</v>
      </c>
      <c r="V210" s="221" t="str">
        <f t="shared" si="46"/>
        <v>Yes</v>
      </c>
      <c r="W210" s="223">
        <f t="shared" si="47"/>
        <v>0</v>
      </c>
      <c r="X210" s="221" t="str">
        <f t="shared" si="48"/>
        <v>Yes</v>
      </c>
      <c r="Y210" s="223">
        <f t="shared" si="49"/>
        <v>0</v>
      </c>
      <c r="Z210" s="222" t="str">
        <f t="shared" si="50"/>
        <v>Yes</v>
      </c>
      <c r="AA210" s="68">
        <f t="shared" si="51"/>
        <v>0</v>
      </c>
      <c r="AB210" s="65" t="str">
        <f t="shared" si="52"/>
        <v>Yes</v>
      </c>
      <c r="AC210" s="68">
        <f t="shared" si="53"/>
        <v>0.17204301075268802</v>
      </c>
      <c r="AD210" s="65" t="str">
        <f t="shared" si="54"/>
        <v>No</v>
      </c>
      <c r="AE210" s="68" t="str">
        <f t="shared" si="55"/>
        <v>N/A</v>
      </c>
      <c r="AF210" s="8"/>
    </row>
    <row r="211" spans="1:32" ht="14.5" customHeight="1">
      <c r="A211" s="66" t="s">
        <v>18</v>
      </c>
      <c r="B211" s="66" t="s">
        <v>28</v>
      </c>
      <c r="C211" s="66" t="str" cm="1">
        <f t="array" ref="C211">_xlfn.IFNA(_xlfn.IFS(B211="Starter","Starters &amp; Sides",B211="Sides","Starters &amp; Sides"),B211)</f>
        <v>Drinks</v>
      </c>
      <c r="D211" s="84" t="s">
        <v>3475</v>
      </c>
      <c r="E211" s="74"/>
      <c r="F211" s="4"/>
      <c r="G211" s="4"/>
      <c r="H211" s="4"/>
      <c r="I211" s="4"/>
      <c r="J211" s="4">
        <v>4.95</v>
      </c>
      <c r="K211" s="4">
        <v>5.25</v>
      </c>
      <c r="L211" s="4">
        <v>5.25</v>
      </c>
      <c r="M211" s="4">
        <v>5.95</v>
      </c>
      <c r="N211" s="4">
        <v>5.95</v>
      </c>
      <c r="O211" s="15">
        <v>5.95</v>
      </c>
      <c r="P211" s="4">
        <v>5.95</v>
      </c>
      <c r="Q211" s="338">
        <v>5.95</v>
      </c>
      <c r="R211" s="15" t="str">
        <f t="shared" si="42"/>
        <v>Yes</v>
      </c>
      <c r="S211" s="15" t="str">
        <f t="shared" si="43"/>
        <v>No</v>
      </c>
      <c r="T211" s="221" t="str">
        <f t="shared" si="44"/>
        <v>Yes</v>
      </c>
      <c r="U211" s="223">
        <f t="shared" si="45"/>
        <v>0</v>
      </c>
      <c r="V211" s="221" t="str">
        <f t="shared" si="46"/>
        <v>Yes</v>
      </c>
      <c r="W211" s="223">
        <f t="shared" si="47"/>
        <v>0</v>
      </c>
      <c r="X211" s="221" t="str">
        <f t="shared" si="48"/>
        <v>Yes</v>
      </c>
      <c r="Y211" s="223">
        <f t="shared" si="49"/>
        <v>0</v>
      </c>
      <c r="Z211" s="222" t="str">
        <f t="shared" si="50"/>
        <v>Yes</v>
      </c>
      <c r="AA211" s="68">
        <f t="shared" si="51"/>
        <v>0</v>
      </c>
      <c r="AB211" s="65" t="str">
        <f t="shared" si="52"/>
        <v>Yes</v>
      </c>
      <c r="AC211" s="68">
        <f t="shared" si="53"/>
        <v>0.1333333333333333</v>
      </c>
      <c r="AD211" s="65" t="str">
        <f t="shared" si="54"/>
        <v>No</v>
      </c>
      <c r="AE211" s="68" t="str">
        <f t="shared" si="55"/>
        <v>N/A</v>
      </c>
      <c r="AF211" s="8"/>
    </row>
    <row r="212" spans="1:32" ht="14.5" customHeight="1">
      <c r="A212" s="66" t="s">
        <v>18</v>
      </c>
      <c r="B212" s="66" t="s">
        <v>28</v>
      </c>
      <c r="C212" s="66" t="str" cm="1">
        <f t="array" ref="C212">_xlfn.IFNA(_xlfn.IFS(B212="Starter","Starters &amp; Sides",B212="Sides","Starters &amp; Sides"),B212)</f>
        <v>Drinks</v>
      </c>
      <c r="D212" s="84" t="s">
        <v>3476</v>
      </c>
      <c r="E212" s="74"/>
      <c r="F212" s="4"/>
      <c r="G212" s="4"/>
      <c r="H212" s="4"/>
      <c r="I212" s="4"/>
      <c r="J212" s="4">
        <v>4.95</v>
      </c>
      <c r="K212" s="4">
        <v>5.25</v>
      </c>
      <c r="L212" s="4">
        <v>5.25</v>
      </c>
      <c r="M212" s="4">
        <v>5.95</v>
      </c>
      <c r="N212" s="4">
        <v>5.95</v>
      </c>
      <c r="O212" s="15">
        <v>5.95</v>
      </c>
      <c r="P212" s="4">
        <v>5.95</v>
      </c>
      <c r="Q212" s="338">
        <v>5.95</v>
      </c>
      <c r="R212" s="15" t="str">
        <f t="shared" si="42"/>
        <v>Yes</v>
      </c>
      <c r="S212" s="15" t="str">
        <f t="shared" si="43"/>
        <v>No</v>
      </c>
      <c r="T212" s="221" t="str">
        <f t="shared" si="44"/>
        <v>Yes</v>
      </c>
      <c r="U212" s="223">
        <f t="shared" si="45"/>
        <v>0</v>
      </c>
      <c r="V212" s="221" t="str">
        <f t="shared" si="46"/>
        <v>Yes</v>
      </c>
      <c r="W212" s="223">
        <f t="shared" si="47"/>
        <v>0</v>
      </c>
      <c r="X212" s="221" t="str">
        <f t="shared" si="48"/>
        <v>Yes</v>
      </c>
      <c r="Y212" s="223">
        <f t="shared" si="49"/>
        <v>0</v>
      </c>
      <c r="Z212" s="222" t="str">
        <f t="shared" si="50"/>
        <v>Yes</v>
      </c>
      <c r="AA212" s="68">
        <f t="shared" si="51"/>
        <v>0</v>
      </c>
      <c r="AB212" s="65" t="str">
        <f t="shared" si="52"/>
        <v>Yes</v>
      </c>
      <c r="AC212" s="68">
        <f t="shared" si="53"/>
        <v>0.1333333333333333</v>
      </c>
      <c r="AD212" s="65" t="str">
        <f t="shared" si="54"/>
        <v>No</v>
      </c>
      <c r="AE212" s="68" t="str">
        <f t="shared" si="55"/>
        <v>N/A</v>
      </c>
      <c r="AF212" s="8"/>
    </row>
    <row r="213" spans="1:32" ht="14.5" customHeight="1">
      <c r="A213" s="66" t="s">
        <v>18</v>
      </c>
      <c r="B213" s="66" t="s">
        <v>28</v>
      </c>
      <c r="C213" s="66" t="str" cm="1">
        <f t="array" ref="C213">_xlfn.IFNA(_xlfn.IFS(B213="Starter","Starters &amp; Sides",B213="Sides","Starters &amp; Sides"),B213)</f>
        <v>Drinks</v>
      </c>
      <c r="D213" s="84" t="s">
        <v>524</v>
      </c>
      <c r="E213" s="74"/>
      <c r="F213" s="4"/>
      <c r="G213" s="4"/>
      <c r="H213" s="4"/>
      <c r="I213" s="4"/>
      <c r="J213" s="4">
        <v>3.45</v>
      </c>
      <c r="K213" s="15">
        <v>3.65</v>
      </c>
      <c r="L213" s="4">
        <v>3.65</v>
      </c>
      <c r="M213" s="4">
        <v>3.95</v>
      </c>
      <c r="N213" s="4">
        <v>3.95</v>
      </c>
      <c r="O213" s="15">
        <v>3.95</v>
      </c>
      <c r="P213" s="4">
        <v>3.95</v>
      </c>
      <c r="Q213" s="338">
        <v>3.95</v>
      </c>
      <c r="R213" s="15" t="str">
        <f t="shared" si="42"/>
        <v>Yes</v>
      </c>
      <c r="S213" s="15" t="str">
        <f t="shared" si="43"/>
        <v>No</v>
      </c>
      <c r="T213" s="221" t="str">
        <f t="shared" si="44"/>
        <v>Yes</v>
      </c>
      <c r="U213" s="223">
        <f t="shared" si="45"/>
        <v>0</v>
      </c>
      <c r="V213" s="221" t="str">
        <f t="shared" si="46"/>
        <v>Yes</v>
      </c>
      <c r="W213" s="223">
        <f t="shared" si="47"/>
        <v>0</v>
      </c>
      <c r="X213" s="221" t="str">
        <f t="shared" si="48"/>
        <v>Yes</v>
      </c>
      <c r="Y213" s="223">
        <f t="shared" si="49"/>
        <v>0</v>
      </c>
      <c r="Z213" s="222" t="str">
        <f t="shared" si="50"/>
        <v>Yes</v>
      </c>
      <c r="AA213" s="68">
        <f t="shared" si="51"/>
        <v>0</v>
      </c>
      <c r="AB213" s="65" t="str">
        <f t="shared" si="52"/>
        <v>Yes</v>
      </c>
      <c r="AC213" s="68">
        <f t="shared" si="53"/>
        <v>8.2191780821917915E-2</v>
      </c>
      <c r="AD213" s="65" t="str">
        <f t="shared" si="54"/>
        <v>No</v>
      </c>
      <c r="AE213" s="68" t="str">
        <f t="shared" si="55"/>
        <v>N/A</v>
      </c>
      <c r="AF213" s="8"/>
    </row>
    <row r="214" spans="1:32" ht="14.5" customHeight="1">
      <c r="A214" s="66" t="s">
        <v>18</v>
      </c>
      <c r="B214" s="66" t="s">
        <v>28</v>
      </c>
      <c r="C214" s="66" t="str" cm="1">
        <f t="array" ref="C214">_xlfn.IFNA(_xlfn.IFS(B214="Starter","Starters &amp; Sides",B214="Sides","Starters &amp; Sides"),B214)</f>
        <v>Drinks</v>
      </c>
      <c r="D214" s="84" t="s">
        <v>280</v>
      </c>
      <c r="E214" s="74">
        <v>7.2</v>
      </c>
      <c r="F214" s="4">
        <v>7.75</v>
      </c>
      <c r="G214" s="4">
        <v>7.75</v>
      </c>
      <c r="H214" s="4">
        <v>7.95</v>
      </c>
      <c r="I214" s="4">
        <v>7.95</v>
      </c>
      <c r="J214" s="4">
        <v>7.95</v>
      </c>
      <c r="K214" s="15">
        <v>7.95</v>
      </c>
      <c r="L214" s="4">
        <v>7.95</v>
      </c>
      <c r="M214" s="4">
        <v>8.75</v>
      </c>
      <c r="N214" s="4">
        <v>8.75</v>
      </c>
      <c r="O214" s="15">
        <v>8.9499999999999993</v>
      </c>
      <c r="P214" s="4">
        <v>8.9499999999999993</v>
      </c>
      <c r="Q214" s="338">
        <v>8.9499999999999993</v>
      </c>
      <c r="R214" s="15" t="str">
        <f t="shared" si="42"/>
        <v>Yes</v>
      </c>
      <c r="S214" s="15" t="str">
        <f t="shared" si="43"/>
        <v>No</v>
      </c>
      <c r="T214" s="221" t="str">
        <f t="shared" si="44"/>
        <v>Yes</v>
      </c>
      <c r="U214" s="223">
        <f t="shared" si="45"/>
        <v>0</v>
      </c>
      <c r="V214" s="221" t="str">
        <f t="shared" si="46"/>
        <v>Yes</v>
      </c>
      <c r="W214" s="223">
        <f t="shared" si="47"/>
        <v>0</v>
      </c>
      <c r="X214" s="221" t="str">
        <f t="shared" si="48"/>
        <v>Yes</v>
      </c>
      <c r="Y214" s="223">
        <f t="shared" si="49"/>
        <v>2.2857142857142687E-2</v>
      </c>
      <c r="Z214" s="222" t="str">
        <f t="shared" si="50"/>
        <v>Yes</v>
      </c>
      <c r="AA214" s="68">
        <f t="shared" si="51"/>
        <v>2.2857142857142687E-2</v>
      </c>
      <c r="AB214" s="65" t="str">
        <f t="shared" si="52"/>
        <v>Yes</v>
      </c>
      <c r="AC214" s="68">
        <f t="shared" si="53"/>
        <v>0.12578616352201255</v>
      </c>
      <c r="AD214" s="65" t="str">
        <f t="shared" si="54"/>
        <v>Yes</v>
      </c>
      <c r="AE214" s="68">
        <f t="shared" si="55"/>
        <v>0.24305555555555536</v>
      </c>
      <c r="AF214" s="8"/>
    </row>
    <row r="215" spans="1:32" ht="14.5" customHeight="1">
      <c r="A215" s="66" t="s">
        <v>18</v>
      </c>
      <c r="B215" s="66" t="s">
        <v>28</v>
      </c>
      <c r="C215" s="66" t="str" cm="1">
        <f t="array" ref="C215">_xlfn.IFNA(_xlfn.IFS(B215="Starter","Starters &amp; Sides",B215="Sides","Starters &amp; Sides"),B215)</f>
        <v>Drinks</v>
      </c>
      <c r="D215" s="84" t="s">
        <v>3477</v>
      </c>
      <c r="E215" s="74">
        <v>2.8</v>
      </c>
      <c r="F215" s="4">
        <v>3.15</v>
      </c>
      <c r="G215" s="4">
        <v>3.15</v>
      </c>
      <c r="H215" s="4">
        <v>3.45</v>
      </c>
      <c r="I215" s="4">
        <v>3.45</v>
      </c>
      <c r="J215" s="4">
        <v>3.45</v>
      </c>
      <c r="K215" s="15">
        <v>3.55</v>
      </c>
      <c r="L215" s="4">
        <v>3.55</v>
      </c>
      <c r="M215" s="4">
        <v>3.75</v>
      </c>
      <c r="N215" s="4">
        <v>3.75</v>
      </c>
      <c r="O215" s="15">
        <v>3.85</v>
      </c>
      <c r="P215" s="4">
        <v>3.85</v>
      </c>
      <c r="Q215" s="338">
        <v>3.85</v>
      </c>
      <c r="R215" s="15" t="str">
        <f t="shared" si="42"/>
        <v>Yes</v>
      </c>
      <c r="S215" s="15" t="str">
        <f t="shared" si="43"/>
        <v>No</v>
      </c>
      <c r="T215" s="221" t="str">
        <f t="shared" si="44"/>
        <v>Yes</v>
      </c>
      <c r="U215" s="223">
        <f t="shared" si="45"/>
        <v>0</v>
      </c>
      <c r="V215" s="221" t="str">
        <f t="shared" si="46"/>
        <v>Yes</v>
      </c>
      <c r="W215" s="223">
        <f t="shared" si="47"/>
        <v>0</v>
      </c>
      <c r="X215" s="221" t="str">
        <f t="shared" si="48"/>
        <v>Yes</v>
      </c>
      <c r="Y215" s="223">
        <f t="shared" si="49"/>
        <v>2.6666666666666616E-2</v>
      </c>
      <c r="Z215" s="222" t="str">
        <f t="shared" si="50"/>
        <v>Yes</v>
      </c>
      <c r="AA215" s="68">
        <f t="shared" si="51"/>
        <v>2.6666666666666616E-2</v>
      </c>
      <c r="AB215" s="65" t="str">
        <f t="shared" si="52"/>
        <v>Yes</v>
      </c>
      <c r="AC215" s="68">
        <f t="shared" si="53"/>
        <v>8.4507042253521236E-2</v>
      </c>
      <c r="AD215" s="65" t="str">
        <f t="shared" si="54"/>
        <v>Yes</v>
      </c>
      <c r="AE215" s="68">
        <f t="shared" si="55"/>
        <v>0.37500000000000022</v>
      </c>
      <c r="AF215" s="8"/>
    </row>
    <row r="216" spans="1:32" ht="14.5" customHeight="1">
      <c r="A216" s="66" t="s">
        <v>18</v>
      </c>
      <c r="B216" s="66" t="s">
        <v>28</v>
      </c>
      <c r="C216" s="66" t="str" cm="1">
        <f t="array" ref="C216">_xlfn.IFNA(_xlfn.IFS(B216="Starter","Starters &amp; Sides",B216="Sides","Starters &amp; Sides"),B216)</f>
        <v>Drinks</v>
      </c>
      <c r="D216" s="84" t="s">
        <v>3478</v>
      </c>
      <c r="E216" s="74"/>
      <c r="F216" s="4"/>
      <c r="G216" s="4"/>
      <c r="H216" s="4"/>
      <c r="I216" s="4"/>
      <c r="J216" s="4">
        <v>3.75</v>
      </c>
      <c r="K216" s="15">
        <v>3.85</v>
      </c>
      <c r="L216" s="4">
        <v>3.85</v>
      </c>
      <c r="M216" s="4">
        <v>3.95</v>
      </c>
      <c r="N216" s="4">
        <v>3.95</v>
      </c>
      <c r="O216" s="15">
        <v>3.95</v>
      </c>
      <c r="P216" s="4">
        <v>3.95</v>
      </c>
      <c r="Q216" s="338">
        <v>3.95</v>
      </c>
      <c r="R216" s="15" t="str">
        <f t="shared" si="42"/>
        <v>Yes</v>
      </c>
      <c r="S216" s="15" t="str">
        <f t="shared" si="43"/>
        <v>No</v>
      </c>
      <c r="T216" s="221" t="str">
        <f t="shared" si="44"/>
        <v>Yes</v>
      </c>
      <c r="U216" s="223">
        <f t="shared" si="45"/>
        <v>0</v>
      </c>
      <c r="V216" s="221" t="str">
        <f t="shared" si="46"/>
        <v>Yes</v>
      </c>
      <c r="W216" s="223">
        <f t="shared" si="47"/>
        <v>0</v>
      </c>
      <c r="X216" s="221" t="str">
        <f t="shared" si="48"/>
        <v>Yes</v>
      </c>
      <c r="Y216" s="223">
        <f t="shared" si="49"/>
        <v>0</v>
      </c>
      <c r="Z216" s="222" t="str">
        <f t="shared" si="50"/>
        <v>Yes</v>
      </c>
      <c r="AA216" s="68">
        <f t="shared" si="51"/>
        <v>0</v>
      </c>
      <c r="AB216" s="65" t="str">
        <f t="shared" si="52"/>
        <v>Yes</v>
      </c>
      <c r="AC216" s="68">
        <f t="shared" si="53"/>
        <v>2.5974025974025983E-2</v>
      </c>
      <c r="AD216" s="65" t="str">
        <f t="shared" si="54"/>
        <v>No</v>
      </c>
      <c r="AE216" s="68" t="str">
        <f t="shared" si="55"/>
        <v>N/A</v>
      </c>
      <c r="AF216" s="8"/>
    </row>
    <row r="217" spans="1:32" ht="14.5" customHeight="1">
      <c r="A217" s="66" t="s">
        <v>18</v>
      </c>
      <c r="B217" s="66" t="s">
        <v>28</v>
      </c>
      <c r="C217" s="66" t="str" cm="1">
        <f t="array" ref="C217">_xlfn.IFNA(_xlfn.IFS(B217="Starter","Starters &amp; Sides",B217="Sides","Starters &amp; Sides"),B217)</f>
        <v>Drinks</v>
      </c>
      <c r="D217" s="84" t="s">
        <v>3479</v>
      </c>
      <c r="E217" s="74"/>
      <c r="F217" s="4"/>
      <c r="G217" s="4"/>
      <c r="H217" s="4"/>
      <c r="I217" s="4"/>
      <c r="J217" s="4">
        <v>4.45</v>
      </c>
      <c r="K217" s="15">
        <v>4.6500000000000004</v>
      </c>
      <c r="L217" s="4">
        <v>4.6500000000000004</v>
      </c>
      <c r="M217" s="4">
        <v>5.45</v>
      </c>
      <c r="N217" s="4">
        <v>5.45</v>
      </c>
      <c r="O217" s="15">
        <v>5.45</v>
      </c>
      <c r="P217" s="4">
        <v>5.45</v>
      </c>
      <c r="Q217" s="338">
        <v>5.45</v>
      </c>
      <c r="R217" s="15" t="str">
        <f t="shared" si="42"/>
        <v>Yes</v>
      </c>
      <c r="S217" s="15" t="str">
        <f t="shared" si="43"/>
        <v>No</v>
      </c>
      <c r="T217" s="221" t="str">
        <f t="shared" si="44"/>
        <v>Yes</v>
      </c>
      <c r="U217" s="223">
        <f t="shared" si="45"/>
        <v>0</v>
      </c>
      <c r="V217" s="221" t="str">
        <f t="shared" si="46"/>
        <v>Yes</v>
      </c>
      <c r="W217" s="223">
        <f t="shared" si="47"/>
        <v>0</v>
      </c>
      <c r="X217" s="221" t="str">
        <f t="shared" si="48"/>
        <v>Yes</v>
      </c>
      <c r="Y217" s="223">
        <f t="shared" si="49"/>
        <v>0</v>
      </c>
      <c r="Z217" s="222" t="str">
        <f t="shared" si="50"/>
        <v>Yes</v>
      </c>
      <c r="AA217" s="68">
        <f t="shared" si="51"/>
        <v>0</v>
      </c>
      <c r="AB217" s="65" t="str">
        <f t="shared" si="52"/>
        <v>Yes</v>
      </c>
      <c r="AC217" s="68">
        <f t="shared" si="53"/>
        <v>0.17204301075268802</v>
      </c>
      <c r="AD217" s="65" t="str">
        <f t="shared" si="54"/>
        <v>No</v>
      </c>
      <c r="AE217" s="68" t="str">
        <f t="shared" si="55"/>
        <v>N/A</v>
      </c>
      <c r="AF217" s="8"/>
    </row>
    <row r="218" spans="1:32" ht="14.5" hidden="1" customHeight="1">
      <c r="A218" s="66" t="s">
        <v>18</v>
      </c>
      <c r="B218" s="66" t="s">
        <v>28</v>
      </c>
      <c r="C218" s="66" t="str" cm="1">
        <f t="array" ref="C218">_xlfn.IFNA(_xlfn.IFS(B218="Starter","Starters &amp; Sides",B218="Sides","Starters &amp; Sides"),B218)</f>
        <v>Drinks</v>
      </c>
      <c r="D218" s="84" t="s">
        <v>3480</v>
      </c>
      <c r="E218" s="74"/>
      <c r="F218" s="4"/>
      <c r="G218" s="4"/>
      <c r="H218" s="4"/>
      <c r="I218" s="4"/>
      <c r="J218" s="4">
        <v>7.45</v>
      </c>
      <c r="K218" s="15">
        <v>7.95</v>
      </c>
      <c r="L218" s="4">
        <v>7.95</v>
      </c>
      <c r="M218" s="4"/>
      <c r="N218" s="4"/>
      <c r="O218" s="15"/>
      <c r="P218" s="4"/>
      <c r="Q218" s="338"/>
      <c r="R218" s="15" t="str">
        <f t="shared" si="42"/>
        <v>No</v>
      </c>
      <c r="S218" s="15" t="str">
        <f t="shared" si="43"/>
        <v>No</v>
      </c>
      <c r="T218" s="221" t="str">
        <f t="shared" si="44"/>
        <v>No</v>
      </c>
      <c r="U218" s="223" t="str">
        <f t="shared" si="45"/>
        <v>N/A</v>
      </c>
      <c r="V218" s="221" t="str">
        <f t="shared" si="46"/>
        <v>No</v>
      </c>
      <c r="W218" s="223" t="str">
        <f t="shared" si="47"/>
        <v>N/A</v>
      </c>
      <c r="X218" s="221" t="str">
        <f t="shared" si="48"/>
        <v>No</v>
      </c>
      <c r="Y218" s="223" t="str">
        <f t="shared" si="49"/>
        <v>N/A</v>
      </c>
      <c r="Z218" s="222" t="str">
        <f t="shared" si="50"/>
        <v>No</v>
      </c>
      <c r="AA218" s="68" t="str">
        <f t="shared" si="51"/>
        <v>N/A</v>
      </c>
      <c r="AB218" s="65" t="str">
        <f t="shared" si="52"/>
        <v>No</v>
      </c>
      <c r="AC218" s="68" t="str">
        <f t="shared" si="53"/>
        <v>N/A</v>
      </c>
      <c r="AD218" s="65" t="str">
        <f t="shared" si="54"/>
        <v>No</v>
      </c>
      <c r="AE218" s="68" t="str">
        <f t="shared" si="55"/>
        <v>N/A</v>
      </c>
      <c r="AF218" s="8"/>
    </row>
    <row r="219" spans="1:32" ht="14.5" hidden="1" customHeight="1">
      <c r="A219" s="66" t="s">
        <v>18</v>
      </c>
      <c r="B219" s="66" t="s">
        <v>28</v>
      </c>
      <c r="C219" s="66" t="str" cm="1">
        <f t="array" ref="C219">_xlfn.IFNA(_xlfn.IFS(B219="Starter","Starters &amp; Sides",B219="Sides","Starters &amp; Sides"),B219)</f>
        <v>Drinks</v>
      </c>
      <c r="D219" s="84" t="s">
        <v>3481</v>
      </c>
      <c r="E219" s="74"/>
      <c r="F219" s="4"/>
      <c r="G219" s="4"/>
      <c r="H219" s="4"/>
      <c r="I219" s="4"/>
      <c r="J219" s="4">
        <v>7.95</v>
      </c>
      <c r="K219" s="15">
        <v>8.4499999999999993</v>
      </c>
      <c r="L219" s="4">
        <v>8.4499999999999993</v>
      </c>
      <c r="M219" s="4"/>
      <c r="N219" s="4"/>
      <c r="O219" s="15"/>
      <c r="P219" s="4"/>
      <c r="Q219" s="338"/>
      <c r="R219" s="15" t="str">
        <f t="shared" si="42"/>
        <v>No</v>
      </c>
      <c r="S219" s="15" t="str">
        <f t="shared" si="43"/>
        <v>No</v>
      </c>
      <c r="T219" s="221" t="str">
        <f t="shared" si="44"/>
        <v>No</v>
      </c>
      <c r="U219" s="223" t="str">
        <f t="shared" si="45"/>
        <v>N/A</v>
      </c>
      <c r="V219" s="221" t="str">
        <f t="shared" si="46"/>
        <v>No</v>
      </c>
      <c r="W219" s="223" t="str">
        <f t="shared" si="47"/>
        <v>N/A</v>
      </c>
      <c r="X219" s="221" t="str">
        <f t="shared" si="48"/>
        <v>No</v>
      </c>
      <c r="Y219" s="223" t="str">
        <f t="shared" si="49"/>
        <v>N/A</v>
      </c>
      <c r="Z219" s="222" t="str">
        <f t="shared" si="50"/>
        <v>No</v>
      </c>
      <c r="AA219" s="68" t="str">
        <f t="shared" si="51"/>
        <v>N/A</v>
      </c>
      <c r="AB219" s="65" t="str">
        <f t="shared" si="52"/>
        <v>No</v>
      </c>
      <c r="AC219" s="68" t="str">
        <f t="shared" si="53"/>
        <v>N/A</v>
      </c>
      <c r="AD219" s="65" t="str">
        <f t="shared" si="54"/>
        <v>No</v>
      </c>
      <c r="AE219" s="68" t="str">
        <f t="shared" si="55"/>
        <v>N/A</v>
      </c>
      <c r="AF219" s="8"/>
    </row>
    <row r="220" spans="1:32" ht="14.5" hidden="1" customHeight="1">
      <c r="A220" s="66" t="s">
        <v>18</v>
      </c>
      <c r="B220" s="66" t="s">
        <v>28</v>
      </c>
      <c r="C220" s="66" t="str" cm="1">
        <f t="array" ref="C220">_xlfn.IFNA(_xlfn.IFS(B220="Starter","Starters &amp; Sides",B220="Sides","Starters &amp; Sides"),B220)</f>
        <v>Drinks</v>
      </c>
      <c r="D220" s="84" t="s">
        <v>3482</v>
      </c>
      <c r="E220" s="74">
        <v>7.2</v>
      </c>
      <c r="F220" s="4">
        <v>7.75</v>
      </c>
      <c r="G220" s="4"/>
      <c r="H220" s="4"/>
      <c r="I220" s="4"/>
      <c r="J220" s="4"/>
      <c r="K220" s="15"/>
      <c r="L220" s="4"/>
      <c r="M220" s="4"/>
      <c r="N220" s="4"/>
      <c r="O220" s="15"/>
      <c r="P220" s="4"/>
      <c r="Q220" s="338"/>
      <c r="R220" s="15" t="str">
        <f t="shared" si="42"/>
        <v>No</v>
      </c>
      <c r="S220" s="15" t="str">
        <f t="shared" si="43"/>
        <v>No</v>
      </c>
      <c r="T220" s="221" t="str">
        <f t="shared" si="44"/>
        <v>No</v>
      </c>
      <c r="U220" s="223" t="str">
        <f t="shared" si="45"/>
        <v>N/A</v>
      </c>
      <c r="V220" s="221" t="str">
        <f t="shared" si="46"/>
        <v>No</v>
      </c>
      <c r="W220" s="223" t="str">
        <f t="shared" si="47"/>
        <v>N/A</v>
      </c>
      <c r="X220" s="221" t="str">
        <f t="shared" si="48"/>
        <v>No</v>
      </c>
      <c r="Y220" s="223" t="str">
        <f t="shared" si="49"/>
        <v>N/A</v>
      </c>
      <c r="Z220" s="222" t="str">
        <f t="shared" si="50"/>
        <v>No</v>
      </c>
      <c r="AA220" s="68" t="str">
        <f t="shared" si="51"/>
        <v>N/A</v>
      </c>
      <c r="AB220" s="65" t="str">
        <f t="shared" si="52"/>
        <v>No</v>
      </c>
      <c r="AC220" s="68" t="str">
        <f t="shared" si="53"/>
        <v>N/A</v>
      </c>
      <c r="AD220" s="65" t="str">
        <f t="shared" si="54"/>
        <v>No</v>
      </c>
      <c r="AE220" s="68" t="str">
        <f t="shared" si="55"/>
        <v>N/A</v>
      </c>
      <c r="AF220" s="8"/>
    </row>
    <row r="221" spans="1:32" ht="14.5" hidden="1" customHeight="1">
      <c r="A221" s="66" t="s">
        <v>18</v>
      </c>
      <c r="B221" s="66" t="s">
        <v>28</v>
      </c>
      <c r="C221" s="66" t="str" cm="1">
        <f t="array" ref="C221">_xlfn.IFNA(_xlfn.IFS(B221="Starter","Starters &amp; Sides",B221="Sides","Starters &amp; Sides"),B221)</f>
        <v>Drinks</v>
      </c>
      <c r="D221" s="84" t="s">
        <v>3483</v>
      </c>
      <c r="E221" s="74"/>
      <c r="F221" s="4"/>
      <c r="G221" s="4"/>
      <c r="H221" s="4"/>
      <c r="I221" s="4"/>
      <c r="J221" s="4">
        <v>7.95</v>
      </c>
      <c r="K221" s="15">
        <v>8.4499999999999993</v>
      </c>
      <c r="L221" s="4">
        <v>8.4499999999999993</v>
      </c>
      <c r="M221" s="4"/>
      <c r="N221" s="4"/>
      <c r="O221" s="15"/>
      <c r="P221" s="4"/>
      <c r="Q221" s="338"/>
      <c r="R221" s="15" t="str">
        <f t="shared" si="42"/>
        <v>No</v>
      </c>
      <c r="S221" s="15" t="str">
        <f t="shared" si="43"/>
        <v>No</v>
      </c>
      <c r="T221" s="221" t="str">
        <f t="shared" si="44"/>
        <v>No</v>
      </c>
      <c r="U221" s="223" t="str">
        <f t="shared" si="45"/>
        <v>N/A</v>
      </c>
      <c r="V221" s="221" t="str">
        <f t="shared" si="46"/>
        <v>No</v>
      </c>
      <c r="W221" s="223" t="str">
        <f t="shared" si="47"/>
        <v>N/A</v>
      </c>
      <c r="X221" s="221" t="str">
        <f t="shared" si="48"/>
        <v>No</v>
      </c>
      <c r="Y221" s="223" t="str">
        <f t="shared" si="49"/>
        <v>N/A</v>
      </c>
      <c r="Z221" s="222" t="str">
        <f t="shared" si="50"/>
        <v>No</v>
      </c>
      <c r="AA221" s="68" t="str">
        <f t="shared" si="51"/>
        <v>N/A</v>
      </c>
      <c r="AB221" s="65" t="str">
        <f t="shared" si="52"/>
        <v>No</v>
      </c>
      <c r="AC221" s="68" t="str">
        <f t="shared" si="53"/>
        <v>N/A</v>
      </c>
      <c r="AD221" s="65" t="str">
        <f t="shared" si="54"/>
        <v>No</v>
      </c>
      <c r="AE221" s="68" t="str">
        <f t="shared" si="55"/>
        <v>N/A</v>
      </c>
      <c r="AF221" s="8"/>
    </row>
    <row r="222" spans="1:32" ht="14.5" customHeight="1">
      <c r="A222" s="66" t="s">
        <v>18</v>
      </c>
      <c r="B222" s="66" t="s">
        <v>28</v>
      </c>
      <c r="C222" s="66" t="str" cm="1">
        <f t="array" ref="C222">_xlfn.IFNA(_xlfn.IFS(B222="Starter","Starters &amp; Sides",B222="Sides","Starters &amp; Sides"),B222)</f>
        <v>Drinks</v>
      </c>
      <c r="D222" s="84" t="s">
        <v>528</v>
      </c>
      <c r="E222" s="74"/>
      <c r="F222" s="4"/>
      <c r="G222" s="4"/>
      <c r="H222" s="4"/>
      <c r="I222" s="4"/>
      <c r="J222" s="4">
        <v>3.45</v>
      </c>
      <c r="K222" s="15">
        <v>3.65</v>
      </c>
      <c r="L222" s="4">
        <v>3.65</v>
      </c>
      <c r="M222" s="4">
        <v>3.95</v>
      </c>
      <c r="N222" s="4">
        <v>3.95</v>
      </c>
      <c r="O222" s="15">
        <v>3.95</v>
      </c>
      <c r="P222" s="4">
        <v>3.95</v>
      </c>
      <c r="Q222" s="338">
        <v>3.95</v>
      </c>
      <c r="R222" s="15" t="str">
        <f t="shared" si="42"/>
        <v>Yes</v>
      </c>
      <c r="S222" s="15" t="str">
        <f t="shared" si="43"/>
        <v>No</v>
      </c>
      <c r="T222" s="221" t="str">
        <f t="shared" si="44"/>
        <v>Yes</v>
      </c>
      <c r="U222" s="223">
        <f t="shared" si="45"/>
        <v>0</v>
      </c>
      <c r="V222" s="221" t="str">
        <f t="shared" si="46"/>
        <v>Yes</v>
      </c>
      <c r="W222" s="223">
        <f t="shared" si="47"/>
        <v>0</v>
      </c>
      <c r="X222" s="221" t="str">
        <f t="shared" si="48"/>
        <v>Yes</v>
      </c>
      <c r="Y222" s="223">
        <f t="shared" si="49"/>
        <v>0</v>
      </c>
      <c r="Z222" s="222" t="str">
        <f t="shared" si="50"/>
        <v>Yes</v>
      </c>
      <c r="AA222" s="68">
        <f t="shared" si="51"/>
        <v>0</v>
      </c>
      <c r="AB222" s="65" t="str">
        <f t="shared" si="52"/>
        <v>Yes</v>
      </c>
      <c r="AC222" s="68">
        <f t="shared" si="53"/>
        <v>8.2191780821917915E-2</v>
      </c>
      <c r="AD222" s="65" t="str">
        <f t="shared" si="54"/>
        <v>No</v>
      </c>
      <c r="AE222" s="68" t="str">
        <f t="shared" si="55"/>
        <v>N/A</v>
      </c>
      <c r="AF222" s="8"/>
    </row>
    <row r="223" spans="1:32" ht="14.5" customHeight="1">
      <c r="A223" s="66" t="s">
        <v>18</v>
      </c>
      <c r="B223" s="66" t="s">
        <v>28</v>
      </c>
      <c r="C223" s="66" t="str" cm="1">
        <f t="array" ref="C223">_xlfn.IFNA(_xlfn.IFS(B223="Starter","Starters &amp; Sides",B223="Sides","Starters &amp; Sides"),B223)</f>
        <v>Drinks</v>
      </c>
      <c r="D223" s="84" t="s">
        <v>3484</v>
      </c>
      <c r="E223" s="74"/>
      <c r="F223" s="4"/>
      <c r="G223" s="4">
        <v>6.45</v>
      </c>
      <c r="H223" s="4">
        <v>6.45</v>
      </c>
      <c r="I223" s="4">
        <v>6.45</v>
      </c>
      <c r="J223" s="4">
        <v>6.45</v>
      </c>
      <c r="K223" s="15">
        <v>7.75</v>
      </c>
      <c r="L223" s="4">
        <v>7.75</v>
      </c>
      <c r="M223" s="4">
        <v>8.4499999999999993</v>
      </c>
      <c r="N223" s="4">
        <v>8.4499999999999993</v>
      </c>
      <c r="O223" s="15">
        <v>8.4499999999999993</v>
      </c>
      <c r="P223" s="4">
        <v>8.9499999999999993</v>
      </c>
      <c r="Q223" s="338">
        <v>8.9499999999999993</v>
      </c>
      <c r="R223" s="15" t="str">
        <f t="shared" si="42"/>
        <v>Yes</v>
      </c>
      <c r="S223" s="15" t="str">
        <f t="shared" si="43"/>
        <v>No</v>
      </c>
      <c r="T223" s="221" t="str">
        <f t="shared" si="44"/>
        <v>Yes</v>
      </c>
      <c r="U223" s="223">
        <f t="shared" si="45"/>
        <v>0</v>
      </c>
      <c r="V223" s="221" t="str">
        <f t="shared" si="46"/>
        <v>Yes</v>
      </c>
      <c r="W223" s="223">
        <f t="shared" si="47"/>
        <v>5.9171597633136175E-2</v>
      </c>
      <c r="X223" s="221" t="str">
        <f t="shared" si="48"/>
        <v>Yes</v>
      </c>
      <c r="Y223" s="223">
        <f t="shared" si="49"/>
        <v>5.9171597633136175E-2</v>
      </c>
      <c r="Z223" s="222" t="str">
        <f t="shared" si="50"/>
        <v>Yes</v>
      </c>
      <c r="AA223" s="68">
        <f t="shared" si="51"/>
        <v>5.9171597633136175E-2</v>
      </c>
      <c r="AB223" s="65" t="str">
        <f t="shared" si="52"/>
        <v>Yes</v>
      </c>
      <c r="AC223" s="68">
        <f t="shared" si="53"/>
        <v>0.15483870967741931</v>
      </c>
      <c r="AD223" s="65" t="str">
        <f t="shared" si="54"/>
        <v>No</v>
      </c>
      <c r="AE223" s="68" t="str">
        <f t="shared" si="55"/>
        <v>N/A</v>
      </c>
      <c r="AF223" s="8"/>
    </row>
    <row r="224" spans="1:32" ht="14.5" hidden="1" customHeight="1">
      <c r="A224" s="66" t="s">
        <v>18</v>
      </c>
      <c r="B224" s="66" t="s">
        <v>28</v>
      </c>
      <c r="C224" s="66" t="str" cm="1">
        <f t="array" ref="C224">_xlfn.IFNA(_xlfn.IFS(B224="Starter","Starters &amp; Sides",B224="Sides","Starters &amp; Sides"),B224)</f>
        <v>Drinks</v>
      </c>
      <c r="D224" s="84" t="s">
        <v>3485</v>
      </c>
      <c r="E224" s="74"/>
      <c r="F224" s="4"/>
      <c r="G224" s="4"/>
      <c r="H224" s="4"/>
      <c r="I224" s="4"/>
      <c r="J224" s="4">
        <v>6.95</v>
      </c>
      <c r="K224" s="15">
        <v>6.95</v>
      </c>
      <c r="L224" s="4">
        <v>6.95</v>
      </c>
      <c r="M224" s="4"/>
      <c r="N224" s="4"/>
      <c r="O224" s="15"/>
      <c r="P224" s="4"/>
      <c r="Q224" s="338"/>
      <c r="R224" s="15" t="str">
        <f t="shared" si="42"/>
        <v>No</v>
      </c>
      <c r="S224" s="15" t="str">
        <f t="shared" si="43"/>
        <v>No</v>
      </c>
      <c r="T224" s="221" t="str">
        <f t="shared" si="44"/>
        <v>No</v>
      </c>
      <c r="U224" s="223" t="str">
        <f t="shared" si="45"/>
        <v>N/A</v>
      </c>
      <c r="V224" s="221" t="str">
        <f t="shared" si="46"/>
        <v>No</v>
      </c>
      <c r="W224" s="223" t="str">
        <f t="shared" si="47"/>
        <v>N/A</v>
      </c>
      <c r="X224" s="221" t="str">
        <f t="shared" si="48"/>
        <v>No</v>
      </c>
      <c r="Y224" s="223" t="str">
        <f t="shared" si="49"/>
        <v>N/A</v>
      </c>
      <c r="Z224" s="222" t="str">
        <f t="shared" si="50"/>
        <v>No</v>
      </c>
      <c r="AA224" s="68" t="str">
        <f t="shared" si="51"/>
        <v>N/A</v>
      </c>
      <c r="AB224" s="65" t="str">
        <f t="shared" si="52"/>
        <v>No</v>
      </c>
      <c r="AC224" s="68" t="str">
        <f t="shared" si="53"/>
        <v>N/A</v>
      </c>
      <c r="AD224" s="65" t="str">
        <f t="shared" si="54"/>
        <v>No</v>
      </c>
      <c r="AE224" s="68" t="str">
        <f t="shared" si="55"/>
        <v>N/A</v>
      </c>
      <c r="AF224" s="8"/>
    </row>
    <row r="225" spans="1:32" ht="14.5" customHeight="1">
      <c r="A225" s="66" t="s">
        <v>18</v>
      </c>
      <c r="B225" s="66" t="s">
        <v>28</v>
      </c>
      <c r="C225" s="66" t="str" cm="1">
        <f t="array" ref="C225">_xlfn.IFNA(_xlfn.IFS(B225="Starter","Starters &amp; Sides",B225="Sides","Starters &amp; Sides"),B225)</f>
        <v>Drinks</v>
      </c>
      <c r="D225" s="84" t="s">
        <v>3486</v>
      </c>
      <c r="E225" s="74">
        <v>6.2</v>
      </c>
      <c r="F225" s="4">
        <v>6.75</v>
      </c>
      <c r="G225" s="4">
        <v>6.75</v>
      </c>
      <c r="H225" s="4">
        <v>6.95</v>
      </c>
      <c r="I225" s="4">
        <v>6.95</v>
      </c>
      <c r="J225" s="4">
        <v>7.75</v>
      </c>
      <c r="K225" s="15">
        <v>7.75</v>
      </c>
      <c r="L225" s="4">
        <v>7.75</v>
      </c>
      <c r="M225" s="4">
        <v>8.25</v>
      </c>
      <c r="N225" s="4">
        <v>8.25</v>
      </c>
      <c r="O225" s="15">
        <v>8.25</v>
      </c>
      <c r="P225" s="4">
        <v>8.25</v>
      </c>
      <c r="Q225" s="338">
        <v>8.25</v>
      </c>
      <c r="R225" s="15" t="str">
        <f t="shared" si="42"/>
        <v>Yes</v>
      </c>
      <c r="S225" s="15" t="str">
        <f t="shared" si="43"/>
        <v>No</v>
      </c>
      <c r="T225" s="221" t="str">
        <f t="shared" si="44"/>
        <v>Yes</v>
      </c>
      <c r="U225" s="223">
        <f t="shared" si="45"/>
        <v>0</v>
      </c>
      <c r="V225" s="221" t="str">
        <f t="shared" si="46"/>
        <v>Yes</v>
      </c>
      <c r="W225" s="223">
        <f t="shared" si="47"/>
        <v>0</v>
      </c>
      <c r="X225" s="221" t="str">
        <f t="shared" si="48"/>
        <v>Yes</v>
      </c>
      <c r="Y225" s="223">
        <f t="shared" si="49"/>
        <v>0</v>
      </c>
      <c r="Z225" s="222" t="str">
        <f t="shared" si="50"/>
        <v>Yes</v>
      </c>
      <c r="AA225" s="68">
        <f t="shared" si="51"/>
        <v>0</v>
      </c>
      <c r="AB225" s="65" t="str">
        <f t="shared" si="52"/>
        <v>Yes</v>
      </c>
      <c r="AC225" s="68">
        <f t="shared" si="53"/>
        <v>6.4516129032258007E-2</v>
      </c>
      <c r="AD225" s="65" t="str">
        <f t="shared" si="54"/>
        <v>Yes</v>
      </c>
      <c r="AE225" s="68">
        <f t="shared" si="55"/>
        <v>0.33064516129032251</v>
      </c>
      <c r="AF225" s="8"/>
    </row>
    <row r="226" spans="1:32" ht="14.5" hidden="1" customHeight="1">
      <c r="A226" s="66" t="s">
        <v>18</v>
      </c>
      <c r="B226" s="66" t="s">
        <v>28</v>
      </c>
      <c r="C226" s="66" t="str" cm="1">
        <f t="array" ref="C226">_xlfn.IFNA(_xlfn.IFS(B226="Starter","Starters &amp; Sides",B226="Sides","Starters &amp; Sides"),B226)</f>
        <v>Drinks</v>
      </c>
      <c r="D226" s="84" t="s">
        <v>3487</v>
      </c>
      <c r="E226" s="74">
        <v>5.95</v>
      </c>
      <c r="F226" s="4">
        <v>6.35</v>
      </c>
      <c r="G226" s="4">
        <v>6.35</v>
      </c>
      <c r="H226" s="4">
        <v>6.45</v>
      </c>
      <c r="I226" s="4">
        <v>6.45</v>
      </c>
      <c r="J226" s="4">
        <v>6.45</v>
      </c>
      <c r="K226" s="15">
        <v>6.75</v>
      </c>
      <c r="L226" s="4">
        <v>6.75</v>
      </c>
      <c r="M226" s="4"/>
      <c r="N226" s="4"/>
      <c r="O226" s="15"/>
      <c r="P226" s="4"/>
      <c r="Q226" s="338"/>
      <c r="R226" s="15" t="str">
        <f t="shared" si="42"/>
        <v>No</v>
      </c>
      <c r="S226" s="15" t="str">
        <f t="shared" si="43"/>
        <v>No</v>
      </c>
      <c r="T226" s="221" t="str">
        <f t="shared" si="44"/>
        <v>No</v>
      </c>
      <c r="U226" s="223" t="str">
        <f t="shared" si="45"/>
        <v>N/A</v>
      </c>
      <c r="V226" s="221" t="str">
        <f t="shared" si="46"/>
        <v>No</v>
      </c>
      <c r="W226" s="223" t="str">
        <f t="shared" si="47"/>
        <v>N/A</v>
      </c>
      <c r="X226" s="221" t="str">
        <f t="shared" si="48"/>
        <v>No</v>
      </c>
      <c r="Y226" s="223" t="str">
        <f t="shared" si="49"/>
        <v>N/A</v>
      </c>
      <c r="Z226" s="222" t="str">
        <f t="shared" si="50"/>
        <v>No</v>
      </c>
      <c r="AA226" s="68" t="str">
        <f t="shared" si="51"/>
        <v>N/A</v>
      </c>
      <c r="AB226" s="65" t="str">
        <f t="shared" si="52"/>
        <v>No</v>
      </c>
      <c r="AC226" s="68" t="str">
        <f t="shared" si="53"/>
        <v>N/A</v>
      </c>
      <c r="AD226" s="65" t="str">
        <f t="shared" si="54"/>
        <v>No</v>
      </c>
      <c r="AE226" s="68" t="str">
        <f t="shared" si="55"/>
        <v>N/A</v>
      </c>
      <c r="AF226" s="8"/>
    </row>
    <row r="227" spans="1:32" ht="14.5" customHeight="1">
      <c r="A227" s="66" t="s">
        <v>18</v>
      </c>
      <c r="B227" s="66" t="s">
        <v>28</v>
      </c>
      <c r="C227" s="66" t="str" cm="1">
        <f t="array" ref="C227">_xlfn.IFNA(_xlfn.IFS(B227="Starter","Starters &amp; Sides",B227="Sides","Starters &amp; Sides"),B227)</f>
        <v>Drinks</v>
      </c>
      <c r="D227" s="84" t="s">
        <v>3488</v>
      </c>
      <c r="E227" s="74">
        <v>2.9</v>
      </c>
      <c r="F227" s="4">
        <v>3.25</v>
      </c>
      <c r="G227" s="4">
        <v>3.25</v>
      </c>
      <c r="H227" s="4">
        <v>3.55</v>
      </c>
      <c r="I227" s="4">
        <v>3.55</v>
      </c>
      <c r="J227" s="4">
        <v>3.55</v>
      </c>
      <c r="K227" s="15">
        <v>3.65</v>
      </c>
      <c r="L227" s="4">
        <v>3.65</v>
      </c>
      <c r="M227" s="4">
        <v>3.85</v>
      </c>
      <c r="N227" s="4">
        <v>3.85</v>
      </c>
      <c r="O227" s="15">
        <v>3.95</v>
      </c>
      <c r="P227" s="4">
        <v>3.95</v>
      </c>
      <c r="Q227" s="338">
        <v>3.95</v>
      </c>
      <c r="R227" s="15" t="str">
        <f t="shared" si="42"/>
        <v>Yes</v>
      </c>
      <c r="S227" s="15" t="str">
        <f t="shared" si="43"/>
        <v>No</v>
      </c>
      <c r="T227" s="221" t="str">
        <f t="shared" si="44"/>
        <v>Yes</v>
      </c>
      <c r="U227" s="223">
        <f t="shared" si="45"/>
        <v>0</v>
      </c>
      <c r="V227" s="221" t="str">
        <f t="shared" si="46"/>
        <v>Yes</v>
      </c>
      <c r="W227" s="223">
        <f t="shared" si="47"/>
        <v>0</v>
      </c>
      <c r="X227" s="221" t="str">
        <f t="shared" si="48"/>
        <v>Yes</v>
      </c>
      <c r="Y227" s="223">
        <f t="shared" si="49"/>
        <v>2.5974025974025983E-2</v>
      </c>
      <c r="Z227" s="222" t="str">
        <f t="shared" si="50"/>
        <v>Yes</v>
      </c>
      <c r="AA227" s="68">
        <f t="shared" si="51"/>
        <v>2.5974025974025983E-2</v>
      </c>
      <c r="AB227" s="65" t="str">
        <f t="shared" si="52"/>
        <v>Yes</v>
      </c>
      <c r="AC227" s="68">
        <f t="shared" si="53"/>
        <v>8.2191780821917915E-2</v>
      </c>
      <c r="AD227" s="65" t="str">
        <f t="shared" si="54"/>
        <v>Yes</v>
      </c>
      <c r="AE227" s="68">
        <f t="shared" si="55"/>
        <v>0.36206896551724155</v>
      </c>
      <c r="AF227" s="8"/>
    </row>
    <row r="228" spans="1:32" ht="14.5" customHeight="1">
      <c r="A228" s="66" t="s">
        <v>18</v>
      </c>
      <c r="B228" s="66" t="s">
        <v>28</v>
      </c>
      <c r="C228" s="66" t="str" cm="1">
        <f t="array" ref="C228">_xlfn.IFNA(_xlfn.IFS(B228="Starter","Starters &amp; Sides",B228="Sides","Starters &amp; Sides"),B228)</f>
        <v>Drinks</v>
      </c>
      <c r="D228" s="84" t="s">
        <v>3489</v>
      </c>
      <c r="E228" s="74">
        <v>2.8</v>
      </c>
      <c r="F228" s="4">
        <v>3.15</v>
      </c>
      <c r="G228" s="4">
        <v>3.15</v>
      </c>
      <c r="H228" s="4">
        <v>3.45</v>
      </c>
      <c r="I228" s="4">
        <v>3.45</v>
      </c>
      <c r="J228" s="4">
        <v>3.45</v>
      </c>
      <c r="K228" s="15">
        <v>3.55</v>
      </c>
      <c r="L228" s="4">
        <v>3.55</v>
      </c>
      <c r="M228" s="4">
        <v>3.75</v>
      </c>
      <c r="N228" s="4">
        <v>3.75</v>
      </c>
      <c r="O228" s="15">
        <v>3.85</v>
      </c>
      <c r="P228" s="4">
        <v>3.85</v>
      </c>
      <c r="Q228" s="338">
        <v>3.85</v>
      </c>
      <c r="R228" s="15" t="str">
        <f t="shared" si="42"/>
        <v>Yes</v>
      </c>
      <c r="S228" s="15" t="str">
        <f t="shared" si="43"/>
        <v>No</v>
      </c>
      <c r="T228" s="221" t="str">
        <f t="shared" si="44"/>
        <v>Yes</v>
      </c>
      <c r="U228" s="223">
        <f t="shared" si="45"/>
        <v>0</v>
      </c>
      <c r="V228" s="221" t="str">
        <f t="shared" si="46"/>
        <v>Yes</v>
      </c>
      <c r="W228" s="223">
        <f t="shared" si="47"/>
        <v>0</v>
      </c>
      <c r="X228" s="221" t="str">
        <f t="shared" si="48"/>
        <v>Yes</v>
      </c>
      <c r="Y228" s="223">
        <f t="shared" si="49"/>
        <v>2.6666666666666616E-2</v>
      </c>
      <c r="Z228" s="222" t="str">
        <f t="shared" si="50"/>
        <v>Yes</v>
      </c>
      <c r="AA228" s="68">
        <f t="shared" si="51"/>
        <v>2.6666666666666616E-2</v>
      </c>
      <c r="AB228" s="65" t="str">
        <f t="shared" si="52"/>
        <v>Yes</v>
      </c>
      <c r="AC228" s="68">
        <f t="shared" si="53"/>
        <v>8.4507042253521236E-2</v>
      </c>
      <c r="AD228" s="65" t="str">
        <f t="shared" si="54"/>
        <v>Yes</v>
      </c>
      <c r="AE228" s="68">
        <f t="shared" si="55"/>
        <v>0.37500000000000022</v>
      </c>
      <c r="AF228" s="8"/>
    </row>
    <row r="229" spans="1:32" ht="14.5" customHeight="1">
      <c r="A229" s="66" t="s">
        <v>18</v>
      </c>
      <c r="B229" s="66" t="s">
        <v>28</v>
      </c>
      <c r="C229" s="66" t="str" cm="1">
        <f t="array" ref="C229">_xlfn.IFNA(_xlfn.IFS(B229="Starter","Starters &amp; Sides",B229="Sides","Starters &amp; Sides"),B229)</f>
        <v>Drinks</v>
      </c>
      <c r="D229" s="84" t="s">
        <v>3490</v>
      </c>
      <c r="E229" s="74">
        <v>5.7</v>
      </c>
      <c r="F229" s="4">
        <v>6.35</v>
      </c>
      <c r="G229" s="4">
        <v>6.35</v>
      </c>
      <c r="H229" s="4">
        <v>6.35</v>
      </c>
      <c r="I229" s="4">
        <v>6.35</v>
      </c>
      <c r="J229" s="4">
        <v>6.35</v>
      </c>
      <c r="K229" s="15">
        <v>6.45</v>
      </c>
      <c r="L229" s="4">
        <v>6.45</v>
      </c>
      <c r="M229" s="4">
        <v>7.45</v>
      </c>
      <c r="N229" s="4">
        <v>7.45</v>
      </c>
      <c r="O229" s="15">
        <v>7.45</v>
      </c>
      <c r="P229" s="4">
        <v>7.45</v>
      </c>
      <c r="Q229" s="338">
        <v>7.45</v>
      </c>
      <c r="R229" s="15" t="str">
        <f t="shared" si="42"/>
        <v>Yes</v>
      </c>
      <c r="S229" s="15" t="str">
        <f t="shared" si="43"/>
        <v>No</v>
      </c>
      <c r="T229" s="221" t="str">
        <f t="shared" si="44"/>
        <v>Yes</v>
      </c>
      <c r="U229" s="223">
        <f t="shared" si="45"/>
        <v>0</v>
      </c>
      <c r="V229" s="221" t="str">
        <f t="shared" si="46"/>
        <v>Yes</v>
      </c>
      <c r="W229" s="223">
        <f t="shared" si="47"/>
        <v>0</v>
      </c>
      <c r="X229" s="221" t="str">
        <f t="shared" si="48"/>
        <v>Yes</v>
      </c>
      <c r="Y229" s="223">
        <f t="shared" si="49"/>
        <v>0</v>
      </c>
      <c r="Z229" s="222" t="str">
        <f t="shared" si="50"/>
        <v>Yes</v>
      </c>
      <c r="AA229" s="68">
        <f t="shared" si="51"/>
        <v>0</v>
      </c>
      <c r="AB229" s="65" t="str">
        <f t="shared" si="52"/>
        <v>Yes</v>
      </c>
      <c r="AC229" s="68">
        <f t="shared" si="53"/>
        <v>0.15503875968992253</v>
      </c>
      <c r="AD229" s="65" t="str">
        <f t="shared" si="54"/>
        <v>Yes</v>
      </c>
      <c r="AE229" s="68">
        <f t="shared" si="55"/>
        <v>0.30701754385964919</v>
      </c>
      <c r="AF229" s="8"/>
    </row>
    <row r="230" spans="1:32" ht="14.5" customHeight="1">
      <c r="A230" s="66" t="s">
        <v>18</v>
      </c>
      <c r="B230" s="66" t="s">
        <v>28</v>
      </c>
      <c r="C230" s="66" t="str" cm="1">
        <f t="array" ref="C230">_xlfn.IFNA(_xlfn.IFS(B230="Starter","Starters &amp; Sides",B230="Sides","Starters &amp; Sides"),B230)</f>
        <v>Drinks</v>
      </c>
      <c r="D230" s="84" t="s">
        <v>3491</v>
      </c>
      <c r="E230" s="74">
        <v>5.7</v>
      </c>
      <c r="F230" s="4">
        <v>6.35</v>
      </c>
      <c r="G230" s="4">
        <v>6.35</v>
      </c>
      <c r="H230" s="4">
        <v>6.35</v>
      </c>
      <c r="I230" s="4">
        <v>6.35</v>
      </c>
      <c r="J230" s="4">
        <v>6.35</v>
      </c>
      <c r="K230" s="15">
        <v>6.45</v>
      </c>
      <c r="L230" s="4">
        <v>6.45</v>
      </c>
      <c r="M230" s="4">
        <v>7.45</v>
      </c>
      <c r="N230" s="4">
        <v>7.45</v>
      </c>
      <c r="O230" s="15">
        <v>7.45</v>
      </c>
      <c r="P230" s="4">
        <v>7.45</v>
      </c>
      <c r="Q230" s="338">
        <v>7.45</v>
      </c>
      <c r="R230" s="15" t="str">
        <f t="shared" si="42"/>
        <v>Yes</v>
      </c>
      <c r="S230" s="15" t="str">
        <f t="shared" si="43"/>
        <v>No</v>
      </c>
      <c r="T230" s="221" t="str">
        <f t="shared" si="44"/>
        <v>Yes</v>
      </c>
      <c r="U230" s="223">
        <f t="shared" si="45"/>
        <v>0</v>
      </c>
      <c r="V230" s="221" t="str">
        <f t="shared" si="46"/>
        <v>Yes</v>
      </c>
      <c r="W230" s="223">
        <f t="shared" si="47"/>
        <v>0</v>
      </c>
      <c r="X230" s="221" t="str">
        <f t="shared" si="48"/>
        <v>Yes</v>
      </c>
      <c r="Y230" s="223">
        <f t="shared" si="49"/>
        <v>0</v>
      </c>
      <c r="Z230" s="222" t="str">
        <f t="shared" si="50"/>
        <v>Yes</v>
      </c>
      <c r="AA230" s="68">
        <f t="shared" si="51"/>
        <v>0</v>
      </c>
      <c r="AB230" s="65" t="str">
        <f t="shared" si="52"/>
        <v>Yes</v>
      </c>
      <c r="AC230" s="68">
        <f t="shared" si="53"/>
        <v>0.15503875968992253</v>
      </c>
      <c r="AD230" s="65" t="str">
        <f t="shared" si="54"/>
        <v>Yes</v>
      </c>
      <c r="AE230" s="68">
        <f t="shared" si="55"/>
        <v>0.30701754385964919</v>
      </c>
      <c r="AF230" s="8"/>
    </row>
    <row r="231" spans="1:32" ht="14.5" hidden="1" customHeight="1">
      <c r="A231" s="66" t="s">
        <v>18</v>
      </c>
      <c r="B231" s="66" t="s">
        <v>28</v>
      </c>
      <c r="C231" s="66" t="str" cm="1">
        <f t="array" ref="C231">_xlfn.IFNA(_xlfn.IFS(B231="Starter","Starters &amp; Sides",B231="Sides","Starters &amp; Sides"),B231)</f>
        <v>Drinks</v>
      </c>
      <c r="D231" s="84" t="s">
        <v>3492</v>
      </c>
      <c r="E231" s="74"/>
      <c r="F231" s="4"/>
      <c r="G231" s="4"/>
      <c r="H231" s="4"/>
      <c r="I231" s="4"/>
      <c r="J231" s="4"/>
      <c r="K231" s="15"/>
      <c r="L231" s="4"/>
      <c r="M231" s="4">
        <v>9.25</v>
      </c>
      <c r="N231" s="4">
        <v>9.25</v>
      </c>
      <c r="O231" s="15">
        <v>9.4499999999999993</v>
      </c>
      <c r="P231" s="4"/>
      <c r="Q231" s="338"/>
      <c r="R231" s="15" t="str">
        <f t="shared" si="42"/>
        <v>No</v>
      </c>
      <c r="S231" s="15" t="str">
        <f t="shared" si="43"/>
        <v>No</v>
      </c>
      <c r="T231" s="221" t="str">
        <f t="shared" si="44"/>
        <v>No</v>
      </c>
      <c r="U231" s="223" t="str">
        <f t="shared" si="45"/>
        <v>N/A</v>
      </c>
      <c r="V231" s="221" t="str">
        <f t="shared" si="46"/>
        <v>No</v>
      </c>
      <c r="W231" s="223" t="str">
        <f t="shared" si="47"/>
        <v>N/A</v>
      </c>
      <c r="X231" s="221" t="str">
        <f t="shared" si="48"/>
        <v>No</v>
      </c>
      <c r="Y231" s="223" t="str">
        <f t="shared" si="49"/>
        <v>N/A</v>
      </c>
      <c r="Z231" s="222" t="str">
        <f t="shared" si="50"/>
        <v>No</v>
      </c>
      <c r="AA231" s="68" t="str">
        <f t="shared" si="51"/>
        <v>N/A</v>
      </c>
      <c r="AB231" s="65" t="str">
        <f t="shared" si="52"/>
        <v>No</v>
      </c>
      <c r="AC231" s="68" t="str">
        <f t="shared" si="53"/>
        <v>N/A</v>
      </c>
      <c r="AD231" s="65" t="str">
        <f t="shared" si="54"/>
        <v>No</v>
      </c>
      <c r="AE231" s="68" t="str">
        <f t="shared" si="55"/>
        <v>N/A</v>
      </c>
      <c r="AF231" s="8"/>
    </row>
    <row r="232" spans="1:32" ht="14.5" customHeight="1">
      <c r="A232" s="66" t="s">
        <v>18</v>
      </c>
      <c r="B232" s="66" t="s">
        <v>28</v>
      </c>
      <c r="C232" s="66" t="str" cm="1">
        <f t="array" ref="C232">_xlfn.IFNA(_xlfn.IFS(B232="Starter","Starters &amp; Sides",B232="Sides","Starters &amp; Sides"),B232)</f>
        <v>Drinks</v>
      </c>
      <c r="D232" s="84" t="s">
        <v>235</v>
      </c>
      <c r="E232" s="74">
        <v>2.8</v>
      </c>
      <c r="F232" s="4">
        <v>3.15</v>
      </c>
      <c r="G232" s="4">
        <v>3.15</v>
      </c>
      <c r="H232" s="4">
        <v>3.45</v>
      </c>
      <c r="I232" s="4">
        <v>3.45</v>
      </c>
      <c r="J232" s="4">
        <v>3.45</v>
      </c>
      <c r="K232" s="15">
        <v>3.55</v>
      </c>
      <c r="L232" s="4">
        <v>3.55</v>
      </c>
      <c r="M232" s="4">
        <v>3.75</v>
      </c>
      <c r="N232" s="4">
        <v>3.75</v>
      </c>
      <c r="O232" s="15">
        <v>3.85</v>
      </c>
      <c r="P232" s="4">
        <v>3.85</v>
      </c>
      <c r="Q232" s="338">
        <v>3.85</v>
      </c>
      <c r="R232" s="15" t="str">
        <f t="shared" si="42"/>
        <v>Yes</v>
      </c>
      <c r="S232" s="15" t="str">
        <f t="shared" si="43"/>
        <v>No</v>
      </c>
      <c r="T232" s="221" t="str">
        <f t="shared" si="44"/>
        <v>Yes</v>
      </c>
      <c r="U232" s="223">
        <f t="shared" si="45"/>
        <v>0</v>
      </c>
      <c r="V232" s="221" t="str">
        <f t="shared" si="46"/>
        <v>Yes</v>
      </c>
      <c r="W232" s="223">
        <f t="shared" si="47"/>
        <v>0</v>
      </c>
      <c r="X232" s="221" t="str">
        <f t="shared" si="48"/>
        <v>Yes</v>
      </c>
      <c r="Y232" s="223">
        <f t="shared" si="49"/>
        <v>2.6666666666666616E-2</v>
      </c>
      <c r="Z232" s="222" t="str">
        <f t="shared" si="50"/>
        <v>Yes</v>
      </c>
      <c r="AA232" s="68">
        <f t="shared" si="51"/>
        <v>2.6666666666666616E-2</v>
      </c>
      <c r="AB232" s="65" t="str">
        <f t="shared" si="52"/>
        <v>Yes</v>
      </c>
      <c r="AC232" s="68">
        <f t="shared" si="53"/>
        <v>8.4507042253521236E-2</v>
      </c>
      <c r="AD232" s="65" t="str">
        <f t="shared" si="54"/>
        <v>Yes</v>
      </c>
      <c r="AE232" s="68">
        <f t="shared" si="55"/>
        <v>0.37500000000000022</v>
      </c>
      <c r="AF232" s="8"/>
    </row>
    <row r="233" spans="1:32" ht="14.5" customHeight="1">
      <c r="A233" s="66" t="s">
        <v>18</v>
      </c>
      <c r="B233" s="66" t="s">
        <v>28</v>
      </c>
      <c r="C233" s="66" t="str" cm="1">
        <f t="array" ref="C233">_xlfn.IFNA(_xlfn.IFS(B233="Starter","Starters &amp; Sides",B233="Sides","Starters &amp; Sides"),B233)</f>
        <v>Drinks</v>
      </c>
      <c r="D233" s="84" t="s">
        <v>3493</v>
      </c>
      <c r="E233" s="74"/>
      <c r="F233" s="4"/>
      <c r="G233" s="4"/>
      <c r="H233" s="4"/>
      <c r="I233" s="4"/>
      <c r="J233" s="4">
        <v>3.75</v>
      </c>
      <c r="K233" s="15">
        <v>3.85</v>
      </c>
      <c r="L233" s="4">
        <v>3.85</v>
      </c>
      <c r="M233" s="4">
        <v>3.95</v>
      </c>
      <c r="N233" s="4">
        <v>3.95</v>
      </c>
      <c r="O233" s="15">
        <v>4.45</v>
      </c>
      <c r="P233" s="4">
        <v>4.45</v>
      </c>
      <c r="Q233" s="338">
        <v>4.45</v>
      </c>
      <c r="R233" s="15" t="str">
        <f t="shared" si="42"/>
        <v>Yes</v>
      </c>
      <c r="S233" s="15" t="str">
        <f t="shared" si="43"/>
        <v>No</v>
      </c>
      <c r="T233" s="221" t="str">
        <f t="shared" si="44"/>
        <v>Yes</v>
      </c>
      <c r="U233" s="223">
        <f t="shared" si="45"/>
        <v>0</v>
      </c>
      <c r="V233" s="221" t="str">
        <f t="shared" si="46"/>
        <v>Yes</v>
      </c>
      <c r="W233" s="223">
        <f t="shared" si="47"/>
        <v>0</v>
      </c>
      <c r="X233" s="221" t="str">
        <f t="shared" si="48"/>
        <v>Yes</v>
      </c>
      <c r="Y233" s="223">
        <f t="shared" si="49"/>
        <v>0.12658227848101267</v>
      </c>
      <c r="Z233" s="222" t="str">
        <f t="shared" si="50"/>
        <v>Yes</v>
      </c>
      <c r="AA233" s="68">
        <f t="shared" si="51"/>
        <v>0.12658227848101267</v>
      </c>
      <c r="AB233" s="65" t="str">
        <f t="shared" si="52"/>
        <v>Yes</v>
      </c>
      <c r="AC233" s="68">
        <f t="shared" si="53"/>
        <v>0.1558441558441559</v>
      </c>
      <c r="AD233" s="65" t="str">
        <f t="shared" si="54"/>
        <v>No</v>
      </c>
      <c r="AE233" s="68" t="str">
        <f t="shared" si="55"/>
        <v>N/A</v>
      </c>
      <c r="AF233" s="8"/>
    </row>
    <row r="234" spans="1:32" ht="14.5" hidden="1" customHeight="1">
      <c r="A234" s="66" t="s">
        <v>18</v>
      </c>
      <c r="B234" s="66" t="s">
        <v>28</v>
      </c>
      <c r="C234" s="66" t="str" cm="1">
        <f t="array" ref="C234">_xlfn.IFNA(_xlfn.IFS(B234="Starter","Starters &amp; Sides",B234="Sides","Starters &amp; Sides"),B234)</f>
        <v>Drinks</v>
      </c>
      <c r="D234" s="84" t="s">
        <v>3494</v>
      </c>
      <c r="E234" s="74">
        <v>6.4</v>
      </c>
      <c r="F234" s="4">
        <v>6.95</v>
      </c>
      <c r="G234" s="4"/>
      <c r="H234" s="4"/>
      <c r="I234" s="4"/>
      <c r="J234" s="4"/>
      <c r="K234" s="15"/>
      <c r="L234" s="4"/>
      <c r="M234" s="4"/>
      <c r="N234" s="4"/>
      <c r="O234" s="15"/>
      <c r="P234" s="4"/>
      <c r="Q234" s="338"/>
      <c r="R234" s="15" t="str">
        <f t="shared" si="42"/>
        <v>No</v>
      </c>
      <c r="S234" s="15" t="str">
        <f t="shared" si="43"/>
        <v>No</v>
      </c>
      <c r="T234" s="221" t="str">
        <f t="shared" si="44"/>
        <v>No</v>
      </c>
      <c r="U234" s="223" t="str">
        <f t="shared" si="45"/>
        <v>N/A</v>
      </c>
      <c r="V234" s="221" t="str">
        <f t="shared" si="46"/>
        <v>No</v>
      </c>
      <c r="W234" s="223" t="str">
        <f t="shared" si="47"/>
        <v>N/A</v>
      </c>
      <c r="X234" s="221" t="str">
        <f t="shared" si="48"/>
        <v>No</v>
      </c>
      <c r="Y234" s="223" t="str">
        <f t="shared" si="49"/>
        <v>N/A</v>
      </c>
      <c r="Z234" s="222" t="str">
        <f t="shared" si="50"/>
        <v>No</v>
      </c>
      <c r="AA234" s="68" t="str">
        <f t="shared" si="51"/>
        <v>N/A</v>
      </c>
      <c r="AB234" s="65" t="str">
        <f t="shared" si="52"/>
        <v>No</v>
      </c>
      <c r="AC234" s="68" t="str">
        <f t="shared" si="53"/>
        <v>N/A</v>
      </c>
      <c r="AD234" s="65" t="str">
        <f t="shared" si="54"/>
        <v>No</v>
      </c>
      <c r="AE234" s="68" t="str">
        <f t="shared" si="55"/>
        <v>N/A</v>
      </c>
      <c r="AF234" s="8"/>
    </row>
    <row r="235" spans="1:32" ht="14.5" customHeight="1">
      <c r="A235" s="66" t="s">
        <v>18</v>
      </c>
      <c r="B235" s="66" t="s">
        <v>28</v>
      </c>
      <c r="C235" s="66" t="str" cm="1">
        <f t="array" ref="C235">_xlfn.IFNA(_xlfn.IFS(B235="Starter","Starters &amp; Sides",B235="Sides","Starters &amp; Sides"),B235)</f>
        <v>Drinks</v>
      </c>
      <c r="D235" s="84" t="s">
        <v>1985</v>
      </c>
      <c r="E235" s="74"/>
      <c r="F235" s="4"/>
      <c r="G235" s="4"/>
      <c r="H235" s="4"/>
      <c r="I235" s="4"/>
      <c r="J235" s="4">
        <v>2.95</v>
      </c>
      <c r="K235" s="15">
        <v>2.95</v>
      </c>
      <c r="L235" s="4">
        <v>2.95</v>
      </c>
      <c r="M235" s="4">
        <v>2.95</v>
      </c>
      <c r="N235" s="4">
        <v>2.95</v>
      </c>
      <c r="O235" s="15">
        <v>2.95</v>
      </c>
      <c r="P235" s="4">
        <v>2.95</v>
      </c>
      <c r="Q235" s="338">
        <v>2.95</v>
      </c>
      <c r="R235" s="15" t="str">
        <f t="shared" si="42"/>
        <v>Yes</v>
      </c>
      <c r="S235" s="15" t="str">
        <f t="shared" si="43"/>
        <v>No</v>
      </c>
      <c r="T235" s="221" t="str">
        <f t="shared" si="44"/>
        <v>Yes</v>
      </c>
      <c r="U235" s="223">
        <f t="shared" si="45"/>
        <v>0</v>
      </c>
      <c r="V235" s="221" t="str">
        <f t="shared" si="46"/>
        <v>Yes</v>
      </c>
      <c r="W235" s="223">
        <f t="shared" si="47"/>
        <v>0</v>
      </c>
      <c r="X235" s="221" t="str">
        <f t="shared" si="48"/>
        <v>Yes</v>
      </c>
      <c r="Y235" s="223">
        <f t="shared" si="49"/>
        <v>0</v>
      </c>
      <c r="Z235" s="222" t="str">
        <f t="shared" si="50"/>
        <v>Yes</v>
      </c>
      <c r="AA235" s="68">
        <f t="shared" si="51"/>
        <v>0</v>
      </c>
      <c r="AB235" s="65" t="str">
        <f t="shared" si="52"/>
        <v>Yes</v>
      </c>
      <c r="AC235" s="68">
        <f t="shared" si="53"/>
        <v>0</v>
      </c>
      <c r="AD235" s="65" t="str">
        <f t="shared" si="54"/>
        <v>No</v>
      </c>
      <c r="AE235" s="68" t="str">
        <f t="shared" si="55"/>
        <v>N/A</v>
      </c>
      <c r="AF235" s="8"/>
    </row>
    <row r="236" spans="1:32" ht="14.5" customHeight="1">
      <c r="A236" s="66" t="s">
        <v>18</v>
      </c>
      <c r="B236" s="66" t="s">
        <v>28</v>
      </c>
      <c r="C236" s="66" t="str" cm="1">
        <f t="array" ref="C236">_xlfn.IFNA(_xlfn.IFS(B236="Starter","Starters &amp; Sides",B236="Sides","Starters &amp; Sides"),B236)</f>
        <v>Drinks</v>
      </c>
      <c r="D236" s="84" t="s">
        <v>453</v>
      </c>
      <c r="E236" s="74">
        <v>7.2</v>
      </c>
      <c r="F236" s="4">
        <v>7.75</v>
      </c>
      <c r="G236" s="4">
        <v>7.75</v>
      </c>
      <c r="H236" s="4">
        <v>7.95</v>
      </c>
      <c r="I236" s="4">
        <v>7.95</v>
      </c>
      <c r="J236" s="4">
        <v>7.95</v>
      </c>
      <c r="K236" s="15">
        <v>8.4499999999999993</v>
      </c>
      <c r="L236" s="4">
        <v>8.4499999999999993</v>
      </c>
      <c r="M236" s="4">
        <v>8.75</v>
      </c>
      <c r="N236" s="4">
        <v>8.75</v>
      </c>
      <c r="O236" s="15">
        <v>8.9499999999999993</v>
      </c>
      <c r="P236" s="4">
        <v>8.9499999999999993</v>
      </c>
      <c r="Q236" s="338">
        <v>8.9499999999999993</v>
      </c>
      <c r="R236" s="15" t="str">
        <f t="shared" ref="R236:R299" si="56">IF(COUNTA(Q236)=1,"Yes","No")</f>
        <v>Yes</v>
      </c>
      <c r="S236" s="15" t="str">
        <f t="shared" ref="S236:S299" si="57">IF(AND(T236="No",R236="Yes"),"Yes","No")</f>
        <v>No</v>
      </c>
      <c r="T236" s="221" t="str">
        <f t="shared" ref="T236:T299" si="58">IF(COUNTA(P236:Q236)=2,"Yes","No")</f>
        <v>Yes</v>
      </c>
      <c r="U236" s="223">
        <f t="shared" ref="U236:U299" si="59">IF(T236="Yes",Q236/P236-1,"N/A")</f>
        <v>0</v>
      </c>
      <c r="V236" s="221" t="str">
        <f t="shared" ref="V236:V299" si="60">IF(COUNTA(O236:Q236)=3,"Yes","No")</f>
        <v>Yes</v>
      </c>
      <c r="W236" s="223">
        <f t="shared" ref="W236:W299" si="61">IF(V236="Yes",Q236/O236-1,"N/A")</f>
        <v>0</v>
      </c>
      <c r="X236" s="221" t="str">
        <f t="shared" ref="X236:X299" si="62">IF(COUNTA(N236:Q236)=4,"Yes","No")</f>
        <v>Yes</v>
      </c>
      <c r="Y236" s="223">
        <f t="shared" ref="Y236:Y299" si="63">IF(X236="Yes",Q236/N236-1,"N/A")</f>
        <v>2.2857142857142687E-2</v>
      </c>
      <c r="Z236" s="222" t="str">
        <f t="shared" ref="Z236:Z299" si="64">IF(COUNTA(M236:Q236)=5,"Yes","No")</f>
        <v>Yes</v>
      </c>
      <c r="AA236" s="68">
        <f t="shared" ref="AA236:AA299" si="65">IF(Z236="Yes",Q236/M236-1,"N/A")</f>
        <v>2.2857142857142687E-2</v>
      </c>
      <c r="AB236" s="65" t="str">
        <f t="shared" ref="AB236:AB299" si="66">IF(COUNTA(L236:Q236)=6,"Yes","No")</f>
        <v>Yes</v>
      </c>
      <c r="AC236" s="68">
        <f t="shared" ref="AC236:AC299" si="67">IF(AB236="Yes",Q236/L236-1,"N/A")</f>
        <v>5.9171597633136175E-2</v>
      </c>
      <c r="AD236" s="65" t="str">
        <f t="shared" ref="AD236:AD299" si="68">IF(COUNTA(E236:Q236)=13,"Yes","No")</f>
        <v>Yes</v>
      </c>
      <c r="AE236" s="68">
        <f t="shared" ref="AE236:AE299" si="69">IF(AD236="Yes",Q236/E236-1,"N/A")</f>
        <v>0.24305555555555536</v>
      </c>
      <c r="AF236" s="8"/>
    </row>
    <row r="237" spans="1:32" ht="14.5" customHeight="1">
      <c r="A237" s="66" t="s">
        <v>18</v>
      </c>
      <c r="B237" s="66" t="s">
        <v>28</v>
      </c>
      <c r="C237" s="66" t="str" cm="1">
        <f t="array" ref="C237">_xlfn.IFNA(_xlfn.IFS(B237="Starter","Starters &amp; Sides",B237="Sides","Starters &amp; Sides"),B237)</f>
        <v>Drinks</v>
      </c>
      <c r="D237" s="84" t="s">
        <v>2124</v>
      </c>
      <c r="E237" s="74">
        <v>2.8</v>
      </c>
      <c r="F237" s="4">
        <v>3.15</v>
      </c>
      <c r="G237" s="4">
        <v>3.15</v>
      </c>
      <c r="H237" s="4">
        <v>3.45</v>
      </c>
      <c r="I237" s="4">
        <v>3.45</v>
      </c>
      <c r="J237" s="4">
        <v>3.45</v>
      </c>
      <c r="K237" s="15">
        <v>3.55</v>
      </c>
      <c r="L237" s="4">
        <v>3.55</v>
      </c>
      <c r="M237" s="4">
        <v>3.75</v>
      </c>
      <c r="N237" s="4">
        <v>3.75</v>
      </c>
      <c r="O237" s="15">
        <v>3.85</v>
      </c>
      <c r="P237" s="4">
        <v>3.85</v>
      </c>
      <c r="Q237" s="338">
        <v>3.85</v>
      </c>
      <c r="R237" s="15" t="str">
        <f t="shared" si="56"/>
        <v>Yes</v>
      </c>
      <c r="S237" s="15" t="str">
        <f t="shared" si="57"/>
        <v>No</v>
      </c>
      <c r="T237" s="221" t="str">
        <f t="shared" si="58"/>
        <v>Yes</v>
      </c>
      <c r="U237" s="223">
        <f t="shared" si="59"/>
        <v>0</v>
      </c>
      <c r="V237" s="221" t="str">
        <f t="shared" si="60"/>
        <v>Yes</v>
      </c>
      <c r="W237" s="223">
        <f t="shared" si="61"/>
        <v>0</v>
      </c>
      <c r="X237" s="221" t="str">
        <f t="shared" si="62"/>
        <v>Yes</v>
      </c>
      <c r="Y237" s="223">
        <f t="shared" si="63"/>
        <v>2.6666666666666616E-2</v>
      </c>
      <c r="Z237" s="222" t="str">
        <f t="shared" si="64"/>
        <v>Yes</v>
      </c>
      <c r="AA237" s="68">
        <f t="shared" si="65"/>
        <v>2.6666666666666616E-2</v>
      </c>
      <c r="AB237" s="65" t="str">
        <f t="shared" si="66"/>
        <v>Yes</v>
      </c>
      <c r="AC237" s="68">
        <f t="shared" si="67"/>
        <v>8.4507042253521236E-2</v>
      </c>
      <c r="AD237" s="65" t="str">
        <f t="shared" si="68"/>
        <v>Yes</v>
      </c>
      <c r="AE237" s="68">
        <f t="shared" si="69"/>
        <v>0.37500000000000022</v>
      </c>
      <c r="AF237" s="8"/>
    </row>
    <row r="238" spans="1:32" ht="14.5" hidden="1" customHeight="1">
      <c r="A238" s="66" t="s">
        <v>18</v>
      </c>
      <c r="B238" s="66" t="s">
        <v>28</v>
      </c>
      <c r="C238" s="66" t="str" cm="1">
        <f t="array" ref="C238">_xlfn.IFNA(_xlfn.IFS(B238="Starter","Starters &amp; Sides",B238="Sides","Starters &amp; Sides"),B238)</f>
        <v>Drinks</v>
      </c>
      <c r="D238" s="84" t="s">
        <v>3495</v>
      </c>
      <c r="E238" s="74"/>
      <c r="F238" s="4"/>
      <c r="G238" s="4"/>
      <c r="H238" s="4"/>
      <c r="I238" s="4"/>
      <c r="J238" s="4"/>
      <c r="K238" s="15"/>
      <c r="L238" s="4"/>
      <c r="M238" s="4"/>
      <c r="N238" s="4"/>
      <c r="O238" s="15"/>
      <c r="P238" s="4"/>
      <c r="Q238" s="338"/>
      <c r="R238" s="15" t="str">
        <f t="shared" si="56"/>
        <v>No</v>
      </c>
      <c r="S238" s="15" t="str">
        <f t="shared" si="57"/>
        <v>No</v>
      </c>
      <c r="T238" s="221" t="str">
        <f t="shared" si="58"/>
        <v>No</v>
      </c>
      <c r="U238" s="223" t="str">
        <f t="shared" si="59"/>
        <v>N/A</v>
      </c>
      <c r="V238" s="221" t="str">
        <f t="shared" si="60"/>
        <v>No</v>
      </c>
      <c r="W238" s="223" t="str">
        <f t="shared" si="61"/>
        <v>N/A</v>
      </c>
      <c r="X238" s="221" t="str">
        <f t="shared" si="62"/>
        <v>No</v>
      </c>
      <c r="Y238" s="223" t="str">
        <f t="shared" si="63"/>
        <v>N/A</v>
      </c>
      <c r="Z238" s="222" t="str">
        <f t="shared" si="64"/>
        <v>No</v>
      </c>
      <c r="AA238" s="68" t="str">
        <f t="shared" si="65"/>
        <v>N/A</v>
      </c>
      <c r="AB238" s="65" t="str">
        <f t="shared" si="66"/>
        <v>No</v>
      </c>
      <c r="AC238" s="68" t="str">
        <f t="shared" si="67"/>
        <v>N/A</v>
      </c>
      <c r="AD238" s="65" t="str">
        <f t="shared" si="68"/>
        <v>No</v>
      </c>
      <c r="AE238" s="68" t="str">
        <f t="shared" si="69"/>
        <v>N/A</v>
      </c>
      <c r="AF238" s="8"/>
    </row>
    <row r="239" spans="1:32" ht="14.5" customHeight="1">
      <c r="A239" s="66" t="s">
        <v>18</v>
      </c>
      <c r="B239" s="66" t="s">
        <v>28</v>
      </c>
      <c r="C239" s="66" t="str" cm="1">
        <f t="array" ref="C239">_xlfn.IFNA(_xlfn.IFS(B239="Starter","Starters &amp; Sides",B239="Sides","Starters &amp; Sides"),B239)</f>
        <v>Drinks</v>
      </c>
      <c r="D239" s="84" t="s">
        <v>861</v>
      </c>
      <c r="E239" s="74"/>
      <c r="F239" s="4"/>
      <c r="G239" s="4"/>
      <c r="H239" s="4"/>
      <c r="I239" s="4"/>
      <c r="J239" s="4">
        <v>3.45</v>
      </c>
      <c r="K239" s="15">
        <v>3.65</v>
      </c>
      <c r="L239" s="4">
        <v>3.65</v>
      </c>
      <c r="M239" s="4">
        <v>3.95</v>
      </c>
      <c r="N239" s="4">
        <v>3.95</v>
      </c>
      <c r="O239" s="15">
        <v>3.95</v>
      </c>
      <c r="P239" s="4">
        <v>3.95</v>
      </c>
      <c r="Q239" s="338">
        <v>3.95</v>
      </c>
      <c r="R239" s="15" t="str">
        <f t="shared" si="56"/>
        <v>Yes</v>
      </c>
      <c r="S239" s="15" t="str">
        <f t="shared" si="57"/>
        <v>No</v>
      </c>
      <c r="T239" s="221" t="str">
        <f t="shared" si="58"/>
        <v>Yes</v>
      </c>
      <c r="U239" s="223">
        <f t="shared" si="59"/>
        <v>0</v>
      </c>
      <c r="V239" s="221" t="str">
        <f t="shared" si="60"/>
        <v>Yes</v>
      </c>
      <c r="W239" s="223">
        <f t="shared" si="61"/>
        <v>0</v>
      </c>
      <c r="X239" s="221" t="str">
        <f t="shared" si="62"/>
        <v>Yes</v>
      </c>
      <c r="Y239" s="223">
        <f t="shared" si="63"/>
        <v>0</v>
      </c>
      <c r="Z239" s="222" t="str">
        <f t="shared" si="64"/>
        <v>Yes</v>
      </c>
      <c r="AA239" s="68">
        <f t="shared" si="65"/>
        <v>0</v>
      </c>
      <c r="AB239" s="65" t="str">
        <f t="shared" si="66"/>
        <v>Yes</v>
      </c>
      <c r="AC239" s="68">
        <f t="shared" si="67"/>
        <v>8.2191780821917915E-2</v>
      </c>
      <c r="AD239" s="65" t="str">
        <f t="shared" si="68"/>
        <v>No</v>
      </c>
      <c r="AE239" s="68" t="str">
        <f t="shared" si="69"/>
        <v>N/A</v>
      </c>
      <c r="AF239" s="8"/>
    </row>
    <row r="240" spans="1:32" ht="14.5" hidden="1" customHeight="1">
      <c r="A240" s="66" t="s">
        <v>18</v>
      </c>
      <c r="B240" s="66" t="s">
        <v>28</v>
      </c>
      <c r="C240" s="66" t="str" cm="1">
        <f t="array" ref="C240">_xlfn.IFNA(_xlfn.IFS(B240="Starter","Starters &amp; Sides",B240="Sides","Starters &amp; Sides"),B240)</f>
        <v>Drinks</v>
      </c>
      <c r="D240" s="84" t="s">
        <v>3496</v>
      </c>
      <c r="E240" s="74">
        <v>6.6</v>
      </c>
      <c r="F240" s="4">
        <v>6.85</v>
      </c>
      <c r="G240" s="4">
        <v>6.85</v>
      </c>
      <c r="H240" s="4">
        <v>6.85</v>
      </c>
      <c r="I240" s="4">
        <v>6.85</v>
      </c>
      <c r="J240" s="4">
        <v>6.85</v>
      </c>
      <c r="K240" s="15">
        <v>6.85</v>
      </c>
      <c r="L240" s="4">
        <v>6.85</v>
      </c>
      <c r="M240" s="4"/>
      <c r="N240" s="4"/>
      <c r="O240" s="15"/>
      <c r="P240" s="4"/>
      <c r="Q240" s="338"/>
      <c r="R240" s="15" t="str">
        <f t="shared" si="56"/>
        <v>No</v>
      </c>
      <c r="S240" s="15" t="str">
        <f t="shared" si="57"/>
        <v>No</v>
      </c>
      <c r="T240" s="221" t="str">
        <f t="shared" si="58"/>
        <v>No</v>
      </c>
      <c r="U240" s="223" t="str">
        <f t="shared" si="59"/>
        <v>N/A</v>
      </c>
      <c r="V240" s="221" t="str">
        <f t="shared" si="60"/>
        <v>No</v>
      </c>
      <c r="W240" s="223" t="str">
        <f t="shared" si="61"/>
        <v>N/A</v>
      </c>
      <c r="X240" s="221" t="str">
        <f t="shared" si="62"/>
        <v>No</v>
      </c>
      <c r="Y240" s="223" t="str">
        <f t="shared" si="63"/>
        <v>N/A</v>
      </c>
      <c r="Z240" s="222" t="str">
        <f t="shared" si="64"/>
        <v>No</v>
      </c>
      <c r="AA240" s="68" t="str">
        <f t="shared" si="65"/>
        <v>N/A</v>
      </c>
      <c r="AB240" s="65" t="str">
        <f t="shared" si="66"/>
        <v>No</v>
      </c>
      <c r="AC240" s="68" t="str">
        <f t="shared" si="67"/>
        <v>N/A</v>
      </c>
      <c r="AD240" s="65" t="str">
        <f t="shared" si="68"/>
        <v>No</v>
      </c>
      <c r="AE240" s="68" t="str">
        <f t="shared" si="69"/>
        <v>N/A</v>
      </c>
      <c r="AF240" s="8"/>
    </row>
    <row r="241" spans="1:32" ht="14.5" customHeight="1">
      <c r="A241" s="66" t="s">
        <v>18</v>
      </c>
      <c r="B241" s="66" t="s">
        <v>28</v>
      </c>
      <c r="C241" s="66" t="str" cm="1">
        <f t="array" ref="C241">_xlfn.IFNA(_xlfn.IFS(B241="Starter","Starters &amp; Sides",B241="Sides","Starters &amp; Sides"),B241)</f>
        <v>Drinks</v>
      </c>
      <c r="D241" s="84" t="s">
        <v>3497</v>
      </c>
      <c r="E241" s="74"/>
      <c r="F241" s="4"/>
      <c r="G241" s="4"/>
      <c r="H241" s="4"/>
      <c r="I241" s="4"/>
      <c r="J241" s="4"/>
      <c r="K241" s="15"/>
      <c r="L241" s="4"/>
      <c r="M241" s="4">
        <v>7.25</v>
      </c>
      <c r="N241" s="4">
        <v>7.25</v>
      </c>
      <c r="O241" s="15">
        <v>7.25</v>
      </c>
      <c r="P241" s="4">
        <v>7.25</v>
      </c>
      <c r="Q241" s="338">
        <v>7.25</v>
      </c>
      <c r="R241" s="15" t="str">
        <f t="shared" si="56"/>
        <v>Yes</v>
      </c>
      <c r="S241" s="15" t="str">
        <f t="shared" si="57"/>
        <v>No</v>
      </c>
      <c r="T241" s="221" t="str">
        <f t="shared" si="58"/>
        <v>Yes</v>
      </c>
      <c r="U241" s="223">
        <f t="shared" si="59"/>
        <v>0</v>
      </c>
      <c r="V241" s="221" t="str">
        <f t="shared" si="60"/>
        <v>Yes</v>
      </c>
      <c r="W241" s="223">
        <f t="shared" si="61"/>
        <v>0</v>
      </c>
      <c r="X241" s="221" t="str">
        <f t="shared" si="62"/>
        <v>Yes</v>
      </c>
      <c r="Y241" s="223">
        <f t="shared" si="63"/>
        <v>0</v>
      </c>
      <c r="Z241" s="222" t="str">
        <f t="shared" si="64"/>
        <v>Yes</v>
      </c>
      <c r="AA241" s="68">
        <f t="shared" si="65"/>
        <v>0</v>
      </c>
      <c r="AB241" s="65" t="str">
        <f t="shared" si="66"/>
        <v>No</v>
      </c>
      <c r="AC241" s="68" t="str">
        <f t="shared" si="67"/>
        <v>N/A</v>
      </c>
      <c r="AD241" s="65" t="str">
        <f t="shared" si="68"/>
        <v>No</v>
      </c>
      <c r="AE241" s="68" t="str">
        <f t="shared" si="69"/>
        <v>N/A</v>
      </c>
      <c r="AF241" s="8"/>
    </row>
    <row r="242" spans="1:32" ht="14.5" hidden="1" customHeight="1">
      <c r="A242" s="66" t="s">
        <v>18</v>
      </c>
      <c r="B242" s="66" t="s">
        <v>28</v>
      </c>
      <c r="C242" s="66" t="str" cm="1">
        <f t="array" ref="C242">_xlfn.IFNA(_xlfn.IFS(B242="Starter","Starters &amp; Sides",B242="Sides","Starters &amp; Sides"),B242)</f>
        <v>Drinks</v>
      </c>
      <c r="D242" s="84" t="s">
        <v>3498</v>
      </c>
      <c r="E242" s="74">
        <v>6.4</v>
      </c>
      <c r="F242" s="4">
        <v>6.95</v>
      </c>
      <c r="G242" s="4">
        <v>6.95</v>
      </c>
      <c r="H242" s="4">
        <v>7.25</v>
      </c>
      <c r="I242" s="4"/>
      <c r="J242" s="4"/>
      <c r="K242" s="15"/>
      <c r="L242" s="4"/>
      <c r="M242" s="4"/>
      <c r="N242" s="4"/>
      <c r="O242" s="15"/>
      <c r="P242" s="4"/>
      <c r="Q242" s="338"/>
      <c r="R242" s="15" t="str">
        <f t="shared" si="56"/>
        <v>No</v>
      </c>
      <c r="S242" s="15" t="str">
        <f t="shared" si="57"/>
        <v>No</v>
      </c>
      <c r="T242" s="221" t="str">
        <f t="shared" si="58"/>
        <v>No</v>
      </c>
      <c r="U242" s="223" t="str">
        <f t="shared" si="59"/>
        <v>N/A</v>
      </c>
      <c r="V242" s="221" t="str">
        <f t="shared" si="60"/>
        <v>No</v>
      </c>
      <c r="W242" s="223" t="str">
        <f t="shared" si="61"/>
        <v>N/A</v>
      </c>
      <c r="X242" s="221" t="str">
        <f t="shared" si="62"/>
        <v>No</v>
      </c>
      <c r="Y242" s="223" t="str">
        <f t="shared" si="63"/>
        <v>N/A</v>
      </c>
      <c r="Z242" s="222" t="str">
        <f t="shared" si="64"/>
        <v>No</v>
      </c>
      <c r="AA242" s="68" t="str">
        <f t="shared" si="65"/>
        <v>N/A</v>
      </c>
      <c r="AB242" s="65" t="str">
        <f t="shared" si="66"/>
        <v>No</v>
      </c>
      <c r="AC242" s="68" t="str">
        <f t="shared" si="67"/>
        <v>N/A</v>
      </c>
      <c r="AD242" s="65" t="str">
        <f t="shared" si="68"/>
        <v>No</v>
      </c>
      <c r="AE242" s="68" t="str">
        <f t="shared" si="69"/>
        <v>N/A</v>
      </c>
      <c r="AF242" s="8"/>
    </row>
    <row r="243" spans="1:32" ht="14.5" customHeight="1">
      <c r="A243" s="66" t="s">
        <v>18</v>
      </c>
      <c r="B243" s="66" t="s">
        <v>28</v>
      </c>
      <c r="C243" s="66" t="str" cm="1">
        <f t="array" ref="C243">_xlfn.IFNA(_xlfn.IFS(B243="Starter","Starters &amp; Sides",B243="Sides","Starters &amp; Sides"),B243)</f>
        <v>Drinks</v>
      </c>
      <c r="D243" s="84" t="s">
        <v>3499</v>
      </c>
      <c r="E243" s="74"/>
      <c r="F243" s="4"/>
      <c r="G243" s="4"/>
      <c r="H243" s="4"/>
      <c r="I243" s="4"/>
      <c r="J243" s="4"/>
      <c r="K243" s="15"/>
      <c r="L243" s="4"/>
      <c r="M243" s="4">
        <v>10.45</v>
      </c>
      <c r="N243" s="4">
        <v>10.45</v>
      </c>
      <c r="O243" s="15">
        <v>10.75</v>
      </c>
      <c r="P243" s="4">
        <v>11.15</v>
      </c>
      <c r="Q243" s="338">
        <v>11.15</v>
      </c>
      <c r="R243" s="15" t="str">
        <f t="shared" si="56"/>
        <v>Yes</v>
      </c>
      <c r="S243" s="15" t="str">
        <f t="shared" si="57"/>
        <v>No</v>
      </c>
      <c r="T243" s="221" t="str">
        <f t="shared" si="58"/>
        <v>Yes</v>
      </c>
      <c r="U243" s="223">
        <f t="shared" si="59"/>
        <v>0</v>
      </c>
      <c r="V243" s="221" t="str">
        <f t="shared" si="60"/>
        <v>Yes</v>
      </c>
      <c r="W243" s="223">
        <f t="shared" si="61"/>
        <v>3.7209302325581506E-2</v>
      </c>
      <c r="X243" s="221" t="str">
        <f t="shared" si="62"/>
        <v>Yes</v>
      </c>
      <c r="Y243" s="223">
        <f t="shared" si="63"/>
        <v>6.6985645933014482E-2</v>
      </c>
      <c r="Z243" s="222" t="str">
        <f t="shared" si="64"/>
        <v>Yes</v>
      </c>
      <c r="AA243" s="68">
        <f t="shared" si="65"/>
        <v>6.6985645933014482E-2</v>
      </c>
      <c r="AB243" s="65" t="str">
        <f t="shared" si="66"/>
        <v>No</v>
      </c>
      <c r="AC243" s="68" t="str">
        <f t="shared" si="67"/>
        <v>N/A</v>
      </c>
      <c r="AD243" s="65" t="str">
        <f t="shared" si="68"/>
        <v>No</v>
      </c>
      <c r="AE243" s="68" t="str">
        <f t="shared" si="69"/>
        <v>N/A</v>
      </c>
      <c r="AF243" s="8"/>
    </row>
    <row r="244" spans="1:32" ht="14.5" customHeight="1">
      <c r="A244" s="66" t="s">
        <v>18</v>
      </c>
      <c r="B244" s="66" t="s">
        <v>28</v>
      </c>
      <c r="C244" s="66" t="str" cm="1">
        <f t="array" ref="C244">_xlfn.IFNA(_xlfn.IFS(B244="Starter","Starters &amp; Sides",B244="Sides","Starters &amp; Sides"),B244)</f>
        <v>Drinks</v>
      </c>
      <c r="D244" s="84" t="s">
        <v>3500</v>
      </c>
      <c r="E244" s="74">
        <v>4.3</v>
      </c>
      <c r="F244" s="4">
        <v>4.95</v>
      </c>
      <c r="G244" s="4">
        <v>4.95</v>
      </c>
      <c r="H244" s="4">
        <v>4.95</v>
      </c>
      <c r="I244" s="4">
        <v>4.95</v>
      </c>
      <c r="J244" s="4">
        <v>4.95</v>
      </c>
      <c r="K244" s="15">
        <v>5.25</v>
      </c>
      <c r="L244" s="4">
        <v>5.45</v>
      </c>
      <c r="M244" s="4">
        <v>5.45</v>
      </c>
      <c r="N244" s="4">
        <v>5.45</v>
      </c>
      <c r="O244" s="15">
        <v>5.45</v>
      </c>
      <c r="P244" s="4">
        <v>5.45</v>
      </c>
      <c r="Q244" s="338">
        <v>5.45</v>
      </c>
      <c r="R244" s="15" t="str">
        <f t="shared" si="56"/>
        <v>Yes</v>
      </c>
      <c r="S244" s="15" t="str">
        <f t="shared" si="57"/>
        <v>No</v>
      </c>
      <c r="T244" s="221" t="str">
        <f t="shared" si="58"/>
        <v>Yes</v>
      </c>
      <c r="U244" s="223">
        <f t="shared" si="59"/>
        <v>0</v>
      </c>
      <c r="V244" s="221" t="str">
        <f t="shared" si="60"/>
        <v>Yes</v>
      </c>
      <c r="W244" s="223">
        <f t="shared" si="61"/>
        <v>0</v>
      </c>
      <c r="X244" s="221" t="str">
        <f t="shared" si="62"/>
        <v>Yes</v>
      </c>
      <c r="Y244" s="223">
        <f t="shared" si="63"/>
        <v>0</v>
      </c>
      <c r="Z244" s="222" t="str">
        <f t="shared" si="64"/>
        <v>Yes</v>
      </c>
      <c r="AA244" s="68">
        <f t="shared" si="65"/>
        <v>0</v>
      </c>
      <c r="AB244" s="65" t="str">
        <f t="shared" si="66"/>
        <v>Yes</v>
      </c>
      <c r="AC244" s="68">
        <f t="shared" si="67"/>
        <v>0</v>
      </c>
      <c r="AD244" s="65" t="str">
        <f t="shared" si="68"/>
        <v>Yes</v>
      </c>
      <c r="AE244" s="68">
        <f t="shared" si="69"/>
        <v>0.26744186046511631</v>
      </c>
      <c r="AF244" s="8"/>
    </row>
    <row r="245" spans="1:32" ht="14.5" customHeight="1">
      <c r="A245" s="66" t="s">
        <v>18</v>
      </c>
      <c r="B245" s="66" t="s">
        <v>28</v>
      </c>
      <c r="C245" s="66" t="str" cm="1">
        <f t="array" ref="C245">_xlfn.IFNA(_xlfn.IFS(B245="Starter","Starters &amp; Sides",B245="Sides","Starters &amp; Sides"),B245)</f>
        <v>Drinks</v>
      </c>
      <c r="D245" s="84" t="s">
        <v>3501</v>
      </c>
      <c r="E245" s="74"/>
      <c r="F245" s="4"/>
      <c r="G245" s="4">
        <v>4.45</v>
      </c>
      <c r="H245" s="4">
        <v>4.45</v>
      </c>
      <c r="I245" s="4">
        <v>4.75</v>
      </c>
      <c r="J245" s="4">
        <v>4.75</v>
      </c>
      <c r="K245" s="15">
        <v>5.45</v>
      </c>
      <c r="L245" s="4">
        <v>5.45</v>
      </c>
      <c r="M245" s="4">
        <v>6.25</v>
      </c>
      <c r="N245" s="4">
        <v>6.25</v>
      </c>
      <c r="O245" s="15">
        <v>6.45</v>
      </c>
      <c r="P245" s="4">
        <v>6.95</v>
      </c>
      <c r="Q245" s="338">
        <v>6.95</v>
      </c>
      <c r="R245" s="15" t="str">
        <f t="shared" si="56"/>
        <v>Yes</v>
      </c>
      <c r="S245" s="15" t="str">
        <f t="shared" si="57"/>
        <v>No</v>
      </c>
      <c r="T245" s="221" t="str">
        <f t="shared" si="58"/>
        <v>Yes</v>
      </c>
      <c r="U245" s="223">
        <f t="shared" si="59"/>
        <v>0</v>
      </c>
      <c r="V245" s="221" t="str">
        <f t="shared" si="60"/>
        <v>Yes</v>
      </c>
      <c r="W245" s="223">
        <f t="shared" si="61"/>
        <v>7.7519379844961156E-2</v>
      </c>
      <c r="X245" s="221" t="str">
        <f t="shared" si="62"/>
        <v>Yes</v>
      </c>
      <c r="Y245" s="223">
        <f t="shared" si="63"/>
        <v>0.1120000000000001</v>
      </c>
      <c r="Z245" s="222" t="str">
        <f t="shared" si="64"/>
        <v>Yes</v>
      </c>
      <c r="AA245" s="68">
        <f t="shared" si="65"/>
        <v>0.1120000000000001</v>
      </c>
      <c r="AB245" s="65" t="str">
        <f t="shared" si="66"/>
        <v>Yes</v>
      </c>
      <c r="AC245" s="68">
        <f t="shared" si="67"/>
        <v>0.27522935779816504</v>
      </c>
      <c r="AD245" s="65" t="str">
        <f t="shared" si="68"/>
        <v>No</v>
      </c>
      <c r="AE245" s="68" t="str">
        <f t="shared" si="69"/>
        <v>N/A</v>
      </c>
      <c r="AF245" s="8"/>
    </row>
    <row r="246" spans="1:32" ht="14.5" customHeight="1">
      <c r="A246" s="66" t="s">
        <v>18</v>
      </c>
      <c r="B246" s="66" t="s">
        <v>28</v>
      </c>
      <c r="C246" s="66" t="str" cm="1">
        <f t="array" ref="C246">_xlfn.IFNA(_xlfn.IFS(B246="Starter","Starters &amp; Sides",B246="Sides","Starters &amp; Sides"),B246)</f>
        <v>Drinks</v>
      </c>
      <c r="D246" s="84" t="s">
        <v>538</v>
      </c>
      <c r="E246" s="74"/>
      <c r="F246" s="4"/>
      <c r="G246" s="4"/>
      <c r="H246" s="4"/>
      <c r="I246" s="4"/>
      <c r="J246" s="4">
        <v>3.95</v>
      </c>
      <c r="K246" s="15">
        <v>3.95</v>
      </c>
      <c r="L246" s="4">
        <v>3.95</v>
      </c>
      <c r="M246" s="4">
        <v>4.25</v>
      </c>
      <c r="N246" s="4">
        <v>4.25</v>
      </c>
      <c r="O246" s="15">
        <v>4.25</v>
      </c>
      <c r="P246" s="4">
        <v>4.25</v>
      </c>
      <c r="Q246" s="338">
        <v>4.25</v>
      </c>
      <c r="R246" s="15" t="str">
        <f t="shared" si="56"/>
        <v>Yes</v>
      </c>
      <c r="S246" s="15" t="str">
        <f t="shared" si="57"/>
        <v>No</v>
      </c>
      <c r="T246" s="221" t="str">
        <f t="shared" si="58"/>
        <v>Yes</v>
      </c>
      <c r="U246" s="223">
        <f t="shared" si="59"/>
        <v>0</v>
      </c>
      <c r="V246" s="221" t="str">
        <f t="shared" si="60"/>
        <v>Yes</v>
      </c>
      <c r="W246" s="223">
        <f t="shared" si="61"/>
        <v>0</v>
      </c>
      <c r="X246" s="221" t="str">
        <f t="shared" si="62"/>
        <v>Yes</v>
      </c>
      <c r="Y246" s="223">
        <f t="shared" si="63"/>
        <v>0</v>
      </c>
      <c r="Z246" s="222" t="str">
        <f t="shared" si="64"/>
        <v>Yes</v>
      </c>
      <c r="AA246" s="68">
        <f t="shared" si="65"/>
        <v>0</v>
      </c>
      <c r="AB246" s="65" t="str">
        <f t="shared" si="66"/>
        <v>Yes</v>
      </c>
      <c r="AC246" s="68">
        <f t="shared" si="67"/>
        <v>7.5949367088607556E-2</v>
      </c>
      <c r="AD246" s="65" t="str">
        <f t="shared" si="68"/>
        <v>No</v>
      </c>
      <c r="AE246" s="68" t="str">
        <f t="shared" si="69"/>
        <v>N/A</v>
      </c>
      <c r="AF246" s="8"/>
    </row>
    <row r="247" spans="1:32" ht="14.5" hidden="1" customHeight="1">
      <c r="A247" s="66" t="s">
        <v>18</v>
      </c>
      <c r="B247" s="66" t="s">
        <v>28</v>
      </c>
      <c r="C247" s="66" t="str" cm="1">
        <f t="array" ref="C247">_xlfn.IFNA(_xlfn.IFS(B247="Starter","Starters &amp; Sides",B247="Sides","Starters &amp; Sides"),B247)</f>
        <v>Drinks</v>
      </c>
      <c r="D247" s="84" t="s">
        <v>2144</v>
      </c>
      <c r="E247" s="74"/>
      <c r="F247" s="4"/>
      <c r="G247" s="4"/>
      <c r="H247" s="4"/>
      <c r="I247" s="4"/>
      <c r="J247" s="4"/>
      <c r="K247" s="15"/>
      <c r="L247" s="4"/>
      <c r="M247" s="4"/>
      <c r="N247" s="4"/>
      <c r="O247" s="15">
        <v>4.25</v>
      </c>
      <c r="P247" s="4"/>
      <c r="Q247" s="338"/>
      <c r="R247" s="15" t="str">
        <f t="shared" si="56"/>
        <v>No</v>
      </c>
      <c r="S247" s="15" t="str">
        <f t="shared" si="57"/>
        <v>No</v>
      </c>
      <c r="T247" s="221" t="str">
        <f t="shared" si="58"/>
        <v>No</v>
      </c>
      <c r="U247" s="223" t="str">
        <f t="shared" si="59"/>
        <v>N/A</v>
      </c>
      <c r="V247" s="221" t="str">
        <f t="shared" si="60"/>
        <v>No</v>
      </c>
      <c r="W247" s="223" t="str">
        <f t="shared" si="61"/>
        <v>N/A</v>
      </c>
      <c r="X247" s="221" t="str">
        <f t="shared" si="62"/>
        <v>No</v>
      </c>
      <c r="Y247" s="223" t="str">
        <f t="shared" si="63"/>
        <v>N/A</v>
      </c>
      <c r="Z247" s="222" t="str">
        <f t="shared" si="64"/>
        <v>No</v>
      </c>
      <c r="AA247" s="68" t="str">
        <f t="shared" si="65"/>
        <v>N/A</v>
      </c>
      <c r="AB247" s="65" t="str">
        <f t="shared" si="66"/>
        <v>No</v>
      </c>
      <c r="AC247" s="68" t="str">
        <f t="shared" si="67"/>
        <v>N/A</v>
      </c>
      <c r="AD247" s="65" t="str">
        <f t="shared" si="68"/>
        <v>No</v>
      </c>
      <c r="AE247" s="68" t="str">
        <f t="shared" si="69"/>
        <v>N/A</v>
      </c>
      <c r="AF247" s="8"/>
    </row>
    <row r="248" spans="1:32" ht="14.5" customHeight="1">
      <c r="A248" s="66" t="s">
        <v>18</v>
      </c>
      <c r="B248" s="66" t="s">
        <v>28</v>
      </c>
      <c r="C248" s="66" t="str" cm="1">
        <f t="array" ref="C248">_xlfn.IFNA(_xlfn.IFS(B248="Starter","Starters &amp; Sides",B248="Sides","Starters &amp; Sides"),B248)</f>
        <v>Drinks</v>
      </c>
      <c r="D248" s="84" t="s">
        <v>3502</v>
      </c>
      <c r="E248" s="74"/>
      <c r="F248" s="4"/>
      <c r="G248" s="4"/>
      <c r="H248" s="4"/>
      <c r="I248" s="4"/>
      <c r="J248" s="4">
        <v>4.95</v>
      </c>
      <c r="K248" s="15">
        <v>5.25</v>
      </c>
      <c r="L248" s="4">
        <v>5.25</v>
      </c>
      <c r="M248" s="4">
        <v>5.95</v>
      </c>
      <c r="N248" s="4">
        <v>5.95</v>
      </c>
      <c r="O248" s="15">
        <v>5.95</v>
      </c>
      <c r="P248" s="4">
        <v>5.95</v>
      </c>
      <c r="Q248" s="338">
        <v>5.95</v>
      </c>
      <c r="R248" s="15" t="str">
        <f t="shared" si="56"/>
        <v>Yes</v>
      </c>
      <c r="S248" s="15" t="str">
        <f t="shared" si="57"/>
        <v>No</v>
      </c>
      <c r="T248" s="221" t="str">
        <f t="shared" si="58"/>
        <v>Yes</v>
      </c>
      <c r="U248" s="223">
        <f t="shared" si="59"/>
        <v>0</v>
      </c>
      <c r="V248" s="221" t="str">
        <f t="shared" si="60"/>
        <v>Yes</v>
      </c>
      <c r="W248" s="223">
        <f t="shared" si="61"/>
        <v>0</v>
      </c>
      <c r="X248" s="221" t="str">
        <f t="shared" si="62"/>
        <v>Yes</v>
      </c>
      <c r="Y248" s="223">
        <f t="shared" si="63"/>
        <v>0</v>
      </c>
      <c r="Z248" s="222" t="str">
        <f t="shared" si="64"/>
        <v>Yes</v>
      </c>
      <c r="AA248" s="68">
        <f t="shared" si="65"/>
        <v>0</v>
      </c>
      <c r="AB248" s="65" t="str">
        <f t="shared" si="66"/>
        <v>Yes</v>
      </c>
      <c r="AC248" s="68">
        <f t="shared" si="67"/>
        <v>0.1333333333333333</v>
      </c>
      <c r="AD248" s="65" t="str">
        <f t="shared" si="68"/>
        <v>No</v>
      </c>
      <c r="AE248" s="68" t="str">
        <f t="shared" si="69"/>
        <v>N/A</v>
      </c>
      <c r="AF248" s="8"/>
    </row>
    <row r="249" spans="1:32" ht="14.5" customHeight="1">
      <c r="A249" s="66" t="s">
        <v>18</v>
      </c>
      <c r="B249" s="66" t="s">
        <v>28</v>
      </c>
      <c r="C249" s="66" t="str" cm="1">
        <f t="array" ref="C249">_xlfn.IFNA(_xlfn.IFS(B249="Starter","Starters &amp; Sides",B249="Sides","Starters &amp; Sides"),B249)</f>
        <v>Drinks</v>
      </c>
      <c r="D249" s="84" t="s">
        <v>540</v>
      </c>
      <c r="E249" s="74"/>
      <c r="F249" s="4"/>
      <c r="G249" s="4"/>
      <c r="H249" s="4"/>
      <c r="I249" s="4"/>
      <c r="J249" s="4">
        <v>3.45</v>
      </c>
      <c r="K249" s="15">
        <v>3.65</v>
      </c>
      <c r="L249" s="4">
        <v>3.65</v>
      </c>
      <c r="M249" s="4">
        <v>3.95</v>
      </c>
      <c r="N249" s="4">
        <v>3.95</v>
      </c>
      <c r="O249" s="15">
        <v>3.95</v>
      </c>
      <c r="P249" s="4">
        <v>3.95</v>
      </c>
      <c r="Q249" s="338">
        <v>3.95</v>
      </c>
      <c r="R249" s="15" t="str">
        <f t="shared" si="56"/>
        <v>Yes</v>
      </c>
      <c r="S249" s="15" t="str">
        <f t="shared" si="57"/>
        <v>No</v>
      </c>
      <c r="T249" s="221" t="str">
        <f t="shared" si="58"/>
        <v>Yes</v>
      </c>
      <c r="U249" s="223">
        <f t="shared" si="59"/>
        <v>0</v>
      </c>
      <c r="V249" s="221" t="str">
        <f t="shared" si="60"/>
        <v>Yes</v>
      </c>
      <c r="W249" s="223">
        <f t="shared" si="61"/>
        <v>0</v>
      </c>
      <c r="X249" s="221" t="str">
        <f t="shared" si="62"/>
        <v>Yes</v>
      </c>
      <c r="Y249" s="223">
        <f t="shared" si="63"/>
        <v>0</v>
      </c>
      <c r="Z249" s="222" t="str">
        <f t="shared" si="64"/>
        <v>Yes</v>
      </c>
      <c r="AA249" s="68">
        <f t="shared" si="65"/>
        <v>0</v>
      </c>
      <c r="AB249" s="65" t="str">
        <f t="shared" si="66"/>
        <v>Yes</v>
      </c>
      <c r="AC249" s="68">
        <f t="shared" si="67"/>
        <v>8.2191780821917915E-2</v>
      </c>
      <c r="AD249" s="65" t="str">
        <f t="shared" si="68"/>
        <v>No</v>
      </c>
      <c r="AE249" s="68" t="str">
        <f t="shared" si="69"/>
        <v>N/A</v>
      </c>
      <c r="AF249" s="8"/>
    </row>
    <row r="250" spans="1:32" ht="14.5" customHeight="1">
      <c r="A250" s="66" t="s">
        <v>18</v>
      </c>
      <c r="B250" s="66" t="s">
        <v>28</v>
      </c>
      <c r="C250" s="66" t="str" cm="1">
        <f t="array" ref="C250">_xlfn.IFNA(_xlfn.IFS(B250="Starter","Starters &amp; Sides",B250="Sides","Starters &amp; Sides"),B250)</f>
        <v>Drinks</v>
      </c>
      <c r="D250" s="84" t="s">
        <v>3503</v>
      </c>
      <c r="E250" s="74"/>
      <c r="F250" s="4"/>
      <c r="G250" s="4"/>
      <c r="H250" s="4"/>
      <c r="I250" s="4"/>
      <c r="J250" s="4">
        <v>3.75</v>
      </c>
      <c r="K250" s="15">
        <v>3.85</v>
      </c>
      <c r="L250" s="4">
        <v>3.85</v>
      </c>
      <c r="M250" s="4">
        <v>3.95</v>
      </c>
      <c r="N250" s="4">
        <v>3.95</v>
      </c>
      <c r="O250" s="15">
        <v>4.45</v>
      </c>
      <c r="P250" s="4">
        <v>4.45</v>
      </c>
      <c r="Q250" s="338">
        <v>4.45</v>
      </c>
      <c r="R250" s="15" t="str">
        <f t="shared" si="56"/>
        <v>Yes</v>
      </c>
      <c r="S250" s="15" t="str">
        <f t="shared" si="57"/>
        <v>No</v>
      </c>
      <c r="T250" s="221" t="str">
        <f t="shared" si="58"/>
        <v>Yes</v>
      </c>
      <c r="U250" s="223">
        <f t="shared" si="59"/>
        <v>0</v>
      </c>
      <c r="V250" s="221" t="str">
        <f t="shared" si="60"/>
        <v>Yes</v>
      </c>
      <c r="W250" s="223">
        <f t="shared" si="61"/>
        <v>0</v>
      </c>
      <c r="X250" s="221" t="str">
        <f t="shared" si="62"/>
        <v>Yes</v>
      </c>
      <c r="Y250" s="223">
        <f t="shared" si="63"/>
        <v>0.12658227848101267</v>
      </c>
      <c r="Z250" s="222" t="str">
        <f t="shared" si="64"/>
        <v>Yes</v>
      </c>
      <c r="AA250" s="68">
        <f t="shared" si="65"/>
        <v>0.12658227848101267</v>
      </c>
      <c r="AB250" s="65" t="str">
        <f t="shared" si="66"/>
        <v>Yes</v>
      </c>
      <c r="AC250" s="68">
        <f t="shared" si="67"/>
        <v>0.1558441558441559</v>
      </c>
      <c r="AD250" s="65" t="str">
        <f t="shared" si="68"/>
        <v>No</v>
      </c>
      <c r="AE250" s="68" t="str">
        <f t="shared" si="69"/>
        <v>N/A</v>
      </c>
      <c r="AF250" s="8"/>
    </row>
    <row r="251" spans="1:32" ht="14.5" customHeight="1">
      <c r="A251" s="66" t="s">
        <v>18</v>
      </c>
      <c r="B251" s="66" t="s">
        <v>28</v>
      </c>
      <c r="C251" s="66" t="str" cm="1">
        <f t="array" ref="C251">_xlfn.IFNA(_xlfn.IFS(B251="Starter","Starters &amp; Sides",B251="Sides","Starters &amp; Sides"),B251)</f>
        <v>Drinks</v>
      </c>
      <c r="D251" s="84" t="s">
        <v>3504</v>
      </c>
      <c r="E251" s="74"/>
      <c r="F251" s="4"/>
      <c r="G251" s="4"/>
      <c r="H251" s="4"/>
      <c r="I251" s="4"/>
      <c r="J251" s="4"/>
      <c r="K251" s="15"/>
      <c r="L251" s="4"/>
      <c r="M251" s="4">
        <v>3.75</v>
      </c>
      <c r="N251" s="4">
        <v>3.75</v>
      </c>
      <c r="O251" s="15">
        <v>3.85</v>
      </c>
      <c r="P251" s="4">
        <v>3.85</v>
      </c>
      <c r="Q251" s="338">
        <v>3.85</v>
      </c>
      <c r="R251" s="15" t="str">
        <f t="shared" si="56"/>
        <v>Yes</v>
      </c>
      <c r="S251" s="15" t="str">
        <f t="shared" si="57"/>
        <v>No</v>
      </c>
      <c r="T251" s="221" t="str">
        <f t="shared" si="58"/>
        <v>Yes</v>
      </c>
      <c r="U251" s="223">
        <f t="shared" si="59"/>
        <v>0</v>
      </c>
      <c r="V251" s="221" t="str">
        <f t="shared" si="60"/>
        <v>Yes</v>
      </c>
      <c r="W251" s="223">
        <f t="shared" si="61"/>
        <v>0</v>
      </c>
      <c r="X251" s="221" t="str">
        <f t="shared" si="62"/>
        <v>Yes</v>
      </c>
      <c r="Y251" s="223">
        <f t="shared" si="63"/>
        <v>2.6666666666666616E-2</v>
      </c>
      <c r="Z251" s="222" t="str">
        <f t="shared" si="64"/>
        <v>Yes</v>
      </c>
      <c r="AA251" s="68">
        <f t="shared" si="65"/>
        <v>2.6666666666666616E-2</v>
      </c>
      <c r="AB251" s="65" t="str">
        <f t="shared" si="66"/>
        <v>No</v>
      </c>
      <c r="AC251" s="68" t="str">
        <f t="shared" si="67"/>
        <v>N/A</v>
      </c>
      <c r="AD251" s="65" t="str">
        <f t="shared" si="68"/>
        <v>No</v>
      </c>
      <c r="AE251" s="68" t="str">
        <f t="shared" si="69"/>
        <v>N/A</v>
      </c>
      <c r="AF251" s="8"/>
    </row>
    <row r="252" spans="1:32" ht="14.5" customHeight="1">
      <c r="A252" s="66" t="s">
        <v>18</v>
      </c>
      <c r="B252" s="66" t="s">
        <v>28</v>
      </c>
      <c r="C252" s="66" t="str" cm="1">
        <f t="array" ref="C252">_xlfn.IFNA(_xlfn.IFS(B252="Starter","Starters &amp; Sides",B252="Sides","Starters &amp; Sides"),B252)</f>
        <v>Drinks</v>
      </c>
      <c r="D252" s="84" t="s">
        <v>543</v>
      </c>
      <c r="E252" s="74"/>
      <c r="F252" s="4"/>
      <c r="G252" s="4"/>
      <c r="H252" s="4"/>
      <c r="I252" s="4"/>
      <c r="J252" s="4">
        <v>3.45</v>
      </c>
      <c r="K252" s="15">
        <v>3.95</v>
      </c>
      <c r="L252" s="4">
        <v>3.65</v>
      </c>
      <c r="M252" s="4">
        <v>3.95</v>
      </c>
      <c r="N252" s="4">
        <v>3.95</v>
      </c>
      <c r="O252" s="15">
        <v>3.95</v>
      </c>
      <c r="P252" s="4">
        <v>3.95</v>
      </c>
      <c r="Q252" s="338">
        <v>3.95</v>
      </c>
      <c r="R252" s="15" t="str">
        <f t="shared" si="56"/>
        <v>Yes</v>
      </c>
      <c r="S252" s="15" t="str">
        <f t="shared" si="57"/>
        <v>No</v>
      </c>
      <c r="T252" s="221" t="str">
        <f t="shared" si="58"/>
        <v>Yes</v>
      </c>
      <c r="U252" s="223">
        <f t="shared" si="59"/>
        <v>0</v>
      </c>
      <c r="V252" s="221" t="str">
        <f t="shared" si="60"/>
        <v>Yes</v>
      </c>
      <c r="W252" s="223">
        <f t="shared" si="61"/>
        <v>0</v>
      </c>
      <c r="X252" s="221" t="str">
        <f t="shared" si="62"/>
        <v>Yes</v>
      </c>
      <c r="Y252" s="223">
        <f t="shared" si="63"/>
        <v>0</v>
      </c>
      <c r="Z252" s="222" t="str">
        <f t="shared" si="64"/>
        <v>Yes</v>
      </c>
      <c r="AA252" s="68">
        <f t="shared" si="65"/>
        <v>0</v>
      </c>
      <c r="AB252" s="65" t="str">
        <f t="shared" si="66"/>
        <v>Yes</v>
      </c>
      <c r="AC252" s="68">
        <f t="shared" si="67"/>
        <v>8.2191780821917915E-2</v>
      </c>
      <c r="AD252" s="65" t="str">
        <f t="shared" si="68"/>
        <v>No</v>
      </c>
      <c r="AE252" s="68" t="str">
        <f t="shared" si="69"/>
        <v>N/A</v>
      </c>
      <c r="AF252" s="8"/>
    </row>
    <row r="253" spans="1:32" ht="14.5" customHeight="1">
      <c r="A253" s="66" t="s">
        <v>18</v>
      </c>
      <c r="B253" s="66" t="s">
        <v>28</v>
      </c>
      <c r="C253" s="66" t="str" cm="1">
        <f t="array" ref="C253">_xlfn.IFNA(_xlfn.IFS(B253="Starter","Starters &amp; Sides",B253="Sides","Starters &amp; Sides"),B253)</f>
        <v>Drinks</v>
      </c>
      <c r="D253" s="84" t="s">
        <v>3505</v>
      </c>
      <c r="E253" s="74"/>
      <c r="F253" s="4"/>
      <c r="G253" s="4">
        <v>6.85</v>
      </c>
      <c r="H253" s="4">
        <v>6.85</v>
      </c>
      <c r="I253" s="4">
        <v>6.85</v>
      </c>
      <c r="J253" s="4">
        <v>6.85</v>
      </c>
      <c r="K253" s="15">
        <v>8.75</v>
      </c>
      <c r="L253" s="4">
        <v>8.75</v>
      </c>
      <c r="M253" s="4">
        <v>9.25</v>
      </c>
      <c r="N253" s="4">
        <v>9.25</v>
      </c>
      <c r="O253" s="15">
        <v>9.25</v>
      </c>
      <c r="P253" s="4">
        <v>9.25</v>
      </c>
      <c r="Q253" s="338">
        <v>9.25</v>
      </c>
      <c r="R253" s="15" t="str">
        <f t="shared" si="56"/>
        <v>Yes</v>
      </c>
      <c r="S253" s="15" t="str">
        <f t="shared" si="57"/>
        <v>No</v>
      </c>
      <c r="T253" s="221" t="str">
        <f t="shared" si="58"/>
        <v>Yes</v>
      </c>
      <c r="U253" s="223">
        <f t="shared" si="59"/>
        <v>0</v>
      </c>
      <c r="V253" s="221" t="str">
        <f t="shared" si="60"/>
        <v>Yes</v>
      </c>
      <c r="W253" s="223">
        <f t="shared" si="61"/>
        <v>0</v>
      </c>
      <c r="X253" s="221" t="str">
        <f t="shared" si="62"/>
        <v>Yes</v>
      </c>
      <c r="Y253" s="223">
        <f t="shared" si="63"/>
        <v>0</v>
      </c>
      <c r="Z253" s="222" t="str">
        <f t="shared" si="64"/>
        <v>Yes</v>
      </c>
      <c r="AA253" s="68">
        <f t="shared" si="65"/>
        <v>0</v>
      </c>
      <c r="AB253" s="65" t="str">
        <f t="shared" si="66"/>
        <v>Yes</v>
      </c>
      <c r="AC253" s="68">
        <f t="shared" si="67"/>
        <v>5.7142857142857162E-2</v>
      </c>
      <c r="AD253" s="65" t="str">
        <f t="shared" si="68"/>
        <v>No</v>
      </c>
      <c r="AE253" s="68" t="str">
        <f t="shared" si="69"/>
        <v>N/A</v>
      </c>
      <c r="AF253" s="8"/>
    </row>
    <row r="254" spans="1:32" ht="14.5" hidden="1" customHeight="1">
      <c r="A254" s="66" t="s">
        <v>18</v>
      </c>
      <c r="B254" s="66" t="s">
        <v>28</v>
      </c>
      <c r="C254" s="66" t="str" cm="1">
        <f t="array" ref="C254">_xlfn.IFNA(_xlfn.IFS(B254="Starter","Starters &amp; Sides",B254="Sides","Starters &amp; Sides"),B254)</f>
        <v>Drinks</v>
      </c>
      <c r="D254" s="84" t="s">
        <v>3506</v>
      </c>
      <c r="E254" s="74"/>
      <c r="F254" s="4"/>
      <c r="G254" s="4"/>
      <c r="H254" s="4"/>
      <c r="I254" s="4"/>
      <c r="J254" s="4">
        <v>4.75</v>
      </c>
      <c r="K254" s="15">
        <v>5.44</v>
      </c>
      <c r="L254" s="4">
        <v>5.44</v>
      </c>
      <c r="M254" s="4"/>
      <c r="N254" s="4"/>
      <c r="O254" s="15"/>
      <c r="P254" s="4"/>
      <c r="Q254" s="338"/>
      <c r="R254" s="15" t="str">
        <f t="shared" si="56"/>
        <v>No</v>
      </c>
      <c r="S254" s="15" t="str">
        <f t="shared" si="57"/>
        <v>No</v>
      </c>
      <c r="T254" s="221" t="str">
        <f t="shared" si="58"/>
        <v>No</v>
      </c>
      <c r="U254" s="223" t="str">
        <f t="shared" si="59"/>
        <v>N/A</v>
      </c>
      <c r="V254" s="221" t="str">
        <f t="shared" si="60"/>
        <v>No</v>
      </c>
      <c r="W254" s="223" t="str">
        <f t="shared" si="61"/>
        <v>N/A</v>
      </c>
      <c r="X254" s="221" t="str">
        <f t="shared" si="62"/>
        <v>No</v>
      </c>
      <c r="Y254" s="223" t="str">
        <f t="shared" si="63"/>
        <v>N/A</v>
      </c>
      <c r="Z254" s="222" t="str">
        <f t="shared" si="64"/>
        <v>No</v>
      </c>
      <c r="AA254" s="68" t="str">
        <f t="shared" si="65"/>
        <v>N/A</v>
      </c>
      <c r="AB254" s="65" t="str">
        <f t="shared" si="66"/>
        <v>No</v>
      </c>
      <c r="AC254" s="68" t="str">
        <f t="shared" si="67"/>
        <v>N/A</v>
      </c>
      <c r="AD254" s="65" t="str">
        <f t="shared" si="68"/>
        <v>No</v>
      </c>
      <c r="AE254" s="68" t="str">
        <f t="shared" si="69"/>
        <v>N/A</v>
      </c>
      <c r="AF254" s="8"/>
    </row>
    <row r="255" spans="1:32" ht="14.5" hidden="1" customHeight="1">
      <c r="A255" s="66" t="s">
        <v>18</v>
      </c>
      <c r="B255" s="66" t="s">
        <v>28</v>
      </c>
      <c r="C255" s="66" t="str" cm="1">
        <f t="array" ref="C255">_xlfn.IFNA(_xlfn.IFS(B255="Starter","Starters &amp; Sides",B255="Sides","Starters &amp; Sides"),B255)</f>
        <v>Drinks</v>
      </c>
      <c r="D255" s="84" t="s">
        <v>3507</v>
      </c>
      <c r="E255" s="74"/>
      <c r="F255" s="4"/>
      <c r="G255" s="4"/>
      <c r="H255" s="4"/>
      <c r="I255" s="4"/>
      <c r="J255" s="4"/>
      <c r="K255" s="15">
        <v>8.4499999999999993</v>
      </c>
      <c r="L255" s="4">
        <v>8.4499999999999993</v>
      </c>
      <c r="M255" s="4">
        <v>8.75</v>
      </c>
      <c r="N255" s="4">
        <v>8.75</v>
      </c>
      <c r="O255" s="15">
        <v>8.9499999999999993</v>
      </c>
      <c r="P255" s="4"/>
      <c r="Q255" s="338"/>
      <c r="R255" s="15" t="str">
        <f t="shared" si="56"/>
        <v>No</v>
      </c>
      <c r="S255" s="15" t="str">
        <f t="shared" si="57"/>
        <v>No</v>
      </c>
      <c r="T255" s="221" t="str">
        <f t="shared" si="58"/>
        <v>No</v>
      </c>
      <c r="U255" s="223" t="str">
        <f t="shared" si="59"/>
        <v>N/A</v>
      </c>
      <c r="V255" s="221" t="str">
        <f t="shared" si="60"/>
        <v>No</v>
      </c>
      <c r="W255" s="223" t="str">
        <f t="shared" si="61"/>
        <v>N/A</v>
      </c>
      <c r="X255" s="221" t="str">
        <f t="shared" si="62"/>
        <v>No</v>
      </c>
      <c r="Y255" s="223" t="str">
        <f t="shared" si="63"/>
        <v>N/A</v>
      </c>
      <c r="Z255" s="222" t="str">
        <f t="shared" si="64"/>
        <v>No</v>
      </c>
      <c r="AA255" s="68" t="str">
        <f t="shared" si="65"/>
        <v>N/A</v>
      </c>
      <c r="AB255" s="65" t="str">
        <f t="shared" si="66"/>
        <v>No</v>
      </c>
      <c r="AC255" s="68" t="str">
        <f t="shared" si="67"/>
        <v>N/A</v>
      </c>
      <c r="AD255" s="65" t="str">
        <f t="shared" si="68"/>
        <v>No</v>
      </c>
      <c r="AE255" s="68" t="str">
        <f t="shared" si="69"/>
        <v>N/A</v>
      </c>
      <c r="AF255" s="8"/>
    </row>
    <row r="256" spans="1:32" ht="14.5" hidden="1" customHeight="1">
      <c r="A256" s="66" t="s">
        <v>18</v>
      </c>
      <c r="B256" s="66" t="s">
        <v>28</v>
      </c>
      <c r="C256" s="66" t="str" cm="1">
        <f t="array" ref="C256">_xlfn.IFNA(_xlfn.IFS(B256="Starter","Starters &amp; Sides",B256="Sides","Starters &amp; Sides"),B256)</f>
        <v>Drinks</v>
      </c>
      <c r="D256" s="84" t="s">
        <v>3508</v>
      </c>
      <c r="E256" s="74">
        <v>4.5999999999999996</v>
      </c>
      <c r="F256" s="4">
        <v>5.15</v>
      </c>
      <c r="G256" s="4">
        <v>5.15</v>
      </c>
      <c r="H256" s="4">
        <v>5.25</v>
      </c>
      <c r="I256" s="4"/>
      <c r="J256" s="4"/>
      <c r="K256" s="15"/>
      <c r="L256" s="4"/>
      <c r="M256" s="4"/>
      <c r="N256" s="4"/>
      <c r="O256" s="15"/>
      <c r="P256" s="4"/>
      <c r="Q256" s="338"/>
      <c r="R256" s="15" t="str">
        <f t="shared" si="56"/>
        <v>No</v>
      </c>
      <c r="S256" s="15" t="str">
        <f t="shared" si="57"/>
        <v>No</v>
      </c>
      <c r="T256" s="221" t="str">
        <f t="shared" si="58"/>
        <v>No</v>
      </c>
      <c r="U256" s="223" t="str">
        <f t="shared" si="59"/>
        <v>N/A</v>
      </c>
      <c r="V256" s="221" t="str">
        <f t="shared" si="60"/>
        <v>No</v>
      </c>
      <c r="W256" s="223" t="str">
        <f t="shared" si="61"/>
        <v>N/A</v>
      </c>
      <c r="X256" s="221" t="str">
        <f t="shared" si="62"/>
        <v>No</v>
      </c>
      <c r="Y256" s="223" t="str">
        <f t="shared" si="63"/>
        <v>N/A</v>
      </c>
      <c r="Z256" s="222" t="str">
        <f t="shared" si="64"/>
        <v>No</v>
      </c>
      <c r="AA256" s="68" t="str">
        <f t="shared" si="65"/>
        <v>N/A</v>
      </c>
      <c r="AB256" s="65" t="str">
        <f t="shared" si="66"/>
        <v>No</v>
      </c>
      <c r="AC256" s="68" t="str">
        <f t="shared" si="67"/>
        <v>N/A</v>
      </c>
      <c r="AD256" s="65" t="str">
        <f t="shared" si="68"/>
        <v>No</v>
      </c>
      <c r="AE256" s="68" t="str">
        <f t="shared" si="69"/>
        <v>N/A</v>
      </c>
      <c r="AF256" s="8"/>
    </row>
    <row r="257" spans="1:32" ht="14.5" customHeight="1">
      <c r="A257" s="66" t="s">
        <v>18</v>
      </c>
      <c r="B257" s="66" t="s">
        <v>28</v>
      </c>
      <c r="C257" s="66" t="str" cm="1">
        <f t="array" ref="C257">_xlfn.IFNA(_xlfn.IFS(B257="Starter","Starters &amp; Sides",B257="Sides","Starters &amp; Sides"),B257)</f>
        <v>Drinks</v>
      </c>
      <c r="D257" s="84" t="s">
        <v>3509</v>
      </c>
      <c r="E257" s="74"/>
      <c r="F257" s="4"/>
      <c r="G257" s="4"/>
      <c r="H257" s="4"/>
      <c r="I257" s="4"/>
      <c r="J257" s="4">
        <v>4.95</v>
      </c>
      <c r="K257" s="15">
        <v>4.95</v>
      </c>
      <c r="L257" s="4">
        <v>4.95</v>
      </c>
      <c r="M257" s="4">
        <v>5.85</v>
      </c>
      <c r="N257" s="4">
        <v>5.85</v>
      </c>
      <c r="O257" s="15">
        <v>5.85</v>
      </c>
      <c r="P257" s="4">
        <v>5.85</v>
      </c>
      <c r="Q257" s="338">
        <v>5.85</v>
      </c>
      <c r="R257" s="15" t="str">
        <f t="shared" si="56"/>
        <v>Yes</v>
      </c>
      <c r="S257" s="15" t="str">
        <f t="shared" si="57"/>
        <v>No</v>
      </c>
      <c r="T257" s="221" t="str">
        <f t="shared" si="58"/>
        <v>Yes</v>
      </c>
      <c r="U257" s="223">
        <f t="shared" si="59"/>
        <v>0</v>
      </c>
      <c r="V257" s="221" t="str">
        <f t="shared" si="60"/>
        <v>Yes</v>
      </c>
      <c r="W257" s="223">
        <f t="shared" si="61"/>
        <v>0</v>
      </c>
      <c r="X257" s="221" t="str">
        <f t="shared" si="62"/>
        <v>Yes</v>
      </c>
      <c r="Y257" s="223">
        <f t="shared" si="63"/>
        <v>0</v>
      </c>
      <c r="Z257" s="222" t="str">
        <f t="shared" si="64"/>
        <v>Yes</v>
      </c>
      <c r="AA257" s="68">
        <f t="shared" si="65"/>
        <v>0</v>
      </c>
      <c r="AB257" s="65" t="str">
        <f t="shared" si="66"/>
        <v>Yes</v>
      </c>
      <c r="AC257" s="68">
        <f t="shared" si="67"/>
        <v>0.18181818181818166</v>
      </c>
      <c r="AD257" s="65" t="str">
        <f t="shared" si="68"/>
        <v>No</v>
      </c>
      <c r="AE257" s="68" t="str">
        <f t="shared" si="69"/>
        <v>N/A</v>
      </c>
      <c r="AF257" s="8"/>
    </row>
    <row r="258" spans="1:32" ht="14.5" customHeight="1">
      <c r="A258" s="66" t="s">
        <v>18</v>
      </c>
      <c r="B258" s="66" t="s">
        <v>28</v>
      </c>
      <c r="C258" s="66" t="str" cm="1">
        <f t="array" ref="C258">_xlfn.IFNA(_xlfn.IFS(B258="Starter","Starters &amp; Sides",B258="Sides","Starters &amp; Sides"),B258)</f>
        <v>Drinks</v>
      </c>
      <c r="D258" s="84" t="s">
        <v>2341</v>
      </c>
      <c r="E258" s="74"/>
      <c r="F258" s="4"/>
      <c r="G258" s="4">
        <v>5.0999999999999996</v>
      </c>
      <c r="H258" s="4">
        <v>5.0999999999999996</v>
      </c>
      <c r="I258" s="4">
        <v>5.0999999999999996</v>
      </c>
      <c r="J258" s="4">
        <v>5.0999999999999996</v>
      </c>
      <c r="K258" s="15">
        <v>6.45</v>
      </c>
      <c r="L258" s="4">
        <v>6.45</v>
      </c>
      <c r="M258" s="4">
        <v>7.25</v>
      </c>
      <c r="N258" s="4">
        <v>7.25</v>
      </c>
      <c r="O258" s="15">
        <v>7.25</v>
      </c>
      <c r="P258" s="4">
        <v>7.75</v>
      </c>
      <c r="Q258" s="338">
        <v>7.75</v>
      </c>
      <c r="R258" s="15" t="str">
        <f t="shared" si="56"/>
        <v>Yes</v>
      </c>
      <c r="S258" s="15" t="str">
        <f t="shared" si="57"/>
        <v>No</v>
      </c>
      <c r="T258" s="221" t="str">
        <f t="shared" si="58"/>
        <v>Yes</v>
      </c>
      <c r="U258" s="223">
        <f t="shared" si="59"/>
        <v>0</v>
      </c>
      <c r="V258" s="221" t="str">
        <f t="shared" si="60"/>
        <v>Yes</v>
      </c>
      <c r="W258" s="223">
        <f t="shared" si="61"/>
        <v>6.8965517241379226E-2</v>
      </c>
      <c r="X258" s="221" t="str">
        <f t="shared" si="62"/>
        <v>Yes</v>
      </c>
      <c r="Y258" s="223">
        <f t="shared" si="63"/>
        <v>6.8965517241379226E-2</v>
      </c>
      <c r="Z258" s="222" t="str">
        <f t="shared" si="64"/>
        <v>Yes</v>
      </c>
      <c r="AA258" s="68">
        <f t="shared" si="65"/>
        <v>6.8965517241379226E-2</v>
      </c>
      <c r="AB258" s="65" t="str">
        <f t="shared" si="66"/>
        <v>Yes</v>
      </c>
      <c r="AC258" s="68">
        <f t="shared" si="67"/>
        <v>0.20155038759689914</v>
      </c>
      <c r="AD258" s="65" t="str">
        <f t="shared" si="68"/>
        <v>No</v>
      </c>
      <c r="AE258" s="68" t="str">
        <f t="shared" si="69"/>
        <v>N/A</v>
      </c>
      <c r="AF258" s="8"/>
    </row>
    <row r="259" spans="1:32" ht="14.5" customHeight="1">
      <c r="A259" s="66" t="s">
        <v>18</v>
      </c>
      <c r="B259" s="66" t="s">
        <v>28</v>
      </c>
      <c r="C259" s="66" t="str" cm="1">
        <f t="array" ref="C259">_xlfn.IFNA(_xlfn.IFS(B259="Starter","Starters &amp; Sides",B259="Sides","Starters &amp; Sides"),B259)</f>
        <v>Drinks</v>
      </c>
      <c r="D259" s="84" t="s">
        <v>863</v>
      </c>
      <c r="E259" s="74"/>
      <c r="F259" s="4"/>
      <c r="G259" s="4"/>
      <c r="H259" s="4"/>
      <c r="I259" s="4"/>
      <c r="J259" s="4">
        <v>3.95</v>
      </c>
      <c r="K259" s="15">
        <v>3.95</v>
      </c>
      <c r="L259" s="4">
        <v>3.95</v>
      </c>
      <c r="M259" s="4">
        <v>4.25</v>
      </c>
      <c r="N259" s="4">
        <v>4.25</v>
      </c>
      <c r="O259" s="15">
        <v>4.25</v>
      </c>
      <c r="P259" s="4">
        <v>4.25</v>
      </c>
      <c r="Q259" s="338">
        <v>4.25</v>
      </c>
      <c r="R259" s="15" t="str">
        <f t="shared" si="56"/>
        <v>Yes</v>
      </c>
      <c r="S259" s="15" t="str">
        <f t="shared" si="57"/>
        <v>No</v>
      </c>
      <c r="T259" s="221" t="str">
        <f t="shared" si="58"/>
        <v>Yes</v>
      </c>
      <c r="U259" s="223">
        <f t="shared" si="59"/>
        <v>0</v>
      </c>
      <c r="V259" s="221" t="str">
        <f t="shared" si="60"/>
        <v>Yes</v>
      </c>
      <c r="W259" s="223">
        <f t="shared" si="61"/>
        <v>0</v>
      </c>
      <c r="X259" s="221" t="str">
        <f t="shared" si="62"/>
        <v>Yes</v>
      </c>
      <c r="Y259" s="223">
        <f t="shared" si="63"/>
        <v>0</v>
      </c>
      <c r="Z259" s="222" t="str">
        <f t="shared" si="64"/>
        <v>Yes</v>
      </c>
      <c r="AA259" s="68">
        <f t="shared" si="65"/>
        <v>0</v>
      </c>
      <c r="AB259" s="65" t="str">
        <f t="shared" si="66"/>
        <v>Yes</v>
      </c>
      <c r="AC259" s="68">
        <f t="shared" si="67"/>
        <v>7.5949367088607556E-2</v>
      </c>
      <c r="AD259" s="65" t="str">
        <f t="shared" si="68"/>
        <v>No</v>
      </c>
      <c r="AE259" s="68" t="str">
        <f t="shared" si="69"/>
        <v>N/A</v>
      </c>
      <c r="AF259" s="8"/>
    </row>
    <row r="260" spans="1:32" ht="14.5" customHeight="1">
      <c r="A260" s="66" t="s">
        <v>18</v>
      </c>
      <c r="B260" s="66" t="s">
        <v>28</v>
      </c>
      <c r="C260" s="66" t="str" cm="1">
        <f t="array" ref="C260">_xlfn.IFNA(_xlfn.IFS(B260="Starter","Starters &amp; Sides",B260="Sides","Starters &amp; Sides"),B260)</f>
        <v>Drinks</v>
      </c>
      <c r="D260" s="84" t="s">
        <v>3510</v>
      </c>
      <c r="E260" s="74"/>
      <c r="F260" s="4"/>
      <c r="G260" s="4">
        <v>5.85</v>
      </c>
      <c r="H260" s="4">
        <v>5.85</v>
      </c>
      <c r="I260" s="4">
        <v>5.85</v>
      </c>
      <c r="J260" s="4">
        <v>5.85</v>
      </c>
      <c r="K260" s="15">
        <v>6.95</v>
      </c>
      <c r="L260" s="4">
        <v>6.95</v>
      </c>
      <c r="M260" s="4">
        <v>7.75</v>
      </c>
      <c r="N260" s="4">
        <v>7.75</v>
      </c>
      <c r="O260" s="15">
        <v>7.75</v>
      </c>
      <c r="P260" s="4">
        <v>8.25</v>
      </c>
      <c r="Q260" s="338">
        <v>8.25</v>
      </c>
      <c r="R260" s="15" t="str">
        <f t="shared" si="56"/>
        <v>Yes</v>
      </c>
      <c r="S260" s="15" t="str">
        <f t="shared" si="57"/>
        <v>No</v>
      </c>
      <c r="T260" s="221" t="str">
        <f t="shared" si="58"/>
        <v>Yes</v>
      </c>
      <c r="U260" s="223">
        <f t="shared" si="59"/>
        <v>0</v>
      </c>
      <c r="V260" s="221" t="str">
        <f t="shared" si="60"/>
        <v>Yes</v>
      </c>
      <c r="W260" s="223">
        <f t="shared" si="61"/>
        <v>6.4516129032258007E-2</v>
      </c>
      <c r="X260" s="221" t="str">
        <f t="shared" si="62"/>
        <v>Yes</v>
      </c>
      <c r="Y260" s="223">
        <f t="shared" si="63"/>
        <v>6.4516129032258007E-2</v>
      </c>
      <c r="Z260" s="222" t="str">
        <f t="shared" si="64"/>
        <v>Yes</v>
      </c>
      <c r="AA260" s="68">
        <f t="shared" si="65"/>
        <v>6.4516129032258007E-2</v>
      </c>
      <c r="AB260" s="65" t="str">
        <f t="shared" si="66"/>
        <v>Yes</v>
      </c>
      <c r="AC260" s="68">
        <f t="shared" si="67"/>
        <v>0.18705035971223016</v>
      </c>
      <c r="AD260" s="65" t="str">
        <f t="shared" si="68"/>
        <v>No</v>
      </c>
      <c r="AE260" s="68" t="str">
        <f t="shared" si="69"/>
        <v>N/A</v>
      </c>
      <c r="AF260" s="8"/>
    </row>
    <row r="261" spans="1:32" ht="14.5" hidden="1" customHeight="1">
      <c r="A261" s="66" t="s">
        <v>18</v>
      </c>
      <c r="B261" s="66" t="s">
        <v>28</v>
      </c>
      <c r="C261" s="66" t="str" cm="1">
        <f t="array" ref="C261">_xlfn.IFNA(_xlfn.IFS(B261="Starter","Starters &amp; Sides",B261="Sides","Starters &amp; Sides"),B261)</f>
        <v>Drinks</v>
      </c>
      <c r="D261" s="84" t="s">
        <v>451</v>
      </c>
      <c r="E261" s="74">
        <v>7.2</v>
      </c>
      <c r="F261" s="4">
        <v>7.75</v>
      </c>
      <c r="G261" s="4">
        <v>7.75</v>
      </c>
      <c r="H261" s="4">
        <v>7.95</v>
      </c>
      <c r="I261" s="4">
        <v>7.95</v>
      </c>
      <c r="J261" s="4"/>
      <c r="K261" s="15"/>
      <c r="L261" s="4"/>
      <c r="M261" s="4"/>
      <c r="N261" s="4"/>
      <c r="O261" s="15"/>
      <c r="P261" s="4"/>
      <c r="Q261" s="338"/>
      <c r="R261" s="15" t="str">
        <f t="shared" si="56"/>
        <v>No</v>
      </c>
      <c r="S261" s="15" t="str">
        <f t="shared" si="57"/>
        <v>No</v>
      </c>
      <c r="T261" s="221" t="str">
        <f t="shared" si="58"/>
        <v>No</v>
      </c>
      <c r="U261" s="223" t="str">
        <f t="shared" si="59"/>
        <v>N/A</v>
      </c>
      <c r="V261" s="221" t="str">
        <f t="shared" si="60"/>
        <v>No</v>
      </c>
      <c r="W261" s="223" t="str">
        <f t="shared" si="61"/>
        <v>N/A</v>
      </c>
      <c r="X261" s="221" t="str">
        <f t="shared" si="62"/>
        <v>No</v>
      </c>
      <c r="Y261" s="223" t="str">
        <f t="shared" si="63"/>
        <v>N/A</v>
      </c>
      <c r="Z261" s="222" t="str">
        <f t="shared" si="64"/>
        <v>No</v>
      </c>
      <c r="AA261" s="68" t="str">
        <f t="shared" si="65"/>
        <v>N/A</v>
      </c>
      <c r="AB261" s="65" t="str">
        <f t="shared" si="66"/>
        <v>No</v>
      </c>
      <c r="AC261" s="68" t="str">
        <f t="shared" si="67"/>
        <v>N/A</v>
      </c>
      <c r="AD261" s="65" t="str">
        <f t="shared" si="68"/>
        <v>No</v>
      </c>
      <c r="AE261" s="68" t="str">
        <f t="shared" si="69"/>
        <v>N/A</v>
      </c>
      <c r="AF261" s="8"/>
    </row>
    <row r="262" spans="1:32" ht="14.5" customHeight="1">
      <c r="A262" s="66" t="s">
        <v>18</v>
      </c>
      <c r="B262" s="66" t="s">
        <v>28</v>
      </c>
      <c r="C262" s="66" t="str" cm="1">
        <f t="array" ref="C262">_xlfn.IFNA(_xlfn.IFS(B262="Starter","Starters &amp; Sides",B262="Sides","Starters &amp; Sides"),B262)</f>
        <v>Drinks</v>
      </c>
      <c r="D262" s="84" t="s">
        <v>3511</v>
      </c>
      <c r="E262" s="74"/>
      <c r="F262" s="4"/>
      <c r="G262" s="4">
        <v>5.0999999999999996</v>
      </c>
      <c r="H262" s="4">
        <v>5.0999999999999996</v>
      </c>
      <c r="I262" s="4">
        <v>5.0999999999999996</v>
      </c>
      <c r="J262" s="4">
        <v>5.0999999999999996</v>
      </c>
      <c r="K262" s="15">
        <v>5.95</v>
      </c>
      <c r="L262" s="4">
        <v>5.95</v>
      </c>
      <c r="M262" s="4">
        <v>6.45</v>
      </c>
      <c r="N262" s="4">
        <v>6.45</v>
      </c>
      <c r="O262" s="15">
        <v>6.45</v>
      </c>
      <c r="P262" s="4">
        <v>6.95</v>
      </c>
      <c r="Q262" s="338">
        <v>6.95</v>
      </c>
      <c r="R262" s="15" t="str">
        <f t="shared" si="56"/>
        <v>Yes</v>
      </c>
      <c r="S262" s="15" t="str">
        <f t="shared" si="57"/>
        <v>No</v>
      </c>
      <c r="T262" s="221" t="str">
        <f t="shared" si="58"/>
        <v>Yes</v>
      </c>
      <c r="U262" s="223">
        <f t="shared" si="59"/>
        <v>0</v>
      </c>
      <c r="V262" s="221" t="str">
        <f t="shared" si="60"/>
        <v>Yes</v>
      </c>
      <c r="W262" s="223">
        <f t="shared" si="61"/>
        <v>7.7519379844961156E-2</v>
      </c>
      <c r="X262" s="221" t="str">
        <f t="shared" si="62"/>
        <v>Yes</v>
      </c>
      <c r="Y262" s="223">
        <f t="shared" si="63"/>
        <v>7.7519379844961156E-2</v>
      </c>
      <c r="Z262" s="222" t="str">
        <f t="shared" si="64"/>
        <v>Yes</v>
      </c>
      <c r="AA262" s="68">
        <f t="shared" si="65"/>
        <v>7.7519379844961156E-2</v>
      </c>
      <c r="AB262" s="65" t="str">
        <f t="shared" si="66"/>
        <v>Yes</v>
      </c>
      <c r="AC262" s="68">
        <f t="shared" si="67"/>
        <v>0.16806722689075637</v>
      </c>
      <c r="AD262" s="65" t="str">
        <f t="shared" si="68"/>
        <v>No</v>
      </c>
      <c r="AE262" s="68" t="str">
        <f t="shared" si="69"/>
        <v>N/A</v>
      </c>
      <c r="AF262" s="8"/>
    </row>
    <row r="263" spans="1:32" ht="14.5" hidden="1" customHeight="1">
      <c r="A263" s="66" t="s">
        <v>18</v>
      </c>
      <c r="B263" s="66" t="s">
        <v>28</v>
      </c>
      <c r="C263" s="66" t="str" cm="1">
        <f t="array" ref="C263">_xlfn.IFNA(_xlfn.IFS(B263="Starter","Starters &amp; Sides",B263="Sides","Starters &amp; Sides"),B263)</f>
        <v>Drinks</v>
      </c>
      <c r="D263" s="84" t="s">
        <v>3512</v>
      </c>
      <c r="E263" s="74"/>
      <c r="F263" s="4"/>
      <c r="G263" s="4"/>
      <c r="H263" s="4"/>
      <c r="I263" s="4"/>
      <c r="J263" s="4"/>
      <c r="K263" s="15"/>
      <c r="L263" s="4"/>
      <c r="M263" s="4">
        <v>3.75</v>
      </c>
      <c r="N263" s="4">
        <v>3.75</v>
      </c>
      <c r="O263" s="15">
        <v>3.85</v>
      </c>
      <c r="P263" s="4">
        <v>3.85</v>
      </c>
      <c r="Q263" s="338"/>
      <c r="R263" s="15" t="str">
        <f t="shared" si="56"/>
        <v>No</v>
      </c>
      <c r="S263" s="15" t="str">
        <f t="shared" si="57"/>
        <v>No</v>
      </c>
      <c r="T263" s="221" t="str">
        <f t="shared" si="58"/>
        <v>No</v>
      </c>
      <c r="U263" s="223" t="str">
        <f t="shared" si="59"/>
        <v>N/A</v>
      </c>
      <c r="V263" s="221" t="str">
        <f t="shared" si="60"/>
        <v>No</v>
      </c>
      <c r="W263" s="223" t="str">
        <f t="shared" si="61"/>
        <v>N/A</v>
      </c>
      <c r="X263" s="221" t="str">
        <f t="shared" si="62"/>
        <v>No</v>
      </c>
      <c r="Y263" s="223" t="str">
        <f t="shared" si="63"/>
        <v>N/A</v>
      </c>
      <c r="Z263" s="222" t="str">
        <f t="shared" si="64"/>
        <v>No</v>
      </c>
      <c r="AA263" s="68" t="str">
        <f t="shared" si="65"/>
        <v>N/A</v>
      </c>
      <c r="AB263" s="65" t="str">
        <f t="shared" si="66"/>
        <v>No</v>
      </c>
      <c r="AC263" s="68" t="str">
        <f t="shared" si="67"/>
        <v>N/A</v>
      </c>
      <c r="AD263" s="65" t="str">
        <f t="shared" si="68"/>
        <v>No</v>
      </c>
      <c r="AE263" s="68" t="str">
        <f t="shared" si="69"/>
        <v>N/A</v>
      </c>
      <c r="AF263" s="8"/>
    </row>
    <row r="264" spans="1:32" ht="14.5" customHeight="1">
      <c r="A264" s="66" t="s">
        <v>18</v>
      </c>
      <c r="B264" s="66" t="s">
        <v>28</v>
      </c>
      <c r="C264" s="66" t="str" cm="1">
        <f t="array" ref="C264">_xlfn.IFNA(_xlfn.IFS(B264="Starter","Starters &amp; Sides",B264="Sides","Starters &amp; Sides"),B264)</f>
        <v>Drinks</v>
      </c>
      <c r="D264" s="84" t="s">
        <v>3513</v>
      </c>
      <c r="E264" s="74"/>
      <c r="F264" s="4"/>
      <c r="G264" s="4"/>
      <c r="H264" s="4"/>
      <c r="I264" s="4"/>
      <c r="J264" s="4"/>
      <c r="K264" s="15"/>
      <c r="L264" s="4"/>
      <c r="M264" s="4">
        <v>3.75</v>
      </c>
      <c r="N264" s="4">
        <v>3.75</v>
      </c>
      <c r="O264" s="15">
        <v>3.85</v>
      </c>
      <c r="P264" s="4">
        <v>3.85</v>
      </c>
      <c r="Q264" s="338">
        <v>3.85</v>
      </c>
      <c r="R264" s="15" t="str">
        <f t="shared" si="56"/>
        <v>Yes</v>
      </c>
      <c r="S264" s="15" t="str">
        <f t="shared" si="57"/>
        <v>No</v>
      </c>
      <c r="T264" s="221" t="str">
        <f t="shared" si="58"/>
        <v>Yes</v>
      </c>
      <c r="U264" s="223">
        <f t="shared" si="59"/>
        <v>0</v>
      </c>
      <c r="V264" s="221" t="str">
        <f t="shared" si="60"/>
        <v>Yes</v>
      </c>
      <c r="W264" s="223">
        <f t="shared" si="61"/>
        <v>0</v>
      </c>
      <c r="X264" s="221" t="str">
        <f t="shared" si="62"/>
        <v>Yes</v>
      </c>
      <c r="Y264" s="223">
        <f t="shared" si="63"/>
        <v>2.6666666666666616E-2</v>
      </c>
      <c r="Z264" s="222" t="str">
        <f t="shared" si="64"/>
        <v>Yes</v>
      </c>
      <c r="AA264" s="68">
        <f t="shared" si="65"/>
        <v>2.6666666666666616E-2</v>
      </c>
      <c r="AB264" s="65" t="str">
        <f t="shared" si="66"/>
        <v>No</v>
      </c>
      <c r="AC264" s="68" t="str">
        <f t="shared" si="67"/>
        <v>N/A</v>
      </c>
      <c r="AD264" s="65" t="str">
        <f t="shared" si="68"/>
        <v>No</v>
      </c>
      <c r="AE264" s="68" t="str">
        <f t="shared" si="69"/>
        <v>N/A</v>
      </c>
      <c r="AF264" s="8"/>
    </row>
    <row r="265" spans="1:32" ht="14.5" customHeight="1">
      <c r="A265" s="66" t="s">
        <v>18</v>
      </c>
      <c r="B265" s="66" t="s">
        <v>28</v>
      </c>
      <c r="C265" s="66" t="str" cm="1">
        <f t="array" ref="C265">_xlfn.IFNA(_xlfn.IFS(B265="Starter","Starters &amp; Sides",B265="Sides","Starters &amp; Sides"),B265)</f>
        <v>Drinks</v>
      </c>
      <c r="D265" s="84" t="s">
        <v>3514</v>
      </c>
      <c r="E265" s="74"/>
      <c r="F265" s="4"/>
      <c r="G265" s="4"/>
      <c r="H265" s="4"/>
      <c r="I265" s="4"/>
      <c r="J265" s="4"/>
      <c r="K265" s="15"/>
      <c r="L265" s="4">
        <v>3.65</v>
      </c>
      <c r="M265" s="4">
        <v>3.95</v>
      </c>
      <c r="N265" s="4">
        <v>3.95</v>
      </c>
      <c r="O265" s="15">
        <v>3.95</v>
      </c>
      <c r="P265" s="4">
        <v>3.95</v>
      </c>
      <c r="Q265" s="338">
        <v>3.95</v>
      </c>
      <c r="R265" s="15" t="str">
        <f t="shared" si="56"/>
        <v>Yes</v>
      </c>
      <c r="S265" s="15" t="str">
        <f t="shared" si="57"/>
        <v>No</v>
      </c>
      <c r="T265" s="221" t="str">
        <f t="shared" si="58"/>
        <v>Yes</v>
      </c>
      <c r="U265" s="223">
        <f t="shared" si="59"/>
        <v>0</v>
      </c>
      <c r="V265" s="221" t="str">
        <f t="shared" si="60"/>
        <v>Yes</v>
      </c>
      <c r="W265" s="223">
        <f t="shared" si="61"/>
        <v>0</v>
      </c>
      <c r="X265" s="221" t="str">
        <f t="shared" si="62"/>
        <v>Yes</v>
      </c>
      <c r="Y265" s="223">
        <f t="shared" si="63"/>
        <v>0</v>
      </c>
      <c r="Z265" s="222" t="str">
        <f t="shared" si="64"/>
        <v>Yes</v>
      </c>
      <c r="AA265" s="68">
        <f t="shared" si="65"/>
        <v>0</v>
      </c>
      <c r="AB265" s="65" t="str">
        <f t="shared" si="66"/>
        <v>Yes</v>
      </c>
      <c r="AC265" s="68">
        <f t="shared" si="67"/>
        <v>8.2191780821917915E-2</v>
      </c>
      <c r="AD265" s="65" t="str">
        <f t="shared" si="68"/>
        <v>No</v>
      </c>
      <c r="AE265" s="68" t="str">
        <f t="shared" si="69"/>
        <v>N/A</v>
      </c>
      <c r="AF265" s="8"/>
    </row>
    <row r="266" spans="1:32" ht="14.5" customHeight="1">
      <c r="A266" s="66" t="s">
        <v>18</v>
      </c>
      <c r="B266" s="66" t="s">
        <v>28</v>
      </c>
      <c r="C266" s="66" t="str" cm="1">
        <f t="array" ref="C266">_xlfn.IFNA(_xlfn.IFS(B266="Starter","Starters &amp; Sides",B266="Sides","Starters &amp; Sides"),B266)</f>
        <v>Drinks</v>
      </c>
      <c r="D266" s="84" t="s">
        <v>3515</v>
      </c>
      <c r="E266" s="74"/>
      <c r="F266" s="4"/>
      <c r="G266" s="4"/>
      <c r="H266" s="4"/>
      <c r="I266" s="4"/>
      <c r="J266" s="4"/>
      <c r="K266" s="15"/>
      <c r="L266" s="4">
        <v>3.65</v>
      </c>
      <c r="M266" s="4">
        <v>3.95</v>
      </c>
      <c r="N266" s="4">
        <v>3.95</v>
      </c>
      <c r="O266" s="15">
        <v>3.95</v>
      </c>
      <c r="P266" s="4">
        <v>3.95</v>
      </c>
      <c r="Q266" s="338">
        <v>3.95</v>
      </c>
      <c r="R266" s="15" t="str">
        <f t="shared" si="56"/>
        <v>Yes</v>
      </c>
      <c r="S266" s="15" t="str">
        <f t="shared" si="57"/>
        <v>No</v>
      </c>
      <c r="T266" s="221" t="str">
        <f t="shared" si="58"/>
        <v>Yes</v>
      </c>
      <c r="U266" s="223">
        <f t="shared" si="59"/>
        <v>0</v>
      </c>
      <c r="V266" s="221" t="str">
        <f t="shared" si="60"/>
        <v>Yes</v>
      </c>
      <c r="W266" s="223">
        <f t="shared" si="61"/>
        <v>0</v>
      </c>
      <c r="X266" s="221" t="str">
        <f t="shared" si="62"/>
        <v>Yes</v>
      </c>
      <c r="Y266" s="223">
        <f t="shared" si="63"/>
        <v>0</v>
      </c>
      <c r="Z266" s="222" t="str">
        <f t="shared" si="64"/>
        <v>Yes</v>
      </c>
      <c r="AA266" s="68">
        <f t="shared" si="65"/>
        <v>0</v>
      </c>
      <c r="AB266" s="65" t="str">
        <f t="shared" si="66"/>
        <v>Yes</v>
      </c>
      <c r="AC266" s="68">
        <f t="shared" si="67"/>
        <v>8.2191780821917915E-2</v>
      </c>
      <c r="AD266" s="65" t="str">
        <f t="shared" si="68"/>
        <v>No</v>
      </c>
      <c r="AE266" s="68" t="str">
        <f t="shared" si="69"/>
        <v>N/A</v>
      </c>
      <c r="AF266" s="8"/>
    </row>
    <row r="267" spans="1:32" ht="14.5" customHeight="1">
      <c r="A267" s="66" t="s">
        <v>18</v>
      </c>
      <c r="B267" s="66" t="s">
        <v>28</v>
      </c>
      <c r="C267" s="66" t="str" cm="1">
        <f t="array" ref="C267">_xlfn.IFNA(_xlfn.IFS(B267="Starter","Starters &amp; Sides",B267="Sides","Starters &amp; Sides"),B267)</f>
        <v>Drinks</v>
      </c>
      <c r="D267" s="84" t="s">
        <v>3516</v>
      </c>
      <c r="E267" s="74"/>
      <c r="F267" s="4"/>
      <c r="G267" s="4"/>
      <c r="H267" s="4"/>
      <c r="I267" s="4"/>
      <c r="J267" s="4"/>
      <c r="K267" s="15"/>
      <c r="L267" s="4">
        <v>3.95</v>
      </c>
      <c r="M267" s="4">
        <v>4.25</v>
      </c>
      <c r="N267" s="4">
        <v>4.25</v>
      </c>
      <c r="O267" s="15">
        <v>4.25</v>
      </c>
      <c r="P267" s="4">
        <v>4.25</v>
      </c>
      <c r="Q267" s="338">
        <v>4.25</v>
      </c>
      <c r="R267" s="15" t="str">
        <f t="shared" si="56"/>
        <v>Yes</v>
      </c>
      <c r="S267" s="15" t="str">
        <f t="shared" si="57"/>
        <v>No</v>
      </c>
      <c r="T267" s="221" t="str">
        <f t="shared" si="58"/>
        <v>Yes</v>
      </c>
      <c r="U267" s="223">
        <f t="shared" si="59"/>
        <v>0</v>
      </c>
      <c r="V267" s="221" t="str">
        <f t="shared" si="60"/>
        <v>Yes</v>
      </c>
      <c r="W267" s="223">
        <f t="shared" si="61"/>
        <v>0</v>
      </c>
      <c r="X267" s="221" t="str">
        <f t="shared" si="62"/>
        <v>Yes</v>
      </c>
      <c r="Y267" s="223">
        <f t="shared" si="63"/>
        <v>0</v>
      </c>
      <c r="Z267" s="222" t="str">
        <f t="shared" si="64"/>
        <v>Yes</v>
      </c>
      <c r="AA267" s="68">
        <f t="shared" si="65"/>
        <v>0</v>
      </c>
      <c r="AB267" s="65" t="str">
        <f t="shared" si="66"/>
        <v>Yes</v>
      </c>
      <c r="AC267" s="68">
        <f t="shared" si="67"/>
        <v>7.5949367088607556E-2</v>
      </c>
      <c r="AD267" s="65" t="str">
        <f t="shared" si="68"/>
        <v>No</v>
      </c>
      <c r="AE267" s="68" t="str">
        <f t="shared" si="69"/>
        <v>N/A</v>
      </c>
      <c r="AF267" s="8"/>
    </row>
    <row r="268" spans="1:32" ht="14.5" customHeight="1">
      <c r="A268" s="66" t="s">
        <v>18</v>
      </c>
      <c r="B268" s="66" t="s">
        <v>28</v>
      </c>
      <c r="C268" s="66" t="str" cm="1">
        <f t="array" ref="C268">_xlfn.IFNA(_xlfn.IFS(B268="Starter","Starters &amp; Sides",B268="Sides","Starters &amp; Sides"),B268)</f>
        <v>Drinks</v>
      </c>
      <c r="D268" s="84" t="s">
        <v>3517</v>
      </c>
      <c r="E268" s="74"/>
      <c r="F268" s="4"/>
      <c r="G268" s="4"/>
      <c r="H268" s="4"/>
      <c r="I268" s="4"/>
      <c r="J268" s="4"/>
      <c r="K268" s="15"/>
      <c r="L268" s="4">
        <v>3.65</v>
      </c>
      <c r="M268" s="4">
        <v>3.95</v>
      </c>
      <c r="N268" s="4">
        <v>3.95</v>
      </c>
      <c r="O268" s="15">
        <v>3.95</v>
      </c>
      <c r="P268" s="4">
        <v>3.95</v>
      </c>
      <c r="Q268" s="338">
        <v>3.95</v>
      </c>
      <c r="R268" s="15" t="str">
        <f t="shared" si="56"/>
        <v>Yes</v>
      </c>
      <c r="S268" s="15" t="str">
        <f t="shared" si="57"/>
        <v>No</v>
      </c>
      <c r="T268" s="221" t="str">
        <f t="shared" si="58"/>
        <v>Yes</v>
      </c>
      <c r="U268" s="223">
        <f t="shared" si="59"/>
        <v>0</v>
      </c>
      <c r="V268" s="221" t="str">
        <f t="shared" si="60"/>
        <v>Yes</v>
      </c>
      <c r="W268" s="223">
        <f t="shared" si="61"/>
        <v>0</v>
      </c>
      <c r="X268" s="221" t="str">
        <f t="shared" si="62"/>
        <v>Yes</v>
      </c>
      <c r="Y268" s="223">
        <f t="shared" si="63"/>
        <v>0</v>
      </c>
      <c r="Z268" s="222" t="str">
        <f t="shared" si="64"/>
        <v>Yes</v>
      </c>
      <c r="AA268" s="68">
        <f t="shared" si="65"/>
        <v>0</v>
      </c>
      <c r="AB268" s="65" t="str">
        <f t="shared" si="66"/>
        <v>Yes</v>
      </c>
      <c r="AC268" s="68">
        <f t="shared" si="67"/>
        <v>8.2191780821917915E-2</v>
      </c>
      <c r="AD268" s="65" t="str">
        <f t="shared" si="68"/>
        <v>No</v>
      </c>
      <c r="AE268" s="68" t="str">
        <f t="shared" si="69"/>
        <v>N/A</v>
      </c>
      <c r="AF268" s="8"/>
    </row>
    <row r="269" spans="1:32" ht="14.5" customHeight="1">
      <c r="A269" s="66" t="s">
        <v>18</v>
      </c>
      <c r="B269" s="66" t="s">
        <v>28</v>
      </c>
      <c r="C269" s="66" t="str" cm="1">
        <f t="array" ref="C269">_xlfn.IFNA(_xlfn.IFS(B269="Starter","Starters &amp; Sides",B269="Sides","Starters &amp; Sides"),B269)</f>
        <v>Drinks</v>
      </c>
      <c r="D269" s="84" t="s">
        <v>3518</v>
      </c>
      <c r="E269" s="74"/>
      <c r="F269" s="4"/>
      <c r="G269" s="4"/>
      <c r="H269" s="4"/>
      <c r="I269" s="4"/>
      <c r="J269" s="4"/>
      <c r="K269" s="15"/>
      <c r="L269" s="4">
        <v>3.65</v>
      </c>
      <c r="M269" s="4">
        <v>3.95</v>
      </c>
      <c r="N269" s="4">
        <v>3.95</v>
      </c>
      <c r="O269" s="15">
        <v>3.95</v>
      </c>
      <c r="P269" s="4">
        <v>3.95</v>
      </c>
      <c r="Q269" s="338">
        <v>3.95</v>
      </c>
      <c r="R269" s="15" t="str">
        <f t="shared" si="56"/>
        <v>Yes</v>
      </c>
      <c r="S269" s="15" t="str">
        <f t="shared" si="57"/>
        <v>No</v>
      </c>
      <c r="T269" s="221" t="str">
        <f t="shared" si="58"/>
        <v>Yes</v>
      </c>
      <c r="U269" s="223">
        <f t="shared" si="59"/>
        <v>0</v>
      </c>
      <c r="V269" s="221" t="str">
        <f t="shared" si="60"/>
        <v>Yes</v>
      </c>
      <c r="W269" s="223">
        <f t="shared" si="61"/>
        <v>0</v>
      </c>
      <c r="X269" s="221" t="str">
        <f t="shared" si="62"/>
        <v>Yes</v>
      </c>
      <c r="Y269" s="223">
        <f t="shared" si="63"/>
        <v>0</v>
      </c>
      <c r="Z269" s="222" t="str">
        <f t="shared" si="64"/>
        <v>Yes</v>
      </c>
      <c r="AA269" s="68">
        <f t="shared" si="65"/>
        <v>0</v>
      </c>
      <c r="AB269" s="65" t="str">
        <f t="shared" si="66"/>
        <v>Yes</v>
      </c>
      <c r="AC269" s="68">
        <f t="shared" si="67"/>
        <v>8.2191780821917915E-2</v>
      </c>
      <c r="AD269" s="65" t="str">
        <f t="shared" si="68"/>
        <v>No</v>
      </c>
      <c r="AE269" s="68" t="str">
        <f t="shared" si="69"/>
        <v>N/A</v>
      </c>
      <c r="AF269" s="8"/>
    </row>
    <row r="270" spans="1:32" ht="14.5" customHeight="1">
      <c r="A270" s="66" t="s">
        <v>18</v>
      </c>
      <c r="B270" s="66" t="s">
        <v>28</v>
      </c>
      <c r="C270" s="66" t="str" cm="1">
        <f t="array" ref="C270">_xlfn.IFNA(_xlfn.IFS(B270="Starter","Starters &amp; Sides",B270="Sides","Starters &amp; Sides"),B270)</f>
        <v>Drinks</v>
      </c>
      <c r="D270" s="84" t="s">
        <v>3519</v>
      </c>
      <c r="E270" s="74"/>
      <c r="F270" s="4"/>
      <c r="G270" s="4"/>
      <c r="H270" s="4"/>
      <c r="I270" s="4"/>
      <c r="J270" s="4"/>
      <c r="K270" s="15"/>
      <c r="L270" s="4">
        <v>3.95</v>
      </c>
      <c r="M270" s="4">
        <v>4.25</v>
      </c>
      <c r="N270" s="4">
        <v>4.25</v>
      </c>
      <c r="O270" s="15">
        <v>4.25</v>
      </c>
      <c r="P270" s="4">
        <v>4.25</v>
      </c>
      <c r="Q270" s="338">
        <v>4.25</v>
      </c>
      <c r="R270" s="15" t="str">
        <f t="shared" si="56"/>
        <v>Yes</v>
      </c>
      <c r="S270" s="15" t="str">
        <f t="shared" si="57"/>
        <v>No</v>
      </c>
      <c r="T270" s="221" t="str">
        <f t="shared" si="58"/>
        <v>Yes</v>
      </c>
      <c r="U270" s="223">
        <f t="shared" si="59"/>
        <v>0</v>
      </c>
      <c r="V270" s="221" t="str">
        <f t="shared" si="60"/>
        <v>Yes</v>
      </c>
      <c r="W270" s="223">
        <f t="shared" si="61"/>
        <v>0</v>
      </c>
      <c r="X270" s="221" t="str">
        <f t="shared" si="62"/>
        <v>Yes</v>
      </c>
      <c r="Y270" s="223">
        <f t="shared" si="63"/>
        <v>0</v>
      </c>
      <c r="Z270" s="222" t="str">
        <f t="shared" si="64"/>
        <v>Yes</v>
      </c>
      <c r="AA270" s="68">
        <f t="shared" si="65"/>
        <v>0</v>
      </c>
      <c r="AB270" s="65" t="str">
        <f t="shared" si="66"/>
        <v>Yes</v>
      </c>
      <c r="AC270" s="68">
        <f t="shared" si="67"/>
        <v>7.5949367088607556E-2</v>
      </c>
      <c r="AD270" s="65" t="str">
        <f t="shared" si="68"/>
        <v>No</v>
      </c>
      <c r="AE270" s="68" t="str">
        <f t="shared" si="69"/>
        <v>N/A</v>
      </c>
      <c r="AF270" s="8"/>
    </row>
    <row r="271" spans="1:32" ht="14.5" customHeight="1">
      <c r="A271" s="66" t="s">
        <v>18</v>
      </c>
      <c r="B271" s="66" t="s">
        <v>28</v>
      </c>
      <c r="C271" s="66" t="str" cm="1">
        <f t="array" ref="C271">_xlfn.IFNA(_xlfn.IFS(B271="Starter","Starters &amp; Sides",B271="Sides","Starters &amp; Sides"),B271)</f>
        <v>Drinks</v>
      </c>
      <c r="D271" s="84" t="s">
        <v>3520</v>
      </c>
      <c r="E271" s="74"/>
      <c r="F271" s="4"/>
      <c r="G271" s="4"/>
      <c r="H271" s="4"/>
      <c r="I271" s="4"/>
      <c r="J271" s="4">
        <v>4.45</v>
      </c>
      <c r="K271" s="15">
        <v>4.45</v>
      </c>
      <c r="L271" s="4">
        <v>4.45</v>
      </c>
      <c r="M271" s="4">
        <v>4.45</v>
      </c>
      <c r="N271" s="4">
        <v>4.45</v>
      </c>
      <c r="O271" s="15">
        <v>4.45</v>
      </c>
      <c r="P271" s="4">
        <v>4.45</v>
      </c>
      <c r="Q271" s="338">
        <v>4.45</v>
      </c>
      <c r="R271" s="15" t="str">
        <f t="shared" si="56"/>
        <v>Yes</v>
      </c>
      <c r="S271" s="15" t="str">
        <f t="shared" si="57"/>
        <v>No</v>
      </c>
      <c r="T271" s="221" t="str">
        <f t="shared" si="58"/>
        <v>Yes</v>
      </c>
      <c r="U271" s="223">
        <f t="shared" si="59"/>
        <v>0</v>
      </c>
      <c r="V271" s="221" t="str">
        <f t="shared" si="60"/>
        <v>Yes</v>
      </c>
      <c r="W271" s="223">
        <f t="shared" si="61"/>
        <v>0</v>
      </c>
      <c r="X271" s="221" t="str">
        <f t="shared" si="62"/>
        <v>Yes</v>
      </c>
      <c r="Y271" s="223">
        <f t="shared" si="63"/>
        <v>0</v>
      </c>
      <c r="Z271" s="222" t="str">
        <f t="shared" si="64"/>
        <v>Yes</v>
      </c>
      <c r="AA271" s="68">
        <f t="shared" si="65"/>
        <v>0</v>
      </c>
      <c r="AB271" s="65" t="str">
        <f t="shared" si="66"/>
        <v>Yes</v>
      </c>
      <c r="AC271" s="68">
        <f t="shared" si="67"/>
        <v>0</v>
      </c>
      <c r="AD271" s="65" t="str">
        <f t="shared" si="68"/>
        <v>No</v>
      </c>
      <c r="AE271" s="68" t="str">
        <f t="shared" si="69"/>
        <v>N/A</v>
      </c>
      <c r="AF271" s="8"/>
    </row>
    <row r="272" spans="1:32" ht="14.5" customHeight="1">
      <c r="A272" s="66" t="s">
        <v>18</v>
      </c>
      <c r="B272" s="66" t="s">
        <v>28</v>
      </c>
      <c r="C272" s="66" t="str" cm="1">
        <f t="array" ref="C272">_xlfn.IFNA(_xlfn.IFS(B272="Starter","Starters &amp; Sides",B272="Sides","Starters &amp; Sides"),B272)</f>
        <v>Drinks</v>
      </c>
      <c r="D272" s="84" t="s">
        <v>2161</v>
      </c>
      <c r="E272" s="74"/>
      <c r="F272" s="4"/>
      <c r="G272" s="4"/>
      <c r="H272" s="4"/>
      <c r="I272" s="4"/>
      <c r="J272" s="4"/>
      <c r="K272" s="15"/>
      <c r="L272" s="4">
        <v>8.4499999999999993</v>
      </c>
      <c r="M272" s="4">
        <v>8.75</v>
      </c>
      <c r="N272" s="4">
        <v>8.75</v>
      </c>
      <c r="O272" s="15">
        <v>8.9499999999999993</v>
      </c>
      <c r="P272" s="4">
        <v>8.9499999999999993</v>
      </c>
      <c r="Q272" s="338">
        <v>8.9499999999999993</v>
      </c>
      <c r="R272" s="15" t="str">
        <f t="shared" si="56"/>
        <v>Yes</v>
      </c>
      <c r="S272" s="15" t="str">
        <f t="shared" si="57"/>
        <v>No</v>
      </c>
      <c r="T272" s="221" t="str">
        <f t="shared" si="58"/>
        <v>Yes</v>
      </c>
      <c r="U272" s="223">
        <f t="shared" si="59"/>
        <v>0</v>
      </c>
      <c r="V272" s="221" t="str">
        <f t="shared" si="60"/>
        <v>Yes</v>
      </c>
      <c r="W272" s="223">
        <f t="shared" si="61"/>
        <v>0</v>
      </c>
      <c r="X272" s="221" t="str">
        <f t="shared" si="62"/>
        <v>Yes</v>
      </c>
      <c r="Y272" s="223">
        <f t="shared" si="63"/>
        <v>2.2857142857142687E-2</v>
      </c>
      <c r="Z272" s="222" t="str">
        <f t="shared" si="64"/>
        <v>Yes</v>
      </c>
      <c r="AA272" s="68">
        <f t="shared" si="65"/>
        <v>2.2857142857142687E-2</v>
      </c>
      <c r="AB272" s="65" t="str">
        <f t="shared" si="66"/>
        <v>Yes</v>
      </c>
      <c r="AC272" s="68">
        <f t="shared" si="67"/>
        <v>5.9171597633136175E-2</v>
      </c>
      <c r="AD272" s="65" t="str">
        <f t="shared" si="68"/>
        <v>No</v>
      </c>
      <c r="AE272" s="68" t="str">
        <f t="shared" si="69"/>
        <v>N/A</v>
      </c>
      <c r="AF272" s="8"/>
    </row>
    <row r="273" spans="1:32" ht="14.5" customHeight="1">
      <c r="A273" s="66" t="s">
        <v>18</v>
      </c>
      <c r="B273" s="66" t="s">
        <v>28</v>
      </c>
      <c r="C273" s="66" t="str" cm="1">
        <f t="array" ref="C273">_xlfn.IFNA(_xlfn.IFS(B273="Starter","Starters &amp; Sides",B273="Sides","Starters &amp; Sides"),B273)</f>
        <v>Drinks</v>
      </c>
      <c r="D273" s="84" t="s">
        <v>3521</v>
      </c>
      <c r="E273" s="74"/>
      <c r="F273" s="4"/>
      <c r="G273" s="4"/>
      <c r="H273" s="4"/>
      <c r="I273" s="4"/>
      <c r="J273" s="4"/>
      <c r="K273" s="15"/>
      <c r="L273" s="4">
        <v>3.85</v>
      </c>
      <c r="M273" s="4">
        <v>3.95</v>
      </c>
      <c r="N273" s="4">
        <v>3.95</v>
      </c>
      <c r="O273" s="15">
        <v>3.95</v>
      </c>
      <c r="P273" s="4">
        <v>3.95</v>
      </c>
      <c r="Q273" s="338">
        <v>3.95</v>
      </c>
      <c r="R273" s="15" t="str">
        <f t="shared" si="56"/>
        <v>Yes</v>
      </c>
      <c r="S273" s="15" t="str">
        <f t="shared" si="57"/>
        <v>No</v>
      </c>
      <c r="T273" s="221" t="str">
        <f t="shared" si="58"/>
        <v>Yes</v>
      </c>
      <c r="U273" s="223">
        <f t="shared" si="59"/>
        <v>0</v>
      </c>
      <c r="V273" s="221" t="str">
        <f t="shared" si="60"/>
        <v>Yes</v>
      </c>
      <c r="W273" s="223">
        <f t="shared" si="61"/>
        <v>0</v>
      </c>
      <c r="X273" s="221" t="str">
        <f t="shared" si="62"/>
        <v>Yes</v>
      </c>
      <c r="Y273" s="223">
        <f t="shared" si="63"/>
        <v>0</v>
      </c>
      <c r="Z273" s="222" t="str">
        <f t="shared" si="64"/>
        <v>Yes</v>
      </c>
      <c r="AA273" s="68">
        <f t="shared" si="65"/>
        <v>0</v>
      </c>
      <c r="AB273" s="65" t="str">
        <f t="shared" si="66"/>
        <v>Yes</v>
      </c>
      <c r="AC273" s="68">
        <f t="shared" si="67"/>
        <v>2.5974025974025983E-2</v>
      </c>
      <c r="AD273" s="65" t="str">
        <f t="shared" si="68"/>
        <v>No</v>
      </c>
      <c r="AE273" s="68" t="str">
        <f t="shared" si="69"/>
        <v>N/A</v>
      </c>
      <c r="AF273" s="8"/>
    </row>
    <row r="274" spans="1:32" ht="14.5" hidden="1" customHeight="1">
      <c r="A274" s="66" t="s">
        <v>18</v>
      </c>
      <c r="B274" s="66" t="s">
        <v>28</v>
      </c>
      <c r="C274" s="66" t="str" cm="1">
        <f t="array" ref="C274">_xlfn.IFNA(_xlfn.IFS(B274="Starter","Starters &amp; Sides",B274="Sides","Starters &amp; Sides"),B274)</f>
        <v>Drinks</v>
      </c>
      <c r="D274" s="84" t="s">
        <v>3522</v>
      </c>
      <c r="E274" s="74"/>
      <c r="F274" s="4"/>
      <c r="G274" s="4"/>
      <c r="H274" s="4"/>
      <c r="I274" s="4"/>
      <c r="J274" s="4">
        <v>7.95</v>
      </c>
      <c r="K274" s="15">
        <v>5.25</v>
      </c>
      <c r="L274" s="4"/>
      <c r="M274" s="4"/>
      <c r="N274" s="4"/>
      <c r="O274" s="15"/>
      <c r="P274" s="4"/>
      <c r="Q274" s="338"/>
      <c r="R274" s="15" t="str">
        <f t="shared" si="56"/>
        <v>No</v>
      </c>
      <c r="S274" s="15" t="str">
        <f t="shared" si="57"/>
        <v>No</v>
      </c>
      <c r="T274" s="221" t="str">
        <f t="shared" si="58"/>
        <v>No</v>
      </c>
      <c r="U274" s="223" t="str">
        <f t="shared" si="59"/>
        <v>N/A</v>
      </c>
      <c r="V274" s="221" t="str">
        <f t="shared" si="60"/>
        <v>No</v>
      </c>
      <c r="W274" s="223" t="str">
        <f t="shared" si="61"/>
        <v>N/A</v>
      </c>
      <c r="X274" s="221" t="str">
        <f t="shared" si="62"/>
        <v>No</v>
      </c>
      <c r="Y274" s="223" t="str">
        <f t="shared" si="63"/>
        <v>N/A</v>
      </c>
      <c r="Z274" s="222" t="str">
        <f t="shared" si="64"/>
        <v>No</v>
      </c>
      <c r="AA274" s="68" t="str">
        <f t="shared" si="65"/>
        <v>N/A</v>
      </c>
      <c r="AB274" s="65" t="str">
        <f t="shared" si="66"/>
        <v>No</v>
      </c>
      <c r="AC274" s="68" t="str">
        <f t="shared" si="67"/>
        <v>N/A</v>
      </c>
      <c r="AD274" s="65" t="str">
        <f t="shared" si="68"/>
        <v>No</v>
      </c>
      <c r="AE274" s="68" t="str">
        <f t="shared" si="69"/>
        <v>N/A</v>
      </c>
      <c r="AF274" s="8"/>
    </row>
    <row r="275" spans="1:32" ht="14.5" customHeight="1">
      <c r="A275" s="66" t="s">
        <v>18</v>
      </c>
      <c r="B275" s="66" t="s">
        <v>28</v>
      </c>
      <c r="C275" s="66" t="str" cm="1">
        <f t="array" ref="C275">_xlfn.IFNA(_xlfn.IFS(B275="Starter","Starters &amp; Sides",B275="Sides","Starters &amp; Sides"),B275)</f>
        <v>Drinks</v>
      </c>
      <c r="D275" s="84" t="s">
        <v>3523</v>
      </c>
      <c r="E275" s="74"/>
      <c r="F275" s="4"/>
      <c r="G275" s="4"/>
      <c r="H275" s="4"/>
      <c r="I275" s="4"/>
      <c r="J275" s="4"/>
      <c r="K275" s="15"/>
      <c r="L275" s="4">
        <v>4.45</v>
      </c>
      <c r="M275" s="4">
        <v>4.45</v>
      </c>
      <c r="N275" s="4">
        <v>4.45</v>
      </c>
      <c r="O275" s="15">
        <v>4.45</v>
      </c>
      <c r="P275" s="4">
        <v>4.45</v>
      </c>
      <c r="Q275" s="338">
        <v>4.45</v>
      </c>
      <c r="R275" s="15" t="str">
        <f t="shared" si="56"/>
        <v>Yes</v>
      </c>
      <c r="S275" s="15" t="str">
        <f t="shared" si="57"/>
        <v>No</v>
      </c>
      <c r="T275" s="221" t="str">
        <f t="shared" si="58"/>
        <v>Yes</v>
      </c>
      <c r="U275" s="223">
        <f t="shared" si="59"/>
        <v>0</v>
      </c>
      <c r="V275" s="221" t="str">
        <f t="shared" si="60"/>
        <v>Yes</v>
      </c>
      <c r="W275" s="223">
        <f t="shared" si="61"/>
        <v>0</v>
      </c>
      <c r="X275" s="221" t="str">
        <f t="shared" si="62"/>
        <v>Yes</v>
      </c>
      <c r="Y275" s="223">
        <f t="shared" si="63"/>
        <v>0</v>
      </c>
      <c r="Z275" s="222" t="str">
        <f t="shared" si="64"/>
        <v>Yes</v>
      </c>
      <c r="AA275" s="68">
        <f t="shared" si="65"/>
        <v>0</v>
      </c>
      <c r="AB275" s="65" t="str">
        <f t="shared" si="66"/>
        <v>Yes</v>
      </c>
      <c r="AC275" s="68">
        <f t="shared" si="67"/>
        <v>0</v>
      </c>
      <c r="AD275" s="65" t="str">
        <f t="shared" si="68"/>
        <v>No</v>
      </c>
      <c r="AE275" s="68" t="str">
        <f t="shared" si="69"/>
        <v>N/A</v>
      </c>
      <c r="AF275" s="8"/>
    </row>
    <row r="276" spans="1:32" ht="14.5" hidden="1" customHeight="1">
      <c r="A276" s="66" t="s">
        <v>18</v>
      </c>
      <c r="B276" s="66" t="s">
        <v>28</v>
      </c>
      <c r="C276" s="66" t="str" cm="1">
        <f t="array" ref="C276">_xlfn.IFNA(_xlfn.IFS(B276="Starter","Starters &amp; Sides",B276="Sides","Starters &amp; Sides"),B276)</f>
        <v>Drinks</v>
      </c>
      <c r="D276" s="84" t="s">
        <v>3524</v>
      </c>
      <c r="E276" s="74"/>
      <c r="F276" s="4"/>
      <c r="G276" s="4"/>
      <c r="H276" s="4"/>
      <c r="I276" s="4"/>
      <c r="J276" s="4"/>
      <c r="K276" s="15"/>
      <c r="L276" s="4"/>
      <c r="M276" s="4">
        <v>9.25</v>
      </c>
      <c r="N276" s="4">
        <v>9.25</v>
      </c>
      <c r="O276" s="15">
        <v>9.4499999999999993</v>
      </c>
      <c r="P276" s="4"/>
      <c r="Q276" s="338"/>
      <c r="R276" s="15" t="str">
        <f t="shared" si="56"/>
        <v>No</v>
      </c>
      <c r="S276" s="15" t="str">
        <f t="shared" si="57"/>
        <v>No</v>
      </c>
      <c r="T276" s="221" t="str">
        <f t="shared" si="58"/>
        <v>No</v>
      </c>
      <c r="U276" s="223" t="str">
        <f t="shared" si="59"/>
        <v>N/A</v>
      </c>
      <c r="V276" s="221" t="str">
        <f t="shared" si="60"/>
        <v>No</v>
      </c>
      <c r="W276" s="223" t="str">
        <f t="shared" si="61"/>
        <v>N/A</v>
      </c>
      <c r="X276" s="221" t="str">
        <f t="shared" si="62"/>
        <v>No</v>
      </c>
      <c r="Y276" s="223" t="str">
        <f t="shared" si="63"/>
        <v>N/A</v>
      </c>
      <c r="Z276" s="222" t="str">
        <f t="shared" si="64"/>
        <v>No</v>
      </c>
      <c r="AA276" s="68" t="str">
        <f t="shared" si="65"/>
        <v>N/A</v>
      </c>
      <c r="AB276" s="65" t="str">
        <f t="shared" si="66"/>
        <v>No</v>
      </c>
      <c r="AC276" s="68" t="str">
        <f t="shared" si="67"/>
        <v>N/A</v>
      </c>
      <c r="AD276" s="65" t="str">
        <f t="shared" si="68"/>
        <v>No</v>
      </c>
      <c r="AE276" s="68" t="str">
        <f t="shared" si="69"/>
        <v>N/A</v>
      </c>
      <c r="AF276" s="8"/>
    </row>
    <row r="277" spans="1:32" ht="14.5" hidden="1" customHeight="1">
      <c r="A277" s="66" t="s">
        <v>18</v>
      </c>
      <c r="B277" s="66" t="s">
        <v>28</v>
      </c>
      <c r="C277" s="66" t="str" cm="1">
        <f t="array" ref="C277">_xlfn.IFNA(_xlfn.IFS(B277="Starter","Starters &amp; Sides",B277="Sides","Starters &amp; Sides"),B277)</f>
        <v>Drinks</v>
      </c>
      <c r="D277" s="84" t="s">
        <v>3525</v>
      </c>
      <c r="E277" s="74">
        <v>6.7</v>
      </c>
      <c r="F277" s="4">
        <v>6.95</v>
      </c>
      <c r="G277" s="4">
        <v>6.95</v>
      </c>
      <c r="H277" s="4">
        <v>6.95</v>
      </c>
      <c r="I277" s="4">
        <v>6.95</v>
      </c>
      <c r="J277" s="4">
        <v>6.95</v>
      </c>
      <c r="K277" s="15">
        <v>7.25</v>
      </c>
      <c r="L277" s="4">
        <v>7.25</v>
      </c>
      <c r="M277" s="4"/>
      <c r="N277" s="4"/>
      <c r="O277" s="15"/>
      <c r="P277" s="4"/>
      <c r="Q277" s="338"/>
      <c r="R277" s="15" t="str">
        <f t="shared" si="56"/>
        <v>No</v>
      </c>
      <c r="S277" s="15" t="str">
        <f t="shared" si="57"/>
        <v>No</v>
      </c>
      <c r="T277" s="221" t="str">
        <f t="shared" si="58"/>
        <v>No</v>
      </c>
      <c r="U277" s="223" t="str">
        <f t="shared" si="59"/>
        <v>N/A</v>
      </c>
      <c r="V277" s="221" t="str">
        <f t="shared" si="60"/>
        <v>No</v>
      </c>
      <c r="W277" s="223" t="str">
        <f t="shared" si="61"/>
        <v>N/A</v>
      </c>
      <c r="X277" s="221" t="str">
        <f t="shared" si="62"/>
        <v>No</v>
      </c>
      <c r="Y277" s="223" t="str">
        <f t="shared" si="63"/>
        <v>N/A</v>
      </c>
      <c r="Z277" s="222" t="str">
        <f t="shared" si="64"/>
        <v>No</v>
      </c>
      <c r="AA277" s="68" t="str">
        <f t="shared" si="65"/>
        <v>N/A</v>
      </c>
      <c r="AB277" s="65" t="str">
        <f t="shared" si="66"/>
        <v>No</v>
      </c>
      <c r="AC277" s="68" t="str">
        <f t="shared" si="67"/>
        <v>N/A</v>
      </c>
      <c r="AD277" s="65" t="str">
        <f t="shared" si="68"/>
        <v>No</v>
      </c>
      <c r="AE277" s="68" t="str">
        <f t="shared" si="69"/>
        <v>N/A</v>
      </c>
      <c r="AF277" s="8"/>
    </row>
    <row r="278" spans="1:32" ht="14.5" hidden="1" customHeight="1">
      <c r="A278" s="66" t="s">
        <v>18</v>
      </c>
      <c r="B278" s="66" t="s">
        <v>28</v>
      </c>
      <c r="C278" s="66" t="str" cm="1">
        <f t="array" ref="C278">_xlfn.IFNA(_xlfn.IFS(B278="Starter","Starters &amp; Sides",B278="Sides","Starters &amp; Sides"),B278)</f>
        <v>Drinks</v>
      </c>
      <c r="D278" s="84" t="s">
        <v>3526</v>
      </c>
      <c r="E278" s="74"/>
      <c r="F278" s="4"/>
      <c r="G278" s="4"/>
      <c r="H278" s="4"/>
      <c r="I278" s="4"/>
      <c r="J278" s="4"/>
      <c r="K278" s="15"/>
      <c r="L278" s="4"/>
      <c r="M278" s="4"/>
      <c r="N278" s="4"/>
      <c r="O278" s="15"/>
      <c r="P278" s="4"/>
      <c r="Q278" s="338"/>
      <c r="R278" s="15" t="str">
        <f t="shared" si="56"/>
        <v>No</v>
      </c>
      <c r="S278" s="15" t="str">
        <f t="shared" si="57"/>
        <v>No</v>
      </c>
      <c r="T278" s="221" t="str">
        <f t="shared" si="58"/>
        <v>No</v>
      </c>
      <c r="U278" s="223" t="str">
        <f t="shared" si="59"/>
        <v>N/A</v>
      </c>
      <c r="V278" s="221" t="str">
        <f t="shared" si="60"/>
        <v>No</v>
      </c>
      <c r="W278" s="223" t="str">
        <f t="shared" si="61"/>
        <v>N/A</v>
      </c>
      <c r="X278" s="221" t="str">
        <f t="shared" si="62"/>
        <v>No</v>
      </c>
      <c r="Y278" s="223" t="str">
        <f t="shared" si="63"/>
        <v>N/A</v>
      </c>
      <c r="Z278" s="222" t="str">
        <f t="shared" si="64"/>
        <v>No</v>
      </c>
      <c r="AA278" s="68" t="str">
        <f t="shared" si="65"/>
        <v>N/A</v>
      </c>
      <c r="AB278" s="65" t="str">
        <f t="shared" si="66"/>
        <v>No</v>
      </c>
      <c r="AC278" s="68" t="str">
        <f t="shared" si="67"/>
        <v>N/A</v>
      </c>
      <c r="AD278" s="65" t="str">
        <f t="shared" si="68"/>
        <v>No</v>
      </c>
      <c r="AE278" s="68" t="str">
        <f t="shared" si="69"/>
        <v>N/A</v>
      </c>
      <c r="AF278" s="8"/>
    </row>
    <row r="279" spans="1:32" ht="14.5" customHeight="1">
      <c r="A279" s="66" t="s">
        <v>18</v>
      </c>
      <c r="B279" s="66" t="s">
        <v>28</v>
      </c>
      <c r="C279" s="66" t="str" cm="1">
        <f t="array" ref="C279">_xlfn.IFNA(_xlfn.IFS(B279="Starter","Starters &amp; Sides",B279="Sides","Starters &amp; Sides"),B279)</f>
        <v>Drinks</v>
      </c>
      <c r="D279" s="84" t="s">
        <v>3527</v>
      </c>
      <c r="E279" s="74"/>
      <c r="F279" s="4"/>
      <c r="G279" s="4"/>
      <c r="H279" s="4"/>
      <c r="I279" s="4"/>
      <c r="J279" s="4">
        <v>5.25</v>
      </c>
      <c r="K279" s="4">
        <v>5.25</v>
      </c>
      <c r="L279" s="4">
        <v>5.45</v>
      </c>
      <c r="M279" s="4">
        <v>5.45</v>
      </c>
      <c r="N279" s="4">
        <v>5.45</v>
      </c>
      <c r="O279" s="15">
        <v>5.45</v>
      </c>
      <c r="P279" s="4">
        <v>5.45</v>
      </c>
      <c r="Q279" s="338">
        <v>5.45</v>
      </c>
      <c r="R279" s="15" t="str">
        <f t="shared" si="56"/>
        <v>Yes</v>
      </c>
      <c r="S279" s="15" t="str">
        <f t="shared" si="57"/>
        <v>No</v>
      </c>
      <c r="T279" s="221" t="str">
        <f t="shared" si="58"/>
        <v>Yes</v>
      </c>
      <c r="U279" s="223">
        <f t="shared" si="59"/>
        <v>0</v>
      </c>
      <c r="V279" s="221" t="str">
        <f t="shared" si="60"/>
        <v>Yes</v>
      </c>
      <c r="W279" s="223">
        <f t="shared" si="61"/>
        <v>0</v>
      </c>
      <c r="X279" s="221" t="str">
        <f t="shared" si="62"/>
        <v>Yes</v>
      </c>
      <c r="Y279" s="223">
        <f t="shared" si="63"/>
        <v>0</v>
      </c>
      <c r="Z279" s="222" t="str">
        <f t="shared" si="64"/>
        <v>Yes</v>
      </c>
      <c r="AA279" s="68">
        <f t="shared" si="65"/>
        <v>0</v>
      </c>
      <c r="AB279" s="65" t="str">
        <f t="shared" si="66"/>
        <v>Yes</v>
      </c>
      <c r="AC279" s="68">
        <f t="shared" si="67"/>
        <v>0</v>
      </c>
      <c r="AD279" s="65" t="str">
        <f t="shared" si="68"/>
        <v>No</v>
      </c>
      <c r="AE279" s="68" t="str">
        <f t="shared" si="69"/>
        <v>N/A</v>
      </c>
      <c r="AF279" s="8"/>
    </row>
    <row r="280" spans="1:32" ht="14.5" customHeight="1">
      <c r="A280" s="66" t="s">
        <v>18</v>
      </c>
      <c r="B280" s="66" t="s">
        <v>28</v>
      </c>
      <c r="C280" s="66" t="str" cm="1">
        <f t="array" ref="C280">_xlfn.IFNA(_xlfn.IFS(B280="Starter","Starters &amp; Sides",B280="Sides","Starters &amp; Sides"),B280)</f>
        <v>Drinks</v>
      </c>
      <c r="D280" s="84" t="s">
        <v>3528</v>
      </c>
      <c r="E280" s="74"/>
      <c r="F280" s="4"/>
      <c r="G280" s="4"/>
      <c r="H280" s="4"/>
      <c r="I280" s="4"/>
      <c r="J280" s="4">
        <v>4.6500000000000004</v>
      </c>
      <c r="K280" s="15">
        <v>4.6500000000000004</v>
      </c>
      <c r="L280" s="4">
        <v>4.6500000000000004</v>
      </c>
      <c r="M280" s="4">
        <v>4.95</v>
      </c>
      <c r="N280" s="4">
        <v>4.95</v>
      </c>
      <c r="O280" s="15">
        <v>4.95</v>
      </c>
      <c r="P280" s="4">
        <v>4.95</v>
      </c>
      <c r="Q280" s="338">
        <v>5.45</v>
      </c>
      <c r="R280" s="15" t="str">
        <f t="shared" si="56"/>
        <v>Yes</v>
      </c>
      <c r="S280" s="15" t="str">
        <f t="shared" si="57"/>
        <v>No</v>
      </c>
      <c r="T280" s="221" t="str">
        <f t="shared" si="58"/>
        <v>Yes</v>
      </c>
      <c r="U280" s="223">
        <f t="shared" si="59"/>
        <v>0.10101010101010099</v>
      </c>
      <c r="V280" s="221" t="str">
        <f t="shared" si="60"/>
        <v>Yes</v>
      </c>
      <c r="W280" s="223">
        <f t="shared" si="61"/>
        <v>0.10101010101010099</v>
      </c>
      <c r="X280" s="221" t="str">
        <f t="shared" si="62"/>
        <v>Yes</v>
      </c>
      <c r="Y280" s="223">
        <f t="shared" si="63"/>
        <v>0.10101010101010099</v>
      </c>
      <c r="Z280" s="222" t="str">
        <f t="shared" si="64"/>
        <v>Yes</v>
      </c>
      <c r="AA280" s="68">
        <f t="shared" si="65"/>
        <v>0.10101010101010099</v>
      </c>
      <c r="AB280" s="65" t="str">
        <f t="shared" si="66"/>
        <v>Yes</v>
      </c>
      <c r="AC280" s="68">
        <f t="shared" si="67"/>
        <v>0.17204301075268802</v>
      </c>
      <c r="AD280" s="65" t="str">
        <f t="shared" si="68"/>
        <v>No</v>
      </c>
      <c r="AE280" s="68" t="str">
        <f t="shared" si="69"/>
        <v>N/A</v>
      </c>
      <c r="AF280" s="8"/>
    </row>
    <row r="281" spans="1:32" ht="14.5" customHeight="1">
      <c r="A281" s="66" t="s">
        <v>18</v>
      </c>
      <c r="B281" s="66" t="s">
        <v>28</v>
      </c>
      <c r="C281" s="66" t="str" cm="1">
        <f t="array" ref="C281">_xlfn.IFNA(_xlfn.IFS(B281="Starter","Starters &amp; Sides",B281="Sides","Starters &amp; Sides"),B281)</f>
        <v>Drinks</v>
      </c>
      <c r="D281" s="84" t="s">
        <v>2336</v>
      </c>
      <c r="E281" s="74"/>
      <c r="F281" s="4"/>
      <c r="G281" s="4">
        <v>7.45</v>
      </c>
      <c r="H281" s="4">
        <v>7.45</v>
      </c>
      <c r="I281" s="4">
        <v>7.45</v>
      </c>
      <c r="J281" s="4">
        <v>7.45</v>
      </c>
      <c r="K281" s="15">
        <v>8.4499999999999993</v>
      </c>
      <c r="L281" s="4">
        <v>8.4499999999999993</v>
      </c>
      <c r="M281" s="4">
        <v>8.9499999999999993</v>
      </c>
      <c r="N281" s="4">
        <v>8.9499999999999993</v>
      </c>
      <c r="O281" s="15">
        <v>9.25</v>
      </c>
      <c r="P281" s="4">
        <v>9.75</v>
      </c>
      <c r="Q281" s="338">
        <v>9.75</v>
      </c>
      <c r="R281" s="15" t="str">
        <f t="shared" si="56"/>
        <v>Yes</v>
      </c>
      <c r="S281" s="15" t="str">
        <f t="shared" si="57"/>
        <v>No</v>
      </c>
      <c r="T281" s="221" t="str">
        <f t="shared" si="58"/>
        <v>Yes</v>
      </c>
      <c r="U281" s="223">
        <f t="shared" si="59"/>
        <v>0</v>
      </c>
      <c r="V281" s="221" t="str">
        <f t="shared" si="60"/>
        <v>Yes</v>
      </c>
      <c r="W281" s="223">
        <f t="shared" si="61"/>
        <v>5.4054054054053946E-2</v>
      </c>
      <c r="X281" s="221" t="str">
        <f t="shared" si="62"/>
        <v>Yes</v>
      </c>
      <c r="Y281" s="223">
        <f t="shared" si="63"/>
        <v>8.9385474860335323E-2</v>
      </c>
      <c r="Z281" s="222" t="str">
        <f t="shared" si="64"/>
        <v>Yes</v>
      </c>
      <c r="AA281" s="68">
        <f t="shared" si="65"/>
        <v>8.9385474860335323E-2</v>
      </c>
      <c r="AB281" s="65" t="str">
        <f t="shared" si="66"/>
        <v>Yes</v>
      </c>
      <c r="AC281" s="68">
        <f t="shared" si="67"/>
        <v>0.15384615384615397</v>
      </c>
      <c r="AD281" s="65" t="str">
        <f t="shared" si="68"/>
        <v>No</v>
      </c>
      <c r="AE281" s="68" t="str">
        <f t="shared" si="69"/>
        <v>N/A</v>
      </c>
      <c r="AF281" s="8"/>
    </row>
    <row r="282" spans="1:32" ht="14.5" customHeight="1">
      <c r="A282" s="66" t="s">
        <v>18</v>
      </c>
      <c r="B282" s="66" t="s">
        <v>28</v>
      </c>
      <c r="C282" s="66" t="str" cm="1">
        <f t="array" ref="C282">_xlfn.IFNA(_xlfn.IFS(B282="Starter","Starters &amp; Sides",B282="Sides","Starters &amp; Sides"),B282)</f>
        <v>Drinks</v>
      </c>
      <c r="D282" s="84" t="s">
        <v>2333</v>
      </c>
      <c r="E282" s="74"/>
      <c r="F282" s="4"/>
      <c r="G282" s="4">
        <v>5.85</v>
      </c>
      <c r="H282" s="4">
        <v>5.85</v>
      </c>
      <c r="I282" s="4">
        <v>5.85</v>
      </c>
      <c r="J282" s="4">
        <v>5.85</v>
      </c>
      <c r="K282" s="15">
        <v>6.45</v>
      </c>
      <c r="L282" s="4">
        <v>6.45</v>
      </c>
      <c r="M282" s="4">
        <v>7.25</v>
      </c>
      <c r="N282" s="4">
        <v>7.25</v>
      </c>
      <c r="O282" s="15">
        <v>7.25</v>
      </c>
      <c r="P282" s="4">
        <v>7.75</v>
      </c>
      <c r="Q282" s="338">
        <v>7.75</v>
      </c>
      <c r="R282" s="15" t="str">
        <f t="shared" si="56"/>
        <v>Yes</v>
      </c>
      <c r="S282" s="15" t="str">
        <f t="shared" si="57"/>
        <v>No</v>
      </c>
      <c r="T282" s="221" t="str">
        <f t="shared" si="58"/>
        <v>Yes</v>
      </c>
      <c r="U282" s="223">
        <f t="shared" si="59"/>
        <v>0</v>
      </c>
      <c r="V282" s="221" t="str">
        <f t="shared" si="60"/>
        <v>Yes</v>
      </c>
      <c r="W282" s="223">
        <f t="shared" si="61"/>
        <v>6.8965517241379226E-2</v>
      </c>
      <c r="X282" s="221" t="str">
        <f t="shared" si="62"/>
        <v>Yes</v>
      </c>
      <c r="Y282" s="223">
        <f t="shared" si="63"/>
        <v>6.8965517241379226E-2</v>
      </c>
      <c r="Z282" s="222" t="str">
        <f t="shared" si="64"/>
        <v>Yes</v>
      </c>
      <c r="AA282" s="68">
        <f t="shared" si="65"/>
        <v>6.8965517241379226E-2</v>
      </c>
      <c r="AB282" s="65" t="str">
        <f t="shared" si="66"/>
        <v>Yes</v>
      </c>
      <c r="AC282" s="68">
        <f t="shared" si="67"/>
        <v>0.20155038759689914</v>
      </c>
      <c r="AD282" s="65" t="str">
        <f t="shared" si="68"/>
        <v>No</v>
      </c>
      <c r="AE282" s="68" t="str">
        <f t="shared" si="69"/>
        <v>N/A</v>
      </c>
      <c r="AF282" s="8"/>
    </row>
    <row r="283" spans="1:32" ht="14.5" customHeight="1">
      <c r="A283" s="66" t="s">
        <v>18</v>
      </c>
      <c r="B283" s="66" t="s">
        <v>28</v>
      </c>
      <c r="C283" s="66" t="str" cm="1">
        <f t="array" ref="C283">_xlfn.IFNA(_xlfn.IFS(B283="Starter","Starters &amp; Sides",B283="Sides","Starters &amp; Sides"),B283)</f>
        <v>Drinks</v>
      </c>
      <c r="D283" s="84" t="s">
        <v>2672</v>
      </c>
      <c r="E283" s="74"/>
      <c r="F283" s="4"/>
      <c r="G283" s="4">
        <v>5.85</v>
      </c>
      <c r="H283" s="4">
        <v>5.85</v>
      </c>
      <c r="I283" s="4">
        <v>5.85</v>
      </c>
      <c r="J283" s="4">
        <v>5.85</v>
      </c>
      <c r="K283" s="15">
        <v>6.75</v>
      </c>
      <c r="L283" s="4">
        <v>6.75</v>
      </c>
      <c r="M283" s="4">
        <v>7.25</v>
      </c>
      <c r="N283" s="4">
        <v>7.25</v>
      </c>
      <c r="O283" s="15">
        <v>7.25</v>
      </c>
      <c r="P283" s="4">
        <v>7.75</v>
      </c>
      <c r="Q283" s="338">
        <v>7.75</v>
      </c>
      <c r="R283" s="15" t="str">
        <f t="shared" si="56"/>
        <v>Yes</v>
      </c>
      <c r="S283" s="15" t="str">
        <f t="shared" si="57"/>
        <v>No</v>
      </c>
      <c r="T283" s="221" t="str">
        <f t="shared" si="58"/>
        <v>Yes</v>
      </c>
      <c r="U283" s="223">
        <f t="shared" si="59"/>
        <v>0</v>
      </c>
      <c r="V283" s="221" t="str">
        <f t="shared" si="60"/>
        <v>Yes</v>
      </c>
      <c r="W283" s="223">
        <f t="shared" si="61"/>
        <v>6.8965517241379226E-2</v>
      </c>
      <c r="X283" s="221" t="str">
        <f t="shared" si="62"/>
        <v>Yes</v>
      </c>
      <c r="Y283" s="223">
        <f t="shared" si="63"/>
        <v>6.8965517241379226E-2</v>
      </c>
      <c r="Z283" s="222" t="str">
        <f t="shared" si="64"/>
        <v>Yes</v>
      </c>
      <c r="AA283" s="68">
        <f t="shared" si="65"/>
        <v>6.8965517241379226E-2</v>
      </c>
      <c r="AB283" s="65" t="str">
        <f t="shared" si="66"/>
        <v>Yes</v>
      </c>
      <c r="AC283" s="68">
        <f t="shared" si="67"/>
        <v>0.14814814814814814</v>
      </c>
      <c r="AD283" s="65" t="str">
        <f t="shared" si="68"/>
        <v>No</v>
      </c>
      <c r="AE283" s="68" t="str">
        <f t="shared" si="69"/>
        <v>N/A</v>
      </c>
      <c r="AF283" s="8"/>
    </row>
    <row r="284" spans="1:32" ht="14.5" hidden="1" customHeight="1">
      <c r="A284" s="66" t="s">
        <v>18</v>
      </c>
      <c r="B284" s="66" t="s">
        <v>28</v>
      </c>
      <c r="C284" s="66" t="str" cm="1">
        <f t="array" ref="C284">_xlfn.IFNA(_xlfn.IFS(B284="Starter","Starters &amp; Sides",B284="Sides","Starters &amp; Sides"),B284)</f>
        <v>Drinks</v>
      </c>
      <c r="D284" s="84" t="s">
        <v>2345</v>
      </c>
      <c r="E284" s="74"/>
      <c r="F284" s="4"/>
      <c r="G284" s="4"/>
      <c r="H284" s="4"/>
      <c r="I284" s="4"/>
      <c r="J284" s="4"/>
      <c r="K284" s="15"/>
      <c r="L284" s="4"/>
      <c r="M284" s="4"/>
      <c r="N284" s="4"/>
      <c r="O284" s="15"/>
      <c r="P284" s="4"/>
      <c r="Q284" s="338"/>
      <c r="R284" s="15" t="str">
        <f t="shared" si="56"/>
        <v>No</v>
      </c>
      <c r="S284" s="15" t="str">
        <f t="shared" si="57"/>
        <v>No</v>
      </c>
      <c r="T284" s="221" t="str">
        <f t="shared" si="58"/>
        <v>No</v>
      </c>
      <c r="U284" s="223" t="str">
        <f t="shared" si="59"/>
        <v>N/A</v>
      </c>
      <c r="V284" s="221" t="str">
        <f t="shared" si="60"/>
        <v>No</v>
      </c>
      <c r="W284" s="223" t="str">
        <f t="shared" si="61"/>
        <v>N/A</v>
      </c>
      <c r="X284" s="221" t="str">
        <f t="shared" si="62"/>
        <v>No</v>
      </c>
      <c r="Y284" s="223" t="str">
        <f t="shared" si="63"/>
        <v>N/A</v>
      </c>
      <c r="Z284" s="222" t="str">
        <f t="shared" si="64"/>
        <v>No</v>
      </c>
      <c r="AA284" s="68" t="str">
        <f t="shared" si="65"/>
        <v>N/A</v>
      </c>
      <c r="AB284" s="65" t="str">
        <f t="shared" si="66"/>
        <v>No</v>
      </c>
      <c r="AC284" s="68" t="str">
        <f t="shared" si="67"/>
        <v>N/A</v>
      </c>
      <c r="AD284" s="65" t="str">
        <f t="shared" si="68"/>
        <v>No</v>
      </c>
      <c r="AE284" s="68" t="str">
        <f t="shared" si="69"/>
        <v>N/A</v>
      </c>
      <c r="AF284" s="8"/>
    </row>
    <row r="285" spans="1:32" ht="14.5" hidden="1" customHeight="1">
      <c r="A285" s="66" t="s">
        <v>18</v>
      </c>
      <c r="B285" s="66" t="s">
        <v>28</v>
      </c>
      <c r="C285" s="66" t="str" cm="1">
        <f t="array" ref="C285">_xlfn.IFNA(_xlfn.IFS(B285="Starter","Starters &amp; Sides",B285="Sides","Starters &amp; Sides"),B285)</f>
        <v>Drinks</v>
      </c>
      <c r="D285" s="84" t="s">
        <v>3529</v>
      </c>
      <c r="E285" s="74"/>
      <c r="F285" s="4"/>
      <c r="G285" s="4"/>
      <c r="H285" s="4"/>
      <c r="I285" s="4"/>
      <c r="J285" s="4">
        <v>6.95</v>
      </c>
      <c r="K285" s="15"/>
      <c r="L285" s="4"/>
      <c r="M285" s="4"/>
      <c r="N285" s="4"/>
      <c r="O285" s="15"/>
      <c r="P285" s="4"/>
      <c r="Q285" s="338"/>
      <c r="R285" s="15" t="str">
        <f t="shared" si="56"/>
        <v>No</v>
      </c>
      <c r="S285" s="15" t="str">
        <f t="shared" si="57"/>
        <v>No</v>
      </c>
      <c r="T285" s="221" t="str">
        <f t="shared" si="58"/>
        <v>No</v>
      </c>
      <c r="U285" s="223" t="str">
        <f t="shared" si="59"/>
        <v>N/A</v>
      </c>
      <c r="V285" s="221" t="str">
        <f t="shared" si="60"/>
        <v>No</v>
      </c>
      <c r="W285" s="223" t="str">
        <f t="shared" si="61"/>
        <v>N/A</v>
      </c>
      <c r="X285" s="221" t="str">
        <f t="shared" si="62"/>
        <v>No</v>
      </c>
      <c r="Y285" s="223" t="str">
        <f t="shared" si="63"/>
        <v>N/A</v>
      </c>
      <c r="Z285" s="222" t="str">
        <f t="shared" si="64"/>
        <v>No</v>
      </c>
      <c r="AA285" s="68" t="str">
        <f t="shared" si="65"/>
        <v>N/A</v>
      </c>
      <c r="AB285" s="65" t="str">
        <f t="shared" si="66"/>
        <v>No</v>
      </c>
      <c r="AC285" s="68" t="str">
        <f t="shared" si="67"/>
        <v>N/A</v>
      </c>
      <c r="AD285" s="65" t="str">
        <f t="shared" si="68"/>
        <v>No</v>
      </c>
      <c r="AE285" s="68" t="str">
        <f t="shared" si="69"/>
        <v>N/A</v>
      </c>
      <c r="AF285" s="8"/>
    </row>
    <row r="286" spans="1:32" ht="14.5" hidden="1" customHeight="1">
      <c r="A286" s="66" t="s">
        <v>18</v>
      </c>
      <c r="B286" s="66" t="s">
        <v>28</v>
      </c>
      <c r="C286" s="66" t="str" cm="1">
        <f t="array" ref="C286">_xlfn.IFNA(_xlfn.IFS(B286="Starter","Starters &amp; Sides",B286="Sides","Starters &amp; Sides"),B286)</f>
        <v>Drinks</v>
      </c>
      <c r="D286" s="84" t="s">
        <v>3530</v>
      </c>
      <c r="E286" s="74"/>
      <c r="F286" s="4"/>
      <c r="G286" s="4"/>
      <c r="H286" s="4"/>
      <c r="I286" s="4"/>
      <c r="J286" s="4"/>
      <c r="K286" s="15"/>
      <c r="L286" s="4"/>
      <c r="M286" s="4">
        <v>5.95</v>
      </c>
      <c r="N286" s="4">
        <v>5.95</v>
      </c>
      <c r="O286" s="15">
        <v>5.95</v>
      </c>
      <c r="P286" s="4">
        <v>5.95</v>
      </c>
      <c r="Q286" s="338"/>
      <c r="R286" s="15" t="str">
        <f t="shared" si="56"/>
        <v>No</v>
      </c>
      <c r="S286" s="15" t="str">
        <f t="shared" si="57"/>
        <v>No</v>
      </c>
      <c r="T286" s="221" t="str">
        <f t="shared" si="58"/>
        <v>No</v>
      </c>
      <c r="U286" s="223" t="str">
        <f t="shared" si="59"/>
        <v>N/A</v>
      </c>
      <c r="V286" s="221" t="str">
        <f t="shared" si="60"/>
        <v>No</v>
      </c>
      <c r="W286" s="223" t="str">
        <f t="shared" si="61"/>
        <v>N/A</v>
      </c>
      <c r="X286" s="221" t="str">
        <f t="shared" si="62"/>
        <v>No</v>
      </c>
      <c r="Y286" s="223" t="str">
        <f t="shared" si="63"/>
        <v>N/A</v>
      </c>
      <c r="Z286" s="222" t="str">
        <f t="shared" si="64"/>
        <v>No</v>
      </c>
      <c r="AA286" s="68" t="str">
        <f t="shared" si="65"/>
        <v>N/A</v>
      </c>
      <c r="AB286" s="65" t="str">
        <f t="shared" si="66"/>
        <v>No</v>
      </c>
      <c r="AC286" s="68" t="str">
        <f t="shared" si="67"/>
        <v>N/A</v>
      </c>
      <c r="AD286" s="65" t="str">
        <f t="shared" si="68"/>
        <v>No</v>
      </c>
      <c r="AE286" s="68" t="str">
        <f t="shared" si="69"/>
        <v>N/A</v>
      </c>
      <c r="AF286" s="8"/>
    </row>
    <row r="287" spans="1:32" ht="14.5" hidden="1" customHeight="1">
      <c r="A287" s="66" t="s">
        <v>18</v>
      </c>
      <c r="B287" s="66" t="s">
        <v>28</v>
      </c>
      <c r="C287" s="66" t="str" cm="1">
        <f t="array" ref="C287">_xlfn.IFNA(_xlfn.IFS(B287="Starter","Starters &amp; Sides",B287="Sides","Starters &amp; Sides"),B287)</f>
        <v>Drinks</v>
      </c>
      <c r="D287" s="84" t="s">
        <v>177</v>
      </c>
      <c r="E287" s="74"/>
      <c r="F287" s="4"/>
      <c r="G287" s="4"/>
      <c r="H287" s="4"/>
      <c r="I287" s="4"/>
      <c r="J287" s="4">
        <v>7.95</v>
      </c>
      <c r="K287" s="15">
        <v>8.4499999999999993</v>
      </c>
      <c r="L287" s="4"/>
      <c r="M287" s="4"/>
      <c r="N287" s="4"/>
      <c r="O287" s="15"/>
      <c r="P287" s="4"/>
      <c r="Q287" s="338"/>
      <c r="R287" s="15" t="str">
        <f t="shared" si="56"/>
        <v>No</v>
      </c>
      <c r="S287" s="15" t="str">
        <f t="shared" si="57"/>
        <v>No</v>
      </c>
      <c r="T287" s="221" t="str">
        <f t="shared" si="58"/>
        <v>No</v>
      </c>
      <c r="U287" s="223" t="str">
        <f t="shared" si="59"/>
        <v>N/A</v>
      </c>
      <c r="V287" s="221" t="str">
        <f t="shared" si="60"/>
        <v>No</v>
      </c>
      <c r="W287" s="223" t="str">
        <f t="shared" si="61"/>
        <v>N/A</v>
      </c>
      <c r="X287" s="221" t="str">
        <f t="shared" si="62"/>
        <v>No</v>
      </c>
      <c r="Y287" s="223" t="str">
        <f t="shared" si="63"/>
        <v>N/A</v>
      </c>
      <c r="Z287" s="222" t="str">
        <f t="shared" si="64"/>
        <v>No</v>
      </c>
      <c r="AA287" s="68" t="str">
        <f t="shared" si="65"/>
        <v>N/A</v>
      </c>
      <c r="AB287" s="65" t="str">
        <f t="shared" si="66"/>
        <v>No</v>
      </c>
      <c r="AC287" s="68" t="str">
        <f t="shared" si="67"/>
        <v>N/A</v>
      </c>
      <c r="AD287" s="65" t="str">
        <f t="shared" si="68"/>
        <v>No</v>
      </c>
      <c r="AE287" s="68" t="str">
        <f t="shared" si="69"/>
        <v>N/A</v>
      </c>
      <c r="AF287" s="8"/>
    </row>
    <row r="288" spans="1:32" ht="14.5" customHeight="1">
      <c r="A288" s="66" t="s">
        <v>18</v>
      </c>
      <c r="B288" s="66" t="s">
        <v>28</v>
      </c>
      <c r="C288" s="66" t="str" cm="1">
        <f t="array" ref="C288">_xlfn.IFNA(_xlfn.IFS(B288="Starter","Starters &amp; Sides",B288="Sides","Starters &amp; Sides"),B288)</f>
        <v>Drinks</v>
      </c>
      <c r="D288" s="84" t="s">
        <v>2343</v>
      </c>
      <c r="E288" s="74"/>
      <c r="F288" s="4"/>
      <c r="G288" s="4">
        <v>6.45</v>
      </c>
      <c r="H288" s="4"/>
      <c r="I288" s="4"/>
      <c r="J288" s="4">
        <v>6.45</v>
      </c>
      <c r="K288" s="15">
        <v>7.75</v>
      </c>
      <c r="L288" s="4">
        <v>7.75</v>
      </c>
      <c r="M288" s="4">
        <v>8.4499999999999993</v>
      </c>
      <c r="N288" s="4">
        <v>8.4499999999999993</v>
      </c>
      <c r="O288" s="15">
        <v>8.4499999999999993</v>
      </c>
      <c r="P288" s="4">
        <v>8.9499999999999993</v>
      </c>
      <c r="Q288" s="338">
        <v>8.9499999999999993</v>
      </c>
      <c r="R288" s="15" t="str">
        <f t="shared" si="56"/>
        <v>Yes</v>
      </c>
      <c r="S288" s="15" t="str">
        <f t="shared" si="57"/>
        <v>No</v>
      </c>
      <c r="T288" s="221" t="str">
        <f t="shared" si="58"/>
        <v>Yes</v>
      </c>
      <c r="U288" s="223">
        <f t="shared" si="59"/>
        <v>0</v>
      </c>
      <c r="V288" s="221" t="str">
        <f t="shared" si="60"/>
        <v>Yes</v>
      </c>
      <c r="W288" s="223">
        <f t="shared" si="61"/>
        <v>5.9171597633136175E-2</v>
      </c>
      <c r="X288" s="221" t="str">
        <f t="shared" si="62"/>
        <v>Yes</v>
      </c>
      <c r="Y288" s="223">
        <f t="shared" si="63"/>
        <v>5.9171597633136175E-2</v>
      </c>
      <c r="Z288" s="222" t="str">
        <f t="shared" si="64"/>
        <v>Yes</v>
      </c>
      <c r="AA288" s="68">
        <f t="shared" si="65"/>
        <v>5.9171597633136175E-2</v>
      </c>
      <c r="AB288" s="65" t="str">
        <f t="shared" si="66"/>
        <v>Yes</v>
      </c>
      <c r="AC288" s="68">
        <f t="shared" si="67"/>
        <v>0.15483870967741931</v>
      </c>
      <c r="AD288" s="65" t="str">
        <f t="shared" si="68"/>
        <v>No</v>
      </c>
      <c r="AE288" s="68" t="str">
        <f t="shared" si="69"/>
        <v>N/A</v>
      </c>
      <c r="AF288" s="8"/>
    </row>
    <row r="289" spans="1:32" ht="14.5" customHeight="1">
      <c r="A289" s="66" t="s">
        <v>18</v>
      </c>
      <c r="B289" s="66" t="s">
        <v>28</v>
      </c>
      <c r="C289" s="66" t="str" cm="1">
        <f t="array" ref="C289">_xlfn.IFNA(_xlfn.IFS(B289="Starter","Starters &amp; Sides",B289="Sides","Starters &amp; Sides"),B289)</f>
        <v>Drinks</v>
      </c>
      <c r="D289" s="84" t="s">
        <v>3319</v>
      </c>
      <c r="E289" s="74"/>
      <c r="F289" s="4"/>
      <c r="G289" s="4">
        <v>5.95</v>
      </c>
      <c r="H289" s="4">
        <v>5.95</v>
      </c>
      <c r="I289" s="4">
        <v>5.95</v>
      </c>
      <c r="J289" s="4">
        <v>5.95</v>
      </c>
      <c r="K289" s="15">
        <v>5.95</v>
      </c>
      <c r="L289" s="4">
        <v>5.95</v>
      </c>
      <c r="M289" s="4">
        <v>6.95</v>
      </c>
      <c r="N289" s="4">
        <v>6.95</v>
      </c>
      <c r="O289" s="15">
        <v>6.95</v>
      </c>
      <c r="P289" s="4">
        <v>6.95</v>
      </c>
      <c r="Q289" s="338">
        <v>6.95</v>
      </c>
      <c r="R289" s="15" t="str">
        <f t="shared" si="56"/>
        <v>Yes</v>
      </c>
      <c r="S289" s="15" t="str">
        <f t="shared" si="57"/>
        <v>No</v>
      </c>
      <c r="T289" s="221" t="str">
        <f t="shared" si="58"/>
        <v>Yes</v>
      </c>
      <c r="U289" s="223">
        <f t="shared" si="59"/>
        <v>0</v>
      </c>
      <c r="V289" s="221" t="str">
        <f t="shared" si="60"/>
        <v>Yes</v>
      </c>
      <c r="W289" s="223">
        <f t="shared" si="61"/>
        <v>0</v>
      </c>
      <c r="X289" s="221" t="str">
        <f t="shared" si="62"/>
        <v>Yes</v>
      </c>
      <c r="Y289" s="223">
        <f t="shared" si="63"/>
        <v>0</v>
      </c>
      <c r="Z289" s="222" t="str">
        <f t="shared" si="64"/>
        <v>Yes</v>
      </c>
      <c r="AA289" s="68">
        <f t="shared" si="65"/>
        <v>0</v>
      </c>
      <c r="AB289" s="65" t="str">
        <f t="shared" si="66"/>
        <v>Yes</v>
      </c>
      <c r="AC289" s="68">
        <f t="shared" si="67"/>
        <v>0.16806722689075637</v>
      </c>
      <c r="AD289" s="65" t="str">
        <f t="shared" si="68"/>
        <v>No</v>
      </c>
      <c r="AE289" s="68" t="str">
        <f t="shared" si="69"/>
        <v>N/A</v>
      </c>
      <c r="AF289" s="8"/>
    </row>
    <row r="290" spans="1:32" ht="14.5" customHeight="1">
      <c r="A290" s="66" t="s">
        <v>18</v>
      </c>
      <c r="B290" s="66" t="s">
        <v>28</v>
      </c>
      <c r="C290" s="66" t="str" cm="1">
        <f t="array" ref="C290">_xlfn.IFNA(_xlfn.IFS(B290="Starter","Starters &amp; Sides",B290="Sides","Starters &amp; Sides"),B290)</f>
        <v>Drinks</v>
      </c>
      <c r="D290" s="84" t="s">
        <v>3531</v>
      </c>
      <c r="E290" s="74"/>
      <c r="F290" s="4"/>
      <c r="G290" s="4">
        <v>5.95</v>
      </c>
      <c r="H290" s="4">
        <v>5.95</v>
      </c>
      <c r="I290" s="4">
        <v>5.95</v>
      </c>
      <c r="J290" s="4">
        <v>5.95</v>
      </c>
      <c r="K290" s="15">
        <v>6.45</v>
      </c>
      <c r="L290" s="4">
        <v>6.45</v>
      </c>
      <c r="M290" s="4">
        <v>7.25</v>
      </c>
      <c r="N290" s="4">
        <v>7.25</v>
      </c>
      <c r="O290" s="15">
        <v>7.25</v>
      </c>
      <c r="P290" s="4">
        <v>7.25</v>
      </c>
      <c r="Q290" s="338">
        <v>7.25</v>
      </c>
      <c r="R290" s="15" t="str">
        <f t="shared" si="56"/>
        <v>Yes</v>
      </c>
      <c r="S290" s="15" t="str">
        <f t="shared" si="57"/>
        <v>No</v>
      </c>
      <c r="T290" s="221" t="str">
        <f t="shared" si="58"/>
        <v>Yes</v>
      </c>
      <c r="U290" s="223">
        <f t="shared" si="59"/>
        <v>0</v>
      </c>
      <c r="V290" s="221" t="str">
        <f t="shared" si="60"/>
        <v>Yes</v>
      </c>
      <c r="W290" s="223">
        <f t="shared" si="61"/>
        <v>0</v>
      </c>
      <c r="X290" s="221" t="str">
        <f t="shared" si="62"/>
        <v>Yes</v>
      </c>
      <c r="Y290" s="223">
        <f t="shared" si="63"/>
        <v>0</v>
      </c>
      <c r="Z290" s="222" t="str">
        <f t="shared" si="64"/>
        <v>Yes</v>
      </c>
      <c r="AA290" s="68">
        <f t="shared" si="65"/>
        <v>0</v>
      </c>
      <c r="AB290" s="65" t="str">
        <f t="shared" si="66"/>
        <v>Yes</v>
      </c>
      <c r="AC290" s="68">
        <f t="shared" si="67"/>
        <v>0.12403100775193798</v>
      </c>
      <c r="AD290" s="65" t="str">
        <f t="shared" si="68"/>
        <v>No</v>
      </c>
      <c r="AE290" s="68" t="str">
        <f t="shared" si="69"/>
        <v>N/A</v>
      </c>
      <c r="AF290" s="8"/>
    </row>
    <row r="291" spans="1:32" ht="14.5" customHeight="1">
      <c r="A291" s="66" t="s">
        <v>18</v>
      </c>
      <c r="B291" s="66" t="s">
        <v>28</v>
      </c>
      <c r="C291" s="66" t="str" cm="1">
        <f t="array" ref="C291">_xlfn.IFNA(_xlfn.IFS(B291="Starter","Starters &amp; Sides",B291="Sides","Starters &amp; Sides"),B291)</f>
        <v>Drinks</v>
      </c>
      <c r="D291" s="84" t="s">
        <v>3532</v>
      </c>
      <c r="E291" s="74"/>
      <c r="F291" s="4"/>
      <c r="G291" s="4">
        <v>6.85</v>
      </c>
      <c r="H291" s="4">
        <v>6.85</v>
      </c>
      <c r="I291" s="4">
        <v>6.85</v>
      </c>
      <c r="J291" s="4">
        <v>6.85</v>
      </c>
      <c r="K291" s="15">
        <v>7.95</v>
      </c>
      <c r="L291" s="4">
        <v>7.95</v>
      </c>
      <c r="M291" s="4">
        <v>8.4499999999999993</v>
      </c>
      <c r="N291" s="4">
        <v>8.4499999999999993</v>
      </c>
      <c r="O291" s="15">
        <v>8.65</v>
      </c>
      <c r="P291" s="4">
        <v>8.9499999999999993</v>
      </c>
      <c r="Q291" s="338">
        <v>8.9499999999999993</v>
      </c>
      <c r="R291" s="15" t="str">
        <f t="shared" si="56"/>
        <v>Yes</v>
      </c>
      <c r="S291" s="15" t="str">
        <f t="shared" si="57"/>
        <v>No</v>
      </c>
      <c r="T291" s="221" t="str">
        <f t="shared" si="58"/>
        <v>Yes</v>
      </c>
      <c r="U291" s="223">
        <f t="shared" si="59"/>
        <v>0</v>
      </c>
      <c r="V291" s="221" t="str">
        <f t="shared" si="60"/>
        <v>Yes</v>
      </c>
      <c r="W291" s="223">
        <f t="shared" si="61"/>
        <v>3.4682080924855363E-2</v>
      </c>
      <c r="X291" s="221" t="str">
        <f t="shared" si="62"/>
        <v>Yes</v>
      </c>
      <c r="Y291" s="223">
        <f t="shared" si="63"/>
        <v>5.9171597633136175E-2</v>
      </c>
      <c r="Z291" s="222" t="str">
        <f t="shared" si="64"/>
        <v>Yes</v>
      </c>
      <c r="AA291" s="68">
        <f t="shared" si="65"/>
        <v>5.9171597633136175E-2</v>
      </c>
      <c r="AB291" s="65" t="str">
        <f t="shared" si="66"/>
        <v>Yes</v>
      </c>
      <c r="AC291" s="68">
        <f t="shared" si="67"/>
        <v>0.12578616352201255</v>
      </c>
      <c r="AD291" s="65" t="str">
        <f t="shared" si="68"/>
        <v>No</v>
      </c>
      <c r="AE291" s="68" t="str">
        <f t="shared" si="69"/>
        <v>N/A</v>
      </c>
      <c r="AF291" s="8"/>
    </row>
    <row r="292" spans="1:32" ht="14.5" customHeight="1">
      <c r="A292" s="66" t="s">
        <v>18</v>
      </c>
      <c r="B292" s="66" t="s">
        <v>28</v>
      </c>
      <c r="C292" s="66" t="str" cm="1">
        <f t="array" ref="C292">_xlfn.IFNA(_xlfn.IFS(B292="Starter","Starters &amp; Sides",B292="Sides","Starters &amp; Sides"),B292)</f>
        <v>Drinks</v>
      </c>
      <c r="D292" s="84" t="s">
        <v>3533</v>
      </c>
      <c r="E292" s="74"/>
      <c r="F292" s="4"/>
      <c r="G292" s="4"/>
      <c r="H292" s="4"/>
      <c r="I292" s="4"/>
      <c r="J292" s="4"/>
      <c r="K292" s="15"/>
      <c r="L292" s="4"/>
      <c r="M292" s="4">
        <v>8.75</v>
      </c>
      <c r="N292" s="4">
        <v>8.75</v>
      </c>
      <c r="O292" s="15">
        <v>8.9499999999999993</v>
      </c>
      <c r="P292" s="4">
        <v>8.9499999999999993</v>
      </c>
      <c r="Q292" s="338">
        <v>8.9499999999999993</v>
      </c>
      <c r="R292" s="15" t="str">
        <f t="shared" si="56"/>
        <v>Yes</v>
      </c>
      <c r="S292" s="15" t="str">
        <f t="shared" si="57"/>
        <v>No</v>
      </c>
      <c r="T292" s="221" t="str">
        <f t="shared" si="58"/>
        <v>Yes</v>
      </c>
      <c r="U292" s="223">
        <f t="shared" si="59"/>
        <v>0</v>
      </c>
      <c r="V292" s="221" t="str">
        <f t="shared" si="60"/>
        <v>Yes</v>
      </c>
      <c r="W292" s="223">
        <f t="shared" si="61"/>
        <v>0</v>
      </c>
      <c r="X292" s="221" t="str">
        <f t="shared" si="62"/>
        <v>Yes</v>
      </c>
      <c r="Y292" s="223">
        <f t="shared" si="63"/>
        <v>2.2857142857142687E-2</v>
      </c>
      <c r="Z292" s="222" t="str">
        <f t="shared" si="64"/>
        <v>Yes</v>
      </c>
      <c r="AA292" s="68">
        <f t="shared" si="65"/>
        <v>2.2857142857142687E-2</v>
      </c>
      <c r="AB292" s="65" t="str">
        <f t="shared" si="66"/>
        <v>No</v>
      </c>
      <c r="AC292" s="68" t="str">
        <f t="shared" si="67"/>
        <v>N/A</v>
      </c>
      <c r="AD292" s="65" t="str">
        <f t="shared" si="68"/>
        <v>No</v>
      </c>
      <c r="AE292" s="68" t="str">
        <f t="shared" si="69"/>
        <v>N/A</v>
      </c>
      <c r="AF292" s="8"/>
    </row>
    <row r="293" spans="1:32" ht="14.5" customHeight="1">
      <c r="A293" s="66" t="s">
        <v>18</v>
      </c>
      <c r="B293" s="66" t="s">
        <v>28</v>
      </c>
      <c r="C293" s="66" t="str" cm="1">
        <f t="array" ref="C293">_xlfn.IFNA(_xlfn.IFS(B293="Starter","Starters &amp; Sides",B293="Sides","Starters &amp; Sides"),B293)</f>
        <v>Drinks</v>
      </c>
      <c r="D293" s="84" t="s">
        <v>3534</v>
      </c>
      <c r="E293" s="74"/>
      <c r="F293" s="4"/>
      <c r="G293" s="4"/>
      <c r="H293" s="4"/>
      <c r="I293" s="4"/>
      <c r="J293" s="4">
        <v>3.75</v>
      </c>
      <c r="K293" s="15">
        <v>3.85</v>
      </c>
      <c r="L293" s="4">
        <v>3.85</v>
      </c>
      <c r="M293" s="4">
        <v>3.95</v>
      </c>
      <c r="N293" s="4">
        <v>3.95</v>
      </c>
      <c r="O293" s="15">
        <v>4.45</v>
      </c>
      <c r="P293" s="4">
        <v>4.45</v>
      </c>
      <c r="Q293" s="338">
        <v>4.45</v>
      </c>
      <c r="R293" s="15" t="str">
        <f t="shared" si="56"/>
        <v>Yes</v>
      </c>
      <c r="S293" s="15" t="str">
        <f t="shared" si="57"/>
        <v>No</v>
      </c>
      <c r="T293" s="221" t="str">
        <f t="shared" si="58"/>
        <v>Yes</v>
      </c>
      <c r="U293" s="223">
        <f t="shared" si="59"/>
        <v>0</v>
      </c>
      <c r="V293" s="221" t="str">
        <f t="shared" si="60"/>
        <v>Yes</v>
      </c>
      <c r="W293" s="223">
        <f t="shared" si="61"/>
        <v>0</v>
      </c>
      <c r="X293" s="221" t="str">
        <f t="shared" si="62"/>
        <v>Yes</v>
      </c>
      <c r="Y293" s="223">
        <f t="shared" si="63"/>
        <v>0.12658227848101267</v>
      </c>
      <c r="Z293" s="222" t="str">
        <f t="shared" si="64"/>
        <v>Yes</v>
      </c>
      <c r="AA293" s="68">
        <f t="shared" si="65"/>
        <v>0.12658227848101267</v>
      </c>
      <c r="AB293" s="65" t="str">
        <f t="shared" si="66"/>
        <v>Yes</v>
      </c>
      <c r="AC293" s="68">
        <f t="shared" si="67"/>
        <v>0.1558441558441559</v>
      </c>
      <c r="AD293" s="65" t="str">
        <f t="shared" si="68"/>
        <v>No</v>
      </c>
      <c r="AE293" s="68" t="str">
        <f t="shared" si="69"/>
        <v>N/A</v>
      </c>
      <c r="AF293" s="8"/>
    </row>
    <row r="294" spans="1:32" ht="14.5" customHeight="1">
      <c r="A294" s="66" t="s">
        <v>18</v>
      </c>
      <c r="B294" s="66" t="s">
        <v>28</v>
      </c>
      <c r="C294" s="66" t="str" cm="1">
        <f t="array" ref="C294">_xlfn.IFNA(_xlfn.IFS(B294="Starter","Starters &amp; Sides",B294="Sides","Starters &amp; Sides"),B294)</f>
        <v>Drinks</v>
      </c>
      <c r="D294" s="84" t="s">
        <v>3535</v>
      </c>
      <c r="E294" s="74"/>
      <c r="F294" s="4"/>
      <c r="G294" s="4"/>
      <c r="H294" s="4"/>
      <c r="I294" s="4"/>
      <c r="J294" s="4">
        <v>7.95</v>
      </c>
      <c r="K294" s="15">
        <v>7.95</v>
      </c>
      <c r="L294" s="4">
        <v>7.95</v>
      </c>
      <c r="M294" s="4">
        <v>8.65</v>
      </c>
      <c r="N294" s="4">
        <v>8.65</v>
      </c>
      <c r="O294" s="15">
        <v>8.65</v>
      </c>
      <c r="P294" s="4">
        <v>8.65</v>
      </c>
      <c r="Q294" s="338">
        <v>8.65</v>
      </c>
      <c r="R294" s="15" t="str">
        <f t="shared" si="56"/>
        <v>Yes</v>
      </c>
      <c r="S294" s="15" t="str">
        <f t="shared" si="57"/>
        <v>No</v>
      </c>
      <c r="T294" s="221" t="str">
        <f t="shared" si="58"/>
        <v>Yes</v>
      </c>
      <c r="U294" s="223">
        <f t="shared" si="59"/>
        <v>0</v>
      </c>
      <c r="V294" s="221" t="str">
        <f t="shared" si="60"/>
        <v>Yes</v>
      </c>
      <c r="W294" s="223">
        <f t="shared" si="61"/>
        <v>0</v>
      </c>
      <c r="X294" s="221" t="str">
        <f t="shared" si="62"/>
        <v>Yes</v>
      </c>
      <c r="Y294" s="223">
        <f t="shared" si="63"/>
        <v>0</v>
      </c>
      <c r="Z294" s="222" t="str">
        <f t="shared" si="64"/>
        <v>Yes</v>
      </c>
      <c r="AA294" s="68">
        <f t="shared" si="65"/>
        <v>0</v>
      </c>
      <c r="AB294" s="65" t="str">
        <f t="shared" si="66"/>
        <v>Yes</v>
      </c>
      <c r="AC294" s="68">
        <f t="shared" si="67"/>
        <v>8.8050314465408785E-2</v>
      </c>
      <c r="AD294" s="65" t="str">
        <f t="shared" si="68"/>
        <v>No</v>
      </c>
      <c r="AE294" s="68" t="str">
        <f t="shared" si="69"/>
        <v>N/A</v>
      </c>
      <c r="AF294" s="8"/>
    </row>
    <row r="295" spans="1:32" ht="14.5" hidden="1" customHeight="1">
      <c r="A295" s="66" t="s">
        <v>18</v>
      </c>
      <c r="B295" s="66" t="s">
        <v>28</v>
      </c>
      <c r="C295" s="66" t="str" cm="1">
        <f t="array" ref="C295">_xlfn.IFNA(_xlfn.IFS(B295="Starter","Starters &amp; Sides",B295="Sides","Starters &amp; Sides"),B295)</f>
        <v>Drinks</v>
      </c>
      <c r="D295" s="84" t="s">
        <v>3536</v>
      </c>
      <c r="E295" s="74"/>
      <c r="F295" s="4"/>
      <c r="G295" s="4"/>
      <c r="H295" s="4"/>
      <c r="I295" s="4"/>
      <c r="J295" s="4"/>
      <c r="K295" s="15"/>
      <c r="L295" s="4"/>
      <c r="M295" s="4"/>
      <c r="N295" s="4"/>
      <c r="O295" s="15">
        <v>4.45</v>
      </c>
      <c r="P295" s="4"/>
      <c r="Q295" s="338"/>
      <c r="R295" s="15" t="str">
        <f t="shared" si="56"/>
        <v>No</v>
      </c>
      <c r="S295" s="15" t="str">
        <f t="shared" si="57"/>
        <v>No</v>
      </c>
      <c r="T295" s="221" t="str">
        <f t="shared" si="58"/>
        <v>No</v>
      </c>
      <c r="U295" s="223" t="str">
        <f t="shared" si="59"/>
        <v>N/A</v>
      </c>
      <c r="V295" s="221" t="str">
        <f t="shared" si="60"/>
        <v>No</v>
      </c>
      <c r="W295" s="223" t="str">
        <f t="shared" si="61"/>
        <v>N/A</v>
      </c>
      <c r="X295" s="221" t="str">
        <f t="shared" si="62"/>
        <v>No</v>
      </c>
      <c r="Y295" s="223" t="str">
        <f t="shared" si="63"/>
        <v>N/A</v>
      </c>
      <c r="Z295" s="222" t="str">
        <f t="shared" si="64"/>
        <v>No</v>
      </c>
      <c r="AA295" s="68" t="str">
        <f t="shared" si="65"/>
        <v>N/A</v>
      </c>
      <c r="AB295" s="65" t="str">
        <f t="shared" si="66"/>
        <v>No</v>
      </c>
      <c r="AC295" s="68" t="str">
        <f t="shared" si="67"/>
        <v>N/A</v>
      </c>
      <c r="AD295" s="65" t="str">
        <f t="shared" si="68"/>
        <v>No</v>
      </c>
      <c r="AE295" s="68" t="str">
        <f t="shared" si="69"/>
        <v>N/A</v>
      </c>
      <c r="AF295" s="8"/>
    </row>
    <row r="296" spans="1:32" ht="14.5" customHeight="1">
      <c r="A296" s="66" t="s">
        <v>18</v>
      </c>
      <c r="B296" s="66" t="s">
        <v>28</v>
      </c>
      <c r="C296" s="66" t="str" cm="1">
        <f t="array" ref="C296">_xlfn.IFNA(_xlfn.IFS(B296="Starter","Starters &amp; Sides",B296="Sides","Starters &amp; Sides"),B296)</f>
        <v>Drinks</v>
      </c>
      <c r="D296" s="84" t="s">
        <v>3537</v>
      </c>
      <c r="E296" s="74">
        <v>2.8</v>
      </c>
      <c r="F296" s="4">
        <v>3.15</v>
      </c>
      <c r="G296" s="4">
        <v>3.15</v>
      </c>
      <c r="H296" s="4">
        <v>3.45</v>
      </c>
      <c r="I296" s="4">
        <v>3.45</v>
      </c>
      <c r="J296" s="4">
        <v>3.45</v>
      </c>
      <c r="K296" s="15">
        <v>3.55</v>
      </c>
      <c r="L296" s="4">
        <v>3.55</v>
      </c>
      <c r="M296" s="4">
        <v>3.75</v>
      </c>
      <c r="N296" s="4">
        <v>3.75</v>
      </c>
      <c r="O296" s="15">
        <v>3.85</v>
      </c>
      <c r="P296" s="4">
        <v>3.85</v>
      </c>
      <c r="Q296" s="338">
        <v>3.85</v>
      </c>
      <c r="R296" s="15" t="str">
        <f t="shared" si="56"/>
        <v>Yes</v>
      </c>
      <c r="S296" s="15" t="str">
        <f t="shared" si="57"/>
        <v>No</v>
      </c>
      <c r="T296" s="221" t="str">
        <f t="shared" si="58"/>
        <v>Yes</v>
      </c>
      <c r="U296" s="223">
        <f t="shared" si="59"/>
        <v>0</v>
      </c>
      <c r="V296" s="221" t="str">
        <f t="shared" si="60"/>
        <v>Yes</v>
      </c>
      <c r="W296" s="223">
        <f t="shared" si="61"/>
        <v>0</v>
      </c>
      <c r="X296" s="221" t="str">
        <f t="shared" si="62"/>
        <v>Yes</v>
      </c>
      <c r="Y296" s="223">
        <f t="shared" si="63"/>
        <v>2.6666666666666616E-2</v>
      </c>
      <c r="Z296" s="222" t="str">
        <f t="shared" si="64"/>
        <v>Yes</v>
      </c>
      <c r="AA296" s="68">
        <f t="shared" si="65"/>
        <v>2.6666666666666616E-2</v>
      </c>
      <c r="AB296" s="65" t="str">
        <f t="shared" si="66"/>
        <v>Yes</v>
      </c>
      <c r="AC296" s="68">
        <f t="shared" si="67"/>
        <v>8.4507042253521236E-2</v>
      </c>
      <c r="AD296" s="65" t="str">
        <f t="shared" si="68"/>
        <v>Yes</v>
      </c>
      <c r="AE296" s="68">
        <f t="shared" si="69"/>
        <v>0.37500000000000022</v>
      </c>
      <c r="AF296" s="8"/>
    </row>
    <row r="297" spans="1:32" ht="14.5" customHeight="1">
      <c r="A297" s="66" t="s">
        <v>18</v>
      </c>
      <c r="B297" s="66" t="s">
        <v>28</v>
      </c>
      <c r="C297" s="66" t="str" cm="1">
        <f t="array" ref="C297">_xlfn.IFNA(_xlfn.IFS(B297="Starter","Starters &amp; Sides",B297="Sides","Starters &amp; Sides"),B297)</f>
        <v>Drinks</v>
      </c>
      <c r="D297" s="84" t="s">
        <v>1805</v>
      </c>
      <c r="E297" s="74">
        <v>2.8</v>
      </c>
      <c r="F297" s="4">
        <v>3.15</v>
      </c>
      <c r="G297" s="4">
        <v>3.15</v>
      </c>
      <c r="H297" s="4">
        <v>3.45</v>
      </c>
      <c r="I297" s="4">
        <v>3.45</v>
      </c>
      <c r="J297" s="4">
        <v>3.45</v>
      </c>
      <c r="K297" s="15">
        <v>3.55</v>
      </c>
      <c r="L297" s="4">
        <v>3.55</v>
      </c>
      <c r="M297" s="4">
        <v>3.75</v>
      </c>
      <c r="N297" s="4">
        <v>3.75</v>
      </c>
      <c r="O297" s="15">
        <v>3.85</v>
      </c>
      <c r="P297" s="4">
        <v>3.85</v>
      </c>
      <c r="Q297" s="338">
        <v>3.85</v>
      </c>
      <c r="R297" s="15" t="str">
        <f t="shared" si="56"/>
        <v>Yes</v>
      </c>
      <c r="S297" s="15" t="str">
        <f t="shared" si="57"/>
        <v>No</v>
      </c>
      <c r="T297" s="221" t="str">
        <f t="shared" si="58"/>
        <v>Yes</v>
      </c>
      <c r="U297" s="223">
        <f t="shared" si="59"/>
        <v>0</v>
      </c>
      <c r="V297" s="221" t="str">
        <f t="shared" si="60"/>
        <v>Yes</v>
      </c>
      <c r="W297" s="223">
        <f t="shared" si="61"/>
        <v>0</v>
      </c>
      <c r="X297" s="221" t="str">
        <f t="shared" si="62"/>
        <v>Yes</v>
      </c>
      <c r="Y297" s="223">
        <f t="shared" si="63"/>
        <v>2.6666666666666616E-2</v>
      </c>
      <c r="Z297" s="222" t="str">
        <f t="shared" si="64"/>
        <v>Yes</v>
      </c>
      <c r="AA297" s="68">
        <f t="shared" si="65"/>
        <v>2.6666666666666616E-2</v>
      </c>
      <c r="AB297" s="65" t="str">
        <f t="shared" si="66"/>
        <v>Yes</v>
      </c>
      <c r="AC297" s="68">
        <f t="shared" si="67"/>
        <v>8.4507042253521236E-2</v>
      </c>
      <c r="AD297" s="65" t="str">
        <f t="shared" si="68"/>
        <v>Yes</v>
      </c>
      <c r="AE297" s="68">
        <f t="shared" si="69"/>
        <v>0.37500000000000022</v>
      </c>
      <c r="AF297" s="8"/>
    </row>
    <row r="298" spans="1:32" ht="14.5" customHeight="1">
      <c r="A298" s="66" t="s">
        <v>18</v>
      </c>
      <c r="B298" s="66" t="s">
        <v>28</v>
      </c>
      <c r="C298" s="66" t="str" cm="1">
        <f t="array" ref="C298">_xlfn.IFNA(_xlfn.IFS(B298="Starter","Starters &amp; Sides",B298="Sides","Starters &amp; Sides"),B298)</f>
        <v>Drinks</v>
      </c>
      <c r="D298" s="84" t="s">
        <v>3538</v>
      </c>
      <c r="E298" s="74">
        <v>3.83</v>
      </c>
      <c r="F298" s="4">
        <v>3.4</v>
      </c>
      <c r="G298" s="4">
        <v>3.4</v>
      </c>
      <c r="H298" s="4">
        <v>3.75</v>
      </c>
      <c r="I298" s="4">
        <v>3.75</v>
      </c>
      <c r="J298" s="4">
        <v>3.75</v>
      </c>
      <c r="K298" s="15">
        <v>3.75</v>
      </c>
      <c r="L298" s="4">
        <v>3.75</v>
      </c>
      <c r="M298" s="4">
        <v>3.75</v>
      </c>
      <c r="N298" s="4">
        <v>3.75</v>
      </c>
      <c r="O298" s="15">
        <v>3.75</v>
      </c>
      <c r="P298" s="4">
        <v>3.75</v>
      </c>
      <c r="Q298" s="338">
        <v>3.75</v>
      </c>
      <c r="R298" s="15" t="str">
        <f t="shared" si="56"/>
        <v>Yes</v>
      </c>
      <c r="S298" s="15" t="str">
        <f t="shared" si="57"/>
        <v>No</v>
      </c>
      <c r="T298" s="221" t="str">
        <f t="shared" si="58"/>
        <v>Yes</v>
      </c>
      <c r="U298" s="223">
        <f t="shared" si="59"/>
        <v>0</v>
      </c>
      <c r="V298" s="221" t="str">
        <f t="shared" si="60"/>
        <v>Yes</v>
      </c>
      <c r="W298" s="223">
        <f t="shared" si="61"/>
        <v>0</v>
      </c>
      <c r="X298" s="221" t="str">
        <f t="shared" si="62"/>
        <v>Yes</v>
      </c>
      <c r="Y298" s="223">
        <f t="shared" si="63"/>
        <v>0</v>
      </c>
      <c r="Z298" s="222" t="str">
        <f t="shared" si="64"/>
        <v>Yes</v>
      </c>
      <c r="AA298" s="68">
        <f t="shared" si="65"/>
        <v>0</v>
      </c>
      <c r="AB298" s="65" t="str">
        <f t="shared" si="66"/>
        <v>Yes</v>
      </c>
      <c r="AC298" s="68">
        <f t="shared" si="67"/>
        <v>0</v>
      </c>
      <c r="AD298" s="65" t="str">
        <f t="shared" si="68"/>
        <v>Yes</v>
      </c>
      <c r="AE298" s="68">
        <f t="shared" si="69"/>
        <v>-2.0887728459530019E-2</v>
      </c>
      <c r="AF298" s="8"/>
    </row>
    <row r="299" spans="1:32" ht="14.5" customHeight="1">
      <c r="A299" s="66" t="s">
        <v>18</v>
      </c>
      <c r="B299" s="66" t="s">
        <v>28</v>
      </c>
      <c r="C299" s="66" t="str" cm="1">
        <f t="array" ref="C299">_xlfn.IFNA(_xlfn.IFS(B299="Starter","Starters &amp; Sides",B299="Sides","Starters &amp; Sides"),B299)</f>
        <v>Drinks</v>
      </c>
      <c r="D299" s="84" t="s">
        <v>3539</v>
      </c>
      <c r="E299" s="74"/>
      <c r="F299" s="4"/>
      <c r="G299" s="4">
        <v>6.85</v>
      </c>
      <c r="H299" s="4">
        <v>6.85</v>
      </c>
      <c r="I299" s="4">
        <v>6.85</v>
      </c>
      <c r="J299" s="4">
        <v>6.85</v>
      </c>
      <c r="K299" s="15">
        <v>7.75</v>
      </c>
      <c r="L299" s="4">
        <v>7.75</v>
      </c>
      <c r="M299" s="4">
        <v>8.4499999999999993</v>
      </c>
      <c r="N299" s="4">
        <v>8.4499999999999993</v>
      </c>
      <c r="O299" s="15">
        <v>8.65</v>
      </c>
      <c r="P299" s="4">
        <v>8.9499999999999993</v>
      </c>
      <c r="Q299" s="338">
        <v>8.9499999999999993</v>
      </c>
      <c r="R299" s="15" t="str">
        <f t="shared" si="56"/>
        <v>Yes</v>
      </c>
      <c r="S299" s="15" t="str">
        <f t="shared" si="57"/>
        <v>No</v>
      </c>
      <c r="T299" s="221" t="str">
        <f t="shared" si="58"/>
        <v>Yes</v>
      </c>
      <c r="U299" s="223">
        <f t="shared" si="59"/>
        <v>0</v>
      </c>
      <c r="V299" s="221" t="str">
        <f t="shared" si="60"/>
        <v>Yes</v>
      </c>
      <c r="W299" s="223">
        <f t="shared" si="61"/>
        <v>3.4682080924855363E-2</v>
      </c>
      <c r="X299" s="221" t="str">
        <f t="shared" si="62"/>
        <v>Yes</v>
      </c>
      <c r="Y299" s="223">
        <f t="shared" si="63"/>
        <v>5.9171597633136175E-2</v>
      </c>
      <c r="Z299" s="222" t="str">
        <f t="shared" si="64"/>
        <v>Yes</v>
      </c>
      <c r="AA299" s="68">
        <f t="shared" si="65"/>
        <v>5.9171597633136175E-2</v>
      </c>
      <c r="AB299" s="65" t="str">
        <f t="shared" si="66"/>
        <v>Yes</v>
      </c>
      <c r="AC299" s="68">
        <f t="shared" si="67"/>
        <v>0.15483870967741931</v>
      </c>
      <c r="AD299" s="65" t="str">
        <f t="shared" si="68"/>
        <v>No</v>
      </c>
      <c r="AE299" s="68" t="str">
        <f t="shared" si="69"/>
        <v>N/A</v>
      </c>
      <c r="AF299" s="8"/>
    </row>
    <row r="300" spans="1:32" ht="14.5" hidden="1" customHeight="1">
      <c r="A300" s="66" t="s">
        <v>18</v>
      </c>
      <c r="B300" s="66" t="s">
        <v>28</v>
      </c>
      <c r="C300" s="66" t="str" cm="1">
        <f t="array" ref="C300">_xlfn.IFNA(_xlfn.IFS(B300="Starter","Starters &amp; Sides",B300="Sides","Starters &amp; Sides"),B300)</f>
        <v>Drinks</v>
      </c>
      <c r="D300" s="84" t="s">
        <v>3540</v>
      </c>
      <c r="E300" s="74">
        <v>1.95</v>
      </c>
      <c r="F300" s="4">
        <v>1.95</v>
      </c>
      <c r="G300" s="4">
        <v>1.95</v>
      </c>
      <c r="H300" s="4">
        <v>1.95</v>
      </c>
      <c r="I300" s="4">
        <v>1.95</v>
      </c>
      <c r="J300" s="4">
        <v>1.95</v>
      </c>
      <c r="K300" s="15">
        <v>1.95</v>
      </c>
      <c r="L300" s="4">
        <v>1.95</v>
      </c>
      <c r="M300" s="4"/>
      <c r="N300" s="4"/>
      <c r="O300" s="15"/>
      <c r="P300" s="4"/>
      <c r="Q300" s="338"/>
      <c r="R300" s="15" t="str">
        <f t="shared" ref="R300:R318" si="70">IF(COUNTA(Q300)=1,"Yes","No")</f>
        <v>No</v>
      </c>
      <c r="S300" s="15" t="str">
        <f t="shared" ref="S300:S318" si="71">IF(AND(T300="No",R300="Yes"),"Yes","No")</f>
        <v>No</v>
      </c>
      <c r="T300" s="221" t="str">
        <f t="shared" ref="T300:T318" si="72">IF(COUNTA(P300:Q300)=2,"Yes","No")</f>
        <v>No</v>
      </c>
      <c r="U300" s="223" t="str">
        <f t="shared" ref="U300:U318" si="73">IF(T300="Yes",Q300/P300-1,"N/A")</f>
        <v>N/A</v>
      </c>
      <c r="V300" s="221" t="str">
        <f t="shared" ref="V300:V318" si="74">IF(COUNTA(O300:Q300)=3,"Yes","No")</f>
        <v>No</v>
      </c>
      <c r="W300" s="223" t="str">
        <f t="shared" ref="W300:W318" si="75">IF(V300="Yes",Q300/O300-1,"N/A")</f>
        <v>N/A</v>
      </c>
      <c r="X300" s="221" t="str">
        <f t="shared" ref="X300:X318" si="76">IF(COUNTA(N300:Q300)=4,"Yes","No")</f>
        <v>No</v>
      </c>
      <c r="Y300" s="223" t="str">
        <f t="shared" ref="Y300:Y318" si="77">IF(X300="Yes",Q300/N300-1,"N/A")</f>
        <v>N/A</v>
      </c>
      <c r="Z300" s="222" t="str">
        <f t="shared" ref="Z300:Z318" si="78">IF(COUNTA(M300:Q300)=5,"Yes","No")</f>
        <v>No</v>
      </c>
      <c r="AA300" s="68" t="str">
        <f t="shared" ref="AA300:AA318" si="79">IF(Z300="Yes",Q300/M300-1,"N/A")</f>
        <v>N/A</v>
      </c>
      <c r="AB300" s="65" t="str">
        <f t="shared" ref="AB300:AB318" si="80">IF(COUNTA(L300:Q300)=6,"Yes","No")</f>
        <v>No</v>
      </c>
      <c r="AC300" s="68" t="str">
        <f t="shared" ref="AC300:AC318" si="81">IF(AB300="Yes",Q300/L300-1,"N/A")</f>
        <v>N/A</v>
      </c>
      <c r="AD300" s="65" t="str">
        <f t="shared" ref="AD300:AD318" si="82">IF(COUNTA(E300:Q300)=13,"Yes","No")</f>
        <v>No</v>
      </c>
      <c r="AE300" s="68" t="str">
        <f t="shared" ref="AE300:AE318" si="83">IF(AD300="Yes",Q300/E300-1,"N/A")</f>
        <v>N/A</v>
      </c>
      <c r="AF300" s="8"/>
    </row>
    <row r="301" spans="1:32" ht="14.5" customHeight="1">
      <c r="A301" s="66" t="s">
        <v>18</v>
      </c>
      <c r="B301" s="66" t="s">
        <v>28</v>
      </c>
      <c r="C301" s="66" t="str" cm="1">
        <f t="array" ref="C301">_xlfn.IFNA(_xlfn.IFS(B301="Starter","Starters &amp; Sides",B301="Sides","Starters &amp; Sides"),B301)</f>
        <v>Drinks</v>
      </c>
      <c r="D301" s="84" t="s">
        <v>3541</v>
      </c>
      <c r="E301" s="74"/>
      <c r="F301" s="4"/>
      <c r="G301" s="4"/>
      <c r="H301" s="4"/>
      <c r="I301" s="4"/>
      <c r="J301" s="4"/>
      <c r="K301" s="15"/>
      <c r="L301" s="4">
        <v>3.85</v>
      </c>
      <c r="M301" s="4">
        <v>3.95</v>
      </c>
      <c r="N301" s="4">
        <v>3.95</v>
      </c>
      <c r="O301" s="15">
        <v>3.95</v>
      </c>
      <c r="P301" s="4">
        <v>3.95</v>
      </c>
      <c r="Q301" s="338">
        <v>3.95</v>
      </c>
      <c r="R301" s="15" t="str">
        <f t="shared" si="70"/>
        <v>Yes</v>
      </c>
      <c r="S301" s="15" t="str">
        <f t="shared" si="71"/>
        <v>No</v>
      </c>
      <c r="T301" s="221" t="str">
        <f t="shared" si="72"/>
        <v>Yes</v>
      </c>
      <c r="U301" s="223">
        <f t="shared" si="73"/>
        <v>0</v>
      </c>
      <c r="V301" s="221" t="str">
        <f t="shared" si="74"/>
        <v>Yes</v>
      </c>
      <c r="W301" s="223">
        <f t="shared" si="75"/>
        <v>0</v>
      </c>
      <c r="X301" s="221" t="str">
        <f t="shared" si="76"/>
        <v>Yes</v>
      </c>
      <c r="Y301" s="223">
        <f t="shared" si="77"/>
        <v>0</v>
      </c>
      <c r="Z301" s="222" t="str">
        <f t="shared" si="78"/>
        <v>Yes</v>
      </c>
      <c r="AA301" s="68">
        <f t="shared" si="79"/>
        <v>0</v>
      </c>
      <c r="AB301" s="65" t="str">
        <f t="shared" si="80"/>
        <v>Yes</v>
      </c>
      <c r="AC301" s="68">
        <f t="shared" si="81"/>
        <v>2.5974025974025983E-2</v>
      </c>
      <c r="AD301" s="65" t="str">
        <f t="shared" si="82"/>
        <v>No</v>
      </c>
      <c r="AE301" s="68" t="str">
        <f t="shared" si="83"/>
        <v>N/A</v>
      </c>
      <c r="AF301" s="8"/>
    </row>
    <row r="302" spans="1:32" ht="14.5" customHeight="1">
      <c r="A302" s="66" t="s">
        <v>18</v>
      </c>
      <c r="B302" s="66" t="s">
        <v>28</v>
      </c>
      <c r="C302" s="66" t="str" cm="1">
        <f t="array" ref="C302">_xlfn.IFNA(_xlfn.IFS(B302="Starter","Starters &amp; Sides",B302="Sides","Starters &amp; Sides"),B302)</f>
        <v>Drinks</v>
      </c>
      <c r="D302" s="84" t="s">
        <v>3542</v>
      </c>
      <c r="E302" s="74"/>
      <c r="F302" s="4"/>
      <c r="G302" s="4">
        <v>5.0999999999999996</v>
      </c>
      <c r="H302" s="4"/>
      <c r="I302" s="4"/>
      <c r="J302" s="4">
        <v>5.0999999999999996</v>
      </c>
      <c r="K302" s="15">
        <v>5.95</v>
      </c>
      <c r="L302" s="4">
        <v>5.95</v>
      </c>
      <c r="M302" s="4">
        <v>6.75</v>
      </c>
      <c r="N302" s="4">
        <v>6.75</v>
      </c>
      <c r="O302" s="15">
        <v>6.75</v>
      </c>
      <c r="P302" s="4">
        <v>7.25</v>
      </c>
      <c r="Q302" s="338">
        <v>7.25</v>
      </c>
      <c r="R302" s="15" t="str">
        <f t="shared" si="70"/>
        <v>Yes</v>
      </c>
      <c r="S302" s="15" t="str">
        <f t="shared" si="71"/>
        <v>No</v>
      </c>
      <c r="T302" s="221" t="str">
        <f t="shared" si="72"/>
        <v>Yes</v>
      </c>
      <c r="U302" s="223">
        <f t="shared" si="73"/>
        <v>0</v>
      </c>
      <c r="V302" s="221" t="str">
        <f t="shared" si="74"/>
        <v>Yes</v>
      </c>
      <c r="W302" s="223">
        <f t="shared" si="75"/>
        <v>7.4074074074074181E-2</v>
      </c>
      <c r="X302" s="221" t="str">
        <f t="shared" si="76"/>
        <v>Yes</v>
      </c>
      <c r="Y302" s="223">
        <f t="shared" si="77"/>
        <v>7.4074074074074181E-2</v>
      </c>
      <c r="Z302" s="222" t="str">
        <f t="shared" si="78"/>
        <v>Yes</v>
      </c>
      <c r="AA302" s="68">
        <f t="shared" si="79"/>
        <v>7.4074074074074181E-2</v>
      </c>
      <c r="AB302" s="65" t="str">
        <f t="shared" si="80"/>
        <v>Yes</v>
      </c>
      <c r="AC302" s="68">
        <f t="shared" si="81"/>
        <v>0.21848739495798308</v>
      </c>
      <c r="AD302" s="65" t="str">
        <f t="shared" si="82"/>
        <v>No</v>
      </c>
      <c r="AE302" s="68" t="str">
        <f t="shared" si="83"/>
        <v>N/A</v>
      </c>
      <c r="AF302" s="8"/>
    </row>
    <row r="303" spans="1:32" ht="14.5" customHeight="1">
      <c r="A303" s="66" t="s">
        <v>18</v>
      </c>
      <c r="B303" s="66" t="s">
        <v>28</v>
      </c>
      <c r="C303" s="66" t="str" cm="1">
        <f t="array" ref="C303">_xlfn.IFNA(_xlfn.IFS(B303="Starter","Starters &amp; Sides",B303="Sides","Starters &amp; Sides"),B303)</f>
        <v>Drinks</v>
      </c>
      <c r="D303" s="84" t="s">
        <v>3543</v>
      </c>
      <c r="E303" s="74"/>
      <c r="F303" s="4"/>
      <c r="G303" s="4"/>
      <c r="H303" s="4"/>
      <c r="I303" s="4"/>
      <c r="J303" s="4"/>
      <c r="K303" s="15"/>
      <c r="L303" s="4"/>
      <c r="M303" s="4">
        <v>9.25</v>
      </c>
      <c r="N303" s="4">
        <v>9.25</v>
      </c>
      <c r="O303" s="15">
        <v>9.4499999999999993</v>
      </c>
      <c r="P303" s="4">
        <v>9.4499999999999993</v>
      </c>
      <c r="Q303" s="338">
        <v>9.4499999999999993</v>
      </c>
      <c r="R303" s="15" t="str">
        <f t="shared" si="70"/>
        <v>Yes</v>
      </c>
      <c r="S303" s="15" t="str">
        <f t="shared" si="71"/>
        <v>No</v>
      </c>
      <c r="T303" s="221" t="str">
        <f t="shared" si="72"/>
        <v>Yes</v>
      </c>
      <c r="U303" s="223">
        <f t="shared" si="73"/>
        <v>0</v>
      </c>
      <c r="V303" s="221" t="str">
        <f t="shared" si="74"/>
        <v>Yes</v>
      </c>
      <c r="W303" s="223">
        <f t="shared" si="75"/>
        <v>0</v>
      </c>
      <c r="X303" s="221" t="str">
        <f t="shared" si="76"/>
        <v>Yes</v>
      </c>
      <c r="Y303" s="223">
        <f t="shared" si="77"/>
        <v>2.1621621621621623E-2</v>
      </c>
      <c r="Z303" s="222" t="str">
        <f t="shared" si="78"/>
        <v>Yes</v>
      </c>
      <c r="AA303" s="68">
        <f t="shared" si="79"/>
        <v>2.1621621621621623E-2</v>
      </c>
      <c r="AB303" s="65" t="str">
        <f t="shared" si="80"/>
        <v>No</v>
      </c>
      <c r="AC303" s="68" t="str">
        <f t="shared" si="81"/>
        <v>N/A</v>
      </c>
      <c r="AD303" s="65" t="str">
        <f t="shared" si="82"/>
        <v>No</v>
      </c>
      <c r="AE303" s="68" t="str">
        <f t="shared" si="83"/>
        <v>N/A</v>
      </c>
      <c r="AF303" s="8"/>
    </row>
    <row r="304" spans="1:32" ht="14.5" hidden="1" customHeight="1">
      <c r="A304" s="66" t="s">
        <v>18</v>
      </c>
      <c r="B304" s="66" t="s">
        <v>28</v>
      </c>
      <c r="C304" s="66" t="str" cm="1">
        <f t="array" ref="C304">_xlfn.IFNA(_xlfn.IFS(B304="Starter","Starters &amp; Sides",B304="Sides","Starters &amp; Sides"),B304)</f>
        <v>Drinks</v>
      </c>
      <c r="D304" s="84" t="s">
        <v>3544</v>
      </c>
      <c r="E304" s="74"/>
      <c r="F304" s="4"/>
      <c r="G304" s="4"/>
      <c r="H304" s="4"/>
      <c r="I304" s="4"/>
      <c r="J304" s="4"/>
      <c r="K304" s="15">
        <v>7.95</v>
      </c>
      <c r="L304" s="4">
        <v>7.95</v>
      </c>
      <c r="M304" s="4"/>
      <c r="N304" s="4"/>
      <c r="O304" s="15"/>
      <c r="P304" s="4"/>
      <c r="Q304" s="338"/>
      <c r="R304" s="15" t="str">
        <f t="shared" si="70"/>
        <v>No</v>
      </c>
      <c r="S304" s="15" t="str">
        <f t="shared" si="71"/>
        <v>No</v>
      </c>
      <c r="T304" s="221" t="str">
        <f t="shared" si="72"/>
        <v>No</v>
      </c>
      <c r="U304" s="223" t="str">
        <f t="shared" si="73"/>
        <v>N/A</v>
      </c>
      <c r="V304" s="221" t="str">
        <f t="shared" si="74"/>
        <v>No</v>
      </c>
      <c r="W304" s="223" t="str">
        <f t="shared" si="75"/>
        <v>N/A</v>
      </c>
      <c r="X304" s="221" t="str">
        <f t="shared" si="76"/>
        <v>No</v>
      </c>
      <c r="Y304" s="223" t="str">
        <f t="shared" si="77"/>
        <v>N/A</v>
      </c>
      <c r="Z304" s="222" t="str">
        <f t="shared" si="78"/>
        <v>No</v>
      </c>
      <c r="AA304" s="68" t="str">
        <f t="shared" si="79"/>
        <v>N/A</v>
      </c>
      <c r="AB304" s="65" t="str">
        <f t="shared" si="80"/>
        <v>No</v>
      </c>
      <c r="AC304" s="68" t="str">
        <f t="shared" si="81"/>
        <v>N/A</v>
      </c>
      <c r="AD304" s="65" t="str">
        <f t="shared" si="82"/>
        <v>No</v>
      </c>
      <c r="AE304" s="68" t="str">
        <f t="shared" si="83"/>
        <v>N/A</v>
      </c>
      <c r="AF304" s="8"/>
    </row>
    <row r="305" spans="1:32" ht="14.5" customHeight="1">
      <c r="A305" s="66" t="s">
        <v>18</v>
      </c>
      <c r="B305" s="66" t="s">
        <v>28</v>
      </c>
      <c r="C305" s="66" t="str" cm="1">
        <f t="array" ref="C305">_xlfn.IFNA(_xlfn.IFS(B305="Starter","Starters &amp; Sides",B305="Sides","Starters &amp; Sides"),B305)</f>
        <v>Drinks</v>
      </c>
      <c r="D305" s="84" t="s">
        <v>3545</v>
      </c>
      <c r="E305" s="74">
        <v>2.8</v>
      </c>
      <c r="F305" s="4">
        <v>3.15</v>
      </c>
      <c r="G305" s="4">
        <v>3.15</v>
      </c>
      <c r="H305" s="4">
        <v>3.45</v>
      </c>
      <c r="I305" s="4"/>
      <c r="J305" s="4">
        <v>3.45</v>
      </c>
      <c r="K305" s="20">
        <v>3.55</v>
      </c>
      <c r="L305" s="4">
        <v>3.55</v>
      </c>
      <c r="M305" s="4">
        <v>3.75</v>
      </c>
      <c r="N305" s="4">
        <v>3.75</v>
      </c>
      <c r="O305" s="15">
        <v>3.85</v>
      </c>
      <c r="P305" s="4">
        <v>3.85</v>
      </c>
      <c r="Q305" s="338">
        <v>3.85</v>
      </c>
      <c r="R305" s="15" t="str">
        <f t="shared" si="70"/>
        <v>Yes</v>
      </c>
      <c r="S305" s="15" t="str">
        <f t="shared" si="71"/>
        <v>No</v>
      </c>
      <c r="T305" s="221" t="str">
        <f t="shared" si="72"/>
        <v>Yes</v>
      </c>
      <c r="U305" s="223">
        <f t="shared" si="73"/>
        <v>0</v>
      </c>
      <c r="V305" s="221" t="str">
        <f t="shared" si="74"/>
        <v>Yes</v>
      </c>
      <c r="W305" s="223">
        <f t="shared" si="75"/>
        <v>0</v>
      </c>
      <c r="X305" s="221" t="str">
        <f t="shared" si="76"/>
        <v>Yes</v>
      </c>
      <c r="Y305" s="223">
        <f t="shared" si="77"/>
        <v>2.6666666666666616E-2</v>
      </c>
      <c r="Z305" s="222" t="str">
        <f t="shared" si="78"/>
        <v>Yes</v>
      </c>
      <c r="AA305" s="68">
        <f t="shared" si="79"/>
        <v>2.6666666666666616E-2</v>
      </c>
      <c r="AB305" s="65" t="str">
        <f t="shared" si="80"/>
        <v>Yes</v>
      </c>
      <c r="AC305" s="68">
        <f t="shared" si="81"/>
        <v>8.4507042253521236E-2</v>
      </c>
      <c r="AD305" s="65" t="str">
        <f t="shared" si="82"/>
        <v>No</v>
      </c>
      <c r="AE305" s="68" t="str">
        <f t="shared" si="83"/>
        <v>N/A</v>
      </c>
      <c r="AF305" s="8"/>
    </row>
    <row r="306" spans="1:32" ht="14.5" customHeight="1">
      <c r="A306" s="66" t="s">
        <v>18</v>
      </c>
      <c r="B306" s="66" t="s">
        <v>28</v>
      </c>
      <c r="C306" s="66" t="str" cm="1">
        <f t="array" ref="C306">_xlfn.IFNA(_xlfn.IFS(B306="Starter","Starters &amp; Sides",B306="Sides","Starters &amp; Sides"),B306)</f>
        <v>Drinks</v>
      </c>
      <c r="D306" s="84" t="s">
        <v>182</v>
      </c>
      <c r="E306" s="74"/>
      <c r="F306" s="4"/>
      <c r="G306" s="4"/>
      <c r="H306" s="4"/>
      <c r="I306" s="4"/>
      <c r="J306" s="4"/>
      <c r="K306" s="15"/>
      <c r="L306" s="4"/>
      <c r="M306" s="4">
        <v>8.75</v>
      </c>
      <c r="N306" s="4">
        <v>8.75</v>
      </c>
      <c r="O306" s="15">
        <v>8.9499999999999993</v>
      </c>
      <c r="P306" s="4">
        <v>8.9499999999999993</v>
      </c>
      <c r="Q306" s="338">
        <v>8.9499999999999993</v>
      </c>
      <c r="R306" s="15" t="str">
        <f t="shared" si="70"/>
        <v>Yes</v>
      </c>
      <c r="S306" s="15" t="str">
        <f t="shared" si="71"/>
        <v>No</v>
      </c>
      <c r="T306" s="221" t="str">
        <f t="shared" si="72"/>
        <v>Yes</v>
      </c>
      <c r="U306" s="223">
        <f t="shared" si="73"/>
        <v>0</v>
      </c>
      <c r="V306" s="221" t="str">
        <f t="shared" si="74"/>
        <v>Yes</v>
      </c>
      <c r="W306" s="223">
        <f t="shared" si="75"/>
        <v>0</v>
      </c>
      <c r="X306" s="221" t="str">
        <f t="shared" si="76"/>
        <v>Yes</v>
      </c>
      <c r="Y306" s="223">
        <f t="shared" si="77"/>
        <v>2.2857142857142687E-2</v>
      </c>
      <c r="Z306" s="222" t="str">
        <f t="shared" si="78"/>
        <v>Yes</v>
      </c>
      <c r="AA306" s="68">
        <f t="shared" si="79"/>
        <v>2.2857142857142687E-2</v>
      </c>
      <c r="AB306" s="65" t="str">
        <f t="shared" si="80"/>
        <v>No</v>
      </c>
      <c r="AC306" s="68" t="str">
        <f t="shared" si="81"/>
        <v>N/A</v>
      </c>
      <c r="AD306" s="65" t="str">
        <f t="shared" si="82"/>
        <v>No</v>
      </c>
      <c r="AE306" s="68" t="str">
        <f t="shared" si="83"/>
        <v>N/A</v>
      </c>
      <c r="AF306" s="8"/>
    </row>
    <row r="307" spans="1:32" ht="14.5" customHeight="1">
      <c r="A307" s="66" t="s">
        <v>18</v>
      </c>
      <c r="B307" s="66" t="s">
        <v>28</v>
      </c>
      <c r="C307" s="66" t="str" cm="1">
        <f t="array" ref="C307">_xlfn.IFNA(_xlfn.IFS(B307="Starter","Starters &amp; Sides",B307="Sides","Starters &amp; Sides"),B307)</f>
        <v>Drinks</v>
      </c>
      <c r="D307" s="84" t="s">
        <v>3546</v>
      </c>
      <c r="E307" s="74"/>
      <c r="F307" s="4"/>
      <c r="G307" s="4"/>
      <c r="H307" s="4"/>
      <c r="I307" s="4"/>
      <c r="J307" s="4"/>
      <c r="K307" s="15"/>
      <c r="L307" s="4"/>
      <c r="M307" s="4">
        <v>8.75</v>
      </c>
      <c r="N307" s="4">
        <v>8.75</v>
      </c>
      <c r="O307" s="15">
        <v>8.9499999999999993</v>
      </c>
      <c r="P307" s="4">
        <v>8.75</v>
      </c>
      <c r="Q307" s="338">
        <v>8.9499999999999993</v>
      </c>
      <c r="R307" s="15" t="str">
        <f t="shared" si="70"/>
        <v>Yes</v>
      </c>
      <c r="S307" s="15" t="str">
        <f t="shared" si="71"/>
        <v>No</v>
      </c>
      <c r="T307" s="221" t="str">
        <f t="shared" si="72"/>
        <v>Yes</v>
      </c>
      <c r="U307" s="223">
        <f t="shared" si="73"/>
        <v>2.2857142857142687E-2</v>
      </c>
      <c r="V307" s="221" t="str">
        <f t="shared" si="74"/>
        <v>Yes</v>
      </c>
      <c r="W307" s="223">
        <f t="shared" si="75"/>
        <v>0</v>
      </c>
      <c r="X307" s="221" t="str">
        <f t="shared" si="76"/>
        <v>Yes</v>
      </c>
      <c r="Y307" s="223">
        <f t="shared" si="77"/>
        <v>2.2857142857142687E-2</v>
      </c>
      <c r="Z307" s="222" t="str">
        <f t="shared" si="78"/>
        <v>Yes</v>
      </c>
      <c r="AA307" s="68">
        <f t="shared" si="79"/>
        <v>2.2857142857142687E-2</v>
      </c>
      <c r="AB307" s="65" t="str">
        <f t="shared" si="80"/>
        <v>No</v>
      </c>
      <c r="AC307" s="68" t="str">
        <f t="shared" si="81"/>
        <v>N/A</v>
      </c>
      <c r="AD307" s="65" t="str">
        <f t="shared" si="82"/>
        <v>No</v>
      </c>
      <c r="AE307" s="68" t="str">
        <f t="shared" si="83"/>
        <v>N/A</v>
      </c>
      <c r="AF307" s="8"/>
    </row>
    <row r="308" spans="1:32" ht="14.5" customHeight="1">
      <c r="A308" s="66" t="s">
        <v>18</v>
      </c>
      <c r="B308" s="66" t="s">
        <v>28</v>
      </c>
      <c r="C308" s="66" t="str" cm="1">
        <f t="array" ref="C308">_xlfn.IFNA(_xlfn.IFS(B308="Starter","Starters &amp; Sides",B308="Sides","Starters &amp; Sides"),B308)</f>
        <v>Drinks</v>
      </c>
      <c r="D308" s="84" t="s">
        <v>3547</v>
      </c>
      <c r="E308" s="74"/>
      <c r="F308" s="4"/>
      <c r="G308" s="4"/>
      <c r="H308" s="4"/>
      <c r="I308" s="4"/>
      <c r="J308" s="4"/>
      <c r="K308" s="20"/>
      <c r="L308" s="4">
        <v>3.85</v>
      </c>
      <c r="M308" s="4">
        <v>3.95</v>
      </c>
      <c r="N308" s="4">
        <v>3.95</v>
      </c>
      <c r="O308" s="15">
        <v>3.95</v>
      </c>
      <c r="P308" s="4">
        <v>3.95</v>
      </c>
      <c r="Q308" s="338">
        <v>3.95</v>
      </c>
      <c r="R308" s="15" t="str">
        <f t="shared" si="70"/>
        <v>Yes</v>
      </c>
      <c r="S308" s="15" t="str">
        <f t="shared" si="71"/>
        <v>No</v>
      </c>
      <c r="T308" s="221" t="str">
        <f t="shared" si="72"/>
        <v>Yes</v>
      </c>
      <c r="U308" s="223">
        <f t="shared" si="73"/>
        <v>0</v>
      </c>
      <c r="V308" s="221" t="str">
        <f t="shared" si="74"/>
        <v>Yes</v>
      </c>
      <c r="W308" s="223">
        <f t="shared" si="75"/>
        <v>0</v>
      </c>
      <c r="X308" s="221" t="str">
        <f t="shared" si="76"/>
        <v>Yes</v>
      </c>
      <c r="Y308" s="223">
        <f t="shared" si="77"/>
        <v>0</v>
      </c>
      <c r="Z308" s="222" t="str">
        <f t="shared" si="78"/>
        <v>Yes</v>
      </c>
      <c r="AA308" s="68">
        <f t="shared" si="79"/>
        <v>0</v>
      </c>
      <c r="AB308" s="65" t="str">
        <f t="shared" si="80"/>
        <v>Yes</v>
      </c>
      <c r="AC308" s="68">
        <f t="shared" si="81"/>
        <v>2.5974025974025983E-2</v>
      </c>
      <c r="AD308" s="65" t="str">
        <f t="shared" si="82"/>
        <v>No</v>
      </c>
      <c r="AE308" s="68" t="str">
        <f t="shared" si="83"/>
        <v>N/A</v>
      </c>
      <c r="AF308" s="8"/>
    </row>
    <row r="309" spans="1:32" ht="14.5" customHeight="1">
      <c r="A309" s="66" t="s">
        <v>18</v>
      </c>
      <c r="B309" s="66" t="s">
        <v>28</v>
      </c>
      <c r="C309" s="66" t="str" cm="1">
        <f t="array" ref="C309">_xlfn.IFNA(_xlfn.IFS(B309="Starter","Starters &amp; Sides",B309="Sides","Starters &amp; Sides"),B309)</f>
        <v>Drinks</v>
      </c>
      <c r="D309" s="84" t="s">
        <v>1986</v>
      </c>
      <c r="E309" s="74"/>
      <c r="F309" s="4"/>
      <c r="G309" s="4"/>
      <c r="H309" s="4"/>
      <c r="I309" s="4"/>
      <c r="J309" s="4">
        <v>2.95</v>
      </c>
      <c r="K309" s="15">
        <v>2.95</v>
      </c>
      <c r="L309" s="4">
        <v>2.95</v>
      </c>
      <c r="M309" s="4">
        <v>3.25</v>
      </c>
      <c r="N309" s="4">
        <v>3.25</v>
      </c>
      <c r="O309" s="15">
        <v>3.25</v>
      </c>
      <c r="P309" s="4">
        <v>3.25</v>
      </c>
      <c r="Q309" s="338">
        <v>3.25</v>
      </c>
      <c r="R309" s="15" t="str">
        <f t="shared" si="70"/>
        <v>Yes</v>
      </c>
      <c r="S309" s="15" t="str">
        <f t="shared" si="71"/>
        <v>No</v>
      </c>
      <c r="T309" s="221" t="str">
        <f t="shared" si="72"/>
        <v>Yes</v>
      </c>
      <c r="U309" s="223">
        <f t="shared" si="73"/>
        <v>0</v>
      </c>
      <c r="V309" s="221" t="str">
        <f t="shared" si="74"/>
        <v>Yes</v>
      </c>
      <c r="W309" s="223">
        <f t="shared" si="75"/>
        <v>0</v>
      </c>
      <c r="X309" s="221" t="str">
        <f t="shared" si="76"/>
        <v>Yes</v>
      </c>
      <c r="Y309" s="223">
        <f t="shared" si="77"/>
        <v>0</v>
      </c>
      <c r="Z309" s="222" t="str">
        <f t="shared" si="78"/>
        <v>Yes</v>
      </c>
      <c r="AA309" s="68">
        <f t="shared" si="79"/>
        <v>0</v>
      </c>
      <c r="AB309" s="65" t="str">
        <f t="shared" si="80"/>
        <v>Yes</v>
      </c>
      <c r="AC309" s="68">
        <f t="shared" si="81"/>
        <v>0.10169491525423724</v>
      </c>
      <c r="AD309" s="65" t="str">
        <f t="shared" si="82"/>
        <v>No</v>
      </c>
      <c r="AE309" s="68" t="str">
        <f t="shared" si="83"/>
        <v>N/A</v>
      </c>
      <c r="AF309" s="8"/>
    </row>
    <row r="310" spans="1:32" ht="14.5" hidden="1" customHeight="1">
      <c r="A310" s="66" t="s">
        <v>18</v>
      </c>
      <c r="B310" s="66" t="s">
        <v>28</v>
      </c>
      <c r="C310" s="66" t="str" cm="1">
        <f t="array" ref="C310">_xlfn.IFNA(_xlfn.IFS(B310="Starter","Starters &amp; Sides",B310="Sides","Starters &amp; Sides"),B310)</f>
        <v>Drinks</v>
      </c>
      <c r="D310" s="84" t="s">
        <v>3548</v>
      </c>
      <c r="E310" s="74"/>
      <c r="F310" s="4"/>
      <c r="G310" s="4"/>
      <c r="H310" s="4"/>
      <c r="I310" s="4"/>
      <c r="J310" s="4">
        <v>7.45</v>
      </c>
      <c r="K310" s="15">
        <v>8.75</v>
      </c>
      <c r="L310" s="4">
        <v>8.75</v>
      </c>
      <c r="M310" s="4"/>
      <c r="N310" s="4"/>
      <c r="O310" s="15"/>
      <c r="P310" s="4"/>
      <c r="Q310" s="338"/>
      <c r="R310" s="15" t="str">
        <f t="shared" si="70"/>
        <v>No</v>
      </c>
      <c r="S310" s="15" t="str">
        <f t="shared" si="71"/>
        <v>No</v>
      </c>
      <c r="T310" s="221" t="str">
        <f t="shared" si="72"/>
        <v>No</v>
      </c>
      <c r="U310" s="223" t="str">
        <f t="shared" si="73"/>
        <v>N/A</v>
      </c>
      <c r="V310" s="221" t="str">
        <f t="shared" si="74"/>
        <v>No</v>
      </c>
      <c r="W310" s="223" t="str">
        <f t="shared" si="75"/>
        <v>N/A</v>
      </c>
      <c r="X310" s="221" t="str">
        <f t="shared" si="76"/>
        <v>No</v>
      </c>
      <c r="Y310" s="223" t="str">
        <f t="shared" si="77"/>
        <v>N/A</v>
      </c>
      <c r="Z310" s="222" t="str">
        <f t="shared" si="78"/>
        <v>No</v>
      </c>
      <c r="AA310" s="68" t="str">
        <f t="shared" si="79"/>
        <v>N/A</v>
      </c>
      <c r="AB310" s="65" t="str">
        <f t="shared" si="80"/>
        <v>No</v>
      </c>
      <c r="AC310" s="68" t="str">
        <f t="shared" si="81"/>
        <v>N/A</v>
      </c>
      <c r="AD310" s="65" t="str">
        <f t="shared" si="82"/>
        <v>No</v>
      </c>
      <c r="AE310" s="68" t="str">
        <f t="shared" si="83"/>
        <v>N/A</v>
      </c>
      <c r="AF310" s="8"/>
    </row>
    <row r="311" spans="1:32" ht="14.5" hidden="1" customHeight="1">
      <c r="A311" s="66" t="s">
        <v>18</v>
      </c>
      <c r="B311" s="66" t="s">
        <v>28</v>
      </c>
      <c r="C311" s="66" t="str" cm="1">
        <f t="array" ref="C311">_xlfn.IFNA(_xlfn.IFS(B311="Starter","Starters &amp; Sides",B311="Sides","Starters &amp; Sides"),B311)</f>
        <v>Drinks</v>
      </c>
      <c r="D311" s="84" t="s">
        <v>3549</v>
      </c>
      <c r="E311" s="74"/>
      <c r="F311" s="4"/>
      <c r="G311" s="4"/>
      <c r="H311" s="4"/>
      <c r="I311" s="4"/>
      <c r="J311" s="4">
        <v>4.45</v>
      </c>
      <c r="K311" s="15"/>
      <c r="L311" s="4"/>
      <c r="M311" s="4"/>
      <c r="N311" s="4"/>
      <c r="O311" s="15"/>
      <c r="P311" s="4"/>
      <c r="Q311" s="338"/>
      <c r="R311" s="15" t="str">
        <f t="shared" si="70"/>
        <v>No</v>
      </c>
      <c r="S311" s="15" t="str">
        <f t="shared" si="71"/>
        <v>No</v>
      </c>
      <c r="T311" s="221" t="str">
        <f t="shared" si="72"/>
        <v>No</v>
      </c>
      <c r="U311" s="223" t="str">
        <f t="shared" si="73"/>
        <v>N/A</v>
      </c>
      <c r="V311" s="221" t="str">
        <f t="shared" si="74"/>
        <v>No</v>
      </c>
      <c r="W311" s="223" t="str">
        <f t="shared" si="75"/>
        <v>N/A</v>
      </c>
      <c r="X311" s="221" t="str">
        <f t="shared" si="76"/>
        <v>No</v>
      </c>
      <c r="Y311" s="223" t="str">
        <f t="shared" si="77"/>
        <v>N/A</v>
      </c>
      <c r="Z311" s="222" t="str">
        <f t="shared" si="78"/>
        <v>No</v>
      </c>
      <c r="AA311" s="68" t="str">
        <f t="shared" si="79"/>
        <v>N/A</v>
      </c>
      <c r="AB311" s="65" t="str">
        <f t="shared" si="80"/>
        <v>No</v>
      </c>
      <c r="AC311" s="68" t="str">
        <f t="shared" si="81"/>
        <v>N/A</v>
      </c>
      <c r="AD311" s="65" t="str">
        <f t="shared" si="82"/>
        <v>No</v>
      </c>
      <c r="AE311" s="68" t="str">
        <f t="shared" si="83"/>
        <v>N/A</v>
      </c>
      <c r="AF311" s="8"/>
    </row>
    <row r="312" spans="1:32">
      <c r="A312" s="66" t="s">
        <v>18</v>
      </c>
      <c r="B312" s="66" t="s">
        <v>3550</v>
      </c>
      <c r="C312" s="66" t="str" cm="1">
        <f t="array" ref="C312">_xlfn.IFNA(_xlfn.IFS(B312="Starter","Starters &amp; Sides",B312="Sides","Starters &amp; Sides"),B312)</f>
        <v>Kids</v>
      </c>
      <c r="D312" s="84" t="s">
        <v>3551</v>
      </c>
      <c r="E312" s="74"/>
      <c r="F312" s="4"/>
      <c r="G312" s="4"/>
      <c r="H312" s="4"/>
      <c r="I312" s="4"/>
      <c r="J312" s="4"/>
      <c r="K312" s="15"/>
      <c r="L312" s="4">
        <v>7.95</v>
      </c>
      <c r="M312" s="4">
        <v>8</v>
      </c>
      <c r="N312" s="4">
        <v>8</v>
      </c>
      <c r="O312" s="15">
        <v>8.5</v>
      </c>
      <c r="P312" s="4">
        <v>8.5</v>
      </c>
      <c r="Q312" s="338">
        <v>8.5</v>
      </c>
      <c r="R312" s="15" t="str">
        <f t="shared" si="70"/>
        <v>Yes</v>
      </c>
      <c r="S312" s="15" t="str">
        <f t="shared" si="71"/>
        <v>No</v>
      </c>
      <c r="T312" s="221" t="str">
        <f t="shared" si="72"/>
        <v>Yes</v>
      </c>
      <c r="U312" s="223">
        <f t="shared" si="73"/>
        <v>0</v>
      </c>
      <c r="V312" s="221" t="str">
        <f t="shared" si="74"/>
        <v>Yes</v>
      </c>
      <c r="W312" s="223">
        <f t="shared" si="75"/>
        <v>0</v>
      </c>
      <c r="X312" s="221" t="str">
        <f t="shared" si="76"/>
        <v>Yes</v>
      </c>
      <c r="Y312" s="223">
        <f t="shared" si="77"/>
        <v>6.25E-2</v>
      </c>
      <c r="Z312" s="222" t="str">
        <f t="shared" si="78"/>
        <v>Yes</v>
      </c>
      <c r="AA312" s="68">
        <f t="shared" si="79"/>
        <v>6.25E-2</v>
      </c>
      <c r="AB312" s="65" t="str">
        <f t="shared" si="80"/>
        <v>Yes</v>
      </c>
      <c r="AC312" s="68">
        <f t="shared" si="81"/>
        <v>6.9182389937106903E-2</v>
      </c>
      <c r="AD312" s="65" t="str">
        <f t="shared" si="82"/>
        <v>No</v>
      </c>
      <c r="AE312" s="68" t="str">
        <f t="shared" si="83"/>
        <v>N/A</v>
      </c>
      <c r="AF312" s="8"/>
    </row>
    <row r="313" spans="1:32">
      <c r="A313" s="66" t="s">
        <v>18</v>
      </c>
      <c r="B313" s="66" t="s">
        <v>3550</v>
      </c>
      <c r="C313" s="66" t="str" cm="1">
        <f t="array" ref="C313">_xlfn.IFNA(_xlfn.IFS(B313="Starter","Starters &amp; Sides",B313="Sides","Starters &amp; Sides"),B313)</f>
        <v>Kids</v>
      </c>
      <c r="D313" s="84" t="s">
        <v>3552</v>
      </c>
      <c r="E313" s="74"/>
      <c r="F313" s="4"/>
      <c r="G313" s="4"/>
      <c r="H313" s="4"/>
      <c r="I313" s="4"/>
      <c r="J313" s="4"/>
      <c r="K313" s="15"/>
      <c r="L313" s="4">
        <v>0.6</v>
      </c>
      <c r="M313" s="4">
        <v>1</v>
      </c>
      <c r="N313" s="4">
        <v>1</v>
      </c>
      <c r="O313" s="15">
        <v>1</v>
      </c>
      <c r="P313" s="4">
        <v>1</v>
      </c>
      <c r="Q313" s="338">
        <v>1.95</v>
      </c>
      <c r="R313" s="15" t="str">
        <f t="shared" si="70"/>
        <v>Yes</v>
      </c>
      <c r="S313" s="15" t="str">
        <f t="shared" si="71"/>
        <v>No</v>
      </c>
      <c r="T313" s="221" t="str">
        <f t="shared" si="72"/>
        <v>Yes</v>
      </c>
      <c r="U313" s="223">
        <f t="shared" si="73"/>
        <v>0.95</v>
      </c>
      <c r="V313" s="221" t="str">
        <f t="shared" si="74"/>
        <v>Yes</v>
      </c>
      <c r="W313" s="223">
        <f t="shared" si="75"/>
        <v>0.95</v>
      </c>
      <c r="X313" s="221" t="str">
        <f t="shared" si="76"/>
        <v>Yes</v>
      </c>
      <c r="Y313" s="223">
        <f t="shared" si="77"/>
        <v>0.95</v>
      </c>
      <c r="Z313" s="222" t="str">
        <f t="shared" si="78"/>
        <v>Yes</v>
      </c>
      <c r="AA313" s="68">
        <f t="shared" si="79"/>
        <v>0.95</v>
      </c>
      <c r="AB313" s="65" t="str">
        <f t="shared" si="80"/>
        <v>Yes</v>
      </c>
      <c r="AC313" s="68">
        <f t="shared" si="81"/>
        <v>2.25</v>
      </c>
      <c r="AD313" s="65" t="str">
        <f t="shared" si="82"/>
        <v>No</v>
      </c>
      <c r="AE313" s="68" t="str">
        <f t="shared" si="83"/>
        <v>N/A</v>
      </c>
      <c r="AF313" s="8"/>
    </row>
    <row r="314" spans="1:32" hidden="1">
      <c r="A314" s="66" t="s">
        <v>18</v>
      </c>
      <c r="B314" s="66" t="s">
        <v>3550</v>
      </c>
      <c r="C314" s="66" t="str" cm="1">
        <f t="array" ref="C314">_xlfn.IFNA(_xlfn.IFS(B314="Starter","Starters &amp; Sides",B314="Sides","Starters &amp; Sides"),B314)</f>
        <v>Kids</v>
      </c>
      <c r="D314" s="66" t="s">
        <v>3553</v>
      </c>
      <c r="E314" s="74"/>
      <c r="F314" s="4"/>
      <c r="G314" s="4"/>
      <c r="H314" s="4"/>
      <c r="I314" s="4"/>
      <c r="J314" s="4"/>
      <c r="K314" s="15"/>
      <c r="L314" s="4">
        <v>1.7</v>
      </c>
      <c r="M314" s="4">
        <v>2</v>
      </c>
      <c r="N314" s="4">
        <v>2</v>
      </c>
      <c r="O314" s="15">
        <v>2</v>
      </c>
      <c r="P314" s="4"/>
      <c r="Q314" s="338"/>
      <c r="R314" s="15" t="str">
        <f t="shared" si="70"/>
        <v>No</v>
      </c>
      <c r="S314" s="15" t="str">
        <f t="shared" si="71"/>
        <v>No</v>
      </c>
      <c r="T314" s="221" t="str">
        <f t="shared" si="72"/>
        <v>No</v>
      </c>
      <c r="U314" s="223" t="str">
        <f t="shared" si="73"/>
        <v>N/A</v>
      </c>
      <c r="V314" s="221" t="str">
        <f t="shared" si="74"/>
        <v>No</v>
      </c>
      <c r="W314" s="223" t="str">
        <f t="shared" si="75"/>
        <v>N/A</v>
      </c>
      <c r="X314" s="221" t="str">
        <f t="shared" si="76"/>
        <v>No</v>
      </c>
      <c r="Y314" s="223" t="str">
        <f t="shared" si="77"/>
        <v>N/A</v>
      </c>
      <c r="Z314" s="222" t="str">
        <f t="shared" si="78"/>
        <v>No</v>
      </c>
      <c r="AA314" s="68" t="str">
        <f t="shared" si="79"/>
        <v>N/A</v>
      </c>
      <c r="AB314" s="65" t="str">
        <f t="shared" si="80"/>
        <v>No</v>
      </c>
      <c r="AC314" s="68" t="str">
        <f t="shared" si="81"/>
        <v>N/A</v>
      </c>
      <c r="AD314" s="65" t="str">
        <f t="shared" si="82"/>
        <v>No</v>
      </c>
      <c r="AE314" s="68" t="str">
        <f t="shared" si="83"/>
        <v>N/A</v>
      </c>
      <c r="AF314" s="8"/>
    </row>
    <row r="315" spans="1:32" hidden="1">
      <c r="A315" s="66" t="s">
        <v>18</v>
      </c>
      <c r="B315" s="66" t="s">
        <v>3550</v>
      </c>
      <c r="C315" s="66" t="str" cm="1">
        <f t="array" ref="C315">_xlfn.IFNA(_xlfn.IFS(B315="Starter","Starters &amp; Sides",B315="Sides","Starters &amp; Sides"),B315)</f>
        <v>Kids</v>
      </c>
      <c r="D315" s="66" t="s">
        <v>3554</v>
      </c>
      <c r="E315" s="74"/>
      <c r="F315" s="4"/>
      <c r="G315" s="4"/>
      <c r="H315" s="4"/>
      <c r="I315" s="4"/>
      <c r="J315" s="4"/>
      <c r="K315" s="15"/>
      <c r="L315" s="4">
        <v>1.7</v>
      </c>
      <c r="M315" s="4">
        <v>2</v>
      </c>
      <c r="N315" s="4">
        <v>2</v>
      </c>
      <c r="O315" s="15">
        <v>2</v>
      </c>
      <c r="P315" s="4"/>
      <c r="Q315" s="338"/>
      <c r="R315" s="15" t="str">
        <f t="shared" si="70"/>
        <v>No</v>
      </c>
      <c r="S315" s="15" t="str">
        <f t="shared" si="71"/>
        <v>No</v>
      </c>
      <c r="T315" s="221" t="str">
        <f t="shared" si="72"/>
        <v>No</v>
      </c>
      <c r="U315" s="223" t="str">
        <f t="shared" si="73"/>
        <v>N/A</v>
      </c>
      <c r="V315" s="221" t="str">
        <f t="shared" si="74"/>
        <v>No</v>
      </c>
      <c r="W315" s="223" t="str">
        <f t="shared" si="75"/>
        <v>N/A</v>
      </c>
      <c r="X315" s="221" t="str">
        <f t="shared" si="76"/>
        <v>No</v>
      </c>
      <c r="Y315" s="223" t="str">
        <f t="shared" si="77"/>
        <v>N/A</v>
      </c>
      <c r="Z315" s="222" t="str">
        <f t="shared" si="78"/>
        <v>No</v>
      </c>
      <c r="AA315" s="68" t="str">
        <f t="shared" si="79"/>
        <v>N/A</v>
      </c>
      <c r="AB315" s="65" t="str">
        <f t="shared" si="80"/>
        <v>No</v>
      </c>
      <c r="AC315" s="68" t="str">
        <f t="shared" si="81"/>
        <v>N/A</v>
      </c>
      <c r="AD315" s="65" t="str">
        <f t="shared" si="82"/>
        <v>No</v>
      </c>
      <c r="AE315" s="68" t="str">
        <f t="shared" si="83"/>
        <v>N/A</v>
      </c>
      <c r="AF315" s="8"/>
    </row>
    <row r="316" spans="1:32" hidden="1">
      <c r="A316" s="66" t="s">
        <v>18</v>
      </c>
      <c r="B316" s="66" t="s">
        <v>3550</v>
      </c>
      <c r="C316" s="66" t="str" cm="1">
        <f t="array" ref="C316">_xlfn.IFNA(_xlfn.IFS(B316="Starter","Starters &amp; Sides",B316="Sides","Starters &amp; Sides"),B316)</f>
        <v>Kids</v>
      </c>
      <c r="D316" s="66" t="s">
        <v>3555</v>
      </c>
      <c r="E316" s="74"/>
      <c r="F316" s="4"/>
      <c r="G316" s="4"/>
      <c r="H316" s="4"/>
      <c r="I316" s="4"/>
      <c r="J316" s="4"/>
      <c r="K316" s="15"/>
      <c r="L316" s="4"/>
      <c r="M316" s="4">
        <v>2</v>
      </c>
      <c r="N316" s="4">
        <v>2</v>
      </c>
      <c r="O316" s="15">
        <v>2</v>
      </c>
      <c r="P316" s="4"/>
      <c r="Q316" s="338"/>
      <c r="R316" s="15" t="str">
        <f t="shared" si="70"/>
        <v>No</v>
      </c>
      <c r="S316" s="15" t="str">
        <f t="shared" si="71"/>
        <v>No</v>
      </c>
      <c r="T316" s="221" t="str">
        <f t="shared" si="72"/>
        <v>No</v>
      </c>
      <c r="U316" s="223" t="str">
        <f t="shared" si="73"/>
        <v>N/A</v>
      </c>
      <c r="V316" s="221" t="str">
        <f t="shared" si="74"/>
        <v>No</v>
      </c>
      <c r="W316" s="223" t="str">
        <f t="shared" si="75"/>
        <v>N/A</v>
      </c>
      <c r="X316" s="221" t="str">
        <f t="shared" si="76"/>
        <v>No</v>
      </c>
      <c r="Y316" s="223" t="str">
        <f t="shared" si="77"/>
        <v>N/A</v>
      </c>
      <c r="Z316" s="222" t="str">
        <f t="shared" si="78"/>
        <v>No</v>
      </c>
      <c r="AA316" s="68" t="str">
        <f t="shared" si="79"/>
        <v>N/A</v>
      </c>
      <c r="AB316" s="65" t="str">
        <f t="shared" si="80"/>
        <v>No</v>
      </c>
      <c r="AC316" s="68" t="str">
        <f t="shared" si="81"/>
        <v>N/A</v>
      </c>
      <c r="AD316" s="65" t="str">
        <f t="shared" si="82"/>
        <v>No</v>
      </c>
      <c r="AE316" s="68" t="str">
        <f t="shared" si="83"/>
        <v>N/A</v>
      </c>
      <c r="AF316" s="8"/>
    </row>
    <row r="317" spans="1:32">
      <c r="A317" s="66" t="s">
        <v>18</v>
      </c>
      <c r="B317" s="66" t="s">
        <v>3550</v>
      </c>
      <c r="C317" s="66" t="str" cm="1">
        <f t="array" ref="C317">_xlfn.IFNA(_xlfn.IFS(B317="Starter","Starters &amp; Sides",B317="Sides","Starters &amp; Sides"),B317)</f>
        <v>Kids</v>
      </c>
      <c r="D317" s="66" t="s">
        <v>3556</v>
      </c>
      <c r="E317" s="74"/>
      <c r="F317" s="4"/>
      <c r="G317" s="4"/>
      <c r="H317" s="4"/>
      <c r="I317" s="4"/>
      <c r="J317" s="4"/>
      <c r="K317" s="15"/>
      <c r="L317" s="4"/>
      <c r="M317" s="4">
        <v>2</v>
      </c>
      <c r="N317" s="4"/>
      <c r="O317" s="15"/>
      <c r="P317" s="7">
        <v>2.25</v>
      </c>
      <c r="Q317" s="355">
        <v>2.25</v>
      </c>
      <c r="R317" s="15" t="str">
        <f t="shared" si="70"/>
        <v>Yes</v>
      </c>
      <c r="S317" s="15" t="str">
        <f t="shared" si="71"/>
        <v>No</v>
      </c>
      <c r="T317" s="340" t="str">
        <f t="shared" si="72"/>
        <v>Yes</v>
      </c>
      <c r="U317" s="294">
        <f t="shared" si="73"/>
        <v>0</v>
      </c>
      <c r="V317" s="340" t="str">
        <f t="shared" si="74"/>
        <v>No</v>
      </c>
      <c r="W317" s="294" t="str">
        <f t="shared" si="75"/>
        <v>N/A</v>
      </c>
      <c r="X317" s="340" t="str">
        <f t="shared" si="76"/>
        <v>No</v>
      </c>
      <c r="Y317" s="294" t="str">
        <f t="shared" si="77"/>
        <v>N/A</v>
      </c>
      <c r="Z317" s="267" t="str">
        <f t="shared" si="78"/>
        <v>No</v>
      </c>
      <c r="AA317" s="50" t="str">
        <f t="shared" si="79"/>
        <v>N/A</v>
      </c>
      <c r="AB317" s="295" t="str">
        <f t="shared" si="80"/>
        <v>No</v>
      </c>
      <c r="AC317" s="50" t="str">
        <f t="shared" si="81"/>
        <v>N/A</v>
      </c>
      <c r="AD317" s="295" t="str">
        <f t="shared" si="82"/>
        <v>No</v>
      </c>
      <c r="AE317" s="50" t="str">
        <f t="shared" si="83"/>
        <v>N/A</v>
      </c>
      <c r="AF317" s="312"/>
    </row>
    <row r="318" spans="1:32">
      <c r="A318" s="66" t="s">
        <v>18</v>
      </c>
      <c r="B318" s="66" t="s">
        <v>3550</v>
      </c>
      <c r="C318" s="66" t="str" cm="1">
        <f t="array" ref="C318">_xlfn.IFNA(_xlfn.IFS(B318="Starter","Starters &amp; Sides",B318="Sides","Starters &amp; Sides"),B318)</f>
        <v>Kids</v>
      </c>
      <c r="D318" s="66" t="s">
        <v>3557</v>
      </c>
      <c r="E318" s="74"/>
      <c r="F318" s="4"/>
      <c r="G318" s="4"/>
      <c r="H318" s="4"/>
      <c r="I318" s="4"/>
      <c r="J318" s="4"/>
      <c r="K318" s="15"/>
      <c r="L318" s="4"/>
      <c r="M318" s="4">
        <v>2</v>
      </c>
      <c r="N318" s="4"/>
      <c r="O318" s="15"/>
      <c r="P318" s="4">
        <v>2.25</v>
      </c>
      <c r="Q318" s="338">
        <v>2.25</v>
      </c>
      <c r="R318" s="15" t="str">
        <f t="shared" si="70"/>
        <v>Yes</v>
      </c>
      <c r="S318" s="15" t="str">
        <f t="shared" si="71"/>
        <v>No</v>
      </c>
      <c r="T318" s="4" t="str">
        <f t="shared" si="72"/>
        <v>Yes</v>
      </c>
      <c r="U318" s="223">
        <f t="shared" si="73"/>
        <v>0</v>
      </c>
      <c r="V318" s="4" t="str">
        <f t="shared" si="74"/>
        <v>No</v>
      </c>
      <c r="W318" s="223" t="str">
        <f t="shared" si="75"/>
        <v>N/A</v>
      </c>
      <c r="X318" s="4" t="str">
        <f t="shared" si="76"/>
        <v>No</v>
      </c>
      <c r="Y318" s="223" t="str">
        <f t="shared" si="77"/>
        <v>N/A</v>
      </c>
      <c r="Z318" s="4" t="str">
        <f t="shared" si="78"/>
        <v>No</v>
      </c>
      <c r="AA318" s="223" t="str">
        <f t="shared" si="79"/>
        <v>N/A</v>
      </c>
      <c r="AB318" s="4" t="str">
        <f t="shared" si="80"/>
        <v>No</v>
      </c>
      <c r="AC318" s="223" t="str">
        <f t="shared" si="81"/>
        <v>N/A</v>
      </c>
      <c r="AD318" s="4" t="str">
        <f t="shared" si="82"/>
        <v>No</v>
      </c>
      <c r="AE318" s="223" t="str">
        <f t="shared" si="83"/>
        <v>N/A</v>
      </c>
      <c r="AF318" s="8"/>
    </row>
    <row r="319" spans="1:32">
      <c r="T319" s="6"/>
      <c r="U319" s="48"/>
      <c r="V319" s="6"/>
      <c r="W319" s="48"/>
      <c r="X319" s="6"/>
      <c r="Y319" s="48"/>
      <c r="Z319" s="6"/>
      <c r="AA319" s="48"/>
      <c r="AB319" s="6"/>
      <c r="AC319" s="48"/>
      <c r="AD319" s="6"/>
      <c r="AE319" s="48"/>
    </row>
    <row r="320" spans="1:32">
      <c r="T320" s="6"/>
      <c r="U320" s="48"/>
      <c r="V320" s="6"/>
      <c r="W320" s="48"/>
      <c r="X320" s="6"/>
      <c r="Y320" s="48"/>
      <c r="Z320" s="6"/>
      <c r="AA320" s="48"/>
      <c r="AB320" s="6"/>
      <c r="AC320" s="48"/>
      <c r="AD320" s="6"/>
      <c r="AE320" s="48"/>
    </row>
    <row r="321" spans="20:31">
      <c r="T321" s="6"/>
      <c r="U321" s="48"/>
      <c r="V321" s="6"/>
      <c r="W321" s="48"/>
      <c r="X321" s="6"/>
      <c r="Y321" s="48"/>
      <c r="Z321" s="6"/>
      <c r="AA321" s="48"/>
      <c r="AB321" s="6"/>
      <c r="AC321" s="48"/>
      <c r="AD321" s="6"/>
      <c r="AE321" s="48"/>
    </row>
    <row r="322" spans="20:31">
      <c r="T322" s="6"/>
      <c r="U322" s="48"/>
      <c r="V322" s="6"/>
      <c r="W322" s="48"/>
      <c r="X322" s="6"/>
      <c r="Y322" s="48"/>
      <c r="Z322" s="6"/>
      <c r="AA322" s="48"/>
      <c r="AB322" s="6"/>
      <c r="AC322" s="48"/>
      <c r="AD322" s="6"/>
      <c r="AE322" s="48"/>
    </row>
    <row r="323" spans="20:31">
      <c r="T323" s="6"/>
      <c r="U323" s="48"/>
      <c r="V323" s="6"/>
      <c r="W323" s="48"/>
      <c r="X323" s="6"/>
      <c r="Y323" s="48"/>
      <c r="Z323" s="6"/>
      <c r="AA323" s="48"/>
      <c r="AB323" s="6"/>
      <c r="AC323" s="48"/>
      <c r="AD323" s="6"/>
      <c r="AE323" s="48"/>
    </row>
    <row r="324" spans="20:31">
      <c r="T324" s="6"/>
      <c r="U324" s="48"/>
      <c r="V324" s="6"/>
      <c r="W324" s="48"/>
      <c r="X324" s="6"/>
      <c r="Y324" s="48"/>
      <c r="Z324" s="6"/>
      <c r="AA324" s="48"/>
      <c r="AB324" s="6"/>
      <c r="AC324" s="48"/>
      <c r="AD324" s="6"/>
      <c r="AE324" s="48"/>
    </row>
    <row r="325" spans="20:31">
      <c r="T325" s="6"/>
      <c r="U325" s="48"/>
      <c r="V325" s="6"/>
      <c r="W325" s="48"/>
      <c r="X325" s="6"/>
      <c r="Y325" s="48"/>
      <c r="Z325" s="6"/>
      <c r="AA325" s="48"/>
      <c r="AB325" s="6"/>
      <c r="AC325" s="48"/>
      <c r="AD325" s="6"/>
      <c r="AE325" s="48"/>
    </row>
    <row r="326" spans="20:31">
      <c r="T326" s="6"/>
      <c r="U326" s="48"/>
      <c r="V326" s="6"/>
      <c r="W326" s="48"/>
      <c r="X326" s="6"/>
      <c r="Y326" s="48"/>
      <c r="Z326" s="6"/>
      <c r="AA326" s="48"/>
      <c r="AB326" s="6"/>
      <c r="AC326" s="48"/>
      <c r="AD326" s="6"/>
      <c r="AE326" s="48"/>
    </row>
    <row r="327" spans="20:31">
      <c r="T327" s="6"/>
      <c r="U327" s="48"/>
      <c r="V327" s="6"/>
      <c r="W327" s="48"/>
      <c r="X327" s="6"/>
      <c r="Y327" s="48"/>
      <c r="Z327" s="6"/>
      <c r="AA327" s="48"/>
      <c r="AB327" s="6"/>
      <c r="AC327" s="48"/>
      <c r="AD327" s="6"/>
      <c r="AE327" s="48"/>
    </row>
    <row r="328" spans="20:31">
      <c r="T328" s="6"/>
      <c r="U328" s="48"/>
      <c r="V328" s="6"/>
      <c r="W328" s="48"/>
      <c r="X328" s="6"/>
      <c r="Y328" s="48"/>
      <c r="Z328" s="6"/>
      <c r="AA328" s="48"/>
      <c r="AB328" s="6"/>
      <c r="AC328" s="48"/>
      <c r="AD328" s="6"/>
      <c r="AE328" s="48"/>
    </row>
    <row r="329" spans="20:31">
      <c r="T329" s="6"/>
      <c r="U329" s="48"/>
      <c r="V329" s="6"/>
      <c r="W329" s="48"/>
      <c r="X329" s="6"/>
      <c r="Y329" s="48"/>
      <c r="Z329" s="6"/>
      <c r="AA329" s="48"/>
      <c r="AB329" s="6"/>
      <c r="AC329" s="48"/>
      <c r="AD329" s="6"/>
      <c r="AE329" s="48"/>
    </row>
    <row r="330" spans="20:31">
      <c r="T330" s="6"/>
      <c r="U330" s="48"/>
      <c r="V330" s="6"/>
      <c r="W330" s="48"/>
      <c r="X330" s="6"/>
      <c r="Y330" s="48"/>
      <c r="Z330" s="6"/>
      <c r="AA330" s="48"/>
      <c r="AB330" s="6"/>
      <c r="AC330" s="48"/>
      <c r="AD330" s="6"/>
      <c r="AE330" s="48"/>
    </row>
    <row r="331" spans="20:31">
      <c r="T331" s="6"/>
      <c r="U331" s="48"/>
      <c r="V331" s="6"/>
      <c r="W331" s="48"/>
      <c r="X331" s="6"/>
      <c r="Y331" s="48"/>
      <c r="Z331" s="6"/>
      <c r="AA331" s="48"/>
      <c r="AB331" s="6"/>
      <c r="AC331" s="48"/>
      <c r="AD331" s="6"/>
      <c r="AE331" s="48"/>
    </row>
    <row r="332" spans="20:31">
      <c r="T332" s="6"/>
      <c r="U332" s="48"/>
      <c r="V332" s="6"/>
      <c r="W332" s="48"/>
      <c r="X332" s="6"/>
      <c r="Y332" s="48"/>
      <c r="Z332" s="6"/>
      <c r="AA332" s="48"/>
      <c r="AB332" s="6"/>
      <c r="AC332" s="48"/>
      <c r="AD332" s="6"/>
      <c r="AE332" s="48"/>
    </row>
    <row r="333" spans="20:31">
      <c r="T333" s="6"/>
      <c r="U333" s="48"/>
      <c r="V333" s="6"/>
      <c r="W333" s="48"/>
      <c r="X333" s="6"/>
      <c r="Y333" s="48"/>
      <c r="Z333" s="6"/>
      <c r="AA333" s="48"/>
      <c r="AB333" s="6"/>
      <c r="AC333" s="48"/>
      <c r="AD333" s="6"/>
      <c r="AE333" s="48"/>
    </row>
    <row r="334" spans="20:31">
      <c r="T334" s="6"/>
      <c r="U334" s="48"/>
      <c r="V334" s="6"/>
      <c r="W334" s="48"/>
      <c r="X334" s="6"/>
      <c r="Y334" s="48"/>
      <c r="Z334" s="6"/>
      <c r="AA334" s="48"/>
      <c r="AB334" s="6"/>
      <c r="AC334" s="48"/>
      <c r="AD334" s="6"/>
      <c r="AE334" s="48"/>
    </row>
    <row r="335" spans="20:31">
      <c r="T335" s="6"/>
      <c r="U335" s="48"/>
      <c r="V335" s="6"/>
      <c r="W335" s="48"/>
      <c r="X335" s="6"/>
      <c r="Y335" s="48"/>
      <c r="Z335" s="6"/>
      <c r="AA335" s="48"/>
      <c r="AB335" s="6"/>
      <c r="AC335" s="48"/>
      <c r="AD335" s="6"/>
      <c r="AE335" s="48"/>
    </row>
    <row r="336" spans="20:31">
      <c r="T336" s="6"/>
      <c r="U336" s="48"/>
      <c r="V336" s="6"/>
      <c r="W336" s="48"/>
      <c r="X336" s="6"/>
      <c r="Y336" s="48"/>
      <c r="Z336" s="6"/>
      <c r="AA336" s="48"/>
      <c r="AB336" s="6"/>
      <c r="AC336" s="48"/>
      <c r="AD336" s="6"/>
      <c r="AE336" s="48"/>
    </row>
    <row r="337" spans="20:31">
      <c r="T337" s="6"/>
      <c r="U337" s="48"/>
      <c r="V337" s="6"/>
      <c r="W337" s="48"/>
      <c r="X337" s="6"/>
      <c r="Y337" s="48"/>
      <c r="Z337" s="6"/>
      <c r="AA337" s="48"/>
      <c r="AB337" s="6"/>
      <c r="AC337" s="48"/>
      <c r="AD337" s="6"/>
      <c r="AE337" s="48"/>
    </row>
    <row r="338" spans="20:31">
      <c r="T338" s="6"/>
      <c r="U338" s="48"/>
      <c r="V338" s="6"/>
      <c r="W338" s="48"/>
      <c r="X338" s="6"/>
      <c r="Y338" s="48"/>
      <c r="Z338" s="6"/>
      <c r="AA338" s="48"/>
      <c r="AB338" s="6"/>
      <c r="AC338" s="48"/>
      <c r="AD338" s="6"/>
      <c r="AE338" s="48"/>
    </row>
    <row r="339" spans="20:31">
      <c r="T339" s="6"/>
      <c r="U339" s="48"/>
      <c r="V339" s="6"/>
      <c r="W339" s="48"/>
      <c r="X339" s="6"/>
      <c r="Y339" s="48"/>
      <c r="Z339" s="6"/>
      <c r="AA339" s="48"/>
      <c r="AB339" s="6"/>
      <c r="AC339" s="48"/>
      <c r="AD339" s="6"/>
      <c r="AE339" s="48"/>
    </row>
    <row r="340" spans="20:31">
      <c r="T340" s="6"/>
      <c r="U340" s="48"/>
      <c r="V340" s="6"/>
      <c r="W340" s="48"/>
      <c r="X340" s="6"/>
      <c r="Y340" s="48"/>
      <c r="Z340" s="6"/>
      <c r="AA340" s="48"/>
      <c r="AB340" s="6"/>
      <c r="AC340" s="48"/>
      <c r="AD340" s="6"/>
      <c r="AE340" s="48"/>
    </row>
    <row r="341" spans="20:31">
      <c r="T341" s="6"/>
      <c r="U341" s="48"/>
      <c r="V341" s="6"/>
      <c r="W341" s="48"/>
      <c r="X341" s="6"/>
      <c r="Y341" s="48"/>
      <c r="Z341" s="6"/>
      <c r="AA341" s="48"/>
      <c r="AB341" s="6"/>
      <c r="AC341" s="48"/>
      <c r="AD341" s="6"/>
      <c r="AE341" s="48"/>
    </row>
    <row r="342" spans="20:31">
      <c r="T342" s="6"/>
      <c r="U342" s="48"/>
      <c r="V342" s="6"/>
      <c r="W342" s="48"/>
      <c r="X342" s="6"/>
      <c r="Y342" s="48"/>
      <c r="Z342" s="6"/>
      <c r="AA342" s="48"/>
      <c r="AB342" s="6"/>
      <c r="AC342" s="48"/>
      <c r="AD342" s="6"/>
      <c r="AE342" s="48"/>
    </row>
    <row r="343" spans="20:31">
      <c r="T343" s="6"/>
      <c r="U343" s="48"/>
      <c r="V343" s="6"/>
      <c r="W343" s="48"/>
      <c r="X343" s="6"/>
      <c r="Y343" s="48"/>
      <c r="Z343" s="6"/>
      <c r="AA343" s="48"/>
      <c r="AB343" s="6"/>
      <c r="AC343" s="48"/>
      <c r="AD343" s="6"/>
      <c r="AE343" s="48"/>
    </row>
    <row r="344" spans="20:31">
      <c r="T344" s="6"/>
      <c r="U344" s="48"/>
      <c r="V344" s="6"/>
      <c r="W344" s="48"/>
      <c r="X344" s="6"/>
      <c r="Y344" s="48"/>
      <c r="Z344" s="6"/>
      <c r="AA344" s="48"/>
      <c r="AB344" s="6"/>
      <c r="AC344" s="48"/>
      <c r="AD344" s="6"/>
      <c r="AE344" s="48"/>
    </row>
    <row r="345" spans="20:31">
      <c r="T345" s="6"/>
      <c r="U345" s="48"/>
      <c r="V345" s="6"/>
      <c r="W345" s="48"/>
      <c r="X345" s="6"/>
      <c r="Y345" s="48"/>
      <c r="Z345" s="6"/>
      <c r="AA345" s="48"/>
      <c r="AB345" s="6"/>
      <c r="AC345" s="48"/>
      <c r="AD345" s="6"/>
      <c r="AE345" s="48"/>
    </row>
    <row r="346" spans="20:31">
      <c r="T346" s="6"/>
      <c r="U346" s="48"/>
      <c r="V346" s="6"/>
      <c r="W346" s="48"/>
      <c r="X346" s="6"/>
      <c r="Y346" s="48"/>
      <c r="Z346" s="6"/>
      <c r="AA346" s="48"/>
      <c r="AB346" s="6"/>
      <c r="AC346" s="48"/>
      <c r="AD346" s="6"/>
      <c r="AE346" s="48"/>
    </row>
    <row r="347" spans="20:31">
      <c r="T347" s="6"/>
      <c r="U347" s="48"/>
      <c r="V347" s="6"/>
      <c r="W347" s="48"/>
      <c r="X347" s="6"/>
      <c r="Y347" s="48"/>
      <c r="Z347" s="6"/>
      <c r="AA347" s="48"/>
      <c r="AB347" s="6"/>
      <c r="AC347" s="48"/>
      <c r="AD347" s="6"/>
      <c r="AE347" s="48"/>
    </row>
    <row r="348" spans="20:31">
      <c r="T348" s="6"/>
      <c r="U348" s="48"/>
      <c r="V348" s="6"/>
      <c r="W348" s="48"/>
      <c r="X348" s="6"/>
      <c r="Y348" s="48"/>
      <c r="Z348" s="6"/>
      <c r="AA348" s="48"/>
      <c r="AB348" s="6"/>
      <c r="AC348" s="48"/>
      <c r="AD348" s="6"/>
      <c r="AE348" s="48"/>
    </row>
    <row r="349" spans="20:31">
      <c r="T349" s="6"/>
      <c r="U349" s="48"/>
      <c r="V349" s="6"/>
      <c r="W349" s="48"/>
      <c r="X349" s="6"/>
      <c r="Y349" s="48"/>
      <c r="Z349" s="6"/>
      <c r="AA349" s="48"/>
      <c r="AB349" s="6"/>
      <c r="AC349" s="48"/>
      <c r="AD349" s="6"/>
      <c r="AE349" s="48"/>
    </row>
    <row r="350" spans="20:31">
      <c r="T350" s="6"/>
      <c r="U350" s="48"/>
      <c r="V350" s="6"/>
      <c r="W350" s="48"/>
      <c r="X350" s="6"/>
      <c r="Y350" s="48"/>
      <c r="Z350" s="6"/>
      <c r="AA350" s="48"/>
      <c r="AB350" s="6"/>
      <c r="AC350" s="48"/>
      <c r="AD350" s="6"/>
      <c r="AE350" s="48"/>
    </row>
    <row r="351" spans="20:31">
      <c r="T351" s="6"/>
      <c r="U351" s="48"/>
      <c r="V351" s="6"/>
      <c r="W351" s="48"/>
      <c r="X351" s="6"/>
      <c r="Y351" s="48"/>
      <c r="Z351" s="6"/>
      <c r="AA351" s="48"/>
      <c r="AB351" s="6"/>
      <c r="AC351" s="48"/>
      <c r="AD351" s="6"/>
      <c r="AE351" s="48"/>
    </row>
    <row r="352" spans="20:31">
      <c r="T352" s="6"/>
      <c r="U352" s="48"/>
      <c r="V352" s="6"/>
      <c r="W352" s="48"/>
      <c r="X352" s="6"/>
      <c r="Y352" s="48"/>
      <c r="Z352" s="6"/>
      <c r="AA352" s="48"/>
      <c r="AB352" s="6"/>
      <c r="AC352" s="48"/>
      <c r="AD352" s="6"/>
      <c r="AE352" s="48"/>
    </row>
    <row r="353" spans="20:31">
      <c r="T353" s="6"/>
      <c r="U353" s="48"/>
      <c r="V353" s="6"/>
      <c r="W353" s="48"/>
      <c r="X353" s="6"/>
      <c r="Y353" s="48"/>
      <c r="Z353" s="6"/>
      <c r="AA353" s="48"/>
      <c r="AB353" s="6"/>
      <c r="AC353" s="48"/>
      <c r="AD353" s="6"/>
      <c r="AE353" s="48"/>
    </row>
    <row r="354" spans="20:31">
      <c r="T354" s="6"/>
      <c r="U354" s="48"/>
      <c r="V354" s="6"/>
      <c r="W354" s="48"/>
      <c r="X354" s="6"/>
      <c r="Y354" s="48"/>
      <c r="Z354" s="6"/>
      <c r="AA354" s="48"/>
      <c r="AB354" s="6"/>
      <c r="AC354" s="48"/>
      <c r="AD354" s="6"/>
      <c r="AE354" s="48"/>
    </row>
    <row r="355" spans="20:31">
      <c r="T355" s="6"/>
      <c r="U355" s="48"/>
      <c r="V355" s="6"/>
      <c r="W355" s="48"/>
      <c r="X355" s="6"/>
      <c r="Y355" s="48"/>
      <c r="Z355" s="6"/>
      <c r="AA355" s="48"/>
      <c r="AB355" s="6"/>
      <c r="AC355" s="48"/>
      <c r="AD355" s="6"/>
      <c r="AE355" s="48"/>
    </row>
    <row r="356" spans="20:31">
      <c r="T356" s="6"/>
      <c r="U356" s="48"/>
      <c r="V356" s="6"/>
      <c r="W356" s="48"/>
      <c r="X356" s="6"/>
      <c r="Y356" s="48"/>
      <c r="Z356" s="6"/>
      <c r="AA356" s="48"/>
      <c r="AB356" s="6"/>
      <c r="AC356" s="48"/>
      <c r="AD356" s="6"/>
      <c r="AE356" s="48"/>
    </row>
    <row r="357" spans="20:31">
      <c r="T357" s="6"/>
      <c r="U357" s="48"/>
      <c r="V357" s="6"/>
      <c r="W357" s="48"/>
      <c r="X357" s="6"/>
      <c r="Y357" s="48"/>
      <c r="Z357" s="6"/>
      <c r="AA357" s="48"/>
      <c r="AB357" s="6"/>
      <c r="AC357" s="48"/>
      <c r="AD357" s="6"/>
      <c r="AE357" s="48"/>
    </row>
    <row r="358" spans="20:31">
      <c r="T358" s="6"/>
      <c r="U358" s="48"/>
      <c r="V358" s="6"/>
      <c r="W358" s="48"/>
      <c r="X358" s="6"/>
      <c r="Y358" s="48"/>
      <c r="Z358" s="6"/>
      <c r="AA358" s="48"/>
      <c r="AB358" s="6"/>
      <c r="AC358" s="48"/>
      <c r="AD358" s="6"/>
      <c r="AE358" s="48"/>
    </row>
    <row r="359" spans="20:31">
      <c r="T359" s="6"/>
      <c r="U359" s="48"/>
      <c r="V359" s="6"/>
      <c r="W359" s="48"/>
      <c r="X359" s="6"/>
      <c r="Y359" s="48"/>
      <c r="Z359" s="6"/>
      <c r="AA359" s="48"/>
      <c r="AB359" s="6"/>
      <c r="AC359" s="48"/>
      <c r="AD359" s="6"/>
      <c r="AE359" s="48"/>
    </row>
    <row r="360" spans="20:31">
      <c r="T360" s="6"/>
      <c r="U360" s="48"/>
      <c r="V360" s="6"/>
      <c r="W360" s="48"/>
      <c r="X360" s="6"/>
      <c r="Y360" s="48"/>
      <c r="Z360" s="6"/>
      <c r="AA360" s="48"/>
      <c r="AB360" s="6"/>
      <c r="AC360" s="48"/>
      <c r="AD360" s="6"/>
      <c r="AE360" s="48"/>
    </row>
    <row r="361" spans="20:31">
      <c r="T361" s="6"/>
      <c r="U361" s="48"/>
      <c r="V361" s="6"/>
      <c r="W361" s="48"/>
      <c r="X361" s="6"/>
      <c r="Y361" s="48"/>
      <c r="Z361" s="6"/>
      <c r="AA361" s="48"/>
      <c r="AB361" s="6"/>
      <c r="AC361" s="48"/>
      <c r="AD361" s="6"/>
      <c r="AE361" s="48"/>
    </row>
    <row r="362" spans="20:31">
      <c r="T362" s="6"/>
      <c r="U362" s="48"/>
      <c r="V362" s="6"/>
      <c r="W362" s="48"/>
      <c r="X362" s="6"/>
      <c r="Y362" s="48"/>
      <c r="Z362" s="6"/>
      <c r="AA362" s="48"/>
      <c r="AB362" s="6"/>
      <c r="AC362" s="48"/>
      <c r="AD362" s="6"/>
      <c r="AE362" s="48"/>
    </row>
    <row r="363" spans="20:31">
      <c r="T363" s="6"/>
      <c r="U363" s="48"/>
      <c r="V363" s="6"/>
      <c r="W363" s="48"/>
      <c r="X363" s="6"/>
      <c r="Y363" s="48"/>
      <c r="Z363" s="6"/>
      <c r="AA363" s="48"/>
      <c r="AB363" s="6"/>
      <c r="AC363" s="48"/>
      <c r="AD363" s="6"/>
      <c r="AE363" s="48"/>
    </row>
    <row r="364" spans="20:31">
      <c r="T364" s="6"/>
      <c r="U364" s="48"/>
      <c r="V364" s="6"/>
      <c r="W364" s="48"/>
      <c r="X364" s="6"/>
      <c r="Y364" s="48"/>
      <c r="Z364" s="6"/>
      <c r="AA364" s="48"/>
      <c r="AB364" s="6"/>
      <c r="AC364" s="48"/>
      <c r="AD364" s="6"/>
      <c r="AE364" s="48"/>
    </row>
    <row r="365" spans="20:31">
      <c r="T365" s="6"/>
      <c r="U365" s="48"/>
      <c r="V365" s="6"/>
      <c r="W365" s="48"/>
      <c r="X365" s="6"/>
      <c r="Y365" s="48"/>
      <c r="Z365" s="6"/>
      <c r="AA365" s="48"/>
      <c r="AB365" s="6"/>
      <c r="AC365" s="48"/>
      <c r="AD365" s="6"/>
      <c r="AE365" s="48"/>
    </row>
    <row r="366" spans="20:31">
      <c r="T366" s="6"/>
      <c r="U366" s="48"/>
      <c r="V366" s="6"/>
      <c r="W366" s="48"/>
      <c r="X366" s="6"/>
      <c r="Y366" s="48"/>
      <c r="Z366" s="6"/>
      <c r="AA366" s="48"/>
      <c r="AB366" s="6"/>
      <c r="AC366" s="48"/>
      <c r="AD366" s="6"/>
      <c r="AE366" s="48"/>
    </row>
    <row r="367" spans="20:31">
      <c r="T367" s="6"/>
      <c r="U367" s="48"/>
      <c r="V367" s="6"/>
      <c r="W367" s="48"/>
      <c r="X367" s="6"/>
      <c r="Y367" s="48"/>
      <c r="Z367" s="6"/>
      <c r="AA367" s="48"/>
      <c r="AB367" s="6"/>
      <c r="AC367" s="48"/>
      <c r="AD367" s="6"/>
      <c r="AE367" s="48"/>
    </row>
    <row r="368" spans="20:31">
      <c r="T368" s="6"/>
      <c r="U368" s="48"/>
      <c r="V368" s="6"/>
      <c r="W368" s="48"/>
      <c r="X368" s="6"/>
      <c r="Y368" s="48"/>
      <c r="Z368" s="6"/>
      <c r="AA368" s="48"/>
      <c r="AB368" s="6"/>
      <c r="AC368" s="48"/>
      <c r="AD368" s="6"/>
      <c r="AE368" s="48"/>
    </row>
    <row r="369" spans="20:31">
      <c r="T369" s="6"/>
      <c r="U369" s="48"/>
      <c r="V369" s="6"/>
      <c r="W369" s="48"/>
      <c r="X369" s="6"/>
      <c r="Y369" s="48"/>
      <c r="Z369" s="6"/>
      <c r="AA369" s="48"/>
      <c r="AB369" s="6"/>
      <c r="AC369" s="48"/>
      <c r="AD369" s="6"/>
      <c r="AE369" s="48"/>
    </row>
    <row r="370" spans="20:31">
      <c r="T370" s="6"/>
      <c r="U370" s="48"/>
      <c r="V370" s="6"/>
      <c r="W370" s="48"/>
      <c r="X370" s="6"/>
      <c r="Y370" s="48"/>
      <c r="Z370" s="6"/>
      <c r="AA370" s="48"/>
      <c r="AB370" s="6"/>
      <c r="AC370" s="48"/>
      <c r="AD370" s="6"/>
      <c r="AE370" s="48"/>
    </row>
    <row r="371" spans="20:31">
      <c r="T371" s="6"/>
      <c r="U371" s="48"/>
      <c r="V371" s="6"/>
      <c r="W371" s="48"/>
      <c r="X371" s="6"/>
      <c r="Y371" s="48"/>
      <c r="Z371" s="6"/>
      <c r="AA371" s="48"/>
      <c r="AB371" s="6"/>
      <c r="AC371" s="48"/>
      <c r="AD371" s="6"/>
      <c r="AE371" s="48"/>
    </row>
    <row r="372" spans="20:31">
      <c r="T372" s="6"/>
      <c r="U372" s="48"/>
      <c r="V372" s="6"/>
      <c r="W372" s="48"/>
      <c r="X372" s="6"/>
      <c r="Y372" s="48"/>
      <c r="Z372" s="6"/>
      <c r="AA372" s="48"/>
      <c r="AB372" s="6"/>
      <c r="AC372" s="48"/>
      <c r="AD372" s="6"/>
      <c r="AE372" s="48"/>
    </row>
    <row r="373" spans="20:31">
      <c r="T373" s="6"/>
      <c r="U373" s="48"/>
      <c r="V373" s="6"/>
      <c r="W373" s="48"/>
      <c r="X373" s="6"/>
      <c r="Y373" s="48"/>
      <c r="Z373" s="6"/>
      <c r="AA373" s="48"/>
      <c r="AB373" s="6"/>
      <c r="AC373" s="48"/>
      <c r="AD373" s="6"/>
      <c r="AE373" s="48"/>
    </row>
    <row r="374" spans="20:31">
      <c r="T374" s="6"/>
      <c r="U374" s="48"/>
      <c r="V374" s="6"/>
      <c r="W374" s="48"/>
      <c r="X374" s="6"/>
      <c r="Y374" s="48"/>
      <c r="Z374" s="6"/>
      <c r="AA374" s="48"/>
      <c r="AB374" s="6"/>
      <c r="AC374" s="48"/>
      <c r="AD374" s="6"/>
      <c r="AE374" s="48"/>
    </row>
    <row r="375" spans="20:31">
      <c r="T375" s="6"/>
      <c r="U375" s="48"/>
      <c r="V375" s="6"/>
      <c r="W375" s="48"/>
      <c r="X375" s="6"/>
      <c r="Y375" s="48"/>
      <c r="Z375" s="6"/>
      <c r="AA375" s="48"/>
      <c r="AB375" s="6"/>
      <c r="AC375" s="48"/>
      <c r="AD375" s="6"/>
      <c r="AE375" s="48"/>
    </row>
    <row r="376" spans="20:31">
      <c r="T376" s="6"/>
      <c r="U376" s="48"/>
      <c r="V376" s="6"/>
      <c r="W376" s="48"/>
      <c r="X376" s="6"/>
      <c r="Y376" s="48"/>
      <c r="Z376" s="6"/>
      <c r="AA376" s="48"/>
      <c r="AB376" s="6"/>
      <c r="AC376" s="48"/>
      <c r="AD376" s="6"/>
      <c r="AE376" s="48"/>
    </row>
    <row r="377" spans="20:31">
      <c r="T377" s="6"/>
      <c r="U377" s="48"/>
      <c r="V377" s="6"/>
      <c r="W377" s="48"/>
      <c r="X377" s="6"/>
      <c r="Y377" s="48"/>
      <c r="Z377" s="6"/>
      <c r="AA377" s="48"/>
      <c r="AB377" s="6"/>
      <c r="AC377" s="48"/>
      <c r="AD377" s="6"/>
      <c r="AE377" s="48"/>
    </row>
    <row r="378" spans="20:31">
      <c r="T378" s="6"/>
      <c r="U378" s="48"/>
      <c r="V378" s="6"/>
      <c r="W378" s="48"/>
      <c r="X378" s="6"/>
      <c r="Y378" s="48"/>
      <c r="Z378" s="6"/>
      <c r="AA378" s="48"/>
      <c r="AB378" s="6"/>
      <c r="AC378" s="48"/>
      <c r="AD378" s="6"/>
      <c r="AE378" s="48"/>
    </row>
    <row r="379" spans="20:31">
      <c r="T379" s="6"/>
      <c r="U379" s="48"/>
      <c r="V379" s="6"/>
      <c r="W379" s="48"/>
      <c r="X379" s="6"/>
      <c r="Y379" s="48"/>
      <c r="Z379" s="6"/>
      <c r="AA379" s="48"/>
      <c r="AB379" s="6"/>
      <c r="AC379" s="48"/>
      <c r="AD379" s="6"/>
      <c r="AE379" s="48"/>
    </row>
    <row r="380" spans="20:31">
      <c r="T380" s="6"/>
      <c r="U380" s="48"/>
      <c r="V380" s="6"/>
      <c r="W380" s="48"/>
      <c r="X380" s="6"/>
      <c r="Y380" s="48"/>
      <c r="Z380" s="6"/>
      <c r="AA380" s="48"/>
      <c r="AB380" s="6"/>
      <c r="AC380" s="48"/>
      <c r="AD380" s="6"/>
      <c r="AE380" s="48"/>
    </row>
    <row r="381" spans="20:31">
      <c r="T381" s="6"/>
      <c r="U381" s="48"/>
      <c r="V381" s="6"/>
      <c r="W381" s="48"/>
      <c r="X381" s="6"/>
      <c r="Y381" s="48"/>
      <c r="Z381" s="6"/>
      <c r="AA381" s="48"/>
      <c r="AB381" s="6"/>
      <c r="AC381" s="48"/>
      <c r="AD381" s="6"/>
      <c r="AE381" s="48"/>
    </row>
    <row r="382" spans="20:31">
      <c r="T382" s="6"/>
      <c r="U382" s="48"/>
      <c r="V382" s="6"/>
      <c r="W382" s="48"/>
      <c r="X382" s="6"/>
      <c r="Y382" s="48"/>
      <c r="Z382" s="6"/>
      <c r="AA382" s="48"/>
      <c r="AB382" s="6"/>
      <c r="AC382" s="48"/>
      <c r="AD382" s="6"/>
      <c r="AE382" s="48"/>
    </row>
    <row r="383" spans="20:31">
      <c r="T383" s="6"/>
      <c r="U383" s="48"/>
      <c r="V383" s="6"/>
      <c r="W383" s="48"/>
      <c r="X383" s="6"/>
      <c r="Y383" s="48"/>
      <c r="Z383" s="6"/>
      <c r="AA383" s="48"/>
      <c r="AB383" s="6"/>
      <c r="AC383" s="48"/>
      <c r="AD383" s="6"/>
      <c r="AE383" s="48"/>
    </row>
    <row r="384" spans="20:31">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sheetData>
  <autoFilter ref="A42:AB318" xr:uid="{61DA106F-5654-4F48-BFC5-15917CF8F87A}">
    <filterColumn colId="16">
      <customFilters>
        <customFilter operator="notEqual" val=" "/>
      </customFilters>
    </filterColumn>
  </autoFilter>
  <mergeCells count="14">
    <mergeCell ref="B19:C19"/>
    <mergeCell ref="B23:C23"/>
    <mergeCell ref="B27:C27"/>
    <mergeCell ref="V41:W41"/>
    <mergeCell ref="X41:Y41"/>
    <mergeCell ref="T41:U41"/>
    <mergeCell ref="B11:C11"/>
    <mergeCell ref="B12:C12"/>
    <mergeCell ref="B15:C15"/>
    <mergeCell ref="B7:C7"/>
    <mergeCell ref="B1:D1"/>
    <mergeCell ref="B8:C8"/>
    <mergeCell ref="B9:C9"/>
    <mergeCell ref="B10:C10"/>
  </mergeCells>
  <conditionalFormatting sqref="R34:S39">
    <cfRule type="cellIs" dxfId="763" priority="31" operator="between">
      <formula>0</formula>
      <formula>0.01</formula>
    </cfRule>
    <cfRule type="cellIs" dxfId="762" priority="27" operator="between">
      <formula>0</formula>
      <formula>0.01</formula>
    </cfRule>
    <cfRule type="cellIs" dxfId="761" priority="28" operator="between">
      <formula>0.01</formula>
      <formula>0.04</formula>
    </cfRule>
    <cfRule type="cellIs" dxfId="760" priority="29" operator="between">
      <formula>0</formula>
      <formula>0.01</formula>
    </cfRule>
    <cfRule type="cellIs" dxfId="759" priority="30" operator="between">
      <formula>0.01</formula>
      <formula>0.04</formula>
    </cfRule>
    <cfRule type="cellIs" dxfId="758" priority="32" operator="between">
      <formula>0.01</formula>
      <formula>0.04</formula>
    </cfRule>
    <cfRule type="cellIs" dxfId="757" priority="33" operator="between">
      <formula>0</formula>
      <formula>0.01</formula>
    </cfRule>
    <cfRule type="cellIs" dxfId="756" priority="34" operator="between">
      <formula>0.01</formula>
      <formula>0.04</formula>
    </cfRule>
  </conditionalFormatting>
  <conditionalFormatting sqref="R34:T39">
    <cfRule type="cellIs" dxfId="755" priority="26" operator="lessThan">
      <formula>0</formula>
    </cfRule>
    <cfRule type="containsText" dxfId="754" priority="24" operator="containsText" text="N/A">
      <formula>NOT(ISERROR(SEARCH("N/A",R34)))</formula>
    </cfRule>
    <cfRule type="cellIs" dxfId="753" priority="25" operator="greaterThan">
      <formula>0.04</formula>
    </cfRule>
    <cfRule type="cellIs" dxfId="752" priority="35" operator="between">
      <formula>0</formula>
      <formula>0.01</formula>
    </cfRule>
    <cfRule type="cellIs" dxfId="751"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750" priority="16" operator="between">
      <formula>0</formula>
      <formula>0.01</formula>
    </cfRule>
    <cfRule type="cellIs" dxfId="749" priority="17" operator="between">
      <formula>0.01</formula>
      <formula>0.04</formula>
    </cfRule>
    <cfRule type="cellIs" dxfId="748" priority="18" operator="between">
      <formula>0</formula>
      <formula>0.01</formula>
    </cfRule>
    <cfRule type="cellIs" dxfId="747" priority="20" operator="between">
      <formula>0</formula>
      <formula>0.01</formula>
    </cfRule>
    <cfRule type="cellIs" dxfId="746" priority="21" operator="between">
      <formula>0.01</formula>
      <formula>0.04</formula>
    </cfRule>
    <cfRule type="cellIs" dxfId="745" priority="22" operator="between">
      <formula>0</formula>
      <formula>0.01</formula>
    </cfRule>
    <cfRule type="cellIs" dxfId="744" priority="23" operator="between">
      <formula>0.01</formula>
      <formula>0.04</formula>
    </cfRule>
    <cfRule type="cellIs" dxfId="743" priority="19" operator="between">
      <formula>0.01</formula>
      <formula>0.04</formula>
    </cfRule>
  </conditionalFormatting>
  <conditionalFormatting sqref="U43:U318">
    <cfRule type="cellIs" dxfId="742" priority="12" operator="between">
      <formula>0.01</formula>
      <formula>0.04</formula>
    </cfRule>
    <cfRule type="cellIs" dxfId="741" priority="14" operator="between">
      <formula>0.01</formula>
      <formula>0.04</formula>
    </cfRule>
    <cfRule type="cellIs" dxfId="740" priority="13" operator="between">
      <formula>0</formula>
      <formula>0.01</formula>
    </cfRule>
    <cfRule type="cellIs" dxfId="739" priority="7" operator="between">
      <formula>0</formula>
      <formula>0.01</formula>
    </cfRule>
    <cfRule type="containsText" dxfId="738" priority="2" operator="containsText" text="N/A">
      <formula>NOT(ISERROR(SEARCH("N/A",U43)))</formula>
    </cfRule>
    <cfRule type="cellIs" dxfId="737" priority="3" operator="between">
      <formula>0</formula>
      <formula>0.01</formula>
    </cfRule>
    <cfRule type="cellIs" dxfId="736" priority="4" operator="between">
      <formula>0.01</formula>
      <formula>0.04</formula>
    </cfRule>
    <cfRule type="cellIs" dxfId="735" priority="5" operator="greaterThan">
      <formula>0.04</formula>
    </cfRule>
    <cfRule type="cellIs" dxfId="734" priority="6" operator="lessThan">
      <formula>0</formula>
    </cfRule>
    <cfRule type="cellIs" dxfId="733" priority="8" operator="between">
      <formula>0.01</formula>
      <formula>0.04</formula>
    </cfRule>
    <cfRule type="cellIs" dxfId="732" priority="9" operator="between">
      <formula>0</formula>
      <formula>0.01</formula>
    </cfRule>
    <cfRule type="cellIs" dxfId="731" priority="10" operator="between">
      <formula>0.01</formula>
      <formula>0.04</formula>
    </cfRule>
    <cfRule type="cellIs" dxfId="730" priority="11" operator="between">
      <formula>0</formula>
      <formula>0.01</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318 Y43:Y318 AA43:AA318 AC43:AC318 AE43:AE318">
    <cfRule type="containsText" dxfId="729" priority="68" operator="containsText" text="N/A">
      <formula>NOT(ISERROR(SEARCH("N/A",W43)))</formula>
    </cfRule>
    <cfRule type="cellIs" dxfId="728" priority="69" operator="between">
      <formula>0</formula>
      <formula>0.01</formula>
    </cfRule>
    <cfRule type="cellIs" dxfId="727" priority="70" operator="between">
      <formula>0.01</formula>
      <formula>0.04</formula>
    </cfRule>
    <cfRule type="cellIs" dxfId="726" priority="71" operator="greaterThan">
      <formula>0.04</formula>
    </cfRule>
    <cfRule type="cellIs" dxfId="725" priority="72" operator="lessThan">
      <formula>0</formula>
    </cfRule>
    <cfRule type="cellIs" dxfId="724" priority="73" operator="between">
      <formula>0</formula>
      <formula>0.01</formula>
    </cfRule>
    <cfRule type="cellIs" dxfId="723" priority="74" operator="between">
      <formula>0.01</formula>
      <formula>0.04</formula>
    </cfRule>
    <cfRule type="cellIs" dxfId="722" priority="75" operator="between">
      <formula>0</formula>
      <formula>0.01</formula>
    </cfRule>
    <cfRule type="cellIs" dxfId="721" priority="76" operator="between">
      <formula>0.01</formula>
      <formula>0.04</formula>
    </cfRule>
    <cfRule type="cellIs" dxfId="720" priority="77" operator="between">
      <formula>0</formula>
      <formula>0.01</formula>
    </cfRule>
    <cfRule type="cellIs" dxfId="719" priority="78" operator="between">
      <formula>0.01</formula>
      <formula>0.04</formula>
    </cfRule>
    <cfRule type="cellIs" dxfId="718" priority="79" operator="between">
      <formula>0</formula>
      <formula>0.01</formula>
    </cfRule>
    <cfRule type="cellIs" dxfId="717" priority="80" operator="between">
      <formula>0.01</formula>
      <formula>0.04</formula>
    </cfRule>
  </conditionalFormatting>
  <dataValidations count="1">
    <dataValidation type="list" allowBlank="1" showInputMessage="1" showErrorMessage="1" sqref="D14" xr:uid="{01714AF3-7B91-4E28-9A8B-215DD6F6ADF3}">
      <formula1>$T$2:$T$3</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9B213-C4D3-417D-96C4-183AC7558A9D}">
  <sheetPr filterMode="1"/>
  <dimension ref="A1:AF467"/>
  <sheetViews>
    <sheetView zoomScale="49" zoomScaleNormal="70" workbookViewId="0">
      <selection activeCell="R54" sqref="R54"/>
    </sheetView>
  </sheetViews>
  <sheetFormatPr defaultRowHeight="14.5"/>
  <cols>
    <col min="1" max="1" width="10.453125" bestFit="1" customWidth="1"/>
    <col min="2" max="2" width="17.81640625" customWidth="1"/>
    <col min="3" max="3" width="19.54296875" customWidth="1"/>
    <col min="4" max="4" width="41.54296875" bestFit="1" customWidth="1"/>
    <col min="5" max="6" width="11.54296875" bestFit="1" customWidth="1"/>
    <col min="7" max="7" width="12.1796875" bestFit="1" customWidth="1"/>
    <col min="8" max="8" width="20.7265625" bestFit="1" customWidth="1"/>
    <col min="9" max="9" width="11.54296875" bestFit="1" customWidth="1"/>
    <col min="10" max="10" width="13.81640625" customWidth="1"/>
    <col min="11" max="12" width="11.54296875" bestFit="1" customWidth="1"/>
    <col min="13" max="13" width="10.54296875" customWidth="1"/>
    <col min="14" max="14" width="10.81640625" customWidth="1"/>
    <col min="15" max="15" width="11.8164062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4.81640625" bestFit="1" customWidth="1"/>
    <col min="28" max="28" width="10.54296875" customWidth="1"/>
    <col min="29" max="29" width="8.54296875" bestFit="1" customWidth="1"/>
    <col min="31" max="31" width="8.54296875" bestFit="1" customWidth="1"/>
  </cols>
  <sheetData>
    <row r="1" spans="2:21" ht="21">
      <c r="B1" s="413" t="s">
        <v>3558</v>
      </c>
      <c r="C1" s="413"/>
      <c r="D1" s="413"/>
      <c r="G1" s="2"/>
    </row>
    <row r="2" spans="2:21" ht="18.5">
      <c r="B2" s="1"/>
      <c r="C2" s="1"/>
      <c r="U2" s="141" t="s">
        <v>35</v>
      </c>
    </row>
    <row r="3" spans="2:21" ht="18.5">
      <c r="B3" s="1" t="s">
        <v>42</v>
      </c>
      <c r="U3" s="141" t="s">
        <v>43</v>
      </c>
    </row>
    <row r="5" spans="2:21" ht="18.5">
      <c r="B5" s="1" t="s">
        <v>44</v>
      </c>
      <c r="D5" s="2" t="s">
        <v>3559</v>
      </c>
      <c r="E5" s="2" t="s">
        <v>3560</v>
      </c>
    </row>
    <row r="7" spans="2:21" ht="18.5">
      <c r="B7" s="411" t="s">
        <v>46</v>
      </c>
      <c r="C7" s="412"/>
      <c r="D7" s="94"/>
      <c r="E7" s="94"/>
      <c r="F7" s="94"/>
      <c r="G7" s="94"/>
      <c r="H7" s="94"/>
      <c r="I7" s="94"/>
      <c r="J7" s="94"/>
      <c r="K7" s="94"/>
      <c r="L7" s="94"/>
      <c r="M7" s="94"/>
      <c r="N7" s="94"/>
      <c r="O7" s="94"/>
      <c r="P7" s="89"/>
      <c r="Q7" s="90"/>
    </row>
    <row r="8" spans="2:21">
      <c r="B8" s="414" t="s">
        <v>47</v>
      </c>
      <c r="C8" s="415"/>
      <c r="D8" s="245" t="s">
        <v>3561</v>
      </c>
      <c r="E8" s="245"/>
      <c r="F8" s="245"/>
      <c r="G8" s="245"/>
      <c r="H8" s="245"/>
      <c r="I8" s="245"/>
      <c r="J8" s="245"/>
      <c r="K8" s="245"/>
      <c r="L8" s="245"/>
      <c r="M8" s="245"/>
      <c r="N8" s="245"/>
      <c r="O8" s="245"/>
      <c r="P8" s="254"/>
    </row>
    <row r="9" spans="2:21">
      <c r="B9" s="405" t="s">
        <v>49</v>
      </c>
      <c r="C9" s="406"/>
      <c r="D9" s="47" t="s">
        <v>3562</v>
      </c>
      <c r="E9" s="47"/>
      <c r="F9" s="47"/>
      <c r="G9" s="47"/>
      <c r="H9" s="47"/>
      <c r="I9" s="47"/>
      <c r="J9" s="47"/>
      <c r="K9" s="47"/>
      <c r="L9" s="47"/>
      <c r="M9" s="47"/>
      <c r="N9" s="47"/>
      <c r="O9" s="47"/>
      <c r="P9" s="256"/>
    </row>
    <row r="10" spans="2:21">
      <c r="B10" s="405" t="s">
        <v>51</v>
      </c>
      <c r="C10" s="406"/>
      <c r="D10" s="47" t="s">
        <v>3563</v>
      </c>
      <c r="E10" s="47"/>
      <c r="F10" s="47"/>
      <c r="G10" s="47"/>
      <c r="H10" s="47"/>
      <c r="I10" s="47"/>
      <c r="J10" s="47"/>
      <c r="K10" s="47"/>
      <c r="L10" s="47"/>
      <c r="M10" s="47"/>
      <c r="N10" s="47"/>
      <c r="O10" s="47"/>
      <c r="P10" s="256"/>
    </row>
    <row r="11" spans="2:21">
      <c r="B11" s="405" t="s">
        <v>53</v>
      </c>
      <c r="C11" s="406"/>
      <c r="D11" s="47" t="s">
        <v>3564</v>
      </c>
      <c r="E11" s="47"/>
      <c r="F11" s="47"/>
      <c r="G11" s="47"/>
      <c r="H11" s="47"/>
      <c r="I11" s="47"/>
      <c r="J11" s="47"/>
      <c r="K11" s="47"/>
      <c r="L11" s="47"/>
      <c r="M11" s="47"/>
      <c r="N11" s="47"/>
      <c r="O11" s="47"/>
      <c r="P11" s="256"/>
    </row>
    <row r="12" spans="2:21">
      <c r="B12" s="407" t="s">
        <v>55</v>
      </c>
      <c r="C12" s="408"/>
      <c r="D12" s="250"/>
      <c r="E12" s="250"/>
      <c r="F12" s="250"/>
      <c r="G12" s="250"/>
      <c r="H12" s="250"/>
      <c r="I12" s="250"/>
      <c r="J12" s="250"/>
      <c r="K12" s="250"/>
      <c r="L12" s="250"/>
      <c r="M12" s="250"/>
      <c r="N12" s="250"/>
      <c r="O12" s="250"/>
      <c r="P12" s="258"/>
    </row>
    <row r="13" spans="2:21">
      <c r="B13" s="112"/>
      <c r="C13" s="112"/>
    </row>
    <row r="14" spans="2:21" s="117" customFormat="1">
      <c r="B14" s="118" t="s">
        <v>34</v>
      </c>
      <c r="C14" s="122"/>
      <c r="D14" s="269" t="s">
        <v>35</v>
      </c>
      <c r="E14" s="123">
        <v>46113</v>
      </c>
      <c r="F14" s="124" t="s">
        <v>56</v>
      </c>
      <c r="G14" s="127" t="s">
        <v>57</v>
      </c>
    </row>
    <row r="15" spans="2:21">
      <c r="B15" s="409" t="s">
        <v>60</v>
      </c>
      <c r="C15" s="410"/>
      <c r="D15" s="94"/>
      <c r="E15" s="135"/>
      <c r="F15" s="164"/>
      <c r="G15" s="134"/>
      <c r="H15" s="117"/>
      <c r="I15" s="117"/>
      <c r="J15" s="117"/>
      <c r="K15" s="117"/>
      <c r="L15" s="117"/>
      <c r="M15" s="117"/>
      <c r="N15" s="117"/>
      <c r="O15" s="117"/>
      <c r="P15" s="188"/>
      <c r="Q15" s="117"/>
      <c r="R15" s="117"/>
    </row>
    <row r="16" spans="2:21">
      <c r="B16" s="137" t="s">
        <v>63</v>
      </c>
      <c r="C16" s="90"/>
      <c r="D16" s="89" t="s">
        <v>3565</v>
      </c>
      <c r="E16" s="232">
        <f>_xlfn.XLOOKUP(D16,$D$42:$D$198,$P$42:$P$198,0)</f>
        <v>7.99</v>
      </c>
      <c r="F16" s="166">
        <f>E16/E17-1</f>
        <v>0</v>
      </c>
      <c r="G16" s="140">
        <f>E16/E18-1</f>
        <v>0</v>
      </c>
      <c r="H16" s="117"/>
      <c r="I16" s="117"/>
      <c r="J16" s="158"/>
      <c r="K16" s="117"/>
      <c r="L16" s="117"/>
      <c r="M16" s="117"/>
      <c r="N16" s="117"/>
      <c r="O16" s="117"/>
      <c r="P16" s="188"/>
      <c r="Q16" s="117"/>
      <c r="R16" s="117"/>
    </row>
    <row r="17" spans="2:18">
      <c r="B17" s="102" t="s">
        <v>66</v>
      </c>
      <c r="C17" s="91"/>
      <c r="D17" t="s">
        <v>3565</v>
      </c>
      <c r="E17" s="233">
        <v>7.99</v>
      </c>
      <c r="F17" s="167"/>
      <c r="G17" s="129"/>
      <c r="H17" s="162" t="s">
        <v>3566</v>
      </c>
      <c r="I17" s="158"/>
      <c r="J17" s="158"/>
      <c r="K17" s="117"/>
      <c r="L17" s="117"/>
      <c r="M17" s="117"/>
      <c r="N17" s="117"/>
      <c r="O17" s="117"/>
      <c r="P17" s="188"/>
      <c r="Q17" s="117"/>
      <c r="R17" s="117"/>
    </row>
    <row r="18" spans="2:18">
      <c r="B18" s="102" t="s">
        <v>57</v>
      </c>
      <c r="C18" s="91"/>
      <c r="D18" t="s">
        <v>3565</v>
      </c>
      <c r="E18" s="233">
        <v>7.99</v>
      </c>
      <c r="F18" s="167"/>
      <c r="G18" s="129"/>
      <c r="H18" s="117" t="s">
        <v>3567</v>
      </c>
      <c r="I18" s="117"/>
      <c r="J18" s="117"/>
      <c r="K18" s="117"/>
      <c r="L18" s="117"/>
      <c r="M18" s="117"/>
      <c r="N18" s="117"/>
      <c r="O18" s="117"/>
      <c r="P18" s="188"/>
      <c r="Q18" s="117"/>
      <c r="R18" s="117"/>
    </row>
    <row r="19" spans="2:18">
      <c r="B19" s="409" t="s">
        <v>70</v>
      </c>
      <c r="C19" s="410"/>
      <c r="D19" s="94"/>
      <c r="E19" s="135"/>
      <c r="F19" s="164"/>
      <c r="G19" s="134"/>
      <c r="H19" s="117"/>
      <c r="I19" s="117"/>
      <c r="J19" s="117"/>
      <c r="K19" s="117"/>
      <c r="L19" s="117"/>
      <c r="M19" s="117"/>
      <c r="N19" s="117"/>
      <c r="O19" s="117"/>
      <c r="P19" s="188"/>
      <c r="Q19" s="117"/>
      <c r="R19" s="117"/>
    </row>
    <row r="20" spans="2:18">
      <c r="B20" s="102" t="s">
        <v>63</v>
      </c>
      <c r="C20" s="91"/>
      <c r="D20" t="s">
        <v>3568</v>
      </c>
      <c r="E20" s="232">
        <f>_xlfn.XLOOKUP(D20,$D$42:$D$198,$P$42:$P$198,0)</f>
        <v>23.984999999999999</v>
      </c>
      <c r="F20" s="166">
        <f>E20/E21-1</f>
        <v>4.3506634761801166E-2</v>
      </c>
      <c r="G20" s="140">
        <f>E20/E22-1</f>
        <v>4.3506634761801166E-2</v>
      </c>
      <c r="H20" s="117"/>
      <c r="I20" s="117"/>
      <c r="J20" s="117"/>
      <c r="K20" s="117"/>
      <c r="L20" s="117"/>
      <c r="M20" s="117"/>
      <c r="N20" s="117"/>
      <c r="O20" s="117"/>
      <c r="P20" s="188"/>
      <c r="Q20" s="117"/>
      <c r="R20" s="117"/>
    </row>
    <row r="21" spans="2:18">
      <c r="B21" s="102" t="s">
        <v>66</v>
      </c>
      <c r="C21" s="91"/>
      <c r="D21" t="s">
        <v>3568</v>
      </c>
      <c r="E21" s="233">
        <f>AVERAGE(16.99,28.98)</f>
        <v>22.984999999999999</v>
      </c>
      <c r="F21" s="167"/>
      <c r="G21" s="129"/>
      <c r="H21" s="117"/>
      <c r="I21" s="117"/>
      <c r="J21" s="158"/>
      <c r="K21" s="117"/>
      <c r="L21" s="117"/>
      <c r="M21" s="117"/>
      <c r="N21" s="117"/>
      <c r="O21" s="117"/>
      <c r="P21" s="117"/>
      <c r="Q21" s="117"/>
      <c r="R21" s="117"/>
    </row>
    <row r="22" spans="2:18">
      <c r="B22" s="102" t="s">
        <v>57</v>
      </c>
      <c r="C22" s="91"/>
      <c r="D22" t="s">
        <v>3568</v>
      </c>
      <c r="E22" s="233">
        <f>AVERAGE(16.99,28.98)</f>
        <v>22.984999999999999</v>
      </c>
      <c r="F22" s="167"/>
      <c r="G22" s="129"/>
      <c r="H22" s="117"/>
      <c r="I22" s="117"/>
      <c r="J22" s="117"/>
      <c r="K22" s="117"/>
      <c r="L22" s="117"/>
      <c r="M22" s="117"/>
      <c r="N22" s="117"/>
      <c r="O22" s="117"/>
      <c r="P22" s="117"/>
      <c r="Q22" s="117"/>
      <c r="R22" s="117"/>
    </row>
    <row r="23" spans="2:18">
      <c r="B23" s="409" t="s">
        <v>74</v>
      </c>
      <c r="C23" s="410"/>
      <c r="D23" s="94"/>
      <c r="E23" s="135"/>
      <c r="F23" s="164"/>
      <c r="G23" s="134"/>
      <c r="H23" s="117"/>
      <c r="I23" s="117"/>
      <c r="J23" s="117"/>
      <c r="K23" s="117"/>
      <c r="L23" s="117"/>
      <c r="M23" s="117"/>
      <c r="N23" s="117"/>
      <c r="O23" s="117"/>
      <c r="P23" s="117"/>
      <c r="Q23" s="117"/>
      <c r="R23" s="117"/>
    </row>
    <row r="24" spans="2:18">
      <c r="B24" s="102" t="s">
        <v>63</v>
      </c>
      <c r="C24" s="91"/>
      <c r="D24" t="s">
        <v>3569</v>
      </c>
      <c r="E24" s="232">
        <f>_xlfn.XLOOKUP(D24,$D$42:$D$198,$P$42:$P$198,0)</f>
        <v>7.99</v>
      </c>
      <c r="F24" s="166">
        <f>E24/E25-1</f>
        <v>0</v>
      </c>
      <c r="G24" s="140">
        <f>E24/E26-1</f>
        <v>0</v>
      </c>
      <c r="H24" s="117"/>
      <c r="I24" s="117"/>
      <c r="J24" s="158"/>
      <c r="K24" s="117"/>
      <c r="L24" s="117"/>
      <c r="M24" s="117"/>
      <c r="N24" s="117"/>
      <c r="O24" s="117"/>
      <c r="P24" s="117"/>
      <c r="Q24" s="117"/>
      <c r="R24" s="117"/>
    </row>
    <row r="25" spans="2:18">
      <c r="B25" s="102" t="s">
        <v>66</v>
      </c>
      <c r="C25" s="91"/>
      <c r="D25" t="s">
        <v>3569</v>
      </c>
      <c r="E25" s="233">
        <v>7.99</v>
      </c>
      <c r="F25" s="167"/>
      <c r="G25" s="129"/>
      <c r="H25" s="117"/>
      <c r="I25" s="117"/>
      <c r="J25" s="158"/>
      <c r="K25" s="117"/>
      <c r="L25" s="117"/>
      <c r="M25" s="117"/>
      <c r="N25" s="117"/>
      <c r="O25" s="117"/>
      <c r="P25" s="117"/>
      <c r="Q25" s="117"/>
      <c r="R25" s="117"/>
    </row>
    <row r="26" spans="2:18">
      <c r="B26" s="102" t="s">
        <v>57</v>
      </c>
      <c r="C26" s="91"/>
      <c r="D26" t="s">
        <v>3569</v>
      </c>
      <c r="E26" s="233">
        <v>7.99</v>
      </c>
      <c r="F26" s="167"/>
      <c r="G26" s="129"/>
      <c r="H26" s="117"/>
      <c r="I26" s="117"/>
      <c r="J26" s="117"/>
      <c r="K26" s="117"/>
      <c r="L26" s="117"/>
      <c r="M26" s="117"/>
      <c r="N26" s="117"/>
      <c r="O26" s="117"/>
      <c r="P26" s="117"/>
      <c r="Q26" s="117"/>
      <c r="R26" s="117"/>
    </row>
    <row r="27" spans="2:18">
      <c r="B27" s="409" t="s">
        <v>76</v>
      </c>
      <c r="C27" s="410"/>
      <c r="D27" s="94"/>
      <c r="E27" s="135"/>
      <c r="F27" s="164"/>
      <c r="G27" s="134"/>
      <c r="H27" s="117"/>
      <c r="I27" s="117"/>
      <c r="J27" s="117"/>
      <c r="K27" s="117"/>
      <c r="L27" s="117"/>
      <c r="M27" s="117"/>
      <c r="N27" s="117"/>
      <c r="O27" s="117"/>
      <c r="P27" s="117"/>
      <c r="Q27" s="117"/>
      <c r="R27" s="117"/>
    </row>
    <row r="28" spans="2:18">
      <c r="B28" s="102" t="s">
        <v>63</v>
      </c>
      <c r="C28" s="91"/>
      <c r="D28" t="s">
        <v>1814</v>
      </c>
      <c r="E28" s="232">
        <f>_xlfn.XLOOKUP(D28,$D$42:$D$198,$P$42:$P$198,0)</f>
        <v>5.99</v>
      </c>
      <c r="F28" s="166">
        <f>E28/E29-1</f>
        <v>0</v>
      </c>
      <c r="G28" s="140">
        <f>E28/E30-1</f>
        <v>0</v>
      </c>
      <c r="H28" s="117"/>
      <c r="I28" s="117"/>
      <c r="J28" s="117"/>
      <c r="K28" s="117"/>
      <c r="L28" s="117"/>
      <c r="M28" s="117"/>
      <c r="N28" s="117"/>
      <c r="O28" s="117"/>
      <c r="P28" s="117"/>
      <c r="Q28" s="117"/>
      <c r="R28" s="117"/>
    </row>
    <row r="29" spans="2:18">
      <c r="B29" s="102" t="s">
        <v>66</v>
      </c>
      <c r="C29" s="91"/>
      <c r="D29" t="s">
        <v>1814</v>
      </c>
      <c r="E29" s="233">
        <v>5.99</v>
      </c>
      <c r="F29" s="167"/>
      <c r="G29" s="129"/>
      <c r="H29" s="117"/>
      <c r="I29" s="117"/>
      <c r="J29" s="117"/>
      <c r="K29" s="117"/>
      <c r="L29" s="117"/>
      <c r="M29" s="117"/>
      <c r="N29" s="117"/>
      <c r="O29" s="117"/>
      <c r="P29" s="117"/>
      <c r="Q29" s="117"/>
      <c r="R29" s="117"/>
    </row>
    <row r="30" spans="2:18">
      <c r="B30" s="103" t="s">
        <v>57</v>
      </c>
      <c r="C30" s="93"/>
      <c r="D30" s="169" t="s">
        <v>1814</v>
      </c>
      <c r="E30" s="234">
        <v>5.99</v>
      </c>
      <c r="F30" s="168"/>
      <c r="G30" s="131"/>
      <c r="H30" s="117"/>
      <c r="I30" s="117"/>
      <c r="J30" s="117"/>
      <c r="K30" s="117"/>
      <c r="L30" s="117"/>
      <c r="M30" s="117"/>
      <c r="N30" s="117"/>
      <c r="O30" s="117"/>
      <c r="P30" s="117"/>
      <c r="Q30" s="117"/>
      <c r="R30" s="117"/>
    </row>
    <row r="31" spans="2:18">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AVERAGEIFS(E$43:E$500,$B$43:$B$500,$B34,$AD$43:$AD$500,"Yes")</f>
        <v>#DIV/0!</v>
      </c>
      <c r="F34" s="29" t="e">
        <f>AVERAGEIFS(Q$43:Q$504,$B$43:$B$504,$B34,$AD$43:$AD$504,"Yes")</f>
        <v>#DIV/0!</v>
      </c>
      <c r="G34" s="29" t="e">
        <f>AVERAGEIFS(L$43:L$500,$B$43:$B$500,$B34,$AB$43:$AB$500,"Yes")</f>
        <v>#DIV/0!</v>
      </c>
      <c r="H34" s="29" t="e">
        <f>AVERAGEIFS(Q$43:Q$504,$B$43:$B$504,$B34,$AB$43:$AB$504,"Yes")</f>
        <v>#DIV/0!</v>
      </c>
      <c r="I34" s="29" t="e">
        <f>AVERAGEIFS(M$43:M$500,$B$43:$B$500,$B34,$Z$43:$Z$500,"Yes")</f>
        <v>#DIV/0!</v>
      </c>
      <c r="J34" s="29" t="e">
        <f>AVERAGEIFS(Q$43:Q$504,$B$43:$B$504,$B34,$Z$43:$Z$504,"Yes")</f>
        <v>#DIV/0!</v>
      </c>
      <c r="K34" s="29" t="e">
        <f>AVERAGEIFS(N$43:N$500,$B$43:$B$500,$B34,$X$43:$X$500,"Yes")</f>
        <v>#DIV/0!</v>
      </c>
      <c r="L34" s="29" t="e">
        <f>AVERAGEIFS(Q$43:Q$504,$B$43:$B$504,$B34,$X$43:$X$504,"Yes")</f>
        <v>#DIV/0!</v>
      </c>
      <c r="M34" s="29" t="e">
        <f>AVERAGEIFS(O$43:O$504,$B$43:$B$504,$B34,$V$43:$V$504,"Yes")</f>
        <v>#DIV/0!</v>
      </c>
      <c r="N34" s="29" t="e">
        <f>AVERAGEIFS(Q$43:Q$504,$B$43:$B$504,$B34,$V$43:$V$504,"Yes")</f>
        <v>#DIV/0!</v>
      </c>
      <c r="O34" s="29" t="e">
        <f>AVERAGEIFS(P$43:P$504,$B$43:$B$504,$B34,$T$43:$T$504,"Yes")</f>
        <v>#DIV/0!</v>
      </c>
      <c r="P34" s="29" t="e">
        <f>AVERAGEIFS(Q$43:Q$504,$B$43:$B$504,$B34,$T$43:$T$504,"Yes")</f>
        <v>#DIV/0!</v>
      </c>
      <c r="Q34" s="29" t="e">
        <f>AVERAGEIFS(Q$43:Q$504,$B$43:$B$504,$B34)</f>
        <v>#DIV/0!</v>
      </c>
      <c r="R34" s="334" t="e">
        <f>F34/E34-1</f>
        <v>#DIV/0!</v>
      </c>
      <c r="S34" s="334" t="e">
        <f t="shared" ref="S34:S39" si="0">H34/G34-1</f>
        <v>#DIV/0!</v>
      </c>
      <c r="T34" s="334" t="e">
        <f t="shared" ref="T34:T39" si="1">J34/I34-1</f>
        <v>#DIV/0!</v>
      </c>
      <c r="U34" s="335" t="e">
        <f t="shared" ref="U34:U39" si="2">L34/K34-1</f>
        <v>#DIV/0!</v>
      </c>
      <c r="V34" s="336" t="e">
        <f t="shared" ref="V34:V39" si="3">N34/M34-1</f>
        <v>#DIV/0!</v>
      </c>
      <c r="W34" s="336" t="e">
        <f t="shared" ref="W34:W39" si="4">P34/O34-1</f>
        <v>#DIV/0!</v>
      </c>
    </row>
    <row r="35" spans="1:32">
      <c r="B35" s="102" t="s">
        <v>27</v>
      </c>
      <c r="C35" s="91"/>
      <c r="E35" s="29" t="e">
        <f>AVERAGEIFS(E$43:E$500,$B$43:$B$500,$B35,$AD$43:$AD$500,"Yes")</f>
        <v>#DIV/0!</v>
      </c>
      <c r="F35" s="29" t="e">
        <f t="shared" ref="F35:F38" si="5">AVERAGEIFS(Q$43:Q$504,$B$43:$B$504,$B35,$AD$43:$AD$504,"Yes")</f>
        <v>#DIV/0!</v>
      </c>
      <c r="G35" s="29" t="e">
        <f>AVERAGEIFS(L$43:L$500,$B$43:$B$500,$B35,$AB$43:$AB$500,"Yes")</f>
        <v>#DIV/0!</v>
      </c>
      <c r="H35" s="29" t="e">
        <f t="shared" ref="H35:H38" si="6">AVERAGEIFS(Q$43:Q$504,$B$43:$B$504,$B35,$AB$43:$AB$504,"Yes")</f>
        <v>#DIV/0!</v>
      </c>
      <c r="I35" s="29" t="e">
        <f>AVERAGEIFS(M$43:M$500,$B$43:$B$500,$B35,$Z$43:$Z$500,"Yes")</f>
        <v>#DIV/0!</v>
      </c>
      <c r="J35" s="29" t="e">
        <f t="shared" ref="J35:J38" si="7">AVERAGEIFS(Q$43:Q$504,$B$43:$B$504,$B35,$Z$43:$Z$504,"Yes")</f>
        <v>#DIV/0!</v>
      </c>
      <c r="K35" s="29" t="e">
        <f>AVERAGEIFS(N$43:N$500,$B$43:$B$500,$B35,$X$43:$X$500,"Yes")</f>
        <v>#DIV/0!</v>
      </c>
      <c r="L35" s="29" t="e">
        <f t="shared" ref="L35:L38" si="8">AVERAGEIFS(Q$43:Q$504,$B$43:$B$504,$B35,$X$43:$X$504,"Yes")</f>
        <v>#DIV/0!</v>
      </c>
      <c r="M35" s="29" t="e">
        <f t="shared" ref="M35:M38" si="9">AVERAGEIFS(O$43:O$504,$B$43:$B$504,$B35,$V$43:$V$504,"Yes")</f>
        <v>#DIV/0!</v>
      </c>
      <c r="N35" s="29" t="e">
        <f t="shared" ref="N35:N38" si="10">AVERAGEIFS(Q$43:Q$504,$B$43:$B$504,$B35,$V$43:$V$504,"Yes")</f>
        <v>#DIV/0!</v>
      </c>
      <c r="O35" s="29" t="e">
        <f t="shared" ref="O35:O38" si="11">AVERAGEIFS(P$43:P$504,$B$43:$B$504,$B35,$T$43:$T$504,"Yes")</f>
        <v>#DIV/0!</v>
      </c>
      <c r="P35" s="29" t="e">
        <f t="shared" ref="P35:P38" si="12">AVERAGEIFS(Q$43:Q$504,$B$43:$B$504,$B35,$T$43:$T$504,"Yes")</f>
        <v>#DIV/0!</v>
      </c>
      <c r="Q35" s="29" t="e">
        <f>AVERAGEIFS(Q$43:Q$504,$B$43:$B$504,$B35)</f>
        <v>#DIV/0!</v>
      </c>
      <c r="R35" s="334" t="e">
        <f t="shared" ref="R35:R39" si="13">F35/E35-1</f>
        <v>#DIV/0!</v>
      </c>
      <c r="S35" s="334" t="e">
        <f t="shared" si="0"/>
        <v>#DIV/0!</v>
      </c>
      <c r="T35" s="334" t="e">
        <f t="shared" si="1"/>
        <v>#DIV/0!</v>
      </c>
      <c r="U35" s="335" t="e">
        <f t="shared" si="2"/>
        <v>#DIV/0!</v>
      </c>
      <c r="V35" s="336" t="e">
        <f t="shared" si="3"/>
        <v>#DIV/0!</v>
      </c>
      <c r="W35" s="336" t="e">
        <f t="shared" si="4"/>
        <v>#DIV/0!</v>
      </c>
    </row>
    <row r="36" spans="1:32">
      <c r="B36" s="102" t="s">
        <v>86</v>
      </c>
      <c r="C36" s="91"/>
      <c r="E36" s="29" t="e">
        <f>AVERAGEIFS(E$43:E$500,$B$43:$B$500,$B36,$AD$43:$AD$500,"Yes")</f>
        <v>#DIV/0!</v>
      </c>
      <c r="F36" s="29" t="e">
        <f t="shared" si="5"/>
        <v>#DIV/0!</v>
      </c>
      <c r="G36" s="29" t="e">
        <f>AVERAGEIFS(L$43:L$500,$B$43:$B$500,$B36,$AB$43:$AB$500,"Yes")</f>
        <v>#DIV/0!</v>
      </c>
      <c r="H36" s="29" t="e">
        <f t="shared" si="6"/>
        <v>#DIV/0!</v>
      </c>
      <c r="I36" s="29" t="e">
        <f>AVERAGEIFS(M$43:M$500,$B$43:$B$500,$B36,$Z$43:$Z$500,"Yes")</f>
        <v>#DIV/0!</v>
      </c>
      <c r="J36" s="29" t="e">
        <f t="shared" si="7"/>
        <v>#DIV/0!</v>
      </c>
      <c r="K36" s="29" t="e">
        <f>AVERAGEIFS(N$43:N$500,$B$43:$B$500,$B36,$X$43:$X$500,"Yes")</f>
        <v>#DIV/0!</v>
      </c>
      <c r="L36" s="29" t="e">
        <f t="shared" si="8"/>
        <v>#DIV/0!</v>
      </c>
      <c r="M36" s="29" t="e">
        <f t="shared" si="9"/>
        <v>#DIV/0!</v>
      </c>
      <c r="N36" s="29" t="e">
        <f t="shared" si="10"/>
        <v>#DIV/0!</v>
      </c>
      <c r="O36" s="29" t="e">
        <f t="shared" si="11"/>
        <v>#DIV/0!</v>
      </c>
      <c r="P36" s="29" t="e">
        <f t="shared" si="12"/>
        <v>#DIV/0!</v>
      </c>
      <c r="Q36" s="29" t="e">
        <f>AVERAGEIFS(Q$43:Q$504,$B$43:$B$504,$B36)</f>
        <v>#DIV/0!</v>
      </c>
      <c r="R36" s="334" t="e">
        <f t="shared" si="13"/>
        <v>#DIV/0!</v>
      </c>
      <c r="S36" s="334" t="e">
        <f t="shared" si="0"/>
        <v>#DIV/0!</v>
      </c>
      <c r="T36" s="334" t="e">
        <f t="shared" si="1"/>
        <v>#DIV/0!</v>
      </c>
      <c r="U36" s="335" t="e">
        <f t="shared" si="2"/>
        <v>#DIV/0!</v>
      </c>
      <c r="V36" s="336" t="e">
        <f t="shared" si="3"/>
        <v>#DIV/0!</v>
      </c>
      <c r="W36" s="336" t="e">
        <f t="shared" si="4"/>
        <v>#DIV/0!</v>
      </c>
    </row>
    <row r="37" spans="1:32">
      <c r="B37" s="102" t="s">
        <v>29</v>
      </c>
      <c r="C37" s="91"/>
      <c r="E37" s="29" t="e">
        <f>AVERAGEIFS(E$43:E$500,$B$43:$B$500,$B37,$AD$43:$AD$500,"Yes")</f>
        <v>#DIV/0!</v>
      </c>
      <c r="F37" s="29" t="e">
        <f t="shared" si="5"/>
        <v>#DIV/0!</v>
      </c>
      <c r="G37" s="29" t="e">
        <f>AVERAGEIFS(L$43:L$500,$B$43:$B$500,$B37,$AB$43:$AB$500,"Yes")</f>
        <v>#DIV/0!</v>
      </c>
      <c r="H37" s="29" t="e">
        <f t="shared" si="6"/>
        <v>#DIV/0!</v>
      </c>
      <c r="I37" s="29" t="e">
        <f>AVERAGEIFS(M$43:M$500,$B$43:$B$500,$B37,$Z$43:$Z$500,"Yes")</f>
        <v>#DIV/0!</v>
      </c>
      <c r="J37" s="29" t="e">
        <f t="shared" si="7"/>
        <v>#DIV/0!</v>
      </c>
      <c r="K37" s="29" t="e">
        <f>AVERAGEIFS(N$43:N$500,$B$43:$B$500,$B37,$X$43:$X$500,"Yes")</f>
        <v>#DIV/0!</v>
      </c>
      <c r="L37" s="29" t="e">
        <f t="shared" si="8"/>
        <v>#DIV/0!</v>
      </c>
      <c r="M37" s="29" t="e">
        <f t="shared" si="9"/>
        <v>#DIV/0!</v>
      </c>
      <c r="N37" s="29" t="e">
        <f t="shared" si="10"/>
        <v>#DIV/0!</v>
      </c>
      <c r="O37" s="29" t="e">
        <f t="shared" si="11"/>
        <v>#DIV/0!</v>
      </c>
      <c r="P37" s="29" t="e">
        <f t="shared" si="12"/>
        <v>#DIV/0!</v>
      </c>
      <c r="Q37" s="29" t="e">
        <f>AVERAGEIFS(Q$43:Q$504,$B$43:$B$504,$B37)</f>
        <v>#DIV/0!</v>
      </c>
      <c r="R37" s="334" t="e">
        <f t="shared" si="13"/>
        <v>#DIV/0!</v>
      </c>
      <c r="S37" s="334" t="e">
        <f t="shared" si="0"/>
        <v>#DIV/0!</v>
      </c>
      <c r="T37" s="334" t="e">
        <f t="shared" si="1"/>
        <v>#DIV/0!</v>
      </c>
      <c r="U37" s="335" t="e">
        <f t="shared" si="2"/>
        <v>#DIV/0!</v>
      </c>
      <c r="V37" s="336" t="e">
        <f t="shared" si="3"/>
        <v>#DIV/0!</v>
      </c>
      <c r="W37" s="336" t="e">
        <f t="shared" si="4"/>
        <v>#DIV/0!</v>
      </c>
    </row>
    <row r="38" spans="1:32">
      <c r="B38" s="102" t="s">
        <v>28</v>
      </c>
      <c r="C38" s="91"/>
      <c r="E38" s="29" t="e">
        <f>AVERAGEIFS(E$43:E$500,$B$43:$B$500,$B38,$AD$43:$AD$500,"Yes")</f>
        <v>#DIV/0!</v>
      </c>
      <c r="F38" s="29" t="e">
        <f t="shared" si="5"/>
        <v>#DIV/0!</v>
      </c>
      <c r="G38" s="29" t="e">
        <f>AVERAGEIFS(L$43:L$500,$B$43:$B$500,$B38,$AB$43:$AB$500,"Yes")</f>
        <v>#DIV/0!</v>
      </c>
      <c r="H38" s="29" t="e">
        <f t="shared" si="6"/>
        <v>#DIV/0!</v>
      </c>
      <c r="I38" s="29" t="e">
        <f>AVERAGEIFS(M$43:M$500,$B$43:$B$500,$B38,$Z$43:$Z$500,"Yes")</f>
        <v>#DIV/0!</v>
      </c>
      <c r="J38" s="29" t="e">
        <f t="shared" si="7"/>
        <v>#DIV/0!</v>
      </c>
      <c r="K38" s="29" t="e">
        <f>AVERAGEIFS(N$43:N$500,$B$43:$B$500,$B38,$X$43:$X$500,"Yes")</f>
        <v>#DIV/0!</v>
      </c>
      <c r="L38" s="29" t="e">
        <f t="shared" si="8"/>
        <v>#DIV/0!</v>
      </c>
      <c r="M38" s="29" t="e">
        <f t="shared" si="9"/>
        <v>#DIV/0!</v>
      </c>
      <c r="N38" s="29" t="e">
        <f t="shared" si="10"/>
        <v>#DIV/0!</v>
      </c>
      <c r="O38" s="29" t="e">
        <f t="shared" si="11"/>
        <v>#DIV/0!</v>
      </c>
      <c r="P38" s="29" t="e">
        <f t="shared" si="12"/>
        <v>#DIV/0!</v>
      </c>
      <c r="Q38" s="29" t="e">
        <f>AVERAGEIFS(Q$43:Q$504,$B$43:$B$504,$B38)</f>
        <v>#DIV/0!</v>
      </c>
      <c r="R38" s="334" t="e">
        <f t="shared" si="13"/>
        <v>#DIV/0!</v>
      </c>
      <c r="S38" s="334" t="e">
        <f t="shared" si="0"/>
        <v>#DIV/0!</v>
      </c>
      <c r="T38" s="334" t="e">
        <f t="shared" si="1"/>
        <v>#DIV/0!</v>
      </c>
      <c r="U38" s="335" t="e">
        <f t="shared" si="2"/>
        <v>#DIV/0!</v>
      </c>
      <c r="V38" s="336" t="e">
        <f t="shared" si="3"/>
        <v>#DIV/0!</v>
      </c>
      <c r="W38" s="336" t="e">
        <f t="shared" si="4"/>
        <v>#DIV/0!</v>
      </c>
    </row>
    <row r="39" spans="1:32">
      <c r="B39" s="103" t="s">
        <v>26</v>
      </c>
      <c r="C39" s="93"/>
      <c r="D39" s="42"/>
      <c r="E39" s="29" t="e">
        <f>AVERAGEIFS(E$43:E$500,$C$43:$C$500,$B39,$AD$43:$AD$500,"Yes")</f>
        <v>#DIV/0!</v>
      </c>
      <c r="F39" s="29" t="e">
        <f>AVERAGEIFS(Q$43:Q$504,$C$43:$C$504,$B39,$AD$43:$AD$504,"Yes")</f>
        <v>#DIV/0!</v>
      </c>
      <c r="G39" s="29" t="e">
        <f>AVERAGEIFS(L$43:L$500,$C$43:$C$500,$B39,$AB$43:$AB$500,"Yes")</f>
        <v>#DIV/0!</v>
      </c>
      <c r="H39" s="29" t="e">
        <f>AVERAGEIFS(Q$43:Q$504,$C$43:$C$504,$B39,$AB$43:$AB$504,"Yes")</f>
        <v>#DIV/0!</v>
      </c>
      <c r="I39" s="29" t="e">
        <f>AVERAGEIFS(M$43:M$500,$C$43:$C$500,$B39,$Z$43:$Z$500,"Yes")</f>
        <v>#DIV/0!</v>
      </c>
      <c r="J39" s="29" t="e">
        <f>AVERAGEIFS(Q$43:Q$504,$C$43:$C$504,$B39,$Z$43:$Z$504,"Yes")</f>
        <v>#DIV/0!</v>
      </c>
      <c r="K39" s="29" t="e">
        <f>AVERAGEIFS(N$43:N$500,$C$43:$C$500,$B39,$X$43:$X$500,"Yes")</f>
        <v>#DIV/0!</v>
      </c>
      <c r="L39" s="29" t="e">
        <f>AVERAGEIFS(Q$43:Q$504,$C$43:$C$504,$B39,$X$43:$X$504,"Yes")</f>
        <v>#DIV/0!</v>
      </c>
      <c r="M39" s="29" t="e">
        <f>AVERAGEIFS(O$43:O$500,$C$43:$C$500,$B39,$V$43:$V$500,"Yes")</f>
        <v>#DIV/0!</v>
      </c>
      <c r="N39" s="29" t="e">
        <f>AVERAGEIFS(Q$43:Q$504,$C$43:$C$504,$B39,$V$43:$V$504,"Yes")</f>
        <v>#DIV/0!</v>
      </c>
      <c r="O39" s="29" t="e">
        <f>AVERAGEIFS(P$43:P$504,$C$43:$C$504,$B39,$T$43:$T$504,"Yes")</f>
        <v>#DIV/0!</v>
      </c>
      <c r="P39" s="29" t="e">
        <f>AVERAGEIFS(Q$43:Q$504,$C$43:$C$504,$B39,$T$43:$T$504,"Yes")</f>
        <v>#DIV/0!</v>
      </c>
      <c r="Q39" s="29" t="e">
        <f>AVERAGEIFS(Q$43:Q$504,$C$43:$C$504,$B39)</f>
        <v>#DIV/0!</v>
      </c>
      <c r="R39" s="334" t="e">
        <f t="shared" si="13"/>
        <v>#DIV/0!</v>
      </c>
      <c r="S39" s="334" t="e">
        <f t="shared" si="0"/>
        <v>#DIV/0!</v>
      </c>
      <c r="T39" s="334" t="e">
        <f t="shared" si="1"/>
        <v>#DIV/0!</v>
      </c>
      <c r="U39" s="335" t="e">
        <f t="shared" si="2"/>
        <v>#DIV/0!</v>
      </c>
      <c r="V39" s="336" t="e">
        <f t="shared" si="3"/>
        <v>#DIV/0!</v>
      </c>
      <c r="W39" s="336" t="e">
        <f t="shared" si="4"/>
        <v>#DIV/0!</v>
      </c>
    </row>
    <row r="40" spans="1:32">
      <c r="I40" s="38"/>
      <c r="J40" s="38"/>
    </row>
    <row r="41" spans="1:32" ht="14.5" customHeight="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27">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5" customHeight="1">
      <c r="A43" s="66" t="s">
        <v>30</v>
      </c>
      <c r="B43" s="66" t="s">
        <v>86</v>
      </c>
      <c r="C43" s="66" t="str" cm="1">
        <f t="array" ref="C43">_xlfn.IFNA(_xlfn.IFS(B43="Starter","Starters &amp; Sides",B43="Sides","Starters &amp; Sides"),B43)</f>
        <v>Starters &amp; Sides</v>
      </c>
      <c r="D43" s="71" t="s">
        <v>3570</v>
      </c>
      <c r="E43" s="76">
        <v>5.69</v>
      </c>
      <c r="F43" s="13">
        <v>5.69</v>
      </c>
      <c r="G43" s="13">
        <v>5.69</v>
      </c>
      <c r="H43" s="13">
        <v>5.99</v>
      </c>
      <c r="I43" s="13">
        <v>6.99</v>
      </c>
      <c r="J43" s="13">
        <v>7.49</v>
      </c>
      <c r="K43" s="4">
        <v>7.59</v>
      </c>
      <c r="L43" s="4">
        <v>7.59</v>
      </c>
      <c r="M43" s="4">
        <v>7.59</v>
      </c>
      <c r="N43" s="4">
        <v>7.69</v>
      </c>
      <c r="O43" s="4">
        <v>7.99</v>
      </c>
      <c r="P43" s="15">
        <v>7.99</v>
      </c>
      <c r="Q43" s="337"/>
      <c r="R43" s="15" t="str">
        <f>IF(COUNTA(Q43)=1,"Yes","No")</f>
        <v>No</v>
      </c>
      <c r="S43" s="15" t="str">
        <f>IF(AND(T43="No",R43="Yes"),"Yes","No")</f>
        <v>No</v>
      </c>
      <c r="T43" s="221" t="str">
        <f>IF(COUNTA(P43:Q43)=2,"Yes","No")</f>
        <v>No</v>
      </c>
      <c r="U43" s="223" t="str">
        <f>IF(T43="Yes",Q43/P43-1,"N/A")</f>
        <v>N/A</v>
      </c>
      <c r="V43" s="221"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ht="15" customHeight="1">
      <c r="A44" s="66" t="s">
        <v>30</v>
      </c>
      <c r="B44" s="66" t="s">
        <v>86</v>
      </c>
      <c r="C44" s="66" t="str" cm="1">
        <f t="array" ref="C44">_xlfn.IFNA(_xlfn.IFS(B44="Starter","Starters &amp; Sides",B44="Sides","Starters &amp; Sides"),B44)</f>
        <v>Starters &amp; Sides</v>
      </c>
      <c r="D44" s="71" t="s">
        <v>3571</v>
      </c>
      <c r="E44" s="76"/>
      <c r="F44" s="13"/>
      <c r="G44" s="13"/>
      <c r="H44" s="13"/>
      <c r="I44" s="13"/>
      <c r="J44" s="13"/>
      <c r="K44" s="4"/>
      <c r="L44" s="4"/>
      <c r="M44" s="4">
        <v>7.79</v>
      </c>
      <c r="N44" s="4">
        <v>7.79</v>
      </c>
      <c r="O44" s="4">
        <v>7.99</v>
      </c>
      <c r="P44" s="15"/>
      <c r="Q44" s="337"/>
      <c r="R44" s="15" t="str">
        <f t="shared" ref="R44:R107" si="14">IF(COUNTA(Q44)=1,"Yes","No")</f>
        <v>No</v>
      </c>
      <c r="S44" s="15" t="str">
        <f t="shared" ref="S44:S107" si="15">IF(AND(T44="No",R44="Yes"),"Yes","No")</f>
        <v>No</v>
      </c>
      <c r="T44" s="221" t="str">
        <f t="shared" ref="T44:T107" si="16">IF(COUNTA(P44:Q44)=2,"Yes","No")</f>
        <v>No</v>
      </c>
      <c r="U44" s="223" t="str">
        <f t="shared" ref="U44:U107" si="17">IF(T44="Yes",Q44/P44-1,"N/A")</f>
        <v>N/A</v>
      </c>
      <c r="V44" s="221" t="str">
        <f t="shared" ref="V44:V107" si="18">IF(COUNTA(O44:Q44)=3,"Yes","No")</f>
        <v>No</v>
      </c>
      <c r="W44" s="223" t="str">
        <f t="shared" ref="W44:W107" si="19">IF(V44="Yes",Q44/O44-1,"N/A")</f>
        <v>N/A</v>
      </c>
      <c r="X44" s="221" t="str">
        <f t="shared" ref="X44:X107" si="20">IF(COUNTA(N44:Q44)=4,"Yes","No")</f>
        <v>No</v>
      </c>
      <c r="Y44" s="223" t="str">
        <f t="shared" ref="Y44:Y107" si="21">IF(X44="Yes",Q44/N44-1,"N/A")</f>
        <v>N/A</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2">
      <c r="A45" s="66" t="s">
        <v>30</v>
      </c>
      <c r="B45" s="66" t="s">
        <v>86</v>
      </c>
      <c r="C45" s="66" t="str" cm="1">
        <f t="array" ref="C45">_xlfn.IFNA(_xlfn.IFS(B45="Starter","Starters &amp; Sides",B45="Sides","Starters &amp; Sides"),B45)</f>
        <v>Starters &amp; Sides</v>
      </c>
      <c r="D45" s="71" t="s">
        <v>3572</v>
      </c>
      <c r="E45" s="76">
        <v>5.69</v>
      </c>
      <c r="F45" s="13">
        <v>5.69</v>
      </c>
      <c r="G45" s="13">
        <v>5.69</v>
      </c>
      <c r="H45" s="13"/>
      <c r="I45" s="13"/>
      <c r="J45" s="13"/>
      <c r="K45" s="4"/>
      <c r="L45" s="4"/>
      <c r="M45" s="4">
        <v>6.99</v>
      </c>
      <c r="N45" s="4">
        <v>6.99</v>
      </c>
      <c r="O45" s="4">
        <v>6.99</v>
      </c>
      <c r="P45" s="15">
        <v>6.99</v>
      </c>
      <c r="Q45" s="337"/>
      <c r="R45" s="15" t="str">
        <f t="shared" si="14"/>
        <v>No</v>
      </c>
      <c r="S45" s="15" t="str">
        <f t="shared" si="15"/>
        <v>No</v>
      </c>
      <c r="T45" s="221" t="str">
        <f t="shared" si="16"/>
        <v>No</v>
      </c>
      <c r="U45" s="223" t="str">
        <f t="shared" si="17"/>
        <v>N/A</v>
      </c>
      <c r="V45" s="221" t="str">
        <f t="shared" si="18"/>
        <v>No</v>
      </c>
      <c r="W45" s="223" t="str">
        <f t="shared" si="19"/>
        <v>N/A</v>
      </c>
      <c r="X45" s="221" t="str">
        <f t="shared" si="20"/>
        <v>No</v>
      </c>
      <c r="Y45" s="223" t="str">
        <f t="shared" si="21"/>
        <v>N/A</v>
      </c>
      <c r="Z45" s="222" t="str">
        <f t="shared" si="22"/>
        <v>No</v>
      </c>
      <c r="AA45" s="68" t="str">
        <f t="shared" si="23"/>
        <v>N/A</v>
      </c>
      <c r="AB45" s="65" t="str">
        <f t="shared" si="24"/>
        <v>No</v>
      </c>
      <c r="AC45" s="68" t="str">
        <f t="shared" si="25"/>
        <v>N/A</v>
      </c>
      <c r="AD45" s="65" t="str">
        <f t="shared" si="26"/>
        <v>No</v>
      </c>
      <c r="AE45" s="68" t="str">
        <f t="shared" si="27"/>
        <v>N/A</v>
      </c>
      <c r="AF45" s="66"/>
    </row>
    <row r="46" spans="1:32">
      <c r="A46" s="66" t="s">
        <v>30</v>
      </c>
      <c r="B46" s="66" t="s">
        <v>86</v>
      </c>
      <c r="C46" s="66" t="str" cm="1">
        <f t="array" ref="C46">_xlfn.IFNA(_xlfn.IFS(B46="Starter","Starters &amp; Sides",B46="Sides","Starters &amp; Sides"),B46)</f>
        <v>Starters &amp; Sides</v>
      </c>
      <c r="D46" s="71" t="s">
        <v>3573</v>
      </c>
      <c r="E46" s="76">
        <v>5.69</v>
      </c>
      <c r="F46" s="13">
        <v>5.69</v>
      </c>
      <c r="G46" s="13">
        <v>5.69</v>
      </c>
      <c r="H46" s="13">
        <v>5.99</v>
      </c>
      <c r="I46" s="13">
        <v>6.99</v>
      </c>
      <c r="J46" s="13">
        <v>7.49</v>
      </c>
      <c r="K46" s="4">
        <v>7.59</v>
      </c>
      <c r="L46" s="4">
        <v>7.59</v>
      </c>
      <c r="M46" s="4">
        <v>7.59</v>
      </c>
      <c r="N46" s="4">
        <v>7.69</v>
      </c>
      <c r="O46" s="4">
        <v>7.99</v>
      </c>
      <c r="P46" s="15"/>
      <c r="Q46" s="337"/>
      <c r="R46" s="15" t="str">
        <f t="shared" si="14"/>
        <v>No</v>
      </c>
      <c r="S46" s="15" t="str">
        <f t="shared" si="15"/>
        <v>No</v>
      </c>
      <c r="T46" s="221" t="str">
        <f t="shared" si="16"/>
        <v>No</v>
      </c>
      <c r="U46" s="223" t="str">
        <f t="shared" si="17"/>
        <v>N/A</v>
      </c>
      <c r="V46" s="221" t="str">
        <f t="shared" si="18"/>
        <v>No</v>
      </c>
      <c r="W46" s="223" t="str">
        <f t="shared" si="19"/>
        <v>N/A</v>
      </c>
      <c r="X46" s="221" t="str">
        <f t="shared" si="20"/>
        <v>No</v>
      </c>
      <c r="Y46" s="223" t="str">
        <f t="shared" si="21"/>
        <v>N/A</v>
      </c>
      <c r="Z46" s="222" t="str">
        <f t="shared" si="22"/>
        <v>No</v>
      </c>
      <c r="AA46" s="68" t="str">
        <f t="shared" si="23"/>
        <v>N/A</v>
      </c>
      <c r="AB46" s="65" t="str">
        <f t="shared" si="24"/>
        <v>No</v>
      </c>
      <c r="AC46" s="68" t="str">
        <f t="shared" si="25"/>
        <v>N/A</v>
      </c>
      <c r="AD46" s="65" t="str">
        <f t="shared" si="26"/>
        <v>No</v>
      </c>
      <c r="AE46" s="68" t="str">
        <f t="shared" si="27"/>
        <v>N/A</v>
      </c>
      <c r="AF46" s="66"/>
    </row>
    <row r="47" spans="1:32">
      <c r="A47" s="66" t="s">
        <v>30</v>
      </c>
      <c r="B47" s="66" t="s">
        <v>86</v>
      </c>
      <c r="C47" s="66" t="str" cm="1">
        <f t="array" ref="C47">_xlfn.IFNA(_xlfn.IFS(B47="Starter","Starters &amp; Sides",B47="Sides","Starters &amp; Sides"),B47)</f>
        <v>Starters &amp; Sides</v>
      </c>
      <c r="D47" s="71" t="s">
        <v>3574</v>
      </c>
      <c r="E47" s="76"/>
      <c r="F47" s="13"/>
      <c r="G47" s="13"/>
      <c r="H47" s="13"/>
      <c r="I47" s="13"/>
      <c r="J47" s="13"/>
      <c r="K47" s="4"/>
      <c r="L47" s="4"/>
      <c r="M47" s="4">
        <v>7.79</v>
      </c>
      <c r="N47" s="4">
        <v>7.79</v>
      </c>
      <c r="O47" s="4">
        <v>7.99</v>
      </c>
      <c r="P47" s="15"/>
      <c r="Q47" s="337"/>
      <c r="R47" s="15" t="str">
        <f t="shared" si="14"/>
        <v>No</v>
      </c>
      <c r="S47" s="15" t="str">
        <f t="shared" si="15"/>
        <v>No</v>
      </c>
      <c r="T47" s="221" t="str">
        <f t="shared" si="16"/>
        <v>No</v>
      </c>
      <c r="U47" s="223" t="str">
        <f t="shared" si="17"/>
        <v>N/A</v>
      </c>
      <c r="V47" s="221" t="str">
        <f t="shared" si="18"/>
        <v>No</v>
      </c>
      <c r="W47" s="223" t="str">
        <f t="shared" si="19"/>
        <v>N/A</v>
      </c>
      <c r="X47" s="221" t="str">
        <f t="shared" si="20"/>
        <v>No</v>
      </c>
      <c r="Y47" s="223" t="str">
        <f t="shared" si="21"/>
        <v>N/A</v>
      </c>
      <c r="Z47" s="222" t="str">
        <f t="shared" si="22"/>
        <v>No</v>
      </c>
      <c r="AA47" s="68" t="str">
        <f t="shared" si="23"/>
        <v>N/A</v>
      </c>
      <c r="AB47" s="65" t="str">
        <f t="shared" si="24"/>
        <v>No</v>
      </c>
      <c r="AC47" s="68" t="str">
        <f t="shared" si="25"/>
        <v>N/A</v>
      </c>
      <c r="AD47" s="65" t="str">
        <f t="shared" si="26"/>
        <v>No</v>
      </c>
      <c r="AE47" s="68" t="str">
        <f t="shared" si="27"/>
        <v>N/A</v>
      </c>
      <c r="AF47" s="66"/>
    </row>
    <row r="48" spans="1:32">
      <c r="A48" s="66" t="s">
        <v>30</v>
      </c>
      <c r="B48" s="66" t="s">
        <v>86</v>
      </c>
      <c r="C48" s="66" t="s">
        <v>26</v>
      </c>
      <c r="D48" s="159" t="s">
        <v>3575</v>
      </c>
      <c r="E48" s="76"/>
      <c r="F48" s="13"/>
      <c r="G48" s="13"/>
      <c r="H48" s="13"/>
      <c r="I48" s="13"/>
      <c r="J48" s="13"/>
      <c r="K48" s="4"/>
      <c r="L48" s="4"/>
      <c r="M48" s="4"/>
      <c r="N48" s="4"/>
      <c r="O48" s="4">
        <v>6.49</v>
      </c>
      <c r="P48" s="15">
        <v>6.49</v>
      </c>
      <c r="Q48" s="337"/>
      <c r="R48" s="15" t="str">
        <f t="shared" si="14"/>
        <v>No</v>
      </c>
      <c r="S48" s="15" t="str">
        <f t="shared" si="15"/>
        <v>No</v>
      </c>
      <c r="T48" s="221" t="str">
        <f t="shared" si="16"/>
        <v>No</v>
      </c>
      <c r="U48" s="223" t="str">
        <f t="shared" si="17"/>
        <v>N/A</v>
      </c>
      <c r="V48" s="221" t="str">
        <f t="shared" si="18"/>
        <v>No</v>
      </c>
      <c r="W48" s="223" t="str">
        <f t="shared" si="19"/>
        <v>N/A</v>
      </c>
      <c r="X48" s="221" t="str">
        <f t="shared" si="20"/>
        <v>No</v>
      </c>
      <c r="Y48" s="223" t="str">
        <f t="shared" si="21"/>
        <v>N/A</v>
      </c>
      <c r="Z48" s="222" t="str">
        <f t="shared" si="22"/>
        <v>No</v>
      </c>
      <c r="AA48" s="68" t="str">
        <f t="shared" si="23"/>
        <v>N/A</v>
      </c>
      <c r="AB48" s="65" t="str">
        <f t="shared" si="24"/>
        <v>No</v>
      </c>
      <c r="AC48" s="68" t="str">
        <f t="shared" si="25"/>
        <v>N/A</v>
      </c>
      <c r="AD48" s="65" t="str">
        <f t="shared" si="26"/>
        <v>No</v>
      </c>
      <c r="AE48" s="68" t="str">
        <f t="shared" si="27"/>
        <v>N/A</v>
      </c>
      <c r="AF48" s="66"/>
    </row>
    <row r="49" spans="1:32">
      <c r="A49" s="66" t="s">
        <v>30</v>
      </c>
      <c r="B49" s="66" t="s">
        <v>86</v>
      </c>
      <c r="C49" s="66" t="str" cm="1">
        <f t="array" ref="C49">_xlfn.IFNA(_xlfn.IFS(B49="Starter","Starters &amp; Sides",B49="Sides","Starters &amp; Sides"),B49)</f>
        <v>Starters &amp; Sides</v>
      </c>
      <c r="D49" s="71" t="s">
        <v>387</v>
      </c>
      <c r="E49" s="76">
        <v>3.99</v>
      </c>
      <c r="F49" s="13">
        <v>3.99</v>
      </c>
      <c r="G49" s="13">
        <v>3.99</v>
      </c>
      <c r="H49" s="13">
        <v>4.29</v>
      </c>
      <c r="I49" s="13">
        <v>4.49</v>
      </c>
      <c r="J49" s="13">
        <v>4.79</v>
      </c>
      <c r="K49" s="4">
        <v>5.29</v>
      </c>
      <c r="L49" s="4">
        <v>5.29</v>
      </c>
      <c r="M49" s="4">
        <v>5.29</v>
      </c>
      <c r="N49" s="4">
        <v>5.39</v>
      </c>
      <c r="O49" s="4">
        <v>5.49</v>
      </c>
      <c r="P49" s="15">
        <v>5.49</v>
      </c>
      <c r="Q49" s="337"/>
      <c r="R49" s="15" t="str">
        <f t="shared" si="14"/>
        <v>No</v>
      </c>
      <c r="S49" s="15" t="str">
        <f t="shared" si="15"/>
        <v>No</v>
      </c>
      <c r="T49" s="221" t="str">
        <f t="shared" si="16"/>
        <v>No</v>
      </c>
      <c r="U49" s="223" t="str">
        <f t="shared" si="17"/>
        <v>N/A</v>
      </c>
      <c r="V49" s="221" t="str">
        <f t="shared" si="18"/>
        <v>No</v>
      </c>
      <c r="W49" s="223" t="str">
        <f t="shared" si="19"/>
        <v>N/A</v>
      </c>
      <c r="X49" s="221" t="str">
        <f t="shared" si="20"/>
        <v>No</v>
      </c>
      <c r="Y49" s="223" t="str">
        <f t="shared" si="21"/>
        <v>N/A</v>
      </c>
      <c r="Z49" s="222" t="str">
        <f t="shared" si="22"/>
        <v>No</v>
      </c>
      <c r="AA49" s="68" t="str">
        <f t="shared" si="23"/>
        <v>N/A</v>
      </c>
      <c r="AB49" s="65" t="str">
        <f t="shared" si="24"/>
        <v>No</v>
      </c>
      <c r="AC49" s="68" t="str">
        <f t="shared" si="25"/>
        <v>N/A</v>
      </c>
      <c r="AD49" s="65" t="str">
        <f t="shared" si="26"/>
        <v>No</v>
      </c>
      <c r="AE49" s="68" t="str">
        <f t="shared" si="27"/>
        <v>N/A</v>
      </c>
      <c r="AF49" s="66"/>
    </row>
    <row r="50" spans="1:32">
      <c r="A50" s="66" t="s">
        <v>30</v>
      </c>
      <c r="B50" s="66" t="s">
        <v>86</v>
      </c>
      <c r="C50" s="66" t="str" cm="1">
        <f t="array" ref="C50">_xlfn.IFNA(_xlfn.IFS(B50="Starter","Starters &amp; Sides",B50="Sides","Starters &amp; Sides"),B50)</f>
        <v>Starters &amp; Sides</v>
      </c>
      <c r="D50" s="71" t="s">
        <v>2534</v>
      </c>
      <c r="E50" s="76">
        <v>4.29</v>
      </c>
      <c r="F50" s="13">
        <v>4.29</v>
      </c>
      <c r="G50" s="13">
        <v>4.29</v>
      </c>
      <c r="H50" s="13">
        <v>4.49</v>
      </c>
      <c r="I50" s="13">
        <v>4.99</v>
      </c>
      <c r="J50" s="13">
        <v>5.29</v>
      </c>
      <c r="K50" s="4">
        <v>5.29</v>
      </c>
      <c r="L50" s="4">
        <v>5.29</v>
      </c>
      <c r="M50" s="4">
        <v>5.29</v>
      </c>
      <c r="N50" s="4">
        <v>5.29</v>
      </c>
      <c r="O50" s="4">
        <v>5.49</v>
      </c>
      <c r="P50" s="15">
        <v>5.49</v>
      </c>
      <c r="Q50" s="337"/>
      <c r="R50" s="15" t="str">
        <f t="shared" si="14"/>
        <v>No</v>
      </c>
      <c r="S50" s="15" t="str">
        <f t="shared" si="15"/>
        <v>No</v>
      </c>
      <c r="T50" s="221" t="str">
        <f t="shared" si="16"/>
        <v>No</v>
      </c>
      <c r="U50" s="223" t="str">
        <f t="shared" si="17"/>
        <v>N/A</v>
      </c>
      <c r="V50" s="221" t="str">
        <f t="shared" si="18"/>
        <v>No</v>
      </c>
      <c r="W50" s="223" t="str">
        <f t="shared" si="19"/>
        <v>N/A</v>
      </c>
      <c r="X50" s="221" t="str">
        <f t="shared" si="20"/>
        <v>No</v>
      </c>
      <c r="Y50" s="223" t="str">
        <f t="shared" si="21"/>
        <v>N/A</v>
      </c>
      <c r="Z50" s="222" t="str">
        <f t="shared" si="22"/>
        <v>No</v>
      </c>
      <c r="AA50" s="68" t="str">
        <f t="shared" si="23"/>
        <v>N/A</v>
      </c>
      <c r="AB50" s="65" t="str">
        <f t="shared" si="24"/>
        <v>No</v>
      </c>
      <c r="AC50" s="68" t="str">
        <f t="shared" si="25"/>
        <v>N/A</v>
      </c>
      <c r="AD50" s="65" t="str">
        <f t="shared" si="26"/>
        <v>No</v>
      </c>
      <c r="AE50" s="68" t="str">
        <f t="shared" si="27"/>
        <v>N/A</v>
      </c>
      <c r="AF50" s="66"/>
    </row>
    <row r="51" spans="1:32">
      <c r="A51" s="66" t="s">
        <v>30</v>
      </c>
      <c r="B51" s="66" t="s">
        <v>86</v>
      </c>
      <c r="C51" s="66" t="str" cm="1">
        <f t="array" ref="C51">_xlfn.IFNA(_xlfn.IFS(B51="Starter","Starters &amp; Sides",B51="Sides","Starters &amp; Sides"),B51)</f>
        <v>Starters &amp; Sides</v>
      </c>
      <c r="D51" s="71" t="s">
        <v>3576</v>
      </c>
      <c r="E51" s="76">
        <v>5.29</v>
      </c>
      <c r="F51" s="13">
        <v>5.29</v>
      </c>
      <c r="G51" s="13">
        <v>5.29</v>
      </c>
      <c r="H51" s="13">
        <v>5.59</v>
      </c>
      <c r="I51" s="13">
        <v>5.99</v>
      </c>
      <c r="J51" s="13">
        <v>6.39</v>
      </c>
      <c r="K51" s="4">
        <v>6.39</v>
      </c>
      <c r="L51" s="4">
        <v>6.39</v>
      </c>
      <c r="M51" s="4">
        <v>6.39</v>
      </c>
      <c r="N51" s="4">
        <v>6.79</v>
      </c>
      <c r="O51" s="4">
        <v>6.49</v>
      </c>
      <c r="P51" s="15">
        <v>6.49</v>
      </c>
      <c r="Q51" s="337"/>
      <c r="R51" s="15" t="str">
        <f t="shared" si="14"/>
        <v>No</v>
      </c>
      <c r="S51" s="15" t="str">
        <f t="shared" si="15"/>
        <v>No</v>
      </c>
      <c r="T51" s="221" t="str">
        <f t="shared" si="16"/>
        <v>No</v>
      </c>
      <c r="U51" s="223" t="str">
        <f t="shared" si="17"/>
        <v>N/A</v>
      </c>
      <c r="V51" s="221" t="str">
        <f t="shared" si="18"/>
        <v>No</v>
      </c>
      <c r="W51" s="223" t="str">
        <f t="shared" si="19"/>
        <v>N/A</v>
      </c>
      <c r="X51" s="221" t="str">
        <f t="shared" si="20"/>
        <v>No</v>
      </c>
      <c r="Y51" s="223" t="str">
        <f t="shared" si="21"/>
        <v>N/A</v>
      </c>
      <c r="Z51" s="222" t="str">
        <f t="shared" si="22"/>
        <v>No</v>
      </c>
      <c r="AA51" s="68" t="str">
        <f t="shared" si="23"/>
        <v>N/A</v>
      </c>
      <c r="AB51" s="65" t="str">
        <f t="shared" si="24"/>
        <v>No</v>
      </c>
      <c r="AC51" s="68" t="str">
        <f t="shared" si="25"/>
        <v>N/A</v>
      </c>
      <c r="AD51" s="65" t="str">
        <f t="shared" si="26"/>
        <v>No</v>
      </c>
      <c r="AE51" s="68" t="str">
        <f t="shared" si="27"/>
        <v>N/A</v>
      </c>
      <c r="AF51" s="66"/>
    </row>
    <row r="52" spans="1:32">
      <c r="A52" s="66" t="s">
        <v>30</v>
      </c>
      <c r="B52" s="66" t="s">
        <v>86</v>
      </c>
      <c r="C52" s="66" t="str" cm="1">
        <f t="array" ref="C52">_xlfn.IFNA(_xlfn.IFS(B52="Starter","Starters &amp; Sides",B52="Sides","Starters &amp; Sides"),B52)</f>
        <v>Starters &amp; Sides</v>
      </c>
      <c r="D52" s="71" t="s">
        <v>718</v>
      </c>
      <c r="E52" s="76"/>
      <c r="F52" s="13"/>
      <c r="G52" s="13"/>
      <c r="H52" s="13"/>
      <c r="I52" s="13"/>
      <c r="J52" s="13"/>
      <c r="K52" s="4"/>
      <c r="L52" s="4"/>
      <c r="M52" s="4">
        <v>6.99</v>
      </c>
      <c r="N52" s="4">
        <v>7.39</v>
      </c>
      <c r="O52" s="4">
        <v>7.99</v>
      </c>
      <c r="P52" s="15">
        <v>7.99</v>
      </c>
      <c r="Q52" s="337"/>
      <c r="R52" s="15" t="str">
        <f t="shared" si="14"/>
        <v>No</v>
      </c>
      <c r="S52" s="15" t="str">
        <f t="shared" si="15"/>
        <v>No</v>
      </c>
      <c r="T52" s="221" t="str">
        <f t="shared" si="16"/>
        <v>No</v>
      </c>
      <c r="U52" s="223" t="str">
        <f t="shared" si="17"/>
        <v>N/A</v>
      </c>
      <c r="V52" s="221" t="str">
        <f t="shared" si="18"/>
        <v>No</v>
      </c>
      <c r="W52" s="223" t="str">
        <f t="shared" si="19"/>
        <v>N/A</v>
      </c>
      <c r="X52" s="221" t="str">
        <f t="shared" si="20"/>
        <v>No</v>
      </c>
      <c r="Y52" s="223" t="str">
        <f t="shared" si="21"/>
        <v>N/A</v>
      </c>
      <c r="Z52" s="222" t="str">
        <f t="shared" si="22"/>
        <v>No</v>
      </c>
      <c r="AA52" s="68" t="str">
        <f t="shared" si="23"/>
        <v>N/A</v>
      </c>
      <c r="AB52" s="65" t="str">
        <f t="shared" si="24"/>
        <v>No</v>
      </c>
      <c r="AC52" s="68" t="str">
        <f t="shared" si="25"/>
        <v>N/A</v>
      </c>
      <c r="AD52" s="65" t="str">
        <f t="shared" si="26"/>
        <v>No</v>
      </c>
      <c r="AE52" s="68" t="str">
        <f t="shared" si="27"/>
        <v>N/A</v>
      </c>
      <c r="AF52" s="66"/>
    </row>
    <row r="53" spans="1:32">
      <c r="A53" s="66" t="s">
        <v>30</v>
      </c>
      <c r="B53" s="66" t="s">
        <v>86</v>
      </c>
      <c r="C53" s="66" t="str" cm="1">
        <f t="array" ref="C53">_xlfn.IFNA(_xlfn.IFS(B53="Starter","Starters &amp; Sides",B53="Sides","Starters &amp; Sides"),B53)</f>
        <v>Starters &amp; Sides</v>
      </c>
      <c r="D53" s="315" t="s">
        <v>3577</v>
      </c>
      <c r="E53" s="76">
        <v>5.59</v>
      </c>
      <c r="F53" s="13">
        <v>5.59</v>
      </c>
      <c r="G53" s="13">
        <v>5.59</v>
      </c>
      <c r="H53" s="13">
        <v>5.99</v>
      </c>
      <c r="I53" s="13"/>
      <c r="J53" s="13"/>
      <c r="K53" s="4"/>
      <c r="L53" s="4"/>
      <c r="M53" s="4"/>
      <c r="N53" s="4"/>
      <c r="O53" s="4"/>
      <c r="P53" s="15"/>
      <c r="Q53" s="337"/>
      <c r="R53" s="15" t="str">
        <f t="shared" si="14"/>
        <v>No</v>
      </c>
      <c r="S53" s="15" t="str">
        <f t="shared" si="15"/>
        <v>No</v>
      </c>
      <c r="T53" s="221" t="str">
        <f t="shared" si="16"/>
        <v>No</v>
      </c>
      <c r="U53" s="223" t="str">
        <f t="shared" si="17"/>
        <v>N/A</v>
      </c>
      <c r="V53" s="221" t="str">
        <f t="shared" si="18"/>
        <v>No</v>
      </c>
      <c r="W53" s="223" t="str">
        <f t="shared" si="19"/>
        <v>N/A</v>
      </c>
      <c r="X53" s="221" t="str">
        <f t="shared" si="20"/>
        <v>No</v>
      </c>
      <c r="Y53" s="223" t="str">
        <f t="shared" si="21"/>
        <v>N/A</v>
      </c>
      <c r="Z53" s="222" t="str">
        <f t="shared" si="22"/>
        <v>No</v>
      </c>
      <c r="AA53" s="68" t="str">
        <f t="shared" si="23"/>
        <v>N/A</v>
      </c>
      <c r="AB53" s="65" t="str">
        <f t="shared" si="24"/>
        <v>No</v>
      </c>
      <c r="AC53" s="68" t="str">
        <f t="shared" si="25"/>
        <v>N/A</v>
      </c>
      <c r="AD53" s="65" t="str">
        <f t="shared" si="26"/>
        <v>No</v>
      </c>
      <c r="AE53" s="68" t="str">
        <f t="shared" si="27"/>
        <v>N/A</v>
      </c>
      <c r="AF53" s="66"/>
    </row>
    <row r="54" spans="1:32" ht="15" customHeight="1">
      <c r="A54" s="66" t="s">
        <v>30</v>
      </c>
      <c r="B54" s="66" t="s">
        <v>86</v>
      </c>
      <c r="C54" s="66" t="str" cm="1">
        <f t="array" ref="C54">_xlfn.IFNA(_xlfn.IFS(B54="Starter","Starters &amp; Sides",B54="Sides","Starters &amp; Sides"),B54)</f>
        <v>Starters &amp; Sides</v>
      </c>
      <c r="D54" s="71" t="s">
        <v>3578</v>
      </c>
      <c r="E54" s="76">
        <v>3.49</v>
      </c>
      <c r="F54" s="13">
        <v>3.49</v>
      </c>
      <c r="G54" s="13">
        <v>3.49</v>
      </c>
      <c r="H54" s="13">
        <v>3.49</v>
      </c>
      <c r="I54" s="13">
        <v>3.99</v>
      </c>
      <c r="J54" s="13">
        <v>4.29</v>
      </c>
      <c r="K54" s="4">
        <v>4.29</v>
      </c>
      <c r="L54" s="4">
        <v>4.29</v>
      </c>
      <c r="M54" s="4">
        <v>4.29</v>
      </c>
      <c r="N54" s="4">
        <v>4.29</v>
      </c>
      <c r="O54" s="4">
        <v>4.49</v>
      </c>
      <c r="P54" s="15">
        <v>4.49</v>
      </c>
      <c r="Q54" s="337"/>
      <c r="R54" s="15" t="str">
        <f t="shared" si="14"/>
        <v>No</v>
      </c>
      <c r="S54" s="15" t="str">
        <f t="shared" si="15"/>
        <v>No</v>
      </c>
      <c r="T54" s="221" t="str">
        <f t="shared" si="16"/>
        <v>No</v>
      </c>
      <c r="U54" s="223" t="str">
        <f t="shared" si="17"/>
        <v>N/A</v>
      </c>
      <c r="V54" s="221" t="str">
        <f t="shared" si="18"/>
        <v>No</v>
      </c>
      <c r="W54" s="223" t="str">
        <f t="shared" si="19"/>
        <v>N/A</v>
      </c>
      <c r="X54" s="221" t="str">
        <f t="shared" si="20"/>
        <v>No</v>
      </c>
      <c r="Y54" s="223" t="str">
        <f t="shared" si="21"/>
        <v>N/A</v>
      </c>
      <c r="Z54" s="222" t="str">
        <f t="shared" si="22"/>
        <v>No</v>
      </c>
      <c r="AA54" s="68" t="str">
        <f t="shared" si="23"/>
        <v>N/A</v>
      </c>
      <c r="AB54" s="65" t="str">
        <f t="shared" si="24"/>
        <v>No</v>
      </c>
      <c r="AC54" s="68" t="str">
        <f t="shared" si="25"/>
        <v>N/A</v>
      </c>
      <c r="AD54" s="65" t="str">
        <f t="shared" si="26"/>
        <v>No</v>
      </c>
      <c r="AE54" s="68" t="str">
        <f t="shared" si="27"/>
        <v>N/A</v>
      </c>
      <c r="AF54" s="66"/>
    </row>
    <row r="55" spans="1:32">
      <c r="A55" s="66" t="s">
        <v>30</v>
      </c>
      <c r="B55" s="66" t="s">
        <v>86</v>
      </c>
      <c r="C55" s="66" t="str" cm="1">
        <f t="array" ref="C55">_xlfn.IFNA(_xlfn.IFS(B55="Starter","Starters &amp; Sides",B55="Sides","Starters &amp; Sides"),B55)</f>
        <v>Starters &amp; Sides</v>
      </c>
      <c r="D55" s="71" t="s">
        <v>2008</v>
      </c>
      <c r="E55" s="76">
        <v>4.3899999999999997</v>
      </c>
      <c r="F55" s="13">
        <v>4.3899999999999997</v>
      </c>
      <c r="G55" s="13">
        <v>4.3899999999999997</v>
      </c>
      <c r="H55" s="13">
        <v>4.6900000000000004</v>
      </c>
      <c r="I55" s="13"/>
      <c r="J55" s="13">
        <v>4.99</v>
      </c>
      <c r="K55" s="4">
        <v>5.29</v>
      </c>
      <c r="L55" s="4">
        <v>5.29</v>
      </c>
      <c r="M55" s="4">
        <v>5.29</v>
      </c>
      <c r="N55" s="4">
        <v>5.29</v>
      </c>
      <c r="O55" s="4">
        <v>5.49</v>
      </c>
      <c r="P55" s="15">
        <v>5.49</v>
      </c>
      <c r="Q55" s="337"/>
      <c r="R55" s="15" t="str">
        <f t="shared" si="14"/>
        <v>No</v>
      </c>
      <c r="S55" s="15" t="str">
        <f t="shared" si="15"/>
        <v>No</v>
      </c>
      <c r="T55" s="221" t="str">
        <f t="shared" si="16"/>
        <v>No</v>
      </c>
      <c r="U55" s="223" t="str">
        <f t="shared" si="17"/>
        <v>N/A</v>
      </c>
      <c r="V55" s="221" t="str">
        <f t="shared" si="18"/>
        <v>No</v>
      </c>
      <c r="W55" s="223" t="str">
        <f t="shared" si="19"/>
        <v>N/A</v>
      </c>
      <c r="X55" s="221" t="str">
        <f t="shared" si="20"/>
        <v>No</v>
      </c>
      <c r="Y55" s="223" t="str">
        <f t="shared" si="21"/>
        <v>N/A</v>
      </c>
      <c r="Z55" s="222" t="str">
        <f t="shared" si="22"/>
        <v>No</v>
      </c>
      <c r="AA55" s="68" t="str">
        <f t="shared" si="23"/>
        <v>N/A</v>
      </c>
      <c r="AB55" s="65" t="str">
        <f t="shared" si="24"/>
        <v>No</v>
      </c>
      <c r="AC55" s="68" t="str">
        <f t="shared" si="25"/>
        <v>N/A</v>
      </c>
      <c r="AD55" s="65" t="str">
        <f t="shared" si="26"/>
        <v>No</v>
      </c>
      <c r="AE55" s="68" t="str">
        <f t="shared" si="27"/>
        <v>N/A</v>
      </c>
      <c r="AF55" s="66"/>
    </row>
    <row r="56" spans="1:32">
      <c r="A56" s="66" t="s">
        <v>30</v>
      </c>
      <c r="B56" s="66" t="s">
        <v>86</v>
      </c>
      <c r="C56" s="66" t="str" cm="1">
        <f t="array" ref="C56">_xlfn.IFNA(_xlfn.IFS(B56="Starter","Starters &amp; Sides",B56="Sides","Starters &amp; Sides"),B56)</f>
        <v>Starters &amp; Sides</v>
      </c>
      <c r="D56" s="71" t="s">
        <v>3579</v>
      </c>
      <c r="E56" s="76"/>
      <c r="F56" s="13"/>
      <c r="G56" s="13"/>
      <c r="H56" s="13"/>
      <c r="I56" s="13">
        <v>6.79</v>
      </c>
      <c r="J56" s="13">
        <v>6.89</v>
      </c>
      <c r="K56" s="4">
        <v>7.19</v>
      </c>
      <c r="L56" s="4">
        <v>7.19</v>
      </c>
      <c r="M56" s="4">
        <v>6.99</v>
      </c>
      <c r="N56" s="4">
        <v>6.99</v>
      </c>
      <c r="O56" s="4">
        <v>6.99</v>
      </c>
      <c r="P56" s="15">
        <v>6.99</v>
      </c>
      <c r="Q56" s="337"/>
      <c r="R56" s="15" t="str">
        <f t="shared" si="14"/>
        <v>No</v>
      </c>
      <c r="S56" s="15" t="str">
        <f t="shared" si="15"/>
        <v>No</v>
      </c>
      <c r="T56" s="221" t="str">
        <f t="shared" si="16"/>
        <v>No</v>
      </c>
      <c r="U56" s="223" t="str">
        <f t="shared" si="17"/>
        <v>N/A</v>
      </c>
      <c r="V56" s="221" t="str">
        <f t="shared" si="18"/>
        <v>No</v>
      </c>
      <c r="W56" s="223" t="str">
        <f t="shared" si="19"/>
        <v>N/A</v>
      </c>
      <c r="X56" s="221" t="str">
        <f t="shared" si="20"/>
        <v>No</v>
      </c>
      <c r="Y56" s="223" t="str">
        <f t="shared" si="21"/>
        <v>N/A</v>
      </c>
      <c r="Z56" s="222" t="str">
        <f t="shared" si="22"/>
        <v>No</v>
      </c>
      <c r="AA56" s="68" t="str">
        <f t="shared" si="23"/>
        <v>N/A</v>
      </c>
      <c r="AB56" s="65" t="str">
        <f t="shared" si="24"/>
        <v>No</v>
      </c>
      <c r="AC56" s="68" t="str">
        <f t="shared" si="25"/>
        <v>N/A</v>
      </c>
      <c r="AD56" s="65" t="str">
        <f t="shared" si="26"/>
        <v>No</v>
      </c>
      <c r="AE56" s="68" t="str">
        <f t="shared" si="27"/>
        <v>N/A</v>
      </c>
      <c r="AF56" s="66"/>
    </row>
    <row r="57" spans="1:32">
      <c r="A57" s="66" t="s">
        <v>30</v>
      </c>
      <c r="B57" s="66" t="s">
        <v>86</v>
      </c>
      <c r="C57" s="66" t="str" cm="1">
        <f t="array" ref="C57">_xlfn.IFNA(_xlfn.IFS(B57="Starter","Starters &amp; Sides",B57="Sides","Starters &amp; Sides"),B57)</f>
        <v>Starters &amp; Sides</v>
      </c>
      <c r="D57" s="316" t="s">
        <v>3580</v>
      </c>
      <c r="E57" s="76"/>
      <c r="F57" s="13"/>
      <c r="G57" s="13"/>
      <c r="H57" s="13"/>
      <c r="I57" s="13">
        <v>6.99</v>
      </c>
      <c r="J57" s="13">
        <v>7.39</v>
      </c>
      <c r="K57" s="4">
        <v>7.69</v>
      </c>
      <c r="L57" s="4">
        <v>7.69</v>
      </c>
      <c r="M57" s="4">
        <v>7.49</v>
      </c>
      <c r="N57" s="4">
        <v>7.89</v>
      </c>
      <c r="O57" s="4"/>
      <c r="P57" s="15"/>
      <c r="Q57" s="337"/>
      <c r="R57" s="15" t="str">
        <f t="shared" si="14"/>
        <v>No</v>
      </c>
      <c r="S57" s="15" t="str">
        <f t="shared" si="15"/>
        <v>No</v>
      </c>
      <c r="T57" s="221" t="str">
        <f t="shared" si="16"/>
        <v>No</v>
      </c>
      <c r="U57" s="223" t="str">
        <f t="shared" si="17"/>
        <v>N/A</v>
      </c>
      <c r="V57" s="221" t="str">
        <f t="shared" si="18"/>
        <v>No</v>
      </c>
      <c r="W57" s="223" t="str">
        <f t="shared" si="19"/>
        <v>N/A</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c r="A58" s="66" t="s">
        <v>30</v>
      </c>
      <c r="B58" s="66" t="s">
        <v>86</v>
      </c>
      <c r="C58" s="66" t="str" cm="1">
        <f t="array" ref="C58">_xlfn.IFNA(_xlfn.IFS(B58="Starter","Starters &amp; Sides",B58="Sides","Starters &amp; Sides"),B58)</f>
        <v>Starters &amp; Sides</v>
      </c>
      <c r="D58" s="71" t="s">
        <v>3581</v>
      </c>
      <c r="E58" s="76"/>
      <c r="F58" s="13"/>
      <c r="G58" s="13"/>
      <c r="H58" s="13"/>
      <c r="I58" s="13">
        <v>7.29</v>
      </c>
      <c r="J58" s="13">
        <v>7.69</v>
      </c>
      <c r="K58" s="4">
        <v>7.79</v>
      </c>
      <c r="L58" s="4">
        <v>7.79</v>
      </c>
      <c r="M58" s="4">
        <v>7.69</v>
      </c>
      <c r="N58" s="4">
        <v>7.69</v>
      </c>
      <c r="O58" s="4">
        <v>7.99</v>
      </c>
      <c r="P58" s="15">
        <v>7.99</v>
      </c>
      <c r="Q58" s="337"/>
      <c r="R58" s="15" t="str">
        <f t="shared" si="14"/>
        <v>No</v>
      </c>
      <c r="S58" s="15" t="str">
        <f t="shared" si="15"/>
        <v>No</v>
      </c>
      <c r="T58" s="221" t="str">
        <f t="shared" si="16"/>
        <v>No</v>
      </c>
      <c r="U58" s="223" t="str">
        <f t="shared" si="17"/>
        <v>N/A</v>
      </c>
      <c r="V58" s="221" t="str">
        <f t="shared" si="18"/>
        <v>No</v>
      </c>
      <c r="W58" s="223" t="str">
        <f t="shared" si="19"/>
        <v>N/A</v>
      </c>
      <c r="X58" s="221" t="str">
        <f t="shared" si="20"/>
        <v>No</v>
      </c>
      <c r="Y58" s="223" t="str">
        <f t="shared" si="21"/>
        <v>N/A</v>
      </c>
      <c r="Z58" s="222" t="str">
        <f t="shared" si="22"/>
        <v>No</v>
      </c>
      <c r="AA58" s="68" t="str">
        <f t="shared" si="23"/>
        <v>N/A</v>
      </c>
      <c r="AB58" s="65" t="str">
        <f t="shared" si="24"/>
        <v>No</v>
      </c>
      <c r="AC58" s="68" t="str">
        <f t="shared" si="25"/>
        <v>N/A</v>
      </c>
      <c r="AD58" s="65" t="str">
        <f t="shared" si="26"/>
        <v>No</v>
      </c>
      <c r="AE58" s="68" t="str">
        <f t="shared" si="27"/>
        <v>N/A</v>
      </c>
      <c r="AF58" s="66"/>
    </row>
    <row r="59" spans="1:32">
      <c r="A59" s="66" t="s">
        <v>30</v>
      </c>
      <c r="B59" s="66" t="s">
        <v>86</v>
      </c>
      <c r="C59" s="66" t="str" cm="1">
        <f t="array" ref="C59">_xlfn.IFNA(_xlfn.IFS(B59="Starter","Starters &amp; Sides",B59="Sides","Starters &amp; Sides"),B59)</f>
        <v>Starters &amp; Sides</v>
      </c>
      <c r="D59" s="71" t="s">
        <v>3582</v>
      </c>
      <c r="E59" s="76"/>
      <c r="F59" s="13"/>
      <c r="G59" s="13"/>
      <c r="H59" s="13"/>
      <c r="I59" s="13">
        <v>7.29</v>
      </c>
      <c r="J59" s="13">
        <v>7.89</v>
      </c>
      <c r="K59" s="4">
        <v>7.99</v>
      </c>
      <c r="L59" s="4">
        <v>7.99</v>
      </c>
      <c r="M59" s="4">
        <v>7.89</v>
      </c>
      <c r="N59" s="4">
        <v>7.89</v>
      </c>
      <c r="O59" s="4">
        <v>7.99</v>
      </c>
      <c r="P59" s="15">
        <v>7.99</v>
      </c>
      <c r="Q59" s="337"/>
      <c r="R59" s="15" t="str">
        <f t="shared" si="14"/>
        <v>No</v>
      </c>
      <c r="S59" s="15" t="str">
        <f t="shared" si="15"/>
        <v>No</v>
      </c>
      <c r="T59" s="221" t="str">
        <f t="shared" si="16"/>
        <v>No</v>
      </c>
      <c r="U59" s="223" t="str">
        <f t="shared" si="17"/>
        <v>N/A</v>
      </c>
      <c r="V59" s="221"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c r="A60" s="66" t="s">
        <v>30</v>
      </c>
      <c r="B60" s="66" t="s">
        <v>86</v>
      </c>
      <c r="C60" s="66" t="str" cm="1">
        <f t="array" ref="C60">_xlfn.IFNA(_xlfn.IFS(B60="Starter","Starters &amp; Sides",B60="Sides","Starters &amp; Sides"),B60)</f>
        <v>Starters &amp; Sides</v>
      </c>
      <c r="D60" s="315" t="s">
        <v>299</v>
      </c>
      <c r="E60" s="76"/>
      <c r="F60" s="13"/>
      <c r="G60" s="13"/>
      <c r="H60" s="13"/>
      <c r="I60" s="13">
        <v>6.49</v>
      </c>
      <c r="J60" s="13">
        <v>6.99</v>
      </c>
      <c r="K60" s="4">
        <v>6.99</v>
      </c>
      <c r="L60" s="4">
        <v>6.99</v>
      </c>
      <c r="M60" s="4"/>
      <c r="N60" s="4"/>
      <c r="O60" s="4"/>
      <c r="P60" s="15"/>
      <c r="Q60" s="337"/>
      <c r="R60" s="15" t="str">
        <f t="shared" si="14"/>
        <v>No</v>
      </c>
      <c r="S60" s="15" t="str">
        <f t="shared" si="15"/>
        <v>No</v>
      </c>
      <c r="T60" s="221" t="str">
        <f t="shared" si="16"/>
        <v>No</v>
      </c>
      <c r="U60" s="223" t="str">
        <f t="shared" si="17"/>
        <v>N/A</v>
      </c>
      <c r="V60" s="221" t="str">
        <f t="shared" si="18"/>
        <v>No</v>
      </c>
      <c r="W60" s="223" t="str">
        <f t="shared" si="19"/>
        <v>N/A</v>
      </c>
      <c r="X60" s="221" t="str">
        <f t="shared" si="20"/>
        <v>No</v>
      </c>
      <c r="Y60" s="223" t="str">
        <f t="shared" si="21"/>
        <v>N/A</v>
      </c>
      <c r="Z60" s="222" t="str">
        <f t="shared" si="22"/>
        <v>No</v>
      </c>
      <c r="AA60" s="68" t="str">
        <f t="shared" si="23"/>
        <v>N/A</v>
      </c>
      <c r="AB60" s="65" t="str">
        <f t="shared" si="24"/>
        <v>No</v>
      </c>
      <c r="AC60" s="68" t="str">
        <f t="shared" si="25"/>
        <v>N/A</v>
      </c>
      <c r="AD60" s="65" t="str">
        <f t="shared" si="26"/>
        <v>No</v>
      </c>
      <c r="AE60" s="68" t="str">
        <f t="shared" si="27"/>
        <v>N/A</v>
      </c>
      <c r="AF60" s="66"/>
    </row>
    <row r="61" spans="1:32">
      <c r="A61" s="66" t="s">
        <v>30</v>
      </c>
      <c r="B61" s="66" t="s">
        <v>86</v>
      </c>
      <c r="C61" s="66" t="str" cm="1">
        <f t="array" ref="C61">_xlfn.IFNA(_xlfn.IFS(B61="Starter","Starters &amp; Sides",B61="Sides","Starters &amp; Sides"),B61)</f>
        <v>Starters &amp; Sides</v>
      </c>
      <c r="D61" s="315" t="s">
        <v>3583</v>
      </c>
      <c r="E61" s="76"/>
      <c r="F61" s="13"/>
      <c r="G61" s="13"/>
      <c r="H61" s="13"/>
      <c r="I61" s="13">
        <v>8.99</v>
      </c>
      <c r="J61" s="13">
        <v>9.99</v>
      </c>
      <c r="K61" s="4">
        <v>10.49</v>
      </c>
      <c r="L61" s="4">
        <v>10.49</v>
      </c>
      <c r="M61" s="4"/>
      <c r="N61" s="4"/>
      <c r="O61" s="4"/>
      <c r="P61" s="15"/>
      <c r="Q61" s="337"/>
      <c r="R61" s="15" t="str">
        <f t="shared" si="14"/>
        <v>No</v>
      </c>
      <c r="S61" s="15" t="str">
        <f t="shared" si="15"/>
        <v>No</v>
      </c>
      <c r="T61" s="221" t="str">
        <f t="shared" si="16"/>
        <v>No</v>
      </c>
      <c r="U61" s="223" t="str">
        <f t="shared" si="17"/>
        <v>N/A</v>
      </c>
      <c r="V61" s="221" t="str">
        <f t="shared" si="18"/>
        <v>No</v>
      </c>
      <c r="W61" s="223" t="str">
        <f t="shared" si="19"/>
        <v>N/A</v>
      </c>
      <c r="X61" s="221" t="str">
        <f t="shared" si="20"/>
        <v>No</v>
      </c>
      <c r="Y61" s="223" t="str">
        <f t="shared" si="21"/>
        <v>N/A</v>
      </c>
      <c r="Z61" s="222" t="str">
        <f t="shared" si="22"/>
        <v>No</v>
      </c>
      <c r="AA61" s="68" t="str">
        <f t="shared" si="23"/>
        <v>N/A</v>
      </c>
      <c r="AB61" s="65" t="str">
        <f t="shared" si="24"/>
        <v>No</v>
      </c>
      <c r="AC61" s="68" t="str">
        <f t="shared" si="25"/>
        <v>N/A</v>
      </c>
      <c r="AD61" s="65" t="str">
        <f t="shared" si="26"/>
        <v>No</v>
      </c>
      <c r="AE61" s="68" t="str">
        <f t="shared" si="27"/>
        <v>N/A</v>
      </c>
      <c r="AF61" s="66"/>
    </row>
    <row r="62" spans="1:32">
      <c r="A62" s="66" t="s">
        <v>30</v>
      </c>
      <c r="B62" s="66" t="s">
        <v>86</v>
      </c>
      <c r="C62" s="66" t="str" cm="1">
        <f t="array" ref="C62">_xlfn.IFNA(_xlfn.IFS(B62="Starter","Starters &amp; Sides",B62="Sides","Starters &amp; Sides"),B62)</f>
        <v>Starters &amp; Sides</v>
      </c>
      <c r="D62" s="315" t="s">
        <v>3584</v>
      </c>
      <c r="E62" s="76"/>
      <c r="F62" s="13"/>
      <c r="G62" s="13"/>
      <c r="H62" s="13"/>
      <c r="I62" s="13">
        <v>8.99</v>
      </c>
      <c r="J62" s="13">
        <v>9.99</v>
      </c>
      <c r="K62" s="4">
        <v>10.49</v>
      </c>
      <c r="L62" s="4">
        <v>10.49</v>
      </c>
      <c r="M62" s="4"/>
      <c r="N62" s="4"/>
      <c r="O62" s="4"/>
      <c r="P62" s="15"/>
      <c r="Q62" s="337"/>
      <c r="R62" s="15" t="str">
        <f t="shared" si="14"/>
        <v>No</v>
      </c>
      <c r="S62" s="15" t="str">
        <f t="shared" si="15"/>
        <v>No</v>
      </c>
      <c r="T62" s="221" t="str">
        <f t="shared" si="16"/>
        <v>No</v>
      </c>
      <c r="U62" s="223" t="str">
        <f t="shared" si="17"/>
        <v>N/A</v>
      </c>
      <c r="V62" s="221" t="str">
        <f t="shared" si="18"/>
        <v>No</v>
      </c>
      <c r="W62" s="223" t="str">
        <f t="shared" si="19"/>
        <v>N/A</v>
      </c>
      <c r="X62" s="221" t="str">
        <f t="shared" si="20"/>
        <v>No</v>
      </c>
      <c r="Y62" s="223" t="str">
        <f t="shared" si="21"/>
        <v>N/A</v>
      </c>
      <c r="Z62" s="222" t="str">
        <f t="shared" si="22"/>
        <v>No</v>
      </c>
      <c r="AA62" s="68" t="str">
        <f t="shared" si="23"/>
        <v>N/A</v>
      </c>
      <c r="AB62" s="65" t="str">
        <f t="shared" si="24"/>
        <v>No</v>
      </c>
      <c r="AC62" s="68" t="str">
        <f t="shared" si="25"/>
        <v>N/A</v>
      </c>
      <c r="AD62" s="65" t="str">
        <f t="shared" si="26"/>
        <v>No</v>
      </c>
      <c r="AE62" s="68" t="str">
        <f t="shared" si="27"/>
        <v>N/A</v>
      </c>
      <c r="AF62" s="66"/>
    </row>
    <row r="63" spans="1:32">
      <c r="A63" s="66" t="s">
        <v>30</v>
      </c>
      <c r="B63" s="66" t="s">
        <v>86</v>
      </c>
      <c r="C63" s="66" t="str" cm="1">
        <f t="array" ref="C63">_xlfn.IFNA(_xlfn.IFS(B63="Starter","Starters &amp; Sides",B63="Sides","Starters &amp; Sides"),B63)</f>
        <v>Starters &amp; Sides</v>
      </c>
      <c r="D63" s="315" t="s">
        <v>3585</v>
      </c>
      <c r="E63" s="76">
        <v>5.49</v>
      </c>
      <c r="F63" s="13">
        <v>5.49</v>
      </c>
      <c r="G63" s="13">
        <v>5.49</v>
      </c>
      <c r="H63" s="13">
        <v>5.99</v>
      </c>
      <c r="I63" s="13"/>
      <c r="J63" s="13"/>
      <c r="K63" s="4"/>
      <c r="L63" s="4"/>
      <c r="M63" s="4"/>
      <c r="N63" s="4"/>
      <c r="O63" s="4"/>
      <c r="P63" s="15"/>
      <c r="Q63" s="337"/>
      <c r="R63" s="15" t="str">
        <f t="shared" si="14"/>
        <v>No</v>
      </c>
      <c r="S63" s="15" t="str">
        <f t="shared" si="15"/>
        <v>No</v>
      </c>
      <c r="T63" s="221" t="str">
        <f t="shared" si="16"/>
        <v>No</v>
      </c>
      <c r="U63" s="223" t="str">
        <f t="shared" si="17"/>
        <v>N/A</v>
      </c>
      <c r="V63" s="221" t="str">
        <f t="shared" si="18"/>
        <v>No</v>
      </c>
      <c r="W63" s="223" t="str">
        <f t="shared" si="19"/>
        <v>N/A</v>
      </c>
      <c r="X63" s="221" t="str">
        <f t="shared" si="20"/>
        <v>No</v>
      </c>
      <c r="Y63" s="223" t="str">
        <f t="shared" si="21"/>
        <v>N/A</v>
      </c>
      <c r="Z63" s="222" t="str">
        <f t="shared" si="22"/>
        <v>No</v>
      </c>
      <c r="AA63" s="68" t="str">
        <f t="shared" si="23"/>
        <v>N/A</v>
      </c>
      <c r="AB63" s="65" t="str">
        <f t="shared" si="24"/>
        <v>No</v>
      </c>
      <c r="AC63" s="68" t="str">
        <f t="shared" si="25"/>
        <v>N/A</v>
      </c>
      <c r="AD63" s="65" t="str">
        <f t="shared" si="26"/>
        <v>No</v>
      </c>
      <c r="AE63" s="68" t="str">
        <f t="shared" si="27"/>
        <v>N/A</v>
      </c>
      <c r="AF63" s="66"/>
    </row>
    <row r="64" spans="1:32">
      <c r="A64" s="66" t="s">
        <v>30</v>
      </c>
      <c r="B64" s="66" t="s">
        <v>86</v>
      </c>
      <c r="C64" s="66" t="str" cm="1">
        <f t="array" ref="C64">_xlfn.IFNA(_xlfn.IFS(B64="Starter","Starters &amp; Sides",B64="Sides","Starters &amp; Sides"),B64)</f>
        <v>Starters &amp; Sides</v>
      </c>
      <c r="D64" s="315" t="s">
        <v>3586</v>
      </c>
      <c r="E64" s="76"/>
      <c r="F64" s="13"/>
      <c r="G64" s="13"/>
      <c r="H64" s="13"/>
      <c r="I64" s="13"/>
      <c r="J64" s="13">
        <v>6.99</v>
      </c>
      <c r="K64" s="4">
        <v>6.99</v>
      </c>
      <c r="L64" s="4">
        <v>6.99</v>
      </c>
      <c r="M64" s="4"/>
      <c r="N64" s="4"/>
      <c r="O64" s="4"/>
      <c r="P64" s="15"/>
      <c r="Q64" s="337"/>
      <c r="R64" s="15" t="str">
        <f t="shared" si="14"/>
        <v>No</v>
      </c>
      <c r="S64" s="15" t="str">
        <f t="shared" si="15"/>
        <v>No</v>
      </c>
      <c r="T64" s="221" t="str">
        <f t="shared" si="16"/>
        <v>No</v>
      </c>
      <c r="U64" s="223" t="str">
        <f t="shared" si="17"/>
        <v>N/A</v>
      </c>
      <c r="V64" s="221"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t="14.5" hidden="1" customHeight="1">
      <c r="A65" s="66" t="s">
        <v>30</v>
      </c>
      <c r="B65" s="66" t="s">
        <v>27</v>
      </c>
      <c r="C65" s="66" t="str" cm="1">
        <f t="array" ref="C65">_xlfn.IFNA(_xlfn.IFS(B65="Starter","Starters &amp; Sides",B65="Sides","Starters &amp; Sides"),B65)</f>
        <v>Mains</v>
      </c>
      <c r="D65" s="71" t="s">
        <v>3587</v>
      </c>
      <c r="E65" s="76">
        <v>16.940000000000001</v>
      </c>
      <c r="F65" s="13">
        <v>17.14</v>
      </c>
      <c r="G65" s="13">
        <v>17.89</v>
      </c>
      <c r="H65" s="13">
        <v>18.79</v>
      </c>
      <c r="I65" s="13">
        <v>20.14</v>
      </c>
      <c r="J65" s="13">
        <v>21.99</v>
      </c>
      <c r="K65" s="4">
        <v>22.99</v>
      </c>
      <c r="L65" s="4">
        <v>22.99</v>
      </c>
      <c r="M65" s="4">
        <f>AVERAGE(17.49,29.99)</f>
        <v>23.74</v>
      </c>
      <c r="N65" s="4">
        <v>23.74</v>
      </c>
      <c r="O65" s="4">
        <f>AVERAGE(17.99,29.98)</f>
        <v>23.984999999999999</v>
      </c>
      <c r="P65" s="15">
        <f>AVERAGE(17.99,29.98)</f>
        <v>23.984999999999999</v>
      </c>
      <c r="Q65" s="337"/>
      <c r="R65" s="15" t="str">
        <f t="shared" si="14"/>
        <v>No</v>
      </c>
      <c r="S65" s="15" t="str">
        <f t="shared" si="15"/>
        <v>No</v>
      </c>
      <c r="T65" s="221" t="str">
        <f t="shared" si="16"/>
        <v>No</v>
      </c>
      <c r="U65" s="223" t="str">
        <f t="shared" si="17"/>
        <v>N/A</v>
      </c>
      <c r="V65" s="221"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hidden="1">
      <c r="A66" s="66" t="s">
        <v>30</v>
      </c>
      <c r="B66" s="66" t="s">
        <v>27</v>
      </c>
      <c r="C66" s="66" t="str" cm="1">
        <f t="array" ref="C66">_xlfn.IFNA(_xlfn.IFS(B66="Starter","Starters &amp; Sides",B66="Sides","Starters &amp; Sides"),B66)</f>
        <v>Mains</v>
      </c>
      <c r="D66" s="71" t="s">
        <v>3588</v>
      </c>
      <c r="E66" s="76">
        <v>18.59</v>
      </c>
      <c r="F66" s="13">
        <v>18.84</v>
      </c>
      <c r="G66" s="13">
        <v>19.59</v>
      </c>
      <c r="H66" s="13">
        <v>21.99</v>
      </c>
      <c r="I66" s="13">
        <v>23.74</v>
      </c>
      <c r="J66" s="13">
        <v>24.49</v>
      </c>
      <c r="K66" s="4">
        <v>25.49</v>
      </c>
      <c r="L66" s="4">
        <v>25.49</v>
      </c>
      <c r="M66" s="4">
        <f>AVERAGE(19.99,32.49)</f>
        <v>26.240000000000002</v>
      </c>
      <c r="N66" s="4">
        <v>26.240000000000002</v>
      </c>
      <c r="O66" s="4">
        <f>AVERAGE(19.99,31.98)</f>
        <v>25.984999999999999</v>
      </c>
      <c r="P66" s="15">
        <f>AVERAGE(19.99,31.98)</f>
        <v>25.984999999999999</v>
      </c>
      <c r="Q66" s="337"/>
      <c r="R66" s="15" t="str">
        <f t="shared" si="14"/>
        <v>No</v>
      </c>
      <c r="S66" s="15" t="str">
        <f t="shared" si="15"/>
        <v>No</v>
      </c>
      <c r="T66" s="221" t="str">
        <f t="shared" si="16"/>
        <v>No</v>
      </c>
      <c r="U66" s="223" t="str">
        <f t="shared" si="17"/>
        <v>N/A</v>
      </c>
      <c r="V66" s="221"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hidden="1">
      <c r="A67" s="66" t="s">
        <v>30</v>
      </c>
      <c r="B67" s="66" t="s">
        <v>27</v>
      </c>
      <c r="C67" s="66" t="str" cm="1">
        <f t="array" ref="C67">_xlfn.IFNA(_xlfn.IFS(B67="Starter","Starters &amp; Sides",B67="Sides","Starters &amp; Sides"),B67)</f>
        <v>Mains</v>
      </c>
      <c r="D67" s="71" t="s">
        <v>3589</v>
      </c>
      <c r="E67" s="76"/>
      <c r="F67" s="13"/>
      <c r="G67" s="13"/>
      <c r="H67" s="13"/>
      <c r="I67" s="13"/>
      <c r="J67" s="13"/>
      <c r="K67" s="4"/>
      <c r="L67" s="4"/>
      <c r="M67" s="4">
        <f>AVERAGE(18.49,30.99)</f>
        <v>24.74</v>
      </c>
      <c r="N67" s="4">
        <v>24.74</v>
      </c>
      <c r="O67" s="4">
        <f>AVERAGE(18.99,30.98)</f>
        <v>24.984999999999999</v>
      </c>
      <c r="P67" s="15">
        <f>AVERAGE(18.99,30.98)</f>
        <v>24.984999999999999</v>
      </c>
      <c r="Q67" s="337"/>
      <c r="R67" s="15" t="str">
        <f t="shared" si="14"/>
        <v>No</v>
      </c>
      <c r="S67" s="15" t="str">
        <f t="shared" si="15"/>
        <v>No</v>
      </c>
      <c r="T67" s="221" t="str">
        <f t="shared" si="16"/>
        <v>No</v>
      </c>
      <c r="U67" s="223" t="str">
        <f t="shared" si="17"/>
        <v>N/A</v>
      </c>
      <c r="V67" s="221" t="str">
        <f t="shared" si="18"/>
        <v>No</v>
      </c>
      <c r="W67" s="223" t="str">
        <f t="shared" si="19"/>
        <v>N/A</v>
      </c>
      <c r="X67" s="221" t="str">
        <f t="shared" si="20"/>
        <v>No</v>
      </c>
      <c r="Y67" s="223" t="str">
        <f t="shared" si="21"/>
        <v>N/A</v>
      </c>
      <c r="Z67" s="222" t="str">
        <f t="shared" si="22"/>
        <v>No</v>
      </c>
      <c r="AA67" s="68" t="str">
        <f t="shared" si="23"/>
        <v>N/A</v>
      </c>
      <c r="AB67" s="65" t="str">
        <f t="shared" si="24"/>
        <v>No</v>
      </c>
      <c r="AC67" s="68" t="str">
        <f t="shared" si="25"/>
        <v>N/A</v>
      </c>
      <c r="AD67" s="65" t="str">
        <f t="shared" si="26"/>
        <v>No</v>
      </c>
      <c r="AE67" s="68" t="str">
        <f t="shared" si="27"/>
        <v>N/A</v>
      </c>
      <c r="AF67" s="66"/>
    </row>
    <row r="68" spans="1:32" hidden="1">
      <c r="A68" s="66" t="s">
        <v>30</v>
      </c>
      <c r="B68" s="66" t="s">
        <v>27</v>
      </c>
      <c r="C68" s="66" t="str" cm="1">
        <f t="array" ref="C68">_xlfn.IFNA(_xlfn.IFS(B68="Starter","Starters &amp; Sides",B68="Sides","Starters &amp; Sides"),B68)</f>
        <v>Mains</v>
      </c>
      <c r="D68" s="71" t="s">
        <v>3590</v>
      </c>
      <c r="E68" s="76"/>
      <c r="F68" s="13"/>
      <c r="G68" s="13"/>
      <c r="H68" s="13"/>
      <c r="I68" s="13"/>
      <c r="J68" s="13"/>
      <c r="K68" s="4"/>
      <c r="L68" s="4"/>
      <c r="M68" s="4">
        <f>AVERAGE(20.99,33.49)</f>
        <v>27.240000000000002</v>
      </c>
      <c r="N68" s="4">
        <v>27.240000000000002</v>
      </c>
      <c r="O68" s="4">
        <f>AVERAGE(20.99,32.98)</f>
        <v>26.984999999999999</v>
      </c>
      <c r="P68" s="15">
        <f>AVERAGE(20.99,32.98)</f>
        <v>26.984999999999999</v>
      </c>
      <c r="Q68" s="337"/>
      <c r="R68" s="15" t="str">
        <f t="shared" si="14"/>
        <v>No</v>
      </c>
      <c r="S68" s="15" t="str">
        <f t="shared" si="15"/>
        <v>No</v>
      </c>
      <c r="T68" s="221" t="str">
        <f t="shared" si="16"/>
        <v>No</v>
      </c>
      <c r="U68" s="223" t="str">
        <f t="shared" si="17"/>
        <v>N/A</v>
      </c>
      <c r="V68" s="221" t="str">
        <f t="shared" si="18"/>
        <v>No</v>
      </c>
      <c r="W68" s="223" t="str">
        <f t="shared" si="19"/>
        <v>N/A</v>
      </c>
      <c r="X68" s="221" t="str">
        <f t="shared" si="20"/>
        <v>No</v>
      </c>
      <c r="Y68" s="223" t="str">
        <f t="shared" si="21"/>
        <v>N/A</v>
      </c>
      <c r="Z68" s="222" t="str">
        <f t="shared" si="22"/>
        <v>No</v>
      </c>
      <c r="AA68" s="68" t="str">
        <f t="shared" si="23"/>
        <v>N/A</v>
      </c>
      <c r="AB68" s="65" t="str">
        <f t="shared" si="24"/>
        <v>No</v>
      </c>
      <c r="AC68" s="68" t="str">
        <f t="shared" si="25"/>
        <v>N/A</v>
      </c>
      <c r="AD68" s="65" t="str">
        <f t="shared" si="26"/>
        <v>No</v>
      </c>
      <c r="AE68" s="68" t="str">
        <f t="shared" si="27"/>
        <v>N/A</v>
      </c>
      <c r="AF68" s="66"/>
    </row>
    <row r="69" spans="1:32" hidden="1">
      <c r="A69" s="66" t="s">
        <v>30</v>
      </c>
      <c r="B69" s="66" t="s">
        <v>27</v>
      </c>
      <c r="C69" s="66" t="str" cm="1">
        <f t="array" ref="C69">_xlfn.IFNA(_xlfn.IFS(B69="Starter","Starters &amp; Sides",B69="Sides","Starters &amp; Sides"),B69)</f>
        <v>Mains</v>
      </c>
      <c r="D69" s="71" t="s">
        <v>3591</v>
      </c>
      <c r="E69" s="76">
        <v>17.64</v>
      </c>
      <c r="F69" s="13">
        <v>18.239999999999998</v>
      </c>
      <c r="G69" s="13">
        <v>18.989999999999998</v>
      </c>
      <c r="H69" s="13">
        <v>20.239999999999998</v>
      </c>
      <c r="I69" s="13">
        <v>21.74</v>
      </c>
      <c r="J69" s="13">
        <v>22.99</v>
      </c>
      <c r="K69" s="4">
        <v>23.99</v>
      </c>
      <c r="L69" s="4">
        <f>AVERAGE(17.99,29.99)</f>
        <v>23.99</v>
      </c>
      <c r="M69" s="4">
        <f>AVERAGE(18.49,30.99)</f>
        <v>24.74</v>
      </c>
      <c r="N69" s="4">
        <v>24.74</v>
      </c>
      <c r="O69" s="4">
        <f>AVERAGE(19.99,31.98)</f>
        <v>25.984999999999999</v>
      </c>
      <c r="P69" s="15">
        <f>AVERAGE(19.99,31.98)</f>
        <v>25.984999999999999</v>
      </c>
      <c r="Q69" s="337"/>
      <c r="R69" s="15" t="str">
        <f t="shared" si="14"/>
        <v>No</v>
      </c>
      <c r="S69" s="15" t="str">
        <f t="shared" si="15"/>
        <v>No</v>
      </c>
      <c r="T69" s="221" t="str">
        <f t="shared" si="16"/>
        <v>No</v>
      </c>
      <c r="U69" s="223" t="str">
        <f t="shared" si="17"/>
        <v>N/A</v>
      </c>
      <c r="V69" s="221" t="str">
        <f t="shared" si="18"/>
        <v>No</v>
      </c>
      <c r="W69" s="223" t="str">
        <f t="shared" si="19"/>
        <v>N/A</v>
      </c>
      <c r="X69" s="221" t="str">
        <f t="shared" si="20"/>
        <v>No</v>
      </c>
      <c r="Y69" s="223" t="str">
        <f t="shared" si="21"/>
        <v>N/A</v>
      </c>
      <c r="Z69" s="222" t="str">
        <f t="shared" si="22"/>
        <v>No</v>
      </c>
      <c r="AA69" s="68" t="str">
        <f t="shared" si="23"/>
        <v>N/A</v>
      </c>
      <c r="AB69" s="65" t="str">
        <f t="shared" si="24"/>
        <v>No</v>
      </c>
      <c r="AC69" s="68" t="str">
        <f t="shared" si="25"/>
        <v>N/A</v>
      </c>
      <c r="AD69" s="65" t="str">
        <f t="shared" si="26"/>
        <v>No</v>
      </c>
      <c r="AE69" s="68" t="str">
        <f t="shared" si="27"/>
        <v>N/A</v>
      </c>
      <c r="AF69" s="66"/>
    </row>
    <row r="70" spans="1:32" hidden="1">
      <c r="A70" s="66" t="s">
        <v>30</v>
      </c>
      <c r="B70" s="66" t="s">
        <v>27</v>
      </c>
      <c r="C70" s="66" t="str" cm="1">
        <f t="array" ref="C70">_xlfn.IFNA(_xlfn.IFS(B70="Starter","Starters &amp; Sides",B70="Sides","Starters &amp; Sides"),B70)</f>
        <v>Mains</v>
      </c>
      <c r="D70" s="71" t="s">
        <v>3592</v>
      </c>
      <c r="E70" s="76"/>
      <c r="F70" s="13"/>
      <c r="G70" s="13">
        <v>9.39</v>
      </c>
      <c r="H70" s="13">
        <v>9.99</v>
      </c>
      <c r="I70" s="13">
        <v>11.49</v>
      </c>
      <c r="J70" s="13">
        <v>12.49</v>
      </c>
      <c r="K70" s="4">
        <v>13.49</v>
      </c>
      <c r="L70" s="4">
        <v>13.49</v>
      </c>
      <c r="M70" s="4">
        <v>13.99</v>
      </c>
      <c r="N70" s="4">
        <v>13.99</v>
      </c>
      <c r="O70" s="4">
        <v>13.99</v>
      </c>
      <c r="P70" s="15">
        <v>14.99</v>
      </c>
      <c r="Q70" s="337"/>
      <c r="R70" s="15" t="str">
        <f t="shared" si="14"/>
        <v>No</v>
      </c>
      <c r="S70" s="15" t="str">
        <f t="shared" si="15"/>
        <v>No</v>
      </c>
      <c r="T70" s="221" t="str">
        <f t="shared" si="16"/>
        <v>No</v>
      </c>
      <c r="U70" s="223" t="str">
        <f t="shared" si="17"/>
        <v>N/A</v>
      </c>
      <c r="V70" s="221" t="str">
        <f t="shared" si="18"/>
        <v>No</v>
      </c>
      <c r="W70" s="223" t="str">
        <f t="shared" si="19"/>
        <v>N/A</v>
      </c>
      <c r="X70" s="221" t="str">
        <f t="shared" si="20"/>
        <v>No</v>
      </c>
      <c r="Y70" s="223" t="str">
        <f t="shared" si="21"/>
        <v>N/A</v>
      </c>
      <c r="Z70" s="222" t="str">
        <f t="shared" si="22"/>
        <v>No</v>
      </c>
      <c r="AA70" s="68" t="str">
        <f t="shared" si="23"/>
        <v>N/A</v>
      </c>
      <c r="AB70" s="65" t="str">
        <f t="shared" si="24"/>
        <v>No</v>
      </c>
      <c r="AC70" s="68" t="str">
        <f t="shared" si="25"/>
        <v>N/A</v>
      </c>
      <c r="AD70" s="65" t="str">
        <f t="shared" si="26"/>
        <v>No</v>
      </c>
      <c r="AE70" s="68" t="str">
        <f t="shared" si="27"/>
        <v>N/A</v>
      </c>
      <c r="AF70" s="66"/>
    </row>
    <row r="71" spans="1:32" hidden="1">
      <c r="A71" s="66" t="s">
        <v>30</v>
      </c>
      <c r="B71" s="66" t="s">
        <v>27</v>
      </c>
      <c r="C71" s="66" t="str" cm="1">
        <f t="array" ref="C71">_xlfn.IFNA(_xlfn.IFS(B71="Starter","Starters &amp; Sides",B71="Sides","Starters &amp; Sides"),B71)</f>
        <v>Mains</v>
      </c>
      <c r="D71" s="71" t="s">
        <v>3593</v>
      </c>
      <c r="E71" s="76"/>
      <c r="F71" s="13"/>
      <c r="G71" s="13"/>
      <c r="H71" s="13"/>
      <c r="I71" s="13"/>
      <c r="J71" s="13">
        <v>9.99</v>
      </c>
      <c r="K71" s="4">
        <v>9.99</v>
      </c>
      <c r="L71" s="4">
        <v>9.99</v>
      </c>
      <c r="M71" s="4">
        <v>9.99</v>
      </c>
      <c r="N71" s="4">
        <v>9.99</v>
      </c>
      <c r="O71" s="4">
        <v>11.99</v>
      </c>
      <c r="P71" s="15">
        <v>11.99</v>
      </c>
      <c r="Q71" s="337"/>
      <c r="R71" s="15" t="str">
        <f t="shared" si="14"/>
        <v>No</v>
      </c>
      <c r="S71" s="15" t="str">
        <f t="shared" si="15"/>
        <v>No</v>
      </c>
      <c r="T71" s="221" t="str">
        <f t="shared" si="16"/>
        <v>No</v>
      </c>
      <c r="U71" s="223" t="str">
        <f t="shared" si="17"/>
        <v>N/A</v>
      </c>
      <c r="V71" s="221" t="str">
        <f t="shared" si="18"/>
        <v>No</v>
      </c>
      <c r="W71" s="223" t="str">
        <f t="shared" si="19"/>
        <v>N/A</v>
      </c>
      <c r="X71" s="221" t="str">
        <f t="shared" si="20"/>
        <v>No</v>
      </c>
      <c r="Y71" s="223" t="str">
        <f t="shared" si="21"/>
        <v>N/A</v>
      </c>
      <c r="Z71" s="222" t="str">
        <f t="shared" si="22"/>
        <v>No</v>
      </c>
      <c r="AA71" s="68" t="str">
        <f t="shared" si="23"/>
        <v>N/A</v>
      </c>
      <c r="AB71" s="65" t="str">
        <f t="shared" si="24"/>
        <v>No</v>
      </c>
      <c r="AC71" s="68" t="str">
        <f t="shared" si="25"/>
        <v>N/A</v>
      </c>
      <c r="AD71" s="65" t="str">
        <f t="shared" si="26"/>
        <v>No</v>
      </c>
      <c r="AE71" s="68" t="str">
        <f t="shared" si="27"/>
        <v>N/A</v>
      </c>
      <c r="AF71" s="66"/>
    </row>
    <row r="72" spans="1:32" hidden="1">
      <c r="A72" s="66" t="s">
        <v>30</v>
      </c>
      <c r="B72" s="66" t="s">
        <v>27</v>
      </c>
      <c r="C72" s="66" t="str" cm="1">
        <f t="array" ref="C72">_xlfn.IFNA(_xlfn.IFS(B72="Starter","Starters &amp; Sides",B72="Sides","Starters &amp; Sides"),B72)</f>
        <v>Mains</v>
      </c>
      <c r="D72" s="316" t="s">
        <v>3594</v>
      </c>
      <c r="E72" s="76"/>
      <c r="F72" s="13"/>
      <c r="G72" s="13"/>
      <c r="H72" s="13"/>
      <c r="I72" s="13"/>
      <c r="J72" s="13">
        <v>22.99</v>
      </c>
      <c r="K72" s="4"/>
      <c r="L72" s="4"/>
      <c r="M72" s="4"/>
      <c r="N72" s="4"/>
      <c r="O72" s="4"/>
      <c r="P72" s="15"/>
      <c r="Q72" s="337"/>
      <c r="R72" s="15" t="str">
        <f t="shared" si="14"/>
        <v>No</v>
      </c>
      <c r="S72" s="15" t="str">
        <f t="shared" si="15"/>
        <v>No</v>
      </c>
      <c r="T72" s="221" t="str">
        <f t="shared" si="16"/>
        <v>No</v>
      </c>
      <c r="U72" s="223" t="str">
        <f t="shared" si="17"/>
        <v>N/A</v>
      </c>
      <c r="V72" s="221" t="str">
        <f t="shared" si="18"/>
        <v>No</v>
      </c>
      <c r="W72" s="223" t="str">
        <f t="shared" si="19"/>
        <v>N/A</v>
      </c>
      <c r="X72" s="221" t="str">
        <f t="shared" si="20"/>
        <v>No</v>
      </c>
      <c r="Y72" s="223" t="str">
        <f t="shared" si="21"/>
        <v>N/A</v>
      </c>
      <c r="Z72" s="222" t="str">
        <f t="shared" si="22"/>
        <v>No</v>
      </c>
      <c r="AA72" s="68" t="str">
        <f t="shared" si="23"/>
        <v>N/A</v>
      </c>
      <c r="AB72" s="65" t="str">
        <f t="shared" si="24"/>
        <v>No</v>
      </c>
      <c r="AC72" s="68" t="str">
        <f t="shared" si="25"/>
        <v>N/A</v>
      </c>
      <c r="AD72" s="65" t="str">
        <f t="shared" si="26"/>
        <v>No</v>
      </c>
      <c r="AE72" s="68" t="str">
        <f t="shared" si="27"/>
        <v>N/A</v>
      </c>
      <c r="AF72" s="66"/>
    </row>
    <row r="73" spans="1:32" hidden="1">
      <c r="A73" s="66" t="s">
        <v>30</v>
      </c>
      <c r="B73" s="66" t="s">
        <v>27</v>
      </c>
      <c r="C73" s="66" t="str" cm="1">
        <f t="array" ref="C73">_xlfn.IFNA(_xlfn.IFS(B73="Starter","Starters &amp; Sides",B73="Sides","Starters &amp; Sides"),B73)</f>
        <v>Mains</v>
      </c>
      <c r="D73" s="316" t="s">
        <v>3595</v>
      </c>
      <c r="E73" s="76"/>
      <c r="F73" s="13"/>
      <c r="G73" s="13">
        <v>9.2899999999999991</v>
      </c>
      <c r="H73" s="13">
        <v>9.99</v>
      </c>
      <c r="I73" s="13">
        <v>10.99</v>
      </c>
      <c r="J73" s="13"/>
      <c r="K73" s="4"/>
      <c r="L73" s="4"/>
      <c r="M73" s="4"/>
      <c r="N73" s="4"/>
      <c r="O73" s="4"/>
      <c r="P73" s="15"/>
      <c r="Q73" s="337"/>
      <c r="R73" s="15" t="str">
        <f t="shared" si="14"/>
        <v>No</v>
      </c>
      <c r="S73" s="15" t="str">
        <f t="shared" si="15"/>
        <v>No</v>
      </c>
      <c r="T73" s="221" t="str">
        <f t="shared" si="16"/>
        <v>No</v>
      </c>
      <c r="U73" s="223" t="str">
        <f t="shared" si="17"/>
        <v>N/A</v>
      </c>
      <c r="V73" s="221" t="str">
        <f t="shared" si="18"/>
        <v>No</v>
      </c>
      <c r="W73" s="223" t="str">
        <f t="shared" si="19"/>
        <v>N/A</v>
      </c>
      <c r="X73" s="221" t="str">
        <f t="shared" si="20"/>
        <v>No</v>
      </c>
      <c r="Y73" s="223" t="str">
        <f t="shared" si="21"/>
        <v>N/A</v>
      </c>
      <c r="Z73" s="222" t="str">
        <f t="shared" si="22"/>
        <v>No</v>
      </c>
      <c r="AA73" s="68" t="str">
        <f t="shared" si="23"/>
        <v>N/A</v>
      </c>
      <c r="AB73" s="65" t="str">
        <f t="shared" si="24"/>
        <v>No</v>
      </c>
      <c r="AC73" s="68" t="str">
        <f t="shared" si="25"/>
        <v>N/A</v>
      </c>
      <c r="AD73" s="65" t="str">
        <f t="shared" si="26"/>
        <v>No</v>
      </c>
      <c r="AE73" s="68" t="str">
        <f t="shared" si="27"/>
        <v>N/A</v>
      </c>
      <c r="AF73" s="66"/>
    </row>
    <row r="74" spans="1:32" hidden="1">
      <c r="A74" s="66" t="s">
        <v>30</v>
      </c>
      <c r="B74" s="66" t="s">
        <v>27</v>
      </c>
      <c r="C74" s="66" t="str" cm="1">
        <f t="array" ref="C74">_xlfn.IFNA(_xlfn.IFS(B74="Starter","Starters &amp; Sides",B74="Sides","Starters &amp; Sides"),B74)</f>
        <v>Mains</v>
      </c>
      <c r="D74" s="71" t="s">
        <v>3596</v>
      </c>
      <c r="E74" s="76"/>
      <c r="F74" s="13"/>
      <c r="G74" s="13"/>
      <c r="H74" s="13"/>
      <c r="I74" s="13"/>
      <c r="J74" s="13">
        <v>11.99</v>
      </c>
      <c r="K74" s="4">
        <v>12.99</v>
      </c>
      <c r="L74" s="4">
        <v>12.99</v>
      </c>
      <c r="M74" s="4">
        <v>13.49</v>
      </c>
      <c r="N74" s="4">
        <v>13.49</v>
      </c>
      <c r="O74" s="4">
        <v>13.99</v>
      </c>
      <c r="P74" s="15">
        <v>13.99</v>
      </c>
      <c r="Q74" s="337"/>
      <c r="R74" s="15" t="str">
        <f t="shared" si="14"/>
        <v>No</v>
      </c>
      <c r="S74" s="15" t="str">
        <f t="shared" si="15"/>
        <v>No</v>
      </c>
      <c r="T74" s="221" t="str">
        <f t="shared" si="16"/>
        <v>No</v>
      </c>
      <c r="U74" s="223" t="str">
        <f t="shared" si="17"/>
        <v>N/A</v>
      </c>
      <c r="V74" s="221" t="str">
        <f t="shared" si="18"/>
        <v>No</v>
      </c>
      <c r="W74" s="223" t="str">
        <f t="shared" si="19"/>
        <v>N/A</v>
      </c>
      <c r="X74" s="221" t="str">
        <f t="shared" si="20"/>
        <v>No</v>
      </c>
      <c r="Y74" s="223" t="str">
        <f t="shared" si="21"/>
        <v>N/A</v>
      </c>
      <c r="Z74" s="222" t="str">
        <f t="shared" si="22"/>
        <v>No</v>
      </c>
      <c r="AA74" s="68" t="str">
        <f t="shared" si="23"/>
        <v>N/A</v>
      </c>
      <c r="AB74" s="65" t="str">
        <f t="shared" si="24"/>
        <v>No</v>
      </c>
      <c r="AC74" s="68" t="str">
        <f t="shared" si="25"/>
        <v>N/A</v>
      </c>
      <c r="AD74" s="65" t="str">
        <f t="shared" si="26"/>
        <v>No</v>
      </c>
      <c r="AE74" s="68" t="str">
        <f t="shared" si="27"/>
        <v>N/A</v>
      </c>
      <c r="AF74" s="66"/>
    </row>
    <row r="75" spans="1:32" hidden="1">
      <c r="A75" s="66" t="s">
        <v>30</v>
      </c>
      <c r="B75" s="66" t="s">
        <v>27</v>
      </c>
      <c r="C75" s="66" t="str" cm="1">
        <f t="array" ref="C75">_xlfn.IFNA(_xlfn.IFS(B75="Starter","Starters &amp; Sides",B75="Sides","Starters &amp; Sides"),B75)</f>
        <v>Mains</v>
      </c>
      <c r="D75" s="71" t="s">
        <v>3597</v>
      </c>
      <c r="E75" s="76">
        <v>16.739999999999998</v>
      </c>
      <c r="F75" s="13">
        <v>17.440000000000001</v>
      </c>
      <c r="G75" s="13">
        <v>18.29</v>
      </c>
      <c r="H75" s="13">
        <v>19.440000000000001</v>
      </c>
      <c r="I75" s="13">
        <v>20.99</v>
      </c>
      <c r="J75" s="13">
        <v>22.49</v>
      </c>
      <c r="K75" s="4">
        <v>23.49</v>
      </c>
      <c r="L75" s="4">
        <f>AVERAGE(17.49,29.49)</f>
        <v>23.49</v>
      </c>
      <c r="M75" s="4">
        <f>AVERAGE(17.99,30.49)</f>
        <v>24.24</v>
      </c>
      <c r="N75" s="4">
        <v>24.24</v>
      </c>
      <c r="O75" s="4">
        <f>AVERAGE(19.99,31.98)</f>
        <v>25.984999999999999</v>
      </c>
      <c r="P75" s="15">
        <f>AVERAGE(19.99,31.98)</f>
        <v>25.984999999999999</v>
      </c>
      <c r="Q75" s="337"/>
      <c r="R75" s="15" t="str">
        <f t="shared" si="14"/>
        <v>No</v>
      </c>
      <c r="S75" s="15" t="str">
        <f t="shared" si="15"/>
        <v>No</v>
      </c>
      <c r="T75" s="221" t="str">
        <f t="shared" si="16"/>
        <v>No</v>
      </c>
      <c r="U75" s="223" t="str">
        <f t="shared" si="17"/>
        <v>N/A</v>
      </c>
      <c r="V75" s="221" t="str">
        <f t="shared" si="18"/>
        <v>No</v>
      </c>
      <c r="W75" s="223" t="str">
        <f t="shared" si="19"/>
        <v>N/A</v>
      </c>
      <c r="X75" s="221" t="str">
        <f t="shared" si="20"/>
        <v>No</v>
      </c>
      <c r="Y75" s="223" t="str">
        <f t="shared" si="21"/>
        <v>N/A</v>
      </c>
      <c r="Z75" s="222" t="str">
        <f t="shared" si="22"/>
        <v>No</v>
      </c>
      <c r="AA75" s="68" t="str">
        <f t="shared" si="23"/>
        <v>N/A</v>
      </c>
      <c r="AB75" s="65" t="str">
        <f t="shared" si="24"/>
        <v>No</v>
      </c>
      <c r="AC75" s="68" t="str">
        <f t="shared" si="25"/>
        <v>N/A</v>
      </c>
      <c r="AD75" s="65" t="str">
        <f t="shared" si="26"/>
        <v>No</v>
      </c>
      <c r="AE75" s="68" t="str">
        <f t="shared" si="27"/>
        <v>N/A</v>
      </c>
      <c r="AF75" s="66"/>
    </row>
    <row r="76" spans="1:32" hidden="1">
      <c r="A76" s="66" t="s">
        <v>30</v>
      </c>
      <c r="B76" s="66" t="s">
        <v>27</v>
      </c>
      <c r="C76" s="66" t="str" cm="1">
        <f t="array" ref="C76">_xlfn.IFNA(_xlfn.IFS(B76="Starter","Starters &amp; Sides",B76="Sides","Starters &amp; Sides"),B76)</f>
        <v>Mains</v>
      </c>
      <c r="D76" s="316" t="s">
        <v>3598</v>
      </c>
      <c r="E76" s="76"/>
      <c r="F76" s="13"/>
      <c r="G76" s="13"/>
      <c r="H76" s="13"/>
      <c r="I76" s="13"/>
      <c r="J76" s="13"/>
      <c r="K76" s="4"/>
      <c r="L76" s="4"/>
      <c r="M76" s="4">
        <f>AVERAGE(18.99,29.99)</f>
        <v>24.49</v>
      </c>
      <c r="N76" s="4"/>
      <c r="O76" s="4"/>
      <c r="P76" s="15"/>
      <c r="Q76" s="337"/>
      <c r="R76" s="15" t="str">
        <f t="shared" si="14"/>
        <v>No</v>
      </c>
      <c r="S76" s="15" t="str">
        <f t="shared" si="15"/>
        <v>No</v>
      </c>
      <c r="T76" s="221" t="str">
        <f t="shared" si="16"/>
        <v>No</v>
      </c>
      <c r="U76" s="223" t="str">
        <f t="shared" si="17"/>
        <v>N/A</v>
      </c>
      <c r="V76" s="221" t="str">
        <f t="shared" si="18"/>
        <v>No</v>
      </c>
      <c r="W76" s="223" t="str">
        <f t="shared" si="19"/>
        <v>N/A</v>
      </c>
      <c r="X76" s="221" t="str">
        <f t="shared" si="20"/>
        <v>No</v>
      </c>
      <c r="Y76" s="223" t="str">
        <f t="shared" si="21"/>
        <v>N/A</v>
      </c>
      <c r="Z76" s="222" t="str">
        <f t="shared" si="22"/>
        <v>No</v>
      </c>
      <c r="AA76" s="68" t="str">
        <f t="shared" si="23"/>
        <v>N/A</v>
      </c>
      <c r="AB76" s="65" t="str">
        <f t="shared" si="24"/>
        <v>No</v>
      </c>
      <c r="AC76" s="68" t="str">
        <f t="shared" si="25"/>
        <v>N/A</v>
      </c>
      <c r="AD76" s="65" t="str">
        <f t="shared" si="26"/>
        <v>No</v>
      </c>
      <c r="AE76" s="68" t="str">
        <f t="shared" si="27"/>
        <v>N/A</v>
      </c>
      <c r="AF76" s="66"/>
    </row>
    <row r="77" spans="1:32" hidden="1">
      <c r="A77" s="66" t="s">
        <v>30</v>
      </c>
      <c r="B77" s="66" t="s">
        <v>27</v>
      </c>
      <c r="C77" s="66" t="str" cm="1">
        <f t="array" ref="C77">_xlfn.IFNA(_xlfn.IFS(B77="Starter","Starters &amp; Sides",B77="Sides","Starters &amp; Sides"),B77)</f>
        <v>Mains</v>
      </c>
      <c r="D77" s="71" t="s">
        <v>3568</v>
      </c>
      <c r="E77" s="76"/>
      <c r="F77" s="13"/>
      <c r="G77" s="13"/>
      <c r="H77" s="13"/>
      <c r="I77" s="13"/>
      <c r="J77" s="13"/>
      <c r="K77" s="4"/>
      <c r="L77" s="4"/>
      <c r="M77" s="4">
        <f>AVERAGE(16.99,29.49)</f>
        <v>23.24</v>
      </c>
      <c r="N77" s="4">
        <v>23.24</v>
      </c>
      <c r="O77" s="4">
        <f>AVERAGE(17.99,29.98)</f>
        <v>23.984999999999999</v>
      </c>
      <c r="P77" s="15">
        <f>AVERAGE(17.99,29.98)</f>
        <v>23.984999999999999</v>
      </c>
      <c r="Q77" s="337"/>
      <c r="R77" s="15" t="str">
        <f t="shared" si="14"/>
        <v>No</v>
      </c>
      <c r="S77" s="15" t="str">
        <f t="shared" si="15"/>
        <v>No</v>
      </c>
      <c r="T77" s="221" t="str">
        <f t="shared" si="16"/>
        <v>No</v>
      </c>
      <c r="U77" s="223" t="str">
        <f t="shared" si="17"/>
        <v>N/A</v>
      </c>
      <c r="V77" s="221" t="str">
        <f t="shared" si="18"/>
        <v>No</v>
      </c>
      <c r="W77" s="223" t="str">
        <f t="shared" si="19"/>
        <v>N/A</v>
      </c>
      <c r="X77" s="221" t="str">
        <f t="shared" si="20"/>
        <v>No</v>
      </c>
      <c r="Y77" s="223" t="str">
        <f t="shared" si="21"/>
        <v>N/A</v>
      </c>
      <c r="Z77" s="222" t="str">
        <f t="shared" si="22"/>
        <v>No</v>
      </c>
      <c r="AA77" s="68" t="str">
        <f t="shared" si="23"/>
        <v>N/A</v>
      </c>
      <c r="AB77" s="65" t="str">
        <f t="shared" si="24"/>
        <v>No</v>
      </c>
      <c r="AC77" s="68" t="str">
        <f t="shared" si="25"/>
        <v>N/A</v>
      </c>
      <c r="AD77" s="65" t="str">
        <f t="shared" si="26"/>
        <v>No</v>
      </c>
      <c r="AE77" s="68" t="str">
        <f t="shared" si="27"/>
        <v>N/A</v>
      </c>
      <c r="AF77" s="66"/>
    </row>
    <row r="78" spans="1:32" hidden="1">
      <c r="A78" s="66" t="s">
        <v>30</v>
      </c>
      <c r="B78" s="66" t="s">
        <v>27</v>
      </c>
      <c r="C78" s="66" t="str" cm="1">
        <f t="array" ref="C78">_xlfn.IFNA(_xlfn.IFS(B78="Starter","Starters &amp; Sides",B78="Sides","Starters &amp; Sides"),B78)</f>
        <v>Mains</v>
      </c>
      <c r="D78" s="316" t="s">
        <v>3599</v>
      </c>
      <c r="E78" s="76"/>
      <c r="F78" s="13"/>
      <c r="G78" s="13"/>
      <c r="H78" s="13"/>
      <c r="I78" s="13"/>
      <c r="J78" s="13"/>
      <c r="K78" s="4"/>
      <c r="L78" s="4"/>
      <c r="M78" s="4">
        <f>AVERAGE(18.99,29.99)</f>
        <v>24.49</v>
      </c>
      <c r="N78" s="4"/>
      <c r="O78" s="4"/>
      <c r="P78" s="15"/>
      <c r="Q78" s="337"/>
      <c r="R78" s="15" t="str">
        <f t="shared" si="14"/>
        <v>No</v>
      </c>
      <c r="S78" s="15" t="str">
        <f t="shared" si="15"/>
        <v>No</v>
      </c>
      <c r="T78" s="221" t="str">
        <f t="shared" si="16"/>
        <v>No</v>
      </c>
      <c r="U78" s="223" t="str">
        <f t="shared" si="17"/>
        <v>N/A</v>
      </c>
      <c r="V78" s="221"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idden="1">
      <c r="A79" s="66" t="s">
        <v>30</v>
      </c>
      <c r="B79" s="66" t="s">
        <v>27</v>
      </c>
      <c r="C79" s="66" t="str" cm="1">
        <f t="array" ref="C79">_xlfn.IFNA(_xlfn.IFS(B79="Starter","Starters &amp; Sides",B79="Sides","Starters &amp; Sides"),B79)</f>
        <v>Mains</v>
      </c>
      <c r="D79" s="316" t="s">
        <v>3600</v>
      </c>
      <c r="E79" s="76"/>
      <c r="F79" s="13"/>
      <c r="G79" s="13"/>
      <c r="H79" s="13"/>
      <c r="I79" s="13"/>
      <c r="J79" s="13">
        <v>23.49</v>
      </c>
      <c r="K79" s="4">
        <v>24.49</v>
      </c>
      <c r="L79" s="4">
        <f>AVERAGE(18.49,30.49)</f>
        <v>24.49</v>
      </c>
      <c r="M79" s="4"/>
      <c r="N79" s="4"/>
      <c r="O79" s="4"/>
      <c r="P79" s="15"/>
      <c r="Q79" s="337"/>
      <c r="R79" s="15" t="str">
        <f t="shared" si="14"/>
        <v>No</v>
      </c>
      <c r="S79" s="15" t="str">
        <f t="shared" si="15"/>
        <v>No</v>
      </c>
      <c r="T79" s="221" t="str">
        <f t="shared" si="16"/>
        <v>No</v>
      </c>
      <c r="U79" s="223" t="str">
        <f t="shared" si="17"/>
        <v>N/A</v>
      </c>
      <c r="V79" s="221" t="str">
        <f t="shared" si="18"/>
        <v>No</v>
      </c>
      <c r="W79" s="223" t="str">
        <f t="shared" si="19"/>
        <v>N/A</v>
      </c>
      <c r="X79" s="221" t="str">
        <f t="shared" si="20"/>
        <v>No</v>
      </c>
      <c r="Y79" s="223" t="str">
        <f t="shared" si="21"/>
        <v>N/A</v>
      </c>
      <c r="Z79" s="222" t="str">
        <f t="shared" si="22"/>
        <v>No</v>
      </c>
      <c r="AA79" s="68" t="str">
        <f t="shared" si="23"/>
        <v>N/A</v>
      </c>
      <c r="AB79" s="65" t="str">
        <f t="shared" si="24"/>
        <v>No</v>
      </c>
      <c r="AC79" s="68" t="str">
        <f t="shared" si="25"/>
        <v>N/A</v>
      </c>
      <c r="AD79" s="65" t="str">
        <f t="shared" si="26"/>
        <v>No</v>
      </c>
      <c r="AE79" s="68" t="str">
        <f t="shared" si="27"/>
        <v>N/A</v>
      </c>
      <c r="AF79" s="66"/>
    </row>
    <row r="80" spans="1:32" hidden="1">
      <c r="A80" s="66" t="s">
        <v>30</v>
      </c>
      <c r="B80" s="66" t="s">
        <v>27</v>
      </c>
      <c r="C80" s="66" t="str" cm="1">
        <f t="array" ref="C80">_xlfn.IFNA(_xlfn.IFS(B80="Starter","Starters &amp; Sides",B80="Sides","Starters &amp; Sides"),B80)</f>
        <v>Mains</v>
      </c>
      <c r="D80" s="71" t="s">
        <v>3601</v>
      </c>
      <c r="E80" s="76"/>
      <c r="F80" s="13"/>
      <c r="G80" s="13"/>
      <c r="H80" s="13"/>
      <c r="I80" s="13"/>
      <c r="J80" s="13">
        <v>20.74</v>
      </c>
      <c r="K80" s="4">
        <v>21.74</v>
      </c>
      <c r="L80" s="4">
        <f>AVERAGE(15.99,27.49)</f>
        <v>21.74</v>
      </c>
      <c r="M80" s="4">
        <f>AVERAGE(16.49,28.49)</f>
        <v>22.49</v>
      </c>
      <c r="N80" s="4">
        <v>22.49</v>
      </c>
      <c r="O80" s="4">
        <f>AVERAGE(17.99,29.98)</f>
        <v>23.984999999999999</v>
      </c>
      <c r="P80" s="15">
        <f>AVERAGE(17.99,29.98)</f>
        <v>23.984999999999999</v>
      </c>
      <c r="Q80" s="337"/>
      <c r="R80" s="15" t="str">
        <f t="shared" si="14"/>
        <v>No</v>
      </c>
      <c r="S80" s="15" t="str">
        <f t="shared" si="15"/>
        <v>No</v>
      </c>
      <c r="T80" s="221" t="str">
        <f t="shared" si="16"/>
        <v>No</v>
      </c>
      <c r="U80" s="223" t="str">
        <f t="shared" si="17"/>
        <v>N/A</v>
      </c>
      <c r="V80" s="221" t="str">
        <f t="shared" si="18"/>
        <v>No</v>
      </c>
      <c r="W80" s="223" t="str">
        <f t="shared" si="19"/>
        <v>N/A</v>
      </c>
      <c r="X80" s="221" t="str">
        <f t="shared" si="20"/>
        <v>No</v>
      </c>
      <c r="Y80" s="223" t="str">
        <f t="shared" si="21"/>
        <v>N/A</v>
      </c>
      <c r="Z80" s="222" t="str">
        <f t="shared" si="22"/>
        <v>No</v>
      </c>
      <c r="AA80" s="68" t="str">
        <f t="shared" si="23"/>
        <v>N/A</v>
      </c>
      <c r="AB80" s="65" t="str">
        <f t="shared" si="24"/>
        <v>No</v>
      </c>
      <c r="AC80" s="68" t="str">
        <f t="shared" si="25"/>
        <v>N/A</v>
      </c>
      <c r="AD80" s="65" t="str">
        <f t="shared" si="26"/>
        <v>No</v>
      </c>
      <c r="AE80" s="68" t="str">
        <f t="shared" si="27"/>
        <v>N/A</v>
      </c>
      <c r="AF80" s="66"/>
    </row>
    <row r="81" spans="1:32" hidden="1">
      <c r="A81" s="66" t="s">
        <v>30</v>
      </c>
      <c r="B81" s="66" t="s">
        <v>27</v>
      </c>
      <c r="C81" s="66" t="str" cm="1">
        <f t="array" ref="C81">_xlfn.IFNA(_xlfn.IFS(B81="Starter","Starters &amp; Sides",B81="Sides","Starters &amp; Sides"),B81)</f>
        <v>Mains</v>
      </c>
      <c r="D81" s="316" t="s">
        <v>3602</v>
      </c>
      <c r="E81" s="76"/>
      <c r="F81" s="13"/>
      <c r="G81" s="13">
        <v>17.989999999999998</v>
      </c>
      <c r="H81" s="13">
        <v>19.239999999999998</v>
      </c>
      <c r="I81" s="13">
        <v>21.24</v>
      </c>
      <c r="J81" s="13">
        <v>22.49</v>
      </c>
      <c r="K81" s="4">
        <v>22.49</v>
      </c>
      <c r="L81" s="4"/>
      <c r="M81" s="4"/>
      <c r="N81" s="4"/>
      <c r="O81" s="4"/>
      <c r="P81" s="15"/>
      <c r="Q81" s="337"/>
      <c r="R81" s="15" t="str">
        <f t="shared" si="14"/>
        <v>No</v>
      </c>
      <c r="S81" s="15" t="str">
        <f t="shared" si="15"/>
        <v>No</v>
      </c>
      <c r="T81" s="221" t="str">
        <f t="shared" si="16"/>
        <v>No</v>
      </c>
      <c r="U81" s="223" t="str">
        <f t="shared" si="17"/>
        <v>N/A</v>
      </c>
      <c r="V81" s="221" t="str">
        <f t="shared" si="18"/>
        <v>No</v>
      </c>
      <c r="W81" s="223" t="str">
        <f t="shared" si="19"/>
        <v>N/A</v>
      </c>
      <c r="X81" s="221" t="str">
        <f t="shared" si="20"/>
        <v>No</v>
      </c>
      <c r="Y81" s="223" t="str">
        <f t="shared" si="21"/>
        <v>N/A</v>
      </c>
      <c r="Z81" s="222" t="str">
        <f t="shared" si="22"/>
        <v>No</v>
      </c>
      <c r="AA81" s="68" t="str">
        <f t="shared" si="23"/>
        <v>N/A</v>
      </c>
      <c r="AB81" s="65" t="str">
        <f t="shared" si="24"/>
        <v>No</v>
      </c>
      <c r="AC81" s="68" t="str">
        <f t="shared" si="25"/>
        <v>N/A</v>
      </c>
      <c r="AD81" s="65" t="str">
        <f t="shared" si="26"/>
        <v>No</v>
      </c>
      <c r="AE81" s="68" t="str">
        <f t="shared" si="27"/>
        <v>N/A</v>
      </c>
      <c r="AF81" s="66"/>
    </row>
    <row r="82" spans="1:32" hidden="1">
      <c r="A82" s="66" t="s">
        <v>30</v>
      </c>
      <c r="B82" s="66" t="s">
        <v>27</v>
      </c>
      <c r="C82" s="66" t="str" cm="1">
        <f t="array" ref="C82">_xlfn.IFNA(_xlfn.IFS(B82="Starter","Starters &amp; Sides",B82="Sides","Starters &amp; Sides"),B82)</f>
        <v>Mains</v>
      </c>
      <c r="D82" s="71" t="s">
        <v>3603</v>
      </c>
      <c r="E82" s="76">
        <v>15.09</v>
      </c>
      <c r="F82" s="13">
        <v>15.49</v>
      </c>
      <c r="G82" s="13">
        <v>16.489999999999998</v>
      </c>
      <c r="H82" s="13">
        <v>17.489999999999998</v>
      </c>
      <c r="I82" s="13">
        <v>18.989999999999998</v>
      </c>
      <c r="J82" s="13">
        <v>20.74</v>
      </c>
      <c r="K82" s="4">
        <v>21.74</v>
      </c>
      <c r="L82" s="4">
        <f>AVERAGE(15.99,27.49)</f>
        <v>21.74</v>
      </c>
      <c r="M82" s="4">
        <f>AVERAGE(16.49,28.49)</f>
        <v>22.49</v>
      </c>
      <c r="N82" s="4">
        <v>22.49</v>
      </c>
      <c r="O82" s="4">
        <f>AVERAGE(17.99,29.98)</f>
        <v>23.984999999999999</v>
      </c>
      <c r="P82" s="15">
        <f>AVERAGE(17.99,29.98)</f>
        <v>23.984999999999999</v>
      </c>
      <c r="Q82" s="337"/>
      <c r="R82" s="15" t="str">
        <f t="shared" si="14"/>
        <v>No</v>
      </c>
      <c r="S82" s="15" t="str">
        <f t="shared" si="15"/>
        <v>No</v>
      </c>
      <c r="T82" s="221" t="str">
        <f t="shared" si="16"/>
        <v>No</v>
      </c>
      <c r="U82" s="223" t="str">
        <f t="shared" si="17"/>
        <v>N/A</v>
      </c>
      <c r="V82" s="221" t="str">
        <f t="shared" si="18"/>
        <v>No</v>
      </c>
      <c r="W82" s="223" t="str">
        <f t="shared" si="19"/>
        <v>N/A</v>
      </c>
      <c r="X82" s="221" t="str">
        <f t="shared" si="20"/>
        <v>No</v>
      </c>
      <c r="Y82" s="223" t="str">
        <f t="shared" si="21"/>
        <v>N/A</v>
      </c>
      <c r="Z82" s="222" t="str">
        <f t="shared" si="22"/>
        <v>No</v>
      </c>
      <c r="AA82" s="68" t="str">
        <f t="shared" si="23"/>
        <v>N/A</v>
      </c>
      <c r="AB82" s="65" t="str">
        <f t="shared" si="24"/>
        <v>No</v>
      </c>
      <c r="AC82" s="68" t="str">
        <f t="shared" si="25"/>
        <v>N/A</v>
      </c>
      <c r="AD82" s="65" t="str">
        <f t="shared" si="26"/>
        <v>No</v>
      </c>
      <c r="AE82" s="68" t="str">
        <f t="shared" si="27"/>
        <v>N/A</v>
      </c>
      <c r="AF82" s="66"/>
    </row>
    <row r="83" spans="1:32" hidden="1">
      <c r="A83" s="66" t="s">
        <v>30</v>
      </c>
      <c r="B83" s="66" t="s">
        <v>27</v>
      </c>
      <c r="C83" s="66" t="str" cm="1">
        <f t="array" ref="C83">_xlfn.IFNA(_xlfn.IFS(B83="Starter","Starters &amp; Sides",B83="Sides","Starters &amp; Sides"),B83)</f>
        <v>Mains</v>
      </c>
      <c r="D83" s="316" t="s">
        <v>3604</v>
      </c>
      <c r="E83" s="76">
        <v>16.89</v>
      </c>
      <c r="F83" s="13">
        <v>17.59</v>
      </c>
      <c r="G83" s="13">
        <v>18.439999999999998</v>
      </c>
      <c r="H83" s="13">
        <v>19.440000000000001</v>
      </c>
      <c r="I83" s="13">
        <v>21.49</v>
      </c>
      <c r="J83" s="13">
        <v>22.99</v>
      </c>
      <c r="K83" s="4">
        <v>23.99</v>
      </c>
      <c r="L83" s="4">
        <f>AVERAGE(17.99,29.99)</f>
        <v>23.99</v>
      </c>
      <c r="M83" s="4"/>
      <c r="N83" s="4"/>
      <c r="O83" s="4"/>
      <c r="P83" s="15"/>
      <c r="Q83" s="337"/>
      <c r="R83" s="15" t="str">
        <f t="shared" si="14"/>
        <v>No</v>
      </c>
      <c r="S83" s="15" t="str">
        <f t="shared" si="15"/>
        <v>No</v>
      </c>
      <c r="T83" s="221" t="str">
        <f t="shared" si="16"/>
        <v>No</v>
      </c>
      <c r="U83" s="223" t="str">
        <f t="shared" si="17"/>
        <v>N/A</v>
      </c>
      <c r="V83" s="221" t="str">
        <f t="shared" si="18"/>
        <v>No</v>
      </c>
      <c r="W83" s="223" t="str">
        <f t="shared" si="19"/>
        <v>N/A</v>
      </c>
      <c r="X83" s="221" t="str">
        <f t="shared" si="20"/>
        <v>No</v>
      </c>
      <c r="Y83" s="223" t="str">
        <f t="shared" si="21"/>
        <v>N/A</v>
      </c>
      <c r="Z83" s="222" t="str">
        <f t="shared" si="22"/>
        <v>No</v>
      </c>
      <c r="AA83" s="68" t="str">
        <f t="shared" si="23"/>
        <v>N/A</v>
      </c>
      <c r="AB83" s="65" t="str">
        <f t="shared" si="24"/>
        <v>No</v>
      </c>
      <c r="AC83" s="68" t="str">
        <f t="shared" si="25"/>
        <v>N/A</v>
      </c>
      <c r="AD83" s="65" t="str">
        <f t="shared" si="26"/>
        <v>No</v>
      </c>
      <c r="AE83" s="68" t="str">
        <f t="shared" si="27"/>
        <v>N/A</v>
      </c>
      <c r="AF83" s="66"/>
    </row>
    <row r="84" spans="1:32" ht="15" hidden="1" customHeight="1">
      <c r="A84" s="66" t="s">
        <v>30</v>
      </c>
      <c r="B84" s="66" t="s">
        <v>27</v>
      </c>
      <c r="C84" s="66" t="str" cm="1">
        <f t="array" ref="C84">_xlfn.IFNA(_xlfn.IFS(B84="Starter","Starters &amp; Sides",B84="Sides","Starters &amp; Sides"),B84)</f>
        <v>Mains</v>
      </c>
      <c r="D84" s="316" t="s">
        <v>3605</v>
      </c>
      <c r="E84" s="76">
        <v>16.04</v>
      </c>
      <c r="F84" s="13">
        <v>16.739999999999998</v>
      </c>
      <c r="G84" s="13">
        <v>17.59</v>
      </c>
      <c r="H84" s="13">
        <v>18.690000000000001</v>
      </c>
      <c r="I84" s="13">
        <v>20.49</v>
      </c>
      <c r="J84" s="13">
        <v>21.49</v>
      </c>
      <c r="K84" s="4">
        <v>22.49</v>
      </c>
      <c r="L84" s="4">
        <f>AVERAGE(16.49,28.49)</f>
        <v>22.49</v>
      </c>
      <c r="M84" s="4"/>
      <c r="N84" s="4"/>
      <c r="O84" s="4"/>
      <c r="P84" s="15"/>
      <c r="Q84" s="337"/>
      <c r="R84" s="15" t="str">
        <f t="shared" si="14"/>
        <v>No</v>
      </c>
      <c r="S84" s="15" t="str">
        <f t="shared" si="15"/>
        <v>No</v>
      </c>
      <c r="T84" s="221" t="str">
        <f t="shared" si="16"/>
        <v>No</v>
      </c>
      <c r="U84" s="223" t="str">
        <f t="shared" si="17"/>
        <v>N/A</v>
      </c>
      <c r="V84" s="221" t="str">
        <f t="shared" si="18"/>
        <v>No</v>
      </c>
      <c r="W84" s="223" t="str">
        <f t="shared" si="19"/>
        <v>N/A</v>
      </c>
      <c r="X84" s="221" t="str">
        <f t="shared" si="20"/>
        <v>No</v>
      </c>
      <c r="Y84" s="223" t="str">
        <f t="shared" si="21"/>
        <v>N/A</v>
      </c>
      <c r="Z84" s="222" t="str">
        <f t="shared" si="22"/>
        <v>No</v>
      </c>
      <c r="AA84" s="68" t="str">
        <f t="shared" si="23"/>
        <v>N/A</v>
      </c>
      <c r="AB84" s="65" t="str">
        <f t="shared" si="24"/>
        <v>No</v>
      </c>
      <c r="AC84" s="68" t="str">
        <f t="shared" si="25"/>
        <v>N/A</v>
      </c>
      <c r="AD84" s="65" t="str">
        <f t="shared" si="26"/>
        <v>No</v>
      </c>
      <c r="AE84" s="68" t="str">
        <f t="shared" si="27"/>
        <v>N/A</v>
      </c>
      <c r="AF84" s="66"/>
    </row>
    <row r="85" spans="1:32" ht="15" hidden="1" customHeight="1">
      <c r="A85" s="66" t="s">
        <v>30</v>
      </c>
      <c r="B85" s="66" t="s">
        <v>27</v>
      </c>
      <c r="C85" s="66" t="str" cm="1">
        <f t="array" ref="C85">_xlfn.IFNA(_xlfn.IFS(B85="Starter","Starters &amp; Sides",B85="Sides","Starters &amp; Sides"),B85)</f>
        <v>Mains</v>
      </c>
      <c r="D85" s="71" t="s">
        <v>322</v>
      </c>
      <c r="E85" s="76"/>
      <c r="F85" s="13"/>
      <c r="G85" s="13"/>
      <c r="H85" s="13">
        <v>11.39</v>
      </c>
      <c r="I85" s="13">
        <v>11.99</v>
      </c>
      <c r="J85" s="13">
        <v>13.39</v>
      </c>
      <c r="K85" s="4">
        <v>13.49</v>
      </c>
      <c r="L85" s="4">
        <v>13.49</v>
      </c>
      <c r="M85" s="4">
        <v>13.49</v>
      </c>
      <c r="N85" s="4">
        <v>13.49</v>
      </c>
      <c r="O85" s="4">
        <v>13.99</v>
      </c>
      <c r="P85" s="15">
        <v>13.99</v>
      </c>
      <c r="Q85" s="337"/>
      <c r="R85" s="15" t="str">
        <f t="shared" si="14"/>
        <v>No</v>
      </c>
      <c r="S85" s="15" t="str">
        <f t="shared" si="15"/>
        <v>No</v>
      </c>
      <c r="T85" s="221" t="str">
        <f t="shared" si="16"/>
        <v>No</v>
      </c>
      <c r="U85" s="223" t="str">
        <f t="shared" si="17"/>
        <v>N/A</v>
      </c>
      <c r="V85" s="221" t="str">
        <f t="shared" si="18"/>
        <v>No</v>
      </c>
      <c r="W85" s="223" t="str">
        <f t="shared" si="19"/>
        <v>N/A</v>
      </c>
      <c r="X85" s="221" t="str">
        <f t="shared" si="20"/>
        <v>No</v>
      </c>
      <c r="Y85" s="223" t="str">
        <f t="shared" si="21"/>
        <v>N/A</v>
      </c>
      <c r="Z85" s="222" t="str">
        <f t="shared" si="22"/>
        <v>No</v>
      </c>
      <c r="AA85" s="68" t="str">
        <f t="shared" si="23"/>
        <v>N/A</v>
      </c>
      <c r="AB85" s="65" t="str">
        <f t="shared" si="24"/>
        <v>No</v>
      </c>
      <c r="AC85" s="68" t="str">
        <f t="shared" si="25"/>
        <v>N/A</v>
      </c>
      <c r="AD85" s="65" t="str">
        <f t="shared" si="26"/>
        <v>No</v>
      </c>
      <c r="AE85" s="68" t="str">
        <f t="shared" si="27"/>
        <v>N/A</v>
      </c>
      <c r="AF85" s="66"/>
    </row>
    <row r="86" spans="1:32" ht="15" hidden="1" customHeight="1">
      <c r="A86" s="66" t="s">
        <v>30</v>
      </c>
      <c r="B86" s="66" t="s">
        <v>27</v>
      </c>
      <c r="C86" s="66" t="str" cm="1">
        <f t="array" ref="C86">_xlfn.IFNA(_xlfn.IFS(B86="Starter","Starters &amp; Sides",B86="Sides","Starters &amp; Sides"),B86)</f>
        <v>Mains</v>
      </c>
      <c r="D86" s="316" t="s">
        <v>3606</v>
      </c>
      <c r="E86" s="76"/>
      <c r="F86" s="13"/>
      <c r="G86" s="13"/>
      <c r="H86" s="13"/>
      <c r="I86" s="13"/>
      <c r="J86" s="13"/>
      <c r="K86" s="4">
        <v>13.49</v>
      </c>
      <c r="L86" s="4"/>
      <c r="M86" s="4"/>
      <c r="N86" s="4"/>
      <c r="O86" s="4"/>
      <c r="P86" s="15"/>
      <c r="Q86" s="337"/>
      <c r="R86" s="15" t="str">
        <f t="shared" si="14"/>
        <v>No</v>
      </c>
      <c r="S86" s="15" t="str">
        <f t="shared" si="15"/>
        <v>No</v>
      </c>
      <c r="T86" s="221" t="str">
        <f t="shared" si="16"/>
        <v>No</v>
      </c>
      <c r="U86" s="223" t="str">
        <f t="shared" si="17"/>
        <v>N/A</v>
      </c>
      <c r="V86" s="221" t="str">
        <f t="shared" si="18"/>
        <v>No</v>
      </c>
      <c r="W86" s="223" t="str">
        <f t="shared" si="19"/>
        <v>N/A</v>
      </c>
      <c r="X86" s="221" t="str">
        <f t="shared" si="20"/>
        <v>No</v>
      </c>
      <c r="Y86" s="223" t="str">
        <f t="shared" si="21"/>
        <v>N/A</v>
      </c>
      <c r="Z86" s="222" t="str">
        <f t="shared" si="22"/>
        <v>No</v>
      </c>
      <c r="AA86" s="68" t="str">
        <f t="shared" si="23"/>
        <v>N/A</v>
      </c>
      <c r="AB86" s="65" t="str">
        <f t="shared" si="24"/>
        <v>No</v>
      </c>
      <c r="AC86" s="68" t="str">
        <f t="shared" si="25"/>
        <v>N/A</v>
      </c>
      <c r="AD86" s="65" t="str">
        <f t="shared" si="26"/>
        <v>No</v>
      </c>
      <c r="AE86" s="68" t="str">
        <f t="shared" si="27"/>
        <v>N/A</v>
      </c>
      <c r="AF86" s="66"/>
    </row>
    <row r="87" spans="1:32" ht="15" hidden="1" customHeight="1">
      <c r="A87" s="66" t="s">
        <v>30</v>
      </c>
      <c r="B87" s="66" t="s">
        <v>27</v>
      </c>
      <c r="C87" s="66" t="str" cm="1">
        <f t="array" ref="C87">_xlfn.IFNA(_xlfn.IFS(B87="Starter","Starters &amp; Sides",B87="Sides","Starters &amp; Sides"),B87)</f>
        <v>Mains</v>
      </c>
      <c r="D87" s="71" t="s">
        <v>3607</v>
      </c>
      <c r="E87" s="76"/>
      <c r="F87" s="13"/>
      <c r="G87" s="13"/>
      <c r="H87" s="13">
        <v>10.79</v>
      </c>
      <c r="I87" s="13">
        <v>10.99</v>
      </c>
      <c r="J87" s="13">
        <v>12.29</v>
      </c>
      <c r="K87" s="4">
        <v>12.99</v>
      </c>
      <c r="L87" s="4">
        <v>12.99</v>
      </c>
      <c r="M87" s="4">
        <v>12.99</v>
      </c>
      <c r="N87" s="4">
        <v>12.99</v>
      </c>
      <c r="O87" s="4">
        <v>13.99</v>
      </c>
      <c r="P87" s="15">
        <v>13.99</v>
      </c>
      <c r="Q87" s="337"/>
      <c r="R87" s="15" t="str">
        <f t="shared" si="14"/>
        <v>No</v>
      </c>
      <c r="S87" s="15" t="str">
        <f t="shared" si="15"/>
        <v>No</v>
      </c>
      <c r="T87" s="221" t="str">
        <f t="shared" si="16"/>
        <v>No</v>
      </c>
      <c r="U87" s="223" t="str">
        <f t="shared" si="17"/>
        <v>N/A</v>
      </c>
      <c r="V87" s="221" t="str">
        <f t="shared" si="18"/>
        <v>No</v>
      </c>
      <c r="W87" s="223" t="str">
        <f t="shared" si="19"/>
        <v>N/A</v>
      </c>
      <c r="X87" s="221" t="str">
        <f t="shared" si="20"/>
        <v>No</v>
      </c>
      <c r="Y87" s="223" t="str">
        <f t="shared" si="21"/>
        <v>N/A</v>
      </c>
      <c r="Z87" s="222" t="str">
        <f t="shared" si="22"/>
        <v>No</v>
      </c>
      <c r="AA87" s="68" t="str">
        <f t="shared" si="23"/>
        <v>N/A</v>
      </c>
      <c r="AB87" s="65" t="str">
        <f t="shared" si="24"/>
        <v>No</v>
      </c>
      <c r="AC87" s="68" t="str">
        <f t="shared" si="25"/>
        <v>N/A</v>
      </c>
      <c r="AD87" s="65" t="str">
        <f t="shared" si="26"/>
        <v>No</v>
      </c>
      <c r="AE87" s="68" t="str">
        <f t="shared" si="27"/>
        <v>N/A</v>
      </c>
      <c r="AF87" s="66"/>
    </row>
    <row r="88" spans="1:32" ht="15" hidden="1" customHeight="1">
      <c r="A88" s="66" t="s">
        <v>30</v>
      </c>
      <c r="B88" s="66" t="s">
        <v>27</v>
      </c>
      <c r="C88" s="66" t="str" cm="1">
        <f t="array" ref="C88">_xlfn.IFNA(_xlfn.IFS(B88="Starter","Starters &amp; Sides",B88="Sides","Starters &amp; Sides"),B88)</f>
        <v>Mains</v>
      </c>
      <c r="D88" s="71" t="s">
        <v>3608</v>
      </c>
      <c r="E88" s="76"/>
      <c r="F88" s="13"/>
      <c r="G88" s="13"/>
      <c r="H88" s="13"/>
      <c r="I88" s="13"/>
      <c r="J88" s="13">
        <v>6.99</v>
      </c>
      <c r="K88" s="4">
        <v>6.99</v>
      </c>
      <c r="L88" s="4">
        <v>6.99</v>
      </c>
      <c r="M88" s="4">
        <v>6.99</v>
      </c>
      <c r="N88" s="4">
        <v>6.99</v>
      </c>
      <c r="O88" s="4">
        <v>6.99</v>
      </c>
      <c r="P88" s="15">
        <v>6.99</v>
      </c>
      <c r="Q88" s="337"/>
      <c r="R88" s="15" t="str">
        <f t="shared" si="14"/>
        <v>No</v>
      </c>
      <c r="S88" s="15" t="str">
        <f t="shared" si="15"/>
        <v>No</v>
      </c>
      <c r="T88" s="221" t="str">
        <f t="shared" si="16"/>
        <v>No</v>
      </c>
      <c r="U88" s="223" t="str">
        <f t="shared" si="17"/>
        <v>N/A</v>
      </c>
      <c r="V88" s="221" t="str">
        <f t="shared" si="18"/>
        <v>No</v>
      </c>
      <c r="W88" s="223" t="str">
        <f t="shared" si="19"/>
        <v>N/A</v>
      </c>
      <c r="X88" s="221" t="str">
        <f t="shared" si="20"/>
        <v>No</v>
      </c>
      <c r="Y88" s="223" t="str">
        <f t="shared" si="21"/>
        <v>N/A</v>
      </c>
      <c r="Z88" s="222" t="str">
        <f t="shared" si="22"/>
        <v>No</v>
      </c>
      <c r="AA88" s="68" t="str">
        <f t="shared" si="23"/>
        <v>N/A</v>
      </c>
      <c r="AB88" s="65" t="str">
        <f t="shared" si="24"/>
        <v>No</v>
      </c>
      <c r="AC88" s="68" t="str">
        <f t="shared" si="25"/>
        <v>N/A</v>
      </c>
      <c r="AD88" s="65" t="str">
        <f t="shared" si="26"/>
        <v>No</v>
      </c>
      <c r="AE88" s="68" t="str">
        <f t="shared" si="27"/>
        <v>N/A</v>
      </c>
      <c r="AF88" s="66"/>
    </row>
    <row r="89" spans="1:32" ht="15" hidden="1" customHeight="1">
      <c r="A89" s="66" t="s">
        <v>30</v>
      </c>
      <c r="B89" s="66" t="s">
        <v>27</v>
      </c>
      <c r="C89" s="66" t="str" cm="1">
        <f t="array" ref="C89">_xlfn.IFNA(_xlfn.IFS(B89="Starter","Starters &amp; Sides",B89="Sides","Starters &amp; Sides"),B89)</f>
        <v>Mains</v>
      </c>
      <c r="D89" s="71" t="s">
        <v>3609</v>
      </c>
      <c r="E89" s="76">
        <v>13.64</v>
      </c>
      <c r="F89" s="13">
        <v>13.99</v>
      </c>
      <c r="G89" s="13">
        <v>13.989999999999998</v>
      </c>
      <c r="H89" s="13">
        <v>14.489999999999998</v>
      </c>
      <c r="I89" s="13">
        <v>15.989999999999998</v>
      </c>
      <c r="J89" s="13">
        <v>17.739999999999998</v>
      </c>
      <c r="K89" s="4">
        <v>18.489999999999998</v>
      </c>
      <c r="L89" s="4">
        <f>AVERAGE(12.99,23.99)</f>
        <v>18.489999999999998</v>
      </c>
      <c r="M89" s="4">
        <f>AVERAGE(13.49,24.99)</f>
        <v>19.239999999999998</v>
      </c>
      <c r="N89" s="4">
        <f>AVERAGE(13.49,24.99)</f>
        <v>19.239999999999998</v>
      </c>
      <c r="O89" s="4">
        <f>AVERAGE(14.99,26.98)</f>
        <v>20.984999999999999</v>
      </c>
      <c r="P89" s="15">
        <f>AVERAGE(14.99,26.98)</f>
        <v>20.984999999999999</v>
      </c>
      <c r="Q89" s="337"/>
      <c r="R89" s="15" t="str">
        <f t="shared" si="14"/>
        <v>No</v>
      </c>
      <c r="S89" s="15" t="str">
        <f t="shared" si="15"/>
        <v>No</v>
      </c>
      <c r="T89" s="221" t="str">
        <f t="shared" si="16"/>
        <v>No</v>
      </c>
      <c r="U89" s="223" t="str">
        <f t="shared" si="17"/>
        <v>N/A</v>
      </c>
      <c r="V89" s="221" t="str">
        <f t="shared" si="18"/>
        <v>No</v>
      </c>
      <c r="W89" s="223" t="str">
        <f t="shared" si="19"/>
        <v>N/A</v>
      </c>
      <c r="X89" s="221" t="str">
        <f t="shared" si="20"/>
        <v>No</v>
      </c>
      <c r="Y89" s="223" t="str">
        <f t="shared" si="21"/>
        <v>N/A</v>
      </c>
      <c r="Z89" s="222" t="str">
        <f t="shared" si="22"/>
        <v>No</v>
      </c>
      <c r="AA89" s="68" t="str">
        <f t="shared" si="23"/>
        <v>N/A</v>
      </c>
      <c r="AB89" s="65" t="str">
        <f t="shared" si="24"/>
        <v>No</v>
      </c>
      <c r="AC89" s="68" t="str">
        <f t="shared" si="25"/>
        <v>N/A</v>
      </c>
      <c r="AD89" s="65" t="str">
        <f t="shared" si="26"/>
        <v>No</v>
      </c>
      <c r="AE89" s="68" t="str">
        <f t="shared" si="27"/>
        <v>N/A</v>
      </c>
      <c r="AF89" s="66"/>
    </row>
    <row r="90" spans="1:32" ht="15" hidden="1" customHeight="1">
      <c r="A90" s="66" t="s">
        <v>30</v>
      </c>
      <c r="B90" s="66" t="s">
        <v>27</v>
      </c>
      <c r="C90" s="66" t="str" cm="1">
        <f t="array" ref="C90">_xlfn.IFNA(_xlfn.IFS(B90="Starter","Starters &amp; Sides",B90="Sides","Starters &amp; Sides"),B90)</f>
        <v>Mains</v>
      </c>
      <c r="D90" s="71" t="s">
        <v>3610</v>
      </c>
      <c r="E90" s="76">
        <v>16.739999999999998</v>
      </c>
      <c r="F90" s="13">
        <v>18.04</v>
      </c>
      <c r="G90" s="13">
        <v>18.989999999999998</v>
      </c>
      <c r="H90" s="13">
        <v>20.239999999999998</v>
      </c>
      <c r="I90" s="13">
        <v>21.74</v>
      </c>
      <c r="J90" s="13">
        <v>22.99</v>
      </c>
      <c r="K90" s="4">
        <v>23.99</v>
      </c>
      <c r="L90" s="4">
        <f>AVERAGE(17.99,29.99)</f>
        <v>23.99</v>
      </c>
      <c r="M90" s="4">
        <f>AVERAGE(18.49,30.99)</f>
        <v>24.74</v>
      </c>
      <c r="N90" s="4">
        <f>AVERAGE(18.49,30.99)</f>
        <v>24.74</v>
      </c>
      <c r="O90" s="4">
        <f>AVERAGE(19.99,31.98)</f>
        <v>25.984999999999999</v>
      </c>
      <c r="P90" s="15">
        <f>AVERAGE(19.99,31.98)</f>
        <v>25.984999999999999</v>
      </c>
      <c r="Q90" s="337"/>
      <c r="R90" s="15" t="str">
        <f t="shared" si="14"/>
        <v>No</v>
      </c>
      <c r="S90" s="15" t="str">
        <f t="shared" si="15"/>
        <v>No</v>
      </c>
      <c r="T90" s="221" t="str">
        <f t="shared" si="16"/>
        <v>No</v>
      </c>
      <c r="U90" s="223" t="str">
        <f t="shared" si="17"/>
        <v>N/A</v>
      </c>
      <c r="V90" s="221" t="str">
        <f t="shared" si="18"/>
        <v>No</v>
      </c>
      <c r="W90" s="223" t="str">
        <f t="shared" si="19"/>
        <v>N/A</v>
      </c>
      <c r="X90" s="221" t="str">
        <f t="shared" si="20"/>
        <v>No</v>
      </c>
      <c r="Y90" s="223" t="str">
        <f t="shared" si="21"/>
        <v>N/A</v>
      </c>
      <c r="Z90" s="222" t="str">
        <f t="shared" si="22"/>
        <v>No</v>
      </c>
      <c r="AA90" s="68" t="str">
        <f t="shared" si="23"/>
        <v>N/A</v>
      </c>
      <c r="AB90" s="65" t="str">
        <f t="shared" si="24"/>
        <v>No</v>
      </c>
      <c r="AC90" s="68" t="str">
        <f t="shared" si="25"/>
        <v>N/A</v>
      </c>
      <c r="AD90" s="65" t="str">
        <f t="shared" si="26"/>
        <v>No</v>
      </c>
      <c r="AE90" s="68" t="str">
        <f t="shared" si="27"/>
        <v>N/A</v>
      </c>
      <c r="AF90" s="66"/>
    </row>
    <row r="91" spans="1:32" ht="15" hidden="1" customHeight="1">
      <c r="A91" s="66" t="s">
        <v>30</v>
      </c>
      <c r="B91" s="66" t="s">
        <v>27</v>
      </c>
      <c r="C91" s="66" t="str" cm="1">
        <f t="array" ref="C91">_xlfn.IFNA(_xlfn.IFS(B91="Starter","Starters &amp; Sides",B91="Sides","Starters &amp; Sides"),B91)</f>
        <v>Mains</v>
      </c>
      <c r="D91" s="71" t="s">
        <v>3611</v>
      </c>
      <c r="E91" s="76"/>
      <c r="F91" s="13"/>
      <c r="G91" s="13"/>
      <c r="H91" s="13"/>
      <c r="I91" s="13"/>
      <c r="J91" s="13"/>
      <c r="K91" s="4"/>
      <c r="L91" s="4"/>
      <c r="M91" s="4">
        <f>AVERAGE(18.99,31.49)</f>
        <v>25.24</v>
      </c>
      <c r="N91" s="4">
        <f>AVERAGE(18.99,31.49)</f>
        <v>25.24</v>
      </c>
      <c r="O91" s="4">
        <f>AVERAGE(19.99,31.98)</f>
        <v>25.984999999999999</v>
      </c>
      <c r="P91" s="15">
        <f>AVERAGE(19.99,31.98)</f>
        <v>25.984999999999999</v>
      </c>
      <c r="Q91" s="337"/>
      <c r="R91" s="15" t="str">
        <f t="shared" si="14"/>
        <v>No</v>
      </c>
      <c r="S91" s="15" t="str">
        <f t="shared" si="15"/>
        <v>No</v>
      </c>
      <c r="T91" s="221" t="str">
        <f t="shared" si="16"/>
        <v>No</v>
      </c>
      <c r="U91" s="223" t="str">
        <f t="shared" si="17"/>
        <v>N/A</v>
      </c>
      <c r="V91" s="221" t="str">
        <f t="shared" si="18"/>
        <v>No</v>
      </c>
      <c r="W91" s="223" t="str">
        <f t="shared" si="19"/>
        <v>N/A</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t="15" hidden="1" customHeight="1">
      <c r="A92" s="66" t="s">
        <v>30</v>
      </c>
      <c r="B92" s="66" t="s">
        <v>27</v>
      </c>
      <c r="C92" s="66" t="str" cm="1">
        <f t="array" ref="C92">_xlfn.IFNA(_xlfn.IFS(B92="Starter","Starters &amp; Sides",B92="Sides","Starters &amp; Sides"),B92)</f>
        <v>Mains</v>
      </c>
      <c r="D92" s="71" t="s">
        <v>3612</v>
      </c>
      <c r="E92" s="76"/>
      <c r="F92" s="13"/>
      <c r="G92" s="13"/>
      <c r="H92" s="13"/>
      <c r="I92" s="13"/>
      <c r="J92" s="13"/>
      <c r="K92" s="4"/>
      <c r="L92" s="4"/>
      <c r="M92" s="4">
        <f>AVERAGE(16.49,28.49)</f>
        <v>22.49</v>
      </c>
      <c r="N92" s="4">
        <f>AVERAGE(16.49,28.49)</f>
        <v>22.49</v>
      </c>
      <c r="O92" s="4">
        <f>AVERAGE(17.99,29.98)</f>
        <v>23.984999999999999</v>
      </c>
      <c r="P92" s="15">
        <f>AVERAGE(17.99,31.98)</f>
        <v>24.984999999999999</v>
      </c>
      <c r="Q92" s="337"/>
      <c r="R92" s="15" t="str">
        <f t="shared" si="14"/>
        <v>No</v>
      </c>
      <c r="S92" s="15" t="str">
        <f t="shared" si="15"/>
        <v>No</v>
      </c>
      <c r="T92" s="221" t="str">
        <f t="shared" si="16"/>
        <v>No</v>
      </c>
      <c r="U92" s="223" t="str">
        <f t="shared" si="17"/>
        <v>N/A</v>
      </c>
      <c r="V92" s="221" t="str">
        <f t="shared" si="18"/>
        <v>No</v>
      </c>
      <c r="W92" s="223" t="str">
        <f t="shared" si="19"/>
        <v>N/A</v>
      </c>
      <c r="X92" s="221" t="str">
        <f t="shared" si="20"/>
        <v>No</v>
      </c>
      <c r="Y92" s="223" t="str">
        <f t="shared" si="21"/>
        <v>N/A</v>
      </c>
      <c r="Z92" s="222" t="str">
        <f t="shared" si="22"/>
        <v>No</v>
      </c>
      <c r="AA92" s="68" t="str">
        <f t="shared" si="23"/>
        <v>N/A</v>
      </c>
      <c r="AB92" s="65" t="str">
        <f t="shared" si="24"/>
        <v>No</v>
      </c>
      <c r="AC92" s="68" t="str">
        <f t="shared" si="25"/>
        <v>N/A</v>
      </c>
      <c r="AD92" s="65" t="str">
        <f t="shared" si="26"/>
        <v>No</v>
      </c>
      <c r="AE92" s="68" t="str">
        <f t="shared" si="27"/>
        <v>N/A</v>
      </c>
      <c r="AF92" s="66"/>
    </row>
    <row r="93" spans="1:32" ht="15" hidden="1" customHeight="1">
      <c r="A93" s="66" t="s">
        <v>30</v>
      </c>
      <c r="B93" s="66" t="s">
        <v>27</v>
      </c>
      <c r="C93" s="66" t="str" cm="1">
        <f t="array" ref="C93">_xlfn.IFNA(_xlfn.IFS(B93="Starter","Starters &amp; Sides",B93="Sides","Starters &amp; Sides"),B93)</f>
        <v>Mains</v>
      </c>
      <c r="D93" s="71" t="s">
        <v>3613</v>
      </c>
      <c r="E93" s="76"/>
      <c r="F93" s="13"/>
      <c r="G93" s="13"/>
      <c r="H93" s="13"/>
      <c r="I93" s="13"/>
      <c r="J93" s="13"/>
      <c r="K93" s="4"/>
      <c r="L93" s="4"/>
      <c r="M93" s="4">
        <f>AVERAGE(17.49,29.49)</f>
        <v>23.49</v>
      </c>
      <c r="N93" s="4">
        <f>M93</f>
        <v>23.49</v>
      </c>
      <c r="O93" s="4">
        <f>AVERAGE(18.99,30.98)</f>
        <v>24.984999999999999</v>
      </c>
      <c r="P93" s="15">
        <f>AVERAGE(18.99,30.98)</f>
        <v>24.984999999999999</v>
      </c>
      <c r="Q93" s="337"/>
      <c r="R93" s="15" t="str">
        <f t="shared" si="14"/>
        <v>No</v>
      </c>
      <c r="S93" s="15" t="str">
        <f t="shared" si="15"/>
        <v>No</v>
      </c>
      <c r="T93" s="221" t="str">
        <f t="shared" si="16"/>
        <v>No</v>
      </c>
      <c r="U93" s="223" t="str">
        <f t="shared" si="17"/>
        <v>N/A</v>
      </c>
      <c r="V93" s="221" t="str">
        <f t="shared" si="18"/>
        <v>No</v>
      </c>
      <c r="W93" s="223" t="str">
        <f t="shared" si="19"/>
        <v>N/A</v>
      </c>
      <c r="X93" s="221" t="str">
        <f t="shared" si="20"/>
        <v>No</v>
      </c>
      <c r="Y93" s="223" t="str">
        <f t="shared" si="21"/>
        <v>N/A</v>
      </c>
      <c r="Z93" s="222" t="str">
        <f t="shared" si="22"/>
        <v>No</v>
      </c>
      <c r="AA93" s="68" t="str">
        <f t="shared" si="23"/>
        <v>N/A</v>
      </c>
      <c r="AB93" s="65" t="str">
        <f t="shared" si="24"/>
        <v>No</v>
      </c>
      <c r="AC93" s="68" t="str">
        <f t="shared" si="25"/>
        <v>N/A</v>
      </c>
      <c r="AD93" s="65" t="str">
        <f t="shared" si="26"/>
        <v>No</v>
      </c>
      <c r="AE93" s="68" t="str">
        <f t="shared" si="27"/>
        <v>N/A</v>
      </c>
      <c r="AF93" s="66"/>
    </row>
    <row r="94" spans="1:32" ht="15" hidden="1" customHeight="1">
      <c r="A94" s="66" t="s">
        <v>30</v>
      </c>
      <c r="B94" s="66" t="s">
        <v>27</v>
      </c>
      <c r="C94" s="66" t="str" cm="1">
        <f t="array" ref="C94">_xlfn.IFNA(_xlfn.IFS(B94="Starter","Starters &amp; Sides",B94="Sides","Starters &amp; Sides"),B94)</f>
        <v>Mains</v>
      </c>
      <c r="D94" s="71" t="s">
        <v>3614</v>
      </c>
      <c r="E94" s="76"/>
      <c r="F94" s="13"/>
      <c r="G94" s="13"/>
      <c r="H94" s="13"/>
      <c r="I94" s="13"/>
      <c r="J94" s="13"/>
      <c r="K94" s="4"/>
      <c r="L94" s="4"/>
      <c r="M94" s="4">
        <f>AVERAGE(16.99,29.49)</f>
        <v>23.24</v>
      </c>
      <c r="N94" s="4">
        <f>M94</f>
        <v>23.24</v>
      </c>
      <c r="O94" s="4">
        <f>AVERAGE(17.99,29.98)</f>
        <v>23.984999999999999</v>
      </c>
      <c r="P94" s="15">
        <f>AVERAGE(17.99,29.98)</f>
        <v>23.984999999999999</v>
      </c>
      <c r="Q94" s="337"/>
      <c r="R94" s="15" t="str">
        <f t="shared" si="14"/>
        <v>No</v>
      </c>
      <c r="S94" s="15" t="str">
        <f t="shared" si="15"/>
        <v>No</v>
      </c>
      <c r="T94" s="221" t="str">
        <f t="shared" si="16"/>
        <v>No</v>
      </c>
      <c r="U94" s="223" t="str">
        <f t="shared" si="17"/>
        <v>N/A</v>
      </c>
      <c r="V94" s="221" t="str">
        <f t="shared" si="18"/>
        <v>No</v>
      </c>
      <c r="W94" s="223" t="str">
        <f t="shared" si="19"/>
        <v>N/A</v>
      </c>
      <c r="X94" s="221" t="str">
        <f t="shared" si="20"/>
        <v>No</v>
      </c>
      <c r="Y94" s="223" t="str">
        <f t="shared" si="21"/>
        <v>N/A</v>
      </c>
      <c r="Z94" s="222" t="str">
        <f t="shared" si="22"/>
        <v>No</v>
      </c>
      <c r="AA94" s="68" t="str">
        <f t="shared" si="23"/>
        <v>N/A</v>
      </c>
      <c r="AB94" s="65" t="str">
        <f t="shared" si="24"/>
        <v>No</v>
      </c>
      <c r="AC94" s="68" t="str">
        <f t="shared" si="25"/>
        <v>N/A</v>
      </c>
      <c r="AD94" s="65" t="str">
        <f t="shared" si="26"/>
        <v>No</v>
      </c>
      <c r="AE94" s="68" t="str">
        <f t="shared" si="27"/>
        <v>N/A</v>
      </c>
      <c r="AF94" s="66"/>
    </row>
    <row r="95" spans="1:32" ht="15" hidden="1" customHeight="1">
      <c r="A95" s="66" t="s">
        <v>30</v>
      </c>
      <c r="B95" s="66" t="s">
        <v>27</v>
      </c>
      <c r="C95" s="66" t="str" cm="1">
        <f t="array" ref="C95">_xlfn.IFNA(_xlfn.IFS(B95="Starter","Starters &amp; Sides",B95="Sides","Starters &amp; Sides"),B95)</f>
        <v>Mains</v>
      </c>
      <c r="D95" s="71" t="s">
        <v>3615</v>
      </c>
      <c r="E95" s="76"/>
      <c r="F95" s="13"/>
      <c r="G95" s="13"/>
      <c r="H95" s="13"/>
      <c r="I95" s="13"/>
      <c r="J95" s="13"/>
      <c r="K95" s="4"/>
      <c r="L95" s="4"/>
      <c r="M95" s="4">
        <f>AVERAGE(17.99,30.49)</f>
        <v>24.24</v>
      </c>
      <c r="N95" s="4">
        <f>M95</f>
        <v>24.24</v>
      </c>
      <c r="O95" s="4">
        <f>AVERAGE(18.99,30.98)</f>
        <v>24.984999999999999</v>
      </c>
      <c r="P95" s="15">
        <f>AVERAGE(18.99,30.98)</f>
        <v>24.984999999999999</v>
      </c>
      <c r="Q95" s="337"/>
      <c r="R95" s="15" t="str">
        <f t="shared" si="14"/>
        <v>No</v>
      </c>
      <c r="S95" s="15" t="str">
        <f t="shared" si="15"/>
        <v>No</v>
      </c>
      <c r="T95" s="221" t="str">
        <f t="shared" si="16"/>
        <v>No</v>
      </c>
      <c r="U95" s="223" t="str">
        <f t="shared" si="17"/>
        <v>N/A</v>
      </c>
      <c r="V95" s="221" t="str">
        <f t="shared" si="18"/>
        <v>No</v>
      </c>
      <c r="W95" s="223" t="str">
        <f t="shared" si="19"/>
        <v>N/A</v>
      </c>
      <c r="X95" s="221" t="str">
        <f t="shared" si="20"/>
        <v>No</v>
      </c>
      <c r="Y95" s="223" t="str">
        <f t="shared" si="21"/>
        <v>N/A</v>
      </c>
      <c r="Z95" s="222" t="str">
        <f t="shared" si="22"/>
        <v>No</v>
      </c>
      <c r="AA95" s="68" t="str">
        <f t="shared" si="23"/>
        <v>N/A</v>
      </c>
      <c r="AB95" s="65" t="str">
        <f t="shared" si="24"/>
        <v>No</v>
      </c>
      <c r="AC95" s="68" t="str">
        <f t="shared" si="25"/>
        <v>N/A</v>
      </c>
      <c r="AD95" s="65" t="str">
        <f t="shared" si="26"/>
        <v>No</v>
      </c>
      <c r="AE95" s="68" t="str">
        <f t="shared" si="27"/>
        <v>N/A</v>
      </c>
      <c r="AF95" s="66"/>
    </row>
    <row r="96" spans="1:32" ht="15" hidden="1" customHeight="1">
      <c r="A96" s="66" t="s">
        <v>30</v>
      </c>
      <c r="B96" s="66" t="s">
        <v>27</v>
      </c>
      <c r="C96" s="66" t="str" cm="1">
        <f t="array" ref="C96">_xlfn.IFNA(_xlfn.IFS(B96="Starter","Starters &amp; Sides",B96="Sides","Starters &amp; Sides"),B96)</f>
        <v>Mains</v>
      </c>
      <c r="D96" s="316" t="s">
        <v>3616</v>
      </c>
      <c r="E96" s="76">
        <v>16.989999999999998</v>
      </c>
      <c r="F96" s="13">
        <v>18.239999999999998</v>
      </c>
      <c r="G96" s="13">
        <v>18.989999999999998</v>
      </c>
      <c r="H96" s="13">
        <v>20.239999999999998</v>
      </c>
      <c r="I96" s="13">
        <v>22.24</v>
      </c>
      <c r="J96" s="13">
        <v>23.49</v>
      </c>
      <c r="K96" s="4">
        <v>24.49</v>
      </c>
      <c r="L96" s="4">
        <f>AVERAGE(18.49,30.49)</f>
        <v>24.49</v>
      </c>
      <c r="M96" s="4"/>
      <c r="N96" s="4"/>
      <c r="O96" s="4"/>
      <c r="P96" s="15"/>
      <c r="Q96" s="337"/>
      <c r="R96" s="15" t="str">
        <f t="shared" si="14"/>
        <v>No</v>
      </c>
      <c r="S96" s="15" t="str">
        <f t="shared" si="15"/>
        <v>No</v>
      </c>
      <c r="T96" s="221" t="str">
        <f t="shared" si="16"/>
        <v>No</v>
      </c>
      <c r="U96" s="223" t="str">
        <f t="shared" si="17"/>
        <v>N/A</v>
      </c>
      <c r="V96" s="221" t="str">
        <f t="shared" si="18"/>
        <v>No</v>
      </c>
      <c r="W96" s="223" t="str">
        <f t="shared" si="19"/>
        <v>N/A</v>
      </c>
      <c r="X96" s="221" t="str">
        <f t="shared" si="20"/>
        <v>No</v>
      </c>
      <c r="Y96" s="223" t="str">
        <f t="shared" si="21"/>
        <v>N/A</v>
      </c>
      <c r="Z96" s="222" t="str">
        <f t="shared" si="22"/>
        <v>No</v>
      </c>
      <c r="AA96" s="68" t="str">
        <f t="shared" si="23"/>
        <v>N/A</v>
      </c>
      <c r="AB96" s="65" t="str">
        <f t="shared" si="24"/>
        <v>No</v>
      </c>
      <c r="AC96" s="68" t="str">
        <f t="shared" si="25"/>
        <v>N/A</v>
      </c>
      <c r="AD96" s="65" t="str">
        <f t="shared" si="26"/>
        <v>No</v>
      </c>
      <c r="AE96" s="68" t="str">
        <f t="shared" si="27"/>
        <v>N/A</v>
      </c>
      <c r="AF96" s="66"/>
    </row>
    <row r="97" spans="1:32" ht="15" hidden="1" customHeight="1">
      <c r="A97" s="66" t="s">
        <v>30</v>
      </c>
      <c r="B97" s="66" t="s">
        <v>27</v>
      </c>
      <c r="C97" s="66" t="str" cm="1">
        <f t="array" ref="C97">_xlfn.IFNA(_xlfn.IFS(B97="Starter","Starters &amp; Sides",B97="Sides","Starters &amp; Sides"),B97)</f>
        <v>Mains</v>
      </c>
      <c r="D97" s="71" t="s">
        <v>3617</v>
      </c>
      <c r="E97" s="76"/>
      <c r="F97" s="13"/>
      <c r="G97" s="13"/>
      <c r="H97" s="13"/>
      <c r="I97" s="13"/>
      <c r="J97" s="13">
        <v>9.99</v>
      </c>
      <c r="K97" s="4">
        <v>9.99</v>
      </c>
      <c r="L97" s="4">
        <v>9.99</v>
      </c>
      <c r="M97" s="4">
        <v>9.99</v>
      </c>
      <c r="N97" s="4">
        <v>9.99</v>
      </c>
      <c r="O97" s="4">
        <v>11.99</v>
      </c>
      <c r="P97" s="15">
        <v>11.99</v>
      </c>
      <c r="Q97" s="337"/>
      <c r="R97" s="15" t="str">
        <f t="shared" si="14"/>
        <v>No</v>
      </c>
      <c r="S97" s="15" t="str">
        <f t="shared" si="15"/>
        <v>No</v>
      </c>
      <c r="T97" s="221" t="str">
        <f t="shared" si="16"/>
        <v>No</v>
      </c>
      <c r="U97" s="223" t="str">
        <f t="shared" si="17"/>
        <v>N/A</v>
      </c>
      <c r="V97" s="221" t="str">
        <f t="shared" si="18"/>
        <v>No</v>
      </c>
      <c r="W97" s="223" t="str">
        <f t="shared" si="19"/>
        <v>N/A</v>
      </c>
      <c r="X97" s="221" t="str">
        <f t="shared" si="20"/>
        <v>No</v>
      </c>
      <c r="Y97" s="223" t="str">
        <f t="shared" si="21"/>
        <v>N/A</v>
      </c>
      <c r="Z97" s="222" t="str">
        <f t="shared" si="22"/>
        <v>No</v>
      </c>
      <c r="AA97" s="68" t="str">
        <f t="shared" si="23"/>
        <v>N/A</v>
      </c>
      <c r="AB97" s="65" t="str">
        <f t="shared" si="24"/>
        <v>No</v>
      </c>
      <c r="AC97" s="68" t="str">
        <f t="shared" si="25"/>
        <v>N/A</v>
      </c>
      <c r="AD97" s="65" t="str">
        <f t="shared" si="26"/>
        <v>No</v>
      </c>
      <c r="AE97" s="68" t="str">
        <f t="shared" si="27"/>
        <v>N/A</v>
      </c>
      <c r="AF97" s="66"/>
    </row>
    <row r="98" spans="1:32" hidden="1">
      <c r="A98" s="66" t="s">
        <v>30</v>
      </c>
      <c r="B98" s="66" t="s">
        <v>27</v>
      </c>
      <c r="C98" s="66" t="str" cm="1">
        <f t="array" ref="C98">_xlfn.IFNA(_xlfn.IFS(B98="Starter","Starters &amp; Sides",B98="Sides","Starters &amp; Sides"),B98)</f>
        <v>Mains</v>
      </c>
      <c r="D98" s="71" t="s">
        <v>3618</v>
      </c>
      <c r="E98" s="76">
        <v>16.39</v>
      </c>
      <c r="F98" s="13">
        <v>17.09</v>
      </c>
      <c r="G98" s="13">
        <v>17.689999999999998</v>
      </c>
      <c r="H98" s="13">
        <v>18.989999999999998</v>
      </c>
      <c r="I98" s="13">
        <v>20.49</v>
      </c>
      <c r="J98" s="13">
        <v>21.49</v>
      </c>
      <c r="K98" s="4">
        <v>22.49</v>
      </c>
      <c r="L98" s="4">
        <f>AVERAGE(16.49,28.49)</f>
        <v>22.49</v>
      </c>
      <c r="M98" s="4">
        <f>AVERAGE(18.49,30.99)</f>
        <v>24.74</v>
      </c>
      <c r="N98" s="4">
        <f>M98</f>
        <v>24.74</v>
      </c>
      <c r="O98" s="4">
        <f>AVERAGE(19.99,31.98)</f>
        <v>25.984999999999999</v>
      </c>
      <c r="P98" s="15">
        <f>AVERAGE(19.99,31.98)</f>
        <v>25.984999999999999</v>
      </c>
      <c r="Q98" s="337"/>
      <c r="R98" s="15" t="str">
        <f t="shared" si="14"/>
        <v>No</v>
      </c>
      <c r="S98" s="15" t="str">
        <f t="shared" si="15"/>
        <v>No</v>
      </c>
      <c r="T98" s="221" t="str">
        <f t="shared" si="16"/>
        <v>No</v>
      </c>
      <c r="U98" s="223" t="str">
        <f t="shared" si="17"/>
        <v>N/A</v>
      </c>
      <c r="V98" s="221" t="str">
        <f t="shared" si="18"/>
        <v>No</v>
      </c>
      <c r="W98" s="223" t="str">
        <f t="shared" si="19"/>
        <v>N/A</v>
      </c>
      <c r="X98" s="221" t="str">
        <f t="shared" si="20"/>
        <v>No</v>
      </c>
      <c r="Y98" s="223" t="str">
        <f t="shared" si="21"/>
        <v>N/A</v>
      </c>
      <c r="Z98" s="222" t="str">
        <f t="shared" si="22"/>
        <v>No</v>
      </c>
      <c r="AA98" s="68" t="str">
        <f t="shared" si="23"/>
        <v>N/A</v>
      </c>
      <c r="AB98" s="65" t="str">
        <f t="shared" si="24"/>
        <v>No</v>
      </c>
      <c r="AC98" s="68" t="str">
        <f t="shared" si="25"/>
        <v>N/A</v>
      </c>
      <c r="AD98" s="65" t="str">
        <f t="shared" si="26"/>
        <v>No</v>
      </c>
      <c r="AE98" s="68" t="str">
        <f t="shared" si="27"/>
        <v>N/A</v>
      </c>
      <c r="AF98" s="66"/>
    </row>
    <row r="99" spans="1:32" hidden="1">
      <c r="A99" s="66" t="s">
        <v>30</v>
      </c>
      <c r="B99" s="66" t="s">
        <v>27</v>
      </c>
      <c r="C99" s="66" t="str" cm="1">
        <f t="array" ref="C99">_xlfn.IFNA(_xlfn.IFS(B99="Starter","Starters &amp; Sides",B99="Sides","Starters &amp; Sides"),B99)</f>
        <v>Mains</v>
      </c>
      <c r="D99" s="71" t="s">
        <v>3619</v>
      </c>
      <c r="E99" s="76"/>
      <c r="F99" s="13"/>
      <c r="G99" s="13"/>
      <c r="H99" s="13"/>
      <c r="I99" s="13"/>
      <c r="J99" s="13">
        <v>9.99</v>
      </c>
      <c r="K99" s="4">
        <v>9.99</v>
      </c>
      <c r="L99" s="4">
        <v>9.99</v>
      </c>
      <c r="M99" s="4">
        <v>9.99</v>
      </c>
      <c r="N99" s="4">
        <v>9.99</v>
      </c>
      <c r="O99" s="4">
        <v>11.99</v>
      </c>
      <c r="P99" s="15">
        <v>11.99</v>
      </c>
      <c r="Q99" s="337"/>
      <c r="R99" s="15" t="str">
        <f t="shared" si="14"/>
        <v>No</v>
      </c>
      <c r="S99" s="15" t="str">
        <f t="shared" si="15"/>
        <v>No</v>
      </c>
      <c r="T99" s="221" t="str">
        <f t="shared" si="16"/>
        <v>No</v>
      </c>
      <c r="U99" s="223" t="str">
        <f t="shared" si="17"/>
        <v>N/A</v>
      </c>
      <c r="V99" s="221" t="str">
        <f t="shared" si="18"/>
        <v>No</v>
      </c>
      <c r="W99" s="223" t="str">
        <f t="shared" si="19"/>
        <v>N/A</v>
      </c>
      <c r="X99" s="221" t="str">
        <f t="shared" si="20"/>
        <v>No</v>
      </c>
      <c r="Y99" s="223" t="str">
        <f t="shared" si="21"/>
        <v>N/A</v>
      </c>
      <c r="Z99" s="222" t="str">
        <f t="shared" si="22"/>
        <v>No</v>
      </c>
      <c r="AA99" s="68" t="str">
        <f t="shared" si="23"/>
        <v>N/A</v>
      </c>
      <c r="AB99" s="65" t="str">
        <f t="shared" si="24"/>
        <v>No</v>
      </c>
      <c r="AC99" s="68" t="str">
        <f t="shared" si="25"/>
        <v>N/A</v>
      </c>
      <c r="AD99" s="65" t="str">
        <f t="shared" si="26"/>
        <v>No</v>
      </c>
      <c r="AE99" s="68" t="str">
        <f t="shared" si="27"/>
        <v>N/A</v>
      </c>
      <c r="AF99" s="66"/>
    </row>
    <row r="100" spans="1:32" hidden="1">
      <c r="A100" s="66" t="s">
        <v>30</v>
      </c>
      <c r="B100" s="66" t="s">
        <v>27</v>
      </c>
      <c r="C100" s="66" t="str" cm="1">
        <f t="array" ref="C100">_xlfn.IFNA(_xlfn.IFS(B100="Starter","Starters &amp; Sides",B100="Sides","Starters &amp; Sides"),B100)</f>
        <v>Mains</v>
      </c>
      <c r="D100" s="315" t="s">
        <v>3620</v>
      </c>
      <c r="E100" s="76"/>
      <c r="F100" s="13"/>
      <c r="G100" s="13"/>
      <c r="H100" s="13">
        <v>10.99</v>
      </c>
      <c r="I100" s="13"/>
      <c r="J100" s="13"/>
      <c r="K100" s="4"/>
      <c r="L100" s="4"/>
      <c r="M100" s="4"/>
      <c r="N100" s="4"/>
      <c r="O100" s="4"/>
      <c r="P100" s="15"/>
      <c r="Q100" s="337"/>
      <c r="R100" s="15" t="str">
        <f t="shared" si="14"/>
        <v>No</v>
      </c>
      <c r="S100" s="15" t="str">
        <f t="shared" si="15"/>
        <v>No</v>
      </c>
      <c r="T100" s="221" t="str">
        <f t="shared" si="16"/>
        <v>No</v>
      </c>
      <c r="U100" s="223" t="str">
        <f t="shared" si="17"/>
        <v>N/A</v>
      </c>
      <c r="V100" s="221" t="str">
        <f t="shared" si="18"/>
        <v>No</v>
      </c>
      <c r="W100" s="223" t="str">
        <f t="shared" si="19"/>
        <v>N/A</v>
      </c>
      <c r="X100" s="221" t="str">
        <f t="shared" si="20"/>
        <v>No</v>
      </c>
      <c r="Y100" s="223" t="str">
        <f t="shared" si="21"/>
        <v>N/A</v>
      </c>
      <c r="Z100" s="222" t="str">
        <f t="shared" si="22"/>
        <v>No</v>
      </c>
      <c r="AA100" s="68" t="str">
        <f t="shared" si="23"/>
        <v>N/A</v>
      </c>
      <c r="AB100" s="65" t="str">
        <f t="shared" si="24"/>
        <v>No</v>
      </c>
      <c r="AC100" s="68" t="str">
        <f t="shared" si="25"/>
        <v>N/A</v>
      </c>
      <c r="AD100" s="65" t="str">
        <f t="shared" si="26"/>
        <v>No</v>
      </c>
      <c r="AE100" s="68" t="str">
        <f t="shared" si="27"/>
        <v>N/A</v>
      </c>
      <c r="AF100" s="66"/>
    </row>
    <row r="101" spans="1:32" hidden="1">
      <c r="A101" s="66" t="s">
        <v>30</v>
      </c>
      <c r="B101" s="66" t="s">
        <v>27</v>
      </c>
      <c r="C101" s="66" t="str" cm="1">
        <f t="array" ref="C101">_xlfn.IFNA(_xlfn.IFS(B101="Starter","Starters &amp; Sides",B101="Sides","Starters &amp; Sides"),B101)</f>
        <v>Mains</v>
      </c>
      <c r="D101" s="316" t="s">
        <v>3621</v>
      </c>
      <c r="E101" s="76"/>
      <c r="F101" s="13"/>
      <c r="G101" s="13"/>
      <c r="H101" s="13"/>
      <c r="I101" s="13"/>
      <c r="J101" s="13">
        <v>9.99</v>
      </c>
      <c r="K101" s="4"/>
      <c r="L101" s="4"/>
      <c r="M101" s="4"/>
      <c r="N101" s="4"/>
      <c r="O101" s="4"/>
      <c r="P101" s="15"/>
      <c r="Q101" s="337"/>
      <c r="R101" s="15" t="str">
        <f t="shared" si="14"/>
        <v>No</v>
      </c>
      <c r="S101" s="15" t="str">
        <f t="shared" si="15"/>
        <v>No</v>
      </c>
      <c r="T101" s="221" t="str">
        <f t="shared" si="16"/>
        <v>No</v>
      </c>
      <c r="U101" s="223" t="str">
        <f t="shared" si="17"/>
        <v>N/A</v>
      </c>
      <c r="V101" s="221" t="str">
        <f t="shared" si="18"/>
        <v>No</v>
      </c>
      <c r="W101" s="223" t="str">
        <f t="shared" si="19"/>
        <v>N/A</v>
      </c>
      <c r="X101" s="221" t="str">
        <f t="shared" si="20"/>
        <v>No</v>
      </c>
      <c r="Y101" s="223" t="str">
        <f t="shared" si="21"/>
        <v>N/A</v>
      </c>
      <c r="Z101" s="222" t="str">
        <f t="shared" si="22"/>
        <v>No</v>
      </c>
      <c r="AA101" s="68" t="str">
        <f t="shared" si="23"/>
        <v>N/A</v>
      </c>
      <c r="AB101" s="65" t="str">
        <f t="shared" si="24"/>
        <v>No</v>
      </c>
      <c r="AC101" s="68" t="str">
        <f t="shared" si="25"/>
        <v>N/A</v>
      </c>
      <c r="AD101" s="65" t="str">
        <f t="shared" si="26"/>
        <v>No</v>
      </c>
      <c r="AE101" s="68" t="str">
        <f t="shared" si="27"/>
        <v>N/A</v>
      </c>
      <c r="AF101" s="66"/>
    </row>
    <row r="102" spans="1:32" hidden="1">
      <c r="A102" s="66" t="s">
        <v>30</v>
      </c>
      <c r="B102" s="66" t="s">
        <v>27</v>
      </c>
      <c r="C102" s="66" t="str" cm="1">
        <f t="array" ref="C102">_xlfn.IFNA(_xlfn.IFS(B102="Starter","Starters &amp; Sides",B102="Sides","Starters &amp; Sides"),B102)</f>
        <v>Mains</v>
      </c>
      <c r="D102" s="71" t="s">
        <v>3622</v>
      </c>
      <c r="E102" s="76">
        <v>17.190000000000001</v>
      </c>
      <c r="F102" s="13">
        <v>17.89</v>
      </c>
      <c r="G102" s="13">
        <v>18.740000000000002</v>
      </c>
      <c r="H102" s="13">
        <v>19.989999999999998</v>
      </c>
      <c r="I102" s="13">
        <v>21.99</v>
      </c>
      <c r="J102" s="13">
        <v>22.99</v>
      </c>
      <c r="K102" s="4">
        <v>23.99</v>
      </c>
      <c r="L102" s="4">
        <f>AVERAGE(17.99,29.99)</f>
        <v>23.99</v>
      </c>
      <c r="M102" s="4">
        <f>AVERAGE(18.49,30.99)</f>
        <v>24.74</v>
      </c>
      <c r="N102" s="4">
        <f>AVERAGE(18.49,30.99)</f>
        <v>24.74</v>
      </c>
      <c r="O102" s="4">
        <f>AVERAGE(19.99,31.98)</f>
        <v>25.984999999999999</v>
      </c>
      <c r="P102" s="15">
        <f>AVERAGE(19.99,29.98)</f>
        <v>24.984999999999999</v>
      </c>
      <c r="Q102" s="337"/>
      <c r="R102" s="15" t="str">
        <f t="shared" si="14"/>
        <v>No</v>
      </c>
      <c r="S102" s="15" t="str">
        <f t="shared" si="15"/>
        <v>No</v>
      </c>
      <c r="T102" s="221" t="str">
        <f t="shared" si="16"/>
        <v>No</v>
      </c>
      <c r="U102" s="223" t="str">
        <f t="shared" si="17"/>
        <v>N/A</v>
      </c>
      <c r="V102" s="221" t="str">
        <f t="shared" si="18"/>
        <v>No</v>
      </c>
      <c r="W102" s="223" t="str">
        <f t="shared" si="19"/>
        <v>N/A</v>
      </c>
      <c r="X102" s="221" t="str">
        <f t="shared" si="20"/>
        <v>No</v>
      </c>
      <c r="Y102" s="223" t="str">
        <f t="shared" si="21"/>
        <v>N/A</v>
      </c>
      <c r="Z102" s="222" t="str">
        <f t="shared" si="22"/>
        <v>No</v>
      </c>
      <c r="AA102" s="68" t="str">
        <f t="shared" si="23"/>
        <v>N/A</v>
      </c>
      <c r="AB102" s="65" t="str">
        <f t="shared" si="24"/>
        <v>No</v>
      </c>
      <c r="AC102" s="68" t="str">
        <f t="shared" si="25"/>
        <v>N/A</v>
      </c>
      <c r="AD102" s="65" t="str">
        <f t="shared" si="26"/>
        <v>No</v>
      </c>
      <c r="AE102" s="68" t="str">
        <f t="shared" si="27"/>
        <v>N/A</v>
      </c>
      <c r="AF102" s="66"/>
    </row>
    <row r="103" spans="1:32" hidden="1">
      <c r="A103" s="66" t="s">
        <v>30</v>
      </c>
      <c r="B103" s="66" t="s">
        <v>27</v>
      </c>
      <c r="C103" s="66" t="str" cm="1">
        <f t="array" ref="C103">_xlfn.IFNA(_xlfn.IFS(B103="Starter","Starters &amp; Sides",B103="Sides","Starters &amp; Sides"),B103)</f>
        <v>Mains</v>
      </c>
      <c r="D103" s="71" t="s">
        <v>3623</v>
      </c>
      <c r="E103" s="76">
        <v>17.34</v>
      </c>
      <c r="F103" s="13">
        <v>18.04</v>
      </c>
      <c r="G103" s="13">
        <v>19.489999999999998</v>
      </c>
      <c r="H103" s="13">
        <v>20.99</v>
      </c>
      <c r="I103" s="13">
        <v>22.99</v>
      </c>
      <c r="J103" s="13">
        <v>23.99</v>
      </c>
      <c r="K103" s="4">
        <v>24.99</v>
      </c>
      <c r="L103" s="4">
        <f>AVERAGE(18.99,30.99)</f>
        <v>24.99</v>
      </c>
      <c r="M103" s="4">
        <f>AVERAGE(19.49,31.99)</f>
        <v>25.74</v>
      </c>
      <c r="N103" s="4">
        <f>AVERAGE(19.49,31.99)</f>
        <v>25.74</v>
      </c>
      <c r="O103" s="4">
        <f>AVERAGE(19.99,31.98)</f>
        <v>25.984999999999999</v>
      </c>
      <c r="P103" s="15">
        <f>AVERAGE(19.99,31.98)</f>
        <v>25.984999999999999</v>
      </c>
      <c r="Q103" s="337"/>
      <c r="R103" s="15" t="str">
        <f t="shared" si="14"/>
        <v>No</v>
      </c>
      <c r="S103" s="15" t="str">
        <f t="shared" si="15"/>
        <v>No</v>
      </c>
      <c r="T103" s="221" t="str">
        <f t="shared" si="16"/>
        <v>No</v>
      </c>
      <c r="U103" s="223" t="str">
        <f t="shared" si="17"/>
        <v>N/A</v>
      </c>
      <c r="V103" s="221" t="str">
        <f t="shared" si="18"/>
        <v>No</v>
      </c>
      <c r="W103" s="223" t="str">
        <f t="shared" si="19"/>
        <v>N/A</v>
      </c>
      <c r="X103" s="221" t="str">
        <f t="shared" si="20"/>
        <v>No</v>
      </c>
      <c r="Y103" s="223" t="str">
        <f t="shared" si="21"/>
        <v>N/A</v>
      </c>
      <c r="Z103" s="222" t="str">
        <f t="shared" si="22"/>
        <v>No</v>
      </c>
      <c r="AA103" s="68" t="str">
        <f t="shared" si="23"/>
        <v>N/A</v>
      </c>
      <c r="AB103" s="65" t="str">
        <f t="shared" si="24"/>
        <v>No</v>
      </c>
      <c r="AC103" s="68" t="str">
        <f t="shared" si="25"/>
        <v>N/A</v>
      </c>
      <c r="AD103" s="65" t="str">
        <f t="shared" si="26"/>
        <v>No</v>
      </c>
      <c r="AE103" s="68" t="str">
        <f t="shared" si="27"/>
        <v>N/A</v>
      </c>
      <c r="AF103" s="66"/>
    </row>
    <row r="104" spans="1:32" hidden="1">
      <c r="A104" s="66" t="s">
        <v>30</v>
      </c>
      <c r="B104" s="66" t="s">
        <v>27</v>
      </c>
      <c r="C104" s="66" t="str" cm="1">
        <f t="array" ref="C104">_xlfn.IFNA(_xlfn.IFS(B104="Starter","Starters &amp; Sides",B104="Sides","Starters &amp; Sides"),B104)</f>
        <v>Mains</v>
      </c>
      <c r="D104" s="316" t="s">
        <v>3624</v>
      </c>
      <c r="E104" s="76"/>
      <c r="F104" s="13"/>
      <c r="G104" s="13"/>
      <c r="H104" s="13"/>
      <c r="I104" s="13"/>
      <c r="J104" s="13"/>
      <c r="K104" s="4"/>
      <c r="L104" s="4"/>
      <c r="M104" s="4">
        <f>AVERAGE(18.99,29.99)</f>
        <v>24.49</v>
      </c>
      <c r="N104" s="4"/>
      <c r="O104" s="4"/>
      <c r="P104" s="15"/>
      <c r="Q104" s="337"/>
      <c r="R104" s="15" t="str">
        <f t="shared" si="14"/>
        <v>No</v>
      </c>
      <c r="S104" s="15" t="str">
        <f t="shared" si="15"/>
        <v>No</v>
      </c>
      <c r="T104" s="221" t="str">
        <f t="shared" si="16"/>
        <v>No</v>
      </c>
      <c r="U104" s="223" t="str">
        <f t="shared" si="17"/>
        <v>N/A</v>
      </c>
      <c r="V104" s="221" t="str">
        <f t="shared" si="18"/>
        <v>No</v>
      </c>
      <c r="W104" s="223" t="str">
        <f t="shared" si="19"/>
        <v>N/A</v>
      </c>
      <c r="X104" s="221" t="str">
        <f t="shared" si="20"/>
        <v>No</v>
      </c>
      <c r="Y104" s="223" t="str">
        <f t="shared" si="21"/>
        <v>N/A</v>
      </c>
      <c r="Z104" s="222" t="str">
        <f t="shared" si="22"/>
        <v>No</v>
      </c>
      <c r="AA104" s="68" t="str">
        <f t="shared" si="23"/>
        <v>N/A</v>
      </c>
      <c r="AB104" s="65" t="str">
        <f t="shared" si="24"/>
        <v>No</v>
      </c>
      <c r="AC104" s="68" t="str">
        <f t="shared" si="25"/>
        <v>N/A</v>
      </c>
      <c r="AD104" s="65" t="str">
        <f t="shared" si="26"/>
        <v>No</v>
      </c>
      <c r="AE104" s="68" t="str">
        <f t="shared" si="27"/>
        <v>N/A</v>
      </c>
      <c r="AF104" s="66"/>
    </row>
    <row r="105" spans="1:32" hidden="1">
      <c r="A105" s="66" t="s">
        <v>30</v>
      </c>
      <c r="B105" s="66" t="s">
        <v>27</v>
      </c>
      <c r="C105" s="66" t="str" cm="1">
        <f t="array" ref="C105">_xlfn.IFNA(_xlfn.IFS(B105="Starter","Starters &amp; Sides",B105="Sides","Starters &amp; Sides"),B105)</f>
        <v>Mains</v>
      </c>
      <c r="D105" s="316" t="s">
        <v>3625</v>
      </c>
      <c r="E105" s="76"/>
      <c r="F105" s="13"/>
      <c r="G105" s="13">
        <v>9.19</v>
      </c>
      <c r="H105" s="13">
        <v>9.99</v>
      </c>
      <c r="I105" s="13">
        <v>9.99</v>
      </c>
      <c r="J105" s="13"/>
      <c r="K105" s="4"/>
      <c r="L105" s="4"/>
      <c r="M105" s="4"/>
      <c r="N105" s="4"/>
      <c r="O105" s="4"/>
      <c r="P105" s="15"/>
      <c r="Q105" s="337"/>
      <c r="R105" s="15" t="str">
        <f t="shared" si="14"/>
        <v>No</v>
      </c>
      <c r="S105" s="15" t="str">
        <f t="shared" si="15"/>
        <v>No</v>
      </c>
      <c r="T105" s="221" t="str">
        <f t="shared" si="16"/>
        <v>No</v>
      </c>
      <c r="U105" s="223" t="str">
        <f t="shared" si="17"/>
        <v>N/A</v>
      </c>
      <c r="V105" s="221" t="str">
        <f t="shared" si="18"/>
        <v>No</v>
      </c>
      <c r="W105" s="223" t="str">
        <f t="shared" si="19"/>
        <v>N/A</v>
      </c>
      <c r="X105" s="221" t="str">
        <f t="shared" si="20"/>
        <v>No</v>
      </c>
      <c r="Y105" s="223" t="str">
        <f t="shared" si="21"/>
        <v>N/A</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idden="1">
      <c r="A106" s="66" t="s">
        <v>30</v>
      </c>
      <c r="B106" s="66" t="s">
        <v>27</v>
      </c>
      <c r="C106" s="66" t="str" cm="1">
        <f t="array" ref="C106">_xlfn.IFNA(_xlfn.IFS(B106="Starter","Starters &amp; Sides",B106="Sides","Starters &amp; Sides"),B106)</f>
        <v>Mains</v>
      </c>
      <c r="D106" s="316" t="s">
        <v>3626</v>
      </c>
      <c r="E106" s="76"/>
      <c r="F106" s="13"/>
      <c r="G106" s="13">
        <v>9.49</v>
      </c>
      <c r="H106" s="13">
        <v>9.99</v>
      </c>
      <c r="I106" s="13">
        <v>11.49</v>
      </c>
      <c r="J106" s="13"/>
      <c r="K106" s="4"/>
      <c r="L106" s="4"/>
      <c r="M106" s="4"/>
      <c r="N106" s="4"/>
      <c r="O106" s="4"/>
      <c r="P106" s="15"/>
      <c r="Q106" s="337"/>
      <c r="R106" s="15" t="str">
        <f t="shared" si="14"/>
        <v>No</v>
      </c>
      <c r="S106" s="15" t="str">
        <f t="shared" si="15"/>
        <v>No</v>
      </c>
      <c r="T106" s="221" t="str">
        <f t="shared" si="16"/>
        <v>No</v>
      </c>
      <c r="U106" s="223" t="str">
        <f t="shared" si="17"/>
        <v>N/A</v>
      </c>
      <c r="V106" s="221"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idden="1">
      <c r="A107" s="66" t="s">
        <v>30</v>
      </c>
      <c r="B107" s="66" t="s">
        <v>27</v>
      </c>
      <c r="C107" s="66" t="str" cm="1">
        <f t="array" ref="C107">_xlfn.IFNA(_xlfn.IFS(B107="Starter","Starters &amp; Sides",B107="Sides","Starters &amp; Sides"),B107)</f>
        <v>Mains</v>
      </c>
      <c r="D107" s="71" t="s">
        <v>3627</v>
      </c>
      <c r="E107" s="76"/>
      <c r="F107" s="13"/>
      <c r="G107" s="13"/>
      <c r="H107" s="13"/>
      <c r="I107" s="13"/>
      <c r="J107" s="13">
        <v>12.49</v>
      </c>
      <c r="K107" s="4">
        <v>13.49</v>
      </c>
      <c r="L107" s="4">
        <v>13.49</v>
      </c>
      <c r="M107" s="4">
        <v>13.99</v>
      </c>
      <c r="N107" s="4">
        <v>13.99</v>
      </c>
      <c r="O107" s="4">
        <v>14.99</v>
      </c>
      <c r="P107" s="15">
        <v>14.99</v>
      </c>
      <c r="Q107" s="337"/>
      <c r="R107" s="15" t="str">
        <f t="shared" si="14"/>
        <v>No</v>
      </c>
      <c r="S107" s="15" t="str">
        <f t="shared" si="15"/>
        <v>No</v>
      </c>
      <c r="T107" s="221" t="str">
        <f t="shared" si="16"/>
        <v>No</v>
      </c>
      <c r="U107" s="223" t="str">
        <f t="shared" si="17"/>
        <v>N/A</v>
      </c>
      <c r="V107" s="221" t="str">
        <f t="shared" si="18"/>
        <v>No</v>
      </c>
      <c r="W107" s="223" t="str">
        <f t="shared" si="19"/>
        <v>N/A</v>
      </c>
      <c r="X107" s="221" t="str">
        <f t="shared" si="20"/>
        <v>No</v>
      </c>
      <c r="Y107" s="223" t="str">
        <f t="shared" si="21"/>
        <v>N/A</v>
      </c>
      <c r="Z107" s="222" t="str">
        <f t="shared" si="22"/>
        <v>No</v>
      </c>
      <c r="AA107" s="68" t="str">
        <f t="shared" si="23"/>
        <v>N/A</v>
      </c>
      <c r="AB107" s="65" t="str">
        <f t="shared" si="24"/>
        <v>No</v>
      </c>
      <c r="AC107" s="68" t="str">
        <f t="shared" si="25"/>
        <v>N/A</v>
      </c>
      <c r="AD107" s="65" t="str">
        <f t="shared" si="26"/>
        <v>No</v>
      </c>
      <c r="AE107" s="68" t="str">
        <f t="shared" si="27"/>
        <v>N/A</v>
      </c>
      <c r="AF107" s="66"/>
    </row>
    <row r="108" spans="1:32" hidden="1">
      <c r="A108" s="66" t="s">
        <v>30</v>
      </c>
      <c r="B108" s="66" t="s">
        <v>27</v>
      </c>
      <c r="C108" s="66" t="str" cm="1">
        <f t="array" ref="C108">_xlfn.IFNA(_xlfn.IFS(B108="Starter","Starters &amp; Sides",B108="Sides","Starters &amp; Sides"),B108)</f>
        <v>Mains</v>
      </c>
      <c r="D108" s="71" t="s">
        <v>3628</v>
      </c>
      <c r="E108" s="76"/>
      <c r="F108" s="13"/>
      <c r="G108" s="13"/>
      <c r="H108" s="13"/>
      <c r="I108" s="13"/>
      <c r="J108" s="13"/>
      <c r="K108" s="4">
        <v>9.99</v>
      </c>
      <c r="L108" s="4">
        <v>9.99</v>
      </c>
      <c r="M108" s="4">
        <v>9.99</v>
      </c>
      <c r="N108" s="4">
        <v>9.99</v>
      </c>
      <c r="O108" s="4">
        <v>11.99</v>
      </c>
      <c r="P108" s="15">
        <v>11.99</v>
      </c>
      <c r="Q108" s="337"/>
      <c r="R108" s="15" t="str">
        <f t="shared" ref="R108:R171" si="28">IF(COUNTA(Q108)=1,"Yes","No")</f>
        <v>No</v>
      </c>
      <c r="S108" s="15" t="str">
        <f t="shared" ref="S108:S171" si="29">IF(AND(T108="No",R108="Yes"),"Yes","No")</f>
        <v>No</v>
      </c>
      <c r="T108" s="221" t="str">
        <f t="shared" ref="T108:T171" si="30">IF(COUNTA(P108:Q108)=2,"Yes","No")</f>
        <v>No</v>
      </c>
      <c r="U108" s="223" t="str">
        <f t="shared" ref="U108:U171" si="31">IF(T108="Yes",Q108/P108-1,"N/A")</f>
        <v>N/A</v>
      </c>
      <c r="V108" s="221" t="str">
        <f t="shared" ref="V108:V171" si="32">IF(COUNTA(O108:Q108)=3,"Yes","No")</f>
        <v>No</v>
      </c>
      <c r="W108" s="223" t="str">
        <f t="shared" ref="W108:W171" si="33">IF(V108="Yes",Q108/O108-1,"N/A")</f>
        <v>N/A</v>
      </c>
      <c r="X108" s="221" t="str">
        <f t="shared" ref="X108:X171" si="34">IF(COUNTA(N108:Q108)=4,"Yes","No")</f>
        <v>No</v>
      </c>
      <c r="Y108" s="223" t="str">
        <f t="shared" ref="Y108:Y171" si="35">IF(X108="Yes",Q108/N108-1,"N/A")</f>
        <v>N/A</v>
      </c>
      <c r="Z108" s="222" t="str">
        <f t="shared" ref="Z108:Z171" si="36">IF(COUNTA(M108:Q108)=5,"Yes","No")</f>
        <v>No</v>
      </c>
      <c r="AA108" s="68" t="str">
        <f t="shared" ref="AA108:AA171" si="37">IF(Z108="Yes",Q108/M108-1,"N/A")</f>
        <v>N/A</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hidden="1">
      <c r="A109" s="66" t="s">
        <v>30</v>
      </c>
      <c r="B109" s="66" t="s">
        <v>27</v>
      </c>
      <c r="C109" s="66" t="str" cm="1">
        <f t="array" ref="C109">_xlfn.IFNA(_xlfn.IFS(B109="Starter","Starters &amp; Sides",B109="Sides","Starters &amp; Sides"),B109)</f>
        <v>Mains</v>
      </c>
      <c r="D109" s="316" t="s">
        <v>3629</v>
      </c>
      <c r="E109" s="76"/>
      <c r="F109" s="13"/>
      <c r="G109" s="13"/>
      <c r="H109" s="13"/>
      <c r="I109" s="13"/>
      <c r="J109" s="13">
        <v>23.49</v>
      </c>
      <c r="K109" s="4">
        <v>23.49</v>
      </c>
      <c r="L109" s="4"/>
      <c r="M109" s="4"/>
      <c r="N109" s="4"/>
      <c r="O109" s="4"/>
      <c r="P109" s="15"/>
      <c r="Q109" s="337"/>
      <c r="R109" s="15" t="str">
        <f t="shared" si="28"/>
        <v>No</v>
      </c>
      <c r="S109" s="15" t="str">
        <f t="shared" si="29"/>
        <v>No</v>
      </c>
      <c r="T109" s="221" t="str">
        <f t="shared" si="30"/>
        <v>No</v>
      </c>
      <c r="U109" s="223" t="str">
        <f t="shared" si="31"/>
        <v>N/A</v>
      </c>
      <c r="V109" s="221" t="str">
        <f t="shared" si="32"/>
        <v>No</v>
      </c>
      <c r="W109" s="223" t="str">
        <f t="shared" si="33"/>
        <v>N/A</v>
      </c>
      <c r="X109" s="221" t="str">
        <f t="shared" si="34"/>
        <v>No</v>
      </c>
      <c r="Y109" s="223" t="str">
        <f t="shared" si="35"/>
        <v>N/A</v>
      </c>
      <c r="Z109" s="222" t="str">
        <f t="shared" si="36"/>
        <v>No</v>
      </c>
      <c r="AA109" s="68" t="str">
        <f t="shared" si="37"/>
        <v>N/A</v>
      </c>
      <c r="AB109" s="65" t="str">
        <f t="shared" si="38"/>
        <v>No</v>
      </c>
      <c r="AC109" s="68" t="str">
        <f t="shared" si="39"/>
        <v>N/A</v>
      </c>
      <c r="AD109" s="65" t="str">
        <f t="shared" si="40"/>
        <v>No</v>
      </c>
      <c r="AE109" s="68" t="str">
        <f t="shared" si="41"/>
        <v>N/A</v>
      </c>
      <c r="AF109" s="66"/>
    </row>
    <row r="110" spans="1:32" hidden="1">
      <c r="A110" s="66" t="s">
        <v>30</v>
      </c>
      <c r="B110" s="66" t="s">
        <v>27</v>
      </c>
      <c r="C110" s="66" t="str" cm="1">
        <f t="array" ref="C110">_xlfn.IFNA(_xlfn.IFS(B110="Starter","Starters &amp; Sides",B110="Sides","Starters &amp; Sides"),B110)</f>
        <v>Mains</v>
      </c>
      <c r="D110" s="316" t="s">
        <v>3630</v>
      </c>
      <c r="E110" s="76"/>
      <c r="F110" s="13"/>
      <c r="G110" s="13"/>
      <c r="H110" s="13"/>
      <c r="I110" s="13"/>
      <c r="J110" s="13">
        <v>22.49</v>
      </c>
      <c r="K110" s="4">
        <v>23.49</v>
      </c>
      <c r="L110" s="4">
        <f>AVERAGE(17.49,29.49)</f>
        <v>23.49</v>
      </c>
      <c r="M110" s="4"/>
      <c r="N110" s="4"/>
      <c r="O110" s="4"/>
      <c r="P110" s="15"/>
      <c r="Q110" s="337"/>
      <c r="R110" s="15" t="str">
        <f t="shared" si="28"/>
        <v>No</v>
      </c>
      <c r="S110" s="15" t="str">
        <f t="shared" si="29"/>
        <v>No</v>
      </c>
      <c r="T110" s="221" t="str">
        <f t="shared" si="30"/>
        <v>No</v>
      </c>
      <c r="U110" s="223" t="str">
        <f t="shared" si="31"/>
        <v>N/A</v>
      </c>
      <c r="V110" s="221" t="str">
        <f t="shared" si="32"/>
        <v>No</v>
      </c>
      <c r="W110" s="223" t="str">
        <f t="shared" si="33"/>
        <v>N/A</v>
      </c>
      <c r="X110" s="221" t="str">
        <f t="shared" si="34"/>
        <v>No</v>
      </c>
      <c r="Y110" s="223" t="str">
        <f t="shared" si="35"/>
        <v>N/A</v>
      </c>
      <c r="Z110" s="222" t="str">
        <f t="shared" si="36"/>
        <v>No</v>
      </c>
      <c r="AA110" s="68" t="str">
        <f t="shared" si="37"/>
        <v>N/A</v>
      </c>
      <c r="AB110" s="65" t="str">
        <f t="shared" si="38"/>
        <v>No</v>
      </c>
      <c r="AC110" s="68" t="str">
        <f t="shared" si="39"/>
        <v>N/A</v>
      </c>
      <c r="AD110" s="65" t="str">
        <f t="shared" si="40"/>
        <v>No</v>
      </c>
      <c r="AE110" s="68" t="str">
        <f t="shared" si="41"/>
        <v>N/A</v>
      </c>
      <c r="AF110" s="66"/>
    </row>
    <row r="111" spans="1:32" hidden="1">
      <c r="A111" s="66" t="s">
        <v>30</v>
      </c>
      <c r="B111" s="66" t="s">
        <v>27</v>
      </c>
      <c r="C111" s="66" t="str" cm="1">
        <f t="array" ref="C111">_xlfn.IFNA(_xlfn.IFS(B111="Starter","Starters &amp; Sides",B111="Sides","Starters &amp; Sides"),B111)</f>
        <v>Mains</v>
      </c>
      <c r="D111" s="71" t="s">
        <v>3631</v>
      </c>
      <c r="E111" s="76"/>
      <c r="F111" s="13"/>
      <c r="G111" s="13"/>
      <c r="H111" s="13"/>
      <c r="I111" s="13">
        <v>16.989999999999998</v>
      </c>
      <c r="J111" s="13">
        <v>18.739999999999998</v>
      </c>
      <c r="K111" s="4">
        <v>19.489999999999998</v>
      </c>
      <c r="L111" s="4">
        <f>AVERAGE(13.99,24.99)</f>
        <v>19.489999999999998</v>
      </c>
      <c r="M111" s="4">
        <f>AVERAGE(14.49,25.99)</f>
        <v>20.239999999999998</v>
      </c>
      <c r="N111" s="4">
        <f>M111</f>
        <v>20.239999999999998</v>
      </c>
      <c r="O111" s="4">
        <f>AVERAGE(15.99,27.98)</f>
        <v>21.984999999999999</v>
      </c>
      <c r="P111" s="15">
        <f>AVERAGE(15.99,27.98)</f>
        <v>21.984999999999999</v>
      </c>
      <c r="Q111" s="337"/>
      <c r="R111" s="15" t="str">
        <f t="shared" si="28"/>
        <v>No</v>
      </c>
      <c r="S111" s="15" t="str">
        <f t="shared" si="29"/>
        <v>No</v>
      </c>
      <c r="T111" s="221" t="str">
        <f t="shared" si="30"/>
        <v>No</v>
      </c>
      <c r="U111" s="223" t="str">
        <f t="shared" si="31"/>
        <v>N/A</v>
      </c>
      <c r="V111" s="221" t="str">
        <f t="shared" si="32"/>
        <v>No</v>
      </c>
      <c r="W111" s="223" t="str">
        <f t="shared" si="33"/>
        <v>N/A</v>
      </c>
      <c r="X111" s="221" t="str">
        <f t="shared" si="34"/>
        <v>No</v>
      </c>
      <c r="Y111" s="223" t="str">
        <f t="shared" si="35"/>
        <v>N/A</v>
      </c>
      <c r="Z111" s="222" t="str">
        <f t="shared" si="36"/>
        <v>No</v>
      </c>
      <c r="AA111" s="68" t="str">
        <f t="shared" si="37"/>
        <v>N/A</v>
      </c>
      <c r="AB111" s="65" t="str">
        <f t="shared" si="38"/>
        <v>No</v>
      </c>
      <c r="AC111" s="68" t="str">
        <f t="shared" si="39"/>
        <v>N/A</v>
      </c>
      <c r="AD111" s="65" t="str">
        <f t="shared" si="40"/>
        <v>No</v>
      </c>
      <c r="AE111" s="68" t="str">
        <f t="shared" si="41"/>
        <v>N/A</v>
      </c>
      <c r="AF111" s="66"/>
    </row>
    <row r="112" spans="1:32" hidden="1">
      <c r="A112" s="66" t="s">
        <v>30</v>
      </c>
      <c r="B112" s="66" t="s">
        <v>27</v>
      </c>
      <c r="C112" s="66" t="str" cm="1">
        <f t="array" ref="C112">_xlfn.IFNA(_xlfn.IFS(B112="Starter","Starters &amp; Sides",B112="Sides","Starters &amp; Sides"),B112)</f>
        <v>Mains</v>
      </c>
      <c r="D112" s="316" t="s">
        <v>3632</v>
      </c>
      <c r="E112" s="76"/>
      <c r="F112" s="13"/>
      <c r="G112" s="13"/>
      <c r="H112" s="13"/>
      <c r="I112" s="13"/>
      <c r="J112" s="13">
        <v>19.989999999999998</v>
      </c>
      <c r="K112" s="4">
        <v>22.74</v>
      </c>
      <c r="L112" s="4">
        <f>AVERAGE(16.99,28.49)</f>
        <v>22.74</v>
      </c>
      <c r="M112" s="4"/>
      <c r="N112" s="4"/>
      <c r="O112" s="4"/>
      <c r="P112" s="15"/>
      <c r="Q112" s="337"/>
      <c r="R112" s="15" t="str">
        <f t="shared" si="28"/>
        <v>No</v>
      </c>
      <c r="S112" s="15" t="str">
        <f t="shared" si="29"/>
        <v>No</v>
      </c>
      <c r="T112" s="221" t="str">
        <f t="shared" si="30"/>
        <v>No</v>
      </c>
      <c r="U112" s="223" t="str">
        <f t="shared" si="31"/>
        <v>N/A</v>
      </c>
      <c r="V112" s="221" t="str">
        <f t="shared" si="32"/>
        <v>No</v>
      </c>
      <c r="W112" s="223" t="str">
        <f t="shared" si="33"/>
        <v>N/A</v>
      </c>
      <c r="X112" s="221" t="str">
        <f t="shared" si="34"/>
        <v>No</v>
      </c>
      <c r="Y112" s="223" t="str">
        <f t="shared" si="35"/>
        <v>N/A</v>
      </c>
      <c r="Z112" s="222" t="str">
        <f t="shared" si="36"/>
        <v>No</v>
      </c>
      <c r="AA112" s="68" t="str">
        <f t="shared" si="37"/>
        <v>N/A</v>
      </c>
      <c r="AB112" s="65" t="str">
        <f t="shared" si="38"/>
        <v>No</v>
      </c>
      <c r="AC112" s="68" t="str">
        <f t="shared" si="39"/>
        <v>N/A</v>
      </c>
      <c r="AD112" s="65" t="str">
        <f t="shared" si="40"/>
        <v>No</v>
      </c>
      <c r="AE112" s="68" t="str">
        <f t="shared" si="41"/>
        <v>N/A</v>
      </c>
      <c r="AF112" s="66"/>
    </row>
    <row r="113" spans="1:32" hidden="1">
      <c r="A113" s="66" t="s">
        <v>30</v>
      </c>
      <c r="B113" s="66" t="s">
        <v>27</v>
      </c>
      <c r="C113" s="66" t="str" cm="1">
        <f t="array" ref="C113">_xlfn.IFNA(_xlfn.IFS(B113="Starter","Starters &amp; Sides",B113="Sides","Starters &amp; Sides"),B113)</f>
        <v>Mains</v>
      </c>
      <c r="D113" s="316" t="s">
        <v>3633</v>
      </c>
      <c r="E113" s="76"/>
      <c r="F113" s="13"/>
      <c r="G113" s="13"/>
      <c r="H113" s="13"/>
      <c r="I113" s="13">
        <v>20.99</v>
      </c>
      <c r="J113" s="13">
        <v>21.74</v>
      </c>
      <c r="K113" s="4">
        <v>22.74</v>
      </c>
      <c r="L113" s="4">
        <f>AVERAGE(16.99,28.49)</f>
        <v>22.74</v>
      </c>
      <c r="M113" s="4"/>
      <c r="N113" s="4"/>
      <c r="O113" s="4"/>
      <c r="P113" s="15"/>
      <c r="Q113" s="337"/>
      <c r="R113" s="15" t="str">
        <f t="shared" si="28"/>
        <v>No</v>
      </c>
      <c r="S113" s="15" t="str">
        <f t="shared" si="29"/>
        <v>No</v>
      </c>
      <c r="T113" s="221" t="str">
        <f t="shared" si="30"/>
        <v>No</v>
      </c>
      <c r="U113" s="223" t="str">
        <f t="shared" si="31"/>
        <v>N/A</v>
      </c>
      <c r="V113" s="221" t="str">
        <f t="shared" si="32"/>
        <v>No</v>
      </c>
      <c r="W113" s="223" t="str">
        <f t="shared" si="33"/>
        <v>N/A</v>
      </c>
      <c r="X113" s="221" t="str">
        <f t="shared" si="34"/>
        <v>No</v>
      </c>
      <c r="Y113" s="223" t="str">
        <f t="shared" si="35"/>
        <v>N/A</v>
      </c>
      <c r="Z113" s="222" t="str">
        <f t="shared" si="36"/>
        <v>No</v>
      </c>
      <c r="AA113" s="68" t="str">
        <f t="shared" si="37"/>
        <v>N/A</v>
      </c>
      <c r="AB113" s="65" t="str">
        <f t="shared" si="38"/>
        <v>No</v>
      </c>
      <c r="AC113" s="68" t="str">
        <f t="shared" si="39"/>
        <v>N/A</v>
      </c>
      <c r="AD113" s="65" t="str">
        <f t="shared" si="40"/>
        <v>No</v>
      </c>
      <c r="AE113" s="68" t="str">
        <f t="shared" si="41"/>
        <v>N/A</v>
      </c>
      <c r="AF113" s="66"/>
    </row>
    <row r="114" spans="1:32" hidden="1">
      <c r="A114" s="66" t="s">
        <v>30</v>
      </c>
      <c r="B114" s="66" t="s">
        <v>27</v>
      </c>
      <c r="C114" s="66" t="s">
        <v>27</v>
      </c>
      <c r="D114" s="159" t="s">
        <v>3634</v>
      </c>
      <c r="E114" s="76"/>
      <c r="F114" s="13"/>
      <c r="G114" s="13"/>
      <c r="H114" s="13"/>
      <c r="I114" s="13"/>
      <c r="J114" s="13"/>
      <c r="K114" s="4"/>
      <c r="L114" s="4"/>
      <c r="M114" s="4"/>
      <c r="N114" s="4"/>
      <c r="O114" s="4">
        <f>AVERAGE(19.99,31.98)</f>
        <v>25.984999999999999</v>
      </c>
      <c r="P114" s="15">
        <f>AVERAGE(19.99,31.98)</f>
        <v>25.984999999999999</v>
      </c>
      <c r="Q114" s="337"/>
      <c r="R114" s="15" t="str">
        <f t="shared" si="28"/>
        <v>No</v>
      </c>
      <c r="S114" s="15" t="str">
        <f t="shared" si="29"/>
        <v>No</v>
      </c>
      <c r="T114" s="221" t="str">
        <f t="shared" si="30"/>
        <v>No</v>
      </c>
      <c r="U114" s="223" t="str">
        <f t="shared" si="31"/>
        <v>N/A</v>
      </c>
      <c r="V114" s="221" t="str">
        <f t="shared" si="32"/>
        <v>No</v>
      </c>
      <c r="W114" s="223" t="str">
        <f t="shared" si="33"/>
        <v>N/A</v>
      </c>
      <c r="X114" s="221" t="str">
        <f t="shared" si="34"/>
        <v>No</v>
      </c>
      <c r="Y114" s="223" t="str">
        <f t="shared" si="35"/>
        <v>N/A</v>
      </c>
      <c r="Z114" s="222" t="str">
        <f t="shared" si="36"/>
        <v>No</v>
      </c>
      <c r="AA114" s="68" t="str">
        <f t="shared" si="37"/>
        <v>N/A</v>
      </c>
      <c r="AB114" s="65" t="str">
        <f t="shared" si="38"/>
        <v>No</v>
      </c>
      <c r="AC114" s="68" t="str">
        <f t="shared" si="39"/>
        <v>N/A</v>
      </c>
      <c r="AD114" s="65" t="str">
        <f t="shared" si="40"/>
        <v>No</v>
      </c>
      <c r="AE114" s="68" t="str">
        <f t="shared" si="41"/>
        <v>N/A</v>
      </c>
      <c r="AF114" s="66"/>
    </row>
    <row r="115" spans="1:32" hidden="1">
      <c r="A115" s="66" t="s">
        <v>30</v>
      </c>
      <c r="B115" s="66" t="s">
        <v>27</v>
      </c>
      <c r="C115" s="66" t="s">
        <v>27</v>
      </c>
      <c r="D115" s="159" t="s">
        <v>3635</v>
      </c>
      <c r="E115" s="76"/>
      <c r="F115" s="13"/>
      <c r="G115" s="13"/>
      <c r="H115" s="13"/>
      <c r="I115" s="13"/>
      <c r="J115" s="13"/>
      <c r="K115" s="4"/>
      <c r="L115" s="4"/>
      <c r="M115" s="4"/>
      <c r="N115" s="4"/>
      <c r="O115" s="4">
        <f>AVERAGE(19.99,31.49)</f>
        <v>25.74</v>
      </c>
      <c r="P115" s="15">
        <f>AVERAGE(19.99,31.49)</f>
        <v>25.74</v>
      </c>
      <c r="Q115" s="337"/>
      <c r="R115" s="15" t="str">
        <f t="shared" si="28"/>
        <v>No</v>
      </c>
      <c r="S115" s="15" t="str">
        <f t="shared" si="29"/>
        <v>No</v>
      </c>
      <c r="T115" s="221" t="str">
        <f t="shared" si="30"/>
        <v>No</v>
      </c>
      <c r="U115" s="223" t="str">
        <f t="shared" si="31"/>
        <v>N/A</v>
      </c>
      <c r="V115" s="221" t="str">
        <f t="shared" si="32"/>
        <v>No</v>
      </c>
      <c r="W115" s="223" t="str">
        <f t="shared" si="33"/>
        <v>N/A</v>
      </c>
      <c r="X115" s="221" t="str">
        <f t="shared" si="34"/>
        <v>No</v>
      </c>
      <c r="Y115" s="223" t="str">
        <f t="shared" si="35"/>
        <v>N/A</v>
      </c>
      <c r="Z115" s="222" t="str">
        <f t="shared" si="36"/>
        <v>No</v>
      </c>
      <c r="AA115" s="68" t="str">
        <f t="shared" si="37"/>
        <v>N/A</v>
      </c>
      <c r="AB115" s="65" t="str">
        <f t="shared" si="38"/>
        <v>No</v>
      </c>
      <c r="AC115" s="68" t="str">
        <f t="shared" si="39"/>
        <v>N/A</v>
      </c>
      <c r="AD115" s="65" t="str">
        <f t="shared" si="40"/>
        <v>No</v>
      </c>
      <c r="AE115" s="68" t="str">
        <f t="shared" si="41"/>
        <v>N/A</v>
      </c>
      <c r="AF115" s="66"/>
    </row>
    <row r="116" spans="1:32" hidden="1">
      <c r="A116" s="66" t="s">
        <v>30</v>
      </c>
      <c r="B116" s="66" t="s">
        <v>27</v>
      </c>
      <c r="C116" s="66" t="s">
        <v>27</v>
      </c>
      <c r="D116" s="159" t="s">
        <v>3636</v>
      </c>
      <c r="E116" s="76"/>
      <c r="F116" s="13"/>
      <c r="G116" s="13"/>
      <c r="H116" s="13"/>
      <c r="I116" s="13"/>
      <c r="J116" s="13"/>
      <c r="K116" s="4"/>
      <c r="L116" s="4"/>
      <c r="M116" s="4"/>
      <c r="N116" s="4"/>
      <c r="O116" s="4">
        <v>14.99</v>
      </c>
      <c r="P116" s="15"/>
      <c r="Q116" s="337"/>
      <c r="R116" s="15" t="str">
        <f t="shared" si="28"/>
        <v>No</v>
      </c>
      <c r="S116" s="15" t="str">
        <f t="shared" si="29"/>
        <v>No</v>
      </c>
      <c r="T116" s="221" t="str">
        <f t="shared" si="30"/>
        <v>No</v>
      </c>
      <c r="U116" s="223" t="str">
        <f t="shared" si="31"/>
        <v>N/A</v>
      </c>
      <c r="V116" s="221" t="str">
        <f t="shared" si="32"/>
        <v>No</v>
      </c>
      <c r="W116" s="223" t="str">
        <f t="shared" si="33"/>
        <v>N/A</v>
      </c>
      <c r="X116" s="221" t="str">
        <f t="shared" si="34"/>
        <v>No</v>
      </c>
      <c r="Y116" s="223" t="str">
        <f t="shared" si="35"/>
        <v>N/A</v>
      </c>
      <c r="Z116" s="222" t="str">
        <f t="shared" si="36"/>
        <v>No</v>
      </c>
      <c r="AA116" s="68" t="str">
        <f t="shared" si="37"/>
        <v>N/A</v>
      </c>
      <c r="AB116" s="65" t="str">
        <f t="shared" si="38"/>
        <v>No</v>
      </c>
      <c r="AC116" s="68" t="str">
        <f t="shared" si="39"/>
        <v>N/A</v>
      </c>
      <c r="AD116" s="65" t="str">
        <f t="shared" si="40"/>
        <v>No</v>
      </c>
      <c r="AE116" s="68" t="str">
        <f t="shared" si="41"/>
        <v>N/A</v>
      </c>
      <c r="AF116" s="66"/>
    </row>
    <row r="117" spans="1:32" hidden="1">
      <c r="A117" s="66" t="s">
        <v>30</v>
      </c>
      <c r="B117" s="66" t="s">
        <v>27</v>
      </c>
      <c r="C117" s="66" t="s">
        <v>27</v>
      </c>
      <c r="D117" s="159" t="s">
        <v>3637</v>
      </c>
      <c r="E117" s="76"/>
      <c r="F117" s="13"/>
      <c r="G117" s="13"/>
      <c r="H117" s="13"/>
      <c r="I117" s="13"/>
      <c r="J117" s="13"/>
      <c r="K117" s="4"/>
      <c r="L117" s="4"/>
      <c r="M117" s="4"/>
      <c r="N117" s="4"/>
      <c r="O117" s="4">
        <v>14.99</v>
      </c>
      <c r="P117" s="15"/>
      <c r="Q117" s="337"/>
      <c r="R117" s="15" t="str">
        <f t="shared" si="28"/>
        <v>No</v>
      </c>
      <c r="S117" s="15" t="str">
        <f t="shared" si="29"/>
        <v>No</v>
      </c>
      <c r="T117" s="221" t="str">
        <f t="shared" si="30"/>
        <v>No</v>
      </c>
      <c r="U117" s="223" t="str">
        <f t="shared" si="31"/>
        <v>N/A</v>
      </c>
      <c r="V117" s="221" t="str">
        <f t="shared" si="32"/>
        <v>No</v>
      </c>
      <c r="W117" s="223" t="str">
        <f t="shared" si="33"/>
        <v>N/A</v>
      </c>
      <c r="X117" s="221" t="str">
        <f t="shared" si="34"/>
        <v>No</v>
      </c>
      <c r="Y117" s="223" t="str">
        <f t="shared" si="35"/>
        <v>N/A</v>
      </c>
      <c r="Z117" s="222" t="str">
        <f t="shared" si="36"/>
        <v>No</v>
      </c>
      <c r="AA117" s="68" t="str">
        <f t="shared" si="37"/>
        <v>N/A</v>
      </c>
      <c r="AB117" s="65" t="str">
        <f t="shared" si="38"/>
        <v>No</v>
      </c>
      <c r="AC117" s="68" t="str">
        <f t="shared" si="39"/>
        <v>N/A</v>
      </c>
      <c r="AD117" s="65" t="str">
        <f t="shared" si="40"/>
        <v>No</v>
      </c>
      <c r="AE117" s="68" t="str">
        <f t="shared" si="41"/>
        <v>N/A</v>
      </c>
      <c r="AF117" s="66"/>
    </row>
    <row r="118" spans="1:32" hidden="1">
      <c r="A118" s="66" t="s">
        <v>30</v>
      </c>
      <c r="B118" s="66" t="s">
        <v>27</v>
      </c>
      <c r="C118" s="66" t="s">
        <v>27</v>
      </c>
      <c r="D118" s="159" t="s">
        <v>3638</v>
      </c>
      <c r="E118" s="76"/>
      <c r="F118" s="13"/>
      <c r="G118" s="13"/>
      <c r="H118" s="13"/>
      <c r="I118" s="13"/>
      <c r="J118" s="13"/>
      <c r="K118" s="4"/>
      <c r="L118" s="4"/>
      <c r="M118" s="4"/>
      <c r="N118" s="4"/>
      <c r="O118" s="4">
        <f>AVERAGE(19.99,29.98)</f>
        <v>24.984999999999999</v>
      </c>
      <c r="P118" s="15"/>
      <c r="Q118" s="337"/>
      <c r="R118" s="15" t="str">
        <f t="shared" si="28"/>
        <v>No</v>
      </c>
      <c r="S118" s="15" t="str">
        <f t="shared" si="29"/>
        <v>No</v>
      </c>
      <c r="T118" s="221" t="str">
        <f t="shared" si="30"/>
        <v>No</v>
      </c>
      <c r="U118" s="223" t="str">
        <f t="shared" si="31"/>
        <v>N/A</v>
      </c>
      <c r="V118" s="221" t="str">
        <f t="shared" si="32"/>
        <v>No</v>
      </c>
      <c r="W118" s="223" t="str">
        <f t="shared" si="33"/>
        <v>N/A</v>
      </c>
      <c r="X118" s="221" t="str">
        <f t="shared" si="34"/>
        <v>No</v>
      </c>
      <c r="Y118" s="223" t="str">
        <f t="shared" si="35"/>
        <v>N/A</v>
      </c>
      <c r="Z118" s="222" t="str">
        <f t="shared" si="36"/>
        <v>No</v>
      </c>
      <c r="AA118" s="68" t="str">
        <f t="shared" si="37"/>
        <v>N/A</v>
      </c>
      <c r="AB118" s="65" t="str">
        <f t="shared" si="38"/>
        <v>No</v>
      </c>
      <c r="AC118" s="68" t="str">
        <f t="shared" si="39"/>
        <v>N/A</v>
      </c>
      <c r="AD118" s="65" t="str">
        <f t="shared" si="40"/>
        <v>No</v>
      </c>
      <c r="AE118" s="68" t="str">
        <f t="shared" si="41"/>
        <v>N/A</v>
      </c>
      <c r="AF118" s="66"/>
    </row>
    <row r="119" spans="1:32" hidden="1">
      <c r="A119" s="66" t="s">
        <v>30</v>
      </c>
      <c r="B119" s="66" t="s">
        <v>27</v>
      </c>
      <c r="C119" s="66" t="s">
        <v>27</v>
      </c>
      <c r="D119" s="159" t="s">
        <v>3639</v>
      </c>
      <c r="E119" s="76"/>
      <c r="F119" s="13"/>
      <c r="G119" s="13"/>
      <c r="H119" s="13"/>
      <c r="I119" s="13"/>
      <c r="J119" s="13"/>
      <c r="K119" s="4"/>
      <c r="L119" s="4"/>
      <c r="M119" s="4"/>
      <c r="N119" s="4"/>
      <c r="O119" s="4">
        <f>AVERAGE(19.99,29.98)</f>
        <v>24.984999999999999</v>
      </c>
      <c r="P119" s="15"/>
      <c r="Q119" s="337"/>
      <c r="R119" s="15" t="str">
        <f t="shared" si="28"/>
        <v>No</v>
      </c>
      <c r="S119" s="15" t="str">
        <f t="shared" si="29"/>
        <v>No</v>
      </c>
      <c r="T119" s="221" t="str">
        <f t="shared" si="30"/>
        <v>No</v>
      </c>
      <c r="U119" s="223" t="str">
        <f t="shared" si="31"/>
        <v>N/A</v>
      </c>
      <c r="V119" s="221" t="str">
        <f t="shared" si="32"/>
        <v>No</v>
      </c>
      <c r="W119" s="223" t="str">
        <f t="shared" si="33"/>
        <v>N/A</v>
      </c>
      <c r="X119" s="221" t="str">
        <f t="shared" si="34"/>
        <v>No</v>
      </c>
      <c r="Y119" s="223" t="str">
        <f t="shared" si="35"/>
        <v>N/A</v>
      </c>
      <c r="Z119" s="222" t="str">
        <f t="shared" si="36"/>
        <v>No</v>
      </c>
      <c r="AA119" s="68" t="str">
        <f t="shared" si="37"/>
        <v>N/A</v>
      </c>
      <c r="AB119" s="65" t="str">
        <f t="shared" si="38"/>
        <v>No</v>
      </c>
      <c r="AC119" s="68" t="str">
        <f t="shared" si="39"/>
        <v>N/A</v>
      </c>
      <c r="AD119" s="65" t="str">
        <f t="shared" si="40"/>
        <v>No</v>
      </c>
      <c r="AE119" s="68" t="str">
        <f t="shared" si="41"/>
        <v>N/A</v>
      </c>
      <c r="AF119" s="66"/>
    </row>
    <row r="120" spans="1:32" hidden="1">
      <c r="A120" s="66" t="s">
        <v>30</v>
      </c>
      <c r="B120" s="66" t="s">
        <v>27</v>
      </c>
      <c r="C120" s="66" t="str" cm="1">
        <f t="array" ref="C120">_xlfn.IFNA(_xlfn.IFS(B120="Starter","Starters &amp; Sides",B120="Sides","Starters &amp; Sides"),B120)</f>
        <v>Mains</v>
      </c>
      <c r="D120" s="71" t="s">
        <v>3640</v>
      </c>
      <c r="E120" s="76"/>
      <c r="F120" s="13"/>
      <c r="G120" s="13"/>
      <c r="H120" s="13"/>
      <c r="I120" s="13"/>
      <c r="J120" s="13">
        <v>11.99</v>
      </c>
      <c r="K120" s="4">
        <v>12.99</v>
      </c>
      <c r="L120" s="4">
        <v>12.99</v>
      </c>
      <c r="M120" s="4">
        <v>13.49</v>
      </c>
      <c r="N120" s="4">
        <v>13.49</v>
      </c>
      <c r="O120" s="4">
        <v>14.99</v>
      </c>
      <c r="P120" s="15">
        <v>14.99</v>
      </c>
      <c r="Q120" s="337"/>
      <c r="R120" s="15" t="str">
        <f t="shared" si="28"/>
        <v>No</v>
      </c>
      <c r="S120" s="15" t="str">
        <f t="shared" si="29"/>
        <v>No</v>
      </c>
      <c r="T120" s="221" t="str">
        <f t="shared" si="30"/>
        <v>No</v>
      </c>
      <c r="U120" s="223" t="str">
        <f t="shared" si="31"/>
        <v>N/A</v>
      </c>
      <c r="V120" s="221" t="str">
        <f t="shared" si="32"/>
        <v>No</v>
      </c>
      <c r="W120" s="223" t="str">
        <f t="shared" si="33"/>
        <v>N/A</v>
      </c>
      <c r="X120" s="221" t="str">
        <f t="shared" si="34"/>
        <v>No</v>
      </c>
      <c r="Y120" s="223" t="str">
        <f t="shared" si="35"/>
        <v>N/A</v>
      </c>
      <c r="Z120" s="222" t="str">
        <f t="shared" si="36"/>
        <v>No</v>
      </c>
      <c r="AA120" s="68" t="str">
        <f t="shared" si="37"/>
        <v>N/A</v>
      </c>
      <c r="AB120" s="65" t="str">
        <f t="shared" si="38"/>
        <v>No</v>
      </c>
      <c r="AC120" s="68" t="str">
        <f t="shared" si="39"/>
        <v>N/A</v>
      </c>
      <c r="AD120" s="65" t="str">
        <f t="shared" si="40"/>
        <v>No</v>
      </c>
      <c r="AE120" s="68" t="str">
        <f t="shared" si="41"/>
        <v>N/A</v>
      </c>
      <c r="AF120" s="66"/>
    </row>
    <row r="121" spans="1:32" hidden="1">
      <c r="A121" s="66" t="s">
        <v>30</v>
      </c>
      <c r="B121" s="66" t="s">
        <v>27</v>
      </c>
      <c r="C121" s="66" t="str" cm="1">
        <f t="array" ref="C121">_xlfn.IFNA(_xlfn.IFS(B121="Starter","Starters &amp; Sides",B121="Sides","Starters &amp; Sides"),B121)</f>
        <v>Mains</v>
      </c>
      <c r="D121" s="71" t="s">
        <v>3641</v>
      </c>
      <c r="E121" s="76">
        <v>15.89</v>
      </c>
      <c r="F121" s="13">
        <v>16.64</v>
      </c>
      <c r="G121" s="13">
        <v>17.39</v>
      </c>
      <c r="H121" s="13">
        <v>18.489999999999998</v>
      </c>
      <c r="I121" s="13">
        <v>19.989999999999998</v>
      </c>
      <c r="J121" s="13">
        <v>20.74</v>
      </c>
      <c r="K121" s="4">
        <v>21.74</v>
      </c>
      <c r="L121" s="4">
        <f>AVERAGE(15.99,27.49)</f>
        <v>21.74</v>
      </c>
      <c r="M121" s="4"/>
      <c r="N121" s="4"/>
      <c r="O121" s="4"/>
      <c r="P121" s="15"/>
      <c r="Q121" s="337"/>
      <c r="R121" s="15" t="str">
        <f t="shared" si="28"/>
        <v>No</v>
      </c>
      <c r="S121" s="15" t="str">
        <f t="shared" si="29"/>
        <v>No</v>
      </c>
      <c r="T121" s="221" t="str">
        <f t="shared" si="30"/>
        <v>No</v>
      </c>
      <c r="U121" s="223" t="str">
        <f t="shared" si="31"/>
        <v>N/A</v>
      </c>
      <c r="V121" s="221" t="str">
        <f t="shared" si="32"/>
        <v>No</v>
      </c>
      <c r="W121" s="223" t="str">
        <f t="shared" si="33"/>
        <v>N/A</v>
      </c>
      <c r="X121" s="221" t="str">
        <f t="shared" si="34"/>
        <v>No</v>
      </c>
      <c r="Y121" s="223" t="str">
        <f t="shared" si="35"/>
        <v>N/A</v>
      </c>
      <c r="Z121" s="222" t="str">
        <f t="shared" si="36"/>
        <v>No</v>
      </c>
      <c r="AA121" s="68" t="str">
        <f t="shared" si="37"/>
        <v>N/A</v>
      </c>
      <c r="AB121" s="65" t="str">
        <f t="shared" si="38"/>
        <v>No</v>
      </c>
      <c r="AC121" s="68" t="str">
        <f t="shared" si="39"/>
        <v>N/A</v>
      </c>
      <c r="AD121" s="65" t="str">
        <f t="shared" si="40"/>
        <v>No</v>
      </c>
      <c r="AE121" s="68" t="str">
        <f t="shared" si="41"/>
        <v>N/A</v>
      </c>
      <c r="AF121" s="66"/>
    </row>
    <row r="122" spans="1:32" hidden="1">
      <c r="A122" s="66" t="s">
        <v>30</v>
      </c>
      <c r="B122" s="66" t="s">
        <v>27</v>
      </c>
      <c r="C122" s="66" t="str" cm="1">
        <f t="array" ref="C122">_xlfn.IFNA(_xlfn.IFS(B122="Starter","Starters &amp; Sides",B122="Sides","Starters &amp; Sides"),B122)</f>
        <v>Mains</v>
      </c>
      <c r="D122" s="316" t="s">
        <v>3642</v>
      </c>
      <c r="E122" s="76">
        <v>16.54</v>
      </c>
      <c r="F122" s="13">
        <v>17.190000000000001</v>
      </c>
      <c r="G122" s="13">
        <v>17.689999999999998</v>
      </c>
      <c r="H122" s="13">
        <v>18.989999999999998</v>
      </c>
      <c r="I122" s="13">
        <v>18.989999999999998</v>
      </c>
      <c r="J122" s="13">
        <v>18.989999999999998</v>
      </c>
      <c r="K122" s="4"/>
      <c r="L122" s="4">
        <f>AVERAGE(17.99,29.49)</f>
        <v>23.74</v>
      </c>
      <c r="M122" s="4"/>
      <c r="N122" s="4"/>
      <c r="O122" s="4"/>
      <c r="P122" s="15"/>
      <c r="Q122" s="337"/>
      <c r="R122" s="15" t="str">
        <f t="shared" si="28"/>
        <v>No</v>
      </c>
      <c r="S122" s="15" t="str">
        <f t="shared" si="29"/>
        <v>No</v>
      </c>
      <c r="T122" s="221" t="str">
        <f t="shared" si="30"/>
        <v>No</v>
      </c>
      <c r="U122" s="223" t="str">
        <f t="shared" si="31"/>
        <v>N/A</v>
      </c>
      <c r="V122" s="221" t="str">
        <f t="shared" si="32"/>
        <v>No</v>
      </c>
      <c r="W122" s="223" t="str">
        <f t="shared" si="33"/>
        <v>N/A</v>
      </c>
      <c r="X122" s="221" t="str">
        <f t="shared" si="34"/>
        <v>No</v>
      </c>
      <c r="Y122" s="223" t="str">
        <f t="shared" si="35"/>
        <v>N/A</v>
      </c>
      <c r="Z122" s="222" t="str">
        <f t="shared" si="36"/>
        <v>No</v>
      </c>
      <c r="AA122" s="68" t="str">
        <f t="shared" si="37"/>
        <v>N/A</v>
      </c>
      <c r="AB122" s="65" t="str">
        <f t="shared" si="38"/>
        <v>No</v>
      </c>
      <c r="AC122" s="68" t="str">
        <f t="shared" si="39"/>
        <v>N/A</v>
      </c>
      <c r="AD122" s="65" t="str">
        <f t="shared" si="40"/>
        <v>No</v>
      </c>
      <c r="AE122" s="68" t="str">
        <f t="shared" si="41"/>
        <v>N/A</v>
      </c>
      <c r="AF122" s="66"/>
    </row>
    <row r="123" spans="1:32" hidden="1">
      <c r="A123" s="66" t="s">
        <v>30</v>
      </c>
      <c r="B123" s="66" t="s">
        <v>27</v>
      </c>
      <c r="C123" s="66" t="str" cm="1">
        <f t="array" ref="C123">_xlfn.IFNA(_xlfn.IFS(B123="Starter","Starters &amp; Sides",B123="Sides","Starters &amp; Sides"),B123)</f>
        <v>Mains</v>
      </c>
      <c r="D123" s="316" t="s">
        <v>3643</v>
      </c>
      <c r="E123" s="76"/>
      <c r="F123" s="13"/>
      <c r="G123" s="13">
        <v>9.09</v>
      </c>
      <c r="H123" s="13">
        <v>9.89</v>
      </c>
      <c r="I123" s="13">
        <v>9.99</v>
      </c>
      <c r="J123" s="13"/>
      <c r="K123" s="4"/>
      <c r="L123" s="4"/>
      <c r="M123" s="4"/>
      <c r="N123" s="4"/>
      <c r="O123" s="4"/>
      <c r="P123" s="15"/>
      <c r="Q123" s="337"/>
      <c r="R123" s="15" t="str">
        <f t="shared" si="28"/>
        <v>No</v>
      </c>
      <c r="S123" s="15" t="str">
        <f t="shared" si="29"/>
        <v>No</v>
      </c>
      <c r="T123" s="221" t="str">
        <f t="shared" si="30"/>
        <v>No</v>
      </c>
      <c r="U123" s="223" t="str">
        <f t="shared" si="31"/>
        <v>N/A</v>
      </c>
      <c r="V123" s="221" t="str">
        <f t="shared" si="32"/>
        <v>No</v>
      </c>
      <c r="W123" s="223" t="str">
        <f t="shared" si="33"/>
        <v>N/A</v>
      </c>
      <c r="X123" s="221" t="str">
        <f t="shared" si="34"/>
        <v>No</v>
      </c>
      <c r="Y123" s="223" t="str">
        <f t="shared" si="35"/>
        <v>N/A</v>
      </c>
      <c r="Z123" s="222" t="str">
        <f t="shared" si="36"/>
        <v>No</v>
      </c>
      <c r="AA123" s="68" t="str">
        <f t="shared" si="37"/>
        <v>N/A</v>
      </c>
      <c r="AB123" s="65" t="str">
        <f t="shared" si="38"/>
        <v>No</v>
      </c>
      <c r="AC123" s="68" t="str">
        <f t="shared" si="39"/>
        <v>N/A</v>
      </c>
      <c r="AD123" s="65" t="str">
        <f t="shared" si="40"/>
        <v>No</v>
      </c>
      <c r="AE123" s="68" t="str">
        <f t="shared" si="41"/>
        <v>N/A</v>
      </c>
      <c r="AF123" s="66"/>
    </row>
    <row r="124" spans="1:32" hidden="1">
      <c r="A124" s="66" t="s">
        <v>30</v>
      </c>
      <c r="B124" s="66" t="s">
        <v>27</v>
      </c>
      <c r="C124" s="66" t="str" cm="1">
        <f t="array" ref="C124">_xlfn.IFNA(_xlfn.IFS(B124="Starter","Starters &amp; Sides",B124="Sides","Starters &amp; Sides"),B124)</f>
        <v>Mains</v>
      </c>
      <c r="D124" s="316" t="s">
        <v>3644</v>
      </c>
      <c r="E124" s="76"/>
      <c r="F124" s="13"/>
      <c r="G124" s="13"/>
      <c r="H124" s="13"/>
      <c r="I124" s="13"/>
      <c r="J124" s="13">
        <v>10.99</v>
      </c>
      <c r="K124" s="4">
        <v>11.99</v>
      </c>
      <c r="L124" s="4">
        <v>11.99</v>
      </c>
      <c r="M124" s="4">
        <v>12.49</v>
      </c>
      <c r="N124" s="4">
        <v>12.49</v>
      </c>
      <c r="O124" s="4">
        <v>13.99</v>
      </c>
      <c r="P124" s="15">
        <v>13.99</v>
      </c>
      <c r="Q124" s="337"/>
      <c r="R124" s="15" t="str">
        <f t="shared" si="28"/>
        <v>No</v>
      </c>
      <c r="S124" s="15" t="str">
        <f t="shared" si="29"/>
        <v>No</v>
      </c>
      <c r="T124" s="221" t="str">
        <f t="shared" si="30"/>
        <v>No</v>
      </c>
      <c r="U124" s="223" t="str">
        <f t="shared" si="31"/>
        <v>N/A</v>
      </c>
      <c r="V124" s="221" t="str">
        <f t="shared" si="32"/>
        <v>No</v>
      </c>
      <c r="W124" s="223" t="str">
        <f t="shared" si="33"/>
        <v>N/A</v>
      </c>
      <c r="X124" s="221" t="str">
        <f t="shared" si="34"/>
        <v>No</v>
      </c>
      <c r="Y124" s="223" t="str">
        <f t="shared" si="35"/>
        <v>N/A</v>
      </c>
      <c r="Z124" s="222" t="str">
        <f t="shared" si="36"/>
        <v>No</v>
      </c>
      <c r="AA124" s="68" t="str">
        <f t="shared" si="37"/>
        <v>N/A</v>
      </c>
      <c r="AB124" s="65" t="str">
        <f t="shared" si="38"/>
        <v>No</v>
      </c>
      <c r="AC124" s="68" t="str">
        <f t="shared" si="39"/>
        <v>N/A</v>
      </c>
      <c r="AD124" s="65" t="str">
        <f t="shared" si="40"/>
        <v>No</v>
      </c>
      <c r="AE124" s="68" t="str">
        <f t="shared" si="41"/>
        <v>N/A</v>
      </c>
      <c r="AF124" s="66"/>
    </row>
    <row r="125" spans="1:32" ht="14.5" hidden="1" customHeight="1">
      <c r="A125" s="66" t="s">
        <v>30</v>
      </c>
      <c r="B125" s="66" t="s">
        <v>40</v>
      </c>
      <c r="C125" s="66" t="str" cm="1">
        <f t="array" ref="C125">_xlfn.IFNA(_xlfn.IFS(B125="Starter","Starters &amp; Sides",B125="Sides","Starters &amp; Sides"),B125)</f>
        <v>drinks</v>
      </c>
      <c r="D125" s="71" t="s">
        <v>524</v>
      </c>
      <c r="E125" s="76">
        <v>2.69</v>
      </c>
      <c r="F125" s="13"/>
      <c r="G125" s="13"/>
      <c r="H125" s="13"/>
      <c r="I125" s="13"/>
      <c r="J125" s="13">
        <v>3.19</v>
      </c>
      <c r="K125" s="4">
        <v>3.19</v>
      </c>
      <c r="L125" s="4">
        <v>3.19</v>
      </c>
      <c r="M125" s="4">
        <v>3.49</v>
      </c>
      <c r="N125" s="4">
        <v>3.59</v>
      </c>
      <c r="O125" s="4">
        <v>3.49</v>
      </c>
      <c r="P125" s="15">
        <v>3.49</v>
      </c>
      <c r="Q125" s="337"/>
      <c r="R125" s="15" t="str">
        <f t="shared" si="28"/>
        <v>No</v>
      </c>
      <c r="S125" s="15" t="str">
        <f t="shared" si="29"/>
        <v>No</v>
      </c>
      <c r="T125" s="221" t="str">
        <f t="shared" si="30"/>
        <v>No</v>
      </c>
      <c r="U125" s="223" t="str">
        <f t="shared" si="31"/>
        <v>N/A</v>
      </c>
      <c r="V125" s="221" t="str">
        <f t="shared" si="32"/>
        <v>No</v>
      </c>
      <c r="W125" s="223" t="str">
        <f t="shared" si="33"/>
        <v>N/A</v>
      </c>
      <c r="X125" s="221" t="str">
        <f t="shared" si="34"/>
        <v>No</v>
      </c>
      <c r="Y125" s="223" t="str">
        <f t="shared" si="35"/>
        <v>N/A</v>
      </c>
      <c r="Z125" s="222" t="str">
        <f t="shared" si="36"/>
        <v>No</v>
      </c>
      <c r="AA125" s="68" t="str">
        <f t="shared" si="37"/>
        <v>N/A</v>
      </c>
      <c r="AB125" s="65" t="str">
        <f t="shared" si="38"/>
        <v>No</v>
      </c>
      <c r="AC125" s="68" t="str">
        <f t="shared" si="39"/>
        <v>N/A</v>
      </c>
      <c r="AD125" s="65" t="str">
        <f t="shared" si="40"/>
        <v>No</v>
      </c>
      <c r="AE125" s="68" t="str">
        <f t="shared" si="41"/>
        <v>N/A</v>
      </c>
      <c r="AF125" s="66"/>
    </row>
    <row r="126" spans="1:32" hidden="1">
      <c r="A126" s="66" t="s">
        <v>30</v>
      </c>
      <c r="B126" s="66" t="s">
        <v>40</v>
      </c>
      <c r="C126" s="66" t="str" cm="1">
        <f t="array" ref="C126">_xlfn.IFNA(_xlfn.IFS(B126="Starter","Starters &amp; Sides",B126="Sides","Starters &amp; Sides"),B126)</f>
        <v>drinks</v>
      </c>
      <c r="D126" s="71" t="s">
        <v>3645</v>
      </c>
      <c r="E126" s="76"/>
      <c r="F126" s="13">
        <v>2.69</v>
      </c>
      <c r="G126" s="13"/>
      <c r="H126" s="13"/>
      <c r="I126" s="13"/>
      <c r="J126" s="13"/>
      <c r="K126" s="4">
        <v>3.45</v>
      </c>
      <c r="L126" s="4">
        <v>3.45</v>
      </c>
      <c r="M126" s="4">
        <v>3.49</v>
      </c>
      <c r="N126" s="4">
        <v>3.59</v>
      </c>
      <c r="O126" s="4">
        <v>3.49</v>
      </c>
      <c r="P126" s="15">
        <v>3.49</v>
      </c>
      <c r="Q126" s="337"/>
      <c r="R126" s="15" t="str">
        <f t="shared" si="28"/>
        <v>No</v>
      </c>
      <c r="S126" s="15" t="str">
        <f t="shared" si="29"/>
        <v>No</v>
      </c>
      <c r="T126" s="221" t="str">
        <f t="shared" si="30"/>
        <v>No</v>
      </c>
      <c r="U126" s="223" t="str">
        <f t="shared" si="31"/>
        <v>N/A</v>
      </c>
      <c r="V126" s="221" t="str">
        <f t="shared" si="32"/>
        <v>No</v>
      </c>
      <c r="W126" s="223" t="str">
        <f t="shared" si="33"/>
        <v>N/A</v>
      </c>
      <c r="X126" s="221" t="str">
        <f t="shared" si="34"/>
        <v>No</v>
      </c>
      <c r="Y126" s="223" t="str">
        <f t="shared" si="35"/>
        <v>N/A</v>
      </c>
      <c r="Z126" s="222" t="str">
        <f t="shared" si="36"/>
        <v>No</v>
      </c>
      <c r="AA126" s="68" t="str">
        <f t="shared" si="37"/>
        <v>N/A</v>
      </c>
      <c r="AB126" s="65" t="str">
        <f t="shared" si="38"/>
        <v>No</v>
      </c>
      <c r="AC126" s="68" t="str">
        <f t="shared" si="39"/>
        <v>N/A</v>
      </c>
      <c r="AD126" s="65" t="str">
        <f t="shared" si="40"/>
        <v>No</v>
      </c>
      <c r="AE126" s="68" t="str">
        <f t="shared" si="41"/>
        <v>N/A</v>
      </c>
      <c r="AF126" s="66"/>
    </row>
    <row r="127" spans="1:32" hidden="1">
      <c r="A127" s="66" t="s">
        <v>30</v>
      </c>
      <c r="B127" s="66" t="s">
        <v>40</v>
      </c>
      <c r="C127" s="66" t="str" cm="1">
        <f t="array" ref="C127">_xlfn.IFNA(_xlfn.IFS(B127="Starter","Starters &amp; Sides",B127="Sides","Starters &amp; Sides"),B127)</f>
        <v>drinks</v>
      </c>
      <c r="D127" s="71" t="s">
        <v>3478</v>
      </c>
      <c r="E127" s="76">
        <v>2.99</v>
      </c>
      <c r="F127" s="13">
        <v>2.99</v>
      </c>
      <c r="G127" s="13">
        <v>2.99</v>
      </c>
      <c r="H127" s="13">
        <v>3.29</v>
      </c>
      <c r="I127" s="13">
        <v>3.29</v>
      </c>
      <c r="J127" s="13">
        <v>3.49</v>
      </c>
      <c r="K127" s="4">
        <v>3.49</v>
      </c>
      <c r="L127" s="4">
        <v>3.49</v>
      </c>
      <c r="M127" s="4">
        <v>3.69</v>
      </c>
      <c r="N127" s="4">
        <v>3.69</v>
      </c>
      <c r="O127" s="4">
        <v>3.49</v>
      </c>
      <c r="P127" s="15">
        <v>3.49</v>
      </c>
      <c r="Q127" s="337"/>
      <c r="R127" s="15" t="str">
        <f t="shared" si="28"/>
        <v>No</v>
      </c>
      <c r="S127" s="15" t="str">
        <f t="shared" si="29"/>
        <v>No</v>
      </c>
      <c r="T127" s="221" t="str">
        <f t="shared" si="30"/>
        <v>No</v>
      </c>
      <c r="U127" s="223" t="str">
        <f t="shared" si="31"/>
        <v>N/A</v>
      </c>
      <c r="V127" s="221" t="str">
        <f t="shared" si="32"/>
        <v>No</v>
      </c>
      <c r="W127" s="223" t="str">
        <f t="shared" si="33"/>
        <v>N/A</v>
      </c>
      <c r="X127" s="221" t="str">
        <f t="shared" si="34"/>
        <v>No</v>
      </c>
      <c r="Y127" s="223" t="str">
        <f t="shared" si="35"/>
        <v>N/A</v>
      </c>
      <c r="Z127" s="222" t="str">
        <f t="shared" si="36"/>
        <v>No</v>
      </c>
      <c r="AA127" s="68" t="str">
        <f t="shared" si="37"/>
        <v>N/A</v>
      </c>
      <c r="AB127" s="65" t="str">
        <f t="shared" si="38"/>
        <v>No</v>
      </c>
      <c r="AC127" s="68" t="str">
        <f t="shared" si="39"/>
        <v>N/A</v>
      </c>
      <c r="AD127" s="65" t="str">
        <f t="shared" si="40"/>
        <v>No</v>
      </c>
      <c r="AE127" s="68" t="str">
        <f t="shared" si="41"/>
        <v>N/A</v>
      </c>
      <c r="AF127" s="66"/>
    </row>
    <row r="128" spans="1:32" hidden="1">
      <c r="A128" s="66" t="s">
        <v>30</v>
      </c>
      <c r="B128" s="66" t="s">
        <v>40</v>
      </c>
      <c r="C128" s="66" t="str" cm="1">
        <f t="array" ref="C128">_xlfn.IFNA(_xlfn.IFS(B128="Starter","Starters &amp; Sides",B128="Sides","Starters &amp; Sides"),B128)</f>
        <v>drinks</v>
      </c>
      <c r="D128" s="71" t="s">
        <v>3646</v>
      </c>
      <c r="E128" s="76">
        <v>3.29</v>
      </c>
      <c r="F128" s="13"/>
      <c r="G128" s="13"/>
      <c r="H128" s="13"/>
      <c r="I128" s="13"/>
      <c r="J128" s="13">
        <v>3.79</v>
      </c>
      <c r="K128" s="4">
        <v>3.99</v>
      </c>
      <c r="L128" s="4">
        <v>3.99</v>
      </c>
      <c r="M128" s="4">
        <v>3.99</v>
      </c>
      <c r="N128" s="4">
        <v>3.99</v>
      </c>
      <c r="O128" s="4">
        <v>3.99</v>
      </c>
      <c r="P128" s="15">
        <v>3.99</v>
      </c>
      <c r="Q128" s="337"/>
      <c r="R128" s="15" t="str">
        <f t="shared" si="28"/>
        <v>No</v>
      </c>
      <c r="S128" s="15" t="str">
        <f t="shared" si="29"/>
        <v>No</v>
      </c>
      <c r="T128" s="221" t="str">
        <f t="shared" si="30"/>
        <v>No</v>
      </c>
      <c r="U128" s="223" t="str">
        <f t="shared" si="31"/>
        <v>N/A</v>
      </c>
      <c r="V128" s="221" t="str">
        <f t="shared" si="32"/>
        <v>No</v>
      </c>
      <c r="W128" s="223" t="str">
        <f t="shared" si="33"/>
        <v>N/A</v>
      </c>
      <c r="X128" s="221" t="str">
        <f t="shared" si="34"/>
        <v>No</v>
      </c>
      <c r="Y128" s="223" t="str">
        <f t="shared" si="35"/>
        <v>N/A</v>
      </c>
      <c r="Z128" s="222" t="str">
        <f t="shared" si="36"/>
        <v>No</v>
      </c>
      <c r="AA128" s="68" t="str">
        <f t="shared" si="37"/>
        <v>N/A</v>
      </c>
      <c r="AB128" s="65" t="str">
        <f t="shared" si="38"/>
        <v>No</v>
      </c>
      <c r="AC128" s="68" t="str">
        <f t="shared" si="39"/>
        <v>N/A</v>
      </c>
      <c r="AD128" s="65" t="str">
        <f t="shared" si="40"/>
        <v>No</v>
      </c>
      <c r="AE128" s="68" t="str">
        <f t="shared" si="41"/>
        <v>N/A</v>
      </c>
      <c r="AF128" s="66"/>
    </row>
    <row r="129" spans="1:32" hidden="1">
      <c r="A129" s="66" t="s">
        <v>30</v>
      </c>
      <c r="B129" s="66" t="s">
        <v>40</v>
      </c>
      <c r="C129" s="66" t="str" cm="1">
        <f t="array" ref="C129">_xlfn.IFNA(_xlfn.IFS(B129="Starter","Starters &amp; Sides",B129="Sides","Starters &amp; Sides"),B129)</f>
        <v>drinks</v>
      </c>
      <c r="D129" s="71" t="s">
        <v>3647</v>
      </c>
      <c r="E129" s="76"/>
      <c r="F129" s="13"/>
      <c r="G129" s="13"/>
      <c r="H129" s="13"/>
      <c r="I129" s="13"/>
      <c r="J129" s="13"/>
      <c r="K129" s="4"/>
      <c r="L129" s="4"/>
      <c r="M129" s="4">
        <v>3.99</v>
      </c>
      <c r="N129" s="4">
        <v>3.99</v>
      </c>
      <c r="O129" s="4">
        <v>3.99</v>
      </c>
      <c r="P129" s="15">
        <v>3.99</v>
      </c>
      <c r="Q129" s="337"/>
      <c r="R129" s="15" t="str">
        <f t="shared" si="28"/>
        <v>No</v>
      </c>
      <c r="S129" s="15" t="str">
        <f t="shared" si="29"/>
        <v>No</v>
      </c>
      <c r="T129" s="221" t="str">
        <f t="shared" si="30"/>
        <v>No</v>
      </c>
      <c r="U129" s="223" t="str">
        <f t="shared" si="31"/>
        <v>N/A</v>
      </c>
      <c r="V129" s="221" t="str">
        <f t="shared" si="32"/>
        <v>No</v>
      </c>
      <c r="W129" s="223" t="str">
        <f t="shared" si="33"/>
        <v>N/A</v>
      </c>
      <c r="X129" s="221" t="str">
        <f t="shared" si="34"/>
        <v>No</v>
      </c>
      <c r="Y129" s="223" t="str">
        <f t="shared" si="35"/>
        <v>N/A</v>
      </c>
      <c r="Z129" s="222" t="str">
        <f t="shared" si="36"/>
        <v>No</v>
      </c>
      <c r="AA129" s="68" t="str">
        <f t="shared" si="37"/>
        <v>N/A</v>
      </c>
      <c r="AB129" s="65" t="str">
        <f t="shared" si="38"/>
        <v>No</v>
      </c>
      <c r="AC129" s="68" t="str">
        <f t="shared" si="39"/>
        <v>N/A</v>
      </c>
      <c r="AD129" s="65" t="str">
        <f t="shared" si="40"/>
        <v>No</v>
      </c>
      <c r="AE129" s="68" t="str">
        <f t="shared" si="41"/>
        <v>N/A</v>
      </c>
      <c r="AF129" s="66"/>
    </row>
    <row r="130" spans="1:32" hidden="1">
      <c r="A130" s="66" t="s">
        <v>30</v>
      </c>
      <c r="B130" s="66" t="s">
        <v>40</v>
      </c>
      <c r="C130" s="66" t="str" cm="1">
        <f t="array" ref="C130">_xlfn.IFNA(_xlfn.IFS(B130="Starter","Starters &amp; Sides",B130="Sides","Starters &amp; Sides"),B130)</f>
        <v>drinks</v>
      </c>
      <c r="D130" s="71" t="s">
        <v>3648</v>
      </c>
      <c r="E130" s="76">
        <v>2.95</v>
      </c>
      <c r="F130" s="13">
        <v>3.25</v>
      </c>
      <c r="G130" s="13">
        <v>3.4</v>
      </c>
      <c r="H130" s="13">
        <v>3.59</v>
      </c>
      <c r="I130" s="13">
        <v>3.69</v>
      </c>
      <c r="J130" s="13">
        <v>3.79</v>
      </c>
      <c r="K130" s="4">
        <v>3.99</v>
      </c>
      <c r="L130" s="4">
        <v>3.99</v>
      </c>
      <c r="M130" s="4">
        <v>3.99</v>
      </c>
      <c r="N130" s="4">
        <v>3.99</v>
      </c>
      <c r="O130" s="4">
        <v>3.99</v>
      </c>
      <c r="P130" s="15">
        <v>3.99</v>
      </c>
      <c r="Q130" s="337"/>
      <c r="R130" s="15" t="str">
        <f t="shared" si="28"/>
        <v>No</v>
      </c>
      <c r="S130" s="15" t="str">
        <f t="shared" si="29"/>
        <v>No</v>
      </c>
      <c r="T130" s="221" t="str">
        <f t="shared" si="30"/>
        <v>No</v>
      </c>
      <c r="U130" s="223" t="str">
        <f t="shared" si="31"/>
        <v>N/A</v>
      </c>
      <c r="V130" s="221" t="str">
        <f t="shared" si="32"/>
        <v>No</v>
      </c>
      <c r="W130" s="223" t="str">
        <f t="shared" si="33"/>
        <v>N/A</v>
      </c>
      <c r="X130" s="221" t="str">
        <f t="shared" si="34"/>
        <v>No</v>
      </c>
      <c r="Y130" s="223" t="str">
        <f t="shared" si="35"/>
        <v>N/A</v>
      </c>
      <c r="Z130" s="222" t="str">
        <f t="shared" si="36"/>
        <v>No</v>
      </c>
      <c r="AA130" s="68" t="str">
        <f t="shared" si="37"/>
        <v>N/A</v>
      </c>
      <c r="AB130" s="65" t="str">
        <f t="shared" si="38"/>
        <v>No</v>
      </c>
      <c r="AC130" s="68" t="str">
        <f t="shared" si="39"/>
        <v>N/A</v>
      </c>
      <c r="AD130" s="65" t="str">
        <f t="shared" si="40"/>
        <v>No</v>
      </c>
      <c r="AE130" s="68" t="str">
        <f t="shared" si="41"/>
        <v>N/A</v>
      </c>
      <c r="AF130" s="66"/>
    </row>
    <row r="131" spans="1:32" hidden="1">
      <c r="A131" s="66" t="s">
        <v>30</v>
      </c>
      <c r="B131" s="66" t="s">
        <v>40</v>
      </c>
      <c r="C131" s="66" t="str" cm="1">
        <f t="array" ref="C131">_xlfn.IFNA(_xlfn.IFS(B131="Starter","Starters &amp; Sides",B131="Sides","Starters &amp; Sides"),B131)</f>
        <v>drinks</v>
      </c>
      <c r="D131" s="71" t="s">
        <v>3649</v>
      </c>
      <c r="E131" s="76"/>
      <c r="F131" s="13"/>
      <c r="G131" s="13"/>
      <c r="H131" s="13"/>
      <c r="I131" s="13"/>
      <c r="J131" s="13"/>
      <c r="K131" s="4"/>
      <c r="L131" s="4"/>
      <c r="M131" s="4">
        <v>3.99</v>
      </c>
      <c r="N131" s="4">
        <v>3.99</v>
      </c>
      <c r="O131" s="4">
        <v>3.99</v>
      </c>
      <c r="P131" s="15">
        <v>3.99</v>
      </c>
      <c r="Q131" s="337"/>
      <c r="R131" s="15" t="str">
        <f t="shared" si="28"/>
        <v>No</v>
      </c>
      <c r="S131" s="15" t="str">
        <f t="shared" si="29"/>
        <v>No</v>
      </c>
      <c r="T131" s="221" t="str">
        <f t="shared" si="30"/>
        <v>No</v>
      </c>
      <c r="U131" s="223" t="str">
        <f t="shared" si="31"/>
        <v>N/A</v>
      </c>
      <c r="V131" s="221" t="str">
        <f t="shared" si="32"/>
        <v>No</v>
      </c>
      <c r="W131" s="223" t="str">
        <f t="shared" si="33"/>
        <v>N/A</v>
      </c>
      <c r="X131" s="221" t="str">
        <f t="shared" si="34"/>
        <v>No</v>
      </c>
      <c r="Y131" s="223" t="str">
        <f t="shared" si="35"/>
        <v>N/A</v>
      </c>
      <c r="Z131" s="222" t="str">
        <f t="shared" si="36"/>
        <v>No</v>
      </c>
      <c r="AA131" s="68" t="str">
        <f t="shared" si="37"/>
        <v>N/A</v>
      </c>
      <c r="AB131" s="65" t="str">
        <f t="shared" si="38"/>
        <v>No</v>
      </c>
      <c r="AC131" s="68" t="str">
        <f t="shared" si="39"/>
        <v>N/A</v>
      </c>
      <c r="AD131" s="65" t="str">
        <f t="shared" si="40"/>
        <v>No</v>
      </c>
      <c r="AE131" s="68" t="str">
        <f t="shared" si="41"/>
        <v>N/A</v>
      </c>
      <c r="AF131" s="66"/>
    </row>
    <row r="132" spans="1:32" hidden="1">
      <c r="A132" s="66" t="s">
        <v>30</v>
      </c>
      <c r="B132" s="66" t="s">
        <v>40</v>
      </c>
      <c r="C132" s="66" t="str" cm="1">
        <f t="array" ref="C132">_xlfn.IFNA(_xlfn.IFS(B132="Starter","Starters &amp; Sides",B132="Sides","Starters &amp; Sides"),B132)</f>
        <v>drinks</v>
      </c>
      <c r="D132" s="71" t="s">
        <v>3650</v>
      </c>
      <c r="E132" s="76"/>
      <c r="F132" s="13"/>
      <c r="G132" s="13"/>
      <c r="H132" s="13"/>
      <c r="I132" s="13"/>
      <c r="J132" s="13"/>
      <c r="K132" s="4"/>
      <c r="L132" s="4"/>
      <c r="M132" s="4">
        <v>2.69</v>
      </c>
      <c r="N132" s="4">
        <v>2.69</v>
      </c>
      <c r="O132" s="4">
        <v>3.99</v>
      </c>
      <c r="P132" s="15">
        <v>2.99</v>
      </c>
      <c r="Q132" s="337"/>
      <c r="R132" s="15" t="str">
        <f t="shared" si="28"/>
        <v>No</v>
      </c>
      <c r="S132" s="15" t="str">
        <f t="shared" si="29"/>
        <v>No</v>
      </c>
      <c r="T132" s="221" t="str">
        <f t="shared" si="30"/>
        <v>No</v>
      </c>
      <c r="U132" s="223" t="str">
        <f t="shared" si="31"/>
        <v>N/A</v>
      </c>
      <c r="V132" s="221" t="str">
        <f t="shared" si="32"/>
        <v>No</v>
      </c>
      <c r="W132" s="223" t="str">
        <f t="shared" si="33"/>
        <v>N/A</v>
      </c>
      <c r="X132" s="221" t="str">
        <f t="shared" si="34"/>
        <v>No</v>
      </c>
      <c r="Y132" s="223" t="str">
        <f t="shared" si="35"/>
        <v>N/A</v>
      </c>
      <c r="Z132" s="222" t="str">
        <f t="shared" si="36"/>
        <v>No</v>
      </c>
      <c r="AA132" s="68" t="str">
        <f t="shared" si="37"/>
        <v>N/A</v>
      </c>
      <c r="AB132" s="65" t="str">
        <f t="shared" si="38"/>
        <v>No</v>
      </c>
      <c r="AC132" s="68" t="str">
        <f t="shared" si="39"/>
        <v>N/A</v>
      </c>
      <c r="AD132" s="65" t="str">
        <f t="shared" si="40"/>
        <v>No</v>
      </c>
      <c r="AE132" s="68" t="str">
        <f t="shared" si="41"/>
        <v>N/A</v>
      </c>
      <c r="AF132" s="66"/>
    </row>
    <row r="133" spans="1:32" hidden="1">
      <c r="A133" s="66" t="s">
        <v>30</v>
      </c>
      <c r="B133" s="66" t="s">
        <v>40</v>
      </c>
      <c r="C133" s="66" t="str" cm="1">
        <f t="array" ref="C133">_xlfn.IFNA(_xlfn.IFS(B133="Starter","Starters &amp; Sides",B133="Sides","Starters &amp; Sides"),B133)</f>
        <v>drinks</v>
      </c>
      <c r="D133" s="71" t="s">
        <v>3651</v>
      </c>
      <c r="E133" s="76"/>
      <c r="F133" s="13"/>
      <c r="G133" s="13"/>
      <c r="H133" s="13"/>
      <c r="I133" s="13"/>
      <c r="J133" s="13"/>
      <c r="K133" s="4"/>
      <c r="L133" s="4"/>
      <c r="M133" s="4">
        <v>3.19</v>
      </c>
      <c r="N133" s="4">
        <v>3.19</v>
      </c>
      <c r="O133" s="4">
        <v>2.99</v>
      </c>
      <c r="P133" s="15">
        <v>2.99</v>
      </c>
      <c r="Q133" s="337"/>
      <c r="R133" s="15" t="str">
        <f t="shared" si="28"/>
        <v>No</v>
      </c>
      <c r="S133" s="15" t="str">
        <f t="shared" si="29"/>
        <v>No</v>
      </c>
      <c r="T133" s="221" t="str">
        <f t="shared" si="30"/>
        <v>No</v>
      </c>
      <c r="U133" s="223" t="str">
        <f t="shared" si="31"/>
        <v>N/A</v>
      </c>
      <c r="V133" s="221" t="str">
        <f t="shared" si="32"/>
        <v>No</v>
      </c>
      <c r="W133" s="223" t="str">
        <f t="shared" si="33"/>
        <v>N/A</v>
      </c>
      <c r="X133" s="221" t="str">
        <f t="shared" si="34"/>
        <v>No</v>
      </c>
      <c r="Y133" s="223" t="str">
        <f t="shared" si="35"/>
        <v>N/A</v>
      </c>
      <c r="Z133" s="222" t="str">
        <f t="shared" si="36"/>
        <v>No</v>
      </c>
      <c r="AA133" s="68" t="str">
        <f t="shared" si="37"/>
        <v>N/A</v>
      </c>
      <c r="AB133" s="65" t="str">
        <f t="shared" si="38"/>
        <v>No</v>
      </c>
      <c r="AC133" s="68" t="str">
        <f t="shared" si="39"/>
        <v>N/A</v>
      </c>
      <c r="AD133" s="65" t="str">
        <f t="shared" si="40"/>
        <v>No</v>
      </c>
      <c r="AE133" s="68" t="str">
        <f t="shared" si="41"/>
        <v>N/A</v>
      </c>
      <c r="AF133" s="66"/>
    </row>
    <row r="134" spans="1:32" hidden="1">
      <c r="A134" s="66" t="s">
        <v>30</v>
      </c>
      <c r="B134" s="66" t="s">
        <v>40</v>
      </c>
      <c r="C134" s="66" t="str" cm="1">
        <f t="array" ref="C134">_xlfn.IFNA(_xlfn.IFS(B134="Starter","Starters &amp; Sides",B134="Sides","Starters &amp; Sides"),B134)</f>
        <v>drinks</v>
      </c>
      <c r="D134" s="71" t="s">
        <v>3652</v>
      </c>
      <c r="E134" s="76"/>
      <c r="F134" s="13"/>
      <c r="G134" s="13"/>
      <c r="H134" s="13"/>
      <c r="I134" s="13"/>
      <c r="J134" s="13"/>
      <c r="K134" s="4"/>
      <c r="L134" s="4"/>
      <c r="M134" s="4">
        <v>3.19</v>
      </c>
      <c r="N134" s="4">
        <v>3.19</v>
      </c>
      <c r="O134" s="4">
        <v>2.99</v>
      </c>
      <c r="P134" s="15">
        <v>2.99</v>
      </c>
      <c r="Q134" s="337"/>
      <c r="R134" s="15" t="str">
        <f t="shared" si="28"/>
        <v>No</v>
      </c>
      <c r="S134" s="15" t="str">
        <f t="shared" si="29"/>
        <v>No</v>
      </c>
      <c r="T134" s="221" t="str">
        <f t="shared" si="30"/>
        <v>No</v>
      </c>
      <c r="U134" s="223" t="str">
        <f t="shared" si="31"/>
        <v>N/A</v>
      </c>
      <c r="V134" s="221" t="str">
        <f t="shared" si="32"/>
        <v>No</v>
      </c>
      <c r="W134" s="223" t="str">
        <f t="shared" si="33"/>
        <v>N/A</v>
      </c>
      <c r="X134" s="221" t="str">
        <f t="shared" si="34"/>
        <v>No</v>
      </c>
      <c r="Y134" s="223" t="str">
        <f t="shared" si="35"/>
        <v>N/A</v>
      </c>
      <c r="Z134" s="222" t="str">
        <f t="shared" si="36"/>
        <v>No</v>
      </c>
      <c r="AA134" s="68" t="str">
        <f t="shared" si="37"/>
        <v>N/A</v>
      </c>
      <c r="AB134" s="65" t="str">
        <f t="shared" si="38"/>
        <v>No</v>
      </c>
      <c r="AC134" s="68" t="str">
        <f t="shared" si="39"/>
        <v>N/A</v>
      </c>
      <c r="AD134" s="65" t="str">
        <f t="shared" si="40"/>
        <v>No</v>
      </c>
      <c r="AE134" s="68" t="str">
        <f t="shared" si="41"/>
        <v>N/A</v>
      </c>
      <c r="AF134" s="66"/>
    </row>
    <row r="135" spans="1:32" hidden="1">
      <c r="A135" s="66" t="s">
        <v>30</v>
      </c>
      <c r="B135" s="66" t="s">
        <v>40</v>
      </c>
      <c r="C135" s="66" t="str" cm="1">
        <f t="array" ref="C135">_xlfn.IFNA(_xlfn.IFS(B135="Starter","Starters &amp; Sides",B135="Sides","Starters &amp; Sides"),B135)</f>
        <v>drinks</v>
      </c>
      <c r="D135" s="71" t="s">
        <v>3653</v>
      </c>
      <c r="E135" s="76"/>
      <c r="F135" s="13"/>
      <c r="G135" s="13"/>
      <c r="H135" s="13"/>
      <c r="I135" s="13"/>
      <c r="J135" s="13"/>
      <c r="K135" s="4"/>
      <c r="L135" s="4"/>
      <c r="M135" s="4">
        <v>2.4900000000000002</v>
      </c>
      <c r="N135" s="4">
        <v>2.4900000000000002</v>
      </c>
      <c r="O135" s="4">
        <v>2.4900000000000002</v>
      </c>
      <c r="P135" s="15">
        <v>2.4900000000000002</v>
      </c>
      <c r="Q135" s="337"/>
      <c r="R135" s="15" t="str">
        <f t="shared" si="28"/>
        <v>No</v>
      </c>
      <c r="S135" s="15" t="str">
        <f t="shared" si="29"/>
        <v>No</v>
      </c>
      <c r="T135" s="221" t="str">
        <f t="shared" si="30"/>
        <v>No</v>
      </c>
      <c r="U135" s="223" t="str">
        <f t="shared" si="31"/>
        <v>N/A</v>
      </c>
      <c r="V135" s="221" t="str">
        <f t="shared" si="32"/>
        <v>No</v>
      </c>
      <c r="W135" s="223" t="str">
        <f t="shared" si="33"/>
        <v>N/A</v>
      </c>
      <c r="X135" s="221" t="str">
        <f t="shared" si="34"/>
        <v>No</v>
      </c>
      <c r="Y135" s="223" t="str">
        <f t="shared" si="35"/>
        <v>N/A</v>
      </c>
      <c r="Z135" s="222" t="str">
        <f t="shared" si="36"/>
        <v>No</v>
      </c>
      <c r="AA135" s="68" t="str">
        <f t="shared" si="37"/>
        <v>N/A</v>
      </c>
      <c r="AB135" s="65" t="str">
        <f t="shared" si="38"/>
        <v>No</v>
      </c>
      <c r="AC135" s="68" t="str">
        <f t="shared" si="39"/>
        <v>N/A</v>
      </c>
      <c r="AD135" s="65" t="str">
        <f t="shared" si="40"/>
        <v>No</v>
      </c>
      <c r="AE135" s="68" t="str">
        <f t="shared" si="41"/>
        <v>N/A</v>
      </c>
      <c r="AF135" s="66"/>
    </row>
    <row r="136" spans="1:32" hidden="1">
      <c r="A136" s="66" t="s">
        <v>30</v>
      </c>
      <c r="B136" s="66" t="s">
        <v>40</v>
      </c>
      <c r="C136" s="66" t="str" cm="1">
        <f t="array" ref="C136">_xlfn.IFNA(_xlfn.IFS(B136="Starter","Starters &amp; Sides",B136="Sides","Starters &amp; Sides"),B136)</f>
        <v>drinks</v>
      </c>
      <c r="D136" s="315" t="s">
        <v>3654</v>
      </c>
      <c r="E136" s="76">
        <v>4.99</v>
      </c>
      <c r="F136" s="13">
        <v>4.99</v>
      </c>
      <c r="G136" s="13">
        <v>4.99</v>
      </c>
      <c r="H136" s="13">
        <v>5.29</v>
      </c>
      <c r="I136" s="13">
        <v>5.29</v>
      </c>
      <c r="J136" s="13">
        <v>5.59</v>
      </c>
      <c r="K136" s="4">
        <v>5.99</v>
      </c>
      <c r="L136" s="4">
        <v>5.99</v>
      </c>
      <c r="M136" s="4"/>
      <c r="N136" s="4"/>
      <c r="O136" s="4"/>
      <c r="P136" s="15"/>
      <c r="Q136" s="337"/>
      <c r="R136" s="15" t="str">
        <f t="shared" si="28"/>
        <v>No</v>
      </c>
      <c r="S136" s="15" t="str">
        <f t="shared" si="29"/>
        <v>No</v>
      </c>
      <c r="T136" s="221" t="str">
        <f t="shared" si="30"/>
        <v>No</v>
      </c>
      <c r="U136" s="223" t="str">
        <f t="shared" si="31"/>
        <v>N/A</v>
      </c>
      <c r="V136" s="221" t="str">
        <f t="shared" si="32"/>
        <v>No</v>
      </c>
      <c r="W136" s="223" t="str">
        <f t="shared" si="33"/>
        <v>N/A</v>
      </c>
      <c r="X136" s="221" t="str">
        <f t="shared" si="34"/>
        <v>No</v>
      </c>
      <c r="Y136" s="223" t="str">
        <f t="shared" si="35"/>
        <v>N/A</v>
      </c>
      <c r="Z136" s="222" t="str">
        <f t="shared" si="36"/>
        <v>No</v>
      </c>
      <c r="AA136" s="68" t="str">
        <f t="shared" si="37"/>
        <v>N/A</v>
      </c>
      <c r="AB136" s="65" t="str">
        <f t="shared" si="38"/>
        <v>No</v>
      </c>
      <c r="AC136" s="68" t="str">
        <f t="shared" si="39"/>
        <v>N/A</v>
      </c>
      <c r="AD136" s="65" t="str">
        <f t="shared" si="40"/>
        <v>No</v>
      </c>
      <c r="AE136" s="68" t="str">
        <f t="shared" si="41"/>
        <v>N/A</v>
      </c>
      <c r="AF136" s="66"/>
    </row>
    <row r="137" spans="1:32" hidden="1">
      <c r="A137" s="66" t="s">
        <v>30</v>
      </c>
      <c r="B137" s="66" t="s">
        <v>40</v>
      </c>
      <c r="C137" s="66" t="str" cm="1">
        <f t="array" ref="C137">_xlfn.IFNA(_xlfn.IFS(B137="Starter","Starters &amp; Sides",B137="Sides","Starters &amp; Sides"),B137)</f>
        <v>drinks</v>
      </c>
      <c r="D137" s="71" t="s">
        <v>3655</v>
      </c>
      <c r="E137" s="76"/>
      <c r="F137" s="13"/>
      <c r="G137" s="13"/>
      <c r="H137" s="13"/>
      <c r="I137" s="13"/>
      <c r="J137" s="13"/>
      <c r="K137" s="4"/>
      <c r="L137" s="4"/>
      <c r="M137" s="4">
        <v>5.59</v>
      </c>
      <c r="N137" s="4">
        <v>5.69</v>
      </c>
      <c r="O137" s="4">
        <v>5.49</v>
      </c>
      <c r="P137" s="15">
        <v>5.49</v>
      </c>
      <c r="Q137" s="337"/>
      <c r="R137" s="15" t="str">
        <f t="shared" si="28"/>
        <v>No</v>
      </c>
      <c r="S137" s="15" t="str">
        <f t="shared" si="29"/>
        <v>No</v>
      </c>
      <c r="T137" s="221" t="str">
        <f t="shared" si="30"/>
        <v>No</v>
      </c>
      <c r="U137" s="223" t="str">
        <f t="shared" si="31"/>
        <v>N/A</v>
      </c>
      <c r="V137" s="221" t="str">
        <f t="shared" si="32"/>
        <v>No</v>
      </c>
      <c r="W137" s="223" t="str">
        <f t="shared" si="33"/>
        <v>N/A</v>
      </c>
      <c r="X137" s="221" t="str">
        <f t="shared" si="34"/>
        <v>No</v>
      </c>
      <c r="Y137" s="223" t="str">
        <f t="shared" si="35"/>
        <v>N/A</v>
      </c>
      <c r="Z137" s="222" t="str">
        <f t="shared" si="36"/>
        <v>No</v>
      </c>
      <c r="AA137" s="68" t="str">
        <f t="shared" si="37"/>
        <v>N/A</v>
      </c>
      <c r="AB137" s="65" t="str">
        <f t="shared" si="38"/>
        <v>No</v>
      </c>
      <c r="AC137" s="68" t="str">
        <f t="shared" si="39"/>
        <v>N/A</v>
      </c>
      <c r="AD137" s="65" t="str">
        <f t="shared" si="40"/>
        <v>No</v>
      </c>
      <c r="AE137" s="68" t="str">
        <f t="shared" si="41"/>
        <v>N/A</v>
      </c>
      <c r="AF137" s="66"/>
    </row>
    <row r="138" spans="1:32" hidden="1">
      <c r="A138" s="66" t="s">
        <v>30</v>
      </c>
      <c r="B138" s="66" t="s">
        <v>40</v>
      </c>
      <c r="C138" s="66" t="str" cm="1">
        <f t="array" ref="C138">_xlfn.IFNA(_xlfn.IFS(B138="Starter","Starters &amp; Sides",B138="Sides","Starters &amp; Sides"),B138)</f>
        <v>drinks</v>
      </c>
      <c r="D138" s="71" t="s">
        <v>2115</v>
      </c>
      <c r="E138" s="76"/>
      <c r="F138" s="13"/>
      <c r="G138" s="13"/>
      <c r="H138" s="13"/>
      <c r="I138" s="13"/>
      <c r="J138" s="13"/>
      <c r="K138" s="4"/>
      <c r="L138" s="4"/>
      <c r="M138" s="4">
        <v>6.19</v>
      </c>
      <c r="N138" s="4">
        <v>6.19</v>
      </c>
      <c r="O138" s="4">
        <v>5.99</v>
      </c>
      <c r="P138" s="15">
        <v>5.99</v>
      </c>
      <c r="Q138" s="337"/>
      <c r="R138" s="15" t="str">
        <f t="shared" si="28"/>
        <v>No</v>
      </c>
      <c r="S138" s="15" t="str">
        <f t="shared" si="29"/>
        <v>No</v>
      </c>
      <c r="T138" s="221" t="str">
        <f t="shared" si="30"/>
        <v>No</v>
      </c>
      <c r="U138" s="223" t="str">
        <f t="shared" si="31"/>
        <v>N/A</v>
      </c>
      <c r="V138" s="221" t="str">
        <f t="shared" si="32"/>
        <v>No</v>
      </c>
      <c r="W138" s="223" t="str">
        <f t="shared" si="33"/>
        <v>N/A</v>
      </c>
      <c r="X138" s="221" t="str">
        <f t="shared" si="34"/>
        <v>No</v>
      </c>
      <c r="Y138" s="223" t="str">
        <f t="shared" si="35"/>
        <v>N/A</v>
      </c>
      <c r="Z138" s="222" t="str">
        <f t="shared" si="36"/>
        <v>No</v>
      </c>
      <c r="AA138" s="68" t="str">
        <f t="shared" si="37"/>
        <v>N/A</v>
      </c>
      <c r="AB138" s="65" t="str">
        <f t="shared" si="38"/>
        <v>No</v>
      </c>
      <c r="AC138" s="68" t="str">
        <f t="shared" si="39"/>
        <v>N/A</v>
      </c>
      <c r="AD138" s="65" t="str">
        <f t="shared" si="40"/>
        <v>No</v>
      </c>
      <c r="AE138" s="68" t="str">
        <f t="shared" si="41"/>
        <v>N/A</v>
      </c>
      <c r="AF138" s="66"/>
    </row>
    <row r="139" spans="1:32" hidden="1">
      <c r="A139" s="66" t="s">
        <v>30</v>
      </c>
      <c r="B139" s="66" t="s">
        <v>40</v>
      </c>
      <c r="C139" s="66" t="str" cm="1">
        <f t="array" ref="C139">_xlfn.IFNA(_xlfn.IFS(B139="Starter","Starters &amp; Sides",B139="Sides","Starters &amp; Sides"),B139)</f>
        <v>drinks</v>
      </c>
      <c r="D139" s="71" t="s">
        <v>1814</v>
      </c>
      <c r="E139" s="76">
        <v>4.59</v>
      </c>
      <c r="F139" s="13">
        <v>4.59</v>
      </c>
      <c r="G139" s="13">
        <v>4.59</v>
      </c>
      <c r="H139" s="13">
        <v>4.79</v>
      </c>
      <c r="I139" s="13">
        <v>4.99</v>
      </c>
      <c r="J139" s="13">
        <v>5.29</v>
      </c>
      <c r="K139" s="4">
        <v>5.59</v>
      </c>
      <c r="L139" s="4">
        <v>5.59</v>
      </c>
      <c r="M139" s="4">
        <v>5.79</v>
      </c>
      <c r="N139" s="4">
        <v>5.79</v>
      </c>
      <c r="O139" s="4">
        <v>5.99</v>
      </c>
      <c r="P139" s="15">
        <v>5.99</v>
      </c>
      <c r="Q139" s="337"/>
      <c r="R139" s="15" t="str">
        <f t="shared" si="28"/>
        <v>No</v>
      </c>
      <c r="S139" s="15" t="str">
        <f t="shared" si="29"/>
        <v>No</v>
      </c>
      <c r="T139" s="221" t="str">
        <f t="shared" si="30"/>
        <v>No</v>
      </c>
      <c r="U139" s="223" t="str">
        <f t="shared" si="31"/>
        <v>N/A</v>
      </c>
      <c r="V139" s="221" t="str">
        <f t="shared" si="32"/>
        <v>No</v>
      </c>
      <c r="W139" s="223" t="str">
        <f t="shared" si="33"/>
        <v>N/A</v>
      </c>
      <c r="X139" s="221" t="str">
        <f t="shared" si="34"/>
        <v>No</v>
      </c>
      <c r="Y139" s="223" t="str">
        <f t="shared" si="35"/>
        <v>N/A</v>
      </c>
      <c r="Z139" s="222" t="str">
        <f t="shared" si="36"/>
        <v>No</v>
      </c>
      <c r="AA139" s="68" t="str">
        <f t="shared" si="37"/>
        <v>N/A</v>
      </c>
      <c r="AB139" s="65" t="str">
        <f t="shared" si="38"/>
        <v>No</v>
      </c>
      <c r="AC139" s="68" t="str">
        <f t="shared" si="39"/>
        <v>N/A</v>
      </c>
      <c r="AD139" s="65" t="str">
        <f t="shared" si="40"/>
        <v>No</v>
      </c>
      <c r="AE139" s="68" t="str">
        <f t="shared" si="41"/>
        <v>N/A</v>
      </c>
      <c r="AF139" s="66"/>
    </row>
    <row r="140" spans="1:32" hidden="1">
      <c r="A140" s="66" t="s">
        <v>30</v>
      </c>
      <c r="B140" s="66" t="s">
        <v>40</v>
      </c>
      <c r="C140" s="66" t="str" cm="1">
        <f t="array" ref="C140">_xlfn.IFNA(_xlfn.IFS(B140="Starter","Starters &amp; Sides",B140="Sides","Starters &amp; Sides"),B140)</f>
        <v>drinks</v>
      </c>
      <c r="D140" s="71" t="s">
        <v>509</v>
      </c>
      <c r="E140" s="76"/>
      <c r="F140" s="13"/>
      <c r="G140" s="13"/>
      <c r="H140" s="13"/>
      <c r="I140" s="13"/>
      <c r="J140" s="13"/>
      <c r="K140" s="4"/>
      <c r="L140" s="4"/>
      <c r="M140" s="4">
        <v>6.49</v>
      </c>
      <c r="N140" s="4">
        <v>6.49</v>
      </c>
      <c r="O140" s="4">
        <v>6.49</v>
      </c>
      <c r="P140" s="15">
        <v>6.49</v>
      </c>
      <c r="Q140" s="337"/>
      <c r="R140" s="15" t="str">
        <f t="shared" si="28"/>
        <v>No</v>
      </c>
      <c r="S140" s="15" t="str">
        <f t="shared" si="29"/>
        <v>No</v>
      </c>
      <c r="T140" s="221" t="str">
        <f t="shared" si="30"/>
        <v>No</v>
      </c>
      <c r="U140" s="223" t="str">
        <f t="shared" si="31"/>
        <v>N/A</v>
      </c>
      <c r="V140" s="221" t="str">
        <f t="shared" si="32"/>
        <v>No</v>
      </c>
      <c r="W140" s="223" t="str">
        <f t="shared" si="33"/>
        <v>N/A</v>
      </c>
      <c r="X140" s="221" t="str">
        <f t="shared" si="34"/>
        <v>No</v>
      </c>
      <c r="Y140" s="223" t="str">
        <f t="shared" si="35"/>
        <v>N/A</v>
      </c>
      <c r="Z140" s="222" t="str">
        <f t="shared" si="36"/>
        <v>No</v>
      </c>
      <c r="AA140" s="68" t="str">
        <f t="shared" si="37"/>
        <v>N/A</v>
      </c>
      <c r="AB140" s="65" t="str">
        <f t="shared" si="38"/>
        <v>No</v>
      </c>
      <c r="AC140" s="68" t="str">
        <f t="shared" si="39"/>
        <v>N/A</v>
      </c>
      <c r="AD140" s="65" t="str">
        <f t="shared" si="40"/>
        <v>No</v>
      </c>
      <c r="AE140" s="68" t="str">
        <f t="shared" si="41"/>
        <v>N/A</v>
      </c>
      <c r="AF140" s="66"/>
    </row>
    <row r="141" spans="1:32" hidden="1">
      <c r="A141" s="66" t="s">
        <v>30</v>
      </c>
      <c r="B141" s="66" t="s">
        <v>40</v>
      </c>
      <c r="C141" s="66" t="str" cm="1">
        <f t="array" ref="C141">_xlfn.IFNA(_xlfn.IFS(B141="Starter","Starters &amp; Sides",B141="Sides","Starters &amp; Sides"),B141)</f>
        <v>drinks</v>
      </c>
      <c r="D141" s="315" t="s">
        <v>3656</v>
      </c>
      <c r="E141" s="76">
        <v>4.99</v>
      </c>
      <c r="F141" s="13">
        <v>4.99</v>
      </c>
      <c r="G141" s="13">
        <v>4.99</v>
      </c>
      <c r="H141" s="13">
        <v>5.29</v>
      </c>
      <c r="I141" s="13">
        <v>5.29</v>
      </c>
      <c r="J141" s="13">
        <v>5.59</v>
      </c>
      <c r="K141" s="4">
        <v>5.99</v>
      </c>
      <c r="L141" s="4">
        <v>5.99</v>
      </c>
      <c r="M141" s="4"/>
      <c r="N141" s="4"/>
      <c r="O141" s="4"/>
      <c r="P141" s="15"/>
      <c r="Q141" s="337"/>
      <c r="R141" s="15" t="str">
        <f t="shared" si="28"/>
        <v>No</v>
      </c>
      <c r="S141" s="15" t="str">
        <f t="shared" si="29"/>
        <v>No</v>
      </c>
      <c r="T141" s="221" t="str">
        <f t="shared" si="30"/>
        <v>No</v>
      </c>
      <c r="U141" s="223" t="str">
        <f t="shared" si="31"/>
        <v>N/A</v>
      </c>
      <c r="V141" s="221" t="str">
        <f t="shared" si="32"/>
        <v>No</v>
      </c>
      <c r="W141" s="223" t="str">
        <f t="shared" si="33"/>
        <v>N/A</v>
      </c>
      <c r="X141" s="221" t="str">
        <f t="shared" si="34"/>
        <v>No</v>
      </c>
      <c r="Y141" s="223" t="str">
        <f t="shared" si="35"/>
        <v>N/A</v>
      </c>
      <c r="Z141" s="222" t="str">
        <f t="shared" si="36"/>
        <v>No</v>
      </c>
      <c r="AA141" s="68" t="str">
        <f t="shared" si="37"/>
        <v>N/A</v>
      </c>
      <c r="AB141" s="65" t="str">
        <f t="shared" si="38"/>
        <v>No</v>
      </c>
      <c r="AC141" s="68" t="str">
        <f t="shared" si="39"/>
        <v>N/A</v>
      </c>
      <c r="AD141" s="65" t="str">
        <f t="shared" si="40"/>
        <v>No</v>
      </c>
      <c r="AE141" s="68" t="str">
        <f t="shared" si="41"/>
        <v>N/A</v>
      </c>
      <c r="AF141" s="66"/>
    </row>
    <row r="142" spans="1:32" hidden="1">
      <c r="A142" s="66" t="s">
        <v>30</v>
      </c>
      <c r="B142" s="66" t="s">
        <v>40</v>
      </c>
      <c r="C142" s="66" t="str" cm="1">
        <f t="array" ref="C142">_xlfn.IFNA(_xlfn.IFS(B142="Starter","Starters &amp; Sides",B142="Sides","Starters &amp; Sides"),B142)</f>
        <v>drinks</v>
      </c>
      <c r="D142" s="315" t="s">
        <v>3657</v>
      </c>
      <c r="E142" s="76">
        <v>2.99</v>
      </c>
      <c r="F142" s="13">
        <v>2.99</v>
      </c>
      <c r="G142" s="13">
        <v>2.99</v>
      </c>
      <c r="H142" s="13">
        <v>3.29</v>
      </c>
      <c r="I142" s="13">
        <v>3.49</v>
      </c>
      <c r="J142" s="13">
        <v>3.69</v>
      </c>
      <c r="K142" s="4"/>
      <c r="L142" s="4"/>
      <c r="M142" s="4"/>
      <c r="N142" s="4"/>
      <c r="O142" s="4"/>
      <c r="P142" s="21">
        <v>3.99</v>
      </c>
      <c r="Q142" s="339"/>
      <c r="R142" s="15" t="str">
        <f t="shared" si="28"/>
        <v>No</v>
      </c>
      <c r="S142" s="15" t="str">
        <f t="shared" si="29"/>
        <v>No</v>
      </c>
      <c r="T142" s="221" t="str">
        <f t="shared" si="30"/>
        <v>No</v>
      </c>
      <c r="U142" s="223" t="str">
        <f t="shared" si="31"/>
        <v>N/A</v>
      </c>
      <c r="V142" s="221" t="str">
        <f t="shared" si="32"/>
        <v>No</v>
      </c>
      <c r="W142" s="223" t="str">
        <f t="shared" si="33"/>
        <v>N/A</v>
      </c>
      <c r="X142" s="221" t="str">
        <f t="shared" si="34"/>
        <v>No</v>
      </c>
      <c r="Y142" s="223" t="str">
        <f t="shared" si="35"/>
        <v>N/A</v>
      </c>
      <c r="Z142" s="222" t="str">
        <f t="shared" si="36"/>
        <v>No</v>
      </c>
      <c r="AA142" s="68" t="str">
        <f t="shared" si="37"/>
        <v>N/A</v>
      </c>
      <c r="AB142" s="65" t="str">
        <f t="shared" si="38"/>
        <v>No</v>
      </c>
      <c r="AC142" s="68" t="str">
        <f t="shared" si="39"/>
        <v>N/A</v>
      </c>
      <c r="AD142" s="65" t="str">
        <f t="shared" si="40"/>
        <v>No</v>
      </c>
      <c r="AE142" s="68" t="str">
        <f t="shared" si="41"/>
        <v>N/A</v>
      </c>
      <c r="AF142" s="66"/>
    </row>
    <row r="143" spans="1:32" hidden="1">
      <c r="A143" s="66" t="s">
        <v>30</v>
      </c>
      <c r="B143" s="66" t="s">
        <v>40</v>
      </c>
      <c r="C143" s="66" t="str" cm="1">
        <f t="array" ref="C143">_xlfn.IFNA(_xlfn.IFS(B143="Starter","Starters &amp; Sides",B143="Sides","Starters &amp; Sides"),B143)</f>
        <v>drinks</v>
      </c>
      <c r="D143" s="315" t="s">
        <v>528</v>
      </c>
      <c r="E143" s="76">
        <v>2.99</v>
      </c>
      <c r="F143" s="13">
        <v>2.99</v>
      </c>
      <c r="G143" s="13">
        <v>2.99</v>
      </c>
      <c r="H143" s="13">
        <v>3.29</v>
      </c>
      <c r="I143" s="13">
        <v>3.49</v>
      </c>
      <c r="J143" s="13">
        <v>3.69</v>
      </c>
      <c r="K143" s="4"/>
      <c r="L143" s="4"/>
      <c r="M143" s="4"/>
      <c r="N143" s="4"/>
      <c r="O143" s="15"/>
      <c r="P143" s="4">
        <v>3.99</v>
      </c>
      <c r="Q143" s="338"/>
      <c r="R143" s="15" t="str">
        <f t="shared" si="28"/>
        <v>No</v>
      </c>
      <c r="S143" s="15" t="str">
        <f t="shared" si="29"/>
        <v>No</v>
      </c>
      <c r="T143" s="221" t="str">
        <f t="shared" si="30"/>
        <v>No</v>
      </c>
      <c r="U143" s="223" t="str">
        <f t="shared" si="31"/>
        <v>N/A</v>
      </c>
      <c r="V143" s="221" t="str">
        <f t="shared" si="32"/>
        <v>No</v>
      </c>
      <c r="W143" s="223" t="str">
        <f t="shared" si="33"/>
        <v>N/A</v>
      </c>
      <c r="X143" s="221" t="str">
        <f t="shared" si="34"/>
        <v>No</v>
      </c>
      <c r="Y143" s="223" t="str">
        <f t="shared" si="35"/>
        <v>N/A</v>
      </c>
      <c r="Z143" s="222" t="str">
        <f t="shared" si="36"/>
        <v>No</v>
      </c>
      <c r="AA143" s="68" t="str">
        <f t="shared" si="37"/>
        <v>N/A</v>
      </c>
      <c r="AB143" s="65" t="str">
        <f t="shared" si="38"/>
        <v>No</v>
      </c>
      <c r="AC143" s="68" t="str">
        <f t="shared" si="39"/>
        <v>N/A</v>
      </c>
      <c r="AD143" s="65" t="str">
        <f t="shared" si="40"/>
        <v>No</v>
      </c>
      <c r="AE143" s="68" t="str">
        <f t="shared" si="41"/>
        <v>N/A</v>
      </c>
      <c r="AF143" s="66"/>
    </row>
    <row r="144" spans="1:32" hidden="1">
      <c r="A144" s="66" t="s">
        <v>30</v>
      </c>
      <c r="B144" s="66" t="s">
        <v>40</v>
      </c>
      <c r="C144" s="66" t="str" cm="1">
        <f t="array" ref="C144">_xlfn.IFNA(_xlfn.IFS(B144="Starter","Starters &amp; Sides",B144="Sides","Starters &amp; Sides"),B144)</f>
        <v>drinks</v>
      </c>
      <c r="D144" s="315" t="s">
        <v>1985</v>
      </c>
      <c r="E144" s="76">
        <v>2.19</v>
      </c>
      <c r="F144" s="13">
        <v>2.19</v>
      </c>
      <c r="G144" s="13">
        <v>2.19</v>
      </c>
      <c r="H144" s="13">
        <v>2.4900000000000002</v>
      </c>
      <c r="I144" s="13">
        <v>2.4900000000000002</v>
      </c>
      <c r="J144" s="13">
        <v>2.69</v>
      </c>
      <c r="K144" s="4">
        <v>2.95</v>
      </c>
      <c r="L144" s="4">
        <v>2.95</v>
      </c>
      <c r="M144" s="4"/>
      <c r="N144" s="4"/>
      <c r="O144" s="15"/>
      <c r="P144" s="4"/>
      <c r="Q144" s="338"/>
      <c r="R144" s="15" t="str">
        <f t="shared" si="28"/>
        <v>No</v>
      </c>
      <c r="S144" s="15" t="str">
        <f t="shared" si="29"/>
        <v>No</v>
      </c>
      <c r="T144" s="221" t="str">
        <f t="shared" si="30"/>
        <v>No</v>
      </c>
      <c r="U144" s="223" t="str">
        <f t="shared" si="31"/>
        <v>N/A</v>
      </c>
      <c r="V144" s="221" t="str">
        <f t="shared" si="32"/>
        <v>No</v>
      </c>
      <c r="W144" s="223" t="str">
        <f t="shared" si="33"/>
        <v>N/A</v>
      </c>
      <c r="X144" s="221" t="str">
        <f t="shared" si="34"/>
        <v>No</v>
      </c>
      <c r="Y144" s="223" t="str">
        <f t="shared" si="35"/>
        <v>N/A</v>
      </c>
      <c r="Z144" s="222" t="str">
        <f t="shared" si="36"/>
        <v>No</v>
      </c>
      <c r="AA144" s="68" t="str">
        <f t="shared" si="37"/>
        <v>N/A</v>
      </c>
      <c r="AB144" s="65" t="str">
        <f t="shared" si="38"/>
        <v>No</v>
      </c>
      <c r="AC144" s="68" t="str">
        <f t="shared" si="39"/>
        <v>N/A</v>
      </c>
      <c r="AD144" s="65" t="str">
        <f t="shared" si="40"/>
        <v>No</v>
      </c>
      <c r="AE144" s="68" t="str">
        <f t="shared" si="41"/>
        <v>N/A</v>
      </c>
      <c r="AF144" s="66"/>
    </row>
    <row r="145" spans="1:32" hidden="1">
      <c r="A145" s="66" t="s">
        <v>30</v>
      </c>
      <c r="B145" s="66" t="s">
        <v>40</v>
      </c>
      <c r="C145" s="66" t="str" cm="1">
        <f t="array" ref="C145">_xlfn.IFNA(_xlfn.IFS(B145="Starter","Starters &amp; Sides",B145="Sides","Starters &amp; Sides"),B145)</f>
        <v>drinks</v>
      </c>
      <c r="D145" s="71" t="s">
        <v>3658</v>
      </c>
      <c r="E145" s="76"/>
      <c r="F145" s="13"/>
      <c r="G145" s="13"/>
      <c r="H145" s="13"/>
      <c r="I145" s="13"/>
      <c r="J145" s="13">
        <v>2.19</v>
      </c>
      <c r="K145" s="4">
        <v>2.59</v>
      </c>
      <c r="L145" s="4">
        <v>2.59</v>
      </c>
      <c r="M145" s="4">
        <v>2.89</v>
      </c>
      <c r="N145" s="4">
        <v>2.89</v>
      </c>
      <c r="O145" s="15">
        <v>2.99</v>
      </c>
      <c r="P145" s="4"/>
      <c r="Q145" s="338"/>
      <c r="R145" s="15" t="str">
        <f t="shared" si="28"/>
        <v>No</v>
      </c>
      <c r="S145" s="15" t="str">
        <f t="shared" si="29"/>
        <v>No</v>
      </c>
      <c r="T145" s="221" t="str">
        <f t="shared" si="30"/>
        <v>No</v>
      </c>
      <c r="U145" s="223" t="str">
        <f t="shared" si="31"/>
        <v>N/A</v>
      </c>
      <c r="V145" s="221"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hidden="1">
      <c r="A146" s="66" t="s">
        <v>30</v>
      </c>
      <c r="B146" s="66" t="s">
        <v>40</v>
      </c>
      <c r="C146" s="66" t="str" cm="1">
        <f t="array" ref="C146">_xlfn.IFNA(_xlfn.IFS(B146="Starter","Starters &amp; Sides",B146="Sides","Starters &amp; Sides"),B146)</f>
        <v>drinks</v>
      </c>
      <c r="D146" s="315" t="s">
        <v>3659</v>
      </c>
      <c r="E146" s="76">
        <v>3.59</v>
      </c>
      <c r="F146" s="13">
        <v>3.59</v>
      </c>
      <c r="G146" s="13">
        <v>3.59</v>
      </c>
      <c r="H146" s="13"/>
      <c r="I146" s="13">
        <v>3.79</v>
      </c>
      <c r="J146" s="13">
        <v>3.99</v>
      </c>
      <c r="K146" s="4">
        <v>3.99</v>
      </c>
      <c r="L146" s="4">
        <v>3.99</v>
      </c>
      <c r="M146" s="4"/>
      <c r="N146" s="4"/>
      <c r="O146" s="15"/>
      <c r="P146" s="4"/>
      <c r="Q146" s="338"/>
      <c r="R146" s="15" t="str">
        <f t="shared" si="28"/>
        <v>No</v>
      </c>
      <c r="S146" s="15" t="str">
        <f t="shared" si="29"/>
        <v>No</v>
      </c>
      <c r="T146" s="221" t="str">
        <f t="shared" si="30"/>
        <v>No</v>
      </c>
      <c r="U146" s="223" t="str">
        <f t="shared" si="31"/>
        <v>N/A</v>
      </c>
      <c r="V146" s="221" t="str">
        <f t="shared" si="32"/>
        <v>No</v>
      </c>
      <c r="W146" s="223" t="str">
        <f t="shared" si="33"/>
        <v>N/A</v>
      </c>
      <c r="X146" s="221" t="str">
        <f t="shared" si="34"/>
        <v>No</v>
      </c>
      <c r="Y146" s="223" t="str">
        <f t="shared" si="35"/>
        <v>N/A</v>
      </c>
      <c r="Z146" s="222" t="str">
        <f t="shared" si="36"/>
        <v>No</v>
      </c>
      <c r="AA146" s="68" t="str">
        <f t="shared" si="37"/>
        <v>N/A</v>
      </c>
      <c r="AB146" s="65" t="str">
        <f t="shared" si="38"/>
        <v>No</v>
      </c>
      <c r="AC146" s="68" t="str">
        <f t="shared" si="39"/>
        <v>N/A</v>
      </c>
      <c r="AD146" s="65" t="str">
        <f t="shared" si="40"/>
        <v>No</v>
      </c>
      <c r="AE146" s="68" t="str">
        <f t="shared" si="41"/>
        <v>N/A</v>
      </c>
      <c r="AF146" s="66"/>
    </row>
    <row r="147" spans="1:32" hidden="1">
      <c r="A147" s="66" t="s">
        <v>30</v>
      </c>
      <c r="B147" s="66" t="s">
        <v>40</v>
      </c>
      <c r="C147" s="66" t="str" cm="1">
        <f t="array" ref="C147">_xlfn.IFNA(_xlfn.IFS(B147="Starter","Starters &amp; Sides",B147="Sides","Starters &amp; Sides"),B147)</f>
        <v>drinks</v>
      </c>
      <c r="D147" s="315" t="s">
        <v>538</v>
      </c>
      <c r="E147" s="76">
        <v>2.99</v>
      </c>
      <c r="F147" s="13">
        <v>2.99</v>
      </c>
      <c r="G147" s="13">
        <v>2.99</v>
      </c>
      <c r="H147" s="13">
        <v>3.29</v>
      </c>
      <c r="I147" s="13">
        <v>3.49</v>
      </c>
      <c r="J147" s="13">
        <v>3.69</v>
      </c>
      <c r="K147" s="4"/>
      <c r="L147" s="4"/>
      <c r="M147" s="4"/>
      <c r="N147" s="4"/>
      <c r="O147" s="15"/>
      <c r="P147" s="4">
        <v>3.99</v>
      </c>
      <c r="Q147" s="338"/>
      <c r="R147" s="15" t="str">
        <f t="shared" si="28"/>
        <v>No</v>
      </c>
      <c r="S147" s="15" t="str">
        <f t="shared" si="29"/>
        <v>No</v>
      </c>
      <c r="T147" s="221" t="str">
        <f t="shared" si="30"/>
        <v>No</v>
      </c>
      <c r="U147" s="223" t="str">
        <f t="shared" si="31"/>
        <v>N/A</v>
      </c>
      <c r="V147" s="221" t="str">
        <f t="shared" si="32"/>
        <v>No</v>
      </c>
      <c r="W147" s="223" t="str">
        <f t="shared" si="33"/>
        <v>N/A</v>
      </c>
      <c r="X147" s="221" t="str">
        <f t="shared" si="34"/>
        <v>No</v>
      </c>
      <c r="Y147" s="223" t="str">
        <f t="shared" si="35"/>
        <v>N/A</v>
      </c>
      <c r="Z147" s="222" t="str">
        <f t="shared" si="36"/>
        <v>No</v>
      </c>
      <c r="AA147" s="68" t="str">
        <f t="shared" si="37"/>
        <v>N/A</v>
      </c>
      <c r="AB147" s="65" t="str">
        <f t="shared" si="38"/>
        <v>No</v>
      </c>
      <c r="AC147" s="68" t="str">
        <f t="shared" si="39"/>
        <v>N/A</v>
      </c>
      <c r="AD147" s="65" t="str">
        <f t="shared" si="40"/>
        <v>No</v>
      </c>
      <c r="AE147" s="68" t="str">
        <f t="shared" si="41"/>
        <v>N/A</v>
      </c>
      <c r="AF147" s="66"/>
    </row>
    <row r="148" spans="1:32" hidden="1">
      <c r="A148" s="66" t="s">
        <v>30</v>
      </c>
      <c r="B148" s="66" t="s">
        <v>40</v>
      </c>
      <c r="C148" s="66" t="str" cm="1">
        <f t="array" ref="C148">_xlfn.IFNA(_xlfn.IFS(B148="Starter","Starters &amp; Sides",B148="Sides","Starters &amp; Sides"),B148)</f>
        <v>drinks</v>
      </c>
      <c r="D148" s="315" t="s">
        <v>3109</v>
      </c>
      <c r="E148" s="76">
        <v>2.99</v>
      </c>
      <c r="F148" s="13">
        <v>2.99</v>
      </c>
      <c r="G148" s="13"/>
      <c r="H148" s="13"/>
      <c r="I148" s="13"/>
      <c r="J148" s="13"/>
      <c r="K148" s="4"/>
      <c r="L148" s="4"/>
      <c r="M148" s="4"/>
      <c r="N148" s="4"/>
      <c r="O148" s="15"/>
      <c r="P148" s="4"/>
      <c r="Q148" s="338"/>
      <c r="R148" s="15" t="str">
        <f t="shared" si="28"/>
        <v>No</v>
      </c>
      <c r="S148" s="15" t="str">
        <f t="shared" si="29"/>
        <v>No</v>
      </c>
      <c r="T148" s="221" t="str">
        <f t="shared" si="30"/>
        <v>No</v>
      </c>
      <c r="U148" s="223" t="str">
        <f t="shared" si="31"/>
        <v>N/A</v>
      </c>
      <c r="V148" s="221" t="str">
        <f t="shared" si="32"/>
        <v>No</v>
      </c>
      <c r="W148" s="223" t="str">
        <f t="shared" si="33"/>
        <v>N/A</v>
      </c>
      <c r="X148" s="221" t="str">
        <f t="shared" si="34"/>
        <v>No</v>
      </c>
      <c r="Y148" s="223" t="str">
        <f t="shared" si="35"/>
        <v>N/A</v>
      </c>
      <c r="Z148" s="222" t="str">
        <f t="shared" si="36"/>
        <v>No</v>
      </c>
      <c r="AA148" s="68" t="str">
        <f t="shared" si="37"/>
        <v>N/A</v>
      </c>
      <c r="AB148" s="65" t="str">
        <f t="shared" si="38"/>
        <v>No</v>
      </c>
      <c r="AC148" s="68" t="str">
        <f t="shared" si="39"/>
        <v>N/A</v>
      </c>
      <c r="AD148" s="65" t="str">
        <f t="shared" si="40"/>
        <v>No</v>
      </c>
      <c r="AE148" s="68" t="str">
        <f t="shared" si="41"/>
        <v>N/A</v>
      </c>
      <c r="AF148" s="66"/>
    </row>
    <row r="149" spans="1:32" ht="15" hidden="1" customHeight="1">
      <c r="A149" s="66" t="s">
        <v>30</v>
      </c>
      <c r="B149" s="66" t="s">
        <v>40</v>
      </c>
      <c r="C149" s="66" t="str" cm="1">
        <f t="array" ref="C149">_xlfn.IFNA(_xlfn.IFS(B149="Starter","Starters &amp; Sides",B149="Sides","Starters &amp; Sides"),B149)</f>
        <v>drinks</v>
      </c>
      <c r="D149" s="71" t="s">
        <v>3660</v>
      </c>
      <c r="E149" s="76">
        <v>3.19</v>
      </c>
      <c r="F149" s="13">
        <v>3.19</v>
      </c>
      <c r="G149" s="13">
        <v>3.19</v>
      </c>
      <c r="H149" s="13">
        <v>3.39</v>
      </c>
      <c r="I149" s="13"/>
      <c r="J149" s="13">
        <v>3.59</v>
      </c>
      <c r="K149" s="4">
        <v>3.79</v>
      </c>
      <c r="L149" s="4">
        <v>3.79</v>
      </c>
      <c r="M149" s="4">
        <v>3.99</v>
      </c>
      <c r="N149" s="4">
        <v>3.99</v>
      </c>
      <c r="O149" s="15">
        <v>3.99</v>
      </c>
      <c r="P149" s="4"/>
      <c r="Q149" s="338"/>
      <c r="R149" s="15" t="str">
        <f t="shared" si="28"/>
        <v>No</v>
      </c>
      <c r="S149" s="15" t="str">
        <f t="shared" si="29"/>
        <v>No</v>
      </c>
      <c r="T149" s="221" t="str">
        <f t="shared" si="30"/>
        <v>No</v>
      </c>
      <c r="U149" s="223" t="str">
        <f t="shared" si="31"/>
        <v>N/A</v>
      </c>
      <c r="V149" s="221" t="str">
        <f t="shared" si="32"/>
        <v>No</v>
      </c>
      <c r="W149" s="223" t="str">
        <f t="shared" si="33"/>
        <v>N/A</v>
      </c>
      <c r="X149" s="221" t="str">
        <f t="shared" si="34"/>
        <v>No</v>
      </c>
      <c r="Y149" s="223" t="str">
        <f t="shared" si="35"/>
        <v>N/A</v>
      </c>
      <c r="Z149" s="222" t="str">
        <f t="shared" si="36"/>
        <v>No</v>
      </c>
      <c r="AA149" s="68" t="str">
        <f t="shared" si="37"/>
        <v>N/A</v>
      </c>
      <c r="AB149" s="65" t="str">
        <f t="shared" si="38"/>
        <v>No</v>
      </c>
      <c r="AC149" s="68" t="str">
        <f t="shared" si="39"/>
        <v>N/A</v>
      </c>
      <c r="AD149" s="65" t="str">
        <f t="shared" si="40"/>
        <v>No</v>
      </c>
      <c r="AE149" s="68" t="str">
        <f t="shared" si="41"/>
        <v>N/A</v>
      </c>
      <c r="AF149" s="66"/>
    </row>
    <row r="150" spans="1:32" ht="15" hidden="1" customHeight="1">
      <c r="A150" s="66" t="s">
        <v>30</v>
      </c>
      <c r="B150" s="66" t="s">
        <v>40</v>
      </c>
      <c r="C150" s="66" t="str" cm="1">
        <f t="array" ref="C150">_xlfn.IFNA(_xlfn.IFS(B150="Starter","Starters &amp; Sides",B150="Sides","Starters &amp; Sides"),B150)</f>
        <v>drinks</v>
      </c>
      <c r="D150" s="315" t="s">
        <v>3661</v>
      </c>
      <c r="E150" s="76">
        <v>3.19</v>
      </c>
      <c r="F150" s="13">
        <v>3.19</v>
      </c>
      <c r="G150" s="13">
        <v>3.19</v>
      </c>
      <c r="H150" s="13">
        <v>3.39</v>
      </c>
      <c r="I150" s="13">
        <v>3.39</v>
      </c>
      <c r="J150" s="13">
        <v>3.59</v>
      </c>
      <c r="K150" s="4"/>
      <c r="L150" s="4"/>
      <c r="M150" s="4"/>
      <c r="N150" s="4"/>
      <c r="O150" s="15"/>
      <c r="P150" s="4"/>
      <c r="Q150" s="338"/>
      <c r="R150" s="15" t="str">
        <f t="shared" si="28"/>
        <v>No</v>
      </c>
      <c r="S150" s="15" t="str">
        <f t="shared" si="29"/>
        <v>No</v>
      </c>
      <c r="T150" s="221" t="str">
        <f t="shared" si="30"/>
        <v>No</v>
      </c>
      <c r="U150" s="223" t="str">
        <f t="shared" si="31"/>
        <v>N/A</v>
      </c>
      <c r="V150" s="221" t="str">
        <f t="shared" si="32"/>
        <v>No</v>
      </c>
      <c r="W150" s="223" t="str">
        <f t="shared" si="33"/>
        <v>N/A</v>
      </c>
      <c r="X150" s="221" t="str">
        <f t="shared" si="34"/>
        <v>No</v>
      </c>
      <c r="Y150" s="223" t="str">
        <f t="shared" si="35"/>
        <v>N/A</v>
      </c>
      <c r="Z150" s="222" t="str">
        <f t="shared" si="36"/>
        <v>No</v>
      </c>
      <c r="AA150" s="68" t="str">
        <f t="shared" si="37"/>
        <v>N/A</v>
      </c>
      <c r="AB150" s="65" t="str">
        <f t="shared" si="38"/>
        <v>No</v>
      </c>
      <c r="AC150" s="68" t="str">
        <f t="shared" si="39"/>
        <v>N/A</v>
      </c>
      <c r="AD150" s="65" t="str">
        <f t="shared" si="40"/>
        <v>No</v>
      </c>
      <c r="AE150" s="68" t="str">
        <f t="shared" si="41"/>
        <v>N/A</v>
      </c>
      <c r="AF150" s="66"/>
    </row>
    <row r="151" spans="1:32" ht="15" hidden="1" customHeight="1">
      <c r="A151" s="66" t="s">
        <v>30</v>
      </c>
      <c r="B151" s="66" t="s">
        <v>40</v>
      </c>
      <c r="C151" s="66" t="str" cm="1">
        <f t="array" ref="C151">_xlfn.IFNA(_xlfn.IFS(B151="Starter","Starters &amp; Sides",B151="Sides","Starters &amp; Sides"),B151)</f>
        <v>drinks</v>
      </c>
      <c r="D151" s="71" t="s">
        <v>3662</v>
      </c>
      <c r="E151" s="76">
        <v>4.99</v>
      </c>
      <c r="F151" s="13">
        <v>4.99</v>
      </c>
      <c r="G151" s="13">
        <v>4.99</v>
      </c>
      <c r="H151" s="13">
        <v>5.29</v>
      </c>
      <c r="I151" s="13">
        <v>5.59</v>
      </c>
      <c r="J151" s="13">
        <v>5.89</v>
      </c>
      <c r="K151" s="13">
        <v>6.19</v>
      </c>
      <c r="L151" s="4">
        <v>6.19</v>
      </c>
      <c r="M151" s="4">
        <v>6.69</v>
      </c>
      <c r="N151" s="4">
        <v>6.69</v>
      </c>
      <c r="O151" s="15">
        <v>6.49</v>
      </c>
      <c r="P151" s="4">
        <v>6.49</v>
      </c>
      <c r="Q151" s="338"/>
      <c r="R151" s="15" t="str">
        <f t="shared" si="28"/>
        <v>No</v>
      </c>
      <c r="S151" s="15" t="str">
        <f t="shared" si="29"/>
        <v>No</v>
      </c>
      <c r="T151" s="221" t="str">
        <f t="shared" si="30"/>
        <v>No</v>
      </c>
      <c r="U151" s="223" t="str">
        <f t="shared" si="31"/>
        <v>N/A</v>
      </c>
      <c r="V151" s="221" t="str">
        <f t="shared" si="32"/>
        <v>No</v>
      </c>
      <c r="W151" s="223" t="str">
        <f t="shared" si="33"/>
        <v>N/A</v>
      </c>
      <c r="X151" s="221" t="str">
        <f t="shared" si="34"/>
        <v>No</v>
      </c>
      <c r="Y151" s="223" t="str">
        <f t="shared" si="35"/>
        <v>N/A</v>
      </c>
      <c r="Z151" s="222" t="str">
        <f t="shared" si="36"/>
        <v>No</v>
      </c>
      <c r="AA151" s="68" t="str">
        <f t="shared" si="37"/>
        <v>N/A</v>
      </c>
      <c r="AB151" s="65" t="str">
        <f t="shared" si="38"/>
        <v>No</v>
      </c>
      <c r="AC151" s="68" t="str">
        <f t="shared" si="39"/>
        <v>N/A</v>
      </c>
      <c r="AD151" s="65" t="str">
        <f t="shared" si="40"/>
        <v>No</v>
      </c>
      <c r="AE151" s="68" t="str">
        <f t="shared" si="41"/>
        <v>N/A</v>
      </c>
      <c r="AF151" s="66"/>
    </row>
    <row r="152" spans="1:32" ht="15" hidden="1" customHeight="1">
      <c r="A152" s="66" t="s">
        <v>30</v>
      </c>
      <c r="B152" s="66" t="s">
        <v>40</v>
      </c>
      <c r="C152" s="66" t="str" cm="1">
        <f t="array" ref="C152">_xlfn.IFNA(_xlfn.IFS(B152="Starter","Starters &amp; Sides",B152="Sides","Starters &amp; Sides"),B152)</f>
        <v>drinks</v>
      </c>
      <c r="D152" s="71" t="s">
        <v>2341</v>
      </c>
      <c r="E152" s="76">
        <v>9.82</v>
      </c>
      <c r="F152" s="13">
        <v>9.82</v>
      </c>
      <c r="G152" s="13">
        <v>11.190000000000001</v>
      </c>
      <c r="H152" s="13">
        <v>11.94</v>
      </c>
      <c r="I152" s="13">
        <v>11.99</v>
      </c>
      <c r="J152" s="13">
        <v>12.489999999999998</v>
      </c>
      <c r="K152" s="13">
        <v>13.29</v>
      </c>
      <c r="L152" s="4">
        <f>AVERAGE(L153:L154)</f>
        <v>13.29</v>
      </c>
      <c r="M152" s="4">
        <f>AVERAGE(M153:M154)</f>
        <v>13.989999999999998</v>
      </c>
      <c r="N152" s="4"/>
      <c r="O152" s="15"/>
      <c r="P152" s="4"/>
      <c r="Q152" s="338"/>
      <c r="R152" s="15" t="str">
        <f t="shared" si="28"/>
        <v>No</v>
      </c>
      <c r="S152" s="15" t="str">
        <f t="shared" si="29"/>
        <v>No</v>
      </c>
      <c r="T152" s="221" t="str">
        <f t="shared" si="30"/>
        <v>No</v>
      </c>
      <c r="U152" s="223" t="str">
        <f t="shared" si="31"/>
        <v>N/A</v>
      </c>
      <c r="V152" s="221" t="str">
        <f t="shared" si="32"/>
        <v>No</v>
      </c>
      <c r="W152" s="223" t="str">
        <f t="shared" si="33"/>
        <v>N/A</v>
      </c>
      <c r="X152" s="221" t="str">
        <f t="shared" si="34"/>
        <v>No</v>
      </c>
      <c r="Y152" s="223" t="str">
        <f t="shared" si="35"/>
        <v>N/A</v>
      </c>
      <c r="Z152" s="222" t="str">
        <f t="shared" si="36"/>
        <v>No</v>
      </c>
      <c r="AA152" s="68" t="str">
        <f t="shared" si="37"/>
        <v>N/A</v>
      </c>
      <c r="AB152" s="65" t="str">
        <f t="shared" si="38"/>
        <v>No</v>
      </c>
      <c r="AC152" s="68" t="str">
        <f t="shared" si="39"/>
        <v>N/A</v>
      </c>
      <c r="AD152" s="65" t="str">
        <f t="shared" si="40"/>
        <v>No</v>
      </c>
      <c r="AE152" s="68" t="str">
        <f t="shared" si="41"/>
        <v>N/A</v>
      </c>
      <c r="AF152" s="66"/>
    </row>
    <row r="153" spans="1:32" ht="15" hidden="1" customHeight="1">
      <c r="A153" s="66" t="s">
        <v>30</v>
      </c>
      <c r="B153" s="66" t="s">
        <v>40</v>
      </c>
      <c r="C153" s="66" t="str" cm="1">
        <f t="array" ref="C153">_xlfn.IFNA(_xlfn.IFS(B153="Starter","Starters &amp; Sides",B153="Sides","Starters &amp; Sides"),B153)</f>
        <v>drinks</v>
      </c>
      <c r="D153" s="71" t="s">
        <v>202</v>
      </c>
      <c r="E153" s="76"/>
      <c r="F153" s="13"/>
      <c r="G153" s="13"/>
      <c r="H153" s="13"/>
      <c r="I153" s="13"/>
      <c r="J153" s="13"/>
      <c r="K153" s="13">
        <v>6.59</v>
      </c>
      <c r="L153" s="4">
        <v>6.59</v>
      </c>
      <c r="M153" s="4">
        <v>6.99</v>
      </c>
      <c r="N153" s="4">
        <v>6.99</v>
      </c>
      <c r="O153" s="15"/>
      <c r="P153" s="4">
        <v>6.99</v>
      </c>
      <c r="Q153" s="338"/>
      <c r="R153" s="15" t="str">
        <f t="shared" si="28"/>
        <v>No</v>
      </c>
      <c r="S153" s="15" t="str">
        <f t="shared" si="29"/>
        <v>No</v>
      </c>
      <c r="T153" s="221" t="str">
        <f t="shared" si="30"/>
        <v>No</v>
      </c>
      <c r="U153" s="223" t="str">
        <f t="shared" si="31"/>
        <v>N/A</v>
      </c>
      <c r="V153" s="221" t="str">
        <f t="shared" si="32"/>
        <v>No</v>
      </c>
      <c r="W153" s="223" t="str">
        <f t="shared" si="33"/>
        <v>N/A</v>
      </c>
      <c r="X153" s="221" t="str">
        <f t="shared" si="34"/>
        <v>No</v>
      </c>
      <c r="Y153" s="223" t="str">
        <f t="shared" si="35"/>
        <v>N/A</v>
      </c>
      <c r="Z153" s="222" t="str">
        <f t="shared" si="36"/>
        <v>No</v>
      </c>
      <c r="AA153" s="68" t="str">
        <f t="shared" si="37"/>
        <v>N/A</v>
      </c>
      <c r="AB153" s="65" t="str">
        <f t="shared" si="38"/>
        <v>No</v>
      </c>
      <c r="AC153" s="68" t="str">
        <f t="shared" si="39"/>
        <v>N/A</v>
      </c>
      <c r="AD153" s="65" t="str">
        <f t="shared" si="40"/>
        <v>No</v>
      </c>
      <c r="AE153" s="68" t="str">
        <f t="shared" si="41"/>
        <v>N/A</v>
      </c>
      <c r="AF153" s="66"/>
    </row>
    <row r="154" spans="1:32" ht="15" hidden="1" customHeight="1">
      <c r="A154" s="66" t="s">
        <v>30</v>
      </c>
      <c r="B154" s="66" t="s">
        <v>40</v>
      </c>
      <c r="C154" s="66" t="str" cm="1">
        <f t="array" ref="C154">_xlfn.IFNA(_xlfn.IFS(B154="Starter","Starters &amp; Sides",B154="Sides","Starters &amp; Sides"),B154)</f>
        <v>drinks</v>
      </c>
      <c r="D154" s="71" t="s">
        <v>204</v>
      </c>
      <c r="E154" s="76"/>
      <c r="F154" s="13"/>
      <c r="G154" s="13"/>
      <c r="H154" s="13"/>
      <c r="I154" s="13"/>
      <c r="J154" s="13"/>
      <c r="K154" s="13">
        <v>19.989999999999998</v>
      </c>
      <c r="L154" s="4">
        <v>19.989999999999998</v>
      </c>
      <c r="M154" s="4">
        <v>20.99</v>
      </c>
      <c r="N154" s="4">
        <v>20.99</v>
      </c>
      <c r="O154" s="15">
        <v>19.989999999999998</v>
      </c>
      <c r="P154" s="4"/>
      <c r="Q154" s="338"/>
      <c r="R154" s="15" t="str">
        <f t="shared" si="28"/>
        <v>No</v>
      </c>
      <c r="S154" s="15" t="str">
        <f t="shared" si="29"/>
        <v>No</v>
      </c>
      <c r="T154" s="221" t="str">
        <f t="shared" si="30"/>
        <v>No</v>
      </c>
      <c r="U154" s="223" t="str">
        <f t="shared" si="31"/>
        <v>N/A</v>
      </c>
      <c r="V154" s="221" t="str">
        <f t="shared" si="32"/>
        <v>No</v>
      </c>
      <c r="W154" s="223" t="str">
        <f t="shared" si="33"/>
        <v>N/A</v>
      </c>
      <c r="X154" s="221" t="str">
        <f t="shared" si="34"/>
        <v>No</v>
      </c>
      <c r="Y154" s="223" t="str">
        <f t="shared" si="35"/>
        <v>N/A</v>
      </c>
      <c r="Z154" s="222" t="str">
        <f t="shared" si="36"/>
        <v>No</v>
      </c>
      <c r="AA154" s="68" t="str">
        <f t="shared" si="37"/>
        <v>N/A</v>
      </c>
      <c r="AB154" s="65" t="str">
        <f t="shared" si="38"/>
        <v>No</v>
      </c>
      <c r="AC154" s="68" t="str">
        <f t="shared" si="39"/>
        <v>N/A</v>
      </c>
      <c r="AD154" s="65" t="str">
        <f t="shared" si="40"/>
        <v>No</v>
      </c>
      <c r="AE154" s="68" t="str">
        <f t="shared" si="41"/>
        <v>N/A</v>
      </c>
      <c r="AF154" s="66"/>
    </row>
    <row r="155" spans="1:32" ht="15" hidden="1" customHeight="1">
      <c r="A155" s="66" t="s">
        <v>30</v>
      </c>
      <c r="B155" s="66" t="s">
        <v>40</v>
      </c>
      <c r="C155" s="66" t="str" cm="1">
        <f t="array" ref="C155">_xlfn.IFNA(_xlfn.IFS(B155="Starter","Starters &amp; Sides",B155="Sides","Starters &amp; Sides"),B155)</f>
        <v>drinks</v>
      </c>
      <c r="D155" s="71" t="s">
        <v>3663</v>
      </c>
      <c r="E155" s="76">
        <v>2.99</v>
      </c>
      <c r="F155" s="13">
        <v>2.99</v>
      </c>
      <c r="G155" s="13">
        <v>2.99</v>
      </c>
      <c r="H155" s="13">
        <v>2.99</v>
      </c>
      <c r="I155" s="13">
        <v>3.29</v>
      </c>
      <c r="J155" s="13">
        <v>3.29</v>
      </c>
      <c r="K155" s="13">
        <v>3.49</v>
      </c>
      <c r="L155" s="4">
        <v>3.49</v>
      </c>
      <c r="M155" s="4">
        <v>3.69</v>
      </c>
      <c r="N155" s="4">
        <v>3.69</v>
      </c>
      <c r="O155" s="15">
        <v>3.49</v>
      </c>
      <c r="P155" s="4">
        <v>3.49</v>
      </c>
      <c r="Q155" s="338"/>
      <c r="R155" s="15" t="str">
        <f t="shared" si="28"/>
        <v>No</v>
      </c>
      <c r="S155" s="15" t="str">
        <f t="shared" si="29"/>
        <v>No</v>
      </c>
      <c r="T155" s="221" t="str">
        <f t="shared" si="30"/>
        <v>No</v>
      </c>
      <c r="U155" s="223" t="str">
        <f t="shared" si="31"/>
        <v>N/A</v>
      </c>
      <c r="V155" s="221" t="str">
        <f t="shared" si="32"/>
        <v>No</v>
      </c>
      <c r="W155" s="223" t="str">
        <f t="shared" si="33"/>
        <v>N/A</v>
      </c>
      <c r="X155" s="221" t="str">
        <f t="shared" si="34"/>
        <v>No</v>
      </c>
      <c r="Y155" s="223" t="str">
        <f t="shared" si="35"/>
        <v>N/A</v>
      </c>
      <c r="Z155" s="222" t="str">
        <f t="shared" si="36"/>
        <v>No</v>
      </c>
      <c r="AA155" s="68" t="str">
        <f t="shared" si="37"/>
        <v>N/A</v>
      </c>
      <c r="AB155" s="65" t="str">
        <f t="shared" si="38"/>
        <v>No</v>
      </c>
      <c r="AC155" s="68" t="str">
        <f t="shared" si="39"/>
        <v>N/A</v>
      </c>
      <c r="AD155" s="65" t="str">
        <f t="shared" si="40"/>
        <v>No</v>
      </c>
      <c r="AE155" s="68" t="str">
        <f t="shared" si="41"/>
        <v>N/A</v>
      </c>
      <c r="AF155" s="66"/>
    </row>
    <row r="156" spans="1:32" ht="15" hidden="1" customHeight="1">
      <c r="A156" s="66" t="s">
        <v>30</v>
      </c>
      <c r="B156" s="66" t="s">
        <v>40</v>
      </c>
      <c r="C156" s="66" t="str" cm="1">
        <f t="array" ref="C156">_xlfn.IFNA(_xlfn.IFS(B156="Starter","Starters &amp; Sides",B156="Sides","Starters &amp; Sides"),B156)</f>
        <v>drinks</v>
      </c>
      <c r="D156" s="71" t="s">
        <v>2373</v>
      </c>
      <c r="E156" s="76"/>
      <c r="F156" s="13">
        <v>3.45</v>
      </c>
      <c r="G156" s="13">
        <v>3.45</v>
      </c>
      <c r="H156" s="13">
        <v>3.59</v>
      </c>
      <c r="I156" s="13"/>
      <c r="J156" s="13"/>
      <c r="K156" s="13"/>
      <c r="L156" s="4"/>
      <c r="M156" s="4"/>
      <c r="N156" s="4"/>
      <c r="O156" s="15">
        <v>3.99</v>
      </c>
      <c r="P156" s="4">
        <v>3.99</v>
      </c>
      <c r="Q156" s="338"/>
      <c r="R156" s="15" t="str">
        <f t="shared" si="28"/>
        <v>No</v>
      </c>
      <c r="S156" s="15" t="str">
        <f t="shared" si="29"/>
        <v>No</v>
      </c>
      <c r="T156" s="221" t="str">
        <f t="shared" si="30"/>
        <v>No</v>
      </c>
      <c r="U156" s="223" t="str">
        <f t="shared" si="31"/>
        <v>N/A</v>
      </c>
      <c r="V156" s="221" t="str">
        <f t="shared" si="32"/>
        <v>No</v>
      </c>
      <c r="W156" s="223" t="str">
        <f t="shared" si="33"/>
        <v>N/A</v>
      </c>
      <c r="X156" s="221" t="str">
        <f t="shared" si="34"/>
        <v>No</v>
      </c>
      <c r="Y156" s="223" t="str">
        <f t="shared" si="35"/>
        <v>N/A</v>
      </c>
      <c r="Z156" s="222" t="str">
        <f t="shared" si="36"/>
        <v>No</v>
      </c>
      <c r="AA156" s="68" t="str">
        <f t="shared" si="37"/>
        <v>N/A</v>
      </c>
      <c r="AB156" s="65" t="str">
        <f t="shared" si="38"/>
        <v>No</v>
      </c>
      <c r="AC156" s="68" t="str">
        <f t="shared" si="39"/>
        <v>N/A</v>
      </c>
      <c r="AD156" s="65" t="str">
        <f t="shared" si="40"/>
        <v>No</v>
      </c>
      <c r="AE156" s="68" t="str">
        <f t="shared" si="41"/>
        <v>N/A</v>
      </c>
      <c r="AF156" s="66"/>
    </row>
    <row r="157" spans="1:32" ht="15" hidden="1" customHeight="1">
      <c r="A157" s="66" t="s">
        <v>30</v>
      </c>
      <c r="B157" s="66" t="s">
        <v>40</v>
      </c>
      <c r="C157" s="66" t="str" cm="1">
        <f t="array" ref="C157">_xlfn.IFNA(_xlfn.IFS(B157="Starter","Starters &amp; Sides",B157="Sides","Starters &amp; Sides"),B157)</f>
        <v>drinks</v>
      </c>
      <c r="D157" s="71" t="s">
        <v>2333</v>
      </c>
      <c r="E157" s="76">
        <v>9.82</v>
      </c>
      <c r="F157" s="13">
        <v>9.82</v>
      </c>
      <c r="G157" s="13">
        <v>11.190000000000001</v>
      </c>
      <c r="H157" s="13">
        <v>11.94</v>
      </c>
      <c r="I157" s="13">
        <v>12.14</v>
      </c>
      <c r="J157" s="13">
        <v>12.489999999999998</v>
      </c>
      <c r="K157" s="13">
        <v>13.29</v>
      </c>
      <c r="L157" s="4">
        <f>AVERAGE(L158:L159)</f>
        <v>13.29</v>
      </c>
      <c r="M157" s="4">
        <f>AVERAGE(M158:M159)</f>
        <v>13.989999999999998</v>
      </c>
      <c r="N157" s="4"/>
      <c r="O157" s="15"/>
      <c r="P157" s="4"/>
      <c r="Q157" s="338"/>
      <c r="R157" s="15" t="str">
        <f t="shared" si="28"/>
        <v>No</v>
      </c>
      <c r="S157" s="15" t="str">
        <f t="shared" si="29"/>
        <v>No</v>
      </c>
      <c r="T157" s="221" t="str">
        <f t="shared" si="30"/>
        <v>No</v>
      </c>
      <c r="U157" s="223" t="str">
        <f t="shared" si="31"/>
        <v>N/A</v>
      </c>
      <c r="V157" s="221" t="str">
        <f t="shared" si="32"/>
        <v>No</v>
      </c>
      <c r="W157" s="223" t="str">
        <f t="shared" si="33"/>
        <v>N/A</v>
      </c>
      <c r="X157" s="221" t="str">
        <f t="shared" si="34"/>
        <v>No</v>
      </c>
      <c r="Y157" s="223" t="str">
        <f t="shared" si="35"/>
        <v>N/A</v>
      </c>
      <c r="Z157" s="222" t="str">
        <f t="shared" si="36"/>
        <v>No</v>
      </c>
      <c r="AA157" s="68" t="str">
        <f t="shared" si="37"/>
        <v>N/A</v>
      </c>
      <c r="AB157" s="65" t="str">
        <f t="shared" si="38"/>
        <v>No</v>
      </c>
      <c r="AC157" s="68" t="str">
        <f t="shared" si="39"/>
        <v>N/A</v>
      </c>
      <c r="AD157" s="65" t="str">
        <f t="shared" si="40"/>
        <v>No</v>
      </c>
      <c r="AE157" s="68" t="str">
        <f t="shared" si="41"/>
        <v>N/A</v>
      </c>
      <c r="AF157" s="66"/>
    </row>
    <row r="158" spans="1:32" ht="15" hidden="1" customHeight="1">
      <c r="A158" s="66" t="s">
        <v>30</v>
      </c>
      <c r="B158" s="66" t="s">
        <v>40</v>
      </c>
      <c r="C158" s="66" t="str" cm="1">
        <f t="array" ref="C158">_xlfn.IFNA(_xlfn.IFS(B158="Starter","Starters &amp; Sides",B158="Sides","Starters &amp; Sides"),B158)</f>
        <v>drinks</v>
      </c>
      <c r="D158" s="71" t="s">
        <v>197</v>
      </c>
      <c r="E158" s="76"/>
      <c r="F158" s="13"/>
      <c r="G158" s="13"/>
      <c r="H158" s="13"/>
      <c r="I158" s="13"/>
      <c r="J158" s="13"/>
      <c r="K158" s="13">
        <v>6.59</v>
      </c>
      <c r="L158" s="4">
        <v>6.59</v>
      </c>
      <c r="M158" s="4">
        <v>6.99</v>
      </c>
      <c r="N158" s="4"/>
      <c r="O158" s="15"/>
      <c r="P158" s="4">
        <v>6.99</v>
      </c>
      <c r="Q158" s="338"/>
      <c r="R158" s="15" t="str">
        <f t="shared" si="28"/>
        <v>No</v>
      </c>
      <c r="S158" s="15" t="str">
        <f t="shared" si="29"/>
        <v>No</v>
      </c>
      <c r="T158" s="221" t="str">
        <f t="shared" si="30"/>
        <v>No</v>
      </c>
      <c r="U158" s="223" t="str">
        <f t="shared" si="31"/>
        <v>N/A</v>
      </c>
      <c r="V158" s="221"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ht="15" hidden="1" customHeight="1">
      <c r="A159" s="66" t="s">
        <v>30</v>
      </c>
      <c r="B159" s="66" t="s">
        <v>40</v>
      </c>
      <c r="C159" s="66" t="str" cm="1">
        <f t="array" ref="C159">_xlfn.IFNA(_xlfn.IFS(B159="Starter","Starters &amp; Sides",B159="Sides","Starters &amp; Sides"),B159)</f>
        <v>drinks</v>
      </c>
      <c r="D159" s="71" t="s">
        <v>199</v>
      </c>
      <c r="E159" s="76"/>
      <c r="F159" s="13"/>
      <c r="G159" s="13"/>
      <c r="H159" s="13"/>
      <c r="I159" s="13"/>
      <c r="J159" s="13"/>
      <c r="K159" s="13">
        <v>19.989999999999998</v>
      </c>
      <c r="L159" s="4">
        <v>19.989999999999998</v>
      </c>
      <c r="M159" s="4">
        <v>20.99</v>
      </c>
      <c r="N159" s="4">
        <v>20.99</v>
      </c>
      <c r="O159" s="15">
        <v>19.989999999999998</v>
      </c>
      <c r="P159" s="4"/>
      <c r="Q159" s="338"/>
      <c r="R159" s="15" t="str">
        <f t="shared" si="28"/>
        <v>No</v>
      </c>
      <c r="S159" s="15" t="str">
        <f t="shared" si="29"/>
        <v>No</v>
      </c>
      <c r="T159" s="221" t="str">
        <f t="shared" si="30"/>
        <v>No</v>
      </c>
      <c r="U159" s="223" t="str">
        <f t="shared" si="31"/>
        <v>N/A</v>
      </c>
      <c r="V159" s="221" t="str">
        <f t="shared" si="32"/>
        <v>No</v>
      </c>
      <c r="W159" s="223" t="str">
        <f t="shared" si="33"/>
        <v>N/A</v>
      </c>
      <c r="X159" s="221" t="str">
        <f t="shared" si="34"/>
        <v>No</v>
      </c>
      <c r="Y159" s="223" t="str">
        <f t="shared" si="35"/>
        <v>N/A</v>
      </c>
      <c r="Z159" s="222" t="str">
        <f t="shared" si="36"/>
        <v>No</v>
      </c>
      <c r="AA159" s="68" t="str">
        <f t="shared" si="37"/>
        <v>N/A</v>
      </c>
      <c r="AB159" s="65" t="str">
        <f t="shared" si="38"/>
        <v>No</v>
      </c>
      <c r="AC159" s="68" t="str">
        <f t="shared" si="39"/>
        <v>N/A</v>
      </c>
      <c r="AD159" s="65" t="str">
        <f t="shared" si="40"/>
        <v>No</v>
      </c>
      <c r="AE159" s="68" t="str">
        <f t="shared" si="41"/>
        <v>N/A</v>
      </c>
      <c r="AF159" s="66"/>
    </row>
    <row r="160" spans="1:32" ht="15" hidden="1" customHeight="1">
      <c r="A160" s="66" t="s">
        <v>30</v>
      </c>
      <c r="B160" s="66" t="s">
        <v>40</v>
      </c>
      <c r="C160" s="66" t="str" cm="1">
        <f t="array" ref="C160">_xlfn.IFNA(_xlfn.IFS(B160="Starter","Starters &amp; Sides",B160="Sides","Starters &amp; Sides"),B160)</f>
        <v>drinks</v>
      </c>
      <c r="D160" s="71" t="s">
        <v>2323</v>
      </c>
      <c r="E160" s="76">
        <v>6.29</v>
      </c>
      <c r="F160" s="13">
        <v>6.29</v>
      </c>
      <c r="G160" s="13">
        <v>6.29</v>
      </c>
      <c r="H160" s="13">
        <v>6.99</v>
      </c>
      <c r="I160" s="13">
        <v>6.99</v>
      </c>
      <c r="J160" s="13">
        <v>7.39</v>
      </c>
      <c r="K160" s="13">
        <v>7.39</v>
      </c>
      <c r="L160" s="4"/>
      <c r="M160" s="4">
        <v>7.99</v>
      </c>
      <c r="N160" s="4">
        <v>7.99</v>
      </c>
      <c r="O160" s="15">
        <v>7.99</v>
      </c>
      <c r="P160" s="4">
        <v>7.99</v>
      </c>
      <c r="Q160" s="338"/>
      <c r="R160" s="15" t="str">
        <f t="shared" si="28"/>
        <v>No</v>
      </c>
      <c r="S160" s="15" t="str">
        <f t="shared" si="29"/>
        <v>No</v>
      </c>
      <c r="T160" s="221" t="str">
        <f t="shared" si="30"/>
        <v>No</v>
      </c>
      <c r="U160" s="223" t="str">
        <f t="shared" si="31"/>
        <v>N/A</v>
      </c>
      <c r="V160" s="221" t="str">
        <f t="shared" si="32"/>
        <v>No</v>
      </c>
      <c r="W160" s="223" t="str">
        <f t="shared" si="33"/>
        <v>N/A</v>
      </c>
      <c r="X160" s="221" t="str">
        <f t="shared" si="34"/>
        <v>No</v>
      </c>
      <c r="Y160" s="223" t="str">
        <f t="shared" si="35"/>
        <v>N/A</v>
      </c>
      <c r="Z160" s="222" t="str">
        <f t="shared" si="36"/>
        <v>No</v>
      </c>
      <c r="AA160" s="68" t="str">
        <f t="shared" si="37"/>
        <v>N/A</v>
      </c>
      <c r="AB160" s="65" t="str">
        <f t="shared" si="38"/>
        <v>No</v>
      </c>
      <c r="AC160" s="68" t="str">
        <f t="shared" si="39"/>
        <v>N/A</v>
      </c>
      <c r="AD160" s="65" t="str">
        <f t="shared" si="40"/>
        <v>No</v>
      </c>
      <c r="AE160" s="68" t="str">
        <f t="shared" si="41"/>
        <v>N/A</v>
      </c>
      <c r="AF160" s="66"/>
    </row>
    <row r="161" spans="1:32" hidden="1">
      <c r="A161" s="66" t="s">
        <v>30</v>
      </c>
      <c r="B161" s="66" t="s">
        <v>40</v>
      </c>
      <c r="C161" s="66" t="str" cm="1">
        <f t="array" ref="C161">_xlfn.IFNA(_xlfn.IFS(B161="Starter","Starters &amp; Sides",B161="Sides","Starters &amp; Sides"),B161)</f>
        <v>drinks</v>
      </c>
      <c r="D161" s="71" t="s">
        <v>3664</v>
      </c>
      <c r="E161" s="76">
        <v>4.99</v>
      </c>
      <c r="F161" s="13">
        <v>4.99</v>
      </c>
      <c r="G161" s="13">
        <v>4.99</v>
      </c>
      <c r="H161" s="13">
        <v>5.29</v>
      </c>
      <c r="I161" s="13">
        <v>5.29</v>
      </c>
      <c r="J161" s="13">
        <v>5.59</v>
      </c>
      <c r="K161" s="13">
        <v>5.69</v>
      </c>
      <c r="L161" s="4">
        <v>5.69</v>
      </c>
      <c r="M161" s="4">
        <v>5.99</v>
      </c>
      <c r="N161" s="4">
        <v>5.99</v>
      </c>
      <c r="O161" s="15">
        <v>5.99</v>
      </c>
      <c r="P161" s="4">
        <v>5.99</v>
      </c>
      <c r="Q161" s="338"/>
      <c r="R161" s="15" t="str">
        <f t="shared" si="28"/>
        <v>No</v>
      </c>
      <c r="S161" s="15" t="str">
        <f t="shared" si="29"/>
        <v>No</v>
      </c>
      <c r="T161" s="221" t="str">
        <f t="shared" si="30"/>
        <v>No</v>
      </c>
      <c r="U161" s="223" t="str">
        <f t="shared" si="31"/>
        <v>N/A</v>
      </c>
      <c r="V161" s="221" t="str">
        <f t="shared" si="32"/>
        <v>No</v>
      </c>
      <c r="W161" s="223" t="str">
        <f t="shared" si="33"/>
        <v>N/A</v>
      </c>
      <c r="X161" s="221" t="str">
        <f t="shared" si="34"/>
        <v>No</v>
      </c>
      <c r="Y161" s="223" t="str">
        <f t="shared" si="35"/>
        <v>N/A</v>
      </c>
      <c r="Z161" s="222" t="str">
        <f t="shared" si="36"/>
        <v>No</v>
      </c>
      <c r="AA161" s="68" t="str">
        <f t="shared" si="37"/>
        <v>N/A</v>
      </c>
      <c r="AB161" s="65" t="str">
        <f t="shared" si="38"/>
        <v>No</v>
      </c>
      <c r="AC161" s="68" t="str">
        <f t="shared" si="39"/>
        <v>N/A</v>
      </c>
      <c r="AD161" s="65" t="str">
        <f t="shared" si="40"/>
        <v>No</v>
      </c>
      <c r="AE161" s="68" t="str">
        <f t="shared" si="41"/>
        <v>N/A</v>
      </c>
      <c r="AF161" s="66"/>
    </row>
    <row r="162" spans="1:32" hidden="1">
      <c r="A162" s="66" t="s">
        <v>30</v>
      </c>
      <c r="B162" s="66" t="s">
        <v>40</v>
      </c>
      <c r="C162" s="66" t="str" cm="1">
        <f t="array" ref="C162">_xlfn.IFNA(_xlfn.IFS(B162="Starter","Starters &amp; Sides",B162="Sides","Starters &amp; Sides"),B162)</f>
        <v>drinks</v>
      </c>
      <c r="D162" s="315" t="s">
        <v>3665</v>
      </c>
      <c r="E162" s="76"/>
      <c r="F162" s="13"/>
      <c r="G162" s="13"/>
      <c r="H162" s="13"/>
      <c r="I162" s="13"/>
      <c r="J162" s="13">
        <v>3.99</v>
      </c>
      <c r="K162" s="13">
        <v>3.99</v>
      </c>
      <c r="L162" s="4">
        <v>3.99</v>
      </c>
      <c r="M162" s="4"/>
      <c r="N162" s="4"/>
      <c r="O162" s="15"/>
      <c r="P162" s="4"/>
      <c r="Q162" s="338"/>
      <c r="R162" s="15" t="str">
        <f t="shared" si="28"/>
        <v>No</v>
      </c>
      <c r="S162" s="15" t="str">
        <f t="shared" si="29"/>
        <v>No</v>
      </c>
      <c r="T162" s="221" t="str">
        <f t="shared" si="30"/>
        <v>No</v>
      </c>
      <c r="U162" s="223" t="str">
        <f t="shared" si="31"/>
        <v>N/A</v>
      </c>
      <c r="V162" s="221" t="str">
        <f t="shared" si="32"/>
        <v>No</v>
      </c>
      <c r="W162" s="223" t="str">
        <f t="shared" si="33"/>
        <v>N/A</v>
      </c>
      <c r="X162" s="221" t="str">
        <f t="shared" si="34"/>
        <v>No</v>
      </c>
      <c r="Y162" s="223" t="str">
        <f t="shared" si="35"/>
        <v>N/A</v>
      </c>
      <c r="Z162" s="222" t="str">
        <f t="shared" si="36"/>
        <v>No</v>
      </c>
      <c r="AA162" s="68" t="str">
        <f t="shared" si="37"/>
        <v>N/A</v>
      </c>
      <c r="AB162" s="65" t="str">
        <f t="shared" si="38"/>
        <v>No</v>
      </c>
      <c r="AC162" s="68" t="str">
        <f t="shared" si="39"/>
        <v>N/A</v>
      </c>
      <c r="AD162" s="65" t="str">
        <f t="shared" si="40"/>
        <v>No</v>
      </c>
      <c r="AE162" s="68" t="str">
        <f t="shared" si="41"/>
        <v>N/A</v>
      </c>
      <c r="AF162" s="66"/>
    </row>
    <row r="163" spans="1:32" hidden="1">
      <c r="A163" s="66" t="s">
        <v>30</v>
      </c>
      <c r="B163" s="66" t="s">
        <v>40</v>
      </c>
      <c r="C163" s="66" t="str" cm="1">
        <f t="array" ref="C163">_xlfn.IFNA(_xlfn.IFS(B163="Starter","Starters &amp; Sides",B163="Sides","Starters &amp; Sides"),B163)</f>
        <v>drinks</v>
      </c>
      <c r="D163" s="71" t="s">
        <v>3666</v>
      </c>
      <c r="E163" s="76">
        <v>2.59</v>
      </c>
      <c r="F163" s="13">
        <v>2.59</v>
      </c>
      <c r="G163" s="13">
        <v>2.59</v>
      </c>
      <c r="H163" s="13">
        <v>2.79</v>
      </c>
      <c r="I163" s="13">
        <v>2.79</v>
      </c>
      <c r="J163" s="13">
        <v>2.99</v>
      </c>
      <c r="K163" s="13">
        <v>2.99</v>
      </c>
      <c r="L163" s="4">
        <v>2.99</v>
      </c>
      <c r="M163" s="4">
        <v>3.29</v>
      </c>
      <c r="N163" s="4">
        <v>3.29</v>
      </c>
      <c r="O163" s="15">
        <v>3.49</v>
      </c>
      <c r="P163" s="4"/>
      <c r="Q163" s="338"/>
      <c r="R163" s="15" t="str">
        <f t="shared" si="28"/>
        <v>No</v>
      </c>
      <c r="S163" s="15" t="str">
        <f t="shared" si="29"/>
        <v>No</v>
      </c>
      <c r="T163" s="221" t="str">
        <f t="shared" si="30"/>
        <v>No</v>
      </c>
      <c r="U163" s="223" t="str">
        <f t="shared" si="31"/>
        <v>N/A</v>
      </c>
      <c r="V163" s="221" t="str">
        <f t="shared" si="32"/>
        <v>No</v>
      </c>
      <c r="W163" s="223" t="str">
        <f t="shared" si="33"/>
        <v>N/A</v>
      </c>
      <c r="X163" s="221" t="str">
        <f t="shared" si="34"/>
        <v>No</v>
      </c>
      <c r="Y163" s="223" t="str">
        <f t="shared" si="35"/>
        <v>N/A</v>
      </c>
      <c r="Z163" s="222" t="str">
        <f t="shared" si="36"/>
        <v>No</v>
      </c>
      <c r="AA163" s="68" t="str">
        <f t="shared" si="37"/>
        <v>N/A</v>
      </c>
      <c r="AB163" s="65" t="str">
        <f t="shared" si="38"/>
        <v>No</v>
      </c>
      <c r="AC163" s="68" t="str">
        <f t="shared" si="39"/>
        <v>N/A</v>
      </c>
      <c r="AD163" s="65" t="str">
        <f t="shared" si="40"/>
        <v>No</v>
      </c>
      <c r="AE163" s="68" t="str">
        <f t="shared" si="41"/>
        <v>N/A</v>
      </c>
      <c r="AF163" s="66"/>
    </row>
    <row r="164" spans="1:32" hidden="1">
      <c r="A164" s="66" t="s">
        <v>30</v>
      </c>
      <c r="B164" s="66" t="s">
        <v>40</v>
      </c>
      <c r="C164" s="66" t="str" cm="1">
        <f t="array" ref="C164">_xlfn.IFNA(_xlfn.IFS(B164="Starter","Starters &amp; Sides",B164="Sides","Starters &amp; Sides"),B164)</f>
        <v>drinks</v>
      </c>
      <c r="D164" s="315" t="s">
        <v>3667</v>
      </c>
      <c r="E164" s="76"/>
      <c r="F164" s="13">
        <v>3.79</v>
      </c>
      <c r="G164" s="13"/>
      <c r="H164" s="13"/>
      <c r="I164" s="13"/>
      <c r="J164" s="13"/>
      <c r="K164" s="13"/>
      <c r="L164" s="4"/>
      <c r="M164" s="4"/>
      <c r="N164" s="4"/>
      <c r="O164" s="15"/>
      <c r="P164" s="4"/>
      <c r="Q164" s="338"/>
      <c r="R164" s="15" t="str">
        <f t="shared" si="28"/>
        <v>No</v>
      </c>
      <c r="S164" s="15" t="str">
        <f t="shared" si="29"/>
        <v>No</v>
      </c>
      <c r="T164" s="221" t="str">
        <f t="shared" si="30"/>
        <v>No</v>
      </c>
      <c r="U164" s="223" t="str">
        <f t="shared" si="31"/>
        <v>N/A</v>
      </c>
      <c r="V164" s="221" t="str">
        <f t="shared" si="32"/>
        <v>No</v>
      </c>
      <c r="W164" s="223" t="str">
        <f t="shared" si="33"/>
        <v>N/A</v>
      </c>
      <c r="X164" s="221" t="str">
        <f t="shared" si="34"/>
        <v>No</v>
      </c>
      <c r="Y164" s="223" t="str">
        <f t="shared" si="35"/>
        <v>N/A</v>
      </c>
      <c r="Z164" s="222" t="str">
        <f t="shared" si="36"/>
        <v>No</v>
      </c>
      <c r="AA164" s="68" t="str">
        <f t="shared" si="37"/>
        <v>N/A</v>
      </c>
      <c r="AB164" s="65" t="str">
        <f t="shared" si="38"/>
        <v>No</v>
      </c>
      <c r="AC164" s="68" t="str">
        <f t="shared" si="39"/>
        <v>N/A</v>
      </c>
      <c r="AD164" s="65" t="str">
        <f t="shared" si="40"/>
        <v>No</v>
      </c>
      <c r="AE164" s="68" t="str">
        <f t="shared" si="41"/>
        <v>N/A</v>
      </c>
      <c r="AF164" s="66"/>
    </row>
    <row r="165" spans="1:32" hidden="1">
      <c r="A165" s="66" t="s">
        <v>30</v>
      </c>
      <c r="B165" s="66" t="s">
        <v>40</v>
      </c>
      <c r="C165" s="66" t="str" cm="1">
        <f t="array" ref="C165">_xlfn.IFNA(_xlfn.IFS(B165="Starter","Starters &amp; Sides",B165="Sides","Starters &amp; Sides"),B165)</f>
        <v>drinks</v>
      </c>
      <c r="D165" s="315" t="s">
        <v>3668</v>
      </c>
      <c r="E165" s="76"/>
      <c r="F165" s="13">
        <v>3.79</v>
      </c>
      <c r="G165" s="13">
        <v>3.79</v>
      </c>
      <c r="H165" s="13">
        <v>3.79</v>
      </c>
      <c r="I165" s="13">
        <v>3.79</v>
      </c>
      <c r="J165" s="13"/>
      <c r="K165" s="13"/>
      <c r="L165" s="4"/>
      <c r="M165" s="4"/>
      <c r="N165" s="4"/>
      <c r="O165" s="15"/>
      <c r="P165" s="4"/>
      <c r="Q165" s="338"/>
      <c r="R165" s="15" t="str">
        <f t="shared" si="28"/>
        <v>No</v>
      </c>
      <c r="S165" s="15" t="str">
        <f t="shared" si="29"/>
        <v>No</v>
      </c>
      <c r="T165" s="221" t="str">
        <f t="shared" si="30"/>
        <v>No</v>
      </c>
      <c r="U165" s="223" t="str">
        <f t="shared" si="31"/>
        <v>N/A</v>
      </c>
      <c r="V165" s="221" t="str">
        <f t="shared" si="32"/>
        <v>No</v>
      </c>
      <c r="W165" s="223" t="str">
        <f t="shared" si="33"/>
        <v>N/A</v>
      </c>
      <c r="X165" s="221" t="str">
        <f t="shared" si="34"/>
        <v>No</v>
      </c>
      <c r="Y165" s="223" t="str">
        <f t="shared" si="35"/>
        <v>N/A</v>
      </c>
      <c r="Z165" s="222" t="str">
        <f t="shared" si="36"/>
        <v>No</v>
      </c>
      <c r="AA165" s="68" t="str">
        <f t="shared" si="37"/>
        <v>N/A</v>
      </c>
      <c r="AB165" s="65" t="str">
        <f t="shared" si="38"/>
        <v>No</v>
      </c>
      <c r="AC165" s="68" t="str">
        <f t="shared" si="39"/>
        <v>N/A</v>
      </c>
      <c r="AD165" s="65" t="str">
        <f t="shared" si="40"/>
        <v>No</v>
      </c>
      <c r="AE165" s="68" t="str">
        <f t="shared" si="41"/>
        <v>N/A</v>
      </c>
      <c r="AF165" s="66"/>
    </row>
    <row r="166" spans="1:32" hidden="1">
      <c r="A166" s="66" t="s">
        <v>30</v>
      </c>
      <c r="B166" s="66" t="s">
        <v>40</v>
      </c>
      <c r="C166" s="66" t="str" cm="1">
        <f t="array" ref="C166">_xlfn.IFNA(_xlfn.IFS(B166="Starter","Starters &amp; Sides",B166="Sides","Starters &amp; Sides"),B166)</f>
        <v>drinks</v>
      </c>
      <c r="D166" s="315" t="s">
        <v>3669</v>
      </c>
      <c r="E166" s="76">
        <v>3.79</v>
      </c>
      <c r="F166" s="13"/>
      <c r="G166" s="13"/>
      <c r="H166" s="13"/>
      <c r="I166" s="13">
        <v>3.79</v>
      </c>
      <c r="J166" s="13"/>
      <c r="K166" s="13"/>
      <c r="L166" s="4"/>
      <c r="M166" s="4"/>
      <c r="N166" s="4"/>
      <c r="O166" s="15"/>
      <c r="P166" s="4"/>
      <c r="Q166" s="338"/>
      <c r="R166" s="15" t="str">
        <f t="shared" si="28"/>
        <v>No</v>
      </c>
      <c r="S166" s="15" t="str">
        <f t="shared" si="29"/>
        <v>No</v>
      </c>
      <c r="T166" s="221" t="str">
        <f t="shared" si="30"/>
        <v>No</v>
      </c>
      <c r="U166" s="223" t="str">
        <f t="shared" si="31"/>
        <v>N/A</v>
      </c>
      <c r="V166" s="221" t="str">
        <f t="shared" si="32"/>
        <v>No</v>
      </c>
      <c r="W166" s="223" t="str">
        <f t="shared" si="33"/>
        <v>N/A</v>
      </c>
      <c r="X166" s="221" t="str">
        <f t="shared" si="34"/>
        <v>No</v>
      </c>
      <c r="Y166" s="223" t="str">
        <f t="shared" si="35"/>
        <v>N/A</v>
      </c>
      <c r="Z166" s="222" t="str">
        <f t="shared" si="36"/>
        <v>No</v>
      </c>
      <c r="AA166" s="68" t="str">
        <f t="shared" si="37"/>
        <v>N/A</v>
      </c>
      <c r="AB166" s="65" t="str">
        <f t="shared" si="38"/>
        <v>No</v>
      </c>
      <c r="AC166" s="68" t="str">
        <f t="shared" si="39"/>
        <v>N/A</v>
      </c>
      <c r="AD166" s="65" t="str">
        <f t="shared" si="40"/>
        <v>No</v>
      </c>
      <c r="AE166" s="68" t="str">
        <f t="shared" si="41"/>
        <v>N/A</v>
      </c>
      <c r="AF166" s="66"/>
    </row>
    <row r="167" spans="1:32" hidden="1">
      <c r="A167" s="66" t="s">
        <v>30</v>
      </c>
      <c r="B167" s="66" t="s">
        <v>40</v>
      </c>
      <c r="C167" s="66" t="str" cm="1">
        <f t="array" ref="C167">_xlfn.IFNA(_xlfn.IFS(B167="Starter","Starters &amp; Sides",B167="Sides","Starters &amp; Sides"),B167)</f>
        <v>drinks</v>
      </c>
      <c r="D167" s="71" t="s">
        <v>3670</v>
      </c>
      <c r="E167" s="76">
        <v>9.66</v>
      </c>
      <c r="F167" s="13">
        <v>9.66</v>
      </c>
      <c r="G167" s="13">
        <v>10.94</v>
      </c>
      <c r="H167" s="13">
        <v>11.94</v>
      </c>
      <c r="I167" s="13">
        <v>11.99</v>
      </c>
      <c r="J167" s="13">
        <v>12.489999999999998</v>
      </c>
      <c r="K167" s="13">
        <v>13.29</v>
      </c>
      <c r="L167" s="4">
        <f>AVERAGE(L168:L169)</f>
        <v>13.29</v>
      </c>
      <c r="M167" s="4">
        <f>AVERAGE(M168:M169)</f>
        <v>13.989999999999998</v>
      </c>
      <c r="N167" s="4"/>
      <c r="O167" s="15"/>
      <c r="P167" s="4"/>
      <c r="Q167" s="338"/>
      <c r="R167" s="15" t="str">
        <f t="shared" si="28"/>
        <v>No</v>
      </c>
      <c r="S167" s="15" t="str">
        <f t="shared" si="29"/>
        <v>No</v>
      </c>
      <c r="T167" s="221" t="str">
        <f t="shared" si="30"/>
        <v>No</v>
      </c>
      <c r="U167" s="223" t="str">
        <f t="shared" si="31"/>
        <v>N/A</v>
      </c>
      <c r="V167" s="221" t="str">
        <f t="shared" si="32"/>
        <v>No</v>
      </c>
      <c r="W167" s="223" t="str">
        <f t="shared" si="33"/>
        <v>N/A</v>
      </c>
      <c r="X167" s="221" t="str">
        <f t="shared" si="34"/>
        <v>No</v>
      </c>
      <c r="Y167" s="223" t="str">
        <f t="shared" si="35"/>
        <v>N/A</v>
      </c>
      <c r="Z167" s="222" t="str">
        <f t="shared" si="36"/>
        <v>No</v>
      </c>
      <c r="AA167" s="68" t="str">
        <f t="shared" si="37"/>
        <v>N/A</v>
      </c>
      <c r="AB167" s="65" t="str">
        <f t="shared" si="38"/>
        <v>No</v>
      </c>
      <c r="AC167" s="68" t="str">
        <f t="shared" si="39"/>
        <v>N/A</v>
      </c>
      <c r="AD167" s="65" t="str">
        <f t="shared" si="40"/>
        <v>No</v>
      </c>
      <c r="AE167" s="68" t="str">
        <f t="shared" si="41"/>
        <v>N/A</v>
      </c>
      <c r="AF167" s="66"/>
    </row>
    <row r="168" spans="1:32" hidden="1">
      <c r="A168" s="66" t="s">
        <v>30</v>
      </c>
      <c r="B168" s="66" t="s">
        <v>40</v>
      </c>
      <c r="C168" s="66" t="str" cm="1">
        <f t="array" ref="C168">_xlfn.IFNA(_xlfn.IFS(B168="Starter","Starters &amp; Sides",B168="Sides","Starters &amp; Sides"),B168)</f>
        <v>drinks</v>
      </c>
      <c r="D168" s="71" t="s">
        <v>3671</v>
      </c>
      <c r="E168" s="76"/>
      <c r="F168" s="13"/>
      <c r="G168" s="13"/>
      <c r="H168" s="13"/>
      <c r="I168" s="13"/>
      <c r="J168" s="13"/>
      <c r="K168" s="13">
        <v>6.59</v>
      </c>
      <c r="L168" s="4">
        <v>6.59</v>
      </c>
      <c r="M168" s="4">
        <v>6.99</v>
      </c>
      <c r="N168" s="4">
        <v>6.99</v>
      </c>
      <c r="O168" s="15"/>
      <c r="P168" s="4"/>
      <c r="Q168" s="338"/>
      <c r="R168" s="15" t="str">
        <f t="shared" si="28"/>
        <v>No</v>
      </c>
      <c r="S168" s="15" t="str">
        <f t="shared" si="29"/>
        <v>No</v>
      </c>
      <c r="T168" s="221" t="str">
        <f t="shared" si="30"/>
        <v>No</v>
      </c>
      <c r="U168" s="223" t="str">
        <f t="shared" si="31"/>
        <v>N/A</v>
      </c>
      <c r="V168" s="221" t="str">
        <f t="shared" si="32"/>
        <v>No</v>
      </c>
      <c r="W168" s="223" t="str">
        <f t="shared" si="33"/>
        <v>N/A</v>
      </c>
      <c r="X168" s="221" t="str">
        <f t="shared" si="34"/>
        <v>No</v>
      </c>
      <c r="Y168" s="223" t="str">
        <f t="shared" si="35"/>
        <v>N/A</v>
      </c>
      <c r="Z168" s="222" t="str">
        <f t="shared" si="36"/>
        <v>No</v>
      </c>
      <c r="AA168" s="68" t="str">
        <f t="shared" si="37"/>
        <v>N/A</v>
      </c>
      <c r="AB168" s="65" t="str">
        <f t="shared" si="38"/>
        <v>No</v>
      </c>
      <c r="AC168" s="68" t="str">
        <f t="shared" si="39"/>
        <v>N/A</v>
      </c>
      <c r="AD168" s="65" t="str">
        <f t="shared" si="40"/>
        <v>No</v>
      </c>
      <c r="AE168" s="68" t="str">
        <f t="shared" si="41"/>
        <v>N/A</v>
      </c>
      <c r="AF168" s="66"/>
    </row>
    <row r="169" spans="1:32" hidden="1">
      <c r="A169" s="66" t="s">
        <v>30</v>
      </c>
      <c r="B169" s="66" t="s">
        <v>40</v>
      </c>
      <c r="C169" s="66" t="str" cm="1">
        <f t="array" ref="C169">_xlfn.IFNA(_xlfn.IFS(B169="Starter","Starters &amp; Sides",B169="Sides","Starters &amp; Sides"),B169)</f>
        <v>drinks</v>
      </c>
      <c r="D169" s="71" t="s">
        <v>3672</v>
      </c>
      <c r="E169" s="76"/>
      <c r="F169" s="13"/>
      <c r="G169" s="13"/>
      <c r="H169" s="13"/>
      <c r="I169" s="13"/>
      <c r="J169" s="13"/>
      <c r="K169" s="13">
        <v>19.989999999999998</v>
      </c>
      <c r="L169" s="4">
        <v>19.989999999999998</v>
      </c>
      <c r="M169" s="4">
        <v>20.99</v>
      </c>
      <c r="N169" s="4">
        <v>20.99</v>
      </c>
      <c r="O169" s="15">
        <v>19.989999999999998</v>
      </c>
      <c r="P169" s="4"/>
      <c r="Q169" s="338"/>
      <c r="R169" s="15" t="str">
        <f t="shared" si="28"/>
        <v>No</v>
      </c>
      <c r="S169" s="15" t="str">
        <f t="shared" si="29"/>
        <v>No</v>
      </c>
      <c r="T169" s="221" t="str">
        <f t="shared" si="30"/>
        <v>No</v>
      </c>
      <c r="U169" s="223" t="str">
        <f t="shared" si="31"/>
        <v>N/A</v>
      </c>
      <c r="V169" s="221" t="str">
        <f t="shared" si="32"/>
        <v>No</v>
      </c>
      <c r="W169" s="223" t="str">
        <f t="shared" si="33"/>
        <v>N/A</v>
      </c>
      <c r="X169" s="221" t="str">
        <f t="shared" si="34"/>
        <v>No</v>
      </c>
      <c r="Y169" s="223" t="str">
        <f t="shared" si="35"/>
        <v>N/A</v>
      </c>
      <c r="Z169" s="222" t="str">
        <f t="shared" si="36"/>
        <v>No</v>
      </c>
      <c r="AA169" s="68" t="str">
        <f t="shared" si="37"/>
        <v>N/A</v>
      </c>
      <c r="AB169" s="65" t="str">
        <f t="shared" si="38"/>
        <v>No</v>
      </c>
      <c r="AC169" s="68" t="str">
        <f t="shared" si="39"/>
        <v>N/A</v>
      </c>
      <c r="AD169" s="65" t="str">
        <f t="shared" si="40"/>
        <v>No</v>
      </c>
      <c r="AE169" s="68" t="str">
        <f t="shared" si="41"/>
        <v>N/A</v>
      </c>
      <c r="AF169" s="66"/>
    </row>
    <row r="170" spans="1:32" hidden="1">
      <c r="A170" s="66" t="s">
        <v>30</v>
      </c>
      <c r="B170" s="66" t="s">
        <v>40</v>
      </c>
      <c r="C170" s="66" t="str" cm="1">
        <f t="array" ref="C170">_xlfn.IFNA(_xlfn.IFS(B170="Starter","Starters &amp; Sides",B170="Sides","Starters &amp; Sides"),B170)</f>
        <v>drinks</v>
      </c>
      <c r="D170" s="71" t="s">
        <v>2190</v>
      </c>
      <c r="E170" s="76">
        <v>2.69</v>
      </c>
      <c r="F170" s="13"/>
      <c r="G170" s="13"/>
      <c r="H170" s="13"/>
      <c r="I170" s="13">
        <v>2.99</v>
      </c>
      <c r="J170" s="13">
        <v>3.19</v>
      </c>
      <c r="K170" s="13">
        <v>3.19</v>
      </c>
      <c r="L170" s="4"/>
      <c r="M170" s="4"/>
      <c r="N170" s="4"/>
      <c r="O170" s="15">
        <v>3.49</v>
      </c>
      <c r="P170" s="4">
        <v>3.49</v>
      </c>
      <c r="Q170" s="338"/>
      <c r="R170" s="15" t="str">
        <f t="shared" si="28"/>
        <v>No</v>
      </c>
      <c r="S170" s="15" t="str">
        <f t="shared" si="29"/>
        <v>No</v>
      </c>
      <c r="T170" s="221" t="str">
        <f t="shared" si="30"/>
        <v>No</v>
      </c>
      <c r="U170" s="223" t="str">
        <f t="shared" si="31"/>
        <v>N/A</v>
      </c>
      <c r="V170" s="221" t="str">
        <f t="shared" si="32"/>
        <v>No</v>
      </c>
      <c r="W170" s="223" t="str">
        <f t="shared" si="33"/>
        <v>N/A</v>
      </c>
      <c r="X170" s="221" t="str">
        <f t="shared" si="34"/>
        <v>No</v>
      </c>
      <c r="Y170" s="223" t="str">
        <f t="shared" si="35"/>
        <v>N/A</v>
      </c>
      <c r="Z170" s="222" t="str">
        <f t="shared" si="36"/>
        <v>No</v>
      </c>
      <c r="AA170" s="68" t="str">
        <f t="shared" si="37"/>
        <v>N/A</v>
      </c>
      <c r="AB170" s="65" t="str">
        <f t="shared" si="38"/>
        <v>No</v>
      </c>
      <c r="AC170" s="68" t="str">
        <f t="shared" si="39"/>
        <v>N/A</v>
      </c>
      <c r="AD170" s="65" t="str">
        <f t="shared" si="40"/>
        <v>No</v>
      </c>
      <c r="AE170" s="68" t="str">
        <f t="shared" si="41"/>
        <v>N/A</v>
      </c>
      <c r="AF170" s="66"/>
    </row>
    <row r="171" spans="1:32" hidden="1">
      <c r="A171" s="66" t="s">
        <v>30</v>
      </c>
      <c r="B171" s="66" t="s">
        <v>40</v>
      </c>
      <c r="C171" s="66" t="str" cm="1">
        <f t="array" ref="C171">_xlfn.IFNA(_xlfn.IFS(B171="Starter","Starters &amp; Sides",B171="Sides","Starters &amp; Sides"),B171)</f>
        <v>drinks</v>
      </c>
      <c r="D171" s="71" t="s">
        <v>3673</v>
      </c>
      <c r="E171" s="76"/>
      <c r="F171" s="13">
        <v>2.69</v>
      </c>
      <c r="G171" s="13"/>
      <c r="H171" s="13"/>
      <c r="I171" s="13"/>
      <c r="J171" s="13"/>
      <c r="K171" s="13">
        <v>3.45</v>
      </c>
      <c r="L171" s="13">
        <v>3.45</v>
      </c>
      <c r="M171" s="4">
        <v>3.49</v>
      </c>
      <c r="N171" s="4">
        <v>3.59</v>
      </c>
      <c r="O171" s="15">
        <v>3.49</v>
      </c>
      <c r="P171" s="4">
        <v>3.49</v>
      </c>
      <c r="Q171" s="338"/>
      <c r="R171" s="15" t="str">
        <f t="shared" si="28"/>
        <v>No</v>
      </c>
      <c r="S171" s="15" t="str">
        <f t="shared" si="29"/>
        <v>No</v>
      </c>
      <c r="T171" s="221" t="str">
        <f t="shared" si="30"/>
        <v>No</v>
      </c>
      <c r="U171" s="223" t="str">
        <f t="shared" si="31"/>
        <v>N/A</v>
      </c>
      <c r="V171" s="221" t="str">
        <f t="shared" si="32"/>
        <v>No</v>
      </c>
      <c r="W171" s="223" t="str">
        <f t="shared" si="33"/>
        <v>N/A</v>
      </c>
      <c r="X171" s="221" t="str">
        <f t="shared" si="34"/>
        <v>No</v>
      </c>
      <c r="Y171" s="223" t="str">
        <f t="shared" si="35"/>
        <v>N/A</v>
      </c>
      <c r="Z171" s="222" t="str">
        <f t="shared" si="36"/>
        <v>No</v>
      </c>
      <c r="AA171" s="68" t="str">
        <f t="shared" si="37"/>
        <v>N/A</v>
      </c>
      <c r="AB171" s="65" t="str">
        <f t="shared" si="38"/>
        <v>No</v>
      </c>
      <c r="AC171" s="68" t="str">
        <f t="shared" si="39"/>
        <v>N/A</v>
      </c>
      <c r="AD171" s="65" t="str">
        <f t="shared" si="40"/>
        <v>No</v>
      </c>
      <c r="AE171" s="68" t="str">
        <f t="shared" si="41"/>
        <v>N/A</v>
      </c>
      <c r="AF171" s="66"/>
    </row>
    <row r="172" spans="1:32" ht="14.5" hidden="1" customHeight="1">
      <c r="A172" s="66" t="s">
        <v>30</v>
      </c>
      <c r="B172" s="66" t="s">
        <v>41</v>
      </c>
      <c r="C172" s="66" t="str" cm="1">
        <f t="array" ref="C172">_xlfn.IFNA(_xlfn.IFS(B172="Starter","Starters &amp; Sides",B172="Sides","Starters &amp; Sides"),B172)</f>
        <v>desserts</v>
      </c>
      <c r="D172" s="71" t="s">
        <v>3569</v>
      </c>
      <c r="E172" s="76">
        <v>6.29</v>
      </c>
      <c r="F172" s="13">
        <v>6.29</v>
      </c>
      <c r="G172" s="13">
        <v>6.29</v>
      </c>
      <c r="H172" s="13">
        <v>6.79</v>
      </c>
      <c r="I172" s="13">
        <v>6.99</v>
      </c>
      <c r="J172" s="13">
        <v>6.99</v>
      </c>
      <c r="K172" s="13">
        <v>7.39</v>
      </c>
      <c r="L172" s="4">
        <v>7.39</v>
      </c>
      <c r="M172" s="4">
        <v>7.79</v>
      </c>
      <c r="N172" s="4">
        <v>7.79</v>
      </c>
      <c r="O172" s="15">
        <v>7.99</v>
      </c>
      <c r="P172" s="4">
        <v>7.99</v>
      </c>
      <c r="Q172" s="338"/>
      <c r="R172" s="15" t="str">
        <f t="shared" ref="R172:R198" si="42">IF(COUNTA(Q172)=1,"Yes","No")</f>
        <v>No</v>
      </c>
      <c r="S172" s="15" t="str">
        <f t="shared" ref="S172:S198" si="43">IF(AND(T172="No",R172="Yes"),"Yes","No")</f>
        <v>No</v>
      </c>
      <c r="T172" s="221" t="str">
        <f t="shared" ref="T172:T198" si="44">IF(COUNTA(P172:Q172)=2,"Yes","No")</f>
        <v>No</v>
      </c>
      <c r="U172" s="223" t="str">
        <f t="shared" ref="U172:U198" si="45">IF(T172="Yes",Q172/P172-1,"N/A")</f>
        <v>N/A</v>
      </c>
      <c r="V172" s="221" t="str">
        <f t="shared" ref="V172:V198" si="46">IF(COUNTA(O172:Q172)=3,"Yes","No")</f>
        <v>No</v>
      </c>
      <c r="W172" s="223" t="str">
        <f t="shared" ref="W172:W198" si="47">IF(V172="Yes",Q172/O172-1,"N/A")</f>
        <v>N/A</v>
      </c>
      <c r="X172" s="221" t="str">
        <f t="shared" ref="X172:X198" si="48">IF(COUNTA(N172:Q172)=4,"Yes","No")</f>
        <v>No</v>
      </c>
      <c r="Y172" s="223" t="str">
        <f t="shared" ref="Y172:Y198" si="49">IF(X172="Yes",Q172/N172-1,"N/A")</f>
        <v>N/A</v>
      </c>
      <c r="Z172" s="222" t="str">
        <f t="shared" ref="Z172:Z198" si="50">IF(COUNTA(M172:Q172)=5,"Yes","No")</f>
        <v>No</v>
      </c>
      <c r="AA172" s="68" t="str">
        <f t="shared" ref="AA172:AA198" si="51">IF(Z172="Yes",Q172/M172-1,"N/A")</f>
        <v>N/A</v>
      </c>
      <c r="AB172" s="65" t="str">
        <f t="shared" ref="AB172:AB198" si="52">IF(COUNTA(L172:Q172)=6,"Yes","No")</f>
        <v>No</v>
      </c>
      <c r="AC172" s="68" t="str">
        <f t="shared" ref="AC172:AC198" si="53">IF(AB172="Yes",Q172/L172-1,"N/A")</f>
        <v>N/A</v>
      </c>
      <c r="AD172" s="65" t="str">
        <f t="shared" ref="AD172:AD198" si="54">IF(COUNTA(E172:Q172)=13,"Yes","No")</f>
        <v>No</v>
      </c>
      <c r="AE172" s="68" t="str">
        <f t="shared" ref="AE172:AE198" si="55">IF(AD172="Yes",Q172/E172-1,"N/A")</f>
        <v>N/A</v>
      </c>
      <c r="AF172" s="66"/>
    </row>
    <row r="173" spans="1:32" hidden="1">
      <c r="A173" s="66" t="s">
        <v>30</v>
      </c>
      <c r="B173" s="66" t="s">
        <v>41</v>
      </c>
      <c r="C173" s="66" t="str" cm="1">
        <f t="array" ref="C173">_xlfn.IFNA(_xlfn.IFS(B173="Starter","Starters &amp; Sides",B173="Sides","Starters &amp; Sides"),B173)</f>
        <v>desserts</v>
      </c>
      <c r="D173" s="315" t="s">
        <v>3674</v>
      </c>
      <c r="E173" s="76">
        <v>6.49</v>
      </c>
      <c r="F173" s="13"/>
      <c r="G173" s="13"/>
      <c r="H173" s="13"/>
      <c r="I173" s="13"/>
      <c r="J173" s="13">
        <v>0</v>
      </c>
      <c r="K173" s="4"/>
      <c r="L173" s="4"/>
      <c r="M173" s="4"/>
      <c r="N173" s="4"/>
      <c r="O173" s="15"/>
      <c r="P173" s="4"/>
      <c r="Q173" s="338"/>
      <c r="R173" s="15" t="str">
        <f t="shared" si="42"/>
        <v>No</v>
      </c>
      <c r="S173" s="15" t="str">
        <f t="shared" si="43"/>
        <v>No</v>
      </c>
      <c r="T173" s="221" t="str">
        <f t="shared" si="44"/>
        <v>No</v>
      </c>
      <c r="U173" s="223" t="str">
        <f t="shared" si="45"/>
        <v>N/A</v>
      </c>
      <c r="V173" s="221" t="str">
        <f t="shared" si="46"/>
        <v>No</v>
      </c>
      <c r="W173" s="223" t="str">
        <f t="shared" si="47"/>
        <v>N/A</v>
      </c>
      <c r="X173" s="221" t="str">
        <f t="shared" si="48"/>
        <v>No</v>
      </c>
      <c r="Y173" s="223" t="str">
        <f t="shared" si="49"/>
        <v>N/A</v>
      </c>
      <c r="Z173" s="222" t="str">
        <f t="shared" si="50"/>
        <v>No</v>
      </c>
      <c r="AA173" s="68" t="str">
        <f t="shared" si="51"/>
        <v>N/A</v>
      </c>
      <c r="AB173" s="65" t="str">
        <f t="shared" si="52"/>
        <v>No</v>
      </c>
      <c r="AC173" s="68" t="str">
        <f t="shared" si="53"/>
        <v>N/A</v>
      </c>
      <c r="AD173" s="65" t="str">
        <f t="shared" si="54"/>
        <v>No</v>
      </c>
      <c r="AE173" s="68" t="str">
        <f t="shared" si="55"/>
        <v>N/A</v>
      </c>
      <c r="AF173" s="66"/>
    </row>
    <row r="174" spans="1:32" hidden="1">
      <c r="A174" s="66" t="s">
        <v>30</v>
      </c>
      <c r="B174" s="66" t="s">
        <v>41</v>
      </c>
      <c r="C174" s="66" t="str" cm="1">
        <f t="array" ref="C174">_xlfn.IFNA(_xlfn.IFS(B174="Starter","Starters &amp; Sides",B174="Sides","Starters &amp; Sides"),B174)</f>
        <v>desserts</v>
      </c>
      <c r="D174" s="71" t="s">
        <v>3675</v>
      </c>
      <c r="E174" s="76">
        <v>6.49</v>
      </c>
      <c r="F174" s="13">
        <v>6.49</v>
      </c>
      <c r="G174" s="13">
        <v>6.49</v>
      </c>
      <c r="H174" s="13">
        <v>6.99</v>
      </c>
      <c r="I174" s="13">
        <v>6.99</v>
      </c>
      <c r="J174" s="13">
        <v>6.99</v>
      </c>
      <c r="K174" s="4">
        <v>7.39</v>
      </c>
      <c r="L174" s="4">
        <v>7.39</v>
      </c>
      <c r="M174" s="4">
        <v>7.79</v>
      </c>
      <c r="N174" s="4">
        <v>7.79</v>
      </c>
      <c r="O174" s="15">
        <v>7.99</v>
      </c>
      <c r="P174" s="4">
        <v>7.99</v>
      </c>
      <c r="Q174" s="338"/>
      <c r="R174" s="15" t="str">
        <f t="shared" si="42"/>
        <v>No</v>
      </c>
      <c r="S174" s="15" t="str">
        <f t="shared" si="43"/>
        <v>No</v>
      </c>
      <c r="T174" s="221" t="str">
        <f t="shared" si="44"/>
        <v>No</v>
      </c>
      <c r="U174" s="223" t="str">
        <f t="shared" si="45"/>
        <v>N/A</v>
      </c>
      <c r="V174" s="221" t="str">
        <f t="shared" si="46"/>
        <v>No</v>
      </c>
      <c r="W174" s="223" t="str">
        <f t="shared" si="47"/>
        <v>N/A</v>
      </c>
      <c r="X174" s="221" t="str">
        <f t="shared" si="48"/>
        <v>No</v>
      </c>
      <c r="Y174" s="223" t="str">
        <f t="shared" si="49"/>
        <v>N/A</v>
      </c>
      <c r="Z174" s="222" t="str">
        <f t="shared" si="50"/>
        <v>No</v>
      </c>
      <c r="AA174" s="68" t="str">
        <f t="shared" si="51"/>
        <v>N/A</v>
      </c>
      <c r="AB174" s="65" t="str">
        <f t="shared" si="52"/>
        <v>No</v>
      </c>
      <c r="AC174" s="68" t="str">
        <f t="shared" si="53"/>
        <v>N/A</v>
      </c>
      <c r="AD174" s="65" t="str">
        <f t="shared" si="54"/>
        <v>No</v>
      </c>
      <c r="AE174" s="68" t="str">
        <f t="shared" si="55"/>
        <v>N/A</v>
      </c>
      <c r="AF174" s="66"/>
    </row>
    <row r="175" spans="1:32" hidden="1">
      <c r="A175" s="66" t="s">
        <v>30</v>
      </c>
      <c r="B175" s="66" t="s">
        <v>41</v>
      </c>
      <c r="C175" s="66" t="str" cm="1">
        <f t="array" ref="C175">_xlfn.IFNA(_xlfn.IFS(B175="Starter","Starters &amp; Sides",B175="Sides","Starters &amp; Sides"),B175)</f>
        <v>desserts</v>
      </c>
      <c r="D175" s="71" t="s">
        <v>3676</v>
      </c>
      <c r="E175" s="76">
        <v>6.49</v>
      </c>
      <c r="F175" s="13">
        <v>6.49</v>
      </c>
      <c r="G175" s="13">
        <v>6.49</v>
      </c>
      <c r="H175" s="13">
        <v>6.79</v>
      </c>
      <c r="I175" s="13">
        <v>6.99</v>
      </c>
      <c r="J175" s="13">
        <v>6.99</v>
      </c>
      <c r="K175" s="4">
        <v>7.39</v>
      </c>
      <c r="L175" s="4">
        <v>7.39</v>
      </c>
      <c r="M175" s="4">
        <v>7.29</v>
      </c>
      <c r="N175" s="4">
        <v>7.29</v>
      </c>
      <c r="O175" s="15">
        <v>7.49</v>
      </c>
      <c r="P175" s="4">
        <v>7.99</v>
      </c>
      <c r="Q175" s="338"/>
      <c r="R175" s="15" t="str">
        <f t="shared" si="42"/>
        <v>No</v>
      </c>
      <c r="S175" s="15" t="str">
        <f t="shared" si="43"/>
        <v>No</v>
      </c>
      <c r="T175" s="221" t="str">
        <f t="shared" si="44"/>
        <v>No</v>
      </c>
      <c r="U175" s="223" t="str">
        <f t="shared" si="45"/>
        <v>N/A</v>
      </c>
      <c r="V175" s="221" t="str">
        <f t="shared" si="46"/>
        <v>No</v>
      </c>
      <c r="W175" s="223" t="str">
        <f t="shared" si="47"/>
        <v>N/A</v>
      </c>
      <c r="X175" s="221" t="str">
        <f t="shared" si="48"/>
        <v>No</v>
      </c>
      <c r="Y175" s="223" t="str">
        <f t="shared" si="49"/>
        <v>N/A</v>
      </c>
      <c r="Z175" s="222" t="str">
        <f t="shared" si="50"/>
        <v>No</v>
      </c>
      <c r="AA175" s="68" t="str">
        <f t="shared" si="51"/>
        <v>N/A</v>
      </c>
      <c r="AB175" s="65" t="str">
        <f t="shared" si="52"/>
        <v>No</v>
      </c>
      <c r="AC175" s="68" t="str">
        <f t="shared" si="53"/>
        <v>N/A</v>
      </c>
      <c r="AD175" s="65" t="str">
        <f t="shared" si="54"/>
        <v>No</v>
      </c>
      <c r="AE175" s="68" t="str">
        <f t="shared" si="55"/>
        <v>N/A</v>
      </c>
      <c r="AF175" s="66"/>
    </row>
    <row r="176" spans="1:32" hidden="1">
      <c r="A176" s="66" t="s">
        <v>30</v>
      </c>
      <c r="B176" s="66" t="s">
        <v>41</v>
      </c>
      <c r="C176" s="66" t="str" cm="1">
        <f t="array" ref="C176">_xlfn.IFNA(_xlfn.IFS(B176="Starter","Starters &amp; Sides",B176="Sides","Starters &amp; Sides"),B176)</f>
        <v>desserts</v>
      </c>
      <c r="D176" s="71" t="s">
        <v>3677</v>
      </c>
      <c r="E176" s="76">
        <v>3.99</v>
      </c>
      <c r="F176" s="13">
        <v>3.99</v>
      </c>
      <c r="G176" s="13">
        <v>3.99</v>
      </c>
      <c r="H176" s="13">
        <v>4.49</v>
      </c>
      <c r="I176" s="13">
        <v>4.6900000000000004</v>
      </c>
      <c r="J176" s="13">
        <v>4.99</v>
      </c>
      <c r="K176" s="4">
        <v>4.99</v>
      </c>
      <c r="L176" s="4">
        <v>4.99</v>
      </c>
      <c r="M176" s="4">
        <v>5.29</v>
      </c>
      <c r="N176" s="4">
        <v>5.29</v>
      </c>
      <c r="O176" s="15">
        <v>5.49</v>
      </c>
      <c r="P176" s="4">
        <v>5.49</v>
      </c>
      <c r="Q176" s="338"/>
      <c r="R176" s="15" t="str">
        <f t="shared" si="42"/>
        <v>No</v>
      </c>
      <c r="S176" s="15" t="str">
        <f t="shared" si="43"/>
        <v>No</v>
      </c>
      <c r="T176" s="221" t="str">
        <f t="shared" si="44"/>
        <v>No</v>
      </c>
      <c r="U176" s="223" t="str">
        <f t="shared" si="45"/>
        <v>N/A</v>
      </c>
      <c r="V176" s="221" t="str">
        <f t="shared" si="46"/>
        <v>No</v>
      </c>
      <c r="W176" s="223" t="str">
        <f t="shared" si="47"/>
        <v>N/A</v>
      </c>
      <c r="X176" s="221" t="str">
        <f t="shared" si="48"/>
        <v>No</v>
      </c>
      <c r="Y176" s="223" t="str">
        <f t="shared" si="49"/>
        <v>N/A</v>
      </c>
      <c r="Z176" s="222" t="str">
        <f t="shared" si="50"/>
        <v>No</v>
      </c>
      <c r="AA176" s="68" t="str">
        <f t="shared" si="51"/>
        <v>N/A</v>
      </c>
      <c r="AB176" s="65" t="str">
        <f t="shared" si="52"/>
        <v>No</v>
      </c>
      <c r="AC176" s="68" t="str">
        <f t="shared" si="53"/>
        <v>N/A</v>
      </c>
      <c r="AD176" s="65" t="str">
        <f t="shared" si="54"/>
        <v>No</v>
      </c>
      <c r="AE176" s="68" t="str">
        <f t="shared" si="55"/>
        <v>N/A</v>
      </c>
      <c r="AF176" s="66"/>
    </row>
    <row r="177" spans="1:32" hidden="1">
      <c r="A177" s="66" t="s">
        <v>30</v>
      </c>
      <c r="B177" s="66" t="s">
        <v>41</v>
      </c>
      <c r="C177" s="66" t="str" cm="1">
        <f t="array" ref="C177">_xlfn.IFNA(_xlfn.IFS(B177="Starter","Starters &amp; Sides",B177="Sides","Starters &amp; Sides"),B177)</f>
        <v>desserts</v>
      </c>
      <c r="D177" s="315" t="s">
        <v>3678</v>
      </c>
      <c r="E177" s="76">
        <v>4.3899999999999997</v>
      </c>
      <c r="F177" s="13">
        <v>4.3899999999999997</v>
      </c>
      <c r="G177" s="13">
        <v>4.3899999999999997</v>
      </c>
      <c r="H177" s="13">
        <v>4.3899999999999997</v>
      </c>
      <c r="I177" s="13">
        <v>4.3899999999999997</v>
      </c>
      <c r="J177" s="13">
        <v>4.3899999999999997</v>
      </c>
      <c r="K177" s="4"/>
      <c r="L177" s="4"/>
      <c r="M177" s="4"/>
      <c r="N177" s="4"/>
      <c r="O177" s="15"/>
      <c r="P177" s="4"/>
      <c r="Q177" s="338"/>
      <c r="R177" s="15" t="str">
        <f t="shared" si="42"/>
        <v>No</v>
      </c>
      <c r="S177" s="15" t="str">
        <f t="shared" si="43"/>
        <v>No</v>
      </c>
      <c r="T177" s="221" t="str">
        <f t="shared" si="44"/>
        <v>No</v>
      </c>
      <c r="U177" s="223" t="str">
        <f t="shared" si="45"/>
        <v>N/A</v>
      </c>
      <c r="V177" s="221" t="str">
        <f t="shared" si="46"/>
        <v>No</v>
      </c>
      <c r="W177" s="223" t="str">
        <f t="shared" si="47"/>
        <v>N/A</v>
      </c>
      <c r="X177" s="221" t="str">
        <f t="shared" si="48"/>
        <v>No</v>
      </c>
      <c r="Y177" s="223" t="str">
        <f t="shared" si="49"/>
        <v>N/A</v>
      </c>
      <c r="Z177" s="222" t="str">
        <f t="shared" si="50"/>
        <v>No</v>
      </c>
      <c r="AA177" s="68" t="str">
        <f t="shared" si="51"/>
        <v>N/A</v>
      </c>
      <c r="AB177" s="65" t="str">
        <f t="shared" si="52"/>
        <v>No</v>
      </c>
      <c r="AC177" s="68" t="str">
        <f t="shared" si="53"/>
        <v>N/A</v>
      </c>
      <c r="AD177" s="65" t="str">
        <f t="shared" si="54"/>
        <v>No</v>
      </c>
      <c r="AE177" s="68" t="str">
        <f t="shared" si="55"/>
        <v>N/A</v>
      </c>
      <c r="AF177" s="66"/>
    </row>
    <row r="178" spans="1:32" hidden="1">
      <c r="A178" s="66" t="s">
        <v>30</v>
      </c>
      <c r="B178" s="66" t="s">
        <v>41</v>
      </c>
      <c r="C178" s="66" t="str" cm="1">
        <f t="array" ref="C178">_xlfn.IFNA(_xlfn.IFS(B178="Starter","Starters &amp; Sides",B178="Sides","Starters &amp; Sides"),B178)</f>
        <v>desserts</v>
      </c>
      <c r="D178" s="315" t="s">
        <v>3679</v>
      </c>
      <c r="E178" s="76">
        <v>9.99</v>
      </c>
      <c r="F178" s="13">
        <v>9.99</v>
      </c>
      <c r="G178" s="13">
        <v>9.99</v>
      </c>
      <c r="H178" s="13">
        <v>9.99</v>
      </c>
      <c r="I178" s="13">
        <v>9.99</v>
      </c>
      <c r="J178" s="13">
        <v>0</v>
      </c>
      <c r="K178" s="4"/>
      <c r="L178" s="4"/>
      <c r="M178" s="4"/>
      <c r="N178" s="4"/>
      <c r="O178" s="15"/>
      <c r="P178" s="4"/>
      <c r="Q178" s="338"/>
      <c r="R178" s="15" t="str">
        <f t="shared" si="42"/>
        <v>No</v>
      </c>
      <c r="S178" s="15" t="str">
        <f t="shared" si="43"/>
        <v>No</v>
      </c>
      <c r="T178" s="221" t="str">
        <f t="shared" si="44"/>
        <v>No</v>
      </c>
      <c r="U178" s="223" t="str">
        <f t="shared" si="45"/>
        <v>N/A</v>
      </c>
      <c r="V178" s="221" t="str">
        <f t="shared" si="46"/>
        <v>No</v>
      </c>
      <c r="W178" s="223" t="str">
        <f t="shared" si="47"/>
        <v>N/A</v>
      </c>
      <c r="X178" s="221" t="str">
        <f t="shared" si="48"/>
        <v>No</v>
      </c>
      <c r="Y178" s="223" t="str">
        <f t="shared" si="49"/>
        <v>N/A</v>
      </c>
      <c r="Z178" s="222" t="str">
        <f t="shared" si="50"/>
        <v>No</v>
      </c>
      <c r="AA178" s="68" t="str">
        <f t="shared" si="51"/>
        <v>N/A</v>
      </c>
      <c r="AB178" s="65" t="str">
        <f t="shared" si="52"/>
        <v>No</v>
      </c>
      <c r="AC178" s="68" t="str">
        <f t="shared" si="53"/>
        <v>N/A</v>
      </c>
      <c r="AD178" s="65" t="str">
        <f t="shared" si="54"/>
        <v>No</v>
      </c>
      <c r="AE178" s="68" t="str">
        <f t="shared" si="55"/>
        <v>N/A</v>
      </c>
      <c r="AF178" s="66"/>
    </row>
    <row r="179" spans="1:32" hidden="1">
      <c r="A179" s="66" t="s">
        <v>30</v>
      </c>
      <c r="B179" s="66" t="s">
        <v>41</v>
      </c>
      <c r="C179" s="66" t="str" cm="1">
        <f t="array" ref="C179">_xlfn.IFNA(_xlfn.IFS(B179="Starter","Starters &amp; Sides",B179="Sides","Starters &amp; Sides"),B179)</f>
        <v>desserts</v>
      </c>
      <c r="D179" s="71" t="s">
        <v>3680</v>
      </c>
      <c r="E179" s="76"/>
      <c r="F179" s="13"/>
      <c r="G179" s="13"/>
      <c r="H179" s="13"/>
      <c r="I179" s="13"/>
      <c r="J179" s="13"/>
      <c r="K179" s="4"/>
      <c r="L179" s="4"/>
      <c r="M179" s="4">
        <v>7.79</v>
      </c>
      <c r="N179" s="4">
        <v>7.79</v>
      </c>
      <c r="O179" s="15">
        <v>7.99</v>
      </c>
      <c r="P179" s="4"/>
      <c r="Q179" s="338"/>
      <c r="R179" s="15" t="str">
        <f t="shared" si="42"/>
        <v>No</v>
      </c>
      <c r="S179" s="15" t="str">
        <f t="shared" si="43"/>
        <v>No</v>
      </c>
      <c r="T179" s="221" t="str">
        <f t="shared" si="44"/>
        <v>No</v>
      </c>
      <c r="U179" s="223" t="str">
        <f t="shared" si="45"/>
        <v>N/A</v>
      </c>
      <c r="V179" s="221" t="str">
        <f t="shared" si="46"/>
        <v>No</v>
      </c>
      <c r="W179" s="223" t="str">
        <f t="shared" si="47"/>
        <v>N/A</v>
      </c>
      <c r="X179" s="221" t="str">
        <f t="shared" si="48"/>
        <v>No</v>
      </c>
      <c r="Y179" s="223" t="str">
        <f t="shared" si="49"/>
        <v>N/A</v>
      </c>
      <c r="Z179" s="222" t="str">
        <f t="shared" si="50"/>
        <v>No</v>
      </c>
      <c r="AA179" s="68" t="str">
        <f t="shared" si="51"/>
        <v>N/A</v>
      </c>
      <c r="AB179" s="65" t="str">
        <f t="shared" si="52"/>
        <v>No</v>
      </c>
      <c r="AC179" s="68" t="str">
        <f t="shared" si="53"/>
        <v>N/A</v>
      </c>
      <c r="AD179" s="65" t="str">
        <f t="shared" si="54"/>
        <v>No</v>
      </c>
      <c r="AE179" s="68" t="str">
        <f t="shared" si="55"/>
        <v>N/A</v>
      </c>
      <c r="AF179" s="66"/>
    </row>
    <row r="180" spans="1:32" hidden="1">
      <c r="A180" s="291" t="s">
        <v>30</v>
      </c>
      <c r="B180" s="291" t="s">
        <v>41</v>
      </c>
      <c r="C180" s="291" t="str" cm="1">
        <f t="array" ref="C180">_xlfn.IFNA(_xlfn.IFS(B180="Starter","Starters &amp; Sides",B180="Sides","Starters &amp; Sides"),B180)</f>
        <v>desserts</v>
      </c>
      <c r="D180" s="292" t="s">
        <v>3681</v>
      </c>
      <c r="E180" s="305">
        <v>6.49</v>
      </c>
      <c r="F180" s="33">
        <v>6.49</v>
      </c>
      <c r="G180" s="33">
        <v>6.49</v>
      </c>
      <c r="H180" s="33">
        <v>6.89</v>
      </c>
      <c r="I180" s="33">
        <v>6.99</v>
      </c>
      <c r="J180" s="33">
        <v>6.99</v>
      </c>
      <c r="K180" s="7">
        <v>7.39</v>
      </c>
      <c r="L180" s="7">
        <v>7.39</v>
      </c>
      <c r="M180" s="7">
        <v>7.99</v>
      </c>
      <c r="N180" s="7">
        <v>7.99</v>
      </c>
      <c r="O180" s="21">
        <v>7.99</v>
      </c>
      <c r="P180" s="4"/>
      <c r="Q180" s="338"/>
      <c r="R180" s="15" t="str">
        <f t="shared" si="42"/>
        <v>No</v>
      </c>
      <c r="S180" s="15" t="str">
        <f t="shared" si="43"/>
        <v>No</v>
      </c>
      <c r="T180" s="221" t="str">
        <f t="shared" si="44"/>
        <v>No</v>
      </c>
      <c r="U180" s="223" t="str">
        <f t="shared" si="45"/>
        <v>N/A</v>
      </c>
      <c r="V180" s="221" t="str">
        <f t="shared" si="46"/>
        <v>No</v>
      </c>
      <c r="W180" s="223" t="str">
        <f t="shared" si="47"/>
        <v>N/A</v>
      </c>
      <c r="X180" s="221" t="str">
        <f t="shared" si="48"/>
        <v>No</v>
      </c>
      <c r="Y180" s="223" t="str">
        <f t="shared" si="49"/>
        <v>N/A</v>
      </c>
      <c r="Z180" s="222" t="str">
        <f t="shared" si="50"/>
        <v>No</v>
      </c>
      <c r="AA180" s="68" t="str">
        <f t="shared" si="51"/>
        <v>N/A</v>
      </c>
      <c r="AB180" s="65" t="str">
        <f t="shared" si="52"/>
        <v>No</v>
      </c>
      <c r="AC180" s="68" t="str">
        <f t="shared" si="53"/>
        <v>N/A</v>
      </c>
      <c r="AD180" s="65" t="str">
        <f t="shared" si="54"/>
        <v>No</v>
      </c>
      <c r="AE180" s="68" t="str">
        <f t="shared" si="55"/>
        <v>N/A</v>
      </c>
      <c r="AF180" s="66"/>
    </row>
    <row r="181" spans="1:32" s="306" customFormat="1" hidden="1">
      <c r="A181" s="306" t="s">
        <v>30</v>
      </c>
      <c r="B181" s="306" t="s">
        <v>41</v>
      </c>
      <c r="C181" s="306" t="s">
        <v>41</v>
      </c>
      <c r="D181" s="307" t="s">
        <v>3682</v>
      </c>
      <c r="E181" s="308"/>
      <c r="F181" s="308"/>
      <c r="G181" s="308"/>
      <c r="H181" s="308"/>
      <c r="I181" s="308"/>
      <c r="J181" s="308"/>
      <c r="K181" s="309"/>
      <c r="L181" s="309"/>
      <c r="M181" s="309"/>
      <c r="N181" s="309"/>
      <c r="O181" s="380">
        <v>7.99</v>
      </c>
      <c r="P181" s="4">
        <v>7.99</v>
      </c>
      <c r="Q181" s="338"/>
      <c r="R181" s="15" t="str">
        <f t="shared" si="42"/>
        <v>No</v>
      </c>
      <c r="S181" s="15" t="str">
        <f t="shared" si="43"/>
        <v>No</v>
      </c>
      <c r="T181" s="221" t="str">
        <f t="shared" si="44"/>
        <v>No</v>
      </c>
      <c r="U181" s="223" t="str">
        <f t="shared" si="45"/>
        <v>N/A</v>
      </c>
      <c r="V181" s="221" t="str">
        <f t="shared" si="46"/>
        <v>No</v>
      </c>
      <c r="W181" s="223" t="str">
        <f t="shared" si="47"/>
        <v>N/A</v>
      </c>
      <c r="X181" s="221" t="str">
        <f t="shared" si="48"/>
        <v>No</v>
      </c>
      <c r="Y181" s="223" t="str">
        <f t="shared" si="49"/>
        <v>N/A</v>
      </c>
      <c r="Z181" s="222" t="str">
        <f t="shared" si="50"/>
        <v>No</v>
      </c>
      <c r="AA181" s="68" t="str">
        <f t="shared" si="51"/>
        <v>N/A</v>
      </c>
      <c r="AB181" s="65" t="str">
        <f t="shared" si="52"/>
        <v>No</v>
      </c>
      <c r="AC181" s="68" t="str">
        <f t="shared" si="53"/>
        <v>N/A</v>
      </c>
      <c r="AD181" s="65" t="str">
        <f t="shared" si="54"/>
        <v>No</v>
      </c>
      <c r="AE181" s="68" t="str">
        <f t="shared" si="55"/>
        <v>N/A</v>
      </c>
      <c r="AF181" s="66"/>
    </row>
    <row r="182" spans="1:32" hidden="1">
      <c r="A182" s="345" t="s">
        <v>30</v>
      </c>
      <c r="B182" s="345" t="s">
        <v>41</v>
      </c>
      <c r="C182" s="345" t="s">
        <v>41</v>
      </c>
      <c r="D182" s="346" t="s">
        <v>3683</v>
      </c>
      <c r="E182" s="347"/>
      <c r="F182" s="347"/>
      <c r="G182" s="347"/>
      <c r="H182" s="347"/>
      <c r="I182" s="347"/>
      <c r="J182" s="347"/>
      <c r="K182" s="348"/>
      <c r="L182" s="348"/>
      <c r="M182" s="348"/>
      <c r="N182" s="348"/>
      <c r="O182" s="381">
        <v>4.99</v>
      </c>
      <c r="P182" s="4">
        <v>4.99</v>
      </c>
      <c r="Q182" s="338"/>
      <c r="R182" s="15" t="str">
        <f t="shared" si="42"/>
        <v>No</v>
      </c>
      <c r="S182" s="15" t="str">
        <f t="shared" si="43"/>
        <v>No</v>
      </c>
      <c r="T182" s="221" t="str">
        <f t="shared" si="44"/>
        <v>No</v>
      </c>
      <c r="U182" s="223" t="str">
        <f t="shared" si="45"/>
        <v>N/A</v>
      </c>
      <c r="V182" s="221" t="str">
        <f t="shared" si="46"/>
        <v>No</v>
      </c>
      <c r="W182" s="223" t="str">
        <f t="shared" si="47"/>
        <v>N/A</v>
      </c>
      <c r="X182" s="221" t="str">
        <f t="shared" si="48"/>
        <v>No</v>
      </c>
      <c r="Y182" s="223" t="str">
        <f t="shared" si="49"/>
        <v>N/A</v>
      </c>
      <c r="Z182" s="222" t="str">
        <f t="shared" si="50"/>
        <v>No</v>
      </c>
      <c r="AA182" s="68" t="str">
        <f t="shared" si="51"/>
        <v>N/A</v>
      </c>
      <c r="AB182" s="65" t="str">
        <f t="shared" si="52"/>
        <v>No</v>
      </c>
      <c r="AC182" s="68" t="str">
        <f t="shared" si="53"/>
        <v>N/A</v>
      </c>
      <c r="AD182" s="65" t="str">
        <f t="shared" si="54"/>
        <v>No</v>
      </c>
      <c r="AE182" s="68" t="str">
        <f t="shared" si="55"/>
        <v>N/A</v>
      </c>
      <c r="AF182" s="66"/>
    </row>
    <row r="183" spans="1:32">
      <c r="A183" s="8" t="s">
        <v>30</v>
      </c>
      <c r="B183" s="8" t="s">
        <v>39</v>
      </c>
      <c r="C183" s="8" t="str" cm="1">
        <f t="array" ref="C183">_xlfn.IFNA(_xlfn.IFS(B183="Starter","Starters &amp; Sides",B183="Sides","Starters &amp; Sides"),B183)</f>
        <v>Starters &amp; Sides</v>
      </c>
      <c r="D183" s="8" t="s">
        <v>3684</v>
      </c>
      <c r="E183" s="8"/>
      <c r="F183" s="8"/>
      <c r="G183" s="8"/>
      <c r="H183" s="8"/>
      <c r="I183" s="8"/>
      <c r="J183" s="8"/>
      <c r="K183" s="8"/>
      <c r="L183" s="8"/>
      <c r="M183" s="8"/>
      <c r="N183" s="8"/>
      <c r="O183" s="61"/>
      <c r="P183" s="4">
        <v>8.49</v>
      </c>
      <c r="Q183" s="338"/>
      <c r="R183" s="15" t="str">
        <f t="shared" si="42"/>
        <v>No</v>
      </c>
      <c r="S183" s="15" t="str">
        <f t="shared" si="43"/>
        <v>No</v>
      </c>
      <c r="T183" s="221" t="str">
        <f t="shared" si="44"/>
        <v>No</v>
      </c>
      <c r="U183" s="223" t="str">
        <f t="shared" si="45"/>
        <v>N/A</v>
      </c>
      <c r="V183" s="221" t="str">
        <f t="shared" si="46"/>
        <v>No</v>
      </c>
      <c r="W183" s="223" t="str">
        <f t="shared" si="47"/>
        <v>N/A</v>
      </c>
      <c r="X183" s="221" t="str">
        <f t="shared" si="48"/>
        <v>No</v>
      </c>
      <c r="Y183" s="223" t="str">
        <f t="shared" si="49"/>
        <v>N/A</v>
      </c>
      <c r="Z183" s="222" t="str">
        <f t="shared" si="50"/>
        <v>No</v>
      </c>
      <c r="AA183" s="68" t="str">
        <f t="shared" si="51"/>
        <v>N/A</v>
      </c>
      <c r="AB183" s="65" t="str">
        <f t="shared" si="52"/>
        <v>No</v>
      </c>
      <c r="AC183" s="68" t="str">
        <f t="shared" si="53"/>
        <v>N/A</v>
      </c>
      <c r="AD183" s="65" t="str">
        <f t="shared" si="54"/>
        <v>No</v>
      </c>
      <c r="AE183" s="68" t="str">
        <f t="shared" si="55"/>
        <v>N/A</v>
      </c>
      <c r="AF183" s="66"/>
    </row>
    <row r="184" spans="1:32">
      <c r="A184" s="8" t="s">
        <v>30</v>
      </c>
      <c r="B184" s="8" t="s">
        <v>39</v>
      </c>
      <c r="C184" s="8" t="str" cm="1">
        <f t="array" ref="C184">_xlfn.IFNA(_xlfn.IFS(B184="Starter","Starters &amp; Sides",B184="Sides","Starters &amp; Sides"),B184)</f>
        <v>Starters &amp; Sides</v>
      </c>
      <c r="D184" s="8" t="s">
        <v>3685</v>
      </c>
      <c r="E184" s="8"/>
      <c r="F184" s="8"/>
      <c r="G184" s="8"/>
      <c r="H184" s="8"/>
      <c r="I184" s="8"/>
      <c r="J184" s="8"/>
      <c r="K184" s="8"/>
      <c r="L184" s="8"/>
      <c r="M184" s="8"/>
      <c r="N184" s="8"/>
      <c r="O184" s="61"/>
      <c r="P184" s="4">
        <v>7.99</v>
      </c>
      <c r="Q184" s="338"/>
      <c r="R184" s="15" t="str">
        <f t="shared" si="42"/>
        <v>No</v>
      </c>
      <c r="S184" s="15" t="str">
        <f t="shared" si="43"/>
        <v>No</v>
      </c>
      <c r="T184" s="221" t="str">
        <f t="shared" si="44"/>
        <v>No</v>
      </c>
      <c r="U184" s="223" t="str">
        <f t="shared" si="45"/>
        <v>N/A</v>
      </c>
      <c r="V184" s="221" t="str">
        <f t="shared" si="46"/>
        <v>No</v>
      </c>
      <c r="W184" s="223" t="str">
        <f t="shared" si="47"/>
        <v>N/A</v>
      </c>
      <c r="X184" s="221" t="str">
        <f t="shared" si="48"/>
        <v>No</v>
      </c>
      <c r="Y184" s="223" t="str">
        <f t="shared" si="49"/>
        <v>N/A</v>
      </c>
      <c r="Z184" s="222" t="str">
        <f t="shared" si="50"/>
        <v>No</v>
      </c>
      <c r="AA184" s="68" t="str">
        <f t="shared" si="51"/>
        <v>N/A</v>
      </c>
      <c r="AB184" s="65" t="str">
        <f t="shared" si="52"/>
        <v>No</v>
      </c>
      <c r="AC184" s="68" t="str">
        <f t="shared" si="53"/>
        <v>N/A</v>
      </c>
      <c r="AD184" s="65" t="str">
        <f t="shared" si="54"/>
        <v>No</v>
      </c>
      <c r="AE184" s="68" t="str">
        <f t="shared" si="55"/>
        <v>N/A</v>
      </c>
      <c r="AF184" s="66"/>
    </row>
    <row r="185" spans="1:32">
      <c r="A185" s="8" t="s">
        <v>30</v>
      </c>
      <c r="B185" s="8" t="s">
        <v>39</v>
      </c>
      <c r="C185" s="8" t="str" cm="1">
        <f t="array" ref="C185">_xlfn.IFNA(_xlfn.IFS(B185="Starter","Starters &amp; Sides",B185="Sides","Starters &amp; Sides"),B185)</f>
        <v>Starters &amp; Sides</v>
      </c>
      <c r="D185" s="8" t="s">
        <v>3686</v>
      </c>
      <c r="E185" s="8"/>
      <c r="F185" s="8"/>
      <c r="G185" s="8"/>
      <c r="H185" s="8"/>
      <c r="I185" s="8"/>
      <c r="J185" s="8"/>
      <c r="K185" s="8"/>
      <c r="L185" s="8"/>
      <c r="M185" s="8"/>
      <c r="N185" s="8"/>
      <c r="O185" s="61"/>
      <c r="P185" s="4">
        <v>13.99</v>
      </c>
      <c r="Q185" s="338"/>
      <c r="R185" s="15" t="str">
        <f t="shared" si="42"/>
        <v>No</v>
      </c>
      <c r="S185" s="15" t="str">
        <f t="shared" si="43"/>
        <v>No</v>
      </c>
      <c r="T185" s="221" t="str">
        <f t="shared" si="44"/>
        <v>No</v>
      </c>
      <c r="U185" s="223" t="str">
        <f t="shared" si="45"/>
        <v>N/A</v>
      </c>
      <c r="V185" s="221" t="str">
        <f t="shared" si="46"/>
        <v>No</v>
      </c>
      <c r="W185" s="223" t="str">
        <f t="shared" si="47"/>
        <v>N/A</v>
      </c>
      <c r="X185" s="221" t="str">
        <f t="shared" si="48"/>
        <v>No</v>
      </c>
      <c r="Y185" s="223" t="str">
        <f t="shared" si="49"/>
        <v>N/A</v>
      </c>
      <c r="Z185" s="222" t="str">
        <f t="shared" si="50"/>
        <v>No</v>
      </c>
      <c r="AA185" s="68" t="str">
        <f t="shared" si="51"/>
        <v>N/A</v>
      </c>
      <c r="AB185" s="65" t="str">
        <f t="shared" si="52"/>
        <v>No</v>
      </c>
      <c r="AC185" s="68" t="str">
        <f t="shared" si="53"/>
        <v>N/A</v>
      </c>
      <c r="AD185" s="65" t="str">
        <f t="shared" si="54"/>
        <v>No</v>
      </c>
      <c r="AE185" s="68" t="str">
        <f t="shared" si="55"/>
        <v>N/A</v>
      </c>
      <c r="AF185" s="66"/>
    </row>
    <row r="186" spans="1:32">
      <c r="A186" s="8" t="s">
        <v>30</v>
      </c>
      <c r="B186" s="8" t="s">
        <v>39</v>
      </c>
      <c r="C186" s="8" t="str" cm="1">
        <f t="array" ref="C186">_xlfn.IFNA(_xlfn.IFS(B186="Starter","Starters &amp; Sides",B186="Sides","Starters &amp; Sides"),B186)</f>
        <v>Starters &amp; Sides</v>
      </c>
      <c r="D186" s="8" t="s">
        <v>3687</v>
      </c>
      <c r="E186" s="8"/>
      <c r="F186" s="8"/>
      <c r="G186" s="8"/>
      <c r="H186" s="8"/>
      <c r="I186" s="8"/>
      <c r="J186" s="8"/>
      <c r="K186" s="8"/>
      <c r="L186" s="8"/>
      <c r="M186" s="8"/>
      <c r="N186" s="8"/>
      <c r="O186" s="61"/>
      <c r="P186" s="4">
        <v>4.99</v>
      </c>
      <c r="Q186" s="338"/>
      <c r="R186" s="15" t="str">
        <f t="shared" si="42"/>
        <v>No</v>
      </c>
      <c r="S186" s="15" t="str">
        <f t="shared" si="43"/>
        <v>No</v>
      </c>
      <c r="T186" s="221" t="str">
        <f t="shared" si="44"/>
        <v>No</v>
      </c>
      <c r="U186" s="223" t="str">
        <f t="shared" si="45"/>
        <v>N/A</v>
      </c>
      <c r="V186" s="221" t="str">
        <f t="shared" si="46"/>
        <v>No</v>
      </c>
      <c r="W186" s="223" t="str">
        <f t="shared" si="47"/>
        <v>N/A</v>
      </c>
      <c r="X186" s="221" t="str">
        <f t="shared" si="48"/>
        <v>No</v>
      </c>
      <c r="Y186" s="223" t="str">
        <f t="shared" si="49"/>
        <v>N/A</v>
      </c>
      <c r="Z186" s="222" t="str">
        <f t="shared" si="50"/>
        <v>No</v>
      </c>
      <c r="AA186" s="68" t="str">
        <f t="shared" si="51"/>
        <v>N/A</v>
      </c>
      <c r="AB186" s="65" t="str">
        <f t="shared" si="52"/>
        <v>No</v>
      </c>
      <c r="AC186" s="68" t="str">
        <f t="shared" si="53"/>
        <v>N/A</v>
      </c>
      <c r="AD186" s="65" t="str">
        <f t="shared" si="54"/>
        <v>No</v>
      </c>
      <c r="AE186" s="68" t="str">
        <f t="shared" si="55"/>
        <v>N/A</v>
      </c>
      <c r="AF186" s="66"/>
    </row>
    <row r="187" spans="1:32">
      <c r="A187" s="8" t="s">
        <v>30</v>
      </c>
      <c r="B187" s="8" t="s">
        <v>39</v>
      </c>
      <c r="C187" s="8" t="str" cm="1">
        <f t="array" ref="C187">_xlfn.IFNA(_xlfn.IFS(B187="Starter","Starters &amp; Sides",B187="Sides","Starters &amp; Sides"),B187)</f>
        <v>Starters &amp; Sides</v>
      </c>
      <c r="D187" s="8" t="s">
        <v>3688</v>
      </c>
      <c r="E187" s="8"/>
      <c r="F187" s="8"/>
      <c r="G187" s="8"/>
      <c r="H187" s="8"/>
      <c r="I187" s="8"/>
      <c r="J187" s="8"/>
      <c r="K187" s="8"/>
      <c r="L187" s="8"/>
      <c r="M187" s="8"/>
      <c r="N187" s="8"/>
      <c r="O187" s="61"/>
      <c r="P187" s="4">
        <v>8.49</v>
      </c>
      <c r="Q187" s="338"/>
      <c r="R187" s="15" t="str">
        <f t="shared" si="42"/>
        <v>No</v>
      </c>
      <c r="S187" s="15" t="str">
        <f t="shared" si="43"/>
        <v>No</v>
      </c>
      <c r="T187" s="221" t="str">
        <f t="shared" si="44"/>
        <v>No</v>
      </c>
      <c r="U187" s="223" t="str">
        <f t="shared" si="45"/>
        <v>N/A</v>
      </c>
      <c r="V187" s="221" t="str">
        <f t="shared" si="46"/>
        <v>No</v>
      </c>
      <c r="W187" s="223" t="str">
        <f t="shared" si="47"/>
        <v>N/A</v>
      </c>
      <c r="X187" s="221" t="str">
        <f t="shared" si="48"/>
        <v>No</v>
      </c>
      <c r="Y187" s="223" t="str">
        <f t="shared" si="49"/>
        <v>N/A</v>
      </c>
      <c r="Z187" s="222" t="str">
        <f t="shared" si="50"/>
        <v>No</v>
      </c>
      <c r="AA187" s="68" t="str">
        <f t="shared" si="51"/>
        <v>N/A</v>
      </c>
      <c r="AB187" s="65" t="str">
        <f t="shared" si="52"/>
        <v>No</v>
      </c>
      <c r="AC187" s="68" t="str">
        <f t="shared" si="53"/>
        <v>N/A</v>
      </c>
      <c r="AD187" s="65" t="str">
        <f t="shared" si="54"/>
        <v>No</v>
      </c>
      <c r="AE187" s="68" t="str">
        <f t="shared" si="55"/>
        <v>N/A</v>
      </c>
      <c r="AF187" s="66"/>
    </row>
    <row r="188" spans="1:32">
      <c r="A188" s="8" t="s">
        <v>30</v>
      </c>
      <c r="B188" s="8" t="s">
        <v>39</v>
      </c>
      <c r="C188" s="8" t="str" cm="1">
        <f t="array" ref="C188">_xlfn.IFNA(_xlfn.IFS(B188="Starter","Starters &amp; Sides",B188="Sides","Starters &amp; Sides"),B188)</f>
        <v>Starters &amp; Sides</v>
      </c>
      <c r="D188" s="8" t="s">
        <v>3689</v>
      </c>
      <c r="E188" s="8"/>
      <c r="F188" s="8"/>
      <c r="G188" s="8"/>
      <c r="H188" s="8"/>
      <c r="I188" s="8"/>
      <c r="J188" s="8"/>
      <c r="K188" s="8"/>
      <c r="L188" s="8"/>
      <c r="M188" s="8"/>
      <c r="N188" s="8"/>
      <c r="O188" s="61"/>
      <c r="P188" s="7">
        <v>7.99</v>
      </c>
      <c r="Q188" s="355"/>
      <c r="R188" s="15" t="str">
        <f t="shared" si="42"/>
        <v>No</v>
      </c>
      <c r="S188" s="15" t="str">
        <f t="shared" si="43"/>
        <v>No</v>
      </c>
      <c r="T188" s="340" t="str">
        <f t="shared" si="44"/>
        <v>No</v>
      </c>
      <c r="U188" s="294" t="str">
        <f t="shared" si="45"/>
        <v>N/A</v>
      </c>
      <c r="V188" s="340" t="str">
        <f t="shared" si="46"/>
        <v>No</v>
      </c>
      <c r="W188" s="294" t="str">
        <f t="shared" si="47"/>
        <v>N/A</v>
      </c>
      <c r="X188" s="340" t="str">
        <f t="shared" si="48"/>
        <v>No</v>
      </c>
      <c r="Y188" s="294" t="str">
        <f t="shared" si="49"/>
        <v>N/A</v>
      </c>
      <c r="Z188" s="267" t="str">
        <f t="shared" si="50"/>
        <v>No</v>
      </c>
      <c r="AA188" s="50" t="str">
        <f t="shared" si="51"/>
        <v>N/A</v>
      </c>
      <c r="AB188" s="295" t="str">
        <f t="shared" si="52"/>
        <v>No</v>
      </c>
      <c r="AC188" s="50" t="str">
        <f t="shared" si="53"/>
        <v>N/A</v>
      </c>
      <c r="AD188" s="295" t="str">
        <f t="shared" si="54"/>
        <v>No</v>
      </c>
      <c r="AE188" s="50" t="str">
        <f t="shared" si="55"/>
        <v>N/A</v>
      </c>
      <c r="AF188" s="291"/>
    </row>
    <row r="189" spans="1:32">
      <c r="A189" s="8" t="s">
        <v>30</v>
      </c>
      <c r="B189" s="8" t="s">
        <v>39</v>
      </c>
      <c r="C189" s="8" t="str" cm="1">
        <f t="array" ref="C189">_xlfn.IFNA(_xlfn.IFS(B189="Starter","Starters &amp; Sides",B189="Sides","Starters &amp; Sides"),B189)</f>
        <v>Starters &amp; Sides</v>
      </c>
      <c r="D189" s="8" t="s">
        <v>3690</v>
      </c>
      <c r="E189" s="8"/>
      <c r="F189" s="8"/>
      <c r="G189" s="8"/>
      <c r="H189" s="8"/>
      <c r="I189" s="8"/>
      <c r="J189" s="8"/>
      <c r="K189" s="8"/>
      <c r="L189" s="8"/>
      <c r="M189" s="8"/>
      <c r="N189" s="8"/>
      <c r="O189" s="61"/>
      <c r="P189" s="4">
        <v>7.99</v>
      </c>
      <c r="Q189" s="338"/>
      <c r="R189" s="15" t="str">
        <f t="shared" si="42"/>
        <v>No</v>
      </c>
      <c r="S189" s="15" t="str">
        <f t="shared" si="43"/>
        <v>No</v>
      </c>
      <c r="T189" s="4" t="str">
        <f t="shared" si="44"/>
        <v>No</v>
      </c>
      <c r="U189" s="223" t="str">
        <f t="shared" si="45"/>
        <v>N/A</v>
      </c>
      <c r="V189" s="4" t="str">
        <f t="shared" si="46"/>
        <v>No</v>
      </c>
      <c r="W189" s="223" t="str">
        <f t="shared" si="47"/>
        <v>N/A</v>
      </c>
      <c r="X189" s="4" t="str">
        <f t="shared" si="48"/>
        <v>No</v>
      </c>
      <c r="Y189" s="223" t="str">
        <f t="shared" si="49"/>
        <v>N/A</v>
      </c>
      <c r="Z189" s="4" t="str">
        <f t="shared" si="50"/>
        <v>No</v>
      </c>
      <c r="AA189" s="223" t="str">
        <f t="shared" si="51"/>
        <v>N/A</v>
      </c>
      <c r="AB189" s="4" t="str">
        <f t="shared" si="52"/>
        <v>No</v>
      </c>
      <c r="AC189" s="223" t="str">
        <f t="shared" si="53"/>
        <v>N/A</v>
      </c>
      <c r="AD189" s="4" t="str">
        <f t="shared" si="54"/>
        <v>No</v>
      </c>
      <c r="AE189" s="223" t="str">
        <f t="shared" si="55"/>
        <v>N/A</v>
      </c>
      <c r="AF189" s="8"/>
    </row>
    <row r="190" spans="1:32">
      <c r="A190" s="8" t="s">
        <v>30</v>
      </c>
      <c r="B190" s="8" t="s">
        <v>39</v>
      </c>
      <c r="C190" s="8" t="str" cm="1">
        <f t="array" ref="C190">_xlfn.IFNA(_xlfn.IFS(B190="Starter","Starters &amp; Sides",B190="Sides","Starters &amp; Sides"),B190)</f>
        <v>Starters &amp; Sides</v>
      </c>
      <c r="D190" s="8" t="s">
        <v>3691</v>
      </c>
      <c r="E190" s="8"/>
      <c r="F190" s="8"/>
      <c r="G190" s="8"/>
      <c r="H190" s="8"/>
      <c r="I190" s="8"/>
      <c r="J190" s="8"/>
      <c r="K190" s="8"/>
      <c r="L190" s="8"/>
      <c r="M190" s="8"/>
      <c r="N190" s="8"/>
      <c r="O190" s="61"/>
      <c r="P190" s="4">
        <v>6.99</v>
      </c>
      <c r="Q190" s="338"/>
      <c r="R190" s="15" t="str">
        <f t="shared" si="42"/>
        <v>No</v>
      </c>
      <c r="S190" s="15" t="str">
        <f t="shared" si="43"/>
        <v>No</v>
      </c>
      <c r="T190" s="4" t="str">
        <f t="shared" si="44"/>
        <v>No</v>
      </c>
      <c r="U190" s="223" t="str">
        <f t="shared" si="45"/>
        <v>N/A</v>
      </c>
      <c r="V190" s="4" t="str">
        <f t="shared" si="46"/>
        <v>No</v>
      </c>
      <c r="W190" s="223" t="str">
        <f t="shared" si="47"/>
        <v>N/A</v>
      </c>
      <c r="X190" s="4" t="str">
        <f t="shared" si="48"/>
        <v>No</v>
      </c>
      <c r="Y190" s="223" t="str">
        <f t="shared" si="49"/>
        <v>N/A</v>
      </c>
      <c r="Z190" s="4" t="str">
        <f t="shared" si="50"/>
        <v>No</v>
      </c>
      <c r="AA190" s="223" t="str">
        <f t="shared" si="51"/>
        <v>N/A</v>
      </c>
      <c r="AB190" s="4" t="str">
        <f t="shared" si="52"/>
        <v>No</v>
      </c>
      <c r="AC190" s="223" t="str">
        <f t="shared" si="53"/>
        <v>N/A</v>
      </c>
      <c r="AD190" s="4" t="str">
        <f t="shared" si="54"/>
        <v>No</v>
      </c>
      <c r="AE190" s="223" t="str">
        <f t="shared" si="55"/>
        <v>N/A</v>
      </c>
      <c r="AF190" s="8"/>
    </row>
    <row r="191" spans="1:32" hidden="1">
      <c r="A191" s="8" t="s">
        <v>30</v>
      </c>
      <c r="B191" s="8" t="s">
        <v>38</v>
      </c>
      <c r="C191" s="8" t="s">
        <v>38</v>
      </c>
      <c r="D191" s="8" t="s">
        <v>3692</v>
      </c>
      <c r="E191" s="8"/>
      <c r="F191" s="8"/>
      <c r="G191" s="8"/>
      <c r="H191" s="8"/>
      <c r="I191" s="8"/>
      <c r="J191" s="8"/>
      <c r="K191" s="8"/>
      <c r="L191" s="8"/>
      <c r="M191" s="8"/>
      <c r="N191" s="8"/>
      <c r="O191" s="61"/>
      <c r="P191" s="4">
        <v>5</v>
      </c>
      <c r="Q191" s="338"/>
      <c r="R191" s="15" t="str">
        <f t="shared" si="42"/>
        <v>No</v>
      </c>
      <c r="S191" s="15" t="str">
        <f t="shared" si="43"/>
        <v>No</v>
      </c>
      <c r="T191" s="4" t="str">
        <f t="shared" si="44"/>
        <v>No</v>
      </c>
      <c r="U191" s="223" t="str">
        <f t="shared" si="45"/>
        <v>N/A</v>
      </c>
      <c r="V191" s="4" t="str">
        <f t="shared" si="46"/>
        <v>No</v>
      </c>
      <c r="W191" s="223" t="str">
        <f t="shared" si="47"/>
        <v>N/A</v>
      </c>
      <c r="X191" s="4" t="str">
        <f t="shared" si="48"/>
        <v>No</v>
      </c>
      <c r="Y191" s="223" t="str">
        <f t="shared" si="49"/>
        <v>N/A</v>
      </c>
      <c r="Z191" s="4" t="str">
        <f t="shared" si="50"/>
        <v>No</v>
      </c>
      <c r="AA191" s="223" t="str">
        <f t="shared" si="51"/>
        <v>N/A</v>
      </c>
      <c r="AB191" s="4" t="str">
        <f t="shared" si="52"/>
        <v>No</v>
      </c>
      <c r="AC191" s="223" t="str">
        <f t="shared" si="53"/>
        <v>N/A</v>
      </c>
      <c r="AD191" s="4" t="str">
        <f t="shared" si="54"/>
        <v>No</v>
      </c>
      <c r="AE191" s="223" t="str">
        <f t="shared" si="55"/>
        <v>N/A</v>
      </c>
      <c r="AF191" s="8"/>
    </row>
    <row r="192" spans="1:32" hidden="1">
      <c r="A192" s="8" t="s">
        <v>30</v>
      </c>
      <c r="B192" s="8" t="s">
        <v>27</v>
      </c>
      <c r="C192" s="8" t="s">
        <v>38</v>
      </c>
      <c r="D192" s="8" t="s">
        <v>3693</v>
      </c>
      <c r="E192" s="8"/>
      <c r="F192" s="8"/>
      <c r="G192" s="8"/>
      <c r="H192" s="8"/>
      <c r="I192" s="8"/>
      <c r="J192" s="8"/>
      <c r="K192" s="8"/>
      <c r="L192" s="8"/>
      <c r="M192" s="8"/>
      <c r="N192" s="8"/>
      <c r="O192" s="61"/>
      <c r="P192" s="4">
        <v>5</v>
      </c>
      <c r="Q192" s="338"/>
      <c r="R192" s="15" t="str">
        <f t="shared" si="42"/>
        <v>No</v>
      </c>
      <c r="S192" s="15" t="str">
        <f t="shared" si="43"/>
        <v>No</v>
      </c>
      <c r="T192" s="4" t="str">
        <f t="shared" si="44"/>
        <v>No</v>
      </c>
      <c r="U192" s="223" t="str">
        <f t="shared" si="45"/>
        <v>N/A</v>
      </c>
      <c r="V192" s="4" t="str">
        <f t="shared" si="46"/>
        <v>No</v>
      </c>
      <c r="W192" s="223" t="str">
        <f t="shared" si="47"/>
        <v>N/A</v>
      </c>
      <c r="X192" s="4" t="str">
        <f t="shared" si="48"/>
        <v>No</v>
      </c>
      <c r="Y192" s="223" t="str">
        <f t="shared" si="49"/>
        <v>N/A</v>
      </c>
      <c r="Z192" s="4" t="str">
        <f t="shared" si="50"/>
        <v>No</v>
      </c>
      <c r="AA192" s="223" t="str">
        <f t="shared" si="51"/>
        <v>N/A</v>
      </c>
      <c r="AB192" s="4" t="str">
        <f t="shared" si="52"/>
        <v>No</v>
      </c>
      <c r="AC192" s="223" t="str">
        <f t="shared" si="53"/>
        <v>N/A</v>
      </c>
      <c r="AD192" s="4" t="str">
        <f t="shared" si="54"/>
        <v>No</v>
      </c>
      <c r="AE192" s="223" t="str">
        <f t="shared" si="55"/>
        <v>N/A</v>
      </c>
      <c r="AF192" s="8"/>
    </row>
    <row r="193" spans="1:32" hidden="1">
      <c r="A193" s="8" t="s">
        <v>30</v>
      </c>
      <c r="B193" s="8" t="s">
        <v>27</v>
      </c>
      <c r="C193" s="8" t="s">
        <v>38</v>
      </c>
      <c r="D193" s="8" t="s">
        <v>3694</v>
      </c>
      <c r="E193" s="8"/>
      <c r="F193" s="8"/>
      <c r="G193" s="8"/>
      <c r="H193" s="8"/>
      <c r="I193" s="8"/>
      <c r="J193" s="8"/>
      <c r="K193" s="8"/>
      <c r="L193" s="8"/>
      <c r="M193" s="8"/>
      <c r="N193" s="8"/>
      <c r="O193" s="61"/>
      <c r="P193" s="4">
        <v>5</v>
      </c>
      <c r="Q193" s="338"/>
      <c r="R193" s="15" t="str">
        <f t="shared" si="42"/>
        <v>No</v>
      </c>
      <c r="S193" s="15" t="str">
        <f t="shared" si="43"/>
        <v>No</v>
      </c>
      <c r="T193" s="4" t="str">
        <f t="shared" si="44"/>
        <v>No</v>
      </c>
      <c r="U193" s="223" t="str">
        <f t="shared" si="45"/>
        <v>N/A</v>
      </c>
      <c r="V193" s="4" t="str">
        <f t="shared" si="46"/>
        <v>No</v>
      </c>
      <c r="W193" s="223" t="str">
        <f t="shared" si="47"/>
        <v>N/A</v>
      </c>
      <c r="X193" s="4" t="str">
        <f t="shared" si="48"/>
        <v>No</v>
      </c>
      <c r="Y193" s="223" t="str">
        <f t="shared" si="49"/>
        <v>N/A</v>
      </c>
      <c r="Z193" s="4" t="str">
        <f t="shared" si="50"/>
        <v>No</v>
      </c>
      <c r="AA193" s="223" t="str">
        <f t="shared" si="51"/>
        <v>N/A</v>
      </c>
      <c r="AB193" s="4" t="str">
        <f t="shared" si="52"/>
        <v>No</v>
      </c>
      <c r="AC193" s="223" t="str">
        <f t="shared" si="53"/>
        <v>N/A</v>
      </c>
      <c r="AD193" s="4" t="str">
        <f t="shared" si="54"/>
        <v>No</v>
      </c>
      <c r="AE193" s="223" t="str">
        <f t="shared" si="55"/>
        <v>N/A</v>
      </c>
      <c r="AF193" s="8"/>
    </row>
    <row r="194" spans="1:32" hidden="1">
      <c r="A194" s="8" t="s">
        <v>30</v>
      </c>
      <c r="B194" s="8" t="s">
        <v>27</v>
      </c>
      <c r="C194" s="8" t="s">
        <v>38</v>
      </c>
      <c r="D194" s="8" t="s">
        <v>3695</v>
      </c>
      <c r="E194" s="8"/>
      <c r="F194" s="8"/>
      <c r="G194" s="8"/>
      <c r="H194" s="8"/>
      <c r="I194" s="8"/>
      <c r="J194" s="8"/>
      <c r="K194" s="8"/>
      <c r="L194" s="8"/>
      <c r="M194" s="8"/>
      <c r="N194" s="8"/>
      <c r="O194" s="61"/>
      <c r="P194" s="4">
        <v>5</v>
      </c>
      <c r="Q194" s="338"/>
      <c r="R194" s="15" t="str">
        <f t="shared" si="42"/>
        <v>No</v>
      </c>
      <c r="S194" s="15" t="str">
        <f t="shared" si="43"/>
        <v>No</v>
      </c>
      <c r="T194" s="4" t="str">
        <f t="shared" si="44"/>
        <v>No</v>
      </c>
      <c r="U194" s="223" t="str">
        <f t="shared" si="45"/>
        <v>N/A</v>
      </c>
      <c r="V194" s="4" t="str">
        <f t="shared" si="46"/>
        <v>No</v>
      </c>
      <c r="W194" s="223" t="str">
        <f t="shared" si="47"/>
        <v>N/A</v>
      </c>
      <c r="X194" s="4" t="str">
        <f t="shared" si="48"/>
        <v>No</v>
      </c>
      <c r="Y194" s="223" t="str">
        <f t="shared" si="49"/>
        <v>N/A</v>
      </c>
      <c r="Z194" s="4" t="str">
        <f t="shared" si="50"/>
        <v>No</v>
      </c>
      <c r="AA194" s="223" t="str">
        <f t="shared" si="51"/>
        <v>N/A</v>
      </c>
      <c r="AB194" s="4" t="str">
        <f t="shared" si="52"/>
        <v>No</v>
      </c>
      <c r="AC194" s="223" t="str">
        <f t="shared" si="53"/>
        <v>N/A</v>
      </c>
      <c r="AD194" s="4" t="str">
        <f t="shared" si="54"/>
        <v>No</v>
      </c>
      <c r="AE194" s="223" t="str">
        <f t="shared" si="55"/>
        <v>N/A</v>
      </c>
      <c r="AF194" s="8"/>
    </row>
    <row r="195" spans="1:32" hidden="1">
      <c r="A195" s="8" t="s">
        <v>30</v>
      </c>
      <c r="B195" s="8" t="s">
        <v>27</v>
      </c>
      <c r="C195" s="8" t="s">
        <v>38</v>
      </c>
      <c r="D195" s="8" t="s">
        <v>3696</v>
      </c>
      <c r="E195" s="8"/>
      <c r="F195" s="8"/>
      <c r="G195" s="8"/>
      <c r="H195" s="8"/>
      <c r="I195" s="8"/>
      <c r="J195" s="8"/>
      <c r="K195" s="8"/>
      <c r="L195" s="8"/>
      <c r="M195" s="8"/>
      <c r="N195" s="8"/>
      <c r="O195" s="61"/>
      <c r="P195" s="4">
        <f>AVERAGE(19.99,31.98)</f>
        <v>25.984999999999999</v>
      </c>
      <c r="Q195" s="338"/>
      <c r="R195" s="15" t="str">
        <f t="shared" si="42"/>
        <v>No</v>
      </c>
      <c r="S195" s="15" t="str">
        <f t="shared" si="43"/>
        <v>No</v>
      </c>
      <c r="T195" s="4" t="str">
        <f t="shared" si="44"/>
        <v>No</v>
      </c>
      <c r="U195" s="223" t="str">
        <f t="shared" si="45"/>
        <v>N/A</v>
      </c>
      <c r="V195" s="4" t="str">
        <f t="shared" si="46"/>
        <v>No</v>
      </c>
      <c r="W195" s="223" t="str">
        <f t="shared" si="47"/>
        <v>N/A</v>
      </c>
      <c r="X195" s="4" t="str">
        <f t="shared" si="48"/>
        <v>No</v>
      </c>
      <c r="Y195" s="223" t="str">
        <f t="shared" si="49"/>
        <v>N/A</v>
      </c>
      <c r="Z195" s="4" t="str">
        <f t="shared" si="50"/>
        <v>No</v>
      </c>
      <c r="AA195" s="223" t="str">
        <f t="shared" si="51"/>
        <v>N/A</v>
      </c>
      <c r="AB195" s="4" t="str">
        <f t="shared" si="52"/>
        <v>No</v>
      </c>
      <c r="AC195" s="223" t="str">
        <f t="shared" si="53"/>
        <v>N/A</v>
      </c>
      <c r="AD195" s="4" t="str">
        <f t="shared" si="54"/>
        <v>No</v>
      </c>
      <c r="AE195" s="223" t="str">
        <f t="shared" si="55"/>
        <v>N/A</v>
      </c>
      <c r="AF195" s="8"/>
    </row>
    <row r="196" spans="1:32" hidden="1">
      <c r="A196" s="8" t="s">
        <v>30</v>
      </c>
      <c r="B196" s="8" t="s">
        <v>27</v>
      </c>
      <c r="C196" s="8" t="s">
        <v>38</v>
      </c>
      <c r="D196" s="8" t="s">
        <v>3697</v>
      </c>
      <c r="E196" s="8"/>
      <c r="F196" s="8"/>
      <c r="G196" s="8"/>
      <c r="H196" s="8"/>
      <c r="I196" s="8"/>
      <c r="J196" s="8"/>
      <c r="K196" s="8"/>
      <c r="L196" s="8"/>
      <c r="M196" s="8"/>
      <c r="N196" s="8"/>
      <c r="O196" s="61"/>
      <c r="P196" s="4">
        <f>AVERAGE(19.99,31.98)</f>
        <v>25.984999999999999</v>
      </c>
      <c r="Q196" s="338"/>
      <c r="R196" s="15" t="str">
        <f t="shared" si="42"/>
        <v>No</v>
      </c>
      <c r="S196" s="15" t="str">
        <f t="shared" si="43"/>
        <v>No</v>
      </c>
      <c r="T196" s="4" t="str">
        <f t="shared" si="44"/>
        <v>No</v>
      </c>
      <c r="U196" s="223" t="str">
        <f t="shared" si="45"/>
        <v>N/A</v>
      </c>
      <c r="V196" s="4" t="str">
        <f t="shared" si="46"/>
        <v>No</v>
      </c>
      <c r="W196" s="223" t="str">
        <f t="shared" si="47"/>
        <v>N/A</v>
      </c>
      <c r="X196" s="4" t="str">
        <f t="shared" si="48"/>
        <v>No</v>
      </c>
      <c r="Y196" s="223" t="str">
        <f t="shared" si="49"/>
        <v>N/A</v>
      </c>
      <c r="Z196" s="4" t="str">
        <f t="shared" si="50"/>
        <v>No</v>
      </c>
      <c r="AA196" s="223" t="str">
        <f t="shared" si="51"/>
        <v>N/A</v>
      </c>
      <c r="AB196" s="4" t="str">
        <f t="shared" si="52"/>
        <v>No</v>
      </c>
      <c r="AC196" s="223" t="str">
        <f t="shared" si="53"/>
        <v>N/A</v>
      </c>
      <c r="AD196" s="4" t="str">
        <f t="shared" si="54"/>
        <v>No</v>
      </c>
      <c r="AE196" s="223" t="str">
        <f t="shared" si="55"/>
        <v>N/A</v>
      </c>
      <c r="AF196" s="8"/>
    </row>
    <row r="197" spans="1:32" hidden="1">
      <c r="A197" s="8" t="s">
        <v>30</v>
      </c>
      <c r="B197" s="8" t="s">
        <v>27</v>
      </c>
      <c r="C197" s="8" t="s">
        <v>38</v>
      </c>
      <c r="D197" s="8" t="s">
        <v>3698</v>
      </c>
      <c r="E197" s="8"/>
      <c r="F197" s="8"/>
      <c r="G197" s="8"/>
      <c r="H197" s="8"/>
      <c r="I197" s="8"/>
      <c r="J197" s="8"/>
      <c r="K197" s="8"/>
      <c r="L197" s="8"/>
      <c r="M197" s="8"/>
      <c r="N197" s="8"/>
      <c r="O197" s="61"/>
      <c r="P197" s="4">
        <f>AVERAGE(19.99,31.98)</f>
        <v>25.984999999999999</v>
      </c>
      <c r="Q197" s="338"/>
      <c r="R197" s="15" t="str">
        <f t="shared" si="42"/>
        <v>No</v>
      </c>
      <c r="S197" s="15" t="str">
        <f t="shared" si="43"/>
        <v>No</v>
      </c>
      <c r="T197" s="4" t="str">
        <f t="shared" si="44"/>
        <v>No</v>
      </c>
      <c r="U197" s="223" t="str">
        <f t="shared" si="45"/>
        <v>N/A</v>
      </c>
      <c r="V197" s="4" t="str">
        <f t="shared" si="46"/>
        <v>No</v>
      </c>
      <c r="W197" s="223" t="str">
        <f t="shared" si="47"/>
        <v>N/A</v>
      </c>
      <c r="X197" s="4" t="str">
        <f t="shared" si="48"/>
        <v>No</v>
      </c>
      <c r="Y197" s="223" t="str">
        <f t="shared" si="49"/>
        <v>N/A</v>
      </c>
      <c r="Z197" s="4" t="str">
        <f t="shared" si="50"/>
        <v>No</v>
      </c>
      <c r="AA197" s="223" t="str">
        <f t="shared" si="51"/>
        <v>N/A</v>
      </c>
      <c r="AB197" s="4" t="str">
        <f t="shared" si="52"/>
        <v>No</v>
      </c>
      <c r="AC197" s="223" t="str">
        <f t="shared" si="53"/>
        <v>N/A</v>
      </c>
      <c r="AD197" s="4" t="str">
        <f t="shared" si="54"/>
        <v>No</v>
      </c>
      <c r="AE197" s="223" t="str">
        <f t="shared" si="55"/>
        <v>N/A</v>
      </c>
      <c r="AF197" s="8"/>
    </row>
    <row r="198" spans="1:32" hidden="1">
      <c r="A198" s="8" t="s">
        <v>30</v>
      </c>
      <c r="B198" s="8" t="s">
        <v>27</v>
      </c>
      <c r="C198" s="8" t="s">
        <v>38</v>
      </c>
      <c r="D198" s="8" t="s">
        <v>3699</v>
      </c>
      <c r="E198" s="8"/>
      <c r="F198" s="8"/>
      <c r="G198" s="8"/>
      <c r="H198" s="8"/>
      <c r="I198" s="8"/>
      <c r="J198" s="8"/>
      <c r="K198" s="8"/>
      <c r="L198" s="8"/>
      <c r="M198" s="8"/>
      <c r="N198" s="8"/>
      <c r="O198" s="61"/>
      <c r="P198" s="4">
        <f>AVERAGE(19.99,31.98)</f>
        <v>25.984999999999999</v>
      </c>
      <c r="Q198" s="338"/>
      <c r="R198" s="15" t="str">
        <f t="shared" si="42"/>
        <v>No</v>
      </c>
      <c r="S198" s="15" t="str">
        <f t="shared" si="43"/>
        <v>No</v>
      </c>
      <c r="T198" s="4" t="str">
        <f t="shared" si="44"/>
        <v>No</v>
      </c>
      <c r="U198" s="223" t="str">
        <f t="shared" si="45"/>
        <v>N/A</v>
      </c>
      <c r="V198" s="4" t="str">
        <f t="shared" si="46"/>
        <v>No</v>
      </c>
      <c r="W198" s="223" t="str">
        <f t="shared" si="47"/>
        <v>N/A</v>
      </c>
      <c r="X198" s="4" t="str">
        <f t="shared" si="48"/>
        <v>No</v>
      </c>
      <c r="Y198" s="223" t="str">
        <f t="shared" si="49"/>
        <v>N/A</v>
      </c>
      <c r="Z198" s="4" t="str">
        <f t="shared" si="50"/>
        <v>No</v>
      </c>
      <c r="AA198" s="223" t="str">
        <f t="shared" si="51"/>
        <v>N/A</v>
      </c>
      <c r="AB198" s="4" t="str">
        <f t="shared" si="52"/>
        <v>No</v>
      </c>
      <c r="AC198" s="223" t="str">
        <f t="shared" si="53"/>
        <v>N/A</v>
      </c>
      <c r="AD198" s="4" t="str">
        <f t="shared" si="54"/>
        <v>No</v>
      </c>
      <c r="AE198" s="223" t="str">
        <f t="shared" si="55"/>
        <v>N/A</v>
      </c>
      <c r="AF198" s="8"/>
    </row>
    <row r="199" spans="1:32">
      <c r="T199" s="6"/>
      <c r="U199" s="48"/>
      <c r="V199" s="6"/>
      <c r="W199" s="48"/>
      <c r="X199" s="6"/>
      <c r="Y199" s="48"/>
      <c r="Z199" s="6"/>
      <c r="AA199" s="48"/>
      <c r="AB199" s="6"/>
      <c r="AC199" s="48"/>
      <c r="AD199" s="6"/>
      <c r="AE199" s="48"/>
    </row>
    <row r="200" spans="1:32">
      <c r="T200" s="6"/>
      <c r="U200" s="48"/>
      <c r="V200" s="6"/>
      <c r="W200" s="48"/>
      <c r="X200" s="6"/>
      <c r="Y200" s="48"/>
      <c r="Z200" s="6"/>
      <c r="AA200" s="48"/>
      <c r="AB200" s="6"/>
      <c r="AC200" s="48"/>
      <c r="AD200" s="6"/>
      <c r="AE200" s="48"/>
    </row>
    <row r="201" spans="1:32">
      <c r="T201" s="6"/>
      <c r="U201" s="48"/>
      <c r="V201" s="6"/>
      <c r="W201" s="48"/>
      <c r="X201" s="6"/>
      <c r="Y201" s="48"/>
      <c r="Z201" s="6"/>
      <c r="AA201" s="48"/>
      <c r="AB201" s="6"/>
      <c r="AC201" s="48"/>
      <c r="AD201" s="6"/>
      <c r="AE201" s="48"/>
    </row>
    <row r="202" spans="1:32">
      <c r="T202" s="6"/>
      <c r="U202" s="48"/>
      <c r="V202" s="6"/>
      <c r="W202" s="48"/>
      <c r="X202" s="6"/>
      <c r="Y202" s="48"/>
      <c r="Z202" s="6"/>
      <c r="AA202" s="48"/>
      <c r="AB202" s="6"/>
      <c r="AC202" s="48"/>
      <c r="AD202" s="6"/>
      <c r="AE202" s="48"/>
    </row>
    <row r="203" spans="1:32">
      <c r="T203" s="6"/>
      <c r="U203" s="48"/>
      <c r="V203" s="6"/>
      <c r="W203" s="48"/>
      <c r="X203" s="6"/>
      <c r="Y203" s="48"/>
      <c r="Z203" s="6"/>
      <c r="AA203" s="48"/>
      <c r="AB203" s="6"/>
      <c r="AC203" s="48"/>
      <c r="AD203" s="6"/>
      <c r="AE203" s="48"/>
    </row>
    <row r="204" spans="1:32">
      <c r="T204" s="6"/>
      <c r="U204" s="48"/>
      <c r="V204" s="6"/>
      <c r="W204" s="48"/>
      <c r="X204" s="6"/>
      <c r="Y204" s="48"/>
      <c r="Z204" s="6"/>
      <c r="AA204" s="48"/>
      <c r="AB204" s="6"/>
      <c r="AC204" s="48"/>
      <c r="AD204" s="6"/>
      <c r="AE204" s="48"/>
    </row>
    <row r="205" spans="1:32">
      <c r="T205" s="6"/>
      <c r="U205" s="48"/>
      <c r="V205" s="6"/>
      <c r="W205" s="48"/>
      <c r="X205" s="6"/>
      <c r="Y205" s="48"/>
      <c r="Z205" s="6"/>
      <c r="AA205" s="48"/>
      <c r="AB205" s="6"/>
      <c r="AC205" s="48"/>
      <c r="AD205" s="6"/>
      <c r="AE205" s="48"/>
    </row>
    <row r="206" spans="1:32">
      <c r="T206" s="6"/>
      <c r="U206" s="48"/>
      <c r="V206" s="6"/>
      <c r="W206" s="48"/>
      <c r="X206" s="6"/>
      <c r="Y206" s="48"/>
      <c r="Z206" s="6"/>
      <c r="AA206" s="48"/>
      <c r="AB206" s="6"/>
      <c r="AC206" s="48"/>
      <c r="AD206" s="6"/>
      <c r="AE206" s="48"/>
    </row>
    <row r="207" spans="1:32">
      <c r="T207" s="6"/>
      <c r="U207" s="48"/>
      <c r="V207" s="6"/>
      <c r="W207" s="48"/>
      <c r="X207" s="6"/>
      <c r="Y207" s="48"/>
      <c r="Z207" s="6"/>
      <c r="AA207" s="48"/>
      <c r="AB207" s="6"/>
      <c r="AC207" s="48"/>
      <c r="AD207" s="6"/>
      <c r="AE207" s="48"/>
    </row>
    <row r="208" spans="1:32">
      <c r="T208" s="6"/>
      <c r="U208" s="48"/>
      <c r="V208" s="6"/>
      <c r="W208" s="48"/>
      <c r="X208" s="6"/>
      <c r="Y208" s="48"/>
      <c r="Z208" s="6"/>
      <c r="AA208" s="48"/>
      <c r="AB208" s="6"/>
      <c r="AC208" s="48"/>
      <c r="AD208" s="6"/>
      <c r="AE208" s="48"/>
    </row>
    <row r="209" spans="20:31">
      <c r="T209" s="6"/>
      <c r="U209" s="48"/>
      <c r="V209" s="6"/>
      <c r="W209" s="48"/>
      <c r="X209" s="6"/>
      <c r="Y209" s="48"/>
      <c r="Z209" s="6"/>
      <c r="AA209" s="48"/>
      <c r="AB209" s="6"/>
      <c r="AC209" s="48"/>
      <c r="AD209" s="6"/>
      <c r="AE209" s="48"/>
    </row>
    <row r="210" spans="20:31">
      <c r="T210" s="6"/>
      <c r="U210" s="48"/>
      <c r="V210" s="6"/>
      <c r="W210" s="48"/>
      <c r="X210" s="6"/>
      <c r="Y210" s="48"/>
      <c r="Z210" s="6"/>
      <c r="AA210" s="48"/>
      <c r="AB210" s="6"/>
      <c r="AC210" s="48"/>
      <c r="AD210" s="6"/>
      <c r="AE210" s="48"/>
    </row>
    <row r="211" spans="20:31">
      <c r="T211" s="6"/>
      <c r="U211" s="48"/>
      <c r="V211" s="6"/>
      <c r="W211" s="48"/>
      <c r="X211" s="6"/>
      <c r="Y211" s="48"/>
      <c r="Z211" s="6"/>
      <c r="AA211" s="48"/>
      <c r="AB211" s="6"/>
      <c r="AC211" s="48"/>
      <c r="AD211" s="6"/>
      <c r="AE211" s="48"/>
    </row>
    <row r="212" spans="20:31">
      <c r="T212" s="6"/>
      <c r="U212" s="48"/>
      <c r="V212" s="6"/>
      <c r="W212" s="48"/>
      <c r="X212" s="6"/>
      <c r="Y212" s="48"/>
      <c r="Z212" s="6"/>
      <c r="AA212" s="48"/>
      <c r="AB212" s="6"/>
      <c r="AC212" s="48"/>
      <c r="AD212" s="6"/>
      <c r="AE212" s="48"/>
    </row>
    <row r="213" spans="20:31">
      <c r="T213" s="6"/>
      <c r="U213" s="48"/>
      <c r="V213" s="6"/>
      <c r="W213" s="48"/>
      <c r="X213" s="6"/>
      <c r="Y213" s="48"/>
      <c r="Z213" s="6"/>
      <c r="AA213" s="48"/>
      <c r="AB213" s="6"/>
      <c r="AC213" s="48"/>
      <c r="AD213" s="6"/>
      <c r="AE213" s="48"/>
    </row>
    <row r="214" spans="20:31">
      <c r="T214" s="6"/>
      <c r="U214" s="48"/>
      <c r="V214" s="6"/>
      <c r="W214" s="48"/>
      <c r="X214" s="6"/>
      <c r="Y214" s="48"/>
      <c r="Z214" s="6"/>
      <c r="AA214" s="48"/>
      <c r="AB214" s="6"/>
      <c r="AC214" s="48"/>
      <c r="AD214" s="6"/>
      <c r="AE214" s="48"/>
    </row>
    <row r="215" spans="20:31">
      <c r="T215" s="6"/>
      <c r="U215" s="48"/>
      <c r="V215" s="6"/>
      <c r="W215" s="48"/>
      <c r="X215" s="6"/>
      <c r="Y215" s="48"/>
      <c r="Z215" s="6"/>
      <c r="AA215" s="48"/>
      <c r="AB215" s="6"/>
      <c r="AC215" s="48"/>
      <c r="AD215" s="6"/>
      <c r="AE215" s="48"/>
    </row>
    <row r="216" spans="20:31">
      <c r="T216" s="6"/>
      <c r="U216" s="48"/>
      <c r="V216" s="6"/>
      <c r="W216" s="48"/>
      <c r="X216" s="6"/>
      <c r="Y216" s="48"/>
      <c r="Z216" s="6"/>
      <c r="AA216" s="48"/>
      <c r="AB216" s="6"/>
      <c r="AC216" s="48"/>
      <c r="AD216" s="6"/>
      <c r="AE216" s="48"/>
    </row>
    <row r="217" spans="20:31">
      <c r="T217" s="6"/>
      <c r="U217" s="48"/>
      <c r="V217" s="6"/>
      <c r="W217" s="48"/>
      <c r="X217" s="6"/>
      <c r="Y217" s="48"/>
      <c r="Z217" s="6"/>
      <c r="AA217" s="48"/>
      <c r="AB217" s="6"/>
      <c r="AC217" s="48"/>
      <c r="AD217" s="6"/>
      <c r="AE217" s="48"/>
    </row>
    <row r="218" spans="20:31">
      <c r="T218" s="6"/>
      <c r="U218" s="48"/>
      <c r="V218" s="6"/>
      <c r="W218" s="48"/>
      <c r="X218" s="6"/>
      <c r="Y218" s="48"/>
      <c r="Z218" s="6"/>
      <c r="AA218" s="48"/>
      <c r="AB218" s="6"/>
      <c r="AC218" s="48"/>
      <c r="AD218" s="6"/>
      <c r="AE218" s="48"/>
    </row>
    <row r="219" spans="20:31">
      <c r="T219" s="6"/>
      <c r="U219" s="48"/>
      <c r="V219" s="6"/>
      <c r="W219" s="48"/>
      <c r="X219" s="6"/>
      <c r="Y219" s="48"/>
      <c r="Z219" s="6"/>
      <c r="AA219" s="48"/>
      <c r="AB219" s="6"/>
      <c r="AC219" s="48"/>
      <c r="AD219" s="6"/>
      <c r="AE219" s="48"/>
    </row>
    <row r="220" spans="20:31">
      <c r="T220" s="6"/>
      <c r="U220" s="48"/>
      <c r="V220" s="6"/>
      <c r="W220" s="48"/>
      <c r="X220" s="6"/>
      <c r="Y220" s="48"/>
      <c r="Z220" s="6"/>
      <c r="AA220" s="48"/>
      <c r="AB220" s="6"/>
      <c r="AC220" s="48"/>
      <c r="AD220" s="6"/>
      <c r="AE220" s="48"/>
    </row>
    <row r="221" spans="20:31">
      <c r="T221" s="6"/>
      <c r="U221" s="48"/>
      <c r="V221" s="6"/>
      <c r="W221" s="48"/>
      <c r="X221" s="6"/>
      <c r="Y221" s="48"/>
      <c r="Z221" s="6"/>
      <c r="AA221" s="48"/>
      <c r="AB221" s="6"/>
      <c r="AC221" s="48"/>
      <c r="AD221" s="6"/>
      <c r="AE221" s="48"/>
    </row>
    <row r="222" spans="20:31">
      <c r="T222" s="6"/>
      <c r="U222" s="48"/>
      <c r="V222" s="6"/>
      <c r="W222" s="48"/>
      <c r="X222" s="6"/>
      <c r="Y222" s="48"/>
      <c r="Z222" s="6"/>
      <c r="AA222" s="48"/>
      <c r="AB222" s="6"/>
      <c r="AC222" s="48"/>
      <c r="AD222" s="6"/>
      <c r="AE222" s="48"/>
    </row>
    <row r="223" spans="20:31">
      <c r="T223" s="6"/>
      <c r="U223" s="48"/>
      <c r="V223" s="6"/>
      <c r="W223" s="48"/>
      <c r="X223" s="6"/>
      <c r="Y223" s="48"/>
      <c r="Z223" s="6"/>
      <c r="AA223" s="48"/>
      <c r="AB223" s="6"/>
      <c r="AC223" s="48"/>
      <c r="AD223" s="6"/>
      <c r="AE223" s="48"/>
    </row>
    <row r="224" spans="20:31">
      <c r="T224" s="6"/>
      <c r="U224" s="48"/>
      <c r="V224" s="6"/>
      <c r="W224" s="48"/>
      <c r="X224" s="6"/>
      <c r="Y224" s="48"/>
      <c r="Z224" s="6"/>
      <c r="AA224" s="48"/>
      <c r="AB224" s="6"/>
      <c r="AC224" s="48"/>
      <c r="AD224" s="6"/>
      <c r="AE224" s="48"/>
    </row>
    <row r="225" spans="20:31">
      <c r="T225" s="6"/>
      <c r="U225" s="48"/>
      <c r="V225" s="6"/>
      <c r="W225" s="48"/>
      <c r="X225" s="6"/>
      <c r="Y225" s="48"/>
      <c r="Z225" s="6"/>
      <c r="AA225" s="48"/>
      <c r="AB225" s="6"/>
      <c r="AC225" s="48"/>
      <c r="AD225" s="6"/>
      <c r="AE225" s="48"/>
    </row>
    <row r="226" spans="20:31">
      <c r="T226" s="6"/>
      <c r="U226" s="48"/>
      <c r="V226" s="6"/>
      <c r="W226" s="48"/>
      <c r="X226" s="6"/>
      <c r="Y226" s="48"/>
      <c r="Z226" s="6"/>
      <c r="AA226" s="48"/>
      <c r="AB226" s="6"/>
      <c r="AC226" s="48"/>
      <c r="AD226" s="6"/>
      <c r="AE226" s="48"/>
    </row>
    <row r="227" spans="20:31">
      <c r="T227" s="6"/>
      <c r="U227" s="48"/>
      <c r="V227" s="6"/>
      <c r="W227" s="48"/>
      <c r="X227" s="6"/>
      <c r="Y227" s="48"/>
      <c r="Z227" s="6"/>
      <c r="AA227" s="48"/>
      <c r="AB227" s="6"/>
      <c r="AC227" s="48"/>
      <c r="AD227" s="6"/>
      <c r="AE227" s="48"/>
    </row>
    <row r="228" spans="20:31">
      <c r="T228" s="6"/>
      <c r="U228" s="48"/>
      <c r="V228" s="6"/>
      <c r="W228" s="48"/>
      <c r="X228" s="6"/>
      <c r="Y228" s="48"/>
      <c r="Z228" s="6"/>
      <c r="AA228" s="48"/>
      <c r="AB228" s="6"/>
      <c r="AC228" s="48"/>
      <c r="AD228" s="6"/>
      <c r="AE228" s="48"/>
    </row>
    <row r="229" spans="20:31">
      <c r="T229" s="6"/>
      <c r="U229" s="48"/>
      <c r="V229" s="6"/>
      <c r="W229" s="48"/>
      <c r="X229" s="6"/>
      <c r="Y229" s="48"/>
      <c r="Z229" s="6"/>
      <c r="AA229" s="48"/>
      <c r="AB229" s="6"/>
      <c r="AC229" s="48"/>
      <c r="AD229" s="6"/>
      <c r="AE229" s="48"/>
    </row>
    <row r="230" spans="20:31">
      <c r="T230" s="6"/>
      <c r="U230" s="48"/>
      <c r="V230" s="6"/>
      <c r="W230" s="48"/>
      <c r="X230" s="6"/>
      <c r="Y230" s="48"/>
      <c r="Z230" s="6"/>
      <c r="AA230" s="48"/>
      <c r="AB230" s="6"/>
      <c r="AC230" s="48"/>
      <c r="AD230" s="6"/>
      <c r="AE230" s="48"/>
    </row>
    <row r="231" spans="20:31">
      <c r="T231" s="6"/>
      <c r="U231" s="48"/>
      <c r="V231" s="6"/>
      <c r="W231" s="48"/>
      <c r="X231" s="6"/>
      <c r="Y231" s="48"/>
      <c r="Z231" s="6"/>
      <c r="AA231" s="48"/>
      <c r="AB231" s="6"/>
      <c r="AC231" s="48"/>
      <c r="AD231" s="6"/>
      <c r="AE231" s="48"/>
    </row>
    <row r="232" spans="20:31">
      <c r="T232" s="6"/>
      <c r="U232" s="48"/>
      <c r="V232" s="6"/>
      <c r="W232" s="48"/>
      <c r="X232" s="6"/>
      <c r="Y232" s="48"/>
      <c r="Z232" s="6"/>
      <c r="AA232" s="48"/>
      <c r="AB232" s="6"/>
      <c r="AC232" s="48"/>
      <c r="AD232" s="6"/>
      <c r="AE232" s="48"/>
    </row>
    <row r="233" spans="20:31">
      <c r="T233" s="6"/>
      <c r="U233" s="48"/>
      <c r="V233" s="6"/>
      <c r="W233" s="48"/>
      <c r="X233" s="6"/>
      <c r="Y233" s="48"/>
      <c r="Z233" s="6"/>
      <c r="AA233" s="48"/>
      <c r="AB233" s="6"/>
      <c r="AC233" s="48"/>
      <c r="AD233" s="6"/>
      <c r="AE233" s="48"/>
    </row>
    <row r="234" spans="20:31">
      <c r="T234" s="6"/>
      <c r="U234" s="48"/>
      <c r="V234" s="6"/>
      <c r="W234" s="48"/>
      <c r="X234" s="6"/>
      <c r="Y234" s="48"/>
      <c r="Z234" s="6"/>
      <c r="AA234" s="48"/>
      <c r="AB234" s="6"/>
      <c r="AC234" s="48"/>
      <c r="AD234" s="6"/>
      <c r="AE234" s="48"/>
    </row>
    <row r="235" spans="20:31">
      <c r="T235" s="6"/>
      <c r="U235" s="48"/>
      <c r="V235" s="6"/>
      <c r="W235" s="48"/>
      <c r="X235" s="6"/>
      <c r="Y235" s="48"/>
      <c r="Z235" s="6"/>
      <c r="AA235" s="48"/>
      <c r="AB235" s="6"/>
      <c r="AC235" s="48"/>
      <c r="AD235" s="6"/>
      <c r="AE235" s="48"/>
    </row>
    <row r="236" spans="20:31">
      <c r="T236" s="6"/>
      <c r="U236" s="48"/>
      <c r="V236" s="6"/>
      <c r="W236" s="48"/>
      <c r="X236" s="6"/>
      <c r="Y236" s="48"/>
      <c r="Z236" s="6"/>
      <c r="AA236" s="48"/>
      <c r="AB236" s="6"/>
      <c r="AC236" s="48"/>
      <c r="AD236" s="6"/>
      <c r="AE236" s="48"/>
    </row>
    <row r="237" spans="20:31">
      <c r="T237" s="6"/>
      <c r="U237" s="48"/>
      <c r="V237" s="6"/>
      <c r="W237" s="48"/>
      <c r="X237" s="6"/>
      <c r="Y237" s="48"/>
      <c r="Z237" s="6"/>
      <c r="AA237" s="48"/>
      <c r="AB237" s="6"/>
      <c r="AC237" s="48"/>
      <c r="AD237" s="6"/>
      <c r="AE237" s="48"/>
    </row>
    <row r="238" spans="20:31">
      <c r="T238" s="6"/>
      <c r="U238" s="48"/>
      <c r="V238" s="6"/>
      <c r="W238" s="48"/>
      <c r="X238" s="6"/>
      <c r="Y238" s="48"/>
      <c r="Z238" s="6"/>
      <c r="AA238" s="48"/>
      <c r="AB238" s="6"/>
      <c r="AC238" s="48"/>
      <c r="AD238" s="6"/>
      <c r="AE238" s="48"/>
    </row>
    <row r="239" spans="20:31">
      <c r="T239" s="6"/>
      <c r="U239" s="48"/>
      <c r="V239" s="6"/>
      <c r="W239" s="48"/>
      <c r="X239" s="6"/>
      <c r="Y239" s="48"/>
      <c r="Z239" s="6"/>
      <c r="AA239" s="48"/>
      <c r="AB239" s="6"/>
      <c r="AC239" s="48"/>
      <c r="AD239" s="6"/>
      <c r="AE239" s="48"/>
    </row>
    <row r="240" spans="20:31">
      <c r="T240" s="6"/>
      <c r="U240" s="48"/>
      <c r="V240" s="6"/>
      <c r="W240" s="48"/>
      <c r="X240" s="6"/>
      <c r="Y240" s="48"/>
      <c r="Z240" s="6"/>
      <c r="AA240" s="48"/>
      <c r="AB240" s="6"/>
      <c r="AC240" s="48"/>
      <c r="AD240" s="6"/>
      <c r="AE240" s="48"/>
    </row>
    <row r="241" spans="20:31">
      <c r="T241" s="6"/>
      <c r="U241" s="48"/>
      <c r="V241" s="6"/>
      <c r="W241" s="48"/>
      <c r="X241" s="6"/>
      <c r="Y241" s="48"/>
      <c r="Z241" s="6"/>
      <c r="AA241" s="48"/>
      <c r="AB241" s="6"/>
      <c r="AC241" s="48"/>
      <c r="AD241" s="6"/>
      <c r="AE241" s="48"/>
    </row>
    <row r="242" spans="20:31">
      <c r="T242" s="6"/>
      <c r="U242" s="48"/>
      <c r="V242" s="6"/>
      <c r="W242" s="48"/>
      <c r="X242" s="6"/>
      <c r="Y242" s="48"/>
      <c r="Z242" s="6"/>
      <c r="AA242" s="48"/>
      <c r="AB242" s="6"/>
      <c r="AC242" s="48"/>
      <c r="AD242" s="6"/>
      <c r="AE242" s="48"/>
    </row>
    <row r="243" spans="20:31">
      <c r="T243" s="6"/>
      <c r="U243" s="48"/>
      <c r="V243" s="6"/>
      <c r="W243" s="48"/>
      <c r="X243" s="6"/>
      <c r="Y243" s="48"/>
      <c r="Z243" s="6"/>
      <c r="AA243" s="48"/>
      <c r="AB243" s="6"/>
      <c r="AC243" s="48"/>
      <c r="AD243" s="6"/>
      <c r="AE243" s="48"/>
    </row>
    <row r="244" spans="20:31">
      <c r="T244" s="6"/>
      <c r="U244" s="48"/>
      <c r="V244" s="6"/>
      <c r="W244" s="48"/>
      <c r="X244" s="6"/>
      <c r="Y244" s="48"/>
      <c r="Z244" s="6"/>
      <c r="AA244" s="48"/>
      <c r="AB244" s="6"/>
      <c r="AC244" s="48"/>
      <c r="AD244" s="6"/>
      <c r="AE244" s="48"/>
    </row>
    <row r="245" spans="20:31">
      <c r="T245" s="6"/>
      <c r="U245" s="48"/>
      <c r="V245" s="6"/>
      <c r="W245" s="48"/>
      <c r="X245" s="6"/>
      <c r="Y245" s="48"/>
      <c r="Z245" s="6"/>
      <c r="AA245" s="48"/>
      <c r="AB245" s="6"/>
      <c r="AC245" s="48"/>
      <c r="AD245" s="6"/>
      <c r="AE245" s="48"/>
    </row>
    <row r="246" spans="20:31">
      <c r="T246" s="6"/>
      <c r="U246" s="48"/>
      <c r="V246" s="6"/>
      <c r="W246" s="48"/>
      <c r="X246" s="6"/>
      <c r="Y246" s="48"/>
      <c r="Z246" s="6"/>
      <c r="AA246" s="48"/>
      <c r="AB246" s="6"/>
      <c r="AC246" s="48"/>
      <c r="AD246" s="6"/>
      <c r="AE246" s="48"/>
    </row>
    <row r="247" spans="20:31">
      <c r="T247" s="6"/>
      <c r="U247" s="48"/>
      <c r="V247" s="6"/>
      <c r="W247" s="48"/>
      <c r="X247" s="6"/>
      <c r="Y247" s="48"/>
      <c r="Z247" s="6"/>
      <c r="AA247" s="48"/>
      <c r="AB247" s="6"/>
      <c r="AC247" s="48"/>
      <c r="AD247" s="6"/>
      <c r="AE247" s="48"/>
    </row>
    <row r="248" spans="20:31">
      <c r="T248" s="6"/>
      <c r="U248" s="48"/>
      <c r="V248" s="6"/>
      <c r="W248" s="48"/>
      <c r="X248" s="6"/>
      <c r="Y248" s="48"/>
      <c r="Z248" s="6"/>
      <c r="AA248" s="48"/>
      <c r="AB248" s="6"/>
      <c r="AC248" s="48"/>
      <c r="AD248" s="6"/>
      <c r="AE248" s="48"/>
    </row>
    <row r="249" spans="20:31">
      <c r="T249" s="6"/>
      <c r="U249" s="48"/>
      <c r="V249" s="6"/>
      <c r="W249" s="48"/>
      <c r="X249" s="6"/>
      <c r="Y249" s="48"/>
      <c r="Z249" s="6"/>
      <c r="AA249" s="48"/>
      <c r="AB249" s="6"/>
      <c r="AC249" s="48"/>
      <c r="AD249" s="6"/>
      <c r="AE249" s="48"/>
    </row>
    <row r="250" spans="20:31">
      <c r="T250" s="6"/>
      <c r="U250" s="48"/>
      <c r="V250" s="6"/>
      <c r="W250" s="48"/>
      <c r="X250" s="6"/>
      <c r="Y250" s="48"/>
      <c r="Z250" s="6"/>
      <c r="AA250" s="48"/>
      <c r="AB250" s="6"/>
      <c r="AC250" s="48"/>
      <c r="AD250" s="6"/>
      <c r="AE250" s="48"/>
    </row>
    <row r="251" spans="20:31">
      <c r="T251" s="6"/>
      <c r="U251" s="48"/>
      <c r="V251" s="6"/>
      <c r="W251" s="48"/>
      <c r="X251" s="6"/>
      <c r="Y251" s="48"/>
      <c r="Z251" s="6"/>
      <c r="AA251" s="48"/>
      <c r="AB251" s="6"/>
      <c r="AC251" s="48"/>
      <c r="AD251" s="6"/>
      <c r="AE251" s="48"/>
    </row>
    <row r="252" spans="20:31">
      <c r="T252" s="6"/>
      <c r="U252" s="48"/>
      <c r="V252" s="6"/>
      <c r="W252" s="48"/>
      <c r="X252" s="6"/>
      <c r="Y252" s="48"/>
      <c r="Z252" s="6"/>
      <c r="AA252" s="48"/>
      <c r="AB252" s="6"/>
      <c r="AC252" s="48"/>
      <c r="AD252" s="6"/>
      <c r="AE252" s="48"/>
    </row>
    <row r="253" spans="20:31">
      <c r="T253" s="6"/>
      <c r="U253" s="48"/>
      <c r="V253" s="6"/>
      <c r="W253" s="48"/>
      <c r="X253" s="6"/>
      <c r="Y253" s="48"/>
      <c r="Z253" s="6"/>
      <c r="AA253" s="48"/>
      <c r="AB253" s="6"/>
      <c r="AC253" s="48"/>
      <c r="AD253" s="6"/>
      <c r="AE253" s="48"/>
    </row>
    <row r="254" spans="20:31">
      <c r="T254" s="6"/>
      <c r="U254" s="48"/>
      <c r="V254" s="6"/>
      <c r="W254" s="48"/>
      <c r="X254" s="6"/>
      <c r="Y254" s="48"/>
      <c r="Z254" s="6"/>
      <c r="AA254" s="48"/>
      <c r="AB254" s="6"/>
      <c r="AC254" s="48"/>
      <c r="AD254" s="6"/>
      <c r="AE254" s="48"/>
    </row>
    <row r="255" spans="20:31">
      <c r="T255" s="6"/>
      <c r="U255" s="48"/>
      <c r="V255" s="6"/>
      <c r="W255" s="48"/>
      <c r="X255" s="6"/>
      <c r="Y255" s="48"/>
      <c r="Z255" s="6"/>
      <c r="AA255" s="48"/>
      <c r="AB255" s="6"/>
      <c r="AC255" s="48"/>
      <c r="AD255" s="6"/>
      <c r="AE255" s="48"/>
    </row>
    <row r="256" spans="20:31">
      <c r="T256" s="6"/>
      <c r="U256" s="48"/>
      <c r="V256" s="6"/>
      <c r="W256" s="48"/>
      <c r="X256" s="6"/>
      <c r="Y256" s="48"/>
      <c r="Z256" s="6"/>
      <c r="AA256" s="48"/>
      <c r="AB256" s="6"/>
      <c r="AC256" s="48"/>
      <c r="AD256" s="6"/>
      <c r="AE256" s="48"/>
    </row>
    <row r="257" spans="20:31">
      <c r="T257" s="6"/>
      <c r="U257" s="48"/>
      <c r="V257" s="6"/>
      <c r="W257" s="48"/>
      <c r="X257" s="6"/>
      <c r="Y257" s="48"/>
      <c r="Z257" s="6"/>
      <c r="AA257" s="48"/>
      <c r="AB257" s="6"/>
      <c r="AC257" s="48"/>
      <c r="AD257" s="6"/>
      <c r="AE257" s="48"/>
    </row>
    <row r="258" spans="20:31">
      <c r="T258" s="6"/>
      <c r="U258" s="48"/>
      <c r="V258" s="6"/>
      <c r="W258" s="48"/>
      <c r="X258" s="6"/>
      <c r="Y258" s="48"/>
      <c r="Z258" s="6"/>
      <c r="AA258" s="48"/>
      <c r="AB258" s="6"/>
      <c r="AC258" s="48"/>
      <c r="AD258" s="6"/>
      <c r="AE258" s="48"/>
    </row>
    <row r="259" spans="20:31">
      <c r="T259" s="6"/>
      <c r="U259" s="48"/>
      <c r="V259" s="6"/>
      <c r="W259" s="48"/>
      <c r="X259" s="6"/>
      <c r="Y259" s="48"/>
      <c r="Z259" s="6"/>
      <c r="AA259" s="48"/>
      <c r="AB259" s="6"/>
      <c r="AC259" s="48"/>
      <c r="AD259" s="6"/>
      <c r="AE259" s="48"/>
    </row>
    <row r="260" spans="20:31">
      <c r="T260" s="6"/>
      <c r="U260" s="48"/>
      <c r="V260" s="6"/>
      <c r="W260" s="48"/>
      <c r="X260" s="6"/>
      <c r="Y260" s="48"/>
      <c r="Z260" s="6"/>
      <c r="AA260" s="48"/>
      <c r="AB260" s="6"/>
      <c r="AC260" s="48"/>
      <c r="AD260" s="6"/>
      <c r="AE260" s="48"/>
    </row>
    <row r="261" spans="20:31">
      <c r="T261" s="6"/>
      <c r="U261" s="48"/>
      <c r="V261" s="6"/>
      <c r="W261" s="48"/>
      <c r="X261" s="6"/>
      <c r="Y261" s="48"/>
      <c r="Z261" s="6"/>
      <c r="AA261" s="48"/>
      <c r="AB261" s="6"/>
      <c r="AC261" s="48"/>
      <c r="AD261" s="6"/>
      <c r="AE261" s="48"/>
    </row>
    <row r="262" spans="20:31">
      <c r="T262" s="6"/>
      <c r="U262" s="48"/>
      <c r="V262" s="6"/>
      <c r="W262" s="48"/>
      <c r="X262" s="6"/>
      <c r="Y262" s="48"/>
      <c r="Z262" s="6"/>
      <c r="AA262" s="48"/>
      <c r="AB262" s="6"/>
      <c r="AC262" s="48"/>
      <c r="AD262" s="6"/>
      <c r="AE262" s="48"/>
    </row>
    <row r="263" spans="20:31">
      <c r="T263" s="6"/>
      <c r="U263" s="48"/>
      <c r="V263" s="6"/>
      <c r="W263" s="48"/>
      <c r="X263" s="6"/>
      <c r="Y263" s="48"/>
      <c r="Z263" s="6"/>
      <c r="AA263" s="48"/>
      <c r="AB263" s="6"/>
      <c r="AC263" s="48"/>
      <c r="AD263" s="6"/>
      <c r="AE263" s="48"/>
    </row>
    <row r="264" spans="20:31">
      <c r="T264" s="6"/>
      <c r="U264" s="48"/>
      <c r="V264" s="6"/>
      <c r="W264" s="48"/>
      <c r="X264" s="6"/>
      <c r="Y264" s="48"/>
      <c r="Z264" s="6"/>
      <c r="AA264" s="48"/>
      <c r="AB264" s="6"/>
      <c r="AC264" s="48"/>
      <c r="AD264" s="6"/>
      <c r="AE264" s="48"/>
    </row>
    <row r="265" spans="20:31">
      <c r="T265" s="6"/>
      <c r="U265" s="48"/>
      <c r="V265" s="6"/>
      <c r="W265" s="48"/>
      <c r="X265" s="6"/>
      <c r="Y265" s="48"/>
      <c r="Z265" s="6"/>
      <c r="AA265" s="48"/>
      <c r="AB265" s="6"/>
      <c r="AC265" s="48"/>
      <c r="AD265" s="6"/>
      <c r="AE265" s="48"/>
    </row>
    <row r="266" spans="20:31">
      <c r="T266" s="6"/>
      <c r="U266" s="48"/>
      <c r="V266" s="6"/>
      <c r="W266" s="48"/>
      <c r="X266" s="6"/>
      <c r="Y266" s="48"/>
      <c r="Z266" s="6"/>
      <c r="AA266" s="48"/>
      <c r="AB266" s="6"/>
      <c r="AC266" s="48"/>
      <c r="AD266" s="6"/>
      <c r="AE266" s="48"/>
    </row>
    <row r="267" spans="20:31">
      <c r="T267" s="6"/>
      <c r="U267" s="48"/>
      <c r="V267" s="6"/>
      <c r="W267" s="48"/>
      <c r="X267" s="6"/>
      <c r="Y267" s="48"/>
      <c r="Z267" s="6"/>
      <c r="AA267" s="48"/>
      <c r="AB267" s="6"/>
      <c r="AC267" s="48"/>
      <c r="AD267" s="6"/>
      <c r="AE267" s="48"/>
    </row>
    <row r="268" spans="20:31">
      <c r="T268" s="6"/>
      <c r="U268" s="48"/>
      <c r="V268" s="6"/>
      <c r="W268" s="48"/>
      <c r="X268" s="6"/>
      <c r="Y268" s="48"/>
      <c r="Z268" s="6"/>
      <c r="AA268" s="48"/>
      <c r="AB268" s="6"/>
      <c r="AC268" s="48"/>
      <c r="AD268" s="6"/>
      <c r="AE268" s="48"/>
    </row>
    <row r="269" spans="20:31">
      <c r="T269" s="6"/>
      <c r="U269" s="48"/>
      <c r="V269" s="6"/>
      <c r="W269" s="48"/>
      <c r="X269" s="6"/>
      <c r="Y269" s="48"/>
      <c r="Z269" s="6"/>
      <c r="AA269" s="48"/>
      <c r="AB269" s="6"/>
      <c r="AC269" s="48"/>
      <c r="AD269" s="6"/>
      <c r="AE269" s="48"/>
    </row>
    <row r="270" spans="20:31">
      <c r="T270" s="6"/>
      <c r="U270" s="48"/>
      <c r="V270" s="6"/>
      <c r="W270" s="48"/>
      <c r="X270" s="6"/>
      <c r="Y270" s="48"/>
      <c r="Z270" s="6"/>
      <c r="AA270" s="48"/>
      <c r="AB270" s="6"/>
      <c r="AC270" s="48"/>
      <c r="AD270" s="6"/>
      <c r="AE270" s="48"/>
    </row>
    <row r="271" spans="20:31">
      <c r="T271" s="6"/>
      <c r="U271" s="48"/>
      <c r="V271" s="6"/>
      <c r="W271" s="48"/>
      <c r="X271" s="6"/>
      <c r="Y271" s="48"/>
      <c r="Z271" s="6"/>
      <c r="AA271" s="48"/>
      <c r="AB271" s="6"/>
      <c r="AC271" s="48"/>
      <c r="AD271" s="6"/>
      <c r="AE271" s="48"/>
    </row>
    <row r="272" spans="20:31">
      <c r="T272" s="6"/>
      <c r="U272" s="48"/>
      <c r="V272" s="6"/>
      <c r="W272" s="48"/>
      <c r="X272" s="6"/>
      <c r="Y272" s="48"/>
      <c r="Z272" s="6"/>
      <c r="AA272" s="48"/>
      <c r="AB272" s="6"/>
      <c r="AC272" s="48"/>
      <c r="AD272" s="6"/>
      <c r="AE272" s="48"/>
    </row>
    <row r="273" spans="20:31">
      <c r="T273" s="6"/>
      <c r="U273" s="48"/>
      <c r="V273" s="6"/>
      <c r="W273" s="48"/>
      <c r="X273" s="6"/>
      <c r="Y273" s="48"/>
      <c r="Z273" s="6"/>
      <c r="AA273" s="48"/>
      <c r="AB273" s="6"/>
      <c r="AC273" s="48"/>
      <c r="AD273" s="6"/>
      <c r="AE273" s="48"/>
    </row>
    <row r="274" spans="20:31">
      <c r="T274" s="6"/>
      <c r="U274" s="48"/>
      <c r="V274" s="6"/>
      <c r="W274" s="48"/>
      <c r="X274" s="6"/>
      <c r="Y274" s="48"/>
      <c r="Z274" s="6"/>
      <c r="AA274" s="48"/>
      <c r="AB274" s="6"/>
      <c r="AC274" s="48"/>
      <c r="AD274" s="6"/>
      <c r="AE274" s="48"/>
    </row>
    <row r="275" spans="20:31">
      <c r="T275" s="6"/>
      <c r="U275" s="48"/>
      <c r="V275" s="6"/>
      <c r="W275" s="48"/>
      <c r="X275" s="6"/>
      <c r="Y275" s="48"/>
      <c r="Z275" s="6"/>
      <c r="AA275" s="48"/>
      <c r="AB275" s="6"/>
      <c r="AC275" s="48"/>
      <c r="AD275" s="6"/>
      <c r="AE275" s="48"/>
    </row>
    <row r="276" spans="20:31">
      <c r="T276" s="6"/>
      <c r="U276" s="48"/>
      <c r="V276" s="6"/>
      <c r="W276" s="48"/>
      <c r="X276" s="6"/>
      <c r="Y276" s="48"/>
      <c r="Z276" s="6"/>
      <c r="AA276" s="48"/>
      <c r="AB276" s="6"/>
      <c r="AC276" s="48"/>
      <c r="AD276" s="6"/>
      <c r="AE276" s="48"/>
    </row>
    <row r="277" spans="20:31">
      <c r="T277" s="6"/>
      <c r="U277" s="48"/>
      <c r="V277" s="6"/>
      <c r="W277" s="48"/>
      <c r="X277" s="6"/>
      <c r="Y277" s="48"/>
      <c r="Z277" s="6"/>
      <c r="AA277" s="48"/>
      <c r="AB277" s="6"/>
      <c r="AC277" s="48"/>
      <c r="AD277" s="6"/>
      <c r="AE277" s="48"/>
    </row>
    <row r="278" spans="20:31">
      <c r="T278" s="6"/>
      <c r="U278" s="48"/>
      <c r="V278" s="6"/>
      <c r="W278" s="48"/>
      <c r="X278" s="6"/>
      <c r="Y278" s="48"/>
      <c r="Z278" s="6"/>
      <c r="AA278" s="48"/>
      <c r="AB278" s="6"/>
      <c r="AC278" s="48"/>
      <c r="AD278" s="6"/>
      <c r="AE278" s="48"/>
    </row>
    <row r="279" spans="20:31">
      <c r="T279" s="6"/>
      <c r="U279" s="48"/>
      <c r="V279" s="6"/>
      <c r="W279" s="48"/>
      <c r="X279" s="6"/>
      <c r="Y279" s="48"/>
      <c r="Z279" s="6"/>
      <c r="AA279" s="48"/>
      <c r="AB279" s="6"/>
      <c r="AC279" s="48"/>
      <c r="AD279" s="6"/>
      <c r="AE279" s="48"/>
    </row>
    <row r="280" spans="20:31">
      <c r="T280" s="6"/>
      <c r="U280" s="48"/>
      <c r="V280" s="6"/>
      <c r="W280" s="48"/>
      <c r="X280" s="6"/>
      <c r="Y280" s="48"/>
      <c r="Z280" s="6"/>
      <c r="AA280" s="48"/>
      <c r="AB280" s="6"/>
      <c r="AC280" s="48"/>
      <c r="AD280" s="6"/>
      <c r="AE280" s="48"/>
    </row>
    <row r="281" spans="20:31">
      <c r="T281" s="6"/>
      <c r="U281" s="48"/>
      <c r="V281" s="6"/>
      <c r="W281" s="48"/>
      <c r="X281" s="6"/>
      <c r="Y281" s="48"/>
      <c r="Z281" s="6"/>
      <c r="AA281" s="48"/>
      <c r="AB281" s="6"/>
      <c r="AC281" s="48"/>
      <c r="AD281" s="6"/>
      <c r="AE281" s="48"/>
    </row>
    <row r="282" spans="20:31">
      <c r="T282" s="6"/>
      <c r="U282" s="48"/>
      <c r="V282" s="6"/>
      <c r="W282" s="48"/>
      <c r="X282" s="6"/>
      <c r="Y282" s="48"/>
      <c r="Z282" s="6"/>
      <c r="AA282" s="48"/>
      <c r="AB282" s="6"/>
      <c r="AC282" s="48"/>
      <c r="AD282" s="6"/>
      <c r="AE282" s="48"/>
    </row>
    <row r="283" spans="20:31">
      <c r="T283" s="6"/>
      <c r="U283" s="48"/>
      <c r="V283" s="6"/>
      <c r="W283" s="48"/>
      <c r="X283" s="6"/>
      <c r="Y283" s="48"/>
      <c r="Z283" s="6"/>
      <c r="AA283" s="48"/>
      <c r="AB283" s="6"/>
      <c r="AC283" s="48"/>
      <c r="AD283" s="6"/>
      <c r="AE283" s="48"/>
    </row>
    <row r="284" spans="20:31">
      <c r="T284" s="6"/>
      <c r="U284" s="48"/>
      <c r="V284" s="6"/>
      <c r="W284" s="48"/>
      <c r="X284" s="6"/>
      <c r="Y284" s="48"/>
      <c r="Z284" s="6"/>
      <c r="AA284" s="48"/>
      <c r="AB284" s="6"/>
      <c r="AC284" s="48"/>
      <c r="AD284" s="6"/>
      <c r="AE284" s="48"/>
    </row>
    <row r="285" spans="20:31">
      <c r="T285" s="6"/>
      <c r="U285" s="48"/>
      <c r="V285" s="6"/>
      <c r="W285" s="48"/>
      <c r="X285" s="6"/>
      <c r="Y285" s="48"/>
      <c r="Z285" s="6"/>
      <c r="AA285" s="48"/>
      <c r="AB285" s="6"/>
      <c r="AC285" s="48"/>
      <c r="AD285" s="6"/>
      <c r="AE285" s="48"/>
    </row>
    <row r="286" spans="20:31">
      <c r="T286" s="6"/>
      <c r="U286" s="48"/>
      <c r="V286" s="6"/>
      <c r="W286" s="48"/>
      <c r="X286" s="6"/>
      <c r="Y286" s="48"/>
      <c r="Z286" s="6"/>
      <c r="AA286" s="48"/>
      <c r="AB286" s="6"/>
      <c r="AC286" s="48"/>
      <c r="AD286" s="6"/>
      <c r="AE286" s="48"/>
    </row>
    <row r="287" spans="20:31">
      <c r="T287" s="6"/>
      <c r="U287" s="48"/>
      <c r="V287" s="6"/>
      <c r="W287" s="48"/>
      <c r="X287" s="6"/>
      <c r="Y287" s="48"/>
      <c r="Z287" s="6"/>
      <c r="AA287" s="48"/>
      <c r="AB287" s="6"/>
      <c r="AC287" s="48"/>
      <c r="AD287" s="6"/>
      <c r="AE287" s="48"/>
    </row>
    <row r="288" spans="20:31">
      <c r="T288" s="6"/>
      <c r="U288" s="48"/>
      <c r="V288" s="6"/>
      <c r="W288" s="48"/>
      <c r="X288" s="6"/>
      <c r="Y288" s="48"/>
      <c r="Z288" s="6"/>
      <c r="AA288" s="48"/>
      <c r="AB288" s="6"/>
      <c r="AC288" s="48"/>
      <c r="AD288" s="6"/>
      <c r="AE288" s="48"/>
    </row>
    <row r="289" spans="20:31">
      <c r="T289" s="6"/>
      <c r="U289" s="48"/>
      <c r="V289" s="6"/>
      <c r="W289" s="48"/>
      <c r="X289" s="6"/>
      <c r="Y289" s="48"/>
      <c r="Z289" s="6"/>
      <c r="AA289" s="48"/>
      <c r="AB289" s="6"/>
      <c r="AC289" s="48"/>
      <c r="AD289" s="6"/>
      <c r="AE289" s="48"/>
    </row>
    <row r="290" spans="20:31">
      <c r="T290" s="6"/>
      <c r="U290" s="48"/>
      <c r="V290" s="6"/>
      <c r="W290" s="48"/>
      <c r="X290" s="6"/>
      <c r="Y290" s="48"/>
      <c r="Z290" s="6"/>
      <c r="AA290" s="48"/>
      <c r="AB290" s="6"/>
      <c r="AC290" s="48"/>
      <c r="AD290" s="6"/>
      <c r="AE290" s="48"/>
    </row>
    <row r="291" spans="20:31">
      <c r="T291" s="6"/>
      <c r="U291" s="48"/>
      <c r="V291" s="6"/>
      <c r="W291" s="48"/>
      <c r="X291" s="6"/>
      <c r="Y291" s="48"/>
      <c r="Z291" s="6"/>
      <c r="AA291" s="48"/>
      <c r="AB291" s="6"/>
      <c r="AC291" s="48"/>
      <c r="AD291" s="6"/>
      <c r="AE291" s="48"/>
    </row>
    <row r="292" spans="20:31">
      <c r="T292" s="6"/>
      <c r="U292" s="48"/>
      <c r="V292" s="6"/>
      <c r="W292" s="48"/>
      <c r="X292" s="6"/>
      <c r="Y292" s="48"/>
      <c r="Z292" s="6"/>
      <c r="AA292" s="48"/>
      <c r="AB292" s="6"/>
      <c r="AC292" s="48"/>
      <c r="AD292" s="6"/>
      <c r="AE292" s="48"/>
    </row>
    <row r="293" spans="20:31">
      <c r="T293" s="6"/>
      <c r="U293" s="48"/>
      <c r="V293" s="6"/>
      <c r="W293" s="48"/>
      <c r="X293" s="6"/>
      <c r="Y293" s="48"/>
      <c r="Z293" s="6"/>
      <c r="AA293" s="48"/>
      <c r="AB293" s="6"/>
      <c r="AC293" s="48"/>
      <c r="AD293" s="6"/>
      <c r="AE293" s="48"/>
    </row>
    <row r="294" spans="20:31">
      <c r="T294" s="6"/>
      <c r="U294" s="48"/>
      <c r="V294" s="6"/>
      <c r="W294" s="48"/>
      <c r="X294" s="6"/>
      <c r="Y294" s="48"/>
      <c r="Z294" s="6"/>
      <c r="AA294" s="48"/>
      <c r="AB294" s="6"/>
      <c r="AC294" s="48"/>
      <c r="AD294" s="6"/>
      <c r="AE294" s="48"/>
    </row>
    <row r="295" spans="20:31">
      <c r="T295" s="6"/>
      <c r="U295" s="48"/>
      <c r="V295" s="6"/>
      <c r="W295" s="48"/>
      <c r="X295" s="6"/>
      <c r="Y295" s="48"/>
      <c r="Z295" s="6"/>
      <c r="AA295" s="48"/>
      <c r="AB295" s="6"/>
      <c r="AC295" s="48"/>
      <c r="AD295" s="6"/>
      <c r="AE295" s="48"/>
    </row>
    <row r="296" spans="20:31">
      <c r="T296" s="6"/>
      <c r="U296" s="48"/>
      <c r="V296" s="6"/>
      <c r="W296" s="48"/>
      <c r="X296" s="6"/>
      <c r="Y296" s="48"/>
      <c r="Z296" s="6"/>
      <c r="AA296" s="48"/>
      <c r="AB296" s="6"/>
      <c r="AC296" s="48"/>
      <c r="AD296" s="6"/>
      <c r="AE296" s="48"/>
    </row>
    <row r="297" spans="20:31">
      <c r="T297" s="6"/>
      <c r="U297" s="48"/>
      <c r="V297" s="6"/>
      <c r="W297" s="48"/>
      <c r="X297" s="6"/>
      <c r="Y297" s="48"/>
      <c r="Z297" s="6"/>
      <c r="AA297" s="48"/>
      <c r="AB297" s="6"/>
      <c r="AC297" s="48"/>
      <c r="AD297" s="6"/>
      <c r="AE297" s="48"/>
    </row>
    <row r="298" spans="20:31">
      <c r="T298" s="6"/>
      <c r="U298" s="48"/>
      <c r="V298" s="6"/>
      <c r="W298" s="48"/>
      <c r="X298" s="6"/>
      <c r="Y298" s="48"/>
      <c r="Z298" s="6"/>
      <c r="AA298" s="48"/>
      <c r="AB298" s="6"/>
      <c r="AC298" s="48"/>
      <c r="AD298" s="6"/>
      <c r="AE298" s="48"/>
    </row>
    <row r="299" spans="20:31">
      <c r="T299" s="6"/>
      <c r="U299" s="48"/>
      <c r="V299" s="6"/>
      <c r="W299" s="48"/>
      <c r="X299" s="6"/>
      <c r="Y299" s="48"/>
      <c r="Z299" s="6"/>
      <c r="AA299" s="48"/>
      <c r="AB299" s="6"/>
      <c r="AC299" s="48"/>
      <c r="AD299" s="6"/>
      <c r="AE299" s="48"/>
    </row>
    <row r="300" spans="20:31">
      <c r="T300" s="6"/>
      <c r="U300" s="48"/>
      <c r="V300" s="6"/>
      <c r="W300" s="48"/>
      <c r="X300" s="6"/>
      <c r="Y300" s="48"/>
      <c r="Z300" s="6"/>
      <c r="AA300" s="48"/>
      <c r="AB300" s="6"/>
      <c r="AC300" s="48"/>
      <c r="AD300" s="6"/>
      <c r="AE300" s="48"/>
    </row>
    <row r="301" spans="20:31">
      <c r="T301" s="6"/>
      <c r="U301" s="48"/>
      <c r="V301" s="6"/>
      <c r="W301" s="48"/>
      <c r="X301" s="6"/>
      <c r="Y301" s="48"/>
      <c r="Z301" s="6"/>
      <c r="AA301" s="48"/>
      <c r="AB301" s="6"/>
      <c r="AC301" s="48"/>
      <c r="AD301" s="6"/>
      <c r="AE301" s="48"/>
    </row>
    <row r="302" spans="20:31">
      <c r="T302" s="6"/>
      <c r="U302" s="48"/>
      <c r="V302" s="6"/>
      <c r="W302" s="48"/>
      <c r="X302" s="6"/>
      <c r="Y302" s="48"/>
      <c r="Z302" s="6"/>
      <c r="AA302" s="48"/>
      <c r="AB302" s="6"/>
      <c r="AC302" s="48"/>
      <c r="AD302" s="6"/>
      <c r="AE302" s="48"/>
    </row>
    <row r="303" spans="20:31">
      <c r="T303" s="6"/>
      <c r="U303" s="48"/>
      <c r="V303" s="6"/>
      <c r="W303" s="48"/>
      <c r="X303" s="6"/>
      <c r="Y303" s="48"/>
      <c r="Z303" s="6"/>
      <c r="AA303" s="48"/>
      <c r="AB303" s="6"/>
      <c r="AC303" s="48"/>
      <c r="AD303" s="6"/>
      <c r="AE303" s="48"/>
    </row>
    <row r="304" spans="20:31">
      <c r="T304" s="6"/>
      <c r="U304" s="48"/>
      <c r="V304" s="6"/>
      <c r="W304" s="48"/>
      <c r="X304" s="6"/>
      <c r="Y304" s="48"/>
      <c r="Z304" s="6"/>
      <c r="AA304" s="48"/>
      <c r="AB304" s="6"/>
      <c r="AC304" s="48"/>
      <c r="AD304" s="6"/>
      <c r="AE304" s="48"/>
    </row>
    <row r="305" spans="20:31">
      <c r="T305" s="6"/>
      <c r="U305" s="48"/>
      <c r="V305" s="6"/>
      <c r="W305" s="48"/>
      <c r="X305" s="6"/>
      <c r="Y305" s="48"/>
      <c r="Z305" s="6"/>
      <c r="AA305" s="48"/>
      <c r="AB305" s="6"/>
      <c r="AC305" s="48"/>
      <c r="AD305" s="6"/>
      <c r="AE305" s="48"/>
    </row>
    <row r="306" spans="20:31">
      <c r="T306" s="6"/>
      <c r="U306" s="48"/>
      <c r="V306" s="6"/>
      <c r="W306" s="48"/>
      <c r="X306" s="6"/>
      <c r="Y306" s="48"/>
      <c r="Z306" s="6"/>
      <c r="AA306" s="48"/>
      <c r="AB306" s="6"/>
      <c r="AC306" s="48"/>
      <c r="AD306" s="6"/>
      <c r="AE306" s="48"/>
    </row>
    <row r="307" spans="20:31">
      <c r="T307" s="6"/>
      <c r="U307" s="48"/>
      <c r="V307" s="6"/>
      <c r="W307" s="48"/>
      <c r="X307" s="6"/>
      <c r="Y307" s="48"/>
      <c r="Z307" s="6"/>
      <c r="AA307" s="48"/>
      <c r="AB307" s="6"/>
      <c r="AC307" s="48"/>
      <c r="AD307" s="6"/>
      <c r="AE307" s="48"/>
    </row>
    <row r="308" spans="20:31">
      <c r="T308" s="6"/>
      <c r="U308" s="48"/>
      <c r="V308" s="6"/>
      <c r="W308" s="48"/>
      <c r="X308" s="6"/>
      <c r="Y308" s="48"/>
      <c r="Z308" s="6"/>
      <c r="AA308" s="48"/>
      <c r="AB308" s="6"/>
      <c r="AC308" s="48"/>
      <c r="AD308" s="6"/>
      <c r="AE308" s="48"/>
    </row>
    <row r="309" spans="20:31">
      <c r="T309" s="6"/>
      <c r="U309" s="48"/>
      <c r="V309" s="6"/>
      <c r="W309" s="48"/>
      <c r="X309" s="6"/>
      <c r="Y309" s="48"/>
      <c r="Z309" s="6"/>
      <c r="AA309" s="48"/>
      <c r="AB309" s="6"/>
      <c r="AC309" s="48"/>
      <c r="AD309" s="6"/>
      <c r="AE309" s="48"/>
    </row>
    <row r="310" spans="20:31">
      <c r="T310" s="6"/>
      <c r="U310" s="48"/>
      <c r="V310" s="6"/>
      <c r="W310" s="48"/>
      <c r="X310" s="6"/>
      <c r="Y310" s="48"/>
      <c r="Z310" s="6"/>
      <c r="AA310" s="48"/>
      <c r="AB310" s="6"/>
      <c r="AC310" s="48"/>
      <c r="AD310" s="6"/>
      <c r="AE310" s="48"/>
    </row>
    <row r="311" spans="20:31">
      <c r="T311" s="6"/>
      <c r="U311" s="48"/>
      <c r="V311" s="6"/>
      <c r="W311" s="48"/>
      <c r="X311" s="6"/>
      <c r="Y311" s="48"/>
      <c r="Z311" s="6"/>
      <c r="AA311" s="48"/>
      <c r="AB311" s="6"/>
      <c r="AC311" s="48"/>
      <c r="AD311" s="6"/>
      <c r="AE311" s="48"/>
    </row>
    <row r="312" spans="20:31">
      <c r="T312" s="6"/>
      <c r="U312" s="48"/>
      <c r="V312" s="6"/>
      <c r="W312" s="48"/>
      <c r="X312" s="6"/>
      <c r="Y312" s="48"/>
      <c r="Z312" s="6"/>
      <c r="AA312" s="48"/>
      <c r="AB312" s="6"/>
      <c r="AC312" s="48"/>
      <c r="AD312" s="6"/>
      <c r="AE312" s="48"/>
    </row>
    <row r="313" spans="20:31">
      <c r="T313" s="6"/>
      <c r="U313" s="48"/>
      <c r="V313" s="6"/>
      <c r="W313" s="48"/>
      <c r="X313" s="6"/>
      <c r="Y313" s="48"/>
      <c r="Z313" s="6"/>
      <c r="AA313" s="48"/>
      <c r="AB313" s="6"/>
      <c r="AC313" s="48"/>
      <c r="AD313" s="6"/>
      <c r="AE313" s="48"/>
    </row>
    <row r="314" spans="20:31">
      <c r="T314" s="6"/>
      <c r="U314" s="48"/>
      <c r="V314" s="6"/>
      <c r="W314" s="48"/>
      <c r="X314" s="6"/>
      <c r="Y314" s="48"/>
      <c r="Z314" s="6"/>
      <c r="AA314" s="48"/>
      <c r="AB314" s="6"/>
      <c r="AC314" s="48"/>
      <c r="AD314" s="6"/>
      <c r="AE314" s="48"/>
    </row>
    <row r="315" spans="20:31">
      <c r="T315" s="6"/>
      <c r="U315" s="48"/>
      <c r="V315" s="6"/>
      <c r="W315" s="48"/>
      <c r="X315" s="6"/>
      <c r="Y315" s="48"/>
      <c r="Z315" s="6"/>
      <c r="AA315" s="48"/>
      <c r="AB315" s="6"/>
      <c r="AC315" s="48"/>
      <c r="AD315" s="6"/>
      <c r="AE315" s="48"/>
    </row>
    <row r="316" spans="20:31">
      <c r="T316" s="6"/>
      <c r="U316" s="48"/>
      <c r="V316" s="6"/>
      <c r="W316" s="48"/>
      <c r="X316" s="6"/>
      <c r="Y316" s="48"/>
      <c r="Z316" s="6"/>
      <c r="AA316" s="48"/>
      <c r="AB316" s="6"/>
      <c r="AC316" s="48"/>
      <c r="AD316" s="6"/>
      <c r="AE316" s="48"/>
    </row>
    <row r="317" spans="20:31">
      <c r="T317" s="6"/>
      <c r="U317" s="48"/>
      <c r="V317" s="6"/>
      <c r="W317" s="48"/>
      <c r="X317" s="6"/>
      <c r="Y317" s="48"/>
      <c r="Z317" s="6"/>
      <c r="AA317" s="48"/>
      <c r="AB317" s="6"/>
      <c r="AC317" s="48"/>
      <c r="AD317" s="6"/>
      <c r="AE317" s="48"/>
    </row>
    <row r="318" spans="20:31">
      <c r="T318" s="6"/>
      <c r="U318" s="48"/>
      <c r="V318" s="6"/>
      <c r="W318" s="48"/>
      <c r="X318" s="6"/>
      <c r="Y318" s="48"/>
      <c r="Z318" s="6"/>
      <c r="AA318" s="48"/>
      <c r="AB318" s="6"/>
      <c r="AC318" s="48"/>
      <c r="AD318" s="6"/>
      <c r="AE318" s="48"/>
    </row>
    <row r="319" spans="20:31">
      <c r="T319" s="6"/>
      <c r="U319" s="48"/>
      <c r="V319" s="6"/>
      <c r="W319" s="48"/>
      <c r="X319" s="6"/>
      <c r="Y319" s="48"/>
      <c r="Z319" s="6"/>
      <c r="AA319" s="48"/>
      <c r="AB319" s="6"/>
      <c r="AC319" s="48"/>
      <c r="AD319" s="6"/>
      <c r="AE319" s="48"/>
    </row>
    <row r="320" spans="20:31">
      <c r="T320" s="6"/>
      <c r="U320" s="48"/>
      <c r="V320" s="6"/>
      <c r="W320" s="48"/>
      <c r="X320" s="6"/>
      <c r="Y320" s="48"/>
      <c r="Z320" s="6"/>
      <c r="AA320" s="48"/>
      <c r="AB320" s="6"/>
      <c r="AC320" s="48"/>
      <c r="AD320" s="6"/>
      <c r="AE320" s="48"/>
    </row>
    <row r="321" spans="20:31">
      <c r="T321" s="6"/>
      <c r="U321" s="48"/>
      <c r="V321" s="6"/>
      <c r="W321" s="48"/>
      <c r="X321" s="6"/>
      <c r="Y321" s="48"/>
      <c r="Z321" s="6"/>
      <c r="AA321" s="48"/>
      <c r="AB321" s="6"/>
      <c r="AC321" s="48"/>
      <c r="AD321" s="6"/>
      <c r="AE321" s="48"/>
    </row>
    <row r="322" spans="20:31">
      <c r="T322" s="6"/>
      <c r="U322" s="48"/>
      <c r="V322" s="6"/>
      <c r="W322" s="48"/>
      <c r="X322" s="6"/>
      <c r="Y322" s="48"/>
      <c r="Z322" s="6"/>
      <c r="AA322" s="48"/>
      <c r="AB322" s="6"/>
      <c r="AC322" s="48"/>
      <c r="AD322" s="6"/>
      <c r="AE322" s="48"/>
    </row>
    <row r="323" spans="20:31">
      <c r="T323" s="6"/>
      <c r="U323" s="48"/>
      <c r="V323" s="6"/>
      <c r="W323" s="48"/>
      <c r="X323" s="6"/>
      <c r="Y323" s="48"/>
      <c r="Z323" s="6"/>
      <c r="AA323" s="48"/>
      <c r="AB323" s="6"/>
      <c r="AC323" s="48"/>
      <c r="AD323" s="6"/>
      <c r="AE323" s="48"/>
    </row>
    <row r="324" spans="20:31">
      <c r="T324" s="6"/>
      <c r="U324" s="48"/>
      <c r="V324" s="6"/>
      <c r="W324" s="48"/>
      <c r="X324" s="6"/>
      <c r="Y324" s="48"/>
      <c r="Z324" s="6"/>
      <c r="AA324" s="48"/>
      <c r="AB324" s="6"/>
      <c r="AC324" s="48"/>
      <c r="AD324" s="6"/>
      <c r="AE324" s="48"/>
    </row>
    <row r="325" spans="20:31">
      <c r="T325" s="6"/>
      <c r="U325" s="48"/>
      <c r="V325" s="6"/>
      <c r="W325" s="48"/>
      <c r="X325" s="6"/>
      <c r="Y325" s="48"/>
      <c r="Z325" s="6"/>
      <c r="AA325" s="48"/>
      <c r="AB325" s="6"/>
      <c r="AC325" s="48"/>
      <c r="AD325" s="6"/>
      <c r="AE325" s="48"/>
    </row>
    <row r="326" spans="20:31">
      <c r="T326" s="6"/>
      <c r="U326" s="48"/>
      <c r="V326" s="6"/>
      <c r="W326" s="48"/>
      <c r="X326" s="6"/>
      <c r="Y326" s="48"/>
      <c r="Z326" s="6"/>
      <c r="AA326" s="48"/>
      <c r="AB326" s="6"/>
      <c r="AC326" s="48"/>
      <c r="AD326" s="6"/>
      <c r="AE326" s="48"/>
    </row>
    <row r="327" spans="20:31">
      <c r="T327" s="6"/>
      <c r="U327" s="48"/>
      <c r="V327" s="6"/>
      <c r="W327" s="48"/>
      <c r="X327" s="6"/>
      <c r="Y327" s="48"/>
      <c r="Z327" s="6"/>
      <c r="AA327" s="48"/>
      <c r="AB327" s="6"/>
      <c r="AC327" s="48"/>
      <c r="AD327" s="6"/>
      <c r="AE327" s="48"/>
    </row>
    <row r="328" spans="20:31">
      <c r="T328" s="6"/>
      <c r="U328" s="48"/>
      <c r="V328" s="6"/>
      <c r="W328" s="48"/>
      <c r="X328" s="6"/>
      <c r="Y328" s="48"/>
      <c r="Z328" s="6"/>
      <c r="AA328" s="48"/>
      <c r="AB328" s="6"/>
      <c r="AC328" s="48"/>
      <c r="AD328" s="6"/>
      <c r="AE328" s="48"/>
    </row>
    <row r="329" spans="20:31">
      <c r="T329" s="6"/>
      <c r="U329" s="48"/>
      <c r="V329" s="6"/>
      <c r="W329" s="48"/>
      <c r="X329" s="6"/>
      <c r="Y329" s="48"/>
      <c r="Z329" s="6"/>
      <c r="AA329" s="48"/>
      <c r="AB329" s="6"/>
      <c r="AC329" s="48"/>
      <c r="AD329" s="6"/>
      <c r="AE329" s="48"/>
    </row>
    <row r="330" spans="20:31">
      <c r="T330" s="6"/>
      <c r="U330" s="48"/>
      <c r="V330" s="6"/>
      <c r="W330" s="48"/>
      <c r="X330" s="6"/>
      <c r="Y330" s="48"/>
      <c r="Z330" s="6"/>
      <c r="AA330" s="48"/>
      <c r="AB330" s="6"/>
      <c r="AC330" s="48"/>
      <c r="AD330" s="6"/>
      <c r="AE330" s="48"/>
    </row>
    <row r="331" spans="20:31">
      <c r="T331" s="6"/>
      <c r="U331" s="48"/>
      <c r="V331" s="6"/>
      <c r="W331" s="48"/>
      <c r="X331" s="6"/>
      <c r="Y331" s="48"/>
      <c r="Z331" s="6"/>
      <c r="AA331" s="48"/>
      <c r="AB331" s="6"/>
      <c r="AC331" s="48"/>
      <c r="AD331" s="6"/>
      <c r="AE331" s="48"/>
    </row>
    <row r="332" spans="20:31">
      <c r="T332" s="6"/>
      <c r="U332" s="48"/>
      <c r="V332" s="6"/>
      <c r="W332" s="48"/>
      <c r="X332" s="6"/>
      <c r="Y332" s="48"/>
      <c r="Z332" s="6"/>
      <c r="AA332" s="48"/>
      <c r="AB332" s="6"/>
      <c r="AC332" s="48"/>
      <c r="AD332" s="6"/>
      <c r="AE332" s="48"/>
    </row>
    <row r="333" spans="20:31">
      <c r="T333" s="6"/>
      <c r="U333" s="48"/>
      <c r="V333" s="6"/>
      <c r="W333" s="48"/>
      <c r="X333" s="6"/>
      <c r="Y333" s="48"/>
      <c r="Z333" s="6"/>
      <c r="AA333" s="48"/>
      <c r="AB333" s="6"/>
      <c r="AC333" s="48"/>
      <c r="AD333" s="6"/>
      <c r="AE333" s="48"/>
    </row>
    <row r="334" spans="20:31">
      <c r="T334" s="6"/>
      <c r="U334" s="48"/>
      <c r="V334" s="6"/>
      <c r="W334" s="48"/>
      <c r="X334" s="6"/>
      <c r="Y334" s="48"/>
      <c r="Z334" s="6"/>
      <c r="AA334" s="48"/>
      <c r="AB334" s="6"/>
      <c r="AC334" s="48"/>
      <c r="AD334" s="6"/>
      <c r="AE334" s="48"/>
    </row>
    <row r="335" spans="20:31">
      <c r="T335" s="6"/>
      <c r="U335" s="48"/>
      <c r="V335" s="6"/>
      <c r="W335" s="48"/>
      <c r="X335" s="6"/>
      <c r="Y335" s="48"/>
      <c r="Z335" s="6"/>
      <c r="AA335" s="48"/>
      <c r="AB335" s="6"/>
      <c r="AC335" s="48"/>
      <c r="AD335" s="6"/>
      <c r="AE335" s="48"/>
    </row>
    <row r="336" spans="20:31">
      <c r="T336" s="6"/>
      <c r="U336" s="48"/>
      <c r="V336" s="6"/>
      <c r="W336" s="48"/>
      <c r="X336" s="6"/>
      <c r="Y336" s="48"/>
      <c r="Z336" s="6"/>
      <c r="AA336" s="48"/>
      <c r="AB336" s="6"/>
      <c r="AC336" s="48"/>
      <c r="AD336" s="6"/>
      <c r="AE336" s="48"/>
    </row>
    <row r="337" spans="20:31">
      <c r="T337" s="6"/>
      <c r="U337" s="48"/>
      <c r="V337" s="6"/>
      <c r="W337" s="48"/>
      <c r="X337" s="6"/>
      <c r="Y337" s="48"/>
      <c r="Z337" s="6"/>
      <c r="AA337" s="48"/>
      <c r="AB337" s="6"/>
      <c r="AC337" s="48"/>
      <c r="AD337" s="6"/>
      <c r="AE337" s="48"/>
    </row>
    <row r="338" spans="20:31">
      <c r="T338" s="6"/>
      <c r="U338" s="48"/>
      <c r="V338" s="6"/>
      <c r="W338" s="48"/>
      <c r="X338" s="6"/>
      <c r="Y338" s="48"/>
      <c r="Z338" s="6"/>
      <c r="AA338" s="48"/>
      <c r="AB338" s="6"/>
      <c r="AC338" s="48"/>
      <c r="AD338" s="6"/>
      <c r="AE338" s="48"/>
    </row>
    <row r="339" spans="20:31">
      <c r="T339" s="6"/>
      <c r="U339" s="48"/>
      <c r="V339" s="6"/>
      <c r="W339" s="48"/>
      <c r="X339" s="6"/>
      <c r="Y339" s="48"/>
      <c r="Z339" s="6"/>
      <c r="AA339" s="48"/>
      <c r="AB339" s="6"/>
      <c r="AC339" s="48"/>
      <c r="AD339" s="6"/>
      <c r="AE339" s="48"/>
    </row>
    <row r="340" spans="20:31">
      <c r="T340" s="6"/>
      <c r="U340" s="48"/>
      <c r="V340" s="6"/>
      <c r="W340" s="48"/>
      <c r="X340" s="6"/>
      <c r="Y340" s="48"/>
      <c r="Z340" s="6"/>
      <c r="AA340" s="48"/>
      <c r="AB340" s="6"/>
      <c r="AC340" s="48"/>
      <c r="AD340" s="6"/>
      <c r="AE340" s="48"/>
    </row>
    <row r="341" spans="20:31">
      <c r="T341" s="6"/>
      <c r="U341" s="48"/>
      <c r="V341" s="6"/>
      <c r="W341" s="48"/>
      <c r="X341" s="6"/>
      <c r="Y341" s="48"/>
      <c r="Z341" s="6"/>
      <c r="AA341" s="48"/>
      <c r="AB341" s="6"/>
      <c r="AC341" s="48"/>
      <c r="AD341" s="6"/>
      <c r="AE341" s="48"/>
    </row>
    <row r="342" spans="20:31">
      <c r="T342" s="6"/>
      <c r="U342" s="48"/>
      <c r="V342" s="6"/>
      <c r="W342" s="48"/>
      <c r="X342" s="6"/>
      <c r="Y342" s="48"/>
      <c r="Z342" s="6"/>
      <c r="AA342" s="48"/>
      <c r="AB342" s="6"/>
      <c r="AC342" s="48"/>
      <c r="AD342" s="6"/>
      <c r="AE342" s="48"/>
    </row>
    <row r="343" spans="20:31">
      <c r="T343" s="6"/>
      <c r="U343" s="48"/>
      <c r="V343" s="6"/>
      <c r="W343" s="48"/>
      <c r="X343" s="6"/>
      <c r="Y343" s="48"/>
      <c r="Z343" s="6"/>
      <c r="AA343" s="48"/>
      <c r="AB343" s="6"/>
      <c r="AC343" s="48"/>
      <c r="AD343" s="6"/>
      <c r="AE343" s="48"/>
    </row>
    <row r="344" spans="20:31">
      <c r="T344" s="6"/>
      <c r="U344" s="48"/>
      <c r="V344" s="6"/>
      <c r="W344" s="48"/>
      <c r="X344" s="6"/>
      <c r="Y344" s="48"/>
      <c r="Z344" s="6"/>
      <c r="AA344" s="48"/>
      <c r="AB344" s="6"/>
      <c r="AC344" s="48"/>
      <c r="AD344" s="6"/>
      <c r="AE344" s="48"/>
    </row>
    <row r="345" spans="20:31">
      <c r="T345" s="6"/>
      <c r="U345" s="48"/>
      <c r="V345" s="6"/>
      <c r="W345" s="48"/>
      <c r="X345" s="6"/>
      <c r="Y345" s="48"/>
      <c r="Z345" s="6"/>
      <c r="AA345" s="48"/>
      <c r="AB345" s="6"/>
      <c r="AC345" s="48"/>
      <c r="AD345" s="6"/>
      <c r="AE345" s="48"/>
    </row>
    <row r="346" spans="20:31">
      <c r="T346" s="6"/>
      <c r="U346" s="48"/>
      <c r="V346" s="6"/>
      <c r="W346" s="48"/>
      <c r="X346" s="6"/>
      <c r="Y346" s="48"/>
      <c r="Z346" s="6"/>
      <c r="AA346" s="48"/>
      <c r="AB346" s="6"/>
      <c r="AC346" s="48"/>
      <c r="AD346" s="6"/>
      <c r="AE346" s="48"/>
    </row>
    <row r="347" spans="20:31">
      <c r="T347" s="6"/>
      <c r="U347" s="48"/>
      <c r="V347" s="6"/>
      <c r="W347" s="48"/>
      <c r="X347" s="6"/>
      <c r="Y347" s="48"/>
      <c r="Z347" s="6"/>
      <c r="AA347" s="48"/>
      <c r="AB347" s="6"/>
      <c r="AC347" s="48"/>
      <c r="AD347" s="6"/>
      <c r="AE347" s="48"/>
    </row>
    <row r="348" spans="20:31">
      <c r="T348" s="6"/>
      <c r="U348" s="48"/>
      <c r="V348" s="6"/>
      <c r="W348" s="48"/>
      <c r="X348" s="6"/>
      <c r="Y348" s="48"/>
      <c r="Z348" s="6"/>
      <c r="AA348" s="48"/>
      <c r="AB348" s="6"/>
      <c r="AC348" s="48"/>
      <c r="AD348" s="6"/>
      <c r="AE348" s="48"/>
    </row>
    <row r="349" spans="20:31">
      <c r="T349" s="6"/>
      <c r="U349" s="48"/>
      <c r="V349" s="6"/>
      <c r="W349" s="48"/>
      <c r="X349" s="6"/>
      <c r="Y349" s="48"/>
      <c r="Z349" s="6"/>
      <c r="AA349" s="48"/>
      <c r="AB349" s="6"/>
      <c r="AC349" s="48"/>
      <c r="AD349" s="6"/>
      <c r="AE349" s="48"/>
    </row>
    <row r="350" spans="20:31">
      <c r="T350" s="6"/>
      <c r="U350" s="48"/>
      <c r="V350" s="6"/>
      <c r="W350" s="48"/>
      <c r="X350" s="6"/>
      <c r="Y350" s="48"/>
      <c r="Z350" s="6"/>
      <c r="AA350" s="48"/>
      <c r="AB350" s="6"/>
      <c r="AC350" s="48"/>
      <c r="AD350" s="6"/>
      <c r="AE350" s="48"/>
    </row>
    <row r="351" spans="20:31">
      <c r="T351" s="6"/>
      <c r="U351" s="48"/>
      <c r="V351" s="6"/>
      <c r="W351" s="48"/>
      <c r="X351" s="6"/>
      <c r="Y351" s="48"/>
      <c r="Z351" s="6"/>
      <c r="AA351" s="48"/>
      <c r="AB351" s="6"/>
      <c r="AC351" s="48"/>
      <c r="AD351" s="6"/>
      <c r="AE351" s="48"/>
    </row>
    <row r="352" spans="20:31">
      <c r="T352" s="6"/>
      <c r="U352" s="48"/>
      <c r="V352" s="6"/>
      <c r="W352" s="48"/>
      <c r="X352" s="6"/>
      <c r="Y352" s="48"/>
      <c r="Z352" s="6"/>
      <c r="AA352" s="48"/>
      <c r="AB352" s="6"/>
      <c r="AC352" s="48"/>
      <c r="AD352" s="6"/>
      <c r="AE352" s="48"/>
    </row>
    <row r="353" spans="20:31">
      <c r="T353" s="6"/>
      <c r="U353" s="48"/>
      <c r="V353" s="6"/>
      <c r="W353" s="48"/>
      <c r="X353" s="6"/>
      <c r="Y353" s="48"/>
      <c r="Z353" s="6"/>
      <c r="AA353" s="48"/>
      <c r="AB353" s="6"/>
      <c r="AC353" s="48"/>
      <c r="AD353" s="6"/>
      <c r="AE353" s="48"/>
    </row>
    <row r="354" spans="20:31">
      <c r="T354" s="6"/>
      <c r="U354" s="48"/>
      <c r="V354" s="6"/>
      <c r="W354" s="48"/>
      <c r="X354" s="6"/>
      <c r="Y354" s="48"/>
      <c r="Z354" s="6"/>
      <c r="AA354" s="48"/>
      <c r="AB354" s="6"/>
      <c r="AC354" s="48"/>
      <c r="AD354" s="6"/>
      <c r="AE354" s="48"/>
    </row>
    <row r="355" spans="20:31">
      <c r="T355" s="6"/>
      <c r="U355" s="48"/>
      <c r="V355" s="6"/>
      <c r="W355" s="48"/>
      <c r="X355" s="6"/>
      <c r="Y355" s="48"/>
      <c r="Z355" s="6"/>
      <c r="AA355" s="48"/>
      <c r="AB355" s="6"/>
      <c r="AC355" s="48"/>
      <c r="AD355" s="6"/>
      <c r="AE355" s="48"/>
    </row>
    <row r="356" spans="20:31">
      <c r="T356" s="6"/>
      <c r="U356" s="48"/>
      <c r="V356" s="6"/>
      <c r="W356" s="48"/>
      <c r="X356" s="6"/>
      <c r="Y356" s="48"/>
      <c r="Z356" s="6"/>
      <c r="AA356" s="48"/>
      <c r="AB356" s="6"/>
      <c r="AC356" s="48"/>
      <c r="AD356" s="6"/>
      <c r="AE356" s="48"/>
    </row>
    <row r="357" spans="20:31">
      <c r="T357" s="6"/>
      <c r="U357" s="48"/>
      <c r="V357" s="6"/>
      <c r="W357" s="48"/>
      <c r="X357" s="6"/>
      <c r="Y357" s="48"/>
      <c r="Z357" s="6"/>
      <c r="AA357" s="48"/>
      <c r="AB357" s="6"/>
      <c r="AC357" s="48"/>
      <c r="AD357" s="6"/>
      <c r="AE357" s="48"/>
    </row>
    <row r="358" spans="20:31">
      <c r="T358" s="6"/>
      <c r="U358" s="48"/>
      <c r="V358" s="6"/>
      <c r="W358" s="48"/>
      <c r="X358" s="6"/>
      <c r="Y358" s="48"/>
      <c r="Z358" s="6"/>
      <c r="AA358" s="48"/>
      <c r="AB358" s="6"/>
      <c r="AC358" s="48"/>
      <c r="AD358" s="6"/>
      <c r="AE358" s="48"/>
    </row>
    <row r="359" spans="20:31">
      <c r="T359" s="6"/>
      <c r="U359" s="48"/>
      <c r="V359" s="6"/>
      <c r="W359" s="48"/>
      <c r="X359" s="6"/>
      <c r="Y359" s="48"/>
      <c r="Z359" s="6"/>
      <c r="AA359" s="48"/>
      <c r="AB359" s="6"/>
      <c r="AC359" s="48"/>
      <c r="AD359" s="6"/>
      <c r="AE359" s="48"/>
    </row>
    <row r="360" spans="20:31">
      <c r="T360" s="6"/>
      <c r="U360" s="48"/>
      <c r="V360" s="6"/>
      <c r="W360" s="48"/>
      <c r="X360" s="6"/>
      <c r="Y360" s="48"/>
      <c r="Z360" s="6"/>
      <c r="AA360" s="48"/>
      <c r="AB360" s="6"/>
      <c r="AC360" s="48"/>
      <c r="AD360" s="6"/>
      <c r="AE360" s="48"/>
    </row>
    <row r="361" spans="20:31">
      <c r="T361" s="6"/>
      <c r="U361" s="48"/>
      <c r="V361" s="6"/>
      <c r="W361" s="48"/>
      <c r="X361" s="6"/>
      <c r="Y361" s="48"/>
      <c r="Z361" s="6"/>
      <c r="AA361" s="48"/>
      <c r="AB361" s="6"/>
      <c r="AC361" s="48"/>
      <c r="AD361" s="6"/>
      <c r="AE361" s="48"/>
    </row>
    <row r="362" spans="20:31">
      <c r="T362" s="6"/>
      <c r="U362" s="48"/>
      <c r="V362" s="6"/>
      <c r="W362" s="48"/>
      <c r="X362" s="6"/>
      <c r="Y362" s="48"/>
      <c r="Z362" s="6"/>
      <c r="AA362" s="48"/>
      <c r="AB362" s="6"/>
      <c r="AC362" s="48"/>
      <c r="AD362" s="6"/>
      <c r="AE362" s="48"/>
    </row>
    <row r="363" spans="20:31">
      <c r="T363" s="6"/>
      <c r="U363" s="48"/>
      <c r="V363" s="6"/>
      <c r="W363" s="48"/>
      <c r="X363" s="6"/>
      <c r="Y363" s="48"/>
      <c r="Z363" s="6"/>
      <c r="AA363" s="48"/>
      <c r="AB363" s="6"/>
      <c r="AC363" s="48"/>
      <c r="AD363" s="6"/>
      <c r="AE363" s="48"/>
    </row>
    <row r="364" spans="20:31">
      <c r="T364" s="6"/>
      <c r="U364" s="48"/>
      <c r="V364" s="6"/>
      <c r="W364" s="48"/>
      <c r="X364" s="6"/>
      <c r="Y364" s="48"/>
      <c r="Z364" s="6"/>
      <c r="AA364" s="48"/>
      <c r="AB364" s="6"/>
      <c r="AC364" s="48"/>
      <c r="AD364" s="6"/>
      <c r="AE364" s="48"/>
    </row>
    <row r="365" spans="20:31">
      <c r="T365" s="6"/>
      <c r="U365" s="48"/>
      <c r="V365" s="6"/>
      <c r="W365" s="48"/>
      <c r="X365" s="6"/>
      <c r="Y365" s="48"/>
      <c r="Z365" s="6"/>
      <c r="AA365" s="48"/>
      <c r="AB365" s="6"/>
      <c r="AC365" s="48"/>
      <c r="AD365" s="6"/>
      <c r="AE365" s="48"/>
    </row>
    <row r="366" spans="20:31">
      <c r="T366" s="6"/>
      <c r="U366" s="48"/>
      <c r="V366" s="6"/>
      <c r="W366" s="48"/>
      <c r="X366" s="6"/>
      <c r="Y366" s="48"/>
      <c r="Z366" s="6"/>
      <c r="AA366" s="48"/>
      <c r="AB366" s="6"/>
      <c r="AC366" s="48"/>
      <c r="AD366" s="6"/>
      <c r="AE366" s="48"/>
    </row>
    <row r="367" spans="20:31">
      <c r="T367" s="6"/>
      <c r="U367" s="48"/>
      <c r="V367" s="6"/>
      <c r="W367" s="48"/>
      <c r="X367" s="6"/>
      <c r="Y367" s="48"/>
      <c r="Z367" s="6"/>
      <c r="AA367" s="48"/>
      <c r="AB367" s="6"/>
      <c r="AC367" s="48"/>
      <c r="AD367" s="6"/>
      <c r="AE367" s="48"/>
    </row>
    <row r="368" spans="20:31">
      <c r="T368" s="6"/>
      <c r="U368" s="48"/>
      <c r="V368" s="6"/>
      <c r="W368" s="48"/>
      <c r="X368" s="6"/>
      <c r="Y368" s="48"/>
      <c r="Z368" s="6"/>
      <c r="AA368" s="48"/>
      <c r="AB368" s="6"/>
      <c r="AC368" s="48"/>
      <c r="AD368" s="6"/>
      <c r="AE368" s="48"/>
    </row>
    <row r="369" spans="20:31">
      <c r="T369" s="6"/>
      <c r="U369" s="48"/>
      <c r="V369" s="6"/>
      <c r="W369" s="48"/>
      <c r="X369" s="6"/>
      <c r="Y369" s="48"/>
      <c r="Z369" s="6"/>
      <c r="AA369" s="48"/>
      <c r="AB369" s="6"/>
      <c r="AC369" s="48"/>
      <c r="AD369" s="6"/>
      <c r="AE369" s="48"/>
    </row>
    <row r="370" spans="20:31">
      <c r="T370" s="6"/>
      <c r="U370" s="48"/>
      <c r="V370" s="6"/>
      <c r="W370" s="48"/>
      <c r="X370" s="6"/>
      <c r="Y370" s="48"/>
      <c r="Z370" s="6"/>
      <c r="AA370" s="48"/>
      <c r="AB370" s="6"/>
      <c r="AC370" s="48"/>
      <c r="AD370" s="6"/>
      <c r="AE370" s="48"/>
    </row>
    <row r="371" spans="20:31">
      <c r="T371" s="6"/>
      <c r="U371" s="48"/>
      <c r="V371" s="6"/>
      <c r="W371" s="48"/>
      <c r="X371" s="6"/>
      <c r="Y371" s="48"/>
      <c r="Z371" s="6"/>
      <c r="AA371" s="48"/>
      <c r="AB371" s="6"/>
      <c r="AC371" s="48"/>
      <c r="AD371" s="6"/>
      <c r="AE371" s="48"/>
    </row>
    <row r="372" spans="20:31">
      <c r="T372" s="6"/>
      <c r="U372" s="48"/>
      <c r="V372" s="6"/>
      <c r="W372" s="48"/>
      <c r="X372" s="6"/>
      <c r="Y372" s="48"/>
      <c r="Z372" s="6"/>
      <c r="AA372" s="48"/>
      <c r="AB372" s="6"/>
      <c r="AC372" s="48"/>
      <c r="AD372" s="6"/>
      <c r="AE372" s="48"/>
    </row>
    <row r="373" spans="20:31">
      <c r="T373" s="6"/>
      <c r="U373" s="48"/>
      <c r="V373" s="6"/>
      <c r="W373" s="48"/>
      <c r="X373" s="6"/>
      <c r="Y373" s="48"/>
      <c r="Z373" s="6"/>
      <c r="AA373" s="48"/>
      <c r="AB373" s="6"/>
      <c r="AC373" s="48"/>
      <c r="AD373" s="6"/>
      <c r="AE373" s="48"/>
    </row>
    <row r="374" spans="20:31">
      <c r="T374" s="6"/>
      <c r="U374" s="48"/>
      <c r="V374" s="6"/>
      <c r="W374" s="48"/>
      <c r="X374" s="6"/>
      <c r="Y374" s="48"/>
      <c r="Z374" s="6"/>
      <c r="AA374" s="48"/>
      <c r="AB374" s="6"/>
      <c r="AC374" s="48"/>
      <c r="AD374" s="6"/>
      <c r="AE374" s="48"/>
    </row>
    <row r="375" spans="20:31">
      <c r="T375" s="6"/>
      <c r="U375" s="48"/>
      <c r="V375" s="6"/>
      <c r="W375" s="48"/>
      <c r="X375" s="6"/>
      <c r="Y375" s="48"/>
      <c r="Z375" s="6"/>
      <c r="AA375" s="48"/>
      <c r="AB375" s="6"/>
      <c r="AC375" s="48"/>
      <c r="AD375" s="6"/>
      <c r="AE375" s="48"/>
    </row>
    <row r="376" spans="20:31">
      <c r="T376" s="6"/>
      <c r="U376" s="48"/>
      <c r="V376" s="6"/>
      <c r="W376" s="48"/>
      <c r="X376" s="6"/>
      <c r="Y376" s="48"/>
      <c r="Z376" s="6"/>
      <c r="AA376" s="48"/>
      <c r="AB376" s="6"/>
      <c r="AC376" s="48"/>
      <c r="AD376" s="6"/>
      <c r="AE376" s="48"/>
    </row>
    <row r="377" spans="20:31">
      <c r="T377" s="6"/>
      <c r="U377" s="48"/>
      <c r="V377" s="6"/>
      <c r="W377" s="48"/>
      <c r="X377" s="6"/>
      <c r="Y377" s="48"/>
      <c r="Z377" s="6"/>
      <c r="AA377" s="48"/>
      <c r="AB377" s="6"/>
      <c r="AC377" s="48"/>
      <c r="AD377" s="6"/>
      <c r="AE377" s="48"/>
    </row>
    <row r="378" spans="20:31">
      <c r="T378" s="6"/>
      <c r="U378" s="48"/>
      <c r="V378" s="6"/>
      <c r="W378" s="48"/>
      <c r="X378" s="6"/>
      <c r="Y378" s="48"/>
      <c r="Z378" s="6"/>
      <c r="AA378" s="48"/>
      <c r="AB378" s="6"/>
      <c r="AC378" s="48"/>
      <c r="AD378" s="6"/>
      <c r="AE378" s="48"/>
    </row>
    <row r="379" spans="20:31">
      <c r="T379" s="6"/>
      <c r="U379" s="48"/>
      <c r="V379" s="6"/>
      <c r="W379" s="48"/>
      <c r="X379" s="6"/>
      <c r="Y379" s="48"/>
      <c r="Z379" s="6"/>
      <c r="AA379" s="48"/>
      <c r="AB379" s="6"/>
      <c r="AC379" s="48"/>
      <c r="AD379" s="6"/>
      <c r="AE379" s="48"/>
    </row>
    <row r="380" spans="20:31">
      <c r="T380" s="6"/>
      <c r="U380" s="48"/>
      <c r="V380" s="6"/>
      <c r="W380" s="48"/>
      <c r="X380" s="6"/>
      <c r="Y380" s="48"/>
      <c r="Z380" s="6"/>
      <c r="AA380" s="48"/>
      <c r="AB380" s="6"/>
      <c r="AC380" s="48"/>
      <c r="AD380" s="6"/>
      <c r="AE380" s="48"/>
    </row>
    <row r="381" spans="20:31">
      <c r="T381" s="6"/>
      <c r="U381" s="48"/>
      <c r="V381" s="6"/>
      <c r="W381" s="48"/>
      <c r="X381" s="6"/>
      <c r="Y381" s="48"/>
      <c r="Z381" s="6"/>
      <c r="AA381" s="48"/>
      <c r="AB381" s="6"/>
      <c r="AC381" s="48"/>
      <c r="AD381" s="6"/>
      <c r="AE381" s="48"/>
    </row>
    <row r="382" spans="20:31">
      <c r="T382" s="6"/>
      <c r="U382" s="48"/>
      <c r="V382" s="6"/>
      <c r="W382" s="48"/>
      <c r="X382" s="6"/>
      <c r="Y382" s="48"/>
      <c r="Z382" s="6"/>
      <c r="AA382" s="48"/>
      <c r="AB382" s="6"/>
      <c r="AC382" s="48"/>
      <c r="AD382" s="6"/>
      <c r="AE382" s="48"/>
    </row>
    <row r="383" spans="20:31">
      <c r="T383" s="6"/>
      <c r="U383" s="48"/>
      <c r="V383" s="6"/>
      <c r="W383" s="48"/>
      <c r="X383" s="6"/>
      <c r="Y383" s="48"/>
      <c r="Z383" s="6"/>
      <c r="AA383" s="48"/>
      <c r="AB383" s="6"/>
      <c r="AC383" s="48"/>
      <c r="AD383" s="6"/>
      <c r="AE383" s="48"/>
    </row>
    <row r="384" spans="20:31">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sheetData>
  <autoFilter ref="A42:AA198" xr:uid="{5069B213-C4D3-417D-96C4-183AC7558A9D}">
    <filterColumn colId="2">
      <filters>
        <filter val="Starters &amp; Sides"/>
      </filters>
    </filterColumn>
  </autoFilter>
  <mergeCells count="14">
    <mergeCell ref="B19:C19"/>
    <mergeCell ref="B23:C23"/>
    <mergeCell ref="B27:C27"/>
    <mergeCell ref="V41:W41"/>
    <mergeCell ref="X41:Y41"/>
    <mergeCell ref="T41:U41"/>
    <mergeCell ref="B11:C11"/>
    <mergeCell ref="B12:C12"/>
    <mergeCell ref="B15:C15"/>
    <mergeCell ref="B7:C7"/>
    <mergeCell ref="B1:D1"/>
    <mergeCell ref="B8:C8"/>
    <mergeCell ref="B9:C9"/>
    <mergeCell ref="B10:C10"/>
  </mergeCells>
  <conditionalFormatting sqref="R34:S39">
    <cfRule type="cellIs" dxfId="716" priority="32" operator="between">
      <formula>0.01</formula>
      <formula>0.04</formula>
    </cfRule>
    <cfRule type="cellIs" dxfId="715" priority="27" operator="between">
      <formula>0</formula>
      <formula>0.01</formula>
    </cfRule>
    <cfRule type="cellIs" dxfId="714" priority="28" operator="between">
      <formula>0.01</formula>
      <formula>0.04</formula>
    </cfRule>
    <cfRule type="cellIs" dxfId="713" priority="29" operator="between">
      <formula>0</formula>
      <formula>0.01</formula>
    </cfRule>
    <cfRule type="cellIs" dxfId="712" priority="30" operator="between">
      <formula>0.01</formula>
      <formula>0.04</formula>
    </cfRule>
    <cfRule type="cellIs" dxfId="711" priority="31" operator="between">
      <formula>0</formula>
      <formula>0.01</formula>
    </cfRule>
    <cfRule type="cellIs" dxfId="710" priority="33" operator="between">
      <formula>0</formula>
      <formula>0.01</formula>
    </cfRule>
    <cfRule type="cellIs" dxfId="709" priority="34" operator="between">
      <formula>0.01</formula>
      <formula>0.04</formula>
    </cfRule>
  </conditionalFormatting>
  <conditionalFormatting sqref="R34:T39">
    <cfRule type="containsText" dxfId="708" priority="24" operator="containsText" text="N/A">
      <formula>NOT(ISERROR(SEARCH("N/A",R34)))</formula>
    </cfRule>
    <cfRule type="cellIs" dxfId="707" priority="25" operator="greaterThan">
      <formula>0.04</formula>
    </cfRule>
    <cfRule type="cellIs" dxfId="706" priority="26" operator="lessThan">
      <formula>0</formula>
    </cfRule>
    <cfRule type="cellIs" dxfId="705" priority="35" operator="between">
      <formula>0</formula>
      <formula>0.01</formula>
    </cfRule>
    <cfRule type="cellIs" dxfId="704"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703" priority="20" operator="between">
      <formula>0</formula>
      <formula>0.01</formula>
    </cfRule>
    <cfRule type="cellIs" dxfId="702" priority="21" operator="between">
      <formula>0.01</formula>
      <formula>0.04</formula>
    </cfRule>
    <cfRule type="cellIs" dxfId="701" priority="22" operator="between">
      <formula>0</formula>
      <formula>0.01</formula>
    </cfRule>
    <cfRule type="cellIs" dxfId="700" priority="23" operator="between">
      <formula>0.01</formula>
      <formula>0.04</formula>
    </cfRule>
    <cfRule type="cellIs" dxfId="699" priority="16" operator="between">
      <formula>0</formula>
      <formula>0.01</formula>
    </cfRule>
    <cfRule type="cellIs" dxfId="698" priority="17" operator="between">
      <formula>0.01</formula>
      <formula>0.04</formula>
    </cfRule>
    <cfRule type="cellIs" dxfId="697" priority="18" operator="between">
      <formula>0</formula>
      <formula>0.01</formula>
    </cfRule>
    <cfRule type="cellIs" dxfId="696" priority="19" operator="between">
      <formula>0.01</formula>
      <formula>0.04</formula>
    </cfRule>
  </conditionalFormatting>
  <conditionalFormatting sqref="U43:U198">
    <cfRule type="cellIs" dxfId="695" priority="5" operator="greaterThan">
      <formula>0.04</formula>
    </cfRule>
    <cfRule type="cellIs" dxfId="694" priority="6" operator="lessThan">
      <formula>0</formula>
    </cfRule>
    <cfRule type="cellIs" dxfId="693" priority="7" operator="between">
      <formula>0</formula>
      <formula>0.01</formula>
    </cfRule>
    <cfRule type="cellIs" dxfId="692" priority="9" operator="between">
      <formula>0</formula>
      <formula>0.01</formula>
    </cfRule>
    <cfRule type="cellIs" dxfId="691" priority="10" operator="between">
      <formula>0.01</formula>
      <formula>0.04</formula>
    </cfRule>
    <cfRule type="cellIs" dxfId="690" priority="11" operator="between">
      <formula>0</formula>
      <formula>0.01</formula>
    </cfRule>
    <cfRule type="cellIs" dxfId="689" priority="12" operator="between">
      <formula>0.01</formula>
      <formula>0.04</formula>
    </cfRule>
    <cfRule type="cellIs" dxfId="688" priority="13" operator="between">
      <formula>0</formula>
      <formula>0.01</formula>
    </cfRule>
    <cfRule type="cellIs" dxfId="687" priority="14" operator="between">
      <formula>0.01</formula>
      <formula>0.04</formula>
    </cfRule>
    <cfRule type="cellIs" dxfId="686" priority="8" operator="between">
      <formula>0.01</formula>
      <formula>0.04</formula>
    </cfRule>
    <cfRule type="containsText" dxfId="685" priority="2" operator="containsText" text="N/A">
      <formula>NOT(ISERROR(SEARCH("N/A",U43)))</formula>
    </cfRule>
    <cfRule type="cellIs" dxfId="684" priority="3" operator="between">
      <formula>0</formula>
      <formula>0.01</formula>
    </cfRule>
    <cfRule type="cellIs" dxfId="683" priority="4"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198">
    <cfRule type="containsText" dxfId="682" priority="68" operator="containsText" text="N/A">
      <formula>NOT(ISERROR(SEARCH("N/A",W43)))</formula>
    </cfRule>
    <cfRule type="cellIs" dxfId="681" priority="69" operator="between">
      <formula>0</formula>
      <formula>0.01</formula>
    </cfRule>
    <cfRule type="cellIs" dxfId="680" priority="70" operator="between">
      <formula>0.01</formula>
      <formula>0.04</formula>
    </cfRule>
    <cfRule type="cellIs" dxfId="679" priority="71" operator="greaterThan">
      <formula>0.04</formula>
    </cfRule>
    <cfRule type="cellIs" dxfId="678" priority="72" operator="lessThan">
      <formula>0</formula>
    </cfRule>
    <cfRule type="cellIs" dxfId="677" priority="73" operator="between">
      <formula>0</formula>
      <formula>0.01</formula>
    </cfRule>
    <cfRule type="cellIs" dxfId="676" priority="74" operator="between">
      <formula>0.01</formula>
      <formula>0.04</formula>
    </cfRule>
    <cfRule type="cellIs" dxfId="675" priority="75" operator="between">
      <formula>0</formula>
      <formula>0.01</formula>
    </cfRule>
    <cfRule type="cellIs" dxfId="674" priority="76" operator="between">
      <formula>0.01</formula>
      <formula>0.04</formula>
    </cfRule>
    <cfRule type="cellIs" dxfId="673" priority="77" operator="between">
      <formula>0</formula>
      <formula>0.01</formula>
    </cfRule>
    <cfRule type="cellIs" dxfId="672" priority="78" operator="between">
      <formula>0.01</formula>
      <formula>0.04</formula>
    </cfRule>
    <cfRule type="cellIs" dxfId="671" priority="79" operator="between">
      <formula>0</formula>
      <formula>0.01</formula>
    </cfRule>
    <cfRule type="cellIs" dxfId="670" priority="80" operator="between">
      <formula>0.01</formula>
      <formula>0.04</formula>
    </cfRule>
  </conditionalFormatting>
  <conditionalFormatting sqref="Y43:Y198 AA43:AA198 AC43:AC198 AE43:AE198">
    <cfRule type="containsText" dxfId="669" priority="94" operator="containsText" text="N/A">
      <formula>NOT(ISERROR(SEARCH("N/A",Y43)))</formula>
    </cfRule>
    <cfRule type="cellIs" dxfId="668" priority="95" operator="between">
      <formula>0</formula>
      <formula>0.01</formula>
    </cfRule>
    <cfRule type="cellIs" dxfId="667" priority="96" operator="between">
      <formula>0.01</formula>
      <formula>0.04</formula>
    </cfRule>
    <cfRule type="cellIs" dxfId="666" priority="97" operator="greaterThan">
      <formula>0.04</formula>
    </cfRule>
    <cfRule type="cellIs" dxfId="665" priority="98" operator="lessThan">
      <formula>0</formula>
    </cfRule>
    <cfRule type="cellIs" dxfId="664" priority="99" operator="between">
      <formula>0</formula>
      <formula>0.01</formula>
    </cfRule>
    <cfRule type="cellIs" dxfId="663" priority="100" operator="between">
      <formula>0.01</formula>
      <formula>0.04</formula>
    </cfRule>
    <cfRule type="cellIs" dxfId="662" priority="101" operator="between">
      <formula>0</formula>
      <formula>0.01</formula>
    </cfRule>
    <cfRule type="cellIs" dxfId="661" priority="102" operator="between">
      <formula>0.01</formula>
      <formula>0.04</formula>
    </cfRule>
    <cfRule type="cellIs" dxfId="660" priority="103" operator="between">
      <formula>0</formula>
      <formula>0.01</formula>
    </cfRule>
    <cfRule type="cellIs" dxfId="659" priority="104" operator="between">
      <formula>0.01</formula>
      <formula>0.04</formula>
    </cfRule>
    <cfRule type="cellIs" dxfId="658" priority="105" operator="between">
      <formula>0</formula>
      <formula>0.01</formula>
    </cfRule>
    <cfRule type="cellIs" dxfId="657" priority="106" operator="between">
      <formula>0.01</formula>
      <formula>0.04</formula>
    </cfRule>
  </conditionalFormatting>
  <dataValidations disablePrompts="1" count="1">
    <dataValidation type="list" allowBlank="1" showInputMessage="1" showErrorMessage="1" sqref="D14" xr:uid="{9172B287-2EB5-4D46-BDFE-C9DB6080437F}">
      <formula1>$T$2:$T$3</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F9C9-2E93-49AD-ACFC-89579C5B6A43}">
  <sheetPr filterMode="1"/>
  <dimension ref="A1:AF467"/>
  <sheetViews>
    <sheetView zoomScale="52" zoomScaleNormal="80" workbookViewId="0">
      <selection activeCell="D219" sqref="D219"/>
    </sheetView>
  </sheetViews>
  <sheetFormatPr defaultColWidth="9.1796875" defaultRowHeight="14.5"/>
  <cols>
    <col min="1" max="1" width="10.54296875" bestFit="1" customWidth="1"/>
    <col min="2" max="2" width="17.81640625" customWidth="1"/>
    <col min="3" max="3" width="24.1796875" customWidth="1"/>
    <col min="4" max="4" width="52.453125" bestFit="1" customWidth="1"/>
    <col min="5" max="8" width="11.54296875" customWidth="1"/>
    <col min="9" max="9" width="11.81640625" customWidth="1"/>
    <col min="10" max="11" width="14.1796875" customWidth="1"/>
    <col min="12" max="12" width="11.54296875" style="30" customWidth="1"/>
    <col min="13" max="15" width="9.1796875" style="30"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4.81640625" bestFit="1" customWidth="1"/>
    <col min="28" max="28" width="10.54296875" customWidth="1"/>
    <col min="29" max="29" width="9.1796875" bestFit="1" customWidth="1"/>
  </cols>
  <sheetData>
    <row r="1" spans="2:21" ht="21">
      <c r="B1" s="413" t="s">
        <v>19</v>
      </c>
      <c r="C1" s="413"/>
      <c r="D1" s="413"/>
    </row>
    <row r="2" spans="2:21">
      <c r="F2" s="2"/>
      <c r="G2" s="2"/>
      <c r="H2" s="2"/>
      <c r="I2" s="2"/>
      <c r="J2" s="2"/>
      <c r="K2" s="2"/>
      <c r="L2" s="31"/>
      <c r="M2" s="31"/>
      <c r="N2" s="31"/>
      <c r="O2" s="31"/>
      <c r="U2" s="141" t="s">
        <v>35</v>
      </c>
    </row>
    <row r="3" spans="2:21" ht="18.5">
      <c r="B3" s="1" t="s">
        <v>42</v>
      </c>
      <c r="C3" s="1"/>
      <c r="U3" s="141" t="s">
        <v>43</v>
      </c>
    </row>
    <row r="4" spans="2:21" ht="18.5">
      <c r="B4" s="1"/>
      <c r="C4" s="1"/>
    </row>
    <row r="5" spans="2:21" ht="18.5">
      <c r="B5" s="1" t="s">
        <v>44</v>
      </c>
      <c r="C5" s="1"/>
      <c r="D5" s="2" t="s">
        <v>3700</v>
      </c>
      <c r="E5" s="341" t="s">
        <v>3701</v>
      </c>
    </row>
    <row r="6" spans="2:21" ht="18.5">
      <c r="B6" s="1"/>
      <c r="C6" s="1"/>
    </row>
    <row r="7" spans="2:21" ht="18.5">
      <c r="B7" s="411" t="s">
        <v>46</v>
      </c>
      <c r="C7" s="412"/>
      <c r="D7" s="94"/>
      <c r="E7" s="94"/>
      <c r="F7" s="94"/>
      <c r="G7" s="94"/>
      <c r="H7" s="94"/>
      <c r="I7" s="94"/>
      <c r="J7" s="94"/>
      <c r="K7" s="94"/>
      <c r="L7" s="96"/>
      <c r="M7" s="96"/>
      <c r="N7" s="96"/>
      <c r="O7" s="96"/>
      <c r="P7" s="89"/>
      <c r="Q7" s="90"/>
    </row>
    <row r="8" spans="2:21" ht="18" customHeight="1">
      <c r="B8" s="414" t="s">
        <v>47</v>
      </c>
      <c r="C8" s="415"/>
      <c r="D8" s="245" t="s">
        <v>3702</v>
      </c>
      <c r="E8" s="245"/>
      <c r="F8" s="245"/>
      <c r="G8" s="245"/>
      <c r="H8" s="245"/>
      <c r="I8" s="245"/>
      <c r="J8" s="245"/>
      <c r="K8" s="245"/>
      <c r="L8" s="246"/>
      <c r="M8" s="246"/>
      <c r="N8" s="246"/>
      <c r="O8" s="246"/>
      <c r="P8" s="247"/>
      <c r="Q8" s="30"/>
    </row>
    <row r="9" spans="2:21">
      <c r="B9" s="405" t="s">
        <v>49</v>
      </c>
      <c r="C9" s="406"/>
      <c r="D9" s="47" t="s">
        <v>3703</v>
      </c>
      <c r="E9" s="47"/>
      <c r="F9" s="47"/>
      <c r="G9" s="47"/>
      <c r="H9" s="47"/>
      <c r="I9" s="47"/>
      <c r="J9" s="47"/>
      <c r="K9" s="47"/>
      <c r="L9" s="248"/>
      <c r="M9" s="248"/>
      <c r="N9" s="248"/>
      <c r="O9" s="248"/>
      <c r="P9" s="249"/>
      <c r="Q9" s="30"/>
    </row>
    <row r="10" spans="2:21">
      <c r="B10" s="405" t="s">
        <v>51</v>
      </c>
      <c r="C10" s="406"/>
      <c r="D10" s="47" t="s">
        <v>3144</v>
      </c>
      <c r="E10" s="47"/>
      <c r="F10" s="47"/>
      <c r="G10" s="47"/>
      <c r="H10" s="47"/>
      <c r="I10" s="47"/>
      <c r="J10" s="47"/>
      <c r="K10" s="47"/>
      <c r="L10" s="248"/>
      <c r="M10" s="248"/>
      <c r="N10" s="248"/>
      <c r="O10" s="248"/>
      <c r="P10" s="249"/>
      <c r="Q10" s="30"/>
    </row>
    <row r="11" spans="2:21">
      <c r="B11" s="405" t="s">
        <v>53</v>
      </c>
      <c r="C11" s="406"/>
      <c r="D11" s="47"/>
      <c r="E11" s="47"/>
      <c r="F11" s="47"/>
      <c r="G11" s="47"/>
      <c r="H11" s="47"/>
      <c r="I11" s="47"/>
      <c r="J11" s="47"/>
      <c r="K11" s="47"/>
      <c r="L11" s="248"/>
      <c r="M11" s="248"/>
      <c r="N11" s="248"/>
      <c r="O11" s="248"/>
      <c r="P11" s="249"/>
      <c r="Q11" s="30"/>
    </row>
    <row r="12" spans="2:21">
      <c r="B12" s="407" t="s">
        <v>55</v>
      </c>
      <c r="C12" s="408"/>
      <c r="D12" s="250"/>
      <c r="E12" s="250"/>
      <c r="F12" s="250"/>
      <c r="G12" s="250"/>
      <c r="H12" s="250"/>
      <c r="I12" s="250"/>
      <c r="J12" s="250"/>
      <c r="K12" s="250"/>
      <c r="L12" s="251"/>
      <c r="M12" s="251"/>
      <c r="N12" s="251"/>
      <c r="O12" s="251"/>
      <c r="P12" s="252"/>
      <c r="Q12" s="30"/>
    </row>
    <row r="13" spans="2:21">
      <c r="B13" s="112"/>
      <c r="C13" s="112"/>
    </row>
    <row r="14" spans="2:21" s="117" customFormat="1" ht="18.5">
      <c r="B14" s="118" t="s">
        <v>34</v>
      </c>
      <c r="C14" s="119"/>
      <c r="D14" s="269" t="s">
        <v>35</v>
      </c>
      <c r="E14" s="123">
        <v>46113</v>
      </c>
      <c r="F14" s="124" t="s">
        <v>56</v>
      </c>
      <c r="G14" s="127" t="s">
        <v>57</v>
      </c>
    </row>
    <row r="15" spans="2:21">
      <c r="B15" s="409" t="s">
        <v>60</v>
      </c>
      <c r="C15" s="410"/>
      <c r="D15" s="94"/>
      <c r="E15" s="135"/>
      <c r="F15" s="164"/>
      <c r="G15" s="170"/>
      <c r="H15" s="117"/>
      <c r="I15" s="117"/>
      <c r="J15" s="117"/>
      <c r="K15" s="117"/>
      <c r="L15" s="117"/>
      <c r="M15" s="117"/>
      <c r="N15" s="117"/>
      <c r="O15" s="117"/>
      <c r="P15" s="188"/>
      <c r="Q15" s="117"/>
      <c r="R15" s="117"/>
    </row>
    <row r="16" spans="2:21" ht="18.5">
      <c r="B16" s="137" t="s">
        <v>63</v>
      </c>
      <c r="C16" s="138"/>
      <c r="D16" s="89" t="s">
        <v>2536</v>
      </c>
      <c r="E16" s="232">
        <v>3.5</v>
      </c>
      <c r="F16" s="166">
        <f>E16/E17-1</f>
        <v>0</v>
      </c>
      <c r="G16" s="171">
        <f>E16/E18-1</f>
        <v>0</v>
      </c>
      <c r="H16" s="117"/>
      <c r="I16" s="162"/>
      <c r="J16" s="158" t="s">
        <v>3704</v>
      </c>
      <c r="K16" s="117"/>
      <c r="L16" s="117"/>
      <c r="M16" s="117"/>
      <c r="N16" s="117"/>
      <c r="O16" s="117"/>
      <c r="P16" s="188"/>
      <c r="Q16" s="117"/>
      <c r="R16" s="117"/>
    </row>
    <row r="17" spans="2:18" ht="18.5">
      <c r="B17" s="102" t="s">
        <v>66</v>
      </c>
      <c r="C17" s="116"/>
      <c r="D17" t="s">
        <v>2536</v>
      </c>
      <c r="E17" s="233">
        <v>3.5</v>
      </c>
      <c r="F17" s="167"/>
      <c r="G17" s="172"/>
      <c r="H17" s="117"/>
      <c r="I17" s="162"/>
      <c r="J17" s="158" t="s">
        <v>3705</v>
      </c>
      <c r="K17" s="117"/>
      <c r="L17" s="117"/>
      <c r="M17" s="117"/>
      <c r="N17" s="117"/>
      <c r="O17" s="117"/>
      <c r="P17" s="188"/>
      <c r="Q17" s="117"/>
      <c r="R17" s="117"/>
    </row>
    <row r="18" spans="2:18" ht="18.5">
      <c r="B18" s="102" t="s">
        <v>57</v>
      </c>
      <c r="C18" s="116"/>
      <c r="D18" t="s">
        <v>2536</v>
      </c>
      <c r="E18" s="233">
        <v>3.5</v>
      </c>
      <c r="F18" s="167"/>
      <c r="G18" s="172"/>
      <c r="H18" s="117"/>
      <c r="I18" s="117"/>
      <c r="J18" s="117"/>
      <c r="K18" s="117"/>
      <c r="L18" s="117"/>
      <c r="M18" s="117"/>
      <c r="N18" s="117"/>
      <c r="O18" s="117"/>
      <c r="P18" s="188"/>
      <c r="Q18" s="117"/>
      <c r="R18" s="117"/>
    </row>
    <row r="19" spans="2:18">
      <c r="B19" s="409" t="s">
        <v>70</v>
      </c>
      <c r="C19" s="410"/>
      <c r="D19" s="94"/>
      <c r="E19" s="135"/>
      <c r="F19" s="164"/>
      <c r="G19" s="170"/>
      <c r="H19" s="117"/>
      <c r="I19" s="117"/>
      <c r="J19" s="117"/>
      <c r="K19" s="117"/>
      <c r="L19" s="117"/>
      <c r="M19" s="117"/>
      <c r="N19" s="117"/>
      <c r="O19" s="117"/>
      <c r="P19" s="188"/>
      <c r="Q19" s="117"/>
      <c r="R19" s="117"/>
    </row>
    <row r="20" spans="2:18" ht="18.5">
      <c r="B20" s="102" t="s">
        <v>63</v>
      </c>
      <c r="C20" s="116"/>
      <c r="D20" t="s">
        <v>3706</v>
      </c>
      <c r="E20" s="233">
        <v>7.99</v>
      </c>
      <c r="F20" s="166">
        <f>E20/E21-1</f>
        <v>6.6755674232309659E-2</v>
      </c>
      <c r="G20" s="171">
        <f>E20/E22-1</f>
        <v>9.6021947873799807E-2</v>
      </c>
      <c r="H20" s="117"/>
      <c r="I20" s="117"/>
      <c r="J20" s="158" t="s">
        <v>3704</v>
      </c>
      <c r="K20" s="117"/>
      <c r="L20" s="117"/>
      <c r="M20" s="117"/>
      <c r="N20" s="117"/>
      <c r="O20" s="117"/>
      <c r="P20" s="188"/>
      <c r="Q20" s="117"/>
      <c r="R20" s="117"/>
    </row>
    <row r="21" spans="2:18" ht="18.5">
      <c r="B21" s="102" t="s">
        <v>66</v>
      </c>
      <c r="C21" s="116"/>
      <c r="D21" t="s">
        <v>3706</v>
      </c>
      <c r="E21" s="233">
        <v>7.49</v>
      </c>
      <c r="F21" s="167"/>
      <c r="G21" s="172"/>
      <c r="H21" s="117"/>
      <c r="I21" s="117"/>
      <c r="J21" s="158" t="s">
        <v>3705</v>
      </c>
      <c r="K21" s="117"/>
      <c r="L21" s="117"/>
      <c r="M21" s="117"/>
      <c r="N21" s="117"/>
      <c r="O21" s="117"/>
      <c r="P21" s="117"/>
      <c r="Q21" s="117"/>
      <c r="R21" s="117"/>
    </row>
    <row r="22" spans="2:18" ht="18.5">
      <c r="B22" s="102" t="s">
        <v>57</v>
      </c>
      <c r="C22" s="116"/>
      <c r="D22" t="s">
        <v>3706</v>
      </c>
      <c r="E22" s="233">
        <v>7.29</v>
      </c>
      <c r="F22" s="167"/>
      <c r="G22" s="172"/>
      <c r="H22" s="117"/>
      <c r="I22" s="117"/>
      <c r="J22" s="117"/>
      <c r="K22" s="117"/>
      <c r="L22" s="117"/>
      <c r="M22" s="117"/>
      <c r="N22" s="117"/>
      <c r="O22" s="117"/>
      <c r="P22" s="117"/>
      <c r="Q22" s="117"/>
      <c r="R22" s="117"/>
    </row>
    <row r="23" spans="2:18">
      <c r="B23" s="409" t="s">
        <v>74</v>
      </c>
      <c r="C23" s="410"/>
      <c r="D23" s="94"/>
      <c r="E23" s="135"/>
      <c r="F23" s="164"/>
      <c r="G23" s="170"/>
      <c r="H23" s="117"/>
      <c r="I23" s="117"/>
      <c r="J23" s="117"/>
      <c r="K23" s="117"/>
      <c r="L23" s="117"/>
      <c r="M23" s="117"/>
      <c r="N23" s="117"/>
      <c r="O23" s="117"/>
      <c r="P23" s="117"/>
      <c r="Q23" s="117"/>
      <c r="R23" s="117"/>
    </row>
    <row r="24" spans="2:18" ht="18.5">
      <c r="B24" s="102" t="s">
        <v>63</v>
      </c>
      <c r="C24" s="116"/>
      <c r="D24" t="s">
        <v>3707</v>
      </c>
      <c r="E24" s="233">
        <v>2.5</v>
      </c>
      <c r="F24" s="166">
        <f>E24/E25-1</f>
        <v>0</v>
      </c>
      <c r="G24" s="171">
        <f>E24/E26-1</f>
        <v>0</v>
      </c>
      <c r="H24" s="117"/>
      <c r="I24" s="117"/>
      <c r="J24" s="158" t="s">
        <v>3704</v>
      </c>
      <c r="K24" s="117"/>
      <c r="L24" s="117"/>
      <c r="M24" s="117"/>
      <c r="N24" s="117"/>
      <c r="O24" s="117"/>
      <c r="P24" s="117"/>
      <c r="Q24" s="117"/>
      <c r="R24" s="117"/>
    </row>
    <row r="25" spans="2:18" ht="18.5">
      <c r="B25" s="102" t="s">
        <v>66</v>
      </c>
      <c r="C25" s="116"/>
      <c r="D25" t="s">
        <v>3707</v>
      </c>
      <c r="E25" s="233">
        <v>2.5</v>
      </c>
      <c r="F25" s="167"/>
      <c r="G25" s="172"/>
      <c r="H25" s="117"/>
      <c r="I25" s="117"/>
      <c r="J25" s="158" t="s">
        <v>3705</v>
      </c>
      <c r="K25" s="117"/>
      <c r="L25" s="117"/>
      <c r="M25" s="117"/>
      <c r="N25" s="117"/>
      <c r="O25" s="117"/>
      <c r="P25" s="117"/>
      <c r="Q25" s="117"/>
      <c r="R25" s="117"/>
    </row>
    <row r="26" spans="2:18" ht="18.5">
      <c r="B26" s="102" t="s">
        <v>57</v>
      </c>
      <c r="C26" s="116"/>
      <c r="D26" t="s">
        <v>3707</v>
      </c>
      <c r="E26" s="233">
        <v>2.5</v>
      </c>
      <c r="F26" s="167"/>
      <c r="G26" s="172"/>
      <c r="H26" s="117"/>
      <c r="I26" s="117"/>
      <c r="J26" s="117"/>
      <c r="K26" s="117"/>
      <c r="L26" s="117"/>
      <c r="M26" s="117"/>
      <c r="N26" s="117"/>
      <c r="O26" s="117"/>
      <c r="P26" s="117"/>
      <c r="Q26" s="117"/>
      <c r="R26" s="117"/>
    </row>
    <row r="27" spans="2:18">
      <c r="B27" s="409" t="s">
        <v>76</v>
      </c>
      <c r="C27" s="410"/>
      <c r="D27" s="94"/>
      <c r="E27" s="135"/>
      <c r="F27" s="164"/>
      <c r="G27" s="170"/>
      <c r="H27" s="117"/>
      <c r="I27" s="117"/>
      <c r="J27" s="117"/>
      <c r="K27" s="117"/>
      <c r="L27" s="117"/>
      <c r="M27" s="117"/>
      <c r="N27" s="117"/>
      <c r="O27" s="117"/>
      <c r="P27" s="117"/>
      <c r="Q27" s="117"/>
      <c r="R27" s="117"/>
    </row>
    <row r="28" spans="2:18" ht="18.5">
      <c r="B28" s="102" t="s">
        <v>63</v>
      </c>
      <c r="C28" s="116"/>
      <c r="D28" t="s">
        <v>3708</v>
      </c>
      <c r="E28" s="233">
        <v>2.5</v>
      </c>
      <c r="F28" s="166">
        <f>E28/E29-1</f>
        <v>0</v>
      </c>
      <c r="G28" s="171">
        <f>E28/E30-1</f>
        <v>0</v>
      </c>
      <c r="H28" s="117"/>
      <c r="I28" s="117"/>
      <c r="J28" s="158" t="s">
        <v>3704</v>
      </c>
      <c r="K28" s="117"/>
      <c r="L28" s="117"/>
      <c r="M28" s="117"/>
      <c r="N28" s="117"/>
      <c r="O28" s="117"/>
      <c r="P28" s="117"/>
      <c r="Q28" s="117"/>
      <c r="R28" s="117"/>
    </row>
    <row r="29" spans="2:18" ht="18.5">
      <c r="B29" s="102" t="s">
        <v>66</v>
      </c>
      <c r="C29" s="116"/>
      <c r="D29" t="s">
        <v>3708</v>
      </c>
      <c r="E29" s="233">
        <v>2.5</v>
      </c>
      <c r="F29" s="167"/>
      <c r="G29" s="172"/>
      <c r="H29" s="117"/>
      <c r="I29" s="117"/>
      <c r="J29" s="158" t="s">
        <v>3705</v>
      </c>
      <c r="K29" s="117"/>
      <c r="L29" s="117"/>
      <c r="M29" s="117"/>
      <c r="N29" s="117"/>
      <c r="O29" s="117"/>
      <c r="P29" s="117"/>
      <c r="Q29" s="117"/>
      <c r="R29" s="117"/>
    </row>
    <row r="30" spans="2:18" ht="18.5">
      <c r="B30" s="103" t="s">
        <v>57</v>
      </c>
      <c r="C30" s="105"/>
      <c r="D30" s="92" t="s">
        <v>3708</v>
      </c>
      <c r="E30" s="234">
        <v>2.5</v>
      </c>
      <c r="F30" s="168"/>
      <c r="G30" s="173"/>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AVERAGEIFS(E$43:E$500,$B$43:$B$500,$B34,$AD$43:$AD$500,"Yes")</f>
        <v>#DIV/0!</v>
      </c>
      <c r="F34" s="29" t="e">
        <f>AVERAGEIFS(Q$43:Q$504,$B$43:$B$504,$B34,$AD$43:$AD$504,"Yes")</f>
        <v>#DIV/0!</v>
      </c>
      <c r="G34" s="29" t="e">
        <f>AVERAGEIFS(L$43:L$500,$B$43:$B$500,$B34,$AB$43:$AB$500,"Yes")</f>
        <v>#DIV/0!</v>
      </c>
      <c r="H34" s="29" t="e">
        <f>AVERAGEIFS(Q$43:Q$504,$B$43:$B$504,$B34,$AB$43:$AB$504,"Yes")</f>
        <v>#DIV/0!</v>
      </c>
      <c r="I34" s="29" t="e">
        <f>AVERAGEIFS(M$43:M$500,$B$43:$B$500,$B34,$Z$43:$Z$500,"Yes")</f>
        <v>#DIV/0!</v>
      </c>
      <c r="J34" s="29" t="e">
        <f>AVERAGEIFS(Q$43:Q$504,$B$43:$B$504,$B34,$Z$43:$Z$504,"Yes")</f>
        <v>#DIV/0!</v>
      </c>
      <c r="K34" s="29" t="e">
        <f>AVERAGEIFS(N$43:N$500,$B$43:$B$500,$B34,$X$43:$X$500,"Yes")</f>
        <v>#DIV/0!</v>
      </c>
      <c r="L34" s="29" t="e">
        <f>AVERAGEIFS(Q$43:Q$504,$B$43:$B$504,$B34,$X$43:$X$504,"Yes")</f>
        <v>#DIV/0!</v>
      </c>
      <c r="M34" s="29" t="e">
        <f>AVERAGEIFS(O$43:O$504,$B$43:$B$504,$B34,$V$43:$V$504,"Yes")</f>
        <v>#DIV/0!</v>
      </c>
      <c r="N34" s="29" t="e">
        <f>AVERAGEIFS(Q$43:Q$504,$B$43:$B$504,$B34,$V$43:$V$504,"Yes")</f>
        <v>#DIV/0!</v>
      </c>
      <c r="O34" s="29" t="e">
        <f>AVERAGEIFS(P$43:P$504,$B$43:$B$504,$B34,$T$43:$T$504,"Yes")</f>
        <v>#DIV/0!</v>
      </c>
      <c r="P34" s="29" t="e">
        <f>AVERAGEIFS(Q$43:Q$504,$B$43:$B$504,$B34,$T$43:$T$504,"Yes")</f>
        <v>#DIV/0!</v>
      </c>
      <c r="Q34" s="29" t="e">
        <f>AVERAGEIFS(Q$43:Q$504,$B$43:$B$504,$B34)</f>
        <v>#DIV/0!</v>
      </c>
      <c r="R34" s="334" t="e">
        <f t="shared" ref="R34:R39" si="0">F34/E34-1</f>
        <v>#DIV/0!</v>
      </c>
      <c r="S34" s="334" t="e">
        <f t="shared" ref="S34:S39" si="1">H34/G34-1</f>
        <v>#DIV/0!</v>
      </c>
      <c r="T34" s="334" t="e">
        <f t="shared" ref="T34:T39" si="2">J34/I34-1</f>
        <v>#DIV/0!</v>
      </c>
      <c r="U34" s="335" t="e">
        <f t="shared" ref="U34:U39" si="3">L34/K34-1</f>
        <v>#DIV/0!</v>
      </c>
      <c r="V34" s="336" t="e">
        <f t="shared" ref="V34:V39" si="4">N34/M34-1</f>
        <v>#DIV/0!</v>
      </c>
      <c r="W34" s="336" t="e">
        <f t="shared" ref="W34:W39" si="5">P34/O34-1</f>
        <v>#DIV/0!</v>
      </c>
    </row>
    <row r="35" spans="1:32">
      <c r="B35" s="102" t="s">
        <v>27</v>
      </c>
      <c r="C35" s="91"/>
      <c r="E35" s="29" t="e">
        <f>AVERAGEIFS(E$43:E$500,$B$43:$B$500,$B35,$AD$43:$AD$500,"Yes")</f>
        <v>#DIV/0!</v>
      </c>
      <c r="F35" s="29" t="e">
        <f t="shared" ref="F35:F38" si="6">AVERAGEIFS(Q$43:Q$504,$B$43:$B$504,$B35,$AD$43:$AD$504,"Yes")</f>
        <v>#DIV/0!</v>
      </c>
      <c r="G35" s="29" t="e">
        <f>AVERAGEIFS(L$43:L$500,$B$43:$B$500,$B35,$AB$43:$AB$500,"Yes")</f>
        <v>#DIV/0!</v>
      </c>
      <c r="H35" s="29" t="e">
        <f t="shared" ref="H35:H38" si="7">AVERAGEIFS(Q$43:Q$504,$B$43:$B$504,$B35,$AB$43:$AB$504,"Yes")</f>
        <v>#DIV/0!</v>
      </c>
      <c r="I35" s="29">
        <f>AVERAGEIFS(M$43:M$500,$B$43:$B$500,$B35,$Z$43:$Z$500,"Yes")</f>
        <v>7.1385000000000067</v>
      </c>
      <c r="J35" s="29">
        <f t="shared" ref="J35:J38" si="8">AVERAGEIFS(Q$43:Q$504,$B$43:$B$504,$B35,$Z$43:$Z$504,"Yes")</f>
        <v>7.473500000000004</v>
      </c>
      <c r="K35" s="29">
        <f>AVERAGEIFS(N$43:N$500,$B$43:$B$500,$B35,$X$43:$X$500,"Yes")</f>
        <v>7.1385000000000067</v>
      </c>
      <c r="L35" s="29">
        <f t="shared" ref="L35:L38" si="9">AVERAGEIFS(Q$43:Q$504,$B$43:$B$504,$B35,$X$43:$X$504,"Yes")</f>
        <v>7.473500000000004</v>
      </c>
      <c r="M35" s="29">
        <f t="shared" ref="M35:M38" si="10">AVERAGEIFS(O$43:O$504,$B$43:$B$504,$B35,$V$43:$V$504,"Yes")</f>
        <v>7.9456790123456846</v>
      </c>
      <c r="N35" s="29">
        <f t="shared" ref="N35:N38" si="11">AVERAGEIFS(Q$43:Q$504,$B$43:$B$504,$B35,$V$43:$V$504,"Yes")</f>
        <v>8.3209876543209944</v>
      </c>
      <c r="O35" s="29">
        <f t="shared" ref="O35:O38" si="12">AVERAGEIFS(P$43:P$504,$B$43:$B$504,$B35,$T$43:$T$504,"Yes")</f>
        <v>8.4037037037037106</v>
      </c>
      <c r="P35" s="29">
        <f t="shared" ref="P35:P38" si="13">AVERAGEIFS(Q$43:Q$504,$B$43:$B$504,$B35,$T$43:$T$504,"Yes")</f>
        <v>8.3209876543209944</v>
      </c>
      <c r="Q35" s="29">
        <f>AVERAGEIFS(Q$43:Q$504,$B$43:$B$504,$B35)</f>
        <v>8.3209876543209944</v>
      </c>
      <c r="R35" s="334" t="e">
        <f t="shared" si="0"/>
        <v>#DIV/0!</v>
      </c>
      <c r="S35" s="334" t="e">
        <f t="shared" si="1"/>
        <v>#DIV/0!</v>
      </c>
      <c r="T35" s="334">
        <f t="shared" si="2"/>
        <v>4.6928626462141576E-2</v>
      </c>
      <c r="U35" s="335">
        <f t="shared" si="3"/>
        <v>4.6928626462141576E-2</v>
      </c>
      <c r="V35" s="336">
        <f t="shared" si="4"/>
        <v>4.7234307022995692E-2</v>
      </c>
      <c r="W35" s="336">
        <f t="shared" si="5"/>
        <v>-9.8428088732187557E-3</v>
      </c>
    </row>
    <row r="36" spans="1:32">
      <c r="B36" s="102" t="s">
        <v>86</v>
      </c>
      <c r="C36" s="91"/>
      <c r="E36" s="29" t="e">
        <f>AVERAGEIFS(E$43:E$500,$B$43:$B$500,$B36,$AD$43:$AD$500,"Yes")</f>
        <v>#DIV/0!</v>
      </c>
      <c r="F36" s="29" t="e">
        <f t="shared" si="6"/>
        <v>#DIV/0!</v>
      </c>
      <c r="G36" s="29" t="e">
        <f>AVERAGEIFS(L$43:L$500,$B$43:$B$500,$B36,$AB$43:$AB$500,"Yes")</f>
        <v>#DIV/0!</v>
      </c>
      <c r="H36" s="29" t="e">
        <f t="shared" si="7"/>
        <v>#DIV/0!</v>
      </c>
      <c r="I36" s="29">
        <f>AVERAGEIFS(M$43:M$500,$B$43:$B$500,$B36,$Z$43:$Z$500,"Yes")</f>
        <v>1.7966666666666664</v>
      </c>
      <c r="J36" s="29">
        <f t="shared" si="8"/>
        <v>1.8577777777777778</v>
      </c>
      <c r="K36" s="29">
        <f>AVERAGEIFS(N$43:N$500,$B$43:$B$500,$B36,$X$43:$X$500,"Yes")</f>
        <v>1.7966666666666664</v>
      </c>
      <c r="L36" s="29">
        <f t="shared" si="9"/>
        <v>1.8577777777777778</v>
      </c>
      <c r="M36" s="29">
        <f t="shared" si="10"/>
        <v>1.8090909090909093</v>
      </c>
      <c r="N36" s="29">
        <f t="shared" si="11"/>
        <v>1.8090909090909093</v>
      </c>
      <c r="O36" s="29">
        <f t="shared" si="12"/>
        <v>1.8090909090909093</v>
      </c>
      <c r="P36" s="29">
        <f t="shared" si="13"/>
        <v>1.8090909090909093</v>
      </c>
      <c r="Q36" s="29">
        <f>AVERAGEIFS(Q$43:Q$504,$B$43:$B$504,$B36)</f>
        <v>1.8090909090909093</v>
      </c>
      <c r="R36" s="334" t="e">
        <f t="shared" si="0"/>
        <v>#DIV/0!</v>
      </c>
      <c r="S36" s="334" t="e">
        <f t="shared" si="1"/>
        <v>#DIV/0!</v>
      </c>
      <c r="T36" s="334">
        <f t="shared" si="2"/>
        <v>3.4013605442176909E-2</v>
      </c>
      <c r="U36" s="335">
        <f t="shared" si="3"/>
        <v>3.4013605442176909E-2</v>
      </c>
      <c r="V36" s="336">
        <f t="shared" si="4"/>
        <v>0</v>
      </c>
      <c r="W36" s="336">
        <f t="shared" si="5"/>
        <v>0</v>
      </c>
    </row>
    <row r="37" spans="1:32">
      <c r="B37" s="102" t="s">
        <v>29</v>
      </c>
      <c r="C37" s="91"/>
      <c r="E37" s="29" t="e">
        <f>AVERAGEIFS(E$43:E$500,$B$43:$B$500,$B37,$AD$43:$AD$500,"Yes")</f>
        <v>#DIV/0!</v>
      </c>
      <c r="F37" s="29" t="e">
        <f t="shared" si="6"/>
        <v>#DIV/0!</v>
      </c>
      <c r="G37" s="29" t="e">
        <f>AVERAGEIFS(L$43:L$500,$B$43:$B$500,$B37,$AB$43:$AB$500,"Yes")</f>
        <v>#DIV/0!</v>
      </c>
      <c r="H37" s="29" t="e">
        <f t="shared" si="7"/>
        <v>#DIV/0!</v>
      </c>
      <c r="I37" s="29">
        <f>AVERAGEIFS(M$43:M$500,$B$43:$B$500,$B37,$Z$43:$Z$500,"Yes")</f>
        <v>2.1960000000000002</v>
      </c>
      <c r="J37" s="29">
        <f t="shared" si="8"/>
        <v>2.3429999999999995</v>
      </c>
      <c r="K37" s="29">
        <f>AVERAGEIFS(N$43:N$500,$B$43:$B$500,$B37,$X$43:$X$500,"Yes")</f>
        <v>2.1960000000000002</v>
      </c>
      <c r="L37" s="29">
        <f t="shared" si="9"/>
        <v>2.3429999999999995</v>
      </c>
      <c r="M37" s="29">
        <f t="shared" si="10"/>
        <v>2.3674999999999993</v>
      </c>
      <c r="N37" s="29">
        <f t="shared" si="11"/>
        <v>2.3674999999999993</v>
      </c>
      <c r="O37" s="29">
        <f t="shared" si="12"/>
        <v>2.3849999999999993</v>
      </c>
      <c r="P37" s="29">
        <f t="shared" si="13"/>
        <v>2.3849999999999993</v>
      </c>
      <c r="Q37" s="29">
        <f>AVERAGEIFS(Q$43:Q$504,$B$43:$B$504,$B37)</f>
        <v>2.3849999999999993</v>
      </c>
      <c r="R37" s="334" t="e">
        <f t="shared" si="0"/>
        <v>#DIV/0!</v>
      </c>
      <c r="S37" s="334" t="e">
        <f t="shared" si="1"/>
        <v>#DIV/0!</v>
      </c>
      <c r="T37" s="334">
        <f t="shared" si="2"/>
        <v>6.6939890710382199E-2</v>
      </c>
      <c r="U37" s="335">
        <f t="shared" si="3"/>
        <v>6.6939890710382199E-2</v>
      </c>
      <c r="V37" s="336">
        <f t="shared" si="4"/>
        <v>0</v>
      </c>
      <c r="W37" s="336">
        <f t="shared" si="5"/>
        <v>0</v>
      </c>
    </row>
    <row r="38" spans="1:32">
      <c r="B38" s="102" t="s">
        <v>28</v>
      </c>
      <c r="C38" s="91"/>
      <c r="E38" s="29" t="e">
        <f>AVERAGEIFS(E$43:E$500,$B$43:$B$500,$B38,$AD$43:$AD$500,"Yes")</f>
        <v>#DIV/0!</v>
      </c>
      <c r="F38" s="29" t="e">
        <f t="shared" si="6"/>
        <v>#DIV/0!</v>
      </c>
      <c r="G38" s="29" t="e">
        <f>AVERAGEIFS(L$43:L$500,$B$43:$B$500,$B38,$AB$43:$AB$500,"Yes")</f>
        <v>#DIV/0!</v>
      </c>
      <c r="H38" s="29" t="e">
        <f t="shared" si="7"/>
        <v>#DIV/0!</v>
      </c>
      <c r="I38" s="29">
        <f>AVERAGEIFS(M$43:M$500,$B$43:$B$500,$B38,$Z$43:$Z$500,"Yes")</f>
        <v>2.8527272727272734</v>
      </c>
      <c r="J38" s="29">
        <f t="shared" si="8"/>
        <v>2.8527272727272734</v>
      </c>
      <c r="K38" s="29">
        <f>AVERAGEIFS(N$43:N$500,$B$43:$B$500,$B38,$X$43:$X$500,"Yes")</f>
        <v>2.8527272727272734</v>
      </c>
      <c r="L38" s="29">
        <f t="shared" si="9"/>
        <v>2.8527272727272734</v>
      </c>
      <c r="M38" s="29">
        <f t="shared" si="10"/>
        <v>3.1624137931034473</v>
      </c>
      <c r="N38" s="29">
        <f t="shared" si="11"/>
        <v>3.1624137931034473</v>
      </c>
      <c r="O38" s="29">
        <f t="shared" si="12"/>
        <v>3.1624137931034473</v>
      </c>
      <c r="P38" s="29">
        <f t="shared" si="13"/>
        <v>3.1624137931034473</v>
      </c>
      <c r="Q38" s="29">
        <f>AVERAGEIFS(Q$43:Q$504,$B$43:$B$504,$B38)</f>
        <v>3.1624137931034473</v>
      </c>
      <c r="R38" s="334" t="e">
        <f t="shared" si="0"/>
        <v>#DIV/0!</v>
      </c>
      <c r="S38" s="334" t="e">
        <f t="shared" si="1"/>
        <v>#DIV/0!</v>
      </c>
      <c r="T38" s="334">
        <f t="shared" si="2"/>
        <v>0</v>
      </c>
      <c r="U38" s="335">
        <f t="shared" si="3"/>
        <v>0</v>
      </c>
      <c r="V38" s="336">
        <f t="shared" si="4"/>
        <v>0</v>
      </c>
      <c r="W38" s="336">
        <f t="shared" si="5"/>
        <v>0</v>
      </c>
    </row>
    <row r="39" spans="1:32">
      <c r="B39" s="103" t="s">
        <v>26</v>
      </c>
      <c r="C39" s="93"/>
      <c r="D39" s="42"/>
      <c r="E39" s="29" t="e">
        <f>AVERAGEIFS(E$43:E$500,$C$43:$C$500,$B39,$AD$43:$AD$500,"Yes")</f>
        <v>#DIV/0!</v>
      </c>
      <c r="F39" s="29" t="e">
        <f>AVERAGEIFS(Q$43:Q$504,$C$43:$C$504,$B39,$AD$43:$AD$504,"Yes")</f>
        <v>#DIV/0!</v>
      </c>
      <c r="G39" s="29" t="e">
        <f>AVERAGEIFS(L$43:L$500,$C$43:$C$500,$B39,$AB$43:$AB$500,"Yes")</f>
        <v>#DIV/0!</v>
      </c>
      <c r="H39" s="29" t="e">
        <f>AVERAGEIFS(Q$43:Q$504,$C$43:$C$504,$B39,$AB$43:$AB$504,"Yes")</f>
        <v>#DIV/0!</v>
      </c>
      <c r="I39" s="29">
        <f>AVERAGEIFS(M$43:M$500,$C$43:$C$500,$B39,$Z$43:$Z$500,"Yes")</f>
        <v>1.7966666666666664</v>
      </c>
      <c r="J39" s="29">
        <f>AVERAGEIFS(Q$43:Q$504,$C$43:$C$504,$B39,$Z$43:$Z$504,"Yes")</f>
        <v>1.8577777777777778</v>
      </c>
      <c r="K39" s="29">
        <f>AVERAGEIFS(N$43:N$500,$C$43:$C$500,$B39,$X$43:$X$500,"Yes")</f>
        <v>1.7966666666666664</v>
      </c>
      <c r="L39" s="29">
        <f>AVERAGEIFS(Q$43:Q$504,$C$43:$C$504,$B39,$X$43:$X$504,"Yes")</f>
        <v>1.8577777777777778</v>
      </c>
      <c r="M39" s="29">
        <f>AVERAGEIFS(O$43:O$500,$C$43:$C$500,$B39,$V$43:$V$500,"Yes")</f>
        <v>1.8090909090909093</v>
      </c>
      <c r="N39" s="29">
        <f>AVERAGEIFS(Q$43:Q$504,$C$43:$C$504,$B39,$V$43:$V$504,"Yes")</f>
        <v>1.8090909090909093</v>
      </c>
      <c r="O39" s="29">
        <f>AVERAGEIFS(P$43:P$504,$C$43:$C$504,$B39,$T$43:$T$504,"Yes")</f>
        <v>1.8090909090909093</v>
      </c>
      <c r="P39" s="29">
        <f>AVERAGEIFS(Q$43:Q$504,$C$43:$C$504,$B39,$T$43:$T$504,"Yes")</f>
        <v>1.8090909090909093</v>
      </c>
      <c r="Q39" s="29">
        <f>AVERAGEIFS(Q$43:Q$504,$C$43:$C$504,$B39)</f>
        <v>1.8090909090909093</v>
      </c>
      <c r="R39" s="334" t="e">
        <f t="shared" si="0"/>
        <v>#DIV/0!</v>
      </c>
      <c r="S39" s="334" t="e">
        <f t="shared" si="1"/>
        <v>#DIV/0!</v>
      </c>
      <c r="T39" s="334">
        <f t="shared" si="2"/>
        <v>3.4013605442176909E-2</v>
      </c>
      <c r="U39" s="335">
        <f t="shared" si="3"/>
        <v>3.4013605442176909E-2</v>
      </c>
      <c r="V39" s="336">
        <f t="shared" si="4"/>
        <v>0</v>
      </c>
      <c r="W39" s="336">
        <f t="shared" si="5"/>
        <v>0</v>
      </c>
    </row>
    <row r="40" spans="1:32">
      <c r="B40" s="2"/>
      <c r="C40" s="2"/>
      <c r="L40"/>
      <c r="M40"/>
      <c r="N40"/>
      <c r="O40"/>
    </row>
    <row r="41" spans="1:32" ht="29">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idden="1">
      <c r="A43" s="66" t="s">
        <v>19</v>
      </c>
      <c r="B43" s="66" t="s">
        <v>27</v>
      </c>
      <c r="C43" s="66" t="str" cm="1">
        <f t="array" ref="C43">_xlfn.IFNA(_xlfn.IFS(B43="Starter","Starters &amp; Sides",B43="Sides","Starters &amp; Sides"),B43)</f>
        <v>Mains</v>
      </c>
      <c r="D43" s="71" t="s">
        <v>3709</v>
      </c>
      <c r="E43" s="75"/>
      <c r="F43" s="12"/>
      <c r="G43" s="12"/>
      <c r="H43" s="12"/>
      <c r="I43" s="12"/>
      <c r="J43" s="13"/>
      <c r="K43" s="13"/>
      <c r="L43" s="13"/>
      <c r="M43" s="13">
        <v>5.99</v>
      </c>
      <c r="N43" s="13">
        <f>IFERROR(M43,"")</f>
        <v>5.99</v>
      </c>
      <c r="O43" s="13">
        <v>5.99</v>
      </c>
      <c r="P43" s="15">
        <v>6.29</v>
      </c>
      <c r="Q43" s="337">
        <v>6.29</v>
      </c>
      <c r="R43" s="15" t="str">
        <f>IF(COUNTA(Q43)=1,"Yes","No")</f>
        <v>Yes</v>
      </c>
      <c r="S43" s="15" t="str">
        <f>IF(AND(T43="No",R43="Yes"),"Yes","No")</f>
        <v>No</v>
      </c>
      <c r="T43" s="221" t="str">
        <f>IF(COUNTA(P43:Q43)=2,"Yes","No")</f>
        <v>Yes</v>
      </c>
      <c r="U43" s="223">
        <f>IF(T43="Yes",Q43/P43-1,"N/A")</f>
        <v>0</v>
      </c>
      <c r="V43" s="221" t="str">
        <f>IF(COUNTA(O43:Q43)=3,"Yes","No")</f>
        <v>Yes</v>
      </c>
      <c r="W43" s="223">
        <f>IF(V43="Yes",Q43/O43-1,"N/A")</f>
        <v>5.0083472454090172E-2</v>
      </c>
      <c r="X43" s="221" t="str">
        <f>IF(COUNTA(N43:Q43)=4,"Yes","No")</f>
        <v>Yes</v>
      </c>
      <c r="Y43" s="223">
        <f>IF(X43="Yes",Q43/N43-1,"N/A")</f>
        <v>5.0083472454090172E-2</v>
      </c>
      <c r="Z43" s="222" t="str">
        <f>IF(COUNTA(M43:Q43)=5,"Yes","No")</f>
        <v>Yes</v>
      </c>
      <c r="AA43" s="68">
        <f>IF(Z43="Yes",Q43/M43-1,"N/A")</f>
        <v>5.0083472454090172E-2</v>
      </c>
      <c r="AB43" s="65" t="str">
        <f>IF(COUNTA(L43:Q43)=6,"Yes","No")</f>
        <v>No</v>
      </c>
      <c r="AC43" s="68" t="str">
        <f>IF(AB43="Yes",Q43/L43-1,"N/A")</f>
        <v>N/A</v>
      </c>
      <c r="AD43" s="65" t="str">
        <f>IF(COUNTA(E43:Q43)=13,"Yes","No")</f>
        <v>No</v>
      </c>
      <c r="AE43" s="68" t="str">
        <f>IF(AD43="Yes",Q43/E43-1,"N/A")</f>
        <v>N/A</v>
      </c>
      <c r="AF43" s="66"/>
    </row>
    <row r="44" spans="1:32" hidden="1">
      <c r="A44" s="66" t="s">
        <v>19</v>
      </c>
      <c r="B44" s="66" t="s">
        <v>27</v>
      </c>
      <c r="C44" s="66" t="str" cm="1">
        <f t="array" ref="C44">_xlfn.IFNA(_xlfn.IFS(B44="Starter","Starters &amp; Sides",B44="Sides","Starters &amp; Sides"),B44)</f>
        <v>Mains</v>
      </c>
      <c r="D44" s="71" t="s">
        <v>3710</v>
      </c>
      <c r="E44" s="75"/>
      <c r="F44" s="12"/>
      <c r="G44" s="12"/>
      <c r="H44" s="12"/>
      <c r="I44" s="12"/>
      <c r="J44" s="13"/>
      <c r="K44" s="13"/>
      <c r="L44" s="13"/>
      <c r="M44" s="13">
        <v>7.79</v>
      </c>
      <c r="N44" s="13">
        <f t="shared" ref="N44:N107" si="14">IFERROR(M44,"")</f>
        <v>7.79</v>
      </c>
      <c r="O44" s="13">
        <v>7.79</v>
      </c>
      <c r="P44" s="15">
        <v>7.99</v>
      </c>
      <c r="Q44" s="337">
        <v>7.99</v>
      </c>
      <c r="R44" s="15" t="str">
        <f t="shared" ref="R44:R107" si="15">IF(COUNTA(Q44)=1,"Yes","No")</f>
        <v>Yes</v>
      </c>
      <c r="S44" s="15" t="str">
        <f t="shared" ref="S44:S107" si="16">IF(AND(T44="No",R44="Yes"),"Yes","No")</f>
        <v>No</v>
      </c>
      <c r="T44" s="221" t="str">
        <f t="shared" ref="T44:T107" si="17">IF(COUNTA(P44:Q44)=2,"Yes","No")</f>
        <v>Yes</v>
      </c>
      <c r="U44" s="223">
        <f t="shared" ref="U44:U107" si="18">IF(T44="Yes",Q44/P44-1,"N/A")</f>
        <v>0</v>
      </c>
      <c r="V44" s="221" t="str">
        <f t="shared" ref="V44:V107" si="19">IF(COUNTA(O44:Q44)=3,"Yes","No")</f>
        <v>Yes</v>
      </c>
      <c r="W44" s="223">
        <f t="shared" ref="W44:W107" si="20">IF(V44="Yes",Q44/O44-1,"N/A")</f>
        <v>2.5673940949935803E-2</v>
      </c>
      <c r="X44" s="221" t="str">
        <f t="shared" ref="X44:X107" si="21">IF(COUNTA(N44:Q44)=4,"Yes","No")</f>
        <v>Yes</v>
      </c>
      <c r="Y44" s="223">
        <f t="shared" ref="Y44:Y107" si="22">IF(X44="Yes",Q44/N44-1,"N/A")</f>
        <v>2.5673940949935803E-2</v>
      </c>
      <c r="Z44" s="222" t="str">
        <f t="shared" ref="Z44:Z107" si="23">IF(COUNTA(M44:Q44)=5,"Yes","No")</f>
        <v>Yes</v>
      </c>
      <c r="AA44" s="68">
        <f t="shared" ref="AA44:AA107" si="24">IF(Z44="Yes",Q44/M44-1,"N/A")</f>
        <v>2.5673940949935803E-2</v>
      </c>
      <c r="AB44" s="65" t="str">
        <f t="shared" ref="AB44:AB107" si="25">IF(COUNTA(L44:Q44)=6,"Yes","No")</f>
        <v>No</v>
      </c>
      <c r="AC44" s="68" t="str">
        <f t="shared" ref="AC44:AC107" si="26">IF(AB44="Yes",Q44/L44-1,"N/A")</f>
        <v>N/A</v>
      </c>
      <c r="AD44" s="65" t="str">
        <f t="shared" ref="AD44:AD107" si="27">IF(COUNTA(E44:Q44)=13,"Yes","No")</f>
        <v>No</v>
      </c>
      <c r="AE44" s="68" t="str">
        <f t="shared" ref="AE44:AE107" si="28">IF(AD44="Yes",Q44/E44-1,"N/A")</f>
        <v>N/A</v>
      </c>
      <c r="AF44" s="66"/>
    </row>
    <row r="45" spans="1:32" hidden="1">
      <c r="A45" s="66" t="s">
        <v>19</v>
      </c>
      <c r="B45" s="66" t="s">
        <v>27</v>
      </c>
      <c r="C45" s="66" t="str" cm="1">
        <f t="array" ref="C45">_xlfn.IFNA(_xlfn.IFS(B45="Starter","Starters &amp; Sides",B45="Sides","Starters &amp; Sides"),B45)</f>
        <v>Mains</v>
      </c>
      <c r="D45" s="71" t="s">
        <v>3711</v>
      </c>
      <c r="E45" s="75"/>
      <c r="F45" s="12"/>
      <c r="G45" s="12"/>
      <c r="H45" s="12"/>
      <c r="I45" s="12"/>
      <c r="J45" s="13"/>
      <c r="K45" s="13"/>
      <c r="L45" s="13"/>
      <c r="M45" s="13">
        <v>10.99</v>
      </c>
      <c r="N45" s="13">
        <f t="shared" si="14"/>
        <v>10.99</v>
      </c>
      <c r="O45" s="13">
        <v>10.99</v>
      </c>
      <c r="P45" s="15">
        <v>11.79</v>
      </c>
      <c r="Q45" s="337">
        <v>11.49</v>
      </c>
      <c r="R45" s="15" t="str">
        <f t="shared" si="15"/>
        <v>Yes</v>
      </c>
      <c r="S45" s="15" t="str">
        <f t="shared" si="16"/>
        <v>No</v>
      </c>
      <c r="T45" s="221" t="str">
        <f t="shared" si="17"/>
        <v>Yes</v>
      </c>
      <c r="U45" s="223">
        <f t="shared" si="18"/>
        <v>-2.5445292620865034E-2</v>
      </c>
      <c r="V45" s="221" t="str">
        <f t="shared" si="19"/>
        <v>Yes</v>
      </c>
      <c r="W45" s="223">
        <f t="shared" si="20"/>
        <v>4.5495905368516887E-2</v>
      </c>
      <c r="X45" s="221" t="str">
        <f t="shared" si="21"/>
        <v>Yes</v>
      </c>
      <c r="Y45" s="223">
        <f t="shared" si="22"/>
        <v>4.5495905368516887E-2</v>
      </c>
      <c r="Z45" s="222" t="str">
        <f t="shared" si="23"/>
        <v>Yes</v>
      </c>
      <c r="AA45" s="68">
        <f t="shared" si="24"/>
        <v>4.5495905368516887E-2</v>
      </c>
      <c r="AB45" s="65" t="str">
        <f t="shared" si="25"/>
        <v>No</v>
      </c>
      <c r="AC45" s="68" t="str">
        <f t="shared" si="26"/>
        <v>N/A</v>
      </c>
      <c r="AD45" s="65" t="str">
        <f t="shared" si="27"/>
        <v>No</v>
      </c>
      <c r="AE45" s="68" t="str">
        <f t="shared" si="28"/>
        <v>N/A</v>
      </c>
      <c r="AF45" s="66"/>
    </row>
    <row r="46" spans="1:32" hidden="1">
      <c r="A46" s="66" t="s">
        <v>19</v>
      </c>
      <c r="B46" s="66" t="s">
        <v>27</v>
      </c>
      <c r="C46" s="66" t="str" cm="1">
        <f t="array" ref="C46">_xlfn.IFNA(_xlfn.IFS(B46="Starter","Starters &amp; Sides",B46="Sides","Starters &amp; Sides"),B46)</f>
        <v>Mains</v>
      </c>
      <c r="D46" s="71" t="s">
        <v>3712</v>
      </c>
      <c r="E46" s="75"/>
      <c r="F46" s="12"/>
      <c r="G46" s="12"/>
      <c r="H46" s="12"/>
      <c r="I46" s="12"/>
      <c r="J46" s="13"/>
      <c r="K46" s="13"/>
      <c r="L46" s="13"/>
      <c r="M46" s="13">
        <v>5.99</v>
      </c>
      <c r="N46" s="13">
        <f t="shared" si="14"/>
        <v>5.99</v>
      </c>
      <c r="O46" s="13">
        <v>5.99</v>
      </c>
      <c r="P46" s="15">
        <v>6.29</v>
      </c>
      <c r="Q46" s="337">
        <v>6.29</v>
      </c>
      <c r="R46" s="15" t="str">
        <f t="shared" si="15"/>
        <v>Yes</v>
      </c>
      <c r="S46" s="15" t="str">
        <f t="shared" si="16"/>
        <v>No</v>
      </c>
      <c r="T46" s="221" t="str">
        <f t="shared" si="17"/>
        <v>Yes</v>
      </c>
      <c r="U46" s="223">
        <f t="shared" si="18"/>
        <v>0</v>
      </c>
      <c r="V46" s="221" t="str">
        <f t="shared" si="19"/>
        <v>Yes</v>
      </c>
      <c r="W46" s="223">
        <f t="shared" si="20"/>
        <v>5.0083472454090172E-2</v>
      </c>
      <c r="X46" s="221" t="str">
        <f t="shared" si="21"/>
        <v>Yes</v>
      </c>
      <c r="Y46" s="223">
        <f t="shared" si="22"/>
        <v>5.0083472454090172E-2</v>
      </c>
      <c r="Z46" s="222" t="str">
        <f t="shared" si="23"/>
        <v>Yes</v>
      </c>
      <c r="AA46" s="68">
        <f t="shared" si="24"/>
        <v>5.0083472454090172E-2</v>
      </c>
      <c r="AB46" s="65" t="str">
        <f t="shared" si="25"/>
        <v>No</v>
      </c>
      <c r="AC46" s="68" t="str">
        <f t="shared" si="26"/>
        <v>N/A</v>
      </c>
      <c r="AD46" s="65" t="str">
        <f t="shared" si="27"/>
        <v>No</v>
      </c>
      <c r="AE46" s="68" t="str">
        <f t="shared" si="28"/>
        <v>N/A</v>
      </c>
      <c r="AF46" s="66"/>
    </row>
    <row r="47" spans="1:32" hidden="1">
      <c r="A47" s="66" t="s">
        <v>19</v>
      </c>
      <c r="B47" s="66" t="s">
        <v>27</v>
      </c>
      <c r="C47" s="66" t="str" cm="1">
        <f t="array" ref="C47">_xlfn.IFNA(_xlfn.IFS(B47="Starter","Starters &amp; Sides",B47="Sides","Starters &amp; Sides"),B47)</f>
        <v>Mains</v>
      </c>
      <c r="D47" s="71" t="s">
        <v>3713</v>
      </c>
      <c r="E47" s="75"/>
      <c r="F47" s="12"/>
      <c r="G47" s="12"/>
      <c r="H47" s="12"/>
      <c r="I47" s="12"/>
      <c r="J47" s="13"/>
      <c r="K47" s="13"/>
      <c r="L47" s="13"/>
      <c r="M47" s="13">
        <v>7.79</v>
      </c>
      <c r="N47" s="13">
        <f t="shared" si="14"/>
        <v>7.79</v>
      </c>
      <c r="O47" s="13">
        <v>7.79</v>
      </c>
      <c r="P47" s="15">
        <v>7.99</v>
      </c>
      <c r="Q47" s="337">
        <v>7.99</v>
      </c>
      <c r="R47" s="15" t="str">
        <f t="shared" si="15"/>
        <v>Yes</v>
      </c>
      <c r="S47" s="15" t="str">
        <f t="shared" si="16"/>
        <v>No</v>
      </c>
      <c r="T47" s="221" t="str">
        <f t="shared" si="17"/>
        <v>Yes</v>
      </c>
      <c r="U47" s="223">
        <f t="shared" si="18"/>
        <v>0</v>
      </c>
      <c r="V47" s="221" t="str">
        <f t="shared" si="19"/>
        <v>Yes</v>
      </c>
      <c r="W47" s="223">
        <f t="shared" si="20"/>
        <v>2.5673940949935803E-2</v>
      </c>
      <c r="X47" s="221" t="str">
        <f t="shared" si="21"/>
        <v>Yes</v>
      </c>
      <c r="Y47" s="223">
        <f t="shared" si="22"/>
        <v>2.5673940949935803E-2</v>
      </c>
      <c r="Z47" s="222" t="str">
        <f t="shared" si="23"/>
        <v>Yes</v>
      </c>
      <c r="AA47" s="68">
        <f t="shared" si="24"/>
        <v>2.5673940949935803E-2</v>
      </c>
      <c r="AB47" s="65" t="str">
        <f t="shared" si="25"/>
        <v>No</v>
      </c>
      <c r="AC47" s="68" t="str">
        <f t="shared" si="26"/>
        <v>N/A</v>
      </c>
      <c r="AD47" s="65" t="str">
        <f t="shared" si="27"/>
        <v>No</v>
      </c>
      <c r="AE47" s="68" t="str">
        <f t="shared" si="28"/>
        <v>N/A</v>
      </c>
      <c r="AF47" s="66"/>
    </row>
    <row r="48" spans="1:32" hidden="1">
      <c r="A48" s="66" t="s">
        <v>19</v>
      </c>
      <c r="B48" s="66" t="s">
        <v>27</v>
      </c>
      <c r="C48" s="66" t="str" cm="1">
        <f t="array" ref="C48">_xlfn.IFNA(_xlfn.IFS(B48="Starter","Starters &amp; Sides",B48="Sides","Starters &amp; Sides"),B48)</f>
        <v>Mains</v>
      </c>
      <c r="D48" s="71" t="s">
        <v>3714</v>
      </c>
      <c r="E48" s="75"/>
      <c r="F48" s="12"/>
      <c r="G48" s="12"/>
      <c r="H48" s="12"/>
      <c r="I48" s="12"/>
      <c r="J48" s="13"/>
      <c r="K48" s="13"/>
      <c r="L48" s="13"/>
      <c r="M48" s="13">
        <v>10.99</v>
      </c>
      <c r="N48" s="13">
        <f t="shared" si="14"/>
        <v>10.99</v>
      </c>
      <c r="O48" s="13">
        <v>10.99</v>
      </c>
      <c r="P48" s="15">
        <v>11.79</v>
      </c>
      <c r="Q48" s="337">
        <v>11.49</v>
      </c>
      <c r="R48" s="15" t="str">
        <f t="shared" si="15"/>
        <v>Yes</v>
      </c>
      <c r="S48" s="15" t="str">
        <f t="shared" si="16"/>
        <v>No</v>
      </c>
      <c r="T48" s="221" t="str">
        <f t="shared" si="17"/>
        <v>Yes</v>
      </c>
      <c r="U48" s="223">
        <f t="shared" si="18"/>
        <v>-2.5445292620865034E-2</v>
      </c>
      <c r="V48" s="221" t="str">
        <f t="shared" si="19"/>
        <v>Yes</v>
      </c>
      <c r="W48" s="223">
        <f t="shared" si="20"/>
        <v>4.5495905368516887E-2</v>
      </c>
      <c r="X48" s="221" t="str">
        <f t="shared" si="21"/>
        <v>Yes</v>
      </c>
      <c r="Y48" s="223">
        <f t="shared" si="22"/>
        <v>4.5495905368516887E-2</v>
      </c>
      <c r="Z48" s="222" t="str">
        <f t="shared" si="23"/>
        <v>Yes</v>
      </c>
      <c r="AA48" s="68">
        <f t="shared" si="24"/>
        <v>4.5495905368516887E-2</v>
      </c>
      <c r="AB48" s="65" t="str">
        <f t="shared" si="25"/>
        <v>No</v>
      </c>
      <c r="AC48" s="68" t="str">
        <f t="shared" si="26"/>
        <v>N/A</v>
      </c>
      <c r="AD48" s="65" t="str">
        <f t="shared" si="27"/>
        <v>No</v>
      </c>
      <c r="AE48" s="68" t="str">
        <f t="shared" si="28"/>
        <v>N/A</v>
      </c>
      <c r="AF48" s="66"/>
    </row>
    <row r="49" spans="1:32" hidden="1">
      <c r="A49" s="66" t="s">
        <v>19</v>
      </c>
      <c r="B49" s="66" t="s">
        <v>27</v>
      </c>
      <c r="C49" s="66" t="str" cm="1">
        <f t="array" ref="C49">_xlfn.IFNA(_xlfn.IFS(B49="Starter","Starters &amp; Sides",B49="Sides","Starters &amp; Sides"),B49)</f>
        <v>Mains</v>
      </c>
      <c r="D49" s="159" t="s">
        <v>3715</v>
      </c>
      <c r="E49" s="75"/>
      <c r="F49" s="12"/>
      <c r="G49" s="12"/>
      <c r="H49" s="12"/>
      <c r="I49" s="12"/>
      <c r="J49" s="13"/>
      <c r="K49" s="13"/>
      <c r="L49" s="13"/>
      <c r="M49" s="13"/>
      <c r="N49" s="13"/>
      <c r="O49" s="13">
        <v>5.99</v>
      </c>
      <c r="P49" s="15">
        <v>6.29</v>
      </c>
      <c r="Q49" s="337">
        <v>6.29</v>
      </c>
      <c r="R49" s="15" t="str">
        <f t="shared" si="15"/>
        <v>Yes</v>
      </c>
      <c r="S49" s="15" t="str">
        <f t="shared" si="16"/>
        <v>No</v>
      </c>
      <c r="T49" s="221" t="str">
        <f t="shared" si="17"/>
        <v>Yes</v>
      </c>
      <c r="U49" s="223">
        <f t="shared" si="18"/>
        <v>0</v>
      </c>
      <c r="V49" s="221" t="str">
        <f t="shared" si="19"/>
        <v>Yes</v>
      </c>
      <c r="W49" s="223">
        <f t="shared" si="20"/>
        <v>5.0083472454090172E-2</v>
      </c>
      <c r="X49" s="221" t="str">
        <f t="shared" si="21"/>
        <v>No</v>
      </c>
      <c r="Y49" s="223" t="str">
        <f t="shared" si="22"/>
        <v>N/A</v>
      </c>
      <c r="Z49" s="222" t="str">
        <f t="shared" si="23"/>
        <v>No</v>
      </c>
      <c r="AA49" s="68" t="str">
        <f t="shared" si="24"/>
        <v>N/A</v>
      </c>
      <c r="AB49" s="65" t="str">
        <f t="shared" si="25"/>
        <v>No</v>
      </c>
      <c r="AC49" s="68" t="str">
        <f t="shared" si="26"/>
        <v>N/A</v>
      </c>
      <c r="AD49" s="65" t="str">
        <f t="shared" si="27"/>
        <v>No</v>
      </c>
      <c r="AE49" s="68" t="str">
        <f t="shared" si="28"/>
        <v>N/A</v>
      </c>
      <c r="AF49" s="66"/>
    </row>
    <row r="50" spans="1:32" hidden="1">
      <c r="A50" s="66" t="s">
        <v>19</v>
      </c>
      <c r="B50" s="66" t="s">
        <v>27</v>
      </c>
      <c r="C50" s="66" t="str" cm="1">
        <f t="array" ref="C50">_xlfn.IFNA(_xlfn.IFS(B50="Starter","Starters &amp; Sides",B50="Sides","Starters &amp; Sides"),B50)</f>
        <v>Mains</v>
      </c>
      <c r="D50" s="159" t="s">
        <v>3716</v>
      </c>
      <c r="E50" s="75"/>
      <c r="F50" s="12"/>
      <c r="G50" s="12"/>
      <c r="H50" s="12"/>
      <c r="I50" s="12"/>
      <c r="J50" s="13"/>
      <c r="K50" s="13"/>
      <c r="L50" s="13"/>
      <c r="M50" s="13"/>
      <c r="N50" s="13"/>
      <c r="O50" s="13">
        <v>7.79</v>
      </c>
      <c r="P50" s="15">
        <v>7.99</v>
      </c>
      <c r="Q50" s="337">
        <v>7.99</v>
      </c>
      <c r="R50" s="15" t="str">
        <f t="shared" si="15"/>
        <v>Yes</v>
      </c>
      <c r="S50" s="15" t="str">
        <f t="shared" si="16"/>
        <v>No</v>
      </c>
      <c r="T50" s="221" t="str">
        <f t="shared" si="17"/>
        <v>Yes</v>
      </c>
      <c r="U50" s="223">
        <f t="shared" si="18"/>
        <v>0</v>
      </c>
      <c r="V50" s="221" t="str">
        <f t="shared" si="19"/>
        <v>Yes</v>
      </c>
      <c r="W50" s="223">
        <f t="shared" si="20"/>
        <v>2.5673940949935803E-2</v>
      </c>
      <c r="X50" s="221" t="str">
        <f t="shared" si="21"/>
        <v>No</v>
      </c>
      <c r="Y50" s="223" t="str">
        <f t="shared" si="22"/>
        <v>N/A</v>
      </c>
      <c r="Z50" s="222" t="str">
        <f t="shared" si="23"/>
        <v>No</v>
      </c>
      <c r="AA50" s="68" t="str">
        <f t="shared" si="24"/>
        <v>N/A</v>
      </c>
      <c r="AB50" s="65" t="str">
        <f t="shared" si="25"/>
        <v>No</v>
      </c>
      <c r="AC50" s="68" t="str">
        <f t="shared" si="26"/>
        <v>N/A</v>
      </c>
      <c r="AD50" s="65" t="str">
        <f t="shared" si="27"/>
        <v>No</v>
      </c>
      <c r="AE50" s="68" t="str">
        <f t="shared" si="28"/>
        <v>N/A</v>
      </c>
      <c r="AF50" s="66"/>
    </row>
    <row r="51" spans="1:32" ht="15" hidden="1" customHeight="1">
      <c r="A51" s="66" t="s">
        <v>19</v>
      </c>
      <c r="B51" s="66" t="s">
        <v>27</v>
      </c>
      <c r="C51" s="66" t="str" cm="1">
        <f t="array" ref="C51">_xlfn.IFNA(_xlfn.IFS(B51="Starter","Starters &amp; Sides",B51="Sides","Starters &amp; Sides"),B51)</f>
        <v>Mains</v>
      </c>
      <c r="D51" s="71" t="s">
        <v>3717</v>
      </c>
      <c r="E51" s="75"/>
      <c r="F51" s="12"/>
      <c r="G51" s="12"/>
      <c r="H51" s="13"/>
      <c r="I51" s="13"/>
      <c r="J51" s="13"/>
      <c r="K51" s="13"/>
      <c r="L51" s="13"/>
      <c r="M51" s="13">
        <v>5.99</v>
      </c>
      <c r="N51" s="13">
        <f t="shared" si="14"/>
        <v>5.99</v>
      </c>
      <c r="O51" s="13">
        <v>5.99</v>
      </c>
      <c r="P51" s="15">
        <v>6.29</v>
      </c>
      <c r="Q51" s="337">
        <v>6.29</v>
      </c>
      <c r="R51" s="15" t="str">
        <f t="shared" si="15"/>
        <v>Yes</v>
      </c>
      <c r="S51" s="15" t="str">
        <f t="shared" si="16"/>
        <v>No</v>
      </c>
      <c r="T51" s="221" t="str">
        <f t="shared" si="17"/>
        <v>Yes</v>
      </c>
      <c r="U51" s="223">
        <f t="shared" si="18"/>
        <v>0</v>
      </c>
      <c r="V51" s="221" t="str">
        <f t="shared" si="19"/>
        <v>Yes</v>
      </c>
      <c r="W51" s="223">
        <f t="shared" si="20"/>
        <v>5.0083472454090172E-2</v>
      </c>
      <c r="X51" s="221" t="str">
        <f t="shared" si="21"/>
        <v>Yes</v>
      </c>
      <c r="Y51" s="223">
        <f t="shared" si="22"/>
        <v>5.0083472454090172E-2</v>
      </c>
      <c r="Z51" s="222" t="str">
        <f t="shared" si="23"/>
        <v>Yes</v>
      </c>
      <c r="AA51" s="68">
        <f t="shared" si="24"/>
        <v>5.0083472454090172E-2</v>
      </c>
      <c r="AB51" s="65" t="str">
        <f t="shared" si="25"/>
        <v>No</v>
      </c>
      <c r="AC51" s="68" t="str">
        <f t="shared" si="26"/>
        <v>N/A</v>
      </c>
      <c r="AD51" s="65" t="str">
        <f t="shared" si="27"/>
        <v>No</v>
      </c>
      <c r="AE51" s="68" t="str">
        <f t="shared" si="28"/>
        <v>N/A</v>
      </c>
      <c r="AF51" s="66"/>
    </row>
    <row r="52" spans="1:32" ht="15" hidden="1" customHeight="1">
      <c r="A52" s="66" t="s">
        <v>19</v>
      </c>
      <c r="B52" s="66" t="s">
        <v>27</v>
      </c>
      <c r="C52" s="66" t="str" cm="1">
        <f t="array" ref="C52">_xlfn.IFNA(_xlfn.IFS(B52="Starter","Starters &amp; Sides",B52="Sides","Starters &amp; Sides"),B52)</f>
        <v>Mains</v>
      </c>
      <c r="D52" s="71" t="s">
        <v>3718</v>
      </c>
      <c r="E52" s="75"/>
      <c r="F52" s="12"/>
      <c r="G52" s="12"/>
      <c r="H52" s="13"/>
      <c r="I52" s="13"/>
      <c r="J52" s="13"/>
      <c r="K52" s="13"/>
      <c r="L52" s="13"/>
      <c r="M52" s="13">
        <v>7.79</v>
      </c>
      <c r="N52" s="13">
        <f t="shared" si="14"/>
        <v>7.79</v>
      </c>
      <c r="O52" s="13">
        <v>7.79</v>
      </c>
      <c r="P52" s="15">
        <v>7.99</v>
      </c>
      <c r="Q52" s="337">
        <v>7.99</v>
      </c>
      <c r="R52" s="15" t="str">
        <f t="shared" si="15"/>
        <v>Yes</v>
      </c>
      <c r="S52" s="15" t="str">
        <f t="shared" si="16"/>
        <v>No</v>
      </c>
      <c r="T52" s="221" t="str">
        <f t="shared" si="17"/>
        <v>Yes</v>
      </c>
      <c r="U52" s="223">
        <f t="shared" si="18"/>
        <v>0</v>
      </c>
      <c r="V52" s="221" t="str">
        <f t="shared" si="19"/>
        <v>Yes</v>
      </c>
      <c r="W52" s="223">
        <f t="shared" si="20"/>
        <v>2.5673940949935803E-2</v>
      </c>
      <c r="X52" s="221" t="str">
        <f t="shared" si="21"/>
        <v>Yes</v>
      </c>
      <c r="Y52" s="223">
        <f t="shared" si="22"/>
        <v>2.5673940949935803E-2</v>
      </c>
      <c r="Z52" s="222" t="str">
        <f t="shared" si="23"/>
        <v>Yes</v>
      </c>
      <c r="AA52" s="68">
        <f t="shared" si="24"/>
        <v>2.5673940949935803E-2</v>
      </c>
      <c r="AB52" s="65" t="str">
        <f t="shared" si="25"/>
        <v>No</v>
      </c>
      <c r="AC52" s="68" t="str">
        <f t="shared" si="26"/>
        <v>N/A</v>
      </c>
      <c r="AD52" s="65" t="str">
        <f t="shared" si="27"/>
        <v>No</v>
      </c>
      <c r="AE52" s="68" t="str">
        <f t="shared" si="28"/>
        <v>N/A</v>
      </c>
      <c r="AF52" s="66"/>
    </row>
    <row r="53" spans="1:32" ht="15" hidden="1" customHeight="1">
      <c r="A53" s="66" t="s">
        <v>19</v>
      </c>
      <c r="B53" s="66" t="s">
        <v>27</v>
      </c>
      <c r="C53" s="66" t="str" cm="1">
        <f t="array" ref="C53">_xlfn.IFNA(_xlfn.IFS(B53="Starter","Starters &amp; Sides",B53="Sides","Starters &amp; Sides"),B53)</f>
        <v>Mains</v>
      </c>
      <c r="D53" s="71" t="s">
        <v>3719</v>
      </c>
      <c r="E53" s="76"/>
      <c r="F53" s="13"/>
      <c r="G53" s="13"/>
      <c r="H53" s="13"/>
      <c r="I53" s="13"/>
      <c r="J53" s="13"/>
      <c r="K53" s="13"/>
      <c r="L53" s="13"/>
      <c r="M53" s="13">
        <v>10.99</v>
      </c>
      <c r="N53" s="13">
        <f t="shared" si="14"/>
        <v>10.99</v>
      </c>
      <c r="O53" s="13">
        <v>10.99</v>
      </c>
      <c r="P53" s="15">
        <v>11.49</v>
      </c>
      <c r="Q53" s="337">
        <v>11.49</v>
      </c>
      <c r="R53" s="15" t="str">
        <f t="shared" si="15"/>
        <v>Yes</v>
      </c>
      <c r="S53" s="15" t="str">
        <f t="shared" si="16"/>
        <v>No</v>
      </c>
      <c r="T53" s="221" t="str">
        <f t="shared" si="17"/>
        <v>Yes</v>
      </c>
      <c r="U53" s="223">
        <f t="shared" si="18"/>
        <v>0</v>
      </c>
      <c r="V53" s="221" t="str">
        <f t="shared" si="19"/>
        <v>Yes</v>
      </c>
      <c r="W53" s="223">
        <f t="shared" si="20"/>
        <v>4.5495905368516887E-2</v>
      </c>
      <c r="X53" s="221" t="str">
        <f t="shared" si="21"/>
        <v>Yes</v>
      </c>
      <c r="Y53" s="223">
        <f t="shared" si="22"/>
        <v>4.5495905368516887E-2</v>
      </c>
      <c r="Z53" s="222" t="str">
        <f t="shared" si="23"/>
        <v>Yes</v>
      </c>
      <c r="AA53" s="68">
        <f t="shared" si="24"/>
        <v>4.5495905368516887E-2</v>
      </c>
      <c r="AB53" s="65" t="str">
        <f t="shared" si="25"/>
        <v>No</v>
      </c>
      <c r="AC53" s="68" t="str">
        <f t="shared" si="26"/>
        <v>N/A</v>
      </c>
      <c r="AD53" s="65" t="str">
        <f t="shared" si="27"/>
        <v>No</v>
      </c>
      <c r="AE53" s="68" t="str">
        <f t="shared" si="28"/>
        <v>N/A</v>
      </c>
      <c r="AF53" s="66"/>
    </row>
    <row r="54" spans="1:32" ht="15" hidden="1" customHeight="1">
      <c r="A54" s="66" t="s">
        <v>19</v>
      </c>
      <c r="B54" s="66" t="s">
        <v>27</v>
      </c>
      <c r="C54" s="66" t="str" cm="1">
        <f t="array" ref="C54">_xlfn.IFNA(_xlfn.IFS(B54="Starter","Starters &amp; Sides",B54="Sides","Starters &amp; Sides"),B54)</f>
        <v>Mains</v>
      </c>
      <c r="D54" s="159" t="s">
        <v>3720</v>
      </c>
      <c r="E54" s="76"/>
      <c r="F54" s="13"/>
      <c r="G54" s="13"/>
      <c r="H54" s="13"/>
      <c r="I54" s="13"/>
      <c r="J54" s="13"/>
      <c r="K54" s="13"/>
      <c r="L54" s="13"/>
      <c r="M54" s="13"/>
      <c r="N54" s="13"/>
      <c r="O54" s="13">
        <v>5.99</v>
      </c>
      <c r="P54" s="15">
        <v>6.29</v>
      </c>
      <c r="Q54" s="337">
        <v>6.29</v>
      </c>
      <c r="R54" s="15" t="str">
        <f t="shared" si="15"/>
        <v>Yes</v>
      </c>
      <c r="S54" s="15" t="str">
        <f t="shared" si="16"/>
        <v>No</v>
      </c>
      <c r="T54" s="221" t="str">
        <f t="shared" si="17"/>
        <v>Yes</v>
      </c>
      <c r="U54" s="223">
        <f t="shared" si="18"/>
        <v>0</v>
      </c>
      <c r="V54" s="221" t="str">
        <f t="shared" si="19"/>
        <v>Yes</v>
      </c>
      <c r="W54" s="223">
        <f t="shared" si="20"/>
        <v>5.0083472454090172E-2</v>
      </c>
      <c r="X54" s="221" t="str">
        <f t="shared" si="21"/>
        <v>No</v>
      </c>
      <c r="Y54" s="223" t="str">
        <f t="shared" si="22"/>
        <v>N/A</v>
      </c>
      <c r="Z54" s="222" t="str">
        <f t="shared" si="23"/>
        <v>No</v>
      </c>
      <c r="AA54" s="68" t="str">
        <f t="shared" si="24"/>
        <v>N/A</v>
      </c>
      <c r="AB54" s="65" t="str">
        <f t="shared" si="25"/>
        <v>No</v>
      </c>
      <c r="AC54" s="68" t="str">
        <f t="shared" si="26"/>
        <v>N/A</v>
      </c>
      <c r="AD54" s="65" t="str">
        <f t="shared" si="27"/>
        <v>No</v>
      </c>
      <c r="AE54" s="68" t="str">
        <f t="shared" si="28"/>
        <v>N/A</v>
      </c>
      <c r="AF54" s="66"/>
    </row>
    <row r="55" spans="1:32" ht="15" hidden="1" customHeight="1">
      <c r="A55" s="66" t="s">
        <v>19</v>
      </c>
      <c r="B55" s="66" t="s">
        <v>27</v>
      </c>
      <c r="C55" s="66" t="str" cm="1">
        <f t="array" ref="C55">_xlfn.IFNA(_xlfn.IFS(B55="Starter","Starters &amp; Sides",B55="Sides","Starters &amp; Sides"),B55)</f>
        <v>Mains</v>
      </c>
      <c r="D55" s="159" t="s">
        <v>3721</v>
      </c>
      <c r="E55" s="76"/>
      <c r="F55" s="13"/>
      <c r="G55" s="13"/>
      <c r="H55" s="13"/>
      <c r="I55" s="13"/>
      <c r="J55" s="13"/>
      <c r="K55" s="13"/>
      <c r="L55" s="13"/>
      <c r="M55" s="13"/>
      <c r="N55" s="13"/>
      <c r="O55" s="13">
        <v>7.79</v>
      </c>
      <c r="P55" s="15">
        <v>7.99</v>
      </c>
      <c r="Q55" s="337">
        <v>7.99</v>
      </c>
      <c r="R55" s="15" t="str">
        <f t="shared" si="15"/>
        <v>Yes</v>
      </c>
      <c r="S55" s="15" t="str">
        <f t="shared" si="16"/>
        <v>No</v>
      </c>
      <c r="T55" s="221" t="str">
        <f t="shared" si="17"/>
        <v>Yes</v>
      </c>
      <c r="U55" s="223">
        <f t="shared" si="18"/>
        <v>0</v>
      </c>
      <c r="V55" s="221" t="str">
        <f t="shared" si="19"/>
        <v>Yes</v>
      </c>
      <c r="W55" s="223">
        <f t="shared" si="20"/>
        <v>2.5673940949935803E-2</v>
      </c>
      <c r="X55" s="221" t="str">
        <f t="shared" si="21"/>
        <v>No</v>
      </c>
      <c r="Y55" s="223" t="str">
        <f t="shared" si="22"/>
        <v>N/A</v>
      </c>
      <c r="Z55" s="222" t="str">
        <f t="shared" si="23"/>
        <v>No</v>
      </c>
      <c r="AA55" s="68" t="str">
        <f t="shared" si="24"/>
        <v>N/A</v>
      </c>
      <c r="AB55" s="65" t="str">
        <f t="shared" si="25"/>
        <v>No</v>
      </c>
      <c r="AC55" s="68" t="str">
        <f t="shared" si="26"/>
        <v>N/A</v>
      </c>
      <c r="AD55" s="65" t="str">
        <f t="shared" si="27"/>
        <v>No</v>
      </c>
      <c r="AE55" s="68" t="str">
        <f t="shared" si="28"/>
        <v>N/A</v>
      </c>
      <c r="AF55" s="66"/>
    </row>
    <row r="56" spans="1:32" ht="15" hidden="1" customHeight="1">
      <c r="A56" s="66" t="s">
        <v>19</v>
      </c>
      <c r="B56" s="66" t="s">
        <v>27</v>
      </c>
      <c r="C56" s="66" t="str" cm="1">
        <f t="array" ref="C56">_xlfn.IFNA(_xlfn.IFS(B56="Starter","Starters &amp; Sides",B56="Sides","Starters &amp; Sides"),B56)</f>
        <v>Mains</v>
      </c>
      <c r="D56" s="159" t="s">
        <v>3722</v>
      </c>
      <c r="E56" s="76"/>
      <c r="F56" s="13"/>
      <c r="G56" s="13"/>
      <c r="H56" s="13"/>
      <c r="I56" s="13"/>
      <c r="J56" s="13"/>
      <c r="K56" s="13"/>
      <c r="L56" s="13"/>
      <c r="M56" s="13"/>
      <c r="N56" s="13"/>
      <c r="O56" s="13">
        <v>10.99</v>
      </c>
      <c r="P56" s="15">
        <v>11.49</v>
      </c>
      <c r="Q56" s="337">
        <v>11.49</v>
      </c>
      <c r="R56" s="15" t="str">
        <f t="shared" si="15"/>
        <v>Yes</v>
      </c>
      <c r="S56" s="15" t="str">
        <f t="shared" si="16"/>
        <v>No</v>
      </c>
      <c r="T56" s="221" t="str">
        <f t="shared" si="17"/>
        <v>Yes</v>
      </c>
      <c r="U56" s="223">
        <f t="shared" si="18"/>
        <v>0</v>
      </c>
      <c r="V56" s="221" t="str">
        <f t="shared" si="19"/>
        <v>Yes</v>
      </c>
      <c r="W56" s="223">
        <f t="shared" si="20"/>
        <v>4.5495905368516887E-2</v>
      </c>
      <c r="X56" s="221" t="str">
        <f t="shared" si="21"/>
        <v>No</v>
      </c>
      <c r="Y56" s="223" t="str">
        <f t="shared" si="22"/>
        <v>N/A</v>
      </c>
      <c r="Z56" s="222" t="str">
        <f t="shared" si="23"/>
        <v>No</v>
      </c>
      <c r="AA56" s="68" t="str">
        <f t="shared" si="24"/>
        <v>N/A</v>
      </c>
      <c r="AB56" s="65" t="str">
        <f t="shared" si="25"/>
        <v>No</v>
      </c>
      <c r="AC56" s="68" t="str">
        <f t="shared" si="26"/>
        <v>N/A</v>
      </c>
      <c r="AD56" s="65" t="str">
        <f t="shared" si="27"/>
        <v>No</v>
      </c>
      <c r="AE56" s="68" t="str">
        <f t="shared" si="28"/>
        <v>N/A</v>
      </c>
      <c r="AF56" s="66"/>
    </row>
    <row r="57" spans="1:32" ht="15" hidden="1" customHeight="1">
      <c r="A57" s="66" t="s">
        <v>19</v>
      </c>
      <c r="B57" s="66" t="s">
        <v>27</v>
      </c>
      <c r="C57" s="66" t="str" cm="1">
        <f t="array" ref="C57">_xlfn.IFNA(_xlfn.IFS(B57="Starter","Starters &amp; Sides",B57="Sides","Starters &amp; Sides"),B57)</f>
        <v>Mains</v>
      </c>
      <c r="D57" s="71" t="s">
        <v>3723</v>
      </c>
      <c r="E57" s="76"/>
      <c r="F57" s="13"/>
      <c r="G57" s="13"/>
      <c r="H57" s="13"/>
      <c r="I57" s="13"/>
      <c r="J57" s="13"/>
      <c r="K57" s="13"/>
      <c r="L57" s="13"/>
      <c r="M57" s="13">
        <v>5.99</v>
      </c>
      <c r="N57" s="13">
        <f t="shared" si="14"/>
        <v>5.99</v>
      </c>
      <c r="O57" s="13">
        <v>5.99</v>
      </c>
      <c r="P57" s="15">
        <v>6.29</v>
      </c>
      <c r="Q57" s="337">
        <v>6.29</v>
      </c>
      <c r="R57" s="15" t="str">
        <f t="shared" si="15"/>
        <v>Yes</v>
      </c>
      <c r="S57" s="15" t="str">
        <f t="shared" si="16"/>
        <v>No</v>
      </c>
      <c r="T57" s="221" t="str">
        <f t="shared" si="17"/>
        <v>Yes</v>
      </c>
      <c r="U57" s="223">
        <f t="shared" si="18"/>
        <v>0</v>
      </c>
      <c r="V57" s="221" t="str">
        <f t="shared" si="19"/>
        <v>Yes</v>
      </c>
      <c r="W57" s="223">
        <f t="shared" si="20"/>
        <v>5.0083472454090172E-2</v>
      </c>
      <c r="X57" s="221" t="str">
        <f t="shared" si="21"/>
        <v>Yes</v>
      </c>
      <c r="Y57" s="223">
        <f t="shared" si="22"/>
        <v>5.0083472454090172E-2</v>
      </c>
      <c r="Z57" s="222" t="str">
        <f t="shared" si="23"/>
        <v>Yes</v>
      </c>
      <c r="AA57" s="68">
        <f t="shared" si="24"/>
        <v>5.0083472454090172E-2</v>
      </c>
      <c r="AB57" s="65" t="str">
        <f t="shared" si="25"/>
        <v>No</v>
      </c>
      <c r="AC57" s="68" t="str">
        <f t="shared" si="26"/>
        <v>N/A</v>
      </c>
      <c r="AD57" s="65" t="str">
        <f t="shared" si="27"/>
        <v>No</v>
      </c>
      <c r="AE57" s="68" t="str">
        <f t="shared" si="28"/>
        <v>N/A</v>
      </c>
      <c r="AF57" s="66"/>
    </row>
    <row r="58" spans="1:32" ht="15" hidden="1" customHeight="1">
      <c r="A58" s="66" t="s">
        <v>19</v>
      </c>
      <c r="B58" s="66" t="s">
        <v>27</v>
      </c>
      <c r="C58" s="66" t="str" cm="1">
        <f t="array" ref="C58">_xlfn.IFNA(_xlfn.IFS(B58="Starter","Starters &amp; Sides",B58="Sides","Starters &amp; Sides"),B58)</f>
        <v>Mains</v>
      </c>
      <c r="D58" s="71" t="s">
        <v>3724</v>
      </c>
      <c r="E58" s="76"/>
      <c r="F58" s="13"/>
      <c r="G58" s="13"/>
      <c r="H58" s="13"/>
      <c r="I58" s="13"/>
      <c r="J58" s="13"/>
      <c r="K58" s="13"/>
      <c r="L58" s="13"/>
      <c r="M58" s="13">
        <v>7.79</v>
      </c>
      <c r="N58" s="13">
        <f t="shared" si="14"/>
        <v>7.79</v>
      </c>
      <c r="O58" s="13">
        <v>7.79</v>
      </c>
      <c r="P58" s="15">
        <v>7.99</v>
      </c>
      <c r="Q58" s="337">
        <v>7.99</v>
      </c>
      <c r="R58" s="15" t="str">
        <f t="shared" si="15"/>
        <v>Yes</v>
      </c>
      <c r="S58" s="15" t="str">
        <f t="shared" si="16"/>
        <v>No</v>
      </c>
      <c r="T58" s="221" t="str">
        <f t="shared" si="17"/>
        <v>Yes</v>
      </c>
      <c r="U58" s="223">
        <f t="shared" si="18"/>
        <v>0</v>
      </c>
      <c r="V58" s="221" t="str">
        <f t="shared" si="19"/>
        <v>Yes</v>
      </c>
      <c r="W58" s="223">
        <f t="shared" si="20"/>
        <v>2.5673940949935803E-2</v>
      </c>
      <c r="X58" s="221" t="str">
        <f t="shared" si="21"/>
        <v>Yes</v>
      </c>
      <c r="Y58" s="223">
        <f t="shared" si="22"/>
        <v>2.5673940949935803E-2</v>
      </c>
      <c r="Z58" s="222" t="str">
        <f t="shared" si="23"/>
        <v>Yes</v>
      </c>
      <c r="AA58" s="68">
        <f t="shared" si="24"/>
        <v>2.5673940949935803E-2</v>
      </c>
      <c r="AB58" s="65" t="str">
        <f t="shared" si="25"/>
        <v>No</v>
      </c>
      <c r="AC58" s="68" t="str">
        <f t="shared" si="26"/>
        <v>N/A</v>
      </c>
      <c r="AD58" s="65" t="str">
        <f t="shared" si="27"/>
        <v>No</v>
      </c>
      <c r="AE58" s="68" t="str">
        <f t="shared" si="28"/>
        <v>N/A</v>
      </c>
      <c r="AF58" s="66"/>
    </row>
    <row r="59" spans="1:32" ht="15" hidden="1" customHeight="1">
      <c r="A59" s="66" t="s">
        <v>19</v>
      </c>
      <c r="B59" s="66" t="s">
        <v>27</v>
      </c>
      <c r="C59" s="66" t="str" cm="1">
        <f t="array" ref="C59">_xlfn.IFNA(_xlfn.IFS(B59="Starter","Starters &amp; Sides",B59="Sides","Starters &amp; Sides"),B59)</f>
        <v>Mains</v>
      </c>
      <c r="D59" s="71" t="s">
        <v>3725</v>
      </c>
      <c r="E59" s="76"/>
      <c r="F59" s="13"/>
      <c r="G59" s="13"/>
      <c r="H59" s="13"/>
      <c r="I59" s="13"/>
      <c r="J59" s="13"/>
      <c r="K59" s="13"/>
      <c r="L59" s="13"/>
      <c r="M59" s="13">
        <v>10.99</v>
      </c>
      <c r="N59" s="13">
        <f t="shared" si="14"/>
        <v>10.99</v>
      </c>
      <c r="O59" s="13">
        <v>10.99</v>
      </c>
      <c r="P59" s="15">
        <v>11.49</v>
      </c>
      <c r="Q59" s="337">
        <v>11.49</v>
      </c>
      <c r="R59" s="15" t="str">
        <f t="shared" si="15"/>
        <v>Yes</v>
      </c>
      <c r="S59" s="15" t="str">
        <f t="shared" si="16"/>
        <v>No</v>
      </c>
      <c r="T59" s="221" t="str">
        <f t="shared" si="17"/>
        <v>Yes</v>
      </c>
      <c r="U59" s="223">
        <f t="shared" si="18"/>
        <v>0</v>
      </c>
      <c r="V59" s="221" t="str">
        <f t="shared" si="19"/>
        <v>Yes</v>
      </c>
      <c r="W59" s="223">
        <f t="shared" si="20"/>
        <v>4.5495905368516887E-2</v>
      </c>
      <c r="X59" s="221" t="str">
        <f t="shared" si="21"/>
        <v>Yes</v>
      </c>
      <c r="Y59" s="223">
        <f t="shared" si="22"/>
        <v>4.5495905368516887E-2</v>
      </c>
      <c r="Z59" s="222" t="str">
        <f t="shared" si="23"/>
        <v>Yes</v>
      </c>
      <c r="AA59" s="68">
        <f t="shared" si="24"/>
        <v>4.5495905368516887E-2</v>
      </c>
      <c r="AB59" s="65" t="str">
        <f t="shared" si="25"/>
        <v>No</v>
      </c>
      <c r="AC59" s="68" t="str">
        <f t="shared" si="26"/>
        <v>N/A</v>
      </c>
      <c r="AD59" s="65" t="str">
        <f t="shared" si="27"/>
        <v>No</v>
      </c>
      <c r="AE59" s="68" t="str">
        <f t="shared" si="28"/>
        <v>N/A</v>
      </c>
      <c r="AF59" s="66"/>
    </row>
    <row r="60" spans="1:32" ht="15" hidden="1" customHeight="1">
      <c r="A60" s="66" t="s">
        <v>19</v>
      </c>
      <c r="B60" s="66" t="s">
        <v>27</v>
      </c>
      <c r="C60" s="66" t="str" cm="1">
        <f t="array" ref="C60">_xlfn.IFNA(_xlfn.IFS(B60="Starter","Starters &amp; Sides",B60="Sides","Starters &amp; Sides"),B60)</f>
        <v>Mains</v>
      </c>
      <c r="D60" s="71" t="s">
        <v>3726</v>
      </c>
      <c r="E60" s="76"/>
      <c r="F60" s="13"/>
      <c r="G60" s="13"/>
      <c r="H60" s="13"/>
      <c r="I60" s="13"/>
      <c r="J60" s="13"/>
      <c r="K60" s="13"/>
      <c r="L60" s="13"/>
      <c r="M60" s="13">
        <v>5.99</v>
      </c>
      <c r="N60" s="13">
        <f t="shared" si="14"/>
        <v>5.99</v>
      </c>
      <c r="O60" s="13">
        <v>5.99</v>
      </c>
      <c r="P60" s="15">
        <v>6.29</v>
      </c>
      <c r="Q60" s="337">
        <v>6.29</v>
      </c>
      <c r="R60" s="15" t="str">
        <f t="shared" si="15"/>
        <v>Yes</v>
      </c>
      <c r="S60" s="15" t="str">
        <f t="shared" si="16"/>
        <v>No</v>
      </c>
      <c r="T60" s="221" t="str">
        <f t="shared" si="17"/>
        <v>Yes</v>
      </c>
      <c r="U60" s="223">
        <f t="shared" si="18"/>
        <v>0</v>
      </c>
      <c r="V60" s="221" t="str">
        <f t="shared" si="19"/>
        <v>Yes</v>
      </c>
      <c r="W60" s="223">
        <f t="shared" si="20"/>
        <v>5.0083472454090172E-2</v>
      </c>
      <c r="X60" s="221" t="str">
        <f t="shared" si="21"/>
        <v>Yes</v>
      </c>
      <c r="Y60" s="223">
        <f t="shared" si="22"/>
        <v>5.0083472454090172E-2</v>
      </c>
      <c r="Z60" s="222" t="str">
        <f t="shared" si="23"/>
        <v>Yes</v>
      </c>
      <c r="AA60" s="68">
        <f t="shared" si="24"/>
        <v>5.0083472454090172E-2</v>
      </c>
      <c r="AB60" s="65" t="str">
        <f t="shared" si="25"/>
        <v>No</v>
      </c>
      <c r="AC60" s="68" t="str">
        <f t="shared" si="26"/>
        <v>N/A</v>
      </c>
      <c r="AD60" s="65" t="str">
        <f t="shared" si="27"/>
        <v>No</v>
      </c>
      <c r="AE60" s="68" t="str">
        <f t="shared" si="28"/>
        <v>N/A</v>
      </c>
      <c r="AF60" s="66"/>
    </row>
    <row r="61" spans="1:32" ht="15" hidden="1" customHeight="1">
      <c r="A61" s="66" t="s">
        <v>19</v>
      </c>
      <c r="B61" s="66" t="s">
        <v>27</v>
      </c>
      <c r="C61" s="66" t="str" cm="1">
        <f t="array" ref="C61">_xlfn.IFNA(_xlfn.IFS(B61="Starter","Starters &amp; Sides",B61="Sides","Starters &amp; Sides"),B61)</f>
        <v>Mains</v>
      </c>
      <c r="D61" s="71" t="s">
        <v>3727</v>
      </c>
      <c r="E61" s="76"/>
      <c r="F61" s="13"/>
      <c r="G61" s="13"/>
      <c r="H61" s="13"/>
      <c r="I61" s="13"/>
      <c r="J61" s="13"/>
      <c r="K61" s="13"/>
      <c r="L61" s="13"/>
      <c r="M61" s="13">
        <v>7.79</v>
      </c>
      <c r="N61" s="13">
        <f t="shared" si="14"/>
        <v>7.79</v>
      </c>
      <c r="O61" s="13">
        <v>7.79</v>
      </c>
      <c r="P61" s="15">
        <v>7.99</v>
      </c>
      <c r="Q61" s="337">
        <v>7.99</v>
      </c>
      <c r="R61" s="15" t="str">
        <f t="shared" si="15"/>
        <v>Yes</v>
      </c>
      <c r="S61" s="15" t="str">
        <f t="shared" si="16"/>
        <v>No</v>
      </c>
      <c r="T61" s="221" t="str">
        <f t="shared" si="17"/>
        <v>Yes</v>
      </c>
      <c r="U61" s="223">
        <f t="shared" si="18"/>
        <v>0</v>
      </c>
      <c r="V61" s="221" t="str">
        <f t="shared" si="19"/>
        <v>Yes</v>
      </c>
      <c r="W61" s="223">
        <f t="shared" si="20"/>
        <v>2.5673940949935803E-2</v>
      </c>
      <c r="X61" s="221" t="str">
        <f t="shared" si="21"/>
        <v>Yes</v>
      </c>
      <c r="Y61" s="223">
        <f t="shared" si="22"/>
        <v>2.5673940949935803E-2</v>
      </c>
      <c r="Z61" s="222" t="str">
        <f t="shared" si="23"/>
        <v>Yes</v>
      </c>
      <c r="AA61" s="68">
        <f t="shared" si="24"/>
        <v>2.5673940949935803E-2</v>
      </c>
      <c r="AB61" s="65" t="str">
        <f t="shared" si="25"/>
        <v>No</v>
      </c>
      <c r="AC61" s="68" t="str">
        <f t="shared" si="26"/>
        <v>N/A</v>
      </c>
      <c r="AD61" s="65" t="str">
        <f t="shared" si="27"/>
        <v>No</v>
      </c>
      <c r="AE61" s="68" t="str">
        <f t="shared" si="28"/>
        <v>N/A</v>
      </c>
      <c r="AF61" s="66"/>
    </row>
    <row r="62" spans="1:32" ht="15" hidden="1" customHeight="1">
      <c r="A62" s="66" t="s">
        <v>19</v>
      </c>
      <c r="B62" s="66" t="s">
        <v>27</v>
      </c>
      <c r="C62" s="66" t="str" cm="1">
        <f t="array" ref="C62">_xlfn.IFNA(_xlfn.IFS(B62="Starter","Starters &amp; Sides",B62="Sides","Starters &amp; Sides"),B62)</f>
        <v>Mains</v>
      </c>
      <c r="D62" s="71" t="s">
        <v>3728</v>
      </c>
      <c r="E62" s="76"/>
      <c r="F62" s="13"/>
      <c r="G62" s="13"/>
      <c r="H62" s="13"/>
      <c r="I62" s="13"/>
      <c r="J62" s="13"/>
      <c r="K62" s="13"/>
      <c r="L62" s="13"/>
      <c r="M62" s="13">
        <v>10.99</v>
      </c>
      <c r="N62" s="13">
        <f t="shared" si="14"/>
        <v>10.99</v>
      </c>
      <c r="O62" s="13">
        <v>10.99</v>
      </c>
      <c r="P62" s="15">
        <v>11.49</v>
      </c>
      <c r="Q62" s="337">
        <v>11.49</v>
      </c>
      <c r="R62" s="15" t="str">
        <f t="shared" si="15"/>
        <v>Yes</v>
      </c>
      <c r="S62" s="15" t="str">
        <f t="shared" si="16"/>
        <v>No</v>
      </c>
      <c r="T62" s="221" t="str">
        <f t="shared" si="17"/>
        <v>Yes</v>
      </c>
      <c r="U62" s="223">
        <f t="shared" si="18"/>
        <v>0</v>
      </c>
      <c r="V62" s="221" t="str">
        <f t="shared" si="19"/>
        <v>Yes</v>
      </c>
      <c r="W62" s="223">
        <f t="shared" si="20"/>
        <v>4.5495905368516887E-2</v>
      </c>
      <c r="X62" s="221" t="str">
        <f t="shared" si="21"/>
        <v>Yes</v>
      </c>
      <c r="Y62" s="223">
        <f t="shared" si="22"/>
        <v>4.5495905368516887E-2</v>
      </c>
      <c r="Z62" s="222" t="str">
        <f t="shared" si="23"/>
        <v>Yes</v>
      </c>
      <c r="AA62" s="68">
        <f t="shared" si="24"/>
        <v>4.5495905368516887E-2</v>
      </c>
      <c r="AB62" s="65" t="str">
        <f t="shared" si="25"/>
        <v>No</v>
      </c>
      <c r="AC62" s="68" t="str">
        <f t="shared" si="26"/>
        <v>N/A</v>
      </c>
      <c r="AD62" s="65" t="str">
        <f t="shared" si="27"/>
        <v>No</v>
      </c>
      <c r="AE62" s="68" t="str">
        <f t="shared" si="28"/>
        <v>N/A</v>
      </c>
      <c r="AF62" s="66"/>
    </row>
    <row r="63" spans="1:32" hidden="1">
      <c r="A63" s="66" t="s">
        <v>19</v>
      </c>
      <c r="B63" s="66" t="s">
        <v>27</v>
      </c>
      <c r="C63" s="66" t="str" cm="1">
        <f t="array" ref="C63">_xlfn.IFNA(_xlfn.IFS(B63="Starter","Starters &amp; Sides",B63="Sides","Starters &amp; Sides"),B63)</f>
        <v>Mains</v>
      </c>
      <c r="D63" s="71" t="s">
        <v>3729</v>
      </c>
      <c r="E63" s="75"/>
      <c r="F63" s="12"/>
      <c r="G63" s="12"/>
      <c r="H63" s="12"/>
      <c r="I63" s="12"/>
      <c r="J63" s="13"/>
      <c r="K63" s="13"/>
      <c r="L63" s="13"/>
      <c r="M63" s="13">
        <v>5.99</v>
      </c>
      <c r="N63" s="13">
        <f t="shared" si="14"/>
        <v>5.99</v>
      </c>
      <c r="O63" s="13">
        <v>5.99</v>
      </c>
      <c r="P63" s="15">
        <v>6.29</v>
      </c>
      <c r="Q63" s="337">
        <v>6.29</v>
      </c>
      <c r="R63" s="15" t="str">
        <f t="shared" si="15"/>
        <v>Yes</v>
      </c>
      <c r="S63" s="15" t="str">
        <f t="shared" si="16"/>
        <v>No</v>
      </c>
      <c r="T63" s="221" t="str">
        <f t="shared" si="17"/>
        <v>Yes</v>
      </c>
      <c r="U63" s="223">
        <f t="shared" si="18"/>
        <v>0</v>
      </c>
      <c r="V63" s="221" t="str">
        <f t="shared" si="19"/>
        <v>Yes</v>
      </c>
      <c r="W63" s="223">
        <f t="shared" si="20"/>
        <v>5.0083472454090172E-2</v>
      </c>
      <c r="X63" s="221" t="str">
        <f t="shared" si="21"/>
        <v>Yes</v>
      </c>
      <c r="Y63" s="223">
        <f t="shared" si="22"/>
        <v>5.0083472454090172E-2</v>
      </c>
      <c r="Z63" s="222" t="str">
        <f t="shared" si="23"/>
        <v>Yes</v>
      </c>
      <c r="AA63" s="68">
        <f t="shared" si="24"/>
        <v>5.0083472454090172E-2</v>
      </c>
      <c r="AB63" s="65" t="str">
        <f t="shared" si="25"/>
        <v>No</v>
      </c>
      <c r="AC63" s="68" t="str">
        <f t="shared" si="26"/>
        <v>N/A</v>
      </c>
      <c r="AD63" s="65" t="str">
        <f t="shared" si="27"/>
        <v>No</v>
      </c>
      <c r="AE63" s="68" t="str">
        <f t="shared" si="28"/>
        <v>N/A</v>
      </c>
      <c r="AF63" s="66"/>
    </row>
    <row r="64" spans="1:32" ht="15" hidden="1" customHeight="1">
      <c r="A64" s="66" t="s">
        <v>19</v>
      </c>
      <c r="B64" s="66" t="s">
        <v>27</v>
      </c>
      <c r="C64" s="66" t="str" cm="1">
        <f t="array" ref="C64">_xlfn.IFNA(_xlfn.IFS(B64="Starter","Starters &amp; Sides",B64="Sides","Starters &amp; Sides"),B64)</f>
        <v>Mains</v>
      </c>
      <c r="D64" s="71" t="s">
        <v>3730</v>
      </c>
      <c r="E64" s="75"/>
      <c r="F64" s="12"/>
      <c r="G64" s="12"/>
      <c r="H64" s="12"/>
      <c r="I64" s="12"/>
      <c r="J64" s="13"/>
      <c r="K64" s="13"/>
      <c r="L64" s="13"/>
      <c r="M64" s="13">
        <v>7.79</v>
      </c>
      <c r="N64" s="13">
        <f t="shared" si="14"/>
        <v>7.79</v>
      </c>
      <c r="O64" s="13">
        <v>7.79</v>
      </c>
      <c r="P64" s="15">
        <v>7.99</v>
      </c>
      <c r="Q64" s="337">
        <v>7.99</v>
      </c>
      <c r="R64" s="15" t="str">
        <f t="shared" si="15"/>
        <v>Yes</v>
      </c>
      <c r="S64" s="15" t="str">
        <f t="shared" si="16"/>
        <v>No</v>
      </c>
      <c r="T64" s="221" t="str">
        <f t="shared" si="17"/>
        <v>Yes</v>
      </c>
      <c r="U64" s="223">
        <f t="shared" si="18"/>
        <v>0</v>
      </c>
      <c r="V64" s="221" t="str">
        <f t="shared" si="19"/>
        <v>Yes</v>
      </c>
      <c r="W64" s="223">
        <f t="shared" si="20"/>
        <v>2.5673940949935803E-2</v>
      </c>
      <c r="X64" s="221" t="str">
        <f t="shared" si="21"/>
        <v>Yes</v>
      </c>
      <c r="Y64" s="223">
        <f t="shared" si="22"/>
        <v>2.5673940949935803E-2</v>
      </c>
      <c r="Z64" s="222" t="str">
        <f t="shared" si="23"/>
        <v>Yes</v>
      </c>
      <c r="AA64" s="68">
        <f t="shared" si="24"/>
        <v>2.5673940949935803E-2</v>
      </c>
      <c r="AB64" s="65" t="str">
        <f t="shared" si="25"/>
        <v>No</v>
      </c>
      <c r="AC64" s="68" t="str">
        <f t="shared" si="26"/>
        <v>N/A</v>
      </c>
      <c r="AD64" s="65" t="str">
        <f t="shared" si="27"/>
        <v>No</v>
      </c>
      <c r="AE64" s="68" t="str">
        <f t="shared" si="28"/>
        <v>N/A</v>
      </c>
      <c r="AF64" s="66"/>
    </row>
    <row r="65" spans="1:32" ht="15" hidden="1" customHeight="1">
      <c r="A65" s="66" t="s">
        <v>19</v>
      </c>
      <c r="B65" s="66" t="s">
        <v>27</v>
      </c>
      <c r="C65" s="66" t="str" cm="1">
        <f t="array" ref="C65">_xlfn.IFNA(_xlfn.IFS(B65="Starter","Starters &amp; Sides",B65="Sides","Starters &amp; Sides"),B65)</f>
        <v>Mains</v>
      </c>
      <c r="D65" s="71" t="s">
        <v>3731</v>
      </c>
      <c r="E65" s="75"/>
      <c r="F65" s="12"/>
      <c r="G65" s="12"/>
      <c r="H65" s="13"/>
      <c r="I65" s="13"/>
      <c r="J65" s="13"/>
      <c r="K65" s="13"/>
      <c r="L65" s="13"/>
      <c r="M65" s="13">
        <v>10.99</v>
      </c>
      <c r="N65" s="13">
        <f t="shared" si="14"/>
        <v>10.99</v>
      </c>
      <c r="O65" s="13">
        <v>10.99</v>
      </c>
      <c r="P65" s="15">
        <v>11.79</v>
      </c>
      <c r="Q65" s="337">
        <v>11.49</v>
      </c>
      <c r="R65" s="15" t="str">
        <f t="shared" si="15"/>
        <v>Yes</v>
      </c>
      <c r="S65" s="15" t="str">
        <f t="shared" si="16"/>
        <v>No</v>
      </c>
      <c r="T65" s="221" t="str">
        <f t="shared" si="17"/>
        <v>Yes</v>
      </c>
      <c r="U65" s="223">
        <f t="shared" si="18"/>
        <v>-2.5445292620865034E-2</v>
      </c>
      <c r="V65" s="221" t="str">
        <f t="shared" si="19"/>
        <v>Yes</v>
      </c>
      <c r="W65" s="223">
        <f t="shared" si="20"/>
        <v>4.5495905368516887E-2</v>
      </c>
      <c r="X65" s="221" t="str">
        <f t="shared" si="21"/>
        <v>Yes</v>
      </c>
      <c r="Y65" s="223">
        <f t="shared" si="22"/>
        <v>4.5495905368516887E-2</v>
      </c>
      <c r="Z65" s="222" t="str">
        <f t="shared" si="23"/>
        <v>Yes</v>
      </c>
      <c r="AA65" s="68">
        <f t="shared" si="24"/>
        <v>4.5495905368516887E-2</v>
      </c>
      <c r="AB65" s="65" t="str">
        <f t="shared" si="25"/>
        <v>No</v>
      </c>
      <c r="AC65" s="68" t="str">
        <f t="shared" si="26"/>
        <v>N/A</v>
      </c>
      <c r="AD65" s="65" t="str">
        <f t="shared" si="27"/>
        <v>No</v>
      </c>
      <c r="AE65" s="68" t="str">
        <f t="shared" si="28"/>
        <v>N/A</v>
      </c>
      <c r="AF65" s="66"/>
    </row>
    <row r="66" spans="1:32" ht="15" hidden="1" customHeight="1">
      <c r="A66" s="66" t="s">
        <v>19</v>
      </c>
      <c r="B66" s="66" t="s">
        <v>27</v>
      </c>
      <c r="C66" s="66" t="str" cm="1">
        <f t="array" ref="C66">_xlfn.IFNA(_xlfn.IFS(B66="Starter","Starters &amp; Sides",B66="Sides","Starters &amp; Sides"),B66)</f>
        <v>Mains</v>
      </c>
      <c r="D66" s="159" t="s">
        <v>3732</v>
      </c>
      <c r="E66" s="75"/>
      <c r="F66" s="12"/>
      <c r="G66" s="12"/>
      <c r="H66" s="13"/>
      <c r="I66" s="13"/>
      <c r="J66" s="13"/>
      <c r="K66" s="13"/>
      <c r="L66" s="13"/>
      <c r="M66" s="13"/>
      <c r="N66" s="13"/>
      <c r="O66" s="13">
        <v>9.99</v>
      </c>
      <c r="P66" s="15">
        <v>10.29</v>
      </c>
      <c r="Q66" s="337">
        <v>10.29</v>
      </c>
      <c r="R66" s="15" t="str">
        <f t="shared" si="15"/>
        <v>Yes</v>
      </c>
      <c r="S66" s="15" t="str">
        <f t="shared" si="16"/>
        <v>No</v>
      </c>
      <c r="T66" s="221" t="str">
        <f t="shared" si="17"/>
        <v>Yes</v>
      </c>
      <c r="U66" s="223">
        <f t="shared" si="18"/>
        <v>0</v>
      </c>
      <c r="V66" s="221" t="str">
        <f t="shared" si="19"/>
        <v>Yes</v>
      </c>
      <c r="W66" s="223">
        <f t="shared" si="20"/>
        <v>3.0030030030030019E-2</v>
      </c>
      <c r="X66" s="221" t="str">
        <f t="shared" si="21"/>
        <v>No</v>
      </c>
      <c r="Y66" s="223" t="str">
        <f t="shared" si="22"/>
        <v>N/A</v>
      </c>
      <c r="Z66" s="222" t="str">
        <f t="shared" si="23"/>
        <v>No</v>
      </c>
      <c r="AA66" s="68" t="str">
        <f t="shared" si="24"/>
        <v>N/A</v>
      </c>
      <c r="AB66" s="65" t="str">
        <f t="shared" si="25"/>
        <v>No</v>
      </c>
      <c r="AC66" s="68" t="str">
        <f t="shared" si="26"/>
        <v>N/A</v>
      </c>
      <c r="AD66" s="65" t="str">
        <f t="shared" si="27"/>
        <v>No</v>
      </c>
      <c r="AE66" s="68" t="str">
        <f t="shared" si="28"/>
        <v>N/A</v>
      </c>
      <c r="AF66" s="66"/>
    </row>
    <row r="67" spans="1:32" ht="15" hidden="1" customHeight="1">
      <c r="A67" s="66" t="s">
        <v>19</v>
      </c>
      <c r="B67" s="66" t="s">
        <v>27</v>
      </c>
      <c r="C67" s="66" t="str" cm="1">
        <f t="array" ref="C67">_xlfn.IFNA(_xlfn.IFS(B67="Starter","Starters &amp; Sides",B67="Sides","Starters &amp; Sides"),B67)</f>
        <v>Mains</v>
      </c>
      <c r="D67" s="159" t="s">
        <v>3733</v>
      </c>
      <c r="E67" s="75"/>
      <c r="F67" s="12"/>
      <c r="G67" s="12"/>
      <c r="H67" s="13"/>
      <c r="I67" s="13"/>
      <c r="J67" s="13"/>
      <c r="K67" s="13"/>
      <c r="L67" s="13"/>
      <c r="M67" s="13"/>
      <c r="N67" s="13"/>
      <c r="O67" s="13">
        <v>11.29</v>
      </c>
      <c r="P67" s="15">
        <v>11.79</v>
      </c>
      <c r="Q67" s="337">
        <v>11.99</v>
      </c>
      <c r="R67" s="15" t="str">
        <f t="shared" si="15"/>
        <v>Yes</v>
      </c>
      <c r="S67" s="15" t="str">
        <f t="shared" si="16"/>
        <v>No</v>
      </c>
      <c r="T67" s="221" t="str">
        <f t="shared" si="17"/>
        <v>Yes</v>
      </c>
      <c r="U67" s="223">
        <f t="shared" si="18"/>
        <v>1.6963528413910245E-2</v>
      </c>
      <c r="V67" s="221" t="str">
        <f t="shared" si="19"/>
        <v>Yes</v>
      </c>
      <c r="W67" s="223">
        <f t="shared" si="20"/>
        <v>6.2001771479185175E-2</v>
      </c>
      <c r="X67" s="221" t="str">
        <f t="shared" si="21"/>
        <v>No</v>
      </c>
      <c r="Y67" s="223" t="str">
        <f t="shared" si="22"/>
        <v>N/A</v>
      </c>
      <c r="Z67" s="222" t="str">
        <f t="shared" si="23"/>
        <v>No</v>
      </c>
      <c r="AA67" s="68" t="str">
        <f t="shared" si="24"/>
        <v>N/A</v>
      </c>
      <c r="AB67" s="65" t="str">
        <f t="shared" si="25"/>
        <v>No</v>
      </c>
      <c r="AC67" s="68" t="str">
        <f t="shared" si="26"/>
        <v>N/A</v>
      </c>
      <c r="AD67" s="65" t="str">
        <f t="shared" si="27"/>
        <v>No</v>
      </c>
      <c r="AE67" s="68" t="str">
        <f t="shared" si="28"/>
        <v>N/A</v>
      </c>
      <c r="AF67" s="66"/>
    </row>
    <row r="68" spans="1:32" ht="15" hidden="1" customHeight="1">
      <c r="A68" s="66" t="s">
        <v>19</v>
      </c>
      <c r="B68" s="66" t="s">
        <v>27</v>
      </c>
      <c r="C68" s="66" t="str" cm="1">
        <f t="array" ref="C68">_xlfn.IFNA(_xlfn.IFS(B68="Starter","Starters &amp; Sides",B68="Sides","Starters &amp; Sides"),B68)</f>
        <v>Mains</v>
      </c>
      <c r="D68" s="159" t="s">
        <v>3734</v>
      </c>
      <c r="E68" s="75"/>
      <c r="F68" s="12"/>
      <c r="G68" s="12"/>
      <c r="H68" s="13"/>
      <c r="I68" s="13"/>
      <c r="J68" s="13"/>
      <c r="K68" s="13"/>
      <c r="L68" s="13"/>
      <c r="M68" s="13"/>
      <c r="N68" s="13"/>
      <c r="O68" s="13">
        <v>11.29</v>
      </c>
      <c r="P68" s="15">
        <v>11.79</v>
      </c>
      <c r="Q68" s="337">
        <v>11.79</v>
      </c>
      <c r="R68" s="15" t="str">
        <f t="shared" si="15"/>
        <v>Yes</v>
      </c>
      <c r="S68" s="15" t="str">
        <f t="shared" si="16"/>
        <v>No</v>
      </c>
      <c r="T68" s="221" t="str">
        <f t="shared" si="17"/>
        <v>Yes</v>
      </c>
      <c r="U68" s="223">
        <f t="shared" si="18"/>
        <v>0</v>
      </c>
      <c r="V68" s="221" t="str">
        <f t="shared" si="19"/>
        <v>Yes</v>
      </c>
      <c r="W68" s="223">
        <f t="shared" si="20"/>
        <v>4.4286979627989442E-2</v>
      </c>
      <c r="X68" s="221" t="str">
        <f t="shared" si="21"/>
        <v>No</v>
      </c>
      <c r="Y68" s="223" t="str">
        <f t="shared" si="22"/>
        <v>N/A</v>
      </c>
      <c r="Z68" s="222" t="str">
        <f t="shared" si="23"/>
        <v>No</v>
      </c>
      <c r="AA68" s="68" t="str">
        <f t="shared" si="24"/>
        <v>N/A</v>
      </c>
      <c r="AB68" s="65" t="str">
        <f t="shared" si="25"/>
        <v>No</v>
      </c>
      <c r="AC68" s="68" t="str">
        <f t="shared" si="26"/>
        <v>N/A</v>
      </c>
      <c r="AD68" s="65" t="str">
        <f t="shared" si="27"/>
        <v>No</v>
      </c>
      <c r="AE68" s="68" t="str">
        <f t="shared" si="28"/>
        <v>N/A</v>
      </c>
      <c r="AF68" s="66"/>
    </row>
    <row r="69" spans="1:32" ht="15" hidden="1" customHeight="1">
      <c r="A69" s="66" t="s">
        <v>19</v>
      </c>
      <c r="B69" s="66" t="s">
        <v>27</v>
      </c>
      <c r="C69" s="66" t="str" cm="1">
        <f t="array" ref="C69">_xlfn.IFNA(_xlfn.IFS(B69="Starter","Starters &amp; Sides",B69="Sides","Starters &amp; Sides"),B69)</f>
        <v>Mains</v>
      </c>
      <c r="D69" s="71" t="s">
        <v>3735</v>
      </c>
      <c r="E69" s="76"/>
      <c r="F69" s="13"/>
      <c r="G69" s="13"/>
      <c r="H69" s="13"/>
      <c r="I69" s="13"/>
      <c r="J69" s="13"/>
      <c r="K69" s="13"/>
      <c r="L69" s="13"/>
      <c r="M69" s="13">
        <v>10.99</v>
      </c>
      <c r="N69" s="13">
        <f t="shared" si="14"/>
        <v>10.99</v>
      </c>
      <c r="O69" s="13">
        <v>11.29</v>
      </c>
      <c r="P69" s="15"/>
      <c r="Q69" s="337"/>
      <c r="R69" s="15" t="str">
        <f t="shared" si="15"/>
        <v>No</v>
      </c>
      <c r="S69" s="15" t="str">
        <f t="shared" si="16"/>
        <v>No</v>
      </c>
      <c r="T69" s="221" t="str">
        <f t="shared" si="17"/>
        <v>No</v>
      </c>
      <c r="U69" s="223" t="str">
        <f t="shared" si="18"/>
        <v>N/A</v>
      </c>
      <c r="V69" s="221" t="str">
        <f t="shared" si="19"/>
        <v>No</v>
      </c>
      <c r="W69" s="223" t="str">
        <f t="shared" si="20"/>
        <v>N/A</v>
      </c>
      <c r="X69" s="221" t="str">
        <f t="shared" si="21"/>
        <v>No</v>
      </c>
      <c r="Y69" s="223" t="str">
        <f t="shared" si="22"/>
        <v>N/A</v>
      </c>
      <c r="Z69" s="222" t="str">
        <f t="shared" si="23"/>
        <v>No</v>
      </c>
      <c r="AA69" s="68" t="str">
        <f t="shared" si="24"/>
        <v>N/A</v>
      </c>
      <c r="AB69" s="65" t="str">
        <f t="shared" si="25"/>
        <v>No</v>
      </c>
      <c r="AC69" s="68" t="str">
        <f t="shared" si="26"/>
        <v>N/A</v>
      </c>
      <c r="AD69" s="65" t="str">
        <f t="shared" si="27"/>
        <v>No</v>
      </c>
      <c r="AE69" s="68" t="str">
        <f t="shared" si="28"/>
        <v>N/A</v>
      </c>
      <c r="AF69" s="66"/>
    </row>
    <row r="70" spans="1:32" ht="15" hidden="1" customHeight="1">
      <c r="A70" s="66" t="s">
        <v>19</v>
      </c>
      <c r="B70" s="66" t="s">
        <v>27</v>
      </c>
      <c r="C70" s="66" t="str" cm="1">
        <f t="array" ref="C70">_xlfn.IFNA(_xlfn.IFS(B70="Starter","Starters &amp; Sides",B70="Sides","Starters &amp; Sides"),B70)</f>
        <v>Mains</v>
      </c>
      <c r="D70" s="71" t="s">
        <v>3736</v>
      </c>
      <c r="E70" s="76"/>
      <c r="F70" s="13"/>
      <c r="G70" s="13"/>
      <c r="H70" s="13"/>
      <c r="I70" s="13"/>
      <c r="J70" s="13"/>
      <c r="K70" s="13"/>
      <c r="L70" s="13"/>
      <c r="M70" s="13">
        <v>10.99</v>
      </c>
      <c r="N70" s="13">
        <f t="shared" si="14"/>
        <v>10.99</v>
      </c>
      <c r="O70" s="13">
        <v>11.29</v>
      </c>
      <c r="P70" s="15">
        <v>11.79</v>
      </c>
      <c r="Q70" s="337">
        <v>11.79</v>
      </c>
      <c r="R70" s="15" t="str">
        <f t="shared" si="15"/>
        <v>Yes</v>
      </c>
      <c r="S70" s="15" t="str">
        <f t="shared" si="16"/>
        <v>No</v>
      </c>
      <c r="T70" s="221" t="str">
        <f t="shared" si="17"/>
        <v>Yes</v>
      </c>
      <c r="U70" s="223">
        <f t="shared" si="18"/>
        <v>0</v>
      </c>
      <c r="V70" s="221" t="str">
        <f t="shared" si="19"/>
        <v>Yes</v>
      </c>
      <c r="W70" s="223">
        <f t="shared" si="20"/>
        <v>4.4286979627989442E-2</v>
      </c>
      <c r="X70" s="221" t="str">
        <f t="shared" si="21"/>
        <v>Yes</v>
      </c>
      <c r="Y70" s="223">
        <f t="shared" si="22"/>
        <v>7.2793448589626886E-2</v>
      </c>
      <c r="Z70" s="222" t="str">
        <f t="shared" si="23"/>
        <v>Yes</v>
      </c>
      <c r="AA70" s="68">
        <f t="shared" si="24"/>
        <v>7.2793448589626886E-2</v>
      </c>
      <c r="AB70" s="65" t="str">
        <f t="shared" si="25"/>
        <v>No</v>
      </c>
      <c r="AC70" s="68" t="str">
        <f t="shared" si="26"/>
        <v>N/A</v>
      </c>
      <c r="AD70" s="65" t="str">
        <f t="shared" si="27"/>
        <v>No</v>
      </c>
      <c r="AE70" s="68" t="str">
        <f t="shared" si="28"/>
        <v>N/A</v>
      </c>
      <c r="AF70" s="66"/>
    </row>
    <row r="71" spans="1:32" ht="14.5" hidden="1" customHeight="1">
      <c r="A71" s="66" t="s">
        <v>19</v>
      </c>
      <c r="B71" s="66" t="s">
        <v>27</v>
      </c>
      <c r="C71" s="66" t="str" cm="1">
        <f t="array" ref="C71">_xlfn.IFNA(_xlfn.IFS(B71="Starter","Starters &amp; Sides",B71="Sides","Starters &amp; Sides"),B71)</f>
        <v>Mains</v>
      </c>
      <c r="D71" s="71" t="s">
        <v>3737</v>
      </c>
      <c r="E71" s="76"/>
      <c r="F71" s="13"/>
      <c r="G71" s="13"/>
      <c r="H71" s="13"/>
      <c r="I71" s="13"/>
      <c r="J71" s="13"/>
      <c r="K71" s="13"/>
      <c r="L71" s="13"/>
      <c r="M71" s="13">
        <v>10.99</v>
      </c>
      <c r="N71" s="13">
        <f t="shared" si="14"/>
        <v>10.99</v>
      </c>
      <c r="O71" s="13">
        <v>11.29</v>
      </c>
      <c r="P71" s="15">
        <v>11.79</v>
      </c>
      <c r="Q71" s="337">
        <v>11.79</v>
      </c>
      <c r="R71" s="15" t="str">
        <f t="shared" si="15"/>
        <v>Yes</v>
      </c>
      <c r="S71" s="15" t="str">
        <f t="shared" si="16"/>
        <v>No</v>
      </c>
      <c r="T71" s="221" t="str">
        <f t="shared" si="17"/>
        <v>Yes</v>
      </c>
      <c r="U71" s="223">
        <f t="shared" si="18"/>
        <v>0</v>
      </c>
      <c r="V71" s="221" t="str">
        <f t="shared" si="19"/>
        <v>Yes</v>
      </c>
      <c r="W71" s="223">
        <f t="shared" si="20"/>
        <v>4.4286979627989442E-2</v>
      </c>
      <c r="X71" s="221" t="str">
        <f t="shared" si="21"/>
        <v>Yes</v>
      </c>
      <c r="Y71" s="223">
        <f t="shared" si="22"/>
        <v>7.2793448589626886E-2</v>
      </c>
      <c r="Z71" s="222" t="str">
        <f t="shared" si="23"/>
        <v>Yes</v>
      </c>
      <c r="AA71" s="68">
        <f t="shared" si="24"/>
        <v>7.2793448589626886E-2</v>
      </c>
      <c r="AB71" s="65" t="str">
        <f t="shared" si="25"/>
        <v>No</v>
      </c>
      <c r="AC71" s="68" t="str">
        <f t="shared" si="26"/>
        <v>N/A</v>
      </c>
      <c r="AD71" s="65" t="str">
        <f t="shared" si="27"/>
        <v>No</v>
      </c>
      <c r="AE71" s="68" t="str">
        <f t="shared" si="28"/>
        <v>N/A</v>
      </c>
      <c r="AF71" s="66"/>
    </row>
    <row r="72" spans="1:32" hidden="1">
      <c r="A72" s="66" t="s">
        <v>19</v>
      </c>
      <c r="B72" s="66" t="s">
        <v>27</v>
      </c>
      <c r="C72" s="66" t="str" cm="1">
        <f t="array" ref="C72">_xlfn.IFNA(_xlfn.IFS(B72="Starter","Starters &amp; Sides",B72="Sides","Starters &amp; Sides"),B72)</f>
        <v>Mains</v>
      </c>
      <c r="D72" s="71" t="s">
        <v>3738</v>
      </c>
      <c r="E72" s="76"/>
      <c r="F72" s="13"/>
      <c r="G72" s="13"/>
      <c r="H72" s="13"/>
      <c r="I72" s="13"/>
      <c r="J72" s="13"/>
      <c r="K72" s="13"/>
      <c r="L72" s="13"/>
      <c r="M72" s="13">
        <v>9.99</v>
      </c>
      <c r="N72" s="13">
        <f t="shared" si="14"/>
        <v>9.99</v>
      </c>
      <c r="O72" s="13">
        <v>10.29</v>
      </c>
      <c r="P72" s="15">
        <v>11.79</v>
      </c>
      <c r="Q72" s="337">
        <v>10.79</v>
      </c>
      <c r="R72" s="15" t="str">
        <f t="shared" si="15"/>
        <v>Yes</v>
      </c>
      <c r="S72" s="15" t="str">
        <f t="shared" si="16"/>
        <v>No</v>
      </c>
      <c r="T72" s="221" t="str">
        <f t="shared" si="17"/>
        <v>Yes</v>
      </c>
      <c r="U72" s="223">
        <f t="shared" si="18"/>
        <v>-8.4817642069550447E-2</v>
      </c>
      <c r="V72" s="221" t="str">
        <f t="shared" si="19"/>
        <v>Yes</v>
      </c>
      <c r="W72" s="223">
        <f t="shared" si="20"/>
        <v>4.8590864917395615E-2</v>
      </c>
      <c r="X72" s="221" t="str">
        <f t="shared" si="21"/>
        <v>Yes</v>
      </c>
      <c r="Y72" s="223">
        <f t="shared" si="22"/>
        <v>8.0080080080080052E-2</v>
      </c>
      <c r="Z72" s="222" t="str">
        <f t="shared" si="23"/>
        <v>Yes</v>
      </c>
      <c r="AA72" s="68">
        <f t="shared" si="24"/>
        <v>8.0080080080080052E-2</v>
      </c>
      <c r="AB72" s="65" t="str">
        <f t="shared" si="25"/>
        <v>No</v>
      </c>
      <c r="AC72" s="68" t="str">
        <f t="shared" si="26"/>
        <v>N/A</v>
      </c>
      <c r="AD72" s="65" t="str">
        <f t="shared" si="27"/>
        <v>No</v>
      </c>
      <c r="AE72" s="68" t="str">
        <f t="shared" si="28"/>
        <v>N/A</v>
      </c>
      <c r="AF72" s="66"/>
    </row>
    <row r="73" spans="1:32" hidden="1">
      <c r="A73" s="66" t="s">
        <v>19</v>
      </c>
      <c r="B73" s="66" t="s">
        <v>27</v>
      </c>
      <c r="C73" s="66" t="str" cm="1">
        <f t="array" ref="C73">_xlfn.IFNA(_xlfn.IFS(B73="Starter","Starters &amp; Sides",B73="Sides","Starters &amp; Sides"),B73)</f>
        <v>Mains</v>
      </c>
      <c r="D73" s="71" t="s">
        <v>3739</v>
      </c>
      <c r="E73" s="76"/>
      <c r="F73" s="13"/>
      <c r="G73" s="13"/>
      <c r="H73" s="13"/>
      <c r="I73" s="13"/>
      <c r="J73" s="13"/>
      <c r="K73" s="13"/>
      <c r="L73" s="13"/>
      <c r="M73" s="13">
        <v>9.99</v>
      </c>
      <c r="N73" s="13">
        <f t="shared" si="14"/>
        <v>9.99</v>
      </c>
      <c r="O73" s="13">
        <v>10.29</v>
      </c>
      <c r="P73" s="15">
        <v>11.79</v>
      </c>
      <c r="Q73" s="337">
        <v>10.79</v>
      </c>
      <c r="R73" s="15" t="str">
        <f t="shared" si="15"/>
        <v>Yes</v>
      </c>
      <c r="S73" s="15" t="str">
        <f t="shared" si="16"/>
        <v>No</v>
      </c>
      <c r="T73" s="221" t="str">
        <f t="shared" si="17"/>
        <v>Yes</v>
      </c>
      <c r="U73" s="223">
        <f t="shared" si="18"/>
        <v>-8.4817642069550447E-2</v>
      </c>
      <c r="V73" s="221" t="str">
        <f t="shared" si="19"/>
        <v>Yes</v>
      </c>
      <c r="W73" s="223">
        <f t="shared" si="20"/>
        <v>4.8590864917395615E-2</v>
      </c>
      <c r="X73" s="221" t="str">
        <f t="shared" si="21"/>
        <v>Yes</v>
      </c>
      <c r="Y73" s="223">
        <f t="shared" si="22"/>
        <v>8.0080080080080052E-2</v>
      </c>
      <c r="Z73" s="222" t="str">
        <f t="shared" si="23"/>
        <v>Yes</v>
      </c>
      <c r="AA73" s="68">
        <f t="shared" si="24"/>
        <v>8.0080080080080052E-2</v>
      </c>
      <c r="AB73" s="65" t="str">
        <f t="shared" si="25"/>
        <v>No</v>
      </c>
      <c r="AC73" s="68" t="str">
        <f t="shared" si="26"/>
        <v>N/A</v>
      </c>
      <c r="AD73" s="65" t="str">
        <f t="shared" si="27"/>
        <v>No</v>
      </c>
      <c r="AE73" s="68" t="str">
        <f t="shared" si="28"/>
        <v>N/A</v>
      </c>
      <c r="AF73" s="66"/>
    </row>
    <row r="74" spans="1:32" hidden="1">
      <c r="A74" s="66" t="s">
        <v>19</v>
      </c>
      <c r="B74" s="66" t="s">
        <v>27</v>
      </c>
      <c r="C74" s="66" t="str" cm="1">
        <f t="array" ref="C74">_xlfn.IFNA(_xlfn.IFS(B74="Starter","Starters &amp; Sides",B74="Sides","Starters &amp; Sides"),B74)</f>
        <v>Mains</v>
      </c>
      <c r="D74" s="71" t="s">
        <v>3740</v>
      </c>
      <c r="E74" s="76"/>
      <c r="F74" s="13"/>
      <c r="G74" s="13"/>
      <c r="H74" s="13"/>
      <c r="I74" s="13"/>
      <c r="J74" s="13"/>
      <c r="K74" s="13"/>
      <c r="L74" s="13"/>
      <c r="M74" s="13">
        <v>9.99</v>
      </c>
      <c r="N74" s="13">
        <f t="shared" si="14"/>
        <v>9.99</v>
      </c>
      <c r="O74" s="13">
        <v>9.99</v>
      </c>
      <c r="P74" s="15">
        <v>10.29</v>
      </c>
      <c r="Q74" s="337">
        <v>10.29</v>
      </c>
      <c r="R74" s="15" t="str">
        <f t="shared" si="15"/>
        <v>Yes</v>
      </c>
      <c r="S74" s="15" t="str">
        <f t="shared" si="16"/>
        <v>No</v>
      </c>
      <c r="T74" s="221" t="str">
        <f t="shared" si="17"/>
        <v>Yes</v>
      </c>
      <c r="U74" s="223">
        <f t="shared" si="18"/>
        <v>0</v>
      </c>
      <c r="V74" s="221" t="str">
        <f t="shared" si="19"/>
        <v>Yes</v>
      </c>
      <c r="W74" s="223">
        <f t="shared" si="20"/>
        <v>3.0030030030030019E-2</v>
      </c>
      <c r="X74" s="221" t="str">
        <f t="shared" si="21"/>
        <v>Yes</v>
      </c>
      <c r="Y74" s="223">
        <f t="shared" si="22"/>
        <v>3.0030030030030019E-2</v>
      </c>
      <c r="Z74" s="222" t="str">
        <f t="shared" si="23"/>
        <v>Yes</v>
      </c>
      <c r="AA74" s="68">
        <f t="shared" si="24"/>
        <v>3.0030030030030019E-2</v>
      </c>
      <c r="AB74" s="65" t="str">
        <f t="shared" si="25"/>
        <v>No</v>
      </c>
      <c r="AC74" s="68" t="str">
        <f t="shared" si="26"/>
        <v>N/A</v>
      </c>
      <c r="AD74" s="65" t="str">
        <f t="shared" si="27"/>
        <v>No</v>
      </c>
      <c r="AE74" s="68" t="str">
        <f t="shared" si="28"/>
        <v>N/A</v>
      </c>
      <c r="AF74" s="66"/>
    </row>
    <row r="75" spans="1:32" ht="15" hidden="1" customHeight="1">
      <c r="A75" s="66" t="s">
        <v>19</v>
      </c>
      <c r="B75" s="66" t="s">
        <v>27</v>
      </c>
      <c r="C75" s="66" t="str" cm="1">
        <f t="array" ref="C75">_xlfn.IFNA(_xlfn.IFS(B75="Starter","Starters &amp; Sides",B75="Sides","Starters &amp; Sides"),B75)</f>
        <v>Mains</v>
      </c>
      <c r="D75" s="159" t="s">
        <v>3741</v>
      </c>
      <c r="E75" s="75"/>
      <c r="F75" s="12"/>
      <c r="G75" s="12"/>
      <c r="H75" s="13"/>
      <c r="I75" s="13"/>
      <c r="J75" s="13"/>
      <c r="K75" s="13"/>
      <c r="L75" s="13"/>
      <c r="M75" s="13"/>
      <c r="N75" s="13"/>
      <c r="O75" s="13">
        <v>12.29</v>
      </c>
      <c r="P75" s="15">
        <v>12.79</v>
      </c>
      <c r="Q75" s="337">
        <v>12.79</v>
      </c>
      <c r="R75" s="15" t="str">
        <f t="shared" si="15"/>
        <v>Yes</v>
      </c>
      <c r="S75" s="15" t="str">
        <f t="shared" si="16"/>
        <v>No</v>
      </c>
      <c r="T75" s="221" t="str">
        <f t="shared" si="17"/>
        <v>Yes</v>
      </c>
      <c r="U75" s="223">
        <f t="shared" si="18"/>
        <v>0</v>
      </c>
      <c r="V75" s="221" t="str">
        <f t="shared" si="19"/>
        <v>Yes</v>
      </c>
      <c r="W75" s="223">
        <f t="shared" si="20"/>
        <v>4.0683482506102431E-2</v>
      </c>
      <c r="X75" s="221" t="str">
        <f t="shared" si="21"/>
        <v>No</v>
      </c>
      <c r="Y75" s="223" t="str">
        <f t="shared" si="22"/>
        <v>N/A</v>
      </c>
      <c r="Z75" s="222" t="str">
        <f t="shared" si="23"/>
        <v>No</v>
      </c>
      <c r="AA75" s="68" t="str">
        <f t="shared" si="24"/>
        <v>N/A</v>
      </c>
      <c r="AB75" s="65" t="str">
        <f t="shared" si="25"/>
        <v>No</v>
      </c>
      <c r="AC75" s="68" t="str">
        <f t="shared" si="26"/>
        <v>N/A</v>
      </c>
      <c r="AD75" s="65" t="str">
        <f t="shared" si="27"/>
        <v>No</v>
      </c>
      <c r="AE75" s="68" t="str">
        <f t="shared" si="28"/>
        <v>N/A</v>
      </c>
      <c r="AF75" s="66"/>
    </row>
    <row r="76" spans="1:32" ht="15" hidden="1" customHeight="1">
      <c r="A76" s="66" t="s">
        <v>19</v>
      </c>
      <c r="B76" s="66" t="s">
        <v>27</v>
      </c>
      <c r="C76" s="66" t="str" cm="1">
        <f t="array" ref="C76">_xlfn.IFNA(_xlfn.IFS(B76="Starter","Starters &amp; Sides",B76="Sides","Starters &amp; Sides"),B76)</f>
        <v>Mains</v>
      </c>
      <c r="D76" s="159" t="s">
        <v>3742</v>
      </c>
      <c r="E76" s="75"/>
      <c r="F76" s="12"/>
      <c r="G76" s="12"/>
      <c r="H76" s="13"/>
      <c r="I76" s="13"/>
      <c r="J76" s="13"/>
      <c r="K76" s="13"/>
      <c r="L76" s="13"/>
      <c r="M76" s="13"/>
      <c r="N76" s="13"/>
      <c r="O76" s="13">
        <v>10.99</v>
      </c>
      <c r="P76" s="15">
        <v>11.29</v>
      </c>
      <c r="Q76" s="337">
        <v>11.29</v>
      </c>
      <c r="R76" s="15" t="str">
        <f t="shared" si="15"/>
        <v>Yes</v>
      </c>
      <c r="S76" s="15" t="str">
        <f t="shared" si="16"/>
        <v>No</v>
      </c>
      <c r="T76" s="221" t="str">
        <f t="shared" si="17"/>
        <v>Yes</v>
      </c>
      <c r="U76" s="223">
        <f t="shared" si="18"/>
        <v>0</v>
      </c>
      <c r="V76" s="221" t="str">
        <f t="shared" si="19"/>
        <v>Yes</v>
      </c>
      <c r="W76" s="223">
        <f t="shared" si="20"/>
        <v>2.7297543221109999E-2</v>
      </c>
      <c r="X76" s="221" t="str">
        <f t="shared" si="21"/>
        <v>No</v>
      </c>
      <c r="Y76" s="223" t="str">
        <f t="shared" si="22"/>
        <v>N/A</v>
      </c>
      <c r="Z76" s="222" t="str">
        <f t="shared" si="23"/>
        <v>No</v>
      </c>
      <c r="AA76" s="68" t="str">
        <f t="shared" si="24"/>
        <v>N/A</v>
      </c>
      <c r="AB76" s="65" t="str">
        <f t="shared" si="25"/>
        <v>No</v>
      </c>
      <c r="AC76" s="68" t="str">
        <f t="shared" si="26"/>
        <v>N/A</v>
      </c>
      <c r="AD76" s="65" t="str">
        <f t="shared" si="27"/>
        <v>No</v>
      </c>
      <c r="AE76" s="68" t="str">
        <f t="shared" si="28"/>
        <v>N/A</v>
      </c>
      <c r="AF76" s="66"/>
    </row>
    <row r="77" spans="1:32" ht="15" hidden="1" customHeight="1">
      <c r="A77" s="66" t="s">
        <v>19</v>
      </c>
      <c r="B77" s="66" t="s">
        <v>27</v>
      </c>
      <c r="C77" s="66" t="str" cm="1">
        <f t="array" ref="C77">_xlfn.IFNA(_xlfn.IFS(B77="Starter","Starters &amp; Sides",B77="Sides","Starters &amp; Sides"),B77)</f>
        <v>Mains</v>
      </c>
      <c r="D77" s="159" t="s">
        <v>3743</v>
      </c>
      <c r="E77" s="75"/>
      <c r="F77" s="12"/>
      <c r="G77" s="12"/>
      <c r="H77" s="13"/>
      <c r="I77" s="13"/>
      <c r="J77" s="13"/>
      <c r="K77" s="13"/>
      <c r="L77" s="13"/>
      <c r="M77" s="13"/>
      <c r="N77" s="13"/>
      <c r="O77" s="13">
        <v>12.29</v>
      </c>
      <c r="P77" s="15">
        <v>12.79</v>
      </c>
      <c r="Q77" s="337">
        <v>12.79</v>
      </c>
      <c r="R77" s="15" t="str">
        <f t="shared" si="15"/>
        <v>Yes</v>
      </c>
      <c r="S77" s="15" t="str">
        <f t="shared" si="16"/>
        <v>No</v>
      </c>
      <c r="T77" s="221" t="str">
        <f t="shared" si="17"/>
        <v>Yes</v>
      </c>
      <c r="U77" s="223">
        <f t="shared" si="18"/>
        <v>0</v>
      </c>
      <c r="V77" s="221" t="str">
        <f t="shared" si="19"/>
        <v>Yes</v>
      </c>
      <c r="W77" s="223">
        <f t="shared" si="20"/>
        <v>4.0683482506102431E-2</v>
      </c>
      <c r="X77" s="221" t="str">
        <f t="shared" si="21"/>
        <v>No</v>
      </c>
      <c r="Y77" s="223" t="str">
        <f t="shared" si="22"/>
        <v>N/A</v>
      </c>
      <c r="Z77" s="222" t="str">
        <f t="shared" si="23"/>
        <v>No</v>
      </c>
      <c r="AA77" s="68" t="str">
        <f t="shared" si="24"/>
        <v>N/A</v>
      </c>
      <c r="AB77" s="65" t="str">
        <f t="shared" si="25"/>
        <v>No</v>
      </c>
      <c r="AC77" s="68" t="str">
        <f t="shared" si="26"/>
        <v>N/A</v>
      </c>
      <c r="AD77" s="65" t="str">
        <f t="shared" si="27"/>
        <v>No</v>
      </c>
      <c r="AE77" s="68" t="str">
        <f t="shared" si="28"/>
        <v>N/A</v>
      </c>
      <c r="AF77" s="66"/>
    </row>
    <row r="78" spans="1:32" ht="15" hidden="1" customHeight="1">
      <c r="A78" s="66" t="s">
        <v>19</v>
      </c>
      <c r="B78" s="66" t="s">
        <v>27</v>
      </c>
      <c r="C78" s="66" t="str" cm="1">
        <f t="array" ref="C78">_xlfn.IFNA(_xlfn.IFS(B78="Starter","Starters &amp; Sides",B78="Sides","Starters &amp; Sides"),B78)</f>
        <v>Mains</v>
      </c>
      <c r="D78" s="159" t="s">
        <v>3744</v>
      </c>
      <c r="E78" s="75"/>
      <c r="F78" s="12"/>
      <c r="G78" s="12"/>
      <c r="H78" s="13"/>
      <c r="I78" s="13"/>
      <c r="J78" s="13"/>
      <c r="K78" s="13"/>
      <c r="L78" s="13"/>
      <c r="M78" s="13"/>
      <c r="N78" s="13"/>
      <c r="O78" s="13">
        <v>12.29</v>
      </c>
      <c r="P78" s="15">
        <v>12.79</v>
      </c>
      <c r="Q78" s="337">
        <v>12.79</v>
      </c>
      <c r="R78" s="15" t="str">
        <f t="shared" si="15"/>
        <v>Yes</v>
      </c>
      <c r="S78" s="15" t="str">
        <f t="shared" si="16"/>
        <v>No</v>
      </c>
      <c r="T78" s="221" t="str">
        <f t="shared" si="17"/>
        <v>Yes</v>
      </c>
      <c r="U78" s="223">
        <f t="shared" si="18"/>
        <v>0</v>
      </c>
      <c r="V78" s="221" t="str">
        <f t="shared" si="19"/>
        <v>Yes</v>
      </c>
      <c r="W78" s="223">
        <f t="shared" si="20"/>
        <v>4.0683482506102431E-2</v>
      </c>
      <c r="X78" s="221" t="str">
        <f t="shared" si="21"/>
        <v>No</v>
      </c>
      <c r="Y78" s="223" t="str">
        <f t="shared" si="22"/>
        <v>N/A</v>
      </c>
      <c r="Z78" s="222" t="str">
        <f t="shared" si="23"/>
        <v>No</v>
      </c>
      <c r="AA78" s="68" t="str">
        <f t="shared" si="24"/>
        <v>N/A</v>
      </c>
      <c r="AB78" s="65" t="str">
        <f t="shared" si="25"/>
        <v>No</v>
      </c>
      <c r="AC78" s="68" t="str">
        <f t="shared" si="26"/>
        <v>N/A</v>
      </c>
      <c r="AD78" s="65" t="str">
        <f t="shared" si="27"/>
        <v>No</v>
      </c>
      <c r="AE78" s="68" t="str">
        <f t="shared" si="28"/>
        <v>N/A</v>
      </c>
      <c r="AF78" s="66"/>
    </row>
    <row r="79" spans="1:32" ht="15" hidden="1" customHeight="1">
      <c r="A79" s="66" t="s">
        <v>19</v>
      </c>
      <c r="B79" s="66" t="s">
        <v>27</v>
      </c>
      <c r="C79" s="66" t="str" cm="1">
        <f t="array" ref="C79">_xlfn.IFNA(_xlfn.IFS(B79="Starter","Starters &amp; Sides",B79="Sides","Starters &amp; Sides"),B79)</f>
        <v>Mains</v>
      </c>
      <c r="D79" s="159" t="s">
        <v>3745</v>
      </c>
      <c r="E79" s="76"/>
      <c r="F79" s="13"/>
      <c r="G79" s="13"/>
      <c r="H79" s="13"/>
      <c r="I79" s="13"/>
      <c r="J79" s="13"/>
      <c r="K79" s="13"/>
      <c r="L79" s="13"/>
      <c r="M79" s="13"/>
      <c r="N79" s="13"/>
      <c r="O79" s="13">
        <v>12.29</v>
      </c>
      <c r="P79" s="15"/>
      <c r="Q79" s="337"/>
      <c r="R79" s="15" t="str">
        <f t="shared" si="15"/>
        <v>No</v>
      </c>
      <c r="S79" s="15" t="str">
        <f t="shared" si="16"/>
        <v>No</v>
      </c>
      <c r="T79" s="221" t="str">
        <f t="shared" si="17"/>
        <v>No</v>
      </c>
      <c r="U79" s="223" t="str">
        <f t="shared" si="18"/>
        <v>N/A</v>
      </c>
      <c r="V79" s="221" t="str">
        <f t="shared" si="19"/>
        <v>No</v>
      </c>
      <c r="W79" s="223" t="str">
        <f t="shared" si="20"/>
        <v>N/A</v>
      </c>
      <c r="X79" s="221" t="str">
        <f t="shared" si="21"/>
        <v>No</v>
      </c>
      <c r="Y79" s="223" t="str">
        <f t="shared" si="22"/>
        <v>N/A</v>
      </c>
      <c r="Z79" s="222" t="str">
        <f t="shared" si="23"/>
        <v>No</v>
      </c>
      <c r="AA79" s="68" t="str">
        <f t="shared" si="24"/>
        <v>N/A</v>
      </c>
      <c r="AB79" s="65" t="str">
        <f t="shared" si="25"/>
        <v>No</v>
      </c>
      <c r="AC79" s="68" t="str">
        <f t="shared" si="26"/>
        <v>N/A</v>
      </c>
      <c r="AD79" s="65" t="str">
        <f t="shared" si="27"/>
        <v>No</v>
      </c>
      <c r="AE79" s="68" t="str">
        <f t="shared" si="28"/>
        <v>N/A</v>
      </c>
      <c r="AF79" s="66"/>
    </row>
    <row r="80" spans="1:32" ht="15" hidden="1" customHeight="1">
      <c r="A80" s="66" t="s">
        <v>19</v>
      </c>
      <c r="B80" s="66" t="s">
        <v>27</v>
      </c>
      <c r="C80" s="66" t="str" cm="1">
        <f t="array" ref="C80">_xlfn.IFNA(_xlfn.IFS(B80="Starter","Starters &amp; Sides",B80="Sides","Starters &amp; Sides"),B80)</f>
        <v>Mains</v>
      </c>
      <c r="D80" s="159" t="s">
        <v>3746</v>
      </c>
      <c r="E80" s="76"/>
      <c r="F80" s="13"/>
      <c r="G80" s="13"/>
      <c r="H80" s="13"/>
      <c r="I80" s="13"/>
      <c r="J80" s="13"/>
      <c r="K80" s="13"/>
      <c r="L80" s="13"/>
      <c r="M80" s="13"/>
      <c r="N80" s="13"/>
      <c r="O80" s="13">
        <v>12.29</v>
      </c>
      <c r="P80" s="15">
        <v>12.79</v>
      </c>
      <c r="Q80" s="337">
        <v>12.79</v>
      </c>
      <c r="R80" s="15" t="str">
        <f t="shared" si="15"/>
        <v>Yes</v>
      </c>
      <c r="S80" s="15" t="str">
        <f t="shared" si="16"/>
        <v>No</v>
      </c>
      <c r="T80" s="221" t="str">
        <f t="shared" si="17"/>
        <v>Yes</v>
      </c>
      <c r="U80" s="223">
        <f t="shared" si="18"/>
        <v>0</v>
      </c>
      <c r="V80" s="221" t="str">
        <f t="shared" si="19"/>
        <v>Yes</v>
      </c>
      <c r="W80" s="223">
        <f t="shared" si="20"/>
        <v>4.0683482506102431E-2</v>
      </c>
      <c r="X80" s="221" t="str">
        <f t="shared" si="21"/>
        <v>No</v>
      </c>
      <c r="Y80" s="223" t="str">
        <f t="shared" si="22"/>
        <v>N/A</v>
      </c>
      <c r="Z80" s="222" t="str">
        <f t="shared" si="23"/>
        <v>No</v>
      </c>
      <c r="AA80" s="68" t="str">
        <f t="shared" si="24"/>
        <v>N/A</v>
      </c>
      <c r="AB80" s="65" t="str">
        <f t="shared" si="25"/>
        <v>No</v>
      </c>
      <c r="AC80" s="68" t="str">
        <f t="shared" si="26"/>
        <v>N/A</v>
      </c>
      <c r="AD80" s="65" t="str">
        <f t="shared" si="27"/>
        <v>No</v>
      </c>
      <c r="AE80" s="68" t="str">
        <f t="shared" si="28"/>
        <v>N/A</v>
      </c>
      <c r="AF80" s="66"/>
    </row>
    <row r="81" spans="1:32" ht="14.5" hidden="1" customHeight="1">
      <c r="A81" s="66" t="s">
        <v>19</v>
      </c>
      <c r="B81" s="66" t="s">
        <v>27</v>
      </c>
      <c r="C81" s="66" t="str" cm="1">
        <f t="array" ref="C81">_xlfn.IFNA(_xlfn.IFS(B81="Starter","Starters &amp; Sides",B81="Sides","Starters &amp; Sides"),B81)</f>
        <v>Mains</v>
      </c>
      <c r="D81" s="159" t="s">
        <v>3747</v>
      </c>
      <c r="E81" s="76"/>
      <c r="F81" s="13"/>
      <c r="G81" s="13"/>
      <c r="H81" s="13"/>
      <c r="I81" s="13"/>
      <c r="J81" s="13"/>
      <c r="K81" s="13"/>
      <c r="L81" s="13"/>
      <c r="M81" s="13"/>
      <c r="N81" s="13"/>
      <c r="O81" s="13">
        <v>12.29</v>
      </c>
      <c r="P81" s="15">
        <v>12.79</v>
      </c>
      <c r="Q81" s="337">
        <v>12.79</v>
      </c>
      <c r="R81" s="15" t="str">
        <f t="shared" si="15"/>
        <v>Yes</v>
      </c>
      <c r="S81" s="15" t="str">
        <f t="shared" si="16"/>
        <v>No</v>
      </c>
      <c r="T81" s="221" t="str">
        <f t="shared" si="17"/>
        <v>Yes</v>
      </c>
      <c r="U81" s="223">
        <f t="shared" si="18"/>
        <v>0</v>
      </c>
      <c r="V81" s="221" t="str">
        <f t="shared" si="19"/>
        <v>Yes</v>
      </c>
      <c r="W81" s="223">
        <f t="shared" si="20"/>
        <v>4.0683482506102431E-2</v>
      </c>
      <c r="X81" s="221" t="str">
        <f t="shared" si="21"/>
        <v>No</v>
      </c>
      <c r="Y81" s="223" t="str">
        <f t="shared" si="22"/>
        <v>N/A</v>
      </c>
      <c r="Z81" s="222" t="str">
        <f t="shared" si="23"/>
        <v>No</v>
      </c>
      <c r="AA81" s="68" t="str">
        <f t="shared" si="24"/>
        <v>N/A</v>
      </c>
      <c r="AB81" s="65" t="str">
        <f t="shared" si="25"/>
        <v>No</v>
      </c>
      <c r="AC81" s="68" t="str">
        <f t="shared" si="26"/>
        <v>N/A</v>
      </c>
      <c r="AD81" s="65" t="str">
        <f t="shared" si="27"/>
        <v>No</v>
      </c>
      <c r="AE81" s="68" t="str">
        <f t="shared" si="28"/>
        <v>N/A</v>
      </c>
      <c r="AF81" s="66"/>
    </row>
    <row r="82" spans="1:32" hidden="1">
      <c r="A82" s="66" t="s">
        <v>19</v>
      </c>
      <c r="B82" s="66" t="s">
        <v>27</v>
      </c>
      <c r="C82" s="66" t="str" cm="1">
        <f t="array" ref="C82">_xlfn.IFNA(_xlfn.IFS(B82="Starter","Starters &amp; Sides",B82="Sides","Starters &amp; Sides"),B82)</f>
        <v>Mains</v>
      </c>
      <c r="D82" s="159" t="s">
        <v>3748</v>
      </c>
      <c r="E82" s="76"/>
      <c r="F82" s="13"/>
      <c r="G82" s="13"/>
      <c r="H82" s="13"/>
      <c r="I82" s="13"/>
      <c r="J82" s="13"/>
      <c r="K82" s="13"/>
      <c r="L82" s="13"/>
      <c r="M82" s="13"/>
      <c r="N82" s="13"/>
      <c r="O82" s="13">
        <v>11.29</v>
      </c>
      <c r="P82" s="15">
        <v>12.79</v>
      </c>
      <c r="Q82" s="337">
        <v>12.79</v>
      </c>
      <c r="R82" s="15" t="str">
        <f t="shared" si="15"/>
        <v>Yes</v>
      </c>
      <c r="S82" s="15" t="str">
        <f t="shared" si="16"/>
        <v>No</v>
      </c>
      <c r="T82" s="221" t="str">
        <f t="shared" si="17"/>
        <v>Yes</v>
      </c>
      <c r="U82" s="223">
        <f t="shared" si="18"/>
        <v>0</v>
      </c>
      <c r="V82" s="221" t="str">
        <f t="shared" si="19"/>
        <v>Yes</v>
      </c>
      <c r="W82" s="223">
        <f t="shared" si="20"/>
        <v>0.1328609388839681</v>
      </c>
      <c r="X82" s="221" t="str">
        <f t="shared" si="21"/>
        <v>No</v>
      </c>
      <c r="Y82" s="223" t="str">
        <f t="shared" si="22"/>
        <v>N/A</v>
      </c>
      <c r="Z82" s="222" t="str">
        <f t="shared" si="23"/>
        <v>No</v>
      </c>
      <c r="AA82" s="68" t="str">
        <f t="shared" si="24"/>
        <v>N/A</v>
      </c>
      <c r="AB82" s="65" t="str">
        <f t="shared" si="25"/>
        <v>No</v>
      </c>
      <c r="AC82" s="68" t="str">
        <f t="shared" si="26"/>
        <v>N/A</v>
      </c>
      <c r="AD82" s="65" t="str">
        <f t="shared" si="27"/>
        <v>No</v>
      </c>
      <c r="AE82" s="68" t="str">
        <f t="shared" si="28"/>
        <v>N/A</v>
      </c>
      <c r="AF82" s="66"/>
    </row>
    <row r="83" spans="1:32" hidden="1">
      <c r="A83" s="66" t="s">
        <v>19</v>
      </c>
      <c r="B83" s="66" t="s">
        <v>27</v>
      </c>
      <c r="C83" s="66" t="str" cm="1">
        <f t="array" ref="C83">_xlfn.IFNA(_xlfn.IFS(B83="Starter","Starters &amp; Sides",B83="Sides","Starters &amp; Sides"),B83)</f>
        <v>Mains</v>
      </c>
      <c r="D83" s="159" t="s">
        <v>3749</v>
      </c>
      <c r="E83" s="76"/>
      <c r="F83" s="13"/>
      <c r="G83" s="13"/>
      <c r="H83" s="13"/>
      <c r="I83" s="13"/>
      <c r="J83" s="13"/>
      <c r="K83" s="13"/>
      <c r="L83" s="13"/>
      <c r="M83" s="13"/>
      <c r="N83" s="13"/>
      <c r="O83" s="13">
        <v>11.29</v>
      </c>
      <c r="P83" s="15">
        <v>12.79</v>
      </c>
      <c r="Q83" s="337">
        <v>12.79</v>
      </c>
      <c r="R83" s="15" t="str">
        <f t="shared" si="15"/>
        <v>Yes</v>
      </c>
      <c r="S83" s="15" t="str">
        <f t="shared" si="16"/>
        <v>No</v>
      </c>
      <c r="T83" s="221" t="str">
        <f t="shared" si="17"/>
        <v>Yes</v>
      </c>
      <c r="U83" s="223">
        <f t="shared" si="18"/>
        <v>0</v>
      </c>
      <c r="V83" s="221" t="str">
        <f t="shared" si="19"/>
        <v>Yes</v>
      </c>
      <c r="W83" s="223">
        <f t="shared" si="20"/>
        <v>0.1328609388839681</v>
      </c>
      <c r="X83" s="221" t="str">
        <f t="shared" si="21"/>
        <v>No</v>
      </c>
      <c r="Y83" s="223" t="str">
        <f t="shared" si="22"/>
        <v>N/A</v>
      </c>
      <c r="Z83" s="222" t="str">
        <f t="shared" si="23"/>
        <v>No</v>
      </c>
      <c r="AA83" s="68" t="str">
        <f t="shared" si="24"/>
        <v>N/A</v>
      </c>
      <c r="AB83" s="65" t="str">
        <f t="shared" si="25"/>
        <v>No</v>
      </c>
      <c r="AC83" s="68" t="str">
        <f t="shared" si="26"/>
        <v>N/A</v>
      </c>
      <c r="AD83" s="65" t="str">
        <f t="shared" si="27"/>
        <v>No</v>
      </c>
      <c r="AE83" s="68" t="str">
        <f t="shared" si="28"/>
        <v>N/A</v>
      </c>
      <c r="AF83" s="66"/>
    </row>
    <row r="84" spans="1:32" hidden="1">
      <c r="A84" s="66" t="s">
        <v>19</v>
      </c>
      <c r="B84" s="66" t="s">
        <v>27</v>
      </c>
      <c r="C84" s="66" t="str" cm="1">
        <f t="array" ref="C84">_xlfn.IFNA(_xlfn.IFS(B84="Starter","Starters &amp; Sides",B84="Sides","Starters &amp; Sides"),B84)</f>
        <v>Mains</v>
      </c>
      <c r="D84" s="159" t="s">
        <v>3750</v>
      </c>
      <c r="E84" s="76"/>
      <c r="F84" s="13"/>
      <c r="G84" s="13"/>
      <c r="H84" s="13"/>
      <c r="I84" s="13"/>
      <c r="J84" s="13"/>
      <c r="K84" s="13"/>
      <c r="L84" s="13"/>
      <c r="M84" s="13"/>
      <c r="N84" s="13"/>
      <c r="O84" s="13">
        <v>10.99</v>
      </c>
      <c r="P84" s="15">
        <v>11.29</v>
      </c>
      <c r="Q84" s="337">
        <v>11.29</v>
      </c>
      <c r="R84" s="15" t="str">
        <f t="shared" si="15"/>
        <v>Yes</v>
      </c>
      <c r="S84" s="15" t="str">
        <f t="shared" si="16"/>
        <v>No</v>
      </c>
      <c r="T84" s="221" t="str">
        <f t="shared" si="17"/>
        <v>Yes</v>
      </c>
      <c r="U84" s="223">
        <f t="shared" si="18"/>
        <v>0</v>
      </c>
      <c r="V84" s="221" t="str">
        <f t="shared" si="19"/>
        <v>Yes</v>
      </c>
      <c r="W84" s="223">
        <f t="shared" si="20"/>
        <v>2.7297543221109999E-2</v>
      </c>
      <c r="X84" s="221" t="str">
        <f t="shared" si="21"/>
        <v>No</v>
      </c>
      <c r="Y84" s="223" t="str">
        <f t="shared" si="22"/>
        <v>N/A</v>
      </c>
      <c r="Z84" s="222" t="str">
        <f t="shared" si="23"/>
        <v>No</v>
      </c>
      <c r="AA84" s="68" t="str">
        <f t="shared" si="24"/>
        <v>N/A</v>
      </c>
      <c r="AB84" s="65" t="str">
        <f t="shared" si="25"/>
        <v>No</v>
      </c>
      <c r="AC84" s="68" t="str">
        <f t="shared" si="26"/>
        <v>N/A</v>
      </c>
      <c r="AD84" s="65" t="str">
        <f t="shared" si="27"/>
        <v>No</v>
      </c>
      <c r="AE84" s="68" t="str">
        <f t="shared" si="28"/>
        <v>N/A</v>
      </c>
      <c r="AF84" s="66"/>
    </row>
    <row r="85" spans="1:32" hidden="1">
      <c r="A85" s="66" t="s">
        <v>19</v>
      </c>
      <c r="B85" s="66" t="s">
        <v>27</v>
      </c>
      <c r="C85" s="66" t="str" cm="1">
        <f t="array" ref="C85">_xlfn.IFNA(_xlfn.IFS(B85="Starter","Starters &amp; Sides",B85="Sides","Starters &amp; Sides"),B85)</f>
        <v>Mains</v>
      </c>
      <c r="D85" s="159" t="s">
        <v>3706</v>
      </c>
      <c r="E85" s="76"/>
      <c r="F85" s="13"/>
      <c r="G85" s="13"/>
      <c r="H85" s="13"/>
      <c r="I85" s="13"/>
      <c r="J85" s="13"/>
      <c r="K85" s="13"/>
      <c r="L85" s="13"/>
      <c r="M85" s="13"/>
      <c r="N85" s="13"/>
      <c r="O85" s="13">
        <v>6.99</v>
      </c>
      <c r="P85" s="15">
        <v>7.29</v>
      </c>
      <c r="Q85" s="337">
        <v>7.29</v>
      </c>
      <c r="R85" s="15" t="str">
        <f t="shared" si="15"/>
        <v>Yes</v>
      </c>
      <c r="S85" s="15" t="str">
        <f t="shared" si="16"/>
        <v>No</v>
      </c>
      <c r="T85" s="221" t="str">
        <f t="shared" si="17"/>
        <v>Yes</v>
      </c>
      <c r="U85" s="223">
        <f t="shared" si="18"/>
        <v>0</v>
      </c>
      <c r="V85" s="221" t="str">
        <f t="shared" si="19"/>
        <v>Yes</v>
      </c>
      <c r="W85" s="223">
        <f t="shared" si="20"/>
        <v>4.2918454935622297E-2</v>
      </c>
      <c r="X85" s="221" t="str">
        <f t="shared" si="21"/>
        <v>No</v>
      </c>
      <c r="Y85" s="223" t="str">
        <f t="shared" si="22"/>
        <v>N/A</v>
      </c>
      <c r="Z85" s="222" t="str">
        <f t="shared" si="23"/>
        <v>No</v>
      </c>
      <c r="AA85" s="68" t="str">
        <f t="shared" si="24"/>
        <v>N/A</v>
      </c>
      <c r="AB85" s="65" t="str">
        <f t="shared" si="25"/>
        <v>No</v>
      </c>
      <c r="AC85" s="68" t="str">
        <f t="shared" si="26"/>
        <v>N/A</v>
      </c>
      <c r="AD85" s="65" t="str">
        <f t="shared" si="27"/>
        <v>No</v>
      </c>
      <c r="AE85" s="68" t="str">
        <f t="shared" si="28"/>
        <v>N/A</v>
      </c>
      <c r="AF85" s="66"/>
    </row>
    <row r="86" spans="1:32" hidden="1">
      <c r="A86" s="66" t="s">
        <v>19</v>
      </c>
      <c r="B86" s="66" t="s">
        <v>27</v>
      </c>
      <c r="C86" s="66" t="str" cm="1">
        <f t="array" ref="C86">_xlfn.IFNA(_xlfn.IFS(B86="Starter","Starters &amp; Sides",B86="Sides","Starters &amp; Sides"),B86)</f>
        <v>Mains</v>
      </c>
      <c r="D86" s="159" t="s">
        <v>3751</v>
      </c>
      <c r="E86" s="76"/>
      <c r="F86" s="13"/>
      <c r="G86" s="13"/>
      <c r="H86" s="13"/>
      <c r="I86" s="13"/>
      <c r="J86" s="13"/>
      <c r="K86" s="13"/>
      <c r="L86" s="13"/>
      <c r="M86" s="13"/>
      <c r="N86" s="13"/>
      <c r="O86" s="13">
        <v>6.99</v>
      </c>
      <c r="P86" s="15">
        <v>7.29</v>
      </c>
      <c r="Q86" s="337">
        <v>7.29</v>
      </c>
      <c r="R86" s="15" t="str">
        <f t="shared" si="15"/>
        <v>Yes</v>
      </c>
      <c r="S86" s="15" t="str">
        <f t="shared" si="16"/>
        <v>No</v>
      </c>
      <c r="T86" s="221" t="str">
        <f t="shared" si="17"/>
        <v>Yes</v>
      </c>
      <c r="U86" s="223">
        <f t="shared" si="18"/>
        <v>0</v>
      </c>
      <c r="V86" s="221" t="str">
        <f t="shared" si="19"/>
        <v>Yes</v>
      </c>
      <c r="W86" s="223">
        <f t="shared" si="20"/>
        <v>4.2918454935622297E-2</v>
      </c>
      <c r="X86" s="221" t="str">
        <f t="shared" si="21"/>
        <v>No</v>
      </c>
      <c r="Y86" s="223" t="str">
        <f t="shared" si="22"/>
        <v>N/A</v>
      </c>
      <c r="Z86" s="222" t="str">
        <f t="shared" si="23"/>
        <v>No</v>
      </c>
      <c r="AA86" s="68" t="str">
        <f t="shared" si="24"/>
        <v>N/A</v>
      </c>
      <c r="AB86" s="65" t="str">
        <f t="shared" si="25"/>
        <v>No</v>
      </c>
      <c r="AC86" s="68" t="str">
        <f t="shared" si="26"/>
        <v>N/A</v>
      </c>
      <c r="AD86" s="65" t="str">
        <f t="shared" si="27"/>
        <v>No</v>
      </c>
      <c r="AE86" s="68" t="str">
        <f t="shared" si="28"/>
        <v>N/A</v>
      </c>
      <c r="AF86" s="66"/>
    </row>
    <row r="87" spans="1:32" hidden="1">
      <c r="A87" s="66" t="s">
        <v>19</v>
      </c>
      <c r="B87" s="66" t="s">
        <v>27</v>
      </c>
      <c r="C87" s="66" t="str" cm="1">
        <f t="array" ref="C87">_xlfn.IFNA(_xlfn.IFS(B87="Starter","Starters &amp; Sides",B87="Sides","Starters &amp; Sides"),B87)</f>
        <v>Mains</v>
      </c>
      <c r="D87" s="159" t="s">
        <v>3752</v>
      </c>
      <c r="E87" s="76"/>
      <c r="F87" s="13"/>
      <c r="G87" s="13"/>
      <c r="H87" s="13"/>
      <c r="I87" s="13"/>
      <c r="J87" s="13"/>
      <c r="K87" s="13"/>
      <c r="L87" s="13"/>
      <c r="M87" s="13"/>
      <c r="N87" s="13"/>
      <c r="O87" s="13">
        <v>6.99</v>
      </c>
      <c r="P87" s="15">
        <v>7.29</v>
      </c>
      <c r="Q87" s="337">
        <v>7.29</v>
      </c>
      <c r="R87" s="15" t="str">
        <f t="shared" si="15"/>
        <v>Yes</v>
      </c>
      <c r="S87" s="15" t="str">
        <f t="shared" si="16"/>
        <v>No</v>
      </c>
      <c r="T87" s="221" t="str">
        <f t="shared" si="17"/>
        <v>Yes</v>
      </c>
      <c r="U87" s="223">
        <f t="shared" si="18"/>
        <v>0</v>
      </c>
      <c r="V87" s="221" t="str">
        <f t="shared" si="19"/>
        <v>Yes</v>
      </c>
      <c r="W87" s="223">
        <f t="shared" si="20"/>
        <v>4.2918454935622297E-2</v>
      </c>
      <c r="X87" s="221" t="str">
        <f t="shared" si="21"/>
        <v>No</v>
      </c>
      <c r="Y87" s="223" t="str">
        <f t="shared" si="22"/>
        <v>N/A</v>
      </c>
      <c r="Z87" s="222" t="str">
        <f t="shared" si="23"/>
        <v>No</v>
      </c>
      <c r="AA87" s="68" t="str">
        <f t="shared" si="24"/>
        <v>N/A</v>
      </c>
      <c r="AB87" s="65" t="str">
        <f t="shared" si="25"/>
        <v>No</v>
      </c>
      <c r="AC87" s="68" t="str">
        <f t="shared" si="26"/>
        <v>N/A</v>
      </c>
      <c r="AD87" s="65" t="str">
        <f t="shared" si="27"/>
        <v>No</v>
      </c>
      <c r="AE87" s="68" t="str">
        <f t="shared" si="28"/>
        <v>N/A</v>
      </c>
      <c r="AF87" s="66"/>
    </row>
    <row r="88" spans="1:32" hidden="1">
      <c r="A88" s="66" t="s">
        <v>19</v>
      </c>
      <c r="B88" s="66" t="s">
        <v>27</v>
      </c>
      <c r="C88" s="66" t="str" cm="1">
        <f t="array" ref="C88">_xlfn.IFNA(_xlfn.IFS(B88="Starter","Starters &amp; Sides",B88="Sides","Starters &amp; Sides"),B88)</f>
        <v>Mains</v>
      </c>
      <c r="D88" s="71" t="s">
        <v>3753</v>
      </c>
      <c r="E88" s="76"/>
      <c r="F88" s="13"/>
      <c r="G88" s="13"/>
      <c r="H88" s="13"/>
      <c r="I88" s="13"/>
      <c r="J88" s="13"/>
      <c r="K88" s="13"/>
      <c r="L88" s="13"/>
      <c r="M88" s="13">
        <v>6.99</v>
      </c>
      <c r="N88" s="13">
        <f t="shared" si="14"/>
        <v>6.99</v>
      </c>
      <c r="O88" s="13">
        <v>6.99</v>
      </c>
      <c r="P88" s="15"/>
      <c r="Q88" s="337"/>
      <c r="R88" s="15" t="str">
        <f t="shared" si="15"/>
        <v>No</v>
      </c>
      <c r="S88" s="15" t="str">
        <f t="shared" si="16"/>
        <v>No</v>
      </c>
      <c r="T88" s="221" t="str">
        <f t="shared" si="17"/>
        <v>No</v>
      </c>
      <c r="U88" s="223" t="str">
        <f t="shared" si="18"/>
        <v>N/A</v>
      </c>
      <c r="V88" s="221" t="str">
        <f t="shared" si="19"/>
        <v>No</v>
      </c>
      <c r="W88" s="223" t="str">
        <f t="shared" si="20"/>
        <v>N/A</v>
      </c>
      <c r="X88" s="221" t="str">
        <f t="shared" si="21"/>
        <v>No</v>
      </c>
      <c r="Y88" s="223" t="str">
        <f t="shared" si="22"/>
        <v>N/A</v>
      </c>
      <c r="Z88" s="222" t="str">
        <f t="shared" si="23"/>
        <v>No</v>
      </c>
      <c r="AA88" s="68" t="str">
        <f t="shared" si="24"/>
        <v>N/A</v>
      </c>
      <c r="AB88" s="65" t="str">
        <f t="shared" si="25"/>
        <v>No</v>
      </c>
      <c r="AC88" s="68" t="str">
        <f t="shared" si="26"/>
        <v>N/A</v>
      </c>
      <c r="AD88" s="65" t="str">
        <f t="shared" si="27"/>
        <v>No</v>
      </c>
      <c r="AE88" s="68" t="str">
        <f t="shared" si="28"/>
        <v>N/A</v>
      </c>
      <c r="AF88" s="66"/>
    </row>
    <row r="89" spans="1:32" hidden="1">
      <c r="A89" s="66" t="s">
        <v>19</v>
      </c>
      <c r="B89" s="66" t="s">
        <v>27</v>
      </c>
      <c r="C89" s="66" t="str" cm="1">
        <f t="array" ref="C89">_xlfn.IFNA(_xlfn.IFS(B89="Starter","Starters &amp; Sides",B89="Sides","Starters &amp; Sides"),B89)</f>
        <v>Mains</v>
      </c>
      <c r="D89" s="71" t="s">
        <v>3754</v>
      </c>
      <c r="E89" s="76"/>
      <c r="F89" s="13"/>
      <c r="G89" s="13"/>
      <c r="H89" s="13"/>
      <c r="I89" s="13"/>
      <c r="J89" s="13"/>
      <c r="K89" s="13"/>
      <c r="L89" s="13"/>
      <c r="M89" s="13">
        <v>5.99</v>
      </c>
      <c r="N89" s="13">
        <f t="shared" si="14"/>
        <v>5.99</v>
      </c>
      <c r="O89" s="13">
        <v>5.99</v>
      </c>
      <c r="P89" s="15">
        <v>6.29</v>
      </c>
      <c r="Q89" s="337">
        <v>6.29</v>
      </c>
      <c r="R89" s="15" t="str">
        <f t="shared" si="15"/>
        <v>Yes</v>
      </c>
      <c r="S89" s="15" t="str">
        <f t="shared" si="16"/>
        <v>No</v>
      </c>
      <c r="T89" s="221" t="str">
        <f t="shared" si="17"/>
        <v>Yes</v>
      </c>
      <c r="U89" s="223">
        <f t="shared" si="18"/>
        <v>0</v>
      </c>
      <c r="V89" s="221" t="str">
        <f t="shared" si="19"/>
        <v>Yes</v>
      </c>
      <c r="W89" s="223">
        <f t="shared" si="20"/>
        <v>5.0083472454090172E-2</v>
      </c>
      <c r="X89" s="221" t="str">
        <f t="shared" si="21"/>
        <v>Yes</v>
      </c>
      <c r="Y89" s="223">
        <f t="shared" si="22"/>
        <v>5.0083472454090172E-2</v>
      </c>
      <c r="Z89" s="222" t="str">
        <f t="shared" si="23"/>
        <v>Yes</v>
      </c>
      <c r="AA89" s="68">
        <f t="shared" si="24"/>
        <v>5.0083472454090172E-2</v>
      </c>
      <c r="AB89" s="65" t="str">
        <f t="shared" si="25"/>
        <v>No</v>
      </c>
      <c r="AC89" s="68" t="str">
        <f t="shared" si="26"/>
        <v>N/A</v>
      </c>
      <c r="AD89" s="65" t="str">
        <f t="shared" si="27"/>
        <v>No</v>
      </c>
      <c r="AE89" s="68" t="str">
        <f t="shared" si="28"/>
        <v>N/A</v>
      </c>
      <c r="AF89" s="66"/>
    </row>
    <row r="90" spans="1:32" hidden="1">
      <c r="A90" s="66" t="s">
        <v>19</v>
      </c>
      <c r="B90" s="66" t="s">
        <v>27</v>
      </c>
      <c r="C90" s="66" t="str" cm="1">
        <f t="array" ref="C90">_xlfn.IFNA(_xlfn.IFS(B90="Starter","Starters &amp; Sides",B90="Sides","Starters &amp; Sides"),B90)</f>
        <v>Mains</v>
      </c>
      <c r="D90" s="71" t="s">
        <v>3755</v>
      </c>
      <c r="E90" s="76"/>
      <c r="F90" s="13"/>
      <c r="G90" s="13"/>
      <c r="H90" s="13"/>
      <c r="I90" s="13"/>
      <c r="J90" s="13"/>
      <c r="K90" s="13"/>
      <c r="L90" s="13"/>
      <c r="M90" s="13">
        <v>5.99</v>
      </c>
      <c r="N90" s="13">
        <f t="shared" si="14"/>
        <v>5.99</v>
      </c>
      <c r="O90" s="13">
        <v>5.99</v>
      </c>
      <c r="P90" s="15">
        <v>6.29</v>
      </c>
      <c r="Q90" s="337">
        <v>6.29</v>
      </c>
      <c r="R90" s="15" t="str">
        <f t="shared" si="15"/>
        <v>Yes</v>
      </c>
      <c r="S90" s="15" t="str">
        <f t="shared" si="16"/>
        <v>No</v>
      </c>
      <c r="T90" s="221" t="str">
        <f t="shared" si="17"/>
        <v>Yes</v>
      </c>
      <c r="U90" s="223">
        <f t="shared" si="18"/>
        <v>0</v>
      </c>
      <c r="V90" s="221" t="str">
        <f t="shared" si="19"/>
        <v>Yes</v>
      </c>
      <c r="W90" s="223">
        <f t="shared" si="20"/>
        <v>5.0083472454090172E-2</v>
      </c>
      <c r="X90" s="221" t="str">
        <f t="shared" si="21"/>
        <v>Yes</v>
      </c>
      <c r="Y90" s="223">
        <f t="shared" si="22"/>
        <v>5.0083472454090172E-2</v>
      </c>
      <c r="Z90" s="222" t="str">
        <f t="shared" si="23"/>
        <v>Yes</v>
      </c>
      <c r="AA90" s="68">
        <f t="shared" si="24"/>
        <v>5.0083472454090172E-2</v>
      </c>
      <c r="AB90" s="65" t="str">
        <f t="shared" si="25"/>
        <v>No</v>
      </c>
      <c r="AC90" s="68" t="str">
        <f t="shared" si="26"/>
        <v>N/A</v>
      </c>
      <c r="AD90" s="65" t="str">
        <f t="shared" si="27"/>
        <v>No</v>
      </c>
      <c r="AE90" s="68" t="str">
        <f t="shared" si="28"/>
        <v>N/A</v>
      </c>
      <c r="AF90" s="66"/>
    </row>
    <row r="91" spans="1:32" hidden="1">
      <c r="A91" s="66" t="s">
        <v>19</v>
      </c>
      <c r="B91" s="66" t="s">
        <v>27</v>
      </c>
      <c r="C91" s="66" t="str" cm="1">
        <f t="array" ref="C91">_xlfn.IFNA(_xlfn.IFS(B91="Starter","Starters &amp; Sides",B91="Sides","Starters &amp; Sides"),B91)</f>
        <v>Mains</v>
      </c>
      <c r="D91" s="71" t="s">
        <v>3756</v>
      </c>
      <c r="E91" s="76"/>
      <c r="F91" s="13"/>
      <c r="G91" s="13"/>
      <c r="H91" s="13"/>
      <c r="I91" s="13"/>
      <c r="J91" s="13"/>
      <c r="K91" s="13"/>
      <c r="L91" s="13"/>
      <c r="M91" s="13">
        <v>6.99</v>
      </c>
      <c r="N91" s="13">
        <f t="shared" si="14"/>
        <v>6.99</v>
      </c>
      <c r="O91" s="13">
        <v>6.99</v>
      </c>
      <c r="P91" s="15">
        <v>7.29</v>
      </c>
      <c r="Q91" s="337">
        <v>7.29</v>
      </c>
      <c r="R91" s="15" t="str">
        <f t="shared" si="15"/>
        <v>Yes</v>
      </c>
      <c r="S91" s="15" t="str">
        <f t="shared" si="16"/>
        <v>No</v>
      </c>
      <c r="T91" s="221" t="str">
        <f t="shared" si="17"/>
        <v>Yes</v>
      </c>
      <c r="U91" s="223">
        <f t="shared" si="18"/>
        <v>0</v>
      </c>
      <c r="V91" s="221" t="str">
        <f t="shared" si="19"/>
        <v>Yes</v>
      </c>
      <c r="W91" s="223">
        <f t="shared" si="20"/>
        <v>4.2918454935622297E-2</v>
      </c>
      <c r="X91" s="221" t="str">
        <f t="shared" si="21"/>
        <v>Yes</v>
      </c>
      <c r="Y91" s="223">
        <f t="shared" si="22"/>
        <v>4.2918454935622297E-2</v>
      </c>
      <c r="Z91" s="222" t="str">
        <f t="shared" si="23"/>
        <v>Yes</v>
      </c>
      <c r="AA91" s="68">
        <f t="shared" si="24"/>
        <v>4.2918454935622297E-2</v>
      </c>
      <c r="AB91" s="65" t="str">
        <f t="shared" si="25"/>
        <v>No</v>
      </c>
      <c r="AC91" s="68" t="str">
        <f t="shared" si="26"/>
        <v>N/A</v>
      </c>
      <c r="AD91" s="65" t="str">
        <f t="shared" si="27"/>
        <v>No</v>
      </c>
      <c r="AE91" s="68" t="str">
        <f t="shared" si="28"/>
        <v>N/A</v>
      </c>
      <c r="AF91" s="66"/>
    </row>
    <row r="92" spans="1:32" hidden="1">
      <c r="A92" s="66" t="s">
        <v>19</v>
      </c>
      <c r="B92" s="66" t="s">
        <v>27</v>
      </c>
      <c r="C92" s="66" t="str" cm="1">
        <f t="array" ref="C92">_xlfn.IFNA(_xlfn.IFS(B92="Starter","Starters &amp; Sides",B92="Sides","Starters &amp; Sides"),B92)</f>
        <v>Mains</v>
      </c>
      <c r="D92" s="71" t="s">
        <v>3757</v>
      </c>
      <c r="E92" s="76"/>
      <c r="F92" s="13"/>
      <c r="G92" s="13"/>
      <c r="H92" s="13"/>
      <c r="I92" s="13"/>
      <c r="J92" s="13"/>
      <c r="K92" s="13"/>
      <c r="L92" s="13"/>
      <c r="M92" s="13">
        <v>6.99</v>
      </c>
      <c r="N92" s="13">
        <f t="shared" si="14"/>
        <v>6.99</v>
      </c>
      <c r="O92" s="13">
        <v>6.99</v>
      </c>
      <c r="P92" s="15">
        <v>7.29</v>
      </c>
      <c r="Q92" s="337">
        <v>7.29</v>
      </c>
      <c r="R92" s="15" t="str">
        <f t="shared" si="15"/>
        <v>Yes</v>
      </c>
      <c r="S92" s="15" t="str">
        <f t="shared" si="16"/>
        <v>No</v>
      </c>
      <c r="T92" s="221" t="str">
        <f t="shared" si="17"/>
        <v>Yes</v>
      </c>
      <c r="U92" s="223">
        <f t="shared" si="18"/>
        <v>0</v>
      </c>
      <c r="V92" s="221" t="str">
        <f t="shared" si="19"/>
        <v>Yes</v>
      </c>
      <c r="W92" s="223">
        <f t="shared" si="20"/>
        <v>4.2918454935622297E-2</v>
      </c>
      <c r="X92" s="221" t="str">
        <f t="shared" si="21"/>
        <v>Yes</v>
      </c>
      <c r="Y92" s="223">
        <f t="shared" si="22"/>
        <v>4.2918454935622297E-2</v>
      </c>
      <c r="Z92" s="222" t="str">
        <f t="shared" si="23"/>
        <v>Yes</v>
      </c>
      <c r="AA92" s="68">
        <f t="shared" si="24"/>
        <v>4.2918454935622297E-2</v>
      </c>
      <c r="AB92" s="65" t="str">
        <f t="shared" si="25"/>
        <v>No</v>
      </c>
      <c r="AC92" s="68" t="str">
        <f t="shared" si="26"/>
        <v>N/A</v>
      </c>
      <c r="AD92" s="65" t="str">
        <f t="shared" si="27"/>
        <v>No</v>
      </c>
      <c r="AE92" s="68" t="str">
        <f t="shared" si="28"/>
        <v>N/A</v>
      </c>
      <c r="AF92" s="66"/>
    </row>
    <row r="93" spans="1:32" hidden="1">
      <c r="A93" s="66" t="s">
        <v>19</v>
      </c>
      <c r="B93" s="66" t="s">
        <v>27</v>
      </c>
      <c r="C93" s="66" t="str" cm="1">
        <f t="array" ref="C93">_xlfn.IFNA(_xlfn.IFS(B93="Starter","Starters &amp; Sides",B93="Sides","Starters &amp; Sides"),B93)</f>
        <v>Mains</v>
      </c>
      <c r="D93" s="71" t="s">
        <v>3758</v>
      </c>
      <c r="E93" s="76"/>
      <c r="F93" s="13"/>
      <c r="G93" s="13"/>
      <c r="H93" s="13"/>
      <c r="I93" s="13"/>
      <c r="J93" s="13"/>
      <c r="K93" s="13"/>
      <c r="L93" s="13"/>
      <c r="M93" s="13">
        <v>6.5</v>
      </c>
      <c r="N93" s="13">
        <f t="shared" si="14"/>
        <v>6.5</v>
      </c>
      <c r="O93" s="13">
        <v>6.5</v>
      </c>
      <c r="P93" s="15">
        <v>6.79</v>
      </c>
      <c r="Q93" s="337">
        <v>6.79</v>
      </c>
      <c r="R93" s="15" t="str">
        <f t="shared" si="15"/>
        <v>Yes</v>
      </c>
      <c r="S93" s="15" t="str">
        <f t="shared" si="16"/>
        <v>No</v>
      </c>
      <c r="T93" s="221" t="str">
        <f t="shared" si="17"/>
        <v>Yes</v>
      </c>
      <c r="U93" s="223">
        <f t="shared" si="18"/>
        <v>0</v>
      </c>
      <c r="V93" s="221" t="str">
        <f t="shared" si="19"/>
        <v>Yes</v>
      </c>
      <c r="W93" s="223">
        <f t="shared" si="20"/>
        <v>4.4615384615384723E-2</v>
      </c>
      <c r="X93" s="221" t="str">
        <f t="shared" si="21"/>
        <v>Yes</v>
      </c>
      <c r="Y93" s="223">
        <f t="shared" si="22"/>
        <v>4.4615384615384723E-2</v>
      </c>
      <c r="Z93" s="222" t="str">
        <f t="shared" si="23"/>
        <v>Yes</v>
      </c>
      <c r="AA93" s="68">
        <f t="shared" si="24"/>
        <v>4.4615384615384723E-2</v>
      </c>
      <c r="AB93" s="65" t="str">
        <f t="shared" si="25"/>
        <v>No</v>
      </c>
      <c r="AC93" s="68" t="str">
        <f t="shared" si="26"/>
        <v>N/A</v>
      </c>
      <c r="AD93" s="65" t="str">
        <f t="shared" si="27"/>
        <v>No</v>
      </c>
      <c r="AE93" s="68" t="str">
        <f t="shared" si="28"/>
        <v>N/A</v>
      </c>
      <c r="AF93" s="66"/>
    </row>
    <row r="94" spans="1:32" hidden="1">
      <c r="A94" s="66" t="s">
        <v>19</v>
      </c>
      <c r="B94" s="66" t="s">
        <v>27</v>
      </c>
      <c r="C94" s="66" t="str" cm="1">
        <f t="array" ref="C94">_xlfn.IFNA(_xlfn.IFS(B94="Starter","Starters &amp; Sides",B94="Sides","Starters &amp; Sides"),B94)</f>
        <v>Mains</v>
      </c>
      <c r="D94" s="71" t="s">
        <v>3759</v>
      </c>
      <c r="E94" s="76"/>
      <c r="F94" s="13"/>
      <c r="G94" s="13"/>
      <c r="H94" s="13"/>
      <c r="I94" s="13"/>
      <c r="J94" s="13"/>
      <c r="K94" s="13"/>
      <c r="L94" s="13"/>
      <c r="M94" s="13">
        <v>7.99</v>
      </c>
      <c r="N94" s="13">
        <f t="shared" si="14"/>
        <v>7.99</v>
      </c>
      <c r="O94" s="13">
        <v>7.99</v>
      </c>
      <c r="P94" s="15">
        <v>8.2899999999999991</v>
      </c>
      <c r="Q94" s="337">
        <v>8.2899999999999991</v>
      </c>
      <c r="R94" s="15" t="str">
        <f t="shared" si="15"/>
        <v>Yes</v>
      </c>
      <c r="S94" s="15" t="str">
        <f t="shared" si="16"/>
        <v>No</v>
      </c>
      <c r="T94" s="221" t="str">
        <f t="shared" si="17"/>
        <v>Yes</v>
      </c>
      <c r="U94" s="223">
        <f t="shared" si="18"/>
        <v>0</v>
      </c>
      <c r="V94" s="221" t="str">
        <f t="shared" si="19"/>
        <v>Yes</v>
      </c>
      <c r="W94" s="223">
        <f t="shared" si="20"/>
        <v>3.7546933667083726E-2</v>
      </c>
      <c r="X94" s="221" t="str">
        <f t="shared" si="21"/>
        <v>Yes</v>
      </c>
      <c r="Y94" s="223">
        <f t="shared" si="22"/>
        <v>3.7546933667083726E-2</v>
      </c>
      <c r="Z94" s="222" t="str">
        <f t="shared" si="23"/>
        <v>Yes</v>
      </c>
      <c r="AA94" s="68">
        <f t="shared" si="24"/>
        <v>3.7546933667083726E-2</v>
      </c>
      <c r="AB94" s="65" t="str">
        <f t="shared" si="25"/>
        <v>No</v>
      </c>
      <c r="AC94" s="68" t="str">
        <f t="shared" si="26"/>
        <v>N/A</v>
      </c>
      <c r="AD94" s="65" t="str">
        <f t="shared" si="27"/>
        <v>No</v>
      </c>
      <c r="AE94" s="68" t="str">
        <f t="shared" si="28"/>
        <v>N/A</v>
      </c>
      <c r="AF94" s="66"/>
    </row>
    <row r="95" spans="1:32" hidden="1">
      <c r="A95" s="66" t="s">
        <v>19</v>
      </c>
      <c r="B95" s="66" t="s">
        <v>27</v>
      </c>
      <c r="C95" s="66" t="str" cm="1">
        <f t="array" ref="C95">_xlfn.IFNA(_xlfn.IFS(B95="Starter","Starters &amp; Sides",B95="Sides","Starters &amp; Sides"),B95)</f>
        <v>Mains</v>
      </c>
      <c r="D95" s="71" t="s">
        <v>3760</v>
      </c>
      <c r="E95" s="76"/>
      <c r="F95" s="13"/>
      <c r="G95" s="13"/>
      <c r="H95" s="13"/>
      <c r="I95" s="13"/>
      <c r="J95" s="13"/>
      <c r="K95" s="13"/>
      <c r="L95" s="13"/>
      <c r="M95" s="13">
        <v>7.99</v>
      </c>
      <c r="N95" s="13">
        <f t="shared" si="14"/>
        <v>7.99</v>
      </c>
      <c r="O95" s="13">
        <v>7.99</v>
      </c>
      <c r="P95" s="15">
        <v>8.2899999999999991</v>
      </c>
      <c r="Q95" s="337">
        <v>8.2899999999999991</v>
      </c>
      <c r="R95" s="15" t="str">
        <f t="shared" si="15"/>
        <v>Yes</v>
      </c>
      <c r="S95" s="15" t="str">
        <f t="shared" si="16"/>
        <v>No</v>
      </c>
      <c r="T95" s="221" t="str">
        <f t="shared" si="17"/>
        <v>Yes</v>
      </c>
      <c r="U95" s="223">
        <f t="shared" si="18"/>
        <v>0</v>
      </c>
      <c r="V95" s="221" t="str">
        <f t="shared" si="19"/>
        <v>Yes</v>
      </c>
      <c r="W95" s="223">
        <f t="shared" si="20"/>
        <v>3.7546933667083726E-2</v>
      </c>
      <c r="X95" s="221" t="str">
        <f t="shared" si="21"/>
        <v>Yes</v>
      </c>
      <c r="Y95" s="223">
        <f t="shared" si="22"/>
        <v>3.7546933667083726E-2</v>
      </c>
      <c r="Z95" s="222" t="str">
        <f t="shared" si="23"/>
        <v>Yes</v>
      </c>
      <c r="AA95" s="68">
        <f t="shared" si="24"/>
        <v>3.7546933667083726E-2</v>
      </c>
      <c r="AB95" s="65" t="str">
        <f t="shared" si="25"/>
        <v>No</v>
      </c>
      <c r="AC95" s="68" t="str">
        <f t="shared" si="26"/>
        <v>N/A</v>
      </c>
      <c r="AD95" s="65" t="str">
        <f t="shared" si="27"/>
        <v>No</v>
      </c>
      <c r="AE95" s="68" t="str">
        <f t="shared" si="28"/>
        <v>N/A</v>
      </c>
      <c r="AF95" s="66"/>
    </row>
    <row r="96" spans="1:32" hidden="1">
      <c r="A96" s="66" t="s">
        <v>19</v>
      </c>
      <c r="B96" s="66" t="s">
        <v>27</v>
      </c>
      <c r="C96" s="66" t="str" cm="1">
        <f t="array" ref="C96">_xlfn.IFNA(_xlfn.IFS(B96="Starter","Starters &amp; Sides",B96="Sides","Starters &amp; Sides"),B96)</f>
        <v>Mains</v>
      </c>
      <c r="D96" s="71" t="s">
        <v>3761</v>
      </c>
      <c r="E96" s="76"/>
      <c r="F96" s="13"/>
      <c r="G96" s="13"/>
      <c r="H96" s="13"/>
      <c r="I96" s="13"/>
      <c r="J96" s="13"/>
      <c r="K96" s="13"/>
      <c r="L96" s="13"/>
      <c r="M96" s="13">
        <v>6.99</v>
      </c>
      <c r="N96" s="13">
        <f t="shared" si="14"/>
        <v>6.99</v>
      </c>
      <c r="O96" s="284"/>
      <c r="P96" s="15"/>
      <c r="Q96" s="337"/>
      <c r="R96" s="15" t="str">
        <f t="shared" si="15"/>
        <v>No</v>
      </c>
      <c r="S96" s="15" t="str">
        <f t="shared" si="16"/>
        <v>No</v>
      </c>
      <c r="T96" s="221" t="str">
        <f t="shared" si="17"/>
        <v>No</v>
      </c>
      <c r="U96" s="223" t="str">
        <f t="shared" si="18"/>
        <v>N/A</v>
      </c>
      <c r="V96" s="221" t="str">
        <f t="shared" si="19"/>
        <v>No</v>
      </c>
      <c r="W96" s="223" t="str">
        <f t="shared" si="20"/>
        <v>N/A</v>
      </c>
      <c r="X96" s="221" t="str">
        <f t="shared" si="21"/>
        <v>No</v>
      </c>
      <c r="Y96" s="223" t="str">
        <f t="shared" si="22"/>
        <v>N/A</v>
      </c>
      <c r="Z96" s="222" t="str">
        <f t="shared" si="23"/>
        <v>No</v>
      </c>
      <c r="AA96" s="68" t="str">
        <f t="shared" si="24"/>
        <v>N/A</v>
      </c>
      <c r="AB96" s="65" t="str">
        <f t="shared" si="25"/>
        <v>No</v>
      </c>
      <c r="AC96" s="68" t="str">
        <f t="shared" si="26"/>
        <v>N/A</v>
      </c>
      <c r="AD96" s="65" t="str">
        <f t="shared" si="27"/>
        <v>No</v>
      </c>
      <c r="AE96" s="68" t="str">
        <f t="shared" si="28"/>
        <v>N/A</v>
      </c>
      <c r="AF96" s="66"/>
    </row>
    <row r="97" spans="1:32" hidden="1">
      <c r="A97" s="66" t="s">
        <v>19</v>
      </c>
      <c r="B97" s="66" t="s">
        <v>27</v>
      </c>
      <c r="C97" s="66" t="str" cm="1">
        <f t="array" ref="C97">_xlfn.IFNA(_xlfn.IFS(B97="Starter","Starters &amp; Sides",B97="Sides","Starters &amp; Sides"),B97)</f>
        <v>Mains</v>
      </c>
      <c r="D97" s="71" t="s">
        <v>3762</v>
      </c>
      <c r="E97" s="76"/>
      <c r="F97" s="13"/>
      <c r="G97" s="13"/>
      <c r="H97" s="13"/>
      <c r="I97" s="13"/>
      <c r="J97" s="13"/>
      <c r="K97" s="13"/>
      <c r="L97" s="13"/>
      <c r="M97" s="13">
        <v>6.99</v>
      </c>
      <c r="N97" s="13">
        <f t="shared" si="14"/>
        <v>6.99</v>
      </c>
      <c r="O97" s="284"/>
      <c r="P97" s="15"/>
      <c r="Q97" s="337"/>
      <c r="R97" s="15" t="str">
        <f t="shared" si="15"/>
        <v>No</v>
      </c>
      <c r="S97" s="15" t="str">
        <f t="shared" si="16"/>
        <v>No</v>
      </c>
      <c r="T97" s="221" t="str">
        <f t="shared" si="17"/>
        <v>No</v>
      </c>
      <c r="U97" s="223" t="str">
        <f t="shared" si="18"/>
        <v>N/A</v>
      </c>
      <c r="V97" s="221" t="str">
        <f t="shared" si="19"/>
        <v>No</v>
      </c>
      <c r="W97" s="223" t="str">
        <f t="shared" si="20"/>
        <v>N/A</v>
      </c>
      <c r="X97" s="221" t="str">
        <f t="shared" si="21"/>
        <v>No</v>
      </c>
      <c r="Y97" s="223" t="str">
        <f t="shared" si="22"/>
        <v>N/A</v>
      </c>
      <c r="Z97" s="222" t="str">
        <f t="shared" si="23"/>
        <v>No</v>
      </c>
      <c r="AA97" s="68" t="str">
        <f t="shared" si="24"/>
        <v>N/A</v>
      </c>
      <c r="AB97" s="65" t="str">
        <f t="shared" si="25"/>
        <v>No</v>
      </c>
      <c r="AC97" s="68" t="str">
        <f t="shared" si="26"/>
        <v>N/A</v>
      </c>
      <c r="AD97" s="65" t="str">
        <f t="shared" si="27"/>
        <v>No</v>
      </c>
      <c r="AE97" s="68" t="str">
        <f t="shared" si="28"/>
        <v>N/A</v>
      </c>
      <c r="AF97" s="66"/>
    </row>
    <row r="98" spans="1:32" hidden="1">
      <c r="A98" s="66" t="s">
        <v>19</v>
      </c>
      <c r="B98" s="66" t="s">
        <v>27</v>
      </c>
      <c r="C98" s="66" t="str" cm="1">
        <f t="array" ref="C98">_xlfn.IFNA(_xlfn.IFS(B98="Starter","Starters &amp; Sides",B98="Sides","Starters &amp; Sides"),B98)</f>
        <v>Mains</v>
      </c>
      <c r="D98" s="71" t="s">
        <v>3763</v>
      </c>
      <c r="E98" s="76"/>
      <c r="F98" s="13"/>
      <c r="G98" s="13"/>
      <c r="H98" s="13"/>
      <c r="I98" s="13"/>
      <c r="J98" s="13"/>
      <c r="K98" s="13"/>
      <c r="L98" s="13"/>
      <c r="M98" s="13">
        <v>10.99</v>
      </c>
      <c r="N98" s="13">
        <f t="shared" si="14"/>
        <v>10.99</v>
      </c>
      <c r="O98" s="284"/>
      <c r="P98" s="15"/>
      <c r="Q98" s="337"/>
      <c r="R98" s="15" t="str">
        <f t="shared" si="15"/>
        <v>No</v>
      </c>
      <c r="S98" s="15" t="str">
        <f t="shared" si="16"/>
        <v>No</v>
      </c>
      <c r="T98" s="221" t="str">
        <f t="shared" si="17"/>
        <v>No</v>
      </c>
      <c r="U98" s="223" t="str">
        <f t="shared" si="18"/>
        <v>N/A</v>
      </c>
      <c r="V98" s="221" t="str">
        <f t="shared" si="19"/>
        <v>No</v>
      </c>
      <c r="W98" s="223" t="str">
        <f t="shared" si="20"/>
        <v>N/A</v>
      </c>
      <c r="X98" s="221" t="str">
        <f t="shared" si="21"/>
        <v>No</v>
      </c>
      <c r="Y98" s="223" t="str">
        <f t="shared" si="22"/>
        <v>N/A</v>
      </c>
      <c r="Z98" s="222" t="str">
        <f t="shared" si="23"/>
        <v>No</v>
      </c>
      <c r="AA98" s="68" t="str">
        <f t="shared" si="24"/>
        <v>N/A</v>
      </c>
      <c r="AB98" s="65" t="str">
        <f t="shared" si="25"/>
        <v>No</v>
      </c>
      <c r="AC98" s="68" t="str">
        <f t="shared" si="26"/>
        <v>N/A</v>
      </c>
      <c r="AD98" s="65" t="str">
        <f t="shared" si="27"/>
        <v>No</v>
      </c>
      <c r="AE98" s="68" t="str">
        <f t="shared" si="28"/>
        <v>N/A</v>
      </c>
      <c r="AF98" s="66"/>
    </row>
    <row r="99" spans="1:32" hidden="1">
      <c r="A99" s="66" t="s">
        <v>19</v>
      </c>
      <c r="B99" s="66" t="s">
        <v>27</v>
      </c>
      <c r="C99" s="66" t="str" cm="1">
        <f t="array" ref="C99">_xlfn.IFNA(_xlfn.IFS(B99="Starter","Starters &amp; Sides",B99="Sides","Starters &amp; Sides"),B99)</f>
        <v>Mains</v>
      </c>
      <c r="D99" s="71" t="s">
        <v>3764</v>
      </c>
      <c r="E99" s="76"/>
      <c r="F99" s="13"/>
      <c r="G99" s="13"/>
      <c r="H99" s="13"/>
      <c r="I99" s="13"/>
      <c r="J99" s="13"/>
      <c r="K99" s="13"/>
      <c r="L99" s="13"/>
      <c r="M99" s="13">
        <v>4.99</v>
      </c>
      <c r="N99" s="13">
        <f t="shared" si="14"/>
        <v>4.99</v>
      </c>
      <c r="O99" s="13">
        <v>4.99</v>
      </c>
      <c r="P99" s="15">
        <v>4.99</v>
      </c>
      <c r="Q99" s="337">
        <v>2.99</v>
      </c>
      <c r="R99" s="15" t="str">
        <f t="shared" si="15"/>
        <v>Yes</v>
      </c>
      <c r="S99" s="15" t="str">
        <f t="shared" si="16"/>
        <v>No</v>
      </c>
      <c r="T99" s="221" t="str">
        <f t="shared" si="17"/>
        <v>Yes</v>
      </c>
      <c r="U99" s="223">
        <f t="shared" si="18"/>
        <v>-0.40080160320641278</v>
      </c>
      <c r="V99" s="221" t="str">
        <f t="shared" si="19"/>
        <v>Yes</v>
      </c>
      <c r="W99" s="223">
        <f t="shared" si="20"/>
        <v>-0.40080160320641278</v>
      </c>
      <c r="X99" s="221" t="str">
        <f t="shared" si="21"/>
        <v>Yes</v>
      </c>
      <c r="Y99" s="223">
        <f t="shared" si="22"/>
        <v>-0.40080160320641278</v>
      </c>
      <c r="Z99" s="222" t="str">
        <f t="shared" si="23"/>
        <v>Yes</v>
      </c>
      <c r="AA99" s="68">
        <f t="shared" si="24"/>
        <v>-0.40080160320641278</v>
      </c>
      <c r="AB99" s="65" t="str">
        <f t="shared" si="25"/>
        <v>No</v>
      </c>
      <c r="AC99" s="68" t="str">
        <f t="shared" si="26"/>
        <v>N/A</v>
      </c>
      <c r="AD99" s="65" t="str">
        <f t="shared" si="27"/>
        <v>No</v>
      </c>
      <c r="AE99" s="68" t="str">
        <f t="shared" si="28"/>
        <v>N/A</v>
      </c>
      <c r="AF99" s="66"/>
    </row>
    <row r="100" spans="1:32" hidden="1">
      <c r="A100" s="66" t="s">
        <v>19</v>
      </c>
      <c r="B100" s="66" t="s">
        <v>27</v>
      </c>
      <c r="C100" s="66" t="str" cm="1">
        <f t="array" ref="C100">_xlfn.IFNA(_xlfn.IFS(B100="Starter","Starters &amp; Sides",B100="Sides","Starters &amp; Sides"),B100)</f>
        <v>Mains</v>
      </c>
      <c r="D100" s="71" t="s">
        <v>3765</v>
      </c>
      <c r="E100" s="76"/>
      <c r="F100" s="13"/>
      <c r="G100" s="13"/>
      <c r="H100" s="13"/>
      <c r="I100" s="13"/>
      <c r="J100" s="13"/>
      <c r="K100" s="13"/>
      <c r="L100" s="13"/>
      <c r="M100" s="13">
        <v>4.99</v>
      </c>
      <c r="N100" s="13">
        <f t="shared" si="14"/>
        <v>4.99</v>
      </c>
      <c r="O100" s="13">
        <v>4.99</v>
      </c>
      <c r="P100" s="15">
        <v>4.99</v>
      </c>
      <c r="Q100" s="337">
        <v>2.99</v>
      </c>
      <c r="R100" s="15" t="str">
        <f t="shared" si="15"/>
        <v>Yes</v>
      </c>
      <c r="S100" s="15" t="str">
        <f t="shared" si="16"/>
        <v>No</v>
      </c>
      <c r="T100" s="221" t="str">
        <f t="shared" si="17"/>
        <v>Yes</v>
      </c>
      <c r="U100" s="223">
        <f t="shared" si="18"/>
        <v>-0.40080160320641278</v>
      </c>
      <c r="V100" s="221" t="str">
        <f t="shared" si="19"/>
        <v>Yes</v>
      </c>
      <c r="W100" s="223">
        <f t="shared" si="20"/>
        <v>-0.40080160320641278</v>
      </c>
      <c r="X100" s="221" t="str">
        <f t="shared" si="21"/>
        <v>Yes</v>
      </c>
      <c r="Y100" s="223">
        <f t="shared" si="22"/>
        <v>-0.40080160320641278</v>
      </c>
      <c r="Z100" s="222" t="str">
        <f t="shared" si="23"/>
        <v>Yes</v>
      </c>
      <c r="AA100" s="68">
        <f t="shared" si="24"/>
        <v>-0.40080160320641278</v>
      </c>
      <c r="AB100" s="65" t="str">
        <f t="shared" si="25"/>
        <v>No</v>
      </c>
      <c r="AC100" s="68" t="str">
        <f t="shared" si="26"/>
        <v>N/A</v>
      </c>
      <c r="AD100" s="65" t="str">
        <f t="shared" si="27"/>
        <v>No</v>
      </c>
      <c r="AE100" s="68" t="str">
        <f t="shared" si="28"/>
        <v>N/A</v>
      </c>
      <c r="AF100" s="66"/>
    </row>
    <row r="101" spans="1:32" hidden="1">
      <c r="A101" s="66" t="s">
        <v>19</v>
      </c>
      <c r="B101" s="66" t="s">
        <v>27</v>
      </c>
      <c r="C101" s="66" t="str" cm="1">
        <f t="array" ref="C101">_xlfn.IFNA(_xlfn.IFS(B101="Starter","Starters &amp; Sides",B101="Sides","Starters &amp; Sides"),B101)</f>
        <v>Mains</v>
      </c>
      <c r="D101" s="71" t="s">
        <v>3766</v>
      </c>
      <c r="E101" s="76"/>
      <c r="F101" s="13"/>
      <c r="G101" s="13"/>
      <c r="H101" s="13"/>
      <c r="I101" s="13"/>
      <c r="J101" s="13"/>
      <c r="K101" s="13"/>
      <c r="L101" s="13"/>
      <c r="M101" s="13">
        <v>5.99</v>
      </c>
      <c r="N101" s="13">
        <f t="shared" si="14"/>
        <v>5.99</v>
      </c>
      <c r="O101" s="13">
        <v>5.99</v>
      </c>
      <c r="P101" s="15"/>
      <c r="Q101" s="337"/>
      <c r="R101" s="15" t="str">
        <f t="shared" si="15"/>
        <v>No</v>
      </c>
      <c r="S101" s="15" t="str">
        <f t="shared" si="16"/>
        <v>No</v>
      </c>
      <c r="T101" s="221" t="str">
        <f t="shared" si="17"/>
        <v>No</v>
      </c>
      <c r="U101" s="223" t="str">
        <f t="shared" si="18"/>
        <v>N/A</v>
      </c>
      <c r="V101" s="221" t="str">
        <f t="shared" si="19"/>
        <v>No</v>
      </c>
      <c r="W101" s="223" t="str">
        <f t="shared" si="20"/>
        <v>N/A</v>
      </c>
      <c r="X101" s="221" t="str">
        <f t="shared" si="21"/>
        <v>No</v>
      </c>
      <c r="Y101" s="223" t="str">
        <f t="shared" si="22"/>
        <v>N/A</v>
      </c>
      <c r="Z101" s="222" t="str">
        <f t="shared" si="23"/>
        <v>No</v>
      </c>
      <c r="AA101" s="68" t="str">
        <f t="shared" si="24"/>
        <v>N/A</v>
      </c>
      <c r="AB101" s="65" t="str">
        <f t="shared" si="25"/>
        <v>No</v>
      </c>
      <c r="AC101" s="68" t="str">
        <f t="shared" si="26"/>
        <v>N/A</v>
      </c>
      <c r="AD101" s="65" t="str">
        <f t="shared" si="27"/>
        <v>No</v>
      </c>
      <c r="AE101" s="68" t="str">
        <f t="shared" si="28"/>
        <v>N/A</v>
      </c>
      <c r="AF101" s="66"/>
    </row>
    <row r="102" spans="1:32" hidden="1">
      <c r="A102" s="66" t="s">
        <v>19</v>
      </c>
      <c r="B102" s="66" t="s">
        <v>27</v>
      </c>
      <c r="C102" s="66" t="str" cm="1">
        <f t="array" ref="C102">_xlfn.IFNA(_xlfn.IFS(B102="Starter","Starters &amp; Sides",B102="Sides","Starters &amp; Sides"),B102)</f>
        <v>Mains</v>
      </c>
      <c r="D102" s="71" t="s">
        <v>3767</v>
      </c>
      <c r="E102" s="76"/>
      <c r="F102" s="13"/>
      <c r="G102" s="13"/>
      <c r="H102" s="13"/>
      <c r="I102" s="13"/>
      <c r="J102" s="13"/>
      <c r="K102" s="13"/>
      <c r="L102" s="13"/>
      <c r="M102" s="13">
        <v>5.49</v>
      </c>
      <c r="N102" s="13">
        <f t="shared" si="14"/>
        <v>5.49</v>
      </c>
      <c r="O102" s="13">
        <v>5.49</v>
      </c>
      <c r="P102" s="15">
        <v>5.79</v>
      </c>
      <c r="Q102" s="337">
        <v>5.79</v>
      </c>
      <c r="R102" s="15" t="str">
        <f t="shared" si="15"/>
        <v>Yes</v>
      </c>
      <c r="S102" s="15" t="str">
        <f t="shared" si="16"/>
        <v>No</v>
      </c>
      <c r="T102" s="221" t="str">
        <f t="shared" si="17"/>
        <v>Yes</v>
      </c>
      <c r="U102" s="223">
        <f t="shared" si="18"/>
        <v>0</v>
      </c>
      <c r="V102" s="221" t="str">
        <f t="shared" si="19"/>
        <v>Yes</v>
      </c>
      <c r="W102" s="223">
        <f t="shared" si="20"/>
        <v>5.464480874316946E-2</v>
      </c>
      <c r="X102" s="221" t="str">
        <f t="shared" si="21"/>
        <v>Yes</v>
      </c>
      <c r="Y102" s="223">
        <f t="shared" si="22"/>
        <v>5.464480874316946E-2</v>
      </c>
      <c r="Z102" s="222" t="str">
        <f t="shared" si="23"/>
        <v>Yes</v>
      </c>
      <c r="AA102" s="68">
        <f t="shared" si="24"/>
        <v>5.464480874316946E-2</v>
      </c>
      <c r="AB102" s="65" t="str">
        <f t="shared" si="25"/>
        <v>No</v>
      </c>
      <c r="AC102" s="68" t="str">
        <f t="shared" si="26"/>
        <v>N/A</v>
      </c>
      <c r="AD102" s="65" t="str">
        <f t="shared" si="27"/>
        <v>No</v>
      </c>
      <c r="AE102" s="68" t="str">
        <f t="shared" si="28"/>
        <v>N/A</v>
      </c>
      <c r="AF102" s="66"/>
    </row>
    <row r="103" spans="1:32" hidden="1">
      <c r="A103" s="66" t="s">
        <v>19</v>
      </c>
      <c r="B103" s="66" t="s">
        <v>27</v>
      </c>
      <c r="C103" s="66" t="str" cm="1">
        <f t="array" ref="C103">_xlfn.IFNA(_xlfn.IFS(B103="Starter","Starters &amp; Sides",B103="Sides","Starters &amp; Sides"),B103)</f>
        <v>Mains</v>
      </c>
      <c r="D103" s="71" t="s">
        <v>3768</v>
      </c>
      <c r="E103" s="76"/>
      <c r="F103" s="13"/>
      <c r="G103" s="13"/>
      <c r="H103" s="13"/>
      <c r="I103" s="13"/>
      <c r="J103" s="13"/>
      <c r="K103" s="13"/>
      <c r="L103" s="13"/>
      <c r="M103" s="13">
        <v>5.49</v>
      </c>
      <c r="N103" s="13">
        <f t="shared" si="14"/>
        <v>5.49</v>
      </c>
      <c r="O103" s="13">
        <v>5.49</v>
      </c>
      <c r="P103" s="15">
        <v>5.79</v>
      </c>
      <c r="Q103" s="337">
        <v>5.79</v>
      </c>
      <c r="R103" s="15" t="str">
        <f t="shared" si="15"/>
        <v>Yes</v>
      </c>
      <c r="S103" s="15" t="str">
        <f t="shared" si="16"/>
        <v>No</v>
      </c>
      <c r="T103" s="221" t="str">
        <f t="shared" si="17"/>
        <v>Yes</v>
      </c>
      <c r="U103" s="223">
        <f t="shared" si="18"/>
        <v>0</v>
      </c>
      <c r="V103" s="221" t="str">
        <f t="shared" si="19"/>
        <v>Yes</v>
      </c>
      <c r="W103" s="223">
        <f t="shared" si="20"/>
        <v>5.464480874316946E-2</v>
      </c>
      <c r="X103" s="221" t="str">
        <f t="shared" si="21"/>
        <v>Yes</v>
      </c>
      <c r="Y103" s="223">
        <f t="shared" si="22"/>
        <v>5.464480874316946E-2</v>
      </c>
      <c r="Z103" s="222" t="str">
        <f t="shared" si="23"/>
        <v>Yes</v>
      </c>
      <c r="AA103" s="68">
        <f t="shared" si="24"/>
        <v>5.464480874316946E-2</v>
      </c>
      <c r="AB103" s="65" t="str">
        <f t="shared" si="25"/>
        <v>No</v>
      </c>
      <c r="AC103" s="68" t="str">
        <f t="shared" si="26"/>
        <v>N/A</v>
      </c>
      <c r="AD103" s="65" t="str">
        <f t="shared" si="27"/>
        <v>No</v>
      </c>
      <c r="AE103" s="68" t="str">
        <f t="shared" si="28"/>
        <v>N/A</v>
      </c>
      <c r="AF103" s="66"/>
    </row>
    <row r="104" spans="1:32" ht="15" hidden="1" customHeight="1">
      <c r="A104" s="66" t="s">
        <v>19</v>
      </c>
      <c r="B104" s="66" t="s">
        <v>27</v>
      </c>
      <c r="C104" s="66" t="str" cm="1">
        <f t="array" ref="C104">_xlfn.IFNA(_xlfn.IFS(B104="Starter","Starters &amp; Sides",B104="Sides","Starters &amp; Sides"),B104)</f>
        <v>Mains</v>
      </c>
      <c r="D104" s="71" t="s">
        <v>3769</v>
      </c>
      <c r="E104" s="76"/>
      <c r="F104" s="13"/>
      <c r="G104" s="13"/>
      <c r="H104" s="13"/>
      <c r="I104" s="13"/>
      <c r="J104" s="13"/>
      <c r="K104" s="13"/>
      <c r="L104" s="13"/>
      <c r="M104" s="13">
        <v>7.49</v>
      </c>
      <c r="N104" s="13">
        <f t="shared" si="14"/>
        <v>7.49</v>
      </c>
      <c r="O104" s="13">
        <v>7.49</v>
      </c>
      <c r="P104" s="15">
        <v>7.79</v>
      </c>
      <c r="Q104" s="337">
        <v>7.79</v>
      </c>
      <c r="R104" s="15" t="str">
        <f t="shared" si="15"/>
        <v>Yes</v>
      </c>
      <c r="S104" s="15" t="str">
        <f t="shared" si="16"/>
        <v>No</v>
      </c>
      <c r="T104" s="221" t="str">
        <f t="shared" si="17"/>
        <v>Yes</v>
      </c>
      <c r="U104" s="223">
        <f t="shared" si="18"/>
        <v>0</v>
      </c>
      <c r="V104" s="221" t="str">
        <f t="shared" si="19"/>
        <v>Yes</v>
      </c>
      <c r="W104" s="223">
        <f t="shared" si="20"/>
        <v>4.0053404539385884E-2</v>
      </c>
      <c r="X104" s="221" t="str">
        <f t="shared" si="21"/>
        <v>Yes</v>
      </c>
      <c r="Y104" s="223">
        <f t="shared" si="22"/>
        <v>4.0053404539385884E-2</v>
      </c>
      <c r="Z104" s="222" t="str">
        <f t="shared" si="23"/>
        <v>Yes</v>
      </c>
      <c r="AA104" s="68">
        <f t="shared" si="24"/>
        <v>4.0053404539385884E-2</v>
      </c>
      <c r="AB104" s="65" t="str">
        <f t="shared" si="25"/>
        <v>No</v>
      </c>
      <c r="AC104" s="68" t="str">
        <f t="shared" si="26"/>
        <v>N/A</v>
      </c>
      <c r="AD104" s="65" t="str">
        <f t="shared" si="27"/>
        <v>No</v>
      </c>
      <c r="AE104" s="68" t="str">
        <f t="shared" si="28"/>
        <v>N/A</v>
      </c>
      <c r="AF104" s="66"/>
    </row>
    <row r="105" spans="1:32" ht="15" hidden="1" customHeight="1">
      <c r="A105" s="66" t="s">
        <v>19</v>
      </c>
      <c r="B105" s="66" t="s">
        <v>27</v>
      </c>
      <c r="C105" s="66" t="str" cm="1">
        <f t="array" ref="C105">_xlfn.IFNA(_xlfn.IFS(B105="Starter","Starters &amp; Sides",B105="Sides","Starters &amp; Sides"),B105)</f>
        <v>Mains</v>
      </c>
      <c r="D105" s="71" t="s">
        <v>3770</v>
      </c>
      <c r="E105" s="76"/>
      <c r="F105" s="13"/>
      <c r="G105" s="13"/>
      <c r="H105" s="13"/>
      <c r="I105" s="13"/>
      <c r="J105" s="13"/>
      <c r="K105" s="13"/>
      <c r="L105" s="13"/>
      <c r="M105" s="13">
        <v>7.49</v>
      </c>
      <c r="N105" s="13">
        <f t="shared" si="14"/>
        <v>7.49</v>
      </c>
      <c r="O105" s="13">
        <v>7.49</v>
      </c>
      <c r="P105" s="15">
        <v>7.79</v>
      </c>
      <c r="Q105" s="337">
        <v>7.79</v>
      </c>
      <c r="R105" s="15" t="str">
        <f t="shared" si="15"/>
        <v>Yes</v>
      </c>
      <c r="S105" s="15" t="str">
        <f t="shared" si="16"/>
        <v>No</v>
      </c>
      <c r="T105" s="221" t="str">
        <f t="shared" si="17"/>
        <v>Yes</v>
      </c>
      <c r="U105" s="223">
        <f t="shared" si="18"/>
        <v>0</v>
      </c>
      <c r="V105" s="221" t="str">
        <f t="shared" si="19"/>
        <v>Yes</v>
      </c>
      <c r="W105" s="223">
        <f t="shared" si="20"/>
        <v>4.0053404539385884E-2</v>
      </c>
      <c r="X105" s="221" t="str">
        <f t="shared" si="21"/>
        <v>Yes</v>
      </c>
      <c r="Y105" s="223">
        <f t="shared" si="22"/>
        <v>4.0053404539385884E-2</v>
      </c>
      <c r="Z105" s="222" t="str">
        <f t="shared" si="23"/>
        <v>Yes</v>
      </c>
      <c r="AA105" s="68">
        <f t="shared" si="24"/>
        <v>4.0053404539385884E-2</v>
      </c>
      <c r="AB105" s="65" t="str">
        <f t="shared" si="25"/>
        <v>No</v>
      </c>
      <c r="AC105" s="68" t="str">
        <f t="shared" si="26"/>
        <v>N/A</v>
      </c>
      <c r="AD105" s="65" t="str">
        <f t="shared" si="27"/>
        <v>No</v>
      </c>
      <c r="AE105" s="68" t="str">
        <f t="shared" si="28"/>
        <v>N/A</v>
      </c>
      <c r="AF105" s="66"/>
    </row>
    <row r="106" spans="1:32" ht="15" hidden="1" customHeight="1">
      <c r="A106" s="66" t="s">
        <v>19</v>
      </c>
      <c r="B106" s="66" t="s">
        <v>27</v>
      </c>
      <c r="C106" s="66" t="str" cm="1">
        <f t="array" ref="C106">_xlfn.IFNA(_xlfn.IFS(B106="Starter","Starters &amp; Sides",B106="Sides","Starters &amp; Sides"),B106)</f>
        <v>Mains</v>
      </c>
      <c r="D106" s="71" t="s">
        <v>3771</v>
      </c>
      <c r="E106" s="76"/>
      <c r="F106" s="13"/>
      <c r="G106" s="13"/>
      <c r="H106" s="13"/>
      <c r="I106" s="13"/>
      <c r="J106" s="13"/>
      <c r="K106" s="13"/>
      <c r="L106" s="13"/>
      <c r="M106" s="13">
        <v>11.49</v>
      </c>
      <c r="N106" s="13">
        <f t="shared" si="14"/>
        <v>11.49</v>
      </c>
      <c r="O106" s="13">
        <v>11.49</v>
      </c>
      <c r="P106" s="15">
        <v>11.99</v>
      </c>
      <c r="Q106" s="337">
        <v>11.99</v>
      </c>
      <c r="R106" s="15" t="str">
        <f t="shared" si="15"/>
        <v>Yes</v>
      </c>
      <c r="S106" s="15" t="str">
        <f t="shared" si="16"/>
        <v>No</v>
      </c>
      <c r="T106" s="221" t="str">
        <f t="shared" si="17"/>
        <v>Yes</v>
      </c>
      <c r="U106" s="223">
        <f t="shared" si="18"/>
        <v>0</v>
      </c>
      <c r="V106" s="221" t="str">
        <f t="shared" si="19"/>
        <v>Yes</v>
      </c>
      <c r="W106" s="223">
        <f t="shared" si="20"/>
        <v>4.3516100957354142E-2</v>
      </c>
      <c r="X106" s="221" t="str">
        <f t="shared" si="21"/>
        <v>Yes</v>
      </c>
      <c r="Y106" s="223">
        <f t="shared" si="22"/>
        <v>4.3516100957354142E-2</v>
      </c>
      <c r="Z106" s="222" t="str">
        <f t="shared" si="23"/>
        <v>Yes</v>
      </c>
      <c r="AA106" s="68">
        <f t="shared" si="24"/>
        <v>4.3516100957354142E-2</v>
      </c>
      <c r="AB106" s="65" t="str">
        <f t="shared" si="25"/>
        <v>No</v>
      </c>
      <c r="AC106" s="68" t="str">
        <f t="shared" si="26"/>
        <v>N/A</v>
      </c>
      <c r="AD106" s="65" t="str">
        <f t="shared" si="27"/>
        <v>No</v>
      </c>
      <c r="AE106" s="68" t="str">
        <f t="shared" si="28"/>
        <v>N/A</v>
      </c>
      <c r="AF106" s="66"/>
    </row>
    <row r="107" spans="1:32" ht="15" hidden="1" customHeight="1">
      <c r="A107" s="66" t="s">
        <v>19</v>
      </c>
      <c r="B107" s="66" t="s">
        <v>27</v>
      </c>
      <c r="C107" s="66" t="str" cm="1">
        <f t="array" ref="C107">_xlfn.IFNA(_xlfn.IFS(B107="Starter","Starters &amp; Sides",B107="Sides","Starters &amp; Sides"),B107)</f>
        <v>Mains</v>
      </c>
      <c r="D107" s="71" t="s">
        <v>3772</v>
      </c>
      <c r="E107" s="76"/>
      <c r="F107" s="13"/>
      <c r="G107" s="13"/>
      <c r="H107" s="13"/>
      <c r="I107" s="13"/>
      <c r="J107" s="13"/>
      <c r="K107" s="13"/>
      <c r="L107" s="13"/>
      <c r="M107" s="13">
        <v>11.49</v>
      </c>
      <c r="N107" s="13">
        <f t="shared" si="14"/>
        <v>11.49</v>
      </c>
      <c r="O107" s="13">
        <v>11.49</v>
      </c>
      <c r="P107" s="15">
        <v>11.99</v>
      </c>
      <c r="Q107" s="337">
        <v>11.99</v>
      </c>
      <c r="R107" s="15" t="str">
        <f t="shared" si="15"/>
        <v>Yes</v>
      </c>
      <c r="S107" s="15" t="str">
        <f t="shared" si="16"/>
        <v>No</v>
      </c>
      <c r="T107" s="221" t="str">
        <f t="shared" si="17"/>
        <v>Yes</v>
      </c>
      <c r="U107" s="223">
        <f t="shared" si="18"/>
        <v>0</v>
      </c>
      <c r="V107" s="221" t="str">
        <f t="shared" si="19"/>
        <v>Yes</v>
      </c>
      <c r="W107" s="223">
        <f t="shared" si="20"/>
        <v>4.3516100957354142E-2</v>
      </c>
      <c r="X107" s="221" t="str">
        <f t="shared" si="21"/>
        <v>Yes</v>
      </c>
      <c r="Y107" s="223">
        <f t="shared" si="22"/>
        <v>4.3516100957354142E-2</v>
      </c>
      <c r="Z107" s="222" t="str">
        <f t="shared" si="23"/>
        <v>Yes</v>
      </c>
      <c r="AA107" s="68">
        <f t="shared" si="24"/>
        <v>4.3516100957354142E-2</v>
      </c>
      <c r="AB107" s="65" t="str">
        <f t="shared" si="25"/>
        <v>No</v>
      </c>
      <c r="AC107" s="68" t="str">
        <f t="shared" si="26"/>
        <v>N/A</v>
      </c>
      <c r="AD107" s="65" t="str">
        <f t="shared" si="27"/>
        <v>No</v>
      </c>
      <c r="AE107" s="68" t="str">
        <f t="shared" si="28"/>
        <v>N/A</v>
      </c>
      <c r="AF107" s="66"/>
    </row>
    <row r="108" spans="1:32" ht="15" hidden="1" customHeight="1">
      <c r="A108" s="66" t="s">
        <v>19</v>
      </c>
      <c r="B108" s="66" t="s">
        <v>27</v>
      </c>
      <c r="C108" s="66" t="str" cm="1">
        <f t="array" ref="C108">_xlfn.IFNA(_xlfn.IFS(B108="Starter","Starters &amp; Sides",B108="Sides","Starters &amp; Sides"),B108)</f>
        <v>Mains</v>
      </c>
      <c r="D108" s="71" t="s">
        <v>3773</v>
      </c>
      <c r="E108" s="76"/>
      <c r="F108" s="13"/>
      <c r="G108" s="13"/>
      <c r="H108" s="13"/>
      <c r="I108" s="13"/>
      <c r="J108" s="13"/>
      <c r="K108" s="13"/>
      <c r="L108" s="13"/>
      <c r="M108" s="13">
        <v>4.79</v>
      </c>
      <c r="N108" s="13">
        <f t="shared" ref="N108:N170" si="29">IFERROR(M108,"")</f>
        <v>4.79</v>
      </c>
      <c r="O108" s="13">
        <v>4.79</v>
      </c>
      <c r="P108" s="15">
        <v>4.99</v>
      </c>
      <c r="Q108" s="337">
        <v>4.99</v>
      </c>
      <c r="R108" s="15" t="str">
        <f t="shared" ref="R108:R171" si="30">IF(COUNTA(Q108)=1,"Yes","No")</f>
        <v>Yes</v>
      </c>
      <c r="S108" s="15" t="str">
        <f t="shared" ref="S108:S171" si="31">IF(AND(T108="No",R108="Yes"),"Yes","No")</f>
        <v>No</v>
      </c>
      <c r="T108" s="221" t="str">
        <f t="shared" ref="T108:T171" si="32">IF(COUNTA(P108:Q108)=2,"Yes","No")</f>
        <v>Yes</v>
      </c>
      <c r="U108" s="223">
        <f t="shared" ref="U108:U171" si="33">IF(T108="Yes",Q108/P108-1,"N/A")</f>
        <v>0</v>
      </c>
      <c r="V108" s="221" t="str">
        <f t="shared" ref="V108:V171" si="34">IF(COUNTA(O108:Q108)=3,"Yes","No")</f>
        <v>Yes</v>
      </c>
      <c r="W108" s="223">
        <f t="shared" ref="W108:W171" si="35">IF(V108="Yes",Q108/O108-1,"N/A")</f>
        <v>4.175365344467652E-2</v>
      </c>
      <c r="X108" s="221" t="str">
        <f t="shared" ref="X108:X171" si="36">IF(COUNTA(N108:Q108)=4,"Yes","No")</f>
        <v>Yes</v>
      </c>
      <c r="Y108" s="223">
        <f t="shared" ref="Y108:Y171" si="37">IF(X108="Yes",Q108/N108-1,"N/A")</f>
        <v>4.175365344467652E-2</v>
      </c>
      <c r="Z108" s="222" t="str">
        <f t="shared" ref="Z108:Z171" si="38">IF(COUNTA(M108:Q108)=5,"Yes","No")</f>
        <v>Yes</v>
      </c>
      <c r="AA108" s="68">
        <f t="shared" ref="AA108:AA171" si="39">IF(Z108="Yes",Q108/M108-1,"N/A")</f>
        <v>4.175365344467652E-2</v>
      </c>
      <c r="AB108" s="65" t="str">
        <f t="shared" ref="AB108:AB171" si="40">IF(COUNTA(L108:Q108)=6,"Yes","No")</f>
        <v>No</v>
      </c>
      <c r="AC108" s="68" t="str">
        <f t="shared" ref="AC108:AC171" si="41">IF(AB108="Yes",Q108/L108-1,"N/A")</f>
        <v>N/A</v>
      </c>
      <c r="AD108" s="65" t="str">
        <f t="shared" ref="AD108:AD171" si="42">IF(COUNTA(E108:Q108)=13,"Yes","No")</f>
        <v>No</v>
      </c>
      <c r="AE108" s="68" t="str">
        <f t="shared" ref="AE108:AE171" si="43">IF(AD108="Yes",Q108/E108-1,"N/A")</f>
        <v>N/A</v>
      </c>
      <c r="AF108" s="66"/>
    </row>
    <row r="109" spans="1:32" ht="15" hidden="1" customHeight="1">
      <c r="A109" s="66" t="s">
        <v>19</v>
      </c>
      <c r="B109" s="66" t="s">
        <v>27</v>
      </c>
      <c r="C109" s="66" t="str" cm="1">
        <f t="array" ref="C109">_xlfn.IFNA(_xlfn.IFS(B109="Starter","Starters &amp; Sides",B109="Sides","Starters &amp; Sides"),B109)</f>
        <v>Mains</v>
      </c>
      <c r="D109" s="71" t="s">
        <v>3774</v>
      </c>
      <c r="E109" s="76"/>
      <c r="F109" s="13"/>
      <c r="G109" s="13"/>
      <c r="H109" s="13"/>
      <c r="I109" s="13"/>
      <c r="J109" s="13"/>
      <c r="K109" s="13"/>
      <c r="L109" s="13"/>
      <c r="M109" s="13">
        <v>5.99</v>
      </c>
      <c r="N109" s="13">
        <f t="shared" si="29"/>
        <v>5.99</v>
      </c>
      <c r="O109" s="13">
        <v>5.99</v>
      </c>
      <c r="P109" s="15">
        <v>6.49</v>
      </c>
      <c r="Q109" s="337">
        <v>6.49</v>
      </c>
      <c r="R109" s="15" t="str">
        <f t="shared" si="30"/>
        <v>Yes</v>
      </c>
      <c r="S109" s="15" t="str">
        <f t="shared" si="31"/>
        <v>No</v>
      </c>
      <c r="T109" s="221" t="str">
        <f t="shared" si="32"/>
        <v>Yes</v>
      </c>
      <c r="U109" s="223">
        <f t="shared" si="33"/>
        <v>0</v>
      </c>
      <c r="V109" s="221" t="str">
        <f t="shared" si="34"/>
        <v>Yes</v>
      </c>
      <c r="W109" s="223">
        <f t="shared" si="35"/>
        <v>8.3472454090150139E-2</v>
      </c>
      <c r="X109" s="221" t="str">
        <f t="shared" si="36"/>
        <v>Yes</v>
      </c>
      <c r="Y109" s="223">
        <f t="shared" si="37"/>
        <v>8.3472454090150139E-2</v>
      </c>
      <c r="Z109" s="222" t="str">
        <f t="shared" si="38"/>
        <v>Yes</v>
      </c>
      <c r="AA109" s="68">
        <f t="shared" si="39"/>
        <v>8.3472454090150139E-2</v>
      </c>
      <c r="AB109" s="65" t="str">
        <f t="shared" si="40"/>
        <v>No</v>
      </c>
      <c r="AC109" s="68" t="str">
        <f t="shared" si="41"/>
        <v>N/A</v>
      </c>
      <c r="AD109" s="65" t="str">
        <f t="shared" si="42"/>
        <v>No</v>
      </c>
      <c r="AE109" s="68" t="str">
        <f t="shared" si="43"/>
        <v>N/A</v>
      </c>
      <c r="AF109" s="66"/>
    </row>
    <row r="110" spans="1:32" ht="15" hidden="1" customHeight="1">
      <c r="A110" s="66" t="s">
        <v>19</v>
      </c>
      <c r="B110" s="66" t="s">
        <v>27</v>
      </c>
      <c r="C110" s="66" t="str" cm="1">
        <f t="array" ref="C110">_xlfn.IFNA(_xlfn.IFS(B110="Starter","Starters &amp; Sides",B110="Sides","Starters &amp; Sides"),B110)</f>
        <v>Mains</v>
      </c>
      <c r="D110" s="71" t="s">
        <v>3775</v>
      </c>
      <c r="E110" s="76"/>
      <c r="F110" s="13"/>
      <c r="G110" s="13"/>
      <c r="H110" s="13"/>
      <c r="I110" s="13"/>
      <c r="J110" s="13"/>
      <c r="K110" s="13"/>
      <c r="L110" s="13"/>
      <c r="M110" s="13">
        <v>10.99</v>
      </c>
      <c r="N110" s="13">
        <f t="shared" si="29"/>
        <v>10.99</v>
      </c>
      <c r="O110" s="13">
        <v>10.99</v>
      </c>
      <c r="P110" s="15">
        <v>11.49</v>
      </c>
      <c r="Q110" s="337">
        <v>11.49</v>
      </c>
      <c r="R110" s="15" t="str">
        <f t="shared" si="30"/>
        <v>Yes</v>
      </c>
      <c r="S110" s="15" t="str">
        <f t="shared" si="31"/>
        <v>No</v>
      </c>
      <c r="T110" s="221" t="str">
        <f t="shared" si="32"/>
        <v>Yes</v>
      </c>
      <c r="U110" s="223">
        <f t="shared" si="33"/>
        <v>0</v>
      </c>
      <c r="V110" s="221" t="str">
        <f t="shared" si="34"/>
        <v>Yes</v>
      </c>
      <c r="W110" s="223">
        <f t="shared" si="35"/>
        <v>4.5495905368516887E-2</v>
      </c>
      <c r="X110" s="221" t="str">
        <f t="shared" si="36"/>
        <v>Yes</v>
      </c>
      <c r="Y110" s="223">
        <f t="shared" si="37"/>
        <v>4.5495905368516887E-2</v>
      </c>
      <c r="Z110" s="222" t="str">
        <f t="shared" si="38"/>
        <v>Yes</v>
      </c>
      <c r="AA110" s="68">
        <f t="shared" si="39"/>
        <v>4.5495905368516887E-2</v>
      </c>
      <c r="AB110" s="65" t="str">
        <f t="shared" si="40"/>
        <v>No</v>
      </c>
      <c r="AC110" s="68" t="str">
        <f t="shared" si="41"/>
        <v>N/A</v>
      </c>
      <c r="AD110" s="65" t="str">
        <f t="shared" si="42"/>
        <v>No</v>
      </c>
      <c r="AE110" s="68" t="str">
        <f t="shared" si="43"/>
        <v>N/A</v>
      </c>
      <c r="AF110" s="66"/>
    </row>
    <row r="111" spans="1:32" ht="15" hidden="1" customHeight="1">
      <c r="A111" s="66" t="s">
        <v>19</v>
      </c>
      <c r="B111" s="66" t="s">
        <v>27</v>
      </c>
      <c r="C111" s="66" t="str" cm="1">
        <f t="array" ref="C111">_xlfn.IFNA(_xlfn.IFS(B111="Starter","Starters &amp; Sides",B111="Sides","Starters &amp; Sides"),B111)</f>
        <v>Mains</v>
      </c>
      <c r="D111" s="71" t="s">
        <v>3776</v>
      </c>
      <c r="E111" s="76"/>
      <c r="F111" s="13"/>
      <c r="G111" s="13"/>
      <c r="H111" s="13"/>
      <c r="I111" s="13"/>
      <c r="J111" s="13"/>
      <c r="K111" s="13"/>
      <c r="L111" s="13"/>
      <c r="M111" s="13">
        <v>5.29</v>
      </c>
      <c r="N111" s="13">
        <f t="shared" si="29"/>
        <v>5.29</v>
      </c>
      <c r="O111" s="13">
        <v>5.29</v>
      </c>
      <c r="P111" s="15">
        <v>5.99</v>
      </c>
      <c r="Q111" s="337">
        <v>5.99</v>
      </c>
      <c r="R111" s="15" t="str">
        <f t="shared" si="30"/>
        <v>Yes</v>
      </c>
      <c r="S111" s="15" t="str">
        <f t="shared" si="31"/>
        <v>No</v>
      </c>
      <c r="T111" s="221" t="str">
        <f t="shared" si="32"/>
        <v>Yes</v>
      </c>
      <c r="U111" s="223">
        <f t="shared" si="33"/>
        <v>0</v>
      </c>
      <c r="V111" s="221" t="str">
        <f t="shared" si="34"/>
        <v>Yes</v>
      </c>
      <c r="W111" s="223">
        <f t="shared" si="35"/>
        <v>0.13232514177693755</v>
      </c>
      <c r="X111" s="221" t="str">
        <f t="shared" si="36"/>
        <v>Yes</v>
      </c>
      <c r="Y111" s="223">
        <f t="shared" si="37"/>
        <v>0.13232514177693755</v>
      </c>
      <c r="Z111" s="222" t="str">
        <f t="shared" si="38"/>
        <v>Yes</v>
      </c>
      <c r="AA111" s="68">
        <f t="shared" si="39"/>
        <v>0.13232514177693755</v>
      </c>
      <c r="AB111" s="65" t="str">
        <f t="shared" si="40"/>
        <v>No</v>
      </c>
      <c r="AC111" s="68" t="str">
        <f t="shared" si="41"/>
        <v>N/A</v>
      </c>
      <c r="AD111" s="65" t="str">
        <f t="shared" si="42"/>
        <v>No</v>
      </c>
      <c r="AE111" s="68" t="str">
        <f t="shared" si="43"/>
        <v>N/A</v>
      </c>
      <c r="AF111" s="66"/>
    </row>
    <row r="112" spans="1:32" ht="15" hidden="1" customHeight="1">
      <c r="A112" s="66" t="s">
        <v>19</v>
      </c>
      <c r="B112" s="66" t="s">
        <v>27</v>
      </c>
      <c r="C112" s="66" t="str" cm="1">
        <f t="array" ref="C112">_xlfn.IFNA(_xlfn.IFS(B112="Starter","Starters &amp; Sides",B112="Sides","Starters &amp; Sides"),B112)</f>
        <v>Mains</v>
      </c>
      <c r="D112" s="71" t="s">
        <v>3777</v>
      </c>
      <c r="E112" s="76"/>
      <c r="F112" s="13"/>
      <c r="G112" s="13"/>
      <c r="H112" s="13"/>
      <c r="I112" s="13"/>
      <c r="J112" s="13"/>
      <c r="K112" s="13"/>
      <c r="L112" s="13"/>
      <c r="M112" s="13">
        <v>6.99</v>
      </c>
      <c r="N112" s="13">
        <f t="shared" si="29"/>
        <v>6.99</v>
      </c>
      <c r="O112" s="13">
        <v>6.99</v>
      </c>
      <c r="P112" s="15">
        <v>7.79</v>
      </c>
      <c r="Q112" s="337">
        <v>7.79</v>
      </c>
      <c r="R112" s="15" t="str">
        <f t="shared" si="30"/>
        <v>Yes</v>
      </c>
      <c r="S112" s="15" t="str">
        <f t="shared" si="31"/>
        <v>No</v>
      </c>
      <c r="T112" s="221" t="str">
        <f t="shared" si="32"/>
        <v>Yes</v>
      </c>
      <c r="U112" s="223">
        <f t="shared" si="33"/>
        <v>0</v>
      </c>
      <c r="V112" s="221" t="str">
        <f t="shared" si="34"/>
        <v>Yes</v>
      </c>
      <c r="W112" s="223">
        <f t="shared" si="35"/>
        <v>0.11444921316165946</v>
      </c>
      <c r="X112" s="221" t="str">
        <f t="shared" si="36"/>
        <v>Yes</v>
      </c>
      <c r="Y112" s="223">
        <f t="shared" si="37"/>
        <v>0.11444921316165946</v>
      </c>
      <c r="Z112" s="222" t="str">
        <f t="shared" si="38"/>
        <v>Yes</v>
      </c>
      <c r="AA112" s="68">
        <f t="shared" si="39"/>
        <v>0.11444921316165946</v>
      </c>
      <c r="AB112" s="65" t="str">
        <f t="shared" si="40"/>
        <v>No</v>
      </c>
      <c r="AC112" s="68" t="str">
        <f t="shared" si="41"/>
        <v>N/A</v>
      </c>
      <c r="AD112" s="65" t="str">
        <f t="shared" si="42"/>
        <v>No</v>
      </c>
      <c r="AE112" s="68" t="str">
        <f t="shared" si="43"/>
        <v>N/A</v>
      </c>
      <c r="AF112" s="66"/>
    </row>
    <row r="113" spans="1:32" ht="15" hidden="1" customHeight="1">
      <c r="A113" s="66" t="s">
        <v>19</v>
      </c>
      <c r="B113" s="66" t="s">
        <v>27</v>
      </c>
      <c r="C113" s="66" t="str" cm="1">
        <f t="array" ref="C113">_xlfn.IFNA(_xlfn.IFS(B113="Starter","Starters &amp; Sides",B113="Sides","Starters &amp; Sides"),B113)</f>
        <v>Mains</v>
      </c>
      <c r="D113" s="71" t="s">
        <v>3778</v>
      </c>
      <c r="E113" s="76"/>
      <c r="F113" s="13"/>
      <c r="G113" s="13"/>
      <c r="H113" s="13"/>
      <c r="I113" s="13"/>
      <c r="J113" s="13"/>
      <c r="K113" s="13"/>
      <c r="L113" s="13"/>
      <c r="M113" s="13">
        <v>9.99</v>
      </c>
      <c r="N113" s="13">
        <f t="shared" si="29"/>
        <v>9.99</v>
      </c>
      <c r="O113" s="13">
        <v>9.99</v>
      </c>
      <c r="P113" s="15">
        <v>10.99</v>
      </c>
      <c r="Q113" s="337">
        <v>10.99</v>
      </c>
      <c r="R113" s="15" t="str">
        <f t="shared" si="30"/>
        <v>Yes</v>
      </c>
      <c r="S113" s="15" t="str">
        <f t="shared" si="31"/>
        <v>No</v>
      </c>
      <c r="T113" s="221" t="str">
        <f t="shared" si="32"/>
        <v>Yes</v>
      </c>
      <c r="U113" s="223">
        <f t="shared" si="33"/>
        <v>0</v>
      </c>
      <c r="V113" s="221" t="str">
        <f t="shared" si="34"/>
        <v>Yes</v>
      </c>
      <c r="W113" s="223">
        <f t="shared" si="35"/>
        <v>0.10010010010010006</v>
      </c>
      <c r="X113" s="221" t="str">
        <f t="shared" si="36"/>
        <v>Yes</v>
      </c>
      <c r="Y113" s="223">
        <f t="shared" si="37"/>
        <v>0.10010010010010006</v>
      </c>
      <c r="Z113" s="222" t="str">
        <f t="shared" si="38"/>
        <v>Yes</v>
      </c>
      <c r="AA113" s="68">
        <f t="shared" si="39"/>
        <v>0.10010010010010006</v>
      </c>
      <c r="AB113" s="65" t="str">
        <f t="shared" si="40"/>
        <v>No</v>
      </c>
      <c r="AC113" s="68" t="str">
        <f t="shared" si="41"/>
        <v>N/A</v>
      </c>
      <c r="AD113" s="65" t="str">
        <f t="shared" si="42"/>
        <v>No</v>
      </c>
      <c r="AE113" s="68" t="str">
        <f t="shared" si="43"/>
        <v>N/A</v>
      </c>
      <c r="AF113" s="66"/>
    </row>
    <row r="114" spans="1:32" ht="15" hidden="1" customHeight="1">
      <c r="A114" s="66" t="s">
        <v>19</v>
      </c>
      <c r="B114" s="66" t="s">
        <v>27</v>
      </c>
      <c r="C114" s="66" t="str" cm="1">
        <f t="array" ref="C114">_xlfn.IFNA(_xlfn.IFS(B114="Starter","Starters &amp; Sides",B114="Sides","Starters &amp; Sides"),B114)</f>
        <v>Mains</v>
      </c>
      <c r="D114" s="159" t="s">
        <v>3779</v>
      </c>
      <c r="E114" s="76"/>
      <c r="F114" s="13"/>
      <c r="G114" s="13"/>
      <c r="H114" s="13"/>
      <c r="I114" s="13"/>
      <c r="J114" s="13"/>
      <c r="K114" s="13"/>
      <c r="L114" s="13"/>
      <c r="M114" s="13"/>
      <c r="N114" s="13"/>
      <c r="O114" s="13">
        <v>15.99</v>
      </c>
      <c r="P114" s="15">
        <v>17.489999999999998</v>
      </c>
      <c r="Q114" s="337">
        <v>17.489999999999998</v>
      </c>
      <c r="R114" s="15" t="str">
        <f t="shared" si="30"/>
        <v>Yes</v>
      </c>
      <c r="S114" s="15" t="str">
        <f t="shared" si="31"/>
        <v>No</v>
      </c>
      <c r="T114" s="221" t="str">
        <f t="shared" si="32"/>
        <v>Yes</v>
      </c>
      <c r="U114" s="223">
        <f t="shared" si="33"/>
        <v>0</v>
      </c>
      <c r="V114" s="221" t="str">
        <f t="shared" si="34"/>
        <v>Yes</v>
      </c>
      <c r="W114" s="223">
        <f t="shared" si="35"/>
        <v>9.3808630393996228E-2</v>
      </c>
      <c r="X114" s="221" t="str">
        <f t="shared" si="36"/>
        <v>No</v>
      </c>
      <c r="Y114" s="223" t="str">
        <f t="shared" si="37"/>
        <v>N/A</v>
      </c>
      <c r="Z114" s="222" t="str">
        <f t="shared" si="38"/>
        <v>No</v>
      </c>
      <c r="AA114" s="68" t="str">
        <f t="shared" si="39"/>
        <v>N/A</v>
      </c>
      <c r="AB114" s="65" t="str">
        <f t="shared" si="40"/>
        <v>No</v>
      </c>
      <c r="AC114" s="68" t="str">
        <f t="shared" si="41"/>
        <v>N/A</v>
      </c>
      <c r="AD114" s="65" t="str">
        <f t="shared" si="42"/>
        <v>No</v>
      </c>
      <c r="AE114" s="68" t="str">
        <f t="shared" si="43"/>
        <v>N/A</v>
      </c>
      <c r="AF114" s="66"/>
    </row>
    <row r="115" spans="1:32" ht="15" hidden="1" customHeight="1">
      <c r="A115" s="66" t="s">
        <v>19</v>
      </c>
      <c r="B115" s="66" t="s">
        <v>27</v>
      </c>
      <c r="C115" s="66" t="str" cm="1">
        <f t="array" ref="C115">_xlfn.IFNA(_xlfn.IFS(B115="Starter","Starters &amp; Sides",B115="Sides","Starters &amp; Sides"),B115)</f>
        <v>Mains</v>
      </c>
      <c r="D115" s="71" t="s">
        <v>3780</v>
      </c>
      <c r="E115" s="76"/>
      <c r="F115" s="13"/>
      <c r="G115" s="13"/>
      <c r="H115" s="13"/>
      <c r="I115" s="13"/>
      <c r="J115" s="13"/>
      <c r="K115" s="13"/>
      <c r="L115" s="13"/>
      <c r="M115" s="13">
        <v>5.29</v>
      </c>
      <c r="N115" s="13">
        <f t="shared" si="29"/>
        <v>5.29</v>
      </c>
      <c r="O115" s="13">
        <v>5.29</v>
      </c>
      <c r="P115" s="15">
        <v>5.49</v>
      </c>
      <c r="Q115" s="337">
        <v>5.49</v>
      </c>
      <c r="R115" s="15" t="str">
        <f t="shared" si="30"/>
        <v>Yes</v>
      </c>
      <c r="S115" s="15" t="str">
        <f t="shared" si="31"/>
        <v>No</v>
      </c>
      <c r="T115" s="221" t="str">
        <f t="shared" si="32"/>
        <v>Yes</v>
      </c>
      <c r="U115" s="223">
        <f t="shared" si="33"/>
        <v>0</v>
      </c>
      <c r="V115" s="221" t="str">
        <f t="shared" si="34"/>
        <v>Yes</v>
      </c>
      <c r="W115" s="223">
        <f t="shared" si="35"/>
        <v>3.7807183364839458E-2</v>
      </c>
      <c r="X115" s="221" t="str">
        <f t="shared" si="36"/>
        <v>Yes</v>
      </c>
      <c r="Y115" s="223">
        <f t="shared" si="37"/>
        <v>3.7807183364839458E-2</v>
      </c>
      <c r="Z115" s="222" t="str">
        <f t="shared" si="38"/>
        <v>Yes</v>
      </c>
      <c r="AA115" s="68">
        <f t="shared" si="39"/>
        <v>3.7807183364839458E-2</v>
      </c>
      <c r="AB115" s="65" t="str">
        <f t="shared" si="40"/>
        <v>No</v>
      </c>
      <c r="AC115" s="68" t="str">
        <f t="shared" si="41"/>
        <v>N/A</v>
      </c>
      <c r="AD115" s="65" t="str">
        <f t="shared" si="42"/>
        <v>No</v>
      </c>
      <c r="AE115" s="68" t="str">
        <f t="shared" si="43"/>
        <v>N/A</v>
      </c>
      <c r="AF115" s="66"/>
    </row>
    <row r="116" spans="1:32" ht="15" hidden="1" customHeight="1">
      <c r="A116" s="66" t="s">
        <v>19</v>
      </c>
      <c r="B116" s="66" t="s">
        <v>27</v>
      </c>
      <c r="C116" s="66" t="str" cm="1">
        <f t="array" ref="C116">_xlfn.IFNA(_xlfn.IFS(B116="Starter","Starters &amp; Sides",B116="Sides","Starters &amp; Sides"),B116)</f>
        <v>Mains</v>
      </c>
      <c r="D116" s="71" t="s">
        <v>3781</v>
      </c>
      <c r="E116" s="76"/>
      <c r="F116" s="13"/>
      <c r="G116" s="13"/>
      <c r="H116" s="13"/>
      <c r="I116" s="13"/>
      <c r="J116" s="13"/>
      <c r="K116" s="195"/>
      <c r="L116" s="13"/>
      <c r="M116" s="13">
        <v>6.99</v>
      </c>
      <c r="N116" s="13">
        <f t="shared" si="29"/>
        <v>6.99</v>
      </c>
      <c r="O116" s="13">
        <v>6.99</v>
      </c>
      <c r="P116" s="15">
        <v>7.29</v>
      </c>
      <c r="Q116" s="337">
        <v>7.29</v>
      </c>
      <c r="R116" s="15" t="str">
        <f t="shared" si="30"/>
        <v>Yes</v>
      </c>
      <c r="S116" s="15" t="str">
        <f t="shared" si="31"/>
        <v>No</v>
      </c>
      <c r="T116" s="221" t="str">
        <f t="shared" si="32"/>
        <v>Yes</v>
      </c>
      <c r="U116" s="223">
        <f t="shared" si="33"/>
        <v>0</v>
      </c>
      <c r="V116" s="221" t="str">
        <f t="shared" si="34"/>
        <v>Yes</v>
      </c>
      <c r="W116" s="223">
        <f t="shared" si="35"/>
        <v>4.2918454935622297E-2</v>
      </c>
      <c r="X116" s="221" t="str">
        <f t="shared" si="36"/>
        <v>Yes</v>
      </c>
      <c r="Y116" s="223">
        <f t="shared" si="37"/>
        <v>4.2918454935622297E-2</v>
      </c>
      <c r="Z116" s="222" t="str">
        <f t="shared" si="38"/>
        <v>Yes</v>
      </c>
      <c r="AA116" s="68">
        <f t="shared" si="39"/>
        <v>4.2918454935622297E-2</v>
      </c>
      <c r="AB116" s="65" t="str">
        <f t="shared" si="40"/>
        <v>No</v>
      </c>
      <c r="AC116" s="68" t="str">
        <f t="shared" si="41"/>
        <v>N/A</v>
      </c>
      <c r="AD116" s="65" t="str">
        <f t="shared" si="42"/>
        <v>No</v>
      </c>
      <c r="AE116" s="68" t="str">
        <f t="shared" si="43"/>
        <v>N/A</v>
      </c>
      <c r="AF116" s="66"/>
    </row>
    <row r="117" spans="1:32" ht="15" hidden="1" customHeight="1">
      <c r="A117" s="66" t="s">
        <v>19</v>
      </c>
      <c r="B117" s="66" t="s">
        <v>27</v>
      </c>
      <c r="C117" s="66" t="str" cm="1">
        <f t="array" ref="C117">_xlfn.IFNA(_xlfn.IFS(B117="Starter","Starters &amp; Sides",B117="Sides","Starters &amp; Sides"),B117)</f>
        <v>Mains</v>
      </c>
      <c r="D117" s="71" t="s">
        <v>3782</v>
      </c>
      <c r="E117" s="76"/>
      <c r="F117" s="13"/>
      <c r="G117" s="13"/>
      <c r="H117" s="13"/>
      <c r="I117" s="13"/>
      <c r="J117" s="13"/>
      <c r="K117" s="13"/>
      <c r="L117" s="13"/>
      <c r="M117" s="13">
        <v>9.99</v>
      </c>
      <c r="N117" s="13">
        <f t="shared" si="29"/>
        <v>9.99</v>
      </c>
      <c r="O117" s="13">
        <v>9.99</v>
      </c>
      <c r="P117" s="15">
        <v>10.79</v>
      </c>
      <c r="Q117" s="337">
        <v>10.79</v>
      </c>
      <c r="R117" s="15" t="str">
        <f t="shared" si="30"/>
        <v>Yes</v>
      </c>
      <c r="S117" s="15" t="str">
        <f t="shared" si="31"/>
        <v>No</v>
      </c>
      <c r="T117" s="221" t="str">
        <f t="shared" si="32"/>
        <v>Yes</v>
      </c>
      <c r="U117" s="223">
        <f t="shared" si="33"/>
        <v>0</v>
      </c>
      <c r="V117" s="221" t="str">
        <f t="shared" si="34"/>
        <v>Yes</v>
      </c>
      <c r="W117" s="223">
        <f t="shared" si="35"/>
        <v>8.0080080080080052E-2</v>
      </c>
      <c r="X117" s="221" t="str">
        <f t="shared" si="36"/>
        <v>Yes</v>
      </c>
      <c r="Y117" s="223">
        <f t="shared" si="37"/>
        <v>8.0080080080080052E-2</v>
      </c>
      <c r="Z117" s="222" t="str">
        <f t="shared" si="38"/>
        <v>Yes</v>
      </c>
      <c r="AA117" s="68">
        <f t="shared" si="39"/>
        <v>8.0080080080080052E-2</v>
      </c>
      <c r="AB117" s="65" t="str">
        <f t="shared" si="40"/>
        <v>No</v>
      </c>
      <c r="AC117" s="68" t="str">
        <f t="shared" si="41"/>
        <v>N/A</v>
      </c>
      <c r="AD117" s="65" t="str">
        <f t="shared" si="42"/>
        <v>No</v>
      </c>
      <c r="AE117" s="68" t="str">
        <f t="shared" si="43"/>
        <v>N/A</v>
      </c>
      <c r="AF117" s="66"/>
    </row>
    <row r="118" spans="1:32" ht="15" hidden="1" customHeight="1">
      <c r="A118" s="66" t="s">
        <v>19</v>
      </c>
      <c r="B118" s="66" t="s">
        <v>27</v>
      </c>
      <c r="C118" s="66" t="str" cm="1">
        <f t="array" ref="C118">_xlfn.IFNA(_xlfn.IFS(B118="Starter","Starters &amp; Sides",B118="Sides","Starters &amp; Sides"),B118)</f>
        <v>Mains</v>
      </c>
      <c r="D118" s="71" t="s">
        <v>3783</v>
      </c>
      <c r="E118" s="76"/>
      <c r="F118" s="13"/>
      <c r="G118" s="13"/>
      <c r="H118" s="13"/>
      <c r="I118" s="13"/>
      <c r="J118" s="13"/>
      <c r="K118" s="13"/>
      <c r="L118" s="13"/>
      <c r="M118" s="13">
        <v>15.99</v>
      </c>
      <c r="N118" s="13">
        <f t="shared" si="29"/>
        <v>15.99</v>
      </c>
      <c r="O118" s="13">
        <v>15.99</v>
      </c>
      <c r="P118" s="15">
        <v>16.5</v>
      </c>
      <c r="Q118" s="337">
        <v>16.5</v>
      </c>
      <c r="R118" s="15" t="str">
        <f t="shared" si="30"/>
        <v>Yes</v>
      </c>
      <c r="S118" s="15" t="str">
        <f t="shared" si="31"/>
        <v>No</v>
      </c>
      <c r="T118" s="221" t="str">
        <f t="shared" si="32"/>
        <v>Yes</v>
      </c>
      <c r="U118" s="223">
        <f t="shared" si="33"/>
        <v>0</v>
      </c>
      <c r="V118" s="221" t="str">
        <f t="shared" si="34"/>
        <v>Yes</v>
      </c>
      <c r="W118" s="223">
        <f t="shared" si="35"/>
        <v>3.1894934333958735E-2</v>
      </c>
      <c r="X118" s="221" t="str">
        <f t="shared" si="36"/>
        <v>Yes</v>
      </c>
      <c r="Y118" s="223">
        <f t="shared" si="37"/>
        <v>3.1894934333958735E-2</v>
      </c>
      <c r="Z118" s="222" t="str">
        <f t="shared" si="38"/>
        <v>Yes</v>
      </c>
      <c r="AA118" s="68">
        <f t="shared" si="39"/>
        <v>3.1894934333958735E-2</v>
      </c>
      <c r="AB118" s="65" t="str">
        <f t="shared" si="40"/>
        <v>No</v>
      </c>
      <c r="AC118" s="68" t="str">
        <f t="shared" si="41"/>
        <v>N/A</v>
      </c>
      <c r="AD118" s="65" t="str">
        <f t="shared" si="42"/>
        <v>No</v>
      </c>
      <c r="AE118" s="68" t="str">
        <f t="shared" si="43"/>
        <v>N/A</v>
      </c>
      <c r="AF118" s="66"/>
    </row>
    <row r="119" spans="1:32" ht="15" hidden="1" customHeight="1">
      <c r="A119" s="66" t="s">
        <v>19</v>
      </c>
      <c r="B119" s="66" t="s">
        <v>27</v>
      </c>
      <c r="C119" s="66" t="str" cm="1">
        <f t="array" ref="C119">_xlfn.IFNA(_xlfn.IFS(B119="Starter","Starters &amp; Sides",B119="Sides","Starters &amp; Sides"),B119)</f>
        <v>Mains</v>
      </c>
      <c r="D119" s="71" t="s">
        <v>3784</v>
      </c>
      <c r="E119" s="76"/>
      <c r="F119" s="13"/>
      <c r="G119" s="13"/>
      <c r="H119" s="13"/>
      <c r="I119" s="13"/>
      <c r="J119" s="13"/>
      <c r="K119" s="13"/>
      <c r="L119" s="13"/>
      <c r="M119" s="13">
        <v>5.69</v>
      </c>
      <c r="N119" s="13">
        <f t="shared" si="29"/>
        <v>5.69</v>
      </c>
      <c r="O119" s="13">
        <v>5.69</v>
      </c>
      <c r="P119" s="15">
        <v>5.99</v>
      </c>
      <c r="Q119" s="337">
        <v>5.99</v>
      </c>
      <c r="R119" s="15" t="str">
        <f t="shared" si="30"/>
        <v>Yes</v>
      </c>
      <c r="S119" s="15" t="str">
        <f t="shared" si="31"/>
        <v>No</v>
      </c>
      <c r="T119" s="221" t="str">
        <f t="shared" si="32"/>
        <v>Yes</v>
      </c>
      <c r="U119" s="223">
        <f t="shared" si="33"/>
        <v>0</v>
      </c>
      <c r="V119" s="221" t="str">
        <f t="shared" si="34"/>
        <v>Yes</v>
      </c>
      <c r="W119" s="223">
        <f t="shared" si="35"/>
        <v>5.2724077328646812E-2</v>
      </c>
      <c r="X119" s="221" t="str">
        <f t="shared" si="36"/>
        <v>Yes</v>
      </c>
      <c r="Y119" s="223">
        <f t="shared" si="37"/>
        <v>5.2724077328646812E-2</v>
      </c>
      <c r="Z119" s="222" t="str">
        <f t="shared" si="38"/>
        <v>Yes</v>
      </c>
      <c r="AA119" s="68">
        <f t="shared" si="39"/>
        <v>5.2724077328646812E-2</v>
      </c>
      <c r="AB119" s="65" t="str">
        <f t="shared" si="40"/>
        <v>No</v>
      </c>
      <c r="AC119" s="68" t="str">
        <f t="shared" si="41"/>
        <v>N/A</v>
      </c>
      <c r="AD119" s="65" t="str">
        <f t="shared" si="42"/>
        <v>No</v>
      </c>
      <c r="AE119" s="68" t="str">
        <f t="shared" si="43"/>
        <v>N/A</v>
      </c>
      <c r="AF119" s="66"/>
    </row>
    <row r="120" spans="1:32" ht="15" hidden="1" customHeight="1">
      <c r="A120" s="66" t="s">
        <v>19</v>
      </c>
      <c r="B120" s="66" t="s">
        <v>27</v>
      </c>
      <c r="C120" s="66" t="str" cm="1">
        <f t="array" ref="C120">_xlfn.IFNA(_xlfn.IFS(B120="Starter","Starters &amp; Sides",B120="Sides","Starters &amp; Sides"),B120)</f>
        <v>Mains</v>
      </c>
      <c r="D120" s="71" t="s">
        <v>3785</v>
      </c>
      <c r="E120" s="76"/>
      <c r="F120" s="13"/>
      <c r="G120" s="13"/>
      <c r="H120" s="13"/>
      <c r="I120" s="13"/>
      <c r="J120" s="13"/>
      <c r="K120" s="13"/>
      <c r="L120" s="13"/>
      <c r="M120" s="13">
        <v>2.99</v>
      </c>
      <c r="N120" s="13">
        <f t="shared" si="29"/>
        <v>2.99</v>
      </c>
      <c r="O120" s="13">
        <v>2.99</v>
      </c>
      <c r="P120" s="15">
        <v>3.49</v>
      </c>
      <c r="Q120" s="337">
        <v>3.49</v>
      </c>
      <c r="R120" s="15" t="str">
        <f t="shared" si="30"/>
        <v>Yes</v>
      </c>
      <c r="S120" s="15" t="str">
        <f t="shared" si="31"/>
        <v>No</v>
      </c>
      <c r="T120" s="221" t="str">
        <f t="shared" si="32"/>
        <v>Yes</v>
      </c>
      <c r="U120" s="223">
        <f t="shared" si="33"/>
        <v>0</v>
      </c>
      <c r="V120" s="221" t="str">
        <f t="shared" si="34"/>
        <v>Yes</v>
      </c>
      <c r="W120" s="223">
        <f t="shared" si="35"/>
        <v>0.16722408026755842</v>
      </c>
      <c r="X120" s="221" t="str">
        <f t="shared" si="36"/>
        <v>Yes</v>
      </c>
      <c r="Y120" s="223">
        <f t="shared" si="37"/>
        <v>0.16722408026755842</v>
      </c>
      <c r="Z120" s="222" t="str">
        <f t="shared" si="38"/>
        <v>Yes</v>
      </c>
      <c r="AA120" s="68">
        <f t="shared" si="39"/>
        <v>0.16722408026755842</v>
      </c>
      <c r="AB120" s="65" t="str">
        <f t="shared" si="40"/>
        <v>No</v>
      </c>
      <c r="AC120" s="68" t="str">
        <f t="shared" si="41"/>
        <v>N/A</v>
      </c>
      <c r="AD120" s="65" t="str">
        <f t="shared" si="42"/>
        <v>No</v>
      </c>
      <c r="AE120" s="68" t="str">
        <f t="shared" si="43"/>
        <v>N/A</v>
      </c>
      <c r="AF120" s="66"/>
    </row>
    <row r="121" spans="1:32" ht="15" hidden="1" customHeight="1">
      <c r="A121" s="66" t="s">
        <v>19</v>
      </c>
      <c r="B121" s="66" t="s">
        <v>27</v>
      </c>
      <c r="C121" s="66" t="str" cm="1">
        <f t="array" ref="C121">_xlfn.IFNA(_xlfn.IFS(B121="Starter","Starters &amp; Sides",B121="Sides","Starters &amp; Sides"),B121)</f>
        <v>Mains</v>
      </c>
      <c r="D121" s="71" t="s">
        <v>3786</v>
      </c>
      <c r="E121" s="76"/>
      <c r="F121" s="13"/>
      <c r="G121" s="13"/>
      <c r="H121" s="13"/>
      <c r="I121" s="13"/>
      <c r="J121" s="13"/>
      <c r="K121" s="13"/>
      <c r="L121" s="13"/>
      <c r="M121" s="13">
        <v>3.49</v>
      </c>
      <c r="N121" s="13">
        <f t="shared" si="29"/>
        <v>3.49</v>
      </c>
      <c r="O121" s="13">
        <v>3.49</v>
      </c>
      <c r="P121" s="15">
        <v>3.99</v>
      </c>
      <c r="Q121" s="337">
        <v>3.99</v>
      </c>
      <c r="R121" s="15" t="str">
        <f t="shared" si="30"/>
        <v>Yes</v>
      </c>
      <c r="S121" s="15" t="str">
        <f t="shared" si="31"/>
        <v>No</v>
      </c>
      <c r="T121" s="221" t="str">
        <f t="shared" si="32"/>
        <v>Yes</v>
      </c>
      <c r="U121" s="223">
        <f t="shared" si="33"/>
        <v>0</v>
      </c>
      <c r="V121" s="221" t="str">
        <f t="shared" si="34"/>
        <v>Yes</v>
      </c>
      <c r="W121" s="223">
        <f t="shared" si="35"/>
        <v>0.14326647564469908</v>
      </c>
      <c r="X121" s="221" t="str">
        <f t="shared" si="36"/>
        <v>Yes</v>
      </c>
      <c r="Y121" s="223">
        <f t="shared" si="37"/>
        <v>0.14326647564469908</v>
      </c>
      <c r="Z121" s="222" t="str">
        <f t="shared" si="38"/>
        <v>Yes</v>
      </c>
      <c r="AA121" s="68">
        <f t="shared" si="39"/>
        <v>0.14326647564469908</v>
      </c>
      <c r="AB121" s="65" t="str">
        <f t="shared" si="40"/>
        <v>No</v>
      </c>
      <c r="AC121" s="68" t="str">
        <f t="shared" si="41"/>
        <v>N/A</v>
      </c>
      <c r="AD121" s="65" t="str">
        <f t="shared" si="42"/>
        <v>No</v>
      </c>
      <c r="AE121" s="68" t="str">
        <f t="shared" si="43"/>
        <v>N/A</v>
      </c>
      <c r="AF121" s="66"/>
    </row>
    <row r="122" spans="1:32" ht="15" hidden="1" customHeight="1">
      <c r="A122" s="66" t="s">
        <v>19</v>
      </c>
      <c r="B122" s="66" t="s">
        <v>27</v>
      </c>
      <c r="C122" s="66" t="str" cm="1">
        <f t="array" ref="C122">_xlfn.IFNA(_xlfn.IFS(B122="Starter","Starters &amp; Sides",B122="Sides","Starters &amp; Sides"),B122)</f>
        <v>Mains</v>
      </c>
      <c r="D122" s="71" t="s">
        <v>3787</v>
      </c>
      <c r="E122" s="76"/>
      <c r="F122" s="13"/>
      <c r="G122" s="13"/>
      <c r="H122" s="13"/>
      <c r="I122" s="13"/>
      <c r="J122" s="13"/>
      <c r="K122" s="13"/>
      <c r="L122" s="13"/>
      <c r="M122" s="13">
        <v>3.49</v>
      </c>
      <c r="N122" s="13">
        <f t="shared" si="29"/>
        <v>3.49</v>
      </c>
      <c r="O122" s="13">
        <v>3.49</v>
      </c>
      <c r="P122" s="15">
        <v>3.99</v>
      </c>
      <c r="Q122" s="337">
        <v>3.99</v>
      </c>
      <c r="R122" s="15" t="str">
        <f t="shared" si="30"/>
        <v>Yes</v>
      </c>
      <c r="S122" s="15" t="str">
        <f t="shared" si="31"/>
        <v>No</v>
      </c>
      <c r="T122" s="221" t="str">
        <f t="shared" si="32"/>
        <v>Yes</v>
      </c>
      <c r="U122" s="223">
        <f t="shared" si="33"/>
        <v>0</v>
      </c>
      <c r="V122" s="221" t="str">
        <f t="shared" si="34"/>
        <v>Yes</v>
      </c>
      <c r="W122" s="223">
        <f t="shared" si="35"/>
        <v>0.14326647564469908</v>
      </c>
      <c r="X122" s="221" t="str">
        <f t="shared" si="36"/>
        <v>Yes</v>
      </c>
      <c r="Y122" s="223">
        <f t="shared" si="37"/>
        <v>0.14326647564469908</v>
      </c>
      <c r="Z122" s="222" t="str">
        <f t="shared" si="38"/>
        <v>Yes</v>
      </c>
      <c r="AA122" s="68">
        <f t="shared" si="39"/>
        <v>0.14326647564469908</v>
      </c>
      <c r="AB122" s="65" t="str">
        <f t="shared" si="40"/>
        <v>No</v>
      </c>
      <c r="AC122" s="68" t="str">
        <f t="shared" si="41"/>
        <v>N/A</v>
      </c>
      <c r="AD122" s="65" t="str">
        <f t="shared" si="42"/>
        <v>No</v>
      </c>
      <c r="AE122" s="68" t="str">
        <f t="shared" si="43"/>
        <v>N/A</v>
      </c>
      <c r="AF122" s="66"/>
    </row>
    <row r="123" spans="1:32" ht="15" hidden="1" customHeight="1">
      <c r="A123" s="66" t="s">
        <v>19</v>
      </c>
      <c r="B123" s="66" t="s">
        <v>27</v>
      </c>
      <c r="C123" s="66" t="str" cm="1">
        <f t="array" ref="C123">_xlfn.IFNA(_xlfn.IFS(B123="Starter","Starters &amp; Sides",B123="Sides","Starters &amp; Sides"),B123)</f>
        <v>Mains</v>
      </c>
      <c r="D123" s="71" t="s">
        <v>3788</v>
      </c>
      <c r="E123" s="76"/>
      <c r="F123" s="13"/>
      <c r="G123" s="13"/>
      <c r="H123" s="13"/>
      <c r="I123" s="13"/>
      <c r="J123" s="13"/>
      <c r="K123" s="13"/>
      <c r="L123" s="13"/>
      <c r="M123" s="13">
        <v>2.99</v>
      </c>
      <c r="N123" s="13">
        <f t="shared" si="29"/>
        <v>2.99</v>
      </c>
      <c r="O123" s="13">
        <v>2.99</v>
      </c>
      <c r="P123" s="15">
        <v>3.49</v>
      </c>
      <c r="Q123" s="337">
        <v>3.49</v>
      </c>
      <c r="R123" s="15" t="str">
        <f t="shared" si="30"/>
        <v>Yes</v>
      </c>
      <c r="S123" s="15" t="str">
        <f t="shared" si="31"/>
        <v>No</v>
      </c>
      <c r="T123" s="221" t="str">
        <f t="shared" si="32"/>
        <v>Yes</v>
      </c>
      <c r="U123" s="223">
        <f t="shared" si="33"/>
        <v>0</v>
      </c>
      <c r="V123" s="221" t="str">
        <f t="shared" si="34"/>
        <v>Yes</v>
      </c>
      <c r="W123" s="223">
        <f t="shared" si="35"/>
        <v>0.16722408026755842</v>
      </c>
      <c r="X123" s="221" t="str">
        <f t="shared" si="36"/>
        <v>Yes</v>
      </c>
      <c r="Y123" s="223">
        <f t="shared" si="37"/>
        <v>0.16722408026755842</v>
      </c>
      <c r="Z123" s="222" t="str">
        <f t="shared" si="38"/>
        <v>Yes</v>
      </c>
      <c r="AA123" s="68">
        <f t="shared" si="39"/>
        <v>0.16722408026755842</v>
      </c>
      <c r="AB123" s="65" t="str">
        <f t="shared" si="40"/>
        <v>No</v>
      </c>
      <c r="AC123" s="68" t="str">
        <f t="shared" si="41"/>
        <v>N/A</v>
      </c>
      <c r="AD123" s="65" t="str">
        <f t="shared" si="42"/>
        <v>No</v>
      </c>
      <c r="AE123" s="68" t="str">
        <f t="shared" si="43"/>
        <v>N/A</v>
      </c>
      <c r="AF123" s="66"/>
    </row>
    <row r="124" spans="1:32" ht="15" hidden="1" customHeight="1">
      <c r="A124" s="66" t="s">
        <v>19</v>
      </c>
      <c r="B124" s="66" t="s">
        <v>27</v>
      </c>
      <c r="C124" s="66" t="str" cm="1">
        <f t="array" ref="C124">_xlfn.IFNA(_xlfn.IFS(B124="Starter","Starters &amp; Sides",B124="Sides","Starters &amp; Sides"),B124)</f>
        <v>Mains</v>
      </c>
      <c r="D124" s="71" t="s">
        <v>3789</v>
      </c>
      <c r="E124" s="76"/>
      <c r="F124" s="13"/>
      <c r="G124" s="13"/>
      <c r="H124" s="13"/>
      <c r="I124" s="13"/>
      <c r="J124" s="13"/>
      <c r="K124" s="13"/>
      <c r="L124" s="13"/>
      <c r="M124" s="13">
        <v>2.99</v>
      </c>
      <c r="N124" s="13">
        <f t="shared" si="29"/>
        <v>2.99</v>
      </c>
      <c r="O124" s="13">
        <v>2.99</v>
      </c>
      <c r="P124" s="15">
        <v>3.49</v>
      </c>
      <c r="Q124" s="337">
        <v>3.49</v>
      </c>
      <c r="R124" s="15" t="str">
        <f t="shared" si="30"/>
        <v>Yes</v>
      </c>
      <c r="S124" s="15" t="str">
        <f t="shared" si="31"/>
        <v>No</v>
      </c>
      <c r="T124" s="221" t="str">
        <f t="shared" si="32"/>
        <v>Yes</v>
      </c>
      <c r="U124" s="223">
        <f t="shared" si="33"/>
        <v>0</v>
      </c>
      <c r="V124" s="221" t="str">
        <f t="shared" si="34"/>
        <v>Yes</v>
      </c>
      <c r="W124" s="223">
        <f t="shared" si="35"/>
        <v>0.16722408026755842</v>
      </c>
      <c r="X124" s="221" t="str">
        <f t="shared" si="36"/>
        <v>Yes</v>
      </c>
      <c r="Y124" s="223">
        <f t="shared" si="37"/>
        <v>0.16722408026755842</v>
      </c>
      <c r="Z124" s="222" t="str">
        <f t="shared" si="38"/>
        <v>Yes</v>
      </c>
      <c r="AA124" s="68">
        <f t="shared" si="39"/>
        <v>0.16722408026755842</v>
      </c>
      <c r="AB124" s="65" t="str">
        <f t="shared" si="40"/>
        <v>No</v>
      </c>
      <c r="AC124" s="68" t="str">
        <f t="shared" si="41"/>
        <v>N/A</v>
      </c>
      <c r="AD124" s="65" t="str">
        <f t="shared" si="42"/>
        <v>No</v>
      </c>
      <c r="AE124" s="68" t="str">
        <f t="shared" si="43"/>
        <v>N/A</v>
      </c>
      <c r="AF124" s="66"/>
    </row>
    <row r="125" spans="1:32" ht="15" hidden="1" customHeight="1">
      <c r="A125" s="66" t="s">
        <v>19</v>
      </c>
      <c r="B125" s="66" t="s">
        <v>27</v>
      </c>
      <c r="C125" s="66" t="str" cm="1">
        <f t="array" ref="C125">_xlfn.IFNA(_xlfn.IFS(B125="Starter","Starters &amp; Sides",B125="Sides","Starters &amp; Sides"),B125)</f>
        <v>Mains</v>
      </c>
      <c r="D125" s="71" t="s">
        <v>3790</v>
      </c>
      <c r="E125" s="76"/>
      <c r="F125" s="13"/>
      <c r="G125" s="13"/>
      <c r="H125" s="13"/>
      <c r="I125" s="13"/>
      <c r="J125" s="13"/>
      <c r="K125" s="13"/>
      <c r="L125" s="13"/>
      <c r="M125" s="13">
        <v>3.49</v>
      </c>
      <c r="N125" s="13">
        <f t="shared" si="29"/>
        <v>3.49</v>
      </c>
      <c r="O125" s="13">
        <v>3.49</v>
      </c>
      <c r="P125" s="15">
        <v>3.99</v>
      </c>
      <c r="Q125" s="337">
        <v>3.99</v>
      </c>
      <c r="R125" s="15" t="str">
        <f t="shared" si="30"/>
        <v>Yes</v>
      </c>
      <c r="S125" s="15" t="str">
        <f t="shared" si="31"/>
        <v>No</v>
      </c>
      <c r="T125" s="221" t="str">
        <f t="shared" si="32"/>
        <v>Yes</v>
      </c>
      <c r="U125" s="223">
        <f t="shared" si="33"/>
        <v>0</v>
      </c>
      <c r="V125" s="221" t="str">
        <f t="shared" si="34"/>
        <v>Yes</v>
      </c>
      <c r="W125" s="223">
        <f t="shared" si="35"/>
        <v>0.14326647564469908</v>
      </c>
      <c r="X125" s="221" t="str">
        <f t="shared" si="36"/>
        <v>Yes</v>
      </c>
      <c r="Y125" s="223">
        <f t="shared" si="37"/>
        <v>0.14326647564469908</v>
      </c>
      <c r="Z125" s="222" t="str">
        <f t="shared" si="38"/>
        <v>Yes</v>
      </c>
      <c r="AA125" s="68">
        <f t="shared" si="39"/>
        <v>0.14326647564469908</v>
      </c>
      <c r="AB125" s="65" t="str">
        <f t="shared" si="40"/>
        <v>No</v>
      </c>
      <c r="AC125" s="68" t="str">
        <f t="shared" si="41"/>
        <v>N/A</v>
      </c>
      <c r="AD125" s="65" t="str">
        <f t="shared" si="42"/>
        <v>No</v>
      </c>
      <c r="AE125" s="68" t="str">
        <f t="shared" si="43"/>
        <v>N/A</v>
      </c>
      <c r="AF125" s="66"/>
    </row>
    <row r="126" spans="1:32" ht="15" hidden="1" customHeight="1">
      <c r="A126" s="66" t="s">
        <v>19</v>
      </c>
      <c r="B126" s="66" t="s">
        <v>27</v>
      </c>
      <c r="C126" s="66" t="str" cm="1">
        <f t="array" ref="C126">_xlfn.IFNA(_xlfn.IFS(B126="Starter","Starters &amp; Sides",B126="Sides","Starters &amp; Sides"),B126)</f>
        <v>Mains</v>
      </c>
      <c r="D126" s="71" t="s">
        <v>3791</v>
      </c>
      <c r="E126" s="76"/>
      <c r="F126" s="13"/>
      <c r="G126" s="13"/>
      <c r="H126" s="13"/>
      <c r="I126" s="13"/>
      <c r="J126" s="13"/>
      <c r="K126" s="13"/>
      <c r="L126" s="13"/>
      <c r="M126" s="13">
        <v>2.99</v>
      </c>
      <c r="N126" s="13">
        <f t="shared" si="29"/>
        <v>2.99</v>
      </c>
      <c r="O126" s="13">
        <v>2.99</v>
      </c>
      <c r="P126" s="15">
        <v>3.49</v>
      </c>
      <c r="Q126" s="337">
        <v>3.49</v>
      </c>
      <c r="R126" s="15" t="str">
        <f t="shared" si="30"/>
        <v>Yes</v>
      </c>
      <c r="S126" s="15" t="str">
        <f t="shared" si="31"/>
        <v>No</v>
      </c>
      <c r="T126" s="221" t="str">
        <f t="shared" si="32"/>
        <v>Yes</v>
      </c>
      <c r="U126" s="223">
        <f t="shared" si="33"/>
        <v>0</v>
      </c>
      <c r="V126" s="221" t="str">
        <f t="shared" si="34"/>
        <v>Yes</v>
      </c>
      <c r="W126" s="223">
        <f t="shared" si="35"/>
        <v>0.16722408026755842</v>
      </c>
      <c r="X126" s="221" t="str">
        <f t="shared" si="36"/>
        <v>Yes</v>
      </c>
      <c r="Y126" s="223">
        <f t="shared" si="37"/>
        <v>0.16722408026755842</v>
      </c>
      <c r="Z126" s="222" t="str">
        <f t="shared" si="38"/>
        <v>Yes</v>
      </c>
      <c r="AA126" s="68">
        <f t="shared" si="39"/>
        <v>0.16722408026755842</v>
      </c>
      <c r="AB126" s="65" t="str">
        <f t="shared" si="40"/>
        <v>No</v>
      </c>
      <c r="AC126" s="68" t="str">
        <f t="shared" si="41"/>
        <v>N/A</v>
      </c>
      <c r="AD126" s="65" t="str">
        <f t="shared" si="42"/>
        <v>No</v>
      </c>
      <c r="AE126" s="68" t="str">
        <f t="shared" si="43"/>
        <v>N/A</v>
      </c>
      <c r="AF126" s="66"/>
    </row>
    <row r="127" spans="1:32" ht="15" hidden="1" customHeight="1">
      <c r="A127" s="66" t="s">
        <v>19</v>
      </c>
      <c r="B127" s="66" t="s">
        <v>27</v>
      </c>
      <c r="C127" s="66" t="str" cm="1">
        <f t="array" ref="C127">_xlfn.IFNA(_xlfn.IFS(B127="Starter","Starters &amp; Sides",B127="Sides","Starters &amp; Sides"),B127)</f>
        <v>Mains</v>
      </c>
      <c r="D127" s="71" t="s">
        <v>3792</v>
      </c>
      <c r="E127" s="76"/>
      <c r="F127" s="13"/>
      <c r="G127" s="13"/>
      <c r="H127" s="13"/>
      <c r="I127" s="13"/>
      <c r="J127" s="13"/>
      <c r="K127" s="13"/>
      <c r="L127" s="13"/>
      <c r="M127" s="13">
        <v>2.99</v>
      </c>
      <c r="N127" s="13">
        <f t="shared" si="29"/>
        <v>2.99</v>
      </c>
      <c r="O127" s="13">
        <v>2.99</v>
      </c>
      <c r="P127" s="15">
        <v>3.49</v>
      </c>
      <c r="Q127" s="337">
        <v>3.49</v>
      </c>
      <c r="R127" s="15" t="str">
        <f t="shared" si="30"/>
        <v>Yes</v>
      </c>
      <c r="S127" s="15" t="str">
        <f t="shared" si="31"/>
        <v>No</v>
      </c>
      <c r="T127" s="221" t="str">
        <f t="shared" si="32"/>
        <v>Yes</v>
      </c>
      <c r="U127" s="223">
        <f t="shared" si="33"/>
        <v>0</v>
      </c>
      <c r="V127" s="221" t="str">
        <f t="shared" si="34"/>
        <v>Yes</v>
      </c>
      <c r="W127" s="223">
        <f t="shared" si="35"/>
        <v>0.16722408026755842</v>
      </c>
      <c r="X127" s="221" t="str">
        <f t="shared" si="36"/>
        <v>Yes</v>
      </c>
      <c r="Y127" s="223">
        <f t="shared" si="37"/>
        <v>0.16722408026755842</v>
      </c>
      <c r="Z127" s="222" t="str">
        <f t="shared" si="38"/>
        <v>Yes</v>
      </c>
      <c r="AA127" s="68">
        <f t="shared" si="39"/>
        <v>0.16722408026755842</v>
      </c>
      <c r="AB127" s="65" t="str">
        <f t="shared" si="40"/>
        <v>No</v>
      </c>
      <c r="AC127" s="68" t="str">
        <f t="shared" si="41"/>
        <v>N/A</v>
      </c>
      <c r="AD127" s="65" t="str">
        <f t="shared" si="42"/>
        <v>No</v>
      </c>
      <c r="AE127" s="68" t="str">
        <f t="shared" si="43"/>
        <v>N/A</v>
      </c>
      <c r="AF127" s="66"/>
    </row>
    <row r="128" spans="1:32" ht="15" hidden="1" customHeight="1">
      <c r="A128" s="66" t="s">
        <v>19</v>
      </c>
      <c r="B128" s="66" t="s">
        <v>27</v>
      </c>
      <c r="C128" s="66" t="str" cm="1">
        <f t="array" ref="C128">_xlfn.IFNA(_xlfn.IFS(B128="Starter","Starters &amp; Sides",B128="Sides","Starters &amp; Sides"),B128)</f>
        <v>Mains</v>
      </c>
      <c r="D128" s="71" t="s">
        <v>3793</v>
      </c>
      <c r="E128" s="76"/>
      <c r="F128" s="13"/>
      <c r="G128" s="13"/>
      <c r="H128" s="13"/>
      <c r="I128" s="13"/>
      <c r="J128" s="13"/>
      <c r="K128" s="13"/>
      <c r="L128" s="13"/>
      <c r="M128" s="13">
        <v>2.99</v>
      </c>
      <c r="N128" s="13">
        <f t="shared" si="29"/>
        <v>2.99</v>
      </c>
      <c r="O128" s="13">
        <v>2.99</v>
      </c>
      <c r="P128" s="15">
        <v>3.49</v>
      </c>
      <c r="Q128" s="337">
        <v>3.49</v>
      </c>
      <c r="R128" s="15" t="str">
        <f t="shared" si="30"/>
        <v>Yes</v>
      </c>
      <c r="S128" s="15" t="str">
        <f t="shared" si="31"/>
        <v>No</v>
      </c>
      <c r="T128" s="221" t="str">
        <f t="shared" si="32"/>
        <v>Yes</v>
      </c>
      <c r="U128" s="223">
        <f t="shared" si="33"/>
        <v>0</v>
      </c>
      <c r="V128" s="221" t="str">
        <f t="shared" si="34"/>
        <v>Yes</v>
      </c>
      <c r="W128" s="223">
        <f t="shared" si="35"/>
        <v>0.16722408026755842</v>
      </c>
      <c r="X128" s="221" t="str">
        <f t="shared" si="36"/>
        <v>Yes</v>
      </c>
      <c r="Y128" s="223">
        <f t="shared" si="37"/>
        <v>0.16722408026755842</v>
      </c>
      <c r="Z128" s="222" t="str">
        <f t="shared" si="38"/>
        <v>Yes</v>
      </c>
      <c r="AA128" s="68">
        <f t="shared" si="39"/>
        <v>0.16722408026755842</v>
      </c>
      <c r="AB128" s="65" t="str">
        <f t="shared" si="40"/>
        <v>No</v>
      </c>
      <c r="AC128" s="68" t="str">
        <f t="shared" si="41"/>
        <v>N/A</v>
      </c>
      <c r="AD128" s="65" t="str">
        <f t="shared" si="42"/>
        <v>No</v>
      </c>
      <c r="AE128" s="68" t="str">
        <f t="shared" si="43"/>
        <v>N/A</v>
      </c>
      <c r="AF128" s="66"/>
    </row>
    <row r="129" spans="1:32" ht="15" hidden="1" customHeight="1">
      <c r="A129" s="66" t="s">
        <v>19</v>
      </c>
      <c r="B129" s="66" t="s">
        <v>27</v>
      </c>
      <c r="C129" s="66" t="str" cm="1">
        <f t="array" ref="C129">_xlfn.IFNA(_xlfn.IFS(B129="Starter","Starters &amp; Sides",B129="Sides","Starters &amp; Sides"),B129)</f>
        <v>Mains</v>
      </c>
      <c r="D129" s="71" t="s">
        <v>3794</v>
      </c>
      <c r="E129" s="76"/>
      <c r="F129" s="13"/>
      <c r="G129" s="13"/>
      <c r="H129" s="13"/>
      <c r="I129" s="13"/>
      <c r="J129" s="13"/>
      <c r="K129" s="13"/>
      <c r="L129" s="13"/>
      <c r="M129" s="13">
        <v>1.99</v>
      </c>
      <c r="N129" s="13">
        <f t="shared" si="29"/>
        <v>1.99</v>
      </c>
      <c r="O129" s="13">
        <v>1.99</v>
      </c>
      <c r="P129" s="15">
        <v>1.99</v>
      </c>
      <c r="Q129" s="337">
        <v>1.99</v>
      </c>
      <c r="R129" s="15" t="str">
        <f t="shared" si="30"/>
        <v>Yes</v>
      </c>
      <c r="S129" s="15" t="str">
        <f t="shared" si="31"/>
        <v>No</v>
      </c>
      <c r="T129" s="221" t="str">
        <f t="shared" si="32"/>
        <v>Yes</v>
      </c>
      <c r="U129" s="223">
        <f t="shared" si="33"/>
        <v>0</v>
      </c>
      <c r="V129" s="221" t="str">
        <f t="shared" si="34"/>
        <v>Yes</v>
      </c>
      <c r="W129" s="223">
        <f t="shared" si="35"/>
        <v>0</v>
      </c>
      <c r="X129" s="221" t="str">
        <f t="shared" si="36"/>
        <v>Yes</v>
      </c>
      <c r="Y129" s="223">
        <f t="shared" si="37"/>
        <v>0</v>
      </c>
      <c r="Z129" s="222" t="str">
        <f t="shared" si="38"/>
        <v>Yes</v>
      </c>
      <c r="AA129" s="68">
        <f t="shared" si="39"/>
        <v>0</v>
      </c>
      <c r="AB129" s="65" t="str">
        <f t="shared" si="40"/>
        <v>No</v>
      </c>
      <c r="AC129" s="68" t="str">
        <f t="shared" si="41"/>
        <v>N/A</v>
      </c>
      <c r="AD129" s="65" t="str">
        <f t="shared" si="42"/>
        <v>No</v>
      </c>
      <c r="AE129" s="68" t="str">
        <f t="shared" si="43"/>
        <v>N/A</v>
      </c>
      <c r="AF129" s="66"/>
    </row>
    <row r="130" spans="1:32" ht="15" hidden="1" customHeight="1">
      <c r="A130" s="66" t="s">
        <v>19</v>
      </c>
      <c r="B130" s="66" t="s">
        <v>27</v>
      </c>
      <c r="C130" s="66" t="str" cm="1">
        <f t="array" ref="C130">_xlfn.IFNA(_xlfn.IFS(B130="Starter","Starters &amp; Sides",B130="Sides","Starters &amp; Sides"),B130)</f>
        <v>Mains</v>
      </c>
      <c r="D130" s="71" t="s">
        <v>3795</v>
      </c>
      <c r="E130" s="76"/>
      <c r="F130" s="13"/>
      <c r="G130" s="13"/>
      <c r="H130" s="13"/>
      <c r="I130" s="13"/>
      <c r="J130" s="13"/>
      <c r="K130" s="13"/>
      <c r="L130" s="13"/>
      <c r="M130" s="13">
        <v>1.99</v>
      </c>
      <c r="N130" s="13">
        <f t="shared" si="29"/>
        <v>1.99</v>
      </c>
      <c r="O130" s="13">
        <v>1.99</v>
      </c>
      <c r="P130" s="15">
        <v>1.99</v>
      </c>
      <c r="Q130" s="337">
        <v>1.99</v>
      </c>
      <c r="R130" s="15" t="str">
        <f t="shared" si="30"/>
        <v>Yes</v>
      </c>
      <c r="S130" s="15" t="str">
        <f t="shared" si="31"/>
        <v>No</v>
      </c>
      <c r="T130" s="221" t="str">
        <f t="shared" si="32"/>
        <v>Yes</v>
      </c>
      <c r="U130" s="223">
        <f t="shared" si="33"/>
        <v>0</v>
      </c>
      <c r="V130" s="221" t="str">
        <f t="shared" si="34"/>
        <v>Yes</v>
      </c>
      <c r="W130" s="223">
        <f t="shared" si="35"/>
        <v>0</v>
      </c>
      <c r="X130" s="221" t="str">
        <f t="shared" si="36"/>
        <v>Yes</v>
      </c>
      <c r="Y130" s="223">
        <f t="shared" si="37"/>
        <v>0</v>
      </c>
      <c r="Z130" s="222" t="str">
        <f t="shared" si="38"/>
        <v>Yes</v>
      </c>
      <c r="AA130" s="68">
        <f t="shared" si="39"/>
        <v>0</v>
      </c>
      <c r="AB130" s="65" t="str">
        <f t="shared" si="40"/>
        <v>No</v>
      </c>
      <c r="AC130" s="68" t="str">
        <f t="shared" si="41"/>
        <v>N/A</v>
      </c>
      <c r="AD130" s="65" t="str">
        <f t="shared" si="42"/>
        <v>No</v>
      </c>
      <c r="AE130" s="68" t="str">
        <f t="shared" si="43"/>
        <v>N/A</v>
      </c>
      <c r="AF130" s="66"/>
    </row>
    <row r="131" spans="1:32" ht="15" hidden="1" customHeight="1">
      <c r="A131" s="66" t="s">
        <v>19</v>
      </c>
      <c r="B131" s="66" t="s">
        <v>3550</v>
      </c>
      <c r="C131" s="66" t="str" cm="1">
        <f t="array" ref="C131">_xlfn.IFNA(_xlfn.IFS(B131="Starter","Starters &amp; Sides",B131="Sides","Starters &amp; Sides"),B131)</f>
        <v>Kids</v>
      </c>
      <c r="D131" s="85" t="s">
        <v>3796</v>
      </c>
      <c r="E131" s="76"/>
      <c r="F131" s="13"/>
      <c r="G131" s="13"/>
      <c r="H131" s="13"/>
      <c r="I131" s="13"/>
      <c r="J131" s="13"/>
      <c r="K131" s="13"/>
      <c r="L131" s="13"/>
      <c r="M131" s="13">
        <v>2.99</v>
      </c>
      <c r="N131" s="13">
        <f t="shared" si="29"/>
        <v>2.99</v>
      </c>
      <c r="O131" s="13">
        <v>2.99</v>
      </c>
      <c r="P131" s="15">
        <v>2.99</v>
      </c>
      <c r="Q131" s="337">
        <v>2.99</v>
      </c>
      <c r="R131" s="15" t="str">
        <f t="shared" si="30"/>
        <v>Yes</v>
      </c>
      <c r="S131" s="15" t="str">
        <f t="shared" si="31"/>
        <v>No</v>
      </c>
      <c r="T131" s="221" t="str">
        <f t="shared" si="32"/>
        <v>Yes</v>
      </c>
      <c r="U131" s="223">
        <f t="shared" si="33"/>
        <v>0</v>
      </c>
      <c r="V131" s="221" t="str">
        <f t="shared" si="34"/>
        <v>Yes</v>
      </c>
      <c r="W131" s="223">
        <f t="shared" si="35"/>
        <v>0</v>
      </c>
      <c r="X131" s="221" t="str">
        <f t="shared" si="36"/>
        <v>Yes</v>
      </c>
      <c r="Y131" s="223">
        <f t="shared" si="37"/>
        <v>0</v>
      </c>
      <c r="Z131" s="222" t="str">
        <f t="shared" si="38"/>
        <v>Yes</v>
      </c>
      <c r="AA131" s="68">
        <f t="shared" si="39"/>
        <v>0</v>
      </c>
      <c r="AB131" s="65" t="str">
        <f t="shared" si="40"/>
        <v>No</v>
      </c>
      <c r="AC131" s="68" t="str">
        <f t="shared" si="41"/>
        <v>N/A</v>
      </c>
      <c r="AD131" s="65" t="str">
        <f t="shared" si="42"/>
        <v>No</v>
      </c>
      <c r="AE131" s="68" t="str">
        <f t="shared" si="43"/>
        <v>N/A</v>
      </c>
      <c r="AF131" s="66"/>
    </row>
    <row r="132" spans="1:32" ht="15" hidden="1" customHeight="1">
      <c r="A132" s="66" t="s">
        <v>19</v>
      </c>
      <c r="B132" s="66" t="s">
        <v>3550</v>
      </c>
      <c r="C132" s="66" t="str" cm="1">
        <f t="array" ref="C132">_xlfn.IFNA(_xlfn.IFS(B132="Starter","Starters &amp; Sides",B132="Sides","Starters &amp; Sides"),B132)</f>
        <v>Kids</v>
      </c>
      <c r="D132" s="85" t="s">
        <v>3797</v>
      </c>
      <c r="E132" s="76"/>
      <c r="F132" s="13"/>
      <c r="G132" s="13"/>
      <c r="H132" s="13"/>
      <c r="I132" s="13"/>
      <c r="J132" s="13"/>
      <c r="K132" s="13"/>
      <c r="L132" s="13"/>
      <c r="M132" s="13">
        <v>2.99</v>
      </c>
      <c r="N132" s="13">
        <f t="shared" si="29"/>
        <v>2.99</v>
      </c>
      <c r="O132" s="13">
        <v>2.99</v>
      </c>
      <c r="P132" s="15">
        <v>2.99</v>
      </c>
      <c r="Q132" s="337">
        <v>2.99</v>
      </c>
      <c r="R132" s="15" t="str">
        <f t="shared" si="30"/>
        <v>Yes</v>
      </c>
      <c r="S132" s="15" t="str">
        <f t="shared" si="31"/>
        <v>No</v>
      </c>
      <c r="T132" s="221" t="str">
        <f t="shared" si="32"/>
        <v>Yes</v>
      </c>
      <c r="U132" s="223">
        <f t="shared" si="33"/>
        <v>0</v>
      </c>
      <c r="V132" s="221" t="str">
        <f t="shared" si="34"/>
        <v>Yes</v>
      </c>
      <c r="W132" s="223">
        <f t="shared" si="35"/>
        <v>0</v>
      </c>
      <c r="X132" s="221" t="str">
        <f t="shared" si="36"/>
        <v>Yes</v>
      </c>
      <c r="Y132" s="223">
        <f t="shared" si="37"/>
        <v>0</v>
      </c>
      <c r="Z132" s="222" t="str">
        <f t="shared" si="38"/>
        <v>Yes</v>
      </c>
      <c r="AA132" s="68">
        <f t="shared" si="39"/>
        <v>0</v>
      </c>
      <c r="AB132" s="65" t="str">
        <f t="shared" si="40"/>
        <v>No</v>
      </c>
      <c r="AC132" s="68" t="str">
        <f t="shared" si="41"/>
        <v>N/A</v>
      </c>
      <c r="AD132" s="65" t="str">
        <f t="shared" si="42"/>
        <v>No</v>
      </c>
      <c r="AE132" s="68" t="str">
        <f t="shared" si="43"/>
        <v>N/A</v>
      </c>
      <c r="AF132" s="66"/>
    </row>
    <row r="133" spans="1:32" ht="14.5" hidden="1" customHeight="1">
      <c r="A133" s="66" t="s">
        <v>19</v>
      </c>
      <c r="B133" s="66" t="s">
        <v>3550</v>
      </c>
      <c r="C133" s="66" t="str" cm="1">
        <f t="array" ref="C133">_xlfn.IFNA(_xlfn.IFS(B133="Starter","Starters &amp; Sides",B133="Sides","Starters &amp; Sides"),B133)</f>
        <v>Kids</v>
      </c>
      <c r="D133" s="71" t="s">
        <v>3798</v>
      </c>
      <c r="E133" s="76"/>
      <c r="F133" s="13"/>
      <c r="G133" s="13"/>
      <c r="H133" s="13"/>
      <c r="I133" s="13"/>
      <c r="J133" s="13"/>
      <c r="K133" s="13"/>
      <c r="L133" s="13"/>
      <c r="M133" s="13">
        <v>2.99</v>
      </c>
      <c r="N133" s="13">
        <f t="shared" si="29"/>
        <v>2.99</v>
      </c>
      <c r="O133" s="13">
        <v>2.99</v>
      </c>
      <c r="P133" s="15">
        <v>2.99</v>
      </c>
      <c r="Q133" s="337">
        <v>2.99</v>
      </c>
      <c r="R133" s="15" t="str">
        <f t="shared" si="30"/>
        <v>Yes</v>
      </c>
      <c r="S133" s="15" t="str">
        <f t="shared" si="31"/>
        <v>No</v>
      </c>
      <c r="T133" s="221" t="str">
        <f t="shared" si="32"/>
        <v>Yes</v>
      </c>
      <c r="U133" s="223">
        <f t="shared" si="33"/>
        <v>0</v>
      </c>
      <c r="V133" s="221" t="str">
        <f t="shared" si="34"/>
        <v>Yes</v>
      </c>
      <c r="W133" s="223">
        <f t="shared" si="35"/>
        <v>0</v>
      </c>
      <c r="X133" s="221" t="str">
        <f t="shared" si="36"/>
        <v>Yes</v>
      </c>
      <c r="Y133" s="223">
        <f t="shared" si="37"/>
        <v>0</v>
      </c>
      <c r="Z133" s="222" t="str">
        <f t="shared" si="38"/>
        <v>Yes</v>
      </c>
      <c r="AA133" s="68">
        <f t="shared" si="39"/>
        <v>0</v>
      </c>
      <c r="AB133" s="65" t="str">
        <f t="shared" si="40"/>
        <v>No</v>
      </c>
      <c r="AC133" s="68" t="str">
        <f t="shared" si="41"/>
        <v>N/A</v>
      </c>
      <c r="AD133" s="65" t="str">
        <f t="shared" si="42"/>
        <v>No</v>
      </c>
      <c r="AE133" s="68" t="str">
        <f t="shared" si="43"/>
        <v>N/A</v>
      </c>
      <c r="AF133" s="66"/>
    </row>
    <row r="134" spans="1:32" hidden="1">
      <c r="A134" s="66" t="s">
        <v>19</v>
      </c>
      <c r="B134" s="66" t="s">
        <v>3550</v>
      </c>
      <c r="C134" s="66" t="str" cm="1">
        <f t="array" ref="C134">_xlfn.IFNA(_xlfn.IFS(B134="Starter","Starters &amp; Sides",B134="Sides","Starters &amp; Sides"),B134)</f>
        <v>Kids</v>
      </c>
      <c r="D134" s="71" t="s">
        <v>3799</v>
      </c>
      <c r="E134" s="76"/>
      <c r="F134" s="13"/>
      <c r="G134" s="13"/>
      <c r="H134" s="13"/>
      <c r="I134" s="13"/>
      <c r="J134" s="13"/>
      <c r="K134" s="13"/>
      <c r="L134" s="13"/>
      <c r="M134" s="13">
        <v>2.99</v>
      </c>
      <c r="N134" s="13">
        <f t="shared" si="29"/>
        <v>2.99</v>
      </c>
      <c r="O134" s="13">
        <v>2.99</v>
      </c>
      <c r="P134" s="15">
        <v>2.99</v>
      </c>
      <c r="Q134" s="337">
        <v>2.99</v>
      </c>
      <c r="R134" s="15" t="str">
        <f t="shared" si="30"/>
        <v>Yes</v>
      </c>
      <c r="S134" s="15" t="str">
        <f t="shared" si="31"/>
        <v>No</v>
      </c>
      <c r="T134" s="221" t="str">
        <f t="shared" si="32"/>
        <v>Yes</v>
      </c>
      <c r="U134" s="223">
        <f t="shared" si="33"/>
        <v>0</v>
      </c>
      <c r="V134" s="221" t="str">
        <f t="shared" si="34"/>
        <v>Yes</v>
      </c>
      <c r="W134" s="223">
        <f t="shared" si="35"/>
        <v>0</v>
      </c>
      <c r="X134" s="221" t="str">
        <f t="shared" si="36"/>
        <v>Yes</v>
      </c>
      <c r="Y134" s="223">
        <f t="shared" si="37"/>
        <v>0</v>
      </c>
      <c r="Z134" s="222" t="str">
        <f t="shared" si="38"/>
        <v>Yes</v>
      </c>
      <c r="AA134" s="68">
        <f t="shared" si="39"/>
        <v>0</v>
      </c>
      <c r="AB134" s="65" t="str">
        <f t="shared" si="40"/>
        <v>No</v>
      </c>
      <c r="AC134" s="68" t="str">
        <f t="shared" si="41"/>
        <v>N/A</v>
      </c>
      <c r="AD134" s="65" t="str">
        <f t="shared" si="42"/>
        <v>No</v>
      </c>
      <c r="AE134" s="68" t="str">
        <f t="shared" si="43"/>
        <v>N/A</v>
      </c>
      <c r="AF134" s="66"/>
    </row>
    <row r="135" spans="1:32" hidden="1">
      <c r="A135" s="66" t="s">
        <v>19</v>
      </c>
      <c r="B135" s="66" t="s">
        <v>3550</v>
      </c>
      <c r="C135" s="66" t="str" cm="1">
        <f t="array" ref="C135">_xlfn.IFNA(_xlfn.IFS(B135="Starter","Starters &amp; Sides",B135="Sides","Starters &amp; Sides"),B135)</f>
        <v>Kids</v>
      </c>
      <c r="D135" s="71" t="s">
        <v>3800</v>
      </c>
      <c r="E135" s="76"/>
      <c r="F135" s="13"/>
      <c r="G135" s="13"/>
      <c r="H135" s="13"/>
      <c r="I135" s="13"/>
      <c r="J135" s="13"/>
      <c r="K135" s="13"/>
      <c r="L135" s="13"/>
      <c r="M135" s="13">
        <v>2.99</v>
      </c>
      <c r="N135" s="13">
        <f t="shared" si="29"/>
        <v>2.99</v>
      </c>
      <c r="O135" s="13">
        <v>2.99</v>
      </c>
      <c r="P135" s="15">
        <v>2.99</v>
      </c>
      <c r="Q135" s="337">
        <v>2.99</v>
      </c>
      <c r="R135" s="15" t="str">
        <f t="shared" si="30"/>
        <v>Yes</v>
      </c>
      <c r="S135" s="15" t="str">
        <f t="shared" si="31"/>
        <v>No</v>
      </c>
      <c r="T135" s="221" t="str">
        <f t="shared" si="32"/>
        <v>Yes</v>
      </c>
      <c r="U135" s="223">
        <f t="shared" si="33"/>
        <v>0</v>
      </c>
      <c r="V135" s="221" t="str">
        <f t="shared" si="34"/>
        <v>Yes</v>
      </c>
      <c r="W135" s="223">
        <f t="shared" si="35"/>
        <v>0</v>
      </c>
      <c r="X135" s="221" t="str">
        <f t="shared" si="36"/>
        <v>Yes</v>
      </c>
      <c r="Y135" s="223">
        <f t="shared" si="37"/>
        <v>0</v>
      </c>
      <c r="Z135" s="222" t="str">
        <f t="shared" si="38"/>
        <v>Yes</v>
      </c>
      <c r="AA135" s="68">
        <f t="shared" si="39"/>
        <v>0</v>
      </c>
      <c r="AB135" s="65" t="str">
        <f t="shared" si="40"/>
        <v>No</v>
      </c>
      <c r="AC135" s="68" t="str">
        <f t="shared" si="41"/>
        <v>N/A</v>
      </c>
      <c r="AD135" s="65" t="str">
        <f t="shared" si="42"/>
        <v>No</v>
      </c>
      <c r="AE135" s="68" t="str">
        <f t="shared" si="43"/>
        <v>N/A</v>
      </c>
      <c r="AF135" s="66"/>
    </row>
    <row r="136" spans="1:32" ht="15" customHeight="1">
      <c r="A136" s="66" t="s">
        <v>19</v>
      </c>
      <c r="B136" s="66" t="s">
        <v>86</v>
      </c>
      <c r="C136" s="66" t="str" cm="1">
        <f t="array" ref="C136">_xlfn.IFNA(_xlfn.IFS(B136="Starter","Starters &amp; Sides",B136="Sides","Starters &amp; Sides"),B136)</f>
        <v>Starters &amp; Sides</v>
      </c>
      <c r="D136" s="71" t="s">
        <v>3801</v>
      </c>
      <c r="E136" s="75"/>
      <c r="F136" s="13"/>
      <c r="G136" s="13"/>
      <c r="H136" s="13"/>
      <c r="I136" s="13"/>
      <c r="J136" s="13"/>
      <c r="K136" s="13"/>
      <c r="L136" s="13"/>
      <c r="M136" s="13">
        <v>1.99</v>
      </c>
      <c r="N136" s="13">
        <v>1.99</v>
      </c>
      <c r="O136" s="13">
        <v>1.99</v>
      </c>
      <c r="P136" s="15">
        <v>1.99</v>
      </c>
      <c r="Q136" s="337">
        <v>1.99</v>
      </c>
      <c r="R136" s="15" t="str">
        <f t="shared" si="30"/>
        <v>Yes</v>
      </c>
      <c r="S136" s="15" t="str">
        <f t="shared" si="31"/>
        <v>No</v>
      </c>
      <c r="T136" s="221" t="str">
        <f t="shared" si="32"/>
        <v>Yes</v>
      </c>
      <c r="U136" s="223">
        <f t="shared" si="33"/>
        <v>0</v>
      </c>
      <c r="V136" s="221" t="str">
        <f t="shared" si="34"/>
        <v>Yes</v>
      </c>
      <c r="W136" s="223">
        <f t="shared" si="35"/>
        <v>0</v>
      </c>
      <c r="X136" s="221" t="str">
        <f t="shared" si="36"/>
        <v>Yes</v>
      </c>
      <c r="Y136" s="223">
        <f t="shared" si="37"/>
        <v>0</v>
      </c>
      <c r="Z136" s="222" t="str">
        <f t="shared" si="38"/>
        <v>Yes</v>
      </c>
      <c r="AA136" s="68">
        <f t="shared" si="39"/>
        <v>0</v>
      </c>
      <c r="AB136" s="65" t="str">
        <f t="shared" si="40"/>
        <v>No</v>
      </c>
      <c r="AC136" s="68" t="str">
        <f t="shared" si="41"/>
        <v>N/A</v>
      </c>
      <c r="AD136" s="65" t="str">
        <f t="shared" si="42"/>
        <v>No</v>
      </c>
      <c r="AE136" s="68" t="str">
        <f t="shared" si="43"/>
        <v>N/A</v>
      </c>
      <c r="AF136" s="66"/>
    </row>
    <row r="137" spans="1:32" ht="15" customHeight="1">
      <c r="A137" s="66" t="s">
        <v>19</v>
      </c>
      <c r="B137" s="66" t="s">
        <v>86</v>
      </c>
      <c r="C137" s="66" t="str" cm="1">
        <f t="array" ref="C137">_xlfn.IFNA(_xlfn.IFS(B137="Starter","Starters &amp; Sides",B137="Sides","Starters &amp; Sides"),B137)</f>
        <v>Starters &amp; Sides</v>
      </c>
      <c r="D137" s="159" t="s">
        <v>3802</v>
      </c>
      <c r="E137" s="75"/>
      <c r="F137" s="13"/>
      <c r="G137" s="13"/>
      <c r="H137" s="13"/>
      <c r="I137" s="13"/>
      <c r="J137" s="13"/>
      <c r="K137" s="13"/>
      <c r="L137" s="13"/>
      <c r="M137" s="13">
        <v>2.99</v>
      </c>
      <c r="N137" s="13">
        <v>2.99</v>
      </c>
      <c r="O137" s="13">
        <v>2.99</v>
      </c>
      <c r="P137" s="15">
        <v>2.99</v>
      </c>
      <c r="Q137" s="337">
        <v>2.99</v>
      </c>
      <c r="R137" s="15" t="str">
        <f t="shared" si="30"/>
        <v>Yes</v>
      </c>
      <c r="S137" s="15" t="str">
        <f t="shared" si="31"/>
        <v>No</v>
      </c>
      <c r="T137" s="221" t="str">
        <f t="shared" si="32"/>
        <v>Yes</v>
      </c>
      <c r="U137" s="223">
        <f t="shared" si="33"/>
        <v>0</v>
      </c>
      <c r="V137" s="221" t="str">
        <f t="shared" si="34"/>
        <v>Yes</v>
      </c>
      <c r="W137" s="223">
        <f t="shared" si="35"/>
        <v>0</v>
      </c>
      <c r="X137" s="221" t="str">
        <f t="shared" si="36"/>
        <v>Yes</v>
      </c>
      <c r="Y137" s="223">
        <f t="shared" si="37"/>
        <v>0</v>
      </c>
      <c r="Z137" s="222" t="str">
        <f t="shared" si="38"/>
        <v>Yes</v>
      </c>
      <c r="AA137" s="68">
        <f t="shared" si="39"/>
        <v>0</v>
      </c>
      <c r="AB137" s="65" t="str">
        <f t="shared" si="40"/>
        <v>No</v>
      </c>
      <c r="AC137" s="68" t="str">
        <f t="shared" si="41"/>
        <v>N/A</v>
      </c>
      <c r="AD137" s="65" t="str">
        <f t="shared" si="42"/>
        <v>No</v>
      </c>
      <c r="AE137" s="68" t="str">
        <f t="shared" si="43"/>
        <v>N/A</v>
      </c>
      <c r="AF137" s="66"/>
    </row>
    <row r="138" spans="1:32">
      <c r="A138" s="66" t="s">
        <v>19</v>
      </c>
      <c r="B138" s="66" t="s">
        <v>86</v>
      </c>
      <c r="C138" s="66" t="str" cm="1">
        <f t="array" ref="C138">_xlfn.IFNA(_xlfn.IFS(B138="Starter","Starters &amp; Sides",B138="Sides","Starters &amp; Sides"),B138)</f>
        <v>Starters &amp; Sides</v>
      </c>
      <c r="D138" s="71" t="s">
        <v>1582</v>
      </c>
      <c r="E138" s="75"/>
      <c r="F138" s="13"/>
      <c r="G138" s="13"/>
      <c r="H138" s="13"/>
      <c r="I138" s="13"/>
      <c r="J138" s="13"/>
      <c r="K138" s="13"/>
      <c r="L138" s="13"/>
      <c r="M138" s="13">
        <v>2.99</v>
      </c>
      <c r="N138" s="13">
        <v>2.99</v>
      </c>
      <c r="O138" s="13">
        <v>2.99</v>
      </c>
      <c r="P138" s="15">
        <v>2.99</v>
      </c>
      <c r="Q138" s="337">
        <v>2.99</v>
      </c>
      <c r="R138" s="15" t="str">
        <f t="shared" si="30"/>
        <v>Yes</v>
      </c>
      <c r="S138" s="15" t="str">
        <f t="shared" si="31"/>
        <v>No</v>
      </c>
      <c r="T138" s="221" t="str">
        <f t="shared" si="32"/>
        <v>Yes</v>
      </c>
      <c r="U138" s="223">
        <f t="shared" si="33"/>
        <v>0</v>
      </c>
      <c r="V138" s="221" t="str">
        <f t="shared" si="34"/>
        <v>Yes</v>
      </c>
      <c r="W138" s="223">
        <f t="shared" si="35"/>
        <v>0</v>
      </c>
      <c r="X138" s="221" t="str">
        <f t="shared" si="36"/>
        <v>Yes</v>
      </c>
      <c r="Y138" s="223">
        <f t="shared" si="37"/>
        <v>0</v>
      </c>
      <c r="Z138" s="222" t="str">
        <f t="shared" si="38"/>
        <v>Yes</v>
      </c>
      <c r="AA138" s="68">
        <f t="shared" si="39"/>
        <v>0</v>
      </c>
      <c r="AB138" s="65" t="str">
        <f t="shared" si="40"/>
        <v>No</v>
      </c>
      <c r="AC138" s="68" t="str">
        <f t="shared" si="41"/>
        <v>N/A</v>
      </c>
      <c r="AD138" s="65" t="str">
        <f t="shared" si="42"/>
        <v>No</v>
      </c>
      <c r="AE138" s="68" t="str">
        <f t="shared" si="43"/>
        <v>N/A</v>
      </c>
      <c r="AF138" s="66"/>
    </row>
    <row r="139" spans="1:32">
      <c r="A139" s="66" t="s">
        <v>19</v>
      </c>
      <c r="B139" s="66" t="s">
        <v>86</v>
      </c>
      <c r="C139" s="66" t="str" cm="1">
        <f t="array" ref="C139">_xlfn.IFNA(_xlfn.IFS(B139="Starter","Starters &amp; Sides",B139="Sides","Starters &amp; Sides"),B139)</f>
        <v>Starters &amp; Sides</v>
      </c>
      <c r="D139" s="159" t="s">
        <v>3803</v>
      </c>
      <c r="E139" s="75"/>
      <c r="F139" s="13"/>
      <c r="G139" s="13"/>
      <c r="H139" s="13"/>
      <c r="I139" s="13"/>
      <c r="J139" s="13"/>
      <c r="K139" s="13"/>
      <c r="L139" s="13"/>
      <c r="M139" s="13">
        <v>3.99</v>
      </c>
      <c r="N139" s="13">
        <v>3.99</v>
      </c>
      <c r="O139" s="13">
        <v>3.99</v>
      </c>
      <c r="P139" s="15">
        <v>3.99</v>
      </c>
      <c r="Q139" s="337">
        <v>3.99</v>
      </c>
      <c r="R139" s="15" t="str">
        <f t="shared" si="30"/>
        <v>Yes</v>
      </c>
      <c r="S139" s="15" t="str">
        <f t="shared" si="31"/>
        <v>No</v>
      </c>
      <c r="T139" s="221" t="str">
        <f t="shared" si="32"/>
        <v>Yes</v>
      </c>
      <c r="U139" s="223">
        <f t="shared" si="33"/>
        <v>0</v>
      </c>
      <c r="V139" s="221" t="str">
        <f t="shared" si="34"/>
        <v>Yes</v>
      </c>
      <c r="W139" s="223">
        <f t="shared" si="35"/>
        <v>0</v>
      </c>
      <c r="X139" s="221" t="str">
        <f t="shared" si="36"/>
        <v>Yes</v>
      </c>
      <c r="Y139" s="223">
        <f t="shared" si="37"/>
        <v>0</v>
      </c>
      <c r="Z139" s="222" t="str">
        <f t="shared" si="38"/>
        <v>Yes</v>
      </c>
      <c r="AA139" s="68">
        <f t="shared" si="39"/>
        <v>0</v>
      </c>
      <c r="AB139" s="65" t="str">
        <f t="shared" si="40"/>
        <v>No</v>
      </c>
      <c r="AC139" s="68" t="str">
        <f t="shared" si="41"/>
        <v>N/A</v>
      </c>
      <c r="AD139" s="65" t="str">
        <f t="shared" si="42"/>
        <v>No</v>
      </c>
      <c r="AE139" s="68" t="str">
        <f t="shared" si="43"/>
        <v>N/A</v>
      </c>
      <c r="AF139" s="66"/>
    </row>
    <row r="140" spans="1:32">
      <c r="A140" s="66" t="s">
        <v>19</v>
      </c>
      <c r="B140" s="66" t="s">
        <v>86</v>
      </c>
      <c r="C140" s="66" t="str" cm="1">
        <f t="array" ref="C140">_xlfn.IFNA(_xlfn.IFS(B140="Starter","Starters &amp; Sides",B140="Sides","Starters &amp; Sides"),B140)</f>
        <v>Starters &amp; Sides</v>
      </c>
      <c r="D140" s="159" t="s">
        <v>3804</v>
      </c>
      <c r="E140" s="75"/>
      <c r="F140" s="13"/>
      <c r="G140" s="13"/>
      <c r="H140" s="13"/>
      <c r="I140" s="13"/>
      <c r="J140" s="13"/>
      <c r="K140" s="13"/>
      <c r="L140" s="13"/>
      <c r="M140" s="13"/>
      <c r="N140" s="13"/>
      <c r="O140" s="13">
        <v>2.99</v>
      </c>
      <c r="P140" s="15">
        <v>2.99</v>
      </c>
      <c r="Q140" s="337">
        <v>2.99</v>
      </c>
      <c r="R140" s="15" t="str">
        <f t="shared" si="30"/>
        <v>Yes</v>
      </c>
      <c r="S140" s="15" t="str">
        <f t="shared" si="31"/>
        <v>No</v>
      </c>
      <c r="T140" s="221" t="str">
        <f t="shared" si="32"/>
        <v>Yes</v>
      </c>
      <c r="U140" s="223">
        <f t="shared" si="33"/>
        <v>0</v>
      </c>
      <c r="V140" s="221" t="str">
        <f t="shared" si="34"/>
        <v>Yes</v>
      </c>
      <c r="W140" s="223">
        <f t="shared" si="35"/>
        <v>0</v>
      </c>
      <c r="X140" s="221" t="str">
        <f t="shared" si="36"/>
        <v>No</v>
      </c>
      <c r="Y140" s="223" t="str">
        <f t="shared" si="37"/>
        <v>N/A</v>
      </c>
      <c r="Z140" s="222" t="str">
        <f t="shared" si="38"/>
        <v>No</v>
      </c>
      <c r="AA140" s="68" t="str">
        <f t="shared" si="39"/>
        <v>N/A</v>
      </c>
      <c r="AB140" s="65" t="str">
        <f t="shared" si="40"/>
        <v>No</v>
      </c>
      <c r="AC140" s="68" t="str">
        <f t="shared" si="41"/>
        <v>N/A</v>
      </c>
      <c r="AD140" s="65" t="str">
        <f t="shared" si="42"/>
        <v>No</v>
      </c>
      <c r="AE140" s="68" t="str">
        <f t="shared" si="43"/>
        <v>N/A</v>
      </c>
      <c r="AF140" s="66"/>
    </row>
    <row r="141" spans="1:32">
      <c r="A141" s="66" t="s">
        <v>19</v>
      </c>
      <c r="B141" s="66" t="s">
        <v>86</v>
      </c>
      <c r="C141" s="66" t="str" cm="1">
        <f t="array" ref="C141">_xlfn.IFNA(_xlfn.IFS(B141="Starter","Starters &amp; Sides",B141="Sides","Starters &amp; Sides"),B141)</f>
        <v>Starters &amp; Sides</v>
      </c>
      <c r="D141" s="71" t="s">
        <v>2536</v>
      </c>
      <c r="E141" s="75"/>
      <c r="F141" s="12"/>
      <c r="G141" s="12"/>
      <c r="H141" s="12"/>
      <c r="I141" s="12"/>
      <c r="J141" s="13"/>
      <c r="K141" s="13"/>
      <c r="L141" s="13"/>
      <c r="M141" s="13">
        <v>3.5</v>
      </c>
      <c r="N141" s="13">
        <f t="shared" si="29"/>
        <v>3.5</v>
      </c>
      <c r="O141" s="13">
        <v>3.5</v>
      </c>
      <c r="P141" s="15">
        <v>3.5</v>
      </c>
      <c r="Q141" s="337">
        <v>3.5</v>
      </c>
      <c r="R141" s="15" t="str">
        <f t="shared" si="30"/>
        <v>Yes</v>
      </c>
      <c r="S141" s="15" t="str">
        <f t="shared" si="31"/>
        <v>No</v>
      </c>
      <c r="T141" s="221" t="str">
        <f t="shared" si="32"/>
        <v>Yes</v>
      </c>
      <c r="U141" s="223">
        <f t="shared" si="33"/>
        <v>0</v>
      </c>
      <c r="V141" s="221" t="str">
        <f t="shared" si="34"/>
        <v>Yes</v>
      </c>
      <c r="W141" s="223">
        <f t="shared" si="35"/>
        <v>0</v>
      </c>
      <c r="X141" s="221" t="str">
        <f t="shared" si="36"/>
        <v>Yes</v>
      </c>
      <c r="Y141" s="223">
        <f t="shared" si="37"/>
        <v>0</v>
      </c>
      <c r="Z141" s="222" t="str">
        <f t="shared" si="38"/>
        <v>Yes</v>
      </c>
      <c r="AA141" s="68">
        <f t="shared" si="39"/>
        <v>0</v>
      </c>
      <c r="AB141" s="65" t="str">
        <f t="shared" si="40"/>
        <v>No</v>
      </c>
      <c r="AC141" s="68" t="str">
        <f t="shared" si="41"/>
        <v>N/A</v>
      </c>
      <c r="AD141" s="65" t="str">
        <f t="shared" si="42"/>
        <v>No</v>
      </c>
      <c r="AE141" s="68" t="str">
        <f t="shared" si="43"/>
        <v>N/A</v>
      </c>
      <c r="AF141" s="66"/>
    </row>
    <row r="142" spans="1:32">
      <c r="A142" s="66" t="s">
        <v>19</v>
      </c>
      <c r="B142" s="66" t="s">
        <v>86</v>
      </c>
      <c r="C142" s="66" t="str" cm="1">
        <f t="array" ref="C142">_xlfn.IFNA(_xlfn.IFS(B142="Starter","Starters &amp; Sides",B142="Sides","Starters &amp; Sides"),B142)</f>
        <v>Starters &amp; Sides</v>
      </c>
      <c r="D142" s="71" t="s">
        <v>3805</v>
      </c>
      <c r="E142" s="75"/>
      <c r="F142" s="12"/>
      <c r="G142" s="12"/>
      <c r="H142" s="12"/>
      <c r="I142" s="12"/>
      <c r="J142" s="13"/>
      <c r="K142" s="13"/>
      <c r="L142" s="13"/>
      <c r="M142" s="13">
        <v>2.59</v>
      </c>
      <c r="N142" s="13">
        <f t="shared" si="29"/>
        <v>2.59</v>
      </c>
      <c r="O142" s="13">
        <v>2.59</v>
      </c>
      <c r="P142" s="21">
        <v>2.59</v>
      </c>
      <c r="Q142" s="339">
        <v>2.59</v>
      </c>
      <c r="R142" s="15" t="str">
        <f t="shared" si="30"/>
        <v>Yes</v>
      </c>
      <c r="S142" s="15" t="str">
        <f t="shared" si="31"/>
        <v>No</v>
      </c>
      <c r="T142" s="221" t="str">
        <f t="shared" si="32"/>
        <v>Yes</v>
      </c>
      <c r="U142" s="223">
        <f t="shared" si="33"/>
        <v>0</v>
      </c>
      <c r="V142" s="221" t="str">
        <f t="shared" si="34"/>
        <v>Yes</v>
      </c>
      <c r="W142" s="223">
        <f t="shared" si="35"/>
        <v>0</v>
      </c>
      <c r="X142" s="221" t="str">
        <f t="shared" si="36"/>
        <v>Yes</v>
      </c>
      <c r="Y142" s="223">
        <f t="shared" si="37"/>
        <v>0</v>
      </c>
      <c r="Z142" s="222" t="str">
        <f t="shared" si="38"/>
        <v>Yes</v>
      </c>
      <c r="AA142" s="68">
        <f t="shared" si="39"/>
        <v>0</v>
      </c>
      <c r="AB142" s="65" t="str">
        <f t="shared" si="40"/>
        <v>No</v>
      </c>
      <c r="AC142" s="68" t="str">
        <f t="shared" si="41"/>
        <v>N/A</v>
      </c>
      <c r="AD142" s="65" t="str">
        <f t="shared" si="42"/>
        <v>No</v>
      </c>
      <c r="AE142" s="68" t="str">
        <f t="shared" si="43"/>
        <v>N/A</v>
      </c>
      <c r="AF142" s="66"/>
    </row>
    <row r="143" spans="1:32">
      <c r="A143" s="66" t="s">
        <v>19</v>
      </c>
      <c r="B143" s="66" t="s">
        <v>86</v>
      </c>
      <c r="C143" s="66" t="str" cm="1">
        <f t="array" ref="C143">_xlfn.IFNA(_xlfn.IFS(B143="Starter","Starters &amp; Sides",B143="Sides","Starters &amp; Sides"),B143)</f>
        <v>Starters &amp; Sides</v>
      </c>
      <c r="D143" s="71" t="s">
        <v>3806</v>
      </c>
      <c r="E143" s="75"/>
      <c r="F143" s="12"/>
      <c r="G143" s="12"/>
      <c r="H143" s="12"/>
      <c r="I143" s="12"/>
      <c r="J143" s="13"/>
      <c r="K143" s="13"/>
      <c r="L143" s="13"/>
      <c r="M143" s="13">
        <v>1.59</v>
      </c>
      <c r="N143" s="13">
        <f t="shared" si="29"/>
        <v>1.59</v>
      </c>
      <c r="O143" s="372">
        <v>1.59</v>
      </c>
      <c r="P143" s="4">
        <v>1.59</v>
      </c>
      <c r="Q143" s="338">
        <v>1.59</v>
      </c>
      <c r="R143" s="15" t="str">
        <f t="shared" si="30"/>
        <v>Yes</v>
      </c>
      <c r="S143" s="15" t="str">
        <f t="shared" si="31"/>
        <v>No</v>
      </c>
      <c r="T143" s="221" t="str">
        <f t="shared" si="32"/>
        <v>Yes</v>
      </c>
      <c r="U143" s="223">
        <f t="shared" si="33"/>
        <v>0</v>
      </c>
      <c r="V143" s="221" t="str">
        <f t="shared" si="34"/>
        <v>Yes</v>
      </c>
      <c r="W143" s="223">
        <f t="shared" si="35"/>
        <v>0</v>
      </c>
      <c r="X143" s="221" t="str">
        <f t="shared" si="36"/>
        <v>Yes</v>
      </c>
      <c r="Y143" s="223">
        <f t="shared" si="37"/>
        <v>0</v>
      </c>
      <c r="Z143" s="222" t="str">
        <f t="shared" si="38"/>
        <v>Yes</v>
      </c>
      <c r="AA143" s="68">
        <f t="shared" si="39"/>
        <v>0</v>
      </c>
      <c r="AB143" s="65" t="str">
        <f t="shared" si="40"/>
        <v>No</v>
      </c>
      <c r="AC143" s="68" t="str">
        <f t="shared" si="41"/>
        <v>N/A</v>
      </c>
      <c r="AD143" s="65" t="str">
        <f t="shared" si="42"/>
        <v>No</v>
      </c>
      <c r="AE143" s="68" t="str">
        <f t="shared" si="43"/>
        <v>N/A</v>
      </c>
      <c r="AF143" s="66"/>
    </row>
    <row r="144" spans="1:32">
      <c r="A144" s="66" t="s">
        <v>19</v>
      </c>
      <c r="B144" s="66" t="s">
        <v>86</v>
      </c>
      <c r="C144" s="66" t="str" cm="1">
        <f t="array" ref="C144">_xlfn.IFNA(_xlfn.IFS(B144="Starter","Starters &amp; Sides",B144="Sides","Starters &amp; Sides"),B144)</f>
        <v>Starters &amp; Sides</v>
      </c>
      <c r="D144" s="71" t="s">
        <v>3807</v>
      </c>
      <c r="E144" s="75"/>
      <c r="F144" s="12"/>
      <c r="G144" s="12"/>
      <c r="H144" s="12"/>
      <c r="I144" s="12"/>
      <c r="J144" s="13"/>
      <c r="K144" s="13"/>
      <c r="L144" s="13"/>
      <c r="M144" s="13">
        <v>1</v>
      </c>
      <c r="N144" s="13">
        <f t="shared" si="29"/>
        <v>1</v>
      </c>
      <c r="O144" s="372">
        <v>1</v>
      </c>
      <c r="P144" s="4">
        <v>1</v>
      </c>
      <c r="Q144" s="338">
        <v>1</v>
      </c>
      <c r="R144" s="15" t="str">
        <f t="shared" si="30"/>
        <v>Yes</v>
      </c>
      <c r="S144" s="15" t="str">
        <f t="shared" si="31"/>
        <v>No</v>
      </c>
      <c r="T144" s="221" t="str">
        <f t="shared" si="32"/>
        <v>Yes</v>
      </c>
      <c r="U144" s="223">
        <f t="shared" si="33"/>
        <v>0</v>
      </c>
      <c r="V144" s="221" t="str">
        <f t="shared" si="34"/>
        <v>Yes</v>
      </c>
      <c r="W144" s="223">
        <f t="shared" si="35"/>
        <v>0</v>
      </c>
      <c r="X144" s="221" t="str">
        <f t="shared" si="36"/>
        <v>Yes</v>
      </c>
      <c r="Y144" s="223">
        <f t="shared" si="37"/>
        <v>0</v>
      </c>
      <c r="Z144" s="222" t="str">
        <f t="shared" si="38"/>
        <v>Yes</v>
      </c>
      <c r="AA144" s="68">
        <f t="shared" si="39"/>
        <v>0</v>
      </c>
      <c r="AB144" s="65" t="str">
        <f t="shared" si="40"/>
        <v>No</v>
      </c>
      <c r="AC144" s="68" t="str">
        <f t="shared" si="41"/>
        <v>N/A</v>
      </c>
      <c r="AD144" s="65" t="str">
        <f t="shared" si="42"/>
        <v>No</v>
      </c>
      <c r="AE144" s="68" t="str">
        <f t="shared" si="43"/>
        <v>N/A</v>
      </c>
      <c r="AF144" s="66"/>
    </row>
    <row r="145" spans="1:32">
      <c r="A145" s="66" t="s">
        <v>19</v>
      </c>
      <c r="B145" s="66" t="s">
        <v>86</v>
      </c>
      <c r="C145" s="66" t="str" cm="1">
        <f t="array" ref="C145">_xlfn.IFNA(_xlfn.IFS(B145="Starter","Starters &amp; Sides",B145="Sides","Starters &amp; Sides"),B145)</f>
        <v>Starters &amp; Sides</v>
      </c>
      <c r="D145" s="71" t="s">
        <v>3808</v>
      </c>
      <c r="E145" s="75"/>
      <c r="F145" s="12"/>
      <c r="G145" s="12"/>
      <c r="H145" s="12"/>
      <c r="I145" s="12"/>
      <c r="J145" s="13"/>
      <c r="K145" s="13"/>
      <c r="L145" s="13"/>
      <c r="M145" s="13">
        <v>1.59</v>
      </c>
      <c r="N145" s="13">
        <f t="shared" si="29"/>
        <v>1.59</v>
      </c>
      <c r="O145" s="372">
        <v>1.59</v>
      </c>
      <c r="P145" s="4">
        <v>1.59</v>
      </c>
      <c r="Q145" s="338">
        <v>1.59</v>
      </c>
      <c r="R145" s="15" t="str">
        <f t="shared" si="30"/>
        <v>Yes</v>
      </c>
      <c r="S145" s="15" t="str">
        <f t="shared" si="31"/>
        <v>No</v>
      </c>
      <c r="T145" s="221" t="str">
        <f t="shared" si="32"/>
        <v>Yes</v>
      </c>
      <c r="U145" s="223">
        <f t="shared" si="33"/>
        <v>0</v>
      </c>
      <c r="V145" s="221" t="str">
        <f t="shared" si="34"/>
        <v>Yes</v>
      </c>
      <c r="W145" s="223">
        <f t="shared" si="35"/>
        <v>0</v>
      </c>
      <c r="X145" s="221" t="str">
        <f t="shared" si="36"/>
        <v>Yes</v>
      </c>
      <c r="Y145" s="223">
        <f t="shared" si="37"/>
        <v>0</v>
      </c>
      <c r="Z145" s="222" t="str">
        <f t="shared" si="38"/>
        <v>Yes</v>
      </c>
      <c r="AA145" s="68">
        <f t="shared" si="39"/>
        <v>0</v>
      </c>
      <c r="AB145" s="65" t="str">
        <f t="shared" si="40"/>
        <v>No</v>
      </c>
      <c r="AC145" s="68" t="str">
        <f t="shared" si="41"/>
        <v>N/A</v>
      </c>
      <c r="AD145" s="65" t="str">
        <f t="shared" si="42"/>
        <v>No</v>
      </c>
      <c r="AE145" s="68" t="str">
        <f t="shared" si="43"/>
        <v>N/A</v>
      </c>
      <c r="AF145" s="66"/>
    </row>
    <row r="146" spans="1:32">
      <c r="A146" s="66" t="s">
        <v>19</v>
      </c>
      <c r="B146" s="66" t="s">
        <v>86</v>
      </c>
      <c r="C146" s="66" t="str" cm="1">
        <f t="array" ref="C146">_xlfn.IFNA(_xlfn.IFS(B146="Starter","Starters &amp; Sides",B146="Sides","Starters &amp; Sides"),B146)</f>
        <v>Starters &amp; Sides</v>
      </c>
      <c r="D146" s="71" t="s">
        <v>3809</v>
      </c>
      <c r="E146" s="75"/>
      <c r="F146" s="12"/>
      <c r="G146" s="12"/>
      <c r="H146" s="12"/>
      <c r="I146" s="12"/>
      <c r="J146" s="13"/>
      <c r="K146" s="13"/>
      <c r="L146" s="13"/>
      <c r="M146" s="13">
        <v>2.59</v>
      </c>
      <c r="N146" s="13">
        <f t="shared" si="29"/>
        <v>2.59</v>
      </c>
      <c r="O146" s="372">
        <v>2.99</v>
      </c>
      <c r="P146" s="4">
        <v>2.99</v>
      </c>
      <c r="Q146" s="338">
        <v>2.99</v>
      </c>
      <c r="R146" s="15" t="str">
        <f t="shared" si="30"/>
        <v>Yes</v>
      </c>
      <c r="S146" s="15" t="str">
        <f t="shared" si="31"/>
        <v>No</v>
      </c>
      <c r="T146" s="221" t="str">
        <f t="shared" si="32"/>
        <v>Yes</v>
      </c>
      <c r="U146" s="223">
        <f t="shared" si="33"/>
        <v>0</v>
      </c>
      <c r="V146" s="221" t="str">
        <f t="shared" si="34"/>
        <v>Yes</v>
      </c>
      <c r="W146" s="223">
        <f t="shared" si="35"/>
        <v>0</v>
      </c>
      <c r="X146" s="221" t="str">
        <f t="shared" si="36"/>
        <v>Yes</v>
      </c>
      <c r="Y146" s="223">
        <f t="shared" si="37"/>
        <v>0.15444015444015458</v>
      </c>
      <c r="Z146" s="222" t="str">
        <f t="shared" si="38"/>
        <v>Yes</v>
      </c>
      <c r="AA146" s="68">
        <f t="shared" si="39"/>
        <v>0.15444015444015458</v>
      </c>
      <c r="AB146" s="65" t="str">
        <f t="shared" si="40"/>
        <v>No</v>
      </c>
      <c r="AC146" s="68" t="str">
        <f t="shared" si="41"/>
        <v>N/A</v>
      </c>
      <c r="AD146" s="65" t="str">
        <f t="shared" si="42"/>
        <v>No</v>
      </c>
      <c r="AE146" s="68" t="str">
        <f t="shared" si="43"/>
        <v>N/A</v>
      </c>
      <c r="AF146" s="66"/>
    </row>
    <row r="147" spans="1:32">
      <c r="A147" s="66" t="s">
        <v>19</v>
      </c>
      <c r="B147" s="66" t="s">
        <v>86</v>
      </c>
      <c r="C147" s="66" t="str" cm="1">
        <f t="array" ref="C147">_xlfn.IFNA(_xlfn.IFS(B147="Starter","Starters &amp; Sides",B147="Sides","Starters &amp; Sides"),B147)</f>
        <v>Starters &amp; Sides</v>
      </c>
      <c r="D147" s="159" t="s">
        <v>3810</v>
      </c>
      <c r="E147" s="75"/>
      <c r="F147" s="12"/>
      <c r="G147" s="12"/>
      <c r="H147" s="12"/>
      <c r="I147" s="12"/>
      <c r="J147" s="13"/>
      <c r="K147" s="13"/>
      <c r="L147" s="13"/>
      <c r="M147" s="13"/>
      <c r="N147" s="13"/>
      <c r="O147" s="372">
        <v>1.59</v>
      </c>
      <c r="P147" s="4">
        <v>1.59</v>
      </c>
      <c r="Q147" s="338">
        <v>1.59</v>
      </c>
      <c r="R147" s="15" t="str">
        <f t="shared" si="30"/>
        <v>Yes</v>
      </c>
      <c r="S147" s="15" t="str">
        <f t="shared" si="31"/>
        <v>No</v>
      </c>
      <c r="T147" s="221" t="str">
        <f t="shared" si="32"/>
        <v>Yes</v>
      </c>
      <c r="U147" s="223">
        <f t="shared" si="33"/>
        <v>0</v>
      </c>
      <c r="V147" s="221" t="str">
        <f t="shared" si="34"/>
        <v>Yes</v>
      </c>
      <c r="W147" s="223">
        <f t="shared" si="35"/>
        <v>0</v>
      </c>
      <c r="X147" s="221" t="str">
        <f t="shared" si="36"/>
        <v>No</v>
      </c>
      <c r="Y147" s="223" t="str">
        <f t="shared" si="37"/>
        <v>N/A</v>
      </c>
      <c r="Z147" s="222" t="str">
        <f t="shared" si="38"/>
        <v>No</v>
      </c>
      <c r="AA147" s="68" t="str">
        <f t="shared" si="39"/>
        <v>N/A</v>
      </c>
      <c r="AB147" s="65" t="str">
        <f t="shared" si="40"/>
        <v>No</v>
      </c>
      <c r="AC147" s="68" t="str">
        <f t="shared" si="41"/>
        <v>N/A</v>
      </c>
      <c r="AD147" s="65" t="str">
        <f t="shared" si="42"/>
        <v>No</v>
      </c>
      <c r="AE147" s="68" t="str">
        <f t="shared" si="43"/>
        <v>N/A</v>
      </c>
      <c r="AF147" s="66"/>
    </row>
    <row r="148" spans="1:32">
      <c r="A148" s="66" t="s">
        <v>19</v>
      </c>
      <c r="B148" s="66" t="s">
        <v>86</v>
      </c>
      <c r="C148" s="66" t="str" cm="1">
        <f t="array" ref="C148">_xlfn.IFNA(_xlfn.IFS(B148="Starter","Starters &amp; Sides",B148="Sides","Starters &amp; Sides"),B148)</f>
        <v>Starters &amp; Sides</v>
      </c>
      <c r="D148" s="71" t="s">
        <v>3811</v>
      </c>
      <c r="E148" s="75"/>
      <c r="F148" s="12"/>
      <c r="G148" s="12"/>
      <c r="H148" s="12"/>
      <c r="I148" s="12"/>
      <c r="J148" s="13"/>
      <c r="K148" s="13"/>
      <c r="L148" s="13"/>
      <c r="M148" s="13">
        <v>1.99</v>
      </c>
      <c r="N148" s="13">
        <f t="shared" si="29"/>
        <v>1.99</v>
      </c>
      <c r="O148" s="372">
        <v>1.99</v>
      </c>
      <c r="P148" s="4">
        <v>1.99</v>
      </c>
      <c r="Q148" s="338">
        <v>1.99</v>
      </c>
      <c r="R148" s="15" t="str">
        <f t="shared" si="30"/>
        <v>Yes</v>
      </c>
      <c r="S148" s="15" t="str">
        <f t="shared" si="31"/>
        <v>No</v>
      </c>
      <c r="T148" s="221" t="str">
        <f t="shared" si="32"/>
        <v>Yes</v>
      </c>
      <c r="U148" s="223">
        <f t="shared" si="33"/>
        <v>0</v>
      </c>
      <c r="V148" s="221" t="str">
        <f t="shared" si="34"/>
        <v>Yes</v>
      </c>
      <c r="W148" s="223">
        <f t="shared" si="35"/>
        <v>0</v>
      </c>
      <c r="X148" s="221" t="str">
        <f t="shared" si="36"/>
        <v>Yes</v>
      </c>
      <c r="Y148" s="223">
        <f t="shared" si="37"/>
        <v>0</v>
      </c>
      <c r="Z148" s="222" t="str">
        <f t="shared" si="38"/>
        <v>Yes</v>
      </c>
      <c r="AA148" s="68">
        <f t="shared" si="39"/>
        <v>0</v>
      </c>
      <c r="AB148" s="65" t="str">
        <f t="shared" si="40"/>
        <v>No</v>
      </c>
      <c r="AC148" s="68" t="str">
        <f t="shared" si="41"/>
        <v>N/A</v>
      </c>
      <c r="AD148" s="65" t="str">
        <f t="shared" si="42"/>
        <v>No</v>
      </c>
      <c r="AE148" s="68" t="str">
        <f t="shared" si="43"/>
        <v>N/A</v>
      </c>
      <c r="AF148" s="66"/>
    </row>
    <row r="149" spans="1:32">
      <c r="A149" s="66" t="s">
        <v>19</v>
      </c>
      <c r="B149" s="66" t="s">
        <v>86</v>
      </c>
      <c r="C149" s="66" t="str" cm="1">
        <f t="array" ref="C149">_xlfn.IFNA(_xlfn.IFS(B149="Starter","Starters &amp; Sides",B149="Sides","Starters &amp; Sides"),B149)</f>
        <v>Starters &amp; Sides</v>
      </c>
      <c r="D149" s="71" t="s">
        <v>3812</v>
      </c>
      <c r="E149" s="75"/>
      <c r="F149" s="12"/>
      <c r="G149" s="12"/>
      <c r="H149" s="12"/>
      <c r="I149" s="12"/>
      <c r="J149" s="13"/>
      <c r="K149" s="13"/>
      <c r="L149" s="13"/>
      <c r="M149" s="13">
        <v>2.99</v>
      </c>
      <c r="N149" s="13">
        <f t="shared" si="29"/>
        <v>2.99</v>
      </c>
      <c r="O149" s="378"/>
      <c r="P149" s="4"/>
      <c r="Q149" s="338"/>
      <c r="R149" s="15" t="str">
        <f t="shared" si="30"/>
        <v>No</v>
      </c>
      <c r="S149" s="15" t="str">
        <f t="shared" si="31"/>
        <v>No</v>
      </c>
      <c r="T149" s="221" t="str">
        <f t="shared" si="32"/>
        <v>No</v>
      </c>
      <c r="U149" s="223" t="str">
        <f t="shared" si="33"/>
        <v>N/A</v>
      </c>
      <c r="V149" s="221" t="str">
        <f t="shared" si="34"/>
        <v>No</v>
      </c>
      <c r="W149" s="223" t="str">
        <f t="shared" si="35"/>
        <v>N/A</v>
      </c>
      <c r="X149" s="221" t="str">
        <f t="shared" si="36"/>
        <v>No</v>
      </c>
      <c r="Y149" s="223" t="str">
        <f t="shared" si="37"/>
        <v>N/A</v>
      </c>
      <c r="Z149" s="222" t="str">
        <f t="shared" si="38"/>
        <v>No</v>
      </c>
      <c r="AA149" s="68" t="str">
        <f t="shared" si="39"/>
        <v>N/A</v>
      </c>
      <c r="AB149" s="65" t="str">
        <f t="shared" si="40"/>
        <v>No</v>
      </c>
      <c r="AC149" s="68" t="str">
        <f t="shared" si="41"/>
        <v>N/A</v>
      </c>
      <c r="AD149" s="65" t="str">
        <f t="shared" si="42"/>
        <v>No</v>
      </c>
      <c r="AE149" s="68" t="str">
        <f t="shared" si="43"/>
        <v>N/A</v>
      </c>
      <c r="AF149" s="66"/>
    </row>
    <row r="150" spans="1:32">
      <c r="A150" s="66" t="s">
        <v>19</v>
      </c>
      <c r="B150" s="66" t="s">
        <v>86</v>
      </c>
      <c r="C150" s="66" t="str" cm="1">
        <f t="array" ref="C150">_xlfn.IFNA(_xlfn.IFS(B150="Starter","Starters &amp; Sides",B150="Sides","Starters &amp; Sides"),B150)</f>
        <v>Starters &amp; Sides</v>
      </c>
      <c r="D150" s="71" t="s">
        <v>1672</v>
      </c>
      <c r="E150" s="75"/>
      <c r="F150" s="12"/>
      <c r="G150" s="12"/>
      <c r="H150" s="12"/>
      <c r="I150" s="12"/>
      <c r="J150" s="13"/>
      <c r="K150" s="13"/>
      <c r="L150" s="13"/>
      <c r="M150" s="13">
        <v>2.99</v>
      </c>
      <c r="N150" s="13">
        <f t="shared" si="29"/>
        <v>2.99</v>
      </c>
      <c r="O150" s="378"/>
      <c r="P150" s="4"/>
      <c r="Q150" s="338"/>
      <c r="R150" s="15" t="str">
        <f t="shared" si="30"/>
        <v>No</v>
      </c>
      <c r="S150" s="15" t="str">
        <f t="shared" si="31"/>
        <v>No</v>
      </c>
      <c r="T150" s="221" t="str">
        <f t="shared" si="32"/>
        <v>No</v>
      </c>
      <c r="U150" s="223" t="str">
        <f t="shared" si="33"/>
        <v>N/A</v>
      </c>
      <c r="V150" s="221" t="str">
        <f t="shared" si="34"/>
        <v>No</v>
      </c>
      <c r="W150" s="223" t="str">
        <f t="shared" si="35"/>
        <v>N/A</v>
      </c>
      <c r="X150" s="221" t="str">
        <f t="shared" si="36"/>
        <v>No</v>
      </c>
      <c r="Y150" s="223" t="str">
        <f t="shared" si="37"/>
        <v>N/A</v>
      </c>
      <c r="Z150" s="222" t="str">
        <f t="shared" si="38"/>
        <v>No</v>
      </c>
      <c r="AA150" s="68" t="str">
        <f t="shared" si="39"/>
        <v>N/A</v>
      </c>
      <c r="AB150" s="65" t="str">
        <f t="shared" si="40"/>
        <v>No</v>
      </c>
      <c r="AC150" s="68" t="str">
        <f t="shared" si="41"/>
        <v>N/A</v>
      </c>
      <c r="AD150" s="65" t="str">
        <f t="shared" si="42"/>
        <v>No</v>
      </c>
      <c r="AE150" s="68" t="str">
        <f t="shared" si="43"/>
        <v>N/A</v>
      </c>
      <c r="AF150" s="66"/>
    </row>
    <row r="151" spans="1:32" hidden="1">
      <c r="A151" s="66" t="s">
        <v>19</v>
      </c>
      <c r="B151" s="66" t="s">
        <v>28</v>
      </c>
      <c r="C151" s="66" t="str" cm="1">
        <f t="array" ref="C151">_xlfn.IFNA(_xlfn.IFS(B151="Starter","Starters &amp; Sides",B151="Sides","Starters &amp; Sides"),B151)</f>
        <v>Drinks</v>
      </c>
      <c r="D151" s="71" t="s">
        <v>3813</v>
      </c>
      <c r="E151" s="76"/>
      <c r="F151" s="13"/>
      <c r="G151" s="13"/>
      <c r="H151" s="13"/>
      <c r="I151" s="13"/>
      <c r="J151" s="13"/>
      <c r="K151" s="13"/>
      <c r="L151" s="13"/>
      <c r="M151" s="13">
        <v>4.5</v>
      </c>
      <c r="N151" s="13">
        <f t="shared" si="29"/>
        <v>4.5</v>
      </c>
      <c r="O151" s="378"/>
      <c r="P151" s="4"/>
      <c r="Q151" s="338"/>
      <c r="R151" s="15" t="str">
        <f t="shared" si="30"/>
        <v>No</v>
      </c>
      <c r="S151" s="15" t="str">
        <f t="shared" si="31"/>
        <v>No</v>
      </c>
      <c r="T151" s="221" t="str">
        <f t="shared" si="32"/>
        <v>No</v>
      </c>
      <c r="U151" s="223" t="str">
        <f t="shared" si="33"/>
        <v>N/A</v>
      </c>
      <c r="V151" s="221" t="str">
        <f t="shared" si="34"/>
        <v>No</v>
      </c>
      <c r="W151" s="223" t="str">
        <f t="shared" si="35"/>
        <v>N/A</v>
      </c>
      <c r="X151" s="221" t="str">
        <f t="shared" si="36"/>
        <v>No</v>
      </c>
      <c r="Y151" s="223" t="str">
        <f t="shared" si="37"/>
        <v>N/A</v>
      </c>
      <c r="Z151" s="222" t="str">
        <f t="shared" si="38"/>
        <v>No</v>
      </c>
      <c r="AA151" s="68" t="str">
        <f t="shared" si="39"/>
        <v>N/A</v>
      </c>
      <c r="AB151" s="65" t="str">
        <f t="shared" si="40"/>
        <v>No</v>
      </c>
      <c r="AC151" s="68" t="str">
        <f t="shared" si="41"/>
        <v>N/A</v>
      </c>
      <c r="AD151" s="65" t="str">
        <f t="shared" si="42"/>
        <v>No</v>
      </c>
      <c r="AE151" s="68" t="str">
        <f t="shared" si="43"/>
        <v>N/A</v>
      </c>
      <c r="AF151" s="66"/>
    </row>
    <row r="152" spans="1:32" hidden="1">
      <c r="A152" s="66" t="s">
        <v>19</v>
      </c>
      <c r="B152" s="66" t="s">
        <v>28</v>
      </c>
      <c r="C152" s="66" t="str" cm="1">
        <f t="array" ref="C152">_xlfn.IFNA(_xlfn.IFS(B152="Starter","Starters &amp; Sides",B152="Sides","Starters &amp; Sides"),B152)</f>
        <v>Drinks</v>
      </c>
      <c r="D152" s="71" t="s">
        <v>3814</v>
      </c>
      <c r="E152" s="76"/>
      <c r="F152" s="13"/>
      <c r="G152" s="13"/>
      <c r="H152" s="13"/>
      <c r="I152" s="13"/>
      <c r="J152" s="13"/>
      <c r="K152" s="13"/>
      <c r="L152" s="13"/>
      <c r="M152" s="13">
        <v>4.5</v>
      </c>
      <c r="N152" s="13">
        <f t="shared" si="29"/>
        <v>4.5</v>
      </c>
      <c r="O152" s="372">
        <v>4.5</v>
      </c>
      <c r="P152" s="4">
        <v>4.5</v>
      </c>
      <c r="Q152" s="338">
        <v>4.5</v>
      </c>
      <c r="R152" s="15" t="str">
        <f t="shared" si="30"/>
        <v>Yes</v>
      </c>
      <c r="S152" s="15" t="str">
        <f t="shared" si="31"/>
        <v>No</v>
      </c>
      <c r="T152" s="221" t="str">
        <f t="shared" si="32"/>
        <v>Yes</v>
      </c>
      <c r="U152" s="223">
        <f t="shared" si="33"/>
        <v>0</v>
      </c>
      <c r="V152" s="221" t="str">
        <f t="shared" si="34"/>
        <v>Yes</v>
      </c>
      <c r="W152" s="223">
        <f t="shared" si="35"/>
        <v>0</v>
      </c>
      <c r="X152" s="221" t="str">
        <f t="shared" si="36"/>
        <v>Yes</v>
      </c>
      <c r="Y152" s="223">
        <f t="shared" si="37"/>
        <v>0</v>
      </c>
      <c r="Z152" s="222" t="str">
        <f t="shared" si="38"/>
        <v>Yes</v>
      </c>
      <c r="AA152" s="68">
        <f t="shared" si="39"/>
        <v>0</v>
      </c>
      <c r="AB152" s="65" t="str">
        <f t="shared" si="40"/>
        <v>No</v>
      </c>
      <c r="AC152" s="68" t="str">
        <f t="shared" si="41"/>
        <v>N/A</v>
      </c>
      <c r="AD152" s="65" t="str">
        <f t="shared" si="42"/>
        <v>No</v>
      </c>
      <c r="AE152" s="68" t="str">
        <f t="shared" si="43"/>
        <v>N/A</v>
      </c>
      <c r="AF152" s="66"/>
    </row>
    <row r="153" spans="1:32" hidden="1">
      <c r="A153" s="66" t="s">
        <v>19</v>
      </c>
      <c r="B153" s="66" t="s">
        <v>28</v>
      </c>
      <c r="C153" s="66" t="str" cm="1">
        <f t="array" ref="C153">_xlfn.IFNA(_xlfn.IFS(B153="Starter","Starters &amp; Sides",B153="Sides","Starters &amp; Sides"),B153)</f>
        <v>Drinks</v>
      </c>
      <c r="D153" s="71" t="s">
        <v>3815</v>
      </c>
      <c r="E153" s="76"/>
      <c r="F153" s="13"/>
      <c r="G153" s="13"/>
      <c r="H153" s="13"/>
      <c r="I153" s="13"/>
      <c r="J153" s="13"/>
      <c r="K153" s="13"/>
      <c r="L153" s="13"/>
      <c r="M153" s="13">
        <v>4.5</v>
      </c>
      <c r="N153" s="13">
        <f t="shared" si="29"/>
        <v>4.5</v>
      </c>
      <c r="O153" s="372">
        <v>4.5</v>
      </c>
      <c r="P153" s="4">
        <v>4.5</v>
      </c>
      <c r="Q153" s="338">
        <v>4.5</v>
      </c>
      <c r="R153" s="15" t="str">
        <f t="shared" si="30"/>
        <v>Yes</v>
      </c>
      <c r="S153" s="15" t="str">
        <f t="shared" si="31"/>
        <v>No</v>
      </c>
      <c r="T153" s="221" t="str">
        <f t="shared" si="32"/>
        <v>Yes</v>
      </c>
      <c r="U153" s="223">
        <f t="shared" si="33"/>
        <v>0</v>
      </c>
      <c r="V153" s="221" t="str">
        <f t="shared" si="34"/>
        <v>Yes</v>
      </c>
      <c r="W153" s="223">
        <f t="shared" si="35"/>
        <v>0</v>
      </c>
      <c r="X153" s="221" t="str">
        <f t="shared" si="36"/>
        <v>Yes</v>
      </c>
      <c r="Y153" s="223">
        <f t="shared" si="37"/>
        <v>0</v>
      </c>
      <c r="Z153" s="222" t="str">
        <f t="shared" si="38"/>
        <v>Yes</v>
      </c>
      <c r="AA153" s="68">
        <f t="shared" si="39"/>
        <v>0</v>
      </c>
      <c r="AB153" s="65" t="str">
        <f t="shared" si="40"/>
        <v>No</v>
      </c>
      <c r="AC153" s="68" t="str">
        <f t="shared" si="41"/>
        <v>N/A</v>
      </c>
      <c r="AD153" s="65" t="str">
        <f t="shared" si="42"/>
        <v>No</v>
      </c>
      <c r="AE153" s="68" t="str">
        <f t="shared" si="43"/>
        <v>N/A</v>
      </c>
      <c r="AF153" s="66"/>
    </row>
    <row r="154" spans="1:32" hidden="1">
      <c r="A154" s="66" t="s">
        <v>19</v>
      </c>
      <c r="B154" s="66" t="s">
        <v>28</v>
      </c>
      <c r="C154" s="66" t="str" cm="1">
        <f t="array" ref="C154">_xlfn.IFNA(_xlfn.IFS(B154="Starter","Starters &amp; Sides",B154="Sides","Starters &amp; Sides"),B154)</f>
        <v>Drinks</v>
      </c>
      <c r="D154" s="71" t="s">
        <v>1809</v>
      </c>
      <c r="E154" s="76"/>
      <c r="F154" s="13"/>
      <c r="G154" s="13"/>
      <c r="H154" s="13"/>
      <c r="I154" s="13"/>
      <c r="J154" s="13"/>
      <c r="K154" s="13"/>
      <c r="L154" s="13"/>
      <c r="M154" s="13">
        <v>4.5</v>
      </c>
      <c r="N154" s="13">
        <f t="shared" si="29"/>
        <v>4.5</v>
      </c>
      <c r="O154" s="372">
        <v>4.5</v>
      </c>
      <c r="P154" s="4"/>
      <c r="Q154" s="338"/>
      <c r="R154" s="15" t="str">
        <f t="shared" si="30"/>
        <v>No</v>
      </c>
      <c r="S154" s="15" t="str">
        <f t="shared" si="31"/>
        <v>No</v>
      </c>
      <c r="T154" s="221" t="str">
        <f t="shared" si="32"/>
        <v>No</v>
      </c>
      <c r="U154" s="223" t="str">
        <f t="shared" si="33"/>
        <v>N/A</v>
      </c>
      <c r="V154" s="221" t="str">
        <f t="shared" si="34"/>
        <v>No</v>
      </c>
      <c r="W154" s="223" t="str">
        <f t="shared" si="35"/>
        <v>N/A</v>
      </c>
      <c r="X154" s="221" t="str">
        <f t="shared" si="36"/>
        <v>No</v>
      </c>
      <c r="Y154" s="223" t="str">
        <f t="shared" si="37"/>
        <v>N/A</v>
      </c>
      <c r="Z154" s="222" t="str">
        <f t="shared" si="38"/>
        <v>No</v>
      </c>
      <c r="AA154" s="68" t="str">
        <f t="shared" si="39"/>
        <v>N/A</v>
      </c>
      <c r="AB154" s="65" t="str">
        <f t="shared" si="40"/>
        <v>No</v>
      </c>
      <c r="AC154" s="68" t="str">
        <f t="shared" si="41"/>
        <v>N/A</v>
      </c>
      <c r="AD154" s="65" t="str">
        <f t="shared" si="42"/>
        <v>No</v>
      </c>
      <c r="AE154" s="68" t="str">
        <f t="shared" si="43"/>
        <v>N/A</v>
      </c>
      <c r="AF154" s="66"/>
    </row>
    <row r="155" spans="1:32" hidden="1">
      <c r="A155" s="66" t="s">
        <v>19</v>
      </c>
      <c r="B155" s="66" t="s">
        <v>28</v>
      </c>
      <c r="C155" s="66" t="str" cm="1">
        <f t="array" ref="C155">_xlfn.IFNA(_xlfn.IFS(B155="Starter","Starters &amp; Sides",B155="Sides","Starters &amp; Sides"),B155)</f>
        <v>Drinks</v>
      </c>
      <c r="D155" s="71" t="s">
        <v>3816</v>
      </c>
      <c r="E155" s="76"/>
      <c r="F155" s="13"/>
      <c r="G155" s="12"/>
      <c r="H155" s="12"/>
      <c r="I155" s="13"/>
      <c r="J155" s="13"/>
      <c r="K155" s="13"/>
      <c r="L155" s="13"/>
      <c r="M155" s="13">
        <v>3.99</v>
      </c>
      <c r="N155" s="13">
        <f t="shared" si="29"/>
        <v>3.99</v>
      </c>
      <c r="O155" s="372">
        <v>3.99</v>
      </c>
      <c r="P155" s="4">
        <v>3.99</v>
      </c>
      <c r="Q155" s="338">
        <v>3.99</v>
      </c>
      <c r="R155" s="15" t="str">
        <f t="shared" si="30"/>
        <v>Yes</v>
      </c>
      <c r="S155" s="15" t="str">
        <f t="shared" si="31"/>
        <v>No</v>
      </c>
      <c r="T155" s="221" t="str">
        <f t="shared" si="32"/>
        <v>Yes</v>
      </c>
      <c r="U155" s="223">
        <f t="shared" si="33"/>
        <v>0</v>
      </c>
      <c r="V155" s="221" t="str">
        <f t="shared" si="34"/>
        <v>Yes</v>
      </c>
      <c r="W155" s="223">
        <f t="shared" si="35"/>
        <v>0</v>
      </c>
      <c r="X155" s="221" t="str">
        <f t="shared" si="36"/>
        <v>Yes</v>
      </c>
      <c r="Y155" s="223">
        <f t="shared" si="37"/>
        <v>0</v>
      </c>
      <c r="Z155" s="222" t="str">
        <f t="shared" si="38"/>
        <v>Yes</v>
      </c>
      <c r="AA155" s="68">
        <f t="shared" si="39"/>
        <v>0</v>
      </c>
      <c r="AB155" s="65" t="str">
        <f t="shared" si="40"/>
        <v>No</v>
      </c>
      <c r="AC155" s="68" t="str">
        <f t="shared" si="41"/>
        <v>N/A</v>
      </c>
      <c r="AD155" s="65" t="str">
        <f t="shared" si="42"/>
        <v>No</v>
      </c>
      <c r="AE155" s="68" t="str">
        <f t="shared" si="43"/>
        <v>N/A</v>
      </c>
      <c r="AF155" s="66"/>
    </row>
    <row r="156" spans="1:32" hidden="1">
      <c r="A156" s="66" t="s">
        <v>19</v>
      </c>
      <c r="B156" s="66" t="s">
        <v>28</v>
      </c>
      <c r="C156" s="66" t="str" cm="1">
        <f t="array" ref="C156">_xlfn.IFNA(_xlfn.IFS(B156="Starter","Starters &amp; Sides",B156="Sides","Starters &amp; Sides"),B156)</f>
        <v>Drinks</v>
      </c>
      <c r="D156" s="71" t="s">
        <v>3817</v>
      </c>
      <c r="E156" s="76"/>
      <c r="F156" s="13"/>
      <c r="G156" s="13"/>
      <c r="H156" s="13"/>
      <c r="I156" s="13"/>
      <c r="J156" s="13"/>
      <c r="K156" s="13"/>
      <c r="L156" s="13"/>
      <c r="M156" s="13">
        <v>3.99</v>
      </c>
      <c r="N156" s="13">
        <f t="shared" si="29"/>
        <v>3.99</v>
      </c>
      <c r="O156" s="372">
        <v>3.99</v>
      </c>
      <c r="P156" s="4">
        <v>3.99</v>
      </c>
      <c r="Q156" s="338">
        <v>3.99</v>
      </c>
      <c r="R156" s="15" t="str">
        <f t="shared" si="30"/>
        <v>Yes</v>
      </c>
      <c r="S156" s="15" t="str">
        <f t="shared" si="31"/>
        <v>No</v>
      </c>
      <c r="T156" s="221" t="str">
        <f t="shared" si="32"/>
        <v>Yes</v>
      </c>
      <c r="U156" s="223">
        <f t="shared" si="33"/>
        <v>0</v>
      </c>
      <c r="V156" s="221" t="str">
        <f t="shared" si="34"/>
        <v>Yes</v>
      </c>
      <c r="W156" s="223">
        <f t="shared" si="35"/>
        <v>0</v>
      </c>
      <c r="X156" s="221" t="str">
        <f t="shared" si="36"/>
        <v>Yes</v>
      </c>
      <c r="Y156" s="223">
        <f t="shared" si="37"/>
        <v>0</v>
      </c>
      <c r="Z156" s="222" t="str">
        <f t="shared" si="38"/>
        <v>Yes</v>
      </c>
      <c r="AA156" s="68">
        <f t="shared" si="39"/>
        <v>0</v>
      </c>
      <c r="AB156" s="65" t="str">
        <f t="shared" si="40"/>
        <v>No</v>
      </c>
      <c r="AC156" s="68" t="str">
        <f t="shared" si="41"/>
        <v>N/A</v>
      </c>
      <c r="AD156" s="65" t="str">
        <f t="shared" si="42"/>
        <v>No</v>
      </c>
      <c r="AE156" s="68" t="str">
        <f t="shared" si="43"/>
        <v>N/A</v>
      </c>
      <c r="AF156" s="66"/>
    </row>
    <row r="157" spans="1:32" hidden="1">
      <c r="A157" s="66" t="s">
        <v>19</v>
      </c>
      <c r="B157" s="66" t="s">
        <v>28</v>
      </c>
      <c r="C157" s="66" t="str" cm="1">
        <f t="array" ref="C157">_xlfn.IFNA(_xlfn.IFS(B157="Starter","Starters &amp; Sides",B157="Sides","Starters &amp; Sides"),B157)</f>
        <v>Drinks</v>
      </c>
      <c r="D157" s="71" t="s">
        <v>3818</v>
      </c>
      <c r="E157" s="76"/>
      <c r="F157" s="12"/>
      <c r="G157" s="12"/>
      <c r="H157" s="12"/>
      <c r="I157" s="13"/>
      <c r="J157" s="13"/>
      <c r="K157" s="13"/>
      <c r="L157" s="13"/>
      <c r="M157" s="13">
        <v>3.99</v>
      </c>
      <c r="N157" s="13">
        <f t="shared" si="29"/>
        <v>3.99</v>
      </c>
      <c r="O157" s="372">
        <v>3.99</v>
      </c>
      <c r="P157" s="4">
        <v>3.99</v>
      </c>
      <c r="Q157" s="338">
        <v>3.99</v>
      </c>
      <c r="R157" s="15" t="str">
        <f t="shared" si="30"/>
        <v>Yes</v>
      </c>
      <c r="S157" s="15" t="str">
        <f t="shared" si="31"/>
        <v>No</v>
      </c>
      <c r="T157" s="221" t="str">
        <f t="shared" si="32"/>
        <v>Yes</v>
      </c>
      <c r="U157" s="223">
        <f t="shared" si="33"/>
        <v>0</v>
      </c>
      <c r="V157" s="221" t="str">
        <f t="shared" si="34"/>
        <v>Yes</v>
      </c>
      <c r="W157" s="223">
        <f t="shared" si="35"/>
        <v>0</v>
      </c>
      <c r="X157" s="221" t="str">
        <f t="shared" si="36"/>
        <v>Yes</v>
      </c>
      <c r="Y157" s="223">
        <f t="shared" si="37"/>
        <v>0</v>
      </c>
      <c r="Z157" s="222" t="str">
        <f t="shared" si="38"/>
        <v>Yes</v>
      </c>
      <c r="AA157" s="68">
        <f t="shared" si="39"/>
        <v>0</v>
      </c>
      <c r="AB157" s="65" t="str">
        <f t="shared" si="40"/>
        <v>No</v>
      </c>
      <c r="AC157" s="68" t="str">
        <f t="shared" si="41"/>
        <v>N/A</v>
      </c>
      <c r="AD157" s="65" t="str">
        <f t="shared" si="42"/>
        <v>No</v>
      </c>
      <c r="AE157" s="68" t="str">
        <f t="shared" si="43"/>
        <v>N/A</v>
      </c>
      <c r="AF157" s="66"/>
    </row>
    <row r="158" spans="1:32" hidden="1">
      <c r="A158" s="66" t="s">
        <v>19</v>
      </c>
      <c r="B158" s="66" t="s">
        <v>28</v>
      </c>
      <c r="C158" s="66" t="str" cm="1">
        <f t="array" ref="C158">_xlfn.IFNA(_xlfn.IFS(B158="Starter","Starters &amp; Sides",B158="Sides","Starters &amp; Sides"),B158)</f>
        <v>Drinks</v>
      </c>
      <c r="D158" s="71" t="s">
        <v>3819</v>
      </c>
      <c r="E158" s="76"/>
      <c r="F158" s="13"/>
      <c r="G158" s="13"/>
      <c r="H158" s="13"/>
      <c r="I158" s="13"/>
      <c r="J158" s="13"/>
      <c r="K158" s="13"/>
      <c r="L158" s="13"/>
      <c r="M158" s="13">
        <v>4.5</v>
      </c>
      <c r="N158" s="13">
        <f t="shared" si="29"/>
        <v>4.5</v>
      </c>
      <c r="O158" s="378"/>
      <c r="P158" s="4"/>
      <c r="Q158" s="338"/>
      <c r="R158" s="15" t="str">
        <f t="shared" si="30"/>
        <v>No</v>
      </c>
      <c r="S158" s="15" t="str">
        <f t="shared" si="31"/>
        <v>No</v>
      </c>
      <c r="T158" s="221" t="str">
        <f t="shared" si="32"/>
        <v>No</v>
      </c>
      <c r="U158" s="223" t="str">
        <f t="shared" si="33"/>
        <v>N/A</v>
      </c>
      <c r="V158" s="221" t="str">
        <f t="shared" si="34"/>
        <v>No</v>
      </c>
      <c r="W158" s="223" t="str">
        <f t="shared" si="35"/>
        <v>N/A</v>
      </c>
      <c r="X158" s="221" t="str">
        <f t="shared" si="36"/>
        <v>No</v>
      </c>
      <c r="Y158" s="223" t="str">
        <f t="shared" si="37"/>
        <v>N/A</v>
      </c>
      <c r="Z158" s="222" t="str">
        <f t="shared" si="38"/>
        <v>No</v>
      </c>
      <c r="AA158" s="68" t="str">
        <f t="shared" si="39"/>
        <v>N/A</v>
      </c>
      <c r="AB158" s="65" t="str">
        <f t="shared" si="40"/>
        <v>No</v>
      </c>
      <c r="AC158" s="68" t="str">
        <f t="shared" si="41"/>
        <v>N/A</v>
      </c>
      <c r="AD158" s="65" t="str">
        <f t="shared" si="42"/>
        <v>No</v>
      </c>
      <c r="AE158" s="68" t="str">
        <f t="shared" si="43"/>
        <v>N/A</v>
      </c>
      <c r="AF158" s="66"/>
    </row>
    <row r="159" spans="1:32" hidden="1">
      <c r="A159" s="66" t="s">
        <v>19</v>
      </c>
      <c r="B159" s="66" t="s">
        <v>28</v>
      </c>
      <c r="C159" s="66" t="str" cm="1">
        <f t="array" ref="C159">_xlfn.IFNA(_xlfn.IFS(B159="Starter","Starters &amp; Sides",B159="Sides","Starters &amp; Sides"),B159)</f>
        <v>Drinks</v>
      </c>
      <c r="D159" s="159" t="s">
        <v>3820</v>
      </c>
      <c r="E159" s="76"/>
      <c r="F159" s="13"/>
      <c r="G159" s="13"/>
      <c r="H159" s="13"/>
      <c r="I159" s="13"/>
      <c r="J159" s="13"/>
      <c r="K159" s="13"/>
      <c r="L159" s="13"/>
      <c r="M159" s="13"/>
      <c r="N159" s="13"/>
      <c r="O159" s="372">
        <v>5.5</v>
      </c>
      <c r="P159" s="4"/>
      <c r="Q159" s="338"/>
      <c r="R159" s="15" t="str">
        <f t="shared" si="30"/>
        <v>No</v>
      </c>
      <c r="S159" s="15" t="str">
        <f t="shared" si="31"/>
        <v>No</v>
      </c>
      <c r="T159" s="221" t="str">
        <f t="shared" si="32"/>
        <v>No</v>
      </c>
      <c r="U159" s="223" t="str">
        <f t="shared" si="33"/>
        <v>N/A</v>
      </c>
      <c r="V159" s="221" t="str">
        <f t="shared" si="34"/>
        <v>No</v>
      </c>
      <c r="W159" s="223" t="str">
        <f t="shared" si="35"/>
        <v>N/A</v>
      </c>
      <c r="X159" s="221" t="str">
        <f t="shared" si="36"/>
        <v>No</v>
      </c>
      <c r="Y159" s="223" t="str">
        <f t="shared" si="37"/>
        <v>N/A</v>
      </c>
      <c r="Z159" s="222" t="str">
        <f t="shared" si="38"/>
        <v>No</v>
      </c>
      <c r="AA159" s="68" t="str">
        <f t="shared" si="39"/>
        <v>N/A</v>
      </c>
      <c r="AB159" s="65" t="str">
        <f t="shared" si="40"/>
        <v>No</v>
      </c>
      <c r="AC159" s="68" t="str">
        <f t="shared" si="41"/>
        <v>N/A</v>
      </c>
      <c r="AD159" s="65" t="str">
        <f t="shared" si="42"/>
        <v>No</v>
      </c>
      <c r="AE159" s="68" t="str">
        <f t="shared" si="43"/>
        <v>N/A</v>
      </c>
      <c r="AF159" s="66"/>
    </row>
    <row r="160" spans="1:32" hidden="1">
      <c r="A160" s="66" t="s">
        <v>19</v>
      </c>
      <c r="B160" s="66" t="s">
        <v>28</v>
      </c>
      <c r="C160" s="66" t="str" cm="1">
        <f t="array" ref="C160">_xlfn.IFNA(_xlfn.IFS(B160="Starter","Starters &amp; Sides",B160="Sides","Starters &amp; Sides"),B160)</f>
        <v>Drinks</v>
      </c>
      <c r="D160" s="159" t="s">
        <v>3821</v>
      </c>
      <c r="E160" s="76"/>
      <c r="F160" s="13"/>
      <c r="G160" s="13"/>
      <c r="H160" s="13"/>
      <c r="I160" s="13"/>
      <c r="J160" s="13"/>
      <c r="K160" s="13"/>
      <c r="L160" s="13"/>
      <c r="M160" s="13"/>
      <c r="N160" s="13"/>
      <c r="O160" s="372">
        <v>5.5</v>
      </c>
      <c r="P160" s="4">
        <v>5.5</v>
      </c>
      <c r="Q160" s="338">
        <v>5.5</v>
      </c>
      <c r="R160" s="15" t="str">
        <f t="shared" si="30"/>
        <v>Yes</v>
      </c>
      <c r="S160" s="15" t="str">
        <f t="shared" si="31"/>
        <v>No</v>
      </c>
      <c r="T160" s="221" t="str">
        <f t="shared" si="32"/>
        <v>Yes</v>
      </c>
      <c r="U160" s="223">
        <f t="shared" si="33"/>
        <v>0</v>
      </c>
      <c r="V160" s="221" t="str">
        <f t="shared" si="34"/>
        <v>Yes</v>
      </c>
      <c r="W160" s="223">
        <f t="shared" si="35"/>
        <v>0</v>
      </c>
      <c r="X160" s="221" t="str">
        <f t="shared" si="36"/>
        <v>No</v>
      </c>
      <c r="Y160" s="223" t="str">
        <f t="shared" si="37"/>
        <v>N/A</v>
      </c>
      <c r="Z160" s="222" t="str">
        <f t="shared" si="38"/>
        <v>No</v>
      </c>
      <c r="AA160" s="68" t="str">
        <f t="shared" si="39"/>
        <v>N/A</v>
      </c>
      <c r="AB160" s="65" t="str">
        <f t="shared" si="40"/>
        <v>No</v>
      </c>
      <c r="AC160" s="68" t="str">
        <f t="shared" si="41"/>
        <v>N/A</v>
      </c>
      <c r="AD160" s="65" t="str">
        <f t="shared" si="42"/>
        <v>No</v>
      </c>
      <c r="AE160" s="68" t="str">
        <f t="shared" si="43"/>
        <v>N/A</v>
      </c>
      <c r="AF160" s="66"/>
    </row>
    <row r="161" spans="1:32" hidden="1">
      <c r="A161" s="66" t="s">
        <v>19</v>
      </c>
      <c r="B161" s="66" t="s">
        <v>28</v>
      </c>
      <c r="C161" s="66" t="str" cm="1">
        <f t="array" ref="C161">_xlfn.IFNA(_xlfn.IFS(B161="Starter","Starters &amp; Sides",B161="Sides","Starters &amp; Sides"),B161)</f>
        <v>Drinks</v>
      </c>
      <c r="D161" s="159" t="s">
        <v>3822</v>
      </c>
      <c r="E161" s="76"/>
      <c r="F161" s="13"/>
      <c r="G161" s="13"/>
      <c r="H161" s="13"/>
      <c r="I161" s="13"/>
      <c r="J161" s="13"/>
      <c r="K161" s="13"/>
      <c r="L161" s="13"/>
      <c r="M161" s="13"/>
      <c r="N161" s="13"/>
      <c r="O161" s="372">
        <v>5.5</v>
      </c>
      <c r="P161" s="4">
        <v>5.5</v>
      </c>
      <c r="Q161" s="338">
        <v>5.5</v>
      </c>
      <c r="R161" s="15" t="str">
        <f t="shared" si="30"/>
        <v>Yes</v>
      </c>
      <c r="S161" s="15" t="str">
        <f t="shared" si="31"/>
        <v>No</v>
      </c>
      <c r="T161" s="221" t="str">
        <f t="shared" si="32"/>
        <v>Yes</v>
      </c>
      <c r="U161" s="223">
        <f t="shared" si="33"/>
        <v>0</v>
      </c>
      <c r="V161" s="221" t="str">
        <f t="shared" si="34"/>
        <v>Yes</v>
      </c>
      <c r="W161" s="223">
        <f t="shared" si="35"/>
        <v>0</v>
      </c>
      <c r="X161" s="221" t="str">
        <f t="shared" si="36"/>
        <v>No</v>
      </c>
      <c r="Y161" s="223" t="str">
        <f t="shared" si="37"/>
        <v>N/A</v>
      </c>
      <c r="Z161" s="222" t="str">
        <f t="shared" si="38"/>
        <v>No</v>
      </c>
      <c r="AA161" s="68" t="str">
        <f t="shared" si="39"/>
        <v>N/A</v>
      </c>
      <c r="AB161" s="65" t="str">
        <f t="shared" si="40"/>
        <v>No</v>
      </c>
      <c r="AC161" s="68" t="str">
        <f t="shared" si="41"/>
        <v>N/A</v>
      </c>
      <c r="AD161" s="65" t="str">
        <f t="shared" si="42"/>
        <v>No</v>
      </c>
      <c r="AE161" s="68" t="str">
        <f t="shared" si="43"/>
        <v>N/A</v>
      </c>
      <c r="AF161" s="66"/>
    </row>
    <row r="162" spans="1:32" hidden="1">
      <c r="A162" s="66" t="s">
        <v>19</v>
      </c>
      <c r="B162" s="66" t="s">
        <v>28</v>
      </c>
      <c r="C162" s="66" t="str" cm="1">
        <f t="array" ref="C162">_xlfn.IFNA(_xlfn.IFS(B162="Starter","Starters &amp; Sides",B162="Sides","Starters &amp; Sides"),B162)</f>
        <v>Drinks</v>
      </c>
      <c r="D162" s="159" t="s">
        <v>3823</v>
      </c>
      <c r="E162" s="76"/>
      <c r="F162" s="13"/>
      <c r="G162" s="13"/>
      <c r="H162" s="13"/>
      <c r="I162" s="13"/>
      <c r="J162" s="13"/>
      <c r="K162" s="13"/>
      <c r="L162" s="13"/>
      <c r="M162" s="13"/>
      <c r="N162" s="13"/>
      <c r="O162" s="372">
        <v>4.99</v>
      </c>
      <c r="P162" s="4">
        <v>4.99</v>
      </c>
      <c r="Q162" s="338">
        <v>4.99</v>
      </c>
      <c r="R162" s="15" t="str">
        <f t="shared" si="30"/>
        <v>Yes</v>
      </c>
      <c r="S162" s="15" t="str">
        <f t="shared" si="31"/>
        <v>No</v>
      </c>
      <c r="T162" s="221" t="str">
        <f t="shared" si="32"/>
        <v>Yes</v>
      </c>
      <c r="U162" s="223">
        <f t="shared" si="33"/>
        <v>0</v>
      </c>
      <c r="V162" s="221" t="str">
        <f t="shared" si="34"/>
        <v>Yes</v>
      </c>
      <c r="W162" s="223">
        <f t="shared" si="35"/>
        <v>0</v>
      </c>
      <c r="X162" s="221" t="str">
        <f t="shared" si="36"/>
        <v>No</v>
      </c>
      <c r="Y162" s="223" t="str">
        <f t="shared" si="37"/>
        <v>N/A</v>
      </c>
      <c r="Z162" s="222" t="str">
        <f t="shared" si="38"/>
        <v>No</v>
      </c>
      <c r="AA162" s="68" t="str">
        <f t="shared" si="39"/>
        <v>N/A</v>
      </c>
      <c r="AB162" s="65" t="str">
        <f t="shared" si="40"/>
        <v>No</v>
      </c>
      <c r="AC162" s="68" t="str">
        <f t="shared" si="41"/>
        <v>N/A</v>
      </c>
      <c r="AD162" s="65" t="str">
        <f t="shared" si="42"/>
        <v>No</v>
      </c>
      <c r="AE162" s="68" t="str">
        <f t="shared" si="43"/>
        <v>N/A</v>
      </c>
      <c r="AF162" s="66"/>
    </row>
    <row r="163" spans="1:32" hidden="1">
      <c r="A163" s="66" t="s">
        <v>19</v>
      </c>
      <c r="B163" s="66" t="s">
        <v>28</v>
      </c>
      <c r="C163" s="66" t="str" cm="1">
        <f t="array" ref="C163">_xlfn.IFNA(_xlfn.IFS(B163="Starter","Starters &amp; Sides",B163="Sides","Starters &amp; Sides"),B163)</f>
        <v>Drinks</v>
      </c>
      <c r="D163" s="159" t="s">
        <v>3824</v>
      </c>
      <c r="E163" s="76"/>
      <c r="F163" s="13"/>
      <c r="G163" s="13"/>
      <c r="H163" s="13"/>
      <c r="I163" s="13"/>
      <c r="J163" s="13"/>
      <c r="K163" s="13"/>
      <c r="L163" s="13"/>
      <c r="M163" s="13"/>
      <c r="N163" s="13"/>
      <c r="O163" s="372">
        <v>4.99</v>
      </c>
      <c r="P163" s="4">
        <v>4.99</v>
      </c>
      <c r="Q163" s="338">
        <v>4.99</v>
      </c>
      <c r="R163" s="15" t="str">
        <f t="shared" si="30"/>
        <v>Yes</v>
      </c>
      <c r="S163" s="15" t="str">
        <f t="shared" si="31"/>
        <v>No</v>
      </c>
      <c r="T163" s="221" t="str">
        <f t="shared" si="32"/>
        <v>Yes</v>
      </c>
      <c r="U163" s="223">
        <f t="shared" si="33"/>
        <v>0</v>
      </c>
      <c r="V163" s="221" t="str">
        <f t="shared" si="34"/>
        <v>Yes</v>
      </c>
      <c r="W163" s="223">
        <f t="shared" si="35"/>
        <v>0</v>
      </c>
      <c r="X163" s="221" t="str">
        <f t="shared" si="36"/>
        <v>No</v>
      </c>
      <c r="Y163" s="223" t="str">
        <f t="shared" si="37"/>
        <v>N/A</v>
      </c>
      <c r="Z163" s="222" t="str">
        <f t="shared" si="38"/>
        <v>No</v>
      </c>
      <c r="AA163" s="68" t="str">
        <f t="shared" si="39"/>
        <v>N/A</v>
      </c>
      <c r="AB163" s="65" t="str">
        <f t="shared" si="40"/>
        <v>No</v>
      </c>
      <c r="AC163" s="68" t="str">
        <f t="shared" si="41"/>
        <v>N/A</v>
      </c>
      <c r="AD163" s="65" t="str">
        <f t="shared" si="42"/>
        <v>No</v>
      </c>
      <c r="AE163" s="68" t="str">
        <f t="shared" si="43"/>
        <v>N/A</v>
      </c>
      <c r="AF163" s="66"/>
    </row>
    <row r="164" spans="1:32" hidden="1">
      <c r="A164" s="66" t="s">
        <v>19</v>
      </c>
      <c r="B164" s="66" t="s">
        <v>28</v>
      </c>
      <c r="C164" s="66" t="str" cm="1">
        <f t="array" ref="C164">_xlfn.IFNA(_xlfn.IFS(B164="Starter","Starters &amp; Sides",B164="Sides","Starters &amp; Sides"),B164)</f>
        <v>Drinks</v>
      </c>
      <c r="D164" s="159" t="s">
        <v>3825</v>
      </c>
      <c r="E164" s="76"/>
      <c r="F164" s="13"/>
      <c r="G164" s="13"/>
      <c r="H164" s="13"/>
      <c r="I164" s="13"/>
      <c r="J164" s="13"/>
      <c r="K164" s="13"/>
      <c r="L164" s="13"/>
      <c r="M164" s="13"/>
      <c r="N164" s="13"/>
      <c r="O164" s="372">
        <v>4.99</v>
      </c>
      <c r="P164" s="4">
        <v>4.99</v>
      </c>
      <c r="Q164" s="338">
        <v>4.99</v>
      </c>
      <c r="R164" s="15" t="str">
        <f t="shared" si="30"/>
        <v>Yes</v>
      </c>
      <c r="S164" s="15" t="str">
        <f t="shared" si="31"/>
        <v>No</v>
      </c>
      <c r="T164" s="221" t="str">
        <f t="shared" si="32"/>
        <v>Yes</v>
      </c>
      <c r="U164" s="223">
        <f t="shared" si="33"/>
        <v>0</v>
      </c>
      <c r="V164" s="221" t="str">
        <f t="shared" si="34"/>
        <v>Yes</v>
      </c>
      <c r="W164" s="223">
        <f t="shared" si="35"/>
        <v>0</v>
      </c>
      <c r="X164" s="221" t="str">
        <f t="shared" si="36"/>
        <v>No</v>
      </c>
      <c r="Y164" s="223" t="str">
        <f t="shared" si="37"/>
        <v>N/A</v>
      </c>
      <c r="Z164" s="222" t="str">
        <f t="shared" si="38"/>
        <v>No</v>
      </c>
      <c r="AA164" s="68" t="str">
        <f t="shared" si="39"/>
        <v>N/A</v>
      </c>
      <c r="AB164" s="65" t="str">
        <f t="shared" si="40"/>
        <v>No</v>
      </c>
      <c r="AC164" s="68" t="str">
        <f t="shared" si="41"/>
        <v>N/A</v>
      </c>
      <c r="AD164" s="65" t="str">
        <f t="shared" si="42"/>
        <v>No</v>
      </c>
      <c r="AE164" s="68" t="str">
        <f t="shared" si="43"/>
        <v>N/A</v>
      </c>
      <c r="AF164" s="66"/>
    </row>
    <row r="165" spans="1:32" hidden="1">
      <c r="A165" s="66" t="s">
        <v>19</v>
      </c>
      <c r="B165" s="66" t="s">
        <v>28</v>
      </c>
      <c r="C165" s="66" t="str" cm="1">
        <f t="array" ref="C165">_xlfn.IFNA(_xlfn.IFS(B165="Starter","Starters &amp; Sides",B165="Sides","Starters &amp; Sides"),B165)</f>
        <v>Drinks</v>
      </c>
      <c r="D165" s="71" t="s">
        <v>3708</v>
      </c>
      <c r="E165" s="75"/>
      <c r="F165" s="12"/>
      <c r="G165" s="12"/>
      <c r="H165" s="12"/>
      <c r="I165" s="13"/>
      <c r="J165" s="13"/>
      <c r="K165" s="13"/>
      <c r="L165" s="13"/>
      <c r="M165" s="13">
        <v>2.5</v>
      </c>
      <c r="N165" s="13">
        <f t="shared" si="29"/>
        <v>2.5</v>
      </c>
      <c r="O165" s="372">
        <v>2.5</v>
      </c>
      <c r="P165" s="4">
        <v>2.5</v>
      </c>
      <c r="Q165" s="338">
        <v>2.5</v>
      </c>
      <c r="R165" s="15" t="str">
        <f t="shared" si="30"/>
        <v>Yes</v>
      </c>
      <c r="S165" s="15" t="str">
        <f t="shared" si="31"/>
        <v>No</v>
      </c>
      <c r="T165" s="221" t="str">
        <f t="shared" si="32"/>
        <v>Yes</v>
      </c>
      <c r="U165" s="223">
        <f t="shared" si="33"/>
        <v>0</v>
      </c>
      <c r="V165" s="221" t="str">
        <f t="shared" si="34"/>
        <v>Yes</v>
      </c>
      <c r="W165" s="223">
        <f t="shared" si="35"/>
        <v>0</v>
      </c>
      <c r="X165" s="221" t="str">
        <f t="shared" si="36"/>
        <v>Yes</v>
      </c>
      <c r="Y165" s="223">
        <f t="shared" si="37"/>
        <v>0</v>
      </c>
      <c r="Z165" s="222" t="str">
        <f t="shared" si="38"/>
        <v>Yes</v>
      </c>
      <c r="AA165" s="68">
        <f t="shared" si="39"/>
        <v>0</v>
      </c>
      <c r="AB165" s="65" t="str">
        <f t="shared" si="40"/>
        <v>No</v>
      </c>
      <c r="AC165" s="68" t="str">
        <f t="shared" si="41"/>
        <v>N/A</v>
      </c>
      <c r="AD165" s="65" t="str">
        <f t="shared" si="42"/>
        <v>No</v>
      </c>
      <c r="AE165" s="68" t="str">
        <f t="shared" si="43"/>
        <v>N/A</v>
      </c>
      <c r="AF165" s="66"/>
    </row>
    <row r="166" spans="1:32" hidden="1">
      <c r="A166" s="66" t="s">
        <v>19</v>
      </c>
      <c r="B166" s="66" t="s">
        <v>28</v>
      </c>
      <c r="C166" s="66" t="str" cm="1">
        <f t="array" ref="C166">_xlfn.IFNA(_xlfn.IFS(B166="Starter","Starters &amp; Sides",B166="Sides","Starters &amp; Sides"),B166)</f>
        <v>Drinks</v>
      </c>
      <c r="D166" s="71" t="s">
        <v>3826</v>
      </c>
      <c r="E166" s="75"/>
      <c r="F166" s="12"/>
      <c r="G166" s="12"/>
      <c r="H166" s="12"/>
      <c r="I166" s="13"/>
      <c r="J166" s="13"/>
      <c r="K166" s="13"/>
      <c r="L166" s="13"/>
      <c r="M166" s="13">
        <v>2.99</v>
      </c>
      <c r="N166" s="13">
        <f t="shared" si="29"/>
        <v>2.99</v>
      </c>
      <c r="O166" s="372">
        <v>2.99</v>
      </c>
      <c r="P166" s="4">
        <v>2.99</v>
      </c>
      <c r="Q166" s="338">
        <v>2.99</v>
      </c>
      <c r="R166" s="15" t="str">
        <f t="shared" si="30"/>
        <v>Yes</v>
      </c>
      <c r="S166" s="15" t="str">
        <f t="shared" si="31"/>
        <v>No</v>
      </c>
      <c r="T166" s="221" t="str">
        <f t="shared" si="32"/>
        <v>Yes</v>
      </c>
      <c r="U166" s="223">
        <f t="shared" si="33"/>
        <v>0</v>
      </c>
      <c r="V166" s="221" t="str">
        <f t="shared" si="34"/>
        <v>Yes</v>
      </c>
      <c r="W166" s="223">
        <f t="shared" si="35"/>
        <v>0</v>
      </c>
      <c r="X166" s="221" t="str">
        <f t="shared" si="36"/>
        <v>Yes</v>
      </c>
      <c r="Y166" s="223">
        <f t="shared" si="37"/>
        <v>0</v>
      </c>
      <c r="Z166" s="222" t="str">
        <f t="shared" si="38"/>
        <v>Yes</v>
      </c>
      <c r="AA166" s="68">
        <f t="shared" si="39"/>
        <v>0</v>
      </c>
      <c r="AB166" s="65" t="str">
        <f t="shared" si="40"/>
        <v>No</v>
      </c>
      <c r="AC166" s="68" t="str">
        <f t="shared" si="41"/>
        <v>N/A</v>
      </c>
      <c r="AD166" s="65" t="str">
        <f t="shared" si="42"/>
        <v>No</v>
      </c>
      <c r="AE166" s="68" t="str">
        <f t="shared" si="43"/>
        <v>N/A</v>
      </c>
      <c r="AF166" s="66"/>
    </row>
    <row r="167" spans="1:32" hidden="1">
      <c r="A167" s="66" t="s">
        <v>19</v>
      </c>
      <c r="B167" s="66" t="s">
        <v>28</v>
      </c>
      <c r="C167" s="66" t="str" cm="1">
        <f t="array" ref="C167">_xlfn.IFNA(_xlfn.IFS(B167="Starter","Starters &amp; Sides",B167="Sides","Starters &amp; Sides"),B167)</f>
        <v>Drinks</v>
      </c>
      <c r="D167" s="71" t="s">
        <v>3827</v>
      </c>
      <c r="E167" s="75"/>
      <c r="F167" s="12"/>
      <c r="G167" s="12"/>
      <c r="H167" s="12"/>
      <c r="I167" s="13"/>
      <c r="J167" s="13"/>
      <c r="K167" s="13"/>
      <c r="L167" s="13"/>
      <c r="M167" s="13">
        <v>2.79</v>
      </c>
      <c r="N167" s="13">
        <f t="shared" si="29"/>
        <v>2.79</v>
      </c>
      <c r="O167" s="372">
        <v>2.79</v>
      </c>
      <c r="P167" s="4">
        <v>2.79</v>
      </c>
      <c r="Q167" s="338">
        <v>2.79</v>
      </c>
      <c r="R167" s="15" t="str">
        <f t="shared" si="30"/>
        <v>Yes</v>
      </c>
      <c r="S167" s="15" t="str">
        <f t="shared" si="31"/>
        <v>No</v>
      </c>
      <c r="T167" s="221" t="str">
        <f t="shared" si="32"/>
        <v>Yes</v>
      </c>
      <c r="U167" s="223">
        <f t="shared" si="33"/>
        <v>0</v>
      </c>
      <c r="V167" s="221" t="str">
        <f t="shared" si="34"/>
        <v>Yes</v>
      </c>
      <c r="W167" s="223">
        <f t="shared" si="35"/>
        <v>0</v>
      </c>
      <c r="X167" s="221" t="str">
        <f t="shared" si="36"/>
        <v>Yes</v>
      </c>
      <c r="Y167" s="223">
        <f t="shared" si="37"/>
        <v>0</v>
      </c>
      <c r="Z167" s="222" t="str">
        <f t="shared" si="38"/>
        <v>Yes</v>
      </c>
      <c r="AA167" s="68">
        <f t="shared" si="39"/>
        <v>0</v>
      </c>
      <c r="AB167" s="65" t="str">
        <f t="shared" si="40"/>
        <v>No</v>
      </c>
      <c r="AC167" s="68" t="str">
        <f t="shared" si="41"/>
        <v>N/A</v>
      </c>
      <c r="AD167" s="65" t="str">
        <f t="shared" si="42"/>
        <v>No</v>
      </c>
      <c r="AE167" s="68" t="str">
        <f t="shared" si="43"/>
        <v>N/A</v>
      </c>
      <c r="AF167" s="66"/>
    </row>
    <row r="168" spans="1:32" hidden="1">
      <c r="A168" s="66" t="s">
        <v>19</v>
      </c>
      <c r="B168" s="66" t="s">
        <v>28</v>
      </c>
      <c r="C168" s="66" t="str" cm="1">
        <f t="array" ref="C168">_xlfn.IFNA(_xlfn.IFS(B168="Starter","Starters &amp; Sides",B168="Sides","Starters &amp; Sides"),B168)</f>
        <v>Drinks</v>
      </c>
      <c r="D168" s="71" t="s">
        <v>3828</v>
      </c>
      <c r="E168" s="75"/>
      <c r="F168" s="12"/>
      <c r="G168" s="12"/>
      <c r="H168" s="12"/>
      <c r="I168" s="13"/>
      <c r="J168" s="13"/>
      <c r="K168" s="13"/>
      <c r="L168" s="13"/>
      <c r="M168" s="13">
        <v>3.29</v>
      </c>
      <c r="N168" s="13">
        <f t="shared" si="29"/>
        <v>3.29</v>
      </c>
      <c r="O168" s="372">
        <v>3.29</v>
      </c>
      <c r="P168" s="4">
        <v>3.29</v>
      </c>
      <c r="Q168" s="338">
        <v>3.29</v>
      </c>
      <c r="R168" s="15" t="str">
        <f t="shared" si="30"/>
        <v>Yes</v>
      </c>
      <c r="S168" s="15" t="str">
        <f t="shared" si="31"/>
        <v>No</v>
      </c>
      <c r="T168" s="221" t="str">
        <f t="shared" si="32"/>
        <v>Yes</v>
      </c>
      <c r="U168" s="223">
        <f t="shared" si="33"/>
        <v>0</v>
      </c>
      <c r="V168" s="221" t="str">
        <f t="shared" si="34"/>
        <v>Yes</v>
      </c>
      <c r="W168" s="223">
        <f t="shared" si="35"/>
        <v>0</v>
      </c>
      <c r="X168" s="221" t="str">
        <f t="shared" si="36"/>
        <v>Yes</v>
      </c>
      <c r="Y168" s="223">
        <f t="shared" si="37"/>
        <v>0</v>
      </c>
      <c r="Z168" s="222" t="str">
        <f t="shared" si="38"/>
        <v>Yes</v>
      </c>
      <c r="AA168" s="68">
        <f t="shared" si="39"/>
        <v>0</v>
      </c>
      <c r="AB168" s="65" t="str">
        <f t="shared" si="40"/>
        <v>No</v>
      </c>
      <c r="AC168" s="68" t="str">
        <f t="shared" si="41"/>
        <v>N/A</v>
      </c>
      <c r="AD168" s="65" t="str">
        <f t="shared" si="42"/>
        <v>No</v>
      </c>
      <c r="AE168" s="68" t="str">
        <f t="shared" si="43"/>
        <v>N/A</v>
      </c>
      <c r="AF168" s="66"/>
    </row>
    <row r="169" spans="1:32" hidden="1">
      <c r="A169" s="66" t="s">
        <v>19</v>
      </c>
      <c r="B169" s="66" t="s">
        <v>28</v>
      </c>
      <c r="C169" s="66" t="str" cm="1">
        <f t="array" ref="C169">_xlfn.IFNA(_xlfn.IFS(B169="Starter","Starters &amp; Sides",B169="Sides","Starters &amp; Sides"),B169)</f>
        <v>Drinks</v>
      </c>
      <c r="D169" s="71" t="s">
        <v>3829</v>
      </c>
      <c r="E169" s="75"/>
      <c r="F169" s="12"/>
      <c r="G169" s="12"/>
      <c r="H169" s="12"/>
      <c r="I169" s="13"/>
      <c r="J169" s="13"/>
      <c r="K169" s="13"/>
      <c r="L169" s="13"/>
      <c r="M169" s="13">
        <v>3.5</v>
      </c>
      <c r="N169" s="13">
        <f t="shared" si="29"/>
        <v>3.5</v>
      </c>
      <c r="O169" s="378"/>
      <c r="P169" s="4"/>
      <c r="Q169" s="338"/>
      <c r="R169" s="15" t="str">
        <f t="shared" si="30"/>
        <v>No</v>
      </c>
      <c r="S169" s="15" t="str">
        <f t="shared" si="31"/>
        <v>No</v>
      </c>
      <c r="T169" s="221" t="str">
        <f t="shared" si="32"/>
        <v>No</v>
      </c>
      <c r="U169" s="223" t="str">
        <f t="shared" si="33"/>
        <v>N/A</v>
      </c>
      <c r="V169" s="221" t="str">
        <f t="shared" si="34"/>
        <v>No</v>
      </c>
      <c r="W169" s="223" t="str">
        <f t="shared" si="35"/>
        <v>N/A</v>
      </c>
      <c r="X169" s="221" t="str">
        <f t="shared" si="36"/>
        <v>No</v>
      </c>
      <c r="Y169" s="223" t="str">
        <f t="shared" si="37"/>
        <v>N/A</v>
      </c>
      <c r="Z169" s="222" t="str">
        <f t="shared" si="38"/>
        <v>No</v>
      </c>
      <c r="AA169" s="68" t="str">
        <f t="shared" si="39"/>
        <v>N/A</v>
      </c>
      <c r="AB169" s="65" t="str">
        <f t="shared" si="40"/>
        <v>No</v>
      </c>
      <c r="AC169" s="68" t="str">
        <f t="shared" si="41"/>
        <v>N/A</v>
      </c>
      <c r="AD169" s="65" t="str">
        <f t="shared" si="42"/>
        <v>No</v>
      </c>
      <c r="AE169" s="68" t="str">
        <f t="shared" si="43"/>
        <v>N/A</v>
      </c>
      <c r="AF169" s="66"/>
    </row>
    <row r="170" spans="1:32" hidden="1">
      <c r="A170" s="66" t="s">
        <v>19</v>
      </c>
      <c r="B170" s="66" t="s">
        <v>28</v>
      </c>
      <c r="C170" s="66" t="str" cm="1">
        <f t="array" ref="C170">_xlfn.IFNA(_xlfn.IFS(B170="Starter","Starters &amp; Sides",B170="Sides","Starters &amp; Sides"),B170)</f>
        <v>Drinks</v>
      </c>
      <c r="D170" s="71" t="s">
        <v>3830</v>
      </c>
      <c r="E170" s="75"/>
      <c r="F170" s="12"/>
      <c r="G170" s="12"/>
      <c r="H170" s="12"/>
      <c r="I170" s="13"/>
      <c r="J170" s="13"/>
      <c r="K170" s="13"/>
      <c r="L170" s="13"/>
      <c r="M170" s="13">
        <v>3.5</v>
      </c>
      <c r="N170" s="13">
        <f t="shared" si="29"/>
        <v>3.5</v>
      </c>
      <c r="O170" s="372">
        <v>3.5</v>
      </c>
      <c r="P170" s="4">
        <v>3.5</v>
      </c>
      <c r="Q170" s="338">
        <v>3.5</v>
      </c>
      <c r="R170" s="15" t="str">
        <f t="shared" si="30"/>
        <v>Yes</v>
      </c>
      <c r="S170" s="15" t="str">
        <f t="shared" si="31"/>
        <v>No</v>
      </c>
      <c r="T170" s="221" t="str">
        <f t="shared" si="32"/>
        <v>Yes</v>
      </c>
      <c r="U170" s="223">
        <f t="shared" si="33"/>
        <v>0</v>
      </c>
      <c r="V170" s="221" t="str">
        <f t="shared" si="34"/>
        <v>Yes</v>
      </c>
      <c r="W170" s="223">
        <f t="shared" si="35"/>
        <v>0</v>
      </c>
      <c r="X170" s="221" t="str">
        <f t="shared" si="36"/>
        <v>Yes</v>
      </c>
      <c r="Y170" s="223">
        <f t="shared" si="37"/>
        <v>0</v>
      </c>
      <c r="Z170" s="222" t="str">
        <f t="shared" si="38"/>
        <v>Yes</v>
      </c>
      <c r="AA170" s="68">
        <f t="shared" si="39"/>
        <v>0</v>
      </c>
      <c r="AB170" s="65" t="str">
        <f t="shared" si="40"/>
        <v>No</v>
      </c>
      <c r="AC170" s="68" t="str">
        <f t="shared" si="41"/>
        <v>N/A</v>
      </c>
      <c r="AD170" s="65" t="str">
        <f t="shared" si="42"/>
        <v>No</v>
      </c>
      <c r="AE170" s="68" t="str">
        <f t="shared" si="43"/>
        <v>N/A</v>
      </c>
      <c r="AF170" s="66"/>
    </row>
    <row r="171" spans="1:32" s="287" customFormat="1" hidden="1">
      <c r="A171" s="66" t="s">
        <v>19</v>
      </c>
      <c r="B171" s="66" t="s">
        <v>28</v>
      </c>
      <c r="C171" s="66" t="str" cm="1">
        <f t="array" ref="C171">_xlfn.IFNA(_xlfn.IFS(B171="Starter","Starters &amp; Sides",B171="Sides","Starters &amp; Sides"),B171)</f>
        <v>Drinks</v>
      </c>
      <c r="D171" s="159" t="s">
        <v>3831</v>
      </c>
      <c r="E171" s="285"/>
      <c r="F171" s="286"/>
      <c r="G171" s="286"/>
      <c r="H171" s="286"/>
      <c r="I171" s="286"/>
      <c r="J171" s="286"/>
      <c r="K171" s="286"/>
      <c r="L171" s="286"/>
      <c r="M171" s="13"/>
      <c r="N171" s="13"/>
      <c r="O171" s="372">
        <v>3.5</v>
      </c>
      <c r="P171" s="4"/>
      <c r="Q171" s="338"/>
      <c r="R171" s="15" t="str">
        <f t="shared" si="30"/>
        <v>No</v>
      </c>
      <c r="S171" s="15" t="str">
        <f t="shared" si="31"/>
        <v>No</v>
      </c>
      <c r="T171" s="221" t="str">
        <f t="shared" si="32"/>
        <v>No</v>
      </c>
      <c r="U171" s="223" t="str">
        <f t="shared" si="33"/>
        <v>N/A</v>
      </c>
      <c r="V171" s="221" t="str">
        <f t="shared" si="34"/>
        <v>No</v>
      </c>
      <c r="W171" s="223" t="str">
        <f t="shared" si="35"/>
        <v>N/A</v>
      </c>
      <c r="X171" s="221" t="str">
        <f t="shared" si="36"/>
        <v>No</v>
      </c>
      <c r="Y171" s="223" t="str">
        <f t="shared" si="37"/>
        <v>N/A</v>
      </c>
      <c r="Z171" s="222" t="str">
        <f t="shared" si="38"/>
        <v>No</v>
      </c>
      <c r="AA171" s="68" t="str">
        <f t="shared" si="39"/>
        <v>N/A</v>
      </c>
      <c r="AB171" s="65" t="str">
        <f t="shared" si="40"/>
        <v>No</v>
      </c>
      <c r="AC171" s="68" t="str">
        <f t="shared" si="41"/>
        <v>N/A</v>
      </c>
      <c r="AD171" s="65" t="str">
        <f t="shared" si="42"/>
        <v>No</v>
      </c>
      <c r="AE171" s="68" t="str">
        <f t="shared" si="43"/>
        <v>N/A</v>
      </c>
      <c r="AF171" s="66"/>
    </row>
    <row r="172" spans="1:32" hidden="1">
      <c r="A172" s="66" t="s">
        <v>19</v>
      </c>
      <c r="B172" s="66" t="s">
        <v>28</v>
      </c>
      <c r="C172" s="66" t="str" cm="1">
        <f t="array" ref="C172">_xlfn.IFNA(_xlfn.IFS(B172="Starter","Starters &amp; Sides",B172="Sides","Starters &amp; Sides"),B172)</f>
        <v>Drinks</v>
      </c>
      <c r="D172" s="71" t="s">
        <v>3832</v>
      </c>
      <c r="E172" s="75"/>
      <c r="F172" s="12"/>
      <c r="G172" s="12"/>
      <c r="H172" s="12"/>
      <c r="I172" s="13"/>
      <c r="J172" s="13"/>
      <c r="K172" s="13"/>
      <c r="L172" s="13"/>
      <c r="M172" s="13">
        <v>3.5</v>
      </c>
      <c r="N172" s="13">
        <f t="shared" ref="N172:N210" si="44">IFERROR(M172,"")</f>
        <v>3.5</v>
      </c>
      <c r="O172" s="372">
        <v>3.5</v>
      </c>
      <c r="P172" s="4">
        <v>3.5</v>
      </c>
      <c r="Q172" s="338">
        <v>3.5</v>
      </c>
      <c r="R172" s="15" t="str">
        <f t="shared" ref="R172:R210" si="45">IF(COUNTA(Q172)=1,"Yes","No")</f>
        <v>Yes</v>
      </c>
      <c r="S172" s="15" t="str">
        <f t="shared" ref="S172:S210" si="46">IF(AND(T172="No",R172="Yes"),"Yes","No")</f>
        <v>No</v>
      </c>
      <c r="T172" s="221" t="str">
        <f t="shared" ref="T172:T210" si="47">IF(COUNTA(P172:Q172)=2,"Yes","No")</f>
        <v>Yes</v>
      </c>
      <c r="U172" s="223">
        <f t="shared" ref="U172:U210" si="48">IF(T172="Yes",Q172/P172-1,"N/A")</f>
        <v>0</v>
      </c>
      <c r="V172" s="221" t="str">
        <f t="shared" ref="V172:V210" si="49">IF(COUNTA(O172:Q172)=3,"Yes","No")</f>
        <v>Yes</v>
      </c>
      <c r="W172" s="223">
        <f t="shared" ref="W172:W210" si="50">IF(V172="Yes",Q172/O172-1,"N/A")</f>
        <v>0</v>
      </c>
      <c r="X172" s="221" t="str">
        <f t="shared" ref="X172:X210" si="51">IF(COUNTA(N172:Q172)=4,"Yes","No")</f>
        <v>Yes</v>
      </c>
      <c r="Y172" s="223">
        <f t="shared" ref="Y172:Y210" si="52">IF(X172="Yes",Q172/N172-1,"N/A")</f>
        <v>0</v>
      </c>
      <c r="Z172" s="222" t="str">
        <f t="shared" ref="Z172:Z210" si="53">IF(COUNTA(M172:Q172)=5,"Yes","No")</f>
        <v>Yes</v>
      </c>
      <c r="AA172" s="68">
        <f t="shared" ref="AA172:AA210" si="54">IF(Z172="Yes",Q172/M172-1,"N/A")</f>
        <v>0</v>
      </c>
      <c r="AB172" s="65" t="str">
        <f t="shared" ref="AB172:AB210" si="55">IF(COUNTA(L172:Q172)=6,"Yes","No")</f>
        <v>No</v>
      </c>
      <c r="AC172" s="68" t="str">
        <f t="shared" ref="AC172:AC210" si="56">IF(AB172="Yes",Q172/L172-1,"N/A")</f>
        <v>N/A</v>
      </c>
      <c r="AD172" s="65" t="str">
        <f t="shared" ref="AD172:AD210" si="57">IF(COUNTA(E172:Q172)=13,"Yes","No")</f>
        <v>No</v>
      </c>
      <c r="AE172" s="68" t="str">
        <f t="shared" ref="AE172:AE210" si="58">IF(AD172="Yes",Q172/E172-1,"N/A")</f>
        <v>N/A</v>
      </c>
      <c r="AF172" s="66"/>
    </row>
    <row r="173" spans="1:32" hidden="1">
      <c r="A173" s="66" t="s">
        <v>19</v>
      </c>
      <c r="B173" s="66" t="s">
        <v>28</v>
      </c>
      <c r="C173" s="66" t="str" cm="1">
        <f t="array" ref="C173">_xlfn.IFNA(_xlfn.IFS(B173="Starter","Starters &amp; Sides",B173="Sides","Starters &amp; Sides"),B173)</f>
        <v>Drinks</v>
      </c>
      <c r="D173" s="71" t="s">
        <v>3513</v>
      </c>
      <c r="E173" s="75"/>
      <c r="F173" s="12"/>
      <c r="G173" s="12"/>
      <c r="H173" s="12"/>
      <c r="I173" s="13"/>
      <c r="J173" s="13"/>
      <c r="K173" s="13"/>
      <c r="L173" s="13"/>
      <c r="M173" s="13">
        <v>2.99</v>
      </c>
      <c r="N173" s="13">
        <f t="shared" si="44"/>
        <v>2.99</v>
      </c>
      <c r="O173" s="372">
        <v>2.99</v>
      </c>
      <c r="P173" s="4">
        <v>2.99</v>
      </c>
      <c r="Q173" s="338">
        <v>2.99</v>
      </c>
      <c r="R173" s="15" t="str">
        <f t="shared" si="45"/>
        <v>Yes</v>
      </c>
      <c r="S173" s="15" t="str">
        <f t="shared" si="46"/>
        <v>No</v>
      </c>
      <c r="T173" s="221" t="str">
        <f t="shared" si="47"/>
        <v>Yes</v>
      </c>
      <c r="U173" s="223">
        <f t="shared" si="48"/>
        <v>0</v>
      </c>
      <c r="V173" s="221" t="str">
        <f t="shared" si="49"/>
        <v>Yes</v>
      </c>
      <c r="W173" s="223">
        <f t="shared" si="50"/>
        <v>0</v>
      </c>
      <c r="X173" s="221" t="str">
        <f t="shared" si="51"/>
        <v>Yes</v>
      </c>
      <c r="Y173" s="223">
        <f t="shared" si="52"/>
        <v>0</v>
      </c>
      <c r="Z173" s="222" t="str">
        <f t="shared" si="53"/>
        <v>Yes</v>
      </c>
      <c r="AA173" s="68">
        <f t="shared" si="54"/>
        <v>0</v>
      </c>
      <c r="AB173" s="65" t="str">
        <f t="shared" si="55"/>
        <v>No</v>
      </c>
      <c r="AC173" s="68" t="str">
        <f t="shared" si="56"/>
        <v>N/A</v>
      </c>
      <c r="AD173" s="65" t="str">
        <f t="shared" si="57"/>
        <v>No</v>
      </c>
      <c r="AE173" s="68" t="str">
        <f t="shared" si="58"/>
        <v>N/A</v>
      </c>
      <c r="AF173" s="66"/>
    </row>
    <row r="174" spans="1:32" hidden="1">
      <c r="A174" s="66" t="s">
        <v>19</v>
      </c>
      <c r="B174" s="66" t="s">
        <v>28</v>
      </c>
      <c r="C174" s="66" t="str" cm="1">
        <f t="array" ref="C174">_xlfn.IFNA(_xlfn.IFS(B174="Starter","Starters &amp; Sides",B174="Sides","Starters &amp; Sides"),B174)</f>
        <v>Drinks</v>
      </c>
      <c r="D174" s="71" t="s">
        <v>3833</v>
      </c>
      <c r="E174" s="75"/>
      <c r="F174" s="12"/>
      <c r="G174" s="12"/>
      <c r="H174" s="12"/>
      <c r="I174" s="13"/>
      <c r="J174" s="13"/>
      <c r="K174" s="13"/>
      <c r="L174" s="13"/>
      <c r="M174" s="13">
        <v>1.99</v>
      </c>
      <c r="N174" s="13">
        <f t="shared" si="44"/>
        <v>1.99</v>
      </c>
      <c r="O174" s="372">
        <v>1.99</v>
      </c>
      <c r="P174" s="4">
        <v>1.99</v>
      </c>
      <c r="Q174" s="338">
        <v>1.99</v>
      </c>
      <c r="R174" s="15" t="str">
        <f t="shared" si="45"/>
        <v>Yes</v>
      </c>
      <c r="S174" s="15" t="str">
        <f t="shared" si="46"/>
        <v>No</v>
      </c>
      <c r="T174" s="221" t="str">
        <f t="shared" si="47"/>
        <v>Yes</v>
      </c>
      <c r="U174" s="223">
        <f t="shared" si="48"/>
        <v>0</v>
      </c>
      <c r="V174" s="221" t="str">
        <f t="shared" si="49"/>
        <v>Yes</v>
      </c>
      <c r="W174" s="223">
        <f t="shared" si="50"/>
        <v>0</v>
      </c>
      <c r="X174" s="221" t="str">
        <f t="shared" si="51"/>
        <v>Yes</v>
      </c>
      <c r="Y174" s="223">
        <f t="shared" si="52"/>
        <v>0</v>
      </c>
      <c r="Z174" s="222" t="str">
        <f t="shared" si="53"/>
        <v>Yes</v>
      </c>
      <c r="AA174" s="68">
        <f t="shared" si="54"/>
        <v>0</v>
      </c>
      <c r="AB174" s="65" t="str">
        <f t="shared" si="55"/>
        <v>No</v>
      </c>
      <c r="AC174" s="68" t="str">
        <f t="shared" si="56"/>
        <v>N/A</v>
      </c>
      <c r="AD174" s="65" t="str">
        <f t="shared" si="57"/>
        <v>No</v>
      </c>
      <c r="AE174" s="68" t="str">
        <f t="shared" si="58"/>
        <v>N/A</v>
      </c>
      <c r="AF174" s="66"/>
    </row>
    <row r="175" spans="1:32" hidden="1">
      <c r="A175" s="66" t="s">
        <v>19</v>
      </c>
      <c r="B175" s="66" t="s">
        <v>28</v>
      </c>
      <c r="C175" s="66" t="str" cm="1">
        <f t="array" ref="C175">_xlfn.IFNA(_xlfn.IFS(B175="Starter","Starters &amp; Sides",B175="Sides","Starters &amp; Sides"),B175)</f>
        <v>Drinks</v>
      </c>
      <c r="D175" s="71" t="s">
        <v>3834</v>
      </c>
      <c r="E175" s="75"/>
      <c r="F175" s="12"/>
      <c r="G175" s="12"/>
      <c r="H175" s="12"/>
      <c r="I175" s="13"/>
      <c r="J175" s="13"/>
      <c r="K175" s="13"/>
      <c r="L175" s="13"/>
      <c r="M175" s="13">
        <v>2.29</v>
      </c>
      <c r="N175" s="13">
        <f t="shared" si="44"/>
        <v>2.29</v>
      </c>
      <c r="O175" s="372">
        <v>2.29</v>
      </c>
      <c r="P175" s="4">
        <v>2.29</v>
      </c>
      <c r="Q175" s="338">
        <v>2.29</v>
      </c>
      <c r="R175" s="15" t="str">
        <f t="shared" si="45"/>
        <v>Yes</v>
      </c>
      <c r="S175" s="15" t="str">
        <f t="shared" si="46"/>
        <v>No</v>
      </c>
      <c r="T175" s="221" t="str">
        <f t="shared" si="47"/>
        <v>Yes</v>
      </c>
      <c r="U175" s="223">
        <f t="shared" si="48"/>
        <v>0</v>
      </c>
      <c r="V175" s="221" t="str">
        <f t="shared" si="49"/>
        <v>Yes</v>
      </c>
      <c r="W175" s="223">
        <f t="shared" si="50"/>
        <v>0</v>
      </c>
      <c r="X175" s="221" t="str">
        <f t="shared" si="51"/>
        <v>Yes</v>
      </c>
      <c r="Y175" s="223">
        <f t="shared" si="52"/>
        <v>0</v>
      </c>
      <c r="Z175" s="222" t="str">
        <f t="shared" si="53"/>
        <v>Yes</v>
      </c>
      <c r="AA175" s="68">
        <f t="shared" si="54"/>
        <v>0</v>
      </c>
      <c r="AB175" s="65" t="str">
        <f t="shared" si="55"/>
        <v>No</v>
      </c>
      <c r="AC175" s="68" t="str">
        <f t="shared" si="56"/>
        <v>N/A</v>
      </c>
      <c r="AD175" s="65" t="str">
        <f t="shared" si="57"/>
        <v>No</v>
      </c>
      <c r="AE175" s="68" t="str">
        <f t="shared" si="58"/>
        <v>N/A</v>
      </c>
      <c r="AF175" s="66"/>
    </row>
    <row r="176" spans="1:32" hidden="1">
      <c r="A176" s="66" t="s">
        <v>19</v>
      </c>
      <c r="B176" s="66" t="s">
        <v>28</v>
      </c>
      <c r="C176" s="66" t="str" cm="1">
        <f t="array" ref="C176">_xlfn.IFNA(_xlfn.IFS(B176="Starter","Starters &amp; Sides",B176="Sides","Starters &amp; Sides"),B176)</f>
        <v>Drinks</v>
      </c>
      <c r="D176" s="71" t="s">
        <v>528</v>
      </c>
      <c r="E176" s="75"/>
      <c r="F176" s="12"/>
      <c r="G176" s="12"/>
      <c r="H176" s="12"/>
      <c r="I176" s="13"/>
      <c r="J176" s="13"/>
      <c r="K176" s="13"/>
      <c r="L176" s="13"/>
      <c r="M176" s="13">
        <v>1.99</v>
      </c>
      <c r="N176" s="13">
        <f t="shared" si="44"/>
        <v>1.99</v>
      </c>
      <c r="O176" s="372">
        <v>1.99</v>
      </c>
      <c r="P176" s="4">
        <v>1.99</v>
      </c>
      <c r="Q176" s="338">
        <v>1.99</v>
      </c>
      <c r="R176" s="15" t="str">
        <f t="shared" si="45"/>
        <v>Yes</v>
      </c>
      <c r="S176" s="15" t="str">
        <f t="shared" si="46"/>
        <v>No</v>
      </c>
      <c r="T176" s="221" t="str">
        <f t="shared" si="47"/>
        <v>Yes</v>
      </c>
      <c r="U176" s="223">
        <f t="shared" si="48"/>
        <v>0</v>
      </c>
      <c r="V176" s="221" t="str">
        <f t="shared" si="49"/>
        <v>Yes</v>
      </c>
      <c r="W176" s="223">
        <f t="shared" si="50"/>
        <v>0</v>
      </c>
      <c r="X176" s="221" t="str">
        <f t="shared" si="51"/>
        <v>Yes</v>
      </c>
      <c r="Y176" s="223">
        <f t="shared" si="52"/>
        <v>0</v>
      </c>
      <c r="Z176" s="222" t="str">
        <f t="shared" si="53"/>
        <v>Yes</v>
      </c>
      <c r="AA176" s="68">
        <f t="shared" si="54"/>
        <v>0</v>
      </c>
      <c r="AB176" s="65" t="str">
        <f t="shared" si="55"/>
        <v>No</v>
      </c>
      <c r="AC176" s="68" t="str">
        <f t="shared" si="56"/>
        <v>N/A</v>
      </c>
      <c r="AD176" s="65" t="str">
        <f t="shared" si="57"/>
        <v>No</v>
      </c>
      <c r="AE176" s="68" t="str">
        <f t="shared" si="58"/>
        <v>N/A</v>
      </c>
      <c r="AF176" s="66"/>
    </row>
    <row r="177" spans="1:32" hidden="1">
      <c r="A177" s="66" t="s">
        <v>19</v>
      </c>
      <c r="B177" s="66" t="s">
        <v>28</v>
      </c>
      <c r="C177" s="66" t="str" cm="1">
        <f t="array" ref="C177">_xlfn.IFNA(_xlfn.IFS(B177="Starter","Starters &amp; Sides",B177="Sides","Starters &amp; Sides"),B177)</f>
        <v>Drinks</v>
      </c>
      <c r="D177" s="71" t="s">
        <v>861</v>
      </c>
      <c r="E177" s="75"/>
      <c r="F177" s="12"/>
      <c r="G177" s="12"/>
      <c r="H177" s="12"/>
      <c r="I177" s="12"/>
      <c r="J177" s="13"/>
      <c r="K177" s="13"/>
      <c r="L177" s="13"/>
      <c r="M177" s="13">
        <v>1.99</v>
      </c>
      <c r="N177" s="13">
        <f t="shared" si="44"/>
        <v>1.99</v>
      </c>
      <c r="O177" s="372">
        <v>1.99</v>
      </c>
      <c r="P177" s="4">
        <v>1.99</v>
      </c>
      <c r="Q177" s="338">
        <v>1.99</v>
      </c>
      <c r="R177" s="15" t="str">
        <f t="shared" si="45"/>
        <v>Yes</v>
      </c>
      <c r="S177" s="15" t="str">
        <f t="shared" si="46"/>
        <v>No</v>
      </c>
      <c r="T177" s="221" t="str">
        <f t="shared" si="47"/>
        <v>Yes</v>
      </c>
      <c r="U177" s="223">
        <f t="shared" si="48"/>
        <v>0</v>
      </c>
      <c r="V177" s="221" t="str">
        <f t="shared" si="49"/>
        <v>Yes</v>
      </c>
      <c r="W177" s="223">
        <f t="shared" si="50"/>
        <v>0</v>
      </c>
      <c r="X177" s="221" t="str">
        <f t="shared" si="51"/>
        <v>Yes</v>
      </c>
      <c r="Y177" s="223">
        <f t="shared" si="52"/>
        <v>0</v>
      </c>
      <c r="Z177" s="222" t="str">
        <f t="shared" si="53"/>
        <v>Yes</v>
      </c>
      <c r="AA177" s="68">
        <f t="shared" si="54"/>
        <v>0</v>
      </c>
      <c r="AB177" s="65" t="str">
        <f t="shared" si="55"/>
        <v>No</v>
      </c>
      <c r="AC177" s="68" t="str">
        <f t="shared" si="56"/>
        <v>N/A</v>
      </c>
      <c r="AD177" s="65" t="str">
        <f t="shared" si="57"/>
        <v>No</v>
      </c>
      <c r="AE177" s="68" t="str">
        <f t="shared" si="58"/>
        <v>N/A</v>
      </c>
      <c r="AF177" s="66"/>
    </row>
    <row r="178" spans="1:32" hidden="1">
      <c r="A178" s="66" t="s">
        <v>19</v>
      </c>
      <c r="B178" s="66" t="s">
        <v>28</v>
      </c>
      <c r="C178" s="66" t="str" cm="1">
        <f t="array" ref="C178">_xlfn.IFNA(_xlfn.IFS(B178="Starter","Starters &amp; Sides",B178="Sides","Starters &amp; Sides"),B178)</f>
        <v>Drinks</v>
      </c>
      <c r="D178" s="71" t="s">
        <v>540</v>
      </c>
      <c r="E178" s="75"/>
      <c r="F178" s="12"/>
      <c r="G178" s="12"/>
      <c r="H178" s="12"/>
      <c r="I178" s="12"/>
      <c r="J178" s="13"/>
      <c r="K178" s="13"/>
      <c r="L178" s="13"/>
      <c r="M178" s="13">
        <v>1.99</v>
      </c>
      <c r="N178" s="13">
        <f t="shared" si="44"/>
        <v>1.99</v>
      </c>
      <c r="O178" s="372">
        <v>1.99</v>
      </c>
      <c r="P178" s="4">
        <v>1.99</v>
      </c>
      <c r="Q178" s="338">
        <v>1.99</v>
      </c>
      <c r="R178" s="15" t="str">
        <f t="shared" si="45"/>
        <v>Yes</v>
      </c>
      <c r="S178" s="15" t="str">
        <f t="shared" si="46"/>
        <v>No</v>
      </c>
      <c r="T178" s="221" t="str">
        <f t="shared" si="47"/>
        <v>Yes</v>
      </c>
      <c r="U178" s="223">
        <f t="shared" si="48"/>
        <v>0</v>
      </c>
      <c r="V178" s="221" t="str">
        <f t="shared" si="49"/>
        <v>Yes</v>
      </c>
      <c r="W178" s="223">
        <f t="shared" si="50"/>
        <v>0</v>
      </c>
      <c r="X178" s="221" t="str">
        <f t="shared" si="51"/>
        <v>Yes</v>
      </c>
      <c r="Y178" s="223">
        <f t="shared" si="52"/>
        <v>0</v>
      </c>
      <c r="Z178" s="222" t="str">
        <f t="shared" si="53"/>
        <v>Yes</v>
      </c>
      <c r="AA178" s="68">
        <f t="shared" si="54"/>
        <v>0</v>
      </c>
      <c r="AB178" s="65" t="str">
        <f t="shared" si="55"/>
        <v>No</v>
      </c>
      <c r="AC178" s="68" t="str">
        <f t="shared" si="56"/>
        <v>N/A</v>
      </c>
      <c r="AD178" s="65" t="str">
        <f t="shared" si="57"/>
        <v>No</v>
      </c>
      <c r="AE178" s="68" t="str">
        <f t="shared" si="58"/>
        <v>N/A</v>
      </c>
      <c r="AF178" s="66"/>
    </row>
    <row r="179" spans="1:32" hidden="1">
      <c r="A179" s="66" t="s">
        <v>19</v>
      </c>
      <c r="B179" s="66" t="s">
        <v>28</v>
      </c>
      <c r="C179" s="66" t="str" cm="1">
        <f t="array" ref="C179">_xlfn.IFNA(_xlfn.IFS(B179="Starter","Starters &amp; Sides",B179="Sides","Starters &amp; Sides"),B179)</f>
        <v>Drinks</v>
      </c>
      <c r="D179" s="159" t="s">
        <v>1986</v>
      </c>
      <c r="E179" s="75"/>
      <c r="F179" s="12"/>
      <c r="G179" s="12"/>
      <c r="H179" s="12"/>
      <c r="I179" s="12"/>
      <c r="J179" s="13"/>
      <c r="K179" s="13"/>
      <c r="L179" s="13"/>
      <c r="M179" s="13"/>
      <c r="N179" s="13"/>
      <c r="O179" s="372">
        <v>1.49</v>
      </c>
      <c r="P179" s="4">
        <v>1.49</v>
      </c>
      <c r="Q179" s="338">
        <v>1.49</v>
      </c>
      <c r="R179" s="15" t="str">
        <f t="shared" si="45"/>
        <v>Yes</v>
      </c>
      <c r="S179" s="15" t="str">
        <f t="shared" si="46"/>
        <v>No</v>
      </c>
      <c r="T179" s="221" t="str">
        <f t="shared" si="47"/>
        <v>Yes</v>
      </c>
      <c r="U179" s="223">
        <f t="shared" si="48"/>
        <v>0</v>
      </c>
      <c r="V179" s="221" t="str">
        <f t="shared" si="49"/>
        <v>Yes</v>
      </c>
      <c r="W179" s="223">
        <f t="shared" si="50"/>
        <v>0</v>
      </c>
      <c r="X179" s="221" t="str">
        <f t="shared" si="51"/>
        <v>No</v>
      </c>
      <c r="Y179" s="223" t="str">
        <f t="shared" si="52"/>
        <v>N/A</v>
      </c>
      <c r="Z179" s="222" t="str">
        <f t="shared" si="53"/>
        <v>No</v>
      </c>
      <c r="AA179" s="68" t="str">
        <f t="shared" si="54"/>
        <v>N/A</v>
      </c>
      <c r="AB179" s="65" t="str">
        <f t="shared" si="55"/>
        <v>No</v>
      </c>
      <c r="AC179" s="68" t="str">
        <f t="shared" si="56"/>
        <v>N/A</v>
      </c>
      <c r="AD179" s="65" t="str">
        <f t="shared" si="57"/>
        <v>No</v>
      </c>
      <c r="AE179" s="68" t="str">
        <f t="shared" si="58"/>
        <v>N/A</v>
      </c>
      <c r="AF179" s="66"/>
    </row>
    <row r="180" spans="1:32" hidden="1">
      <c r="A180" s="66" t="s">
        <v>19</v>
      </c>
      <c r="B180" s="66" t="s">
        <v>28</v>
      </c>
      <c r="C180" s="66" t="str" cm="1">
        <f t="array" ref="C180">_xlfn.IFNA(_xlfn.IFS(B180="Starter","Starters &amp; Sides",B180="Sides","Starters &amp; Sides"),B180)</f>
        <v>Drinks</v>
      </c>
      <c r="D180" s="159" t="s">
        <v>3835</v>
      </c>
      <c r="E180" s="75"/>
      <c r="F180" s="12"/>
      <c r="G180" s="12"/>
      <c r="H180" s="12"/>
      <c r="I180" s="12"/>
      <c r="J180" s="13"/>
      <c r="K180" s="13"/>
      <c r="L180" s="13"/>
      <c r="M180" s="13"/>
      <c r="N180" s="13"/>
      <c r="O180" s="372">
        <v>1.49</v>
      </c>
      <c r="P180" s="4">
        <v>1.49</v>
      </c>
      <c r="Q180" s="338">
        <v>1.49</v>
      </c>
      <c r="R180" s="15" t="str">
        <f t="shared" si="45"/>
        <v>Yes</v>
      </c>
      <c r="S180" s="15" t="str">
        <f t="shared" si="46"/>
        <v>No</v>
      </c>
      <c r="T180" s="221" t="str">
        <f t="shared" si="47"/>
        <v>Yes</v>
      </c>
      <c r="U180" s="223">
        <f t="shared" si="48"/>
        <v>0</v>
      </c>
      <c r="V180" s="221" t="str">
        <f t="shared" si="49"/>
        <v>Yes</v>
      </c>
      <c r="W180" s="223">
        <f t="shared" si="50"/>
        <v>0</v>
      </c>
      <c r="X180" s="221" t="str">
        <f t="shared" si="51"/>
        <v>No</v>
      </c>
      <c r="Y180" s="223" t="str">
        <f t="shared" si="52"/>
        <v>N/A</v>
      </c>
      <c r="Z180" s="222" t="str">
        <f t="shared" si="53"/>
        <v>No</v>
      </c>
      <c r="AA180" s="68" t="str">
        <f t="shared" si="54"/>
        <v>N/A</v>
      </c>
      <c r="AB180" s="65" t="str">
        <f t="shared" si="55"/>
        <v>No</v>
      </c>
      <c r="AC180" s="68" t="str">
        <f t="shared" si="56"/>
        <v>N/A</v>
      </c>
      <c r="AD180" s="65" t="str">
        <f t="shared" si="57"/>
        <v>No</v>
      </c>
      <c r="AE180" s="68" t="str">
        <f t="shared" si="58"/>
        <v>N/A</v>
      </c>
      <c r="AF180" s="66"/>
    </row>
    <row r="181" spans="1:32" hidden="1">
      <c r="A181" s="66" t="s">
        <v>19</v>
      </c>
      <c r="B181" s="66" t="s">
        <v>28</v>
      </c>
      <c r="C181" s="66" t="str" cm="1">
        <f t="array" ref="C181">_xlfn.IFNA(_xlfn.IFS(B181="Starter","Starters &amp; Sides",B181="Sides","Starters &amp; Sides"),B181)</f>
        <v>Drinks</v>
      </c>
      <c r="D181" s="71" t="s">
        <v>3836</v>
      </c>
      <c r="E181" s="75"/>
      <c r="F181" s="12"/>
      <c r="G181" s="12"/>
      <c r="H181" s="12"/>
      <c r="I181" s="12"/>
      <c r="J181" s="13"/>
      <c r="K181" s="13"/>
      <c r="L181" s="13"/>
      <c r="M181" s="13">
        <v>1.49</v>
      </c>
      <c r="N181" s="13">
        <f t="shared" si="44"/>
        <v>1.49</v>
      </c>
      <c r="O181" s="372">
        <v>1.49</v>
      </c>
      <c r="P181" s="4">
        <v>1.49</v>
      </c>
      <c r="Q181" s="338">
        <v>1.49</v>
      </c>
      <c r="R181" s="15" t="str">
        <f t="shared" si="45"/>
        <v>Yes</v>
      </c>
      <c r="S181" s="15" t="str">
        <f t="shared" si="46"/>
        <v>No</v>
      </c>
      <c r="T181" s="221" t="str">
        <f t="shared" si="47"/>
        <v>Yes</v>
      </c>
      <c r="U181" s="223">
        <f t="shared" si="48"/>
        <v>0</v>
      </c>
      <c r="V181" s="221" t="str">
        <f t="shared" si="49"/>
        <v>Yes</v>
      </c>
      <c r="W181" s="223">
        <f t="shared" si="50"/>
        <v>0</v>
      </c>
      <c r="X181" s="221" t="str">
        <f t="shared" si="51"/>
        <v>Yes</v>
      </c>
      <c r="Y181" s="223">
        <f t="shared" si="52"/>
        <v>0</v>
      </c>
      <c r="Z181" s="222" t="str">
        <f t="shared" si="53"/>
        <v>Yes</v>
      </c>
      <c r="AA181" s="68">
        <f t="shared" si="54"/>
        <v>0</v>
      </c>
      <c r="AB181" s="65" t="str">
        <f t="shared" si="55"/>
        <v>No</v>
      </c>
      <c r="AC181" s="68" t="str">
        <f t="shared" si="56"/>
        <v>N/A</v>
      </c>
      <c r="AD181" s="65" t="str">
        <f t="shared" si="57"/>
        <v>No</v>
      </c>
      <c r="AE181" s="68" t="str">
        <f t="shared" si="58"/>
        <v>N/A</v>
      </c>
      <c r="AF181" s="66"/>
    </row>
    <row r="182" spans="1:32" hidden="1">
      <c r="A182" s="66" t="s">
        <v>19</v>
      </c>
      <c r="B182" s="66" t="s">
        <v>28</v>
      </c>
      <c r="C182" s="66" t="str" cm="1">
        <f t="array" ref="C182">_xlfn.IFNA(_xlfn.IFS(B182="Starter","Starters &amp; Sides",B182="Sides","Starters &amp; Sides"),B182)</f>
        <v>Drinks</v>
      </c>
      <c r="D182" s="71" t="s">
        <v>3837</v>
      </c>
      <c r="E182" s="75"/>
      <c r="F182" s="12"/>
      <c r="G182" s="12"/>
      <c r="H182" s="12"/>
      <c r="I182" s="12"/>
      <c r="J182" s="13"/>
      <c r="K182" s="13"/>
      <c r="L182" s="13"/>
      <c r="M182" s="13">
        <v>1.5</v>
      </c>
      <c r="N182" s="13">
        <f t="shared" si="44"/>
        <v>1.5</v>
      </c>
      <c r="O182" s="372">
        <v>1.5</v>
      </c>
      <c r="P182" s="4">
        <v>1.5</v>
      </c>
      <c r="Q182" s="338">
        <v>1.5</v>
      </c>
      <c r="R182" s="15" t="str">
        <f t="shared" si="45"/>
        <v>Yes</v>
      </c>
      <c r="S182" s="15" t="str">
        <f t="shared" si="46"/>
        <v>No</v>
      </c>
      <c r="T182" s="221" t="str">
        <f t="shared" si="47"/>
        <v>Yes</v>
      </c>
      <c r="U182" s="223">
        <f t="shared" si="48"/>
        <v>0</v>
      </c>
      <c r="V182" s="221" t="str">
        <f t="shared" si="49"/>
        <v>Yes</v>
      </c>
      <c r="W182" s="223">
        <f t="shared" si="50"/>
        <v>0</v>
      </c>
      <c r="X182" s="221" t="str">
        <f t="shared" si="51"/>
        <v>Yes</v>
      </c>
      <c r="Y182" s="223">
        <f t="shared" si="52"/>
        <v>0</v>
      </c>
      <c r="Z182" s="222" t="str">
        <f t="shared" si="53"/>
        <v>Yes</v>
      </c>
      <c r="AA182" s="68">
        <f t="shared" si="54"/>
        <v>0</v>
      </c>
      <c r="AB182" s="65" t="str">
        <f t="shared" si="55"/>
        <v>No</v>
      </c>
      <c r="AC182" s="68" t="str">
        <f t="shared" si="56"/>
        <v>N/A</v>
      </c>
      <c r="AD182" s="65" t="str">
        <f t="shared" si="57"/>
        <v>No</v>
      </c>
      <c r="AE182" s="68" t="str">
        <f t="shared" si="58"/>
        <v>N/A</v>
      </c>
      <c r="AF182" s="66"/>
    </row>
    <row r="183" spans="1:32" hidden="1">
      <c r="A183" s="66" t="s">
        <v>19</v>
      </c>
      <c r="B183" s="66" t="s">
        <v>28</v>
      </c>
      <c r="C183" s="66" t="str" cm="1">
        <f t="array" ref="C183">_xlfn.IFNA(_xlfn.IFS(B183="Starter","Starters &amp; Sides",B183="Sides","Starters &amp; Sides"),B183)</f>
        <v>Drinks</v>
      </c>
      <c r="D183" s="71" t="s">
        <v>3838</v>
      </c>
      <c r="E183" s="75"/>
      <c r="F183" s="12"/>
      <c r="G183" s="12"/>
      <c r="H183" s="12"/>
      <c r="I183" s="12"/>
      <c r="J183" s="13"/>
      <c r="K183" s="13"/>
      <c r="L183" s="13"/>
      <c r="M183" s="13">
        <v>1.5</v>
      </c>
      <c r="N183" s="13">
        <f t="shared" si="44"/>
        <v>1.5</v>
      </c>
      <c r="O183" s="372">
        <v>1.5</v>
      </c>
      <c r="P183" s="4">
        <v>1.5</v>
      </c>
      <c r="Q183" s="338">
        <v>1.5</v>
      </c>
      <c r="R183" s="15" t="str">
        <f t="shared" si="45"/>
        <v>Yes</v>
      </c>
      <c r="S183" s="15" t="str">
        <f t="shared" si="46"/>
        <v>No</v>
      </c>
      <c r="T183" s="221" t="str">
        <f t="shared" si="47"/>
        <v>Yes</v>
      </c>
      <c r="U183" s="223">
        <f t="shared" si="48"/>
        <v>0</v>
      </c>
      <c r="V183" s="221" t="str">
        <f t="shared" si="49"/>
        <v>Yes</v>
      </c>
      <c r="W183" s="223">
        <f t="shared" si="50"/>
        <v>0</v>
      </c>
      <c r="X183" s="221" t="str">
        <f t="shared" si="51"/>
        <v>Yes</v>
      </c>
      <c r="Y183" s="223">
        <f t="shared" si="52"/>
        <v>0</v>
      </c>
      <c r="Z183" s="222" t="str">
        <f t="shared" si="53"/>
        <v>Yes</v>
      </c>
      <c r="AA183" s="68">
        <f t="shared" si="54"/>
        <v>0</v>
      </c>
      <c r="AB183" s="65" t="str">
        <f t="shared" si="55"/>
        <v>No</v>
      </c>
      <c r="AC183" s="68" t="str">
        <f t="shared" si="56"/>
        <v>N/A</v>
      </c>
      <c r="AD183" s="65" t="str">
        <f t="shared" si="57"/>
        <v>No</v>
      </c>
      <c r="AE183" s="68" t="str">
        <f t="shared" si="58"/>
        <v>N/A</v>
      </c>
      <c r="AF183" s="66"/>
    </row>
    <row r="184" spans="1:32" hidden="1">
      <c r="A184" s="66" t="s">
        <v>19</v>
      </c>
      <c r="B184" s="66" t="s">
        <v>28</v>
      </c>
      <c r="C184" s="66" t="str" cm="1">
        <f t="array" ref="C184">_xlfn.IFNA(_xlfn.IFS(B184="Starter","Starters &amp; Sides",B184="Sides","Starters &amp; Sides"),B184)</f>
        <v>Drinks</v>
      </c>
      <c r="D184" s="71" t="s">
        <v>3839</v>
      </c>
      <c r="E184" s="75"/>
      <c r="F184" s="12"/>
      <c r="G184" s="12"/>
      <c r="H184" s="12"/>
      <c r="I184" s="12"/>
      <c r="J184" s="13"/>
      <c r="K184" s="13"/>
      <c r="L184" s="13"/>
      <c r="M184" s="13">
        <v>2.5</v>
      </c>
      <c r="N184" s="13">
        <f t="shared" si="44"/>
        <v>2.5</v>
      </c>
      <c r="O184" s="372">
        <v>2.5</v>
      </c>
      <c r="P184" s="4">
        <v>2.5</v>
      </c>
      <c r="Q184" s="338">
        <v>2.5</v>
      </c>
      <c r="R184" s="15" t="str">
        <f t="shared" si="45"/>
        <v>Yes</v>
      </c>
      <c r="S184" s="15" t="str">
        <f t="shared" si="46"/>
        <v>No</v>
      </c>
      <c r="T184" s="221" t="str">
        <f t="shared" si="47"/>
        <v>Yes</v>
      </c>
      <c r="U184" s="223">
        <f t="shared" si="48"/>
        <v>0</v>
      </c>
      <c r="V184" s="221" t="str">
        <f t="shared" si="49"/>
        <v>Yes</v>
      </c>
      <c r="W184" s="223">
        <f t="shared" si="50"/>
        <v>0</v>
      </c>
      <c r="X184" s="221" t="str">
        <f t="shared" si="51"/>
        <v>Yes</v>
      </c>
      <c r="Y184" s="223">
        <f t="shared" si="52"/>
        <v>0</v>
      </c>
      <c r="Z184" s="222" t="str">
        <f t="shared" si="53"/>
        <v>Yes</v>
      </c>
      <c r="AA184" s="68">
        <f t="shared" si="54"/>
        <v>0</v>
      </c>
      <c r="AB184" s="65" t="str">
        <f t="shared" si="55"/>
        <v>No</v>
      </c>
      <c r="AC184" s="68" t="str">
        <f t="shared" si="56"/>
        <v>N/A</v>
      </c>
      <c r="AD184" s="65" t="str">
        <f t="shared" si="57"/>
        <v>No</v>
      </c>
      <c r="AE184" s="68" t="str">
        <f t="shared" si="58"/>
        <v>N/A</v>
      </c>
      <c r="AF184" s="66"/>
    </row>
    <row r="185" spans="1:32" hidden="1">
      <c r="A185" s="66" t="s">
        <v>19</v>
      </c>
      <c r="B185" s="66" t="s">
        <v>28</v>
      </c>
      <c r="C185" s="66" t="str" cm="1">
        <f t="array" ref="C185">_xlfn.IFNA(_xlfn.IFS(B185="Starter","Starters &amp; Sides",B185="Sides","Starters &amp; Sides"),B185)</f>
        <v>Drinks</v>
      </c>
      <c r="D185" s="71" t="s">
        <v>3840</v>
      </c>
      <c r="E185" s="75"/>
      <c r="F185" s="12"/>
      <c r="G185" s="12"/>
      <c r="H185" s="12"/>
      <c r="I185" s="12"/>
      <c r="J185" s="13"/>
      <c r="K185" s="13"/>
      <c r="L185" s="13"/>
      <c r="M185" s="13">
        <v>2.99</v>
      </c>
      <c r="N185" s="13">
        <f t="shared" si="44"/>
        <v>2.99</v>
      </c>
      <c r="O185" s="372">
        <v>2.99</v>
      </c>
      <c r="P185" s="4">
        <v>2.99</v>
      </c>
      <c r="Q185" s="338">
        <v>2.99</v>
      </c>
      <c r="R185" s="15" t="str">
        <f t="shared" si="45"/>
        <v>Yes</v>
      </c>
      <c r="S185" s="15" t="str">
        <f t="shared" si="46"/>
        <v>No</v>
      </c>
      <c r="T185" s="221" t="str">
        <f t="shared" si="47"/>
        <v>Yes</v>
      </c>
      <c r="U185" s="223">
        <f t="shared" si="48"/>
        <v>0</v>
      </c>
      <c r="V185" s="221" t="str">
        <f t="shared" si="49"/>
        <v>Yes</v>
      </c>
      <c r="W185" s="223">
        <f t="shared" si="50"/>
        <v>0</v>
      </c>
      <c r="X185" s="221" t="str">
        <f t="shared" si="51"/>
        <v>Yes</v>
      </c>
      <c r="Y185" s="223">
        <f t="shared" si="52"/>
        <v>0</v>
      </c>
      <c r="Z185" s="222" t="str">
        <f t="shared" si="53"/>
        <v>Yes</v>
      </c>
      <c r="AA185" s="68">
        <f t="shared" si="54"/>
        <v>0</v>
      </c>
      <c r="AB185" s="65" t="str">
        <f t="shared" si="55"/>
        <v>No</v>
      </c>
      <c r="AC185" s="68" t="str">
        <f t="shared" si="56"/>
        <v>N/A</v>
      </c>
      <c r="AD185" s="65" t="str">
        <f t="shared" si="57"/>
        <v>No</v>
      </c>
      <c r="AE185" s="68" t="str">
        <f t="shared" si="58"/>
        <v>N/A</v>
      </c>
      <c r="AF185" s="66"/>
    </row>
    <row r="186" spans="1:32" hidden="1">
      <c r="A186" s="66" t="s">
        <v>19</v>
      </c>
      <c r="B186" s="66" t="s">
        <v>29</v>
      </c>
      <c r="C186" s="66" t="str" cm="1">
        <f t="array" ref="C186">_xlfn.IFNA(_xlfn.IFS(B186="Starter","Starters &amp; Sides",B186="Sides","Starters &amp; Sides"),B186)</f>
        <v>Desserts</v>
      </c>
      <c r="D186" s="71" t="s">
        <v>3707</v>
      </c>
      <c r="E186" s="75"/>
      <c r="F186" s="12"/>
      <c r="G186" s="12"/>
      <c r="H186" s="12"/>
      <c r="I186" s="12"/>
      <c r="J186" s="13"/>
      <c r="K186" s="13"/>
      <c r="L186" s="13"/>
      <c r="M186" s="13">
        <v>2.5</v>
      </c>
      <c r="N186" s="13">
        <f t="shared" si="44"/>
        <v>2.5</v>
      </c>
      <c r="O186" s="379">
        <f>P186</f>
        <v>2.5</v>
      </c>
      <c r="P186" s="4">
        <v>2.5</v>
      </c>
      <c r="Q186" s="338">
        <v>2.5</v>
      </c>
      <c r="R186" s="15" t="str">
        <f t="shared" si="45"/>
        <v>Yes</v>
      </c>
      <c r="S186" s="15" t="str">
        <f t="shared" si="46"/>
        <v>No</v>
      </c>
      <c r="T186" s="221" t="str">
        <f t="shared" si="47"/>
        <v>Yes</v>
      </c>
      <c r="U186" s="223">
        <f t="shared" si="48"/>
        <v>0</v>
      </c>
      <c r="V186" s="221" t="str">
        <f t="shared" si="49"/>
        <v>Yes</v>
      </c>
      <c r="W186" s="223">
        <f t="shared" si="50"/>
        <v>0</v>
      </c>
      <c r="X186" s="221" t="str">
        <f t="shared" si="51"/>
        <v>Yes</v>
      </c>
      <c r="Y186" s="223">
        <f t="shared" si="52"/>
        <v>0</v>
      </c>
      <c r="Z186" s="222" t="str">
        <f t="shared" si="53"/>
        <v>Yes</v>
      </c>
      <c r="AA186" s="68">
        <f t="shared" si="54"/>
        <v>0</v>
      </c>
      <c r="AB186" s="65" t="str">
        <f t="shared" si="55"/>
        <v>No</v>
      </c>
      <c r="AC186" s="68" t="str">
        <f t="shared" si="56"/>
        <v>N/A</v>
      </c>
      <c r="AD186" s="65" t="str">
        <f t="shared" si="57"/>
        <v>No</v>
      </c>
      <c r="AE186" s="68" t="str">
        <f t="shared" si="58"/>
        <v>N/A</v>
      </c>
      <c r="AF186" s="66"/>
    </row>
    <row r="187" spans="1:32" s="287" customFormat="1" hidden="1">
      <c r="A187" s="66" t="s">
        <v>19</v>
      </c>
      <c r="B187" s="66" t="s">
        <v>29</v>
      </c>
      <c r="C187" s="66" t="str" cm="1">
        <f t="array" ref="C187">_xlfn.IFNA(_xlfn.IFS(B187="Starter","Starters &amp; Sides",B187="Sides","Starters &amp; Sides"),B187)</f>
        <v>Desserts</v>
      </c>
      <c r="D187" s="159" t="s">
        <v>3841</v>
      </c>
      <c r="E187" s="285"/>
      <c r="F187" s="286"/>
      <c r="G187" s="286"/>
      <c r="H187" s="286"/>
      <c r="I187" s="286"/>
      <c r="J187" s="286"/>
      <c r="K187" s="286"/>
      <c r="L187" s="286"/>
      <c r="M187" s="13"/>
      <c r="N187" s="13"/>
      <c r="O187" s="379">
        <f t="shared" ref="O187:O191" si="59">P187</f>
        <v>2.99</v>
      </c>
      <c r="P187" s="4">
        <v>2.99</v>
      </c>
      <c r="Q187" s="338">
        <v>2.99</v>
      </c>
      <c r="R187" s="15" t="str">
        <f t="shared" si="45"/>
        <v>Yes</v>
      </c>
      <c r="S187" s="15" t="str">
        <f t="shared" si="46"/>
        <v>No</v>
      </c>
      <c r="T187" s="221" t="str">
        <f t="shared" si="47"/>
        <v>Yes</v>
      </c>
      <c r="U187" s="223">
        <f t="shared" si="48"/>
        <v>0</v>
      </c>
      <c r="V187" s="221" t="str">
        <f t="shared" si="49"/>
        <v>Yes</v>
      </c>
      <c r="W187" s="223">
        <f t="shared" si="50"/>
        <v>0</v>
      </c>
      <c r="X187" s="221" t="str">
        <f t="shared" si="51"/>
        <v>No</v>
      </c>
      <c r="Y187" s="223" t="str">
        <f t="shared" si="52"/>
        <v>N/A</v>
      </c>
      <c r="Z187" s="222" t="str">
        <f t="shared" si="53"/>
        <v>No</v>
      </c>
      <c r="AA187" s="68" t="str">
        <f t="shared" si="54"/>
        <v>N/A</v>
      </c>
      <c r="AB187" s="65" t="str">
        <f t="shared" si="55"/>
        <v>No</v>
      </c>
      <c r="AC187" s="68" t="str">
        <f t="shared" si="56"/>
        <v>N/A</v>
      </c>
      <c r="AD187" s="65" t="str">
        <f t="shared" si="57"/>
        <v>No</v>
      </c>
      <c r="AE187" s="68" t="str">
        <f t="shared" si="58"/>
        <v>N/A</v>
      </c>
      <c r="AF187" s="66"/>
    </row>
    <row r="188" spans="1:32" hidden="1">
      <c r="A188" s="66" t="s">
        <v>19</v>
      </c>
      <c r="B188" s="66" t="s">
        <v>29</v>
      </c>
      <c r="C188" s="66" t="str" cm="1">
        <f t="array" ref="C188">_xlfn.IFNA(_xlfn.IFS(B188="Starter","Starters &amp; Sides",B188="Sides","Starters &amp; Sides"),B188)</f>
        <v>Desserts</v>
      </c>
      <c r="D188" s="71" t="s">
        <v>3842</v>
      </c>
      <c r="E188" s="75"/>
      <c r="F188" s="12"/>
      <c r="G188" s="12"/>
      <c r="H188" s="12"/>
      <c r="I188" s="12"/>
      <c r="J188" s="13"/>
      <c r="K188" s="13"/>
      <c r="L188" s="13"/>
      <c r="M188" s="13">
        <v>2.5</v>
      </c>
      <c r="N188" s="13">
        <f t="shared" si="44"/>
        <v>2.5</v>
      </c>
      <c r="O188" s="379">
        <f t="shared" si="59"/>
        <v>2.5</v>
      </c>
      <c r="P188" s="4">
        <v>2.5</v>
      </c>
      <c r="Q188" s="338">
        <v>2.5</v>
      </c>
      <c r="R188" s="15" t="str">
        <f t="shared" si="45"/>
        <v>Yes</v>
      </c>
      <c r="S188" s="15" t="str">
        <f t="shared" si="46"/>
        <v>No</v>
      </c>
      <c r="T188" s="221" t="str">
        <f t="shared" si="47"/>
        <v>Yes</v>
      </c>
      <c r="U188" s="223">
        <f t="shared" si="48"/>
        <v>0</v>
      </c>
      <c r="V188" s="221" t="str">
        <f t="shared" si="49"/>
        <v>Yes</v>
      </c>
      <c r="W188" s="223">
        <f t="shared" si="50"/>
        <v>0</v>
      </c>
      <c r="X188" s="221" t="str">
        <f t="shared" si="51"/>
        <v>Yes</v>
      </c>
      <c r="Y188" s="223">
        <f t="shared" si="52"/>
        <v>0</v>
      </c>
      <c r="Z188" s="222" t="str">
        <f t="shared" si="53"/>
        <v>Yes</v>
      </c>
      <c r="AA188" s="68">
        <f t="shared" si="54"/>
        <v>0</v>
      </c>
      <c r="AB188" s="65" t="str">
        <f t="shared" si="55"/>
        <v>No</v>
      </c>
      <c r="AC188" s="68" t="str">
        <f t="shared" si="56"/>
        <v>N/A</v>
      </c>
      <c r="AD188" s="65" t="str">
        <f t="shared" si="57"/>
        <v>No</v>
      </c>
      <c r="AE188" s="68" t="str">
        <f t="shared" si="58"/>
        <v>N/A</v>
      </c>
      <c r="AF188" s="66"/>
    </row>
    <row r="189" spans="1:32" hidden="1">
      <c r="A189" s="66" t="s">
        <v>19</v>
      </c>
      <c r="B189" s="66" t="s">
        <v>29</v>
      </c>
      <c r="C189" s="66" t="str" cm="1">
        <f t="array" ref="C189">_xlfn.IFNA(_xlfn.IFS(B189="Starter","Starters &amp; Sides",B189="Sides","Starters &amp; Sides"),B189)</f>
        <v>Desserts</v>
      </c>
      <c r="D189" s="71" t="s">
        <v>3843</v>
      </c>
      <c r="E189" s="75"/>
      <c r="F189" s="12"/>
      <c r="G189" s="12"/>
      <c r="H189" s="12"/>
      <c r="I189" s="12"/>
      <c r="J189" s="13"/>
      <c r="K189" s="13"/>
      <c r="L189" s="13"/>
      <c r="M189" s="13">
        <v>2.5</v>
      </c>
      <c r="N189" s="13">
        <f t="shared" si="44"/>
        <v>2.5</v>
      </c>
      <c r="O189" s="379">
        <f t="shared" si="59"/>
        <v>2.5</v>
      </c>
      <c r="P189" s="4">
        <v>2.5</v>
      </c>
      <c r="Q189" s="338">
        <v>2.5</v>
      </c>
      <c r="R189" s="15" t="str">
        <f t="shared" si="45"/>
        <v>Yes</v>
      </c>
      <c r="S189" s="15" t="str">
        <f t="shared" si="46"/>
        <v>No</v>
      </c>
      <c r="T189" s="221" t="str">
        <f t="shared" si="47"/>
        <v>Yes</v>
      </c>
      <c r="U189" s="223">
        <f t="shared" si="48"/>
        <v>0</v>
      </c>
      <c r="V189" s="221" t="str">
        <f t="shared" si="49"/>
        <v>Yes</v>
      </c>
      <c r="W189" s="223">
        <f t="shared" si="50"/>
        <v>0</v>
      </c>
      <c r="X189" s="221" t="str">
        <f t="shared" si="51"/>
        <v>Yes</v>
      </c>
      <c r="Y189" s="223">
        <f t="shared" si="52"/>
        <v>0</v>
      </c>
      <c r="Z189" s="222" t="str">
        <f t="shared" si="53"/>
        <v>Yes</v>
      </c>
      <c r="AA189" s="68">
        <f t="shared" si="54"/>
        <v>0</v>
      </c>
      <c r="AB189" s="65" t="str">
        <f t="shared" si="55"/>
        <v>No</v>
      </c>
      <c r="AC189" s="68" t="str">
        <f t="shared" si="56"/>
        <v>N/A</v>
      </c>
      <c r="AD189" s="65" t="str">
        <f t="shared" si="57"/>
        <v>No</v>
      </c>
      <c r="AE189" s="68" t="str">
        <f t="shared" si="58"/>
        <v>N/A</v>
      </c>
      <c r="AF189" s="66"/>
    </row>
    <row r="190" spans="1:32" hidden="1">
      <c r="A190" s="66" t="s">
        <v>19</v>
      </c>
      <c r="B190" s="66" t="s">
        <v>29</v>
      </c>
      <c r="C190" s="66" t="str" cm="1">
        <f t="array" ref="C190">_xlfn.IFNA(_xlfn.IFS(B190="Starter","Starters &amp; Sides",B190="Sides","Starters &amp; Sides"),B190)</f>
        <v>Desserts</v>
      </c>
      <c r="D190" s="71" t="s">
        <v>3844</v>
      </c>
      <c r="E190" s="75"/>
      <c r="F190" s="12"/>
      <c r="G190" s="12"/>
      <c r="H190" s="12"/>
      <c r="I190" s="12"/>
      <c r="J190" s="13"/>
      <c r="K190" s="13"/>
      <c r="L190" s="13"/>
      <c r="M190" s="13">
        <v>2.99</v>
      </c>
      <c r="N190" s="13">
        <f t="shared" si="44"/>
        <v>2.99</v>
      </c>
      <c r="O190" s="379">
        <f t="shared" si="59"/>
        <v>2.99</v>
      </c>
      <c r="P190" s="4">
        <v>2.99</v>
      </c>
      <c r="Q190" s="338">
        <v>2.99</v>
      </c>
      <c r="R190" s="15" t="str">
        <f t="shared" si="45"/>
        <v>Yes</v>
      </c>
      <c r="S190" s="15" t="str">
        <f t="shared" si="46"/>
        <v>No</v>
      </c>
      <c r="T190" s="221" t="str">
        <f t="shared" si="47"/>
        <v>Yes</v>
      </c>
      <c r="U190" s="223">
        <f t="shared" si="48"/>
        <v>0</v>
      </c>
      <c r="V190" s="221" t="str">
        <f t="shared" si="49"/>
        <v>Yes</v>
      </c>
      <c r="W190" s="223">
        <f t="shared" si="50"/>
        <v>0</v>
      </c>
      <c r="X190" s="221" t="str">
        <f t="shared" si="51"/>
        <v>Yes</v>
      </c>
      <c r="Y190" s="223">
        <f t="shared" si="52"/>
        <v>0</v>
      </c>
      <c r="Z190" s="222" t="str">
        <f t="shared" si="53"/>
        <v>Yes</v>
      </c>
      <c r="AA190" s="68">
        <f t="shared" si="54"/>
        <v>0</v>
      </c>
      <c r="AB190" s="65" t="str">
        <f t="shared" si="55"/>
        <v>No</v>
      </c>
      <c r="AC190" s="68" t="str">
        <f t="shared" si="56"/>
        <v>N/A</v>
      </c>
      <c r="AD190" s="65" t="str">
        <f t="shared" si="57"/>
        <v>No</v>
      </c>
      <c r="AE190" s="68" t="str">
        <f t="shared" si="58"/>
        <v>N/A</v>
      </c>
      <c r="AF190" s="66"/>
    </row>
    <row r="191" spans="1:32" hidden="1">
      <c r="A191" s="66" t="s">
        <v>19</v>
      </c>
      <c r="B191" s="66" t="s">
        <v>29</v>
      </c>
      <c r="C191" s="66" t="str" cm="1">
        <f t="array" ref="C191">_xlfn.IFNA(_xlfn.IFS(B191="Starter","Starters &amp; Sides",B191="Sides","Starters &amp; Sides"),B191)</f>
        <v>Desserts</v>
      </c>
      <c r="D191" s="71" t="s">
        <v>3845</v>
      </c>
      <c r="E191" s="75"/>
      <c r="F191" s="12"/>
      <c r="G191" s="12"/>
      <c r="H191" s="12"/>
      <c r="I191" s="12"/>
      <c r="J191" s="13"/>
      <c r="K191" s="13"/>
      <c r="L191" s="13"/>
      <c r="M191" s="13">
        <v>2.99</v>
      </c>
      <c r="N191" s="13">
        <f t="shared" si="44"/>
        <v>2.99</v>
      </c>
      <c r="O191" s="379">
        <f t="shared" si="59"/>
        <v>2.99</v>
      </c>
      <c r="P191" s="4">
        <v>2.99</v>
      </c>
      <c r="Q191" s="338">
        <v>2.99</v>
      </c>
      <c r="R191" s="15" t="str">
        <f t="shared" si="45"/>
        <v>Yes</v>
      </c>
      <c r="S191" s="15" t="str">
        <f t="shared" si="46"/>
        <v>No</v>
      </c>
      <c r="T191" s="221" t="str">
        <f t="shared" si="47"/>
        <v>Yes</v>
      </c>
      <c r="U191" s="223">
        <f t="shared" si="48"/>
        <v>0</v>
      </c>
      <c r="V191" s="221" t="str">
        <f t="shared" si="49"/>
        <v>Yes</v>
      </c>
      <c r="W191" s="223">
        <f t="shared" si="50"/>
        <v>0</v>
      </c>
      <c r="X191" s="221" t="str">
        <f t="shared" si="51"/>
        <v>Yes</v>
      </c>
      <c r="Y191" s="223">
        <f t="shared" si="52"/>
        <v>0</v>
      </c>
      <c r="Z191" s="222" t="str">
        <f t="shared" si="53"/>
        <v>Yes</v>
      </c>
      <c r="AA191" s="68">
        <f t="shared" si="54"/>
        <v>0</v>
      </c>
      <c r="AB191" s="65" t="str">
        <f t="shared" si="55"/>
        <v>No</v>
      </c>
      <c r="AC191" s="68" t="str">
        <f t="shared" si="56"/>
        <v>N/A</v>
      </c>
      <c r="AD191" s="65" t="str">
        <f t="shared" si="57"/>
        <v>No</v>
      </c>
      <c r="AE191" s="68" t="str">
        <f t="shared" si="58"/>
        <v>N/A</v>
      </c>
      <c r="AF191" s="66"/>
    </row>
    <row r="192" spans="1:32" hidden="1">
      <c r="A192" s="66" t="s">
        <v>19</v>
      </c>
      <c r="B192" s="66" t="s">
        <v>29</v>
      </c>
      <c r="C192" s="66" t="str" cm="1">
        <f t="array" ref="C192">_xlfn.IFNA(_xlfn.IFS(B192="Starter","Starters &amp; Sides",B192="Sides","Starters &amp; Sides"),B192)</f>
        <v>Desserts</v>
      </c>
      <c r="D192" s="71" t="s">
        <v>3846</v>
      </c>
      <c r="E192" s="75"/>
      <c r="F192" s="12"/>
      <c r="G192" s="12"/>
      <c r="H192" s="12"/>
      <c r="I192" s="12"/>
      <c r="J192" s="13"/>
      <c r="K192" s="13"/>
      <c r="L192" s="13"/>
      <c r="M192" s="13">
        <v>2.99</v>
      </c>
      <c r="N192" s="13">
        <f t="shared" si="44"/>
        <v>2.99</v>
      </c>
      <c r="O192" s="378"/>
      <c r="P192" s="4">
        <v>2.99</v>
      </c>
      <c r="Q192" s="338">
        <v>2.99</v>
      </c>
      <c r="R192" s="15" t="str">
        <f t="shared" si="45"/>
        <v>Yes</v>
      </c>
      <c r="S192" s="15" t="str">
        <f t="shared" si="46"/>
        <v>No</v>
      </c>
      <c r="T192" s="221" t="str">
        <f t="shared" si="47"/>
        <v>Yes</v>
      </c>
      <c r="U192" s="223">
        <f t="shared" si="48"/>
        <v>0</v>
      </c>
      <c r="V192" s="221" t="str">
        <f t="shared" si="49"/>
        <v>No</v>
      </c>
      <c r="W192" s="223" t="str">
        <f t="shared" si="50"/>
        <v>N/A</v>
      </c>
      <c r="X192" s="221" t="str">
        <f t="shared" si="51"/>
        <v>No</v>
      </c>
      <c r="Y192" s="223" t="str">
        <f t="shared" si="52"/>
        <v>N/A</v>
      </c>
      <c r="Z192" s="222" t="str">
        <f t="shared" si="53"/>
        <v>No</v>
      </c>
      <c r="AA192" s="68" t="str">
        <f t="shared" si="54"/>
        <v>N/A</v>
      </c>
      <c r="AB192" s="65" t="str">
        <f t="shared" si="55"/>
        <v>No</v>
      </c>
      <c r="AC192" s="68" t="str">
        <f t="shared" si="56"/>
        <v>N/A</v>
      </c>
      <c r="AD192" s="65" t="str">
        <f t="shared" si="57"/>
        <v>No</v>
      </c>
      <c r="AE192" s="68" t="str">
        <f t="shared" si="58"/>
        <v>N/A</v>
      </c>
      <c r="AF192" s="66"/>
    </row>
    <row r="193" spans="1:32" hidden="1">
      <c r="A193" s="66" t="s">
        <v>19</v>
      </c>
      <c r="B193" s="66" t="s">
        <v>29</v>
      </c>
      <c r="C193" s="66" t="str" cm="1">
        <f t="array" ref="C193">_xlfn.IFNA(_xlfn.IFS(B193="Starter","Starters &amp; Sides",B193="Sides","Starters &amp; Sides"),B193)</f>
        <v>Desserts</v>
      </c>
      <c r="D193" s="71" t="s">
        <v>3847</v>
      </c>
      <c r="E193" s="75"/>
      <c r="F193" s="12"/>
      <c r="G193" s="12"/>
      <c r="H193" s="12"/>
      <c r="I193" s="12"/>
      <c r="J193" s="13"/>
      <c r="K193" s="13"/>
      <c r="L193" s="13"/>
      <c r="M193" s="13">
        <v>2.99</v>
      </c>
      <c r="N193" s="13">
        <f t="shared" si="44"/>
        <v>2.99</v>
      </c>
      <c r="O193" s="378"/>
      <c r="P193" s="4"/>
      <c r="Q193" s="338"/>
      <c r="R193" s="15" t="str">
        <f t="shared" si="45"/>
        <v>No</v>
      </c>
      <c r="S193" s="15" t="str">
        <f t="shared" si="46"/>
        <v>No</v>
      </c>
      <c r="T193" s="221" t="str">
        <f t="shared" si="47"/>
        <v>No</v>
      </c>
      <c r="U193" s="223" t="str">
        <f t="shared" si="48"/>
        <v>N/A</v>
      </c>
      <c r="V193" s="221" t="str">
        <f t="shared" si="49"/>
        <v>No</v>
      </c>
      <c r="W193" s="223" t="str">
        <f t="shared" si="50"/>
        <v>N/A</v>
      </c>
      <c r="X193" s="221" t="str">
        <f t="shared" si="51"/>
        <v>No</v>
      </c>
      <c r="Y193" s="223" t="str">
        <f t="shared" si="52"/>
        <v>N/A</v>
      </c>
      <c r="Z193" s="222" t="str">
        <f t="shared" si="53"/>
        <v>No</v>
      </c>
      <c r="AA193" s="68" t="str">
        <f t="shared" si="54"/>
        <v>N/A</v>
      </c>
      <c r="AB193" s="65" t="str">
        <f t="shared" si="55"/>
        <v>No</v>
      </c>
      <c r="AC193" s="68" t="str">
        <f t="shared" si="56"/>
        <v>N/A</v>
      </c>
      <c r="AD193" s="65" t="str">
        <f t="shared" si="57"/>
        <v>No</v>
      </c>
      <c r="AE193" s="68" t="str">
        <f t="shared" si="58"/>
        <v>N/A</v>
      </c>
      <c r="AF193" s="66"/>
    </row>
    <row r="194" spans="1:32" ht="15" hidden="1" customHeight="1">
      <c r="A194" s="66" t="s">
        <v>19</v>
      </c>
      <c r="B194" s="66" t="s">
        <v>29</v>
      </c>
      <c r="C194" s="66" t="str" cm="1">
        <f t="array" ref="C194">_xlfn.IFNA(_xlfn.IFS(B194="Starter","Starters &amp; Sides",B194="Sides","Starters &amp; Sides"),B194)</f>
        <v>Desserts</v>
      </c>
      <c r="D194" s="71" t="s">
        <v>3848</v>
      </c>
      <c r="E194" s="76"/>
      <c r="F194" s="13"/>
      <c r="G194" s="13"/>
      <c r="H194" s="13"/>
      <c r="I194" s="13"/>
      <c r="J194" s="13"/>
      <c r="K194" s="13"/>
      <c r="L194" s="13"/>
      <c r="M194" s="13">
        <v>1.99</v>
      </c>
      <c r="N194" s="13">
        <f t="shared" si="44"/>
        <v>1.99</v>
      </c>
      <c r="O194" s="379">
        <f>P194</f>
        <v>1.99</v>
      </c>
      <c r="P194" s="4">
        <v>1.99</v>
      </c>
      <c r="Q194" s="338">
        <v>1.99</v>
      </c>
      <c r="R194" s="15" t="str">
        <f t="shared" si="45"/>
        <v>Yes</v>
      </c>
      <c r="S194" s="15" t="str">
        <f t="shared" si="46"/>
        <v>No</v>
      </c>
      <c r="T194" s="221" t="str">
        <f t="shared" si="47"/>
        <v>Yes</v>
      </c>
      <c r="U194" s="223">
        <f t="shared" si="48"/>
        <v>0</v>
      </c>
      <c r="V194" s="221" t="str">
        <f t="shared" si="49"/>
        <v>Yes</v>
      </c>
      <c r="W194" s="223">
        <f t="shared" si="50"/>
        <v>0</v>
      </c>
      <c r="X194" s="221" t="str">
        <f t="shared" si="51"/>
        <v>Yes</v>
      </c>
      <c r="Y194" s="223">
        <f t="shared" si="52"/>
        <v>0</v>
      </c>
      <c r="Z194" s="222" t="str">
        <f t="shared" si="53"/>
        <v>Yes</v>
      </c>
      <c r="AA194" s="68">
        <f t="shared" si="54"/>
        <v>0</v>
      </c>
      <c r="AB194" s="65" t="str">
        <f t="shared" si="55"/>
        <v>No</v>
      </c>
      <c r="AC194" s="68" t="str">
        <f t="shared" si="56"/>
        <v>N/A</v>
      </c>
      <c r="AD194" s="65" t="str">
        <f t="shared" si="57"/>
        <v>No</v>
      </c>
      <c r="AE194" s="68" t="str">
        <f t="shared" si="58"/>
        <v>N/A</v>
      </c>
      <c r="AF194" s="66"/>
    </row>
    <row r="195" spans="1:32" ht="15" hidden="1" customHeight="1">
      <c r="A195" s="66" t="s">
        <v>19</v>
      </c>
      <c r="B195" s="66" t="s">
        <v>29</v>
      </c>
      <c r="C195" s="66" t="str" cm="1">
        <f t="array" ref="C195">_xlfn.IFNA(_xlfn.IFS(B195="Starter","Starters &amp; Sides",B195="Sides","Starters &amp; Sides"),B195)</f>
        <v>Desserts</v>
      </c>
      <c r="D195" s="71" t="s">
        <v>3849</v>
      </c>
      <c r="E195" s="76"/>
      <c r="F195" s="13"/>
      <c r="G195" s="13"/>
      <c r="H195" s="13"/>
      <c r="I195" s="13"/>
      <c r="J195" s="13"/>
      <c r="K195" s="13"/>
      <c r="L195" s="13"/>
      <c r="M195" s="13">
        <v>1.99</v>
      </c>
      <c r="N195" s="13">
        <f t="shared" si="44"/>
        <v>1.99</v>
      </c>
      <c r="O195" s="379">
        <f t="shared" ref="O195:O199" si="60">P195</f>
        <v>1.99</v>
      </c>
      <c r="P195" s="4">
        <v>1.99</v>
      </c>
      <c r="Q195" s="338">
        <v>1.99</v>
      </c>
      <c r="R195" s="15" t="str">
        <f t="shared" si="45"/>
        <v>Yes</v>
      </c>
      <c r="S195" s="15" t="str">
        <f t="shared" si="46"/>
        <v>No</v>
      </c>
      <c r="T195" s="221" t="str">
        <f t="shared" si="47"/>
        <v>Yes</v>
      </c>
      <c r="U195" s="223">
        <f t="shared" si="48"/>
        <v>0</v>
      </c>
      <c r="V195" s="221" t="str">
        <f t="shared" si="49"/>
        <v>Yes</v>
      </c>
      <c r="W195" s="223">
        <f t="shared" si="50"/>
        <v>0</v>
      </c>
      <c r="X195" s="221" t="str">
        <f t="shared" si="51"/>
        <v>Yes</v>
      </c>
      <c r="Y195" s="223">
        <f t="shared" si="52"/>
        <v>0</v>
      </c>
      <c r="Z195" s="222" t="str">
        <f t="shared" si="53"/>
        <v>Yes</v>
      </c>
      <c r="AA195" s="68">
        <f t="shared" si="54"/>
        <v>0</v>
      </c>
      <c r="AB195" s="65" t="str">
        <f t="shared" si="55"/>
        <v>No</v>
      </c>
      <c r="AC195" s="68" t="str">
        <f t="shared" si="56"/>
        <v>N/A</v>
      </c>
      <c r="AD195" s="65" t="str">
        <f t="shared" si="57"/>
        <v>No</v>
      </c>
      <c r="AE195" s="68" t="str">
        <f t="shared" si="58"/>
        <v>N/A</v>
      </c>
      <c r="AF195" s="66"/>
    </row>
    <row r="196" spans="1:32" ht="15" hidden="1" customHeight="1">
      <c r="A196" s="66" t="s">
        <v>19</v>
      </c>
      <c r="B196" s="66" t="s">
        <v>29</v>
      </c>
      <c r="C196" s="66" t="str" cm="1">
        <f t="array" ref="C196">_xlfn.IFNA(_xlfn.IFS(B196="Starter","Starters &amp; Sides",B196="Sides","Starters &amp; Sides"),B196)</f>
        <v>Desserts</v>
      </c>
      <c r="D196" s="85" t="s">
        <v>3850</v>
      </c>
      <c r="E196" s="76"/>
      <c r="F196" s="13"/>
      <c r="G196" s="13"/>
      <c r="H196" s="13"/>
      <c r="I196" s="13"/>
      <c r="J196" s="13"/>
      <c r="K196" s="13"/>
      <c r="L196" s="13"/>
      <c r="M196" s="13">
        <v>1.5</v>
      </c>
      <c r="N196" s="13">
        <f t="shared" si="44"/>
        <v>1.5</v>
      </c>
      <c r="O196" s="379">
        <f t="shared" si="60"/>
        <v>1.99</v>
      </c>
      <c r="P196" s="4">
        <v>1.99</v>
      </c>
      <c r="Q196" s="338">
        <v>1.99</v>
      </c>
      <c r="R196" s="15" t="str">
        <f t="shared" si="45"/>
        <v>Yes</v>
      </c>
      <c r="S196" s="15" t="str">
        <f t="shared" si="46"/>
        <v>No</v>
      </c>
      <c r="T196" s="221" t="str">
        <f t="shared" si="47"/>
        <v>Yes</v>
      </c>
      <c r="U196" s="223">
        <f t="shared" si="48"/>
        <v>0</v>
      </c>
      <c r="V196" s="221" t="str">
        <f t="shared" si="49"/>
        <v>Yes</v>
      </c>
      <c r="W196" s="223">
        <f t="shared" si="50"/>
        <v>0</v>
      </c>
      <c r="X196" s="221" t="str">
        <f t="shared" si="51"/>
        <v>Yes</v>
      </c>
      <c r="Y196" s="223">
        <f t="shared" si="52"/>
        <v>0.32666666666666666</v>
      </c>
      <c r="Z196" s="222" t="str">
        <f t="shared" si="53"/>
        <v>Yes</v>
      </c>
      <c r="AA196" s="68">
        <f t="shared" si="54"/>
        <v>0.32666666666666666</v>
      </c>
      <c r="AB196" s="65" t="str">
        <f t="shared" si="55"/>
        <v>No</v>
      </c>
      <c r="AC196" s="68" t="str">
        <f t="shared" si="56"/>
        <v>N/A</v>
      </c>
      <c r="AD196" s="65" t="str">
        <f t="shared" si="57"/>
        <v>No</v>
      </c>
      <c r="AE196" s="68" t="str">
        <f t="shared" si="58"/>
        <v>N/A</v>
      </c>
      <c r="AF196" s="66"/>
    </row>
    <row r="197" spans="1:32" ht="15" hidden="1" customHeight="1">
      <c r="A197" s="66" t="s">
        <v>19</v>
      </c>
      <c r="B197" s="66" t="s">
        <v>29</v>
      </c>
      <c r="C197" s="66" t="str" cm="1">
        <f t="array" ref="C197">_xlfn.IFNA(_xlfn.IFS(B197="Starter","Starters &amp; Sides",B197="Sides","Starters &amp; Sides"),B197)</f>
        <v>Desserts</v>
      </c>
      <c r="D197" s="159" t="s">
        <v>3851</v>
      </c>
      <c r="E197" s="76"/>
      <c r="F197" s="13"/>
      <c r="G197" s="13"/>
      <c r="H197" s="13"/>
      <c r="I197" s="13"/>
      <c r="J197" s="13"/>
      <c r="K197" s="13"/>
      <c r="L197" s="13"/>
      <c r="M197" s="13"/>
      <c r="N197" s="13"/>
      <c r="O197" s="379">
        <f t="shared" si="60"/>
        <v>1.99</v>
      </c>
      <c r="P197" s="4">
        <v>1.99</v>
      </c>
      <c r="Q197" s="338">
        <v>1.99</v>
      </c>
      <c r="R197" s="15" t="str">
        <f t="shared" si="45"/>
        <v>Yes</v>
      </c>
      <c r="S197" s="15" t="str">
        <f t="shared" si="46"/>
        <v>No</v>
      </c>
      <c r="T197" s="221" t="str">
        <f t="shared" si="47"/>
        <v>Yes</v>
      </c>
      <c r="U197" s="223">
        <f t="shared" si="48"/>
        <v>0</v>
      </c>
      <c r="V197" s="221" t="str">
        <f t="shared" si="49"/>
        <v>Yes</v>
      </c>
      <c r="W197" s="223">
        <f t="shared" si="50"/>
        <v>0</v>
      </c>
      <c r="X197" s="221" t="str">
        <f t="shared" si="51"/>
        <v>No</v>
      </c>
      <c r="Y197" s="223" t="str">
        <f t="shared" si="52"/>
        <v>N/A</v>
      </c>
      <c r="Z197" s="222" t="str">
        <f t="shared" si="53"/>
        <v>No</v>
      </c>
      <c r="AA197" s="68" t="str">
        <f t="shared" si="54"/>
        <v>N/A</v>
      </c>
      <c r="AB197" s="65" t="str">
        <f t="shared" si="55"/>
        <v>No</v>
      </c>
      <c r="AC197" s="68" t="str">
        <f t="shared" si="56"/>
        <v>N/A</v>
      </c>
      <c r="AD197" s="65" t="str">
        <f t="shared" si="57"/>
        <v>No</v>
      </c>
      <c r="AE197" s="68" t="str">
        <f t="shared" si="58"/>
        <v>N/A</v>
      </c>
      <c r="AF197" s="66"/>
    </row>
    <row r="198" spans="1:32" ht="15" hidden="1" customHeight="1">
      <c r="A198" s="66" t="s">
        <v>19</v>
      </c>
      <c r="B198" s="66" t="s">
        <v>29</v>
      </c>
      <c r="C198" s="66" t="str" cm="1">
        <f t="array" ref="C198">_xlfn.IFNA(_xlfn.IFS(B198="Starter","Starters &amp; Sides",B198="Sides","Starters &amp; Sides"),B198)</f>
        <v>Desserts</v>
      </c>
      <c r="D198" s="71" t="s">
        <v>3852</v>
      </c>
      <c r="E198" s="76"/>
      <c r="F198" s="13"/>
      <c r="G198" s="13"/>
      <c r="H198" s="13"/>
      <c r="I198" s="13"/>
      <c r="J198" s="13"/>
      <c r="K198" s="13"/>
      <c r="L198" s="13"/>
      <c r="M198" s="13">
        <v>1.5</v>
      </c>
      <c r="N198" s="13">
        <f t="shared" si="44"/>
        <v>1.5</v>
      </c>
      <c r="O198" s="379">
        <f t="shared" si="60"/>
        <v>1.99</v>
      </c>
      <c r="P198" s="4">
        <v>1.99</v>
      </c>
      <c r="Q198" s="338">
        <v>1.99</v>
      </c>
      <c r="R198" s="15" t="str">
        <f t="shared" si="45"/>
        <v>Yes</v>
      </c>
      <c r="S198" s="15" t="str">
        <f t="shared" si="46"/>
        <v>No</v>
      </c>
      <c r="T198" s="221" t="str">
        <f t="shared" si="47"/>
        <v>Yes</v>
      </c>
      <c r="U198" s="223">
        <f t="shared" si="48"/>
        <v>0</v>
      </c>
      <c r="V198" s="221" t="str">
        <f t="shared" si="49"/>
        <v>Yes</v>
      </c>
      <c r="W198" s="223">
        <f t="shared" si="50"/>
        <v>0</v>
      </c>
      <c r="X198" s="221" t="str">
        <f t="shared" si="51"/>
        <v>Yes</v>
      </c>
      <c r="Y198" s="223">
        <f t="shared" si="52"/>
        <v>0.32666666666666666</v>
      </c>
      <c r="Z198" s="222" t="str">
        <f t="shared" si="53"/>
        <v>Yes</v>
      </c>
      <c r="AA198" s="68">
        <f t="shared" si="54"/>
        <v>0.32666666666666666</v>
      </c>
      <c r="AB198" s="65" t="str">
        <f t="shared" si="55"/>
        <v>No</v>
      </c>
      <c r="AC198" s="68" t="str">
        <f t="shared" si="56"/>
        <v>N/A</v>
      </c>
      <c r="AD198" s="65" t="str">
        <f t="shared" si="57"/>
        <v>No</v>
      </c>
      <c r="AE198" s="68" t="str">
        <f t="shared" si="58"/>
        <v>N/A</v>
      </c>
      <c r="AF198" s="66"/>
    </row>
    <row r="199" spans="1:32" ht="15" hidden="1" customHeight="1">
      <c r="A199" s="66" t="s">
        <v>19</v>
      </c>
      <c r="B199" s="66" t="s">
        <v>29</v>
      </c>
      <c r="C199" s="66" t="str" cm="1">
        <f t="array" ref="C199">_xlfn.IFNA(_xlfn.IFS(B199="Starter","Starters &amp; Sides",B199="Sides","Starters &amp; Sides"),B199)</f>
        <v>Desserts</v>
      </c>
      <c r="D199" s="85" t="s">
        <v>3853</v>
      </c>
      <c r="E199" s="76"/>
      <c r="F199" s="13"/>
      <c r="G199" s="13"/>
      <c r="H199" s="13"/>
      <c r="I199" s="13"/>
      <c r="J199" s="13"/>
      <c r="K199" s="13"/>
      <c r="L199" s="13"/>
      <c r="M199" s="13">
        <v>1.5</v>
      </c>
      <c r="N199" s="13">
        <f t="shared" si="44"/>
        <v>1.5</v>
      </c>
      <c r="O199" s="379">
        <f t="shared" si="60"/>
        <v>1.99</v>
      </c>
      <c r="P199" s="4">
        <v>1.99</v>
      </c>
      <c r="Q199" s="338">
        <v>1.99</v>
      </c>
      <c r="R199" s="15" t="str">
        <f t="shared" si="45"/>
        <v>Yes</v>
      </c>
      <c r="S199" s="15" t="str">
        <f t="shared" si="46"/>
        <v>No</v>
      </c>
      <c r="T199" s="221" t="str">
        <f t="shared" si="47"/>
        <v>Yes</v>
      </c>
      <c r="U199" s="223">
        <f t="shared" si="48"/>
        <v>0</v>
      </c>
      <c r="V199" s="221" t="str">
        <f t="shared" si="49"/>
        <v>Yes</v>
      </c>
      <c r="W199" s="223">
        <f t="shared" si="50"/>
        <v>0</v>
      </c>
      <c r="X199" s="221" t="str">
        <f t="shared" si="51"/>
        <v>Yes</v>
      </c>
      <c r="Y199" s="223">
        <f t="shared" si="52"/>
        <v>0.32666666666666666</v>
      </c>
      <c r="Z199" s="222" t="str">
        <f t="shared" si="53"/>
        <v>Yes</v>
      </c>
      <c r="AA199" s="68">
        <f t="shared" si="54"/>
        <v>0.32666666666666666</v>
      </c>
      <c r="AB199" s="65" t="str">
        <f t="shared" si="55"/>
        <v>No</v>
      </c>
      <c r="AC199" s="68" t="str">
        <f t="shared" si="56"/>
        <v>N/A</v>
      </c>
      <c r="AD199" s="65" t="str">
        <f t="shared" si="57"/>
        <v>No</v>
      </c>
      <c r="AE199" s="68" t="str">
        <f t="shared" si="58"/>
        <v>N/A</v>
      </c>
      <c r="AF199" s="66"/>
    </row>
    <row r="200" spans="1:32" ht="15" hidden="1" customHeight="1">
      <c r="A200" s="66" t="s">
        <v>19</v>
      </c>
      <c r="B200" s="66" t="s">
        <v>29</v>
      </c>
      <c r="C200" s="66" t="str" cm="1">
        <f t="array" ref="C200">_xlfn.IFNA(_xlfn.IFS(B200="Starter","Starters &amp; Sides",B200="Sides","Starters &amp; Sides"),B200)</f>
        <v>Desserts</v>
      </c>
      <c r="D200" s="71" t="s">
        <v>3854</v>
      </c>
      <c r="E200" s="76"/>
      <c r="F200" s="13"/>
      <c r="G200" s="13"/>
      <c r="H200" s="13"/>
      <c r="I200" s="13"/>
      <c r="J200" s="13"/>
      <c r="K200" s="13"/>
      <c r="L200" s="13"/>
      <c r="M200" s="13">
        <v>1.99</v>
      </c>
      <c r="N200" s="13">
        <f t="shared" si="44"/>
        <v>1.99</v>
      </c>
      <c r="O200" s="378"/>
      <c r="P200" s="4"/>
      <c r="Q200" s="338"/>
      <c r="R200" s="15" t="str">
        <f t="shared" si="45"/>
        <v>No</v>
      </c>
      <c r="S200" s="15" t="str">
        <f t="shared" si="46"/>
        <v>No</v>
      </c>
      <c r="T200" s="221" t="str">
        <f t="shared" si="47"/>
        <v>No</v>
      </c>
      <c r="U200" s="223" t="str">
        <f t="shared" si="48"/>
        <v>N/A</v>
      </c>
      <c r="V200" s="221" t="str">
        <f t="shared" si="49"/>
        <v>No</v>
      </c>
      <c r="W200" s="223" t="str">
        <f t="shared" si="50"/>
        <v>N/A</v>
      </c>
      <c r="X200" s="221" t="str">
        <f t="shared" si="51"/>
        <v>No</v>
      </c>
      <c r="Y200" s="223" t="str">
        <f t="shared" si="52"/>
        <v>N/A</v>
      </c>
      <c r="Z200" s="222" t="str">
        <f t="shared" si="53"/>
        <v>No</v>
      </c>
      <c r="AA200" s="68" t="str">
        <f t="shared" si="54"/>
        <v>N/A</v>
      </c>
      <c r="AB200" s="65" t="str">
        <f t="shared" si="55"/>
        <v>No</v>
      </c>
      <c r="AC200" s="68" t="str">
        <f t="shared" si="56"/>
        <v>N/A</v>
      </c>
      <c r="AD200" s="65" t="str">
        <f t="shared" si="57"/>
        <v>No</v>
      </c>
      <c r="AE200" s="68" t="str">
        <f t="shared" si="58"/>
        <v>N/A</v>
      </c>
      <c r="AF200" s="66"/>
    </row>
    <row r="201" spans="1:32" ht="15" hidden="1" customHeight="1">
      <c r="A201" s="66" t="s">
        <v>19</v>
      </c>
      <c r="B201" s="66" t="s">
        <v>29</v>
      </c>
      <c r="C201" s="66" t="str" cm="1">
        <f t="array" ref="C201">_xlfn.IFNA(_xlfn.IFS(B201="Starter","Starters &amp; Sides",B201="Sides","Starters &amp; Sides"),B201)</f>
        <v>Desserts</v>
      </c>
      <c r="D201" s="71" t="s">
        <v>3855</v>
      </c>
      <c r="E201" s="76"/>
      <c r="F201" s="13"/>
      <c r="G201" s="13"/>
      <c r="H201" s="13"/>
      <c r="I201" s="13"/>
      <c r="J201" s="13"/>
      <c r="K201" s="13"/>
      <c r="L201" s="13"/>
      <c r="M201" s="13">
        <v>1.99</v>
      </c>
      <c r="N201" s="13">
        <f t="shared" si="44"/>
        <v>1.99</v>
      </c>
      <c r="O201" s="378"/>
      <c r="P201" s="4">
        <v>1.99</v>
      </c>
      <c r="Q201" s="338">
        <v>1.99</v>
      </c>
      <c r="R201" s="15" t="str">
        <f t="shared" si="45"/>
        <v>Yes</v>
      </c>
      <c r="S201" s="15" t="str">
        <f t="shared" si="46"/>
        <v>No</v>
      </c>
      <c r="T201" s="221" t="str">
        <f t="shared" si="47"/>
        <v>Yes</v>
      </c>
      <c r="U201" s="223">
        <f t="shared" si="48"/>
        <v>0</v>
      </c>
      <c r="V201" s="221" t="str">
        <f t="shared" si="49"/>
        <v>No</v>
      </c>
      <c r="W201" s="223" t="str">
        <f t="shared" si="50"/>
        <v>N/A</v>
      </c>
      <c r="X201" s="221" t="str">
        <f t="shared" si="51"/>
        <v>No</v>
      </c>
      <c r="Y201" s="223" t="str">
        <f t="shared" si="52"/>
        <v>N/A</v>
      </c>
      <c r="Z201" s="222" t="str">
        <f t="shared" si="53"/>
        <v>No</v>
      </c>
      <c r="AA201" s="68" t="str">
        <f t="shared" si="54"/>
        <v>N/A</v>
      </c>
      <c r="AB201" s="65" t="str">
        <f t="shared" si="55"/>
        <v>No</v>
      </c>
      <c r="AC201" s="68" t="str">
        <f t="shared" si="56"/>
        <v>N/A</v>
      </c>
      <c r="AD201" s="65" t="str">
        <f t="shared" si="57"/>
        <v>No</v>
      </c>
      <c r="AE201" s="68" t="str">
        <f t="shared" si="58"/>
        <v>N/A</v>
      </c>
      <c r="AF201" s="66"/>
    </row>
    <row r="202" spans="1:32" s="287" customFormat="1">
      <c r="A202" s="66" t="s">
        <v>19</v>
      </c>
      <c r="B202" s="66" t="s">
        <v>86</v>
      </c>
      <c r="C202" s="66" t="str" cm="1">
        <f t="array" ref="C202">_xlfn.IFNA(_xlfn.IFS(B202="Starter","Starters &amp; Sides",B202="Sides","Starters &amp; Sides"),B202)</f>
        <v>Starters &amp; Sides</v>
      </c>
      <c r="D202" s="159" t="s">
        <v>3856</v>
      </c>
      <c r="E202" s="285"/>
      <c r="F202" s="286"/>
      <c r="G202" s="286"/>
      <c r="H202" s="286"/>
      <c r="I202" s="286"/>
      <c r="J202" s="286"/>
      <c r="K202" s="286"/>
      <c r="L202" s="13"/>
      <c r="M202" s="13"/>
      <c r="N202" s="13"/>
      <c r="O202" s="372">
        <v>0.89</v>
      </c>
      <c r="P202" s="4">
        <v>0.89</v>
      </c>
      <c r="Q202" s="338">
        <v>0.89</v>
      </c>
      <c r="R202" s="15" t="str">
        <f t="shared" si="45"/>
        <v>Yes</v>
      </c>
      <c r="S202" s="15" t="str">
        <f t="shared" si="46"/>
        <v>No</v>
      </c>
      <c r="T202" s="221" t="str">
        <f t="shared" si="47"/>
        <v>Yes</v>
      </c>
      <c r="U202" s="223">
        <f t="shared" si="48"/>
        <v>0</v>
      </c>
      <c r="V202" s="221" t="str">
        <f t="shared" si="49"/>
        <v>Yes</v>
      </c>
      <c r="W202" s="223">
        <f t="shared" si="50"/>
        <v>0</v>
      </c>
      <c r="X202" s="221" t="str">
        <f t="shared" si="51"/>
        <v>No</v>
      </c>
      <c r="Y202" s="223" t="str">
        <f t="shared" si="52"/>
        <v>N/A</v>
      </c>
      <c r="Z202" s="222" t="str">
        <f t="shared" si="53"/>
        <v>No</v>
      </c>
      <c r="AA202" s="68" t="str">
        <f t="shared" si="54"/>
        <v>N/A</v>
      </c>
      <c r="AB202" s="65" t="str">
        <f t="shared" si="55"/>
        <v>No</v>
      </c>
      <c r="AC202" s="68" t="str">
        <f t="shared" si="56"/>
        <v>N/A</v>
      </c>
      <c r="AD202" s="65" t="str">
        <f t="shared" si="57"/>
        <v>No</v>
      </c>
      <c r="AE202" s="68" t="str">
        <f t="shared" si="58"/>
        <v>N/A</v>
      </c>
      <c r="AF202" s="66"/>
    </row>
    <row r="203" spans="1:32">
      <c r="A203" s="66" t="s">
        <v>19</v>
      </c>
      <c r="B203" s="66" t="s">
        <v>86</v>
      </c>
      <c r="C203" s="66" t="str" cm="1">
        <f t="array" ref="C203">_xlfn.IFNA(_xlfn.IFS(B203="Starter","Starters &amp; Sides",B203="Sides","Starters &amp; Sides"),B203)</f>
        <v>Starters &amp; Sides</v>
      </c>
      <c r="D203" s="71" t="s">
        <v>3857</v>
      </c>
      <c r="E203" s="75"/>
      <c r="F203" s="12"/>
      <c r="G203" s="12"/>
      <c r="H203" s="12"/>
      <c r="I203" s="12"/>
      <c r="J203" s="13"/>
      <c r="K203" s="13"/>
      <c r="L203" s="13"/>
      <c r="M203" s="13">
        <v>0.79</v>
      </c>
      <c r="N203" s="13">
        <f t="shared" si="44"/>
        <v>0.79</v>
      </c>
      <c r="O203" s="372">
        <v>0.89</v>
      </c>
      <c r="P203" s="4">
        <v>0.89</v>
      </c>
      <c r="Q203" s="338">
        <v>0.89</v>
      </c>
      <c r="R203" s="15" t="str">
        <f t="shared" si="45"/>
        <v>Yes</v>
      </c>
      <c r="S203" s="15" t="str">
        <f t="shared" si="46"/>
        <v>No</v>
      </c>
      <c r="T203" s="221" t="str">
        <f t="shared" si="47"/>
        <v>Yes</v>
      </c>
      <c r="U203" s="223">
        <f t="shared" si="48"/>
        <v>0</v>
      </c>
      <c r="V203" s="221" t="str">
        <f t="shared" si="49"/>
        <v>Yes</v>
      </c>
      <c r="W203" s="223">
        <f t="shared" si="50"/>
        <v>0</v>
      </c>
      <c r="X203" s="221" t="str">
        <f t="shared" si="51"/>
        <v>Yes</v>
      </c>
      <c r="Y203" s="223">
        <f t="shared" si="52"/>
        <v>0.12658227848101267</v>
      </c>
      <c r="Z203" s="222" t="str">
        <f t="shared" si="53"/>
        <v>Yes</v>
      </c>
      <c r="AA203" s="68">
        <f t="shared" si="54"/>
        <v>0.12658227848101267</v>
      </c>
      <c r="AB203" s="65" t="str">
        <f t="shared" si="55"/>
        <v>No</v>
      </c>
      <c r="AC203" s="68" t="str">
        <f t="shared" si="56"/>
        <v>N/A</v>
      </c>
      <c r="AD203" s="65" t="str">
        <f t="shared" si="57"/>
        <v>No</v>
      </c>
      <c r="AE203" s="68" t="str">
        <f t="shared" si="58"/>
        <v>N/A</v>
      </c>
      <c r="AF203" s="66"/>
    </row>
    <row r="204" spans="1:32">
      <c r="A204" s="66" t="s">
        <v>19</v>
      </c>
      <c r="B204" s="66" t="s">
        <v>86</v>
      </c>
      <c r="C204" s="66" t="str" cm="1">
        <f t="array" ref="C204">_xlfn.IFNA(_xlfn.IFS(B204="Starter","Starters &amp; Sides",B204="Sides","Starters &amp; Sides"),B204)</f>
        <v>Starters &amp; Sides</v>
      </c>
      <c r="D204" s="71" t="s">
        <v>3858</v>
      </c>
      <c r="E204" s="75"/>
      <c r="F204" s="12"/>
      <c r="G204" s="12"/>
      <c r="H204" s="12"/>
      <c r="I204" s="12"/>
      <c r="J204" s="13"/>
      <c r="K204" s="13"/>
      <c r="L204" s="13"/>
      <c r="M204" s="13">
        <v>0.79</v>
      </c>
      <c r="N204" s="13">
        <f t="shared" si="44"/>
        <v>0.79</v>
      </c>
      <c r="O204" s="372">
        <v>0.89</v>
      </c>
      <c r="P204" s="4">
        <v>0.89</v>
      </c>
      <c r="Q204" s="338">
        <v>0.89</v>
      </c>
      <c r="R204" s="15" t="str">
        <f t="shared" si="45"/>
        <v>Yes</v>
      </c>
      <c r="S204" s="15" t="str">
        <f t="shared" si="46"/>
        <v>No</v>
      </c>
      <c r="T204" s="221" t="str">
        <f t="shared" si="47"/>
        <v>Yes</v>
      </c>
      <c r="U204" s="223">
        <f t="shared" si="48"/>
        <v>0</v>
      </c>
      <c r="V204" s="221" t="str">
        <f t="shared" si="49"/>
        <v>Yes</v>
      </c>
      <c r="W204" s="223">
        <f t="shared" si="50"/>
        <v>0</v>
      </c>
      <c r="X204" s="221" t="str">
        <f t="shared" si="51"/>
        <v>Yes</v>
      </c>
      <c r="Y204" s="223">
        <f t="shared" si="52"/>
        <v>0.12658227848101267</v>
      </c>
      <c r="Z204" s="222" t="str">
        <f t="shared" si="53"/>
        <v>Yes</v>
      </c>
      <c r="AA204" s="68">
        <f t="shared" si="54"/>
        <v>0.12658227848101267</v>
      </c>
      <c r="AB204" s="65" t="str">
        <f t="shared" si="55"/>
        <v>No</v>
      </c>
      <c r="AC204" s="68" t="str">
        <f t="shared" si="56"/>
        <v>N/A</v>
      </c>
      <c r="AD204" s="65" t="str">
        <f t="shared" si="57"/>
        <v>No</v>
      </c>
      <c r="AE204" s="68" t="str">
        <f t="shared" si="58"/>
        <v>N/A</v>
      </c>
      <c r="AF204" s="66"/>
    </row>
    <row r="205" spans="1:32">
      <c r="A205" s="66" t="s">
        <v>19</v>
      </c>
      <c r="B205" s="66" t="s">
        <v>86</v>
      </c>
      <c r="C205" s="66" t="str" cm="1">
        <f t="array" ref="C205">_xlfn.IFNA(_xlfn.IFS(B205="Starter","Starters &amp; Sides",B205="Sides","Starters &amp; Sides"),B205)</f>
        <v>Starters &amp; Sides</v>
      </c>
      <c r="D205" s="71" t="s">
        <v>3859</v>
      </c>
      <c r="E205" s="75"/>
      <c r="F205" s="12"/>
      <c r="G205" s="12"/>
      <c r="H205" s="12"/>
      <c r="I205" s="12"/>
      <c r="J205" s="13"/>
      <c r="K205" s="13"/>
      <c r="L205" s="13"/>
      <c r="M205" s="13">
        <v>0.79</v>
      </c>
      <c r="N205" s="13">
        <f t="shared" si="44"/>
        <v>0.79</v>
      </c>
      <c r="O205" s="372">
        <v>0.89</v>
      </c>
      <c r="P205" s="4">
        <v>0.89</v>
      </c>
      <c r="Q205" s="338">
        <v>0.89</v>
      </c>
      <c r="R205" s="15" t="str">
        <f t="shared" si="45"/>
        <v>Yes</v>
      </c>
      <c r="S205" s="15" t="str">
        <f t="shared" si="46"/>
        <v>No</v>
      </c>
      <c r="T205" s="221" t="str">
        <f t="shared" si="47"/>
        <v>Yes</v>
      </c>
      <c r="U205" s="223">
        <f t="shared" si="48"/>
        <v>0</v>
      </c>
      <c r="V205" s="221" t="str">
        <f t="shared" si="49"/>
        <v>Yes</v>
      </c>
      <c r="W205" s="223">
        <f t="shared" si="50"/>
        <v>0</v>
      </c>
      <c r="X205" s="221" t="str">
        <f t="shared" si="51"/>
        <v>Yes</v>
      </c>
      <c r="Y205" s="223">
        <f t="shared" si="52"/>
        <v>0.12658227848101267</v>
      </c>
      <c r="Z205" s="222" t="str">
        <f t="shared" si="53"/>
        <v>Yes</v>
      </c>
      <c r="AA205" s="68">
        <f t="shared" si="54"/>
        <v>0.12658227848101267</v>
      </c>
      <c r="AB205" s="65" t="str">
        <f t="shared" si="55"/>
        <v>No</v>
      </c>
      <c r="AC205" s="68" t="str">
        <f t="shared" si="56"/>
        <v>N/A</v>
      </c>
      <c r="AD205" s="65" t="str">
        <f t="shared" si="57"/>
        <v>No</v>
      </c>
      <c r="AE205" s="68" t="str">
        <f t="shared" si="58"/>
        <v>N/A</v>
      </c>
      <c r="AF205" s="66"/>
    </row>
    <row r="206" spans="1:32" s="287" customFormat="1">
      <c r="A206" s="66" t="s">
        <v>19</v>
      </c>
      <c r="B206" s="66" t="s">
        <v>86</v>
      </c>
      <c r="C206" s="66" t="str" cm="1">
        <f t="array" ref="C206">_xlfn.IFNA(_xlfn.IFS(B206="Starter","Starters &amp; Sides",B206="Sides","Starters &amp; Sides"),B206)</f>
        <v>Starters &amp; Sides</v>
      </c>
      <c r="D206" s="159" t="s">
        <v>3860</v>
      </c>
      <c r="E206" s="285"/>
      <c r="F206" s="286"/>
      <c r="G206" s="286"/>
      <c r="H206" s="286"/>
      <c r="I206" s="286"/>
      <c r="J206" s="286"/>
      <c r="K206" s="286"/>
      <c r="L206" s="13"/>
      <c r="M206" s="13"/>
      <c r="N206" s="13"/>
      <c r="O206" s="372">
        <v>0.89</v>
      </c>
      <c r="P206" s="4">
        <v>0.89</v>
      </c>
      <c r="Q206" s="338">
        <v>0.89</v>
      </c>
      <c r="R206" s="15" t="str">
        <f t="shared" si="45"/>
        <v>Yes</v>
      </c>
      <c r="S206" s="15" t="str">
        <f t="shared" si="46"/>
        <v>No</v>
      </c>
      <c r="T206" s="221" t="str">
        <f t="shared" si="47"/>
        <v>Yes</v>
      </c>
      <c r="U206" s="223">
        <f t="shared" si="48"/>
        <v>0</v>
      </c>
      <c r="V206" s="221" t="str">
        <f t="shared" si="49"/>
        <v>Yes</v>
      </c>
      <c r="W206" s="223">
        <f t="shared" si="50"/>
        <v>0</v>
      </c>
      <c r="X206" s="221" t="str">
        <f t="shared" si="51"/>
        <v>No</v>
      </c>
      <c r="Y206" s="223" t="str">
        <f t="shared" si="52"/>
        <v>N/A</v>
      </c>
      <c r="Z206" s="222" t="str">
        <f t="shared" si="53"/>
        <v>No</v>
      </c>
      <c r="AA206" s="68" t="str">
        <f t="shared" si="54"/>
        <v>N/A</v>
      </c>
      <c r="AB206" s="65" t="str">
        <f t="shared" si="55"/>
        <v>No</v>
      </c>
      <c r="AC206" s="68" t="str">
        <f t="shared" si="56"/>
        <v>N/A</v>
      </c>
      <c r="AD206" s="65" t="str">
        <f t="shared" si="57"/>
        <v>No</v>
      </c>
      <c r="AE206" s="68" t="str">
        <f t="shared" si="58"/>
        <v>N/A</v>
      </c>
      <c r="AF206" s="66"/>
    </row>
    <row r="207" spans="1:32">
      <c r="A207" s="66" t="s">
        <v>19</v>
      </c>
      <c r="B207" s="66" t="s">
        <v>86</v>
      </c>
      <c r="C207" s="66" t="str" cm="1">
        <f t="array" ref="C207">_xlfn.IFNA(_xlfn.IFS(B207="Starter","Starters &amp; Sides",B207="Sides","Starters &amp; Sides"),B207)</f>
        <v>Starters &amp; Sides</v>
      </c>
      <c r="D207" s="71" t="s">
        <v>3861</v>
      </c>
      <c r="E207" s="75"/>
      <c r="F207" s="12"/>
      <c r="G207" s="12"/>
      <c r="H207" s="12"/>
      <c r="I207" s="12"/>
      <c r="J207" s="13"/>
      <c r="K207" s="13"/>
      <c r="L207" s="13"/>
      <c r="M207" s="13">
        <v>0.79</v>
      </c>
      <c r="N207" s="13">
        <f t="shared" si="44"/>
        <v>0.79</v>
      </c>
      <c r="O207" s="372">
        <v>0.89</v>
      </c>
      <c r="P207" s="4">
        <v>0.89</v>
      </c>
      <c r="Q207" s="338">
        <v>0.89</v>
      </c>
      <c r="R207" s="15" t="str">
        <f t="shared" si="45"/>
        <v>Yes</v>
      </c>
      <c r="S207" s="15" t="str">
        <f t="shared" si="46"/>
        <v>No</v>
      </c>
      <c r="T207" s="221" t="str">
        <f t="shared" si="47"/>
        <v>Yes</v>
      </c>
      <c r="U207" s="223">
        <f t="shared" si="48"/>
        <v>0</v>
      </c>
      <c r="V207" s="221" t="str">
        <f t="shared" si="49"/>
        <v>Yes</v>
      </c>
      <c r="W207" s="223">
        <f t="shared" si="50"/>
        <v>0</v>
      </c>
      <c r="X207" s="221" t="str">
        <f t="shared" si="51"/>
        <v>Yes</v>
      </c>
      <c r="Y207" s="223">
        <f t="shared" si="52"/>
        <v>0.12658227848101267</v>
      </c>
      <c r="Z207" s="222" t="str">
        <f t="shared" si="53"/>
        <v>Yes</v>
      </c>
      <c r="AA207" s="68">
        <f t="shared" si="54"/>
        <v>0.12658227848101267</v>
      </c>
      <c r="AB207" s="65" t="str">
        <f t="shared" si="55"/>
        <v>No</v>
      </c>
      <c r="AC207" s="68" t="str">
        <f t="shared" si="56"/>
        <v>N/A</v>
      </c>
      <c r="AD207" s="65" t="str">
        <f t="shared" si="57"/>
        <v>No</v>
      </c>
      <c r="AE207" s="68" t="str">
        <f t="shared" si="58"/>
        <v>N/A</v>
      </c>
      <c r="AF207" s="66"/>
    </row>
    <row r="208" spans="1:32">
      <c r="A208" s="66" t="s">
        <v>19</v>
      </c>
      <c r="B208" s="66" t="s">
        <v>86</v>
      </c>
      <c r="C208" s="66" t="str" cm="1">
        <f t="array" ref="C208">_xlfn.IFNA(_xlfn.IFS(B208="Starter","Starters &amp; Sides",B208="Sides","Starters &amp; Sides"),B208)</f>
        <v>Starters &amp; Sides</v>
      </c>
      <c r="D208" s="71" t="s">
        <v>3862</v>
      </c>
      <c r="E208" s="75"/>
      <c r="F208" s="12"/>
      <c r="G208" s="12"/>
      <c r="H208" s="12"/>
      <c r="I208" s="12"/>
      <c r="J208" s="13"/>
      <c r="K208" s="13"/>
      <c r="L208" s="13"/>
      <c r="M208" s="13">
        <v>0.79</v>
      </c>
      <c r="N208" s="13">
        <f t="shared" si="44"/>
        <v>0.79</v>
      </c>
      <c r="O208" s="372">
        <v>0.89</v>
      </c>
      <c r="P208" s="4">
        <v>0.89</v>
      </c>
      <c r="Q208" s="338">
        <v>0.89</v>
      </c>
      <c r="R208" s="15" t="str">
        <f t="shared" si="45"/>
        <v>Yes</v>
      </c>
      <c r="S208" s="15" t="str">
        <f t="shared" si="46"/>
        <v>No</v>
      </c>
      <c r="T208" s="221" t="str">
        <f t="shared" si="47"/>
        <v>Yes</v>
      </c>
      <c r="U208" s="223">
        <f t="shared" si="48"/>
        <v>0</v>
      </c>
      <c r="V208" s="221" t="str">
        <f t="shared" si="49"/>
        <v>Yes</v>
      </c>
      <c r="W208" s="223">
        <f t="shared" si="50"/>
        <v>0</v>
      </c>
      <c r="X208" s="221" t="str">
        <f t="shared" si="51"/>
        <v>Yes</v>
      </c>
      <c r="Y208" s="223">
        <f t="shared" si="52"/>
        <v>0.12658227848101267</v>
      </c>
      <c r="Z208" s="222" t="str">
        <f t="shared" si="53"/>
        <v>Yes</v>
      </c>
      <c r="AA208" s="68">
        <f t="shared" si="54"/>
        <v>0.12658227848101267</v>
      </c>
      <c r="AB208" s="65" t="str">
        <f t="shared" si="55"/>
        <v>No</v>
      </c>
      <c r="AC208" s="68" t="str">
        <f t="shared" si="56"/>
        <v>N/A</v>
      </c>
      <c r="AD208" s="65" t="str">
        <f t="shared" si="57"/>
        <v>No</v>
      </c>
      <c r="AE208" s="68" t="str">
        <f t="shared" si="58"/>
        <v>N/A</v>
      </c>
      <c r="AF208" s="66"/>
    </row>
    <row r="209" spans="1:32">
      <c r="A209" s="66" t="s">
        <v>19</v>
      </c>
      <c r="B209" s="66" t="s">
        <v>86</v>
      </c>
      <c r="C209" s="66" t="str" cm="1">
        <f t="array" ref="C209">_xlfn.IFNA(_xlfn.IFS(B209="Starter","Starters &amp; Sides",B209="Sides","Starters &amp; Sides"),B209)</f>
        <v>Starters &amp; Sides</v>
      </c>
      <c r="D209" s="71" t="s">
        <v>3863</v>
      </c>
      <c r="E209" s="75"/>
      <c r="F209" s="12"/>
      <c r="G209" s="12"/>
      <c r="H209" s="12"/>
      <c r="I209" s="12"/>
      <c r="J209" s="13"/>
      <c r="K209" s="13"/>
      <c r="L209" s="13"/>
      <c r="M209" s="13">
        <v>0.79</v>
      </c>
      <c r="N209" s="13">
        <f t="shared" si="44"/>
        <v>0.79</v>
      </c>
      <c r="O209" s="372">
        <v>0.89</v>
      </c>
      <c r="P209" s="7">
        <v>0.89</v>
      </c>
      <c r="Q209" s="355">
        <v>0.89</v>
      </c>
      <c r="R209" s="15" t="str">
        <f t="shared" si="45"/>
        <v>Yes</v>
      </c>
      <c r="S209" s="15" t="str">
        <f t="shared" si="46"/>
        <v>No</v>
      </c>
      <c r="T209" s="340" t="str">
        <f t="shared" si="47"/>
        <v>Yes</v>
      </c>
      <c r="U209" s="294">
        <f t="shared" si="48"/>
        <v>0</v>
      </c>
      <c r="V209" s="340" t="str">
        <f t="shared" si="49"/>
        <v>Yes</v>
      </c>
      <c r="W209" s="294">
        <f t="shared" si="50"/>
        <v>0</v>
      </c>
      <c r="X209" s="340" t="str">
        <f t="shared" si="51"/>
        <v>Yes</v>
      </c>
      <c r="Y209" s="294">
        <f t="shared" si="52"/>
        <v>0.12658227848101267</v>
      </c>
      <c r="Z209" s="267" t="str">
        <f t="shared" si="53"/>
        <v>Yes</v>
      </c>
      <c r="AA209" s="50">
        <f t="shared" si="54"/>
        <v>0.12658227848101267</v>
      </c>
      <c r="AB209" s="295" t="str">
        <f t="shared" si="55"/>
        <v>No</v>
      </c>
      <c r="AC209" s="50" t="str">
        <f t="shared" si="56"/>
        <v>N/A</v>
      </c>
      <c r="AD209" s="295" t="str">
        <f t="shared" si="57"/>
        <v>No</v>
      </c>
      <c r="AE209" s="50" t="str">
        <f t="shared" si="58"/>
        <v>N/A</v>
      </c>
      <c r="AF209" s="291"/>
    </row>
    <row r="210" spans="1:32">
      <c r="A210" s="66" t="s">
        <v>19</v>
      </c>
      <c r="B210" s="66" t="s">
        <v>86</v>
      </c>
      <c r="C210" s="66" t="str" cm="1">
        <f t="array" ref="C210">_xlfn.IFNA(_xlfn.IFS(B210="Starter","Starters &amp; Sides",B210="Sides","Starters &amp; Sides"),B210)</f>
        <v>Starters &amp; Sides</v>
      </c>
      <c r="D210" s="71" t="s">
        <v>3864</v>
      </c>
      <c r="E210" s="75"/>
      <c r="F210" s="12"/>
      <c r="G210" s="12"/>
      <c r="H210" s="12"/>
      <c r="I210" s="12"/>
      <c r="J210" s="13"/>
      <c r="K210" s="13"/>
      <c r="L210" s="13"/>
      <c r="M210" s="13">
        <v>0.79</v>
      </c>
      <c r="N210" s="13">
        <f t="shared" si="44"/>
        <v>0.79</v>
      </c>
      <c r="O210" s="372">
        <v>0.89</v>
      </c>
      <c r="P210" s="4">
        <v>0.89</v>
      </c>
      <c r="Q210" s="338">
        <v>0.89</v>
      </c>
      <c r="R210" s="15" t="str">
        <f t="shared" si="45"/>
        <v>Yes</v>
      </c>
      <c r="S210" s="15" t="str">
        <f t="shared" si="46"/>
        <v>No</v>
      </c>
      <c r="T210" s="4" t="str">
        <f t="shared" si="47"/>
        <v>Yes</v>
      </c>
      <c r="U210" s="223">
        <f t="shared" si="48"/>
        <v>0</v>
      </c>
      <c r="V210" s="4" t="str">
        <f t="shared" si="49"/>
        <v>Yes</v>
      </c>
      <c r="W210" s="223">
        <f t="shared" si="50"/>
        <v>0</v>
      </c>
      <c r="X210" s="4" t="str">
        <f t="shared" si="51"/>
        <v>Yes</v>
      </c>
      <c r="Y210" s="223">
        <f t="shared" si="52"/>
        <v>0.12658227848101267</v>
      </c>
      <c r="Z210" s="4" t="str">
        <f t="shared" si="53"/>
        <v>Yes</v>
      </c>
      <c r="AA210" s="223">
        <f t="shared" si="54"/>
        <v>0.12658227848101267</v>
      </c>
      <c r="AB210" s="4" t="str">
        <f t="shared" si="55"/>
        <v>No</v>
      </c>
      <c r="AC210" s="223" t="str">
        <f t="shared" si="56"/>
        <v>N/A</v>
      </c>
      <c r="AD210" s="4" t="str">
        <f t="shared" si="57"/>
        <v>No</v>
      </c>
      <c r="AE210" s="223" t="str">
        <f t="shared" si="58"/>
        <v>N/A</v>
      </c>
      <c r="AF210" s="8"/>
    </row>
    <row r="211" spans="1:32">
      <c r="T211" s="6"/>
      <c r="U211" s="48"/>
      <c r="V211" s="6"/>
      <c r="W211" s="48"/>
      <c r="X211" s="6"/>
      <c r="Y211" s="48"/>
      <c r="Z211" s="6"/>
      <c r="AA211" s="48"/>
      <c r="AB211" s="6"/>
      <c r="AC211" s="48"/>
      <c r="AD211" s="6"/>
      <c r="AE211" s="48"/>
    </row>
    <row r="212" spans="1:32">
      <c r="T212" s="6"/>
      <c r="U212" s="48"/>
      <c r="V212" s="6"/>
      <c r="W212" s="48"/>
      <c r="X212" s="6"/>
      <c r="Y212" s="48"/>
      <c r="Z212" s="6"/>
      <c r="AA212" s="48"/>
      <c r="AB212" s="6"/>
      <c r="AC212" s="48"/>
      <c r="AD212" s="6"/>
      <c r="AE212" s="48"/>
    </row>
    <row r="213" spans="1:32">
      <c r="T213" s="6"/>
      <c r="U213" s="48"/>
      <c r="V213" s="6"/>
      <c r="W213" s="48"/>
      <c r="X213" s="6"/>
      <c r="Y213" s="48"/>
      <c r="Z213" s="6"/>
      <c r="AA213" s="48"/>
      <c r="AB213" s="6"/>
      <c r="AC213" s="48"/>
      <c r="AD213" s="6"/>
      <c r="AE213" s="48"/>
    </row>
    <row r="214" spans="1:32">
      <c r="T214" s="6"/>
      <c r="U214" s="48"/>
      <c r="V214" s="6"/>
      <c r="W214" s="48"/>
      <c r="X214" s="6"/>
      <c r="Y214" s="48"/>
      <c r="Z214" s="6"/>
      <c r="AA214" s="48"/>
      <c r="AB214" s="6"/>
      <c r="AC214" s="48"/>
      <c r="AD214" s="6"/>
      <c r="AE214" s="48"/>
    </row>
    <row r="215" spans="1:32">
      <c r="T215" s="6"/>
      <c r="U215" s="48"/>
      <c r="V215" s="6"/>
      <c r="W215" s="48"/>
      <c r="X215" s="6"/>
      <c r="Y215" s="48"/>
      <c r="Z215" s="6"/>
      <c r="AA215" s="48"/>
      <c r="AB215" s="6"/>
      <c r="AC215" s="48"/>
      <c r="AD215" s="6"/>
      <c r="AE215" s="48"/>
    </row>
    <row r="216" spans="1:32">
      <c r="T216" s="6"/>
      <c r="U216" s="48"/>
      <c r="V216" s="6"/>
      <c r="W216" s="48"/>
      <c r="X216" s="6"/>
      <c r="Y216" s="48"/>
      <c r="Z216" s="6"/>
      <c r="AA216" s="48"/>
      <c r="AB216" s="6"/>
      <c r="AC216" s="48"/>
      <c r="AD216" s="6"/>
      <c r="AE216" s="48"/>
    </row>
    <row r="217" spans="1:32">
      <c r="T217" s="6"/>
      <c r="U217" s="48"/>
      <c r="V217" s="6"/>
      <c r="W217" s="48"/>
      <c r="X217" s="6"/>
      <c r="Y217" s="48"/>
      <c r="Z217" s="6"/>
      <c r="AA217" s="48"/>
      <c r="AB217" s="6"/>
      <c r="AC217" s="48"/>
      <c r="AD217" s="6"/>
      <c r="AE217" s="48"/>
    </row>
    <row r="218" spans="1:32">
      <c r="T218" s="6"/>
      <c r="U218" s="48"/>
      <c r="V218" s="6"/>
      <c r="W218" s="48"/>
      <c r="X218" s="6"/>
      <c r="Y218" s="48"/>
      <c r="Z218" s="6"/>
      <c r="AA218" s="48"/>
      <c r="AB218" s="6"/>
      <c r="AC218" s="48"/>
      <c r="AD218" s="6"/>
      <c r="AE218" s="48"/>
    </row>
    <row r="219" spans="1:32">
      <c r="T219" s="6"/>
      <c r="U219" s="48"/>
      <c r="V219" s="6"/>
      <c r="W219" s="48"/>
      <c r="X219" s="6"/>
      <c r="Y219" s="48"/>
      <c r="Z219" s="6"/>
      <c r="AA219" s="48"/>
      <c r="AB219" s="6"/>
      <c r="AC219" s="48"/>
      <c r="AD219" s="6"/>
      <c r="AE219" s="48"/>
    </row>
    <row r="220" spans="1:32">
      <c r="T220" s="6"/>
      <c r="U220" s="48"/>
      <c r="V220" s="6"/>
      <c r="W220" s="48"/>
      <c r="X220" s="6"/>
      <c r="Y220" s="48"/>
      <c r="Z220" s="6"/>
      <c r="AA220" s="48"/>
      <c r="AB220" s="6"/>
      <c r="AC220" s="48"/>
      <c r="AD220" s="6"/>
      <c r="AE220" s="48"/>
    </row>
    <row r="221" spans="1:32">
      <c r="T221" s="6"/>
      <c r="U221" s="48"/>
      <c r="V221" s="6"/>
      <c r="W221" s="48"/>
      <c r="X221" s="6"/>
      <c r="Y221" s="48"/>
      <c r="Z221" s="6"/>
      <c r="AA221" s="48"/>
      <c r="AB221" s="6"/>
      <c r="AC221" s="48"/>
      <c r="AD221" s="6"/>
      <c r="AE221" s="48"/>
    </row>
    <row r="222" spans="1:32">
      <c r="T222" s="6"/>
      <c r="U222" s="48"/>
      <c r="V222" s="6"/>
      <c r="W222" s="48"/>
      <c r="X222" s="6"/>
      <c r="Y222" s="48"/>
      <c r="Z222" s="6"/>
      <c r="AA222" s="48"/>
      <c r="AB222" s="6"/>
      <c r="AC222" s="48"/>
      <c r="AD222" s="6"/>
      <c r="AE222" s="48"/>
    </row>
    <row r="223" spans="1:32">
      <c r="T223" s="6"/>
      <c r="U223" s="48"/>
      <c r="V223" s="6"/>
      <c r="W223" s="48"/>
      <c r="X223" s="6"/>
      <c r="Y223" s="48"/>
      <c r="Z223" s="6"/>
      <c r="AA223" s="48"/>
      <c r="AB223" s="6"/>
      <c r="AC223" s="48"/>
      <c r="AD223" s="6"/>
      <c r="AE223" s="48"/>
    </row>
    <row r="224" spans="1:32">
      <c r="T224" s="6"/>
      <c r="U224" s="48"/>
      <c r="V224" s="6"/>
      <c r="W224" s="48"/>
      <c r="X224" s="6"/>
      <c r="Y224" s="48"/>
      <c r="Z224" s="6"/>
      <c r="AA224" s="48"/>
      <c r="AB224" s="6"/>
      <c r="AC224" s="48"/>
      <c r="AD224" s="6"/>
      <c r="AE224" s="48"/>
    </row>
    <row r="225" spans="20:31">
      <c r="T225" s="6"/>
      <c r="U225" s="48"/>
      <c r="V225" s="6"/>
      <c r="W225" s="48"/>
      <c r="X225" s="6"/>
      <c r="Y225" s="48"/>
      <c r="Z225" s="6"/>
      <c r="AA225" s="48"/>
      <c r="AB225" s="6"/>
      <c r="AC225" s="48"/>
      <c r="AD225" s="6"/>
      <c r="AE225" s="48"/>
    </row>
    <row r="226" spans="20:31">
      <c r="T226" s="6"/>
      <c r="U226" s="48"/>
      <c r="V226" s="6"/>
      <c r="W226" s="48"/>
      <c r="X226" s="6"/>
      <c r="Y226" s="48"/>
      <c r="Z226" s="6"/>
      <c r="AA226" s="48"/>
      <c r="AB226" s="6"/>
      <c r="AC226" s="48"/>
      <c r="AD226" s="6"/>
      <c r="AE226" s="48"/>
    </row>
    <row r="227" spans="20:31">
      <c r="T227" s="6"/>
      <c r="U227" s="48"/>
      <c r="V227" s="6"/>
      <c r="W227" s="48"/>
      <c r="X227" s="6"/>
      <c r="Y227" s="48"/>
      <c r="Z227" s="6"/>
      <c r="AA227" s="48"/>
      <c r="AB227" s="6"/>
      <c r="AC227" s="48"/>
      <c r="AD227" s="6"/>
      <c r="AE227" s="48"/>
    </row>
    <row r="228" spans="20:31">
      <c r="T228" s="6"/>
      <c r="U228" s="48"/>
      <c r="V228" s="6"/>
      <c r="W228" s="48"/>
      <c r="X228" s="6"/>
      <c r="Y228" s="48"/>
      <c r="Z228" s="6"/>
      <c r="AA228" s="48"/>
      <c r="AB228" s="6"/>
      <c r="AC228" s="48"/>
      <c r="AD228" s="6"/>
      <c r="AE228" s="48"/>
    </row>
    <row r="229" spans="20:31">
      <c r="T229" s="6"/>
      <c r="U229" s="48"/>
      <c r="V229" s="6"/>
      <c r="W229" s="48"/>
      <c r="X229" s="6"/>
      <c r="Y229" s="48"/>
      <c r="Z229" s="6"/>
      <c r="AA229" s="48"/>
      <c r="AB229" s="6"/>
      <c r="AC229" s="48"/>
      <c r="AD229" s="6"/>
      <c r="AE229" s="48"/>
    </row>
    <row r="230" spans="20:31">
      <c r="T230" s="6"/>
      <c r="U230" s="48"/>
      <c r="V230" s="6"/>
      <c r="W230" s="48"/>
      <c r="X230" s="6"/>
      <c r="Y230" s="48"/>
      <c r="Z230" s="6"/>
      <c r="AA230" s="48"/>
      <c r="AB230" s="6"/>
      <c r="AC230" s="48"/>
      <c r="AD230" s="6"/>
      <c r="AE230" s="48"/>
    </row>
    <row r="231" spans="20:31">
      <c r="T231" s="6"/>
      <c r="U231" s="48"/>
      <c r="V231" s="6"/>
      <c r="W231" s="48"/>
      <c r="X231" s="6"/>
      <c r="Y231" s="48"/>
      <c r="Z231" s="6"/>
      <c r="AA231" s="48"/>
      <c r="AB231" s="6"/>
      <c r="AC231" s="48"/>
      <c r="AD231" s="6"/>
      <c r="AE231" s="48"/>
    </row>
    <row r="232" spans="20:31">
      <c r="T232" s="6"/>
      <c r="U232" s="48"/>
      <c r="V232" s="6"/>
      <c r="W232" s="48"/>
      <c r="X232" s="6"/>
      <c r="Y232" s="48"/>
      <c r="Z232" s="6"/>
      <c r="AA232" s="48"/>
      <c r="AB232" s="6"/>
      <c r="AC232" s="48"/>
      <c r="AD232" s="6"/>
      <c r="AE232" s="48"/>
    </row>
    <row r="233" spans="20:31">
      <c r="T233" s="6"/>
      <c r="U233" s="48"/>
      <c r="V233" s="6"/>
      <c r="W233" s="48"/>
      <c r="X233" s="6"/>
      <c r="Y233" s="48"/>
      <c r="Z233" s="6"/>
      <c r="AA233" s="48"/>
      <c r="AB233" s="6"/>
      <c r="AC233" s="48"/>
      <c r="AD233" s="6"/>
      <c r="AE233" s="48"/>
    </row>
    <row r="234" spans="20:31">
      <c r="T234" s="6"/>
      <c r="U234" s="48"/>
      <c r="V234" s="6"/>
      <c r="W234" s="48"/>
      <c r="X234" s="6"/>
      <c r="Y234" s="48"/>
      <c r="Z234" s="6"/>
      <c r="AA234" s="48"/>
      <c r="AB234" s="6"/>
      <c r="AC234" s="48"/>
      <c r="AD234" s="6"/>
      <c r="AE234" s="48"/>
    </row>
    <row r="235" spans="20:31">
      <c r="T235" s="6"/>
      <c r="U235" s="48"/>
      <c r="V235" s="6"/>
      <c r="W235" s="48"/>
      <c r="X235" s="6"/>
      <c r="Y235" s="48"/>
      <c r="Z235" s="6"/>
      <c r="AA235" s="48"/>
      <c r="AB235" s="6"/>
      <c r="AC235" s="48"/>
      <c r="AD235" s="6"/>
      <c r="AE235" s="48"/>
    </row>
    <row r="236" spans="20:31">
      <c r="T236" s="6"/>
      <c r="U236" s="48"/>
      <c r="V236" s="6"/>
      <c r="W236" s="48"/>
      <c r="X236" s="6"/>
      <c r="Y236" s="48"/>
      <c r="Z236" s="6"/>
      <c r="AA236" s="48"/>
      <c r="AB236" s="6"/>
      <c r="AC236" s="48"/>
      <c r="AD236" s="6"/>
      <c r="AE236" s="48"/>
    </row>
    <row r="237" spans="20:31">
      <c r="T237" s="6"/>
      <c r="U237" s="48"/>
      <c r="V237" s="6"/>
      <c r="W237" s="48"/>
      <c r="X237" s="6"/>
      <c r="Y237" s="48"/>
      <c r="Z237" s="6"/>
      <c r="AA237" s="48"/>
      <c r="AB237" s="6"/>
      <c r="AC237" s="48"/>
      <c r="AD237" s="6"/>
      <c r="AE237" s="48"/>
    </row>
    <row r="238" spans="20:31">
      <c r="T238" s="6"/>
      <c r="U238" s="48"/>
      <c r="V238" s="6"/>
      <c r="W238" s="48"/>
      <c r="X238" s="6"/>
      <c r="Y238" s="48"/>
      <c r="Z238" s="6"/>
      <c r="AA238" s="48"/>
      <c r="AB238" s="6"/>
      <c r="AC238" s="48"/>
      <c r="AD238" s="6"/>
      <c r="AE238" s="48"/>
    </row>
    <row r="239" spans="20:31">
      <c r="T239" s="6"/>
      <c r="U239" s="48"/>
      <c r="V239" s="6"/>
      <c r="W239" s="48"/>
      <c r="X239" s="6"/>
      <c r="Y239" s="48"/>
      <c r="Z239" s="6"/>
      <c r="AA239" s="48"/>
      <c r="AB239" s="6"/>
      <c r="AC239" s="48"/>
      <c r="AD239" s="6"/>
      <c r="AE239" s="48"/>
    </row>
    <row r="240" spans="20:31">
      <c r="T240" s="6"/>
      <c r="U240" s="48"/>
      <c r="V240" s="6"/>
      <c r="W240" s="48"/>
      <c r="X240" s="6"/>
      <c r="Y240" s="48"/>
      <c r="Z240" s="6"/>
      <c r="AA240" s="48"/>
      <c r="AB240" s="6"/>
      <c r="AC240" s="48"/>
      <c r="AD240" s="6"/>
      <c r="AE240" s="48"/>
    </row>
    <row r="241" spans="20:31">
      <c r="T241" s="6"/>
      <c r="U241" s="48"/>
      <c r="V241" s="6"/>
      <c r="W241" s="48"/>
      <c r="X241" s="6"/>
      <c r="Y241" s="48"/>
      <c r="Z241" s="6"/>
      <c r="AA241" s="48"/>
      <c r="AB241" s="6"/>
      <c r="AC241" s="48"/>
      <c r="AD241" s="6"/>
      <c r="AE241" s="48"/>
    </row>
    <row r="242" spans="20:31">
      <c r="T242" s="6"/>
      <c r="U242" s="48"/>
      <c r="V242" s="6"/>
      <c r="W242" s="48"/>
      <c r="X242" s="6"/>
      <c r="Y242" s="48"/>
      <c r="Z242" s="6"/>
      <c r="AA242" s="48"/>
      <c r="AB242" s="6"/>
      <c r="AC242" s="48"/>
      <c r="AD242" s="6"/>
      <c r="AE242" s="48"/>
    </row>
    <row r="243" spans="20:31">
      <c r="T243" s="6"/>
      <c r="U243" s="48"/>
      <c r="V243" s="6"/>
      <c r="W243" s="48"/>
      <c r="X243" s="6"/>
      <c r="Y243" s="48"/>
      <c r="Z243" s="6"/>
      <c r="AA243" s="48"/>
      <c r="AB243" s="6"/>
      <c r="AC243" s="48"/>
      <c r="AD243" s="6"/>
      <c r="AE243" s="48"/>
    </row>
    <row r="244" spans="20:31">
      <c r="T244" s="6"/>
      <c r="U244" s="48"/>
      <c r="V244" s="6"/>
      <c r="W244" s="48"/>
      <c r="X244" s="6"/>
      <c r="Y244" s="48"/>
      <c r="Z244" s="6"/>
      <c r="AA244" s="48"/>
      <c r="AB244" s="6"/>
      <c r="AC244" s="48"/>
      <c r="AD244" s="6"/>
      <c r="AE244" s="48"/>
    </row>
    <row r="245" spans="20:31">
      <c r="T245" s="6"/>
      <c r="U245" s="48"/>
      <c r="V245" s="6"/>
      <c r="W245" s="48"/>
      <c r="X245" s="6"/>
      <c r="Y245" s="48"/>
      <c r="Z245" s="6"/>
      <c r="AA245" s="48"/>
      <c r="AB245" s="6"/>
      <c r="AC245" s="48"/>
      <c r="AD245" s="6"/>
      <c r="AE245" s="48"/>
    </row>
    <row r="246" spans="20:31">
      <c r="T246" s="6"/>
      <c r="U246" s="48"/>
      <c r="V246" s="6"/>
      <c r="W246" s="48"/>
      <c r="X246" s="6"/>
      <c r="Y246" s="48"/>
      <c r="Z246" s="6"/>
      <c r="AA246" s="48"/>
      <c r="AB246" s="6"/>
      <c r="AC246" s="48"/>
      <c r="AD246" s="6"/>
      <c r="AE246" s="48"/>
    </row>
    <row r="247" spans="20:31">
      <c r="T247" s="6"/>
      <c r="U247" s="48"/>
      <c r="V247" s="6"/>
      <c r="W247" s="48"/>
      <c r="X247" s="6"/>
      <c r="Y247" s="48"/>
      <c r="Z247" s="6"/>
      <c r="AA247" s="48"/>
      <c r="AB247" s="6"/>
      <c r="AC247" s="48"/>
      <c r="AD247" s="6"/>
      <c r="AE247" s="48"/>
    </row>
    <row r="248" spans="20:31">
      <c r="T248" s="6"/>
      <c r="U248" s="48"/>
      <c r="V248" s="6"/>
      <c r="W248" s="48"/>
      <c r="X248" s="6"/>
      <c r="Y248" s="48"/>
      <c r="Z248" s="6"/>
      <c r="AA248" s="48"/>
      <c r="AB248" s="6"/>
      <c r="AC248" s="48"/>
      <c r="AD248" s="6"/>
      <c r="AE248" s="48"/>
    </row>
    <row r="249" spans="20:31">
      <c r="T249" s="6"/>
      <c r="U249" s="48"/>
      <c r="V249" s="6"/>
      <c r="W249" s="48"/>
      <c r="X249" s="6"/>
      <c r="Y249" s="48"/>
      <c r="Z249" s="6"/>
      <c r="AA249" s="48"/>
      <c r="AB249" s="6"/>
      <c r="AC249" s="48"/>
      <c r="AD249" s="6"/>
      <c r="AE249" s="48"/>
    </row>
    <row r="250" spans="20:31">
      <c r="T250" s="6"/>
      <c r="U250" s="48"/>
      <c r="V250" s="6"/>
      <c r="W250" s="48"/>
      <c r="X250" s="6"/>
      <c r="Y250" s="48"/>
      <c r="Z250" s="6"/>
      <c r="AA250" s="48"/>
      <c r="AB250" s="6"/>
      <c r="AC250" s="48"/>
      <c r="AD250" s="6"/>
      <c r="AE250" s="48"/>
    </row>
    <row r="251" spans="20:31">
      <c r="T251" s="6"/>
      <c r="U251" s="48"/>
      <c r="V251" s="6"/>
      <c r="W251" s="48"/>
      <c r="X251" s="6"/>
      <c r="Y251" s="48"/>
      <c r="Z251" s="6"/>
      <c r="AA251" s="48"/>
      <c r="AB251" s="6"/>
      <c r="AC251" s="48"/>
      <c r="AD251" s="6"/>
      <c r="AE251" s="48"/>
    </row>
    <row r="252" spans="20:31">
      <c r="T252" s="6"/>
      <c r="U252" s="48"/>
      <c r="V252" s="6"/>
      <c r="W252" s="48"/>
      <c r="X252" s="6"/>
      <c r="Y252" s="48"/>
      <c r="Z252" s="6"/>
      <c r="AA252" s="48"/>
      <c r="AB252" s="6"/>
      <c r="AC252" s="48"/>
      <c r="AD252" s="6"/>
      <c r="AE252" s="48"/>
    </row>
    <row r="253" spans="20:31">
      <c r="T253" s="6"/>
      <c r="U253" s="48"/>
      <c r="V253" s="6"/>
      <c r="W253" s="48"/>
      <c r="X253" s="6"/>
      <c r="Y253" s="48"/>
      <c r="Z253" s="6"/>
      <c r="AA253" s="48"/>
      <c r="AB253" s="6"/>
      <c r="AC253" s="48"/>
      <c r="AD253" s="6"/>
      <c r="AE253" s="48"/>
    </row>
    <row r="254" spans="20:31">
      <c r="T254" s="6"/>
      <c r="U254" s="48"/>
      <c r="V254" s="6"/>
      <c r="W254" s="48"/>
      <c r="X254" s="6"/>
      <c r="Y254" s="48"/>
      <c r="Z254" s="6"/>
      <c r="AA254" s="48"/>
      <c r="AB254" s="6"/>
      <c r="AC254" s="48"/>
      <c r="AD254" s="6"/>
      <c r="AE254" s="48"/>
    </row>
    <row r="255" spans="20:31">
      <c r="T255" s="6"/>
      <c r="U255" s="48"/>
      <c r="V255" s="6"/>
      <c r="W255" s="48"/>
      <c r="X255" s="6"/>
      <c r="Y255" s="48"/>
      <c r="Z255" s="6"/>
      <c r="AA255" s="48"/>
      <c r="AB255" s="6"/>
      <c r="AC255" s="48"/>
      <c r="AD255" s="6"/>
      <c r="AE255" s="48"/>
    </row>
    <row r="256" spans="20:31">
      <c r="T256" s="6"/>
      <c r="U256" s="48"/>
      <c r="V256" s="6"/>
      <c r="W256" s="48"/>
      <c r="X256" s="6"/>
      <c r="Y256" s="48"/>
      <c r="Z256" s="6"/>
      <c r="AA256" s="48"/>
      <c r="AB256" s="6"/>
      <c r="AC256" s="48"/>
      <c r="AD256" s="6"/>
      <c r="AE256" s="48"/>
    </row>
    <row r="257" spans="20:31">
      <c r="T257" s="6"/>
      <c r="U257" s="48"/>
      <c r="V257" s="6"/>
      <c r="W257" s="48"/>
      <c r="X257" s="6"/>
      <c r="Y257" s="48"/>
      <c r="Z257" s="6"/>
      <c r="AA257" s="48"/>
      <c r="AB257" s="6"/>
      <c r="AC257" s="48"/>
      <c r="AD257" s="6"/>
      <c r="AE257" s="48"/>
    </row>
    <row r="258" spans="20:31">
      <c r="T258" s="6"/>
      <c r="U258" s="48"/>
      <c r="V258" s="6"/>
      <c r="W258" s="48"/>
      <c r="X258" s="6"/>
      <c r="Y258" s="48"/>
      <c r="Z258" s="6"/>
      <c r="AA258" s="48"/>
      <c r="AB258" s="6"/>
      <c r="AC258" s="48"/>
      <c r="AD258" s="6"/>
      <c r="AE258" s="48"/>
    </row>
    <row r="259" spans="20:31">
      <c r="T259" s="6"/>
      <c r="U259" s="48"/>
      <c r="V259" s="6"/>
      <c r="W259" s="48"/>
      <c r="X259" s="6"/>
      <c r="Y259" s="48"/>
      <c r="Z259" s="6"/>
      <c r="AA259" s="48"/>
      <c r="AB259" s="6"/>
      <c r="AC259" s="48"/>
      <c r="AD259" s="6"/>
      <c r="AE259" s="48"/>
    </row>
    <row r="260" spans="20:31">
      <c r="T260" s="6"/>
      <c r="U260" s="48"/>
      <c r="V260" s="6"/>
      <c r="W260" s="48"/>
      <c r="X260" s="6"/>
      <c r="Y260" s="48"/>
      <c r="Z260" s="6"/>
      <c r="AA260" s="48"/>
      <c r="AB260" s="6"/>
      <c r="AC260" s="48"/>
      <c r="AD260" s="6"/>
      <c r="AE260" s="48"/>
    </row>
    <row r="261" spans="20:31">
      <c r="T261" s="6"/>
      <c r="U261" s="48"/>
      <c r="V261" s="6"/>
      <c r="W261" s="48"/>
      <c r="X261" s="6"/>
      <c r="Y261" s="48"/>
      <c r="Z261" s="6"/>
      <c r="AA261" s="48"/>
      <c r="AB261" s="6"/>
      <c r="AC261" s="48"/>
      <c r="AD261" s="6"/>
      <c r="AE261" s="48"/>
    </row>
    <row r="262" spans="20:31">
      <c r="T262" s="6"/>
      <c r="U262" s="48"/>
      <c r="V262" s="6"/>
      <c r="W262" s="48"/>
      <c r="X262" s="6"/>
      <c r="Y262" s="48"/>
      <c r="Z262" s="6"/>
      <c r="AA262" s="48"/>
      <c r="AB262" s="6"/>
      <c r="AC262" s="48"/>
      <c r="AD262" s="6"/>
      <c r="AE262" s="48"/>
    </row>
    <row r="263" spans="20:31">
      <c r="T263" s="6"/>
      <c r="U263" s="48"/>
      <c r="V263" s="6"/>
      <c r="W263" s="48"/>
      <c r="X263" s="6"/>
      <c r="Y263" s="48"/>
      <c r="Z263" s="6"/>
      <c r="AA263" s="48"/>
      <c r="AB263" s="6"/>
      <c r="AC263" s="48"/>
      <c r="AD263" s="6"/>
      <c r="AE263" s="48"/>
    </row>
    <row r="264" spans="20:31">
      <c r="T264" s="6"/>
      <c r="U264" s="48"/>
      <c r="V264" s="6"/>
      <c r="W264" s="48"/>
      <c r="X264" s="6"/>
      <c r="Y264" s="48"/>
      <c r="Z264" s="6"/>
      <c r="AA264" s="48"/>
      <c r="AB264" s="6"/>
      <c r="AC264" s="48"/>
      <c r="AD264" s="6"/>
      <c r="AE264" s="48"/>
    </row>
    <row r="265" spans="20:31">
      <c r="T265" s="6"/>
      <c r="U265" s="48"/>
      <c r="V265" s="6"/>
      <c r="W265" s="48"/>
      <c r="X265" s="6"/>
      <c r="Y265" s="48"/>
      <c r="Z265" s="6"/>
      <c r="AA265" s="48"/>
      <c r="AB265" s="6"/>
      <c r="AC265" s="48"/>
      <c r="AD265" s="6"/>
      <c r="AE265" s="48"/>
    </row>
    <row r="266" spans="20:31">
      <c r="T266" s="6"/>
      <c r="U266" s="48"/>
      <c r="V266" s="6"/>
      <c r="W266" s="48"/>
      <c r="X266" s="6"/>
      <c r="Y266" s="48"/>
      <c r="Z266" s="6"/>
      <c r="AA266" s="48"/>
      <c r="AB266" s="6"/>
      <c r="AC266" s="48"/>
      <c r="AD266" s="6"/>
      <c r="AE266" s="48"/>
    </row>
    <row r="267" spans="20:31">
      <c r="T267" s="6"/>
      <c r="U267" s="48"/>
      <c r="V267" s="6"/>
      <c r="W267" s="48"/>
      <c r="X267" s="6"/>
      <c r="Y267" s="48"/>
      <c r="Z267" s="6"/>
      <c r="AA267" s="48"/>
      <c r="AB267" s="6"/>
      <c r="AC267" s="48"/>
      <c r="AD267" s="6"/>
      <c r="AE267" s="48"/>
    </row>
    <row r="268" spans="20:31">
      <c r="T268" s="6"/>
      <c r="U268" s="48"/>
      <c r="V268" s="6"/>
      <c r="W268" s="48"/>
      <c r="X268" s="6"/>
      <c r="Y268" s="48"/>
      <c r="Z268" s="6"/>
      <c r="AA268" s="48"/>
      <c r="AB268" s="6"/>
      <c r="AC268" s="48"/>
      <c r="AD268" s="6"/>
      <c r="AE268" s="48"/>
    </row>
    <row r="269" spans="20:31">
      <c r="T269" s="6"/>
      <c r="U269" s="48"/>
      <c r="V269" s="6"/>
      <c r="W269" s="48"/>
      <c r="X269" s="6"/>
      <c r="Y269" s="48"/>
      <c r="Z269" s="6"/>
      <c r="AA269" s="48"/>
      <c r="AB269" s="6"/>
      <c r="AC269" s="48"/>
      <c r="AD269" s="6"/>
      <c r="AE269" s="48"/>
    </row>
    <row r="270" spans="20:31">
      <c r="T270" s="6"/>
      <c r="U270" s="48"/>
      <c r="V270" s="6"/>
      <c r="W270" s="48"/>
      <c r="X270" s="6"/>
      <c r="Y270" s="48"/>
      <c r="Z270" s="6"/>
      <c r="AA270" s="48"/>
      <c r="AB270" s="6"/>
      <c r="AC270" s="48"/>
      <c r="AD270" s="6"/>
      <c r="AE270" s="48"/>
    </row>
    <row r="271" spans="20:31">
      <c r="T271" s="6"/>
      <c r="U271" s="48"/>
      <c r="V271" s="6"/>
      <c r="W271" s="48"/>
      <c r="X271" s="6"/>
      <c r="Y271" s="48"/>
      <c r="Z271" s="6"/>
      <c r="AA271" s="48"/>
      <c r="AB271" s="6"/>
      <c r="AC271" s="48"/>
      <c r="AD271" s="6"/>
      <c r="AE271" s="48"/>
    </row>
    <row r="272" spans="20:31">
      <c r="T272" s="6"/>
      <c r="U272" s="48"/>
      <c r="V272" s="6"/>
      <c r="W272" s="48"/>
      <c r="X272" s="6"/>
      <c r="Y272" s="48"/>
      <c r="Z272" s="6"/>
      <c r="AA272" s="48"/>
      <c r="AB272" s="6"/>
      <c r="AC272" s="48"/>
      <c r="AD272" s="6"/>
      <c r="AE272" s="48"/>
    </row>
    <row r="273" spans="20:31">
      <c r="T273" s="6"/>
      <c r="U273" s="48"/>
      <c r="V273" s="6"/>
      <c r="W273" s="48"/>
      <c r="X273" s="6"/>
      <c r="Y273" s="48"/>
      <c r="Z273" s="6"/>
      <c r="AA273" s="48"/>
      <c r="AB273" s="6"/>
      <c r="AC273" s="48"/>
      <c r="AD273" s="6"/>
      <c r="AE273" s="48"/>
    </row>
    <row r="274" spans="20:31">
      <c r="T274" s="6"/>
      <c r="U274" s="48"/>
      <c r="V274" s="6"/>
      <c r="W274" s="48"/>
      <c r="X274" s="6"/>
      <c r="Y274" s="48"/>
      <c r="Z274" s="6"/>
      <c r="AA274" s="48"/>
      <c r="AB274" s="6"/>
      <c r="AC274" s="48"/>
      <c r="AD274" s="6"/>
      <c r="AE274" s="48"/>
    </row>
    <row r="275" spans="20:31">
      <c r="T275" s="6"/>
      <c r="U275" s="48"/>
      <c r="V275" s="6"/>
      <c r="W275" s="48"/>
      <c r="X275" s="6"/>
      <c r="Y275" s="48"/>
      <c r="Z275" s="6"/>
      <c r="AA275" s="48"/>
      <c r="AB275" s="6"/>
      <c r="AC275" s="48"/>
      <c r="AD275" s="6"/>
      <c r="AE275" s="48"/>
    </row>
    <row r="276" spans="20:31">
      <c r="T276" s="6"/>
      <c r="U276" s="48"/>
      <c r="V276" s="6"/>
      <c r="W276" s="48"/>
      <c r="X276" s="6"/>
      <c r="Y276" s="48"/>
      <c r="Z276" s="6"/>
      <c r="AA276" s="48"/>
      <c r="AB276" s="6"/>
      <c r="AC276" s="48"/>
      <c r="AD276" s="6"/>
      <c r="AE276" s="48"/>
    </row>
    <row r="277" spans="20:31">
      <c r="T277" s="6"/>
      <c r="U277" s="48"/>
      <c r="V277" s="6"/>
      <c r="W277" s="48"/>
      <c r="X277" s="6"/>
      <c r="Y277" s="48"/>
      <c r="Z277" s="6"/>
      <c r="AA277" s="48"/>
      <c r="AB277" s="6"/>
      <c r="AC277" s="48"/>
      <c r="AD277" s="6"/>
      <c r="AE277" s="48"/>
    </row>
    <row r="278" spans="20:31">
      <c r="T278" s="6"/>
      <c r="U278" s="48"/>
      <c r="V278" s="6"/>
      <c r="W278" s="48"/>
      <c r="X278" s="6"/>
      <c r="Y278" s="48"/>
      <c r="Z278" s="6"/>
      <c r="AA278" s="48"/>
      <c r="AB278" s="6"/>
      <c r="AC278" s="48"/>
      <c r="AD278" s="6"/>
      <c r="AE278" s="48"/>
    </row>
    <row r="279" spans="20:31">
      <c r="T279" s="6"/>
      <c r="U279" s="48"/>
      <c r="V279" s="6"/>
      <c r="W279" s="48"/>
      <c r="X279" s="6"/>
      <c r="Y279" s="48"/>
      <c r="Z279" s="6"/>
      <c r="AA279" s="48"/>
      <c r="AB279" s="6"/>
      <c r="AC279" s="48"/>
      <c r="AD279" s="6"/>
      <c r="AE279" s="48"/>
    </row>
    <row r="280" spans="20:31">
      <c r="T280" s="6"/>
      <c r="U280" s="48"/>
      <c r="V280" s="6"/>
      <c r="W280" s="48"/>
      <c r="X280" s="6"/>
      <c r="Y280" s="48"/>
      <c r="Z280" s="6"/>
      <c r="AA280" s="48"/>
      <c r="AB280" s="6"/>
      <c r="AC280" s="48"/>
      <c r="AD280" s="6"/>
      <c r="AE280" s="48"/>
    </row>
    <row r="281" spans="20:31">
      <c r="T281" s="6"/>
      <c r="U281" s="48"/>
      <c r="V281" s="6"/>
      <c r="W281" s="48"/>
      <c r="X281" s="6"/>
      <c r="Y281" s="48"/>
      <c r="Z281" s="6"/>
      <c r="AA281" s="48"/>
      <c r="AB281" s="6"/>
      <c r="AC281" s="48"/>
      <c r="AD281" s="6"/>
      <c r="AE281" s="48"/>
    </row>
    <row r="282" spans="20:31">
      <c r="T282" s="6"/>
      <c r="U282" s="48"/>
      <c r="V282" s="6"/>
      <c r="W282" s="48"/>
      <c r="X282" s="6"/>
      <c r="Y282" s="48"/>
      <c r="Z282" s="6"/>
      <c r="AA282" s="48"/>
      <c r="AB282" s="6"/>
      <c r="AC282" s="48"/>
      <c r="AD282" s="6"/>
      <c r="AE282" s="48"/>
    </row>
    <row r="283" spans="20:31">
      <c r="T283" s="6"/>
      <c r="U283" s="48"/>
      <c r="V283" s="6"/>
      <c r="W283" s="48"/>
      <c r="X283" s="6"/>
      <c r="Y283" s="48"/>
      <c r="Z283" s="6"/>
      <c r="AA283" s="48"/>
      <c r="AB283" s="6"/>
      <c r="AC283" s="48"/>
      <c r="AD283" s="6"/>
      <c r="AE283" s="48"/>
    </row>
    <row r="284" spans="20:31">
      <c r="T284" s="6"/>
      <c r="U284" s="48"/>
      <c r="V284" s="6"/>
      <c r="W284" s="48"/>
      <c r="X284" s="6"/>
      <c r="Y284" s="48"/>
      <c r="Z284" s="6"/>
      <c r="AA284" s="48"/>
      <c r="AB284" s="6"/>
      <c r="AC284" s="48"/>
      <c r="AD284" s="6"/>
      <c r="AE284" s="48"/>
    </row>
    <row r="285" spans="20:31">
      <c r="T285" s="6"/>
      <c r="U285" s="48"/>
      <c r="V285" s="6"/>
      <c r="W285" s="48"/>
      <c r="X285" s="6"/>
      <c r="Y285" s="48"/>
      <c r="Z285" s="6"/>
      <c r="AA285" s="48"/>
      <c r="AB285" s="6"/>
      <c r="AC285" s="48"/>
      <c r="AD285" s="6"/>
      <c r="AE285" s="48"/>
    </row>
    <row r="286" spans="20:31">
      <c r="T286" s="6"/>
      <c r="U286" s="48"/>
      <c r="V286" s="6"/>
      <c r="W286" s="48"/>
      <c r="X286" s="6"/>
      <c r="Y286" s="48"/>
      <c r="Z286" s="6"/>
      <c r="AA286" s="48"/>
      <c r="AB286" s="6"/>
      <c r="AC286" s="48"/>
      <c r="AD286" s="6"/>
      <c r="AE286" s="48"/>
    </row>
    <row r="287" spans="20:31">
      <c r="T287" s="6"/>
      <c r="U287" s="48"/>
      <c r="V287" s="6"/>
      <c r="W287" s="48"/>
      <c r="X287" s="6"/>
      <c r="Y287" s="48"/>
      <c r="Z287" s="6"/>
      <c r="AA287" s="48"/>
      <c r="AB287" s="6"/>
      <c r="AC287" s="48"/>
      <c r="AD287" s="6"/>
      <c r="AE287" s="48"/>
    </row>
    <row r="288" spans="20:31">
      <c r="T288" s="6"/>
      <c r="U288" s="48"/>
      <c r="V288" s="6"/>
      <c r="W288" s="48"/>
      <c r="X288" s="6"/>
      <c r="Y288" s="48"/>
      <c r="Z288" s="6"/>
      <c r="AA288" s="48"/>
      <c r="AB288" s="6"/>
      <c r="AC288" s="48"/>
      <c r="AD288" s="6"/>
      <c r="AE288" s="48"/>
    </row>
    <row r="289" spans="20:31">
      <c r="T289" s="6"/>
      <c r="U289" s="48"/>
      <c r="V289" s="6"/>
      <c r="W289" s="48"/>
      <c r="X289" s="6"/>
      <c r="Y289" s="48"/>
      <c r="Z289" s="6"/>
      <c r="AA289" s="48"/>
      <c r="AB289" s="6"/>
      <c r="AC289" s="48"/>
      <c r="AD289" s="6"/>
      <c r="AE289" s="48"/>
    </row>
    <row r="290" spans="20:31">
      <c r="T290" s="6"/>
      <c r="U290" s="48"/>
      <c r="V290" s="6"/>
      <c r="W290" s="48"/>
      <c r="X290" s="6"/>
      <c r="Y290" s="48"/>
      <c r="Z290" s="6"/>
      <c r="AA290" s="48"/>
      <c r="AB290" s="6"/>
      <c r="AC290" s="48"/>
      <c r="AD290" s="6"/>
      <c r="AE290" s="48"/>
    </row>
    <row r="291" spans="20:31">
      <c r="T291" s="6"/>
      <c r="U291" s="48"/>
      <c r="V291" s="6"/>
      <c r="W291" s="48"/>
      <c r="X291" s="6"/>
      <c r="Y291" s="48"/>
      <c r="Z291" s="6"/>
      <c r="AA291" s="48"/>
      <c r="AB291" s="6"/>
      <c r="AC291" s="48"/>
      <c r="AD291" s="6"/>
      <c r="AE291" s="48"/>
    </row>
    <row r="292" spans="20:31">
      <c r="T292" s="6"/>
      <c r="U292" s="48"/>
      <c r="V292" s="6"/>
      <c r="W292" s="48"/>
      <c r="X292" s="6"/>
      <c r="Y292" s="48"/>
      <c r="Z292" s="6"/>
      <c r="AA292" s="48"/>
      <c r="AB292" s="6"/>
      <c r="AC292" s="48"/>
      <c r="AD292" s="6"/>
      <c r="AE292" s="48"/>
    </row>
    <row r="293" spans="20:31">
      <c r="T293" s="6"/>
      <c r="U293" s="48"/>
      <c r="V293" s="6"/>
      <c r="W293" s="48"/>
      <c r="X293" s="6"/>
      <c r="Y293" s="48"/>
      <c r="Z293" s="6"/>
      <c r="AA293" s="48"/>
      <c r="AB293" s="6"/>
      <c r="AC293" s="48"/>
      <c r="AD293" s="6"/>
      <c r="AE293" s="48"/>
    </row>
    <row r="294" spans="20:31">
      <c r="T294" s="6"/>
      <c r="U294" s="48"/>
      <c r="V294" s="6"/>
      <c r="W294" s="48"/>
      <c r="X294" s="6"/>
      <c r="Y294" s="48"/>
      <c r="Z294" s="6"/>
      <c r="AA294" s="48"/>
      <c r="AB294" s="6"/>
      <c r="AC294" s="48"/>
      <c r="AD294" s="6"/>
      <c r="AE294" s="48"/>
    </row>
    <row r="295" spans="20:31">
      <c r="T295" s="6"/>
      <c r="U295" s="48"/>
      <c r="V295" s="6"/>
      <c r="W295" s="48"/>
      <c r="X295" s="6"/>
      <c r="Y295" s="48"/>
      <c r="Z295" s="6"/>
      <c r="AA295" s="48"/>
      <c r="AB295" s="6"/>
      <c r="AC295" s="48"/>
      <c r="AD295" s="6"/>
      <c r="AE295" s="48"/>
    </row>
    <row r="296" spans="20:31">
      <c r="T296" s="6"/>
      <c r="U296" s="48"/>
      <c r="V296" s="6"/>
      <c r="W296" s="48"/>
      <c r="X296" s="6"/>
      <c r="Y296" s="48"/>
      <c r="Z296" s="6"/>
      <c r="AA296" s="48"/>
      <c r="AB296" s="6"/>
      <c r="AC296" s="48"/>
      <c r="AD296" s="6"/>
      <c r="AE296" s="48"/>
    </row>
    <row r="297" spans="20:31">
      <c r="T297" s="6"/>
      <c r="U297" s="48"/>
      <c r="V297" s="6"/>
      <c r="W297" s="48"/>
      <c r="X297" s="6"/>
      <c r="Y297" s="48"/>
      <c r="Z297" s="6"/>
      <c r="AA297" s="48"/>
      <c r="AB297" s="6"/>
      <c r="AC297" s="48"/>
      <c r="AD297" s="6"/>
      <c r="AE297" s="48"/>
    </row>
    <row r="298" spans="20:31">
      <c r="T298" s="6"/>
      <c r="U298" s="48"/>
      <c r="V298" s="6"/>
      <c r="W298" s="48"/>
      <c r="X298" s="6"/>
      <c r="Y298" s="48"/>
      <c r="Z298" s="6"/>
      <c r="AA298" s="48"/>
      <c r="AB298" s="6"/>
      <c r="AC298" s="48"/>
      <c r="AD298" s="6"/>
      <c r="AE298" s="48"/>
    </row>
    <row r="299" spans="20:31">
      <c r="T299" s="6"/>
      <c r="U299" s="48"/>
      <c r="V299" s="6"/>
      <c r="W299" s="48"/>
      <c r="X299" s="6"/>
      <c r="Y299" s="48"/>
      <c r="Z299" s="6"/>
      <c r="AA299" s="48"/>
      <c r="AB299" s="6"/>
      <c r="AC299" s="48"/>
      <c r="AD299" s="6"/>
      <c r="AE299" s="48"/>
    </row>
    <row r="300" spans="20:31">
      <c r="T300" s="6"/>
      <c r="U300" s="48"/>
      <c r="V300" s="6"/>
      <c r="W300" s="48"/>
      <c r="X300" s="6"/>
      <c r="Y300" s="48"/>
      <c r="Z300" s="6"/>
      <c r="AA300" s="48"/>
      <c r="AB300" s="6"/>
      <c r="AC300" s="48"/>
      <c r="AD300" s="6"/>
      <c r="AE300" s="48"/>
    </row>
    <row r="301" spans="20:31">
      <c r="T301" s="6"/>
      <c r="U301" s="48"/>
      <c r="V301" s="6"/>
      <c r="W301" s="48"/>
      <c r="X301" s="6"/>
      <c r="Y301" s="48"/>
      <c r="Z301" s="6"/>
      <c r="AA301" s="48"/>
      <c r="AB301" s="6"/>
      <c r="AC301" s="48"/>
      <c r="AD301" s="6"/>
      <c r="AE301" s="48"/>
    </row>
    <row r="302" spans="20:31">
      <c r="T302" s="6"/>
      <c r="U302" s="48"/>
      <c r="V302" s="6"/>
      <c r="W302" s="48"/>
      <c r="X302" s="6"/>
      <c r="Y302" s="48"/>
      <c r="Z302" s="6"/>
      <c r="AA302" s="48"/>
      <c r="AB302" s="6"/>
      <c r="AC302" s="48"/>
      <c r="AD302" s="6"/>
      <c r="AE302" s="48"/>
    </row>
    <row r="303" spans="20:31">
      <c r="T303" s="6"/>
      <c r="U303" s="48"/>
      <c r="V303" s="6"/>
      <c r="W303" s="48"/>
      <c r="X303" s="6"/>
      <c r="Y303" s="48"/>
      <c r="Z303" s="6"/>
      <c r="AA303" s="48"/>
      <c r="AB303" s="6"/>
      <c r="AC303" s="48"/>
      <c r="AD303" s="6"/>
      <c r="AE303" s="48"/>
    </row>
    <row r="304" spans="20:31">
      <c r="T304" s="6"/>
      <c r="U304" s="48"/>
      <c r="V304" s="6"/>
      <c r="W304" s="48"/>
      <c r="X304" s="6"/>
      <c r="Y304" s="48"/>
      <c r="Z304" s="6"/>
      <c r="AA304" s="48"/>
      <c r="AB304" s="6"/>
      <c r="AC304" s="48"/>
      <c r="AD304" s="6"/>
      <c r="AE304" s="48"/>
    </row>
    <row r="305" spans="20:31">
      <c r="T305" s="6"/>
      <c r="U305" s="48"/>
      <c r="V305" s="6"/>
      <c r="W305" s="48"/>
      <c r="X305" s="6"/>
      <c r="Y305" s="48"/>
      <c r="Z305" s="6"/>
      <c r="AA305" s="48"/>
      <c r="AB305" s="6"/>
      <c r="AC305" s="48"/>
      <c r="AD305" s="6"/>
      <c r="AE305" s="48"/>
    </row>
    <row r="306" spans="20:31">
      <c r="T306" s="6"/>
      <c r="U306" s="48"/>
      <c r="V306" s="6"/>
      <c r="W306" s="48"/>
      <c r="X306" s="6"/>
      <c r="Y306" s="48"/>
      <c r="Z306" s="6"/>
      <c r="AA306" s="48"/>
      <c r="AB306" s="6"/>
      <c r="AC306" s="48"/>
      <c r="AD306" s="6"/>
      <c r="AE306" s="48"/>
    </row>
    <row r="307" spans="20:31">
      <c r="T307" s="6"/>
      <c r="U307" s="48"/>
      <c r="V307" s="6"/>
      <c r="W307" s="48"/>
      <c r="X307" s="6"/>
      <c r="Y307" s="48"/>
      <c r="Z307" s="6"/>
      <c r="AA307" s="48"/>
      <c r="AB307" s="6"/>
      <c r="AC307" s="48"/>
      <c r="AD307" s="6"/>
      <c r="AE307" s="48"/>
    </row>
    <row r="308" spans="20:31">
      <c r="T308" s="6"/>
      <c r="U308" s="48"/>
      <c r="V308" s="6"/>
      <c r="W308" s="48"/>
      <c r="X308" s="6"/>
      <c r="Y308" s="48"/>
      <c r="Z308" s="6"/>
      <c r="AA308" s="48"/>
      <c r="AB308" s="6"/>
      <c r="AC308" s="48"/>
      <c r="AD308" s="6"/>
      <c r="AE308" s="48"/>
    </row>
    <row r="309" spans="20:31">
      <c r="T309" s="6"/>
      <c r="U309" s="48"/>
      <c r="V309" s="6"/>
      <c r="W309" s="48"/>
      <c r="X309" s="6"/>
      <c r="Y309" s="48"/>
      <c r="Z309" s="6"/>
      <c r="AA309" s="48"/>
      <c r="AB309" s="6"/>
      <c r="AC309" s="48"/>
      <c r="AD309" s="6"/>
      <c r="AE309" s="48"/>
    </row>
    <row r="310" spans="20:31">
      <c r="T310" s="6"/>
      <c r="U310" s="48"/>
      <c r="V310" s="6"/>
      <c r="W310" s="48"/>
      <c r="X310" s="6"/>
      <c r="Y310" s="48"/>
      <c r="Z310" s="6"/>
      <c r="AA310" s="48"/>
      <c r="AB310" s="6"/>
      <c r="AC310" s="48"/>
      <c r="AD310" s="6"/>
      <c r="AE310" s="48"/>
    </row>
    <row r="311" spans="20:31">
      <c r="T311" s="6"/>
      <c r="U311" s="48"/>
      <c r="V311" s="6"/>
      <c r="W311" s="48"/>
      <c r="X311" s="6"/>
      <c r="Y311" s="48"/>
      <c r="Z311" s="6"/>
      <c r="AA311" s="48"/>
      <c r="AB311" s="6"/>
      <c r="AC311" s="48"/>
      <c r="AD311" s="6"/>
      <c r="AE311" s="48"/>
    </row>
    <row r="312" spans="20:31">
      <c r="T312" s="6"/>
      <c r="U312" s="48"/>
      <c r="V312" s="6"/>
      <c r="W312" s="48"/>
      <c r="X312" s="6"/>
      <c r="Y312" s="48"/>
      <c r="Z312" s="6"/>
      <c r="AA312" s="48"/>
      <c r="AB312" s="6"/>
      <c r="AC312" s="48"/>
      <c r="AD312" s="6"/>
      <c r="AE312" s="48"/>
    </row>
    <row r="313" spans="20:31">
      <c r="T313" s="6"/>
      <c r="U313" s="48"/>
      <c r="V313" s="6"/>
      <c r="W313" s="48"/>
      <c r="X313" s="6"/>
      <c r="Y313" s="48"/>
      <c r="Z313" s="6"/>
      <c r="AA313" s="48"/>
      <c r="AB313" s="6"/>
      <c r="AC313" s="48"/>
      <c r="AD313" s="6"/>
      <c r="AE313" s="48"/>
    </row>
    <row r="314" spans="20:31">
      <c r="T314" s="6"/>
      <c r="U314" s="48"/>
      <c r="V314" s="6"/>
      <c r="W314" s="48"/>
      <c r="X314" s="6"/>
      <c r="Y314" s="48"/>
      <c r="Z314" s="6"/>
      <c r="AA314" s="48"/>
      <c r="AB314" s="6"/>
      <c r="AC314" s="48"/>
      <c r="AD314" s="6"/>
      <c r="AE314" s="48"/>
    </row>
    <row r="315" spans="20:31">
      <c r="T315" s="6"/>
      <c r="U315" s="48"/>
      <c r="V315" s="6"/>
      <c r="W315" s="48"/>
      <c r="X315" s="6"/>
      <c r="Y315" s="48"/>
      <c r="Z315" s="6"/>
      <c r="AA315" s="48"/>
      <c r="AB315" s="6"/>
      <c r="AC315" s="48"/>
      <c r="AD315" s="6"/>
      <c r="AE315" s="48"/>
    </row>
    <row r="316" spans="20:31">
      <c r="T316" s="6"/>
      <c r="U316" s="48"/>
      <c r="V316" s="6"/>
      <c r="W316" s="48"/>
      <c r="X316" s="6"/>
      <c r="Y316" s="48"/>
      <c r="Z316" s="6"/>
      <c r="AA316" s="48"/>
      <c r="AB316" s="6"/>
      <c r="AC316" s="48"/>
      <c r="AD316" s="6"/>
      <c r="AE316" s="48"/>
    </row>
    <row r="317" spans="20:31">
      <c r="T317" s="6"/>
      <c r="U317" s="48"/>
      <c r="V317" s="6"/>
      <c r="W317" s="48"/>
      <c r="X317" s="6"/>
      <c r="Y317" s="48"/>
      <c r="Z317" s="6"/>
      <c r="AA317" s="48"/>
      <c r="AB317" s="6"/>
      <c r="AC317" s="48"/>
      <c r="AD317" s="6"/>
      <c r="AE317" s="48"/>
    </row>
    <row r="318" spans="20:31">
      <c r="T318" s="6"/>
      <c r="U318" s="48"/>
      <c r="V318" s="6"/>
      <c r="W318" s="48"/>
      <c r="X318" s="6"/>
      <c r="Y318" s="48"/>
      <c r="Z318" s="6"/>
      <c r="AA318" s="48"/>
      <c r="AB318" s="6"/>
      <c r="AC318" s="48"/>
      <c r="AD318" s="6"/>
      <c r="AE318" s="48"/>
    </row>
    <row r="319" spans="20:31">
      <c r="T319" s="6"/>
      <c r="U319" s="48"/>
      <c r="V319" s="6"/>
      <c r="W319" s="48"/>
      <c r="X319" s="6"/>
      <c r="Y319" s="48"/>
      <c r="Z319" s="6"/>
      <c r="AA319" s="48"/>
      <c r="AB319" s="6"/>
      <c r="AC319" s="48"/>
      <c r="AD319" s="6"/>
      <c r="AE319" s="48"/>
    </row>
    <row r="320" spans="20:31">
      <c r="T320" s="6"/>
      <c r="U320" s="48"/>
      <c r="V320" s="6"/>
      <c r="W320" s="48"/>
      <c r="X320" s="6"/>
      <c r="Y320" s="48"/>
      <c r="Z320" s="6"/>
      <c r="AA320" s="48"/>
      <c r="AB320" s="6"/>
      <c r="AC320" s="48"/>
      <c r="AD320" s="6"/>
      <c r="AE320" s="48"/>
    </row>
    <row r="321" spans="20:31">
      <c r="T321" s="6"/>
      <c r="U321" s="48"/>
      <c r="V321" s="6"/>
      <c r="W321" s="48"/>
      <c r="X321" s="6"/>
      <c r="Y321" s="48"/>
      <c r="Z321" s="6"/>
      <c r="AA321" s="48"/>
      <c r="AB321" s="6"/>
      <c r="AC321" s="48"/>
      <c r="AD321" s="6"/>
      <c r="AE321" s="48"/>
    </row>
    <row r="322" spans="20:31">
      <c r="T322" s="6"/>
      <c r="U322" s="48"/>
      <c r="V322" s="6"/>
      <c r="W322" s="48"/>
      <c r="X322" s="6"/>
      <c r="Y322" s="48"/>
      <c r="Z322" s="6"/>
      <c r="AA322" s="48"/>
      <c r="AB322" s="6"/>
      <c r="AC322" s="48"/>
      <c r="AD322" s="6"/>
      <c r="AE322" s="48"/>
    </row>
    <row r="323" spans="20:31">
      <c r="T323" s="6"/>
      <c r="U323" s="48"/>
      <c r="V323" s="6"/>
      <c r="W323" s="48"/>
      <c r="X323" s="6"/>
      <c r="Y323" s="48"/>
      <c r="Z323" s="6"/>
      <c r="AA323" s="48"/>
      <c r="AB323" s="6"/>
      <c r="AC323" s="48"/>
      <c r="AD323" s="6"/>
      <c r="AE323" s="48"/>
    </row>
    <row r="324" spans="20:31">
      <c r="T324" s="6"/>
      <c r="U324" s="48"/>
      <c r="V324" s="6"/>
      <c r="W324" s="48"/>
      <c r="X324" s="6"/>
      <c r="Y324" s="48"/>
      <c r="Z324" s="6"/>
      <c r="AA324" s="48"/>
      <c r="AB324" s="6"/>
      <c r="AC324" s="48"/>
      <c r="AD324" s="6"/>
      <c r="AE324" s="48"/>
    </row>
    <row r="325" spans="20:31">
      <c r="T325" s="6"/>
      <c r="U325" s="48"/>
      <c r="V325" s="6"/>
      <c r="W325" s="48"/>
      <c r="X325" s="6"/>
      <c r="Y325" s="48"/>
      <c r="Z325" s="6"/>
      <c r="AA325" s="48"/>
      <c r="AB325" s="6"/>
      <c r="AC325" s="48"/>
      <c r="AD325" s="6"/>
      <c r="AE325" s="48"/>
    </row>
    <row r="326" spans="20:31">
      <c r="T326" s="6"/>
      <c r="U326" s="48"/>
      <c r="V326" s="6"/>
      <c r="W326" s="48"/>
      <c r="X326" s="6"/>
      <c r="Y326" s="48"/>
      <c r="Z326" s="6"/>
      <c r="AA326" s="48"/>
      <c r="AB326" s="6"/>
      <c r="AC326" s="48"/>
      <c r="AD326" s="6"/>
      <c r="AE326" s="48"/>
    </row>
    <row r="327" spans="20:31">
      <c r="T327" s="6"/>
      <c r="U327" s="48"/>
      <c r="V327" s="6"/>
      <c r="W327" s="48"/>
      <c r="X327" s="6"/>
      <c r="Y327" s="48"/>
      <c r="Z327" s="6"/>
      <c r="AA327" s="48"/>
      <c r="AB327" s="6"/>
      <c r="AC327" s="48"/>
      <c r="AD327" s="6"/>
      <c r="AE327" s="48"/>
    </row>
    <row r="328" spans="20:31">
      <c r="T328" s="6"/>
      <c r="U328" s="48"/>
      <c r="V328" s="6"/>
      <c r="W328" s="48"/>
      <c r="X328" s="6"/>
      <c r="Y328" s="48"/>
      <c r="Z328" s="6"/>
      <c r="AA328" s="48"/>
      <c r="AB328" s="6"/>
      <c r="AC328" s="48"/>
      <c r="AD328" s="6"/>
      <c r="AE328" s="48"/>
    </row>
    <row r="329" spans="20:31">
      <c r="T329" s="6"/>
      <c r="U329" s="48"/>
      <c r="V329" s="6"/>
      <c r="W329" s="48"/>
      <c r="X329" s="6"/>
      <c r="Y329" s="48"/>
      <c r="Z329" s="6"/>
      <c r="AA329" s="48"/>
      <c r="AB329" s="6"/>
      <c r="AC329" s="48"/>
      <c r="AD329" s="6"/>
      <c r="AE329" s="48"/>
    </row>
    <row r="330" spans="20:31">
      <c r="T330" s="6"/>
      <c r="U330" s="48"/>
      <c r="V330" s="6"/>
      <c r="W330" s="48"/>
      <c r="X330" s="6"/>
      <c r="Y330" s="48"/>
      <c r="Z330" s="6"/>
      <c r="AA330" s="48"/>
      <c r="AB330" s="6"/>
      <c r="AC330" s="48"/>
      <c r="AD330" s="6"/>
      <c r="AE330" s="48"/>
    </row>
    <row r="331" spans="20:31">
      <c r="T331" s="6"/>
      <c r="U331" s="48"/>
      <c r="V331" s="6"/>
      <c r="W331" s="48"/>
      <c r="X331" s="6"/>
      <c r="Y331" s="48"/>
      <c r="Z331" s="6"/>
      <c r="AA331" s="48"/>
      <c r="AB331" s="6"/>
      <c r="AC331" s="48"/>
      <c r="AD331" s="6"/>
      <c r="AE331" s="48"/>
    </row>
    <row r="332" spans="20:31">
      <c r="T332" s="6"/>
      <c r="U332" s="48"/>
      <c r="V332" s="6"/>
      <c r="W332" s="48"/>
      <c r="X332" s="6"/>
      <c r="Y332" s="48"/>
      <c r="Z332" s="6"/>
      <c r="AA332" s="48"/>
      <c r="AB332" s="6"/>
      <c r="AC332" s="48"/>
      <c r="AD332" s="6"/>
      <c r="AE332" s="48"/>
    </row>
    <row r="333" spans="20:31">
      <c r="T333" s="6"/>
      <c r="U333" s="48"/>
      <c r="V333" s="6"/>
      <c r="W333" s="48"/>
      <c r="X333" s="6"/>
      <c r="Y333" s="48"/>
      <c r="Z333" s="6"/>
      <c r="AA333" s="48"/>
      <c r="AB333" s="6"/>
      <c r="AC333" s="48"/>
      <c r="AD333" s="6"/>
      <c r="AE333" s="48"/>
    </row>
    <row r="334" spans="20:31">
      <c r="T334" s="6"/>
      <c r="U334" s="48"/>
      <c r="V334" s="6"/>
      <c r="W334" s="48"/>
      <c r="X334" s="6"/>
      <c r="Y334" s="48"/>
      <c r="Z334" s="6"/>
      <c r="AA334" s="48"/>
      <c r="AB334" s="6"/>
      <c r="AC334" s="48"/>
      <c r="AD334" s="6"/>
      <c r="AE334" s="48"/>
    </row>
    <row r="335" spans="20:31">
      <c r="T335" s="6"/>
      <c r="U335" s="48"/>
      <c r="V335" s="6"/>
      <c r="W335" s="48"/>
      <c r="X335" s="6"/>
      <c r="Y335" s="48"/>
      <c r="Z335" s="6"/>
      <c r="AA335" s="48"/>
      <c r="AB335" s="6"/>
      <c r="AC335" s="48"/>
      <c r="AD335" s="6"/>
      <c r="AE335" s="48"/>
    </row>
    <row r="336" spans="20:31">
      <c r="T336" s="6"/>
      <c r="U336" s="48"/>
      <c r="V336" s="6"/>
      <c r="W336" s="48"/>
      <c r="X336" s="6"/>
      <c r="Y336" s="48"/>
      <c r="Z336" s="6"/>
      <c r="AA336" s="48"/>
      <c r="AB336" s="6"/>
      <c r="AC336" s="48"/>
      <c r="AD336" s="6"/>
      <c r="AE336" s="48"/>
    </row>
    <row r="337" spans="20:31">
      <c r="T337" s="6"/>
      <c r="U337" s="48"/>
      <c r="V337" s="6"/>
      <c r="W337" s="48"/>
      <c r="X337" s="6"/>
      <c r="Y337" s="48"/>
      <c r="Z337" s="6"/>
      <c r="AA337" s="48"/>
      <c r="AB337" s="6"/>
      <c r="AC337" s="48"/>
      <c r="AD337" s="6"/>
      <c r="AE337" s="48"/>
    </row>
    <row r="338" spans="20:31">
      <c r="T338" s="6"/>
      <c r="U338" s="48"/>
      <c r="V338" s="6"/>
      <c r="W338" s="48"/>
      <c r="X338" s="6"/>
      <c r="Y338" s="48"/>
      <c r="Z338" s="6"/>
      <c r="AA338" s="48"/>
      <c r="AB338" s="6"/>
      <c r="AC338" s="48"/>
      <c r="AD338" s="6"/>
      <c r="AE338" s="48"/>
    </row>
    <row r="339" spans="20:31">
      <c r="T339" s="6"/>
      <c r="U339" s="48"/>
      <c r="V339" s="6"/>
      <c r="W339" s="48"/>
      <c r="X339" s="6"/>
      <c r="Y339" s="48"/>
      <c r="Z339" s="6"/>
      <c r="AA339" s="48"/>
      <c r="AB339" s="6"/>
      <c r="AC339" s="48"/>
      <c r="AD339" s="6"/>
      <c r="AE339" s="48"/>
    </row>
    <row r="340" spans="20:31">
      <c r="T340" s="6"/>
      <c r="U340" s="48"/>
      <c r="V340" s="6"/>
      <c r="W340" s="48"/>
      <c r="X340" s="6"/>
      <c r="Y340" s="48"/>
      <c r="Z340" s="6"/>
      <c r="AA340" s="48"/>
      <c r="AB340" s="6"/>
      <c r="AC340" s="48"/>
      <c r="AD340" s="6"/>
      <c r="AE340" s="48"/>
    </row>
    <row r="341" spans="20:31">
      <c r="T341" s="6"/>
      <c r="U341" s="48"/>
      <c r="V341" s="6"/>
      <c r="W341" s="48"/>
      <c r="X341" s="6"/>
      <c r="Y341" s="48"/>
      <c r="Z341" s="6"/>
      <c r="AA341" s="48"/>
      <c r="AB341" s="6"/>
      <c r="AC341" s="48"/>
      <c r="AD341" s="6"/>
      <c r="AE341" s="48"/>
    </row>
    <row r="342" spans="20:31">
      <c r="T342" s="6"/>
      <c r="U342" s="48"/>
      <c r="V342" s="6"/>
      <c r="W342" s="48"/>
      <c r="X342" s="6"/>
      <c r="Y342" s="48"/>
      <c r="Z342" s="6"/>
      <c r="AA342" s="48"/>
      <c r="AB342" s="6"/>
      <c r="AC342" s="48"/>
      <c r="AD342" s="6"/>
      <c r="AE342" s="48"/>
    </row>
    <row r="343" spans="20:31">
      <c r="T343" s="6"/>
      <c r="U343" s="48"/>
      <c r="V343" s="6"/>
      <c r="W343" s="48"/>
      <c r="X343" s="6"/>
      <c r="Y343" s="48"/>
      <c r="Z343" s="6"/>
      <c r="AA343" s="48"/>
      <c r="AB343" s="6"/>
      <c r="AC343" s="48"/>
      <c r="AD343" s="6"/>
      <c r="AE343" s="48"/>
    </row>
    <row r="344" spans="20:31">
      <c r="T344" s="6"/>
      <c r="U344" s="48"/>
      <c r="V344" s="6"/>
      <c r="W344" s="48"/>
      <c r="X344" s="6"/>
      <c r="Y344" s="48"/>
      <c r="Z344" s="6"/>
      <c r="AA344" s="48"/>
      <c r="AB344" s="6"/>
      <c r="AC344" s="48"/>
      <c r="AD344" s="6"/>
      <c r="AE344" s="48"/>
    </row>
    <row r="345" spans="20:31">
      <c r="T345" s="6"/>
      <c r="U345" s="48"/>
      <c r="V345" s="6"/>
      <c r="W345" s="48"/>
      <c r="X345" s="6"/>
      <c r="Y345" s="48"/>
      <c r="Z345" s="6"/>
      <c r="AA345" s="48"/>
      <c r="AB345" s="6"/>
      <c r="AC345" s="48"/>
      <c r="AD345" s="6"/>
      <c r="AE345" s="48"/>
    </row>
    <row r="346" spans="20:31">
      <c r="T346" s="6"/>
      <c r="U346" s="48"/>
      <c r="V346" s="6"/>
      <c r="W346" s="48"/>
      <c r="X346" s="6"/>
      <c r="Y346" s="48"/>
      <c r="Z346" s="6"/>
      <c r="AA346" s="48"/>
      <c r="AB346" s="6"/>
      <c r="AC346" s="48"/>
      <c r="AD346" s="6"/>
      <c r="AE346" s="48"/>
    </row>
    <row r="347" spans="20:31">
      <c r="T347" s="6"/>
      <c r="U347" s="48"/>
      <c r="V347" s="6"/>
      <c r="W347" s="48"/>
      <c r="X347" s="6"/>
      <c r="Y347" s="48"/>
      <c r="Z347" s="6"/>
      <c r="AA347" s="48"/>
      <c r="AB347" s="6"/>
      <c r="AC347" s="48"/>
      <c r="AD347" s="6"/>
      <c r="AE347" s="48"/>
    </row>
    <row r="348" spans="20:31">
      <c r="T348" s="6"/>
      <c r="U348" s="48"/>
      <c r="V348" s="6"/>
      <c r="W348" s="48"/>
      <c r="X348" s="6"/>
      <c r="Y348" s="48"/>
      <c r="Z348" s="6"/>
      <c r="AA348" s="48"/>
      <c r="AB348" s="6"/>
      <c r="AC348" s="48"/>
      <c r="AD348" s="6"/>
      <c r="AE348" s="48"/>
    </row>
    <row r="349" spans="20:31">
      <c r="T349" s="6"/>
      <c r="U349" s="48"/>
      <c r="V349" s="6"/>
      <c r="W349" s="48"/>
      <c r="X349" s="6"/>
      <c r="Y349" s="48"/>
      <c r="Z349" s="6"/>
      <c r="AA349" s="48"/>
      <c r="AB349" s="6"/>
      <c r="AC349" s="48"/>
      <c r="AD349" s="6"/>
      <c r="AE349" s="48"/>
    </row>
    <row r="350" spans="20:31">
      <c r="T350" s="6"/>
      <c r="U350" s="48"/>
      <c r="V350" s="6"/>
      <c r="W350" s="48"/>
      <c r="X350" s="6"/>
      <c r="Y350" s="48"/>
      <c r="Z350" s="6"/>
      <c r="AA350" s="48"/>
      <c r="AB350" s="6"/>
      <c r="AC350" s="48"/>
      <c r="AD350" s="6"/>
      <c r="AE350" s="48"/>
    </row>
    <row r="351" spans="20:31">
      <c r="T351" s="6"/>
      <c r="U351" s="48"/>
      <c r="V351" s="6"/>
      <c r="W351" s="48"/>
      <c r="X351" s="6"/>
      <c r="Y351" s="48"/>
      <c r="Z351" s="6"/>
      <c r="AA351" s="48"/>
      <c r="AB351" s="6"/>
      <c r="AC351" s="48"/>
      <c r="AD351" s="6"/>
      <c r="AE351" s="48"/>
    </row>
    <row r="352" spans="20:31">
      <c r="T352" s="6"/>
      <c r="U352" s="48"/>
      <c r="V352" s="6"/>
      <c r="W352" s="48"/>
      <c r="X352" s="6"/>
      <c r="Y352" s="48"/>
      <c r="Z352" s="6"/>
      <c r="AA352" s="48"/>
      <c r="AB352" s="6"/>
      <c r="AC352" s="48"/>
      <c r="AD352" s="6"/>
      <c r="AE352" s="48"/>
    </row>
    <row r="353" spans="20:31">
      <c r="T353" s="6"/>
      <c r="U353" s="48"/>
      <c r="V353" s="6"/>
      <c r="W353" s="48"/>
      <c r="X353" s="6"/>
      <c r="Y353" s="48"/>
      <c r="Z353" s="6"/>
      <c r="AA353" s="48"/>
      <c r="AB353" s="6"/>
      <c r="AC353" s="48"/>
      <c r="AD353" s="6"/>
      <c r="AE353" s="48"/>
    </row>
    <row r="354" spans="20:31">
      <c r="T354" s="6"/>
      <c r="U354" s="48"/>
      <c r="V354" s="6"/>
      <c r="W354" s="48"/>
      <c r="X354" s="6"/>
      <c r="Y354" s="48"/>
      <c r="Z354" s="6"/>
      <c r="AA354" s="48"/>
      <c r="AB354" s="6"/>
      <c r="AC354" s="48"/>
      <c r="AD354" s="6"/>
      <c r="AE354" s="48"/>
    </row>
    <row r="355" spans="20:31">
      <c r="T355" s="6"/>
      <c r="U355" s="48"/>
      <c r="V355" s="6"/>
      <c r="W355" s="48"/>
      <c r="X355" s="6"/>
      <c r="Y355" s="48"/>
      <c r="Z355" s="6"/>
      <c r="AA355" s="48"/>
      <c r="AB355" s="6"/>
      <c r="AC355" s="48"/>
      <c r="AD355" s="6"/>
      <c r="AE355" s="48"/>
    </row>
    <row r="356" spans="20:31">
      <c r="T356" s="6"/>
      <c r="U356" s="48"/>
      <c r="V356" s="6"/>
      <c r="W356" s="48"/>
      <c r="X356" s="6"/>
      <c r="Y356" s="48"/>
      <c r="Z356" s="6"/>
      <c r="AA356" s="48"/>
      <c r="AB356" s="6"/>
      <c r="AC356" s="48"/>
      <c r="AD356" s="6"/>
      <c r="AE356" s="48"/>
    </row>
    <row r="357" spans="20:31">
      <c r="T357" s="6"/>
      <c r="U357" s="48"/>
      <c r="V357" s="6"/>
      <c r="W357" s="48"/>
      <c r="X357" s="6"/>
      <c r="Y357" s="48"/>
      <c r="Z357" s="6"/>
      <c r="AA357" s="48"/>
      <c r="AB357" s="6"/>
      <c r="AC357" s="48"/>
      <c r="AD357" s="6"/>
      <c r="AE357" s="48"/>
    </row>
    <row r="358" spans="20:31">
      <c r="T358" s="6"/>
      <c r="U358" s="48"/>
      <c r="V358" s="6"/>
      <c r="W358" s="48"/>
      <c r="X358" s="6"/>
      <c r="Y358" s="48"/>
      <c r="Z358" s="6"/>
      <c r="AA358" s="48"/>
      <c r="AB358" s="6"/>
      <c r="AC358" s="48"/>
      <c r="AD358" s="6"/>
      <c r="AE358" s="48"/>
    </row>
    <row r="359" spans="20:31">
      <c r="T359" s="6"/>
      <c r="U359" s="48"/>
      <c r="V359" s="6"/>
      <c r="W359" s="48"/>
      <c r="X359" s="6"/>
      <c r="Y359" s="48"/>
      <c r="Z359" s="6"/>
      <c r="AA359" s="48"/>
      <c r="AB359" s="6"/>
      <c r="AC359" s="48"/>
      <c r="AD359" s="6"/>
      <c r="AE359" s="48"/>
    </row>
    <row r="360" spans="20:31">
      <c r="T360" s="6"/>
      <c r="U360" s="48"/>
      <c r="V360" s="6"/>
      <c r="W360" s="48"/>
      <c r="X360" s="6"/>
      <c r="Y360" s="48"/>
      <c r="Z360" s="6"/>
      <c r="AA360" s="48"/>
      <c r="AB360" s="6"/>
      <c r="AC360" s="48"/>
      <c r="AD360" s="6"/>
      <c r="AE360" s="48"/>
    </row>
    <row r="361" spans="20:31">
      <c r="T361" s="6"/>
      <c r="U361" s="48"/>
      <c r="V361" s="6"/>
      <c r="W361" s="48"/>
      <c r="X361" s="6"/>
      <c r="Y361" s="48"/>
      <c r="Z361" s="6"/>
      <c r="AA361" s="48"/>
      <c r="AB361" s="6"/>
      <c r="AC361" s="48"/>
      <c r="AD361" s="6"/>
      <c r="AE361" s="48"/>
    </row>
    <row r="362" spans="20:31">
      <c r="T362" s="6"/>
      <c r="U362" s="48"/>
      <c r="V362" s="6"/>
      <c r="W362" s="48"/>
      <c r="X362" s="6"/>
      <c r="Y362" s="48"/>
      <c r="Z362" s="6"/>
      <c r="AA362" s="48"/>
      <c r="AB362" s="6"/>
      <c r="AC362" s="48"/>
      <c r="AD362" s="6"/>
      <c r="AE362" s="48"/>
    </row>
    <row r="363" spans="20:31">
      <c r="T363" s="6"/>
      <c r="U363" s="48"/>
      <c r="V363" s="6"/>
      <c r="W363" s="48"/>
      <c r="X363" s="6"/>
      <c r="Y363" s="48"/>
      <c r="Z363" s="6"/>
      <c r="AA363" s="48"/>
      <c r="AB363" s="6"/>
      <c r="AC363" s="48"/>
      <c r="AD363" s="6"/>
      <c r="AE363" s="48"/>
    </row>
    <row r="364" spans="20:31">
      <c r="T364" s="6"/>
      <c r="U364" s="48"/>
      <c r="V364" s="6"/>
      <c r="W364" s="48"/>
      <c r="X364" s="6"/>
      <c r="Y364" s="48"/>
      <c r="Z364" s="6"/>
      <c r="AA364" s="48"/>
      <c r="AB364" s="6"/>
      <c r="AC364" s="48"/>
      <c r="AD364" s="6"/>
      <c r="AE364" s="48"/>
    </row>
    <row r="365" spans="20:31">
      <c r="T365" s="6"/>
      <c r="U365" s="48"/>
      <c r="V365" s="6"/>
      <c r="W365" s="48"/>
      <c r="X365" s="6"/>
      <c r="Y365" s="48"/>
      <c r="Z365" s="6"/>
      <c r="AA365" s="48"/>
      <c r="AB365" s="6"/>
      <c r="AC365" s="48"/>
      <c r="AD365" s="6"/>
      <c r="AE365" s="48"/>
    </row>
    <row r="366" spans="20:31">
      <c r="T366" s="6"/>
      <c r="U366" s="48"/>
      <c r="V366" s="6"/>
      <c r="W366" s="48"/>
      <c r="X366" s="6"/>
      <c r="Y366" s="48"/>
      <c r="Z366" s="6"/>
      <c r="AA366" s="48"/>
      <c r="AB366" s="6"/>
      <c r="AC366" s="48"/>
      <c r="AD366" s="6"/>
      <c r="AE366" s="48"/>
    </row>
    <row r="367" spans="20:31">
      <c r="T367" s="6"/>
      <c r="U367" s="48"/>
      <c r="V367" s="6"/>
      <c r="W367" s="48"/>
      <c r="X367" s="6"/>
      <c r="Y367" s="48"/>
      <c r="Z367" s="6"/>
      <c r="AA367" s="48"/>
      <c r="AB367" s="6"/>
      <c r="AC367" s="48"/>
      <c r="AD367" s="6"/>
      <c r="AE367" s="48"/>
    </row>
    <row r="368" spans="20:31">
      <c r="T368" s="6"/>
      <c r="U368" s="48"/>
      <c r="V368" s="6"/>
      <c r="W368" s="48"/>
      <c r="X368" s="6"/>
      <c r="Y368" s="48"/>
      <c r="Z368" s="6"/>
      <c r="AA368" s="48"/>
      <c r="AB368" s="6"/>
      <c r="AC368" s="48"/>
      <c r="AD368" s="6"/>
      <c r="AE368" s="48"/>
    </row>
    <row r="369" spans="20:31">
      <c r="T369" s="6"/>
      <c r="U369" s="48"/>
      <c r="V369" s="6"/>
      <c r="W369" s="48"/>
      <c r="X369" s="6"/>
      <c r="Y369" s="48"/>
      <c r="Z369" s="6"/>
      <c r="AA369" s="48"/>
      <c r="AB369" s="6"/>
      <c r="AC369" s="48"/>
      <c r="AD369" s="6"/>
      <c r="AE369" s="48"/>
    </row>
    <row r="370" spans="20:31">
      <c r="T370" s="6"/>
      <c r="U370" s="48"/>
      <c r="V370" s="6"/>
      <c r="W370" s="48"/>
      <c r="X370" s="6"/>
      <c r="Y370" s="48"/>
      <c r="Z370" s="6"/>
      <c r="AA370" s="48"/>
      <c r="AB370" s="6"/>
      <c r="AC370" s="48"/>
      <c r="AD370" s="6"/>
      <c r="AE370" s="48"/>
    </row>
    <row r="371" spans="20:31">
      <c r="T371" s="6"/>
      <c r="U371" s="48"/>
      <c r="V371" s="6"/>
      <c r="W371" s="48"/>
      <c r="X371" s="6"/>
      <c r="Y371" s="48"/>
      <c r="Z371" s="6"/>
      <c r="AA371" s="48"/>
      <c r="AB371" s="6"/>
      <c r="AC371" s="48"/>
      <c r="AD371" s="6"/>
      <c r="AE371" s="48"/>
    </row>
    <row r="372" spans="20:31">
      <c r="T372" s="6"/>
      <c r="U372" s="48"/>
      <c r="V372" s="6"/>
      <c r="W372" s="48"/>
      <c r="X372" s="6"/>
      <c r="Y372" s="48"/>
      <c r="Z372" s="6"/>
      <c r="AA372" s="48"/>
      <c r="AB372" s="6"/>
      <c r="AC372" s="48"/>
      <c r="AD372" s="6"/>
      <c r="AE372" s="48"/>
    </row>
    <row r="373" spans="20:31">
      <c r="T373" s="6"/>
      <c r="U373" s="48"/>
      <c r="V373" s="6"/>
      <c r="W373" s="48"/>
      <c r="X373" s="6"/>
      <c r="Y373" s="48"/>
      <c r="Z373" s="6"/>
      <c r="AA373" s="48"/>
      <c r="AB373" s="6"/>
      <c r="AC373" s="48"/>
      <c r="AD373" s="6"/>
      <c r="AE373" s="48"/>
    </row>
    <row r="374" spans="20:31">
      <c r="T374" s="6"/>
      <c r="U374" s="48"/>
      <c r="V374" s="6"/>
      <c r="W374" s="48"/>
      <c r="X374" s="6"/>
      <c r="Y374" s="48"/>
      <c r="Z374" s="6"/>
      <c r="AA374" s="48"/>
      <c r="AB374" s="6"/>
      <c r="AC374" s="48"/>
      <c r="AD374" s="6"/>
      <c r="AE374" s="48"/>
    </row>
    <row r="375" spans="20:31">
      <c r="T375" s="6"/>
      <c r="U375" s="48"/>
      <c r="V375" s="6"/>
      <c r="W375" s="48"/>
      <c r="X375" s="6"/>
      <c r="Y375" s="48"/>
      <c r="Z375" s="6"/>
      <c r="AA375" s="48"/>
      <c r="AB375" s="6"/>
      <c r="AC375" s="48"/>
      <c r="AD375" s="6"/>
      <c r="AE375" s="48"/>
    </row>
    <row r="376" spans="20:31">
      <c r="T376" s="6"/>
      <c r="U376" s="48"/>
      <c r="V376" s="6"/>
      <c r="W376" s="48"/>
      <c r="X376" s="6"/>
      <c r="Y376" s="48"/>
      <c r="Z376" s="6"/>
      <c r="AA376" s="48"/>
      <c r="AB376" s="6"/>
      <c r="AC376" s="48"/>
      <c r="AD376" s="6"/>
      <c r="AE376" s="48"/>
    </row>
    <row r="377" spans="20:31">
      <c r="T377" s="6"/>
      <c r="U377" s="48"/>
      <c r="V377" s="6"/>
      <c r="W377" s="48"/>
      <c r="X377" s="6"/>
      <c r="Y377" s="48"/>
      <c r="Z377" s="6"/>
      <c r="AA377" s="48"/>
      <c r="AB377" s="6"/>
      <c r="AC377" s="48"/>
      <c r="AD377" s="6"/>
      <c r="AE377" s="48"/>
    </row>
    <row r="378" spans="20:31">
      <c r="T378" s="6"/>
      <c r="U378" s="48"/>
      <c r="V378" s="6"/>
      <c r="W378" s="48"/>
      <c r="X378" s="6"/>
      <c r="Y378" s="48"/>
      <c r="Z378" s="6"/>
      <c r="AA378" s="48"/>
      <c r="AB378" s="6"/>
      <c r="AC378" s="48"/>
      <c r="AD378" s="6"/>
      <c r="AE378" s="48"/>
    </row>
    <row r="379" spans="20:31">
      <c r="T379" s="6"/>
      <c r="U379" s="48"/>
      <c r="V379" s="6"/>
      <c r="W379" s="48"/>
      <c r="X379" s="6"/>
      <c r="Y379" s="48"/>
      <c r="Z379" s="6"/>
      <c r="AA379" s="48"/>
      <c r="AB379" s="6"/>
      <c r="AC379" s="48"/>
      <c r="AD379" s="6"/>
      <c r="AE379" s="48"/>
    </row>
    <row r="380" spans="20:31">
      <c r="T380" s="6"/>
      <c r="U380" s="48"/>
      <c r="V380" s="6"/>
      <c r="W380" s="48"/>
      <c r="X380" s="6"/>
      <c r="Y380" s="48"/>
      <c r="Z380" s="6"/>
      <c r="AA380" s="48"/>
      <c r="AB380" s="6"/>
      <c r="AC380" s="48"/>
      <c r="AD380" s="6"/>
      <c r="AE380" s="48"/>
    </row>
    <row r="381" spans="20:31">
      <c r="T381" s="6"/>
      <c r="U381" s="48"/>
      <c r="V381" s="6"/>
      <c r="W381" s="48"/>
      <c r="X381" s="6"/>
      <c r="Y381" s="48"/>
      <c r="Z381" s="6"/>
      <c r="AA381" s="48"/>
      <c r="AB381" s="6"/>
      <c r="AC381" s="48"/>
      <c r="AD381" s="6"/>
      <c r="AE381" s="48"/>
    </row>
    <row r="382" spans="20:31">
      <c r="T382" s="6"/>
      <c r="U382" s="48"/>
      <c r="V382" s="6"/>
      <c r="W382" s="48"/>
      <c r="X382" s="6"/>
      <c r="Y382" s="48"/>
      <c r="Z382" s="6"/>
      <c r="AA382" s="48"/>
      <c r="AB382" s="6"/>
      <c r="AC382" s="48"/>
      <c r="AD382" s="6"/>
      <c r="AE382" s="48"/>
    </row>
    <row r="383" spans="20:31">
      <c r="T383" s="6"/>
      <c r="U383" s="48"/>
      <c r="V383" s="6"/>
      <c r="W383" s="48"/>
      <c r="X383" s="6"/>
      <c r="Y383" s="48"/>
      <c r="Z383" s="6"/>
      <c r="AA383" s="48"/>
      <c r="AB383" s="6"/>
      <c r="AC383" s="48"/>
      <c r="AD383" s="6"/>
      <c r="AE383" s="48"/>
    </row>
    <row r="384" spans="20:31">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sheetData>
  <autoFilter ref="A42:AB210" xr:uid="{A4ECF9C9-2E93-49AD-ACFC-89579C5B6A43}">
    <filterColumn colId="2">
      <filters>
        <filter val="Starters &amp; Sides"/>
      </filters>
    </filterColumn>
  </autoFilter>
  <mergeCells count="14">
    <mergeCell ref="B12:C12"/>
    <mergeCell ref="B1:D1"/>
    <mergeCell ref="B8:C8"/>
    <mergeCell ref="B9:C9"/>
    <mergeCell ref="B10:C10"/>
    <mergeCell ref="B11:C11"/>
    <mergeCell ref="B7:C7"/>
    <mergeCell ref="V41:W41"/>
    <mergeCell ref="X41:Y41"/>
    <mergeCell ref="B15:C15"/>
    <mergeCell ref="B19:C19"/>
    <mergeCell ref="B23:C23"/>
    <mergeCell ref="B27:C27"/>
    <mergeCell ref="T41:U41"/>
  </mergeCells>
  <conditionalFormatting sqref="R34:S39">
    <cfRule type="cellIs" dxfId="656" priority="32" operator="between">
      <formula>0.01</formula>
      <formula>0.04</formula>
    </cfRule>
    <cfRule type="cellIs" dxfId="655" priority="27" operator="between">
      <formula>0</formula>
      <formula>0.01</formula>
    </cfRule>
    <cfRule type="cellIs" dxfId="654" priority="28" operator="between">
      <formula>0.01</formula>
      <formula>0.04</formula>
    </cfRule>
    <cfRule type="cellIs" dxfId="653" priority="29" operator="between">
      <formula>0</formula>
      <formula>0.01</formula>
    </cfRule>
    <cfRule type="cellIs" dxfId="652" priority="30" operator="between">
      <formula>0.01</formula>
      <formula>0.04</formula>
    </cfRule>
    <cfRule type="cellIs" dxfId="651" priority="31" operator="between">
      <formula>0</formula>
      <formula>0.01</formula>
    </cfRule>
    <cfRule type="cellIs" dxfId="650" priority="33" operator="between">
      <formula>0</formula>
      <formula>0.01</formula>
    </cfRule>
    <cfRule type="cellIs" dxfId="649" priority="34" operator="between">
      <formula>0.01</formula>
      <formula>0.04</formula>
    </cfRule>
  </conditionalFormatting>
  <conditionalFormatting sqref="R34:T39">
    <cfRule type="containsText" dxfId="648" priority="24" operator="containsText" text="N/A">
      <formula>NOT(ISERROR(SEARCH("N/A",R34)))</formula>
    </cfRule>
    <cfRule type="cellIs" dxfId="647" priority="25" operator="greaterThan">
      <formula>0.04</formula>
    </cfRule>
    <cfRule type="cellIs" dxfId="646" priority="26" operator="lessThan">
      <formula>0</formula>
    </cfRule>
    <cfRule type="cellIs" dxfId="645" priority="35" operator="between">
      <formula>0</formula>
      <formula>0.01</formula>
    </cfRule>
    <cfRule type="cellIs" dxfId="644"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643" priority="20" operator="between">
      <formula>0</formula>
      <formula>0.01</formula>
    </cfRule>
    <cfRule type="cellIs" dxfId="642" priority="21" operator="between">
      <formula>0.01</formula>
      <formula>0.04</formula>
    </cfRule>
    <cfRule type="cellIs" dxfId="641" priority="22" operator="between">
      <formula>0</formula>
      <formula>0.01</formula>
    </cfRule>
    <cfRule type="cellIs" dxfId="640" priority="23" operator="between">
      <formula>0.01</formula>
      <formula>0.04</formula>
    </cfRule>
    <cfRule type="cellIs" dxfId="639" priority="16" operator="between">
      <formula>0</formula>
      <formula>0.01</formula>
    </cfRule>
    <cfRule type="cellIs" dxfId="638" priority="17" operator="between">
      <formula>0.01</formula>
      <formula>0.04</formula>
    </cfRule>
    <cfRule type="cellIs" dxfId="637" priority="18" operator="between">
      <formula>0</formula>
      <formula>0.01</formula>
    </cfRule>
    <cfRule type="cellIs" dxfId="636" priority="19" operator="between">
      <formula>0.01</formula>
      <formula>0.04</formula>
    </cfRule>
  </conditionalFormatting>
  <conditionalFormatting sqref="U43:U210">
    <cfRule type="cellIs" dxfId="635" priority="5" operator="greaterThan">
      <formula>0.04</formula>
    </cfRule>
    <cfRule type="cellIs" dxfId="634" priority="6" operator="lessThan">
      <formula>0</formula>
    </cfRule>
    <cfRule type="cellIs" dxfId="633" priority="7" operator="between">
      <formula>0</formula>
      <formula>0.01</formula>
    </cfRule>
    <cfRule type="cellIs" dxfId="632" priority="9" operator="between">
      <formula>0</formula>
      <formula>0.01</formula>
    </cfRule>
    <cfRule type="cellIs" dxfId="631" priority="10" operator="between">
      <formula>0.01</formula>
      <formula>0.04</formula>
    </cfRule>
    <cfRule type="cellIs" dxfId="630" priority="11" operator="between">
      <formula>0</formula>
      <formula>0.01</formula>
    </cfRule>
    <cfRule type="cellIs" dxfId="629" priority="12" operator="between">
      <formula>0.01</formula>
      <formula>0.04</formula>
    </cfRule>
    <cfRule type="cellIs" dxfId="628" priority="13" operator="between">
      <formula>0</formula>
      <formula>0.01</formula>
    </cfRule>
    <cfRule type="cellIs" dxfId="627" priority="14" operator="between">
      <formula>0.01</formula>
      <formula>0.04</formula>
    </cfRule>
    <cfRule type="cellIs" dxfId="626" priority="8" operator="between">
      <formula>0.01</formula>
      <formula>0.04</formula>
    </cfRule>
    <cfRule type="containsText" dxfId="625" priority="2" operator="containsText" text="N/A">
      <formula>NOT(ISERROR(SEARCH("N/A",U43)))</formula>
    </cfRule>
    <cfRule type="cellIs" dxfId="624" priority="3" operator="between">
      <formula>0</formula>
      <formula>0.01</formula>
    </cfRule>
    <cfRule type="cellIs" dxfId="623" priority="4"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210">
    <cfRule type="containsText" dxfId="622" priority="68" operator="containsText" text="N/A">
      <formula>NOT(ISERROR(SEARCH("N/A",W43)))</formula>
    </cfRule>
    <cfRule type="cellIs" dxfId="621" priority="69" operator="between">
      <formula>0</formula>
      <formula>0.01</formula>
    </cfRule>
    <cfRule type="cellIs" dxfId="620" priority="70" operator="between">
      <formula>0.01</formula>
      <formula>0.04</formula>
    </cfRule>
    <cfRule type="cellIs" dxfId="619" priority="71" operator="greaterThan">
      <formula>0.04</formula>
    </cfRule>
    <cfRule type="cellIs" dxfId="618" priority="72" operator="lessThan">
      <formula>0</formula>
    </cfRule>
    <cfRule type="cellIs" dxfId="617" priority="73" operator="between">
      <formula>0</formula>
      <formula>0.01</formula>
    </cfRule>
    <cfRule type="cellIs" dxfId="616" priority="74" operator="between">
      <formula>0.01</formula>
      <formula>0.04</formula>
    </cfRule>
    <cfRule type="cellIs" dxfId="615" priority="75" operator="between">
      <formula>0</formula>
      <formula>0.01</formula>
    </cfRule>
    <cfRule type="cellIs" dxfId="614" priority="76" operator="between">
      <formula>0.01</formula>
      <formula>0.04</formula>
    </cfRule>
    <cfRule type="cellIs" dxfId="613" priority="77" operator="between">
      <formula>0</formula>
      <formula>0.01</formula>
    </cfRule>
    <cfRule type="cellIs" dxfId="612" priority="78" operator="between">
      <formula>0.01</formula>
      <formula>0.04</formula>
    </cfRule>
    <cfRule type="cellIs" dxfId="611" priority="79" operator="between">
      <formula>0</formula>
      <formula>0.01</formula>
    </cfRule>
    <cfRule type="cellIs" dxfId="610" priority="80" operator="between">
      <formula>0.01</formula>
      <formula>0.04</formula>
    </cfRule>
  </conditionalFormatting>
  <conditionalFormatting sqref="Y43:Y210 AA43:AA210 AC43:AC210 AE43:AE210">
    <cfRule type="containsText" dxfId="609" priority="94" operator="containsText" text="N/A">
      <formula>NOT(ISERROR(SEARCH("N/A",Y43)))</formula>
    </cfRule>
    <cfRule type="cellIs" dxfId="608" priority="95" operator="between">
      <formula>0</formula>
      <formula>0.01</formula>
    </cfRule>
    <cfRule type="cellIs" dxfId="607" priority="96" operator="between">
      <formula>0.01</formula>
      <formula>0.04</formula>
    </cfRule>
    <cfRule type="cellIs" dxfId="606" priority="97" operator="greaterThan">
      <formula>0.04</formula>
    </cfRule>
    <cfRule type="cellIs" dxfId="605" priority="98" operator="lessThan">
      <formula>0</formula>
    </cfRule>
    <cfRule type="cellIs" dxfId="604" priority="99" operator="between">
      <formula>0</formula>
      <formula>0.01</formula>
    </cfRule>
    <cfRule type="cellIs" dxfId="603" priority="100" operator="between">
      <formula>0.01</formula>
      <formula>0.04</formula>
    </cfRule>
    <cfRule type="cellIs" dxfId="602" priority="101" operator="between">
      <formula>0</formula>
      <formula>0.01</formula>
    </cfRule>
    <cfRule type="cellIs" dxfId="601" priority="102" operator="between">
      <formula>0.01</formula>
      <formula>0.04</formula>
    </cfRule>
    <cfRule type="cellIs" dxfId="600" priority="103" operator="between">
      <formula>0</formula>
      <formula>0.01</formula>
    </cfRule>
    <cfRule type="cellIs" dxfId="599" priority="104" operator="between">
      <formula>0.01</formula>
      <formula>0.04</formula>
    </cfRule>
    <cfRule type="cellIs" dxfId="598" priority="105" operator="between">
      <formula>0</formula>
      <formula>0.01</formula>
    </cfRule>
    <cfRule type="cellIs" dxfId="597" priority="106" operator="between">
      <formula>0.01</formula>
      <formula>0.04</formula>
    </cfRule>
  </conditionalFormatting>
  <dataValidations count="1">
    <dataValidation type="list" allowBlank="1" showInputMessage="1" showErrorMessage="1" sqref="D14" xr:uid="{E7656E72-8687-44ED-AE9F-ABAA763471E8}">
      <formula1>$T$2:$T$3</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2348-BD1A-48C4-94A5-985F85A4803D}">
  <sheetPr filterMode="1"/>
  <dimension ref="A1:AF474"/>
  <sheetViews>
    <sheetView zoomScale="60" zoomScaleNormal="60" workbookViewId="0">
      <selection activeCell="D297" sqref="D297:D306"/>
    </sheetView>
  </sheetViews>
  <sheetFormatPr defaultRowHeight="14.5"/>
  <cols>
    <col min="1" max="1" width="10.453125" bestFit="1" customWidth="1"/>
    <col min="2" max="2" width="10.453125" customWidth="1"/>
    <col min="3" max="3" width="14.54296875" bestFit="1" customWidth="1"/>
    <col min="4" max="4" width="51.54296875" bestFit="1" customWidth="1"/>
    <col min="5" max="10" width="11.54296875" bestFit="1" customWidth="1"/>
    <col min="11" max="11" width="14.54296875" customWidth="1"/>
    <col min="12" max="12" width="11.54296875" bestFit="1" customWidth="1"/>
    <col min="13" max="15" width="10.542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8.81640625" bestFit="1" customWidth="1"/>
    <col min="28" max="28" width="10.54296875" customWidth="1"/>
    <col min="29" max="29" width="8.81640625" bestFit="1" customWidth="1"/>
    <col min="31" max="31" width="8.81640625" bestFit="1" customWidth="1"/>
  </cols>
  <sheetData>
    <row r="1" spans="2:21" ht="21">
      <c r="B1" s="413" t="s">
        <v>20</v>
      </c>
      <c r="C1" s="413"/>
      <c r="D1" s="413"/>
    </row>
    <row r="2" spans="2:21">
      <c r="F2" s="2"/>
      <c r="G2" s="2"/>
      <c r="H2" s="2"/>
      <c r="I2" s="2"/>
      <c r="J2" s="2"/>
      <c r="U2" s="141" t="s">
        <v>35</v>
      </c>
    </row>
    <row r="3" spans="2:21" ht="18.5">
      <c r="B3" s="1" t="s">
        <v>42</v>
      </c>
      <c r="C3" s="1"/>
      <c r="U3" s="141" t="s">
        <v>43</v>
      </c>
    </row>
    <row r="4" spans="2:21" ht="18.5">
      <c r="B4" s="1"/>
      <c r="C4" s="1"/>
    </row>
    <row r="5" spans="2:21" ht="18.5">
      <c r="B5" s="1" t="s">
        <v>44</v>
      </c>
      <c r="C5" s="1"/>
      <c r="D5" s="2" t="s">
        <v>614</v>
      </c>
    </row>
    <row r="6" spans="2:21" ht="18.5">
      <c r="B6" s="1"/>
      <c r="C6" s="1"/>
    </row>
    <row r="7" spans="2:21" ht="18.5">
      <c r="B7" s="411" t="s">
        <v>46</v>
      </c>
      <c r="C7" s="412"/>
      <c r="D7" s="94"/>
      <c r="E7" s="94"/>
      <c r="F7" s="94"/>
      <c r="G7" s="94"/>
      <c r="H7" s="94"/>
      <c r="I7" s="94"/>
      <c r="J7" s="94"/>
      <c r="K7" s="94"/>
      <c r="L7" s="94"/>
      <c r="M7" s="94"/>
      <c r="N7" s="94"/>
      <c r="O7" s="94"/>
      <c r="P7" s="89"/>
      <c r="Q7" s="90"/>
    </row>
    <row r="8" spans="2:21" ht="49.5" customHeight="1">
      <c r="B8" s="414" t="s">
        <v>47</v>
      </c>
      <c r="C8" s="415"/>
      <c r="D8" s="454" t="s">
        <v>3865</v>
      </c>
      <c r="E8" s="455"/>
      <c r="F8" s="455"/>
      <c r="G8" s="455"/>
      <c r="H8" s="455"/>
      <c r="I8" s="455"/>
      <c r="J8" s="455"/>
      <c r="K8" s="455"/>
      <c r="L8" s="455"/>
      <c r="M8" s="455"/>
      <c r="N8" s="455"/>
      <c r="O8" s="455"/>
      <c r="P8" s="456"/>
    </row>
    <row r="9" spans="2:21" ht="145">
      <c r="B9" s="405" t="s">
        <v>49</v>
      </c>
      <c r="C9" s="406"/>
      <c r="D9" s="351" t="s">
        <v>3866</v>
      </c>
      <c r="E9" s="47"/>
      <c r="F9" s="47"/>
      <c r="G9" s="47"/>
      <c r="H9" s="47"/>
      <c r="I9" s="47"/>
      <c r="J9" s="47"/>
      <c r="K9" s="47"/>
      <c r="L9" s="47"/>
      <c r="M9" s="47"/>
      <c r="N9" s="47"/>
      <c r="O9" s="47"/>
      <c r="P9" s="256"/>
    </row>
    <row r="10" spans="2:21">
      <c r="B10" s="405" t="s">
        <v>51</v>
      </c>
      <c r="C10" s="406"/>
      <c r="D10" s="460" t="s">
        <v>3867</v>
      </c>
      <c r="E10" s="461"/>
      <c r="F10" s="461"/>
      <c r="G10" s="461"/>
      <c r="H10" s="461"/>
      <c r="I10" s="461"/>
      <c r="J10" s="461"/>
      <c r="K10" s="461"/>
      <c r="L10" s="461"/>
      <c r="M10" s="461"/>
      <c r="N10" s="461"/>
      <c r="O10" s="461"/>
      <c r="P10" s="462"/>
    </row>
    <row r="11" spans="2:21" ht="36" customHeight="1">
      <c r="B11" s="405" t="s">
        <v>53</v>
      </c>
      <c r="C11" s="406"/>
      <c r="D11" s="457" t="s">
        <v>3868</v>
      </c>
      <c r="E11" s="458"/>
      <c r="F11" s="458"/>
      <c r="G11" s="458"/>
      <c r="H11" s="458"/>
      <c r="I11" s="458"/>
      <c r="J11" s="458"/>
      <c r="K11" s="458"/>
      <c r="L11" s="458"/>
      <c r="M11" s="458"/>
      <c r="N11" s="458"/>
      <c r="O11" s="458"/>
      <c r="P11" s="459"/>
    </row>
    <row r="12" spans="2:21">
      <c r="B12" s="407" t="s">
        <v>55</v>
      </c>
      <c r="C12" s="408"/>
      <c r="D12" s="259"/>
      <c r="E12" s="250"/>
      <c r="F12" s="250"/>
      <c r="G12" s="250"/>
      <c r="H12" s="250"/>
      <c r="I12" s="250"/>
      <c r="J12" s="250"/>
      <c r="K12" s="250"/>
      <c r="L12" s="250"/>
      <c r="M12" s="250"/>
      <c r="N12" s="250"/>
      <c r="O12" s="250"/>
      <c r="P12" s="258"/>
    </row>
    <row r="13" spans="2:21">
      <c r="B13" s="112"/>
      <c r="C13" s="112"/>
    </row>
    <row r="14" spans="2:21" s="117" customFormat="1" ht="18.5">
      <c r="B14" s="118" t="s">
        <v>34</v>
      </c>
      <c r="C14" s="119"/>
      <c r="D14" s="269" t="s">
        <v>35</v>
      </c>
      <c r="E14" s="123">
        <v>46113</v>
      </c>
      <c r="F14" s="124" t="s">
        <v>56</v>
      </c>
      <c r="G14" s="127" t="s">
        <v>57</v>
      </c>
    </row>
    <row r="15" spans="2:21">
      <c r="B15" s="409" t="s">
        <v>60</v>
      </c>
      <c r="C15" s="410"/>
      <c r="D15" s="94" t="s">
        <v>275</v>
      </c>
      <c r="E15" s="136"/>
      <c r="F15" s="164"/>
      <c r="G15" s="170"/>
      <c r="H15" s="117"/>
      <c r="I15" s="117"/>
      <c r="J15" s="117"/>
      <c r="K15" s="117"/>
      <c r="L15" s="117"/>
      <c r="M15" s="117"/>
      <c r="N15" s="117"/>
      <c r="O15" s="117"/>
      <c r="P15" s="188"/>
      <c r="Q15" s="117"/>
      <c r="R15" s="117"/>
    </row>
    <row r="16" spans="2:21" ht="18.5">
      <c r="B16" s="137" t="s">
        <v>63</v>
      </c>
      <c r="C16" s="138"/>
      <c r="D16" s="89" t="s">
        <v>3869</v>
      </c>
      <c r="E16" s="237">
        <v>9.75</v>
      </c>
      <c r="F16" s="166">
        <f>E16/E17-1</f>
        <v>2.6315789473684292E-2</v>
      </c>
      <c r="G16" s="171">
        <f>E16/E18-1</f>
        <v>5.4054054054053946E-2</v>
      </c>
      <c r="H16" s="117"/>
      <c r="I16" s="117"/>
      <c r="J16" s="117"/>
      <c r="K16" s="158"/>
      <c r="L16" s="117"/>
      <c r="M16" s="117"/>
      <c r="N16" s="117"/>
      <c r="O16" s="117"/>
      <c r="P16" s="188"/>
      <c r="Q16" s="117"/>
      <c r="R16" s="117"/>
    </row>
    <row r="17" spans="2:18" ht="18.5">
      <c r="B17" s="102" t="s">
        <v>66</v>
      </c>
      <c r="C17" s="116"/>
      <c r="D17" t="s">
        <v>3870</v>
      </c>
      <c r="E17" s="238">
        <v>9.5</v>
      </c>
      <c r="F17" s="167"/>
      <c r="G17" s="172"/>
      <c r="H17" s="117"/>
      <c r="I17" s="117"/>
      <c r="J17" s="117"/>
      <c r="K17" s="158"/>
      <c r="L17" s="117"/>
      <c r="M17" s="117"/>
      <c r="N17" s="117"/>
      <c r="O17" s="117"/>
      <c r="P17" s="188"/>
      <c r="Q17" s="117"/>
      <c r="R17" s="117"/>
    </row>
    <row r="18" spans="2:18" ht="18.5">
      <c r="B18" s="102" t="s">
        <v>57</v>
      </c>
      <c r="C18" s="116"/>
      <c r="D18" t="s">
        <v>3871</v>
      </c>
      <c r="E18" s="238">
        <v>9.25</v>
      </c>
      <c r="F18" s="167"/>
      <c r="G18" s="172"/>
      <c r="H18" s="117"/>
      <c r="I18" s="117"/>
      <c r="J18" s="117"/>
      <c r="K18" s="117"/>
      <c r="L18" s="117"/>
      <c r="M18" s="117"/>
      <c r="N18" s="117"/>
      <c r="O18" s="117"/>
      <c r="P18" s="188"/>
      <c r="Q18" s="117"/>
      <c r="R18" s="117"/>
    </row>
    <row r="19" spans="2:18">
      <c r="B19" s="409" t="s">
        <v>70</v>
      </c>
      <c r="C19" s="410"/>
      <c r="D19" s="94" t="s">
        <v>3872</v>
      </c>
      <c r="E19" s="136"/>
      <c r="F19" s="164"/>
      <c r="G19" s="170"/>
      <c r="H19" s="117"/>
      <c r="I19" s="117"/>
      <c r="J19" s="117"/>
      <c r="K19" s="117"/>
      <c r="L19" s="117"/>
      <c r="M19" s="117"/>
      <c r="N19" s="117"/>
      <c r="O19" s="117"/>
      <c r="P19" s="188"/>
      <c r="Q19" s="117"/>
      <c r="R19" s="117"/>
    </row>
    <row r="20" spans="2:18" ht="18.5">
      <c r="B20" s="102" t="s">
        <v>63</v>
      </c>
      <c r="C20" s="116"/>
      <c r="D20" s="89" t="s">
        <v>3869</v>
      </c>
      <c r="E20" s="238">
        <v>19.5</v>
      </c>
      <c r="F20" s="166">
        <f>E20/E21-1</f>
        <v>2.6315789473684292E-2</v>
      </c>
      <c r="G20" s="171">
        <f>E20/E22-1</f>
        <v>0.11428571428571432</v>
      </c>
      <c r="H20" s="117"/>
      <c r="I20" s="117"/>
      <c r="J20" s="117"/>
      <c r="K20" s="117"/>
      <c r="L20" s="117"/>
      <c r="M20" s="117"/>
      <c r="N20" s="117"/>
      <c r="O20" s="117"/>
      <c r="P20" s="188"/>
      <c r="Q20" s="117"/>
      <c r="R20" s="117"/>
    </row>
    <row r="21" spans="2:18" ht="18.5">
      <c r="B21" s="102" t="s">
        <v>66</v>
      </c>
      <c r="C21" s="116"/>
      <c r="D21" t="s">
        <v>3870</v>
      </c>
      <c r="E21" s="238">
        <v>19</v>
      </c>
      <c r="F21" s="167"/>
      <c r="G21" s="172"/>
      <c r="H21" s="117"/>
      <c r="I21" s="117"/>
      <c r="J21" s="117"/>
      <c r="K21" s="117"/>
      <c r="L21" s="117"/>
      <c r="M21" s="117"/>
      <c r="N21" s="117"/>
      <c r="O21" s="117"/>
      <c r="P21" s="117"/>
      <c r="Q21" s="117"/>
      <c r="R21" s="117"/>
    </row>
    <row r="22" spans="2:18" ht="18.5">
      <c r="B22" s="102" t="s">
        <v>57</v>
      </c>
      <c r="C22" s="116"/>
      <c r="D22" t="s">
        <v>3871</v>
      </c>
      <c r="E22" s="238">
        <v>17.5</v>
      </c>
      <c r="F22" s="167"/>
      <c r="G22" s="172"/>
      <c r="H22" s="117"/>
      <c r="I22" s="117"/>
      <c r="J22" s="117"/>
      <c r="K22" s="117"/>
      <c r="L22" s="117"/>
      <c r="M22" s="117"/>
      <c r="N22" s="117"/>
      <c r="O22" s="117"/>
      <c r="P22" s="117"/>
      <c r="Q22" s="117"/>
      <c r="R22" s="117"/>
    </row>
    <row r="23" spans="2:18">
      <c r="B23" s="409" t="s">
        <v>74</v>
      </c>
      <c r="C23" s="410"/>
      <c r="D23" s="94" t="s">
        <v>407</v>
      </c>
      <c r="E23" s="136"/>
      <c r="F23" s="164"/>
      <c r="G23" s="170"/>
      <c r="H23" s="117"/>
      <c r="I23" s="117"/>
      <c r="J23" s="117"/>
      <c r="K23" s="117"/>
      <c r="L23" s="117"/>
      <c r="M23" s="117"/>
      <c r="N23" s="117"/>
      <c r="O23" s="117"/>
      <c r="P23" s="117"/>
      <c r="Q23" s="117"/>
      <c r="R23" s="117"/>
    </row>
    <row r="24" spans="2:18" ht="18.5">
      <c r="B24" s="102" t="s">
        <v>63</v>
      </c>
      <c r="C24" s="116"/>
      <c r="D24" s="89" t="s">
        <v>3869</v>
      </c>
      <c r="E24" s="238">
        <v>8.5</v>
      </c>
      <c r="F24" s="166">
        <f>E24/E25-1</f>
        <v>3.0303030303030276E-2</v>
      </c>
      <c r="G24" s="171">
        <f>E24/E26-1</f>
        <v>6.9182389937106903E-2</v>
      </c>
      <c r="H24" s="117"/>
      <c r="I24" s="117"/>
      <c r="J24" s="117"/>
      <c r="K24" s="117"/>
      <c r="L24" s="117"/>
      <c r="M24" s="117"/>
      <c r="N24" s="117"/>
      <c r="O24" s="117"/>
      <c r="P24" s="117"/>
      <c r="Q24" s="117"/>
      <c r="R24" s="117"/>
    </row>
    <row r="25" spans="2:18" ht="18.5">
      <c r="B25" s="102" t="s">
        <v>66</v>
      </c>
      <c r="C25" s="116"/>
      <c r="D25" t="s">
        <v>3870</v>
      </c>
      <c r="E25" s="238">
        <v>8.25</v>
      </c>
      <c r="F25" s="167"/>
      <c r="G25" s="172"/>
      <c r="H25" s="117"/>
      <c r="I25" s="117"/>
      <c r="J25" s="117"/>
      <c r="K25" s="117"/>
      <c r="L25" s="117"/>
      <c r="M25" s="117"/>
      <c r="N25" s="117"/>
      <c r="O25" s="117"/>
      <c r="P25" s="117"/>
      <c r="Q25" s="117"/>
      <c r="R25" s="117"/>
    </row>
    <row r="26" spans="2:18" ht="18.5">
      <c r="B26" s="102" t="s">
        <v>57</v>
      </c>
      <c r="C26" s="116"/>
      <c r="D26" t="s">
        <v>3871</v>
      </c>
      <c r="E26" s="238">
        <v>7.95</v>
      </c>
      <c r="F26" s="167"/>
      <c r="G26" s="172"/>
      <c r="H26" s="117"/>
      <c r="I26" s="117"/>
      <c r="J26" s="117"/>
      <c r="K26" s="117"/>
      <c r="L26" s="117"/>
      <c r="M26" s="117"/>
      <c r="N26" s="117"/>
      <c r="O26" s="117"/>
      <c r="P26" s="117"/>
      <c r="Q26" s="117"/>
      <c r="R26" s="117"/>
    </row>
    <row r="27" spans="2:18">
      <c r="B27" s="409" t="s">
        <v>76</v>
      </c>
      <c r="C27" s="410"/>
      <c r="D27" s="94" t="s">
        <v>3873</v>
      </c>
      <c r="E27" s="136"/>
      <c r="F27" s="164"/>
      <c r="G27" s="170"/>
      <c r="H27" s="117"/>
      <c r="I27" s="117"/>
      <c r="J27" s="117"/>
      <c r="K27" s="117"/>
      <c r="L27" s="117"/>
      <c r="M27" s="117"/>
      <c r="N27" s="117"/>
      <c r="O27" s="117"/>
      <c r="P27" s="117"/>
      <c r="Q27" s="117"/>
      <c r="R27" s="117"/>
    </row>
    <row r="28" spans="2:18" ht="18.5">
      <c r="B28" s="102" t="s">
        <v>63</v>
      </c>
      <c r="C28" s="116"/>
      <c r="D28" s="89" t="s">
        <v>3869</v>
      </c>
      <c r="E28" s="238">
        <v>33</v>
      </c>
      <c r="F28" s="166">
        <f>E28/E29-1</f>
        <v>6.4516129032258007E-2</v>
      </c>
      <c r="G28" s="171">
        <f>E28/E30-1</f>
        <v>0.10000000000000009</v>
      </c>
      <c r="H28" s="117"/>
      <c r="I28" s="117"/>
      <c r="J28" s="117"/>
      <c r="K28" s="117"/>
      <c r="L28" s="117"/>
      <c r="M28" s="117"/>
      <c r="N28" s="117"/>
      <c r="O28" s="117"/>
      <c r="P28" s="117"/>
      <c r="Q28" s="117"/>
      <c r="R28" s="117"/>
    </row>
    <row r="29" spans="2:18" ht="18.5">
      <c r="B29" s="102" t="s">
        <v>66</v>
      </c>
      <c r="C29" s="116"/>
      <c r="D29" t="s">
        <v>3870</v>
      </c>
      <c r="E29" s="238">
        <v>31</v>
      </c>
      <c r="F29" s="167"/>
      <c r="G29" s="172"/>
      <c r="H29" s="117"/>
      <c r="I29" s="117"/>
      <c r="J29" s="117"/>
      <c r="K29" s="117"/>
      <c r="L29" s="117"/>
      <c r="M29" s="117"/>
      <c r="N29" s="117"/>
      <c r="O29" s="117"/>
      <c r="P29" s="117"/>
      <c r="Q29" s="117"/>
      <c r="R29" s="117"/>
    </row>
    <row r="30" spans="2:18" ht="18.5">
      <c r="B30" s="103" t="s">
        <v>57</v>
      </c>
      <c r="C30" s="105"/>
      <c r="D30" t="s">
        <v>3871</v>
      </c>
      <c r="E30" s="239">
        <v>30</v>
      </c>
      <c r="F30" s="168"/>
      <c r="G30" s="173"/>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AVERAGEIFS(E$43:E$507,$B$43:$B$507,$B34,$AD$43:$AD$507,"Yes")</f>
        <v>5.7799999999999994</v>
      </c>
      <c r="F34" s="29">
        <f>AVERAGEIFS(Q$43:Q$511,$B$43:$B$511,$B34,$AD$43:$AD$511,"Yes")</f>
        <v>7.5299999999999994</v>
      </c>
      <c r="G34" s="29">
        <f>AVERAGEIFS(L$43:L$507,$B$43:$B$507,$B34,$AB$43:$AB$507,"Yes")</f>
        <v>7.8999999999999995</v>
      </c>
      <c r="H34" s="29">
        <f>AVERAGEIFS(Q$43:Q$511,$B$43:$B$511,$B34,$AB$43:$AB$511,"Yes")</f>
        <v>8.9785714285714295</v>
      </c>
      <c r="I34" s="29">
        <f>AVERAGEIFS(M$43:M$507,$B$43:$B$507,$B34,$Z$43:$Z$507,"Yes")</f>
        <v>8.3136363636363644</v>
      </c>
      <c r="J34" s="29">
        <f>AVERAGEIFS(Q$43:Q$511,$B$43:$B$511,$B34,$Z$43:$Z$511,"Yes")</f>
        <v>8.6681818181818198</v>
      </c>
      <c r="K34" s="29">
        <f>AVERAGEIFS(N$43:N$507,$B$43:$B$507,$B34,$X$43:$X$507,"Yes")</f>
        <v>8.3136363636363644</v>
      </c>
      <c r="L34" s="29">
        <f>AVERAGEIFS(Q$43:Q$511,$B$43:$B$511,$B34,$X$43:$X$511,"Yes")</f>
        <v>8.6681818181818198</v>
      </c>
      <c r="M34" s="29">
        <f>AVERAGEIFS(O$43:O$511,$B$43:$B$511,$B34,$V$43:$V$511,"Yes")</f>
        <v>8.3136363636363644</v>
      </c>
      <c r="N34" s="29">
        <f>AVERAGEIFS(Q$43:Q$511,$B$43:$B$511,$B34,$V$43:$V$511,"Yes")</f>
        <v>8.6681818181818198</v>
      </c>
      <c r="O34" s="29">
        <f t="shared" ref="O34:P38" si="0">AVERAGEIFS(P$43:P$511,$B$43:$B$511,$B34,$T$43:$T$511,"Yes")</f>
        <v>8.1166666666666671</v>
      </c>
      <c r="P34" s="29">
        <f t="shared" si="0"/>
        <v>8.4055555555555568</v>
      </c>
      <c r="Q34" s="29">
        <f>AVERAGEIFS(Q$43:Q$511,$B$43:$B$511,$B34)</f>
        <v>8.4631578947368435</v>
      </c>
      <c r="R34" s="334">
        <f>F34/E34-1</f>
        <v>0.30276816608996548</v>
      </c>
      <c r="S34" s="334">
        <f t="shared" ref="S34:S39" si="1">H34/G34-1</f>
        <v>0.13652802893309235</v>
      </c>
      <c r="T34" s="334">
        <f t="shared" ref="T34:T39" si="2">J34/I34-1</f>
        <v>4.2646254784035165E-2</v>
      </c>
      <c r="U34" s="335">
        <f t="shared" ref="U34:U39" si="3">L34/K34-1</f>
        <v>4.2646254784035165E-2</v>
      </c>
      <c r="V34" s="336">
        <f t="shared" ref="V34:V39" si="4">N34/M34-1</f>
        <v>4.2646254784035165E-2</v>
      </c>
      <c r="W34" s="336">
        <f t="shared" ref="W34:W39" si="5">P34/O34-1</f>
        <v>3.5592060232717326E-2</v>
      </c>
    </row>
    <row r="35" spans="1:32">
      <c r="B35" s="102" t="s">
        <v>27</v>
      </c>
      <c r="C35" s="91"/>
      <c r="E35" s="29">
        <f>AVERAGEIFS(E$43:E$507,$B$43:$B$507,$B35,$AD$43:$AD$507,"Yes")</f>
        <v>12.112500000000001</v>
      </c>
      <c r="F35" s="29">
        <f>AVERAGEIFS(Q$43:Q$511,$B$43:$B$511,$B35,$AD$43:$AD$511,"Yes")</f>
        <v>18.331250000000001</v>
      </c>
      <c r="G35" s="29">
        <f>AVERAGEIFS(L$43:L$507,$B$43:$B$507,$B35,$AB$43:$AB$507,"Yes")</f>
        <v>15.799999999999997</v>
      </c>
      <c r="H35" s="29">
        <f>AVERAGEIFS(Q$43:Q$511,$B$43:$B$511,$B35,$AB$43:$AB$511,"Yes")</f>
        <v>18.4375</v>
      </c>
      <c r="I35" s="29">
        <f>AVERAGEIFS(M$43:M$507,$B$43:$B$507,$B35,$Z$43:$Z$507,"Yes")</f>
        <v>17.725999999999999</v>
      </c>
      <c r="J35" s="29">
        <f>AVERAGEIFS(Q$43:Q$511,$B$43:$B$511,$B35,$Z$43:$Z$511,"Yes")</f>
        <v>18.913999999999998</v>
      </c>
      <c r="K35" s="29">
        <f>AVERAGEIFS(N$43:N$507,$B$43:$B$507,$B35,$X$43:$X$507,"Yes")</f>
        <v>17.725999999999999</v>
      </c>
      <c r="L35" s="29">
        <f>AVERAGEIFS(Q$43:Q$511,$B$43:$B$511,$B35,$X$43:$X$511,"Yes")</f>
        <v>18.913999999999998</v>
      </c>
      <c r="M35" s="29">
        <f>AVERAGEIFS(O$43:O$511,$B$43:$B$511,$B35,$V$43:$V$511,"Yes")</f>
        <v>17.698076923076922</v>
      </c>
      <c r="N35" s="29">
        <f>AVERAGEIFS(Q$43:Q$511,$B$43:$B$511,$B35,$V$43:$V$511,"Yes")</f>
        <v>18.876923076923074</v>
      </c>
      <c r="O35" s="29">
        <f t="shared" si="0"/>
        <v>17.95</v>
      </c>
      <c r="P35" s="29">
        <f t="shared" si="0"/>
        <v>19.023684210526319</v>
      </c>
      <c r="Q35" s="29">
        <f>AVERAGEIFS(Q$43:Q$511,$B$43:$B$511,$B35)</f>
        <v>19.023684210526319</v>
      </c>
      <c r="R35" s="334">
        <f t="shared" ref="R35:R39" si="6">F35/E35-1</f>
        <v>0.51341589267285848</v>
      </c>
      <c r="S35" s="334">
        <f t="shared" si="1"/>
        <v>0.16693037974683556</v>
      </c>
      <c r="T35" s="334">
        <f t="shared" si="2"/>
        <v>6.7020196321787129E-2</v>
      </c>
      <c r="U35" s="335">
        <f t="shared" si="3"/>
        <v>6.7020196321787129E-2</v>
      </c>
      <c r="V35" s="336">
        <f t="shared" si="4"/>
        <v>6.6608714549603265E-2</v>
      </c>
      <c r="W35" s="336">
        <f t="shared" si="5"/>
        <v>5.9815276352441327E-2</v>
      </c>
    </row>
    <row r="36" spans="1:32">
      <c r="B36" s="102" t="s">
        <v>86</v>
      </c>
      <c r="C36" s="91"/>
      <c r="E36" s="29">
        <f>AVERAGEIFS(E$43:E$507,$B$43:$B$507,$B36,$AD$43:$AD$507,"Yes")</f>
        <v>4.45</v>
      </c>
      <c r="F36" s="29">
        <f>AVERAGEIFS(Q$43:Q$511,$B$43:$B$511,$B36,$AD$43:$AD$511,"Yes")</f>
        <v>5.5874999999999995</v>
      </c>
      <c r="G36" s="29">
        <f>AVERAGEIFS(L$43:L$507,$B$43:$B$507,$B36,$AB$43:$AB$507,"Yes")</f>
        <v>5.0625</v>
      </c>
      <c r="H36" s="29">
        <f>AVERAGEIFS(Q$43:Q$511,$B$43:$B$511,$B36,$AB$43:$AB$511,"Yes")</f>
        <v>5.5874999999999995</v>
      </c>
      <c r="I36" s="29">
        <f>AVERAGEIFS(M$43:M$507,$B$43:$B$507,$B36,$Z$43:$Z$507,"Yes")</f>
        <v>5.3285714285714283</v>
      </c>
      <c r="J36" s="29">
        <f>AVERAGEIFS(Q$43:Q$511,$B$43:$B$511,$B36,$Z$43:$Z$511,"Yes")</f>
        <v>5.3928571428571432</v>
      </c>
      <c r="K36" s="29">
        <f>AVERAGEIFS(N$43:N$507,$B$43:$B$507,$B36,$X$43:$X$507,"Yes")</f>
        <v>5.3285714285714283</v>
      </c>
      <c r="L36" s="29">
        <f>AVERAGEIFS(Q$43:Q$511,$B$43:$B$511,$B36,$X$43:$X$511,"Yes")</f>
        <v>5.3928571428571432</v>
      </c>
      <c r="M36" s="29">
        <f>AVERAGEIFS(O$43:O$511,$B$43:$B$511,$B36,$V$43:$V$511,"Yes")</f>
        <v>5.3285714285714283</v>
      </c>
      <c r="N36" s="29">
        <f>AVERAGEIFS(Q$43:Q$511,$B$43:$B$511,$B36,$V$43:$V$511,"Yes")</f>
        <v>5.3928571428571432</v>
      </c>
      <c r="O36" s="29">
        <f t="shared" si="0"/>
        <v>5.3285714285714283</v>
      </c>
      <c r="P36" s="29">
        <f t="shared" si="0"/>
        <v>5.3928571428571432</v>
      </c>
      <c r="Q36" s="29">
        <f>AVERAGEIFS(Q$43:Q$511,$B$43:$B$511,$B36)</f>
        <v>5.3928571428571432</v>
      </c>
      <c r="R36" s="334">
        <f t="shared" si="6"/>
        <v>0.25561797752808979</v>
      </c>
      <c r="S36" s="334">
        <f t="shared" si="1"/>
        <v>0.10370370370370363</v>
      </c>
      <c r="T36" s="334">
        <f t="shared" si="2"/>
        <v>1.2064343163538993E-2</v>
      </c>
      <c r="U36" s="335">
        <f t="shared" si="3"/>
        <v>1.2064343163538993E-2</v>
      </c>
      <c r="V36" s="336">
        <f t="shared" si="4"/>
        <v>1.2064343163538993E-2</v>
      </c>
      <c r="W36" s="336">
        <f t="shared" si="5"/>
        <v>1.2064343163538993E-2</v>
      </c>
    </row>
    <row r="37" spans="1:32">
      <c r="B37" s="102" t="s">
        <v>29</v>
      </c>
      <c r="C37" s="91"/>
      <c r="E37" s="29">
        <f>AVERAGEIFS(E$43:E$507,$B$43:$B$507,$B37,$AD$43:$AD$507,"Yes")</f>
        <v>5.95</v>
      </c>
      <c r="F37" s="29">
        <f>AVERAGEIFS(Q$43:Q$511,$B$43:$B$511,$B37,$AD$43:$AD$511,"Yes")</f>
        <v>8.25</v>
      </c>
      <c r="G37" s="29">
        <f>AVERAGEIFS(L$43:L$507,$B$43:$B$507,$B37,$AB$43:$AB$507,"Yes")</f>
        <v>7.35</v>
      </c>
      <c r="H37" s="29">
        <f>AVERAGEIFS(Q$43:Q$511,$B$43:$B$511,$B37,$AB$43:$AB$511,"Yes")</f>
        <v>8.23</v>
      </c>
      <c r="I37" s="29">
        <f>AVERAGEIFS(M$43:M$507,$B$43:$B$507,$B37,$Z$43:$Z$507,"Yes")</f>
        <v>8.0214285714285705</v>
      </c>
      <c r="J37" s="29">
        <f>AVERAGEIFS(Q$43:Q$511,$B$43:$B$511,$B37,$Z$43:$Z$511,"Yes")</f>
        <v>8.3428571428571434</v>
      </c>
      <c r="K37" s="29">
        <f>AVERAGEIFS(N$43:N$507,$B$43:$B$507,$B37,$X$43:$X$507,"Yes")</f>
        <v>8.0214285714285705</v>
      </c>
      <c r="L37" s="29">
        <f>AVERAGEIFS(Q$43:Q$511,$B$43:$B$511,$B37,$X$43:$X$511,"Yes")</f>
        <v>8.3428571428571434</v>
      </c>
      <c r="M37" s="29">
        <f>AVERAGEIFS(O$43:O$511,$B$43:$B$511,$B37,$V$43:$V$511,"Yes")</f>
        <v>8.0214285714285705</v>
      </c>
      <c r="N37" s="29">
        <f>AVERAGEIFS(Q$43:Q$511,$B$43:$B$511,$B37,$V$43:$V$511,"Yes")</f>
        <v>8.3428571428571434</v>
      </c>
      <c r="O37" s="29">
        <f t="shared" si="0"/>
        <v>8.2062500000000007</v>
      </c>
      <c r="P37" s="29">
        <f t="shared" si="0"/>
        <v>8.3312500000000007</v>
      </c>
      <c r="Q37" s="29">
        <f>AVERAGEIFS(Q$43:Q$511,$B$43:$B$511,$B37)</f>
        <v>8.4678571428571434</v>
      </c>
      <c r="R37" s="334">
        <f t="shared" si="6"/>
        <v>0.38655462184873945</v>
      </c>
      <c r="S37" s="334">
        <f t="shared" si="1"/>
        <v>0.11972789115646276</v>
      </c>
      <c r="T37" s="334">
        <f t="shared" si="2"/>
        <v>4.0071237756010847E-2</v>
      </c>
      <c r="U37" s="335">
        <f t="shared" si="3"/>
        <v>4.0071237756010847E-2</v>
      </c>
      <c r="V37" s="336">
        <f t="shared" si="4"/>
        <v>4.0071237756010847E-2</v>
      </c>
      <c r="W37" s="336">
        <f t="shared" si="5"/>
        <v>1.5232292460015229E-2</v>
      </c>
    </row>
    <row r="38" spans="1:32">
      <c r="B38" s="102" t="s">
        <v>28</v>
      </c>
      <c r="C38" s="91"/>
      <c r="E38" s="29">
        <f>AVERAGEIFS(E$43:E$507,$B$43:$B$507,$B38,$AD$43:$AD$507,"Yes")</f>
        <v>3.8987500000000002</v>
      </c>
      <c r="F38" s="29">
        <f>AVERAGEIFS(Q$43:Q$511,$B$43:$B$511,$B38,$AD$43:$AD$511,"Yes")</f>
        <v>5.4468750000000004</v>
      </c>
      <c r="G38" s="29">
        <f>AVERAGEIFS(L$43:L$507,$B$43:$B$507,$B38,$AB$43:$AB$507,"Yes")</f>
        <v>9.6132653061224485</v>
      </c>
      <c r="H38" s="29">
        <f>AVERAGEIFS(Q$43:Q$511,$B$43:$B$511,$B38,$AB$43:$AB$511,"Yes")</f>
        <v>10.481632653061222</v>
      </c>
      <c r="I38" s="29">
        <f>AVERAGEIFS(M$43:M$507,$B$43:$B$507,$B38,$Z$43:$Z$507,"Yes")</f>
        <v>9.9423611111111114</v>
      </c>
      <c r="J38" s="29">
        <f>AVERAGEIFS(Q$43:Q$511,$B$43:$B$511,$B38,$Z$43:$Z$511,"Yes")</f>
        <v>10.050000000000001</v>
      </c>
      <c r="K38" s="29">
        <f>AVERAGEIFS(N$43:N$507,$B$43:$B$507,$B38,$X$43:$X$507,"Yes")</f>
        <v>9.8034722222222221</v>
      </c>
      <c r="L38" s="29">
        <f>AVERAGEIFS(Q$43:Q$511,$B$43:$B$511,$B38,$X$43:$X$511,"Yes")</f>
        <v>10.050000000000001</v>
      </c>
      <c r="M38" s="29">
        <f>AVERAGEIFS(O$43:O$511,$B$43:$B$511,$B38,$V$43:$V$511,"Yes")</f>
        <v>9.8034722222222221</v>
      </c>
      <c r="N38" s="29">
        <f>AVERAGEIFS(Q$43:Q$511,$B$43:$B$511,$B38,$V$43:$V$511,"Yes")</f>
        <v>10.050000000000001</v>
      </c>
      <c r="O38" s="29">
        <f t="shared" si="0"/>
        <v>9.842567567567567</v>
      </c>
      <c r="P38" s="29">
        <f t="shared" si="0"/>
        <v>9.9506756756756758</v>
      </c>
      <c r="Q38" s="29">
        <f>AVERAGEIFS(Q$43:Q$511,$B$43:$B$511,$B38)</f>
        <v>9.8275641025641018</v>
      </c>
      <c r="R38" s="334">
        <f t="shared" si="6"/>
        <v>0.39708239820455282</v>
      </c>
      <c r="S38" s="334">
        <f t="shared" si="1"/>
        <v>9.033011357605325E-2</v>
      </c>
      <c r="T38" s="334">
        <f t="shared" si="2"/>
        <v>1.0826290423971541E-2</v>
      </c>
      <c r="U38" s="335">
        <f t="shared" si="3"/>
        <v>2.5146985903520713E-2</v>
      </c>
      <c r="V38" s="336">
        <f t="shared" si="4"/>
        <v>2.5146985903520713E-2</v>
      </c>
      <c r="W38" s="336">
        <f t="shared" si="5"/>
        <v>1.0983730349420018E-2</v>
      </c>
    </row>
    <row r="39" spans="1:32">
      <c r="B39" s="103" t="s">
        <v>26</v>
      </c>
      <c r="C39" s="93"/>
      <c r="D39" s="42"/>
      <c r="E39" s="29">
        <f>AVERAGEIFS(E$43:E$507,$C$43:$C$507,$B39,$AD$43:$AD$507,"Yes")</f>
        <v>5.1888888888888891</v>
      </c>
      <c r="F39" s="29">
        <f>AVERAGEIFS(Q$43:Q$511,$C$43:$C$511,$B39,$AD$43:$AD$511,"Yes")</f>
        <v>6.666666666666667</v>
      </c>
      <c r="G39" s="29">
        <f>AVERAGEIFS(L$43:L$507,$C$43:$C$507,$B39,$AB$43:$AB$507,"Yes")</f>
        <v>6.8681818181818191</v>
      </c>
      <c r="H39" s="29">
        <f>AVERAGEIFS(Q$43:Q$511,$C$43:$C$511,$B39,$AB$43:$AB$511,"Yes")</f>
        <v>7.745454545454546</v>
      </c>
      <c r="I39" s="29">
        <f>AVERAGEIFS(M$43:M$507,$C$43:$C$507,$B39,$Z$43:$Z$507,"Yes")</f>
        <v>7.1527777777777777</v>
      </c>
      <c r="J39" s="29">
        <f>AVERAGEIFS(Q$43:Q$511,$C$43:$C$511,$B39,$Z$43:$Z$511,"Yes")</f>
        <v>7.3944444444444457</v>
      </c>
      <c r="K39" s="29">
        <f>AVERAGEIFS(N$43:N$507,$C$43:$C$507,$B39,$X$43:$X$507,"Yes")</f>
        <v>7.1527777777777777</v>
      </c>
      <c r="L39" s="29">
        <f>AVERAGEIFS(Q$43:Q$511,$C$43:$C$511,$B39,$X$43:$X$511,"Yes")</f>
        <v>7.3944444444444457</v>
      </c>
      <c r="M39" s="29">
        <f>AVERAGEIFS(O$43:O$507,$C$43:$C$507,$B39,$V$43:$V$507,"Yes")</f>
        <v>7.1527777777777777</v>
      </c>
      <c r="N39" s="29">
        <f>AVERAGEIFS(Q$43:Q$511,$C$43:$C$511,$B39,$V$43:$V$511,"Yes")</f>
        <v>7.3944444444444457</v>
      </c>
      <c r="O39" s="29">
        <f>AVERAGEIFS(P$43:P$511,$C$43:$C$511,$B39,$T$43:$T$511,"Yes")</f>
        <v>7.3359999999999994</v>
      </c>
      <c r="P39" s="29">
        <f>AVERAGEIFS(Q$43:Q$511,$C$43:$C$511,$B39,$T$43:$T$511,"Yes")</f>
        <v>7.5619999999999994</v>
      </c>
      <c r="Q39" s="29">
        <f>AVERAGEIFS(Q$43:Q$511,$C$43:$C$511,$B39)</f>
        <v>7.6365384615384606</v>
      </c>
      <c r="R39" s="334">
        <f t="shared" si="6"/>
        <v>0.28479657387580293</v>
      </c>
      <c r="S39" s="334">
        <f t="shared" si="1"/>
        <v>0.12772998014559889</v>
      </c>
      <c r="T39" s="334">
        <f t="shared" si="2"/>
        <v>3.3786407766990489E-2</v>
      </c>
      <c r="U39" s="335">
        <f t="shared" si="3"/>
        <v>3.3786407766990489E-2</v>
      </c>
      <c r="V39" s="336">
        <f t="shared" si="4"/>
        <v>3.3786407766990489E-2</v>
      </c>
      <c r="W39" s="336">
        <f t="shared" si="5"/>
        <v>3.0806979280261659E-2</v>
      </c>
    </row>
    <row r="40" spans="1:32">
      <c r="B40" s="2"/>
      <c r="C40" s="2"/>
      <c r="I40" s="38"/>
      <c r="J40" s="38"/>
    </row>
    <row r="41" spans="1:32" ht="29">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4.5" hidden="1" customHeight="1">
      <c r="A43" s="66" t="s">
        <v>20</v>
      </c>
      <c r="B43" s="66" t="s">
        <v>41</v>
      </c>
      <c r="C43" s="66" t="str" cm="1">
        <f t="array" ref="C43">_xlfn.IFNA(_xlfn.IFS(B43="Starter","Starters &amp; Sides",B43="Sides","Starters &amp; Sides"),B43)</f>
        <v>desserts</v>
      </c>
      <c r="D43" s="159" t="s">
        <v>419</v>
      </c>
      <c r="E43" s="79"/>
      <c r="F43" s="18"/>
      <c r="G43" s="18"/>
      <c r="H43" s="18"/>
      <c r="I43" s="18"/>
      <c r="J43" s="18"/>
      <c r="K43" s="15">
        <v>4.95</v>
      </c>
      <c r="L43" s="4">
        <v>4.95</v>
      </c>
      <c r="M43" s="4">
        <v>6</v>
      </c>
      <c r="N43" s="4">
        <v>6</v>
      </c>
      <c r="O43" s="4">
        <v>6</v>
      </c>
      <c r="P43" s="15">
        <v>7</v>
      </c>
      <c r="Q43" s="337">
        <v>7.25</v>
      </c>
      <c r="R43" s="15" t="str">
        <f>IF(COUNTA(Q43)=1,"Yes","No")</f>
        <v>Yes</v>
      </c>
      <c r="S43" s="15" t="str">
        <f>IF(AND(T43="No",R43="Yes"),"Yes","No")</f>
        <v>No</v>
      </c>
      <c r="T43" s="221" t="str">
        <f>IF(COUNTA(P43:Q43)=2,"Yes","No")</f>
        <v>Yes</v>
      </c>
      <c r="U43" s="223">
        <f>IF(T43="Yes",Q43/P43-1,"N/A")</f>
        <v>3.5714285714285809E-2</v>
      </c>
      <c r="V43" s="221" t="str">
        <f>IF(COUNTA(O43:Q43)=3,"Yes","No")</f>
        <v>Yes</v>
      </c>
      <c r="W43" s="223">
        <f>IF(V43="Yes",Q43/O43-1,"N/A")</f>
        <v>0.20833333333333326</v>
      </c>
      <c r="X43" s="221" t="str">
        <f>IF(COUNTA(N43:Q43)=4,"Yes","No")</f>
        <v>Yes</v>
      </c>
      <c r="Y43" s="223">
        <f>IF(X43="Yes",Q43/N43-1,"N/A")</f>
        <v>0.20833333333333326</v>
      </c>
      <c r="Z43" s="222" t="str">
        <f>IF(COUNTA(M43:Q43)=5,"Yes","No")</f>
        <v>Yes</v>
      </c>
      <c r="AA43" s="68">
        <f>IF(Z43="Yes",Q43/M43-1,"N/A")</f>
        <v>0.20833333333333326</v>
      </c>
      <c r="AB43" s="65" t="str">
        <f>IF(COUNTA(L43:Q43)=6,"Yes","No")</f>
        <v>Yes</v>
      </c>
      <c r="AC43" s="68">
        <f>IF(AB43="Yes",Q43/L43-1,"N/A")</f>
        <v>0.46464646464646453</v>
      </c>
      <c r="AD43" s="65" t="str">
        <f>IF(COUNTA(E43:Q43)=13,"Yes","No")</f>
        <v>No</v>
      </c>
      <c r="AE43" s="68" t="str">
        <f>IF(AD43="Yes",Q43/E43-1,"N/A")</f>
        <v>N/A</v>
      </c>
      <c r="AF43" s="66"/>
    </row>
    <row r="44" spans="1:32" hidden="1">
      <c r="A44" s="66" t="s">
        <v>20</v>
      </c>
      <c r="B44" s="66" t="s">
        <v>41</v>
      </c>
      <c r="C44" s="66" t="str" cm="1">
        <f t="array" ref="C44">_xlfn.IFNA(_xlfn.IFS(B44="Starter","Starters &amp; Sides",B44="Sides","Starters &amp; Sides"),B44)</f>
        <v>desserts</v>
      </c>
      <c r="D44" s="71" t="s">
        <v>3874</v>
      </c>
      <c r="E44" s="79">
        <v>5.95</v>
      </c>
      <c r="F44" s="18">
        <v>6.75</v>
      </c>
      <c r="G44" s="18">
        <v>6.95</v>
      </c>
      <c r="H44" s="18">
        <v>7.5</v>
      </c>
      <c r="I44" s="18"/>
      <c r="J44" s="18"/>
      <c r="K44" s="15"/>
      <c r="L44" s="4"/>
      <c r="M44" s="4"/>
      <c r="N44" s="4"/>
      <c r="O44" s="4"/>
      <c r="P44" s="15"/>
      <c r="Q44" s="337"/>
      <c r="R44" s="15" t="str">
        <f t="shared" ref="R44:R113" si="7">IF(COUNTA(Q44)=1,"Yes","No")</f>
        <v>No</v>
      </c>
      <c r="S44" s="15" t="str">
        <f t="shared" ref="S44:S113" si="8">IF(AND(T44="No",R44="Yes"),"Yes","No")</f>
        <v>No</v>
      </c>
      <c r="T44" s="221" t="str">
        <f t="shared" ref="T44:T113" si="9">IF(COUNTA(P44:Q44)=2,"Yes","No")</f>
        <v>No</v>
      </c>
      <c r="U44" s="223" t="str">
        <f t="shared" ref="U44:U113" si="10">IF(T44="Yes",Q44/P44-1,"N/A")</f>
        <v>N/A</v>
      </c>
      <c r="V44" s="221" t="str">
        <f t="shared" ref="V44:V113" si="11">IF(COUNTA(O44:Q44)=3,"Yes","No")</f>
        <v>No</v>
      </c>
      <c r="W44" s="223" t="str">
        <f t="shared" ref="W44:W113" si="12">IF(V44="Yes",Q44/O44-1,"N/A")</f>
        <v>N/A</v>
      </c>
      <c r="X44" s="221" t="str">
        <f t="shared" ref="X44:X113" si="13">IF(COUNTA(N44:Q44)=4,"Yes","No")</f>
        <v>No</v>
      </c>
      <c r="Y44" s="223" t="str">
        <f t="shared" ref="Y44:Y113" si="14">IF(X44="Yes",Q44/N44-1,"N/A")</f>
        <v>N/A</v>
      </c>
      <c r="Z44" s="222" t="str">
        <f t="shared" ref="Z44:Z113" si="15">IF(COUNTA(M44:Q44)=5,"Yes","No")</f>
        <v>No</v>
      </c>
      <c r="AA44" s="68" t="str">
        <f t="shared" ref="AA44:AA113" si="16">IF(Z44="Yes",Q44/M44-1,"N/A")</f>
        <v>N/A</v>
      </c>
      <c r="AB44" s="65" t="str">
        <f t="shared" ref="AB44:AB113" si="17">IF(COUNTA(L44:Q44)=6,"Yes","No")</f>
        <v>No</v>
      </c>
      <c r="AC44" s="68" t="str">
        <f t="shared" ref="AC44:AC113" si="18">IF(AB44="Yes",Q44/L44-1,"N/A")</f>
        <v>N/A</v>
      </c>
      <c r="AD44" s="65" t="str">
        <f t="shared" ref="AD44:AD113" si="19">IF(COUNTA(E44:Q44)=13,"Yes","No")</f>
        <v>No</v>
      </c>
      <c r="AE44" s="68" t="str">
        <f t="shared" ref="AE44:AE113" si="20">IF(AD44="Yes",Q44/E44-1,"N/A")</f>
        <v>N/A</v>
      </c>
      <c r="AF44" s="66"/>
    </row>
    <row r="45" spans="1:32" hidden="1">
      <c r="A45" s="66" t="s">
        <v>20</v>
      </c>
      <c r="B45" s="66" t="s">
        <v>41</v>
      </c>
      <c r="C45" s="66" t="str" cm="1">
        <f t="array" ref="C45">_xlfn.IFNA(_xlfn.IFS(B45="Starter","Starters &amp; Sides",B45="Sides","Starters &amp; Sides"),B45)</f>
        <v>desserts</v>
      </c>
      <c r="D45" s="71" t="s">
        <v>3875</v>
      </c>
      <c r="E45" s="79"/>
      <c r="F45" s="18"/>
      <c r="G45" s="18"/>
      <c r="H45" s="18"/>
      <c r="I45" s="18"/>
      <c r="J45" s="18"/>
      <c r="K45" s="15"/>
      <c r="L45" s="4">
        <v>7.95</v>
      </c>
      <c r="M45" s="4"/>
      <c r="N45" s="4"/>
      <c r="O45" s="4"/>
      <c r="P45" s="15"/>
      <c r="Q45" s="337"/>
      <c r="R45" s="15" t="str">
        <f t="shared" si="7"/>
        <v>No</v>
      </c>
      <c r="S45" s="15" t="str">
        <f t="shared" si="8"/>
        <v>No</v>
      </c>
      <c r="T45" s="221" t="str">
        <f t="shared" si="9"/>
        <v>No</v>
      </c>
      <c r="U45" s="223" t="str">
        <f t="shared" si="10"/>
        <v>N/A</v>
      </c>
      <c r="V45" s="221" t="str">
        <f t="shared" si="11"/>
        <v>No</v>
      </c>
      <c r="W45" s="223" t="str">
        <f t="shared" si="12"/>
        <v>N/A</v>
      </c>
      <c r="X45" s="221" t="str">
        <f t="shared" si="13"/>
        <v>No</v>
      </c>
      <c r="Y45" s="223" t="str">
        <f t="shared" si="14"/>
        <v>N/A</v>
      </c>
      <c r="Z45" s="222" t="str">
        <f t="shared" si="15"/>
        <v>No</v>
      </c>
      <c r="AA45" s="68" t="str">
        <f t="shared" si="16"/>
        <v>N/A</v>
      </c>
      <c r="AB45" s="65" t="str">
        <f t="shared" si="17"/>
        <v>No</v>
      </c>
      <c r="AC45" s="68" t="str">
        <f t="shared" si="18"/>
        <v>N/A</v>
      </c>
      <c r="AD45" s="65" t="str">
        <f t="shared" si="19"/>
        <v>No</v>
      </c>
      <c r="AE45" s="68" t="str">
        <f t="shared" si="20"/>
        <v>N/A</v>
      </c>
      <c r="AF45" s="66"/>
    </row>
    <row r="46" spans="1:32" hidden="1">
      <c r="A46" s="66" t="s">
        <v>20</v>
      </c>
      <c r="B46" s="66" t="s">
        <v>41</v>
      </c>
      <c r="C46" s="66" t="str" cm="1">
        <f t="array" ref="C46">_xlfn.IFNA(_xlfn.IFS(B46="Starter","Starters &amp; Sides",B46="Sides","Starters &amp; Sides"),B46)</f>
        <v>desserts</v>
      </c>
      <c r="D46" s="71" t="s">
        <v>3876</v>
      </c>
      <c r="E46" s="79"/>
      <c r="F46" s="18"/>
      <c r="G46" s="18"/>
      <c r="H46" s="18"/>
      <c r="I46" s="18"/>
      <c r="J46" s="18"/>
      <c r="K46" s="15">
        <v>4.95</v>
      </c>
      <c r="L46" s="4">
        <v>4.95</v>
      </c>
      <c r="M46" s="4"/>
      <c r="N46" s="4"/>
      <c r="O46" s="4"/>
      <c r="P46" s="15"/>
      <c r="Q46" s="337"/>
      <c r="R46" s="15" t="str">
        <f t="shared" si="7"/>
        <v>No</v>
      </c>
      <c r="S46" s="15" t="str">
        <f t="shared" si="8"/>
        <v>No</v>
      </c>
      <c r="T46" s="221" t="str">
        <f t="shared" si="9"/>
        <v>No</v>
      </c>
      <c r="U46" s="223" t="str">
        <f t="shared" si="10"/>
        <v>N/A</v>
      </c>
      <c r="V46" s="221" t="str">
        <f t="shared" si="11"/>
        <v>No</v>
      </c>
      <c r="W46" s="223" t="str">
        <f t="shared" si="12"/>
        <v>N/A</v>
      </c>
      <c r="X46" s="221" t="str">
        <f t="shared" si="13"/>
        <v>No</v>
      </c>
      <c r="Y46" s="223" t="str">
        <f t="shared" si="14"/>
        <v>N/A</v>
      </c>
      <c r="Z46" s="222" t="str">
        <f t="shared" si="15"/>
        <v>No</v>
      </c>
      <c r="AA46" s="68" t="str">
        <f t="shared" si="16"/>
        <v>N/A</v>
      </c>
      <c r="AB46" s="65" t="str">
        <f t="shared" si="17"/>
        <v>No</v>
      </c>
      <c r="AC46" s="68" t="str">
        <f t="shared" si="18"/>
        <v>N/A</v>
      </c>
      <c r="AD46" s="65" t="str">
        <f t="shared" si="19"/>
        <v>No</v>
      </c>
      <c r="AE46" s="68" t="str">
        <f t="shared" si="20"/>
        <v>N/A</v>
      </c>
      <c r="AF46" s="66"/>
    </row>
    <row r="47" spans="1:32" hidden="1">
      <c r="A47" s="66" t="s">
        <v>20</v>
      </c>
      <c r="B47" s="66" t="s">
        <v>41</v>
      </c>
      <c r="C47" s="66" t="str" cm="1">
        <f t="array" ref="C47">_xlfn.IFNA(_xlfn.IFS(B47="Starter","Starters &amp; Sides",B47="Sides","Starters &amp; Sides"),B47)</f>
        <v>desserts</v>
      </c>
      <c r="D47" s="71" t="s">
        <v>3877</v>
      </c>
      <c r="E47" s="79">
        <v>6.25</v>
      </c>
      <c r="F47" s="18">
        <v>6.75</v>
      </c>
      <c r="G47" s="18">
        <v>6.95</v>
      </c>
      <c r="H47" s="18">
        <v>6.95</v>
      </c>
      <c r="I47" s="18">
        <v>7.95</v>
      </c>
      <c r="J47" s="18">
        <v>7.95</v>
      </c>
      <c r="K47" s="15">
        <v>7.95</v>
      </c>
      <c r="L47" s="15">
        <v>7.95</v>
      </c>
      <c r="M47" s="4">
        <v>8.4499999999999993</v>
      </c>
      <c r="N47" s="4">
        <v>8.4499999999999993</v>
      </c>
      <c r="O47" s="4">
        <v>8.4499999999999993</v>
      </c>
      <c r="P47" s="15"/>
      <c r="Q47" s="337"/>
      <c r="R47" s="15" t="str">
        <f t="shared" si="7"/>
        <v>No</v>
      </c>
      <c r="S47" s="15" t="str">
        <f t="shared" si="8"/>
        <v>No</v>
      </c>
      <c r="T47" s="221" t="str">
        <f t="shared" si="9"/>
        <v>No</v>
      </c>
      <c r="U47" s="223" t="str">
        <f t="shared" si="10"/>
        <v>N/A</v>
      </c>
      <c r="V47" s="221" t="str">
        <f t="shared" si="11"/>
        <v>No</v>
      </c>
      <c r="W47" s="223" t="str">
        <f t="shared" si="12"/>
        <v>N/A</v>
      </c>
      <c r="X47" s="221" t="str">
        <f t="shared" si="13"/>
        <v>No</v>
      </c>
      <c r="Y47" s="223" t="str">
        <f t="shared" si="14"/>
        <v>N/A</v>
      </c>
      <c r="Z47" s="222" t="str">
        <f t="shared" si="15"/>
        <v>No</v>
      </c>
      <c r="AA47" s="68" t="str">
        <f t="shared" si="16"/>
        <v>N/A</v>
      </c>
      <c r="AB47" s="65" t="str">
        <f t="shared" si="17"/>
        <v>No</v>
      </c>
      <c r="AC47" s="68" t="str">
        <f t="shared" si="18"/>
        <v>N/A</v>
      </c>
      <c r="AD47" s="65" t="str">
        <f t="shared" si="19"/>
        <v>No</v>
      </c>
      <c r="AE47" s="68" t="str">
        <f t="shared" si="20"/>
        <v>N/A</v>
      </c>
      <c r="AF47" s="66"/>
    </row>
    <row r="48" spans="1:32" hidden="1">
      <c r="A48" s="66" t="s">
        <v>20</v>
      </c>
      <c r="B48" s="66" t="s">
        <v>41</v>
      </c>
      <c r="C48" s="66" t="str" cm="1">
        <f t="array" ref="C48">_xlfn.IFNA(_xlfn.IFS(B48="Starter","Starters &amp; Sides",B48="Sides","Starters &amp; Sides"),B48)</f>
        <v>desserts</v>
      </c>
      <c r="D48" s="159" t="s">
        <v>3878</v>
      </c>
      <c r="E48" s="79"/>
      <c r="F48" s="18"/>
      <c r="G48" s="18"/>
      <c r="H48" s="18"/>
      <c r="I48" s="18"/>
      <c r="J48" s="18"/>
      <c r="K48" s="15"/>
      <c r="L48" s="4"/>
      <c r="M48" s="4">
        <v>8.5</v>
      </c>
      <c r="N48" s="4">
        <v>8.5</v>
      </c>
      <c r="O48" s="4">
        <v>8.5</v>
      </c>
      <c r="P48" s="15">
        <v>8.75</v>
      </c>
      <c r="Q48" s="337">
        <v>8.75</v>
      </c>
      <c r="R48" s="15" t="str">
        <f t="shared" si="7"/>
        <v>Yes</v>
      </c>
      <c r="S48" s="15" t="str">
        <f t="shared" si="8"/>
        <v>No</v>
      </c>
      <c r="T48" s="221" t="str">
        <f t="shared" si="9"/>
        <v>Yes</v>
      </c>
      <c r="U48" s="223">
        <f t="shared" si="10"/>
        <v>0</v>
      </c>
      <c r="V48" s="221" t="str">
        <f t="shared" si="11"/>
        <v>Yes</v>
      </c>
      <c r="W48" s="223">
        <f t="shared" si="12"/>
        <v>2.9411764705882248E-2</v>
      </c>
      <c r="X48" s="221" t="str">
        <f t="shared" si="13"/>
        <v>Yes</v>
      </c>
      <c r="Y48" s="223">
        <f t="shared" si="14"/>
        <v>2.9411764705882248E-2</v>
      </c>
      <c r="Z48" s="222" t="str">
        <f t="shared" si="15"/>
        <v>Yes</v>
      </c>
      <c r="AA48" s="68">
        <f t="shared" si="16"/>
        <v>2.9411764705882248E-2</v>
      </c>
      <c r="AB48" s="65" t="str">
        <f t="shared" si="17"/>
        <v>No</v>
      </c>
      <c r="AC48" s="68" t="str">
        <f t="shared" si="18"/>
        <v>N/A</v>
      </c>
      <c r="AD48" s="65" t="str">
        <f t="shared" si="19"/>
        <v>No</v>
      </c>
      <c r="AE48" s="68" t="str">
        <f t="shared" si="20"/>
        <v>N/A</v>
      </c>
      <c r="AF48" s="66"/>
    </row>
    <row r="49" spans="1:32" hidden="1">
      <c r="A49" s="66" t="s">
        <v>20</v>
      </c>
      <c r="B49" s="66" t="s">
        <v>41</v>
      </c>
      <c r="C49" s="66" t="str" cm="1">
        <f t="array" ref="C49">_xlfn.IFNA(_xlfn.IFS(B49="Starter","Starters &amp; Sides",B49="Sides","Starters &amp; Sides"),B49)</f>
        <v>desserts</v>
      </c>
      <c r="D49" s="71" t="s">
        <v>3879</v>
      </c>
      <c r="E49" s="79"/>
      <c r="F49" s="18"/>
      <c r="G49" s="18"/>
      <c r="H49" s="18">
        <v>4.95</v>
      </c>
      <c r="I49" s="18">
        <v>4.95</v>
      </c>
      <c r="J49" s="18">
        <v>4.95</v>
      </c>
      <c r="K49" s="15">
        <v>5.25</v>
      </c>
      <c r="L49" s="4">
        <v>5.25</v>
      </c>
      <c r="M49" s="4">
        <v>6</v>
      </c>
      <c r="N49" s="4"/>
      <c r="O49" s="4">
        <v>6</v>
      </c>
      <c r="P49" s="15"/>
      <c r="Q49" s="337"/>
      <c r="R49" s="15" t="str">
        <f t="shared" si="7"/>
        <v>No</v>
      </c>
      <c r="S49" s="15" t="str">
        <f t="shared" si="8"/>
        <v>No</v>
      </c>
      <c r="T49" s="221" t="str">
        <f t="shared" si="9"/>
        <v>No</v>
      </c>
      <c r="U49" s="223" t="str">
        <f t="shared" si="10"/>
        <v>N/A</v>
      </c>
      <c r="V49" s="221" t="str">
        <f t="shared" si="11"/>
        <v>No</v>
      </c>
      <c r="W49" s="223" t="str">
        <f t="shared" si="12"/>
        <v>N/A</v>
      </c>
      <c r="X49" s="221" t="str">
        <f t="shared" si="13"/>
        <v>No</v>
      </c>
      <c r="Y49" s="223" t="str">
        <f t="shared" si="14"/>
        <v>N/A</v>
      </c>
      <c r="Z49" s="222" t="str">
        <f t="shared" si="15"/>
        <v>No</v>
      </c>
      <c r="AA49" s="68" t="str">
        <f t="shared" si="16"/>
        <v>N/A</v>
      </c>
      <c r="AB49" s="65" t="str">
        <f t="shared" si="17"/>
        <v>No</v>
      </c>
      <c r="AC49" s="68" t="str">
        <f t="shared" si="18"/>
        <v>N/A</v>
      </c>
      <c r="AD49" s="65" t="str">
        <f t="shared" si="19"/>
        <v>No</v>
      </c>
      <c r="AE49" s="68" t="str">
        <f t="shared" si="20"/>
        <v>N/A</v>
      </c>
      <c r="AF49" s="66"/>
    </row>
    <row r="50" spans="1:32" hidden="1">
      <c r="A50" s="66" t="s">
        <v>20</v>
      </c>
      <c r="B50" s="66" t="s">
        <v>41</v>
      </c>
      <c r="C50" s="66" t="str" cm="1">
        <f t="array" ref="C50">_xlfn.IFNA(_xlfn.IFS(B50="Starter","Starters &amp; Sides",B50="Sides","Starters &amp; Sides"),B50)</f>
        <v>desserts</v>
      </c>
      <c r="D50" s="159" t="s">
        <v>3880</v>
      </c>
      <c r="E50" s="79"/>
      <c r="F50" s="18"/>
      <c r="G50" s="18"/>
      <c r="H50" s="18"/>
      <c r="I50" s="18"/>
      <c r="J50" s="18"/>
      <c r="K50" s="15"/>
      <c r="L50" s="4"/>
      <c r="M50" s="4">
        <v>8.25</v>
      </c>
      <c r="N50" s="4">
        <v>8.25</v>
      </c>
      <c r="O50" s="4">
        <v>8.25</v>
      </c>
      <c r="P50" s="15">
        <v>8.25</v>
      </c>
      <c r="Q50" s="337">
        <v>8.5</v>
      </c>
      <c r="R50" s="15" t="str">
        <f t="shared" si="7"/>
        <v>Yes</v>
      </c>
      <c r="S50" s="15" t="str">
        <f t="shared" si="8"/>
        <v>No</v>
      </c>
      <c r="T50" s="221" t="str">
        <f t="shared" si="9"/>
        <v>Yes</v>
      </c>
      <c r="U50" s="223">
        <f t="shared" si="10"/>
        <v>3.0303030303030276E-2</v>
      </c>
      <c r="V50" s="221" t="str">
        <f t="shared" si="11"/>
        <v>Yes</v>
      </c>
      <c r="W50" s="223">
        <f t="shared" si="12"/>
        <v>3.0303030303030276E-2</v>
      </c>
      <c r="X50" s="221" t="str">
        <f t="shared" si="13"/>
        <v>Yes</v>
      </c>
      <c r="Y50" s="223">
        <f t="shared" si="14"/>
        <v>3.0303030303030276E-2</v>
      </c>
      <c r="Z50" s="222" t="str">
        <f t="shared" si="15"/>
        <v>Yes</v>
      </c>
      <c r="AA50" s="68">
        <f t="shared" si="16"/>
        <v>3.0303030303030276E-2</v>
      </c>
      <c r="AB50" s="65" t="str">
        <f t="shared" si="17"/>
        <v>No</v>
      </c>
      <c r="AC50" s="68" t="str">
        <f t="shared" si="18"/>
        <v>N/A</v>
      </c>
      <c r="AD50" s="65" t="str">
        <f t="shared" si="19"/>
        <v>No</v>
      </c>
      <c r="AE50" s="68" t="str">
        <f t="shared" si="20"/>
        <v>N/A</v>
      </c>
      <c r="AF50" s="66"/>
    </row>
    <row r="51" spans="1:32" hidden="1">
      <c r="A51" s="66" t="s">
        <v>20</v>
      </c>
      <c r="B51" s="66" t="s">
        <v>41</v>
      </c>
      <c r="C51" s="66" t="str" cm="1">
        <f t="array" ref="C51">_xlfn.IFNA(_xlfn.IFS(B51="Starter","Starters &amp; Sides",B51="Sides","Starters &amp; Sides"),B51)</f>
        <v>desserts</v>
      </c>
      <c r="D51" s="159" t="s">
        <v>3881</v>
      </c>
      <c r="E51" s="79"/>
      <c r="F51" s="18"/>
      <c r="G51" s="18" t="s">
        <v>3882</v>
      </c>
      <c r="H51" s="18"/>
      <c r="I51" s="18">
        <v>7.95</v>
      </c>
      <c r="J51" s="18">
        <v>7.95</v>
      </c>
      <c r="K51" s="15">
        <v>7.95</v>
      </c>
      <c r="L51" s="4">
        <v>7.95</v>
      </c>
      <c r="M51" s="4">
        <v>8.4499999999999993</v>
      </c>
      <c r="N51" s="4">
        <v>8.4499999999999993</v>
      </c>
      <c r="O51" s="4">
        <v>8.4499999999999993</v>
      </c>
      <c r="P51" s="15">
        <v>8.4499999999999993</v>
      </c>
      <c r="Q51" s="337">
        <v>8.4499999999999993</v>
      </c>
      <c r="R51" s="15" t="str">
        <f t="shared" si="7"/>
        <v>Yes</v>
      </c>
      <c r="S51" s="15" t="str">
        <f t="shared" si="8"/>
        <v>No</v>
      </c>
      <c r="T51" s="221" t="str">
        <f t="shared" si="9"/>
        <v>Yes</v>
      </c>
      <c r="U51" s="223">
        <f t="shared" si="10"/>
        <v>0</v>
      </c>
      <c r="V51" s="221" t="str">
        <f t="shared" si="11"/>
        <v>Yes</v>
      </c>
      <c r="W51" s="223">
        <f t="shared" si="12"/>
        <v>0</v>
      </c>
      <c r="X51" s="221" t="str">
        <f t="shared" si="13"/>
        <v>Yes</v>
      </c>
      <c r="Y51" s="223">
        <f t="shared" si="14"/>
        <v>0</v>
      </c>
      <c r="Z51" s="222" t="str">
        <f t="shared" si="15"/>
        <v>Yes</v>
      </c>
      <c r="AA51" s="68">
        <f t="shared" si="16"/>
        <v>0</v>
      </c>
      <c r="AB51" s="65" t="str">
        <f t="shared" si="17"/>
        <v>Yes</v>
      </c>
      <c r="AC51" s="68">
        <f t="shared" si="18"/>
        <v>6.2893081761006275E-2</v>
      </c>
      <c r="AD51" s="65" t="str">
        <f t="shared" si="19"/>
        <v>No</v>
      </c>
      <c r="AE51" s="68" t="str">
        <f t="shared" si="20"/>
        <v>N/A</v>
      </c>
      <c r="AF51" s="66"/>
    </row>
    <row r="52" spans="1:32" hidden="1">
      <c r="A52" s="66" t="s">
        <v>20</v>
      </c>
      <c r="B52" s="66" t="s">
        <v>41</v>
      </c>
      <c r="C52" s="66" t="str" cm="1">
        <f t="array" ref="C52">_xlfn.IFNA(_xlfn.IFS(B52="Starter","Starters &amp; Sides",B52="Sides","Starters &amp; Sides"),B52)</f>
        <v>desserts</v>
      </c>
      <c r="D52" s="71" t="s">
        <v>3883</v>
      </c>
      <c r="E52" s="79"/>
      <c r="F52" s="18"/>
      <c r="G52" s="18"/>
      <c r="H52" s="18"/>
      <c r="I52" s="18"/>
      <c r="J52" s="18"/>
      <c r="K52" s="15"/>
      <c r="L52" s="4">
        <v>5.25</v>
      </c>
      <c r="M52" s="4"/>
      <c r="N52" s="4"/>
      <c r="O52" s="4"/>
      <c r="P52" s="15"/>
      <c r="Q52" s="337"/>
      <c r="R52" s="15" t="str">
        <f t="shared" si="7"/>
        <v>No</v>
      </c>
      <c r="S52" s="15" t="str">
        <f t="shared" si="8"/>
        <v>No</v>
      </c>
      <c r="T52" s="221" t="str">
        <f t="shared" si="9"/>
        <v>No</v>
      </c>
      <c r="U52" s="223" t="str">
        <f t="shared" si="10"/>
        <v>N/A</v>
      </c>
      <c r="V52" s="221" t="str">
        <f t="shared" si="11"/>
        <v>No</v>
      </c>
      <c r="W52" s="223" t="str">
        <f t="shared" si="12"/>
        <v>N/A</v>
      </c>
      <c r="X52" s="221" t="str">
        <f t="shared" si="13"/>
        <v>No</v>
      </c>
      <c r="Y52" s="223" t="str">
        <f t="shared" si="14"/>
        <v>N/A</v>
      </c>
      <c r="Z52" s="222" t="str">
        <f t="shared" si="15"/>
        <v>No</v>
      </c>
      <c r="AA52" s="68" t="str">
        <f t="shared" si="16"/>
        <v>N/A</v>
      </c>
      <c r="AB52" s="65" t="str">
        <f t="shared" si="17"/>
        <v>No</v>
      </c>
      <c r="AC52" s="68" t="str">
        <f t="shared" si="18"/>
        <v>N/A</v>
      </c>
      <c r="AD52" s="65" t="str">
        <f t="shared" si="19"/>
        <v>No</v>
      </c>
      <c r="AE52" s="68" t="str">
        <f t="shared" si="20"/>
        <v>N/A</v>
      </c>
      <c r="AF52" s="66"/>
    </row>
    <row r="53" spans="1:32" hidden="1">
      <c r="A53" s="66" t="s">
        <v>20</v>
      </c>
      <c r="B53" s="66" t="s">
        <v>41</v>
      </c>
      <c r="C53" s="66" t="str" cm="1">
        <f t="array" ref="C53">_xlfn.IFNA(_xlfn.IFS(B53="Starter","Starters &amp; Sides",B53="Sides","Starters &amp; Sides"),B53)</f>
        <v>desserts</v>
      </c>
      <c r="D53" s="71" t="s">
        <v>3884</v>
      </c>
      <c r="E53" s="79"/>
      <c r="F53" s="18"/>
      <c r="G53" s="18"/>
      <c r="H53" s="18">
        <v>7.5</v>
      </c>
      <c r="I53" s="18">
        <v>7.95</v>
      </c>
      <c r="J53" s="18">
        <v>7.95</v>
      </c>
      <c r="K53" s="15">
        <v>7.95</v>
      </c>
      <c r="L53" s="4">
        <v>7.95</v>
      </c>
      <c r="M53" s="4"/>
      <c r="N53" s="4"/>
      <c r="O53" s="4"/>
      <c r="P53" s="15"/>
      <c r="Q53" s="337"/>
      <c r="R53" s="15" t="str">
        <f t="shared" si="7"/>
        <v>No</v>
      </c>
      <c r="S53" s="15" t="str">
        <f t="shared" si="8"/>
        <v>No</v>
      </c>
      <c r="T53" s="221" t="str">
        <f t="shared" si="9"/>
        <v>No</v>
      </c>
      <c r="U53" s="223" t="str">
        <f t="shared" si="10"/>
        <v>N/A</v>
      </c>
      <c r="V53" s="221" t="str">
        <f t="shared" si="11"/>
        <v>No</v>
      </c>
      <c r="W53" s="223" t="str">
        <f t="shared" si="12"/>
        <v>N/A</v>
      </c>
      <c r="X53" s="221" t="str">
        <f t="shared" si="13"/>
        <v>No</v>
      </c>
      <c r="Y53" s="223" t="str">
        <f t="shared" si="14"/>
        <v>N/A</v>
      </c>
      <c r="Z53" s="222" t="str">
        <f t="shared" si="15"/>
        <v>No</v>
      </c>
      <c r="AA53" s="68" t="str">
        <f t="shared" si="16"/>
        <v>N/A</v>
      </c>
      <c r="AB53" s="65" t="str">
        <f t="shared" si="17"/>
        <v>No</v>
      </c>
      <c r="AC53" s="68" t="str">
        <f t="shared" si="18"/>
        <v>N/A</v>
      </c>
      <c r="AD53" s="65" t="str">
        <f t="shared" si="19"/>
        <v>No</v>
      </c>
      <c r="AE53" s="68" t="str">
        <f t="shared" si="20"/>
        <v>N/A</v>
      </c>
      <c r="AF53" s="66"/>
    </row>
    <row r="54" spans="1:32" hidden="1">
      <c r="A54" s="66" t="s">
        <v>20</v>
      </c>
      <c r="B54" s="66" t="s">
        <v>41</v>
      </c>
      <c r="C54" s="66" t="str" cm="1">
        <f t="array" ref="C54">_xlfn.IFNA(_xlfn.IFS(B54="Starter","Starters &amp; Sides",B54="Sides","Starters &amp; Sides"),B54)</f>
        <v>desserts</v>
      </c>
      <c r="D54" s="159" t="s">
        <v>3885</v>
      </c>
      <c r="E54" s="79"/>
      <c r="F54" s="18"/>
      <c r="G54" s="18"/>
      <c r="H54" s="18">
        <v>7.5</v>
      </c>
      <c r="I54" s="18">
        <v>7.95</v>
      </c>
      <c r="J54" s="18">
        <v>7.95</v>
      </c>
      <c r="K54" s="15">
        <v>7.95</v>
      </c>
      <c r="L54" s="4">
        <v>7.95</v>
      </c>
      <c r="M54" s="4">
        <v>8.4499999999999993</v>
      </c>
      <c r="N54" s="4">
        <v>8.4499999999999993</v>
      </c>
      <c r="O54" s="4">
        <v>8.4499999999999993</v>
      </c>
      <c r="P54" s="15">
        <v>8.4499999999999993</v>
      </c>
      <c r="Q54" s="337">
        <v>8.4499999999999993</v>
      </c>
      <c r="R54" s="15" t="str">
        <f t="shared" si="7"/>
        <v>Yes</v>
      </c>
      <c r="S54" s="15" t="str">
        <f t="shared" si="8"/>
        <v>No</v>
      </c>
      <c r="T54" s="221" t="str">
        <f t="shared" si="9"/>
        <v>Yes</v>
      </c>
      <c r="U54" s="223">
        <f t="shared" si="10"/>
        <v>0</v>
      </c>
      <c r="V54" s="221" t="str">
        <f t="shared" si="11"/>
        <v>Yes</v>
      </c>
      <c r="W54" s="223">
        <f t="shared" si="12"/>
        <v>0</v>
      </c>
      <c r="X54" s="221" t="str">
        <f t="shared" si="13"/>
        <v>Yes</v>
      </c>
      <c r="Y54" s="223">
        <f t="shared" si="14"/>
        <v>0</v>
      </c>
      <c r="Z54" s="222" t="str">
        <f t="shared" si="15"/>
        <v>Yes</v>
      </c>
      <c r="AA54" s="68">
        <f t="shared" si="16"/>
        <v>0</v>
      </c>
      <c r="AB54" s="65" t="str">
        <f t="shared" si="17"/>
        <v>Yes</v>
      </c>
      <c r="AC54" s="68">
        <f t="shared" si="18"/>
        <v>6.2893081761006275E-2</v>
      </c>
      <c r="AD54" s="65" t="str">
        <f t="shared" si="19"/>
        <v>No</v>
      </c>
      <c r="AE54" s="68" t="str">
        <f t="shared" si="20"/>
        <v>N/A</v>
      </c>
      <c r="AF54" s="66"/>
    </row>
    <row r="55" spans="1:32" hidden="1">
      <c r="A55" s="66" t="s">
        <v>20</v>
      </c>
      <c r="B55" s="66" t="s">
        <v>41</v>
      </c>
      <c r="C55" s="66" t="str" cm="1">
        <f t="array" ref="C55">_xlfn.IFNA(_xlfn.IFS(B55="Starter","Starters &amp; Sides",B55="Sides","Starters &amp; Sides"),B55)</f>
        <v>desserts</v>
      </c>
      <c r="D55" s="159" t="s">
        <v>279</v>
      </c>
      <c r="E55" s="79"/>
      <c r="F55" s="18"/>
      <c r="G55" s="18"/>
      <c r="H55" s="18">
        <v>6.95</v>
      </c>
      <c r="I55" s="18"/>
      <c r="J55" s="18"/>
      <c r="K55" s="15">
        <v>7.95</v>
      </c>
      <c r="L55" s="4">
        <v>7.95</v>
      </c>
      <c r="M55" s="4">
        <v>8.25</v>
      </c>
      <c r="N55" s="4">
        <v>8.25</v>
      </c>
      <c r="O55" s="4">
        <v>8.25</v>
      </c>
      <c r="P55" s="15">
        <v>8.25</v>
      </c>
      <c r="Q55" s="337">
        <v>8.75</v>
      </c>
      <c r="R55" s="15" t="str">
        <f t="shared" si="7"/>
        <v>Yes</v>
      </c>
      <c r="S55" s="15" t="str">
        <f t="shared" si="8"/>
        <v>No</v>
      </c>
      <c r="T55" s="221" t="str">
        <f t="shared" si="9"/>
        <v>Yes</v>
      </c>
      <c r="U55" s="223">
        <f t="shared" si="10"/>
        <v>6.0606060606060552E-2</v>
      </c>
      <c r="V55" s="221" t="str">
        <f t="shared" si="11"/>
        <v>Yes</v>
      </c>
      <c r="W55" s="223">
        <f t="shared" si="12"/>
        <v>6.0606060606060552E-2</v>
      </c>
      <c r="X55" s="221" t="str">
        <f t="shared" si="13"/>
        <v>Yes</v>
      </c>
      <c r="Y55" s="223">
        <f t="shared" si="14"/>
        <v>6.0606060606060552E-2</v>
      </c>
      <c r="Z55" s="222" t="str">
        <f t="shared" si="15"/>
        <v>Yes</v>
      </c>
      <c r="AA55" s="68">
        <f t="shared" si="16"/>
        <v>6.0606060606060552E-2</v>
      </c>
      <c r="AB55" s="65" t="str">
        <f t="shared" si="17"/>
        <v>Yes</v>
      </c>
      <c r="AC55" s="68">
        <f t="shared" si="18"/>
        <v>0.10062893081761004</v>
      </c>
      <c r="AD55" s="65" t="str">
        <f t="shared" si="19"/>
        <v>No</v>
      </c>
      <c r="AE55" s="68" t="str">
        <f t="shared" si="20"/>
        <v>N/A</v>
      </c>
      <c r="AF55" s="66"/>
    </row>
    <row r="56" spans="1:32" hidden="1">
      <c r="A56" s="66" t="s">
        <v>20</v>
      </c>
      <c r="B56" s="66" t="s">
        <v>41</v>
      </c>
      <c r="C56" s="66" t="str" cm="1">
        <f t="array" ref="C56">_xlfn.IFNA(_xlfn.IFS(B56="Starter","Starters &amp; Sides",B56="Sides","Starters &amp; Sides"),B56)</f>
        <v>desserts</v>
      </c>
      <c r="D56" s="71" t="s">
        <v>3886</v>
      </c>
      <c r="E56" s="79"/>
      <c r="F56" s="18"/>
      <c r="G56" s="18"/>
      <c r="H56" s="18"/>
      <c r="I56" s="18"/>
      <c r="J56" s="18"/>
      <c r="K56" s="15"/>
      <c r="L56" s="4"/>
      <c r="M56" s="4">
        <v>8.75</v>
      </c>
      <c r="N56" s="4">
        <v>8.75</v>
      </c>
      <c r="O56" s="4">
        <v>8.75</v>
      </c>
      <c r="P56" s="15">
        <v>8.75</v>
      </c>
      <c r="Q56" s="337"/>
      <c r="R56" s="15" t="str">
        <f t="shared" si="7"/>
        <v>No</v>
      </c>
      <c r="S56" s="15" t="str">
        <f t="shared" si="8"/>
        <v>No</v>
      </c>
      <c r="T56" s="221" t="str">
        <f t="shared" si="9"/>
        <v>No</v>
      </c>
      <c r="U56" s="223" t="str">
        <f t="shared" si="10"/>
        <v>N/A</v>
      </c>
      <c r="V56" s="221" t="str">
        <f t="shared" si="11"/>
        <v>No</v>
      </c>
      <c r="W56" s="223" t="str">
        <f t="shared" si="12"/>
        <v>N/A</v>
      </c>
      <c r="X56" s="221" t="str">
        <f t="shared" si="13"/>
        <v>No</v>
      </c>
      <c r="Y56" s="223" t="str">
        <f t="shared" si="14"/>
        <v>N/A</v>
      </c>
      <c r="Z56" s="222" t="str">
        <f t="shared" si="15"/>
        <v>No</v>
      </c>
      <c r="AA56" s="68" t="str">
        <f t="shared" si="16"/>
        <v>N/A</v>
      </c>
      <c r="AB56" s="65" t="str">
        <f t="shared" si="17"/>
        <v>No</v>
      </c>
      <c r="AC56" s="68" t="str">
        <f t="shared" si="18"/>
        <v>N/A</v>
      </c>
      <c r="AD56" s="65" t="str">
        <f t="shared" si="19"/>
        <v>No</v>
      </c>
      <c r="AE56" s="68" t="str">
        <f t="shared" si="20"/>
        <v>N/A</v>
      </c>
      <c r="AF56" s="66"/>
    </row>
    <row r="57" spans="1:32" hidden="1">
      <c r="A57" s="66" t="s">
        <v>20</v>
      </c>
      <c r="B57" s="66" t="s">
        <v>41</v>
      </c>
      <c r="C57" s="66" t="str" cm="1">
        <f t="array" ref="C57">_xlfn.IFNA(_xlfn.IFS(B57="Starter","Starters &amp; Sides",B57="Sides","Starters &amp; Sides"),B57)</f>
        <v>desserts</v>
      </c>
      <c r="D57" s="71" t="s">
        <v>3887</v>
      </c>
      <c r="E57" s="79"/>
      <c r="F57" s="18"/>
      <c r="G57" s="18"/>
      <c r="H57" s="18"/>
      <c r="I57" s="18">
        <v>7.25</v>
      </c>
      <c r="J57" s="18">
        <v>7.25</v>
      </c>
      <c r="K57" s="15">
        <v>7.5</v>
      </c>
      <c r="L57" s="4">
        <v>7.5</v>
      </c>
      <c r="M57" s="4"/>
      <c r="N57" s="4"/>
      <c r="O57" s="4"/>
      <c r="P57" s="15"/>
      <c r="Q57" s="337"/>
      <c r="R57" s="15" t="str">
        <f t="shared" si="7"/>
        <v>No</v>
      </c>
      <c r="S57" s="15" t="str">
        <f t="shared" si="8"/>
        <v>No</v>
      </c>
      <c r="T57" s="221" t="str">
        <f t="shared" si="9"/>
        <v>No</v>
      </c>
      <c r="U57" s="223" t="str">
        <f t="shared" si="10"/>
        <v>N/A</v>
      </c>
      <c r="V57" s="221" t="str">
        <f t="shared" si="11"/>
        <v>No</v>
      </c>
      <c r="W57" s="223" t="str">
        <f t="shared" si="12"/>
        <v>N/A</v>
      </c>
      <c r="X57" s="221" t="str">
        <f t="shared" si="13"/>
        <v>No</v>
      </c>
      <c r="Y57" s="223" t="str">
        <f t="shared" si="14"/>
        <v>N/A</v>
      </c>
      <c r="Z57" s="222" t="str">
        <f t="shared" si="15"/>
        <v>No</v>
      </c>
      <c r="AA57" s="68" t="str">
        <f t="shared" si="16"/>
        <v>N/A</v>
      </c>
      <c r="AB57" s="65" t="str">
        <f t="shared" si="17"/>
        <v>No</v>
      </c>
      <c r="AC57" s="68" t="str">
        <f t="shared" si="18"/>
        <v>N/A</v>
      </c>
      <c r="AD57" s="65" t="str">
        <f t="shared" si="19"/>
        <v>No</v>
      </c>
      <c r="AE57" s="68" t="str">
        <f t="shared" si="20"/>
        <v>N/A</v>
      </c>
      <c r="AF57" s="66"/>
    </row>
    <row r="58" spans="1:32" hidden="1">
      <c r="A58" s="66" t="s">
        <v>20</v>
      </c>
      <c r="B58" s="66" t="s">
        <v>41</v>
      </c>
      <c r="C58" s="66" t="str" cm="1">
        <f t="array" ref="C58">_xlfn.IFNA(_xlfn.IFS(B58="Starter","Starters &amp; Sides",B58="Sides","Starters &amp; Sides"),B58)</f>
        <v>desserts</v>
      </c>
      <c r="D58" s="159" t="s">
        <v>3888</v>
      </c>
      <c r="E58" s="79"/>
      <c r="F58" s="18"/>
      <c r="G58" s="18"/>
      <c r="H58" s="18"/>
      <c r="I58" s="18"/>
      <c r="J58" s="18"/>
      <c r="K58" s="15"/>
      <c r="L58" s="4"/>
      <c r="M58" s="4"/>
      <c r="N58" s="4"/>
      <c r="O58" s="4"/>
      <c r="P58" s="15"/>
      <c r="Q58" s="337">
        <v>6</v>
      </c>
      <c r="R58" s="15" t="str">
        <f t="shared" si="7"/>
        <v>Yes</v>
      </c>
      <c r="S58" s="15" t="str">
        <f t="shared" si="8"/>
        <v>Yes</v>
      </c>
      <c r="T58" s="221" t="str">
        <f t="shared" si="9"/>
        <v>No</v>
      </c>
      <c r="U58" s="223" t="str">
        <f t="shared" si="10"/>
        <v>N/A</v>
      </c>
      <c r="V58" s="221" t="str">
        <f t="shared" si="11"/>
        <v>No</v>
      </c>
      <c r="W58" s="223" t="str">
        <f t="shared" si="12"/>
        <v>N/A</v>
      </c>
      <c r="X58" s="221" t="str">
        <f t="shared" si="13"/>
        <v>No</v>
      </c>
      <c r="Y58" s="223" t="str">
        <f t="shared" si="14"/>
        <v>N/A</v>
      </c>
      <c r="Z58" s="222" t="str">
        <f t="shared" si="15"/>
        <v>No</v>
      </c>
      <c r="AA58" s="68" t="str">
        <f t="shared" si="16"/>
        <v>N/A</v>
      </c>
      <c r="AB58" s="65" t="str">
        <f t="shared" si="17"/>
        <v>No</v>
      </c>
      <c r="AC58" s="68" t="str">
        <f t="shared" si="18"/>
        <v>N/A</v>
      </c>
      <c r="AD58" s="65" t="str">
        <f t="shared" si="19"/>
        <v>No</v>
      </c>
      <c r="AE58" s="68" t="str">
        <f t="shared" si="20"/>
        <v>N/A</v>
      </c>
      <c r="AF58" s="66"/>
    </row>
    <row r="59" spans="1:32" hidden="1">
      <c r="A59" s="66" t="s">
        <v>20</v>
      </c>
      <c r="B59" s="66" t="s">
        <v>41</v>
      </c>
      <c r="C59" s="66" t="str" cm="1">
        <f t="array" ref="C59">_xlfn.IFNA(_xlfn.IFS(B59="Starter","Starters &amp; Sides",B59="Sides","Starters &amp; Sides"),B59)</f>
        <v>desserts</v>
      </c>
      <c r="D59" s="159" t="s">
        <v>3889</v>
      </c>
      <c r="E59" s="79"/>
      <c r="F59" s="18"/>
      <c r="G59" s="18"/>
      <c r="H59" s="18"/>
      <c r="I59" s="18"/>
      <c r="J59" s="18"/>
      <c r="K59" s="15"/>
      <c r="L59" s="4"/>
      <c r="M59" s="4"/>
      <c r="N59" s="4"/>
      <c r="O59" s="4"/>
      <c r="P59" s="15"/>
      <c r="Q59" s="337">
        <v>7.95</v>
      </c>
      <c r="R59" s="15" t="str">
        <f t="shared" si="7"/>
        <v>Yes</v>
      </c>
      <c r="S59" s="15" t="str">
        <f t="shared" si="8"/>
        <v>Yes</v>
      </c>
      <c r="T59" s="221" t="str">
        <f t="shared" si="9"/>
        <v>No</v>
      </c>
      <c r="U59" s="223" t="str">
        <f t="shared" si="10"/>
        <v>N/A</v>
      </c>
      <c r="V59" s="221" t="str">
        <f t="shared" si="11"/>
        <v>No</v>
      </c>
      <c r="W59" s="223" t="str">
        <f t="shared" si="12"/>
        <v>N/A</v>
      </c>
      <c r="X59" s="221" t="str">
        <f t="shared" si="13"/>
        <v>No</v>
      </c>
      <c r="Y59" s="223" t="str">
        <f t="shared" si="14"/>
        <v>N/A</v>
      </c>
      <c r="Z59" s="222" t="str">
        <f t="shared" si="15"/>
        <v>No</v>
      </c>
      <c r="AA59" s="68" t="str">
        <f t="shared" si="16"/>
        <v>N/A</v>
      </c>
      <c r="AB59" s="65" t="str">
        <f t="shared" si="17"/>
        <v>No</v>
      </c>
      <c r="AC59" s="68" t="str">
        <f t="shared" si="18"/>
        <v>N/A</v>
      </c>
      <c r="AD59" s="65" t="str">
        <f t="shared" si="19"/>
        <v>No</v>
      </c>
      <c r="AE59" s="68" t="str">
        <f t="shared" si="20"/>
        <v>N/A</v>
      </c>
      <c r="AF59" s="66"/>
    </row>
    <row r="60" spans="1:32" hidden="1">
      <c r="A60" s="66" t="s">
        <v>20</v>
      </c>
      <c r="B60" s="66" t="s">
        <v>41</v>
      </c>
      <c r="C60" s="66" t="str" cm="1">
        <f t="array" ref="C60">_xlfn.IFNA(_xlfn.IFS(B60="Starter","Starters &amp; Sides",B60="Sides","Starters &amp; Sides"),B60)</f>
        <v>desserts</v>
      </c>
      <c r="D60" s="159" t="s">
        <v>3890</v>
      </c>
      <c r="E60" s="79"/>
      <c r="F60" s="18"/>
      <c r="G60" s="18"/>
      <c r="H60" s="18"/>
      <c r="I60" s="18"/>
      <c r="J60" s="18"/>
      <c r="K60" s="15"/>
      <c r="L60" s="4"/>
      <c r="M60" s="4"/>
      <c r="N60" s="4"/>
      <c r="O60" s="4"/>
      <c r="P60" s="15"/>
      <c r="Q60" s="337">
        <v>8.25</v>
      </c>
      <c r="R60" s="15" t="str">
        <f t="shared" si="7"/>
        <v>Yes</v>
      </c>
      <c r="S60" s="15" t="str">
        <f t="shared" si="8"/>
        <v>Yes</v>
      </c>
      <c r="T60" s="221" t="str">
        <f t="shared" si="9"/>
        <v>No</v>
      </c>
      <c r="U60" s="223" t="str">
        <f t="shared" si="10"/>
        <v>N/A</v>
      </c>
      <c r="V60" s="221" t="str">
        <f t="shared" si="11"/>
        <v>No</v>
      </c>
      <c r="W60" s="223" t="str">
        <f t="shared" si="12"/>
        <v>N/A</v>
      </c>
      <c r="X60" s="221" t="str">
        <f t="shared" si="13"/>
        <v>No</v>
      </c>
      <c r="Y60" s="223" t="str">
        <f t="shared" si="14"/>
        <v>N/A</v>
      </c>
      <c r="Z60" s="222" t="str">
        <f t="shared" si="15"/>
        <v>No</v>
      </c>
      <c r="AA60" s="68" t="str">
        <f t="shared" si="16"/>
        <v>N/A</v>
      </c>
      <c r="AB60" s="65" t="str">
        <f t="shared" si="17"/>
        <v>No</v>
      </c>
      <c r="AC60" s="68" t="str">
        <f t="shared" si="18"/>
        <v>N/A</v>
      </c>
      <c r="AD60" s="65" t="str">
        <f t="shared" si="19"/>
        <v>No</v>
      </c>
      <c r="AE60" s="68" t="str">
        <f t="shared" si="20"/>
        <v>N/A</v>
      </c>
      <c r="AF60" s="66"/>
    </row>
    <row r="61" spans="1:32" hidden="1">
      <c r="A61" s="66" t="s">
        <v>20</v>
      </c>
      <c r="B61" s="66" t="s">
        <v>41</v>
      </c>
      <c r="C61" s="66" t="str" cm="1">
        <f t="array" ref="C61">_xlfn.IFNA(_xlfn.IFS(B61="Starter","Starters &amp; Sides",B61="Sides","Starters &amp; Sides"),B61)</f>
        <v>desserts</v>
      </c>
      <c r="D61" s="159" t="s">
        <v>3891</v>
      </c>
      <c r="E61" s="79"/>
      <c r="F61" s="18"/>
      <c r="G61" s="18"/>
      <c r="H61" s="18"/>
      <c r="I61" s="18"/>
      <c r="J61" s="18"/>
      <c r="K61" s="15"/>
      <c r="L61" s="4"/>
      <c r="M61" s="4"/>
      <c r="N61" s="4"/>
      <c r="O61" s="4"/>
      <c r="P61" s="15"/>
      <c r="Q61" s="337">
        <v>7.95</v>
      </c>
      <c r="R61" s="15" t="str">
        <f t="shared" si="7"/>
        <v>Yes</v>
      </c>
      <c r="S61" s="15" t="str">
        <f t="shared" si="8"/>
        <v>Yes</v>
      </c>
      <c r="T61" s="221" t="str">
        <f t="shared" si="9"/>
        <v>No</v>
      </c>
      <c r="U61" s="223" t="str">
        <f t="shared" si="10"/>
        <v>N/A</v>
      </c>
      <c r="V61" s="221" t="str">
        <f t="shared" si="11"/>
        <v>No</v>
      </c>
      <c r="W61" s="223" t="str">
        <f t="shared" si="12"/>
        <v>N/A</v>
      </c>
      <c r="X61" s="221" t="str">
        <f t="shared" si="13"/>
        <v>No</v>
      </c>
      <c r="Y61" s="223" t="str">
        <f t="shared" si="14"/>
        <v>N/A</v>
      </c>
      <c r="Z61" s="222" t="str">
        <f t="shared" si="15"/>
        <v>No</v>
      </c>
      <c r="AA61" s="68" t="str">
        <f t="shared" si="16"/>
        <v>N/A</v>
      </c>
      <c r="AB61" s="65" t="str">
        <f t="shared" si="17"/>
        <v>No</v>
      </c>
      <c r="AC61" s="68" t="str">
        <f t="shared" si="18"/>
        <v>N/A</v>
      </c>
      <c r="AD61" s="65" t="str">
        <f t="shared" si="19"/>
        <v>No</v>
      </c>
      <c r="AE61" s="68" t="str">
        <f t="shared" si="20"/>
        <v>N/A</v>
      </c>
      <c r="AF61" s="66"/>
    </row>
    <row r="62" spans="1:32" hidden="1">
      <c r="A62" s="66" t="s">
        <v>20</v>
      </c>
      <c r="B62" s="66" t="s">
        <v>41</v>
      </c>
      <c r="C62" s="66" t="str" cm="1">
        <f t="array" ref="C62">_xlfn.IFNA(_xlfn.IFS(B62="Starter","Starters &amp; Sides",B62="Sides","Starters &amp; Sides"),B62)</f>
        <v>desserts</v>
      </c>
      <c r="D62" s="71" t="s">
        <v>3892</v>
      </c>
      <c r="E62" s="79"/>
      <c r="F62" s="18"/>
      <c r="G62" s="18"/>
      <c r="H62" s="18">
        <v>6.95</v>
      </c>
      <c r="I62" s="18">
        <v>7.25</v>
      </c>
      <c r="J62" s="18">
        <v>7.25</v>
      </c>
      <c r="K62" s="15">
        <v>7.5</v>
      </c>
      <c r="L62" s="4">
        <v>7.5</v>
      </c>
      <c r="M62" s="4"/>
      <c r="N62" s="4"/>
      <c r="O62" s="4"/>
      <c r="P62" s="15"/>
      <c r="Q62" s="337"/>
      <c r="R62" s="15" t="str">
        <f t="shared" si="7"/>
        <v>No</v>
      </c>
      <c r="S62" s="15" t="str">
        <f t="shared" si="8"/>
        <v>No</v>
      </c>
      <c r="T62" s="221" t="str">
        <f t="shared" si="9"/>
        <v>No</v>
      </c>
      <c r="U62" s="223" t="str">
        <f t="shared" si="10"/>
        <v>N/A</v>
      </c>
      <c r="V62" s="221" t="str">
        <f t="shared" si="11"/>
        <v>No</v>
      </c>
      <c r="W62" s="223" t="str">
        <f t="shared" si="12"/>
        <v>N/A</v>
      </c>
      <c r="X62" s="221" t="str">
        <f t="shared" si="13"/>
        <v>No</v>
      </c>
      <c r="Y62" s="223" t="str">
        <f t="shared" si="14"/>
        <v>N/A</v>
      </c>
      <c r="Z62" s="222" t="str">
        <f t="shared" si="15"/>
        <v>No</v>
      </c>
      <c r="AA62" s="68" t="str">
        <f t="shared" si="16"/>
        <v>N/A</v>
      </c>
      <c r="AB62" s="65" t="str">
        <f t="shared" si="17"/>
        <v>No</v>
      </c>
      <c r="AC62" s="68" t="str">
        <f t="shared" si="18"/>
        <v>N/A</v>
      </c>
      <c r="AD62" s="65" t="str">
        <f t="shared" si="19"/>
        <v>No</v>
      </c>
      <c r="AE62" s="68" t="str">
        <f t="shared" si="20"/>
        <v>N/A</v>
      </c>
      <c r="AF62" s="66"/>
    </row>
    <row r="63" spans="1:32" hidden="1">
      <c r="A63" s="66" t="s">
        <v>20</v>
      </c>
      <c r="B63" s="66" t="s">
        <v>41</v>
      </c>
      <c r="C63" s="66" t="str" cm="1">
        <f t="array" ref="C63">_xlfn.IFNA(_xlfn.IFS(B63="Starter","Starters &amp; Sides",B63="Sides","Starters &amp; Sides"),B63)</f>
        <v>desserts</v>
      </c>
      <c r="D63" s="159" t="s">
        <v>407</v>
      </c>
      <c r="E63" s="79">
        <v>5.95</v>
      </c>
      <c r="F63" s="18">
        <v>6.75</v>
      </c>
      <c r="G63" s="18">
        <v>6.95</v>
      </c>
      <c r="H63" s="18">
        <v>6.95</v>
      </c>
      <c r="I63" s="18">
        <v>7.25</v>
      </c>
      <c r="J63" s="18">
        <v>7.25</v>
      </c>
      <c r="K63" s="15">
        <v>7.95</v>
      </c>
      <c r="L63" s="4">
        <v>7.95</v>
      </c>
      <c r="M63" s="4">
        <v>8.25</v>
      </c>
      <c r="N63" s="4">
        <v>8.25</v>
      </c>
      <c r="O63" s="4">
        <v>8.25</v>
      </c>
      <c r="P63" s="15">
        <v>8.25</v>
      </c>
      <c r="Q63" s="337">
        <v>8.25</v>
      </c>
      <c r="R63" s="15" t="str">
        <f t="shared" si="7"/>
        <v>Yes</v>
      </c>
      <c r="S63" s="15" t="str">
        <f t="shared" si="8"/>
        <v>No</v>
      </c>
      <c r="T63" s="221" t="str">
        <f t="shared" si="9"/>
        <v>Yes</v>
      </c>
      <c r="U63" s="223">
        <f t="shared" si="10"/>
        <v>0</v>
      </c>
      <c r="V63" s="221" t="str">
        <f t="shared" si="11"/>
        <v>Yes</v>
      </c>
      <c r="W63" s="223">
        <f t="shared" si="12"/>
        <v>0</v>
      </c>
      <c r="X63" s="221" t="str">
        <f t="shared" si="13"/>
        <v>Yes</v>
      </c>
      <c r="Y63" s="223">
        <f t="shared" si="14"/>
        <v>0</v>
      </c>
      <c r="Z63" s="222" t="str">
        <f t="shared" si="15"/>
        <v>Yes</v>
      </c>
      <c r="AA63" s="68">
        <f t="shared" si="16"/>
        <v>0</v>
      </c>
      <c r="AB63" s="65" t="str">
        <f t="shared" si="17"/>
        <v>Yes</v>
      </c>
      <c r="AC63" s="68">
        <f t="shared" si="18"/>
        <v>3.7735849056603765E-2</v>
      </c>
      <c r="AD63" s="65" t="str">
        <f t="shared" si="19"/>
        <v>Yes</v>
      </c>
      <c r="AE63" s="68">
        <f t="shared" si="20"/>
        <v>0.38655462184873945</v>
      </c>
      <c r="AF63" s="66"/>
    </row>
    <row r="64" spans="1:32" hidden="1">
      <c r="A64" s="66" t="s">
        <v>20</v>
      </c>
      <c r="B64" s="66" t="s">
        <v>41</v>
      </c>
      <c r="C64" s="66" t="str" cm="1">
        <f t="array" ref="C64">_xlfn.IFNA(_xlfn.IFS(B64="Starter","Starters &amp; Sides",B64="Sides","Starters &amp; Sides"),B64)</f>
        <v>desserts</v>
      </c>
      <c r="D64" s="159" t="s">
        <v>3893</v>
      </c>
      <c r="E64" s="79"/>
      <c r="F64" s="18"/>
      <c r="G64" s="18"/>
      <c r="H64" s="18"/>
      <c r="I64" s="18"/>
      <c r="J64" s="18"/>
      <c r="K64" s="15"/>
      <c r="L64" s="4"/>
      <c r="M64" s="4"/>
      <c r="N64" s="4"/>
      <c r="O64" s="4"/>
      <c r="P64" s="15"/>
      <c r="Q64" s="337">
        <v>13.5</v>
      </c>
      <c r="R64" s="15" t="str">
        <f>IF(COUNTA(Q64)=1,"Yes","No")</f>
        <v>Yes</v>
      </c>
      <c r="S64" s="15" t="str">
        <f>IF(AND(T64="No",R64="Yes"),"Yes","No")</f>
        <v>Yes</v>
      </c>
      <c r="T64" s="221" t="str">
        <f>IF(COUNTA(P64:Q64)=2,"Yes","No")</f>
        <v>No</v>
      </c>
      <c r="U64" s="223" t="str">
        <f>IF(T64="Yes",Q64/P64-1,"N/A")</f>
        <v>N/A</v>
      </c>
      <c r="V64" s="221" t="str">
        <f>IF(COUNTA(O64:Q64)=3,"Yes","No")</f>
        <v>No</v>
      </c>
      <c r="W64" s="223" t="str">
        <f>IF(V64="Yes",Q64/O64-1,"N/A")</f>
        <v>N/A</v>
      </c>
      <c r="X64" s="221" t="str">
        <f>IF(COUNTA(N64:Q64)=4,"Yes","No")</f>
        <v>No</v>
      </c>
      <c r="Y64" s="223" t="str">
        <f>IF(X64="Yes",Q64/N64-1,"N/A")</f>
        <v>N/A</v>
      </c>
      <c r="Z64" s="222" t="str">
        <f>IF(COUNTA(M64:Q64)=5,"Yes","No")</f>
        <v>No</v>
      </c>
      <c r="AA64" s="68" t="str">
        <f>IF(Z64="Yes",Q64/M64-1,"N/A")</f>
        <v>N/A</v>
      </c>
      <c r="AB64" s="65" t="str">
        <f>IF(COUNTA(L64:Q64)=6,"Yes","No")</f>
        <v>No</v>
      </c>
      <c r="AC64" s="68" t="str">
        <f>IF(AB64="Yes",Q64/L64-1,"N/A")</f>
        <v>N/A</v>
      </c>
      <c r="AD64" s="65" t="str">
        <f>IF(COUNTA(E64:Q64)=13,"Yes","No")</f>
        <v>No</v>
      </c>
      <c r="AE64" s="68" t="str">
        <f>IF(AD64="Yes",Q64/E64-1,"N/A")</f>
        <v>N/A</v>
      </c>
      <c r="AF64" s="66"/>
    </row>
    <row r="65" spans="1:32" hidden="1">
      <c r="A65" s="66" t="s">
        <v>20</v>
      </c>
      <c r="B65" s="66" t="s">
        <v>41</v>
      </c>
      <c r="C65" s="66" t="str" cm="1">
        <f t="array" ref="C65">_xlfn.IFNA(_xlfn.IFS(B65="Starter","Starters &amp; Sides",B65="Sides","Starters &amp; Sides"),B65)</f>
        <v>desserts</v>
      </c>
      <c r="D65" s="159" t="s">
        <v>3894</v>
      </c>
      <c r="E65" s="79"/>
      <c r="F65" s="18"/>
      <c r="G65" s="18"/>
      <c r="H65" s="18"/>
      <c r="I65" s="18"/>
      <c r="J65" s="18"/>
      <c r="K65" s="15"/>
      <c r="L65" s="4"/>
      <c r="M65" s="4"/>
      <c r="N65" s="4"/>
      <c r="O65" s="4"/>
      <c r="P65" s="15"/>
      <c r="Q65" s="337">
        <v>8.25</v>
      </c>
      <c r="R65" s="15" t="str">
        <f>IF(COUNTA(Q65)=1,"Yes","No")</f>
        <v>Yes</v>
      </c>
      <c r="S65" s="15" t="str">
        <f>IF(AND(T65="No",R65="Yes"),"Yes","No")</f>
        <v>Yes</v>
      </c>
      <c r="T65" s="221" t="str">
        <f>IF(COUNTA(P65:Q65)=2,"Yes","No")</f>
        <v>No</v>
      </c>
      <c r="U65" s="223" t="str">
        <f>IF(T65="Yes",Q65/P65-1,"N/A")</f>
        <v>N/A</v>
      </c>
      <c r="V65" s="221" t="str">
        <f>IF(COUNTA(O65:Q65)=3,"Yes","No")</f>
        <v>No</v>
      </c>
      <c r="W65" s="223" t="str">
        <f>IF(V65="Yes",Q65/O65-1,"N/A")</f>
        <v>N/A</v>
      </c>
      <c r="X65" s="221" t="str">
        <f>IF(COUNTA(N65:Q65)=4,"Yes","No")</f>
        <v>No</v>
      </c>
      <c r="Y65" s="223" t="str">
        <f>IF(X65="Yes",Q65/N65-1,"N/A")</f>
        <v>N/A</v>
      </c>
      <c r="Z65" s="222" t="str">
        <f>IF(COUNTA(M65:Q65)=5,"Yes","No")</f>
        <v>No</v>
      </c>
      <c r="AA65" s="68" t="str">
        <f>IF(Z65="Yes",Q65/M65-1,"N/A")</f>
        <v>N/A</v>
      </c>
      <c r="AB65" s="65" t="str">
        <f>IF(COUNTA(L65:Q65)=6,"Yes","No")</f>
        <v>No</v>
      </c>
      <c r="AC65" s="68" t="str">
        <f>IF(AB65="Yes",Q65/L65-1,"N/A")</f>
        <v>N/A</v>
      </c>
      <c r="AD65" s="65" t="str">
        <f>IF(COUNTA(E65:Q65)=13,"Yes","No")</f>
        <v>No</v>
      </c>
      <c r="AE65" s="68" t="str">
        <f>IF(AD65="Yes",Q65/E65-1,"N/A")</f>
        <v>N/A</v>
      </c>
      <c r="AF65" s="66"/>
    </row>
    <row r="66" spans="1:32" hidden="1">
      <c r="A66" s="66" t="s">
        <v>20</v>
      </c>
      <c r="B66" s="66" t="s">
        <v>41</v>
      </c>
      <c r="C66" s="66" t="str" cm="1">
        <f t="array" ref="C66">_xlfn.IFNA(_xlfn.IFS(B66="Starter","Starters &amp; Sides",B66="Sides","Starters &amp; Sides"),B66)</f>
        <v>desserts</v>
      </c>
      <c r="D66" s="71" t="s">
        <v>3895</v>
      </c>
      <c r="E66" s="79">
        <v>6.25</v>
      </c>
      <c r="F66" s="18">
        <v>6.75</v>
      </c>
      <c r="G66" s="18">
        <v>6.95</v>
      </c>
      <c r="H66" s="18">
        <v>0</v>
      </c>
      <c r="I66" s="18"/>
      <c r="J66" s="18"/>
      <c r="K66" s="15"/>
      <c r="L66" s="4"/>
      <c r="M66" s="4"/>
      <c r="N66" s="4"/>
      <c r="O66" s="4"/>
      <c r="P66" s="15"/>
      <c r="Q66" s="337"/>
      <c r="R66" s="15" t="str">
        <f t="shared" si="7"/>
        <v>No</v>
      </c>
      <c r="S66" s="15" t="str">
        <f t="shared" si="8"/>
        <v>No</v>
      </c>
      <c r="T66" s="221" t="str">
        <f t="shared" si="9"/>
        <v>No</v>
      </c>
      <c r="U66" s="223" t="str">
        <f t="shared" si="10"/>
        <v>N/A</v>
      </c>
      <c r="V66" s="221" t="str">
        <f t="shared" si="11"/>
        <v>No</v>
      </c>
      <c r="W66" s="223" t="str">
        <f t="shared" si="12"/>
        <v>N/A</v>
      </c>
      <c r="X66" s="221" t="str">
        <f t="shared" si="13"/>
        <v>No</v>
      </c>
      <c r="Y66" s="223" t="str">
        <f t="shared" si="14"/>
        <v>N/A</v>
      </c>
      <c r="Z66" s="222" t="str">
        <f t="shared" si="15"/>
        <v>No</v>
      </c>
      <c r="AA66" s="68" t="str">
        <f t="shared" si="16"/>
        <v>N/A</v>
      </c>
      <c r="AB66" s="65" t="str">
        <f t="shared" si="17"/>
        <v>No</v>
      </c>
      <c r="AC66" s="68" t="str">
        <f t="shared" si="18"/>
        <v>N/A</v>
      </c>
      <c r="AD66" s="65" t="str">
        <f t="shared" si="19"/>
        <v>No</v>
      </c>
      <c r="AE66" s="68" t="str">
        <f t="shared" si="20"/>
        <v>N/A</v>
      </c>
      <c r="AF66" s="66"/>
    </row>
    <row r="67" spans="1:32" ht="14.5" hidden="1" customHeight="1">
      <c r="A67" s="66" t="s">
        <v>20</v>
      </c>
      <c r="B67" s="66" t="s">
        <v>28</v>
      </c>
      <c r="C67" s="66" t="str" cm="1">
        <f t="array" ref="C67">_xlfn.IFNA(_xlfn.IFS(B67="Starter","Starters &amp; Sides",B67="Sides","Starters &amp; Sides"),B67)</f>
        <v>Drinks</v>
      </c>
      <c r="D67" s="71" t="s">
        <v>3896</v>
      </c>
      <c r="E67" s="79">
        <v>2.95</v>
      </c>
      <c r="F67" s="18">
        <v>3.25</v>
      </c>
      <c r="G67" s="18">
        <v>3.25</v>
      </c>
      <c r="H67" s="18">
        <v>3.25</v>
      </c>
      <c r="I67" s="18">
        <v>3.5</v>
      </c>
      <c r="J67" s="18">
        <v>3.75</v>
      </c>
      <c r="K67" s="15">
        <v>3.75</v>
      </c>
      <c r="L67" s="4">
        <v>3.75</v>
      </c>
      <c r="M67" s="4"/>
      <c r="N67" s="4"/>
      <c r="O67" s="4"/>
      <c r="P67" s="15"/>
      <c r="Q67" s="337"/>
      <c r="R67" s="15" t="str">
        <f t="shared" si="7"/>
        <v>No</v>
      </c>
      <c r="S67" s="15" t="str">
        <f t="shared" si="8"/>
        <v>No</v>
      </c>
      <c r="T67" s="221" t="str">
        <f t="shared" si="9"/>
        <v>No</v>
      </c>
      <c r="U67" s="223" t="str">
        <f t="shared" si="10"/>
        <v>N/A</v>
      </c>
      <c r="V67" s="221" t="str">
        <f t="shared" si="11"/>
        <v>No</v>
      </c>
      <c r="W67" s="223" t="str">
        <f t="shared" si="12"/>
        <v>N/A</v>
      </c>
      <c r="X67" s="221" t="str">
        <f t="shared" si="13"/>
        <v>No</v>
      </c>
      <c r="Y67" s="223" t="str">
        <f t="shared" si="14"/>
        <v>N/A</v>
      </c>
      <c r="Z67" s="222" t="str">
        <f t="shared" si="15"/>
        <v>No</v>
      </c>
      <c r="AA67" s="68" t="str">
        <f t="shared" si="16"/>
        <v>N/A</v>
      </c>
      <c r="AB67" s="65" t="str">
        <f t="shared" si="17"/>
        <v>No</v>
      </c>
      <c r="AC67" s="68" t="str">
        <f t="shared" si="18"/>
        <v>N/A</v>
      </c>
      <c r="AD67" s="65" t="str">
        <f t="shared" si="19"/>
        <v>No</v>
      </c>
      <c r="AE67" s="68" t="str">
        <f t="shared" si="20"/>
        <v>N/A</v>
      </c>
      <c r="AF67" s="66"/>
    </row>
    <row r="68" spans="1:32" hidden="1">
      <c r="A68" s="66" t="s">
        <v>20</v>
      </c>
      <c r="B68" s="66" t="s">
        <v>28</v>
      </c>
      <c r="C68" s="66" t="str" cm="1">
        <f t="array" ref="C68">_xlfn.IFNA(_xlfn.IFS(B68="Starter","Starters &amp; Sides",B68="Sides","Starters &amp; Sides"),B68)</f>
        <v>Drinks</v>
      </c>
      <c r="D68" s="159" t="s">
        <v>3897</v>
      </c>
      <c r="E68" s="79"/>
      <c r="F68" s="18"/>
      <c r="G68" s="18"/>
      <c r="H68" s="18">
        <v>9</v>
      </c>
      <c r="I68" s="18">
        <v>9</v>
      </c>
      <c r="J68" s="18">
        <v>9</v>
      </c>
      <c r="K68" s="15">
        <v>9</v>
      </c>
      <c r="L68" s="4">
        <v>9</v>
      </c>
      <c r="M68" s="4">
        <v>10</v>
      </c>
      <c r="N68" s="4">
        <v>10</v>
      </c>
      <c r="O68" s="4">
        <v>10</v>
      </c>
      <c r="P68" s="15">
        <v>10</v>
      </c>
      <c r="Q68" s="337">
        <v>10</v>
      </c>
      <c r="R68" s="15" t="str">
        <f t="shared" si="7"/>
        <v>Yes</v>
      </c>
      <c r="S68" s="15" t="str">
        <f t="shared" si="8"/>
        <v>No</v>
      </c>
      <c r="T68" s="221" t="str">
        <f t="shared" si="9"/>
        <v>Yes</v>
      </c>
      <c r="U68" s="223">
        <f t="shared" si="10"/>
        <v>0</v>
      </c>
      <c r="V68" s="221" t="str">
        <f t="shared" si="11"/>
        <v>Yes</v>
      </c>
      <c r="W68" s="223">
        <f t="shared" si="12"/>
        <v>0</v>
      </c>
      <c r="X68" s="221" t="str">
        <f t="shared" si="13"/>
        <v>Yes</v>
      </c>
      <c r="Y68" s="223">
        <f t="shared" si="14"/>
        <v>0</v>
      </c>
      <c r="Z68" s="222" t="str">
        <f t="shared" si="15"/>
        <v>Yes</v>
      </c>
      <c r="AA68" s="68">
        <f t="shared" si="16"/>
        <v>0</v>
      </c>
      <c r="AB68" s="65" t="str">
        <f t="shared" si="17"/>
        <v>Yes</v>
      </c>
      <c r="AC68" s="68">
        <f t="shared" si="18"/>
        <v>0.11111111111111116</v>
      </c>
      <c r="AD68" s="65" t="str">
        <f t="shared" si="19"/>
        <v>No</v>
      </c>
      <c r="AE68" s="68" t="str">
        <f t="shared" si="20"/>
        <v>N/A</v>
      </c>
      <c r="AF68" s="66"/>
    </row>
    <row r="69" spans="1:32" hidden="1">
      <c r="A69" s="66" t="s">
        <v>20</v>
      </c>
      <c r="B69" s="66" t="s">
        <v>28</v>
      </c>
      <c r="C69" s="66" t="str" cm="1">
        <f t="array" ref="C69">_xlfn.IFNA(_xlfn.IFS(B69="Starter","Starters &amp; Sides",B69="Sides","Starters &amp; Sides"),B69)</f>
        <v>Drinks</v>
      </c>
      <c r="D69" s="159" t="s">
        <v>524</v>
      </c>
      <c r="E69" s="79">
        <v>2.75</v>
      </c>
      <c r="F69" s="18">
        <v>2.95</v>
      </c>
      <c r="G69" s="18">
        <v>2.95</v>
      </c>
      <c r="H69" s="18">
        <v>2.95</v>
      </c>
      <c r="I69" s="18">
        <v>2.95</v>
      </c>
      <c r="J69" s="18">
        <v>2.75</v>
      </c>
      <c r="K69" s="15">
        <v>2.95</v>
      </c>
      <c r="L69" s="4">
        <v>2.95</v>
      </c>
      <c r="M69" s="4">
        <v>3.5</v>
      </c>
      <c r="N69" s="4"/>
      <c r="O69" s="4"/>
      <c r="P69" s="15">
        <v>3.25</v>
      </c>
      <c r="Q69" s="337">
        <v>3.5</v>
      </c>
      <c r="R69" s="15" t="str">
        <f t="shared" si="7"/>
        <v>Yes</v>
      </c>
      <c r="S69" s="15" t="str">
        <f t="shared" si="8"/>
        <v>No</v>
      </c>
      <c r="T69" s="221" t="str">
        <f t="shared" si="9"/>
        <v>Yes</v>
      </c>
      <c r="U69" s="223">
        <f t="shared" si="10"/>
        <v>7.6923076923076872E-2</v>
      </c>
      <c r="V69" s="221" t="str">
        <f t="shared" si="11"/>
        <v>No</v>
      </c>
      <c r="W69" s="223" t="str">
        <f t="shared" si="12"/>
        <v>N/A</v>
      </c>
      <c r="X69" s="221" t="str">
        <f t="shared" si="13"/>
        <v>No</v>
      </c>
      <c r="Y69" s="223" t="str">
        <f t="shared" si="14"/>
        <v>N/A</v>
      </c>
      <c r="Z69" s="222" t="str">
        <f t="shared" si="15"/>
        <v>No</v>
      </c>
      <c r="AA69" s="68" t="str">
        <f t="shared" si="16"/>
        <v>N/A</v>
      </c>
      <c r="AB69" s="65" t="str">
        <f t="shared" si="17"/>
        <v>No</v>
      </c>
      <c r="AC69" s="68" t="str">
        <f t="shared" si="18"/>
        <v>N/A</v>
      </c>
      <c r="AD69" s="65" t="str">
        <f t="shared" si="19"/>
        <v>No</v>
      </c>
      <c r="AE69" s="68" t="str">
        <f t="shared" si="20"/>
        <v>N/A</v>
      </c>
      <c r="AF69" s="66"/>
    </row>
    <row r="70" spans="1:32" hidden="1">
      <c r="A70" s="66" t="s">
        <v>20</v>
      </c>
      <c r="B70" s="66" t="s">
        <v>28</v>
      </c>
      <c r="C70" s="66" t="str" cm="1">
        <f t="array" ref="C70">_xlfn.IFNA(_xlfn.IFS(B70="Starter","Starters &amp; Sides",B70="Sides","Starters &amp; Sides"),B70)</f>
        <v>Drinks</v>
      </c>
      <c r="D70" s="159" t="s">
        <v>280</v>
      </c>
      <c r="E70" s="79">
        <v>6.95</v>
      </c>
      <c r="F70" s="18">
        <v>7.5</v>
      </c>
      <c r="G70" s="18">
        <v>7.5</v>
      </c>
      <c r="H70" s="18">
        <v>9</v>
      </c>
      <c r="I70" s="18">
        <v>9</v>
      </c>
      <c r="J70" s="18">
        <v>9</v>
      </c>
      <c r="K70" s="15">
        <v>9</v>
      </c>
      <c r="L70" s="4">
        <v>9</v>
      </c>
      <c r="M70" s="4">
        <v>9</v>
      </c>
      <c r="N70" s="4">
        <v>9</v>
      </c>
      <c r="O70" s="4">
        <v>9</v>
      </c>
      <c r="P70" s="15">
        <v>9</v>
      </c>
      <c r="Q70" s="337">
        <v>10</v>
      </c>
      <c r="R70" s="15" t="str">
        <f t="shared" si="7"/>
        <v>Yes</v>
      </c>
      <c r="S70" s="15" t="str">
        <f t="shared" si="8"/>
        <v>No</v>
      </c>
      <c r="T70" s="221" t="str">
        <f t="shared" si="9"/>
        <v>Yes</v>
      </c>
      <c r="U70" s="223">
        <f t="shared" si="10"/>
        <v>0.11111111111111116</v>
      </c>
      <c r="V70" s="221" t="str">
        <f t="shared" si="11"/>
        <v>Yes</v>
      </c>
      <c r="W70" s="223">
        <f t="shared" si="12"/>
        <v>0.11111111111111116</v>
      </c>
      <c r="X70" s="221" t="str">
        <f t="shared" si="13"/>
        <v>Yes</v>
      </c>
      <c r="Y70" s="223">
        <f t="shared" si="14"/>
        <v>0.11111111111111116</v>
      </c>
      <c r="Z70" s="222" t="str">
        <f t="shared" si="15"/>
        <v>Yes</v>
      </c>
      <c r="AA70" s="68">
        <f t="shared" si="16"/>
        <v>0.11111111111111116</v>
      </c>
      <c r="AB70" s="65" t="str">
        <f t="shared" si="17"/>
        <v>Yes</v>
      </c>
      <c r="AC70" s="68">
        <f t="shared" si="18"/>
        <v>0.11111111111111116</v>
      </c>
      <c r="AD70" s="65" t="str">
        <f t="shared" si="19"/>
        <v>Yes</v>
      </c>
      <c r="AE70" s="68">
        <f t="shared" si="20"/>
        <v>0.43884892086330929</v>
      </c>
      <c r="AF70" s="66"/>
    </row>
    <row r="71" spans="1:32" hidden="1">
      <c r="A71" s="66" t="s">
        <v>20</v>
      </c>
      <c r="B71" s="66" t="s">
        <v>28</v>
      </c>
      <c r="C71" s="66" t="str" cm="1">
        <f t="array" ref="C71">_xlfn.IFNA(_xlfn.IFS(B71="Starter","Starters &amp; Sides",B71="Sides","Starters &amp; Sides"),B71)</f>
        <v>Drinks</v>
      </c>
      <c r="D71" s="159" t="s">
        <v>3898</v>
      </c>
      <c r="E71" s="79"/>
      <c r="F71" s="18"/>
      <c r="G71" s="18"/>
      <c r="H71" s="18"/>
      <c r="I71" s="18"/>
      <c r="J71" s="18"/>
      <c r="K71" s="15"/>
      <c r="L71" s="4"/>
      <c r="M71" s="4">
        <v>10</v>
      </c>
      <c r="N71" s="4">
        <v>10</v>
      </c>
      <c r="O71" s="4">
        <v>10</v>
      </c>
      <c r="P71" s="15">
        <v>10</v>
      </c>
      <c r="Q71" s="337">
        <v>10</v>
      </c>
      <c r="R71" s="15" t="str">
        <f t="shared" si="7"/>
        <v>Yes</v>
      </c>
      <c r="S71" s="15" t="str">
        <f t="shared" si="8"/>
        <v>No</v>
      </c>
      <c r="T71" s="221" t="str">
        <f t="shared" si="9"/>
        <v>Yes</v>
      </c>
      <c r="U71" s="223">
        <f t="shared" si="10"/>
        <v>0</v>
      </c>
      <c r="V71" s="221" t="str">
        <f t="shared" si="11"/>
        <v>Yes</v>
      </c>
      <c r="W71" s="223">
        <f t="shared" si="12"/>
        <v>0</v>
      </c>
      <c r="X71" s="221" t="str">
        <f t="shared" si="13"/>
        <v>Yes</v>
      </c>
      <c r="Y71" s="223">
        <f t="shared" si="14"/>
        <v>0</v>
      </c>
      <c r="Z71" s="222" t="str">
        <f t="shared" si="15"/>
        <v>Yes</v>
      </c>
      <c r="AA71" s="68">
        <f t="shared" si="16"/>
        <v>0</v>
      </c>
      <c r="AB71" s="65" t="str">
        <f t="shared" si="17"/>
        <v>No</v>
      </c>
      <c r="AC71" s="68" t="str">
        <f t="shared" si="18"/>
        <v>N/A</v>
      </c>
      <c r="AD71" s="65" t="str">
        <f t="shared" si="19"/>
        <v>No</v>
      </c>
      <c r="AE71" s="68" t="str">
        <f t="shared" si="20"/>
        <v>N/A</v>
      </c>
      <c r="AF71" s="66"/>
    </row>
    <row r="72" spans="1:32" hidden="1">
      <c r="A72" s="66" t="s">
        <v>20</v>
      </c>
      <c r="B72" s="66" t="s">
        <v>28</v>
      </c>
      <c r="C72" s="66" t="str" cm="1">
        <f t="array" ref="C72">_xlfn.IFNA(_xlfn.IFS(B72="Starter","Starters &amp; Sides",B72="Sides","Starters &amp; Sides"),B72)</f>
        <v>Drinks</v>
      </c>
      <c r="D72" s="159" t="s">
        <v>2723</v>
      </c>
      <c r="E72" s="79"/>
      <c r="F72" s="18"/>
      <c r="G72" s="18"/>
      <c r="H72" s="18"/>
      <c r="I72" s="18"/>
      <c r="J72" s="18"/>
      <c r="K72" s="15"/>
      <c r="L72" s="4"/>
      <c r="M72" s="4">
        <v>10</v>
      </c>
      <c r="N72" s="4">
        <v>10</v>
      </c>
      <c r="O72" s="4">
        <v>10</v>
      </c>
      <c r="P72" s="15"/>
      <c r="Q72" s="337"/>
      <c r="R72" s="15" t="str">
        <f t="shared" si="7"/>
        <v>No</v>
      </c>
      <c r="S72" s="15" t="str">
        <f t="shared" si="8"/>
        <v>No</v>
      </c>
      <c r="T72" s="221" t="str">
        <f t="shared" si="9"/>
        <v>No</v>
      </c>
      <c r="U72" s="223" t="str">
        <f t="shared" si="10"/>
        <v>N/A</v>
      </c>
      <c r="V72" s="221" t="str">
        <f t="shared" si="11"/>
        <v>No</v>
      </c>
      <c r="W72" s="223" t="str">
        <f t="shared" si="12"/>
        <v>N/A</v>
      </c>
      <c r="X72" s="221" t="str">
        <f t="shared" si="13"/>
        <v>No</v>
      </c>
      <c r="Y72" s="223" t="str">
        <f t="shared" si="14"/>
        <v>N/A</v>
      </c>
      <c r="Z72" s="222" t="str">
        <f t="shared" si="15"/>
        <v>No</v>
      </c>
      <c r="AA72" s="68" t="str">
        <f t="shared" si="16"/>
        <v>N/A</v>
      </c>
      <c r="AB72" s="65" t="str">
        <f t="shared" si="17"/>
        <v>No</v>
      </c>
      <c r="AC72" s="68" t="str">
        <f t="shared" si="18"/>
        <v>N/A</v>
      </c>
      <c r="AD72" s="65" t="str">
        <f t="shared" si="19"/>
        <v>No</v>
      </c>
      <c r="AE72" s="68" t="str">
        <f t="shared" si="20"/>
        <v>N/A</v>
      </c>
      <c r="AF72" s="66"/>
    </row>
    <row r="73" spans="1:32" hidden="1">
      <c r="A73" s="66" t="s">
        <v>20</v>
      </c>
      <c r="B73" s="66" t="s">
        <v>28</v>
      </c>
      <c r="C73" s="66" t="str" cm="1">
        <f t="array" ref="C73">_xlfn.IFNA(_xlfn.IFS(B73="Starter","Starters &amp; Sides",B73="Sides","Starters &amp; Sides"),B73)</f>
        <v>Drinks</v>
      </c>
      <c r="D73" s="159" t="s">
        <v>3899</v>
      </c>
      <c r="E73" s="79"/>
      <c r="F73" s="18"/>
      <c r="G73" s="18"/>
      <c r="H73" s="18"/>
      <c r="I73" s="18"/>
      <c r="J73" s="18"/>
      <c r="K73" s="15"/>
      <c r="L73" s="4"/>
      <c r="M73" s="4">
        <v>5.75</v>
      </c>
      <c r="N73" s="4">
        <v>5.75</v>
      </c>
      <c r="O73" s="4">
        <v>5.75</v>
      </c>
      <c r="P73" s="15">
        <v>5.75</v>
      </c>
      <c r="Q73" s="337">
        <v>6</v>
      </c>
      <c r="R73" s="15" t="str">
        <f t="shared" si="7"/>
        <v>Yes</v>
      </c>
      <c r="S73" s="15" t="str">
        <f t="shared" si="8"/>
        <v>No</v>
      </c>
      <c r="T73" s="221" t="str">
        <f t="shared" si="9"/>
        <v>Yes</v>
      </c>
      <c r="U73" s="223">
        <f t="shared" si="10"/>
        <v>4.3478260869565188E-2</v>
      </c>
      <c r="V73" s="221" t="str">
        <f t="shared" si="11"/>
        <v>Yes</v>
      </c>
      <c r="W73" s="223">
        <f t="shared" si="12"/>
        <v>4.3478260869565188E-2</v>
      </c>
      <c r="X73" s="221" t="str">
        <f t="shared" si="13"/>
        <v>Yes</v>
      </c>
      <c r="Y73" s="223">
        <f t="shared" si="14"/>
        <v>4.3478260869565188E-2</v>
      </c>
      <c r="Z73" s="222" t="str">
        <f t="shared" si="15"/>
        <v>Yes</v>
      </c>
      <c r="AA73" s="68">
        <f t="shared" si="16"/>
        <v>4.3478260869565188E-2</v>
      </c>
      <c r="AB73" s="65" t="str">
        <f t="shared" si="17"/>
        <v>No</v>
      </c>
      <c r="AC73" s="68" t="str">
        <f t="shared" si="18"/>
        <v>N/A</v>
      </c>
      <c r="AD73" s="65" t="str">
        <f t="shared" si="19"/>
        <v>No</v>
      </c>
      <c r="AE73" s="68" t="str">
        <f t="shared" si="20"/>
        <v>N/A</v>
      </c>
      <c r="AF73" s="66"/>
    </row>
    <row r="74" spans="1:32" hidden="1">
      <c r="A74" s="66" t="s">
        <v>20</v>
      </c>
      <c r="B74" s="66" t="s">
        <v>28</v>
      </c>
      <c r="C74" s="66" t="str" cm="1">
        <f t="array" ref="C74">_xlfn.IFNA(_xlfn.IFS(B74="Starter","Starters &amp; Sides",B74="Sides","Starters &amp; Sides"),B74)</f>
        <v>Drinks</v>
      </c>
      <c r="D74" s="159" t="s">
        <v>3900</v>
      </c>
      <c r="E74" s="79">
        <v>3.25</v>
      </c>
      <c r="F74" s="18">
        <v>3.5</v>
      </c>
      <c r="G74" s="18">
        <v>3.5</v>
      </c>
      <c r="H74" s="18">
        <v>3.75</v>
      </c>
      <c r="I74" s="18">
        <v>3.75</v>
      </c>
      <c r="J74" s="18">
        <v>3.75</v>
      </c>
      <c r="K74" s="15">
        <v>3.75</v>
      </c>
      <c r="L74" s="4">
        <v>3.75</v>
      </c>
      <c r="M74" s="4">
        <v>4.5</v>
      </c>
      <c r="N74" s="4">
        <v>4.5</v>
      </c>
      <c r="O74" s="4">
        <v>4.5</v>
      </c>
      <c r="P74" s="15">
        <v>4.25</v>
      </c>
      <c r="Q74" s="337">
        <v>4.25</v>
      </c>
      <c r="R74" s="15" t="str">
        <f t="shared" si="7"/>
        <v>Yes</v>
      </c>
      <c r="S74" s="15" t="str">
        <f t="shared" si="8"/>
        <v>No</v>
      </c>
      <c r="T74" s="221" t="str">
        <f t="shared" si="9"/>
        <v>Yes</v>
      </c>
      <c r="U74" s="223">
        <f t="shared" si="10"/>
        <v>0</v>
      </c>
      <c r="V74" s="221" t="str">
        <f t="shared" si="11"/>
        <v>Yes</v>
      </c>
      <c r="W74" s="223">
        <f t="shared" si="12"/>
        <v>-5.555555555555558E-2</v>
      </c>
      <c r="X74" s="221" t="str">
        <f t="shared" si="13"/>
        <v>Yes</v>
      </c>
      <c r="Y74" s="223">
        <f t="shared" si="14"/>
        <v>-5.555555555555558E-2</v>
      </c>
      <c r="Z74" s="222" t="str">
        <f t="shared" si="15"/>
        <v>Yes</v>
      </c>
      <c r="AA74" s="68">
        <f t="shared" si="16"/>
        <v>-5.555555555555558E-2</v>
      </c>
      <c r="AB74" s="65" t="str">
        <f t="shared" si="17"/>
        <v>Yes</v>
      </c>
      <c r="AC74" s="68">
        <f t="shared" si="18"/>
        <v>0.1333333333333333</v>
      </c>
      <c r="AD74" s="65" t="str">
        <f t="shared" si="19"/>
        <v>Yes</v>
      </c>
      <c r="AE74" s="68">
        <f t="shared" si="20"/>
        <v>0.30769230769230771</v>
      </c>
      <c r="AF74" s="66"/>
    </row>
    <row r="75" spans="1:32" hidden="1">
      <c r="A75" s="66" t="s">
        <v>20</v>
      </c>
      <c r="B75" s="66" t="s">
        <v>28</v>
      </c>
      <c r="C75" s="66" t="str" cm="1">
        <f t="array" ref="C75">_xlfn.IFNA(_xlfn.IFS(B75="Starter","Starters &amp; Sides",B75="Sides","Starters &amp; Sides"),B75)</f>
        <v>Drinks</v>
      </c>
      <c r="D75" s="71" t="s">
        <v>3901</v>
      </c>
      <c r="E75" s="79"/>
      <c r="F75" s="18"/>
      <c r="G75" s="18"/>
      <c r="H75" s="18"/>
      <c r="I75" s="18">
        <v>8.5</v>
      </c>
      <c r="J75" s="18">
        <v>8.9499999999999993</v>
      </c>
      <c r="K75" s="15">
        <v>8.9499999999999993</v>
      </c>
      <c r="L75" s="4">
        <v>8.9499999999999993</v>
      </c>
      <c r="M75" s="4"/>
      <c r="N75" s="4"/>
      <c r="O75" s="4"/>
      <c r="P75" s="15"/>
      <c r="Q75" s="337"/>
      <c r="R75" s="15" t="str">
        <f t="shared" si="7"/>
        <v>No</v>
      </c>
      <c r="S75" s="15" t="str">
        <f t="shared" si="8"/>
        <v>No</v>
      </c>
      <c r="T75" s="221" t="str">
        <f t="shared" si="9"/>
        <v>No</v>
      </c>
      <c r="U75" s="223" t="str">
        <f t="shared" si="10"/>
        <v>N/A</v>
      </c>
      <c r="V75" s="221" t="str">
        <f t="shared" si="11"/>
        <v>No</v>
      </c>
      <c r="W75" s="223" t="str">
        <f t="shared" si="12"/>
        <v>N/A</v>
      </c>
      <c r="X75" s="221" t="str">
        <f t="shared" si="13"/>
        <v>No</v>
      </c>
      <c r="Y75" s="223" t="str">
        <f t="shared" si="14"/>
        <v>N/A</v>
      </c>
      <c r="Z75" s="222" t="str">
        <f t="shared" si="15"/>
        <v>No</v>
      </c>
      <c r="AA75" s="68" t="str">
        <f t="shared" si="16"/>
        <v>N/A</v>
      </c>
      <c r="AB75" s="65" t="str">
        <f t="shared" si="17"/>
        <v>No</v>
      </c>
      <c r="AC75" s="68" t="str">
        <f t="shared" si="18"/>
        <v>N/A</v>
      </c>
      <c r="AD75" s="65" t="str">
        <f t="shared" si="19"/>
        <v>No</v>
      </c>
      <c r="AE75" s="68" t="str">
        <f t="shared" si="20"/>
        <v>N/A</v>
      </c>
      <c r="AF75" s="66"/>
    </row>
    <row r="76" spans="1:32" hidden="1">
      <c r="A76" s="66" t="s">
        <v>20</v>
      </c>
      <c r="B76" s="66" t="s">
        <v>28</v>
      </c>
      <c r="C76" s="66" t="str" cm="1">
        <f t="array" ref="C76">_xlfn.IFNA(_xlfn.IFS(B76="Starter","Starters &amp; Sides",B76="Sides","Starters &amp; Sides"),B76)</f>
        <v>Drinks</v>
      </c>
      <c r="D76" s="71" t="s">
        <v>3902</v>
      </c>
      <c r="E76" s="79"/>
      <c r="F76" s="18"/>
      <c r="G76" s="18"/>
      <c r="H76" s="18"/>
      <c r="I76" s="18">
        <v>8.5</v>
      </c>
      <c r="J76" s="18"/>
      <c r="K76" s="15">
        <v>8.9499999999999993</v>
      </c>
      <c r="L76" s="4">
        <v>8.9499999999999993</v>
      </c>
      <c r="M76" s="4"/>
      <c r="N76" s="4"/>
      <c r="O76" s="4"/>
      <c r="P76" s="15"/>
      <c r="Q76" s="337"/>
      <c r="R76" s="15" t="str">
        <f t="shared" si="7"/>
        <v>No</v>
      </c>
      <c r="S76" s="15" t="str">
        <f t="shared" si="8"/>
        <v>No</v>
      </c>
      <c r="T76" s="221" t="str">
        <f t="shared" si="9"/>
        <v>No</v>
      </c>
      <c r="U76" s="223" t="str">
        <f t="shared" si="10"/>
        <v>N/A</v>
      </c>
      <c r="V76" s="221" t="str">
        <f t="shared" si="11"/>
        <v>No</v>
      </c>
      <c r="W76" s="223" t="str">
        <f t="shared" si="12"/>
        <v>N/A</v>
      </c>
      <c r="X76" s="221" t="str">
        <f t="shared" si="13"/>
        <v>No</v>
      </c>
      <c r="Y76" s="223" t="str">
        <f t="shared" si="14"/>
        <v>N/A</v>
      </c>
      <c r="Z76" s="222" t="str">
        <f t="shared" si="15"/>
        <v>No</v>
      </c>
      <c r="AA76" s="68" t="str">
        <f t="shared" si="16"/>
        <v>N/A</v>
      </c>
      <c r="AB76" s="65" t="str">
        <f t="shared" si="17"/>
        <v>No</v>
      </c>
      <c r="AC76" s="68" t="str">
        <f t="shared" si="18"/>
        <v>N/A</v>
      </c>
      <c r="AD76" s="65" t="str">
        <f t="shared" si="19"/>
        <v>No</v>
      </c>
      <c r="AE76" s="68" t="str">
        <f t="shared" si="20"/>
        <v>N/A</v>
      </c>
      <c r="AF76" s="66"/>
    </row>
    <row r="77" spans="1:32" hidden="1">
      <c r="A77" s="66" t="s">
        <v>20</v>
      </c>
      <c r="B77" s="66" t="s">
        <v>28</v>
      </c>
      <c r="C77" s="66" t="str" cm="1">
        <f t="array" ref="C77">_xlfn.IFNA(_xlfn.IFS(B77="Starter","Starters &amp; Sides",B77="Sides","Starters &amp; Sides"),B77)</f>
        <v>Drinks</v>
      </c>
      <c r="D77" s="71" t="s">
        <v>3903</v>
      </c>
      <c r="E77" s="79"/>
      <c r="F77" s="18"/>
      <c r="G77" s="18"/>
      <c r="H77" s="18"/>
      <c r="I77" s="18">
        <v>8.5</v>
      </c>
      <c r="J77" s="18">
        <v>8.9499999999999993</v>
      </c>
      <c r="K77" s="15">
        <v>8.9499999999999993</v>
      </c>
      <c r="L77" s="4">
        <v>8.9499999999999993</v>
      </c>
      <c r="M77" s="4"/>
      <c r="N77" s="4"/>
      <c r="O77" s="4"/>
      <c r="P77" s="15"/>
      <c r="Q77" s="337"/>
      <c r="R77" s="15" t="str">
        <f t="shared" si="7"/>
        <v>No</v>
      </c>
      <c r="S77" s="15" t="str">
        <f t="shared" si="8"/>
        <v>No</v>
      </c>
      <c r="T77" s="221" t="str">
        <f t="shared" si="9"/>
        <v>No</v>
      </c>
      <c r="U77" s="223" t="str">
        <f t="shared" si="10"/>
        <v>N/A</v>
      </c>
      <c r="V77" s="221" t="str">
        <f t="shared" si="11"/>
        <v>No</v>
      </c>
      <c r="W77" s="223" t="str">
        <f t="shared" si="12"/>
        <v>N/A</v>
      </c>
      <c r="X77" s="221" t="str">
        <f t="shared" si="13"/>
        <v>No</v>
      </c>
      <c r="Y77" s="223" t="str">
        <f t="shared" si="14"/>
        <v>N/A</v>
      </c>
      <c r="Z77" s="222" t="str">
        <f t="shared" si="15"/>
        <v>No</v>
      </c>
      <c r="AA77" s="68" t="str">
        <f t="shared" si="16"/>
        <v>N/A</v>
      </c>
      <c r="AB77" s="65" t="str">
        <f t="shared" si="17"/>
        <v>No</v>
      </c>
      <c r="AC77" s="68" t="str">
        <f t="shared" si="18"/>
        <v>N/A</v>
      </c>
      <c r="AD77" s="65" t="str">
        <f t="shared" si="19"/>
        <v>No</v>
      </c>
      <c r="AE77" s="68" t="str">
        <f t="shared" si="20"/>
        <v>N/A</v>
      </c>
      <c r="AF77" s="66"/>
    </row>
    <row r="78" spans="1:32" ht="15" hidden="1" customHeight="1">
      <c r="A78" s="66" t="s">
        <v>20</v>
      </c>
      <c r="B78" s="66" t="s">
        <v>28</v>
      </c>
      <c r="C78" s="66" t="str" cm="1">
        <f t="array" ref="C78">_xlfn.IFNA(_xlfn.IFS(B78="Starter","Starters &amp; Sides",B78="Sides","Starters &amp; Sides"),B78)</f>
        <v>Drinks</v>
      </c>
      <c r="D78" s="159" t="s">
        <v>3904</v>
      </c>
      <c r="E78" s="79"/>
      <c r="F78" s="18"/>
      <c r="G78" s="18"/>
      <c r="H78" s="18"/>
      <c r="I78" s="18">
        <v>8.5</v>
      </c>
      <c r="J78" s="18">
        <v>8.9499999999999993</v>
      </c>
      <c r="K78" s="15">
        <v>8.9499999999999993</v>
      </c>
      <c r="L78" s="4">
        <v>8.9499999999999993</v>
      </c>
      <c r="M78" s="4">
        <v>9.25</v>
      </c>
      <c r="N78" s="4">
        <v>9.25</v>
      </c>
      <c r="O78" s="4">
        <v>9.25</v>
      </c>
      <c r="P78" s="15">
        <v>9.25</v>
      </c>
      <c r="Q78" s="337">
        <v>9.25</v>
      </c>
      <c r="R78" s="15" t="str">
        <f t="shared" si="7"/>
        <v>Yes</v>
      </c>
      <c r="S78" s="15" t="str">
        <f t="shared" si="8"/>
        <v>No</v>
      </c>
      <c r="T78" s="221" t="str">
        <f t="shared" si="9"/>
        <v>Yes</v>
      </c>
      <c r="U78" s="223">
        <f t="shared" si="10"/>
        <v>0</v>
      </c>
      <c r="V78" s="221" t="str">
        <f t="shared" si="11"/>
        <v>Yes</v>
      </c>
      <c r="W78" s="223">
        <f t="shared" si="12"/>
        <v>0</v>
      </c>
      <c r="X78" s="221" t="str">
        <f t="shared" si="13"/>
        <v>Yes</v>
      </c>
      <c r="Y78" s="223">
        <f t="shared" si="14"/>
        <v>0</v>
      </c>
      <c r="Z78" s="222" t="str">
        <f t="shared" si="15"/>
        <v>Yes</v>
      </c>
      <c r="AA78" s="68">
        <f t="shared" si="16"/>
        <v>0</v>
      </c>
      <c r="AB78" s="65" t="str">
        <f t="shared" si="17"/>
        <v>Yes</v>
      </c>
      <c r="AC78" s="68">
        <f t="shared" si="18"/>
        <v>3.3519553072625774E-2</v>
      </c>
      <c r="AD78" s="65" t="str">
        <f t="shared" si="19"/>
        <v>No</v>
      </c>
      <c r="AE78" s="68" t="str">
        <f t="shared" si="20"/>
        <v>N/A</v>
      </c>
      <c r="AF78" s="66"/>
    </row>
    <row r="79" spans="1:32" ht="15" hidden="1" customHeight="1">
      <c r="A79" s="66" t="s">
        <v>20</v>
      </c>
      <c r="B79" s="66" t="s">
        <v>28</v>
      </c>
      <c r="C79" s="66" t="str" cm="1">
        <f t="array" ref="C79">_xlfn.IFNA(_xlfn.IFS(B79="Starter","Starters &amp; Sides",B79="Sides","Starters &amp; Sides"),B79)</f>
        <v>Drinks</v>
      </c>
      <c r="D79" s="71" t="s">
        <v>3905</v>
      </c>
      <c r="E79" s="79"/>
      <c r="F79" s="18"/>
      <c r="G79" s="18"/>
      <c r="H79" s="18">
        <v>25</v>
      </c>
      <c r="I79" s="18">
        <v>26</v>
      </c>
      <c r="J79" s="18">
        <v>25</v>
      </c>
      <c r="K79" s="15"/>
      <c r="L79" s="4"/>
      <c r="M79" s="4"/>
      <c r="N79" s="4"/>
      <c r="O79" s="4"/>
      <c r="P79" s="15"/>
      <c r="Q79" s="337"/>
      <c r="R79" s="15" t="str">
        <f t="shared" si="7"/>
        <v>No</v>
      </c>
      <c r="S79" s="15" t="str">
        <f t="shared" si="8"/>
        <v>No</v>
      </c>
      <c r="T79" s="221" t="str">
        <f t="shared" si="9"/>
        <v>No</v>
      </c>
      <c r="U79" s="223" t="str">
        <f t="shared" si="10"/>
        <v>N/A</v>
      </c>
      <c r="V79" s="221" t="str">
        <f t="shared" si="11"/>
        <v>No</v>
      </c>
      <c r="W79" s="223" t="str">
        <f t="shared" si="12"/>
        <v>N/A</v>
      </c>
      <c r="X79" s="221" t="str">
        <f t="shared" si="13"/>
        <v>No</v>
      </c>
      <c r="Y79" s="223" t="str">
        <f t="shared" si="14"/>
        <v>N/A</v>
      </c>
      <c r="Z79" s="222" t="str">
        <f t="shared" si="15"/>
        <v>No</v>
      </c>
      <c r="AA79" s="68" t="str">
        <f t="shared" si="16"/>
        <v>N/A</v>
      </c>
      <c r="AB79" s="65" t="str">
        <f t="shared" si="17"/>
        <v>No</v>
      </c>
      <c r="AC79" s="68" t="str">
        <f t="shared" si="18"/>
        <v>N/A</v>
      </c>
      <c r="AD79" s="65" t="str">
        <f t="shared" si="19"/>
        <v>No</v>
      </c>
      <c r="AE79" s="68" t="str">
        <f t="shared" si="20"/>
        <v>N/A</v>
      </c>
      <c r="AF79" s="66"/>
    </row>
    <row r="80" spans="1:32" hidden="1">
      <c r="A80" s="66" t="s">
        <v>20</v>
      </c>
      <c r="B80" s="66" t="s">
        <v>28</v>
      </c>
      <c r="C80" s="66" t="str" cm="1">
        <f t="array" ref="C80">_xlfn.IFNA(_xlfn.IFS(B80="Starter","Starters &amp; Sides",B80="Sides","Starters &amp; Sides"),B80)</f>
        <v>Drinks</v>
      </c>
      <c r="D80" s="71" t="s">
        <v>3906</v>
      </c>
      <c r="E80" s="79"/>
      <c r="F80" s="18"/>
      <c r="G80" s="18"/>
      <c r="H80" s="18">
        <v>36</v>
      </c>
      <c r="I80" s="18">
        <v>42</v>
      </c>
      <c r="J80" s="18"/>
      <c r="K80" s="15">
        <v>28</v>
      </c>
      <c r="L80" s="4">
        <v>28</v>
      </c>
      <c r="M80" s="4"/>
      <c r="N80" s="4"/>
      <c r="O80" s="4"/>
      <c r="P80" s="15"/>
      <c r="Q80" s="337"/>
      <c r="R80" s="15" t="str">
        <f t="shared" si="7"/>
        <v>No</v>
      </c>
      <c r="S80" s="15" t="str">
        <f t="shared" si="8"/>
        <v>No</v>
      </c>
      <c r="T80" s="221" t="str">
        <f t="shared" si="9"/>
        <v>No</v>
      </c>
      <c r="U80" s="223" t="str">
        <f t="shared" si="10"/>
        <v>N/A</v>
      </c>
      <c r="V80" s="221" t="str">
        <f t="shared" si="11"/>
        <v>No</v>
      </c>
      <c r="W80" s="223" t="str">
        <f t="shared" si="12"/>
        <v>N/A</v>
      </c>
      <c r="X80" s="221" t="str">
        <f t="shared" si="13"/>
        <v>No</v>
      </c>
      <c r="Y80" s="223" t="str">
        <f t="shared" si="14"/>
        <v>N/A</v>
      </c>
      <c r="Z80" s="222" t="str">
        <f t="shared" si="15"/>
        <v>No</v>
      </c>
      <c r="AA80" s="68" t="str">
        <f t="shared" si="16"/>
        <v>N/A</v>
      </c>
      <c r="AB80" s="65" t="str">
        <f t="shared" si="17"/>
        <v>No</v>
      </c>
      <c r="AC80" s="68" t="str">
        <f t="shared" si="18"/>
        <v>N/A</v>
      </c>
      <c r="AD80" s="65" t="str">
        <f t="shared" si="19"/>
        <v>No</v>
      </c>
      <c r="AE80" s="68" t="str">
        <f t="shared" si="20"/>
        <v>N/A</v>
      </c>
      <c r="AF80" s="66"/>
    </row>
    <row r="81" spans="1:32" hidden="1">
      <c r="A81" s="66" t="s">
        <v>20</v>
      </c>
      <c r="B81" s="66" t="s">
        <v>28</v>
      </c>
      <c r="C81" s="66" t="str" cm="1">
        <f t="array" ref="C81">_xlfn.IFNA(_xlfn.IFS(B81="Starter","Starters &amp; Sides",B81="Sides","Starters &amp; Sides"),B81)</f>
        <v>Drinks</v>
      </c>
      <c r="D81" s="159" t="s">
        <v>2101</v>
      </c>
      <c r="E81" s="79"/>
      <c r="F81" s="18"/>
      <c r="G81" s="18"/>
      <c r="H81" s="18"/>
      <c r="I81" s="18"/>
      <c r="J81" s="18">
        <v>6.25</v>
      </c>
      <c r="K81" s="18">
        <v>6.25</v>
      </c>
      <c r="L81" s="4">
        <v>6.5</v>
      </c>
      <c r="M81" s="4">
        <v>6.95</v>
      </c>
      <c r="N81" s="4">
        <v>6.95</v>
      </c>
      <c r="O81" s="4">
        <v>6.95</v>
      </c>
      <c r="P81" s="15">
        <v>7.25</v>
      </c>
      <c r="Q81" s="337"/>
      <c r="R81" s="15" t="str">
        <f t="shared" si="7"/>
        <v>No</v>
      </c>
      <c r="S81" s="15" t="str">
        <f t="shared" si="8"/>
        <v>No</v>
      </c>
      <c r="T81" s="221" t="str">
        <f t="shared" si="9"/>
        <v>No</v>
      </c>
      <c r="U81" s="223" t="str">
        <f t="shared" si="10"/>
        <v>N/A</v>
      </c>
      <c r="V81" s="221" t="str">
        <f t="shared" si="11"/>
        <v>No</v>
      </c>
      <c r="W81" s="223" t="str">
        <f t="shared" si="12"/>
        <v>N/A</v>
      </c>
      <c r="X81" s="221" t="str">
        <f t="shared" si="13"/>
        <v>No</v>
      </c>
      <c r="Y81" s="223" t="str">
        <f t="shared" si="14"/>
        <v>N/A</v>
      </c>
      <c r="Z81" s="222" t="str">
        <f t="shared" si="15"/>
        <v>No</v>
      </c>
      <c r="AA81" s="68" t="str">
        <f t="shared" si="16"/>
        <v>N/A</v>
      </c>
      <c r="AB81" s="65" t="str">
        <f t="shared" si="17"/>
        <v>No</v>
      </c>
      <c r="AC81" s="68" t="str">
        <f t="shared" si="18"/>
        <v>N/A</v>
      </c>
      <c r="AD81" s="65" t="str">
        <f t="shared" si="19"/>
        <v>No</v>
      </c>
      <c r="AE81" s="68" t="str">
        <f t="shared" si="20"/>
        <v>N/A</v>
      </c>
      <c r="AF81" s="66"/>
    </row>
    <row r="82" spans="1:32" hidden="1">
      <c r="A82" s="66" t="s">
        <v>20</v>
      </c>
      <c r="B82" s="66" t="s">
        <v>28</v>
      </c>
      <c r="C82" s="66" t="str" cm="1">
        <f t="array" ref="C82">_xlfn.IFNA(_xlfn.IFS(B82="Starter","Starters &amp; Sides",B82="Sides","Starters &amp; Sides"),B82)</f>
        <v>Drinks</v>
      </c>
      <c r="D82" s="159" t="s">
        <v>3907</v>
      </c>
      <c r="E82" s="79"/>
      <c r="F82" s="18"/>
      <c r="G82" s="18"/>
      <c r="H82" s="18"/>
      <c r="I82" s="18"/>
      <c r="J82" s="4">
        <v>10.95</v>
      </c>
      <c r="K82" s="15">
        <v>10.95</v>
      </c>
      <c r="L82" s="4">
        <v>10.95</v>
      </c>
      <c r="M82" s="4">
        <v>9.25</v>
      </c>
      <c r="N82" s="4">
        <v>9.25</v>
      </c>
      <c r="O82" s="4">
        <v>9.25</v>
      </c>
      <c r="P82" s="15">
        <v>9.25</v>
      </c>
      <c r="Q82" s="337"/>
      <c r="R82" s="15" t="str">
        <f t="shared" si="7"/>
        <v>No</v>
      </c>
      <c r="S82" s="15" t="str">
        <f t="shared" si="8"/>
        <v>No</v>
      </c>
      <c r="T82" s="221" t="str">
        <f t="shared" si="9"/>
        <v>No</v>
      </c>
      <c r="U82" s="223" t="str">
        <f t="shared" si="10"/>
        <v>N/A</v>
      </c>
      <c r="V82" s="221" t="str">
        <f t="shared" si="11"/>
        <v>No</v>
      </c>
      <c r="W82" s="223" t="str">
        <f t="shared" si="12"/>
        <v>N/A</v>
      </c>
      <c r="X82" s="221" t="str">
        <f t="shared" si="13"/>
        <v>No</v>
      </c>
      <c r="Y82" s="223" t="str">
        <f t="shared" si="14"/>
        <v>N/A</v>
      </c>
      <c r="Z82" s="222" t="str">
        <f t="shared" si="15"/>
        <v>No</v>
      </c>
      <c r="AA82" s="68" t="str">
        <f t="shared" si="16"/>
        <v>N/A</v>
      </c>
      <c r="AB82" s="65" t="str">
        <f t="shared" si="17"/>
        <v>No</v>
      </c>
      <c r="AC82" s="68" t="str">
        <f t="shared" si="18"/>
        <v>N/A</v>
      </c>
      <c r="AD82" s="65" t="str">
        <f t="shared" si="19"/>
        <v>No</v>
      </c>
      <c r="AE82" s="68" t="str">
        <f t="shared" si="20"/>
        <v>N/A</v>
      </c>
      <c r="AF82" s="66"/>
    </row>
    <row r="83" spans="1:32" hidden="1">
      <c r="A83" s="66" t="s">
        <v>20</v>
      </c>
      <c r="B83" s="66" t="s">
        <v>28</v>
      </c>
      <c r="C83" s="66" t="str" cm="1">
        <f t="array" ref="C83">_xlfn.IFNA(_xlfn.IFS(B83="Starter","Starters &amp; Sides",B83="Sides","Starters &amp; Sides"),B83)</f>
        <v>Drinks</v>
      </c>
      <c r="D83" s="159" t="s">
        <v>3908</v>
      </c>
      <c r="E83" s="79"/>
      <c r="F83" s="18"/>
      <c r="G83" s="18"/>
      <c r="H83" s="18"/>
      <c r="I83" s="18"/>
      <c r="J83" s="4">
        <v>10.95</v>
      </c>
      <c r="K83" s="15">
        <v>10.95</v>
      </c>
      <c r="L83" s="4">
        <v>10.95</v>
      </c>
      <c r="M83" s="4">
        <v>9.25</v>
      </c>
      <c r="N83" s="4">
        <v>9.25</v>
      </c>
      <c r="O83" s="4">
        <v>9.25</v>
      </c>
      <c r="P83" s="15">
        <v>9.25</v>
      </c>
      <c r="Q83" s="337"/>
      <c r="R83" s="15" t="str">
        <f t="shared" si="7"/>
        <v>No</v>
      </c>
      <c r="S83" s="15" t="str">
        <f t="shared" si="8"/>
        <v>No</v>
      </c>
      <c r="T83" s="221" t="str">
        <f t="shared" si="9"/>
        <v>No</v>
      </c>
      <c r="U83" s="223" t="str">
        <f t="shared" si="10"/>
        <v>N/A</v>
      </c>
      <c r="V83" s="221" t="str">
        <f t="shared" si="11"/>
        <v>No</v>
      </c>
      <c r="W83" s="223" t="str">
        <f t="shared" si="12"/>
        <v>N/A</v>
      </c>
      <c r="X83" s="221" t="str">
        <f t="shared" si="13"/>
        <v>No</v>
      </c>
      <c r="Y83" s="223" t="str">
        <f t="shared" si="14"/>
        <v>N/A</v>
      </c>
      <c r="Z83" s="222" t="str">
        <f t="shared" si="15"/>
        <v>No</v>
      </c>
      <c r="AA83" s="68" t="str">
        <f t="shared" si="16"/>
        <v>N/A</v>
      </c>
      <c r="AB83" s="65" t="str">
        <f t="shared" si="17"/>
        <v>No</v>
      </c>
      <c r="AC83" s="68" t="str">
        <f t="shared" si="18"/>
        <v>N/A</v>
      </c>
      <c r="AD83" s="65" t="str">
        <f t="shared" si="19"/>
        <v>No</v>
      </c>
      <c r="AE83" s="68" t="str">
        <f t="shared" si="20"/>
        <v>N/A</v>
      </c>
      <c r="AF83" s="66"/>
    </row>
    <row r="84" spans="1:32" hidden="1">
      <c r="A84" s="66" t="s">
        <v>20</v>
      </c>
      <c r="B84" s="66" t="s">
        <v>28</v>
      </c>
      <c r="C84" s="66" t="str" cm="1">
        <f t="array" ref="C84">_xlfn.IFNA(_xlfn.IFS(B84="Starter","Starters &amp; Sides",B84="Sides","Starters &amp; Sides"),B84)</f>
        <v>Drinks</v>
      </c>
      <c r="D84" s="71" t="s">
        <v>3909</v>
      </c>
      <c r="E84" s="79"/>
      <c r="F84" s="18"/>
      <c r="G84" s="18"/>
      <c r="H84" s="18"/>
      <c r="I84" s="18"/>
      <c r="J84" s="18">
        <v>6.25</v>
      </c>
      <c r="K84" s="15">
        <v>6.5</v>
      </c>
      <c r="L84" s="4">
        <v>6.5</v>
      </c>
      <c r="M84" s="4"/>
      <c r="N84" s="4"/>
      <c r="O84" s="4"/>
      <c r="P84" s="15"/>
      <c r="Q84" s="337"/>
      <c r="R84" s="15" t="str">
        <f t="shared" si="7"/>
        <v>No</v>
      </c>
      <c r="S84" s="15" t="str">
        <f t="shared" si="8"/>
        <v>No</v>
      </c>
      <c r="T84" s="221" t="str">
        <f t="shared" si="9"/>
        <v>No</v>
      </c>
      <c r="U84" s="223" t="str">
        <f t="shared" si="10"/>
        <v>N/A</v>
      </c>
      <c r="V84" s="221" t="str">
        <f t="shared" si="11"/>
        <v>No</v>
      </c>
      <c r="W84" s="223" t="str">
        <f t="shared" si="12"/>
        <v>N/A</v>
      </c>
      <c r="X84" s="221" t="str">
        <f t="shared" si="13"/>
        <v>No</v>
      </c>
      <c r="Y84" s="223" t="str">
        <f t="shared" si="14"/>
        <v>N/A</v>
      </c>
      <c r="Z84" s="222" t="str">
        <f t="shared" si="15"/>
        <v>No</v>
      </c>
      <c r="AA84" s="68" t="str">
        <f t="shared" si="16"/>
        <v>N/A</v>
      </c>
      <c r="AB84" s="65" t="str">
        <f t="shared" si="17"/>
        <v>No</v>
      </c>
      <c r="AC84" s="68" t="str">
        <f t="shared" si="18"/>
        <v>N/A</v>
      </c>
      <c r="AD84" s="65" t="str">
        <f t="shared" si="19"/>
        <v>No</v>
      </c>
      <c r="AE84" s="68" t="str">
        <f t="shared" si="20"/>
        <v>N/A</v>
      </c>
      <c r="AF84" s="66"/>
    </row>
    <row r="85" spans="1:32" hidden="1">
      <c r="A85" s="66" t="s">
        <v>20</v>
      </c>
      <c r="B85" s="66" t="s">
        <v>28</v>
      </c>
      <c r="C85" s="66" t="str" cm="1">
        <f t="array" ref="C85">_xlfn.IFNA(_xlfn.IFS(B85="Starter","Starters &amp; Sides",B85="Sides","Starters &amp; Sides"),B85)</f>
        <v>Drinks</v>
      </c>
      <c r="D85" s="159" t="s">
        <v>3910</v>
      </c>
      <c r="E85" s="79"/>
      <c r="F85" s="18"/>
      <c r="G85" s="18"/>
      <c r="H85" s="18"/>
      <c r="I85" s="18"/>
      <c r="J85" s="18">
        <v>6.95</v>
      </c>
      <c r="K85" s="15">
        <v>6.95</v>
      </c>
      <c r="L85" s="4">
        <v>6.95</v>
      </c>
      <c r="M85" s="4">
        <v>7.5</v>
      </c>
      <c r="N85" s="4">
        <v>7.5</v>
      </c>
      <c r="O85" s="4">
        <v>7.5</v>
      </c>
      <c r="P85" s="15">
        <v>7.5</v>
      </c>
      <c r="Q85" s="337">
        <v>7.5</v>
      </c>
      <c r="R85" s="15" t="str">
        <f t="shared" si="7"/>
        <v>Yes</v>
      </c>
      <c r="S85" s="15" t="str">
        <f t="shared" si="8"/>
        <v>No</v>
      </c>
      <c r="T85" s="221" t="str">
        <f t="shared" si="9"/>
        <v>Yes</v>
      </c>
      <c r="U85" s="223">
        <f t="shared" si="10"/>
        <v>0</v>
      </c>
      <c r="V85" s="221" t="str">
        <f t="shared" si="11"/>
        <v>Yes</v>
      </c>
      <c r="W85" s="223">
        <f t="shared" si="12"/>
        <v>0</v>
      </c>
      <c r="X85" s="221" t="str">
        <f t="shared" si="13"/>
        <v>Yes</v>
      </c>
      <c r="Y85" s="223">
        <f t="shared" si="14"/>
        <v>0</v>
      </c>
      <c r="Z85" s="222" t="str">
        <f t="shared" si="15"/>
        <v>Yes</v>
      </c>
      <c r="AA85" s="68">
        <f t="shared" si="16"/>
        <v>0</v>
      </c>
      <c r="AB85" s="65" t="str">
        <f t="shared" si="17"/>
        <v>Yes</v>
      </c>
      <c r="AC85" s="68">
        <f t="shared" si="18"/>
        <v>7.9136690647481966E-2</v>
      </c>
      <c r="AD85" s="65" t="str">
        <f t="shared" si="19"/>
        <v>No</v>
      </c>
      <c r="AE85" s="68" t="str">
        <f t="shared" si="20"/>
        <v>N/A</v>
      </c>
      <c r="AF85" s="66"/>
    </row>
    <row r="86" spans="1:32" hidden="1">
      <c r="A86" s="66" t="s">
        <v>20</v>
      </c>
      <c r="B86" s="66" t="s">
        <v>28</v>
      </c>
      <c r="C86" s="66" t="str" cm="1">
        <f t="array" ref="C86">_xlfn.IFNA(_xlfn.IFS(B86="Starter","Starters &amp; Sides",B86="Sides","Starters &amp; Sides"),B86)</f>
        <v>Drinks</v>
      </c>
      <c r="D86" s="159" t="s">
        <v>3911</v>
      </c>
      <c r="E86" s="79"/>
      <c r="F86" s="18"/>
      <c r="G86" s="18"/>
      <c r="H86" s="18"/>
      <c r="I86" s="18"/>
      <c r="J86" s="18"/>
      <c r="K86" s="15"/>
      <c r="L86" s="4"/>
      <c r="M86" s="4">
        <v>4.75</v>
      </c>
      <c r="N86" s="4">
        <v>4.75</v>
      </c>
      <c r="O86" s="4">
        <v>4.75</v>
      </c>
      <c r="P86" s="15">
        <v>4.75</v>
      </c>
      <c r="Q86" s="337">
        <v>5</v>
      </c>
      <c r="R86" s="15" t="str">
        <f t="shared" si="7"/>
        <v>Yes</v>
      </c>
      <c r="S86" s="15" t="str">
        <f t="shared" si="8"/>
        <v>No</v>
      </c>
      <c r="T86" s="221" t="str">
        <f t="shared" si="9"/>
        <v>Yes</v>
      </c>
      <c r="U86" s="223">
        <f t="shared" si="10"/>
        <v>5.2631578947368363E-2</v>
      </c>
      <c r="V86" s="221" t="str">
        <f t="shared" si="11"/>
        <v>Yes</v>
      </c>
      <c r="W86" s="223">
        <f t="shared" si="12"/>
        <v>5.2631578947368363E-2</v>
      </c>
      <c r="X86" s="221" t="str">
        <f t="shared" si="13"/>
        <v>Yes</v>
      </c>
      <c r="Y86" s="223">
        <f t="shared" si="14"/>
        <v>5.2631578947368363E-2</v>
      </c>
      <c r="Z86" s="222" t="str">
        <f t="shared" si="15"/>
        <v>Yes</v>
      </c>
      <c r="AA86" s="68">
        <f t="shared" si="16"/>
        <v>5.2631578947368363E-2</v>
      </c>
      <c r="AB86" s="65" t="str">
        <f t="shared" si="17"/>
        <v>No</v>
      </c>
      <c r="AC86" s="68" t="str">
        <f t="shared" si="18"/>
        <v>N/A</v>
      </c>
      <c r="AD86" s="65" t="str">
        <f t="shared" si="19"/>
        <v>No</v>
      </c>
      <c r="AE86" s="68" t="str">
        <f t="shared" si="20"/>
        <v>N/A</v>
      </c>
      <c r="AF86" s="66"/>
    </row>
    <row r="87" spans="1:32" hidden="1">
      <c r="A87" s="66" t="s">
        <v>20</v>
      </c>
      <c r="B87" s="66" t="s">
        <v>28</v>
      </c>
      <c r="C87" s="66" t="str" cm="1">
        <f t="array" ref="C87">_xlfn.IFNA(_xlfn.IFS(B87="Starter","Starters &amp; Sides",B87="Sides","Starters &amp; Sides"),B87)</f>
        <v>Drinks</v>
      </c>
      <c r="D87" s="71" t="s">
        <v>3912</v>
      </c>
      <c r="E87" s="79"/>
      <c r="F87" s="18"/>
      <c r="G87" s="18"/>
      <c r="H87" s="18">
        <v>10</v>
      </c>
      <c r="I87" s="18"/>
      <c r="J87" s="18"/>
      <c r="K87" s="15"/>
      <c r="L87" s="4"/>
      <c r="M87" s="4"/>
      <c r="N87" s="4"/>
      <c r="O87" s="4"/>
      <c r="P87" s="15"/>
      <c r="Q87" s="337"/>
      <c r="R87" s="15" t="str">
        <f t="shared" si="7"/>
        <v>No</v>
      </c>
      <c r="S87" s="15" t="str">
        <f t="shared" si="8"/>
        <v>No</v>
      </c>
      <c r="T87" s="221" t="str">
        <f t="shared" si="9"/>
        <v>No</v>
      </c>
      <c r="U87" s="223" t="str">
        <f t="shared" si="10"/>
        <v>N/A</v>
      </c>
      <c r="V87" s="221" t="str">
        <f t="shared" si="11"/>
        <v>No</v>
      </c>
      <c r="W87" s="223" t="str">
        <f t="shared" si="12"/>
        <v>N/A</v>
      </c>
      <c r="X87" s="221" t="str">
        <f t="shared" si="13"/>
        <v>No</v>
      </c>
      <c r="Y87" s="223" t="str">
        <f t="shared" si="14"/>
        <v>N/A</v>
      </c>
      <c r="Z87" s="222" t="str">
        <f t="shared" si="15"/>
        <v>No</v>
      </c>
      <c r="AA87" s="68" t="str">
        <f t="shared" si="16"/>
        <v>N/A</v>
      </c>
      <c r="AB87" s="65" t="str">
        <f t="shared" si="17"/>
        <v>No</v>
      </c>
      <c r="AC87" s="68" t="str">
        <f t="shared" si="18"/>
        <v>N/A</v>
      </c>
      <c r="AD87" s="65" t="str">
        <f t="shared" si="19"/>
        <v>No</v>
      </c>
      <c r="AE87" s="68" t="str">
        <f t="shared" si="20"/>
        <v>N/A</v>
      </c>
      <c r="AF87" s="66"/>
    </row>
    <row r="88" spans="1:32" hidden="1">
      <c r="A88" s="66" t="s">
        <v>20</v>
      </c>
      <c r="B88" s="66" t="s">
        <v>28</v>
      </c>
      <c r="C88" s="66" t="str" cm="1">
        <f t="array" ref="C88">_xlfn.IFNA(_xlfn.IFS(B88="Starter","Starters &amp; Sides",B88="Sides","Starters &amp; Sides"),B88)</f>
        <v>Drinks</v>
      </c>
      <c r="D88" s="71" t="s">
        <v>3913</v>
      </c>
      <c r="E88" s="79"/>
      <c r="F88" s="18"/>
      <c r="G88" s="18"/>
      <c r="H88" s="18">
        <v>9</v>
      </c>
      <c r="I88" s="18">
        <v>9</v>
      </c>
      <c r="J88" s="18"/>
      <c r="K88" s="15"/>
      <c r="L88" s="4"/>
      <c r="M88" s="4"/>
      <c r="N88" s="4"/>
      <c r="O88" s="4"/>
      <c r="P88" s="15"/>
      <c r="Q88" s="337"/>
      <c r="R88" s="15" t="str">
        <f t="shared" si="7"/>
        <v>No</v>
      </c>
      <c r="S88" s="15" t="str">
        <f t="shared" si="8"/>
        <v>No</v>
      </c>
      <c r="T88" s="221" t="str">
        <f t="shared" si="9"/>
        <v>No</v>
      </c>
      <c r="U88" s="223" t="str">
        <f t="shared" si="10"/>
        <v>N/A</v>
      </c>
      <c r="V88" s="221" t="str">
        <f t="shared" si="11"/>
        <v>No</v>
      </c>
      <c r="W88" s="223" t="str">
        <f t="shared" si="12"/>
        <v>N/A</v>
      </c>
      <c r="X88" s="221" t="str">
        <f t="shared" si="13"/>
        <v>No</v>
      </c>
      <c r="Y88" s="223" t="str">
        <f t="shared" si="14"/>
        <v>N/A</v>
      </c>
      <c r="Z88" s="222" t="str">
        <f t="shared" si="15"/>
        <v>No</v>
      </c>
      <c r="AA88" s="68" t="str">
        <f t="shared" si="16"/>
        <v>N/A</v>
      </c>
      <c r="AB88" s="65" t="str">
        <f t="shared" si="17"/>
        <v>No</v>
      </c>
      <c r="AC88" s="68" t="str">
        <f t="shared" si="18"/>
        <v>N/A</v>
      </c>
      <c r="AD88" s="65" t="str">
        <f t="shared" si="19"/>
        <v>No</v>
      </c>
      <c r="AE88" s="68" t="str">
        <f t="shared" si="20"/>
        <v>N/A</v>
      </c>
      <c r="AF88" s="66"/>
    </row>
    <row r="89" spans="1:32" hidden="1">
      <c r="A89" s="66" t="s">
        <v>20</v>
      </c>
      <c r="B89" s="66" t="s">
        <v>28</v>
      </c>
      <c r="C89" s="66" t="str" cm="1">
        <f t="array" ref="C89">_xlfn.IFNA(_xlfn.IFS(B89="Starter","Starters &amp; Sides",B89="Sides","Starters &amp; Sides"),B89)</f>
        <v>Drinks</v>
      </c>
      <c r="D89" s="71" t="s">
        <v>3914</v>
      </c>
      <c r="E89" s="79"/>
      <c r="F89" s="18"/>
      <c r="G89" s="18"/>
      <c r="H89" s="18"/>
      <c r="I89" s="18">
        <v>9</v>
      </c>
      <c r="J89" s="18"/>
      <c r="K89" s="15"/>
      <c r="L89" s="4"/>
      <c r="M89" s="4"/>
      <c r="N89" s="4"/>
      <c r="O89" s="4"/>
      <c r="P89" s="15"/>
      <c r="Q89" s="337"/>
      <c r="R89" s="15" t="str">
        <f t="shared" si="7"/>
        <v>No</v>
      </c>
      <c r="S89" s="15" t="str">
        <f t="shared" si="8"/>
        <v>No</v>
      </c>
      <c r="T89" s="221" t="str">
        <f t="shared" si="9"/>
        <v>No</v>
      </c>
      <c r="U89" s="223" t="str">
        <f t="shared" si="10"/>
        <v>N/A</v>
      </c>
      <c r="V89" s="221" t="str">
        <f t="shared" si="11"/>
        <v>No</v>
      </c>
      <c r="W89" s="223" t="str">
        <f t="shared" si="12"/>
        <v>N/A</v>
      </c>
      <c r="X89" s="221" t="str">
        <f t="shared" si="13"/>
        <v>No</v>
      </c>
      <c r="Y89" s="223" t="str">
        <f t="shared" si="14"/>
        <v>N/A</v>
      </c>
      <c r="Z89" s="222" t="str">
        <f t="shared" si="15"/>
        <v>No</v>
      </c>
      <c r="AA89" s="68" t="str">
        <f t="shared" si="16"/>
        <v>N/A</v>
      </c>
      <c r="AB89" s="65" t="str">
        <f t="shared" si="17"/>
        <v>No</v>
      </c>
      <c r="AC89" s="68" t="str">
        <f t="shared" si="18"/>
        <v>N/A</v>
      </c>
      <c r="AD89" s="65" t="str">
        <f t="shared" si="19"/>
        <v>No</v>
      </c>
      <c r="AE89" s="68" t="str">
        <f t="shared" si="20"/>
        <v>N/A</v>
      </c>
      <c r="AF89" s="66"/>
    </row>
    <row r="90" spans="1:32" hidden="1">
      <c r="A90" s="66" t="s">
        <v>20</v>
      </c>
      <c r="B90" s="66" t="s">
        <v>28</v>
      </c>
      <c r="C90" s="66" t="str" cm="1">
        <f t="array" ref="C90">_xlfn.IFNA(_xlfn.IFS(B90="Starter","Starters &amp; Sides",B90="Sides","Starters &amp; Sides"),B90)</f>
        <v>Drinks</v>
      </c>
      <c r="D90" s="71" t="s">
        <v>3915</v>
      </c>
      <c r="E90" s="79"/>
      <c r="F90" s="18"/>
      <c r="G90" s="18"/>
      <c r="H90" s="18">
        <v>3.95</v>
      </c>
      <c r="I90" s="18">
        <v>3.95</v>
      </c>
      <c r="J90" s="18">
        <v>3.95</v>
      </c>
      <c r="K90" s="15">
        <v>3.95</v>
      </c>
      <c r="L90" s="4">
        <v>3.95</v>
      </c>
      <c r="M90" s="4"/>
      <c r="N90" s="4"/>
      <c r="O90" s="4"/>
      <c r="P90" s="15"/>
      <c r="Q90" s="337"/>
      <c r="R90" s="15" t="str">
        <f t="shared" si="7"/>
        <v>No</v>
      </c>
      <c r="S90" s="15" t="str">
        <f t="shared" si="8"/>
        <v>No</v>
      </c>
      <c r="T90" s="221" t="str">
        <f t="shared" si="9"/>
        <v>No</v>
      </c>
      <c r="U90" s="223" t="str">
        <f t="shared" si="10"/>
        <v>N/A</v>
      </c>
      <c r="V90" s="221" t="str">
        <f t="shared" si="11"/>
        <v>No</v>
      </c>
      <c r="W90" s="223" t="str">
        <f t="shared" si="12"/>
        <v>N/A</v>
      </c>
      <c r="X90" s="221" t="str">
        <f t="shared" si="13"/>
        <v>No</v>
      </c>
      <c r="Y90" s="223" t="str">
        <f t="shared" si="14"/>
        <v>N/A</v>
      </c>
      <c r="Z90" s="222" t="str">
        <f t="shared" si="15"/>
        <v>No</v>
      </c>
      <c r="AA90" s="68" t="str">
        <f t="shared" si="16"/>
        <v>N/A</v>
      </c>
      <c r="AB90" s="65" t="str">
        <f t="shared" si="17"/>
        <v>No</v>
      </c>
      <c r="AC90" s="68" t="str">
        <f t="shared" si="18"/>
        <v>N/A</v>
      </c>
      <c r="AD90" s="65" t="str">
        <f t="shared" si="19"/>
        <v>No</v>
      </c>
      <c r="AE90" s="68" t="str">
        <f t="shared" si="20"/>
        <v>N/A</v>
      </c>
      <c r="AF90" s="66"/>
    </row>
    <row r="91" spans="1:32" hidden="1">
      <c r="A91" s="66" t="s">
        <v>20</v>
      </c>
      <c r="B91" s="66" t="s">
        <v>28</v>
      </c>
      <c r="C91" s="66" t="str" cm="1">
        <f t="array" ref="C91">_xlfn.IFNA(_xlfn.IFS(B91="Starter","Starters &amp; Sides",B91="Sides","Starters &amp; Sides"),B91)</f>
        <v>Drinks</v>
      </c>
      <c r="D91" s="71" t="s">
        <v>3916</v>
      </c>
      <c r="E91" s="79"/>
      <c r="F91" s="18"/>
      <c r="G91" s="18"/>
      <c r="H91" s="18">
        <v>10</v>
      </c>
      <c r="I91" s="18">
        <v>10</v>
      </c>
      <c r="J91" s="18">
        <v>10</v>
      </c>
      <c r="K91" s="15">
        <v>10</v>
      </c>
      <c r="L91" s="4">
        <v>10</v>
      </c>
      <c r="M91" s="4"/>
      <c r="N91" s="4"/>
      <c r="O91" s="4"/>
      <c r="P91" s="15"/>
      <c r="Q91" s="337"/>
      <c r="R91" s="15" t="str">
        <f t="shared" si="7"/>
        <v>No</v>
      </c>
      <c r="S91" s="15" t="str">
        <f t="shared" si="8"/>
        <v>No</v>
      </c>
      <c r="T91" s="221" t="str">
        <f t="shared" si="9"/>
        <v>No</v>
      </c>
      <c r="U91" s="223" t="str">
        <f t="shared" si="10"/>
        <v>N/A</v>
      </c>
      <c r="V91" s="221" t="str">
        <f t="shared" si="11"/>
        <v>No</v>
      </c>
      <c r="W91" s="223" t="str">
        <f t="shared" si="12"/>
        <v>N/A</v>
      </c>
      <c r="X91" s="221" t="str">
        <f t="shared" si="13"/>
        <v>No</v>
      </c>
      <c r="Y91" s="223" t="str">
        <f t="shared" si="14"/>
        <v>N/A</v>
      </c>
      <c r="Z91" s="222" t="str">
        <f t="shared" si="15"/>
        <v>No</v>
      </c>
      <c r="AA91" s="68" t="str">
        <f t="shared" si="16"/>
        <v>N/A</v>
      </c>
      <c r="AB91" s="65" t="str">
        <f t="shared" si="17"/>
        <v>No</v>
      </c>
      <c r="AC91" s="68" t="str">
        <f t="shared" si="18"/>
        <v>N/A</v>
      </c>
      <c r="AD91" s="65" t="str">
        <f t="shared" si="19"/>
        <v>No</v>
      </c>
      <c r="AE91" s="68" t="str">
        <f t="shared" si="20"/>
        <v>N/A</v>
      </c>
      <c r="AF91" s="66"/>
    </row>
    <row r="92" spans="1:32" hidden="1">
      <c r="A92" s="66" t="s">
        <v>20</v>
      </c>
      <c r="B92" s="66" t="s">
        <v>28</v>
      </c>
      <c r="C92" s="66" t="str" cm="1">
        <f t="array" ref="C92">_xlfn.IFNA(_xlfn.IFS(B92="Starter","Starters &amp; Sides",B92="Sides","Starters &amp; Sides"),B92)</f>
        <v>Drinks</v>
      </c>
      <c r="D92" s="159" t="s">
        <v>3657</v>
      </c>
      <c r="E92" s="79">
        <v>2.95</v>
      </c>
      <c r="F92" s="18">
        <v>3.25</v>
      </c>
      <c r="G92" s="18">
        <v>3.25</v>
      </c>
      <c r="H92" s="18">
        <v>3.25</v>
      </c>
      <c r="I92" s="18">
        <v>3.25</v>
      </c>
      <c r="J92" s="18">
        <v>3.25</v>
      </c>
      <c r="K92" s="15">
        <v>3.5</v>
      </c>
      <c r="L92" s="4">
        <v>3.5</v>
      </c>
      <c r="M92" s="4">
        <v>4</v>
      </c>
      <c r="N92" s="4">
        <v>4</v>
      </c>
      <c r="O92" s="4">
        <v>4</v>
      </c>
      <c r="P92" s="15">
        <v>4</v>
      </c>
      <c r="Q92" s="337">
        <v>4</v>
      </c>
      <c r="R92" s="15" t="str">
        <f t="shared" si="7"/>
        <v>Yes</v>
      </c>
      <c r="S92" s="15" t="str">
        <f t="shared" si="8"/>
        <v>No</v>
      </c>
      <c r="T92" s="221" t="str">
        <f t="shared" si="9"/>
        <v>Yes</v>
      </c>
      <c r="U92" s="223">
        <f t="shared" si="10"/>
        <v>0</v>
      </c>
      <c r="V92" s="221" t="str">
        <f t="shared" si="11"/>
        <v>Yes</v>
      </c>
      <c r="W92" s="223">
        <f t="shared" si="12"/>
        <v>0</v>
      </c>
      <c r="X92" s="221" t="str">
        <f t="shared" si="13"/>
        <v>Yes</v>
      </c>
      <c r="Y92" s="223">
        <f t="shared" si="14"/>
        <v>0</v>
      </c>
      <c r="Z92" s="222" t="str">
        <f t="shared" si="15"/>
        <v>Yes</v>
      </c>
      <c r="AA92" s="68">
        <f t="shared" si="16"/>
        <v>0</v>
      </c>
      <c r="AB92" s="65" t="str">
        <f t="shared" si="17"/>
        <v>Yes</v>
      </c>
      <c r="AC92" s="68">
        <f t="shared" si="18"/>
        <v>0.14285714285714279</v>
      </c>
      <c r="AD92" s="65" t="str">
        <f t="shared" si="19"/>
        <v>Yes</v>
      </c>
      <c r="AE92" s="68">
        <f t="shared" si="20"/>
        <v>0.35593220338983045</v>
      </c>
      <c r="AF92" s="66"/>
    </row>
    <row r="93" spans="1:32" hidden="1">
      <c r="A93" s="66" t="s">
        <v>20</v>
      </c>
      <c r="B93" s="66" t="s">
        <v>28</v>
      </c>
      <c r="C93" s="66" t="str" cm="1">
        <f t="array" ref="C93">_xlfn.IFNA(_xlfn.IFS(B93="Starter","Starters &amp; Sides",B93="Sides","Starters &amp; Sides"),B93)</f>
        <v>Drinks</v>
      </c>
      <c r="D93" s="71" t="s">
        <v>3917</v>
      </c>
      <c r="E93" s="79">
        <v>4.95</v>
      </c>
      <c r="F93" s="18">
        <v>4.95</v>
      </c>
      <c r="G93" s="18">
        <v>4.95</v>
      </c>
      <c r="H93" s="18">
        <v>5.95</v>
      </c>
      <c r="I93" s="18">
        <v>5.95</v>
      </c>
      <c r="J93" s="18"/>
      <c r="K93" s="15"/>
      <c r="L93" s="4"/>
      <c r="M93" s="4"/>
      <c r="N93" s="4"/>
      <c r="O93" s="4"/>
      <c r="P93" s="15"/>
      <c r="Q93" s="337"/>
      <c r="R93" s="15" t="str">
        <f t="shared" si="7"/>
        <v>No</v>
      </c>
      <c r="S93" s="15" t="str">
        <f t="shared" si="8"/>
        <v>No</v>
      </c>
      <c r="T93" s="221" t="str">
        <f t="shared" si="9"/>
        <v>No</v>
      </c>
      <c r="U93" s="223" t="str">
        <f t="shared" si="10"/>
        <v>N/A</v>
      </c>
      <c r="V93" s="221" t="str">
        <f t="shared" si="11"/>
        <v>No</v>
      </c>
      <c r="W93" s="223" t="str">
        <f t="shared" si="12"/>
        <v>N/A</v>
      </c>
      <c r="X93" s="221" t="str">
        <f t="shared" si="13"/>
        <v>No</v>
      </c>
      <c r="Y93" s="223" t="str">
        <f t="shared" si="14"/>
        <v>N/A</v>
      </c>
      <c r="Z93" s="222" t="str">
        <f t="shared" si="15"/>
        <v>No</v>
      </c>
      <c r="AA93" s="68" t="str">
        <f t="shared" si="16"/>
        <v>N/A</v>
      </c>
      <c r="AB93" s="65" t="str">
        <f t="shared" si="17"/>
        <v>No</v>
      </c>
      <c r="AC93" s="68" t="str">
        <f t="shared" si="18"/>
        <v>N/A</v>
      </c>
      <c r="AD93" s="65" t="str">
        <f t="shared" si="19"/>
        <v>No</v>
      </c>
      <c r="AE93" s="68" t="str">
        <f t="shared" si="20"/>
        <v>N/A</v>
      </c>
      <c r="AF93" s="66"/>
    </row>
    <row r="94" spans="1:32" hidden="1">
      <c r="A94" s="66" t="s">
        <v>20</v>
      </c>
      <c r="B94" s="66" t="s">
        <v>28</v>
      </c>
      <c r="C94" s="66" t="str" cm="1">
        <f t="array" ref="C94">_xlfn.IFNA(_xlfn.IFS(B94="Starter","Starters &amp; Sides",B94="Sides","Starters &amp; Sides"),B94)</f>
        <v>Drinks</v>
      </c>
      <c r="D94" s="159" t="s">
        <v>528</v>
      </c>
      <c r="E94" s="79">
        <v>2.95</v>
      </c>
      <c r="F94" s="18">
        <v>3.25</v>
      </c>
      <c r="G94" s="18">
        <v>3.25</v>
      </c>
      <c r="H94" s="18">
        <v>3.25</v>
      </c>
      <c r="I94" s="18">
        <v>3.25</v>
      </c>
      <c r="J94" s="18">
        <v>3.25</v>
      </c>
      <c r="K94" s="15">
        <v>3.5</v>
      </c>
      <c r="L94" s="4">
        <v>3.5</v>
      </c>
      <c r="M94" s="4">
        <v>4</v>
      </c>
      <c r="N94" s="4">
        <v>4</v>
      </c>
      <c r="O94" s="4">
        <v>4</v>
      </c>
      <c r="P94" s="15">
        <v>4</v>
      </c>
      <c r="Q94" s="337">
        <v>4</v>
      </c>
      <c r="R94" s="15" t="str">
        <f t="shared" si="7"/>
        <v>Yes</v>
      </c>
      <c r="S94" s="15" t="str">
        <f t="shared" si="8"/>
        <v>No</v>
      </c>
      <c r="T94" s="221" t="str">
        <f t="shared" si="9"/>
        <v>Yes</v>
      </c>
      <c r="U94" s="223">
        <f t="shared" si="10"/>
        <v>0</v>
      </c>
      <c r="V94" s="221" t="str">
        <f t="shared" si="11"/>
        <v>Yes</v>
      </c>
      <c r="W94" s="223">
        <f t="shared" si="12"/>
        <v>0</v>
      </c>
      <c r="X94" s="221" t="str">
        <f t="shared" si="13"/>
        <v>Yes</v>
      </c>
      <c r="Y94" s="223">
        <f t="shared" si="14"/>
        <v>0</v>
      </c>
      <c r="Z94" s="222" t="str">
        <f t="shared" si="15"/>
        <v>Yes</v>
      </c>
      <c r="AA94" s="68">
        <f t="shared" si="16"/>
        <v>0</v>
      </c>
      <c r="AB94" s="65" t="str">
        <f t="shared" si="17"/>
        <v>Yes</v>
      </c>
      <c r="AC94" s="68">
        <f t="shared" si="18"/>
        <v>0.14285714285714279</v>
      </c>
      <c r="AD94" s="65" t="str">
        <f t="shared" si="19"/>
        <v>Yes</v>
      </c>
      <c r="AE94" s="68">
        <f t="shared" si="20"/>
        <v>0.35593220338983045</v>
      </c>
      <c r="AF94" s="66"/>
    </row>
    <row r="95" spans="1:32" hidden="1">
      <c r="A95" s="66" t="s">
        <v>20</v>
      </c>
      <c r="B95" s="66" t="s">
        <v>28</v>
      </c>
      <c r="C95" s="66" t="str" cm="1">
        <f t="array" ref="C95">_xlfn.IFNA(_xlfn.IFS(B95="Starter","Starters &amp; Sides",B95="Sides","Starters &amp; Sides"),B95)</f>
        <v>Drinks</v>
      </c>
      <c r="D95" s="71" t="s">
        <v>3918</v>
      </c>
      <c r="E95" s="79"/>
      <c r="F95" s="18"/>
      <c r="G95" s="18"/>
      <c r="H95" s="18"/>
      <c r="I95" s="18"/>
      <c r="J95" s="18">
        <v>10.95</v>
      </c>
      <c r="K95" s="18">
        <v>10.95</v>
      </c>
      <c r="L95" s="4">
        <v>10.95</v>
      </c>
      <c r="M95" s="4"/>
      <c r="N95" s="4"/>
      <c r="O95" s="4"/>
      <c r="P95" s="15"/>
      <c r="Q95" s="337"/>
      <c r="R95" s="15" t="str">
        <f t="shared" si="7"/>
        <v>No</v>
      </c>
      <c r="S95" s="15" t="str">
        <f t="shared" si="8"/>
        <v>No</v>
      </c>
      <c r="T95" s="221" t="str">
        <f t="shared" si="9"/>
        <v>No</v>
      </c>
      <c r="U95" s="223" t="str">
        <f t="shared" si="10"/>
        <v>N/A</v>
      </c>
      <c r="V95" s="221" t="str">
        <f t="shared" si="11"/>
        <v>No</v>
      </c>
      <c r="W95" s="223" t="str">
        <f t="shared" si="12"/>
        <v>N/A</v>
      </c>
      <c r="X95" s="221" t="str">
        <f t="shared" si="13"/>
        <v>No</v>
      </c>
      <c r="Y95" s="223" t="str">
        <f t="shared" si="14"/>
        <v>N/A</v>
      </c>
      <c r="Z95" s="222" t="str">
        <f t="shared" si="15"/>
        <v>No</v>
      </c>
      <c r="AA95" s="68" t="str">
        <f t="shared" si="16"/>
        <v>N/A</v>
      </c>
      <c r="AB95" s="65" t="str">
        <f t="shared" si="17"/>
        <v>No</v>
      </c>
      <c r="AC95" s="68" t="str">
        <f t="shared" si="18"/>
        <v>N/A</v>
      </c>
      <c r="AD95" s="65" t="str">
        <f t="shared" si="19"/>
        <v>No</v>
      </c>
      <c r="AE95" s="68" t="str">
        <f t="shared" si="20"/>
        <v>N/A</v>
      </c>
      <c r="AF95" s="66"/>
    </row>
    <row r="96" spans="1:32" hidden="1">
      <c r="A96" s="66" t="s">
        <v>20</v>
      </c>
      <c r="B96" s="66" t="s">
        <v>28</v>
      </c>
      <c r="C96" s="66" t="str" cm="1">
        <f t="array" ref="C96">_xlfn.IFNA(_xlfn.IFS(B96="Starter","Starters &amp; Sides",B96="Sides","Starters &amp; Sides"),B96)</f>
        <v>Drinks</v>
      </c>
      <c r="D96" s="71" t="s">
        <v>3919</v>
      </c>
      <c r="E96" s="79">
        <v>11.4</v>
      </c>
      <c r="F96" s="18">
        <v>11.833333333333334</v>
      </c>
      <c r="G96" s="18"/>
      <c r="H96" s="18">
        <v>0</v>
      </c>
      <c r="I96" s="18"/>
      <c r="J96" s="18"/>
      <c r="K96" s="15"/>
      <c r="L96" s="4"/>
      <c r="M96" s="4"/>
      <c r="N96" s="4"/>
      <c r="O96" s="4"/>
      <c r="P96" s="15"/>
      <c r="Q96" s="337"/>
      <c r="R96" s="15" t="str">
        <f t="shared" si="7"/>
        <v>No</v>
      </c>
      <c r="S96" s="15" t="str">
        <f t="shared" si="8"/>
        <v>No</v>
      </c>
      <c r="T96" s="221" t="str">
        <f t="shared" si="9"/>
        <v>No</v>
      </c>
      <c r="U96" s="223" t="str">
        <f t="shared" si="10"/>
        <v>N/A</v>
      </c>
      <c r="V96" s="221" t="str">
        <f t="shared" si="11"/>
        <v>No</v>
      </c>
      <c r="W96" s="223" t="str">
        <f t="shared" si="12"/>
        <v>N/A</v>
      </c>
      <c r="X96" s="221" t="str">
        <f t="shared" si="13"/>
        <v>No</v>
      </c>
      <c r="Y96" s="223" t="str">
        <f t="shared" si="14"/>
        <v>N/A</v>
      </c>
      <c r="Z96" s="222" t="str">
        <f t="shared" si="15"/>
        <v>No</v>
      </c>
      <c r="AA96" s="68" t="str">
        <f t="shared" si="16"/>
        <v>N/A</v>
      </c>
      <c r="AB96" s="65" t="str">
        <f t="shared" si="17"/>
        <v>No</v>
      </c>
      <c r="AC96" s="68" t="str">
        <f t="shared" si="18"/>
        <v>N/A</v>
      </c>
      <c r="AD96" s="65" t="str">
        <f t="shared" si="19"/>
        <v>No</v>
      </c>
      <c r="AE96" s="68" t="str">
        <f t="shared" si="20"/>
        <v>N/A</v>
      </c>
      <c r="AF96" s="66"/>
    </row>
    <row r="97" spans="1:32" hidden="1">
      <c r="A97" s="66" t="s">
        <v>20</v>
      </c>
      <c r="B97" s="66" t="s">
        <v>28</v>
      </c>
      <c r="C97" s="66" t="str" cm="1">
        <f t="array" ref="C97">_xlfn.IFNA(_xlfn.IFS(B97="Starter","Starters &amp; Sides",B97="Sides","Starters &amp; Sides"),B97)</f>
        <v>Drinks</v>
      </c>
      <c r="D97" s="159" t="s">
        <v>2581</v>
      </c>
      <c r="E97" s="79">
        <v>4.5</v>
      </c>
      <c r="F97" s="18">
        <v>4.75</v>
      </c>
      <c r="G97" s="18">
        <v>4.75</v>
      </c>
      <c r="H97" s="18">
        <v>4.95</v>
      </c>
      <c r="I97" s="18">
        <v>4.95</v>
      </c>
      <c r="J97" s="18">
        <v>4.95</v>
      </c>
      <c r="K97" s="15">
        <v>4.95</v>
      </c>
      <c r="L97" s="4">
        <v>4.95</v>
      </c>
      <c r="M97" s="4">
        <v>5.75</v>
      </c>
      <c r="N97" s="4">
        <v>5.75</v>
      </c>
      <c r="O97" s="4">
        <v>5.75</v>
      </c>
      <c r="P97" s="15">
        <v>5.75</v>
      </c>
      <c r="Q97" s="337">
        <v>6</v>
      </c>
      <c r="R97" s="15" t="str">
        <f t="shared" si="7"/>
        <v>Yes</v>
      </c>
      <c r="S97" s="15" t="str">
        <f t="shared" si="8"/>
        <v>No</v>
      </c>
      <c r="T97" s="221" t="str">
        <f t="shared" si="9"/>
        <v>Yes</v>
      </c>
      <c r="U97" s="223">
        <f t="shared" si="10"/>
        <v>4.3478260869565188E-2</v>
      </c>
      <c r="V97" s="221" t="str">
        <f t="shared" si="11"/>
        <v>Yes</v>
      </c>
      <c r="W97" s="223">
        <f t="shared" si="12"/>
        <v>4.3478260869565188E-2</v>
      </c>
      <c r="X97" s="221" t="str">
        <f t="shared" si="13"/>
        <v>Yes</v>
      </c>
      <c r="Y97" s="223">
        <f t="shared" si="14"/>
        <v>4.3478260869565188E-2</v>
      </c>
      <c r="Z97" s="222" t="str">
        <f t="shared" si="15"/>
        <v>Yes</v>
      </c>
      <c r="AA97" s="68">
        <f t="shared" si="16"/>
        <v>4.3478260869565188E-2</v>
      </c>
      <c r="AB97" s="65" t="str">
        <f t="shared" si="17"/>
        <v>Yes</v>
      </c>
      <c r="AC97" s="68">
        <f t="shared" si="18"/>
        <v>0.21212121212121215</v>
      </c>
      <c r="AD97" s="65" t="str">
        <f t="shared" si="19"/>
        <v>Yes</v>
      </c>
      <c r="AE97" s="68">
        <f t="shared" si="20"/>
        <v>0.33333333333333326</v>
      </c>
      <c r="AF97" s="66"/>
    </row>
    <row r="98" spans="1:32" hidden="1">
      <c r="A98" s="66" t="s">
        <v>20</v>
      </c>
      <c r="B98" s="66" t="s">
        <v>28</v>
      </c>
      <c r="C98" s="66" t="str" cm="1">
        <f t="array" ref="C98">_xlfn.IFNA(_xlfn.IFS(B98="Starter","Starters &amp; Sides",B98="Sides","Starters &amp; Sides"),B98)</f>
        <v>Drinks</v>
      </c>
      <c r="D98" s="159" t="s">
        <v>1374</v>
      </c>
      <c r="E98" s="79"/>
      <c r="F98" s="18"/>
      <c r="G98" s="18"/>
      <c r="H98" s="18">
        <v>3.95</v>
      </c>
      <c r="I98" s="18">
        <v>3.95</v>
      </c>
      <c r="J98" s="18">
        <v>3.95</v>
      </c>
      <c r="K98" s="15">
        <v>3.95</v>
      </c>
      <c r="L98" s="4">
        <v>3.95</v>
      </c>
      <c r="M98" s="4">
        <v>4.75</v>
      </c>
      <c r="N98" s="4">
        <v>4.75</v>
      </c>
      <c r="O98" s="4">
        <v>4.75</v>
      </c>
      <c r="P98" s="15">
        <v>4.75</v>
      </c>
      <c r="Q98" s="337">
        <v>5</v>
      </c>
      <c r="R98" s="15" t="str">
        <f t="shared" si="7"/>
        <v>Yes</v>
      </c>
      <c r="S98" s="15" t="str">
        <f t="shared" si="8"/>
        <v>No</v>
      </c>
      <c r="T98" s="221" t="str">
        <f t="shared" si="9"/>
        <v>Yes</v>
      </c>
      <c r="U98" s="223">
        <f t="shared" si="10"/>
        <v>5.2631578947368363E-2</v>
      </c>
      <c r="V98" s="221" t="str">
        <f t="shared" si="11"/>
        <v>Yes</v>
      </c>
      <c r="W98" s="223">
        <f t="shared" si="12"/>
        <v>5.2631578947368363E-2</v>
      </c>
      <c r="X98" s="221" t="str">
        <f t="shared" si="13"/>
        <v>Yes</v>
      </c>
      <c r="Y98" s="223">
        <f t="shared" si="14"/>
        <v>5.2631578947368363E-2</v>
      </c>
      <c r="Z98" s="222" t="str">
        <f t="shared" si="15"/>
        <v>Yes</v>
      </c>
      <c r="AA98" s="68">
        <f t="shared" si="16"/>
        <v>5.2631578947368363E-2</v>
      </c>
      <c r="AB98" s="65" t="str">
        <f t="shared" si="17"/>
        <v>Yes</v>
      </c>
      <c r="AC98" s="68">
        <f t="shared" si="18"/>
        <v>0.26582278481012644</v>
      </c>
      <c r="AD98" s="65" t="str">
        <f t="shared" si="19"/>
        <v>No</v>
      </c>
      <c r="AE98" s="68" t="str">
        <f t="shared" si="20"/>
        <v>N/A</v>
      </c>
      <c r="AF98" s="66"/>
    </row>
    <row r="99" spans="1:32" hidden="1">
      <c r="A99" s="66" t="s">
        <v>20</v>
      </c>
      <c r="B99" s="66" t="s">
        <v>28</v>
      </c>
      <c r="C99" s="66" t="str" cm="1">
        <f t="array" ref="C99">_xlfn.IFNA(_xlfn.IFS(B99="Starter","Starters &amp; Sides",B99="Sides","Starters &amp; Sides"),B99)</f>
        <v>Drinks</v>
      </c>
      <c r="D99" s="71" t="s">
        <v>3920</v>
      </c>
      <c r="E99" s="79"/>
      <c r="F99" s="18"/>
      <c r="G99" s="18"/>
      <c r="H99" s="18">
        <v>6.5</v>
      </c>
      <c r="I99" s="18">
        <v>6.95</v>
      </c>
      <c r="J99" s="24"/>
      <c r="K99" s="21"/>
      <c r="L99" s="4"/>
      <c r="M99" s="4"/>
      <c r="N99" s="4"/>
      <c r="O99" s="4"/>
      <c r="P99" s="15"/>
      <c r="Q99" s="337"/>
      <c r="R99" s="15" t="str">
        <f t="shared" si="7"/>
        <v>No</v>
      </c>
      <c r="S99" s="15" t="str">
        <f t="shared" si="8"/>
        <v>No</v>
      </c>
      <c r="T99" s="221" t="str">
        <f t="shared" si="9"/>
        <v>No</v>
      </c>
      <c r="U99" s="223" t="str">
        <f t="shared" si="10"/>
        <v>N/A</v>
      </c>
      <c r="V99" s="221" t="str">
        <f t="shared" si="11"/>
        <v>No</v>
      </c>
      <c r="W99" s="223" t="str">
        <f t="shared" si="12"/>
        <v>N/A</v>
      </c>
      <c r="X99" s="221" t="str">
        <f t="shared" si="13"/>
        <v>No</v>
      </c>
      <c r="Y99" s="223" t="str">
        <f t="shared" si="14"/>
        <v>N/A</v>
      </c>
      <c r="Z99" s="222" t="str">
        <f t="shared" si="15"/>
        <v>No</v>
      </c>
      <c r="AA99" s="68" t="str">
        <f t="shared" si="16"/>
        <v>N/A</v>
      </c>
      <c r="AB99" s="65" t="str">
        <f t="shared" si="17"/>
        <v>No</v>
      </c>
      <c r="AC99" s="68" t="str">
        <f t="shared" si="18"/>
        <v>N/A</v>
      </c>
      <c r="AD99" s="65" t="str">
        <f t="shared" si="19"/>
        <v>No</v>
      </c>
      <c r="AE99" s="68" t="str">
        <f t="shared" si="20"/>
        <v>N/A</v>
      </c>
      <c r="AF99" s="66"/>
    </row>
    <row r="100" spans="1:32" hidden="1">
      <c r="A100" s="66" t="s">
        <v>20</v>
      </c>
      <c r="B100" s="66" t="s">
        <v>28</v>
      </c>
      <c r="C100" s="66" t="str" cm="1">
        <f t="array" ref="C100">_xlfn.IFNA(_xlfn.IFS(B100="Starter","Starters &amp; Sides",B100="Sides","Starters &amp; Sides"),B100)</f>
        <v>Drinks</v>
      </c>
      <c r="D100" s="71" t="s">
        <v>3921</v>
      </c>
      <c r="E100" s="79"/>
      <c r="F100" s="18"/>
      <c r="G100" s="18"/>
      <c r="H100" s="18"/>
      <c r="I100" s="18"/>
      <c r="J100" s="18">
        <v>10</v>
      </c>
      <c r="K100" s="15">
        <v>10</v>
      </c>
      <c r="L100" s="4">
        <v>10</v>
      </c>
      <c r="M100" s="4"/>
      <c r="N100" s="4"/>
      <c r="O100" s="4"/>
      <c r="P100" s="15"/>
      <c r="Q100" s="337"/>
      <c r="R100" s="15" t="str">
        <f t="shared" si="7"/>
        <v>No</v>
      </c>
      <c r="S100" s="15" t="str">
        <f t="shared" si="8"/>
        <v>No</v>
      </c>
      <c r="T100" s="221" t="str">
        <f t="shared" si="9"/>
        <v>No</v>
      </c>
      <c r="U100" s="223" t="str">
        <f t="shared" si="10"/>
        <v>N/A</v>
      </c>
      <c r="V100" s="221" t="str">
        <f t="shared" si="11"/>
        <v>No</v>
      </c>
      <c r="W100" s="223" t="str">
        <f t="shared" si="12"/>
        <v>N/A</v>
      </c>
      <c r="X100" s="221" t="str">
        <f t="shared" si="13"/>
        <v>No</v>
      </c>
      <c r="Y100" s="223" t="str">
        <f t="shared" si="14"/>
        <v>N/A</v>
      </c>
      <c r="Z100" s="222" t="str">
        <f t="shared" si="15"/>
        <v>No</v>
      </c>
      <c r="AA100" s="68" t="str">
        <f t="shared" si="16"/>
        <v>N/A</v>
      </c>
      <c r="AB100" s="65" t="str">
        <f t="shared" si="17"/>
        <v>No</v>
      </c>
      <c r="AC100" s="68" t="str">
        <f t="shared" si="18"/>
        <v>N/A</v>
      </c>
      <c r="AD100" s="65" t="str">
        <f t="shared" si="19"/>
        <v>No</v>
      </c>
      <c r="AE100" s="68" t="str">
        <f t="shared" si="20"/>
        <v>N/A</v>
      </c>
      <c r="AF100" s="66"/>
    </row>
    <row r="101" spans="1:32" hidden="1">
      <c r="A101" s="66" t="s">
        <v>20</v>
      </c>
      <c r="B101" s="66" t="s">
        <v>28</v>
      </c>
      <c r="C101" s="66" t="str" cm="1">
        <f t="array" ref="C101">_xlfn.IFNA(_xlfn.IFS(B101="Starter","Starters &amp; Sides",B101="Sides","Starters &amp; Sides"),B101)</f>
        <v>Drinks</v>
      </c>
      <c r="D101" s="71" t="s">
        <v>3922</v>
      </c>
      <c r="E101" s="79"/>
      <c r="F101" s="18"/>
      <c r="G101" s="18"/>
      <c r="H101" s="18"/>
      <c r="I101" s="18"/>
      <c r="J101" s="18">
        <v>12</v>
      </c>
      <c r="K101" s="15">
        <v>12</v>
      </c>
      <c r="L101" s="4">
        <v>12</v>
      </c>
      <c r="M101" s="4"/>
      <c r="N101" s="4"/>
      <c r="O101" s="4"/>
      <c r="P101" s="15"/>
      <c r="Q101" s="337"/>
      <c r="R101" s="15" t="str">
        <f t="shared" si="7"/>
        <v>No</v>
      </c>
      <c r="S101" s="15" t="str">
        <f t="shared" si="8"/>
        <v>No</v>
      </c>
      <c r="T101" s="221" t="str">
        <f t="shared" si="9"/>
        <v>No</v>
      </c>
      <c r="U101" s="223" t="str">
        <f t="shared" si="10"/>
        <v>N/A</v>
      </c>
      <c r="V101" s="221" t="str">
        <f t="shared" si="11"/>
        <v>No</v>
      </c>
      <c r="W101" s="223" t="str">
        <f t="shared" si="12"/>
        <v>N/A</v>
      </c>
      <c r="X101" s="221" t="str">
        <f t="shared" si="13"/>
        <v>No</v>
      </c>
      <c r="Y101" s="223" t="str">
        <f t="shared" si="14"/>
        <v>N/A</v>
      </c>
      <c r="Z101" s="222" t="str">
        <f t="shared" si="15"/>
        <v>No</v>
      </c>
      <c r="AA101" s="68" t="str">
        <f t="shared" si="16"/>
        <v>N/A</v>
      </c>
      <c r="AB101" s="65" t="str">
        <f t="shared" si="17"/>
        <v>No</v>
      </c>
      <c r="AC101" s="68" t="str">
        <f t="shared" si="18"/>
        <v>N/A</v>
      </c>
      <c r="AD101" s="65" t="str">
        <f t="shared" si="19"/>
        <v>No</v>
      </c>
      <c r="AE101" s="68" t="str">
        <f t="shared" si="20"/>
        <v>N/A</v>
      </c>
      <c r="AF101" s="66"/>
    </row>
    <row r="102" spans="1:32" hidden="1">
      <c r="A102" s="66" t="s">
        <v>20</v>
      </c>
      <c r="B102" s="66" t="s">
        <v>28</v>
      </c>
      <c r="C102" s="66" t="str" cm="1">
        <f t="array" ref="C102">_xlfn.IFNA(_xlfn.IFS(B102="Starter","Starters &amp; Sides",B102="Sides","Starters &amp; Sides"),B102)</f>
        <v>Drinks</v>
      </c>
      <c r="D102" s="71" t="s">
        <v>3923</v>
      </c>
      <c r="E102" s="79"/>
      <c r="F102" s="18"/>
      <c r="G102" s="18"/>
      <c r="H102" s="18"/>
      <c r="I102" s="18"/>
      <c r="J102" s="18">
        <v>35</v>
      </c>
      <c r="K102" s="15">
        <v>35</v>
      </c>
      <c r="L102" s="4">
        <v>35</v>
      </c>
      <c r="M102" s="4"/>
      <c r="N102" s="4"/>
      <c r="O102" s="4"/>
      <c r="P102" s="15"/>
      <c r="Q102" s="337"/>
      <c r="R102" s="15" t="str">
        <f t="shared" si="7"/>
        <v>No</v>
      </c>
      <c r="S102" s="15" t="str">
        <f t="shared" si="8"/>
        <v>No</v>
      </c>
      <c r="T102" s="221" t="str">
        <f t="shared" si="9"/>
        <v>No</v>
      </c>
      <c r="U102" s="223" t="str">
        <f t="shared" si="10"/>
        <v>N/A</v>
      </c>
      <c r="V102" s="221" t="str">
        <f t="shared" si="11"/>
        <v>No</v>
      </c>
      <c r="W102" s="223" t="str">
        <f t="shared" si="12"/>
        <v>N/A</v>
      </c>
      <c r="X102" s="221" t="str">
        <f t="shared" si="13"/>
        <v>No</v>
      </c>
      <c r="Y102" s="223" t="str">
        <f t="shared" si="14"/>
        <v>N/A</v>
      </c>
      <c r="Z102" s="222" t="str">
        <f t="shared" si="15"/>
        <v>No</v>
      </c>
      <c r="AA102" s="68" t="str">
        <f t="shared" si="16"/>
        <v>N/A</v>
      </c>
      <c r="AB102" s="65" t="str">
        <f t="shared" si="17"/>
        <v>No</v>
      </c>
      <c r="AC102" s="68" t="str">
        <f t="shared" si="18"/>
        <v>N/A</v>
      </c>
      <c r="AD102" s="65" t="str">
        <f t="shared" si="19"/>
        <v>No</v>
      </c>
      <c r="AE102" s="68" t="str">
        <f t="shared" si="20"/>
        <v>N/A</v>
      </c>
      <c r="AF102" s="66"/>
    </row>
    <row r="103" spans="1:32" hidden="1">
      <c r="A103" s="66" t="s">
        <v>20</v>
      </c>
      <c r="B103" s="66" t="s">
        <v>28</v>
      </c>
      <c r="C103" s="66" t="str" cm="1">
        <f t="array" ref="C103">_xlfn.IFNA(_xlfn.IFS(B103="Starter","Starters &amp; Sides",B103="Sides","Starters &amp; Sides"),B103)</f>
        <v>Drinks</v>
      </c>
      <c r="D103" s="71" t="s">
        <v>3924</v>
      </c>
      <c r="E103" s="79">
        <v>12.82</v>
      </c>
      <c r="F103" s="18">
        <v>14.5</v>
      </c>
      <c r="G103" s="18">
        <v>14.5</v>
      </c>
      <c r="H103" s="18">
        <v>0</v>
      </c>
      <c r="I103" s="18"/>
      <c r="J103" s="18"/>
      <c r="K103" s="15"/>
      <c r="L103" s="4"/>
      <c r="M103" s="4"/>
      <c r="N103" s="4"/>
      <c r="O103" s="4"/>
      <c r="P103" s="15"/>
      <c r="Q103" s="337"/>
      <c r="R103" s="15" t="str">
        <f t="shared" si="7"/>
        <v>No</v>
      </c>
      <c r="S103" s="15" t="str">
        <f t="shared" si="8"/>
        <v>No</v>
      </c>
      <c r="T103" s="221" t="str">
        <f t="shared" si="9"/>
        <v>No</v>
      </c>
      <c r="U103" s="223" t="str">
        <f t="shared" si="10"/>
        <v>N/A</v>
      </c>
      <c r="V103" s="221" t="str">
        <f t="shared" si="11"/>
        <v>No</v>
      </c>
      <c r="W103" s="223" t="str">
        <f t="shared" si="12"/>
        <v>N/A</v>
      </c>
      <c r="X103" s="221" t="str">
        <f t="shared" si="13"/>
        <v>No</v>
      </c>
      <c r="Y103" s="223" t="str">
        <f t="shared" si="14"/>
        <v>N/A</v>
      </c>
      <c r="Z103" s="222" t="str">
        <f t="shared" si="15"/>
        <v>No</v>
      </c>
      <c r="AA103" s="68" t="str">
        <f t="shared" si="16"/>
        <v>N/A</v>
      </c>
      <c r="AB103" s="65" t="str">
        <f t="shared" si="17"/>
        <v>No</v>
      </c>
      <c r="AC103" s="68" t="str">
        <f t="shared" si="18"/>
        <v>N/A</v>
      </c>
      <c r="AD103" s="65" t="str">
        <f t="shared" si="19"/>
        <v>No</v>
      </c>
      <c r="AE103" s="68" t="str">
        <f t="shared" si="20"/>
        <v>N/A</v>
      </c>
      <c r="AF103" s="66"/>
    </row>
    <row r="104" spans="1:32" hidden="1">
      <c r="A104" s="66" t="s">
        <v>20</v>
      </c>
      <c r="B104" s="66" t="s">
        <v>28</v>
      </c>
      <c r="C104" s="66" t="str" cm="1">
        <f t="array" ref="C104">_xlfn.IFNA(_xlfn.IFS(B104="Starter","Starters &amp; Sides",B104="Sides","Starters &amp; Sides"),B104)</f>
        <v>Drinks</v>
      </c>
      <c r="D104" s="71" t="s">
        <v>3925</v>
      </c>
      <c r="E104" s="79"/>
      <c r="F104" s="18"/>
      <c r="G104" s="18"/>
      <c r="H104" s="18"/>
      <c r="I104" s="18">
        <v>8.5</v>
      </c>
      <c r="J104" s="18"/>
      <c r="K104" s="15"/>
      <c r="L104" s="4"/>
      <c r="M104" s="4"/>
      <c r="N104" s="4"/>
      <c r="O104" s="4"/>
      <c r="P104" s="15">
        <v>9.25</v>
      </c>
      <c r="Q104" s="337"/>
      <c r="R104" s="15" t="str">
        <f t="shared" si="7"/>
        <v>No</v>
      </c>
      <c r="S104" s="15" t="str">
        <f t="shared" si="8"/>
        <v>No</v>
      </c>
      <c r="T104" s="221" t="str">
        <f t="shared" si="9"/>
        <v>No</v>
      </c>
      <c r="U104" s="223" t="str">
        <f t="shared" si="10"/>
        <v>N/A</v>
      </c>
      <c r="V104" s="221" t="str">
        <f t="shared" si="11"/>
        <v>No</v>
      </c>
      <c r="W104" s="223" t="str">
        <f t="shared" si="12"/>
        <v>N/A</v>
      </c>
      <c r="X104" s="221" t="str">
        <f t="shared" si="13"/>
        <v>No</v>
      </c>
      <c r="Y104" s="223" t="str">
        <f t="shared" si="14"/>
        <v>N/A</v>
      </c>
      <c r="Z104" s="222" t="str">
        <f t="shared" si="15"/>
        <v>No</v>
      </c>
      <c r="AA104" s="68" t="str">
        <f t="shared" si="16"/>
        <v>N/A</v>
      </c>
      <c r="AB104" s="65" t="str">
        <f t="shared" si="17"/>
        <v>No</v>
      </c>
      <c r="AC104" s="68" t="str">
        <f t="shared" si="18"/>
        <v>N/A</v>
      </c>
      <c r="AD104" s="65" t="str">
        <f t="shared" si="19"/>
        <v>No</v>
      </c>
      <c r="AE104" s="68" t="str">
        <f t="shared" si="20"/>
        <v>N/A</v>
      </c>
      <c r="AF104" s="66"/>
    </row>
    <row r="105" spans="1:32" hidden="1">
      <c r="A105" s="66" t="s">
        <v>20</v>
      </c>
      <c r="B105" s="66" t="s">
        <v>28</v>
      </c>
      <c r="C105" s="66" t="str" cm="1">
        <f t="array" ref="C105">_xlfn.IFNA(_xlfn.IFS(B105="Starter","Starters &amp; Sides",B105="Sides","Starters &amp; Sides"),B105)</f>
        <v>Drinks</v>
      </c>
      <c r="D105" s="159" t="s">
        <v>3926</v>
      </c>
      <c r="E105" s="79">
        <v>3.25</v>
      </c>
      <c r="F105" s="18">
        <v>3.5</v>
      </c>
      <c r="G105" s="18">
        <v>3.5</v>
      </c>
      <c r="H105" s="18">
        <v>3.75</v>
      </c>
      <c r="I105" s="18">
        <v>3.75</v>
      </c>
      <c r="J105" s="18">
        <v>3.75</v>
      </c>
      <c r="K105" s="15">
        <v>3.75</v>
      </c>
      <c r="L105" s="4">
        <v>3.75</v>
      </c>
      <c r="M105" s="4">
        <v>4.25</v>
      </c>
      <c r="N105" s="4">
        <v>4.25</v>
      </c>
      <c r="O105" s="4">
        <v>4.25</v>
      </c>
      <c r="P105" s="15">
        <v>4.25</v>
      </c>
      <c r="Q105" s="337">
        <v>4.25</v>
      </c>
      <c r="R105" s="15" t="str">
        <f t="shared" si="7"/>
        <v>Yes</v>
      </c>
      <c r="S105" s="15" t="str">
        <f t="shared" si="8"/>
        <v>No</v>
      </c>
      <c r="T105" s="221" t="str">
        <f t="shared" si="9"/>
        <v>Yes</v>
      </c>
      <c r="U105" s="223">
        <f t="shared" si="10"/>
        <v>0</v>
      </c>
      <c r="V105" s="221" t="str">
        <f t="shared" si="11"/>
        <v>Yes</v>
      </c>
      <c r="W105" s="223">
        <f t="shared" si="12"/>
        <v>0</v>
      </c>
      <c r="X105" s="221" t="str">
        <f t="shared" si="13"/>
        <v>Yes</v>
      </c>
      <c r="Y105" s="223">
        <f t="shared" si="14"/>
        <v>0</v>
      </c>
      <c r="Z105" s="222" t="str">
        <f t="shared" si="15"/>
        <v>Yes</v>
      </c>
      <c r="AA105" s="68">
        <f t="shared" si="16"/>
        <v>0</v>
      </c>
      <c r="AB105" s="65" t="str">
        <f t="shared" si="17"/>
        <v>Yes</v>
      </c>
      <c r="AC105" s="68">
        <f t="shared" si="18"/>
        <v>0.1333333333333333</v>
      </c>
      <c r="AD105" s="65" t="str">
        <f t="shared" si="19"/>
        <v>Yes</v>
      </c>
      <c r="AE105" s="68">
        <f t="shared" si="20"/>
        <v>0.30769230769230771</v>
      </c>
      <c r="AF105" s="66"/>
    </row>
    <row r="106" spans="1:32" hidden="1">
      <c r="A106" s="66" t="s">
        <v>20</v>
      </c>
      <c r="B106" s="66" t="s">
        <v>28</v>
      </c>
      <c r="C106" s="66" t="str" cm="1">
        <f t="array" ref="C106">_xlfn.IFNA(_xlfn.IFS(B106="Starter","Starters &amp; Sides",B106="Sides","Starters &amp; Sides"),B106)</f>
        <v>Drinks</v>
      </c>
      <c r="D106" s="159" t="s">
        <v>3927</v>
      </c>
      <c r="E106" s="79">
        <v>4.25</v>
      </c>
      <c r="F106" s="18">
        <v>4.75</v>
      </c>
      <c r="G106" s="18">
        <v>4.75</v>
      </c>
      <c r="H106" s="18">
        <v>5.95</v>
      </c>
      <c r="I106" s="18">
        <v>5.95</v>
      </c>
      <c r="J106" s="18">
        <v>6.25</v>
      </c>
      <c r="K106" s="15">
        <v>6.5</v>
      </c>
      <c r="L106" s="4">
        <v>6.5</v>
      </c>
      <c r="M106" s="4">
        <v>6.95</v>
      </c>
      <c r="N106" s="4">
        <v>6.95</v>
      </c>
      <c r="O106" s="4">
        <v>6.95</v>
      </c>
      <c r="P106" s="15">
        <v>6.95</v>
      </c>
      <c r="Q106" s="337">
        <v>6.95</v>
      </c>
      <c r="R106" s="15" t="str">
        <f t="shared" si="7"/>
        <v>Yes</v>
      </c>
      <c r="S106" s="15" t="str">
        <f t="shared" si="8"/>
        <v>No</v>
      </c>
      <c r="T106" s="221" t="str">
        <f t="shared" si="9"/>
        <v>Yes</v>
      </c>
      <c r="U106" s="223">
        <f t="shared" si="10"/>
        <v>0</v>
      </c>
      <c r="V106" s="221" t="str">
        <f t="shared" si="11"/>
        <v>Yes</v>
      </c>
      <c r="W106" s="223">
        <f t="shared" si="12"/>
        <v>0</v>
      </c>
      <c r="X106" s="221" t="str">
        <f t="shared" si="13"/>
        <v>Yes</v>
      </c>
      <c r="Y106" s="223">
        <f t="shared" si="14"/>
        <v>0</v>
      </c>
      <c r="Z106" s="222" t="str">
        <f t="shared" si="15"/>
        <v>Yes</v>
      </c>
      <c r="AA106" s="68">
        <f t="shared" si="16"/>
        <v>0</v>
      </c>
      <c r="AB106" s="65" t="str">
        <f t="shared" si="17"/>
        <v>Yes</v>
      </c>
      <c r="AC106" s="68">
        <f t="shared" si="18"/>
        <v>6.9230769230769207E-2</v>
      </c>
      <c r="AD106" s="65" t="str">
        <f t="shared" si="19"/>
        <v>Yes</v>
      </c>
      <c r="AE106" s="68">
        <f t="shared" si="20"/>
        <v>0.63529411764705879</v>
      </c>
      <c r="AF106" s="66"/>
    </row>
    <row r="107" spans="1:32" hidden="1">
      <c r="A107" s="66" t="s">
        <v>20</v>
      </c>
      <c r="B107" s="66" t="s">
        <v>28</v>
      </c>
      <c r="C107" s="66" t="str" cm="1">
        <f t="array" ref="C107">_xlfn.IFNA(_xlfn.IFS(B107="Starter","Starters &amp; Sides",B107="Sides","Starters &amp; Sides"),B107)</f>
        <v>Drinks</v>
      </c>
      <c r="D107" s="71" t="s">
        <v>3928</v>
      </c>
      <c r="E107" s="79">
        <v>2.95</v>
      </c>
      <c r="F107" s="18">
        <v>3.25</v>
      </c>
      <c r="G107" s="18">
        <v>3.25</v>
      </c>
      <c r="H107" s="18">
        <v>3.25</v>
      </c>
      <c r="I107" s="18">
        <v>3.5</v>
      </c>
      <c r="J107" s="18">
        <v>3.75</v>
      </c>
      <c r="K107" s="15">
        <v>3.75</v>
      </c>
      <c r="L107" s="4">
        <v>3.75</v>
      </c>
      <c r="M107" s="4"/>
      <c r="N107" s="4"/>
      <c r="O107" s="4"/>
      <c r="P107" s="15"/>
      <c r="Q107" s="337"/>
      <c r="R107" s="15" t="str">
        <f t="shared" si="7"/>
        <v>No</v>
      </c>
      <c r="S107" s="15" t="str">
        <f t="shared" si="8"/>
        <v>No</v>
      </c>
      <c r="T107" s="221" t="str">
        <f t="shared" si="9"/>
        <v>No</v>
      </c>
      <c r="U107" s="223" t="str">
        <f t="shared" si="10"/>
        <v>N/A</v>
      </c>
      <c r="V107" s="221" t="str">
        <f t="shared" si="11"/>
        <v>No</v>
      </c>
      <c r="W107" s="223" t="str">
        <f t="shared" si="12"/>
        <v>N/A</v>
      </c>
      <c r="X107" s="221" t="str">
        <f t="shared" si="13"/>
        <v>No</v>
      </c>
      <c r="Y107" s="223" t="str">
        <f t="shared" si="14"/>
        <v>N/A</v>
      </c>
      <c r="Z107" s="222" t="str">
        <f t="shared" si="15"/>
        <v>No</v>
      </c>
      <c r="AA107" s="68" t="str">
        <f t="shared" si="16"/>
        <v>N/A</v>
      </c>
      <c r="AB107" s="65" t="str">
        <f t="shared" si="17"/>
        <v>No</v>
      </c>
      <c r="AC107" s="68" t="str">
        <f t="shared" si="18"/>
        <v>N/A</v>
      </c>
      <c r="AD107" s="65" t="str">
        <f t="shared" si="19"/>
        <v>No</v>
      </c>
      <c r="AE107" s="68" t="str">
        <f t="shared" si="20"/>
        <v>N/A</v>
      </c>
      <c r="AF107" s="66"/>
    </row>
    <row r="108" spans="1:32" hidden="1">
      <c r="A108" s="66" t="s">
        <v>20</v>
      </c>
      <c r="B108" s="66" t="s">
        <v>28</v>
      </c>
      <c r="C108" s="66" t="str" cm="1">
        <f t="array" ref="C108">_xlfn.IFNA(_xlfn.IFS(B108="Starter","Starters &amp; Sides",B108="Sides","Starters &amp; Sides"),B108)</f>
        <v>Drinks</v>
      </c>
      <c r="D108" s="159" t="s">
        <v>3929</v>
      </c>
      <c r="E108" s="79"/>
      <c r="F108" s="18"/>
      <c r="G108" s="18"/>
      <c r="H108" s="18"/>
      <c r="I108" s="18">
        <v>8.5</v>
      </c>
      <c r="J108" s="18">
        <v>8.9499999999999993</v>
      </c>
      <c r="K108" s="15">
        <v>8.9499999999999993</v>
      </c>
      <c r="L108" s="4">
        <v>8.9499999999999993</v>
      </c>
      <c r="M108" s="4">
        <v>9.25</v>
      </c>
      <c r="N108" s="4">
        <v>9.25</v>
      </c>
      <c r="O108" s="4">
        <v>9.25</v>
      </c>
      <c r="P108" s="15">
        <v>9.25</v>
      </c>
      <c r="Q108" s="337">
        <v>9.25</v>
      </c>
      <c r="R108" s="15" t="str">
        <f t="shared" si="7"/>
        <v>Yes</v>
      </c>
      <c r="S108" s="15" t="str">
        <f t="shared" si="8"/>
        <v>No</v>
      </c>
      <c r="T108" s="221" t="str">
        <f t="shared" si="9"/>
        <v>Yes</v>
      </c>
      <c r="U108" s="223">
        <f t="shared" si="10"/>
        <v>0</v>
      </c>
      <c r="V108" s="221" t="str">
        <f t="shared" si="11"/>
        <v>Yes</v>
      </c>
      <c r="W108" s="223">
        <f t="shared" si="12"/>
        <v>0</v>
      </c>
      <c r="X108" s="221" t="str">
        <f t="shared" si="13"/>
        <v>Yes</v>
      </c>
      <c r="Y108" s="223">
        <f t="shared" si="14"/>
        <v>0</v>
      </c>
      <c r="Z108" s="222" t="str">
        <f t="shared" si="15"/>
        <v>Yes</v>
      </c>
      <c r="AA108" s="68">
        <f t="shared" si="16"/>
        <v>0</v>
      </c>
      <c r="AB108" s="65" t="str">
        <f t="shared" si="17"/>
        <v>Yes</v>
      </c>
      <c r="AC108" s="68">
        <f t="shared" si="18"/>
        <v>3.3519553072625774E-2</v>
      </c>
      <c r="AD108" s="65" t="str">
        <f t="shared" si="19"/>
        <v>No</v>
      </c>
      <c r="AE108" s="68" t="str">
        <f t="shared" si="20"/>
        <v>N/A</v>
      </c>
      <c r="AF108" s="66"/>
    </row>
    <row r="109" spans="1:32" hidden="1">
      <c r="A109" s="66" t="s">
        <v>20</v>
      </c>
      <c r="B109" s="66" t="s">
        <v>28</v>
      </c>
      <c r="C109" s="66" t="str" cm="1">
        <f t="array" ref="C109">_xlfn.IFNA(_xlfn.IFS(B109="Starter","Starters &amp; Sides",B109="Sides","Starters &amp; Sides"),B109)</f>
        <v>Drinks</v>
      </c>
      <c r="D109" s="159" t="s">
        <v>3930</v>
      </c>
      <c r="E109" s="79"/>
      <c r="F109" s="18"/>
      <c r="G109" s="18"/>
      <c r="H109" s="18"/>
      <c r="I109" s="18"/>
      <c r="J109" s="18">
        <v>6.95</v>
      </c>
      <c r="K109" s="15">
        <v>6.95</v>
      </c>
      <c r="L109" s="4">
        <v>6.95</v>
      </c>
      <c r="M109" s="4">
        <v>7.5</v>
      </c>
      <c r="N109" s="4">
        <v>7.5</v>
      </c>
      <c r="O109" s="4">
        <v>7.5</v>
      </c>
      <c r="P109" s="15">
        <v>7.5</v>
      </c>
      <c r="Q109" s="337">
        <v>7.5</v>
      </c>
      <c r="R109" s="15" t="str">
        <f t="shared" si="7"/>
        <v>Yes</v>
      </c>
      <c r="S109" s="15" t="str">
        <f t="shared" si="8"/>
        <v>No</v>
      </c>
      <c r="T109" s="221" t="str">
        <f t="shared" si="9"/>
        <v>Yes</v>
      </c>
      <c r="U109" s="223">
        <f t="shared" si="10"/>
        <v>0</v>
      </c>
      <c r="V109" s="221" t="str">
        <f t="shared" si="11"/>
        <v>Yes</v>
      </c>
      <c r="W109" s="223">
        <f t="shared" si="12"/>
        <v>0</v>
      </c>
      <c r="X109" s="221" t="str">
        <f t="shared" si="13"/>
        <v>Yes</v>
      </c>
      <c r="Y109" s="223">
        <f t="shared" si="14"/>
        <v>0</v>
      </c>
      <c r="Z109" s="222" t="str">
        <f t="shared" si="15"/>
        <v>Yes</v>
      </c>
      <c r="AA109" s="68">
        <f t="shared" si="16"/>
        <v>0</v>
      </c>
      <c r="AB109" s="65" t="str">
        <f t="shared" si="17"/>
        <v>Yes</v>
      </c>
      <c r="AC109" s="68">
        <f t="shared" si="18"/>
        <v>7.9136690647481966E-2</v>
      </c>
      <c r="AD109" s="65" t="str">
        <f t="shared" si="19"/>
        <v>No</v>
      </c>
      <c r="AE109" s="68" t="str">
        <f t="shared" si="20"/>
        <v>N/A</v>
      </c>
      <c r="AF109" s="66"/>
    </row>
    <row r="110" spans="1:32" hidden="1">
      <c r="A110" s="66" t="s">
        <v>20</v>
      </c>
      <c r="B110" s="66" t="s">
        <v>28</v>
      </c>
      <c r="C110" s="66" t="str" cm="1">
        <f t="array" ref="C110">_xlfn.IFNA(_xlfn.IFS(B110="Starter","Starters &amp; Sides",B110="Sides","Starters &amp; Sides"),B110)</f>
        <v>Drinks</v>
      </c>
      <c r="D110" s="159" t="s">
        <v>3931</v>
      </c>
      <c r="E110" s="79"/>
      <c r="F110" s="18"/>
      <c r="G110" s="18"/>
      <c r="H110" s="18"/>
      <c r="I110" s="18"/>
      <c r="J110" s="18"/>
      <c r="K110" s="15"/>
      <c r="L110" s="4"/>
      <c r="M110" s="4">
        <v>4.25</v>
      </c>
      <c r="N110" s="4">
        <v>4.25</v>
      </c>
      <c r="O110" s="4">
        <v>4.25</v>
      </c>
      <c r="P110" s="15">
        <v>4.25</v>
      </c>
      <c r="Q110" s="337">
        <v>4.25</v>
      </c>
      <c r="R110" s="15" t="str">
        <f t="shared" si="7"/>
        <v>Yes</v>
      </c>
      <c r="S110" s="15" t="str">
        <f t="shared" si="8"/>
        <v>No</v>
      </c>
      <c r="T110" s="221" t="str">
        <f t="shared" si="9"/>
        <v>Yes</v>
      </c>
      <c r="U110" s="223">
        <f t="shared" si="10"/>
        <v>0</v>
      </c>
      <c r="V110" s="221" t="str">
        <f t="shared" si="11"/>
        <v>Yes</v>
      </c>
      <c r="W110" s="223">
        <f t="shared" si="12"/>
        <v>0</v>
      </c>
      <c r="X110" s="221" t="str">
        <f t="shared" si="13"/>
        <v>Yes</v>
      </c>
      <c r="Y110" s="223">
        <f t="shared" si="14"/>
        <v>0</v>
      </c>
      <c r="Z110" s="222" t="str">
        <f t="shared" si="15"/>
        <v>Yes</v>
      </c>
      <c r="AA110" s="68">
        <f t="shared" si="16"/>
        <v>0</v>
      </c>
      <c r="AB110" s="65" t="str">
        <f t="shared" si="17"/>
        <v>No</v>
      </c>
      <c r="AC110" s="68" t="str">
        <f t="shared" si="18"/>
        <v>N/A</v>
      </c>
      <c r="AD110" s="65" t="str">
        <f t="shared" si="19"/>
        <v>No</v>
      </c>
      <c r="AE110" s="68" t="str">
        <f t="shared" si="20"/>
        <v>N/A</v>
      </c>
      <c r="AF110" s="66"/>
    </row>
    <row r="111" spans="1:32" hidden="1">
      <c r="A111" s="66" t="s">
        <v>20</v>
      </c>
      <c r="B111" s="66" t="s">
        <v>28</v>
      </c>
      <c r="C111" s="66" t="str" cm="1">
        <f t="array" ref="C111">_xlfn.IFNA(_xlfn.IFS(B111="Starter","Starters &amp; Sides",B111="Sides","Starters &amp; Sides"),B111)</f>
        <v>Drinks</v>
      </c>
      <c r="D111" s="159" t="s">
        <v>3932</v>
      </c>
      <c r="E111" s="79"/>
      <c r="F111" s="18"/>
      <c r="G111" s="18"/>
      <c r="H111" s="18"/>
      <c r="I111" s="18"/>
      <c r="J111" s="18"/>
      <c r="K111" s="15"/>
      <c r="L111" s="4"/>
      <c r="M111" s="4">
        <v>4.25</v>
      </c>
      <c r="N111" s="4">
        <v>4.25</v>
      </c>
      <c r="O111" s="4">
        <v>4.25</v>
      </c>
      <c r="P111" s="15">
        <v>4.25</v>
      </c>
      <c r="Q111" s="337">
        <v>4.25</v>
      </c>
      <c r="R111" s="15" t="str">
        <f t="shared" si="7"/>
        <v>Yes</v>
      </c>
      <c r="S111" s="15" t="str">
        <f t="shared" si="8"/>
        <v>No</v>
      </c>
      <c r="T111" s="221" t="str">
        <f t="shared" si="9"/>
        <v>Yes</v>
      </c>
      <c r="U111" s="223">
        <f t="shared" si="10"/>
        <v>0</v>
      </c>
      <c r="V111" s="221" t="str">
        <f t="shared" si="11"/>
        <v>Yes</v>
      </c>
      <c r="W111" s="223">
        <f t="shared" si="12"/>
        <v>0</v>
      </c>
      <c r="X111" s="221" t="str">
        <f t="shared" si="13"/>
        <v>Yes</v>
      </c>
      <c r="Y111" s="223">
        <f t="shared" si="14"/>
        <v>0</v>
      </c>
      <c r="Z111" s="222" t="str">
        <f t="shared" si="15"/>
        <v>Yes</v>
      </c>
      <c r="AA111" s="68">
        <f t="shared" si="16"/>
        <v>0</v>
      </c>
      <c r="AB111" s="65" t="str">
        <f t="shared" si="17"/>
        <v>No</v>
      </c>
      <c r="AC111" s="68" t="str">
        <f t="shared" si="18"/>
        <v>N/A</v>
      </c>
      <c r="AD111" s="65" t="str">
        <f t="shared" si="19"/>
        <v>No</v>
      </c>
      <c r="AE111" s="68" t="str">
        <f t="shared" si="20"/>
        <v>N/A</v>
      </c>
      <c r="AF111" s="66"/>
    </row>
    <row r="112" spans="1:32" hidden="1">
      <c r="A112" s="66" t="s">
        <v>20</v>
      </c>
      <c r="B112" s="66" t="s">
        <v>28</v>
      </c>
      <c r="C112" s="66" t="str" cm="1">
        <f t="array" ref="C112">_xlfn.IFNA(_xlfn.IFS(B112="Starter","Starters &amp; Sides",B112="Sides","Starters &amp; Sides"),B112)</f>
        <v>Drinks</v>
      </c>
      <c r="D112" s="159" t="s">
        <v>235</v>
      </c>
      <c r="E112" s="79"/>
      <c r="F112" s="18"/>
      <c r="G112" s="18"/>
      <c r="H112" s="18"/>
      <c r="I112" s="18"/>
      <c r="J112" s="18"/>
      <c r="K112" s="15"/>
      <c r="L112" s="4"/>
      <c r="M112" s="4">
        <v>4.25</v>
      </c>
      <c r="N112" s="4">
        <v>4.25</v>
      </c>
      <c r="O112" s="4">
        <v>4.25</v>
      </c>
      <c r="P112" s="15">
        <v>4.25</v>
      </c>
      <c r="Q112" s="337">
        <v>4.25</v>
      </c>
      <c r="R112" s="15" t="str">
        <f t="shared" si="7"/>
        <v>Yes</v>
      </c>
      <c r="S112" s="15" t="str">
        <f t="shared" si="8"/>
        <v>No</v>
      </c>
      <c r="T112" s="221" t="str">
        <f t="shared" si="9"/>
        <v>Yes</v>
      </c>
      <c r="U112" s="223">
        <f t="shared" si="10"/>
        <v>0</v>
      </c>
      <c r="V112" s="221" t="str">
        <f t="shared" si="11"/>
        <v>Yes</v>
      </c>
      <c r="W112" s="223">
        <f t="shared" si="12"/>
        <v>0</v>
      </c>
      <c r="X112" s="221" t="str">
        <f t="shared" si="13"/>
        <v>Yes</v>
      </c>
      <c r="Y112" s="223">
        <f t="shared" si="14"/>
        <v>0</v>
      </c>
      <c r="Z112" s="222" t="str">
        <f t="shared" si="15"/>
        <v>Yes</v>
      </c>
      <c r="AA112" s="68">
        <f t="shared" si="16"/>
        <v>0</v>
      </c>
      <c r="AB112" s="65" t="str">
        <f t="shared" si="17"/>
        <v>No</v>
      </c>
      <c r="AC112" s="68" t="str">
        <f t="shared" si="18"/>
        <v>N/A</v>
      </c>
      <c r="AD112" s="65" t="str">
        <f t="shared" si="19"/>
        <v>No</v>
      </c>
      <c r="AE112" s="68" t="str">
        <f t="shared" si="20"/>
        <v>N/A</v>
      </c>
      <c r="AF112" s="66"/>
    </row>
    <row r="113" spans="1:32" hidden="1">
      <c r="A113" s="66" t="s">
        <v>20</v>
      </c>
      <c r="B113" s="66" t="s">
        <v>28</v>
      </c>
      <c r="C113" s="66" t="str" cm="1">
        <f t="array" ref="C113">_xlfn.IFNA(_xlfn.IFS(B113="Starter","Starters &amp; Sides",B113="Sides","Starters &amp; Sides"),B113)</f>
        <v>Drinks</v>
      </c>
      <c r="D113" s="159" t="s">
        <v>3477</v>
      </c>
      <c r="E113" s="79"/>
      <c r="F113" s="18"/>
      <c r="G113" s="18"/>
      <c r="H113" s="18"/>
      <c r="I113" s="18"/>
      <c r="J113" s="18"/>
      <c r="K113" s="15"/>
      <c r="L113" s="4"/>
      <c r="M113" s="4">
        <v>4.5</v>
      </c>
      <c r="N113" s="4">
        <v>4.5</v>
      </c>
      <c r="O113" s="4">
        <v>4.5</v>
      </c>
      <c r="P113" s="15">
        <v>4.5</v>
      </c>
      <c r="Q113" s="337">
        <v>4.5</v>
      </c>
      <c r="R113" s="15" t="str">
        <f t="shared" si="7"/>
        <v>Yes</v>
      </c>
      <c r="S113" s="15" t="str">
        <f t="shared" si="8"/>
        <v>No</v>
      </c>
      <c r="T113" s="221" t="str">
        <f t="shared" si="9"/>
        <v>Yes</v>
      </c>
      <c r="U113" s="223">
        <f t="shared" si="10"/>
        <v>0</v>
      </c>
      <c r="V113" s="221" t="str">
        <f t="shared" si="11"/>
        <v>Yes</v>
      </c>
      <c r="W113" s="223">
        <f t="shared" si="12"/>
        <v>0</v>
      </c>
      <c r="X113" s="221" t="str">
        <f t="shared" si="13"/>
        <v>Yes</v>
      </c>
      <c r="Y113" s="223">
        <f t="shared" si="14"/>
        <v>0</v>
      </c>
      <c r="Z113" s="222" t="str">
        <f t="shared" si="15"/>
        <v>Yes</v>
      </c>
      <c r="AA113" s="68">
        <f t="shared" si="16"/>
        <v>0</v>
      </c>
      <c r="AB113" s="65" t="str">
        <f t="shared" si="17"/>
        <v>No</v>
      </c>
      <c r="AC113" s="68" t="str">
        <f t="shared" si="18"/>
        <v>N/A</v>
      </c>
      <c r="AD113" s="65" t="str">
        <f t="shared" si="19"/>
        <v>No</v>
      </c>
      <c r="AE113" s="68" t="str">
        <f t="shared" si="20"/>
        <v>N/A</v>
      </c>
      <c r="AF113" s="66"/>
    </row>
    <row r="114" spans="1:32" hidden="1">
      <c r="A114" s="66" t="s">
        <v>20</v>
      </c>
      <c r="B114" s="66" t="s">
        <v>28</v>
      </c>
      <c r="C114" s="66" t="str" cm="1">
        <f t="array" ref="C114">_xlfn.IFNA(_xlfn.IFS(B114="Starter","Starters &amp; Sides",B114="Sides","Starters &amp; Sides"),B114)</f>
        <v>Drinks</v>
      </c>
      <c r="D114" s="159" t="s">
        <v>2186</v>
      </c>
      <c r="E114" s="79"/>
      <c r="F114" s="18"/>
      <c r="G114" s="18"/>
      <c r="H114" s="18"/>
      <c r="I114" s="18"/>
      <c r="J114" s="18"/>
      <c r="K114" s="15"/>
      <c r="L114" s="4"/>
      <c r="M114" s="4">
        <v>4.25</v>
      </c>
      <c r="N114" s="4">
        <v>4.25</v>
      </c>
      <c r="O114" s="4">
        <v>4.25</v>
      </c>
      <c r="P114" s="15">
        <v>4.25</v>
      </c>
      <c r="Q114" s="337">
        <v>4.25</v>
      </c>
      <c r="R114" s="15" t="str">
        <f t="shared" ref="R114:R177" si="21">IF(COUNTA(Q114)=1,"Yes","No")</f>
        <v>Yes</v>
      </c>
      <c r="S114" s="15" t="str">
        <f t="shared" ref="S114:S177" si="22">IF(AND(T114="No",R114="Yes"),"Yes","No")</f>
        <v>No</v>
      </c>
      <c r="T114" s="221" t="str">
        <f t="shared" ref="T114:T177" si="23">IF(COUNTA(P114:Q114)=2,"Yes","No")</f>
        <v>Yes</v>
      </c>
      <c r="U114" s="223">
        <f t="shared" ref="U114:U177" si="24">IF(T114="Yes",Q114/P114-1,"N/A")</f>
        <v>0</v>
      </c>
      <c r="V114" s="221" t="str">
        <f t="shared" ref="V114:V177" si="25">IF(COUNTA(O114:Q114)=3,"Yes","No")</f>
        <v>Yes</v>
      </c>
      <c r="W114" s="223">
        <f t="shared" ref="W114:W177" si="26">IF(V114="Yes",Q114/O114-1,"N/A")</f>
        <v>0</v>
      </c>
      <c r="X114" s="221" t="str">
        <f t="shared" ref="X114:X177" si="27">IF(COUNTA(N114:Q114)=4,"Yes","No")</f>
        <v>Yes</v>
      </c>
      <c r="Y114" s="223">
        <f t="shared" ref="Y114:Y177" si="28">IF(X114="Yes",Q114/N114-1,"N/A")</f>
        <v>0</v>
      </c>
      <c r="Z114" s="222" t="str">
        <f t="shared" ref="Z114:Z177" si="29">IF(COUNTA(M114:Q114)=5,"Yes","No")</f>
        <v>Yes</v>
      </c>
      <c r="AA114" s="68">
        <f t="shared" ref="AA114:AA177" si="30">IF(Z114="Yes",Q114/M114-1,"N/A")</f>
        <v>0</v>
      </c>
      <c r="AB114" s="65" t="str">
        <f t="shared" ref="AB114:AB177" si="31">IF(COUNTA(L114:Q114)=6,"Yes","No")</f>
        <v>No</v>
      </c>
      <c r="AC114" s="68" t="str">
        <f t="shared" ref="AC114:AC177" si="32">IF(AB114="Yes",Q114/L114-1,"N/A")</f>
        <v>N/A</v>
      </c>
      <c r="AD114" s="65" t="str">
        <f t="shared" ref="AD114:AD177" si="33">IF(COUNTA(E114:Q114)=13,"Yes","No")</f>
        <v>No</v>
      </c>
      <c r="AE114" s="68" t="str">
        <f t="shared" ref="AE114:AE177" si="34">IF(AD114="Yes",Q114/E114-1,"N/A")</f>
        <v>N/A</v>
      </c>
      <c r="AF114" s="66"/>
    </row>
    <row r="115" spans="1:32" hidden="1">
      <c r="A115" s="66" t="s">
        <v>20</v>
      </c>
      <c r="B115" s="66" t="s">
        <v>28</v>
      </c>
      <c r="C115" s="66" t="str" cm="1">
        <f t="array" ref="C115">_xlfn.IFNA(_xlfn.IFS(B115="Starter","Starters &amp; Sides",B115="Sides","Starters &amp; Sides"),B115)</f>
        <v>Drinks</v>
      </c>
      <c r="D115" s="159" t="s">
        <v>857</v>
      </c>
      <c r="E115" s="79">
        <v>2.4500000000000002</v>
      </c>
      <c r="F115" s="18">
        <v>2.75</v>
      </c>
      <c r="G115" s="18">
        <v>2.75</v>
      </c>
      <c r="H115" s="18">
        <v>2.75</v>
      </c>
      <c r="I115" s="18">
        <v>2.75</v>
      </c>
      <c r="J115" s="18">
        <v>3.25</v>
      </c>
      <c r="K115" s="15">
        <v>3.45</v>
      </c>
      <c r="L115" s="15">
        <v>3.45</v>
      </c>
      <c r="M115" s="4">
        <v>3.75</v>
      </c>
      <c r="N115" s="4">
        <v>3.75</v>
      </c>
      <c r="O115" s="4">
        <v>3.75</v>
      </c>
      <c r="P115" s="15">
        <v>3.75</v>
      </c>
      <c r="Q115" s="337">
        <v>3.75</v>
      </c>
      <c r="R115" s="15" t="str">
        <f t="shared" si="21"/>
        <v>Yes</v>
      </c>
      <c r="S115" s="15" t="str">
        <f t="shared" si="22"/>
        <v>No</v>
      </c>
      <c r="T115" s="221" t="str">
        <f t="shared" si="23"/>
        <v>Yes</v>
      </c>
      <c r="U115" s="223">
        <f t="shared" si="24"/>
        <v>0</v>
      </c>
      <c r="V115" s="221" t="str">
        <f t="shared" si="25"/>
        <v>Yes</v>
      </c>
      <c r="W115" s="223">
        <f t="shared" si="26"/>
        <v>0</v>
      </c>
      <c r="X115" s="221" t="str">
        <f t="shared" si="27"/>
        <v>Yes</v>
      </c>
      <c r="Y115" s="223">
        <f t="shared" si="28"/>
        <v>0</v>
      </c>
      <c r="Z115" s="222" t="str">
        <f t="shared" si="29"/>
        <v>Yes</v>
      </c>
      <c r="AA115" s="68">
        <f t="shared" si="30"/>
        <v>0</v>
      </c>
      <c r="AB115" s="65" t="str">
        <f t="shared" si="31"/>
        <v>Yes</v>
      </c>
      <c r="AC115" s="68">
        <f t="shared" si="32"/>
        <v>8.6956521739130377E-2</v>
      </c>
      <c r="AD115" s="65" t="str">
        <f t="shared" si="33"/>
        <v>Yes</v>
      </c>
      <c r="AE115" s="68">
        <f t="shared" si="34"/>
        <v>0.53061224489795911</v>
      </c>
      <c r="AF115" s="66"/>
    </row>
    <row r="116" spans="1:32" hidden="1">
      <c r="A116" s="66" t="s">
        <v>20</v>
      </c>
      <c r="B116" s="66" t="s">
        <v>28</v>
      </c>
      <c r="C116" s="66" t="str" cm="1">
        <f t="array" ref="C116">_xlfn.IFNA(_xlfn.IFS(B116="Starter","Starters &amp; Sides",B116="Sides","Starters &amp; Sides"),B116)</f>
        <v>Drinks</v>
      </c>
      <c r="D116" s="159" t="s">
        <v>1985</v>
      </c>
      <c r="E116" s="79">
        <v>1.95</v>
      </c>
      <c r="F116" s="18">
        <v>2.25</v>
      </c>
      <c r="G116" s="18">
        <v>2.25</v>
      </c>
      <c r="H116" s="18">
        <v>2.25</v>
      </c>
      <c r="I116" s="18">
        <v>2.25</v>
      </c>
      <c r="J116" s="18">
        <v>2.75</v>
      </c>
      <c r="K116" s="15">
        <v>2.95</v>
      </c>
      <c r="L116" s="4">
        <v>2.95</v>
      </c>
      <c r="M116" s="4">
        <v>3.25</v>
      </c>
      <c r="N116" s="4">
        <v>3.25</v>
      </c>
      <c r="O116" s="4">
        <v>3.25</v>
      </c>
      <c r="P116" s="15">
        <v>3.25</v>
      </c>
      <c r="Q116" s="337">
        <v>3.25</v>
      </c>
      <c r="R116" s="15" t="str">
        <f t="shared" si="21"/>
        <v>Yes</v>
      </c>
      <c r="S116" s="15" t="str">
        <f t="shared" si="22"/>
        <v>No</v>
      </c>
      <c r="T116" s="221" t="str">
        <f t="shared" si="23"/>
        <v>Yes</v>
      </c>
      <c r="U116" s="223">
        <f t="shared" si="24"/>
        <v>0</v>
      </c>
      <c r="V116" s="221" t="str">
        <f t="shared" si="25"/>
        <v>Yes</v>
      </c>
      <c r="W116" s="223">
        <f t="shared" si="26"/>
        <v>0</v>
      </c>
      <c r="X116" s="221" t="str">
        <f t="shared" si="27"/>
        <v>Yes</v>
      </c>
      <c r="Y116" s="223">
        <f t="shared" si="28"/>
        <v>0</v>
      </c>
      <c r="Z116" s="222" t="str">
        <f t="shared" si="29"/>
        <v>Yes</v>
      </c>
      <c r="AA116" s="68">
        <f t="shared" si="30"/>
        <v>0</v>
      </c>
      <c r="AB116" s="65" t="str">
        <f t="shared" si="31"/>
        <v>Yes</v>
      </c>
      <c r="AC116" s="68">
        <f t="shared" si="32"/>
        <v>0.10169491525423724</v>
      </c>
      <c r="AD116" s="65" t="str">
        <f t="shared" si="33"/>
        <v>Yes</v>
      </c>
      <c r="AE116" s="68">
        <f t="shared" si="34"/>
        <v>0.66666666666666674</v>
      </c>
      <c r="AF116" s="66"/>
    </row>
    <row r="117" spans="1:32" hidden="1">
      <c r="A117" s="66" t="s">
        <v>20</v>
      </c>
      <c r="B117" s="66" t="s">
        <v>28</v>
      </c>
      <c r="C117" s="66" t="str" cm="1">
        <f t="array" ref="C117">_xlfn.IFNA(_xlfn.IFS(B117="Starter","Starters &amp; Sides",B117="Sides","Starters &amp; Sides"),B117)</f>
        <v>Drinks</v>
      </c>
      <c r="D117" s="159" t="s">
        <v>453</v>
      </c>
      <c r="E117" s="79"/>
      <c r="F117" s="18"/>
      <c r="G117" s="18"/>
      <c r="H117" s="18">
        <v>10</v>
      </c>
      <c r="I117" s="18">
        <v>10</v>
      </c>
      <c r="J117" s="18">
        <v>10</v>
      </c>
      <c r="K117" s="15">
        <v>10</v>
      </c>
      <c r="L117" s="4">
        <v>10</v>
      </c>
      <c r="M117" s="4">
        <v>10</v>
      </c>
      <c r="N117" s="4">
        <v>10</v>
      </c>
      <c r="O117" s="4">
        <v>10</v>
      </c>
      <c r="P117" s="15">
        <v>10</v>
      </c>
      <c r="Q117" s="337">
        <v>10</v>
      </c>
      <c r="R117" s="15" t="str">
        <f t="shared" si="21"/>
        <v>Yes</v>
      </c>
      <c r="S117" s="15" t="str">
        <f t="shared" si="22"/>
        <v>No</v>
      </c>
      <c r="T117" s="221" t="str">
        <f t="shared" si="23"/>
        <v>Yes</v>
      </c>
      <c r="U117" s="223">
        <f t="shared" si="24"/>
        <v>0</v>
      </c>
      <c r="V117" s="221" t="str">
        <f t="shared" si="25"/>
        <v>Yes</v>
      </c>
      <c r="W117" s="223">
        <f t="shared" si="26"/>
        <v>0</v>
      </c>
      <c r="X117" s="221" t="str">
        <f t="shared" si="27"/>
        <v>Yes</v>
      </c>
      <c r="Y117" s="223">
        <f t="shared" si="28"/>
        <v>0</v>
      </c>
      <c r="Z117" s="222" t="str">
        <f t="shared" si="29"/>
        <v>Yes</v>
      </c>
      <c r="AA117" s="68">
        <f t="shared" si="30"/>
        <v>0</v>
      </c>
      <c r="AB117" s="65" t="str">
        <f t="shared" si="31"/>
        <v>Yes</v>
      </c>
      <c r="AC117" s="68">
        <f t="shared" si="32"/>
        <v>0</v>
      </c>
      <c r="AD117" s="65" t="str">
        <f t="shared" si="33"/>
        <v>No</v>
      </c>
      <c r="AE117" s="68" t="str">
        <f t="shared" si="34"/>
        <v>N/A</v>
      </c>
      <c r="AF117" s="66"/>
    </row>
    <row r="118" spans="1:32" hidden="1">
      <c r="A118" s="66" t="s">
        <v>20</v>
      </c>
      <c r="B118" s="66" t="s">
        <v>28</v>
      </c>
      <c r="C118" s="66" t="str" cm="1">
        <f t="array" ref="C118">_xlfn.IFNA(_xlfn.IFS(B118="Starter","Starters &amp; Sides",B118="Sides","Starters &amp; Sides"),B118)</f>
        <v>Drinks</v>
      </c>
      <c r="D118" s="159" t="s">
        <v>3933</v>
      </c>
      <c r="E118" s="79"/>
      <c r="F118" s="18"/>
      <c r="G118" s="18"/>
      <c r="H118" s="18"/>
      <c r="I118" s="18"/>
      <c r="J118" s="18"/>
      <c r="K118" s="15"/>
      <c r="L118" s="4"/>
      <c r="M118" s="4">
        <v>10</v>
      </c>
      <c r="N118" s="4">
        <v>10</v>
      </c>
      <c r="O118" s="4">
        <v>10</v>
      </c>
      <c r="P118" s="15"/>
      <c r="Q118" s="337">
        <v>10</v>
      </c>
      <c r="R118" s="15" t="str">
        <f t="shared" si="21"/>
        <v>Yes</v>
      </c>
      <c r="S118" s="15" t="str">
        <f t="shared" si="22"/>
        <v>Yes</v>
      </c>
      <c r="T118" s="221" t="str">
        <f t="shared" si="23"/>
        <v>No</v>
      </c>
      <c r="U118" s="223" t="str">
        <f t="shared" si="24"/>
        <v>N/A</v>
      </c>
      <c r="V118" s="221" t="str">
        <f t="shared" si="25"/>
        <v>No</v>
      </c>
      <c r="W118" s="223" t="str">
        <f t="shared" si="26"/>
        <v>N/A</v>
      </c>
      <c r="X118" s="221" t="str">
        <f t="shared" si="27"/>
        <v>No</v>
      </c>
      <c r="Y118" s="223" t="str">
        <f t="shared" si="28"/>
        <v>N/A</v>
      </c>
      <c r="Z118" s="222" t="str">
        <f t="shared" si="29"/>
        <v>No</v>
      </c>
      <c r="AA118" s="68" t="str">
        <f t="shared" si="30"/>
        <v>N/A</v>
      </c>
      <c r="AB118" s="65" t="str">
        <f t="shared" si="31"/>
        <v>No</v>
      </c>
      <c r="AC118" s="68" t="str">
        <f t="shared" si="32"/>
        <v>N/A</v>
      </c>
      <c r="AD118" s="65" t="str">
        <f t="shared" si="33"/>
        <v>No</v>
      </c>
      <c r="AE118" s="68" t="str">
        <f t="shared" si="34"/>
        <v>N/A</v>
      </c>
      <c r="AF118" s="66"/>
    </row>
    <row r="119" spans="1:32" hidden="1">
      <c r="A119" s="66" t="s">
        <v>20</v>
      </c>
      <c r="B119" s="66" t="s">
        <v>28</v>
      </c>
      <c r="C119" s="66" t="str" cm="1">
        <f t="array" ref="C119">_xlfn.IFNA(_xlfn.IFS(B119="Starter","Starters &amp; Sides",B119="Sides","Starters &amp; Sides"),B119)</f>
        <v>Drinks</v>
      </c>
      <c r="D119" s="71" t="s">
        <v>3934</v>
      </c>
      <c r="E119" s="79"/>
      <c r="F119" s="18"/>
      <c r="G119" s="18"/>
      <c r="H119" s="18">
        <v>39</v>
      </c>
      <c r="I119" s="18">
        <v>42</v>
      </c>
      <c r="J119" s="18"/>
      <c r="K119" s="15">
        <v>38</v>
      </c>
      <c r="L119" s="4">
        <v>38</v>
      </c>
      <c r="M119" s="4"/>
      <c r="N119" s="4"/>
      <c r="O119" s="4"/>
      <c r="P119" s="15"/>
      <c r="Q119" s="337"/>
      <c r="R119" s="15" t="str">
        <f t="shared" si="21"/>
        <v>No</v>
      </c>
      <c r="S119" s="15" t="str">
        <f t="shared" si="22"/>
        <v>No</v>
      </c>
      <c r="T119" s="221" t="str">
        <f t="shared" si="23"/>
        <v>No</v>
      </c>
      <c r="U119" s="223" t="str">
        <f t="shared" si="24"/>
        <v>N/A</v>
      </c>
      <c r="V119" s="221" t="str">
        <f t="shared" si="25"/>
        <v>No</v>
      </c>
      <c r="W119" s="223" t="str">
        <f t="shared" si="26"/>
        <v>N/A</v>
      </c>
      <c r="X119" s="221" t="str">
        <f t="shared" si="27"/>
        <v>No</v>
      </c>
      <c r="Y119" s="223" t="str">
        <f t="shared" si="28"/>
        <v>N/A</v>
      </c>
      <c r="Z119" s="222" t="str">
        <f t="shared" si="29"/>
        <v>No</v>
      </c>
      <c r="AA119" s="68" t="str">
        <f t="shared" si="30"/>
        <v>N/A</v>
      </c>
      <c r="AB119" s="65" t="str">
        <f t="shared" si="31"/>
        <v>No</v>
      </c>
      <c r="AC119" s="68" t="str">
        <f t="shared" si="32"/>
        <v>N/A</v>
      </c>
      <c r="AD119" s="65" t="str">
        <f t="shared" si="33"/>
        <v>No</v>
      </c>
      <c r="AE119" s="68" t="str">
        <f t="shared" si="34"/>
        <v>N/A</v>
      </c>
      <c r="AF119" s="66"/>
    </row>
    <row r="120" spans="1:32" hidden="1">
      <c r="A120" s="66" t="s">
        <v>20</v>
      </c>
      <c r="B120" s="66" t="s">
        <v>28</v>
      </c>
      <c r="C120" s="66" t="str" cm="1">
        <f t="array" ref="C120">_xlfn.IFNA(_xlfn.IFS(B120="Starter","Starters &amp; Sides",B120="Sides","Starters &amp; Sides"),B120)</f>
        <v>Drinks</v>
      </c>
      <c r="D120" s="159" t="s">
        <v>861</v>
      </c>
      <c r="E120" s="79"/>
      <c r="F120" s="18"/>
      <c r="G120" s="18"/>
      <c r="H120" s="18"/>
      <c r="I120" s="18"/>
      <c r="J120" s="18"/>
      <c r="K120" s="15"/>
      <c r="L120" s="4">
        <v>3.5</v>
      </c>
      <c r="M120" s="4">
        <v>4</v>
      </c>
      <c r="N120" s="4">
        <v>4</v>
      </c>
      <c r="O120" s="4">
        <v>4</v>
      </c>
      <c r="P120" s="15">
        <v>4</v>
      </c>
      <c r="Q120" s="337">
        <v>4.25</v>
      </c>
      <c r="R120" s="15" t="str">
        <f t="shared" si="21"/>
        <v>Yes</v>
      </c>
      <c r="S120" s="15" t="str">
        <f t="shared" si="22"/>
        <v>No</v>
      </c>
      <c r="T120" s="221" t="str">
        <f t="shared" si="23"/>
        <v>Yes</v>
      </c>
      <c r="U120" s="223">
        <f t="shared" si="24"/>
        <v>6.25E-2</v>
      </c>
      <c r="V120" s="221" t="str">
        <f t="shared" si="25"/>
        <v>Yes</v>
      </c>
      <c r="W120" s="223">
        <f t="shared" si="26"/>
        <v>6.25E-2</v>
      </c>
      <c r="X120" s="221" t="str">
        <f t="shared" si="27"/>
        <v>Yes</v>
      </c>
      <c r="Y120" s="223">
        <f t="shared" si="28"/>
        <v>6.25E-2</v>
      </c>
      <c r="Z120" s="222" t="str">
        <f t="shared" si="29"/>
        <v>Yes</v>
      </c>
      <c r="AA120" s="68">
        <f t="shared" si="30"/>
        <v>6.25E-2</v>
      </c>
      <c r="AB120" s="65" t="str">
        <f t="shared" si="31"/>
        <v>Yes</v>
      </c>
      <c r="AC120" s="68">
        <f t="shared" si="32"/>
        <v>0.21428571428571419</v>
      </c>
      <c r="AD120" s="65" t="str">
        <f t="shared" si="33"/>
        <v>No</v>
      </c>
      <c r="AE120" s="68" t="str">
        <f t="shared" si="34"/>
        <v>N/A</v>
      </c>
      <c r="AF120" s="66"/>
    </row>
    <row r="121" spans="1:32" hidden="1">
      <c r="A121" s="66" t="s">
        <v>20</v>
      </c>
      <c r="B121" s="66" t="s">
        <v>28</v>
      </c>
      <c r="C121" s="66" t="str" cm="1">
        <f t="array" ref="C121">_xlfn.IFNA(_xlfn.IFS(B121="Starter","Starters &amp; Sides",B121="Sides","Starters &amp; Sides"),B121)</f>
        <v>Drinks</v>
      </c>
      <c r="D121" s="71" t="s">
        <v>3935</v>
      </c>
      <c r="E121" s="79"/>
      <c r="F121" s="18"/>
      <c r="G121" s="18"/>
      <c r="H121" s="18"/>
      <c r="I121" s="18">
        <v>8.5</v>
      </c>
      <c r="J121" s="18">
        <v>8.9499999999999993</v>
      </c>
      <c r="K121" s="15">
        <v>8.9499999999999993</v>
      </c>
      <c r="L121" s="4">
        <v>8.9499999999999993</v>
      </c>
      <c r="M121" s="4"/>
      <c r="N121" s="4"/>
      <c r="O121" s="4"/>
      <c r="P121" s="15"/>
      <c r="Q121" s="337"/>
      <c r="R121" s="15" t="str">
        <f t="shared" si="21"/>
        <v>No</v>
      </c>
      <c r="S121" s="15" t="str">
        <f t="shared" si="22"/>
        <v>No</v>
      </c>
      <c r="T121" s="221" t="str">
        <f t="shared" si="23"/>
        <v>No</v>
      </c>
      <c r="U121" s="223" t="str">
        <f t="shared" si="24"/>
        <v>N/A</v>
      </c>
      <c r="V121" s="221" t="str">
        <f t="shared" si="25"/>
        <v>No</v>
      </c>
      <c r="W121" s="223" t="str">
        <f t="shared" si="26"/>
        <v>N/A</v>
      </c>
      <c r="X121" s="221" t="str">
        <f t="shared" si="27"/>
        <v>No</v>
      </c>
      <c r="Y121" s="223" t="str">
        <f t="shared" si="28"/>
        <v>N/A</v>
      </c>
      <c r="Z121" s="222" t="str">
        <f t="shared" si="29"/>
        <v>No</v>
      </c>
      <c r="AA121" s="68" t="str">
        <f t="shared" si="30"/>
        <v>N/A</v>
      </c>
      <c r="AB121" s="65" t="str">
        <f t="shared" si="31"/>
        <v>No</v>
      </c>
      <c r="AC121" s="68" t="str">
        <f t="shared" si="32"/>
        <v>N/A</v>
      </c>
      <c r="AD121" s="65" t="str">
        <f t="shared" si="33"/>
        <v>No</v>
      </c>
      <c r="AE121" s="68" t="str">
        <f t="shared" si="34"/>
        <v>N/A</v>
      </c>
      <c r="AF121" s="66"/>
    </row>
    <row r="122" spans="1:32" hidden="1">
      <c r="A122" s="66" t="s">
        <v>20</v>
      </c>
      <c r="B122" s="66" t="s">
        <v>28</v>
      </c>
      <c r="C122" s="66" t="str" cm="1">
        <f t="array" ref="C122">_xlfn.IFNA(_xlfn.IFS(B122="Starter","Starters &amp; Sides",B122="Sides","Starters &amp; Sides"),B122)</f>
        <v>Drinks</v>
      </c>
      <c r="D122" s="71" t="s">
        <v>3936</v>
      </c>
      <c r="E122" s="79"/>
      <c r="F122" s="18"/>
      <c r="G122" s="18"/>
      <c r="H122" s="18">
        <v>38</v>
      </c>
      <c r="I122" s="18">
        <v>38</v>
      </c>
      <c r="J122" s="18">
        <v>35</v>
      </c>
      <c r="K122" s="15">
        <v>35</v>
      </c>
      <c r="L122" s="4">
        <v>35</v>
      </c>
      <c r="M122" s="4"/>
      <c r="N122" s="4"/>
      <c r="O122" s="4"/>
      <c r="P122" s="15"/>
      <c r="Q122" s="337"/>
      <c r="R122" s="15" t="str">
        <f t="shared" si="21"/>
        <v>No</v>
      </c>
      <c r="S122" s="15" t="str">
        <f t="shared" si="22"/>
        <v>No</v>
      </c>
      <c r="T122" s="221" t="str">
        <f t="shared" si="23"/>
        <v>No</v>
      </c>
      <c r="U122" s="223" t="str">
        <f t="shared" si="24"/>
        <v>N/A</v>
      </c>
      <c r="V122" s="221" t="str">
        <f t="shared" si="25"/>
        <v>No</v>
      </c>
      <c r="W122" s="223" t="str">
        <f t="shared" si="26"/>
        <v>N/A</v>
      </c>
      <c r="X122" s="221" t="str">
        <f t="shared" si="27"/>
        <v>No</v>
      </c>
      <c r="Y122" s="223" t="str">
        <f t="shared" si="28"/>
        <v>N/A</v>
      </c>
      <c r="Z122" s="222" t="str">
        <f t="shared" si="29"/>
        <v>No</v>
      </c>
      <c r="AA122" s="68" t="str">
        <f t="shared" si="30"/>
        <v>N/A</v>
      </c>
      <c r="AB122" s="65" t="str">
        <f t="shared" si="31"/>
        <v>No</v>
      </c>
      <c r="AC122" s="68" t="str">
        <f t="shared" si="32"/>
        <v>N/A</v>
      </c>
      <c r="AD122" s="65" t="str">
        <f t="shared" si="33"/>
        <v>No</v>
      </c>
      <c r="AE122" s="68" t="str">
        <f t="shared" si="34"/>
        <v>N/A</v>
      </c>
      <c r="AF122" s="66"/>
    </row>
    <row r="123" spans="1:32" hidden="1">
      <c r="A123" s="66" t="s">
        <v>20</v>
      </c>
      <c r="B123" s="66" t="s">
        <v>28</v>
      </c>
      <c r="C123" s="66" t="str" cm="1">
        <f t="array" ref="C123">_xlfn.IFNA(_xlfn.IFS(B123="Starter","Starters &amp; Sides",B123="Sides","Starters &amp; Sides"),B123)</f>
        <v>Drinks</v>
      </c>
      <c r="D123" s="159" t="s">
        <v>538</v>
      </c>
      <c r="E123" s="79">
        <v>3.25</v>
      </c>
      <c r="F123" s="18">
        <v>3.5</v>
      </c>
      <c r="G123" s="18">
        <v>3.5</v>
      </c>
      <c r="H123" s="18">
        <v>3.5</v>
      </c>
      <c r="I123" s="18">
        <v>3.5</v>
      </c>
      <c r="J123" s="18">
        <v>3.5</v>
      </c>
      <c r="K123" s="15">
        <v>3.5</v>
      </c>
      <c r="L123" s="4">
        <v>3.5</v>
      </c>
      <c r="M123" s="4">
        <v>4</v>
      </c>
      <c r="N123" s="4">
        <v>4</v>
      </c>
      <c r="O123" s="4">
        <v>4</v>
      </c>
      <c r="P123" s="15">
        <v>4</v>
      </c>
      <c r="Q123" s="337">
        <v>4</v>
      </c>
      <c r="R123" s="15" t="str">
        <f t="shared" si="21"/>
        <v>Yes</v>
      </c>
      <c r="S123" s="15" t="str">
        <f t="shared" si="22"/>
        <v>No</v>
      </c>
      <c r="T123" s="221" t="str">
        <f t="shared" si="23"/>
        <v>Yes</v>
      </c>
      <c r="U123" s="223">
        <f t="shared" si="24"/>
        <v>0</v>
      </c>
      <c r="V123" s="221" t="str">
        <f t="shared" si="25"/>
        <v>Yes</v>
      </c>
      <c r="W123" s="223">
        <f t="shared" si="26"/>
        <v>0</v>
      </c>
      <c r="X123" s="221" t="str">
        <f t="shared" si="27"/>
        <v>Yes</v>
      </c>
      <c r="Y123" s="223">
        <f t="shared" si="28"/>
        <v>0</v>
      </c>
      <c r="Z123" s="222" t="str">
        <f t="shared" si="29"/>
        <v>Yes</v>
      </c>
      <c r="AA123" s="68">
        <f t="shared" si="30"/>
        <v>0</v>
      </c>
      <c r="AB123" s="65" t="str">
        <f t="shared" si="31"/>
        <v>Yes</v>
      </c>
      <c r="AC123" s="68">
        <f t="shared" si="32"/>
        <v>0.14285714285714279</v>
      </c>
      <c r="AD123" s="65" t="str">
        <f t="shared" si="33"/>
        <v>Yes</v>
      </c>
      <c r="AE123" s="68">
        <f t="shared" si="34"/>
        <v>0.23076923076923084</v>
      </c>
      <c r="AF123" s="66"/>
    </row>
    <row r="124" spans="1:32" hidden="1">
      <c r="A124" s="66" t="s">
        <v>20</v>
      </c>
      <c r="B124" s="66" t="s">
        <v>28</v>
      </c>
      <c r="C124" s="66" t="str" cm="1">
        <f t="array" ref="C124">_xlfn.IFNA(_xlfn.IFS(B124="Starter","Starters &amp; Sides",B124="Sides","Starters &amp; Sides"),B124)</f>
        <v>Drinks</v>
      </c>
      <c r="D124" s="159" t="s">
        <v>2144</v>
      </c>
      <c r="E124" s="79"/>
      <c r="F124" s="18"/>
      <c r="G124" s="18"/>
      <c r="H124" s="18"/>
      <c r="I124" s="18"/>
      <c r="J124" s="18">
        <v>4</v>
      </c>
      <c r="K124" s="15"/>
      <c r="L124" s="4">
        <v>4</v>
      </c>
      <c r="M124" s="4"/>
      <c r="N124" s="4"/>
      <c r="O124" s="4"/>
      <c r="P124" s="15"/>
      <c r="Q124" s="337">
        <v>4</v>
      </c>
      <c r="R124" s="15" t="str">
        <f t="shared" si="21"/>
        <v>Yes</v>
      </c>
      <c r="S124" s="15" t="str">
        <f t="shared" si="22"/>
        <v>Yes</v>
      </c>
      <c r="T124" s="221" t="str">
        <f t="shared" si="23"/>
        <v>No</v>
      </c>
      <c r="U124" s="223" t="str">
        <f t="shared" si="24"/>
        <v>N/A</v>
      </c>
      <c r="V124" s="221" t="str">
        <f t="shared" si="25"/>
        <v>No</v>
      </c>
      <c r="W124" s="223" t="str">
        <f t="shared" si="26"/>
        <v>N/A</v>
      </c>
      <c r="X124" s="221" t="str">
        <f t="shared" si="27"/>
        <v>No</v>
      </c>
      <c r="Y124" s="223" t="str">
        <f t="shared" si="28"/>
        <v>N/A</v>
      </c>
      <c r="Z124" s="222" t="str">
        <f t="shared" si="29"/>
        <v>No</v>
      </c>
      <c r="AA124" s="68" t="str">
        <f t="shared" si="30"/>
        <v>N/A</v>
      </c>
      <c r="AB124" s="65" t="str">
        <f t="shared" si="31"/>
        <v>No</v>
      </c>
      <c r="AC124" s="68" t="str">
        <f t="shared" si="32"/>
        <v>N/A</v>
      </c>
      <c r="AD124" s="65" t="str">
        <f t="shared" si="33"/>
        <v>No</v>
      </c>
      <c r="AE124" s="68" t="str">
        <f t="shared" si="34"/>
        <v>N/A</v>
      </c>
      <c r="AF124" s="66"/>
    </row>
    <row r="125" spans="1:32" hidden="1">
      <c r="A125" s="66" t="s">
        <v>20</v>
      </c>
      <c r="B125" s="66" t="s">
        <v>28</v>
      </c>
      <c r="C125" s="66" t="str" cm="1">
        <f t="array" ref="C125">_xlfn.IFNA(_xlfn.IFS(B125="Starter","Starters &amp; Sides",B125="Sides","Starters &amp; Sides"),B125)</f>
        <v>Drinks</v>
      </c>
      <c r="D125" s="159" t="s">
        <v>3937</v>
      </c>
      <c r="E125" s="79"/>
      <c r="F125" s="18"/>
      <c r="G125" s="18"/>
      <c r="H125" s="18"/>
      <c r="I125" s="18"/>
      <c r="J125" s="18"/>
      <c r="K125" s="15"/>
      <c r="L125" s="4"/>
      <c r="M125" s="4">
        <v>10</v>
      </c>
      <c r="N125" s="4">
        <v>10</v>
      </c>
      <c r="O125" s="4">
        <v>10</v>
      </c>
      <c r="P125" s="15">
        <v>10</v>
      </c>
      <c r="Q125" s="337">
        <v>10</v>
      </c>
      <c r="R125" s="15" t="str">
        <f t="shared" si="21"/>
        <v>Yes</v>
      </c>
      <c r="S125" s="15" t="str">
        <f t="shared" si="22"/>
        <v>No</v>
      </c>
      <c r="T125" s="221" t="str">
        <f t="shared" si="23"/>
        <v>Yes</v>
      </c>
      <c r="U125" s="223">
        <f t="shared" si="24"/>
        <v>0</v>
      </c>
      <c r="V125" s="221" t="str">
        <f t="shared" si="25"/>
        <v>Yes</v>
      </c>
      <c r="W125" s="223">
        <f t="shared" si="26"/>
        <v>0</v>
      </c>
      <c r="X125" s="221" t="str">
        <f t="shared" si="27"/>
        <v>Yes</v>
      </c>
      <c r="Y125" s="223">
        <f t="shared" si="28"/>
        <v>0</v>
      </c>
      <c r="Z125" s="222" t="str">
        <f t="shared" si="29"/>
        <v>Yes</v>
      </c>
      <c r="AA125" s="68">
        <f t="shared" si="30"/>
        <v>0</v>
      </c>
      <c r="AB125" s="65" t="str">
        <f t="shared" si="31"/>
        <v>No</v>
      </c>
      <c r="AC125" s="68" t="str">
        <f t="shared" si="32"/>
        <v>N/A</v>
      </c>
      <c r="AD125" s="65" t="str">
        <f t="shared" si="33"/>
        <v>No</v>
      </c>
      <c r="AE125" s="68" t="str">
        <f t="shared" si="34"/>
        <v>N/A</v>
      </c>
      <c r="AF125" s="66"/>
    </row>
    <row r="126" spans="1:32" hidden="1">
      <c r="A126" s="66" t="s">
        <v>20</v>
      </c>
      <c r="B126" s="66" t="s">
        <v>28</v>
      </c>
      <c r="C126" s="66" t="str" cm="1">
        <f t="array" ref="C126">_xlfn.IFNA(_xlfn.IFS(B126="Starter","Starters &amp; Sides",B126="Sides","Starters &amp; Sides"),B126)</f>
        <v>Drinks</v>
      </c>
      <c r="D126" s="159" t="s">
        <v>3938</v>
      </c>
      <c r="E126" s="79"/>
      <c r="F126" s="18"/>
      <c r="G126" s="18"/>
      <c r="H126" s="18">
        <v>5.95</v>
      </c>
      <c r="I126" s="18">
        <v>5.95</v>
      </c>
      <c r="J126" s="18">
        <v>6.25</v>
      </c>
      <c r="K126" s="15">
        <v>6.5</v>
      </c>
      <c r="L126" s="4">
        <v>6.5</v>
      </c>
      <c r="M126" s="4">
        <v>6.95</v>
      </c>
      <c r="N126" s="4">
        <v>6.95</v>
      </c>
      <c r="O126" s="4">
        <v>6.95</v>
      </c>
      <c r="P126" s="15">
        <v>6.95</v>
      </c>
      <c r="Q126" s="337">
        <v>6.95</v>
      </c>
      <c r="R126" s="15" t="str">
        <f t="shared" si="21"/>
        <v>Yes</v>
      </c>
      <c r="S126" s="15" t="str">
        <f t="shared" si="22"/>
        <v>No</v>
      </c>
      <c r="T126" s="221" t="str">
        <f t="shared" si="23"/>
        <v>Yes</v>
      </c>
      <c r="U126" s="223">
        <f t="shared" si="24"/>
        <v>0</v>
      </c>
      <c r="V126" s="221" t="str">
        <f t="shared" si="25"/>
        <v>Yes</v>
      </c>
      <c r="W126" s="223">
        <f t="shared" si="26"/>
        <v>0</v>
      </c>
      <c r="X126" s="221" t="str">
        <f t="shared" si="27"/>
        <v>Yes</v>
      </c>
      <c r="Y126" s="223">
        <f t="shared" si="28"/>
        <v>0</v>
      </c>
      <c r="Z126" s="222" t="str">
        <f t="shared" si="29"/>
        <v>Yes</v>
      </c>
      <c r="AA126" s="68">
        <f t="shared" si="30"/>
        <v>0</v>
      </c>
      <c r="AB126" s="65" t="str">
        <f t="shared" si="31"/>
        <v>Yes</v>
      </c>
      <c r="AC126" s="68">
        <f t="shared" si="32"/>
        <v>6.9230769230769207E-2</v>
      </c>
      <c r="AD126" s="65" t="str">
        <f t="shared" si="33"/>
        <v>No</v>
      </c>
      <c r="AE126" s="68" t="str">
        <f t="shared" si="34"/>
        <v>N/A</v>
      </c>
      <c r="AF126" s="66"/>
    </row>
    <row r="127" spans="1:32" hidden="1">
      <c r="A127" s="66" t="s">
        <v>20</v>
      </c>
      <c r="B127" s="66" t="s">
        <v>28</v>
      </c>
      <c r="C127" s="66" t="str" cm="1">
        <f t="array" ref="C127">_xlfn.IFNA(_xlfn.IFS(B127="Starter","Starters &amp; Sides",B127="Sides","Starters &amp; Sides"),B127)</f>
        <v>Drinks</v>
      </c>
      <c r="D127" s="159" t="s">
        <v>3939</v>
      </c>
      <c r="E127" s="79"/>
      <c r="F127" s="18"/>
      <c r="G127" s="18"/>
      <c r="H127" s="18"/>
      <c r="I127" s="18"/>
      <c r="J127" s="18"/>
      <c r="K127" s="15"/>
      <c r="L127" s="4"/>
      <c r="M127" s="4">
        <v>9.25</v>
      </c>
      <c r="N127" s="4">
        <v>9.25</v>
      </c>
      <c r="O127" s="4">
        <v>9.25</v>
      </c>
      <c r="P127" s="15">
        <v>9.25</v>
      </c>
      <c r="Q127" s="337">
        <v>9.25</v>
      </c>
      <c r="R127" s="15" t="str">
        <f t="shared" si="21"/>
        <v>Yes</v>
      </c>
      <c r="S127" s="15" t="str">
        <f t="shared" si="22"/>
        <v>No</v>
      </c>
      <c r="T127" s="221" t="str">
        <f t="shared" si="23"/>
        <v>Yes</v>
      </c>
      <c r="U127" s="223">
        <f t="shared" si="24"/>
        <v>0</v>
      </c>
      <c r="V127" s="221" t="str">
        <f t="shared" si="25"/>
        <v>Yes</v>
      </c>
      <c r="W127" s="223">
        <f t="shared" si="26"/>
        <v>0</v>
      </c>
      <c r="X127" s="221" t="str">
        <f t="shared" si="27"/>
        <v>Yes</v>
      </c>
      <c r="Y127" s="223">
        <f t="shared" si="28"/>
        <v>0</v>
      </c>
      <c r="Z127" s="222" t="str">
        <f t="shared" si="29"/>
        <v>Yes</v>
      </c>
      <c r="AA127" s="68">
        <f t="shared" si="30"/>
        <v>0</v>
      </c>
      <c r="AB127" s="65" t="str">
        <f t="shared" si="31"/>
        <v>No</v>
      </c>
      <c r="AC127" s="68" t="str">
        <f t="shared" si="32"/>
        <v>N/A</v>
      </c>
      <c r="AD127" s="65" t="str">
        <f t="shared" si="33"/>
        <v>No</v>
      </c>
      <c r="AE127" s="68" t="str">
        <f t="shared" si="34"/>
        <v>N/A</v>
      </c>
      <c r="AF127" s="66"/>
    </row>
    <row r="128" spans="1:32" hidden="1">
      <c r="A128" s="66" t="s">
        <v>20</v>
      </c>
      <c r="B128" s="66" t="s">
        <v>28</v>
      </c>
      <c r="C128" s="66" t="str" cm="1">
        <f t="array" ref="C128">_xlfn.IFNA(_xlfn.IFS(B128="Starter","Starters &amp; Sides",B128="Sides","Starters &amp; Sides"),B128)</f>
        <v>Drinks</v>
      </c>
      <c r="D128" s="71" t="s">
        <v>3940</v>
      </c>
      <c r="E128" s="79"/>
      <c r="F128" s="18"/>
      <c r="G128" s="18"/>
      <c r="H128" s="18"/>
      <c r="I128" s="18"/>
      <c r="J128" s="18"/>
      <c r="K128" s="15"/>
      <c r="L128" s="4"/>
      <c r="M128" s="4">
        <v>9.25</v>
      </c>
      <c r="N128" s="4">
        <v>9.25</v>
      </c>
      <c r="O128" s="4">
        <v>9.25</v>
      </c>
      <c r="P128" s="15">
        <v>9.25</v>
      </c>
      <c r="Q128" s="337"/>
      <c r="R128" s="15" t="str">
        <f t="shared" si="21"/>
        <v>No</v>
      </c>
      <c r="S128" s="15" t="str">
        <f t="shared" si="22"/>
        <v>No</v>
      </c>
      <c r="T128" s="221" t="str">
        <f t="shared" si="23"/>
        <v>No</v>
      </c>
      <c r="U128" s="223" t="str">
        <f t="shared" si="24"/>
        <v>N/A</v>
      </c>
      <c r="V128" s="221" t="str">
        <f t="shared" si="25"/>
        <v>No</v>
      </c>
      <c r="W128" s="223" t="str">
        <f t="shared" si="26"/>
        <v>N/A</v>
      </c>
      <c r="X128" s="221" t="str">
        <f t="shared" si="27"/>
        <v>No</v>
      </c>
      <c r="Y128" s="223" t="str">
        <f t="shared" si="28"/>
        <v>N/A</v>
      </c>
      <c r="Z128" s="222" t="str">
        <f t="shared" si="29"/>
        <v>No</v>
      </c>
      <c r="AA128" s="68" t="str">
        <f t="shared" si="30"/>
        <v>N/A</v>
      </c>
      <c r="AB128" s="65" t="str">
        <f t="shared" si="31"/>
        <v>No</v>
      </c>
      <c r="AC128" s="68" t="str">
        <f t="shared" si="32"/>
        <v>N/A</v>
      </c>
      <c r="AD128" s="65" t="str">
        <f t="shared" si="33"/>
        <v>No</v>
      </c>
      <c r="AE128" s="68" t="str">
        <f t="shared" si="34"/>
        <v>N/A</v>
      </c>
      <c r="AF128" s="66"/>
    </row>
    <row r="129" spans="1:32" hidden="1">
      <c r="A129" s="66" t="s">
        <v>20</v>
      </c>
      <c r="B129" s="66" t="s">
        <v>28</v>
      </c>
      <c r="C129" s="66" t="str" cm="1">
        <f t="array" ref="C129">_xlfn.IFNA(_xlfn.IFS(B129="Starter","Starters &amp; Sides",B129="Sides","Starters &amp; Sides"),B129)</f>
        <v>Drinks</v>
      </c>
      <c r="D129" s="71" t="s">
        <v>3941</v>
      </c>
      <c r="E129" s="79"/>
      <c r="F129" s="18"/>
      <c r="G129" s="18"/>
      <c r="H129" s="18"/>
      <c r="I129" s="18"/>
      <c r="J129" s="18"/>
      <c r="K129" s="15"/>
      <c r="L129" s="4"/>
      <c r="M129" s="4">
        <v>9.25</v>
      </c>
      <c r="N129" s="4">
        <v>9.25</v>
      </c>
      <c r="O129" s="4">
        <v>9.25</v>
      </c>
      <c r="P129" s="15"/>
      <c r="Q129" s="337"/>
      <c r="R129" s="15" t="str">
        <f t="shared" si="21"/>
        <v>No</v>
      </c>
      <c r="S129" s="15" t="str">
        <f t="shared" si="22"/>
        <v>No</v>
      </c>
      <c r="T129" s="221" t="str">
        <f t="shared" si="23"/>
        <v>No</v>
      </c>
      <c r="U129" s="223" t="str">
        <f t="shared" si="24"/>
        <v>N/A</v>
      </c>
      <c r="V129" s="221" t="str">
        <f t="shared" si="25"/>
        <v>No</v>
      </c>
      <c r="W129" s="223" t="str">
        <f t="shared" si="26"/>
        <v>N/A</v>
      </c>
      <c r="X129" s="221" t="str">
        <f t="shared" si="27"/>
        <v>No</v>
      </c>
      <c r="Y129" s="223" t="str">
        <f t="shared" si="28"/>
        <v>N/A</v>
      </c>
      <c r="Z129" s="222" t="str">
        <f t="shared" si="29"/>
        <v>No</v>
      </c>
      <c r="AA129" s="68" t="str">
        <f t="shared" si="30"/>
        <v>N/A</v>
      </c>
      <c r="AB129" s="65" t="str">
        <f t="shared" si="31"/>
        <v>No</v>
      </c>
      <c r="AC129" s="68" t="str">
        <f t="shared" si="32"/>
        <v>N/A</v>
      </c>
      <c r="AD129" s="65" t="str">
        <f t="shared" si="33"/>
        <v>No</v>
      </c>
      <c r="AE129" s="68" t="str">
        <f t="shared" si="34"/>
        <v>N/A</v>
      </c>
      <c r="AF129" s="66"/>
    </row>
    <row r="130" spans="1:32" hidden="1">
      <c r="A130" s="66" t="s">
        <v>20</v>
      </c>
      <c r="B130" s="66" t="s">
        <v>28</v>
      </c>
      <c r="C130" s="66" t="str" cm="1">
        <f t="array" ref="C130">_xlfn.IFNA(_xlfn.IFS(B130="Starter","Starters &amp; Sides",B130="Sides","Starters &amp; Sides"),B130)</f>
        <v>Drinks</v>
      </c>
      <c r="D130" s="71" t="s">
        <v>3942</v>
      </c>
      <c r="E130" s="79"/>
      <c r="F130" s="18"/>
      <c r="G130" s="18"/>
      <c r="H130" s="18">
        <v>23</v>
      </c>
      <c r="I130" s="18">
        <v>26</v>
      </c>
      <c r="J130" s="18"/>
      <c r="K130" s="15">
        <v>25</v>
      </c>
      <c r="L130" s="4">
        <v>25</v>
      </c>
      <c r="M130" s="4"/>
      <c r="N130" s="4"/>
      <c r="O130" s="4"/>
      <c r="P130" s="15"/>
      <c r="Q130" s="337"/>
      <c r="R130" s="15" t="str">
        <f t="shared" si="21"/>
        <v>No</v>
      </c>
      <c r="S130" s="15" t="str">
        <f t="shared" si="22"/>
        <v>No</v>
      </c>
      <c r="T130" s="221" t="str">
        <f t="shared" si="23"/>
        <v>No</v>
      </c>
      <c r="U130" s="223" t="str">
        <f t="shared" si="24"/>
        <v>N/A</v>
      </c>
      <c r="V130" s="221" t="str">
        <f t="shared" si="25"/>
        <v>No</v>
      </c>
      <c r="W130" s="223" t="str">
        <f t="shared" si="26"/>
        <v>N/A</v>
      </c>
      <c r="X130" s="221" t="str">
        <f t="shared" si="27"/>
        <v>No</v>
      </c>
      <c r="Y130" s="223" t="str">
        <f t="shared" si="28"/>
        <v>N/A</v>
      </c>
      <c r="Z130" s="222" t="str">
        <f t="shared" si="29"/>
        <v>No</v>
      </c>
      <c r="AA130" s="68" t="str">
        <f t="shared" si="30"/>
        <v>N/A</v>
      </c>
      <c r="AB130" s="65" t="str">
        <f t="shared" si="31"/>
        <v>No</v>
      </c>
      <c r="AC130" s="68" t="str">
        <f t="shared" si="32"/>
        <v>N/A</v>
      </c>
      <c r="AD130" s="65" t="str">
        <f t="shared" si="33"/>
        <v>No</v>
      </c>
      <c r="AE130" s="68" t="str">
        <f t="shared" si="34"/>
        <v>N/A</v>
      </c>
      <c r="AF130" s="66"/>
    </row>
    <row r="131" spans="1:32" hidden="1">
      <c r="A131" s="66" t="s">
        <v>20</v>
      </c>
      <c r="B131" s="66" t="s">
        <v>28</v>
      </c>
      <c r="C131" s="66" t="str" cm="1">
        <f t="array" ref="C131">_xlfn.IFNA(_xlfn.IFS(B131="Starter","Starters &amp; Sides",B131="Sides","Starters &amp; Sides"),B131)</f>
        <v>Drinks</v>
      </c>
      <c r="D131" s="71" t="s">
        <v>3943</v>
      </c>
      <c r="E131" s="79">
        <v>3.45</v>
      </c>
      <c r="F131" s="18">
        <v>3.75</v>
      </c>
      <c r="G131" s="18">
        <v>3.75</v>
      </c>
      <c r="H131" s="18">
        <v>3.75</v>
      </c>
      <c r="I131" s="18">
        <v>3.75</v>
      </c>
      <c r="J131" s="18">
        <v>3.75</v>
      </c>
      <c r="K131" s="15">
        <v>3.75</v>
      </c>
      <c r="L131" s="4">
        <v>3.75</v>
      </c>
      <c r="M131" s="4">
        <v>4.5</v>
      </c>
      <c r="N131" s="4">
        <v>4.5</v>
      </c>
      <c r="O131" s="4">
        <v>4.5</v>
      </c>
      <c r="P131" s="15"/>
      <c r="Q131" s="337"/>
      <c r="R131" s="15" t="str">
        <f t="shared" si="21"/>
        <v>No</v>
      </c>
      <c r="S131" s="15" t="str">
        <f t="shared" si="22"/>
        <v>No</v>
      </c>
      <c r="T131" s="221" t="str">
        <f t="shared" si="23"/>
        <v>No</v>
      </c>
      <c r="U131" s="223" t="str">
        <f t="shared" si="24"/>
        <v>N/A</v>
      </c>
      <c r="V131" s="221" t="str">
        <f t="shared" si="25"/>
        <v>No</v>
      </c>
      <c r="W131" s="223" t="str">
        <f t="shared" si="26"/>
        <v>N/A</v>
      </c>
      <c r="X131" s="221" t="str">
        <f t="shared" si="27"/>
        <v>No</v>
      </c>
      <c r="Y131" s="223" t="str">
        <f t="shared" si="28"/>
        <v>N/A</v>
      </c>
      <c r="Z131" s="222" t="str">
        <f t="shared" si="29"/>
        <v>No</v>
      </c>
      <c r="AA131" s="68" t="str">
        <f t="shared" si="30"/>
        <v>N/A</v>
      </c>
      <c r="AB131" s="65" t="str">
        <f t="shared" si="31"/>
        <v>No</v>
      </c>
      <c r="AC131" s="68" t="str">
        <f t="shared" si="32"/>
        <v>N/A</v>
      </c>
      <c r="AD131" s="65" t="str">
        <f t="shared" si="33"/>
        <v>No</v>
      </c>
      <c r="AE131" s="68" t="str">
        <f t="shared" si="34"/>
        <v>N/A</v>
      </c>
      <c r="AF131" s="66"/>
    </row>
    <row r="132" spans="1:32" hidden="1">
      <c r="A132" s="66" t="s">
        <v>20</v>
      </c>
      <c r="B132" s="66" t="s">
        <v>28</v>
      </c>
      <c r="C132" s="66" t="str" cm="1">
        <f t="array" ref="C132">_xlfn.IFNA(_xlfn.IFS(B132="Starter","Starters &amp; Sides",B132="Sides","Starters &amp; Sides"),B132)</f>
        <v>Drinks</v>
      </c>
      <c r="D132" s="159" t="s">
        <v>3944</v>
      </c>
      <c r="E132" s="79"/>
      <c r="F132" s="18"/>
      <c r="G132" s="18"/>
      <c r="H132" s="18"/>
      <c r="I132" s="18">
        <v>8.5</v>
      </c>
      <c r="J132" s="18">
        <v>8.9499999999999993</v>
      </c>
      <c r="K132" s="15">
        <v>8.9499999999999993</v>
      </c>
      <c r="L132" s="4">
        <v>8.9499999999999993</v>
      </c>
      <c r="M132" s="4">
        <v>9.25</v>
      </c>
      <c r="N132" s="4">
        <v>9.25</v>
      </c>
      <c r="O132" s="4">
        <v>9.25</v>
      </c>
      <c r="P132" s="15">
        <v>9.25</v>
      </c>
      <c r="Q132" s="337">
        <v>9.25</v>
      </c>
      <c r="R132" s="15" t="str">
        <f t="shared" si="21"/>
        <v>Yes</v>
      </c>
      <c r="S132" s="15" t="str">
        <f t="shared" si="22"/>
        <v>No</v>
      </c>
      <c r="T132" s="221" t="str">
        <f t="shared" si="23"/>
        <v>Yes</v>
      </c>
      <c r="U132" s="223">
        <f t="shared" si="24"/>
        <v>0</v>
      </c>
      <c r="V132" s="221" t="str">
        <f t="shared" si="25"/>
        <v>Yes</v>
      </c>
      <c r="W132" s="223">
        <f t="shared" si="26"/>
        <v>0</v>
      </c>
      <c r="X132" s="221" t="str">
        <f t="shared" si="27"/>
        <v>Yes</v>
      </c>
      <c r="Y132" s="223">
        <f t="shared" si="28"/>
        <v>0</v>
      </c>
      <c r="Z132" s="222" t="str">
        <f t="shared" si="29"/>
        <v>Yes</v>
      </c>
      <c r="AA132" s="68">
        <f t="shared" si="30"/>
        <v>0</v>
      </c>
      <c r="AB132" s="65" t="str">
        <f t="shared" si="31"/>
        <v>Yes</v>
      </c>
      <c r="AC132" s="68">
        <f t="shared" si="32"/>
        <v>3.3519553072625774E-2</v>
      </c>
      <c r="AD132" s="65" t="str">
        <f t="shared" si="33"/>
        <v>No</v>
      </c>
      <c r="AE132" s="68" t="str">
        <f t="shared" si="34"/>
        <v>N/A</v>
      </c>
      <c r="AF132" s="66"/>
    </row>
    <row r="133" spans="1:32" hidden="1">
      <c r="A133" s="66" t="s">
        <v>20</v>
      </c>
      <c r="B133" s="66" t="s">
        <v>28</v>
      </c>
      <c r="C133" s="66" t="str" cm="1">
        <f t="array" ref="C133">_xlfn.IFNA(_xlfn.IFS(B133="Starter","Starters &amp; Sides",B133="Sides","Starters &amp; Sides"),B133)</f>
        <v>Drinks</v>
      </c>
      <c r="D133" s="71" t="s">
        <v>3945</v>
      </c>
      <c r="E133" s="79"/>
      <c r="F133" s="18"/>
      <c r="G133" s="18"/>
      <c r="H133" s="18"/>
      <c r="I133" s="18">
        <v>8.5</v>
      </c>
      <c r="J133" s="18"/>
      <c r="K133" s="15"/>
      <c r="L133" s="4"/>
      <c r="M133" s="4"/>
      <c r="N133" s="4"/>
      <c r="O133" s="4"/>
      <c r="P133" s="15"/>
      <c r="Q133" s="337"/>
      <c r="R133" s="15" t="str">
        <f t="shared" si="21"/>
        <v>No</v>
      </c>
      <c r="S133" s="15" t="str">
        <f t="shared" si="22"/>
        <v>No</v>
      </c>
      <c r="T133" s="221" t="str">
        <f t="shared" si="23"/>
        <v>No</v>
      </c>
      <c r="U133" s="223" t="str">
        <f t="shared" si="24"/>
        <v>N/A</v>
      </c>
      <c r="V133" s="221" t="str">
        <f t="shared" si="25"/>
        <v>No</v>
      </c>
      <c r="W133" s="223" t="str">
        <f t="shared" si="26"/>
        <v>N/A</v>
      </c>
      <c r="X133" s="221" t="str">
        <f t="shared" si="27"/>
        <v>No</v>
      </c>
      <c r="Y133" s="223" t="str">
        <f t="shared" si="28"/>
        <v>N/A</v>
      </c>
      <c r="Z133" s="222" t="str">
        <f t="shared" si="29"/>
        <v>No</v>
      </c>
      <c r="AA133" s="68" t="str">
        <f t="shared" si="30"/>
        <v>N/A</v>
      </c>
      <c r="AB133" s="65" t="str">
        <f t="shared" si="31"/>
        <v>No</v>
      </c>
      <c r="AC133" s="68" t="str">
        <f t="shared" si="32"/>
        <v>N/A</v>
      </c>
      <c r="AD133" s="65" t="str">
        <f t="shared" si="33"/>
        <v>No</v>
      </c>
      <c r="AE133" s="68" t="str">
        <f t="shared" si="34"/>
        <v>N/A</v>
      </c>
      <c r="AF133" s="66"/>
    </row>
    <row r="134" spans="1:32" hidden="1">
      <c r="A134" s="66" t="s">
        <v>20</v>
      </c>
      <c r="B134" s="66" t="s">
        <v>28</v>
      </c>
      <c r="C134" s="66" t="str" cm="1">
        <f t="array" ref="C134">_xlfn.IFNA(_xlfn.IFS(B134="Starter","Starters &amp; Sides",B134="Sides","Starters &amp; Sides"),B134)</f>
        <v>Drinks</v>
      </c>
      <c r="D134" s="159" t="s">
        <v>3946</v>
      </c>
      <c r="E134" s="79"/>
      <c r="F134" s="18"/>
      <c r="G134" s="18"/>
      <c r="H134" s="18">
        <v>9</v>
      </c>
      <c r="I134" s="18">
        <v>9</v>
      </c>
      <c r="J134" s="18">
        <v>9.5</v>
      </c>
      <c r="K134" s="18">
        <v>9.5</v>
      </c>
      <c r="L134" s="18">
        <v>9.5</v>
      </c>
      <c r="M134" s="4">
        <v>10</v>
      </c>
      <c r="N134" s="4">
        <v>10</v>
      </c>
      <c r="O134" s="4">
        <v>10</v>
      </c>
      <c r="P134" s="15"/>
      <c r="Q134" s="337"/>
      <c r="R134" s="15" t="str">
        <f t="shared" si="21"/>
        <v>No</v>
      </c>
      <c r="S134" s="15" t="str">
        <f t="shared" si="22"/>
        <v>No</v>
      </c>
      <c r="T134" s="221" t="str">
        <f t="shared" si="23"/>
        <v>No</v>
      </c>
      <c r="U134" s="223" t="str">
        <f t="shared" si="24"/>
        <v>N/A</v>
      </c>
      <c r="V134" s="221" t="str">
        <f t="shared" si="25"/>
        <v>No</v>
      </c>
      <c r="W134" s="223" t="str">
        <f t="shared" si="26"/>
        <v>N/A</v>
      </c>
      <c r="X134" s="221" t="str">
        <f t="shared" si="27"/>
        <v>No</v>
      </c>
      <c r="Y134" s="223" t="str">
        <f t="shared" si="28"/>
        <v>N/A</v>
      </c>
      <c r="Z134" s="222" t="str">
        <f t="shared" si="29"/>
        <v>No</v>
      </c>
      <c r="AA134" s="68" t="str">
        <f t="shared" si="30"/>
        <v>N/A</v>
      </c>
      <c r="AB134" s="65" t="str">
        <f t="shared" si="31"/>
        <v>No</v>
      </c>
      <c r="AC134" s="68" t="str">
        <f t="shared" si="32"/>
        <v>N/A</v>
      </c>
      <c r="AD134" s="65" t="str">
        <f t="shared" si="33"/>
        <v>No</v>
      </c>
      <c r="AE134" s="68" t="str">
        <f t="shared" si="34"/>
        <v>N/A</v>
      </c>
      <c r="AF134" s="66"/>
    </row>
    <row r="135" spans="1:32" hidden="1">
      <c r="A135" s="66" t="s">
        <v>20</v>
      </c>
      <c r="B135" s="66" t="s">
        <v>28</v>
      </c>
      <c r="C135" s="66" t="str" cm="1">
        <f t="array" ref="C135">_xlfn.IFNA(_xlfn.IFS(B135="Starter","Starters &amp; Sides",B135="Sides","Starters &amp; Sides"),B135)</f>
        <v>Drinks</v>
      </c>
      <c r="D135" s="71" t="s">
        <v>3947</v>
      </c>
      <c r="E135" s="79"/>
      <c r="F135" s="18"/>
      <c r="G135" s="18"/>
      <c r="H135" s="18"/>
      <c r="I135" s="18"/>
      <c r="J135" s="18">
        <v>4.95</v>
      </c>
      <c r="K135" s="15">
        <v>4.95</v>
      </c>
      <c r="L135" s="4">
        <v>4.95</v>
      </c>
      <c r="M135" s="4"/>
      <c r="N135" s="4"/>
      <c r="O135" s="4"/>
      <c r="P135" s="15"/>
      <c r="Q135" s="337"/>
      <c r="R135" s="15" t="str">
        <f t="shared" si="21"/>
        <v>No</v>
      </c>
      <c r="S135" s="15" t="str">
        <f t="shared" si="22"/>
        <v>No</v>
      </c>
      <c r="T135" s="221" t="str">
        <f t="shared" si="23"/>
        <v>No</v>
      </c>
      <c r="U135" s="223" t="str">
        <f t="shared" si="24"/>
        <v>N/A</v>
      </c>
      <c r="V135" s="221" t="str">
        <f t="shared" si="25"/>
        <v>No</v>
      </c>
      <c r="W135" s="223" t="str">
        <f t="shared" si="26"/>
        <v>N/A</v>
      </c>
      <c r="X135" s="221" t="str">
        <f t="shared" si="27"/>
        <v>No</v>
      </c>
      <c r="Y135" s="223" t="str">
        <f t="shared" si="28"/>
        <v>N/A</v>
      </c>
      <c r="Z135" s="222" t="str">
        <f t="shared" si="29"/>
        <v>No</v>
      </c>
      <c r="AA135" s="68" t="str">
        <f t="shared" si="30"/>
        <v>N/A</v>
      </c>
      <c r="AB135" s="65" t="str">
        <f t="shared" si="31"/>
        <v>No</v>
      </c>
      <c r="AC135" s="68" t="str">
        <f t="shared" si="32"/>
        <v>N/A</v>
      </c>
      <c r="AD135" s="65" t="str">
        <f t="shared" si="33"/>
        <v>No</v>
      </c>
      <c r="AE135" s="68" t="str">
        <f t="shared" si="34"/>
        <v>N/A</v>
      </c>
      <c r="AF135" s="66"/>
    </row>
    <row r="136" spans="1:32" hidden="1">
      <c r="A136" s="66" t="s">
        <v>20</v>
      </c>
      <c r="B136" s="66" t="s">
        <v>28</v>
      </c>
      <c r="C136" s="66" t="str" cm="1">
        <f t="array" ref="C136">_xlfn.IFNA(_xlfn.IFS(B136="Starter","Starters &amp; Sides",B136="Sides","Starters &amp; Sides"),B136)</f>
        <v>Drinks</v>
      </c>
      <c r="D136" s="71" t="s">
        <v>3948</v>
      </c>
      <c r="E136" s="79"/>
      <c r="F136" s="18"/>
      <c r="G136" s="18"/>
      <c r="H136" s="18"/>
      <c r="I136" s="18">
        <v>8.5</v>
      </c>
      <c r="J136" s="18">
        <v>8.9499999999999993</v>
      </c>
      <c r="K136" s="15">
        <v>8.9499999999999993</v>
      </c>
      <c r="L136" s="4">
        <v>8.9499999999999993</v>
      </c>
      <c r="M136" s="4"/>
      <c r="N136" s="4"/>
      <c r="O136" s="4"/>
      <c r="P136" s="15"/>
      <c r="Q136" s="337"/>
      <c r="R136" s="15" t="str">
        <f t="shared" si="21"/>
        <v>No</v>
      </c>
      <c r="S136" s="15" t="str">
        <f t="shared" si="22"/>
        <v>No</v>
      </c>
      <c r="T136" s="221" t="str">
        <f t="shared" si="23"/>
        <v>No</v>
      </c>
      <c r="U136" s="223" t="str">
        <f t="shared" si="24"/>
        <v>N/A</v>
      </c>
      <c r="V136" s="221" t="str">
        <f t="shared" si="25"/>
        <v>No</v>
      </c>
      <c r="W136" s="223" t="str">
        <f t="shared" si="26"/>
        <v>N/A</v>
      </c>
      <c r="X136" s="221" t="str">
        <f t="shared" si="27"/>
        <v>No</v>
      </c>
      <c r="Y136" s="223" t="str">
        <f t="shared" si="28"/>
        <v>N/A</v>
      </c>
      <c r="Z136" s="222" t="str">
        <f t="shared" si="29"/>
        <v>No</v>
      </c>
      <c r="AA136" s="68" t="str">
        <f t="shared" si="30"/>
        <v>N/A</v>
      </c>
      <c r="AB136" s="65" t="str">
        <f t="shared" si="31"/>
        <v>No</v>
      </c>
      <c r="AC136" s="68" t="str">
        <f t="shared" si="32"/>
        <v>N/A</v>
      </c>
      <c r="AD136" s="65" t="str">
        <f t="shared" si="33"/>
        <v>No</v>
      </c>
      <c r="AE136" s="68" t="str">
        <f t="shared" si="34"/>
        <v>N/A</v>
      </c>
      <c r="AF136" s="66"/>
    </row>
    <row r="137" spans="1:32" hidden="1">
      <c r="A137" s="66" t="s">
        <v>20</v>
      </c>
      <c r="B137" s="66" t="s">
        <v>28</v>
      </c>
      <c r="C137" s="66" t="str" cm="1">
        <f t="array" ref="C137">_xlfn.IFNA(_xlfn.IFS(B137="Starter","Starters &amp; Sides",B137="Sides","Starters &amp; Sides"),B137)</f>
        <v>Drinks</v>
      </c>
      <c r="D137" s="71" t="s">
        <v>3949</v>
      </c>
      <c r="E137" s="79"/>
      <c r="F137" s="18"/>
      <c r="G137" s="18"/>
      <c r="H137" s="18">
        <v>6.5</v>
      </c>
      <c r="I137" s="18">
        <v>6.95</v>
      </c>
      <c r="J137" s="18"/>
      <c r="K137" s="15"/>
      <c r="L137" s="4"/>
      <c r="M137" s="4"/>
      <c r="N137" s="4"/>
      <c r="O137" s="4"/>
      <c r="P137" s="15"/>
      <c r="Q137" s="337"/>
      <c r="R137" s="15" t="str">
        <f t="shared" si="21"/>
        <v>No</v>
      </c>
      <c r="S137" s="15" t="str">
        <f t="shared" si="22"/>
        <v>No</v>
      </c>
      <c r="T137" s="221" t="str">
        <f t="shared" si="23"/>
        <v>No</v>
      </c>
      <c r="U137" s="223" t="str">
        <f t="shared" si="24"/>
        <v>N/A</v>
      </c>
      <c r="V137" s="221" t="str">
        <f t="shared" si="25"/>
        <v>No</v>
      </c>
      <c r="W137" s="223" t="str">
        <f t="shared" si="26"/>
        <v>N/A</v>
      </c>
      <c r="X137" s="221" t="str">
        <f t="shared" si="27"/>
        <v>No</v>
      </c>
      <c r="Y137" s="223" t="str">
        <f t="shared" si="28"/>
        <v>N/A</v>
      </c>
      <c r="Z137" s="222" t="str">
        <f t="shared" si="29"/>
        <v>No</v>
      </c>
      <c r="AA137" s="68" t="str">
        <f t="shared" si="30"/>
        <v>N/A</v>
      </c>
      <c r="AB137" s="65" t="str">
        <f t="shared" si="31"/>
        <v>No</v>
      </c>
      <c r="AC137" s="68" t="str">
        <f t="shared" si="32"/>
        <v>N/A</v>
      </c>
      <c r="AD137" s="65" t="str">
        <f t="shared" si="33"/>
        <v>No</v>
      </c>
      <c r="AE137" s="68" t="str">
        <f t="shared" si="34"/>
        <v>N/A</v>
      </c>
      <c r="AF137" s="66"/>
    </row>
    <row r="138" spans="1:32" hidden="1">
      <c r="A138" s="66" t="s">
        <v>20</v>
      </c>
      <c r="B138" s="66" t="s">
        <v>28</v>
      </c>
      <c r="C138" s="66" t="str" cm="1">
        <f t="array" ref="C138">_xlfn.IFNA(_xlfn.IFS(B138="Starter","Starters &amp; Sides",B138="Sides","Starters &amp; Sides"),B138)</f>
        <v>Drinks</v>
      </c>
      <c r="D138" s="159" t="s">
        <v>3950</v>
      </c>
      <c r="E138" s="79">
        <v>4.25</v>
      </c>
      <c r="F138" s="18">
        <v>4.75</v>
      </c>
      <c r="G138" s="18">
        <v>4.75</v>
      </c>
      <c r="H138" s="18">
        <v>5.95</v>
      </c>
      <c r="I138" s="18">
        <v>5.95</v>
      </c>
      <c r="J138" s="18">
        <v>6.25</v>
      </c>
      <c r="K138" s="15">
        <v>6.5</v>
      </c>
      <c r="L138" s="4">
        <v>6.5</v>
      </c>
      <c r="M138" s="4">
        <v>6.95</v>
      </c>
      <c r="N138" s="4">
        <v>6.95</v>
      </c>
      <c r="O138" s="4">
        <v>6.95</v>
      </c>
      <c r="P138" s="15"/>
      <c r="Q138" s="337">
        <v>6.95</v>
      </c>
      <c r="R138" s="15" t="str">
        <f t="shared" si="21"/>
        <v>Yes</v>
      </c>
      <c r="S138" s="15" t="str">
        <f t="shared" si="22"/>
        <v>Yes</v>
      </c>
      <c r="T138" s="221" t="str">
        <f t="shared" si="23"/>
        <v>No</v>
      </c>
      <c r="U138" s="223" t="str">
        <f t="shared" si="24"/>
        <v>N/A</v>
      </c>
      <c r="V138" s="221" t="str">
        <f t="shared" si="25"/>
        <v>No</v>
      </c>
      <c r="W138" s="223" t="str">
        <f t="shared" si="26"/>
        <v>N/A</v>
      </c>
      <c r="X138" s="221" t="str">
        <f t="shared" si="27"/>
        <v>No</v>
      </c>
      <c r="Y138" s="223" t="str">
        <f t="shared" si="28"/>
        <v>N/A</v>
      </c>
      <c r="Z138" s="222" t="str">
        <f t="shared" si="29"/>
        <v>No</v>
      </c>
      <c r="AA138" s="68" t="str">
        <f t="shared" si="30"/>
        <v>N/A</v>
      </c>
      <c r="AB138" s="65" t="str">
        <f t="shared" si="31"/>
        <v>No</v>
      </c>
      <c r="AC138" s="68" t="str">
        <f t="shared" si="32"/>
        <v>N/A</v>
      </c>
      <c r="AD138" s="65" t="str">
        <f t="shared" si="33"/>
        <v>No</v>
      </c>
      <c r="AE138" s="68" t="str">
        <f t="shared" si="34"/>
        <v>N/A</v>
      </c>
      <c r="AF138" s="66"/>
    </row>
    <row r="139" spans="1:32" hidden="1">
      <c r="A139" s="66" t="s">
        <v>20</v>
      </c>
      <c r="B139" s="66" t="s">
        <v>28</v>
      </c>
      <c r="C139" s="66" t="str" cm="1">
        <f t="array" ref="C139">_xlfn.IFNA(_xlfn.IFS(B139="Starter","Starters &amp; Sides",B139="Sides","Starters &amp; Sides"),B139)</f>
        <v>Drinks</v>
      </c>
      <c r="D139" s="159" t="s">
        <v>543</v>
      </c>
      <c r="E139" s="79">
        <v>2.95</v>
      </c>
      <c r="F139" s="18">
        <v>3.25</v>
      </c>
      <c r="G139" s="18">
        <v>3.25</v>
      </c>
      <c r="H139" s="18">
        <v>3.25</v>
      </c>
      <c r="I139" s="18">
        <v>3.25</v>
      </c>
      <c r="J139" s="18">
        <v>3.25</v>
      </c>
      <c r="K139" s="18">
        <v>3.5</v>
      </c>
      <c r="L139" s="18">
        <v>3.5</v>
      </c>
      <c r="M139" s="4">
        <v>3.75</v>
      </c>
      <c r="N139" s="4">
        <v>3.75</v>
      </c>
      <c r="O139" s="4">
        <v>3.75</v>
      </c>
      <c r="P139" s="15">
        <v>3.75</v>
      </c>
      <c r="Q139" s="337">
        <v>4</v>
      </c>
      <c r="R139" s="15" t="str">
        <f t="shared" si="21"/>
        <v>Yes</v>
      </c>
      <c r="S139" s="15" t="str">
        <f t="shared" si="22"/>
        <v>No</v>
      </c>
      <c r="T139" s="221" t="str">
        <f t="shared" si="23"/>
        <v>Yes</v>
      </c>
      <c r="U139" s="223">
        <f t="shared" si="24"/>
        <v>6.6666666666666652E-2</v>
      </c>
      <c r="V139" s="221" t="str">
        <f t="shared" si="25"/>
        <v>Yes</v>
      </c>
      <c r="W139" s="223">
        <f t="shared" si="26"/>
        <v>6.6666666666666652E-2</v>
      </c>
      <c r="X139" s="221" t="str">
        <f t="shared" si="27"/>
        <v>Yes</v>
      </c>
      <c r="Y139" s="223">
        <f t="shared" si="28"/>
        <v>6.6666666666666652E-2</v>
      </c>
      <c r="Z139" s="222" t="str">
        <f t="shared" si="29"/>
        <v>Yes</v>
      </c>
      <c r="AA139" s="68">
        <f t="shared" si="30"/>
        <v>6.6666666666666652E-2</v>
      </c>
      <c r="AB139" s="65" t="str">
        <f t="shared" si="31"/>
        <v>Yes</v>
      </c>
      <c r="AC139" s="68">
        <f t="shared" si="32"/>
        <v>0.14285714285714279</v>
      </c>
      <c r="AD139" s="65" t="str">
        <f t="shared" si="33"/>
        <v>Yes</v>
      </c>
      <c r="AE139" s="68">
        <f t="shared" si="34"/>
        <v>0.35593220338983045</v>
      </c>
      <c r="AF139" s="66"/>
    </row>
    <row r="140" spans="1:32" hidden="1">
      <c r="A140" s="66" t="s">
        <v>20</v>
      </c>
      <c r="B140" s="66" t="s">
        <v>28</v>
      </c>
      <c r="C140" s="66" t="str" cm="1">
        <f t="array" ref="C140">_xlfn.IFNA(_xlfn.IFS(B140="Starter","Starters &amp; Sides",B140="Sides","Starters &amp; Sides"),B140)</f>
        <v>Drinks</v>
      </c>
      <c r="D140" s="71" t="s">
        <v>3951</v>
      </c>
      <c r="E140" s="79"/>
      <c r="F140" s="18">
        <v>8</v>
      </c>
      <c r="G140" s="18">
        <v>8</v>
      </c>
      <c r="H140" s="18">
        <v>8</v>
      </c>
      <c r="I140" s="18">
        <v>8</v>
      </c>
      <c r="J140" s="18">
        <v>8</v>
      </c>
      <c r="K140" s="18">
        <v>8</v>
      </c>
      <c r="L140" s="18">
        <v>8</v>
      </c>
      <c r="M140" s="4">
        <v>9.5</v>
      </c>
      <c r="N140" s="4">
        <v>9.5</v>
      </c>
      <c r="O140" s="4">
        <v>9.5</v>
      </c>
      <c r="P140" s="15"/>
      <c r="Q140" s="337"/>
      <c r="R140" s="15" t="str">
        <f t="shared" si="21"/>
        <v>No</v>
      </c>
      <c r="S140" s="15" t="str">
        <f t="shared" si="22"/>
        <v>No</v>
      </c>
      <c r="T140" s="221" t="str">
        <f t="shared" si="23"/>
        <v>No</v>
      </c>
      <c r="U140" s="223" t="str">
        <f t="shared" si="24"/>
        <v>N/A</v>
      </c>
      <c r="V140" s="221" t="str">
        <f t="shared" si="25"/>
        <v>No</v>
      </c>
      <c r="W140" s="223" t="str">
        <f t="shared" si="26"/>
        <v>N/A</v>
      </c>
      <c r="X140" s="221" t="str">
        <f t="shared" si="27"/>
        <v>No</v>
      </c>
      <c r="Y140" s="223" t="str">
        <f t="shared" si="28"/>
        <v>N/A</v>
      </c>
      <c r="Z140" s="222" t="str">
        <f t="shared" si="29"/>
        <v>No</v>
      </c>
      <c r="AA140" s="68" t="str">
        <f t="shared" si="30"/>
        <v>N/A</v>
      </c>
      <c r="AB140" s="65" t="str">
        <f t="shared" si="31"/>
        <v>No</v>
      </c>
      <c r="AC140" s="68" t="str">
        <f t="shared" si="32"/>
        <v>N/A</v>
      </c>
      <c r="AD140" s="65" t="str">
        <f t="shared" si="33"/>
        <v>No</v>
      </c>
      <c r="AE140" s="68" t="str">
        <f t="shared" si="34"/>
        <v>N/A</v>
      </c>
      <c r="AF140" s="66"/>
    </row>
    <row r="141" spans="1:32" hidden="1">
      <c r="A141" s="66" t="s">
        <v>20</v>
      </c>
      <c r="B141" s="66" t="s">
        <v>28</v>
      </c>
      <c r="C141" s="66" t="str" cm="1">
        <f t="array" ref="C141">_xlfn.IFNA(_xlfn.IFS(B141="Starter","Starters &amp; Sides",B141="Sides","Starters &amp; Sides"),B141)</f>
        <v>Drinks</v>
      </c>
      <c r="D141" s="71" t="s">
        <v>3952</v>
      </c>
      <c r="E141" s="79"/>
      <c r="F141" s="18">
        <v>9.5</v>
      </c>
      <c r="G141" s="18">
        <v>9.5</v>
      </c>
      <c r="H141" s="18">
        <v>9.5</v>
      </c>
      <c r="I141" s="18">
        <v>9.5</v>
      </c>
      <c r="J141" s="18">
        <v>10</v>
      </c>
      <c r="K141" s="18">
        <v>10</v>
      </c>
      <c r="L141" s="18">
        <v>10</v>
      </c>
      <c r="M141" s="4">
        <v>11.5</v>
      </c>
      <c r="N141" s="4">
        <v>11.5</v>
      </c>
      <c r="O141" s="4">
        <v>11.5</v>
      </c>
      <c r="P141" s="15"/>
      <c r="Q141" s="337"/>
      <c r="R141" s="15" t="str">
        <f t="shared" si="21"/>
        <v>No</v>
      </c>
      <c r="S141" s="15" t="str">
        <f t="shared" si="22"/>
        <v>No</v>
      </c>
      <c r="T141" s="221" t="str">
        <f t="shared" si="23"/>
        <v>No</v>
      </c>
      <c r="U141" s="223" t="str">
        <f t="shared" si="24"/>
        <v>N/A</v>
      </c>
      <c r="V141" s="221" t="str">
        <f t="shared" si="25"/>
        <v>No</v>
      </c>
      <c r="W141" s="223" t="str">
        <f t="shared" si="26"/>
        <v>N/A</v>
      </c>
      <c r="X141" s="221" t="str">
        <f t="shared" si="27"/>
        <v>No</v>
      </c>
      <c r="Y141" s="223" t="str">
        <f t="shared" si="28"/>
        <v>N/A</v>
      </c>
      <c r="Z141" s="222" t="str">
        <f t="shared" si="29"/>
        <v>No</v>
      </c>
      <c r="AA141" s="68" t="str">
        <f t="shared" si="30"/>
        <v>N/A</v>
      </c>
      <c r="AB141" s="65" t="str">
        <f t="shared" si="31"/>
        <v>No</v>
      </c>
      <c r="AC141" s="68" t="str">
        <f t="shared" si="32"/>
        <v>N/A</v>
      </c>
      <c r="AD141" s="65" t="str">
        <f t="shared" si="33"/>
        <v>No</v>
      </c>
      <c r="AE141" s="68" t="str">
        <f t="shared" si="34"/>
        <v>N/A</v>
      </c>
      <c r="AF141" s="66"/>
    </row>
    <row r="142" spans="1:32" hidden="1">
      <c r="A142" s="66" t="s">
        <v>20</v>
      </c>
      <c r="B142" s="66" t="s">
        <v>28</v>
      </c>
      <c r="C142" s="66" t="str" cm="1">
        <f t="array" ref="C142">_xlfn.IFNA(_xlfn.IFS(B142="Starter","Starters &amp; Sides",B142="Sides","Starters &amp; Sides"),B142)</f>
        <v>Drinks</v>
      </c>
      <c r="D142" s="71" t="s">
        <v>3953</v>
      </c>
      <c r="E142" s="79"/>
      <c r="F142" s="18">
        <v>26</v>
      </c>
      <c r="G142" s="18">
        <v>26</v>
      </c>
      <c r="H142" s="18">
        <v>26</v>
      </c>
      <c r="I142" s="18">
        <v>26</v>
      </c>
      <c r="J142" s="18">
        <v>28</v>
      </c>
      <c r="K142" s="18">
        <v>28</v>
      </c>
      <c r="L142" s="18">
        <v>28</v>
      </c>
      <c r="M142" s="4">
        <v>33</v>
      </c>
      <c r="N142" s="4">
        <v>33</v>
      </c>
      <c r="O142" s="4">
        <v>33</v>
      </c>
      <c r="P142" s="15">
        <v>33</v>
      </c>
      <c r="Q142" s="337">
        <v>33</v>
      </c>
      <c r="R142" s="15" t="str">
        <f t="shared" si="21"/>
        <v>Yes</v>
      </c>
      <c r="S142" s="15" t="str">
        <f t="shared" si="22"/>
        <v>No</v>
      </c>
      <c r="T142" s="221" t="str">
        <f t="shared" si="23"/>
        <v>Yes</v>
      </c>
      <c r="U142" s="223">
        <f t="shared" si="24"/>
        <v>0</v>
      </c>
      <c r="V142" s="221" t="str">
        <f t="shared" si="25"/>
        <v>Yes</v>
      </c>
      <c r="W142" s="223">
        <f t="shared" si="26"/>
        <v>0</v>
      </c>
      <c r="X142" s="221" t="str">
        <f t="shared" si="27"/>
        <v>Yes</v>
      </c>
      <c r="Y142" s="223">
        <f t="shared" si="28"/>
        <v>0</v>
      </c>
      <c r="Z142" s="222" t="str">
        <f t="shared" si="29"/>
        <v>Yes</v>
      </c>
      <c r="AA142" s="68">
        <f t="shared" si="30"/>
        <v>0</v>
      </c>
      <c r="AB142" s="65" t="str">
        <f t="shared" si="31"/>
        <v>Yes</v>
      </c>
      <c r="AC142" s="68">
        <f t="shared" si="32"/>
        <v>0.1785714285714286</v>
      </c>
      <c r="AD142" s="65" t="str">
        <f t="shared" si="33"/>
        <v>No</v>
      </c>
      <c r="AE142" s="68" t="str">
        <f t="shared" si="34"/>
        <v>N/A</v>
      </c>
      <c r="AF142" s="66"/>
    </row>
    <row r="143" spans="1:32" hidden="1">
      <c r="A143" s="66" t="s">
        <v>20</v>
      </c>
      <c r="B143" s="66" t="s">
        <v>28</v>
      </c>
      <c r="C143" s="66" t="str" cm="1">
        <f t="array" ref="C143">_xlfn.IFNA(_xlfn.IFS(B143="Starter","Starters &amp; Sides",B143="Sides","Starters &amp; Sides"),B143)</f>
        <v>Drinks</v>
      </c>
      <c r="D143" s="159" t="s">
        <v>202</v>
      </c>
      <c r="E143" s="79"/>
      <c r="F143" s="18"/>
      <c r="G143" s="18"/>
      <c r="H143" s="18"/>
      <c r="I143" s="18"/>
      <c r="J143" s="18"/>
      <c r="K143" s="18"/>
      <c r="L143" s="18"/>
      <c r="M143" s="4">
        <v>9</v>
      </c>
      <c r="N143" s="4">
        <v>9</v>
      </c>
      <c r="O143" s="4">
        <v>9</v>
      </c>
      <c r="P143" s="15">
        <v>9</v>
      </c>
      <c r="Q143" s="337">
        <v>9</v>
      </c>
      <c r="R143" s="15" t="str">
        <f t="shared" si="21"/>
        <v>Yes</v>
      </c>
      <c r="S143" s="15" t="str">
        <f t="shared" si="22"/>
        <v>No</v>
      </c>
      <c r="T143" s="221" t="str">
        <f t="shared" si="23"/>
        <v>Yes</v>
      </c>
      <c r="U143" s="223">
        <f t="shared" si="24"/>
        <v>0</v>
      </c>
      <c r="V143" s="221" t="str">
        <f t="shared" si="25"/>
        <v>Yes</v>
      </c>
      <c r="W143" s="223">
        <f t="shared" si="26"/>
        <v>0</v>
      </c>
      <c r="X143" s="221" t="str">
        <f t="shared" si="27"/>
        <v>Yes</v>
      </c>
      <c r="Y143" s="223">
        <f t="shared" si="28"/>
        <v>0</v>
      </c>
      <c r="Z143" s="222" t="str">
        <f t="shared" si="29"/>
        <v>Yes</v>
      </c>
      <c r="AA143" s="68">
        <f t="shared" si="30"/>
        <v>0</v>
      </c>
      <c r="AB143" s="65" t="str">
        <f t="shared" si="31"/>
        <v>No</v>
      </c>
      <c r="AC143" s="68" t="str">
        <f t="shared" si="32"/>
        <v>N/A</v>
      </c>
      <c r="AD143" s="65" t="str">
        <f t="shared" si="33"/>
        <v>No</v>
      </c>
      <c r="AE143" s="68" t="str">
        <f t="shared" si="34"/>
        <v>N/A</v>
      </c>
      <c r="AF143" s="66"/>
    </row>
    <row r="144" spans="1:32" hidden="1">
      <c r="A144" s="66" t="s">
        <v>20</v>
      </c>
      <c r="B144" s="66" t="s">
        <v>28</v>
      </c>
      <c r="C144" s="66" t="str" cm="1">
        <f t="array" ref="C144">_xlfn.IFNA(_xlfn.IFS(B144="Starter","Starters &amp; Sides",B144="Sides","Starters &amp; Sides"),B144)</f>
        <v>Drinks</v>
      </c>
      <c r="D144" s="159" t="s">
        <v>203</v>
      </c>
      <c r="E144" s="79"/>
      <c r="F144" s="18"/>
      <c r="G144" s="18"/>
      <c r="H144" s="18"/>
      <c r="I144" s="18"/>
      <c r="J144" s="18"/>
      <c r="K144" s="18"/>
      <c r="L144" s="18"/>
      <c r="M144" s="4">
        <v>11</v>
      </c>
      <c r="N144" s="4">
        <v>11</v>
      </c>
      <c r="O144" s="4">
        <v>11</v>
      </c>
      <c r="P144" s="15">
        <v>11</v>
      </c>
      <c r="Q144" s="337">
        <v>11</v>
      </c>
      <c r="R144" s="15" t="str">
        <f t="shared" si="21"/>
        <v>Yes</v>
      </c>
      <c r="S144" s="15" t="str">
        <f t="shared" si="22"/>
        <v>No</v>
      </c>
      <c r="T144" s="221" t="str">
        <f t="shared" si="23"/>
        <v>Yes</v>
      </c>
      <c r="U144" s="223">
        <f t="shared" si="24"/>
        <v>0</v>
      </c>
      <c r="V144" s="221" t="str">
        <f t="shared" si="25"/>
        <v>Yes</v>
      </c>
      <c r="W144" s="223">
        <f t="shared" si="26"/>
        <v>0</v>
      </c>
      <c r="X144" s="221" t="str">
        <f t="shared" si="27"/>
        <v>Yes</v>
      </c>
      <c r="Y144" s="223">
        <f t="shared" si="28"/>
        <v>0</v>
      </c>
      <c r="Z144" s="222" t="str">
        <f t="shared" si="29"/>
        <v>Yes</v>
      </c>
      <c r="AA144" s="68">
        <f t="shared" si="30"/>
        <v>0</v>
      </c>
      <c r="AB144" s="65" t="str">
        <f t="shared" si="31"/>
        <v>No</v>
      </c>
      <c r="AC144" s="68" t="str">
        <f t="shared" si="32"/>
        <v>N/A</v>
      </c>
      <c r="AD144" s="65" t="str">
        <f t="shared" si="33"/>
        <v>No</v>
      </c>
      <c r="AE144" s="68" t="str">
        <f t="shared" si="34"/>
        <v>N/A</v>
      </c>
      <c r="AF144" s="66"/>
    </row>
    <row r="145" spans="1:32" hidden="1">
      <c r="A145" s="66" t="s">
        <v>20</v>
      </c>
      <c r="B145" s="66" t="s">
        <v>28</v>
      </c>
      <c r="C145" s="66" t="str" cm="1">
        <f t="array" ref="C145">_xlfn.IFNA(_xlfn.IFS(B145="Starter","Starters &amp; Sides",B145="Sides","Starters &amp; Sides"),B145)</f>
        <v>Drinks</v>
      </c>
      <c r="D145" s="159" t="s">
        <v>204</v>
      </c>
      <c r="E145" s="79"/>
      <c r="F145" s="18"/>
      <c r="G145" s="18"/>
      <c r="H145" s="18"/>
      <c r="I145" s="18"/>
      <c r="J145" s="18"/>
      <c r="K145" s="18"/>
      <c r="L145" s="18"/>
      <c r="M145" s="4">
        <v>31</v>
      </c>
      <c r="N145" s="4">
        <v>21</v>
      </c>
      <c r="O145" s="4">
        <v>21</v>
      </c>
      <c r="P145" s="15">
        <v>31</v>
      </c>
      <c r="Q145" s="337">
        <v>31</v>
      </c>
      <c r="R145" s="15" t="str">
        <f t="shared" si="21"/>
        <v>Yes</v>
      </c>
      <c r="S145" s="15" t="str">
        <f t="shared" si="22"/>
        <v>No</v>
      </c>
      <c r="T145" s="221" t="str">
        <f t="shared" si="23"/>
        <v>Yes</v>
      </c>
      <c r="U145" s="223">
        <f t="shared" si="24"/>
        <v>0</v>
      </c>
      <c r="V145" s="221" t="str">
        <f t="shared" si="25"/>
        <v>Yes</v>
      </c>
      <c r="W145" s="223">
        <f t="shared" si="26"/>
        <v>0.47619047619047628</v>
      </c>
      <c r="X145" s="221" t="str">
        <f t="shared" si="27"/>
        <v>Yes</v>
      </c>
      <c r="Y145" s="223">
        <f t="shared" si="28"/>
        <v>0.47619047619047628</v>
      </c>
      <c r="Z145" s="222" t="str">
        <f t="shared" si="29"/>
        <v>Yes</v>
      </c>
      <c r="AA145" s="68">
        <f t="shared" si="30"/>
        <v>0</v>
      </c>
      <c r="AB145" s="65" t="str">
        <f t="shared" si="31"/>
        <v>No</v>
      </c>
      <c r="AC145" s="68" t="str">
        <f t="shared" si="32"/>
        <v>N/A</v>
      </c>
      <c r="AD145" s="65" t="str">
        <f t="shared" si="33"/>
        <v>No</v>
      </c>
      <c r="AE145" s="68" t="str">
        <f t="shared" si="34"/>
        <v>N/A</v>
      </c>
      <c r="AF145" s="66"/>
    </row>
    <row r="146" spans="1:32" hidden="1">
      <c r="A146" s="66" t="s">
        <v>20</v>
      </c>
      <c r="B146" s="66" t="s">
        <v>28</v>
      </c>
      <c r="C146" s="66" t="str" cm="1">
        <f t="array" ref="C146">_xlfn.IFNA(_xlfn.IFS(B146="Starter","Starters &amp; Sides",B146="Sides","Starters &amp; Sides"),B146)</f>
        <v>Drinks</v>
      </c>
      <c r="D146" s="71" t="s">
        <v>3954</v>
      </c>
      <c r="E146" s="79"/>
      <c r="F146" s="18"/>
      <c r="G146" s="18"/>
      <c r="H146" s="18"/>
      <c r="I146" s="18">
        <v>10.95</v>
      </c>
      <c r="J146" s="18">
        <v>10.95</v>
      </c>
      <c r="K146" s="18">
        <v>10.95</v>
      </c>
      <c r="L146" s="18">
        <v>10.95</v>
      </c>
      <c r="M146" s="4"/>
      <c r="N146" s="4"/>
      <c r="O146" s="4"/>
      <c r="P146" s="15"/>
      <c r="Q146" s="337"/>
      <c r="R146" s="15" t="str">
        <f t="shared" si="21"/>
        <v>No</v>
      </c>
      <c r="S146" s="15" t="str">
        <f t="shared" si="22"/>
        <v>No</v>
      </c>
      <c r="T146" s="221" t="str">
        <f t="shared" si="23"/>
        <v>No</v>
      </c>
      <c r="U146" s="223" t="str">
        <f t="shared" si="24"/>
        <v>N/A</v>
      </c>
      <c r="V146" s="221" t="str">
        <f t="shared" si="25"/>
        <v>No</v>
      </c>
      <c r="W146" s="223" t="str">
        <f t="shared" si="26"/>
        <v>N/A</v>
      </c>
      <c r="X146" s="221" t="str">
        <f t="shared" si="27"/>
        <v>No</v>
      </c>
      <c r="Y146" s="223" t="str">
        <f t="shared" si="28"/>
        <v>N/A</v>
      </c>
      <c r="Z146" s="222" t="str">
        <f t="shared" si="29"/>
        <v>No</v>
      </c>
      <c r="AA146" s="68" t="str">
        <f t="shared" si="30"/>
        <v>N/A</v>
      </c>
      <c r="AB146" s="65" t="str">
        <f t="shared" si="31"/>
        <v>No</v>
      </c>
      <c r="AC146" s="68" t="str">
        <f t="shared" si="32"/>
        <v>N/A</v>
      </c>
      <c r="AD146" s="65" t="str">
        <f t="shared" si="33"/>
        <v>No</v>
      </c>
      <c r="AE146" s="68" t="str">
        <f t="shared" si="34"/>
        <v>N/A</v>
      </c>
      <c r="AF146" s="66"/>
    </row>
    <row r="147" spans="1:32" hidden="1">
      <c r="A147" s="66" t="s">
        <v>20</v>
      </c>
      <c r="B147" s="66" t="s">
        <v>28</v>
      </c>
      <c r="C147" s="66" t="str" cm="1">
        <f t="array" ref="C147">_xlfn.IFNA(_xlfn.IFS(B147="Starter","Starters &amp; Sides",B147="Sides","Starters &amp; Sides"),B147)</f>
        <v>Drinks</v>
      </c>
      <c r="D147" s="159" t="s">
        <v>3955</v>
      </c>
      <c r="E147" s="79"/>
      <c r="F147" s="18"/>
      <c r="G147" s="18"/>
      <c r="H147" s="18"/>
      <c r="I147" s="18"/>
      <c r="J147" s="18"/>
      <c r="K147" s="18"/>
      <c r="L147" s="18"/>
      <c r="M147" s="4">
        <v>5.25</v>
      </c>
      <c r="N147" s="4">
        <v>5.25</v>
      </c>
      <c r="O147" s="4">
        <v>5.25</v>
      </c>
      <c r="P147" s="15">
        <v>5.25</v>
      </c>
      <c r="Q147" s="337">
        <v>5.25</v>
      </c>
      <c r="R147" s="15" t="str">
        <f t="shared" si="21"/>
        <v>Yes</v>
      </c>
      <c r="S147" s="15" t="str">
        <f t="shared" si="22"/>
        <v>No</v>
      </c>
      <c r="T147" s="221" t="str">
        <f t="shared" si="23"/>
        <v>Yes</v>
      </c>
      <c r="U147" s="223">
        <f t="shared" si="24"/>
        <v>0</v>
      </c>
      <c r="V147" s="221" t="str">
        <f t="shared" si="25"/>
        <v>Yes</v>
      </c>
      <c r="W147" s="223">
        <f t="shared" si="26"/>
        <v>0</v>
      </c>
      <c r="X147" s="221" t="str">
        <f t="shared" si="27"/>
        <v>Yes</v>
      </c>
      <c r="Y147" s="223">
        <f t="shared" si="28"/>
        <v>0</v>
      </c>
      <c r="Z147" s="222" t="str">
        <f t="shared" si="29"/>
        <v>Yes</v>
      </c>
      <c r="AA147" s="68">
        <f t="shared" si="30"/>
        <v>0</v>
      </c>
      <c r="AB147" s="65" t="str">
        <f t="shared" si="31"/>
        <v>No</v>
      </c>
      <c r="AC147" s="68" t="str">
        <f t="shared" si="32"/>
        <v>N/A</v>
      </c>
      <c r="AD147" s="65" t="str">
        <f t="shared" si="33"/>
        <v>No</v>
      </c>
      <c r="AE147" s="68" t="str">
        <f t="shared" si="34"/>
        <v>N/A</v>
      </c>
      <c r="AF147" s="66"/>
    </row>
    <row r="148" spans="1:32" hidden="1">
      <c r="A148" s="66" t="s">
        <v>20</v>
      </c>
      <c r="B148" s="66" t="s">
        <v>28</v>
      </c>
      <c r="C148" s="66" t="str" cm="1">
        <f t="array" ref="C148">_xlfn.IFNA(_xlfn.IFS(B148="Starter","Starters &amp; Sides",B148="Sides","Starters &amp; Sides"),B148)</f>
        <v>Drinks</v>
      </c>
      <c r="D148" s="159" t="s">
        <v>3956</v>
      </c>
      <c r="E148" s="79"/>
      <c r="F148" s="18"/>
      <c r="G148" s="18"/>
      <c r="H148" s="18"/>
      <c r="I148" s="18"/>
      <c r="J148" s="18"/>
      <c r="K148" s="18"/>
      <c r="L148" s="18"/>
      <c r="M148" s="4">
        <v>9.25</v>
      </c>
      <c r="N148" s="4">
        <v>9.25</v>
      </c>
      <c r="O148" s="4">
        <v>9.25</v>
      </c>
      <c r="P148" s="21">
        <v>9.25</v>
      </c>
      <c r="Q148" s="337">
        <v>9.25</v>
      </c>
      <c r="R148" s="15" t="str">
        <f t="shared" si="21"/>
        <v>Yes</v>
      </c>
      <c r="S148" s="15" t="str">
        <f t="shared" si="22"/>
        <v>No</v>
      </c>
      <c r="T148" s="221" t="str">
        <f t="shared" si="23"/>
        <v>Yes</v>
      </c>
      <c r="U148" s="223">
        <f t="shared" si="24"/>
        <v>0</v>
      </c>
      <c r="V148" s="221" t="str">
        <f t="shared" si="25"/>
        <v>Yes</v>
      </c>
      <c r="W148" s="223">
        <f t="shared" si="26"/>
        <v>0</v>
      </c>
      <c r="X148" s="221" t="str">
        <f t="shared" si="27"/>
        <v>Yes</v>
      </c>
      <c r="Y148" s="223">
        <f t="shared" si="28"/>
        <v>0</v>
      </c>
      <c r="Z148" s="222" t="str">
        <f t="shared" si="29"/>
        <v>Yes</v>
      </c>
      <c r="AA148" s="68">
        <f t="shared" si="30"/>
        <v>0</v>
      </c>
      <c r="AB148" s="65" t="str">
        <f t="shared" si="31"/>
        <v>No</v>
      </c>
      <c r="AC148" s="68" t="str">
        <f t="shared" si="32"/>
        <v>N/A</v>
      </c>
      <c r="AD148" s="65" t="str">
        <f t="shared" si="33"/>
        <v>No</v>
      </c>
      <c r="AE148" s="68" t="str">
        <f t="shared" si="34"/>
        <v>N/A</v>
      </c>
      <c r="AF148" s="66"/>
    </row>
    <row r="149" spans="1:32" hidden="1">
      <c r="A149" s="66" t="s">
        <v>20</v>
      </c>
      <c r="B149" s="66" t="s">
        <v>28</v>
      </c>
      <c r="C149" s="66" t="str" cm="1">
        <f t="array" ref="C149">_xlfn.IFNA(_xlfn.IFS(B149="Starter","Starters &amp; Sides",B149="Sides","Starters &amp; Sides"),B149)</f>
        <v>Drinks</v>
      </c>
      <c r="D149" s="159" t="s">
        <v>3957</v>
      </c>
      <c r="E149" s="79"/>
      <c r="F149" s="18"/>
      <c r="G149" s="18"/>
      <c r="H149" s="18"/>
      <c r="I149" s="18"/>
      <c r="J149" s="18"/>
      <c r="K149" s="18"/>
      <c r="L149" s="18"/>
      <c r="M149" s="4">
        <v>5.25</v>
      </c>
      <c r="N149" s="4">
        <v>5.25</v>
      </c>
      <c r="O149" s="15">
        <v>5.25</v>
      </c>
      <c r="P149" s="4">
        <v>5.25</v>
      </c>
      <c r="Q149" s="337">
        <v>5.25</v>
      </c>
      <c r="R149" s="15" t="str">
        <f t="shared" si="21"/>
        <v>Yes</v>
      </c>
      <c r="S149" s="15" t="str">
        <f t="shared" si="22"/>
        <v>No</v>
      </c>
      <c r="T149" s="221" t="str">
        <f t="shared" si="23"/>
        <v>Yes</v>
      </c>
      <c r="U149" s="223">
        <f t="shared" si="24"/>
        <v>0</v>
      </c>
      <c r="V149" s="221" t="str">
        <f t="shared" si="25"/>
        <v>Yes</v>
      </c>
      <c r="W149" s="223">
        <f t="shared" si="26"/>
        <v>0</v>
      </c>
      <c r="X149" s="221" t="str">
        <f t="shared" si="27"/>
        <v>Yes</v>
      </c>
      <c r="Y149" s="223">
        <f t="shared" si="28"/>
        <v>0</v>
      </c>
      <c r="Z149" s="222" t="str">
        <f t="shared" si="29"/>
        <v>Yes</v>
      </c>
      <c r="AA149" s="68">
        <f t="shared" si="30"/>
        <v>0</v>
      </c>
      <c r="AB149" s="65" t="str">
        <f t="shared" si="31"/>
        <v>No</v>
      </c>
      <c r="AC149" s="68" t="str">
        <f t="shared" si="32"/>
        <v>N/A</v>
      </c>
      <c r="AD149" s="65" t="str">
        <f t="shared" si="33"/>
        <v>No</v>
      </c>
      <c r="AE149" s="68" t="str">
        <f t="shared" si="34"/>
        <v>N/A</v>
      </c>
      <c r="AF149" s="66"/>
    </row>
    <row r="150" spans="1:32" hidden="1">
      <c r="A150" s="66" t="s">
        <v>20</v>
      </c>
      <c r="B150" s="66" t="s">
        <v>28</v>
      </c>
      <c r="C150" s="66" t="str" cm="1">
        <f t="array" ref="C150">_xlfn.IFNA(_xlfn.IFS(B150="Starter","Starters &amp; Sides",B150="Sides","Starters &amp; Sides"),B150)</f>
        <v>Drinks</v>
      </c>
      <c r="D150" s="159" t="s">
        <v>3958</v>
      </c>
      <c r="E150" s="79"/>
      <c r="F150" s="18"/>
      <c r="G150" s="18"/>
      <c r="H150" s="18"/>
      <c r="I150" s="18"/>
      <c r="J150" s="18"/>
      <c r="K150" s="18"/>
      <c r="L150" s="18"/>
      <c r="M150" s="4">
        <v>9.25</v>
      </c>
      <c r="N150" s="4">
        <v>9.25</v>
      </c>
      <c r="O150" s="15">
        <v>9.25</v>
      </c>
      <c r="P150" s="4">
        <v>9.25</v>
      </c>
      <c r="Q150" s="337">
        <v>9.25</v>
      </c>
      <c r="R150" s="15" t="str">
        <f t="shared" si="21"/>
        <v>Yes</v>
      </c>
      <c r="S150" s="15" t="str">
        <f t="shared" si="22"/>
        <v>No</v>
      </c>
      <c r="T150" s="221" t="str">
        <f t="shared" si="23"/>
        <v>Yes</v>
      </c>
      <c r="U150" s="223">
        <f t="shared" si="24"/>
        <v>0</v>
      </c>
      <c r="V150" s="221" t="str">
        <f t="shared" si="25"/>
        <v>Yes</v>
      </c>
      <c r="W150" s="223">
        <f t="shared" si="26"/>
        <v>0</v>
      </c>
      <c r="X150" s="221" t="str">
        <f t="shared" si="27"/>
        <v>Yes</v>
      </c>
      <c r="Y150" s="223">
        <f t="shared" si="28"/>
        <v>0</v>
      </c>
      <c r="Z150" s="222" t="str">
        <f t="shared" si="29"/>
        <v>Yes</v>
      </c>
      <c r="AA150" s="68">
        <f t="shared" si="30"/>
        <v>0</v>
      </c>
      <c r="AB150" s="65" t="str">
        <f t="shared" si="31"/>
        <v>No</v>
      </c>
      <c r="AC150" s="68" t="str">
        <f t="shared" si="32"/>
        <v>N/A</v>
      </c>
      <c r="AD150" s="65" t="str">
        <f t="shared" si="33"/>
        <v>No</v>
      </c>
      <c r="AE150" s="68" t="str">
        <f t="shared" si="34"/>
        <v>N/A</v>
      </c>
      <c r="AF150" s="66"/>
    </row>
    <row r="151" spans="1:32" hidden="1">
      <c r="A151" s="66" t="s">
        <v>20</v>
      </c>
      <c r="B151" s="66" t="s">
        <v>28</v>
      </c>
      <c r="C151" s="66" t="str" cm="1">
        <f t="array" ref="C151">_xlfn.IFNA(_xlfn.IFS(B151="Starter","Starters &amp; Sides",B151="Sides","Starters &amp; Sides"),B151)</f>
        <v>Drinks</v>
      </c>
      <c r="D151" s="71" t="s">
        <v>3959</v>
      </c>
      <c r="E151" s="79">
        <v>4.95</v>
      </c>
      <c r="F151" s="18">
        <v>4.95</v>
      </c>
      <c r="G151" s="18">
        <v>4.95</v>
      </c>
      <c r="H151" s="18">
        <v>0</v>
      </c>
      <c r="I151" s="18"/>
      <c r="J151" s="18"/>
      <c r="K151" s="15"/>
      <c r="L151" s="4"/>
      <c r="M151" s="4"/>
      <c r="N151" s="4"/>
      <c r="O151" s="15"/>
      <c r="P151" s="4"/>
      <c r="Q151" s="337"/>
      <c r="R151" s="15" t="str">
        <f t="shared" si="21"/>
        <v>No</v>
      </c>
      <c r="S151" s="15" t="str">
        <f t="shared" si="22"/>
        <v>No</v>
      </c>
      <c r="T151" s="221" t="str">
        <f t="shared" si="23"/>
        <v>No</v>
      </c>
      <c r="U151" s="223" t="str">
        <f t="shared" si="24"/>
        <v>N/A</v>
      </c>
      <c r="V151" s="221" t="str">
        <f t="shared" si="25"/>
        <v>No</v>
      </c>
      <c r="W151" s="223" t="str">
        <f t="shared" si="26"/>
        <v>N/A</v>
      </c>
      <c r="X151" s="221" t="str">
        <f t="shared" si="27"/>
        <v>No</v>
      </c>
      <c r="Y151" s="223" t="str">
        <f t="shared" si="28"/>
        <v>N/A</v>
      </c>
      <c r="Z151" s="222" t="str">
        <f t="shared" si="29"/>
        <v>No</v>
      </c>
      <c r="AA151" s="68" t="str">
        <f t="shared" si="30"/>
        <v>N/A</v>
      </c>
      <c r="AB151" s="65" t="str">
        <f t="shared" si="31"/>
        <v>No</v>
      </c>
      <c r="AC151" s="68" t="str">
        <f t="shared" si="32"/>
        <v>N/A</v>
      </c>
      <c r="AD151" s="65" t="str">
        <f t="shared" si="33"/>
        <v>No</v>
      </c>
      <c r="AE151" s="68" t="str">
        <f t="shared" si="34"/>
        <v>N/A</v>
      </c>
      <c r="AF151" s="66"/>
    </row>
    <row r="152" spans="1:32" hidden="1">
      <c r="A152" s="66" t="s">
        <v>20</v>
      </c>
      <c r="B152" s="66" t="s">
        <v>28</v>
      </c>
      <c r="C152" s="66" t="str" cm="1">
        <f t="array" ref="C152">_xlfn.IFNA(_xlfn.IFS(B152="Starter","Starters &amp; Sides",B152="Sides","Starters &amp; Sides"),B152)</f>
        <v>Drinks</v>
      </c>
      <c r="D152" s="159" t="s">
        <v>863</v>
      </c>
      <c r="E152" s="79">
        <v>3.25</v>
      </c>
      <c r="F152" s="18">
        <v>3.5</v>
      </c>
      <c r="G152" s="18">
        <v>3.5</v>
      </c>
      <c r="H152" s="18">
        <v>3.5</v>
      </c>
      <c r="I152" s="18">
        <v>3.5</v>
      </c>
      <c r="J152" s="18">
        <v>3.5</v>
      </c>
      <c r="K152" s="15">
        <v>3.5</v>
      </c>
      <c r="L152" s="4">
        <v>3.5</v>
      </c>
      <c r="M152" s="4">
        <v>4</v>
      </c>
      <c r="N152" s="4">
        <v>4</v>
      </c>
      <c r="O152" s="15">
        <v>4</v>
      </c>
      <c r="P152" s="4">
        <v>4</v>
      </c>
      <c r="Q152" s="337">
        <v>4.25</v>
      </c>
      <c r="R152" s="15" t="str">
        <f t="shared" si="21"/>
        <v>Yes</v>
      </c>
      <c r="S152" s="15" t="str">
        <f t="shared" si="22"/>
        <v>No</v>
      </c>
      <c r="T152" s="221" t="str">
        <f t="shared" si="23"/>
        <v>Yes</v>
      </c>
      <c r="U152" s="223">
        <f t="shared" si="24"/>
        <v>6.25E-2</v>
      </c>
      <c r="V152" s="221" t="str">
        <f t="shared" si="25"/>
        <v>Yes</v>
      </c>
      <c r="W152" s="223">
        <f t="shared" si="26"/>
        <v>6.25E-2</v>
      </c>
      <c r="X152" s="221" t="str">
        <f t="shared" si="27"/>
        <v>Yes</v>
      </c>
      <c r="Y152" s="223">
        <f t="shared" si="28"/>
        <v>6.25E-2</v>
      </c>
      <c r="Z152" s="222" t="str">
        <f t="shared" si="29"/>
        <v>Yes</v>
      </c>
      <c r="AA152" s="68">
        <f t="shared" si="30"/>
        <v>6.25E-2</v>
      </c>
      <c r="AB152" s="65" t="str">
        <f t="shared" si="31"/>
        <v>Yes</v>
      </c>
      <c r="AC152" s="68">
        <f t="shared" si="32"/>
        <v>0.21428571428571419</v>
      </c>
      <c r="AD152" s="65" t="str">
        <f t="shared" si="33"/>
        <v>Yes</v>
      </c>
      <c r="AE152" s="68">
        <f t="shared" si="34"/>
        <v>0.30769230769230771</v>
      </c>
      <c r="AF152" s="66"/>
    </row>
    <row r="153" spans="1:32" hidden="1">
      <c r="A153" s="66" t="s">
        <v>20</v>
      </c>
      <c r="B153" s="66" t="s">
        <v>28</v>
      </c>
      <c r="C153" s="66" t="str" cm="1">
        <f t="array" ref="C153">_xlfn.IFNA(_xlfn.IFS(B153="Starter","Starters &amp; Sides",B153="Sides","Starters &amp; Sides"),B153)</f>
        <v>Drinks</v>
      </c>
      <c r="D153" s="159" t="s">
        <v>3960</v>
      </c>
      <c r="E153" s="79"/>
      <c r="F153" s="18"/>
      <c r="G153" s="18"/>
      <c r="H153" s="18">
        <v>23</v>
      </c>
      <c r="I153" s="18">
        <v>24</v>
      </c>
      <c r="J153" s="18">
        <v>24</v>
      </c>
      <c r="K153" s="15">
        <v>25</v>
      </c>
      <c r="L153" s="4">
        <v>25</v>
      </c>
      <c r="M153" s="4">
        <v>27</v>
      </c>
      <c r="N153" s="4">
        <v>27</v>
      </c>
      <c r="O153" s="15">
        <v>27</v>
      </c>
      <c r="P153" s="4">
        <v>27</v>
      </c>
      <c r="Q153" s="337">
        <v>24</v>
      </c>
      <c r="R153" s="15" t="str">
        <f t="shared" si="21"/>
        <v>Yes</v>
      </c>
      <c r="S153" s="15" t="str">
        <f t="shared" si="22"/>
        <v>No</v>
      </c>
      <c r="T153" s="221" t="str">
        <f t="shared" si="23"/>
        <v>Yes</v>
      </c>
      <c r="U153" s="223">
        <f t="shared" si="24"/>
        <v>-0.11111111111111116</v>
      </c>
      <c r="V153" s="221" t="str">
        <f t="shared" si="25"/>
        <v>Yes</v>
      </c>
      <c r="W153" s="223">
        <f t="shared" si="26"/>
        <v>-0.11111111111111116</v>
      </c>
      <c r="X153" s="221" t="str">
        <f t="shared" si="27"/>
        <v>Yes</v>
      </c>
      <c r="Y153" s="223">
        <f t="shared" si="28"/>
        <v>-0.11111111111111116</v>
      </c>
      <c r="Z153" s="222" t="str">
        <f t="shared" si="29"/>
        <v>Yes</v>
      </c>
      <c r="AA153" s="68">
        <f t="shared" si="30"/>
        <v>-0.11111111111111116</v>
      </c>
      <c r="AB153" s="65" t="str">
        <f t="shared" si="31"/>
        <v>Yes</v>
      </c>
      <c r="AC153" s="68">
        <f t="shared" si="32"/>
        <v>-4.0000000000000036E-2</v>
      </c>
      <c r="AD153" s="65" t="str">
        <f t="shared" si="33"/>
        <v>No</v>
      </c>
      <c r="AE153" s="68" t="str">
        <f t="shared" si="34"/>
        <v>N/A</v>
      </c>
      <c r="AF153" s="66"/>
    </row>
    <row r="154" spans="1:32" hidden="1">
      <c r="A154" s="66" t="s">
        <v>20</v>
      </c>
      <c r="B154" s="66" t="s">
        <v>28</v>
      </c>
      <c r="C154" s="66" t="str" cm="1">
        <f t="array" ref="C154">_xlfn.IFNA(_xlfn.IFS(B154="Starter","Starters &amp; Sides",B154="Sides","Starters &amp; Sides"),B154)</f>
        <v>Drinks</v>
      </c>
      <c r="D154" s="159" t="s">
        <v>3961</v>
      </c>
      <c r="E154" s="79"/>
      <c r="F154" s="18"/>
      <c r="G154" s="18"/>
      <c r="H154" s="18"/>
      <c r="I154" s="18"/>
      <c r="J154" s="18"/>
      <c r="K154" s="15"/>
      <c r="L154" s="4">
        <v>10</v>
      </c>
      <c r="M154" s="4">
        <v>10</v>
      </c>
      <c r="N154" s="4">
        <v>10</v>
      </c>
      <c r="O154" s="15">
        <v>10</v>
      </c>
      <c r="P154" s="4">
        <v>10</v>
      </c>
      <c r="Q154" s="337">
        <v>10</v>
      </c>
      <c r="R154" s="15" t="str">
        <f t="shared" si="21"/>
        <v>Yes</v>
      </c>
      <c r="S154" s="15" t="str">
        <f t="shared" si="22"/>
        <v>No</v>
      </c>
      <c r="T154" s="221" t="str">
        <f t="shared" si="23"/>
        <v>Yes</v>
      </c>
      <c r="U154" s="223">
        <f t="shared" si="24"/>
        <v>0</v>
      </c>
      <c r="V154" s="221" t="str">
        <f t="shared" si="25"/>
        <v>Yes</v>
      </c>
      <c r="W154" s="223">
        <f t="shared" si="26"/>
        <v>0</v>
      </c>
      <c r="X154" s="221" t="str">
        <f t="shared" si="27"/>
        <v>Yes</v>
      </c>
      <c r="Y154" s="223">
        <f t="shared" si="28"/>
        <v>0</v>
      </c>
      <c r="Z154" s="222" t="str">
        <f t="shared" si="29"/>
        <v>Yes</v>
      </c>
      <c r="AA154" s="68">
        <f t="shared" si="30"/>
        <v>0</v>
      </c>
      <c r="AB154" s="65" t="str">
        <f t="shared" si="31"/>
        <v>Yes</v>
      </c>
      <c r="AC154" s="68">
        <f t="shared" si="32"/>
        <v>0</v>
      </c>
      <c r="AD154" s="65" t="str">
        <f t="shared" si="33"/>
        <v>No</v>
      </c>
      <c r="AE154" s="68" t="str">
        <f t="shared" si="34"/>
        <v>N/A</v>
      </c>
      <c r="AF154" s="66"/>
    </row>
    <row r="155" spans="1:32" hidden="1">
      <c r="A155" s="66" t="s">
        <v>20</v>
      </c>
      <c r="B155" s="66" t="s">
        <v>28</v>
      </c>
      <c r="C155" s="66" t="str" cm="1">
        <f t="array" ref="C155">_xlfn.IFNA(_xlfn.IFS(B155="Starter","Starters &amp; Sides",B155="Sides","Starters &amp; Sides"),B155)</f>
        <v>Drinks</v>
      </c>
      <c r="D155" s="159" t="s">
        <v>3962</v>
      </c>
      <c r="E155" s="79"/>
      <c r="F155" s="18"/>
      <c r="G155" s="18"/>
      <c r="H155" s="18"/>
      <c r="I155" s="18"/>
      <c r="J155" s="18"/>
      <c r="K155" s="15"/>
      <c r="L155" s="4"/>
      <c r="M155" s="4">
        <v>5.75</v>
      </c>
      <c r="N155" s="4">
        <v>5.75</v>
      </c>
      <c r="O155" s="15">
        <v>5.75</v>
      </c>
      <c r="P155" s="4">
        <v>5.75</v>
      </c>
      <c r="Q155" s="337">
        <v>6</v>
      </c>
      <c r="R155" s="15" t="str">
        <f t="shared" si="21"/>
        <v>Yes</v>
      </c>
      <c r="S155" s="15" t="str">
        <f t="shared" si="22"/>
        <v>No</v>
      </c>
      <c r="T155" s="221" t="str">
        <f t="shared" si="23"/>
        <v>Yes</v>
      </c>
      <c r="U155" s="223">
        <f t="shared" si="24"/>
        <v>4.3478260869565188E-2</v>
      </c>
      <c r="V155" s="221" t="str">
        <f t="shared" si="25"/>
        <v>Yes</v>
      </c>
      <c r="W155" s="223">
        <f t="shared" si="26"/>
        <v>4.3478260869565188E-2</v>
      </c>
      <c r="X155" s="221" t="str">
        <f t="shared" si="27"/>
        <v>Yes</v>
      </c>
      <c r="Y155" s="223">
        <f t="shared" si="28"/>
        <v>4.3478260869565188E-2</v>
      </c>
      <c r="Z155" s="222" t="str">
        <f t="shared" si="29"/>
        <v>Yes</v>
      </c>
      <c r="AA155" s="68">
        <f t="shared" si="30"/>
        <v>4.3478260869565188E-2</v>
      </c>
      <c r="AB155" s="65" t="str">
        <f t="shared" si="31"/>
        <v>No</v>
      </c>
      <c r="AC155" s="68" t="str">
        <f t="shared" si="32"/>
        <v>N/A</v>
      </c>
      <c r="AD155" s="65" t="str">
        <f t="shared" si="33"/>
        <v>No</v>
      </c>
      <c r="AE155" s="68" t="str">
        <f t="shared" si="34"/>
        <v>N/A</v>
      </c>
      <c r="AF155" s="66"/>
    </row>
    <row r="156" spans="1:32" hidden="1">
      <c r="A156" s="66" t="s">
        <v>20</v>
      </c>
      <c r="B156" s="66" t="s">
        <v>28</v>
      </c>
      <c r="C156" s="66" t="str" cm="1">
        <f t="array" ref="C156">_xlfn.IFNA(_xlfn.IFS(B156="Starter","Starters &amp; Sides",B156="Sides","Starters &amp; Sides"),B156)</f>
        <v>Drinks</v>
      </c>
      <c r="D156" s="71" t="s">
        <v>3963</v>
      </c>
      <c r="E156" s="79">
        <v>4.5</v>
      </c>
      <c r="F156" s="18">
        <v>4.75</v>
      </c>
      <c r="G156" s="18">
        <v>4.75</v>
      </c>
      <c r="H156" s="18">
        <v>0</v>
      </c>
      <c r="I156" s="18"/>
      <c r="J156" s="18"/>
      <c r="K156" s="15"/>
      <c r="L156" s="4"/>
      <c r="M156" s="4"/>
      <c r="N156" s="4"/>
      <c r="O156" s="15"/>
      <c r="P156" s="4"/>
      <c r="Q156" s="337"/>
      <c r="R156" s="15" t="str">
        <f t="shared" si="21"/>
        <v>No</v>
      </c>
      <c r="S156" s="15" t="str">
        <f t="shared" si="22"/>
        <v>No</v>
      </c>
      <c r="T156" s="221" t="str">
        <f t="shared" si="23"/>
        <v>No</v>
      </c>
      <c r="U156" s="223" t="str">
        <f t="shared" si="24"/>
        <v>N/A</v>
      </c>
      <c r="V156" s="221" t="str">
        <f t="shared" si="25"/>
        <v>No</v>
      </c>
      <c r="W156" s="223" t="str">
        <f t="shared" si="26"/>
        <v>N/A</v>
      </c>
      <c r="X156" s="221" t="str">
        <f t="shared" si="27"/>
        <v>No</v>
      </c>
      <c r="Y156" s="223" t="str">
        <f t="shared" si="28"/>
        <v>N/A</v>
      </c>
      <c r="Z156" s="222" t="str">
        <f t="shared" si="29"/>
        <v>No</v>
      </c>
      <c r="AA156" s="68" t="str">
        <f t="shared" si="30"/>
        <v>N/A</v>
      </c>
      <c r="AB156" s="65" t="str">
        <f t="shared" si="31"/>
        <v>No</v>
      </c>
      <c r="AC156" s="68" t="str">
        <f t="shared" si="32"/>
        <v>N/A</v>
      </c>
      <c r="AD156" s="65" t="str">
        <f t="shared" si="33"/>
        <v>No</v>
      </c>
      <c r="AE156" s="68" t="str">
        <f t="shared" si="34"/>
        <v>N/A</v>
      </c>
      <c r="AF156" s="66"/>
    </row>
    <row r="157" spans="1:32" hidden="1">
      <c r="A157" s="66" t="s">
        <v>20</v>
      </c>
      <c r="B157" s="66" t="s">
        <v>28</v>
      </c>
      <c r="C157" s="66" t="str" cm="1">
        <f t="array" ref="C157">_xlfn.IFNA(_xlfn.IFS(B157="Starter","Starters &amp; Sides",B157="Sides","Starters &amp; Sides"),B157)</f>
        <v>Drinks</v>
      </c>
      <c r="D157" s="159" t="s">
        <v>3964</v>
      </c>
      <c r="E157" s="79"/>
      <c r="F157" s="18"/>
      <c r="G157" s="18"/>
      <c r="H157" s="18">
        <v>3.75</v>
      </c>
      <c r="I157" s="18">
        <v>3.75</v>
      </c>
      <c r="J157" s="18">
        <v>3.75</v>
      </c>
      <c r="K157" s="15">
        <v>3.75</v>
      </c>
      <c r="L157" s="4">
        <v>3.75</v>
      </c>
      <c r="M157" s="4">
        <v>4.25</v>
      </c>
      <c r="N157" s="4">
        <v>4.25</v>
      </c>
      <c r="O157" s="15">
        <v>4.25</v>
      </c>
      <c r="P157" s="4">
        <v>4.25</v>
      </c>
      <c r="Q157" s="337">
        <v>4.25</v>
      </c>
      <c r="R157" s="15" t="str">
        <f t="shared" si="21"/>
        <v>Yes</v>
      </c>
      <c r="S157" s="15" t="str">
        <f t="shared" si="22"/>
        <v>No</v>
      </c>
      <c r="T157" s="221" t="str">
        <f t="shared" si="23"/>
        <v>Yes</v>
      </c>
      <c r="U157" s="223">
        <f t="shared" si="24"/>
        <v>0</v>
      </c>
      <c r="V157" s="221" t="str">
        <f t="shared" si="25"/>
        <v>Yes</v>
      </c>
      <c r="W157" s="223">
        <f t="shared" si="26"/>
        <v>0</v>
      </c>
      <c r="X157" s="221" t="str">
        <f t="shared" si="27"/>
        <v>Yes</v>
      </c>
      <c r="Y157" s="223">
        <f t="shared" si="28"/>
        <v>0</v>
      </c>
      <c r="Z157" s="222" t="str">
        <f t="shared" si="29"/>
        <v>Yes</v>
      </c>
      <c r="AA157" s="68">
        <f t="shared" si="30"/>
        <v>0</v>
      </c>
      <c r="AB157" s="65" t="str">
        <f t="shared" si="31"/>
        <v>Yes</v>
      </c>
      <c r="AC157" s="68">
        <f t="shared" si="32"/>
        <v>0.1333333333333333</v>
      </c>
      <c r="AD157" s="65" t="str">
        <f t="shared" si="33"/>
        <v>No</v>
      </c>
      <c r="AE157" s="68" t="str">
        <f t="shared" si="34"/>
        <v>N/A</v>
      </c>
      <c r="AF157" s="66"/>
    </row>
    <row r="158" spans="1:32" hidden="1">
      <c r="A158" s="66" t="s">
        <v>20</v>
      </c>
      <c r="B158" s="66" t="s">
        <v>28</v>
      </c>
      <c r="C158" s="66" t="str" cm="1">
        <f t="array" ref="C158">_xlfn.IFNA(_xlfn.IFS(B158="Starter","Starters &amp; Sides",B158="Sides","Starters &amp; Sides"),B158)</f>
        <v>Drinks</v>
      </c>
      <c r="D158" s="71" t="s">
        <v>3965</v>
      </c>
      <c r="E158" s="79"/>
      <c r="F158" s="18"/>
      <c r="G158" s="18"/>
      <c r="H158" s="18"/>
      <c r="I158" s="18"/>
      <c r="J158" s="18">
        <v>10</v>
      </c>
      <c r="K158" s="15"/>
      <c r="L158" s="4"/>
      <c r="M158" s="4"/>
      <c r="N158" s="4"/>
      <c r="O158" s="15"/>
      <c r="P158" s="4"/>
      <c r="Q158" s="337"/>
      <c r="R158" s="15" t="str">
        <f t="shared" si="21"/>
        <v>No</v>
      </c>
      <c r="S158" s="15" t="str">
        <f t="shared" si="22"/>
        <v>No</v>
      </c>
      <c r="T158" s="221" t="str">
        <f t="shared" si="23"/>
        <v>No</v>
      </c>
      <c r="U158" s="223" t="str">
        <f t="shared" si="24"/>
        <v>N/A</v>
      </c>
      <c r="V158" s="221" t="str">
        <f t="shared" si="25"/>
        <v>No</v>
      </c>
      <c r="W158" s="223" t="str">
        <f t="shared" si="26"/>
        <v>N/A</v>
      </c>
      <c r="X158" s="221" t="str">
        <f t="shared" si="27"/>
        <v>No</v>
      </c>
      <c r="Y158" s="223" t="str">
        <f t="shared" si="28"/>
        <v>N/A</v>
      </c>
      <c r="Z158" s="222" t="str">
        <f t="shared" si="29"/>
        <v>No</v>
      </c>
      <c r="AA158" s="68" t="str">
        <f t="shared" si="30"/>
        <v>N/A</v>
      </c>
      <c r="AB158" s="65" t="str">
        <f t="shared" si="31"/>
        <v>No</v>
      </c>
      <c r="AC158" s="68" t="str">
        <f t="shared" si="32"/>
        <v>N/A</v>
      </c>
      <c r="AD158" s="65" t="str">
        <f t="shared" si="33"/>
        <v>No</v>
      </c>
      <c r="AE158" s="68" t="str">
        <f t="shared" si="34"/>
        <v>N/A</v>
      </c>
      <c r="AF158" s="66"/>
    </row>
    <row r="159" spans="1:32" hidden="1">
      <c r="A159" s="66" t="s">
        <v>20</v>
      </c>
      <c r="B159" s="66" t="s">
        <v>28</v>
      </c>
      <c r="C159" s="66" t="str" cm="1">
        <f t="array" ref="C159">_xlfn.IFNA(_xlfn.IFS(B159="Starter","Starters &amp; Sides",B159="Sides","Starters &amp; Sides"),B159)</f>
        <v>Drinks</v>
      </c>
      <c r="D159" s="159" t="s">
        <v>3966</v>
      </c>
      <c r="E159" s="79">
        <v>6.5</v>
      </c>
      <c r="F159" s="18">
        <v>7</v>
      </c>
      <c r="G159" s="18">
        <v>7</v>
      </c>
      <c r="H159" s="18">
        <v>8</v>
      </c>
      <c r="I159" s="18">
        <v>8</v>
      </c>
      <c r="J159" s="18">
        <v>8</v>
      </c>
      <c r="K159" s="15">
        <v>8</v>
      </c>
      <c r="L159" s="4">
        <v>8</v>
      </c>
      <c r="M159" s="4">
        <v>9</v>
      </c>
      <c r="N159" s="4">
        <v>9</v>
      </c>
      <c r="O159" s="15">
        <v>9</v>
      </c>
      <c r="P159" s="4">
        <v>9</v>
      </c>
      <c r="Q159" s="337">
        <v>10</v>
      </c>
      <c r="R159" s="15" t="str">
        <f t="shared" si="21"/>
        <v>Yes</v>
      </c>
      <c r="S159" s="15" t="str">
        <f t="shared" si="22"/>
        <v>No</v>
      </c>
      <c r="T159" s="221" t="str">
        <f t="shared" si="23"/>
        <v>Yes</v>
      </c>
      <c r="U159" s="223">
        <f t="shared" si="24"/>
        <v>0.11111111111111116</v>
      </c>
      <c r="V159" s="221" t="str">
        <f t="shared" si="25"/>
        <v>Yes</v>
      </c>
      <c r="W159" s="223">
        <f t="shared" si="26"/>
        <v>0.11111111111111116</v>
      </c>
      <c r="X159" s="221" t="str">
        <f t="shared" si="27"/>
        <v>Yes</v>
      </c>
      <c r="Y159" s="223">
        <f t="shared" si="28"/>
        <v>0.11111111111111116</v>
      </c>
      <c r="Z159" s="222" t="str">
        <f t="shared" si="29"/>
        <v>Yes</v>
      </c>
      <c r="AA159" s="68">
        <f t="shared" si="30"/>
        <v>0.11111111111111116</v>
      </c>
      <c r="AB159" s="65" t="str">
        <f t="shared" si="31"/>
        <v>Yes</v>
      </c>
      <c r="AC159" s="68">
        <f t="shared" si="32"/>
        <v>0.25</v>
      </c>
      <c r="AD159" s="65" t="str">
        <f t="shared" si="33"/>
        <v>Yes</v>
      </c>
      <c r="AE159" s="68">
        <f t="shared" si="34"/>
        <v>0.53846153846153855</v>
      </c>
      <c r="AF159" s="66"/>
    </row>
    <row r="160" spans="1:32" hidden="1">
      <c r="A160" s="66" t="s">
        <v>20</v>
      </c>
      <c r="B160" s="66" t="s">
        <v>28</v>
      </c>
      <c r="C160" s="66" t="str" cm="1">
        <f t="array" ref="C160">_xlfn.IFNA(_xlfn.IFS(B160="Starter","Starters &amp; Sides",B160="Sides","Starters &amp; Sides"),B160)</f>
        <v>Drinks</v>
      </c>
      <c r="D160" s="159" t="s">
        <v>3967</v>
      </c>
      <c r="E160" s="79"/>
      <c r="F160" s="18"/>
      <c r="G160" s="18"/>
      <c r="H160" s="18"/>
      <c r="I160" s="18"/>
      <c r="J160" s="18"/>
      <c r="K160" s="15"/>
      <c r="L160" s="4"/>
      <c r="M160" s="4">
        <v>4.75</v>
      </c>
      <c r="N160" s="4">
        <v>4.75</v>
      </c>
      <c r="O160" s="15">
        <v>4.75</v>
      </c>
      <c r="P160" s="4"/>
      <c r="Q160" s="337"/>
      <c r="R160" s="15" t="str">
        <f t="shared" si="21"/>
        <v>No</v>
      </c>
      <c r="S160" s="15" t="str">
        <f t="shared" si="22"/>
        <v>No</v>
      </c>
      <c r="T160" s="221" t="str">
        <f t="shared" si="23"/>
        <v>No</v>
      </c>
      <c r="U160" s="223" t="str">
        <f t="shared" si="24"/>
        <v>N/A</v>
      </c>
      <c r="V160" s="221" t="str">
        <f t="shared" si="25"/>
        <v>No</v>
      </c>
      <c r="W160" s="223" t="str">
        <f t="shared" si="26"/>
        <v>N/A</v>
      </c>
      <c r="X160" s="221" t="str">
        <f t="shared" si="27"/>
        <v>No</v>
      </c>
      <c r="Y160" s="223" t="str">
        <f t="shared" si="28"/>
        <v>N/A</v>
      </c>
      <c r="Z160" s="222" t="str">
        <f t="shared" si="29"/>
        <v>No</v>
      </c>
      <c r="AA160" s="68" t="str">
        <f t="shared" si="30"/>
        <v>N/A</v>
      </c>
      <c r="AB160" s="65" t="str">
        <f t="shared" si="31"/>
        <v>No</v>
      </c>
      <c r="AC160" s="68" t="str">
        <f t="shared" si="32"/>
        <v>N/A</v>
      </c>
      <c r="AD160" s="65" t="str">
        <f t="shared" si="33"/>
        <v>No</v>
      </c>
      <c r="AE160" s="68" t="str">
        <f t="shared" si="34"/>
        <v>N/A</v>
      </c>
      <c r="AF160" s="66"/>
    </row>
    <row r="161" spans="1:32" hidden="1">
      <c r="A161" s="66" t="s">
        <v>20</v>
      </c>
      <c r="B161" s="66" t="s">
        <v>28</v>
      </c>
      <c r="C161" s="66" t="str" cm="1">
        <f t="array" ref="C161">_xlfn.IFNA(_xlfn.IFS(B161="Starter","Starters &amp; Sides",B161="Sides","Starters &amp; Sides"),B161)</f>
        <v>Drinks</v>
      </c>
      <c r="D161" s="71" t="s">
        <v>3968</v>
      </c>
      <c r="E161" s="79"/>
      <c r="F161" s="18"/>
      <c r="G161" s="18"/>
      <c r="H161" s="18"/>
      <c r="I161" s="18"/>
      <c r="J161" s="18">
        <v>4.95</v>
      </c>
      <c r="K161" s="15"/>
      <c r="L161" s="4">
        <v>4.95</v>
      </c>
      <c r="M161" s="4"/>
      <c r="N161" s="4"/>
      <c r="O161" s="15"/>
      <c r="P161" s="4"/>
      <c r="Q161" s="337"/>
      <c r="R161" s="15" t="str">
        <f t="shared" si="21"/>
        <v>No</v>
      </c>
      <c r="S161" s="15" t="str">
        <f t="shared" si="22"/>
        <v>No</v>
      </c>
      <c r="T161" s="221" t="str">
        <f t="shared" si="23"/>
        <v>No</v>
      </c>
      <c r="U161" s="223" t="str">
        <f t="shared" si="24"/>
        <v>N/A</v>
      </c>
      <c r="V161" s="221" t="str">
        <f t="shared" si="25"/>
        <v>No</v>
      </c>
      <c r="W161" s="223" t="str">
        <f t="shared" si="26"/>
        <v>N/A</v>
      </c>
      <c r="X161" s="221" t="str">
        <f t="shared" si="27"/>
        <v>No</v>
      </c>
      <c r="Y161" s="223" t="str">
        <f t="shared" si="28"/>
        <v>N/A</v>
      </c>
      <c r="Z161" s="222" t="str">
        <f t="shared" si="29"/>
        <v>No</v>
      </c>
      <c r="AA161" s="68" t="str">
        <f t="shared" si="30"/>
        <v>N/A</v>
      </c>
      <c r="AB161" s="65" t="str">
        <f t="shared" si="31"/>
        <v>No</v>
      </c>
      <c r="AC161" s="68" t="str">
        <f t="shared" si="32"/>
        <v>N/A</v>
      </c>
      <c r="AD161" s="65" t="str">
        <f t="shared" si="33"/>
        <v>No</v>
      </c>
      <c r="AE161" s="68" t="str">
        <f t="shared" si="34"/>
        <v>N/A</v>
      </c>
      <c r="AF161" s="66"/>
    </row>
    <row r="162" spans="1:32" hidden="1">
      <c r="A162" s="66" t="s">
        <v>20</v>
      </c>
      <c r="B162" s="66" t="s">
        <v>28</v>
      </c>
      <c r="C162" s="66" t="str" cm="1">
        <f t="array" ref="C162">_xlfn.IFNA(_xlfn.IFS(B162="Starter","Starters &amp; Sides",B162="Sides","Starters &amp; Sides"),B162)</f>
        <v>Drinks</v>
      </c>
      <c r="D162" s="71" t="s">
        <v>3969</v>
      </c>
      <c r="E162" s="79"/>
      <c r="F162" s="18"/>
      <c r="G162" s="18"/>
      <c r="H162" s="18">
        <v>32</v>
      </c>
      <c r="I162" s="18">
        <v>32</v>
      </c>
      <c r="J162" s="18"/>
      <c r="K162" s="15">
        <v>25</v>
      </c>
      <c r="L162" s="4">
        <v>25</v>
      </c>
      <c r="M162" s="4"/>
      <c r="N162" s="4"/>
      <c r="O162" s="15"/>
      <c r="P162" s="4"/>
      <c r="Q162" s="337"/>
      <c r="R162" s="15" t="str">
        <f t="shared" si="21"/>
        <v>No</v>
      </c>
      <c r="S162" s="15" t="str">
        <f t="shared" si="22"/>
        <v>No</v>
      </c>
      <c r="T162" s="221" t="str">
        <f t="shared" si="23"/>
        <v>No</v>
      </c>
      <c r="U162" s="223" t="str">
        <f t="shared" si="24"/>
        <v>N/A</v>
      </c>
      <c r="V162" s="221" t="str">
        <f t="shared" si="25"/>
        <v>No</v>
      </c>
      <c r="W162" s="223" t="str">
        <f t="shared" si="26"/>
        <v>N/A</v>
      </c>
      <c r="X162" s="221" t="str">
        <f t="shared" si="27"/>
        <v>No</v>
      </c>
      <c r="Y162" s="223" t="str">
        <f t="shared" si="28"/>
        <v>N/A</v>
      </c>
      <c r="Z162" s="222" t="str">
        <f t="shared" si="29"/>
        <v>No</v>
      </c>
      <c r="AA162" s="68" t="str">
        <f t="shared" si="30"/>
        <v>N/A</v>
      </c>
      <c r="AB162" s="65" t="str">
        <f t="shared" si="31"/>
        <v>No</v>
      </c>
      <c r="AC162" s="68" t="str">
        <f t="shared" si="32"/>
        <v>N/A</v>
      </c>
      <c r="AD162" s="65" t="str">
        <f t="shared" si="33"/>
        <v>No</v>
      </c>
      <c r="AE162" s="68" t="str">
        <f t="shared" si="34"/>
        <v>N/A</v>
      </c>
      <c r="AF162" s="66"/>
    </row>
    <row r="163" spans="1:32" hidden="1">
      <c r="A163" s="66" t="s">
        <v>20</v>
      </c>
      <c r="B163" s="66" t="s">
        <v>28</v>
      </c>
      <c r="C163" s="66" t="str" cm="1">
        <f t="array" ref="C163">_xlfn.IFNA(_xlfn.IFS(B163="Starter","Starters &amp; Sides",B163="Sides","Starters &amp; Sides"),B163)</f>
        <v>Drinks</v>
      </c>
      <c r="D163" s="71" t="s">
        <v>3970</v>
      </c>
      <c r="E163" s="79">
        <v>3.25</v>
      </c>
      <c r="F163" s="18">
        <v>3.5</v>
      </c>
      <c r="G163" s="18">
        <v>3.5</v>
      </c>
      <c r="H163" s="18">
        <v>3.5</v>
      </c>
      <c r="I163" s="18">
        <v>3.75</v>
      </c>
      <c r="J163" s="18">
        <v>3.75</v>
      </c>
      <c r="K163" s="15">
        <v>3.75</v>
      </c>
      <c r="L163" s="4">
        <v>3.75</v>
      </c>
      <c r="M163" s="4"/>
      <c r="N163" s="4"/>
      <c r="O163" s="15"/>
      <c r="P163" s="4"/>
      <c r="Q163" s="337"/>
      <c r="R163" s="15" t="str">
        <f t="shared" si="21"/>
        <v>No</v>
      </c>
      <c r="S163" s="15" t="str">
        <f t="shared" si="22"/>
        <v>No</v>
      </c>
      <c r="T163" s="221" t="str">
        <f t="shared" si="23"/>
        <v>No</v>
      </c>
      <c r="U163" s="223" t="str">
        <f t="shared" si="24"/>
        <v>N/A</v>
      </c>
      <c r="V163" s="221" t="str">
        <f t="shared" si="25"/>
        <v>No</v>
      </c>
      <c r="W163" s="223" t="str">
        <f t="shared" si="26"/>
        <v>N/A</v>
      </c>
      <c r="X163" s="221" t="str">
        <f t="shared" si="27"/>
        <v>No</v>
      </c>
      <c r="Y163" s="223" t="str">
        <f t="shared" si="28"/>
        <v>N/A</v>
      </c>
      <c r="Z163" s="222" t="str">
        <f t="shared" si="29"/>
        <v>No</v>
      </c>
      <c r="AA163" s="68" t="str">
        <f t="shared" si="30"/>
        <v>N/A</v>
      </c>
      <c r="AB163" s="65" t="str">
        <f t="shared" si="31"/>
        <v>No</v>
      </c>
      <c r="AC163" s="68" t="str">
        <f t="shared" si="32"/>
        <v>N/A</v>
      </c>
      <c r="AD163" s="65" t="str">
        <f t="shared" si="33"/>
        <v>No</v>
      </c>
      <c r="AE163" s="68" t="str">
        <f t="shared" si="34"/>
        <v>N/A</v>
      </c>
      <c r="AF163" s="66"/>
    </row>
    <row r="164" spans="1:32" hidden="1">
      <c r="A164" s="66" t="s">
        <v>20</v>
      </c>
      <c r="B164" s="66" t="s">
        <v>28</v>
      </c>
      <c r="C164" s="66" t="str" cm="1">
        <f t="array" ref="C164">_xlfn.IFNA(_xlfn.IFS(B164="Starter","Starters &amp; Sides",B164="Sides","Starters &amp; Sides"),B164)</f>
        <v>Drinks</v>
      </c>
      <c r="D164" s="71" t="s">
        <v>3971</v>
      </c>
      <c r="E164" s="79">
        <v>2.95</v>
      </c>
      <c r="F164" s="18">
        <v>3.25</v>
      </c>
      <c r="G164" s="18">
        <v>3.25</v>
      </c>
      <c r="H164" s="18">
        <v>3.25</v>
      </c>
      <c r="I164" s="18">
        <v>3.5</v>
      </c>
      <c r="J164" s="18">
        <v>3.75</v>
      </c>
      <c r="K164" s="15">
        <v>3.75</v>
      </c>
      <c r="L164" s="4">
        <v>3.75</v>
      </c>
      <c r="M164" s="4"/>
      <c r="N164" s="4"/>
      <c r="O164" s="15"/>
      <c r="P164" s="4"/>
      <c r="Q164" s="337"/>
      <c r="R164" s="15" t="str">
        <f t="shared" si="21"/>
        <v>No</v>
      </c>
      <c r="S164" s="15" t="str">
        <f t="shared" si="22"/>
        <v>No</v>
      </c>
      <c r="T164" s="221" t="str">
        <f t="shared" si="23"/>
        <v>No</v>
      </c>
      <c r="U164" s="223" t="str">
        <f t="shared" si="24"/>
        <v>N/A</v>
      </c>
      <c r="V164" s="221" t="str">
        <f t="shared" si="25"/>
        <v>No</v>
      </c>
      <c r="W164" s="223" t="str">
        <f t="shared" si="26"/>
        <v>N/A</v>
      </c>
      <c r="X164" s="221" t="str">
        <f t="shared" si="27"/>
        <v>No</v>
      </c>
      <c r="Y164" s="223" t="str">
        <f t="shared" si="28"/>
        <v>N/A</v>
      </c>
      <c r="Z164" s="222" t="str">
        <f t="shared" si="29"/>
        <v>No</v>
      </c>
      <c r="AA164" s="68" t="str">
        <f t="shared" si="30"/>
        <v>N/A</v>
      </c>
      <c r="AB164" s="65" t="str">
        <f t="shared" si="31"/>
        <v>No</v>
      </c>
      <c r="AC164" s="68" t="str">
        <f t="shared" si="32"/>
        <v>N/A</v>
      </c>
      <c r="AD164" s="65" t="str">
        <f t="shared" si="33"/>
        <v>No</v>
      </c>
      <c r="AE164" s="68" t="str">
        <f t="shared" si="34"/>
        <v>N/A</v>
      </c>
      <c r="AF164" s="66"/>
    </row>
    <row r="165" spans="1:32" hidden="1">
      <c r="A165" s="66" t="s">
        <v>20</v>
      </c>
      <c r="B165" s="66" t="s">
        <v>28</v>
      </c>
      <c r="C165" s="66" t="str" cm="1">
        <f t="array" ref="C165">_xlfn.IFNA(_xlfn.IFS(B165="Starter","Starters &amp; Sides",B165="Sides","Starters &amp; Sides"),B165)</f>
        <v>Drinks</v>
      </c>
      <c r="D165" s="71" t="s">
        <v>3972</v>
      </c>
      <c r="E165" s="79">
        <v>4.79</v>
      </c>
      <c r="F165" s="18">
        <v>5.85</v>
      </c>
      <c r="G165" s="18">
        <v>5.85</v>
      </c>
      <c r="H165" s="18">
        <v>6.2249999999999996</v>
      </c>
      <c r="I165" s="18">
        <v>6.2249999999999996</v>
      </c>
      <c r="J165" s="18"/>
      <c r="K165" s="18"/>
      <c r="L165" s="4"/>
      <c r="M165" s="4"/>
      <c r="N165" s="4"/>
      <c r="O165" s="15"/>
      <c r="P165" s="4"/>
      <c r="Q165" s="337"/>
      <c r="R165" s="15" t="str">
        <f t="shared" si="21"/>
        <v>No</v>
      </c>
      <c r="S165" s="15" t="str">
        <f t="shared" si="22"/>
        <v>No</v>
      </c>
      <c r="T165" s="221" t="str">
        <f t="shared" si="23"/>
        <v>No</v>
      </c>
      <c r="U165" s="223" t="str">
        <f t="shared" si="24"/>
        <v>N/A</v>
      </c>
      <c r="V165" s="221" t="str">
        <f t="shared" si="25"/>
        <v>No</v>
      </c>
      <c r="W165" s="223" t="str">
        <f t="shared" si="26"/>
        <v>N/A</v>
      </c>
      <c r="X165" s="221" t="str">
        <f t="shared" si="27"/>
        <v>No</v>
      </c>
      <c r="Y165" s="223" t="str">
        <f t="shared" si="28"/>
        <v>N/A</v>
      </c>
      <c r="Z165" s="222" t="str">
        <f t="shared" si="29"/>
        <v>No</v>
      </c>
      <c r="AA165" s="68" t="str">
        <f t="shared" si="30"/>
        <v>N/A</v>
      </c>
      <c r="AB165" s="65" t="str">
        <f t="shared" si="31"/>
        <v>No</v>
      </c>
      <c r="AC165" s="68" t="str">
        <f t="shared" si="32"/>
        <v>N/A</v>
      </c>
      <c r="AD165" s="65" t="str">
        <f t="shared" si="33"/>
        <v>No</v>
      </c>
      <c r="AE165" s="68" t="str">
        <f t="shared" si="34"/>
        <v>N/A</v>
      </c>
      <c r="AF165" s="66"/>
    </row>
    <row r="166" spans="1:32" hidden="1">
      <c r="A166" s="66" t="s">
        <v>20</v>
      </c>
      <c r="B166" s="66" t="s">
        <v>28</v>
      </c>
      <c r="C166" s="66" t="str" cm="1">
        <f t="array" ref="C166">_xlfn.IFNA(_xlfn.IFS(B166="Starter","Starters &amp; Sides",B166="Sides","Starters &amp; Sides"),B166)</f>
        <v>Drinks</v>
      </c>
      <c r="D166" s="71" t="s">
        <v>3973</v>
      </c>
      <c r="E166" s="79">
        <v>14.15</v>
      </c>
      <c r="F166" s="18">
        <v>14.15</v>
      </c>
      <c r="G166" s="18"/>
      <c r="H166" s="18">
        <v>0</v>
      </c>
      <c r="I166" s="18"/>
      <c r="J166" s="18"/>
      <c r="K166" s="18"/>
      <c r="L166" s="4"/>
      <c r="M166" s="4"/>
      <c r="N166" s="4"/>
      <c r="O166" s="15"/>
      <c r="P166" s="4"/>
      <c r="Q166" s="337"/>
      <c r="R166" s="15" t="str">
        <f t="shared" si="21"/>
        <v>No</v>
      </c>
      <c r="S166" s="15" t="str">
        <f t="shared" si="22"/>
        <v>No</v>
      </c>
      <c r="T166" s="221" t="str">
        <f t="shared" si="23"/>
        <v>No</v>
      </c>
      <c r="U166" s="223" t="str">
        <f t="shared" si="24"/>
        <v>N/A</v>
      </c>
      <c r="V166" s="221" t="str">
        <f t="shared" si="25"/>
        <v>No</v>
      </c>
      <c r="W166" s="223" t="str">
        <f t="shared" si="26"/>
        <v>N/A</v>
      </c>
      <c r="X166" s="221" t="str">
        <f t="shared" si="27"/>
        <v>No</v>
      </c>
      <c r="Y166" s="223" t="str">
        <f t="shared" si="28"/>
        <v>N/A</v>
      </c>
      <c r="Z166" s="222" t="str">
        <f t="shared" si="29"/>
        <v>No</v>
      </c>
      <c r="AA166" s="68" t="str">
        <f t="shared" si="30"/>
        <v>N/A</v>
      </c>
      <c r="AB166" s="65" t="str">
        <f t="shared" si="31"/>
        <v>No</v>
      </c>
      <c r="AC166" s="68" t="str">
        <f t="shared" si="32"/>
        <v>N/A</v>
      </c>
      <c r="AD166" s="65" t="str">
        <f t="shared" si="33"/>
        <v>No</v>
      </c>
      <c r="AE166" s="68" t="str">
        <f t="shared" si="34"/>
        <v>N/A</v>
      </c>
      <c r="AF166" s="66"/>
    </row>
    <row r="167" spans="1:32" hidden="1">
      <c r="A167" s="66" t="s">
        <v>20</v>
      </c>
      <c r="B167" s="66" t="s">
        <v>28</v>
      </c>
      <c r="C167" s="66" t="str" cm="1">
        <f t="array" ref="C167">_xlfn.IFNA(_xlfn.IFS(B167="Starter","Starters &amp; Sides",B167="Sides","Starters &amp; Sides"),B167)</f>
        <v>Drinks</v>
      </c>
      <c r="D167" s="71" t="s">
        <v>3974</v>
      </c>
      <c r="E167" s="79">
        <v>4.95</v>
      </c>
      <c r="F167" s="18">
        <v>4.95</v>
      </c>
      <c r="G167" s="18"/>
      <c r="H167" s="18">
        <v>0</v>
      </c>
      <c r="I167" s="18"/>
      <c r="J167" s="18"/>
      <c r="K167" s="18"/>
      <c r="L167" s="4"/>
      <c r="M167" s="4"/>
      <c r="N167" s="4"/>
      <c r="O167" s="15"/>
      <c r="P167" s="4"/>
      <c r="Q167" s="337"/>
      <c r="R167" s="15" t="str">
        <f t="shared" si="21"/>
        <v>No</v>
      </c>
      <c r="S167" s="15" t="str">
        <f t="shared" si="22"/>
        <v>No</v>
      </c>
      <c r="T167" s="221" t="str">
        <f t="shared" si="23"/>
        <v>No</v>
      </c>
      <c r="U167" s="223" t="str">
        <f t="shared" si="24"/>
        <v>N/A</v>
      </c>
      <c r="V167" s="221" t="str">
        <f t="shared" si="25"/>
        <v>No</v>
      </c>
      <c r="W167" s="223" t="str">
        <f t="shared" si="26"/>
        <v>N/A</v>
      </c>
      <c r="X167" s="221" t="str">
        <f t="shared" si="27"/>
        <v>No</v>
      </c>
      <c r="Y167" s="223" t="str">
        <f t="shared" si="28"/>
        <v>N/A</v>
      </c>
      <c r="Z167" s="222" t="str">
        <f t="shared" si="29"/>
        <v>No</v>
      </c>
      <c r="AA167" s="68" t="str">
        <f t="shared" si="30"/>
        <v>N/A</v>
      </c>
      <c r="AB167" s="65" t="str">
        <f t="shared" si="31"/>
        <v>No</v>
      </c>
      <c r="AC167" s="68" t="str">
        <f t="shared" si="32"/>
        <v>N/A</v>
      </c>
      <c r="AD167" s="65" t="str">
        <f t="shared" si="33"/>
        <v>No</v>
      </c>
      <c r="AE167" s="68" t="str">
        <f t="shared" si="34"/>
        <v>N/A</v>
      </c>
      <c r="AF167" s="66"/>
    </row>
    <row r="168" spans="1:32" hidden="1">
      <c r="A168" s="66" t="s">
        <v>20</v>
      </c>
      <c r="B168" s="66" t="s">
        <v>28</v>
      </c>
      <c r="C168" s="66" t="str" cm="1">
        <f t="array" ref="C168">_xlfn.IFNA(_xlfn.IFS(B168="Starter","Starters &amp; Sides",B168="Sides","Starters &amp; Sides"),B168)</f>
        <v>Drinks</v>
      </c>
      <c r="D168" s="71" t="s">
        <v>3975</v>
      </c>
      <c r="E168" s="79"/>
      <c r="F168" s="18"/>
      <c r="G168" s="18"/>
      <c r="H168" s="18"/>
      <c r="I168" s="18">
        <v>8.5</v>
      </c>
      <c r="J168" s="18"/>
      <c r="K168" s="18"/>
      <c r="L168" s="4"/>
      <c r="M168" s="4"/>
      <c r="N168" s="4"/>
      <c r="O168" s="15"/>
      <c r="P168" s="4"/>
      <c r="Q168" s="337"/>
      <c r="R168" s="15" t="str">
        <f t="shared" si="21"/>
        <v>No</v>
      </c>
      <c r="S168" s="15" t="str">
        <f t="shared" si="22"/>
        <v>No</v>
      </c>
      <c r="T168" s="221" t="str">
        <f t="shared" si="23"/>
        <v>No</v>
      </c>
      <c r="U168" s="223" t="str">
        <f t="shared" si="24"/>
        <v>N/A</v>
      </c>
      <c r="V168" s="221" t="str">
        <f t="shared" si="25"/>
        <v>No</v>
      </c>
      <c r="W168" s="223" t="str">
        <f t="shared" si="26"/>
        <v>N/A</v>
      </c>
      <c r="X168" s="221" t="str">
        <f t="shared" si="27"/>
        <v>No</v>
      </c>
      <c r="Y168" s="223" t="str">
        <f t="shared" si="28"/>
        <v>N/A</v>
      </c>
      <c r="Z168" s="222" t="str">
        <f t="shared" si="29"/>
        <v>No</v>
      </c>
      <c r="AA168" s="68" t="str">
        <f t="shared" si="30"/>
        <v>N/A</v>
      </c>
      <c r="AB168" s="65" t="str">
        <f t="shared" si="31"/>
        <v>No</v>
      </c>
      <c r="AC168" s="68" t="str">
        <f t="shared" si="32"/>
        <v>N/A</v>
      </c>
      <c r="AD168" s="65" t="str">
        <f t="shared" si="33"/>
        <v>No</v>
      </c>
      <c r="AE168" s="68" t="str">
        <f t="shared" si="34"/>
        <v>N/A</v>
      </c>
      <c r="AF168" s="66"/>
    </row>
    <row r="169" spans="1:32" hidden="1">
      <c r="A169" s="66" t="s">
        <v>20</v>
      </c>
      <c r="B169" s="66" t="s">
        <v>28</v>
      </c>
      <c r="C169" s="66" t="str" cm="1">
        <f t="array" ref="C169">_xlfn.IFNA(_xlfn.IFS(B169="Starter","Starters &amp; Sides",B169="Sides","Starters &amp; Sides"),B169)</f>
        <v>Drinks</v>
      </c>
      <c r="D169" s="159" t="s">
        <v>3976</v>
      </c>
      <c r="E169" s="79"/>
      <c r="F169" s="18">
        <v>6.5</v>
      </c>
      <c r="G169" s="18">
        <v>6.5</v>
      </c>
      <c r="H169" s="18">
        <v>6.5</v>
      </c>
      <c r="I169" s="18">
        <v>6.5</v>
      </c>
      <c r="J169" s="18">
        <v>7</v>
      </c>
      <c r="K169" s="18">
        <v>7</v>
      </c>
      <c r="L169" s="4">
        <v>7</v>
      </c>
      <c r="M169" s="4">
        <v>7.5</v>
      </c>
      <c r="N169" s="4">
        <v>7.5</v>
      </c>
      <c r="O169" s="15">
        <v>7.5</v>
      </c>
      <c r="P169" s="4">
        <v>7.5</v>
      </c>
      <c r="Q169" s="337">
        <v>7.5</v>
      </c>
      <c r="R169" s="15" t="str">
        <f t="shared" si="21"/>
        <v>Yes</v>
      </c>
      <c r="S169" s="15" t="str">
        <f t="shared" si="22"/>
        <v>No</v>
      </c>
      <c r="T169" s="221" t="str">
        <f t="shared" si="23"/>
        <v>Yes</v>
      </c>
      <c r="U169" s="223">
        <f t="shared" si="24"/>
        <v>0</v>
      </c>
      <c r="V169" s="221" t="str">
        <f t="shared" si="25"/>
        <v>Yes</v>
      </c>
      <c r="W169" s="223">
        <f t="shared" si="26"/>
        <v>0</v>
      </c>
      <c r="X169" s="221" t="str">
        <f t="shared" si="27"/>
        <v>Yes</v>
      </c>
      <c r="Y169" s="223">
        <f t="shared" si="28"/>
        <v>0</v>
      </c>
      <c r="Z169" s="222" t="str">
        <f t="shared" si="29"/>
        <v>Yes</v>
      </c>
      <c r="AA169" s="68">
        <f t="shared" si="30"/>
        <v>0</v>
      </c>
      <c r="AB169" s="65" t="str">
        <f t="shared" si="31"/>
        <v>Yes</v>
      </c>
      <c r="AC169" s="68">
        <f t="shared" si="32"/>
        <v>7.1428571428571397E-2</v>
      </c>
      <c r="AD169" s="65" t="str">
        <f t="shared" si="33"/>
        <v>No</v>
      </c>
      <c r="AE169" s="68" t="str">
        <f t="shared" si="34"/>
        <v>N/A</v>
      </c>
      <c r="AF169" s="66"/>
    </row>
    <row r="170" spans="1:32" hidden="1">
      <c r="A170" s="66" t="s">
        <v>20</v>
      </c>
      <c r="B170" s="66" t="s">
        <v>28</v>
      </c>
      <c r="C170" s="66" t="str" cm="1">
        <f t="array" ref="C170">_xlfn.IFNA(_xlfn.IFS(B170="Starter","Starters &amp; Sides",B170="Sides","Starters &amp; Sides"),B170)</f>
        <v>Drinks</v>
      </c>
      <c r="D170" s="159" t="s">
        <v>3977</v>
      </c>
      <c r="E170" s="79"/>
      <c r="F170" s="18">
        <v>8</v>
      </c>
      <c r="G170" s="18">
        <v>8</v>
      </c>
      <c r="H170" s="18">
        <v>8</v>
      </c>
      <c r="I170" s="18">
        <v>8</v>
      </c>
      <c r="J170" s="18">
        <v>9</v>
      </c>
      <c r="K170" s="18">
        <v>9</v>
      </c>
      <c r="L170" s="4">
        <v>9</v>
      </c>
      <c r="M170" s="4">
        <v>9.5</v>
      </c>
      <c r="N170" s="4">
        <v>9.5</v>
      </c>
      <c r="O170" s="15">
        <v>9.5</v>
      </c>
      <c r="P170" s="4">
        <v>9.5</v>
      </c>
      <c r="Q170" s="337">
        <v>9.5</v>
      </c>
      <c r="R170" s="15" t="str">
        <f t="shared" si="21"/>
        <v>Yes</v>
      </c>
      <c r="S170" s="15" t="str">
        <f t="shared" si="22"/>
        <v>No</v>
      </c>
      <c r="T170" s="221" t="str">
        <f t="shared" si="23"/>
        <v>Yes</v>
      </c>
      <c r="U170" s="223">
        <f t="shared" si="24"/>
        <v>0</v>
      </c>
      <c r="V170" s="221" t="str">
        <f t="shared" si="25"/>
        <v>Yes</v>
      </c>
      <c r="W170" s="223">
        <f t="shared" si="26"/>
        <v>0</v>
      </c>
      <c r="X170" s="221" t="str">
        <f t="shared" si="27"/>
        <v>Yes</v>
      </c>
      <c r="Y170" s="223">
        <f t="shared" si="28"/>
        <v>0</v>
      </c>
      <c r="Z170" s="222" t="str">
        <f t="shared" si="29"/>
        <v>Yes</v>
      </c>
      <c r="AA170" s="68">
        <f t="shared" si="30"/>
        <v>0</v>
      </c>
      <c r="AB170" s="65" t="str">
        <f t="shared" si="31"/>
        <v>Yes</v>
      </c>
      <c r="AC170" s="68">
        <f t="shared" si="32"/>
        <v>5.555555555555558E-2</v>
      </c>
      <c r="AD170" s="65" t="str">
        <f t="shared" si="33"/>
        <v>No</v>
      </c>
      <c r="AE170" s="68" t="str">
        <f t="shared" si="34"/>
        <v>N/A</v>
      </c>
      <c r="AF170" s="66"/>
    </row>
    <row r="171" spans="1:32" hidden="1">
      <c r="A171" s="66" t="s">
        <v>20</v>
      </c>
      <c r="B171" s="66" t="s">
        <v>28</v>
      </c>
      <c r="C171" s="66" t="str" cm="1">
        <f t="array" ref="C171">_xlfn.IFNA(_xlfn.IFS(B171="Starter","Starters &amp; Sides",B171="Sides","Starters &amp; Sides"),B171)</f>
        <v>Drinks</v>
      </c>
      <c r="D171" s="159" t="s">
        <v>3978</v>
      </c>
      <c r="E171" s="79"/>
      <c r="F171" s="18">
        <v>21</v>
      </c>
      <c r="G171" s="18">
        <v>21</v>
      </c>
      <c r="H171" s="18">
        <v>21</v>
      </c>
      <c r="I171" s="18">
        <v>24</v>
      </c>
      <c r="J171" s="18">
        <v>25</v>
      </c>
      <c r="K171" s="18">
        <v>25</v>
      </c>
      <c r="L171" s="4">
        <v>25</v>
      </c>
      <c r="M171" s="4">
        <v>27</v>
      </c>
      <c r="N171" s="4">
        <v>27</v>
      </c>
      <c r="O171" s="15">
        <v>27</v>
      </c>
      <c r="P171" s="4">
        <v>27</v>
      </c>
      <c r="Q171" s="337">
        <v>27</v>
      </c>
      <c r="R171" s="15" t="str">
        <f t="shared" si="21"/>
        <v>Yes</v>
      </c>
      <c r="S171" s="15" t="str">
        <f t="shared" si="22"/>
        <v>No</v>
      </c>
      <c r="T171" s="221" t="str">
        <f t="shared" si="23"/>
        <v>Yes</v>
      </c>
      <c r="U171" s="223">
        <f t="shared" si="24"/>
        <v>0</v>
      </c>
      <c r="V171" s="221" t="str">
        <f t="shared" si="25"/>
        <v>Yes</v>
      </c>
      <c r="W171" s="223">
        <f t="shared" si="26"/>
        <v>0</v>
      </c>
      <c r="X171" s="221" t="str">
        <f t="shared" si="27"/>
        <v>Yes</v>
      </c>
      <c r="Y171" s="223">
        <f t="shared" si="28"/>
        <v>0</v>
      </c>
      <c r="Z171" s="222" t="str">
        <f t="shared" si="29"/>
        <v>Yes</v>
      </c>
      <c r="AA171" s="68">
        <f t="shared" si="30"/>
        <v>0</v>
      </c>
      <c r="AB171" s="65" t="str">
        <f t="shared" si="31"/>
        <v>Yes</v>
      </c>
      <c r="AC171" s="68">
        <f t="shared" si="32"/>
        <v>8.0000000000000071E-2</v>
      </c>
      <c r="AD171" s="65" t="str">
        <f t="shared" si="33"/>
        <v>No</v>
      </c>
      <c r="AE171" s="68" t="str">
        <f t="shared" si="34"/>
        <v>N/A</v>
      </c>
      <c r="AF171" s="66"/>
    </row>
    <row r="172" spans="1:32" hidden="1">
      <c r="A172" s="66" t="s">
        <v>20</v>
      </c>
      <c r="B172" s="66" t="s">
        <v>28</v>
      </c>
      <c r="C172" s="66" t="str" cm="1">
        <f t="array" ref="C172">_xlfn.IFNA(_xlfn.IFS(B172="Starter","Starters &amp; Sides",B172="Sides","Starters &amp; Sides"),B172)</f>
        <v>Drinks</v>
      </c>
      <c r="D172" s="159" t="s">
        <v>3979</v>
      </c>
      <c r="E172" s="79"/>
      <c r="F172" s="18">
        <v>6.5</v>
      </c>
      <c r="G172" s="18">
        <v>6.5</v>
      </c>
      <c r="H172" s="18">
        <v>6.5</v>
      </c>
      <c r="I172" s="18">
        <v>6.5</v>
      </c>
      <c r="J172" s="18">
        <v>7</v>
      </c>
      <c r="K172" s="18">
        <v>7</v>
      </c>
      <c r="L172" s="4">
        <v>7</v>
      </c>
      <c r="M172" s="4">
        <v>7.5</v>
      </c>
      <c r="N172" s="4">
        <v>7.5</v>
      </c>
      <c r="O172" s="15">
        <v>7.5</v>
      </c>
      <c r="P172" s="4">
        <v>7.5</v>
      </c>
      <c r="Q172" s="337">
        <v>7.5</v>
      </c>
      <c r="R172" s="15" t="str">
        <f t="shared" si="21"/>
        <v>Yes</v>
      </c>
      <c r="S172" s="15" t="str">
        <f t="shared" si="22"/>
        <v>No</v>
      </c>
      <c r="T172" s="221" t="str">
        <f t="shared" si="23"/>
        <v>Yes</v>
      </c>
      <c r="U172" s="223">
        <f t="shared" si="24"/>
        <v>0</v>
      </c>
      <c r="V172" s="221" t="str">
        <f t="shared" si="25"/>
        <v>Yes</v>
      </c>
      <c r="W172" s="223">
        <f t="shared" si="26"/>
        <v>0</v>
      </c>
      <c r="X172" s="221" t="str">
        <f t="shared" si="27"/>
        <v>Yes</v>
      </c>
      <c r="Y172" s="223">
        <f t="shared" si="28"/>
        <v>0</v>
      </c>
      <c r="Z172" s="222" t="str">
        <f t="shared" si="29"/>
        <v>Yes</v>
      </c>
      <c r="AA172" s="68">
        <f t="shared" si="30"/>
        <v>0</v>
      </c>
      <c r="AB172" s="65" t="str">
        <f t="shared" si="31"/>
        <v>Yes</v>
      </c>
      <c r="AC172" s="68">
        <f t="shared" si="32"/>
        <v>7.1428571428571397E-2</v>
      </c>
      <c r="AD172" s="65" t="str">
        <f t="shared" si="33"/>
        <v>No</v>
      </c>
      <c r="AE172" s="68" t="str">
        <f t="shared" si="34"/>
        <v>N/A</v>
      </c>
      <c r="AF172" s="66"/>
    </row>
    <row r="173" spans="1:32" hidden="1">
      <c r="A173" s="66" t="s">
        <v>20</v>
      </c>
      <c r="B173" s="66" t="s">
        <v>28</v>
      </c>
      <c r="C173" s="66" t="str" cm="1">
        <f t="array" ref="C173">_xlfn.IFNA(_xlfn.IFS(B173="Starter","Starters &amp; Sides",B173="Sides","Starters &amp; Sides"),B173)</f>
        <v>Drinks</v>
      </c>
      <c r="D173" s="159" t="s">
        <v>3980</v>
      </c>
      <c r="E173" s="79"/>
      <c r="F173" s="18">
        <v>8</v>
      </c>
      <c r="G173" s="18">
        <v>8</v>
      </c>
      <c r="H173" s="18">
        <v>8</v>
      </c>
      <c r="I173" s="18">
        <v>8</v>
      </c>
      <c r="J173" s="18">
        <v>9</v>
      </c>
      <c r="K173" s="18">
        <v>9</v>
      </c>
      <c r="L173" s="4">
        <v>9</v>
      </c>
      <c r="M173" s="4">
        <v>9.5</v>
      </c>
      <c r="N173" s="4">
        <v>9.5</v>
      </c>
      <c r="O173" s="15">
        <v>9.5</v>
      </c>
      <c r="P173" s="4">
        <v>9.5</v>
      </c>
      <c r="Q173" s="337">
        <v>9.5</v>
      </c>
      <c r="R173" s="15" t="str">
        <f t="shared" si="21"/>
        <v>Yes</v>
      </c>
      <c r="S173" s="15" t="str">
        <f t="shared" si="22"/>
        <v>No</v>
      </c>
      <c r="T173" s="221" t="str">
        <f t="shared" si="23"/>
        <v>Yes</v>
      </c>
      <c r="U173" s="223">
        <f t="shared" si="24"/>
        <v>0</v>
      </c>
      <c r="V173" s="221" t="str">
        <f t="shared" si="25"/>
        <v>Yes</v>
      </c>
      <c r="W173" s="223">
        <f t="shared" si="26"/>
        <v>0</v>
      </c>
      <c r="X173" s="221" t="str">
        <f t="shared" si="27"/>
        <v>Yes</v>
      </c>
      <c r="Y173" s="223">
        <f t="shared" si="28"/>
        <v>0</v>
      </c>
      <c r="Z173" s="222" t="str">
        <f t="shared" si="29"/>
        <v>Yes</v>
      </c>
      <c r="AA173" s="68">
        <f t="shared" si="30"/>
        <v>0</v>
      </c>
      <c r="AB173" s="65" t="str">
        <f t="shared" si="31"/>
        <v>Yes</v>
      </c>
      <c r="AC173" s="68">
        <f t="shared" si="32"/>
        <v>5.555555555555558E-2</v>
      </c>
      <c r="AD173" s="65" t="str">
        <f t="shared" si="33"/>
        <v>No</v>
      </c>
      <c r="AE173" s="68" t="str">
        <f t="shared" si="34"/>
        <v>N/A</v>
      </c>
      <c r="AF173" s="66"/>
    </row>
    <row r="174" spans="1:32" hidden="1">
      <c r="A174" s="66" t="s">
        <v>20</v>
      </c>
      <c r="B174" s="66" t="s">
        <v>28</v>
      </c>
      <c r="C174" s="66" t="str" cm="1">
        <f t="array" ref="C174">_xlfn.IFNA(_xlfn.IFS(B174="Starter","Starters &amp; Sides",B174="Sides","Starters &amp; Sides"),B174)</f>
        <v>Drinks</v>
      </c>
      <c r="D174" s="159" t="s">
        <v>3981</v>
      </c>
      <c r="E174" s="79"/>
      <c r="F174" s="18">
        <v>21</v>
      </c>
      <c r="G174" s="18">
        <v>21</v>
      </c>
      <c r="H174" s="18">
        <v>21</v>
      </c>
      <c r="I174" s="18">
        <v>24</v>
      </c>
      <c r="J174" s="18">
        <v>25</v>
      </c>
      <c r="K174" s="18">
        <v>25</v>
      </c>
      <c r="L174" s="4">
        <v>25</v>
      </c>
      <c r="M174" s="4">
        <v>27</v>
      </c>
      <c r="N174" s="4">
        <v>27</v>
      </c>
      <c r="O174" s="15">
        <v>27</v>
      </c>
      <c r="P174" s="4">
        <v>27</v>
      </c>
      <c r="Q174" s="337">
        <v>27</v>
      </c>
      <c r="R174" s="15" t="str">
        <f t="shared" si="21"/>
        <v>Yes</v>
      </c>
      <c r="S174" s="15" t="str">
        <f t="shared" si="22"/>
        <v>No</v>
      </c>
      <c r="T174" s="221" t="str">
        <f t="shared" si="23"/>
        <v>Yes</v>
      </c>
      <c r="U174" s="223">
        <f t="shared" si="24"/>
        <v>0</v>
      </c>
      <c r="V174" s="221" t="str">
        <f t="shared" si="25"/>
        <v>Yes</v>
      </c>
      <c r="W174" s="223">
        <f t="shared" si="26"/>
        <v>0</v>
      </c>
      <c r="X174" s="221" t="str">
        <f t="shared" si="27"/>
        <v>Yes</v>
      </c>
      <c r="Y174" s="223">
        <f t="shared" si="28"/>
        <v>0</v>
      </c>
      <c r="Z174" s="222" t="str">
        <f t="shared" si="29"/>
        <v>Yes</v>
      </c>
      <c r="AA174" s="68">
        <f t="shared" si="30"/>
        <v>0</v>
      </c>
      <c r="AB174" s="65" t="str">
        <f t="shared" si="31"/>
        <v>Yes</v>
      </c>
      <c r="AC174" s="68">
        <f t="shared" si="32"/>
        <v>8.0000000000000071E-2</v>
      </c>
      <c r="AD174" s="65" t="str">
        <f t="shared" si="33"/>
        <v>No</v>
      </c>
      <c r="AE174" s="68" t="str">
        <f t="shared" si="34"/>
        <v>N/A</v>
      </c>
      <c r="AF174" s="66"/>
    </row>
    <row r="175" spans="1:32" hidden="1">
      <c r="A175" s="66" t="s">
        <v>20</v>
      </c>
      <c r="B175" s="66" t="s">
        <v>28</v>
      </c>
      <c r="C175" s="66" t="str" cm="1">
        <f t="array" ref="C175">_xlfn.IFNA(_xlfn.IFS(B175="Starter","Starters &amp; Sides",B175="Sides","Starters &amp; Sides"),B175)</f>
        <v>Drinks</v>
      </c>
      <c r="D175" s="159" t="s">
        <v>177</v>
      </c>
      <c r="E175" s="79">
        <v>7.5</v>
      </c>
      <c r="F175" s="18">
        <v>8.5</v>
      </c>
      <c r="G175" s="18">
        <v>8.5</v>
      </c>
      <c r="H175" s="18">
        <v>10</v>
      </c>
      <c r="I175" s="18">
        <v>10</v>
      </c>
      <c r="J175" s="18">
        <v>10</v>
      </c>
      <c r="K175" s="18">
        <v>10</v>
      </c>
      <c r="L175" s="4">
        <v>10</v>
      </c>
      <c r="M175" s="4">
        <v>10</v>
      </c>
      <c r="N175" s="4">
        <v>10</v>
      </c>
      <c r="O175" s="15">
        <v>10</v>
      </c>
      <c r="P175" s="4">
        <v>10</v>
      </c>
      <c r="Q175" s="337">
        <v>10</v>
      </c>
      <c r="R175" s="15" t="str">
        <f t="shared" si="21"/>
        <v>Yes</v>
      </c>
      <c r="S175" s="15" t="str">
        <f t="shared" si="22"/>
        <v>No</v>
      </c>
      <c r="T175" s="221" t="str">
        <f t="shared" si="23"/>
        <v>Yes</v>
      </c>
      <c r="U175" s="223">
        <f t="shared" si="24"/>
        <v>0</v>
      </c>
      <c r="V175" s="221" t="str">
        <f t="shared" si="25"/>
        <v>Yes</v>
      </c>
      <c r="W175" s="223">
        <f t="shared" si="26"/>
        <v>0</v>
      </c>
      <c r="X175" s="221" t="str">
        <f t="shared" si="27"/>
        <v>Yes</v>
      </c>
      <c r="Y175" s="223">
        <f t="shared" si="28"/>
        <v>0</v>
      </c>
      <c r="Z175" s="222" t="str">
        <f t="shared" si="29"/>
        <v>Yes</v>
      </c>
      <c r="AA175" s="68">
        <f t="shared" si="30"/>
        <v>0</v>
      </c>
      <c r="AB175" s="65" t="str">
        <f t="shared" si="31"/>
        <v>Yes</v>
      </c>
      <c r="AC175" s="68">
        <f t="shared" si="32"/>
        <v>0</v>
      </c>
      <c r="AD175" s="65" t="str">
        <f t="shared" si="33"/>
        <v>Yes</v>
      </c>
      <c r="AE175" s="68">
        <f t="shared" si="34"/>
        <v>0.33333333333333326</v>
      </c>
      <c r="AF175" s="66"/>
    </row>
    <row r="176" spans="1:32" hidden="1">
      <c r="A176" s="66" t="s">
        <v>20</v>
      </c>
      <c r="B176" s="66" t="s">
        <v>28</v>
      </c>
      <c r="C176" s="66" t="str" cm="1">
        <f t="array" ref="C176">_xlfn.IFNA(_xlfn.IFS(B176="Starter","Starters &amp; Sides",B176="Sides","Starters &amp; Sides"),B176)</f>
        <v>Drinks</v>
      </c>
      <c r="D176" s="159" t="s">
        <v>3982</v>
      </c>
      <c r="E176" s="79"/>
      <c r="F176" s="18"/>
      <c r="G176" s="18"/>
      <c r="H176" s="18"/>
      <c r="I176" s="18"/>
      <c r="J176" s="18"/>
      <c r="K176" s="18"/>
      <c r="L176" s="4"/>
      <c r="M176" s="4">
        <v>8</v>
      </c>
      <c r="N176" s="4">
        <v>8</v>
      </c>
      <c r="O176" s="15">
        <v>8</v>
      </c>
      <c r="P176" s="4">
        <v>8</v>
      </c>
      <c r="Q176" s="337">
        <v>9</v>
      </c>
      <c r="R176" s="15" t="str">
        <f t="shared" si="21"/>
        <v>Yes</v>
      </c>
      <c r="S176" s="15" t="str">
        <f t="shared" si="22"/>
        <v>No</v>
      </c>
      <c r="T176" s="221" t="str">
        <f t="shared" si="23"/>
        <v>Yes</v>
      </c>
      <c r="U176" s="223">
        <f t="shared" si="24"/>
        <v>0.125</v>
      </c>
      <c r="V176" s="221" t="str">
        <f t="shared" si="25"/>
        <v>Yes</v>
      </c>
      <c r="W176" s="223">
        <f t="shared" si="26"/>
        <v>0.125</v>
      </c>
      <c r="X176" s="221" t="str">
        <f t="shared" si="27"/>
        <v>Yes</v>
      </c>
      <c r="Y176" s="223">
        <f t="shared" si="28"/>
        <v>0.125</v>
      </c>
      <c r="Z176" s="222" t="str">
        <f t="shared" si="29"/>
        <v>Yes</v>
      </c>
      <c r="AA176" s="68">
        <f t="shared" si="30"/>
        <v>0.125</v>
      </c>
      <c r="AB176" s="65" t="str">
        <f t="shared" si="31"/>
        <v>No</v>
      </c>
      <c r="AC176" s="68" t="str">
        <f t="shared" si="32"/>
        <v>N/A</v>
      </c>
      <c r="AD176" s="65" t="str">
        <f t="shared" si="33"/>
        <v>No</v>
      </c>
      <c r="AE176" s="68" t="str">
        <f t="shared" si="34"/>
        <v>N/A</v>
      </c>
      <c r="AF176" s="66"/>
    </row>
    <row r="177" spans="1:32" hidden="1">
      <c r="A177" s="66" t="s">
        <v>20</v>
      </c>
      <c r="B177" s="66" t="s">
        <v>28</v>
      </c>
      <c r="C177" s="66" t="str" cm="1">
        <f t="array" ref="C177">_xlfn.IFNA(_xlfn.IFS(B177="Starter","Starters &amp; Sides",B177="Sides","Starters &amp; Sides"),B177)</f>
        <v>Drinks</v>
      </c>
      <c r="D177" s="159" t="s">
        <v>3983</v>
      </c>
      <c r="E177" s="79"/>
      <c r="F177" s="18"/>
      <c r="G177" s="18"/>
      <c r="H177" s="18"/>
      <c r="I177" s="18"/>
      <c r="J177" s="18"/>
      <c r="K177" s="18"/>
      <c r="L177" s="4"/>
      <c r="M177" s="4">
        <v>10</v>
      </c>
      <c r="N177" s="4">
        <v>10</v>
      </c>
      <c r="O177" s="15">
        <v>10</v>
      </c>
      <c r="P177" s="4">
        <v>10</v>
      </c>
      <c r="Q177" s="337">
        <v>10</v>
      </c>
      <c r="R177" s="15" t="str">
        <f t="shared" si="21"/>
        <v>Yes</v>
      </c>
      <c r="S177" s="15" t="str">
        <f t="shared" si="22"/>
        <v>No</v>
      </c>
      <c r="T177" s="221" t="str">
        <f t="shared" si="23"/>
        <v>Yes</v>
      </c>
      <c r="U177" s="223">
        <f t="shared" si="24"/>
        <v>0</v>
      </c>
      <c r="V177" s="221" t="str">
        <f t="shared" si="25"/>
        <v>Yes</v>
      </c>
      <c r="W177" s="223">
        <f t="shared" si="26"/>
        <v>0</v>
      </c>
      <c r="X177" s="221" t="str">
        <f t="shared" si="27"/>
        <v>Yes</v>
      </c>
      <c r="Y177" s="223">
        <f t="shared" si="28"/>
        <v>0</v>
      </c>
      <c r="Z177" s="222" t="str">
        <f t="shared" si="29"/>
        <v>Yes</v>
      </c>
      <c r="AA177" s="68">
        <f t="shared" si="30"/>
        <v>0</v>
      </c>
      <c r="AB177" s="65" t="str">
        <f t="shared" si="31"/>
        <v>No</v>
      </c>
      <c r="AC177" s="68" t="str">
        <f t="shared" si="32"/>
        <v>N/A</v>
      </c>
      <c r="AD177" s="65" t="str">
        <f t="shared" si="33"/>
        <v>No</v>
      </c>
      <c r="AE177" s="68" t="str">
        <f t="shared" si="34"/>
        <v>N/A</v>
      </c>
      <c r="AF177" s="66"/>
    </row>
    <row r="178" spans="1:32" hidden="1">
      <c r="A178" s="66" t="s">
        <v>20</v>
      </c>
      <c r="B178" s="66" t="s">
        <v>28</v>
      </c>
      <c r="C178" s="66" t="str" cm="1">
        <f t="array" ref="C178">_xlfn.IFNA(_xlfn.IFS(B178="Starter","Starters &amp; Sides",B178="Sides","Starters &amp; Sides"),B178)</f>
        <v>Drinks</v>
      </c>
      <c r="D178" s="159" t="s">
        <v>3984</v>
      </c>
      <c r="E178" s="79"/>
      <c r="F178" s="18"/>
      <c r="G178" s="18"/>
      <c r="H178" s="18"/>
      <c r="I178" s="18"/>
      <c r="J178" s="18"/>
      <c r="K178" s="15"/>
      <c r="L178" s="4"/>
      <c r="M178" s="4">
        <v>29</v>
      </c>
      <c r="N178" s="4">
        <v>29</v>
      </c>
      <c r="O178" s="15">
        <v>29</v>
      </c>
      <c r="P178" s="4">
        <v>29</v>
      </c>
      <c r="Q178" s="337">
        <v>29</v>
      </c>
      <c r="R178" s="15" t="str">
        <f t="shared" ref="R178:R241" si="35">IF(COUNTA(Q178)=1,"Yes","No")</f>
        <v>Yes</v>
      </c>
      <c r="S178" s="15" t="str">
        <f t="shared" ref="S178:S241" si="36">IF(AND(T178="No",R178="Yes"),"Yes","No")</f>
        <v>No</v>
      </c>
      <c r="T178" s="221" t="str">
        <f t="shared" ref="T178:T241" si="37">IF(COUNTA(P178:Q178)=2,"Yes","No")</f>
        <v>Yes</v>
      </c>
      <c r="U178" s="223">
        <f t="shared" ref="U178:U241" si="38">IF(T178="Yes",Q178/P178-1,"N/A")</f>
        <v>0</v>
      </c>
      <c r="V178" s="221" t="str">
        <f t="shared" ref="V178:V241" si="39">IF(COUNTA(O178:Q178)=3,"Yes","No")</f>
        <v>Yes</v>
      </c>
      <c r="W178" s="223">
        <f t="shared" ref="W178:W241" si="40">IF(V178="Yes",Q178/O178-1,"N/A")</f>
        <v>0</v>
      </c>
      <c r="X178" s="221" t="str">
        <f t="shared" ref="X178:X241" si="41">IF(COUNTA(N178:Q178)=4,"Yes","No")</f>
        <v>Yes</v>
      </c>
      <c r="Y178" s="223">
        <f t="shared" ref="Y178:Y241" si="42">IF(X178="Yes",Q178/N178-1,"N/A")</f>
        <v>0</v>
      </c>
      <c r="Z178" s="222" t="str">
        <f t="shared" ref="Z178:Z241" si="43">IF(COUNTA(M178:Q178)=5,"Yes","No")</f>
        <v>Yes</v>
      </c>
      <c r="AA178" s="68">
        <f t="shared" ref="AA178:AA241" si="44">IF(Z178="Yes",Q178/M178-1,"N/A")</f>
        <v>0</v>
      </c>
      <c r="AB178" s="65" t="str">
        <f t="shared" ref="AB178:AB241" si="45">IF(COUNTA(L178:Q178)=6,"Yes","No")</f>
        <v>No</v>
      </c>
      <c r="AC178" s="68" t="str">
        <f t="shared" ref="AC178:AC241" si="46">IF(AB178="Yes",Q178/L178-1,"N/A")</f>
        <v>N/A</v>
      </c>
      <c r="AD178" s="65" t="str">
        <f t="shared" ref="AD178:AD241" si="47">IF(COUNTA(E178:Q178)=13,"Yes","No")</f>
        <v>No</v>
      </c>
      <c r="AE178" s="68" t="str">
        <f t="shared" ref="AE178:AE241" si="48">IF(AD178="Yes",Q178/E178-1,"N/A")</f>
        <v>N/A</v>
      </c>
      <c r="AF178" s="66"/>
    </row>
    <row r="179" spans="1:32" hidden="1">
      <c r="A179" s="66" t="s">
        <v>20</v>
      </c>
      <c r="B179" s="66" t="s">
        <v>28</v>
      </c>
      <c r="C179" s="66" t="str" cm="1">
        <f t="array" ref="C179">_xlfn.IFNA(_xlfn.IFS(B179="Starter","Starters &amp; Sides",B179="Sides","Starters &amp; Sides"),B179)</f>
        <v>Drinks</v>
      </c>
      <c r="D179" s="71" t="s">
        <v>3985</v>
      </c>
      <c r="E179" s="79"/>
      <c r="F179" s="18"/>
      <c r="G179" s="18"/>
      <c r="H179" s="18"/>
      <c r="I179" s="18"/>
      <c r="J179" s="18"/>
      <c r="K179" s="18"/>
      <c r="L179" s="18"/>
      <c r="M179" s="18">
        <v>9.5</v>
      </c>
      <c r="N179" s="18">
        <v>9.5</v>
      </c>
      <c r="O179" s="377">
        <v>9.5</v>
      </c>
      <c r="P179" s="4"/>
      <c r="Q179" s="337"/>
      <c r="R179" s="15" t="str">
        <f t="shared" si="35"/>
        <v>No</v>
      </c>
      <c r="S179" s="15" t="str">
        <f t="shared" si="36"/>
        <v>No</v>
      </c>
      <c r="T179" s="221" t="str">
        <f t="shared" si="37"/>
        <v>No</v>
      </c>
      <c r="U179" s="223" t="str">
        <f t="shared" si="38"/>
        <v>N/A</v>
      </c>
      <c r="V179" s="221" t="str">
        <f t="shared" si="39"/>
        <v>No</v>
      </c>
      <c r="W179" s="223" t="str">
        <f t="shared" si="40"/>
        <v>N/A</v>
      </c>
      <c r="X179" s="221" t="str">
        <f t="shared" si="41"/>
        <v>No</v>
      </c>
      <c r="Y179" s="223" t="str">
        <f t="shared" si="42"/>
        <v>N/A</v>
      </c>
      <c r="Z179" s="222" t="str">
        <f t="shared" si="43"/>
        <v>No</v>
      </c>
      <c r="AA179" s="68" t="str">
        <f t="shared" si="44"/>
        <v>N/A</v>
      </c>
      <c r="AB179" s="65" t="str">
        <f t="shared" si="45"/>
        <v>No</v>
      </c>
      <c r="AC179" s="68" t="str">
        <f t="shared" si="46"/>
        <v>N/A</v>
      </c>
      <c r="AD179" s="65" t="str">
        <f t="shared" si="47"/>
        <v>No</v>
      </c>
      <c r="AE179" s="68" t="str">
        <f t="shared" si="48"/>
        <v>N/A</v>
      </c>
      <c r="AF179" s="66"/>
    </row>
    <row r="180" spans="1:32" hidden="1">
      <c r="A180" s="66" t="s">
        <v>20</v>
      </c>
      <c r="B180" s="66" t="s">
        <v>28</v>
      </c>
      <c r="C180" s="66" t="str" cm="1">
        <f t="array" ref="C180">_xlfn.IFNA(_xlfn.IFS(B180="Starter","Starters &amp; Sides",B180="Sides","Starters &amp; Sides"),B180)</f>
        <v>Drinks</v>
      </c>
      <c r="D180" s="71" t="s">
        <v>3986</v>
      </c>
      <c r="E180" s="79"/>
      <c r="F180" s="18"/>
      <c r="G180" s="18"/>
      <c r="H180" s="18"/>
      <c r="I180" s="18"/>
      <c r="J180" s="18"/>
      <c r="K180" s="18"/>
      <c r="L180" s="18"/>
      <c r="M180" s="18">
        <v>11.5</v>
      </c>
      <c r="N180" s="18">
        <v>11.5</v>
      </c>
      <c r="O180" s="377">
        <v>11.5</v>
      </c>
      <c r="P180" s="4"/>
      <c r="Q180" s="337"/>
      <c r="R180" s="15" t="str">
        <f t="shared" si="35"/>
        <v>No</v>
      </c>
      <c r="S180" s="15" t="str">
        <f t="shared" si="36"/>
        <v>No</v>
      </c>
      <c r="T180" s="221" t="str">
        <f t="shared" si="37"/>
        <v>No</v>
      </c>
      <c r="U180" s="223" t="str">
        <f t="shared" si="38"/>
        <v>N/A</v>
      </c>
      <c r="V180" s="221" t="str">
        <f t="shared" si="39"/>
        <v>No</v>
      </c>
      <c r="W180" s="223" t="str">
        <f t="shared" si="40"/>
        <v>N/A</v>
      </c>
      <c r="X180" s="221" t="str">
        <f t="shared" si="41"/>
        <v>No</v>
      </c>
      <c r="Y180" s="223" t="str">
        <f t="shared" si="42"/>
        <v>N/A</v>
      </c>
      <c r="Z180" s="222" t="str">
        <f t="shared" si="43"/>
        <v>No</v>
      </c>
      <c r="AA180" s="68" t="str">
        <f t="shared" si="44"/>
        <v>N/A</v>
      </c>
      <c r="AB180" s="65" t="str">
        <f t="shared" si="45"/>
        <v>No</v>
      </c>
      <c r="AC180" s="68" t="str">
        <f t="shared" si="46"/>
        <v>N/A</v>
      </c>
      <c r="AD180" s="65" t="str">
        <f t="shared" si="47"/>
        <v>No</v>
      </c>
      <c r="AE180" s="68" t="str">
        <f t="shared" si="48"/>
        <v>N/A</v>
      </c>
      <c r="AF180" s="66"/>
    </row>
    <row r="181" spans="1:32" hidden="1">
      <c r="A181" s="66" t="s">
        <v>20</v>
      </c>
      <c r="B181" s="66" t="s">
        <v>28</v>
      </c>
      <c r="C181" s="66" t="str" cm="1">
        <f t="array" ref="C181">_xlfn.IFNA(_xlfn.IFS(B181="Starter","Starters &amp; Sides",B181="Sides","Starters &amp; Sides"),B181)</f>
        <v>Drinks</v>
      </c>
      <c r="D181" s="71" t="s">
        <v>3987</v>
      </c>
      <c r="E181" s="79"/>
      <c r="F181" s="18"/>
      <c r="G181" s="18"/>
      <c r="H181" s="18"/>
      <c r="I181" s="18"/>
      <c r="J181" s="18"/>
      <c r="K181" s="18"/>
      <c r="L181" s="18"/>
      <c r="M181" s="18">
        <v>33</v>
      </c>
      <c r="N181" s="18">
        <v>33</v>
      </c>
      <c r="O181" s="377">
        <v>33</v>
      </c>
      <c r="P181" s="4"/>
      <c r="Q181" s="337"/>
      <c r="R181" s="15" t="str">
        <f t="shared" si="35"/>
        <v>No</v>
      </c>
      <c r="S181" s="15" t="str">
        <f t="shared" si="36"/>
        <v>No</v>
      </c>
      <c r="T181" s="221" t="str">
        <f t="shared" si="37"/>
        <v>No</v>
      </c>
      <c r="U181" s="223" t="str">
        <f t="shared" si="38"/>
        <v>N/A</v>
      </c>
      <c r="V181" s="221" t="str">
        <f t="shared" si="39"/>
        <v>No</v>
      </c>
      <c r="W181" s="223" t="str">
        <f t="shared" si="40"/>
        <v>N/A</v>
      </c>
      <c r="X181" s="221" t="str">
        <f t="shared" si="41"/>
        <v>No</v>
      </c>
      <c r="Y181" s="223" t="str">
        <f t="shared" si="42"/>
        <v>N/A</v>
      </c>
      <c r="Z181" s="222" t="str">
        <f t="shared" si="43"/>
        <v>No</v>
      </c>
      <c r="AA181" s="68" t="str">
        <f t="shared" si="44"/>
        <v>N/A</v>
      </c>
      <c r="AB181" s="65" t="str">
        <f t="shared" si="45"/>
        <v>No</v>
      </c>
      <c r="AC181" s="68" t="str">
        <f t="shared" si="46"/>
        <v>N/A</v>
      </c>
      <c r="AD181" s="65" t="str">
        <f t="shared" si="47"/>
        <v>No</v>
      </c>
      <c r="AE181" s="68" t="str">
        <f t="shared" si="48"/>
        <v>N/A</v>
      </c>
      <c r="AF181" s="66"/>
    </row>
    <row r="182" spans="1:32" hidden="1">
      <c r="A182" s="66" t="s">
        <v>20</v>
      </c>
      <c r="B182" s="66" t="s">
        <v>28</v>
      </c>
      <c r="C182" s="66" t="str" cm="1">
        <f t="array" ref="C182">_xlfn.IFNA(_xlfn.IFS(B182="Starter","Starters &amp; Sides",B182="Sides","Starters &amp; Sides"),B182)</f>
        <v>Drinks</v>
      </c>
      <c r="D182" s="71" t="s">
        <v>3988</v>
      </c>
      <c r="E182" s="79">
        <v>13.82</v>
      </c>
      <c r="F182" s="18">
        <v>14.5</v>
      </c>
      <c r="G182" s="18">
        <v>14.5</v>
      </c>
      <c r="H182" s="18">
        <v>0</v>
      </c>
      <c r="I182" s="18"/>
      <c r="J182" s="18"/>
      <c r="K182" s="18"/>
      <c r="L182" s="18"/>
      <c r="M182" s="18"/>
      <c r="N182" s="18"/>
      <c r="O182" s="377"/>
      <c r="P182" s="4"/>
      <c r="Q182" s="337"/>
      <c r="R182" s="15" t="str">
        <f t="shared" si="35"/>
        <v>No</v>
      </c>
      <c r="S182" s="15" t="str">
        <f t="shared" si="36"/>
        <v>No</v>
      </c>
      <c r="T182" s="221" t="str">
        <f t="shared" si="37"/>
        <v>No</v>
      </c>
      <c r="U182" s="223" t="str">
        <f t="shared" si="38"/>
        <v>N/A</v>
      </c>
      <c r="V182" s="221" t="str">
        <f t="shared" si="39"/>
        <v>No</v>
      </c>
      <c r="W182" s="223" t="str">
        <f t="shared" si="40"/>
        <v>N/A</v>
      </c>
      <c r="X182" s="221" t="str">
        <f t="shared" si="41"/>
        <v>No</v>
      </c>
      <c r="Y182" s="223" t="str">
        <f t="shared" si="42"/>
        <v>N/A</v>
      </c>
      <c r="Z182" s="222" t="str">
        <f t="shared" si="43"/>
        <v>No</v>
      </c>
      <c r="AA182" s="68" t="str">
        <f t="shared" si="44"/>
        <v>N/A</v>
      </c>
      <c r="AB182" s="65" t="str">
        <f t="shared" si="45"/>
        <v>No</v>
      </c>
      <c r="AC182" s="68" t="str">
        <f t="shared" si="46"/>
        <v>N/A</v>
      </c>
      <c r="AD182" s="65" t="str">
        <f t="shared" si="47"/>
        <v>No</v>
      </c>
      <c r="AE182" s="68" t="str">
        <f t="shared" si="48"/>
        <v>N/A</v>
      </c>
      <c r="AF182" s="66"/>
    </row>
    <row r="183" spans="1:32" hidden="1">
      <c r="A183" s="66" t="s">
        <v>20</v>
      </c>
      <c r="B183" s="66" t="s">
        <v>28</v>
      </c>
      <c r="C183" s="66" t="str" cm="1">
        <f t="array" ref="C183">_xlfn.IFNA(_xlfn.IFS(B183="Starter","Starters &amp; Sides",B183="Sides","Starters &amp; Sides"),B183)</f>
        <v>Drinks</v>
      </c>
      <c r="D183" s="71" t="s">
        <v>3989</v>
      </c>
      <c r="E183" s="79"/>
      <c r="F183" s="18"/>
      <c r="G183" s="18"/>
      <c r="H183" s="18"/>
      <c r="I183" s="18">
        <v>30</v>
      </c>
      <c r="J183" s="18">
        <v>35</v>
      </c>
      <c r="K183" s="18">
        <v>35</v>
      </c>
      <c r="L183" s="18">
        <v>35</v>
      </c>
      <c r="M183" s="18"/>
      <c r="N183" s="18"/>
      <c r="O183" s="377"/>
      <c r="P183" s="4"/>
      <c r="Q183" s="337"/>
      <c r="R183" s="15" t="str">
        <f t="shared" si="35"/>
        <v>No</v>
      </c>
      <c r="S183" s="15" t="str">
        <f t="shared" si="36"/>
        <v>No</v>
      </c>
      <c r="T183" s="221" t="str">
        <f t="shared" si="37"/>
        <v>No</v>
      </c>
      <c r="U183" s="223" t="str">
        <f t="shared" si="38"/>
        <v>N/A</v>
      </c>
      <c r="V183" s="221" t="str">
        <f t="shared" si="39"/>
        <v>No</v>
      </c>
      <c r="W183" s="223" t="str">
        <f t="shared" si="40"/>
        <v>N/A</v>
      </c>
      <c r="X183" s="221" t="str">
        <f t="shared" si="41"/>
        <v>No</v>
      </c>
      <c r="Y183" s="223" t="str">
        <f t="shared" si="42"/>
        <v>N/A</v>
      </c>
      <c r="Z183" s="222" t="str">
        <f t="shared" si="43"/>
        <v>No</v>
      </c>
      <c r="AA183" s="68" t="str">
        <f t="shared" si="44"/>
        <v>N/A</v>
      </c>
      <c r="AB183" s="65" t="str">
        <f t="shared" si="45"/>
        <v>No</v>
      </c>
      <c r="AC183" s="68" t="str">
        <f t="shared" si="46"/>
        <v>N/A</v>
      </c>
      <c r="AD183" s="65" t="str">
        <f t="shared" si="47"/>
        <v>No</v>
      </c>
      <c r="AE183" s="68" t="str">
        <f t="shared" si="48"/>
        <v>N/A</v>
      </c>
      <c r="AF183" s="66"/>
    </row>
    <row r="184" spans="1:32" hidden="1">
      <c r="A184" s="66" t="s">
        <v>20</v>
      </c>
      <c r="B184" s="66" t="s">
        <v>28</v>
      </c>
      <c r="C184" s="66" t="str" cm="1">
        <f t="array" ref="C184">_xlfn.IFNA(_xlfn.IFS(B184="Starter","Starters &amp; Sides",B184="Sides","Starters &amp; Sides"),B184)</f>
        <v>Drinks</v>
      </c>
      <c r="D184" s="159" t="s">
        <v>3990</v>
      </c>
      <c r="E184" s="79"/>
      <c r="F184" s="18">
        <v>7</v>
      </c>
      <c r="G184" s="18">
        <v>7</v>
      </c>
      <c r="H184" s="18">
        <v>7</v>
      </c>
      <c r="I184" s="18">
        <v>7</v>
      </c>
      <c r="J184" s="18">
        <v>7.25</v>
      </c>
      <c r="K184" s="18">
        <v>7.25</v>
      </c>
      <c r="L184" s="18">
        <v>7.25</v>
      </c>
      <c r="M184" s="18">
        <v>8</v>
      </c>
      <c r="N184" s="18">
        <v>8</v>
      </c>
      <c r="O184" s="377">
        <v>8</v>
      </c>
      <c r="P184" s="4">
        <v>8</v>
      </c>
      <c r="Q184" s="337">
        <v>8</v>
      </c>
      <c r="R184" s="15" t="str">
        <f t="shared" si="35"/>
        <v>Yes</v>
      </c>
      <c r="S184" s="15" t="str">
        <f t="shared" si="36"/>
        <v>No</v>
      </c>
      <c r="T184" s="221" t="str">
        <f t="shared" si="37"/>
        <v>Yes</v>
      </c>
      <c r="U184" s="223">
        <f t="shared" si="38"/>
        <v>0</v>
      </c>
      <c r="V184" s="221" t="str">
        <f t="shared" si="39"/>
        <v>Yes</v>
      </c>
      <c r="W184" s="223">
        <f t="shared" si="40"/>
        <v>0</v>
      </c>
      <c r="X184" s="221" t="str">
        <f t="shared" si="41"/>
        <v>Yes</v>
      </c>
      <c r="Y184" s="223">
        <f t="shared" si="42"/>
        <v>0</v>
      </c>
      <c r="Z184" s="222" t="str">
        <f t="shared" si="43"/>
        <v>Yes</v>
      </c>
      <c r="AA184" s="68">
        <f t="shared" si="44"/>
        <v>0</v>
      </c>
      <c r="AB184" s="65" t="str">
        <f t="shared" si="45"/>
        <v>Yes</v>
      </c>
      <c r="AC184" s="68">
        <f t="shared" si="46"/>
        <v>0.10344827586206895</v>
      </c>
      <c r="AD184" s="65" t="str">
        <f t="shared" si="47"/>
        <v>No</v>
      </c>
      <c r="AE184" s="68" t="str">
        <f t="shared" si="48"/>
        <v>N/A</v>
      </c>
      <c r="AF184" s="66"/>
    </row>
    <row r="185" spans="1:32" hidden="1">
      <c r="A185" s="66" t="s">
        <v>20</v>
      </c>
      <c r="B185" s="66" t="s">
        <v>28</v>
      </c>
      <c r="C185" s="66" t="str" cm="1">
        <f t="array" ref="C185">_xlfn.IFNA(_xlfn.IFS(B185="Starter","Starters &amp; Sides",B185="Sides","Starters &amp; Sides"),B185)</f>
        <v>Drinks</v>
      </c>
      <c r="D185" s="159" t="s">
        <v>3991</v>
      </c>
      <c r="E185" s="79"/>
      <c r="F185" s="18">
        <v>25.5</v>
      </c>
      <c r="G185" s="18">
        <v>25.5</v>
      </c>
      <c r="H185" s="18">
        <v>28</v>
      </c>
      <c r="I185" s="18">
        <v>28</v>
      </c>
      <c r="J185" s="18">
        <v>28</v>
      </c>
      <c r="K185" s="18">
        <v>28</v>
      </c>
      <c r="L185" s="18">
        <v>28</v>
      </c>
      <c r="M185" s="18">
        <v>30</v>
      </c>
      <c r="N185" s="18">
        <v>30</v>
      </c>
      <c r="O185" s="377">
        <v>30</v>
      </c>
      <c r="P185" s="4">
        <v>30</v>
      </c>
      <c r="Q185" s="337">
        <v>30</v>
      </c>
      <c r="R185" s="15" t="str">
        <f t="shared" si="35"/>
        <v>Yes</v>
      </c>
      <c r="S185" s="15" t="str">
        <f t="shared" si="36"/>
        <v>No</v>
      </c>
      <c r="T185" s="221" t="str">
        <f t="shared" si="37"/>
        <v>Yes</v>
      </c>
      <c r="U185" s="223">
        <f t="shared" si="38"/>
        <v>0</v>
      </c>
      <c r="V185" s="221" t="str">
        <f t="shared" si="39"/>
        <v>Yes</v>
      </c>
      <c r="W185" s="223">
        <f t="shared" si="40"/>
        <v>0</v>
      </c>
      <c r="X185" s="221" t="str">
        <f t="shared" si="41"/>
        <v>Yes</v>
      </c>
      <c r="Y185" s="223">
        <f t="shared" si="42"/>
        <v>0</v>
      </c>
      <c r="Z185" s="222" t="str">
        <f t="shared" si="43"/>
        <v>Yes</v>
      </c>
      <c r="AA185" s="68">
        <f t="shared" si="44"/>
        <v>0</v>
      </c>
      <c r="AB185" s="65" t="str">
        <f t="shared" si="45"/>
        <v>Yes</v>
      </c>
      <c r="AC185" s="68">
        <f t="shared" si="46"/>
        <v>7.1428571428571397E-2</v>
      </c>
      <c r="AD185" s="65" t="str">
        <f t="shared" si="47"/>
        <v>No</v>
      </c>
      <c r="AE185" s="68" t="str">
        <f t="shared" si="48"/>
        <v>N/A</v>
      </c>
      <c r="AF185" s="66"/>
    </row>
    <row r="186" spans="1:32" hidden="1">
      <c r="A186" s="66" t="s">
        <v>20</v>
      </c>
      <c r="B186" s="66" t="s">
        <v>28</v>
      </c>
      <c r="C186" s="66" t="str" cm="1">
        <f t="array" ref="C186">_xlfn.IFNA(_xlfn.IFS(B186="Starter","Starters &amp; Sides",B186="Sides","Starters &amp; Sides"),B186)</f>
        <v>Drinks</v>
      </c>
      <c r="D186" s="71" t="s">
        <v>3992</v>
      </c>
      <c r="E186" s="79">
        <v>16.5</v>
      </c>
      <c r="F186" s="18">
        <v>16.75</v>
      </c>
      <c r="G186" s="18">
        <v>16.75</v>
      </c>
      <c r="H186" s="18">
        <v>0</v>
      </c>
      <c r="I186" s="18"/>
      <c r="J186" s="18"/>
      <c r="K186" s="18"/>
      <c r="L186" s="18"/>
      <c r="M186" s="18"/>
      <c r="N186" s="18"/>
      <c r="O186" s="377"/>
      <c r="P186" s="4"/>
      <c r="Q186" s="337"/>
      <c r="R186" s="15" t="str">
        <f t="shared" si="35"/>
        <v>No</v>
      </c>
      <c r="S186" s="15" t="str">
        <f t="shared" si="36"/>
        <v>No</v>
      </c>
      <c r="T186" s="221" t="str">
        <f t="shared" si="37"/>
        <v>No</v>
      </c>
      <c r="U186" s="223" t="str">
        <f t="shared" si="38"/>
        <v>N/A</v>
      </c>
      <c r="V186" s="221" t="str">
        <f t="shared" si="39"/>
        <v>No</v>
      </c>
      <c r="W186" s="223" t="str">
        <f t="shared" si="40"/>
        <v>N/A</v>
      </c>
      <c r="X186" s="221" t="str">
        <f t="shared" si="41"/>
        <v>No</v>
      </c>
      <c r="Y186" s="223" t="str">
        <f t="shared" si="42"/>
        <v>N/A</v>
      </c>
      <c r="Z186" s="222" t="str">
        <f t="shared" si="43"/>
        <v>No</v>
      </c>
      <c r="AA186" s="68" t="str">
        <f t="shared" si="44"/>
        <v>N/A</v>
      </c>
      <c r="AB186" s="65" t="str">
        <f t="shared" si="45"/>
        <v>No</v>
      </c>
      <c r="AC186" s="68" t="str">
        <f t="shared" si="46"/>
        <v>N/A</v>
      </c>
      <c r="AD186" s="65" t="str">
        <f t="shared" si="47"/>
        <v>No</v>
      </c>
      <c r="AE186" s="68" t="str">
        <f t="shared" si="48"/>
        <v>N/A</v>
      </c>
      <c r="AF186" s="66"/>
    </row>
    <row r="187" spans="1:32" hidden="1">
      <c r="A187" s="66" t="s">
        <v>20</v>
      </c>
      <c r="B187" s="66" t="s">
        <v>28</v>
      </c>
      <c r="C187" s="66" t="str" cm="1">
        <f t="array" ref="C187">_xlfn.IFNA(_xlfn.IFS(B187="Starter","Starters &amp; Sides",B187="Sides","Starters &amp; Sides"),B187)</f>
        <v>Drinks</v>
      </c>
      <c r="D187" s="159" t="s">
        <v>3993</v>
      </c>
      <c r="E187" s="79"/>
      <c r="F187" s="18"/>
      <c r="G187" s="18"/>
      <c r="H187" s="18"/>
      <c r="I187" s="18"/>
      <c r="J187" s="18">
        <v>6.95</v>
      </c>
      <c r="K187" s="18">
        <v>6.95</v>
      </c>
      <c r="L187" s="18">
        <v>6.95</v>
      </c>
      <c r="M187" s="18">
        <v>7.25</v>
      </c>
      <c r="N187" s="18">
        <v>7.25</v>
      </c>
      <c r="O187" s="377">
        <v>7.25</v>
      </c>
      <c r="P187" s="4">
        <v>7.5</v>
      </c>
      <c r="Q187" s="337">
        <v>7.5</v>
      </c>
      <c r="R187" s="15" t="str">
        <f t="shared" si="35"/>
        <v>Yes</v>
      </c>
      <c r="S187" s="15" t="str">
        <f t="shared" si="36"/>
        <v>No</v>
      </c>
      <c r="T187" s="221" t="str">
        <f t="shared" si="37"/>
        <v>Yes</v>
      </c>
      <c r="U187" s="223">
        <f t="shared" si="38"/>
        <v>0</v>
      </c>
      <c r="V187" s="221" t="str">
        <f t="shared" si="39"/>
        <v>Yes</v>
      </c>
      <c r="W187" s="223">
        <f t="shared" si="40"/>
        <v>3.4482758620689724E-2</v>
      </c>
      <c r="X187" s="221" t="str">
        <f t="shared" si="41"/>
        <v>Yes</v>
      </c>
      <c r="Y187" s="223">
        <f t="shared" si="42"/>
        <v>3.4482758620689724E-2</v>
      </c>
      <c r="Z187" s="222" t="str">
        <f t="shared" si="43"/>
        <v>Yes</v>
      </c>
      <c r="AA187" s="68">
        <f t="shared" si="44"/>
        <v>3.4482758620689724E-2</v>
      </c>
      <c r="AB187" s="65" t="str">
        <f t="shared" si="45"/>
        <v>Yes</v>
      </c>
      <c r="AC187" s="68">
        <f t="shared" si="46"/>
        <v>7.9136690647481966E-2</v>
      </c>
      <c r="AD187" s="65" t="str">
        <f t="shared" si="47"/>
        <v>No</v>
      </c>
      <c r="AE187" s="68" t="str">
        <f t="shared" si="48"/>
        <v>N/A</v>
      </c>
      <c r="AF187" s="66"/>
    </row>
    <row r="188" spans="1:32" hidden="1">
      <c r="A188" s="66" t="s">
        <v>20</v>
      </c>
      <c r="B188" s="66" t="s">
        <v>28</v>
      </c>
      <c r="C188" s="66" t="str" cm="1">
        <f t="array" ref="C188">_xlfn.IFNA(_xlfn.IFS(B188="Starter","Starters &amp; Sides",B188="Sides","Starters &amp; Sides"),B188)</f>
        <v>Drinks</v>
      </c>
      <c r="D188" s="71" t="s">
        <v>3994</v>
      </c>
      <c r="E188" s="79">
        <v>2.95</v>
      </c>
      <c r="F188" s="18">
        <v>2.95</v>
      </c>
      <c r="G188" s="18">
        <v>2.95</v>
      </c>
      <c r="H188" s="18">
        <v>3.5</v>
      </c>
      <c r="I188" s="18">
        <v>3.75</v>
      </c>
      <c r="J188" s="18">
        <v>3.75</v>
      </c>
      <c r="K188" s="18">
        <v>3.75</v>
      </c>
      <c r="L188" s="18">
        <v>3.75</v>
      </c>
      <c r="M188" s="18">
        <v>4.5</v>
      </c>
      <c r="N188" s="18"/>
      <c r="O188" s="377"/>
      <c r="P188" s="4"/>
      <c r="Q188" s="337"/>
      <c r="R188" s="15" t="str">
        <f t="shared" si="35"/>
        <v>No</v>
      </c>
      <c r="S188" s="15" t="str">
        <f t="shared" si="36"/>
        <v>No</v>
      </c>
      <c r="T188" s="221" t="str">
        <f t="shared" si="37"/>
        <v>No</v>
      </c>
      <c r="U188" s="223" t="str">
        <f t="shared" si="38"/>
        <v>N/A</v>
      </c>
      <c r="V188" s="221" t="str">
        <f t="shared" si="39"/>
        <v>No</v>
      </c>
      <c r="W188" s="223" t="str">
        <f t="shared" si="40"/>
        <v>N/A</v>
      </c>
      <c r="X188" s="221" t="str">
        <f t="shared" si="41"/>
        <v>No</v>
      </c>
      <c r="Y188" s="223" t="str">
        <f t="shared" si="42"/>
        <v>N/A</v>
      </c>
      <c r="Z188" s="222" t="str">
        <f t="shared" si="43"/>
        <v>No</v>
      </c>
      <c r="AA188" s="68" t="str">
        <f t="shared" si="44"/>
        <v>N/A</v>
      </c>
      <c r="AB188" s="65" t="str">
        <f t="shared" si="45"/>
        <v>No</v>
      </c>
      <c r="AC188" s="68" t="str">
        <f t="shared" si="46"/>
        <v>N/A</v>
      </c>
      <c r="AD188" s="65" t="str">
        <f t="shared" si="47"/>
        <v>No</v>
      </c>
      <c r="AE188" s="68" t="str">
        <f t="shared" si="48"/>
        <v>N/A</v>
      </c>
      <c r="AF188" s="66"/>
    </row>
    <row r="189" spans="1:32" hidden="1">
      <c r="A189" s="66" t="s">
        <v>20</v>
      </c>
      <c r="B189" s="66" t="s">
        <v>28</v>
      </c>
      <c r="C189" s="66" t="str" cm="1">
        <f t="array" ref="C189">_xlfn.IFNA(_xlfn.IFS(B189="Starter","Starters &amp; Sides",B189="Sides","Starters &amp; Sides"),B189)</f>
        <v>Drinks</v>
      </c>
      <c r="D189" s="159" t="s">
        <v>3995</v>
      </c>
      <c r="E189" s="79"/>
      <c r="F189" s="18">
        <v>5.5</v>
      </c>
      <c r="G189" s="18">
        <v>5.5</v>
      </c>
      <c r="H189" s="18">
        <v>5.5</v>
      </c>
      <c r="I189" s="18">
        <v>5.5</v>
      </c>
      <c r="J189" s="18">
        <v>6</v>
      </c>
      <c r="K189" s="18">
        <v>6</v>
      </c>
      <c r="L189" s="18">
        <v>6</v>
      </c>
      <c r="M189" s="18">
        <v>6.25</v>
      </c>
      <c r="N189" s="18">
        <v>6.25</v>
      </c>
      <c r="O189" s="377">
        <v>6.25</v>
      </c>
      <c r="P189" s="4">
        <v>6.25</v>
      </c>
      <c r="Q189" s="337">
        <v>7.5</v>
      </c>
      <c r="R189" s="15" t="str">
        <f t="shared" si="35"/>
        <v>Yes</v>
      </c>
      <c r="S189" s="15" t="str">
        <f t="shared" si="36"/>
        <v>No</v>
      </c>
      <c r="T189" s="221" t="str">
        <f t="shared" si="37"/>
        <v>Yes</v>
      </c>
      <c r="U189" s="223">
        <f t="shared" si="38"/>
        <v>0.19999999999999996</v>
      </c>
      <c r="V189" s="221" t="str">
        <f t="shared" si="39"/>
        <v>Yes</v>
      </c>
      <c r="W189" s="223">
        <f t="shared" si="40"/>
        <v>0.19999999999999996</v>
      </c>
      <c r="X189" s="221" t="str">
        <f t="shared" si="41"/>
        <v>Yes</v>
      </c>
      <c r="Y189" s="223">
        <f t="shared" si="42"/>
        <v>0.19999999999999996</v>
      </c>
      <c r="Z189" s="222" t="str">
        <f t="shared" si="43"/>
        <v>Yes</v>
      </c>
      <c r="AA189" s="68">
        <f t="shared" si="44"/>
        <v>0.19999999999999996</v>
      </c>
      <c r="AB189" s="65" t="str">
        <f t="shared" si="45"/>
        <v>Yes</v>
      </c>
      <c r="AC189" s="68">
        <f t="shared" si="46"/>
        <v>0.25</v>
      </c>
      <c r="AD189" s="65" t="str">
        <f t="shared" si="47"/>
        <v>No</v>
      </c>
      <c r="AE189" s="68" t="str">
        <f t="shared" si="48"/>
        <v>N/A</v>
      </c>
      <c r="AF189" s="66"/>
    </row>
    <row r="190" spans="1:32" hidden="1">
      <c r="A190" s="66" t="s">
        <v>20</v>
      </c>
      <c r="B190" s="66" t="s">
        <v>28</v>
      </c>
      <c r="C190" s="66" t="str" cm="1">
        <f t="array" ref="C190">_xlfn.IFNA(_xlfn.IFS(B190="Starter","Starters &amp; Sides",B190="Sides","Starters &amp; Sides"),B190)</f>
        <v>Drinks</v>
      </c>
      <c r="D190" s="159" t="s">
        <v>3996</v>
      </c>
      <c r="E190" s="79"/>
      <c r="F190" s="18">
        <v>7.5</v>
      </c>
      <c r="G190" s="18">
        <v>7.5</v>
      </c>
      <c r="H190" s="18">
        <v>7.5</v>
      </c>
      <c r="I190" s="18">
        <v>7.75</v>
      </c>
      <c r="J190" s="18">
        <v>8</v>
      </c>
      <c r="K190" s="18">
        <v>8</v>
      </c>
      <c r="L190" s="18">
        <v>8</v>
      </c>
      <c r="M190" s="18">
        <v>8.25</v>
      </c>
      <c r="N190" s="18">
        <v>8.25</v>
      </c>
      <c r="O190" s="377">
        <v>8.25</v>
      </c>
      <c r="P190" s="4">
        <v>8.25</v>
      </c>
      <c r="Q190" s="337">
        <v>9.5</v>
      </c>
      <c r="R190" s="15" t="str">
        <f t="shared" si="35"/>
        <v>Yes</v>
      </c>
      <c r="S190" s="15" t="str">
        <f t="shared" si="36"/>
        <v>No</v>
      </c>
      <c r="T190" s="221" t="str">
        <f t="shared" si="37"/>
        <v>Yes</v>
      </c>
      <c r="U190" s="223">
        <f t="shared" si="38"/>
        <v>0.1515151515151516</v>
      </c>
      <c r="V190" s="221" t="str">
        <f t="shared" si="39"/>
        <v>Yes</v>
      </c>
      <c r="W190" s="223">
        <f t="shared" si="40"/>
        <v>0.1515151515151516</v>
      </c>
      <c r="X190" s="221" t="str">
        <f t="shared" si="41"/>
        <v>Yes</v>
      </c>
      <c r="Y190" s="223">
        <f t="shared" si="42"/>
        <v>0.1515151515151516</v>
      </c>
      <c r="Z190" s="222" t="str">
        <f t="shared" si="43"/>
        <v>Yes</v>
      </c>
      <c r="AA190" s="68">
        <f t="shared" si="44"/>
        <v>0.1515151515151516</v>
      </c>
      <c r="AB190" s="65" t="str">
        <f t="shared" si="45"/>
        <v>Yes</v>
      </c>
      <c r="AC190" s="68">
        <f t="shared" si="46"/>
        <v>0.1875</v>
      </c>
      <c r="AD190" s="65" t="str">
        <f t="shared" si="47"/>
        <v>No</v>
      </c>
      <c r="AE190" s="68" t="str">
        <f t="shared" si="48"/>
        <v>N/A</v>
      </c>
      <c r="AF190" s="66"/>
    </row>
    <row r="191" spans="1:32" hidden="1">
      <c r="A191" s="66" t="s">
        <v>20</v>
      </c>
      <c r="B191" s="66" t="s">
        <v>28</v>
      </c>
      <c r="C191" s="66" t="str" cm="1">
        <f t="array" ref="C191">_xlfn.IFNA(_xlfn.IFS(B191="Starter","Starters &amp; Sides",B191="Sides","Starters &amp; Sides"),B191)</f>
        <v>Drinks</v>
      </c>
      <c r="D191" s="159" t="s">
        <v>3997</v>
      </c>
      <c r="E191" s="79"/>
      <c r="F191" s="18">
        <v>18</v>
      </c>
      <c r="G191" s="18">
        <v>18</v>
      </c>
      <c r="H191" s="18">
        <v>22</v>
      </c>
      <c r="I191" s="18">
        <v>23</v>
      </c>
      <c r="J191" s="18">
        <v>23</v>
      </c>
      <c r="K191" s="18">
        <v>23</v>
      </c>
      <c r="L191" s="18">
        <v>23</v>
      </c>
      <c r="M191" s="18">
        <v>24</v>
      </c>
      <c r="N191" s="18">
        <v>24</v>
      </c>
      <c r="O191" s="377">
        <v>24</v>
      </c>
      <c r="P191" s="4">
        <v>24</v>
      </c>
      <c r="Q191" s="337">
        <v>27</v>
      </c>
      <c r="R191" s="15" t="str">
        <f t="shared" si="35"/>
        <v>Yes</v>
      </c>
      <c r="S191" s="15" t="str">
        <f t="shared" si="36"/>
        <v>No</v>
      </c>
      <c r="T191" s="221" t="str">
        <f t="shared" si="37"/>
        <v>Yes</v>
      </c>
      <c r="U191" s="223">
        <f t="shared" si="38"/>
        <v>0.125</v>
      </c>
      <c r="V191" s="221" t="str">
        <f t="shared" si="39"/>
        <v>Yes</v>
      </c>
      <c r="W191" s="223">
        <f t="shared" si="40"/>
        <v>0.125</v>
      </c>
      <c r="X191" s="221" t="str">
        <f t="shared" si="41"/>
        <v>Yes</v>
      </c>
      <c r="Y191" s="223">
        <f t="shared" si="42"/>
        <v>0.125</v>
      </c>
      <c r="Z191" s="222" t="str">
        <f t="shared" si="43"/>
        <v>Yes</v>
      </c>
      <c r="AA191" s="68">
        <f t="shared" si="44"/>
        <v>0.125</v>
      </c>
      <c r="AB191" s="65" t="str">
        <f t="shared" si="45"/>
        <v>Yes</v>
      </c>
      <c r="AC191" s="68">
        <f t="shared" si="46"/>
        <v>0.17391304347826098</v>
      </c>
      <c r="AD191" s="65" t="str">
        <f t="shared" si="47"/>
        <v>No</v>
      </c>
      <c r="AE191" s="68" t="str">
        <f t="shared" si="48"/>
        <v>N/A</v>
      </c>
      <c r="AF191" s="66"/>
    </row>
    <row r="192" spans="1:32" hidden="1">
      <c r="A192" s="66" t="s">
        <v>20</v>
      </c>
      <c r="B192" s="66" t="s">
        <v>28</v>
      </c>
      <c r="C192" s="66" t="str" cm="1">
        <f t="array" ref="C192">_xlfn.IFNA(_xlfn.IFS(B192="Starter","Starters &amp; Sides",B192="Sides","Starters &amp; Sides"),B192)</f>
        <v>Drinks</v>
      </c>
      <c r="D192" s="159" t="s">
        <v>2177</v>
      </c>
      <c r="E192" s="79"/>
      <c r="F192" s="18">
        <v>8</v>
      </c>
      <c r="G192" s="18">
        <v>8</v>
      </c>
      <c r="H192" s="18">
        <v>8</v>
      </c>
      <c r="I192" s="18">
        <v>8</v>
      </c>
      <c r="J192" s="18">
        <v>8</v>
      </c>
      <c r="K192" s="18">
        <v>8</v>
      </c>
      <c r="L192" s="18">
        <v>8</v>
      </c>
      <c r="M192" s="18">
        <v>9</v>
      </c>
      <c r="N192" s="18">
        <v>9</v>
      </c>
      <c r="O192" s="377">
        <v>9</v>
      </c>
      <c r="P192" s="4">
        <v>9</v>
      </c>
      <c r="Q192" s="337">
        <v>9</v>
      </c>
      <c r="R192" s="15" t="str">
        <f t="shared" si="35"/>
        <v>Yes</v>
      </c>
      <c r="S192" s="15" t="str">
        <f t="shared" si="36"/>
        <v>No</v>
      </c>
      <c r="T192" s="221" t="str">
        <f t="shared" si="37"/>
        <v>Yes</v>
      </c>
      <c r="U192" s="223">
        <f t="shared" si="38"/>
        <v>0</v>
      </c>
      <c r="V192" s="221" t="str">
        <f t="shared" si="39"/>
        <v>Yes</v>
      </c>
      <c r="W192" s="223">
        <f t="shared" si="40"/>
        <v>0</v>
      </c>
      <c r="X192" s="221" t="str">
        <f t="shared" si="41"/>
        <v>Yes</v>
      </c>
      <c r="Y192" s="223">
        <f t="shared" si="42"/>
        <v>0</v>
      </c>
      <c r="Z192" s="222" t="str">
        <f t="shared" si="43"/>
        <v>Yes</v>
      </c>
      <c r="AA192" s="68">
        <f t="shared" si="44"/>
        <v>0</v>
      </c>
      <c r="AB192" s="65" t="str">
        <f t="shared" si="45"/>
        <v>Yes</v>
      </c>
      <c r="AC192" s="68">
        <f t="shared" si="46"/>
        <v>0.125</v>
      </c>
      <c r="AD192" s="65" t="str">
        <f t="shared" si="47"/>
        <v>No</v>
      </c>
      <c r="AE192" s="68" t="str">
        <f t="shared" si="48"/>
        <v>N/A</v>
      </c>
      <c r="AF192" s="66"/>
    </row>
    <row r="193" spans="1:32" hidden="1">
      <c r="A193" s="66" t="s">
        <v>20</v>
      </c>
      <c r="B193" s="66" t="s">
        <v>28</v>
      </c>
      <c r="C193" s="66" t="str" cm="1">
        <f t="array" ref="C193">_xlfn.IFNA(_xlfn.IFS(B193="Starter","Starters &amp; Sides",B193="Sides","Starters &amp; Sides"),B193)</f>
        <v>Drinks</v>
      </c>
      <c r="D193" s="159" t="s">
        <v>2178</v>
      </c>
      <c r="E193" s="79"/>
      <c r="F193" s="18">
        <v>9.5</v>
      </c>
      <c r="G193" s="18">
        <v>9.5</v>
      </c>
      <c r="H193" s="18">
        <v>9.5</v>
      </c>
      <c r="I193" s="18">
        <v>9.5</v>
      </c>
      <c r="J193" s="18">
        <v>9.75</v>
      </c>
      <c r="K193" s="18">
        <v>9.75</v>
      </c>
      <c r="L193" s="18">
        <v>9.75</v>
      </c>
      <c r="M193" s="18">
        <v>11</v>
      </c>
      <c r="N193" s="18">
        <v>11</v>
      </c>
      <c r="O193" s="377">
        <v>11</v>
      </c>
      <c r="P193" s="4">
        <v>11</v>
      </c>
      <c r="Q193" s="337">
        <v>11</v>
      </c>
      <c r="R193" s="15" t="str">
        <f t="shared" si="35"/>
        <v>Yes</v>
      </c>
      <c r="S193" s="15" t="str">
        <f t="shared" si="36"/>
        <v>No</v>
      </c>
      <c r="T193" s="221" t="str">
        <f t="shared" si="37"/>
        <v>Yes</v>
      </c>
      <c r="U193" s="223">
        <f t="shared" si="38"/>
        <v>0</v>
      </c>
      <c r="V193" s="221" t="str">
        <f t="shared" si="39"/>
        <v>Yes</v>
      </c>
      <c r="W193" s="223">
        <f t="shared" si="40"/>
        <v>0</v>
      </c>
      <c r="X193" s="221" t="str">
        <f t="shared" si="41"/>
        <v>Yes</v>
      </c>
      <c r="Y193" s="223">
        <f t="shared" si="42"/>
        <v>0</v>
      </c>
      <c r="Z193" s="222" t="str">
        <f t="shared" si="43"/>
        <v>Yes</v>
      </c>
      <c r="AA193" s="68">
        <f t="shared" si="44"/>
        <v>0</v>
      </c>
      <c r="AB193" s="65" t="str">
        <f t="shared" si="45"/>
        <v>Yes</v>
      </c>
      <c r="AC193" s="68">
        <f t="shared" si="46"/>
        <v>0.12820512820512819</v>
      </c>
      <c r="AD193" s="65" t="str">
        <f t="shared" si="47"/>
        <v>No</v>
      </c>
      <c r="AE193" s="68" t="str">
        <f t="shared" si="48"/>
        <v>N/A</v>
      </c>
      <c r="AF193" s="66"/>
    </row>
    <row r="194" spans="1:32" hidden="1">
      <c r="A194" s="66" t="s">
        <v>20</v>
      </c>
      <c r="B194" s="66" t="s">
        <v>28</v>
      </c>
      <c r="C194" s="66" t="str" cm="1">
        <f t="array" ref="C194">_xlfn.IFNA(_xlfn.IFS(B194="Starter","Starters &amp; Sides",B194="Sides","Starters &amp; Sides"),B194)</f>
        <v>Drinks</v>
      </c>
      <c r="D194" s="159" t="s">
        <v>196</v>
      </c>
      <c r="E194" s="79"/>
      <c r="F194" s="18">
        <v>26</v>
      </c>
      <c r="G194" s="18">
        <v>26</v>
      </c>
      <c r="H194" s="18">
        <v>26</v>
      </c>
      <c r="I194" s="18">
        <v>26</v>
      </c>
      <c r="J194" s="18">
        <v>28</v>
      </c>
      <c r="K194" s="18">
        <v>28</v>
      </c>
      <c r="L194" s="18">
        <v>28</v>
      </c>
      <c r="M194" s="18">
        <v>31</v>
      </c>
      <c r="N194" s="18">
        <v>31</v>
      </c>
      <c r="O194" s="377">
        <v>31</v>
      </c>
      <c r="P194" s="4">
        <v>31</v>
      </c>
      <c r="Q194" s="337">
        <v>31</v>
      </c>
      <c r="R194" s="15" t="str">
        <f t="shared" si="35"/>
        <v>Yes</v>
      </c>
      <c r="S194" s="15" t="str">
        <f t="shared" si="36"/>
        <v>No</v>
      </c>
      <c r="T194" s="221" t="str">
        <f t="shared" si="37"/>
        <v>Yes</v>
      </c>
      <c r="U194" s="223">
        <f t="shared" si="38"/>
        <v>0</v>
      </c>
      <c r="V194" s="221" t="str">
        <f t="shared" si="39"/>
        <v>Yes</v>
      </c>
      <c r="W194" s="223">
        <f t="shared" si="40"/>
        <v>0</v>
      </c>
      <c r="X194" s="221" t="str">
        <f t="shared" si="41"/>
        <v>Yes</v>
      </c>
      <c r="Y194" s="223">
        <f t="shared" si="42"/>
        <v>0</v>
      </c>
      <c r="Z194" s="222" t="str">
        <f t="shared" si="43"/>
        <v>Yes</v>
      </c>
      <c r="AA194" s="68">
        <f t="shared" si="44"/>
        <v>0</v>
      </c>
      <c r="AB194" s="65" t="str">
        <f t="shared" si="45"/>
        <v>Yes</v>
      </c>
      <c r="AC194" s="68">
        <f t="shared" si="46"/>
        <v>0.10714285714285721</v>
      </c>
      <c r="AD194" s="65" t="str">
        <f t="shared" si="47"/>
        <v>No</v>
      </c>
      <c r="AE194" s="68" t="str">
        <f t="shared" si="48"/>
        <v>N/A</v>
      </c>
      <c r="AF194" s="291"/>
    </row>
    <row r="195" spans="1:32" hidden="1">
      <c r="A195" s="66" t="s">
        <v>20</v>
      </c>
      <c r="B195" s="66" t="s">
        <v>28</v>
      </c>
      <c r="C195" s="66" t="str" cm="1">
        <f t="array" ref="C195">_xlfn.IFNA(_xlfn.IFS(B195="Starter","Starters &amp; Sides",B195="Sides","Starters &amp; Sides"),B195)</f>
        <v>Drinks</v>
      </c>
      <c r="D195" s="159" t="s">
        <v>3998</v>
      </c>
      <c r="E195" s="79"/>
      <c r="F195" s="18"/>
      <c r="G195" s="18"/>
      <c r="H195" s="18"/>
      <c r="I195" s="18"/>
      <c r="J195" s="18"/>
      <c r="K195" s="18"/>
      <c r="L195" s="18"/>
      <c r="M195" s="18">
        <v>9.5</v>
      </c>
      <c r="N195" s="18">
        <v>9.5</v>
      </c>
      <c r="O195" s="377">
        <v>9.5</v>
      </c>
      <c r="P195" s="4"/>
      <c r="Q195" s="337"/>
      <c r="R195" s="15" t="str">
        <f t="shared" si="35"/>
        <v>No</v>
      </c>
      <c r="S195" s="15" t="str">
        <f t="shared" si="36"/>
        <v>No</v>
      </c>
      <c r="T195" s="221" t="str">
        <f t="shared" si="37"/>
        <v>No</v>
      </c>
      <c r="U195" s="223" t="str">
        <f t="shared" si="38"/>
        <v>N/A</v>
      </c>
      <c r="V195" s="221" t="str">
        <f t="shared" si="39"/>
        <v>No</v>
      </c>
      <c r="W195" s="223" t="str">
        <f t="shared" si="40"/>
        <v>N/A</v>
      </c>
      <c r="X195" s="221" t="str">
        <f t="shared" si="41"/>
        <v>No</v>
      </c>
      <c r="Y195" s="223" t="str">
        <f t="shared" si="42"/>
        <v>N/A</v>
      </c>
      <c r="Z195" s="222" t="str">
        <f t="shared" si="43"/>
        <v>No</v>
      </c>
      <c r="AA195" s="68" t="str">
        <f t="shared" si="44"/>
        <v>N/A</v>
      </c>
      <c r="AB195" s="65" t="str">
        <f t="shared" si="45"/>
        <v>No</v>
      </c>
      <c r="AC195" s="68" t="str">
        <f t="shared" si="46"/>
        <v>N/A</v>
      </c>
      <c r="AD195" s="65" t="str">
        <f t="shared" si="47"/>
        <v>No</v>
      </c>
      <c r="AE195" s="68" t="str">
        <f t="shared" si="48"/>
        <v>N/A</v>
      </c>
      <c r="AF195" s="8"/>
    </row>
    <row r="196" spans="1:32" hidden="1">
      <c r="A196" s="66" t="s">
        <v>20</v>
      </c>
      <c r="B196" s="66" t="s">
        <v>28</v>
      </c>
      <c r="C196" s="66" t="str" cm="1">
        <f t="array" ref="C196">_xlfn.IFNA(_xlfn.IFS(B196="Starter","Starters &amp; Sides",B196="Sides","Starters &amp; Sides"),B196)</f>
        <v>Drinks</v>
      </c>
      <c r="D196" s="159" t="s">
        <v>3999</v>
      </c>
      <c r="E196" s="79"/>
      <c r="F196" s="18"/>
      <c r="G196" s="18"/>
      <c r="H196" s="18"/>
      <c r="I196" s="18"/>
      <c r="J196" s="18"/>
      <c r="K196" s="18"/>
      <c r="L196" s="18"/>
      <c r="M196" s="18">
        <v>11.5</v>
      </c>
      <c r="N196" s="18">
        <v>11.5</v>
      </c>
      <c r="O196" s="377">
        <v>11.5</v>
      </c>
      <c r="P196" s="4"/>
      <c r="Q196" s="337"/>
      <c r="R196" s="15" t="str">
        <f t="shared" si="35"/>
        <v>No</v>
      </c>
      <c r="S196" s="15" t="str">
        <f t="shared" si="36"/>
        <v>No</v>
      </c>
      <c r="T196" s="221" t="str">
        <f t="shared" si="37"/>
        <v>No</v>
      </c>
      <c r="U196" s="223" t="str">
        <f t="shared" si="38"/>
        <v>N/A</v>
      </c>
      <c r="V196" s="221" t="str">
        <f t="shared" si="39"/>
        <v>No</v>
      </c>
      <c r="W196" s="223" t="str">
        <f t="shared" si="40"/>
        <v>N/A</v>
      </c>
      <c r="X196" s="221" t="str">
        <f t="shared" si="41"/>
        <v>No</v>
      </c>
      <c r="Y196" s="223" t="str">
        <f t="shared" si="42"/>
        <v>N/A</v>
      </c>
      <c r="Z196" s="222" t="str">
        <f t="shared" si="43"/>
        <v>No</v>
      </c>
      <c r="AA196" s="68" t="str">
        <f t="shared" si="44"/>
        <v>N/A</v>
      </c>
      <c r="AB196" s="65" t="str">
        <f t="shared" si="45"/>
        <v>No</v>
      </c>
      <c r="AC196" s="68" t="str">
        <f t="shared" si="46"/>
        <v>N/A</v>
      </c>
      <c r="AD196" s="65" t="str">
        <f t="shared" si="47"/>
        <v>No</v>
      </c>
      <c r="AE196" s="68" t="str">
        <f t="shared" si="48"/>
        <v>N/A</v>
      </c>
      <c r="AF196" s="8"/>
    </row>
    <row r="197" spans="1:32" hidden="1">
      <c r="A197" s="66" t="s">
        <v>20</v>
      </c>
      <c r="B197" s="66" t="s">
        <v>28</v>
      </c>
      <c r="C197" s="66" t="str" cm="1">
        <f t="array" ref="C197">_xlfn.IFNA(_xlfn.IFS(B197="Starter","Starters &amp; Sides",B197="Sides","Starters &amp; Sides"),B197)</f>
        <v>Drinks</v>
      </c>
      <c r="D197" s="159" t="s">
        <v>4000</v>
      </c>
      <c r="E197" s="79"/>
      <c r="F197" s="18"/>
      <c r="G197" s="18"/>
      <c r="H197" s="18"/>
      <c r="I197" s="18"/>
      <c r="J197" s="18"/>
      <c r="K197" s="18"/>
      <c r="L197" s="18"/>
      <c r="M197" s="18">
        <v>33</v>
      </c>
      <c r="N197" s="18">
        <v>33</v>
      </c>
      <c r="O197" s="377">
        <v>33</v>
      </c>
      <c r="P197" s="4">
        <v>33</v>
      </c>
      <c r="Q197" s="337"/>
      <c r="R197" s="15" t="str">
        <f t="shared" si="35"/>
        <v>No</v>
      </c>
      <c r="S197" s="15" t="str">
        <f t="shared" si="36"/>
        <v>No</v>
      </c>
      <c r="T197" s="221" t="str">
        <f t="shared" si="37"/>
        <v>No</v>
      </c>
      <c r="U197" s="223" t="str">
        <f t="shared" si="38"/>
        <v>N/A</v>
      </c>
      <c r="V197" s="221" t="str">
        <f t="shared" si="39"/>
        <v>No</v>
      </c>
      <c r="W197" s="223" t="str">
        <f t="shared" si="40"/>
        <v>N/A</v>
      </c>
      <c r="X197" s="221" t="str">
        <f t="shared" si="41"/>
        <v>No</v>
      </c>
      <c r="Y197" s="223" t="str">
        <f t="shared" si="42"/>
        <v>N/A</v>
      </c>
      <c r="Z197" s="222" t="str">
        <f t="shared" si="43"/>
        <v>No</v>
      </c>
      <c r="AA197" s="68" t="str">
        <f t="shared" si="44"/>
        <v>N/A</v>
      </c>
      <c r="AB197" s="65" t="str">
        <f t="shared" si="45"/>
        <v>No</v>
      </c>
      <c r="AC197" s="68" t="str">
        <f t="shared" si="46"/>
        <v>N/A</v>
      </c>
      <c r="AD197" s="65" t="str">
        <f t="shared" si="47"/>
        <v>No</v>
      </c>
      <c r="AE197" s="68" t="str">
        <f t="shared" si="48"/>
        <v>N/A</v>
      </c>
      <c r="AF197" s="8"/>
    </row>
    <row r="198" spans="1:32" hidden="1">
      <c r="A198" s="66" t="s">
        <v>20</v>
      </c>
      <c r="B198" s="66" t="s">
        <v>28</v>
      </c>
      <c r="C198" s="66" t="str" cm="1">
        <f t="array" ref="C198">_xlfn.IFNA(_xlfn.IFS(B198="Starter","Starters &amp; Sides",B198="Sides","Starters &amp; Sides"),B198)</f>
        <v>Drinks</v>
      </c>
      <c r="D198" s="159" t="s">
        <v>4001</v>
      </c>
      <c r="E198" s="79"/>
      <c r="F198" s="18"/>
      <c r="G198" s="18"/>
      <c r="H198" s="18"/>
      <c r="I198" s="18"/>
      <c r="J198" s="18"/>
      <c r="K198" s="18"/>
      <c r="L198" s="18"/>
      <c r="M198" s="18">
        <v>33</v>
      </c>
      <c r="N198" s="18">
        <v>33</v>
      </c>
      <c r="O198" s="377">
        <v>33</v>
      </c>
      <c r="P198" s="4">
        <v>33</v>
      </c>
      <c r="Q198" s="337"/>
      <c r="R198" s="15" t="str">
        <f t="shared" si="35"/>
        <v>No</v>
      </c>
      <c r="S198" s="15" t="str">
        <f t="shared" si="36"/>
        <v>No</v>
      </c>
      <c r="T198" s="221" t="str">
        <f t="shared" si="37"/>
        <v>No</v>
      </c>
      <c r="U198" s="223" t="str">
        <f t="shared" si="38"/>
        <v>N/A</v>
      </c>
      <c r="V198" s="221" t="str">
        <f t="shared" si="39"/>
        <v>No</v>
      </c>
      <c r="W198" s="223" t="str">
        <f t="shared" si="40"/>
        <v>N/A</v>
      </c>
      <c r="X198" s="221" t="str">
        <f t="shared" si="41"/>
        <v>No</v>
      </c>
      <c r="Y198" s="223" t="str">
        <f t="shared" si="42"/>
        <v>N/A</v>
      </c>
      <c r="Z198" s="222" t="str">
        <f t="shared" si="43"/>
        <v>No</v>
      </c>
      <c r="AA198" s="68" t="str">
        <f t="shared" si="44"/>
        <v>N/A</v>
      </c>
      <c r="AB198" s="65" t="str">
        <f t="shared" si="45"/>
        <v>No</v>
      </c>
      <c r="AC198" s="68" t="str">
        <f t="shared" si="46"/>
        <v>N/A</v>
      </c>
      <c r="AD198" s="65" t="str">
        <f t="shared" si="47"/>
        <v>No</v>
      </c>
      <c r="AE198" s="68" t="str">
        <f t="shared" si="48"/>
        <v>N/A</v>
      </c>
      <c r="AF198" s="8"/>
    </row>
    <row r="199" spans="1:32" hidden="1">
      <c r="A199" s="66" t="s">
        <v>20</v>
      </c>
      <c r="B199" s="66" t="s">
        <v>28</v>
      </c>
      <c r="C199" s="66" t="str" cm="1">
        <f t="array" ref="C199">_xlfn.IFNA(_xlfn.IFS(B199="Starter","Starters &amp; Sides",B199="Sides","Starters &amp; Sides"),B199)</f>
        <v>Drinks</v>
      </c>
      <c r="D199" s="71" t="s">
        <v>4002</v>
      </c>
      <c r="E199" s="79"/>
      <c r="F199" s="18"/>
      <c r="G199" s="18"/>
      <c r="H199" s="18">
        <v>8</v>
      </c>
      <c r="I199" s="18">
        <v>8</v>
      </c>
      <c r="J199" s="18"/>
      <c r="K199" s="18"/>
      <c r="L199" s="18"/>
      <c r="M199" s="18"/>
      <c r="N199" s="18"/>
      <c r="O199" s="377"/>
      <c r="P199" s="4"/>
      <c r="Q199" s="337"/>
      <c r="R199" s="15" t="str">
        <f t="shared" si="35"/>
        <v>No</v>
      </c>
      <c r="S199" s="15" t="str">
        <f t="shared" si="36"/>
        <v>No</v>
      </c>
      <c r="T199" s="221" t="str">
        <f t="shared" si="37"/>
        <v>No</v>
      </c>
      <c r="U199" s="223" t="str">
        <f t="shared" si="38"/>
        <v>N/A</v>
      </c>
      <c r="V199" s="221" t="str">
        <f t="shared" si="39"/>
        <v>No</v>
      </c>
      <c r="W199" s="223" t="str">
        <f t="shared" si="40"/>
        <v>N/A</v>
      </c>
      <c r="X199" s="221" t="str">
        <f t="shared" si="41"/>
        <v>No</v>
      </c>
      <c r="Y199" s="223" t="str">
        <f t="shared" si="42"/>
        <v>N/A</v>
      </c>
      <c r="Z199" s="222" t="str">
        <f t="shared" si="43"/>
        <v>No</v>
      </c>
      <c r="AA199" s="68" t="str">
        <f t="shared" si="44"/>
        <v>N/A</v>
      </c>
      <c r="AB199" s="65" t="str">
        <f t="shared" si="45"/>
        <v>No</v>
      </c>
      <c r="AC199" s="68" t="str">
        <f t="shared" si="46"/>
        <v>N/A</v>
      </c>
      <c r="AD199" s="65" t="str">
        <f t="shared" si="47"/>
        <v>No</v>
      </c>
      <c r="AE199" s="68" t="str">
        <f t="shared" si="48"/>
        <v>N/A</v>
      </c>
      <c r="AF199" s="8"/>
    </row>
    <row r="200" spans="1:32" hidden="1">
      <c r="A200" s="66" t="s">
        <v>20</v>
      </c>
      <c r="B200" s="66" t="s">
        <v>28</v>
      </c>
      <c r="C200" s="66" t="str" cm="1">
        <f t="array" ref="C200">_xlfn.IFNA(_xlfn.IFS(B200="Starter","Starters &amp; Sides",B200="Sides","Starters &amp; Sides"),B200)</f>
        <v>Drinks</v>
      </c>
      <c r="D200" s="159" t="s">
        <v>4003</v>
      </c>
      <c r="E200" s="79">
        <v>2.4500000000000002</v>
      </c>
      <c r="F200" s="18">
        <v>2.95</v>
      </c>
      <c r="G200" s="18">
        <v>2.95</v>
      </c>
      <c r="H200" s="18">
        <v>2.95</v>
      </c>
      <c r="I200" s="18">
        <v>2.95</v>
      </c>
      <c r="J200" s="18">
        <v>3.5</v>
      </c>
      <c r="K200" s="18">
        <v>3.5</v>
      </c>
      <c r="L200" s="18">
        <v>3.5</v>
      </c>
      <c r="M200" s="18">
        <v>3.5</v>
      </c>
      <c r="N200" s="18">
        <v>3.5</v>
      </c>
      <c r="O200" s="377">
        <v>3.5</v>
      </c>
      <c r="P200" s="4">
        <v>3.5</v>
      </c>
      <c r="Q200" s="337">
        <v>3.5</v>
      </c>
      <c r="R200" s="15" t="str">
        <f t="shared" si="35"/>
        <v>Yes</v>
      </c>
      <c r="S200" s="15" t="str">
        <f t="shared" si="36"/>
        <v>No</v>
      </c>
      <c r="T200" s="221" t="str">
        <f t="shared" si="37"/>
        <v>Yes</v>
      </c>
      <c r="U200" s="223">
        <f t="shared" si="38"/>
        <v>0</v>
      </c>
      <c r="V200" s="221" t="str">
        <f t="shared" si="39"/>
        <v>Yes</v>
      </c>
      <c r="W200" s="223">
        <f t="shared" si="40"/>
        <v>0</v>
      </c>
      <c r="X200" s="221" t="str">
        <f t="shared" si="41"/>
        <v>Yes</v>
      </c>
      <c r="Y200" s="223">
        <f t="shared" si="42"/>
        <v>0</v>
      </c>
      <c r="Z200" s="222" t="str">
        <f t="shared" si="43"/>
        <v>Yes</v>
      </c>
      <c r="AA200" s="68">
        <f t="shared" si="44"/>
        <v>0</v>
      </c>
      <c r="AB200" s="65" t="str">
        <f t="shared" si="45"/>
        <v>Yes</v>
      </c>
      <c r="AC200" s="68">
        <f t="shared" si="46"/>
        <v>0</v>
      </c>
      <c r="AD200" s="65" t="str">
        <f t="shared" si="47"/>
        <v>Yes</v>
      </c>
      <c r="AE200" s="68">
        <f t="shared" si="48"/>
        <v>0.42857142857142838</v>
      </c>
      <c r="AF200" s="8"/>
    </row>
    <row r="201" spans="1:32" hidden="1">
      <c r="A201" s="66" t="s">
        <v>20</v>
      </c>
      <c r="B201" s="66" t="s">
        <v>28</v>
      </c>
      <c r="C201" s="66" t="str" cm="1">
        <f t="array" ref="C201">_xlfn.IFNA(_xlfn.IFS(B201="Starter","Starters &amp; Sides",B201="Sides","Starters &amp; Sides"),B201)</f>
        <v>Drinks</v>
      </c>
      <c r="D201" s="159" t="s">
        <v>4004</v>
      </c>
      <c r="E201" s="79"/>
      <c r="F201" s="18"/>
      <c r="G201" s="18"/>
      <c r="H201" s="18"/>
      <c r="I201" s="18">
        <v>8.5</v>
      </c>
      <c r="J201" s="18">
        <v>8.9499999999999993</v>
      </c>
      <c r="K201" s="18">
        <v>8.9499999999999993</v>
      </c>
      <c r="L201" s="18">
        <v>8.9499999999999993</v>
      </c>
      <c r="M201" s="18">
        <v>9.25</v>
      </c>
      <c r="N201" s="18">
        <v>9.25</v>
      </c>
      <c r="O201" s="377">
        <v>9.25</v>
      </c>
      <c r="P201" s="4">
        <v>9.25</v>
      </c>
      <c r="Q201" s="337">
        <v>9.25</v>
      </c>
      <c r="R201" s="15" t="str">
        <f t="shared" si="35"/>
        <v>Yes</v>
      </c>
      <c r="S201" s="15" t="str">
        <f t="shared" si="36"/>
        <v>No</v>
      </c>
      <c r="T201" s="221" t="str">
        <f t="shared" si="37"/>
        <v>Yes</v>
      </c>
      <c r="U201" s="223">
        <f t="shared" si="38"/>
        <v>0</v>
      </c>
      <c r="V201" s="221" t="str">
        <f t="shared" si="39"/>
        <v>Yes</v>
      </c>
      <c r="W201" s="223">
        <f t="shared" si="40"/>
        <v>0</v>
      </c>
      <c r="X201" s="221" t="str">
        <f t="shared" si="41"/>
        <v>Yes</v>
      </c>
      <c r="Y201" s="223">
        <f t="shared" si="42"/>
        <v>0</v>
      </c>
      <c r="Z201" s="222" t="str">
        <f t="shared" si="43"/>
        <v>Yes</v>
      </c>
      <c r="AA201" s="68">
        <f t="shared" si="44"/>
        <v>0</v>
      </c>
      <c r="AB201" s="65" t="str">
        <f t="shared" si="45"/>
        <v>Yes</v>
      </c>
      <c r="AC201" s="68">
        <f t="shared" si="46"/>
        <v>3.3519553072625774E-2</v>
      </c>
      <c r="AD201" s="65" t="str">
        <f t="shared" si="47"/>
        <v>No</v>
      </c>
      <c r="AE201" s="68" t="str">
        <f t="shared" si="48"/>
        <v>N/A</v>
      </c>
      <c r="AF201" s="8"/>
    </row>
    <row r="202" spans="1:32" hidden="1">
      <c r="A202" s="66" t="s">
        <v>20</v>
      </c>
      <c r="B202" s="66" t="s">
        <v>28</v>
      </c>
      <c r="C202" s="66" t="str" cm="1">
        <f t="array" ref="C202">_xlfn.IFNA(_xlfn.IFS(B202="Starter","Starters &amp; Sides",B202="Sides","Starters &amp; Sides"),B202)</f>
        <v>Drinks</v>
      </c>
      <c r="D202" s="159" t="s">
        <v>4005</v>
      </c>
      <c r="E202" s="79"/>
      <c r="F202" s="18"/>
      <c r="G202" s="18"/>
      <c r="H202" s="18"/>
      <c r="I202" s="18"/>
      <c r="J202" s="18"/>
      <c r="K202" s="18"/>
      <c r="L202" s="18"/>
      <c r="M202" s="18">
        <v>9.25</v>
      </c>
      <c r="N202" s="18">
        <v>9.25</v>
      </c>
      <c r="O202" s="377">
        <v>9.25</v>
      </c>
      <c r="P202" s="4">
        <v>9.25</v>
      </c>
      <c r="Q202" s="337">
        <v>9.25</v>
      </c>
      <c r="R202" s="15" t="str">
        <f t="shared" si="35"/>
        <v>Yes</v>
      </c>
      <c r="S202" s="15" t="str">
        <f t="shared" si="36"/>
        <v>No</v>
      </c>
      <c r="T202" s="221" t="str">
        <f t="shared" si="37"/>
        <v>Yes</v>
      </c>
      <c r="U202" s="223">
        <f t="shared" si="38"/>
        <v>0</v>
      </c>
      <c r="V202" s="221" t="str">
        <f t="shared" si="39"/>
        <v>Yes</v>
      </c>
      <c r="W202" s="223">
        <f t="shared" si="40"/>
        <v>0</v>
      </c>
      <c r="X202" s="221" t="str">
        <f t="shared" si="41"/>
        <v>Yes</v>
      </c>
      <c r="Y202" s="223">
        <f t="shared" si="42"/>
        <v>0</v>
      </c>
      <c r="Z202" s="222" t="str">
        <f t="shared" si="43"/>
        <v>Yes</v>
      </c>
      <c r="AA202" s="68">
        <f t="shared" si="44"/>
        <v>0</v>
      </c>
      <c r="AB202" s="65" t="str">
        <f t="shared" si="45"/>
        <v>No</v>
      </c>
      <c r="AC202" s="68" t="str">
        <f t="shared" si="46"/>
        <v>N/A</v>
      </c>
      <c r="AD202" s="65" t="str">
        <f t="shared" si="47"/>
        <v>No</v>
      </c>
      <c r="AE202" s="68" t="str">
        <f t="shared" si="48"/>
        <v>N/A</v>
      </c>
      <c r="AF202" s="8"/>
    </row>
    <row r="203" spans="1:32" hidden="1">
      <c r="A203" s="66" t="s">
        <v>20</v>
      </c>
      <c r="B203" s="66" t="s">
        <v>28</v>
      </c>
      <c r="C203" s="66" t="str" cm="1">
        <f t="array" ref="C203">_xlfn.IFNA(_xlfn.IFS(B203="Starter","Starters &amp; Sides",B203="Sides","Starters &amp; Sides"),B203)</f>
        <v>Drinks</v>
      </c>
      <c r="D203" s="159" t="s">
        <v>4006</v>
      </c>
      <c r="E203" s="79"/>
      <c r="F203" s="18"/>
      <c r="G203" s="18"/>
      <c r="H203" s="18"/>
      <c r="I203" s="18"/>
      <c r="J203" s="18"/>
      <c r="K203" s="18"/>
      <c r="L203" s="18"/>
      <c r="M203" s="18">
        <v>4.75</v>
      </c>
      <c r="N203" s="18">
        <v>4.75</v>
      </c>
      <c r="O203" s="377">
        <v>4.75</v>
      </c>
      <c r="P203" s="4">
        <v>4.75</v>
      </c>
      <c r="Q203" s="337">
        <v>5</v>
      </c>
      <c r="R203" s="15" t="str">
        <f t="shared" si="35"/>
        <v>Yes</v>
      </c>
      <c r="S203" s="15" t="str">
        <f t="shared" si="36"/>
        <v>No</v>
      </c>
      <c r="T203" s="221" t="str">
        <f t="shared" si="37"/>
        <v>Yes</v>
      </c>
      <c r="U203" s="223">
        <f t="shared" si="38"/>
        <v>5.2631578947368363E-2</v>
      </c>
      <c r="V203" s="221" t="str">
        <f t="shared" si="39"/>
        <v>Yes</v>
      </c>
      <c r="W203" s="223">
        <f t="shared" si="40"/>
        <v>5.2631578947368363E-2</v>
      </c>
      <c r="X203" s="221" t="str">
        <f t="shared" si="41"/>
        <v>Yes</v>
      </c>
      <c r="Y203" s="223">
        <f t="shared" si="42"/>
        <v>5.2631578947368363E-2</v>
      </c>
      <c r="Z203" s="222" t="str">
        <f t="shared" si="43"/>
        <v>Yes</v>
      </c>
      <c r="AA203" s="68">
        <f t="shared" si="44"/>
        <v>5.2631578947368363E-2</v>
      </c>
      <c r="AB203" s="65" t="str">
        <f t="shared" si="45"/>
        <v>No</v>
      </c>
      <c r="AC203" s="68" t="str">
        <f t="shared" si="46"/>
        <v>N/A</v>
      </c>
      <c r="AD203" s="65" t="str">
        <f t="shared" si="47"/>
        <v>No</v>
      </c>
      <c r="AE203" s="68" t="str">
        <f t="shared" si="48"/>
        <v>N/A</v>
      </c>
      <c r="AF203" s="8"/>
    </row>
    <row r="204" spans="1:32" hidden="1">
      <c r="A204" s="66" t="s">
        <v>20</v>
      </c>
      <c r="B204" s="66" t="s">
        <v>28</v>
      </c>
      <c r="C204" s="66" t="str" cm="1">
        <f t="array" ref="C204">_xlfn.IFNA(_xlfn.IFS(B204="Starter","Starters &amp; Sides",B204="Sides","Starters &amp; Sides"),B204)</f>
        <v>Drinks</v>
      </c>
      <c r="D204" s="71" t="s">
        <v>4007</v>
      </c>
      <c r="E204" s="79">
        <v>6.95</v>
      </c>
      <c r="F204" s="18">
        <v>7.25</v>
      </c>
      <c r="G204" s="18">
        <v>7.25</v>
      </c>
      <c r="H204" s="18">
        <v>8</v>
      </c>
      <c r="I204" s="18">
        <v>9</v>
      </c>
      <c r="J204" s="18">
        <v>9.5</v>
      </c>
      <c r="K204" s="18">
        <v>9.5</v>
      </c>
      <c r="L204" s="18">
        <v>9.5</v>
      </c>
      <c r="M204" s="18"/>
      <c r="N204" s="18"/>
      <c r="O204" s="377"/>
      <c r="P204" s="4"/>
      <c r="Q204" s="337"/>
      <c r="R204" s="15" t="str">
        <f t="shared" si="35"/>
        <v>No</v>
      </c>
      <c r="S204" s="15" t="str">
        <f t="shared" si="36"/>
        <v>No</v>
      </c>
      <c r="T204" s="221" t="str">
        <f t="shared" si="37"/>
        <v>No</v>
      </c>
      <c r="U204" s="223" t="str">
        <f t="shared" si="38"/>
        <v>N/A</v>
      </c>
      <c r="V204" s="221" t="str">
        <f t="shared" si="39"/>
        <v>No</v>
      </c>
      <c r="W204" s="223" t="str">
        <f t="shared" si="40"/>
        <v>N/A</v>
      </c>
      <c r="X204" s="221" t="str">
        <f t="shared" si="41"/>
        <v>No</v>
      </c>
      <c r="Y204" s="223" t="str">
        <f t="shared" si="42"/>
        <v>N/A</v>
      </c>
      <c r="Z204" s="222" t="str">
        <f t="shared" si="43"/>
        <v>No</v>
      </c>
      <c r="AA204" s="68" t="str">
        <f t="shared" si="44"/>
        <v>N/A</v>
      </c>
      <c r="AB204" s="65" t="str">
        <f t="shared" si="45"/>
        <v>No</v>
      </c>
      <c r="AC204" s="68" t="str">
        <f t="shared" si="46"/>
        <v>N/A</v>
      </c>
      <c r="AD204" s="65" t="str">
        <f t="shared" si="47"/>
        <v>No</v>
      </c>
      <c r="AE204" s="68" t="str">
        <f t="shared" si="48"/>
        <v>N/A</v>
      </c>
      <c r="AF204" s="8"/>
    </row>
    <row r="205" spans="1:32" hidden="1">
      <c r="A205" s="66" t="s">
        <v>20</v>
      </c>
      <c r="B205" s="66" t="s">
        <v>28</v>
      </c>
      <c r="C205" s="66" t="str" cm="1">
        <f t="array" ref="C205">_xlfn.IFNA(_xlfn.IFS(B205="Starter","Starters &amp; Sides",B205="Sides","Starters &amp; Sides"),B205)</f>
        <v>Drinks</v>
      </c>
      <c r="D205" s="71" t="s">
        <v>4008</v>
      </c>
      <c r="E205" s="79"/>
      <c r="F205" s="18"/>
      <c r="G205" s="18"/>
      <c r="H205" s="18"/>
      <c r="I205" s="18"/>
      <c r="J205" s="18"/>
      <c r="K205" s="18"/>
      <c r="L205" s="18">
        <v>10</v>
      </c>
      <c r="M205" s="18"/>
      <c r="N205" s="18"/>
      <c r="O205" s="377"/>
      <c r="P205" s="4"/>
      <c r="Q205" s="337"/>
      <c r="R205" s="15" t="str">
        <f t="shared" si="35"/>
        <v>No</v>
      </c>
      <c r="S205" s="15" t="str">
        <f t="shared" si="36"/>
        <v>No</v>
      </c>
      <c r="T205" s="221" t="str">
        <f t="shared" si="37"/>
        <v>No</v>
      </c>
      <c r="U205" s="223" t="str">
        <f t="shared" si="38"/>
        <v>N/A</v>
      </c>
      <c r="V205" s="221" t="str">
        <f t="shared" si="39"/>
        <v>No</v>
      </c>
      <c r="W205" s="223" t="str">
        <f t="shared" si="40"/>
        <v>N/A</v>
      </c>
      <c r="X205" s="221" t="str">
        <f t="shared" si="41"/>
        <v>No</v>
      </c>
      <c r="Y205" s="223" t="str">
        <f t="shared" si="42"/>
        <v>N/A</v>
      </c>
      <c r="Z205" s="222" t="str">
        <f t="shared" si="43"/>
        <v>No</v>
      </c>
      <c r="AA205" s="68" t="str">
        <f t="shared" si="44"/>
        <v>N/A</v>
      </c>
      <c r="AB205" s="65" t="str">
        <f t="shared" si="45"/>
        <v>No</v>
      </c>
      <c r="AC205" s="68" t="str">
        <f t="shared" si="46"/>
        <v>N/A</v>
      </c>
      <c r="AD205" s="65" t="str">
        <f t="shared" si="47"/>
        <v>No</v>
      </c>
      <c r="AE205" s="68" t="str">
        <f t="shared" si="48"/>
        <v>N/A</v>
      </c>
      <c r="AF205" s="8"/>
    </row>
    <row r="206" spans="1:32" hidden="1">
      <c r="A206" s="66" t="s">
        <v>20</v>
      </c>
      <c r="B206" s="66" t="s">
        <v>28</v>
      </c>
      <c r="C206" s="66" t="str" cm="1">
        <f t="array" ref="C206">_xlfn.IFNA(_xlfn.IFS(B206="Starter","Starters &amp; Sides",B206="Sides","Starters &amp; Sides"),B206)</f>
        <v>Drinks</v>
      </c>
      <c r="D206" s="159" t="s">
        <v>4009</v>
      </c>
      <c r="E206" s="79">
        <v>3.98</v>
      </c>
      <c r="F206" s="18">
        <v>4.2249999999999996</v>
      </c>
      <c r="G206" s="18">
        <v>4.2249999999999996</v>
      </c>
      <c r="H206" s="18">
        <v>4.2249999999999996</v>
      </c>
      <c r="I206" s="18">
        <v>4.2249999999999996</v>
      </c>
      <c r="J206" s="18">
        <v>4.3499999999999996</v>
      </c>
      <c r="K206" s="18">
        <v>4.3499999999999996</v>
      </c>
      <c r="L206" s="18">
        <f>(3.75+4.95)/2</f>
        <v>4.3499999999999996</v>
      </c>
      <c r="M206" s="18">
        <v>4.95</v>
      </c>
      <c r="N206" s="18">
        <v>4.95</v>
      </c>
      <c r="O206" s="377">
        <v>4.95</v>
      </c>
      <c r="P206" s="4">
        <v>4.95</v>
      </c>
      <c r="Q206" s="337">
        <v>4.95</v>
      </c>
      <c r="R206" s="15" t="str">
        <f t="shared" si="35"/>
        <v>Yes</v>
      </c>
      <c r="S206" s="15" t="str">
        <f t="shared" si="36"/>
        <v>No</v>
      </c>
      <c r="T206" s="221" t="str">
        <f t="shared" si="37"/>
        <v>Yes</v>
      </c>
      <c r="U206" s="223">
        <f t="shared" si="38"/>
        <v>0</v>
      </c>
      <c r="V206" s="221" t="str">
        <f t="shared" si="39"/>
        <v>Yes</v>
      </c>
      <c r="W206" s="223">
        <f t="shared" si="40"/>
        <v>0</v>
      </c>
      <c r="X206" s="221" t="str">
        <f t="shared" si="41"/>
        <v>Yes</v>
      </c>
      <c r="Y206" s="223">
        <f t="shared" si="42"/>
        <v>0</v>
      </c>
      <c r="Z206" s="222" t="str">
        <f t="shared" si="43"/>
        <v>Yes</v>
      </c>
      <c r="AA206" s="68">
        <f t="shared" si="44"/>
        <v>0</v>
      </c>
      <c r="AB206" s="65" t="str">
        <f t="shared" si="45"/>
        <v>Yes</v>
      </c>
      <c r="AC206" s="68">
        <f t="shared" si="46"/>
        <v>0.13793103448275867</v>
      </c>
      <c r="AD206" s="65" t="str">
        <f t="shared" si="47"/>
        <v>Yes</v>
      </c>
      <c r="AE206" s="68">
        <f t="shared" si="48"/>
        <v>0.24371859296482423</v>
      </c>
      <c r="AF206" s="8"/>
    </row>
    <row r="207" spans="1:32" hidden="1">
      <c r="A207" s="66" t="s">
        <v>20</v>
      </c>
      <c r="B207" s="66" t="s">
        <v>28</v>
      </c>
      <c r="C207" s="66" t="str" cm="1">
        <f t="array" ref="C207">_xlfn.IFNA(_xlfn.IFS(B207="Starter","Starters &amp; Sides",B207="Sides","Starters &amp; Sides"),B207)</f>
        <v>Drinks</v>
      </c>
      <c r="D207" s="71" t="s">
        <v>4010</v>
      </c>
      <c r="E207" s="79"/>
      <c r="F207" s="18"/>
      <c r="G207" s="18"/>
      <c r="H207" s="18">
        <v>10</v>
      </c>
      <c r="I207" s="18">
        <v>10</v>
      </c>
      <c r="J207" s="18"/>
      <c r="K207" s="18"/>
      <c r="L207" s="18"/>
      <c r="M207" s="18"/>
      <c r="N207" s="18"/>
      <c r="O207" s="377"/>
      <c r="P207" s="4"/>
      <c r="Q207" s="337"/>
      <c r="R207" s="15" t="str">
        <f t="shared" si="35"/>
        <v>No</v>
      </c>
      <c r="S207" s="15" t="str">
        <f t="shared" si="36"/>
        <v>No</v>
      </c>
      <c r="T207" s="221" t="str">
        <f t="shared" si="37"/>
        <v>No</v>
      </c>
      <c r="U207" s="223" t="str">
        <f t="shared" si="38"/>
        <v>N/A</v>
      </c>
      <c r="V207" s="221" t="str">
        <f t="shared" si="39"/>
        <v>No</v>
      </c>
      <c r="W207" s="223" t="str">
        <f t="shared" si="40"/>
        <v>N/A</v>
      </c>
      <c r="X207" s="221" t="str">
        <f t="shared" si="41"/>
        <v>No</v>
      </c>
      <c r="Y207" s="223" t="str">
        <f t="shared" si="42"/>
        <v>N/A</v>
      </c>
      <c r="Z207" s="222" t="str">
        <f t="shared" si="43"/>
        <v>No</v>
      </c>
      <c r="AA207" s="68" t="str">
        <f t="shared" si="44"/>
        <v>N/A</v>
      </c>
      <c r="AB207" s="65" t="str">
        <f t="shared" si="45"/>
        <v>No</v>
      </c>
      <c r="AC207" s="68" t="str">
        <f t="shared" si="46"/>
        <v>N/A</v>
      </c>
      <c r="AD207" s="65" t="str">
        <f t="shared" si="47"/>
        <v>No</v>
      </c>
      <c r="AE207" s="68" t="str">
        <f t="shared" si="48"/>
        <v>N/A</v>
      </c>
      <c r="AF207" s="8"/>
    </row>
    <row r="208" spans="1:32" hidden="1">
      <c r="A208" s="66" t="s">
        <v>20</v>
      </c>
      <c r="B208" s="66" t="s">
        <v>28</v>
      </c>
      <c r="C208" s="66" t="str" cm="1">
        <f t="array" ref="C208">_xlfn.IFNA(_xlfn.IFS(B208="Starter","Starters &amp; Sides",B208="Sides","Starters &amp; Sides"),B208)</f>
        <v>Drinks</v>
      </c>
      <c r="D208" s="71" t="s">
        <v>4011</v>
      </c>
      <c r="E208" s="79"/>
      <c r="F208" s="18"/>
      <c r="G208" s="18"/>
      <c r="H208" s="18"/>
      <c r="I208" s="18"/>
      <c r="J208" s="18">
        <v>10</v>
      </c>
      <c r="K208" s="18"/>
      <c r="L208" s="18"/>
      <c r="M208" s="18">
        <v>10</v>
      </c>
      <c r="N208" s="18">
        <v>10</v>
      </c>
      <c r="O208" s="377">
        <v>10</v>
      </c>
      <c r="P208" s="4"/>
      <c r="Q208" s="337"/>
      <c r="R208" s="15" t="str">
        <f t="shared" si="35"/>
        <v>No</v>
      </c>
      <c r="S208" s="15" t="str">
        <f t="shared" si="36"/>
        <v>No</v>
      </c>
      <c r="T208" s="221" t="str">
        <f t="shared" si="37"/>
        <v>No</v>
      </c>
      <c r="U208" s="223" t="str">
        <f t="shared" si="38"/>
        <v>N/A</v>
      </c>
      <c r="V208" s="221" t="str">
        <f t="shared" si="39"/>
        <v>No</v>
      </c>
      <c r="W208" s="223" t="str">
        <f t="shared" si="40"/>
        <v>N/A</v>
      </c>
      <c r="X208" s="221" t="str">
        <f t="shared" si="41"/>
        <v>No</v>
      </c>
      <c r="Y208" s="223" t="str">
        <f t="shared" si="42"/>
        <v>N/A</v>
      </c>
      <c r="Z208" s="222" t="str">
        <f t="shared" si="43"/>
        <v>No</v>
      </c>
      <c r="AA208" s="68" t="str">
        <f t="shared" si="44"/>
        <v>N/A</v>
      </c>
      <c r="AB208" s="65" t="str">
        <f t="shared" si="45"/>
        <v>No</v>
      </c>
      <c r="AC208" s="68" t="str">
        <f t="shared" si="46"/>
        <v>N/A</v>
      </c>
      <c r="AD208" s="65" t="str">
        <f t="shared" si="47"/>
        <v>No</v>
      </c>
      <c r="AE208" s="68" t="str">
        <f t="shared" si="48"/>
        <v>N/A</v>
      </c>
      <c r="AF208" s="8"/>
    </row>
    <row r="209" spans="1:32" hidden="1">
      <c r="A209" s="66" t="s">
        <v>20</v>
      </c>
      <c r="B209" s="66" t="s">
        <v>28</v>
      </c>
      <c r="C209" s="66" t="str" cm="1">
        <f t="array" ref="C209">_xlfn.IFNA(_xlfn.IFS(B209="Starter","Starters &amp; Sides",B209="Sides","Starters &amp; Sides"),B209)</f>
        <v>Drinks</v>
      </c>
      <c r="D209" s="71" t="s">
        <v>486</v>
      </c>
      <c r="E209" s="79"/>
      <c r="F209" s="18"/>
      <c r="G209" s="18"/>
      <c r="H209" s="18">
        <v>3.95</v>
      </c>
      <c r="I209" s="18">
        <v>3.95</v>
      </c>
      <c r="J209" s="18">
        <v>3.95</v>
      </c>
      <c r="K209" s="18">
        <v>3.95</v>
      </c>
      <c r="L209" s="18">
        <v>3.95</v>
      </c>
      <c r="M209" s="18"/>
      <c r="N209" s="18"/>
      <c r="O209" s="377"/>
      <c r="P209" s="4"/>
      <c r="Q209" s="337"/>
      <c r="R209" s="15" t="str">
        <f t="shared" si="35"/>
        <v>No</v>
      </c>
      <c r="S209" s="15" t="str">
        <f t="shared" si="36"/>
        <v>No</v>
      </c>
      <c r="T209" s="221" t="str">
        <f t="shared" si="37"/>
        <v>No</v>
      </c>
      <c r="U209" s="223" t="str">
        <f t="shared" si="38"/>
        <v>N/A</v>
      </c>
      <c r="V209" s="221" t="str">
        <f t="shared" si="39"/>
        <v>No</v>
      </c>
      <c r="W209" s="223" t="str">
        <f t="shared" si="40"/>
        <v>N/A</v>
      </c>
      <c r="X209" s="221" t="str">
        <f t="shared" si="41"/>
        <v>No</v>
      </c>
      <c r="Y209" s="223" t="str">
        <f t="shared" si="42"/>
        <v>N/A</v>
      </c>
      <c r="Z209" s="222" t="str">
        <f t="shared" si="43"/>
        <v>No</v>
      </c>
      <c r="AA209" s="68" t="str">
        <f t="shared" si="44"/>
        <v>N/A</v>
      </c>
      <c r="AB209" s="65" t="str">
        <f t="shared" si="45"/>
        <v>No</v>
      </c>
      <c r="AC209" s="68" t="str">
        <f t="shared" si="46"/>
        <v>N/A</v>
      </c>
      <c r="AD209" s="65" t="str">
        <f t="shared" si="47"/>
        <v>No</v>
      </c>
      <c r="AE209" s="68" t="str">
        <f t="shared" si="48"/>
        <v>N/A</v>
      </c>
      <c r="AF209" s="8"/>
    </row>
    <row r="210" spans="1:32" hidden="1">
      <c r="A210" s="66" t="s">
        <v>20</v>
      </c>
      <c r="B210" s="66" t="s">
        <v>28</v>
      </c>
      <c r="C210" s="66" t="str" cm="1">
        <f t="array" ref="C210">_xlfn.IFNA(_xlfn.IFS(B210="Starter","Starters &amp; Sides",B210="Sides","Starters &amp; Sides"),B210)</f>
        <v>Drinks</v>
      </c>
      <c r="D210" s="159" t="s">
        <v>4012</v>
      </c>
      <c r="E210" s="79"/>
      <c r="F210" s="18"/>
      <c r="G210" s="18"/>
      <c r="H210" s="18"/>
      <c r="I210" s="18">
        <v>10.95</v>
      </c>
      <c r="J210" s="18">
        <v>10.95</v>
      </c>
      <c r="K210" s="18">
        <v>10.95</v>
      </c>
      <c r="L210" s="18">
        <v>10.95</v>
      </c>
      <c r="M210" s="18">
        <v>9.25</v>
      </c>
      <c r="N210" s="18">
        <v>9.25</v>
      </c>
      <c r="O210" s="377">
        <v>9.25</v>
      </c>
      <c r="P210" s="4">
        <v>9.25</v>
      </c>
      <c r="Q210" s="337"/>
      <c r="R210" s="15" t="str">
        <f t="shared" si="35"/>
        <v>No</v>
      </c>
      <c r="S210" s="15" t="str">
        <f t="shared" si="36"/>
        <v>No</v>
      </c>
      <c r="T210" s="221" t="str">
        <f t="shared" si="37"/>
        <v>No</v>
      </c>
      <c r="U210" s="223" t="str">
        <f t="shared" si="38"/>
        <v>N/A</v>
      </c>
      <c r="V210" s="221" t="str">
        <f t="shared" si="39"/>
        <v>No</v>
      </c>
      <c r="W210" s="223" t="str">
        <f t="shared" si="40"/>
        <v>N/A</v>
      </c>
      <c r="X210" s="221" t="str">
        <f t="shared" si="41"/>
        <v>No</v>
      </c>
      <c r="Y210" s="223" t="str">
        <f t="shared" si="42"/>
        <v>N/A</v>
      </c>
      <c r="Z210" s="222" t="str">
        <f t="shared" si="43"/>
        <v>No</v>
      </c>
      <c r="AA210" s="68" t="str">
        <f t="shared" si="44"/>
        <v>N/A</v>
      </c>
      <c r="AB210" s="65" t="str">
        <f t="shared" si="45"/>
        <v>No</v>
      </c>
      <c r="AC210" s="68" t="str">
        <f t="shared" si="46"/>
        <v>N/A</v>
      </c>
      <c r="AD210" s="65" t="str">
        <f t="shared" si="47"/>
        <v>No</v>
      </c>
      <c r="AE210" s="68" t="str">
        <f t="shared" si="48"/>
        <v>N/A</v>
      </c>
      <c r="AF210" s="8"/>
    </row>
    <row r="211" spans="1:32" hidden="1">
      <c r="A211" s="66" t="s">
        <v>20</v>
      </c>
      <c r="B211" s="66" t="s">
        <v>28</v>
      </c>
      <c r="C211" s="66" t="str" cm="1">
        <f t="array" ref="C211">_xlfn.IFNA(_xlfn.IFS(B211="Starter","Starters &amp; Sides",B211="Sides","Starters &amp; Sides"),B211)</f>
        <v>Drinks</v>
      </c>
      <c r="D211" s="71" t="s">
        <v>456</v>
      </c>
      <c r="E211" s="79"/>
      <c r="F211" s="18"/>
      <c r="G211" s="18"/>
      <c r="H211" s="18">
        <v>10</v>
      </c>
      <c r="I211" s="18">
        <v>10</v>
      </c>
      <c r="J211" s="18"/>
      <c r="K211" s="18"/>
      <c r="L211" s="18"/>
      <c r="M211" s="18"/>
      <c r="N211" s="18"/>
      <c r="O211" s="377"/>
      <c r="P211" s="4">
        <v>10</v>
      </c>
      <c r="Q211" s="337"/>
      <c r="R211" s="15" t="str">
        <f t="shared" si="35"/>
        <v>No</v>
      </c>
      <c r="S211" s="15" t="str">
        <f t="shared" si="36"/>
        <v>No</v>
      </c>
      <c r="T211" s="221" t="str">
        <f t="shared" si="37"/>
        <v>No</v>
      </c>
      <c r="U211" s="223" t="str">
        <f t="shared" si="38"/>
        <v>N/A</v>
      </c>
      <c r="V211" s="221" t="str">
        <f t="shared" si="39"/>
        <v>No</v>
      </c>
      <c r="W211" s="223" t="str">
        <f t="shared" si="40"/>
        <v>N/A</v>
      </c>
      <c r="X211" s="221" t="str">
        <f t="shared" si="41"/>
        <v>No</v>
      </c>
      <c r="Y211" s="223" t="str">
        <f t="shared" si="42"/>
        <v>N/A</v>
      </c>
      <c r="Z211" s="222" t="str">
        <f t="shared" si="43"/>
        <v>No</v>
      </c>
      <c r="AA211" s="68" t="str">
        <f t="shared" si="44"/>
        <v>N/A</v>
      </c>
      <c r="AB211" s="65" t="str">
        <f t="shared" si="45"/>
        <v>No</v>
      </c>
      <c r="AC211" s="68" t="str">
        <f t="shared" si="46"/>
        <v>N/A</v>
      </c>
      <c r="AD211" s="65" t="str">
        <f t="shared" si="47"/>
        <v>No</v>
      </c>
      <c r="AE211" s="68" t="str">
        <f t="shared" si="48"/>
        <v>N/A</v>
      </c>
      <c r="AF211" s="8"/>
    </row>
    <row r="212" spans="1:32" hidden="1">
      <c r="A212" s="66" t="s">
        <v>20</v>
      </c>
      <c r="B212" s="66" t="s">
        <v>28</v>
      </c>
      <c r="C212" s="66" t="str" cm="1">
        <f t="array" ref="C212">_xlfn.IFNA(_xlfn.IFS(B212="Starter","Starters &amp; Sides",B212="Sides","Starters &amp; Sides"),B212)</f>
        <v>Drinks</v>
      </c>
      <c r="D212" s="159" t="s">
        <v>4013</v>
      </c>
      <c r="E212" s="79"/>
      <c r="F212" s="18">
        <v>5.5</v>
      </c>
      <c r="G212" s="18">
        <v>5.5</v>
      </c>
      <c r="H212" s="18">
        <v>5.5</v>
      </c>
      <c r="I212" s="18">
        <v>5.5</v>
      </c>
      <c r="J212" s="18">
        <v>6</v>
      </c>
      <c r="K212" s="18">
        <v>6</v>
      </c>
      <c r="L212" s="18">
        <v>6</v>
      </c>
      <c r="M212" s="18">
        <v>6.25</v>
      </c>
      <c r="N212" s="18">
        <v>6.25</v>
      </c>
      <c r="O212" s="377">
        <v>6.25</v>
      </c>
      <c r="P212" s="4">
        <v>6.25</v>
      </c>
      <c r="Q212" s="337">
        <v>6.25</v>
      </c>
      <c r="R212" s="15" t="str">
        <f t="shared" si="35"/>
        <v>Yes</v>
      </c>
      <c r="S212" s="15" t="str">
        <f t="shared" si="36"/>
        <v>No</v>
      </c>
      <c r="T212" s="221" t="str">
        <f t="shared" si="37"/>
        <v>Yes</v>
      </c>
      <c r="U212" s="223">
        <f t="shared" si="38"/>
        <v>0</v>
      </c>
      <c r="V212" s="221" t="str">
        <f t="shared" si="39"/>
        <v>Yes</v>
      </c>
      <c r="W212" s="223">
        <f t="shared" si="40"/>
        <v>0</v>
      </c>
      <c r="X212" s="221" t="str">
        <f t="shared" si="41"/>
        <v>Yes</v>
      </c>
      <c r="Y212" s="223">
        <f t="shared" si="42"/>
        <v>0</v>
      </c>
      <c r="Z212" s="222" t="str">
        <f t="shared" si="43"/>
        <v>Yes</v>
      </c>
      <c r="AA212" s="68">
        <f t="shared" si="44"/>
        <v>0</v>
      </c>
      <c r="AB212" s="65" t="str">
        <f t="shared" si="45"/>
        <v>Yes</v>
      </c>
      <c r="AC212" s="68">
        <f t="shared" si="46"/>
        <v>4.1666666666666741E-2</v>
      </c>
      <c r="AD212" s="65" t="str">
        <f t="shared" si="47"/>
        <v>No</v>
      </c>
      <c r="AE212" s="68" t="str">
        <f t="shared" si="48"/>
        <v>N/A</v>
      </c>
      <c r="AF212" s="8"/>
    </row>
    <row r="213" spans="1:32" hidden="1">
      <c r="A213" s="66" t="s">
        <v>20</v>
      </c>
      <c r="B213" s="66" t="s">
        <v>28</v>
      </c>
      <c r="C213" s="66" t="str" cm="1">
        <f t="array" ref="C213">_xlfn.IFNA(_xlfn.IFS(B213="Starter","Starters &amp; Sides",B213="Sides","Starters &amp; Sides"),B213)</f>
        <v>Drinks</v>
      </c>
      <c r="D213" s="159" t="s">
        <v>4014</v>
      </c>
      <c r="E213" s="79"/>
      <c r="F213" s="18">
        <v>7.5</v>
      </c>
      <c r="G213" s="18">
        <v>7.5</v>
      </c>
      <c r="H213" s="18">
        <v>7.5</v>
      </c>
      <c r="I213" s="18">
        <v>7.75</v>
      </c>
      <c r="J213" s="18">
        <v>8</v>
      </c>
      <c r="K213" s="18">
        <v>8</v>
      </c>
      <c r="L213" s="18">
        <v>8</v>
      </c>
      <c r="M213" s="18">
        <v>8.25</v>
      </c>
      <c r="N213" s="18">
        <v>8.25</v>
      </c>
      <c r="O213" s="377">
        <v>8.25</v>
      </c>
      <c r="P213" s="4">
        <v>8.25</v>
      </c>
      <c r="Q213" s="337">
        <v>8.25</v>
      </c>
      <c r="R213" s="15" t="str">
        <f t="shared" si="35"/>
        <v>Yes</v>
      </c>
      <c r="S213" s="15" t="str">
        <f t="shared" si="36"/>
        <v>No</v>
      </c>
      <c r="T213" s="221" t="str">
        <f t="shared" si="37"/>
        <v>Yes</v>
      </c>
      <c r="U213" s="223">
        <f t="shared" si="38"/>
        <v>0</v>
      </c>
      <c r="V213" s="221" t="str">
        <f t="shared" si="39"/>
        <v>Yes</v>
      </c>
      <c r="W213" s="223">
        <f t="shared" si="40"/>
        <v>0</v>
      </c>
      <c r="X213" s="221" t="str">
        <f t="shared" si="41"/>
        <v>Yes</v>
      </c>
      <c r="Y213" s="223">
        <f t="shared" si="42"/>
        <v>0</v>
      </c>
      <c r="Z213" s="222" t="str">
        <f t="shared" si="43"/>
        <v>Yes</v>
      </c>
      <c r="AA213" s="68">
        <f t="shared" si="44"/>
        <v>0</v>
      </c>
      <c r="AB213" s="65" t="str">
        <f t="shared" si="45"/>
        <v>Yes</v>
      </c>
      <c r="AC213" s="68">
        <f t="shared" si="46"/>
        <v>3.125E-2</v>
      </c>
      <c r="AD213" s="65" t="str">
        <f t="shared" si="47"/>
        <v>No</v>
      </c>
      <c r="AE213" s="68" t="str">
        <f t="shared" si="48"/>
        <v>N/A</v>
      </c>
      <c r="AF213" s="8"/>
    </row>
    <row r="214" spans="1:32" hidden="1">
      <c r="A214" s="66" t="s">
        <v>20</v>
      </c>
      <c r="B214" s="66" t="s">
        <v>28</v>
      </c>
      <c r="C214" s="66" t="str" cm="1">
        <f t="array" ref="C214">_xlfn.IFNA(_xlfn.IFS(B214="Starter","Starters &amp; Sides",B214="Sides","Starters &amp; Sides"),B214)</f>
        <v>Drinks</v>
      </c>
      <c r="D214" s="159" t="s">
        <v>4015</v>
      </c>
      <c r="E214" s="79"/>
      <c r="F214" s="18">
        <v>18</v>
      </c>
      <c r="G214" s="18">
        <v>18</v>
      </c>
      <c r="H214" s="18">
        <v>22</v>
      </c>
      <c r="I214" s="18">
        <v>23</v>
      </c>
      <c r="J214" s="18">
        <v>23</v>
      </c>
      <c r="K214" s="18">
        <v>23</v>
      </c>
      <c r="L214" s="18">
        <v>23</v>
      </c>
      <c r="M214" s="18">
        <v>24</v>
      </c>
      <c r="N214" s="18">
        <v>24</v>
      </c>
      <c r="O214" s="377">
        <v>24</v>
      </c>
      <c r="P214" s="4">
        <v>24</v>
      </c>
      <c r="Q214" s="337">
        <v>24</v>
      </c>
      <c r="R214" s="15" t="str">
        <f t="shared" si="35"/>
        <v>Yes</v>
      </c>
      <c r="S214" s="15" t="str">
        <f t="shared" si="36"/>
        <v>No</v>
      </c>
      <c r="T214" s="221" t="str">
        <f t="shared" si="37"/>
        <v>Yes</v>
      </c>
      <c r="U214" s="223">
        <f t="shared" si="38"/>
        <v>0</v>
      </c>
      <c r="V214" s="221" t="str">
        <f t="shared" si="39"/>
        <v>Yes</v>
      </c>
      <c r="W214" s="223">
        <f t="shared" si="40"/>
        <v>0</v>
      </c>
      <c r="X214" s="221" t="str">
        <f t="shared" si="41"/>
        <v>Yes</v>
      </c>
      <c r="Y214" s="223">
        <f t="shared" si="42"/>
        <v>0</v>
      </c>
      <c r="Z214" s="222" t="str">
        <f t="shared" si="43"/>
        <v>Yes</v>
      </c>
      <c r="AA214" s="68">
        <f t="shared" si="44"/>
        <v>0</v>
      </c>
      <c r="AB214" s="65" t="str">
        <f t="shared" si="45"/>
        <v>Yes</v>
      </c>
      <c r="AC214" s="68">
        <f t="shared" si="46"/>
        <v>4.3478260869565188E-2</v>
      </c>
      <c r="AD214" s="65" t="str">
        <f t="shared" si="47"/>
        <v>No</v>
      </c>
      <c r="AE214" s="68" t="str">
        <f t="shared" si="48"/>
        <v>N/A</v>
      </c>
      <c r="AF214" s="8"/>
    </row>
    <row r="215" spans="1:32" hidden="1">
      <c r="A215" s="66" t="s">
        <v>20</v>
      </c>
      <c r="B215" s="66" t="s">
        <v>28</v>
      </c>
      <c r="C215" s="66" t="str" cm="1">
        <f t="array" ref="C215">_xlfn.IFNA(_xlfn.IFS(B215="Starter","Starters &amp; Sides",B215="Sides","Starters &amp; Sides"),B215)</f>
        <v>Drinks</v>
      </c>
      <c r="D215" s="159" t="s">
        <v>4016</v>
      </c>
      <c r="E215" s="79"/>
      <c r="F215" s="18"/>
      <c r="G215" s="18"/>
      <c r="H215" s="18"/>
      <c r="I215" s="18"/>
      <c r="J215" s="18">
        <v>6.9499999999999993</v>
      </c>
      <c r="K215" s="18">
        <v>8.9499999999999993</v>
      </c>
      <c r="L215" s="18">
        <v>8.9499999999999993</v>
      </c>
      <c r="M215" s="18">
        <v>9.25</v>
      </c>
      <c r="N215" s="18">
        <v>9.25</v>
      </c>
      <c r="O215" s="377"/>
      <c r="P215" s="4"/>
      <c r="Q215" s="337">
        <v>9.25</v>
      </c>
      <c r="R215" s="15" t="str">
        <f t="shared" si="35"/>
        <v>Yes</v>
      </c>
      <c r="S215" s="15" t="str">
        <f t="shared" si="36"/>
        <v>Yes</v>
      </c>
      <c r="T215" s="221" t="str">
        <f t="shared" si="37"/>
        <v>No</v>
      </c>
      <c r="U215" s="223" t="str">
        <f t="shared" si="38"/>
        <v>N/A</v>
      </c>
      <c r="V215" s="221" t="str">
        <f t="shared" si="39"/>
        <v>No</v>
      </c>
      <c r="W215" s="223" t="str">
        <f t="shared" si="40"/>
        <v>N/A</v>
      </c>
      <c r="X215" s="221" t="str">
        <f t="shared" si="41"/>
        <v>No</v>
      </c>
      <c r="Y215" s="223" t="str">
        <f t="shared" si="42"/>
        <v>N/A</v>
      </c>
      <c r="Z215" s="222" t="str">
        <f t="shared" si="43"/>
        <v>No</v>
      </c>
      <c r="AA215" s="68" t="str">
        <f t="shared" si="44"/>
        <v>N/A</v>
      </c>
      <c r="AB215" s="65" t="str">
        <f t="shared" si="45"/>
        <v>No</v>
      </c>
      <c r="AC215" s="68" t="str">
        <f t="shared" si="46"/>
        <v>N/A</v>
      </c>
      <c r="AD215" s="65" t="str">
        <f t="shared" si="47"/>
        <v>No</v>
      </c>
      <c r="AE215" s="68" t="str">
        <f t="shared" si="48"/>
        <v>N/A</v>
      </c>
      <c r="AF215" s="8"/>
    </row>
    <row r="216" spans="1:32" hidden="1">
      <c r="A216" s="66" t="s">
        <v>20</v>
      </c>
      <c r="B216" s="66" t="s">
        <v>28</v>
      </c>
      <c r="C216" s="66" t="str" cm="1">
        <f t="array" ref="C216">_xlfn.IFNA(_xlfn.IFS(B216="Starter","Starters &amp; Sides",B216="Sides","Starters &amp; Sides"),B216)</f>
        <v>Drinks</v>
      </c>
      <c r="D216" s="159" t="s">
        <v>4017</v>
      </c>
      <c r="E216" s="79"/>
      <c r="F216" s="18"/>
      <c r="G216" s="18"/>
      <c r="H216" s="18"/>
      <c r="I216" s="18"/>
      <c r="J216" s="18"/>
      <c r="K216" s="18"/>
      <c r="L216" s="18"/>
      <c r="M216" s="18">
        <v>9.25</v>
      </c>
      <c r="N216" s="18">
        <v>9.25</v>
      </c>
      <c r="O216" s="377"/>
      <c r="P216" s="4">
        <v>9.25</v>
      </c>
      <c r="Q216" s="337">
        <v>9.25</v>
      </c>
      <c r="R216" s="15" t="str">
        <f t="shared" si="35"/>
        <v>Yes</v>
      </c>
      <c r="S216" s="15" t="str">
        <f t="shared" si="36"/>
        <v>No</v>
      </c>
      <c r="T216" s="221" t="str">
        <f t="shared" si="37"/>
        <v>Yes</v>
      </c>
      <c r="U216" s="223">
        <f t="shared" si="38"/>
        <v>0</v>
      </c>
      <c r="V216" s="221" t="str">
        <f t="shared" si="39"/>
        <v>No</v>
      </c>
      <c r="W216" s="223" t="str">
        <f t="shared" si="40"/>
        <v>N/A</v>
      </c>
      <c r="X216" s="221" t="str">
        <f t="shared" si="41"/>
        <v>No</v>
      </c>
      <c r="Y216" s="223" t="str">
        <f t="shared" si="42"/>
        <v>N/A</v>
      </c>
      <c r="Z216" s="222" t="str">
        <f t="shared" si="43"/>
        <v>No</v>
      </c>
      <c r="AA216" s="68" t="str">
        <f t="shared" si="44"/>
        <v>N/A</v>
      </c>
      <c r="AB216" s="65" t="str">
        <f t="shared" si="45"/>
        <v>No</v>
      </c>
      <c r="AC216" s="68" t="str">
        <f t="shared" si="46"/>
        <v>N/A</v>
      </c>
      <c r="AD216" s="65" t="str">
        <f t="shared" si="47"/>
        <v>No</v>
      </c>
      <c r="AE216" s="68" t="str">
        <f t="shared" si="48"/>
        <v>N/A</v>
      </c>
      <c r="AF216" s="8"/>
    </row>
    <row r="217" spans="1:32" hidden="1">
      <c r="A217" s="66" t="s">
        <v>20</v>
      </c>
      <c r="B217" s="66" t="s">
        <v>28</v>
      </c>
      <c r="C217" s="66" t="str" cm="1">
        <f t="array" ref="C217">_xlfn.IFNA(_xlfn.IFS(B217="Starter","Starters &amp; Sides",B217="Sides","Starters &amp; Sides"),B217)</f>
        <v>Drinks</v>
      </c>
      <c r="D217" s="71" t="s">
        <v>4018</v>
      </c>
      <c r="E217" s="79"/>
      <c r="F217" s="18"/>
      <c r="G217" s="18"/>
      <c r="H217" s="18"/>
      <c r="I217" s="18"/>
      <c r="J217" s="18"/>
      <c r="K217" s="18"/>
      <c r="L217" s="18">
        <v>7</v>
      </c>
      <c r="M217" s="18"/>
      <c r="N217" s="18"/>
      <c r="O217" s="377"/>
      <c r="P217" s="4"/>
      <c r="Q217" s="337"/>
      <c r="R217" s="15" t="str">
        <f t="shared" si="35"/>
        <v>No</v>
      </c>
      <c r="S217" s="15" t="str">
        <f t="shared" si="36"/>
        <v>No</v>
      </c>
      <c r="T217" s="221" t="str">
        <f t="shared" si="37"/>
        <v>No</v>
      </c>
      <c r="U217" s="223" t="str">
        <f t="shared" si="38"/>
        <v>N/A</v>
      </c>
      <c r="V217" s="221" t="str">
        <f t="shared" si="39"/>
        <v>No</v>
      </c>
      <c r="W217" s="223" t="str">
        <f t="shared" si="40"/>
        <v>N/A</v>
      </c>
      <c r="X217" s="221" t="str">
        <f t="shared" si="41"/>
        <v>No</v>
      </c>
      <c r="Y217" s="223" t="str">
        <f t="shared" si="42"/>
        <v>N/A</v>
      </c>
      <c r="Z217" s="222" t="str">
        <f t="shared" si="43"/>
        <v>No</v>
      </c>
      <c r="AA217" s="68" t="str">
        <f t="shared" si="44"/>
        <v>N/A</v>
      </c>
      <c r="AB217" s="65" t="str">
        <f t="shared" si="45"/>
        <v>No</v>
      </c>
      <c r="AC217" s="68" t="str">
        <f t="shared" si="46"/>
        <v>N/A</v>
      </c>
      <c r="AD217" s="65" t="str">
        <f t="shared" si="47"/>
        <v>No</v>
      </c>
      <c r="AE217" s="68" t="str">
        <f t="shared" si="48"/>
        <v>N/A</v>
      </c>
      <c r="AF217" s="8"/>
    </row>
    <row r="218" spans="1:32" hidden="1">
      <c r="A218" s="66" t="s">
        <v>20</v>
      </c>
      <c r="B218" s="66" t="s">
        <v>28</v>
      </c>
      <c r="C218" s="66" t="str" cm="1">
        <f t="array" ref="C218">_xlfn.IFNA(_xlfn.IFS(B218="Starter","Starters &amp; Sides",B218="Sides","Starters &amp; Sides"),B218)</f>
        <v>Drinks</v>
      </c>
      <c r="D218" s="71" t="s">
        <v>4019</v>
      </c>
      <c r="E218" s="79"/>
      <c r="F218" s="18"/>
      <c r="G218" s="18"/>
      <c r="H218" s="18"/>
      <c r="I218" s="18"/>
      <c r="J218" s="18"/>
      <c r="K218" s="18"/>
      <c r="L218" s="18">
        <v>7</v>
      </c>
      <c r="M218" s="18"/>
      <c r="N218" s="18"/>
      <c r="O218" s="377"/>
      <c r="P218" s="4">
        <v>7.25</v>
      </c>
      <c r="Q218" s="337"/>
      <c r="R218" s="15" t="str">
        <f t="shared" si="35"/>
        <v>No</v>
      </c>
      <c r="S218" s="15" t="str">
        <f t="shared" si="36"/>
        <v>No</v>
      </c>
      <c r="T218" s="221" t="str">
        <f t="shared" si="37"/>
        <v>No</v>
      </c>
      <c r="U218" s="223" t="str">
        <f t="shared" si="38"/>
        <v>N/A</v>
      </c>
      <c r="V218" s="221" t="str">
        <f t="shared" si="39"/>
        <v>No</v>
      </c>
      <c r="W218" s="223" t="str">
        <f t="shared" si="40"/>
        <v>N/A</v>
      </c>
      <c r="X218" s="221" t="str">
        <f t="shared" si="41"/>
        <v>No</v>
      </c>
      <c r="Y218" s="223" t="str">
        <f t="shared" si="42"/>
        <v>N/A</v>
      </c>
      <c r="Z218" s="222" t="str">
        <f t="shared" si="43"/>
        <v>No</v>
      </c>
      <c r="AA218" s="68" t="str">
        <f t="shared" si="44"/>
        <v>N/A</v>
      </c>
      <c r="AB218" s="65" t="str">
        <f t="shared" si="45"/>
        <v>No</v>
      </c>
      <c r="AC218" s="68" t="str">
        <f t="shared" si="46"/>
        <v>N/A</v>
      </c>
      <c r="AD218" s="65" t="str">
        <f t="shared" si="47"/>
        <v>No</v>
      </c>
      <c r="AE218" s="68" t="str">
        <f t="shared" si="48"/>
        <v>N/A</v>
      </c>
      <c r="AF218" s="8"/>
    </row>
    <row r="219" spans="1:32" hidden="1">
      <c r="A219" s="66" t="s">
        <v>20</v>
      </c>
      <c r="B219" s="66" t="s">
        <v>28</v>
      </c>
      <c r="C219" s="66" t="str" cm="1">
        <f t="array" ref="C219">_xlfn.IFNA(_xlfn.IFS(B219="Starter","Starters &amp; Sides",B219="Sides","Starters &amp; Sides"),B219)</f>
        <v>Drinks</v>
      </c>
      <c r="D219" s="86" t="s">
        <v>4020</v>
      </c>
      <c r="E219" s="79"/>
      <c r="F219" s="18"/>
      <c r="G219" s="18"/>
      <c r="H219" s="18"/>
      <c r="I219" s="18"/>
      <c r="J219" s="18"/>
      <c r="K219" s="18"/>
      <c r="L219" s="18">
        <v>7</v>
      </c>
      <c r="M219" s="18"/>
      <c r="N219" s="18"/>
      <c r="O219" s="377"/>
      <c r="P219" s="4"/>
      <c r="Q219" s="337"/>
      <c r="R219" s="15" t="str">
        <f t="shared" si="35"/>
        <v>No</v>
      </c>
      <c r="S219" s="15" t="str">
        <f t="shared" si="36"/>
        <v>No</v>
      </c>
      <c r="T219" s="221" t="str">
        <f t="shared" si="37"/>
        <v>No</v>
      </c>
      <c r="U219" s="223" t="str">
        <f t="shared" si="38"/>
        <v>N/A</v>
      </c>
      <c r="V219" s="221" t="str">
        <f t="shared" si="39"/>
        <v>No</v>
      </c>
      <c r="W219" s="223" t="str">
        <f t="shared" si="40"/>
        <v>N/A</v>
      </c>
      <c r="X219" s="221" t="str">
        <f t="shared" si="41"/>
        <v>No</v>
      </c>
      <c r="Y219" s="223" t="str">
        <f t="shared" si="42"/>
        <v>N/A</v>
      </c>
      <c r="Z219" s="222" t="str">
        <f t="shared" si="43"/>
        <v>No</v>
      </c>
      <c r="AA219" s="68" t="str">
        <f t="shared" si="44"/>
        <v>N/A</v>
      </c>
      <c r="AB219" s="65" t="str">
        <f t="shared" si="45"/>
        <v>No</v>
      </c>
      <c r="AC219" s="68" t="str">
        <f t="shared" si="46"/>
        <v>N/A</v>
      </c>
      <c r="AD219" s="65" t="str">
        <f t="shared" si="47"/>
        <v>No</v>
      </c>
      <c r="AE219" s="68" t="str">
        <f t="shared" si="48"/>
        <v>N/A</v>
      </c>
      <c r="AF219" s="8"/>
    </row>
    <row r="220" spans="1:32" ht="15" hidden="1" customHeight="1">
      <c r="A220" s="66" t="s">
        <v>20</v>
      </c>
      <c r="B220" s="66" t="s">
        <v>38</v>
      </c>
      <c r="C220" s="66" t="str" cm="1">
        <f t="array" ref="C220">_xlfn.IFNA(_xlfn.IFS(B220="Starter","Starters &amp; Sides",B220="Sides","Starters &amp; Sides"),B220)</f>
        <v>mains</v>
      </c>
      <c r="D220" s="71" t="s">
        <v>4021</v>
      </c>
      <c r="E220" s="79"/>
      <c r="F220" s="18"/>
      <c r="G220" s="18"/>
      <c r="H220" s="18">
        <v>16.5</v>
      </c>
      <c r="I220" s="18"/>
      <c r="J220" s="18"/>
      <c r="K220" s="18"/>
      <c r="L220" s="18"/>
      <c r="M220" s="18"/>
      <c r="N220" s="18"/>
      <c r="O220" s="377"/>
      <c r="P220" s="4"/>
      <c r="Q220" s="337"/>
      <c r="R220" s="15" t="str">
        <f t="shared" si="35"/>
        <v>No</v>
      </c>
      <c r="S220" s="15" t="str">
        <f t="shared" si="36"/>
        <v>No</v>
      </c>
      <c r="T220" s="221" t="str">
        <f t="shared" si="37"/>
        <v>No</v>
      </c>
      <c r="U220" s="223" t="str">
        <f t="shared" si="38"/>
        <v>N/A</v>
      </c>
      <c r="V220" s="221" t="str">
        <f t="shared" si="39"/>
        <v>No</v>
      </c>
      <c r="W220" s="223" t="str">
        <f t="shared" si="40"/>
        <v>N/A</v>
      </c>
      <c r="X220" s="221" t="str">
        <f t="shared" si="41"/>
        <v>No</v>
      </c>
      <c r="Y220" s="223" t="str">
        <f t="shared" si="42"/>
        <v>N/A</v>
      </c>
      <c r="Z220" s="222" t="str">
        <f t="shared" si="43"/>
        <v>No</v>
      </c>
      <c r="AA220" s="68" t="str">
        <f t="shared" si="44"/>
        <v>N/A</v>
      </c>
      <c r="AB220" s="65" t="str">
        <f t="shared" si="45"/>
        <v>No</v>
      </c>
      <c r="AC220" s="68" t="str">
        <f t="shared" si="46"/>
        <v>N/A</v>
      </c>
      <c r="AD220" s="65" t="str">
        <f t="shared" si="47"/>
        <v>No</v>
      </c>
      <c r="AE220" s="68" t="str">
        <f t="shared" si="48"/>
        <v>N/A</v>
      </c>
      <c r="AF220" s="8"/>
    </row>
    <row r="221" spans="1:32" hidden="1">
      <c r="A221" s="66" t="s">
        <v>20</v>
      </c>
      <c r="B221" s="66" t="s">
        <v>38</v>
      </c>
      <c r="C221" s="66" t="str" cm="1">
        <f t="array" ref="C221">_xlfn.IFNA(_xlfn.IFS(B221="Starter","Starters &amp; Sides",B221="Sides","Starters &amp; Sides"),B221)</f>
        <v>mains</v>
      </c>
      <c r="D221" s="71" t="s">
        <v>4022</v>
      </c>
      <c r="E221" s="79"/>
      <c r="F221" s="18"/>
      <c r="G221" s="18"/>
      <c r="H221" s="18">
        <v>19.95</v>
      </c>
      <c r="I221" s="18">
        <v>19.95</v>
      </c>
      <c r="J221" s="18">
        <v>19.95</v>
      </c>
      <c r="K221" s="18"/>
      <c r="L221" s="18"/>
      <c r="M221" s="18"/>
      <c r="N221" s="18"/>
      <c r="O221" s="377"/>
      <c r="P221" s="4"/>
      <c r="Q221" s="337"/>
      <c r="R221" s="15" t="str">
        <f t="shared" si="35"/>
        <v>No</v>
      </c>
      <c r="S221" s="15" t="str">
        <f t="shared" si="36"/>
        <v>No</v>
      </c>
      <c r="T221" s="221" t="str">
        <f t="shared" si="37"/>
        <v>No</v>
      </c>
      <c r="U221" s="223" t="str">
        <f t="shared" si="38"/>
        <v>N/A</v>
      </c>
      <c r="V221" s="221" t="str">
        <f t="shared" si="39"/>
        <v>No</v>
      </c>
      <c r="W221" s="223" t="str">
        <f t="shared" si="40"/>
        <v>N/A</v>
      </c>
      <c r="X221" s="221" t="str">
        <f t="shared" si="41"/>
        <v>No</v>
      </c>
      <c r="Y221" s="223" t="str">
        <f t="shared" si="42"/>
        <v>N/A</v>
      </c>
      <c r="Z221" s="222" t="str">
        <f t="shared" si="43"/>
        <v>No</v>
      </c>
      <c r="AA221" s="68" t="str">
        <f t="shared" si="44"/>
        <v>N/A</v>
      </c>
      <c r="AB221" s="65" t="str">
        <f t="shared" si="45"/>
        <v>No</v>
      </c>
      <c r="AC221" s="68" t="str">
        <f t="shared" si="46"/>
        <v>N/A</v>
      </c>
      <c r="AD221" s="65" t="str">
        <f t="shared" si="47"/>
        <v>No</v>
      </c>
      <c r="AE221" s="68" t="str">
        <f t="shared" si="48"/>
        <v>N/A</v>
      </c>
      <c r="AF221" s="8"/>
    </row>
    <row r="222" spans="1:32" hidden="1">
      <c r="A222" s="66" t="s">
        <v>20</v>
      </c>
      <c r="B222" s="66" t="s">
        <v>38</v>
      </c>
      <c r="C222" s="66" t="str" cm="1">
        <f t="array" ref="C222">_xlfn.IFNA(_xlfn.IFS(B222="Starter","Starters &amp; Sides",B222="Sides","Starters &amp; Sides"),B222)</f>
        <v>mains</v>
      </c>
      <c r="D222" s="71" t="s">
        <v>4023</v>
      </c>
      <c r="E222" s="79">
        <v>12.95</v>
      </c>
      <c r="F222" s="18">
        <v>14.95</v>
      </c>
      <c r="G222" s="18"/>
      <c r="H222" s="18">
        <v>0</v>
      </c>
      <c r="I222" s="18"/>
      <c r="J222" s="18"/>
      <c r="K222" s="18"/>
      <c r="L222" s="18"/>
      <c r="M222" s="18"/>
      <c r="N222" s="18"/>
      <c r="O222" s="377"/>
      <c r="P222" s="4"/>
      <c r="Q222" s="337"/>
      <c r="R222" s="15" t="str">
        <f t="shared" si="35"/>
        <v>No</v>
      </c>
      <c r="S222" s="15" t="str">
        <f t="shared" si="36"/>
        <v>No</v>
      </c>
      <c r="T222" s="221" t="str">
        <f t="shared" si="37"/>
        <v>No</v>
      </c>
      <c r="U222" s="223" t="str">
        <f t="shared" si="38"/>
        <v>N/A</v>
      </c>
      <c r="V222" s="221" t="str">
        <f t="shared" si="39"/>
        <v>No</v>
      </c>
      <c r="W222" s="223" t="str">
        <f t="shared" si="40"/>
        <v>N/A</v>
      </c>
      <c r="X222" s="221" t="str">
        <f t="shared" si="41"/>
        <v>No</v>
      </c>
      <c r="Y222" s="223" t="str">
        <f t="shared" si="42"/>
        <v>N/A</v>
      </c>
      <c r="Z222" s="222" t="str">
        <f t="shared" si="43"/>
        <v>No</v>
      </c>
      <c r="AA222" s="68" t="str">
        <f t="shared" si="44"/>
        <v>N/A</v>
      </c>
      <c r="AB222" s="65" t="str">
        <f t="shared" si="45"/>
        <v>No</v>
      </c>
      <c r="AC222" s="68" t="str">
        <f t="shared" si="46"/>
        <v>N/A</v>
      </c>
      <c r="AD222" s="65" t="str">
        <f t="shared" si="47"/>
        <v>No</v>
      </c>
      <c r="AE222" s="68" t="str">
        <f t="shared" si="48"/>
        <v>N/A</v>
      </c>
      <c r="AF222" s="8"/>
    </row>
    <row r="223" spans="1:32" hidden="1">
      <c r="A223" s="66" t="s">
        <v>20</v>
      </c>
      <c r="B223" s="66" t="s">
        <v>38</v>
      </c>
      <c r="C223" s="66" t="str" cm="1">
        <f t="array" ref="C223">_xlfn.IFNA(_xlfn.IFS(B223="Starter","Starters &amp; Sides",B223="Sides","Starters &amp; Sides"),B223)</f>
        <v>mains</v>
      </c>
      <c r="D223" s="71" t="s">
        <v>4024</v>
      </c>
      <c r="E223" s="79"/>
      <c r="F223" s="18"/>
      <c r="G223" s="18"/>
      <c r="H223" s="18">
        <v>19.95</v>
      </c>
      <c r="I223" s="18"/>
      <c r="J223" s="18"/>
      <c r="K223" s="18"/>
      <c r="L223" s="18"/>
      <c r="M223" s="18"/>
      <c r="N223" s="18"/>
      <c r="O223" s="377"/>
      <c r="P223" s="4"/>
      <c r="Q223" s="337"/>
      <c r="R223" s="15" t="str">
        <f t="shared" si="35"/>
        <v>No</v>
      </c>
      <c r="S223" s="15" t="str">
        <f t="shared" si="36"/>
        <v>No</v>
      </c>
      <c r="T223" s="221" t="str">
        <f t="shared" si="37"/>
        <v>No</v>
      </c>
      <c r="U223" s="223" t="str">
        <f t="shared" si="38"/>
        <v>N/A</v>
      </c>
      <c r="V223" s="221" t="str">
        <f t="shared" si="39"/>
        <v>No</v>
      </c>
      <c r="W223" s="223" t="str">
        <f t="shared" si="40"/>
        <v>N/A</v>
      </c>
      <c r="X223" s="221" t="str">
        <f t="shared" si="41"/>
        <v>No</v>
      </c>
      <c r="Y223" s="223" t="str">
        <f t="shared" si="42"/>
        <v>N/A</v>
      </c>
      <c r="Z223" s="222" t="str">
        <f t="shared" si="43"/>
        <v>No</v>
      </c>
      <c r="AA223" s="68" t="str">
        <f t="shared" si="44"/>
        <v>N/A</v>
      </c>
      <c r="AB223" s="65" t="str">
        <f t="shared" si="45"/>
        <v>No</v>
      </c>
      <c r="AC223" s="68" t="str">
        <f t="shared" si="46"/>
        <v>N/A</v>
      </c>
      <c r="AD223" s="65" t="str">
        <f t="shared" si="47"/>
        <v>No</v>
      </c>
      <c r="AE223" s="68" t="str">
        <f t="shared" si="48"/>
        <v>N/A</v>
      </c>
      <c r="AF223" s="8"/>
    </row>
    <row r="224" spans="1:32" hidden="1">
      <c r="A224" s="66" t="s">
        <v>20</v>
      </c>
      <c r="B224" s="66" t="s">
        <v>38</v>
      </c>
      <c r="C224" s="66" t="str" cm="1">
        <f t="array" ref="C224">_xlfn.IFNA(_xlfn.IFS(B224="Starter","Starters &amp; Sides",B224="Sides","Starters &amp; Sides"),B224)</f>
        <v>mains</v>
      </c>
      <c r="D224" s="159" t="s">
        <v>4025</v>
      </c>
      <c r="E224" s="79">
        <v>12.95</v>
      </c>
      <c r="F224" s="18">
        <v>15</v>
      </c>
      <c r="G224" s="18">
        <v>16</v>
      </c>
      <c r="H224" s="18">
        <v>16</v>
      </c>
      <c r="I224" s="18">
        <v>14.95</v>
      </c>
      <c r="J224" s="18">
        <v>14.95</v>
      </c>
      <c r="K224" s="18">
        <v>15.95</v>
      </c>
      <c r="L224" s="18">
        <v>15.95</v>
      </c>
      <c r="M224" s="18">
        <v>18.25</v>
      </c>
      <c r="N224" s="18">
        <v>18.25</v>
      </c>
      <c r="O224" s="377">
        <v>18.25</v>
      </c>
      <c r="P224" s="4">
        <v>18</v>
      </c>
      <c r="Q224" s="337">
        <v>19</v>
      </c>
      <c r="R224" s="15" t="str">
        <f t="shared" si="35"/>
        <v>Yes</v>
      </c>
      <c r="S224" s="15" t="str">
        <f t="shared" si="36"/>
        <v>No</v>
      </c>
      <c r="T224" s="221" t="str">
        <f t="shared" si="37"/>
        <v>Yes</v>
      </c>
      <c r="U224" s="223">
        <f t="shared" si="38"/>
        <v>5.555555555555558E-2</v>
      </c>
      <c r="V224" s="221" t="str">
        <f t="shared" si="39"/>
        <v>Yes</v>
      </c>
      <c r="W224" s="223">
        <f t="shared" si="40"/>
        <v>4.1095890410958846E-2</v>
      </c>
      <c r="X224" s="221" t="str">
        <f t="shared" si="41"/>
        <v>Yes</v>
      </c>
      <c r="Y224" s="223">
        <f t="shared" si="42"/>
        <v>4.1095890410958846E-2</v>
      </c>
      <c r="Z224" s="222" t="str">
        <f t="shared" si="43"/>
        <v>Yes</v>
      </c>
      <c r="AA224" s="68">
        <f t="shared" si="44"/>
        <v>4.1095890410958846E-2</v>
      </c>
      <c r="AB224" s="65" t="str">
        <f t="shared" si="45"/>
        <v>Yes</v>
      </c>
      <c r="AC224" s="68">
        <f t="shared" si="46"/>
        <v>0.19122257053291536</v>
      </c>
      <c r="AD224" s="65" t="str">
        <f t="shared" si="47"/>
        <v>Yes</v>
      </c>
      <c r="AE224" s="68">
        <f t="shared" si="48"/>
        <v>0.46718146718146736</v>
      </c>
      <c r="AF224" s="8"/>
    </row>
    <row r="225" spans="1:32" hidden="1">
      <c r="A225" s="66" t="s">
        <v>20</v>
      </c>
      <c r="B225" s="66" t="s">
        <v>38</v>
      </c>
      <c r="C225" s="66" t="str" cm="1">
        <f t="array" ref="C225">_xlfn.IFNA(_xlfn.IFS(B225="Starter","Starters &amp; Sides",B225="Sides","Starters &amp; Sides"),B225)</f>
        <v>mains</v>
      </c>
      <c r="D225" s="71" t="s">
        <v>4026</v>
      </c>
      <c r="E225" s="79">
        <v>11.95</v>
      </c>
      <c r="F225" s="18">
        <v>13.5</v>
      </c>
      <c r="G225" s="18">
        <v>14.5</v>
      </c>
      <c r="H225" s="18">
        <v>0</v>
      </c>
      <c r="I225" s="18"/>
      <c r="J225" s="18"/>
      <c r="K225" s="18"/>
      <c r="L225" s="18"/>
      <c r="M225" s="18"/>
      <c r="N225" s="18"/>
      <c r="O225" s="377"/>
      <c r="P225" s="4"/>
      <c r="Q225" s="337"/>
      <c r="R225" s="15" t="str">
        <f t="shared" si="35"/>
        <v>No</v>
      </c>
      <c r="S225" s="15" t="str">
        <f t="shared" si="36"/>
        <v>No</v>
      </c>
      <c r="T225" s="221" t="str">
        <f t="shared" si="37"/>
        <v>No</v>
      </c>
      <c r="U225" s="223" t="str">
        <f t="shared" si="38"/>
        <v>N/A</v>
      </c>
      <c r="V225" s="221" t="str">
        <f t="shared" si="39"/>
        <v>No</v>
      </c>
      <c r="W225" s="223" t="str">
        <f t="shared" si="40"/>
        <v>N/A</v>
      </c>
      <c r="X225" s="221" t="str">
        <f t="shared" si="41"/>
        <v>No</v>
      </c>
      <c r="Y225" s="223" t="str">
        <f t="shared" si="42"/>
        <v>N/A</v>
      </c>
      <c r="Z225" s="222" t="str">
        <f t="shared" si="43"/>
        <v>No</v>
      </c>
      <c r="AA225" s="68" t="str">
        <f t="shared" si="44"/>
        <v>N/A</v>
      </c>
      <c r="AB225" s="65" t="str">
        <f t="shared" si="45"/>
        <v>No</v>
      </c>
      <c r="AC225" s="68" t="str">
        <f t="shared" si="46"/>
        <v>N/A</v>
      </c>
      <c r="AD225" s="65" t="str">
        <f t="shared" si="47"/>
        <v>No</v>
      </c>
      <c r="AE225" s="68" t="str">
        <f t="shared" si="48"/>
        <v>N/A</v>
      </c>
      <c r="AF225" s="8"/>
    </row>
    <row r="226" spans="1:32" hidden="1">
      <c r="A226" s="66" t="s">
        <v>20</v>
      </c>
      <c r="B226" s="66" t="s">
        <v>38</v>
      </c>
      <c r="C226" s="66" t="str" cm="1">
        <f t="array" ref="C226">_xlfn.IFNA(_xlfn.IFS(B226="Starter","Starters &amp; Sides",B226="Sides","Starters &amp; Sides"),B226)</f>
        <v>mains</v>
      </c>
      <c r="D226" s="71" t="s">
        <v>4027</v>
      </c>
      <c r="E226" s="79"/>
      <c r="F226" s="18"/>
      <c r="G226" s="18"/>
      <c r="H226" s="18">
        <v>15.5</v>
      </c>
      <c r="I226" s="18">
        <v>15.95</v>
      </c>
      <c r="J226" s="18">
        <v>15.95</v>
      </c>
      <c r="K226" s="15">
        <v>15.95</v>
      </c>
      <c r="L226" s="4">
        <v>15.95</v>
      </c>
      <c r="M226" s="4"/>
      <c r="N226" s="4"/>
      <c r="O226" s="15"/>
      <c r="P226" s="4"/>
      <c r="Q226" s="337"/>
      <c r="R226" s="15" t="str">
        <f t="shared" si="35"/>
        <v>No</v>
      </c>
      <c r="S226" s="15" t="str">
        <f t="shared" si="36"/>
        <v>No</v>
      </c>
      <c r="T226" s="221" t="str">
        <f t="shared" si="37"/>
        <v>No</v>
      </c>
      <c r="U226" s="223" t="str">
        <f t="shared" si="38"/>
        <v>N/A</v>
      </c>
      <c r="V226" s="221" t="str">
        <f t="shared" si="39"/>
        <v>No</v>
      </c>
      <c r="W226" s="223" t="str">
        <f t="shared" si="40"/>
        <v>N/A</v>
      </c>
      <c r="X226" s="221" t="str">
        <f t="shared" si="41"/>
        <v>No</v>
      </c>
      <c r="Y226" s="223" t="str">
        <f t="shared" si="42"/>
        <v>N/A</v>
      </c>
      <c r="Z226" s="222" t="str">
        <f t="shared" si="43"/>
        <v>No</v>
      </c>
      <c r="AA226" s="68" t="str">
        <f t="shared" si="44"/>
        <v>N/A</v>
      </c>
      <c r="AB226" s="65" t="str">
        <f t="shared" si="45"/>
        <v>No</v>
      </c>
      <c r="AC226" s="68" t="str">
        <f t="shared" si="46"/>
        <v>N/A</v>
      </c>
      <c r="AD226" s="65" t="str">
        <f t="shared" si="47"/>
        <v>No</v>
      </c>
      <c r="AE226" s="68" t="str">
        <f t="shared" si="48"/>
        <v>N/A</v>
      </c>
      <c r="AF226" s="8"/>
    </row>
    <row r="227" spans="1:32" hidden="1">
      <c r="A227" s="66" t="s">
        <v>20</v>
      </c>
      <c r="B227" s="66" t="s">
        <v>38</v>
      </c>
      <c r="C227" s="66" t="str" cm="1">
        <f t="array" ref="C227">_xlfn.IFNA(_xlfn.IFS(B227="Starter","Starters &amp; Sides",B227="Sides","Starters &amp; Sides"),B227)</f>
        <v>mains</v>
      </c>
      <c r="D227" s="159" t="s">
        <v>4028</v>
      </c>
      <c r="E227" s="79"/>
      <c r="F227" s="18"/>
      <c r="G227" s="18"/>
      <c r="H227" s="18"/>
      <c r="I227" s="18"/>
      <c r="J227" s="18"/>
      <c r="K227" s="15"/>
      <c r="L227" s="4"/>
      <c r="M227" s="4">
        <v>17.5</v>
      </c>
      <c r="N227" s="4">
        <v>17.5</v>
      </c>
      <c r="O227" s="15">
        <v>17.5</v>
      </c>
      <c r="P227" s="4"/>
      <c r="Q227" s="337"/>
      <c r="R227" s="15" t="str">
        <f t="shared" si="35"/>
        <v>No</v>
      </c>
      <c r="S227" s="15" t="str">
        <f t="shared" si="36"/>
        <v>No</v>
      </c>
      <c r="T227" s="221" t="str">
        <f t="shared" si="37"/>
        <v>No</v>
      </c>
      <c r="U227" s="223" t="str">
        <f t="shared" si="38"/>
        <v>N/A</v>
      </c>
      <c r="V227" s="221" t="str">
        <f t="shared" si="39"/>
        <v>No</v>
      </c>
      <c r="W227" s="223" t="str">
        <f t="shared" si="40"/>
        <v>N/A</v>
      </c>
      <c r="X227" s="221" t="str">
        <f t="shared" si="41"/>
        <v>No</v>
      </c>
      <c r="Y227" s="223" t="str">
        <f t="shared" si="42"/>
        <v>N/A</v>
      </c>
      <c r="Z227" s="222" t="str">
        <f t="shared" si="43"/>
        <v>No</v>
      </c>
      <c r="AA227" s="68" t="str">
        <f t="shared" si="44"/>
        <v>N/A</v>
      </c>
      <c r="AB227" s="65" t="str">
        <f t="shared" si="45"/>
        <v>No</v>
      </c>
      <c r="AC227" s="68" t="str">
        <f t="shared" si="46"/>
        <v>N/A</v>
      </c>
      <c r="AD227" s="65" t="str">
        <f t="shared" si="47"/>
        <v>No</v>
      </c>
      <c r="AE227" s="68" t="str">
        <f t="shared" si="48"/>
        <v>N/A</v>
      </c>
      <c r="AF227" s="8"/>
    </row>
    <row r="228" spans="1:32" hidden="1">
      <c r="A228" s="66" t="s">
        <v>20</v>
      </c>
      <c r="B228" s="66" t="s">
        <v>38</v>
      </c>
      <c r="C228" s="66" t="str" cm="1">
        <f t="array" ref="C228">_xlfn.IFNA(_xlfn.IFS(B228="Starter","Starters &amp; Sides",B228="Sides","Starters &amp; Sides"),B228)</f>
        <v>mains</v>
      </c>
      <c r="D228" s="159" t="s">
        <v>4029</v>
      </c>
      <c r="E228" s="79"/>
      <c r="F228" s="18"/>
      <c r="G228" s="18"/>
      <c r="H228" s="18"/>
      <c r="I228" s="18"/>
      <c r="J228" s="18"/>
      <c r="K228" s="15"/>
      <c r="L228" s="4"/>
      <c r="M228" s="4">
        <v>17.5</v>
      </c>
      <c r="N228" s="4">
        <v>17.5</v>
      </c>
      <c r="O228" s="15">
        <v>17.5</v>
      </c>
      <c r="P228" s="4">
        <v>18.5</v>
      </c>
      <c r="Q228" s="337">
        <v>19.5</v>
      </c>
      <c r="R228" s="15" t="str">
        <f t="shared" si="35"/>
        <v>Yes</v>
      </c>
      <c r="S228" s="15" t="str">
        <f t="shared" si="36"/>
        <v>No</v>
      </c>
      <c r="T228" s="221" t="str">
        <f t="shared" si="37"/>
        <v>Yes</v>
      </c>
      <c r="U228" s="223">
        <f t="shared" si="38"/>
        <v>5.4054054054053946E-2</v>
      </c>
      <c r="V228" s="221" t="str">
        <f t="shared" si="39"/>
        <v>Yes</v>
      </c>
      <c r="W228" s="223">
        <f t="shared" si="40"/>
        <v>0.11428571428571432</v>
      </c>
      <c r="X228" s="221" t="str">
        <f t="shared" si="41"/>
        <v>Yes</v>
      </c>
      <c r="Y228" s="223">
        <f t="shared" si="42"/>
        <v>0.11428571428571432</v>
      </c>
      <c r="Z228" s="222" t="str">
        <f t="shared" si="43"/>
        <v>Yes</v>
      </c>
      <c r="AA228" s="68">
        <f t="shared" si="44"/>
        <v>0.11428571428571432</v>
      </c>
      <c r="AB228" s="65" t="str">
        <f t="shared" si="45"/>
        <v>No</v>
      </c>
      <c r="AC228" s="68" t="str">
        <f t="shared" si="46"/>
        <v>N/A</v>
      </c>
      <c r="AD228" s="65" t="str">
        <f t="shared" si="47"/>
        <v>No</v>
      </c>
      <c r="AE228" s="68" t="str">
        <f t="shared" si="48"/>
        <v>N/A</v>
      </c>
      <c r="AF228" s="8"/>
    </row>
    <row r="229" spans="1:32" hidden="1">
      <c r="A229" s="66" t="s">
        <v>20</v>
      </c>
      <c r="B229" s="66" t="s">
        <v>38</v>
      </c>
      <c r="C229" s="66" t="str" cm="1">
        <f t="array" ref="C229">_xlfn.IFNA(_xlfn.IFS(B229="Starter","Starters &amp; Sides",B229="Sides","Starters &amp; Sides"),B229)</f>
        <v>mains</v>
      </c>
      <c r="D229" s="159" t="s">
        <v>4030</v>
      </c>
      <c r="E229" s="79"/>
      <c r="F229" s="18"/>
      <c r="G229" s="18"/>
      <c r="H229" s="18"/>
      <c r="I229" s="18"/>
      <c r="J229" s="18"/>
      <c r="K229" s="15"/>
      <c r="L229" s="4"/>
      <c r="M229" s="4">
        <v>15</v>
      </c>
      <c r="N229" s="4">
        <v>15</v>
      </c>
      <c r="O229" s="15">
        <v>15</v>
      </c>
      <c r="P229" s="4">
        <v>15.25</v>
      </c>
      <c r="Q229" s="337">
        <v>15.95</v>
      </c>
      <c r="R229" s="15" t="str">
        <f t="shared" si="35"/>
        <v>Yes</v>
      </c>
      <c r="S229" s="15" t="str">
        <f t="shared" si="36"/>
        <v>No</v>
      </c>
      <c r="T229" s="221" t="str">
        <f t="shared" si="37"/>
        <v>Yes</v>
      </c>
      <c r="U229" s="223">
        <f t="shared" si="38"/>
        <v>4.5901639344262168E-2</v>
      </c>
      <c r="V229" s="221" t="str">
        <f t="shared" si="39"/>
        <v>Yes</v>
      </c>
      <c r="W229" s="223">
        <f t="shared" si="40"/>
        <v>6.3333333333333242E-2</v>
      </c>
      <c r="X229" s="221" t="str">
        <f t="shared" si="41"/>
        <v>Yes</v>
      </c>
      <c r="Y229" s="223">
        <f t="shared" si="42"/>
        <v>6.3333333333333242E-2</v>
      </c>
      <c r="Z229" s="222" t="str">
        <f t="shared" si="43"/>
        <v>Yes</v>
      </c>
      <c r="AA229" s="68">
        <f t="shared" si="44"/>
        <v>6.3333333333333242E-2</v>
      </c>
      <c r="AB229" s="65" t="str">
        <f t="shared" si="45"/>
        <v>No</v>
      </c>
      <c r="AC229" s="68" t="str">
        <f t="shared" si="46"/>
        <v>N/A</v>
      </c>
      <c r="AD229" s="65" t="str">
        <f t="shared" si="47"/>
        <v>No</v>
      </c>
      <c r="AE229" s="68" t="str">
        <f t="shared" si="48"/>
        <v>N/A</v>
      </c>
      <c r="AF229" s="8"/>
    </row>
    <row r="230" spans="1:32" hidden="1">
      <c r="A230" s="66" t="s">
        <v>20</v>
      </c>
      <c r="B230" s="66" t="s">
        <v>38</v>
      </c>
      <c r="C230" s="66" t="str" cm="1">
        <f t="array" ref="C230">_xlfn.IFNA(_xlfn.IFS(B230="Starter","Starters &amp; Sides",B230="Sides","Starters &amp; Sides"),B230)</f>
        <v>mains</v>
      </c>
      <c r="D230" s="159" t="s">
        <v>4031</v>
      </c>
      <c r="E230" s="79"/>
      <c r="F230" s="18"/>
      <c r="G230" s="18"/>
      <c r="H230" s="18"/>
      <c r="I230" s="18"/>
      <c r="J230" s="18"/>
      <c r="K230" s="15"/>
      <c r="L230" s="4"/>
      <c r="M230" s="4">
        <v>20.95</v>
      </c>
      <c r="N230" s="4">
        <v>20.95</v>
      </c>
      <c r="O230" s="15">
        <v>20.95</v>
      </c>
      <c r="P230" s="4">
        <v>21.5</v>
      </c>
      <c r="Q230" s="337">
        <v>22.5</v>
      </c>
      <c r="R230" s="15" t="str">
        <f t="shared" si="35"/>
        <v>Yes</v>
      </c>
      <c r="S230" s="15" t="str">
        <f t="shared" si="36"/>
        <v>No</v>
      </c>
      <c r="T230" s="221" t="str">
        <f t="shared" si="37"/>
        <v>Yes</v>
      </c>
      <c r="U230" s="223">
        <f t="shared" si="38"/>
        <v>4.6511627906976827E-2</v>
      </c>
      <c r="V230" s="221" t="str">
        <f t="shared" si="39"/>
        <v>Yes</v>
      </c>
      <c r="W230" s="223">
        <f t="shared" si="40"/>
        <v>7.398568019093088E-2</v>
      </c>
      <c r="X230" s="221" t="str">
        <f t="shared" si="41"/>
        <v>Yes</v>
      </c>
      <c r="Y230" s="223">
        <f t="shared" si="42"/>
        <v>7.398568019093088E-2</v>
      </c>
      <c r="Z230" s="222" t="str">
        <f t="shared" si="43"/>
        <v>Yes</v>
      </c>
      <c r="AA230" s="68">
        <f t="shared" si="44"/>
        <v>7.398568019093088E-2</v>
      </c>
      <c r="AB230" s="65" t="str">
        <f t="shared" si="45"/>
        <v>No</v>
      </c>
      <c r="AC230" s="68" t="str">
        <f t="shared" si="46"/>
        <v>N/A</v>
      </c>
      <c r="AD230" s="65" t="str">
        <f t="shared" si="47"/>
        <v>No</v>
      </c>
      <c r="AE230" s="68" t="str">
        <f t="shared" si="48"/>
        <v>N/A</v>
      </c>
      <c r="AF230" s="8"/>
    </row>
    <row r="231" spans="1:32" hidden="1">
      <c r="A231" s="66" t="s">
        <v>20</v>
      </c>
      <c r="B231" s="66" t="s">
        <v>38</v>
      </c>
      <c r="C231" s="66" t="str" cm="1">
        <f t="array" ref="C231">_xlfn.IFNA(_xlfn.IFS(B231="Starter","Starters &amp; Sides",B231="Sides","Starters &amp; Sides"),B231)</f>
        <v>mains</v>
      </c>
      <c r="D231" s="159" t="s">
        <v>336</v>
      </c>
      <c r="E231" s="79">
        <v>9.9499999999999993</v>
      </c>
      <c r="F231" s="18">
        <v>13.95</v>
      </c>
      <c r="G231" s="18">
        <v>13.95</v>
      </c>
      <c r="H231" s="18">
        <v>13.95</v>
      </c>
      <c r="I231" s="18">
        <v>14.25</v>
      </c>
      <c r="J231" s="18">
        <v>14.25</v>
      </c>
      <c r="K231" s="15">
        <v>14.95</v>
      </c>
      <c r="L231" s="4">
        <v>14.95</v>
      </c>
      <c r="M231" s="4">
        <v>15.95</v>
      </c>
      <c r="N231" s="4">
        <v>15.95</v>
      </c>
      <c r="O231" s="15">
        <v>15.95</v>
      </c>
      <c r="P231" s="4">
        <v>16.5</v>
      </c>
      <c r="Q231" s="337">
        <v>18.25</v>
      </c>
      <c r="R231" s="15" t="str">
        <f t="shared" si="35"/>
        <v>Yes</v>
      </c>
      <c r="S231" s="15" t="str">
        <f t="shared" si="36"/>
        <v>No</v>
      </c>
      <c r="T231" s="221" t="str">
        <f t="shared" si="37"/>
        <v>Yes</v>
      </c>
      <c r="U231" s="223">
        <f t="shared" si="38"/>
        <v>0.10606060606060597</v>
      </c>
      <c r="V231" s="221" t="str">
        <f t="shared" si="39"/>
        <v>Yes</v>
      </c>
      <c r="W231" s="223">
        <f t="shared" si="40"/>
        <v>0.14420062695924774</v>
      </c>
      <c r="X231" s="221" t="str">
        <f t="shared" si="41"/>
        <v>Yes</v>
      </c>
      <c r="Y231" s="223">
        <f t="shared" si="42"/>
        <v>0.14420062695924774</v>
      </c>
      <c r="Z231" s="222" t="str">
        <f t="shared" si="43"/>
        <v>Yes</v>
      </c>
      <c r="AA231" s="68">
        <f t="shared" si="44"/>
        <v>0.14420062695924774</v>
      </c>
      <c r="AB231" s="65" t="str">
        <f t="shared" si="45"/>
        <v>Yes</v>
      </c>
      <c r="AC231" s="68">
        <f t="shared" si="46"/>
        <v>0.22073578595317733</v>
      </c>
      <c r="AD231" s="65" t="str">
        <f t="shared" si="47"/>
        <v>Yes</v>
      </c>
      <c r="AE231" s="68">
        <f t="shared" si="48"/>
        <v>0.83417085427135684</v>
      </c>
      <c r="AF231" s="8"/>
    </row>
    <row r="232" spans="1:32" hidden="1">
      <c r="A232" s="66" t="s">
        <v>20</v>
      </c>
      <c r="B232" s="66" t="s">
        <v>38</v>
      </c>
      <c r="C232" s="66" t="str" cm="1">
        <f t="array" ref="C232">_xlfn.IFNA(_xlfn.IFS(B232="Starter","Starters &amp; Sides",B232="Sides","Starters &amp; Sides"),B232)</f>
        <v>mains</v>
      </c>
      <c r="D232" s="159" t="s">
        <v>4032</v>
      </c>
      <c r="E232" s="79">
        <v>12.5</v>
      </c>
      <c r="F232" s="18">
        <v>13.5</v>
      </c>
      <c r="G232" s="18">
        <v>13.5</v>
      </c>
      <c r="H232" s="18">
        <v>13.5</v>
      </c>
      <c r="I232" s="18">
        <v>14.25</v>
      </c>
      <c r="J232" s="18">
        <v>14.25</v>
      </c>
      <c r="K232" s="15">
        <v>14.95</v>
      </c>
      <c r="L232" s="4">
        <v>14.95</v>
      </c>
      <c r="M232" s="4">
        <v>16.5</v>
      </c>
      <c r="N232" s="4">
        <v>16.5</v>
      </c>
      <c r="O232" s="15">
        <v>16.5</v>
      </c>
      <c r="P232" s="4">
        <v>16.5</v>
      </c>
      <c r="Q232" s="337">
        <v>18.25</v>
      </c>
      <c r="R232" s="15" t="str">
        <f t="shared" si="35"/>
        <v>Yes</v>
      </c>
      <c r="S232" s="15" t="str">
        <f t="shared" si="36"/>
        <v>No</v>
      </c>
      <c r="T232" s="221" t="str">
        <f t="shared" si="37"/>
        <v>Yes</v>
      </c>
      <c r="U232" s="223">
        <f t="shared" si="38"/>
        <v>0.10606060606060597</v>
      </c>
      <c r="V232" s="221" t="str">
        <f t="shared" si="39"/>
        <v>Yes</v>
      </c>
      <c r="W232" s="223">
        <f t="shared" si="40"/>
        <v>0.10606060606060597</v>
      </c>
      <c r="X232" s="221" t="str">
        <f t="shared" si="41"/>
        <v>Yes</v>
      </c>
      <c r="Y232" s="223">
        <f t="shared" si="42"/>
        <v>0.10606060606060597</v>
      </c>
      <c r="Z232" s="222" t="str">
        <f t="shared" si="43"/>
        <v>Yes</v>
      </c>
      <c r="AA232" s="68">
        <f t="shared" si="44"/>
        <v>0.10606060606060597</v>
      </c>
      <c r="AB232" s="65" t="str">
        <f t="shared" si="45"/>
        <v>Yes</v>
      </c>
      <c r="AC232" s="68">
        <f t="shared" si="46"/>
        <v>0.22073578595317733</v>
      </c>
      <c r="AD232" s="65" t="str">
        <f t="shared" si="47"/>
        <v>Yes</v>
      </c>
      <c r="AE232" s="68">
        <f t="shared" si="48"/>
        <v>0.45999999999999996</v>
      </c>
      <c r="AF232" s="8"/>
    </row>
    <row r="233" spans="1:32" hidden="1">
      <c r="A233" s="66" t="s">
        <v>20</v>
      </c>
      <c r="B233" s="66" t="s">
        <v>38</v>
      </c>
      <c r="C233" s="66" t="str" cm="1">
        <f t="array" ref="C233">_xlfn.IFNA(_xlfn.IFS(B233="Starter","Starters &amp; Sides",B233="Sides","Starters &amp; Sides"),B233)</f>
        <v>mains</v>
      </c>
      <c r="D233" s="71" t="s">
        <v>4033</v>
      </c>
      <c r="E233" s="79"/>
      <c r="F233" s="18"/>
      <c r="G233" s="18"/>
      <c r="H233" s="18"/>
      <c r="I233" s="18"/>
      <c r="J233" s="18"/>
      <c r="K233" s="15">
        <v>18.5</v>
      </c>
      <c r="L233" s="4">
        <v>18.5</v>
      </c>
      <c r="M233" s="4"/>
      <c r="N233" s="4"/>
      <c r="O233" s="15"/>
      <c r="P233" s="4"/>
      <c r="Q233" s="337"/>
      <c r="R233" s="15" t="str">
        <f t="shared" si="35"/>
        <v>No</v>
      </c>
      <c r="S233" s="15" t="str">
        <f t="shared" si="36"/>
        <v>No</v>
      </c>
      <c r="T233" s="221" t="str">
        <f t="shared" si="37"/>
        <v>No</v>
      </c>
      <c r="U233" s="223" t="str">
        <f t="shared" si="38"/>
        <v>N/A</v>
      </c>
      <c r="V233" s="221" t="str">
        <f t="shared" si="39"/>
        <v>No</v>
      </c>
      <c r="W233" s="223" t="str">
        <f t="shared" si="40"/>
        <v>N/A</v>
      </c>
      <c r="X233" s="221" t="str">
        <f t="shared" si="41"/>
        <v>No</v>
      </c>
      <c r="Y233" s="223" t="str">
        <f t="shared" si="42"/>
        <v>N/A</v>
      </c>
      <c r="Z233" s="222" t="str">
        <f t="shared" si="43"/>
        <v>No</v>
      </c>
      <c r="AA233" s="68" t="str">
        <f t="shared" si="44"/>
        <v>N/A</v>
      </c>
      <c r="AB233" s="65" t="str">
        <f t="shared" si="45"/>
        <v>No</v>
      </c>
      <c r="AC233" s="68" t="str">
        <f t="shared" si="46"/>
        <v>N/A</v>
      </c>
      <c r="AD233" s="65" t="str">
        <f t="shared" si="47"/>
        <v>No</v>
      </c>
      <c r="AE233" s="68" t="str">
        <f t="shared" si="48"/>
        <v>N/A</v>
      </c>
      <c r="AF233" s="8"/>
    </row>
    <row r="234" spans="1:32" hidden="1">
      <c r="A234" s="66" t="s">
        <v>20</v>
      </c>
      <c r="B234" s="66" t="s">
        <v>38</v>
      </c>
      <c r="C234" s="66" t="str" cm="1">
        <f t="array" ref="C234">_xlfn.IFNA(_xlfn.IFS(B234="Starter","Starters &amp; Sides",B234="Sides","Starters &amp; Sides"),B234)</f>
        <v>mains</v>
      </c>
      <c r="D234" s="71" t="s">
        <v>4034</v>
      </c>
      <c r="E234" s="79"/>
      <c r="F234" s="18"/>
      <c r="G234" s="18"/>
      <c r="H234" s="18"/>
      <c r="I234" s="18">
        <v>14.5</v>
      </c>
      <c r="J234" s="18">
        <v>14.5</v>
      </c>
      <c r="K234" s="15"/>
      <c r="L234" s="4"/>
      <c r="M234" s="4"/>
      <c r="N234" s="4"/>
      <c r="O234" s="15"/>
      <c r="P234" s="4"/>
      <c r="Q234" s="337"/>
      <c r="R234" s="15" t="str">
        <f t="shared" si="35"/>
        <v>No</v>
      </c>
      <c r="S234" s="15" t="str">
        <f t="shared" si="36"/>
        <v>No</v>
      </c>
      <c r="T234" s="221" t="str">
        <f t="shared" si="37"/>
        <v>No</v>
      </c>
      <c r="U234" s="223" t="str">
        <f t="shared" si="38"/>
        <v>N/A</v>
      </c>
      <c r="V234" s="221" t="str">
        <f t="shared" si="39"/>
        <v>No</v>
      </c>
      <c r="W234" s="223" t="str">
        <f t="shared" si="40"/>
        <v>N/A</v>
      </c>
      <c r="X234" s="221" t="str">
        <f t="shared" si="41"/>
        <v>No</v>
      </c>
      <c r="Y234" s="223" t="str">
        <f t="shared" si="42"/>
        <v>N/A</v>
      </c>
      <c r="Z234" s="222" t="str">
        <f t="shared" si="43"/>
        <v>No</v>
      </c>
      <c r="AA234" s="68" t="str">
        <f t="shared" si="44"/>
        <v>N/A</v>
      </c>
      <c r="AB234" s="65" t="str">
        <f t="shared" si="45"/>
        <v>No</v>
      </c>
      <c r="AC234" s="68" t="str">
        <f t="shared" si="46"/>
        <v>N/A</v>
      </c>
      <c r="AD234" s="65" t="str">
        <f t="shared" si="47"/>
        <v>No</v>
      </c>
      <c r="AE234" s="68" t="str">
        <f t="shared" si="48"/>
        <v>N/A</v>
      </c>
      <c r="AF234" s="8"/>
    </row>
    <row r="235" spans="1:32" hidden="1">
      <c r="A235" s="66" t="s">
        <v>20</v>
      </c>
      <c r="B235" s="66" t="s">
        <v>38</v>
      </c>
      <c r="C235" s="66" t="str" cm="1">
        <f t="array" ref="C235">_xlfn.IFNA(_xlfn.IFS(B235="Starter","Starters &amp; Sides",B235="Sides","Starters &amp; Sides"),B235)</f>
        <v>mains</v>
      </c>
      <c r="D235" s="71" t="s">
        <v>4035</v>
      </c>
      <c r="E235" s="79"/>
      <c r="F235" s="18"/>
      <c r="G235" s="18"/>
      <c r="H235" s="18"/>
      <c r="I235" s="18">
        <v>14.95</v>
      </c>
      <c r="J235" s="18">
        <v>14.95</v>
      </c>
      <c r="K235" s="15"/>
      <c r="L235" s="4"/>
      <c r="M235" s="4"/>
      <c r="N235" s="4"/>
      <c r="O235" s="15"/>
      <c r="P235" s="4"/>
      <c r="Q235" s="337"/>
      <c r="R235" s="15" t="str">
        <f t="shared" si="35"/>
        <v>No</v>
      </c>
      <c r="S235" s="15" t="str">
        <f t="shared" si="36"/>
        <v>No</v>
      </c>
      <c r="T235" s="221" t="str">
        <f t="shared" si="37"/>
        <v>No</v>
      </c>
      <c r="U235" s="223" t="str">
        <f t="shared" si="38"/>
        <v>N/A</v>
      </c>
      <c r="V235" s="221" t="str">
        <f t="shared" si="39"/>
        <v>No</v>
      </c>
      <c r="W235" s="223" t="str">
        <f t="shared" si="40"/>
        <v>N/A</v>
      </c>
      <c r="X235" s="221" t="str">
        <f t="shared" si="41"/>
        <v>No</v>
      </c>
      <c r="Y235" s="223" t="str">
        <f t="shared" si="42"/>
        <v>N/A</v>
      </c>
      <c r="Z235" s="222" t="str">
        <f t="shared" si="43"/>
        <v>No</v>
      </c>
      <c r="AA235" s="68" t="str">
        <f t="shared" si="44"/>
        <v>N/A</v>
      </c>
      <c r="AB235" s="65" t="str">
        <f t="shared" si="45"/>
        <v>No</v>
      </c>
      <c r="AC235" s="68" t="str">
        <f t="shared" si="46"/>
        <v>N/A</v>
      </c>
      <c r="AD235" s="65" t="str">
        <f t="shared" si="47"/>
        <v>No</v>
      </c>
      <c r="AE235" s="68" t="str">
        <f t="shared" si="48"/>
        <v>N/A</v>
      </c>
      <c r="AF235" s="8"/>
    </row>
    <row r="236" spans="1:32" ht="15" hidden="1" customHeight="1">
      <c r="A236" s="66" t="s">
        <v>20</v>
      </c>
      <c r="B236" s="66" t="s">
        <v>38</v>
      </c>
      <c r="C236" s="66" t="str" cm="1">
        <f t="array" ref="C236">_xlfn.IFNA(_xlfn.IFS(B236="Starter","Starters &amp; Sides",B236="Sides","Starters &amp; Sides"),B236)</f>
        <v>mains</v>
      </c>
      <c r="D236" s="71" t="s">
        <v>4036</v>
      </c>
      <c r="E236" s="79">
        <v>15.5</v>
      </c>
      <c r="F236" s="18">
        <v>16.5</v>
      </c>
      <c r="G236" s="18">
        <v>17.5</v>
      </c>
      <c r="H236" s="18">
        <v>17.5</v>
      </c>
      <c r="I236" s="18">
        <v>17.5</v>
      </c>
      <c r="J236" s="18">
        <v>17.5</v>
      </c>
      <c r="K236" s="15">
        <v>17.95</v>
      </c>
      <c r="L236" s="4">
        <v>17.95</v>
      </c>
      <c r="M236" s="4">
        <v>19.95</v>
      </c>
      <c r="N236" s="4">
        <v>19.95</v>
      </c>
      <c r="O236" s="15">
        <v>19.95</v>
      </c>
      <c r="P236" s="4">
        <v>19.95</v>
      </c>
      <c r="Q236" s="337">
        <v>20.95</v>
      </c>
      <c r="R236" s="15" t="str">
        <f t="shared" si="35"/>
        <v>Yes</v>
      </c>
      <c r="S236" s="15" t="str">
        <f t="shared" si="36"/>
        <v>No</v>
      </c>
      <c r="T236" s="221" t="str">
        <f t="shared" si="37"/>
        <v>Yes</v>
      </c>
      <c r="U236" s="223">
        <f t="shared" si="38"/>
        <v>5.0125313283208017E-2</v>
      </c>
      <c r="V236" s="221" t="str">
        <f t="shared" si="39"/>
        <v>Yes</v>
      </c>
      <c r="W236" s="223">
        <f t="shared" si="40"/>
        <v>5.0125313283208017E-2</v>
      </c>
      <c r="X236" s="221" t="str">
        <f t="shared" si="41"/>
        <v>Yes</v>
      </c>
      <c r="Y236" s="223">
        <f t="shared" si="42"/>
        <v>5.0125313283208017E-2</v>
      </c>
      <c r="Z236" s="222" t="str">
        <f t="shared" si="43"/>
        <v>Yes</v>
      </c>
      <c r="AA236" s="68">
        <f t="shared" si="44"/>
        <v>5.0125313283208017E-2</v>
      </c>
      <c r="AB236" s="65" t="str">
        <f t="shared" si="45"/>
        <v>Yes</v>
      </c>
      <c r="AC236" s="68">
        <f t="shared" si="46"/>
        <v>0.16713091922005563</v>
      </c>
      <c r="AD236" s="65" t="str">
        <f t="shared" si="47"/>
        <v>Yes</v>
      </c>
      <c r="AE236" s="68">
        <f t="shared" si="48"/>
        <v>0.35161290322580641</v>
      </c>
      <c r="AF236" s="8"/>
    </row>
    <row r="237" spans="1:32" hidden="1">
      <c r="A237" s="66" t="s">
        <v>20</v>
      </c>
      <c r="B237" s="66" t="s">
        <v>38</v>
      </c>
      <c r="C237" s="66" t="str" cm="1">
        <f t="array" ref="C237">_xlfn.IFNA(_xlfn.IFS(B237="Starter","Starters &amp; Sides",B237="Sides","Starters &amp; Sides"),B237)</f>
        <v>mains</v>
      </c>
      <c r="D237" s="71" t="s">
        <v>4037</v>
      </c>
      <c r="E237" s="79"/>
      <c r="F237" s="18"/>
      <c r="G237" s="18"/>
      <c r="H237" s="18"/>
      <c r="I237" s="18"/>
      <c r="J237" s="18"/>
      <c r="K237" s="15">
        <v>15.75</v>
      </c>
      <c r="L237" s="4">
        <v>15.75</v>
      </c>
      <c r="M237" s="4"/>
      <c r="N237" s="4"/>
      <c r="O237" s="15"/>
      <c r="P237" s="4"/>
      <c r="Q237" s="337"/>
      <c r="R237" s="15" t="str">
        <f t="shared" si="35"/>
        <v>No</v>
      </c>
      <c r="S237" s="15" t="str">
        <f t="shared" si="36"/>
        <v>No</v>
      </c>
      <c r="T237" s="221" t="str">
        <f t="shared" si="37"/>
        <v>No</v>
      </c>
      <c r="U237" s="223" t="str">
        <f t="shared" si="38"/>
        <v>N/A</v>
      </c>
      <c r="V237" s="221" t="str">
        <f t="shared" si="39"/>
        <v>No</v>
      </c>
      <c r="W237" s="223" t="str">
        <f t="shared" si="40"/>
        <v>N/A</v>
      </c>
      <c r="X237" s="221" t="str">
        <f t="shared" si="41"/>
        <v>No</v>
      </c>
      <c r="Y237" s="223" t="str">
        <f t="shared" si="42"/>
        <v>N/A</v>
      </c>
      <c r="Z237" s="222" t="str">
        <f t="shared" si="43"/>
        <v>No</v>
      </c>
      <c r="AA237" s="68" t="str">
        <f t="shared" si="44"/>
        <v>N/A</v>
      </c>
      <c r="AB237" s="65" t="str">
        <f t="shared" si="45"/>
        <v>No</v>
      </c>
      <c r="AC237" s="68" t="str">
        <f t="shared" si="46"/>
        <v>N/A</v>
      </c>
      <c r="AD237" s="65" t="str">
        <f t="shared" si="47"/>
        <v>No</v>
      </c>
      <c r="AE237" s="68" t="str">
        <f t="shared" si="48"/>
        <v>N/A</v>
      </c>
      <c r="AF237" s="8"/>
    </row>
    <row r="238" spans="1:32" ht="15" hidden="1" customHeight="1">
      <c r="A238" s="66" t="s">
        <v>20</v>
      </c>
      <c r="B238" s="66" t="s">
        <v>38</v>
      </c>
      <c r="C238" s="66" t="str" cm="1">
        <f t="array" ref="C238">_xlfn.IFNA(_xlfn.IFS(B238="Starter","Starters &amp; Sides",B238="Sides","Starters &amp; Sides"),B238)</f>
        <v>mains</v>
      </c>
      <c r="D238" s="71" t="s">
        <v>4038</v>
      </c>
      <c r="E238" s="79">
        <v>14.95</v>
      </c>
      <c r="F238" s="18">
        <v>16</v>
      </c>
      <c r="G238" s="18">
        <v>17</v>
      </c>
      <c r="H238" s="18">
        <v>17</v>
      </c>
      <c r="I238" s="18">
        <v>15.95</v>
      </c>
      <c r="J238" s="18">
        <v>15.95</v>
      </c>
      <c r="K238" s="15">
        <v>15.95</v>
      </c>
      <c r="L238" s="4">
        <v>15.95</v>
      </c>
      <c r="M238" s="4"/>
      <c r="N238" s="4"/>
      <c r="O238" s="15"/>
      <c r="P238" s="4"/>
      <c r="Q238" s="337"/>
      <c r="R238" s="15" t="str">
        <f t="shared" si="35"/>
        <v>No</v>
      </c>
      <c r="S238" s="15" t="str">
        <f t="shared" si="36"/>
        <v>No</v>
      </c>
      <c r="T238" s="221" t="str">
        <f t="shared" si="37"/>
        <v>No</v>
      </c>
      <c r="U238" s="223" t="str">
        <f t="shared" si="38"/>
        <v>N/A</v>
      </c>
      <c r="V238" s="221" t="str">
        <f t="shared" si="39"/>
        <v>No</v>
      </c>
      <c r="W238" s="223" t="str">
        <f t="shared" si="40"/>
        <v>N/A</v>
      </c>
      <c r="X238" s="221" t="str">
        <f t="shared" si="41"/>
        <v>No</v>
      </c>
      <c r="Y238" s="223" t="str">
        <f t="shared" si="42"/>
        <v>N/A</v>
      </c>
      <c r="Z238" s="222" t="str">
        <f t="shared" si="43"/>
        <v>No</v>
      </c>
      <c r="AA238" s="68" t="str">
        <f t="shared" si="44"/>
        <v>N/A</v>
      </c>
      <c r="AB238" s="65" t="str">
        <f t="shared" si="45"/>
        <v>No</v>
      </c>
      <c r="AC238" s="68" t="str">
        <f t="shared" si="46"/>
        <v>N/A</v>
      </c>
      <c r="AD238" s="65" t="str">
        <f t="shared" si="47"/>
        <v>No</v>
      </c>
      <c r="AE238" s="68" t="str">
        <f t="shared" si="48"/>
        <v>N/A</v>
      </c>
      <c r="AF238" s="8"/>
    </row>
    <row r="239" spans="1:32" hidden="1">
      <c r="A239" s="66" t="s">
        <v>20</v>
      </c>
      <c r="B239" s="66" t="s">
        <v>38</v>
      </c>
      <c r="C239" s="66" t="str" cm="1">
        <f t="array" ref="C239">_xlfn.IFNA(_xlfn.IFS(B239="Starter","Starters &amp; Sides",B239="Sides","Starters &amp; Sides"),B239)</f>
        <v>mains</v>
      </c>
      <c r="D239" s="71" t="s">
        <v>4039</v>
      </c>
      <c r="E239" s="79"/>
      <c r="F239" s="18"/>
      <c r="G239" s="18"/>
      <c r="H239" s="18">
        <v>16</v>
      </c>
      <c r="I239" s="18">
        <v>14.95</v>
      </c>
      <c r="J239" s="18">
        <v>14.95</v>
      </c>
      <c r="K239" s="15">
        <v>14.95</v>
      </c>
      <c r="L239" s="4">
        <v>14.95</v>
      </c>
      <c r="M239" s="4">
        <v>17</v>
      </c>
      <c r="N239" s="4">
        <v>17</v>
      </c>
      <c r="O239" s="15">
        <v>17</v>
      </c>
      <c r="P239" s="4"/>
      <c r="Q239" s="337"/>
      <c r="R239" s="15" t="str">
        <f t="shared" si="35"/>
        <v>No</v>
      </c>
      <c r="S239" s="15" t="str">
        <f t="shared" si="36"/>
        <v>No</v>
      </c>
      <c r="T239" s="221" t="str">
        <f t="shared" si="37"/>
        <v>No</v>
      </c>
      <c r="U239" s="223" t="str">
        <f t="shared" si="38"/>
        <v>N/A</v>
      </c>
      <c r="V239" s="221" t="str">
        <f t="shared" si="39"/>
        <v>No</v>
      </c>
      <c r="W239" s="223" t="str">
        <f t="shared" si="40"/>
        <v>N/A</v>
      </c>
      <c r="X239" s="221" t="str">
        <f t="shared" si="41"/>
        <v>No</v>
      </c>
      <c r="Y239" s="223" t="str">
        <f t="shared" si="42"/>
        <v>N/A</v>
      </c>
      <c r="Z239" s="222" t="str">
        <f t="shared" si="43"/>
        <v>No</v>
      </c>
      <c r="AA239" s="68" t="str">
        <f t="shared" si="44"/>
        <v>N/A</v>
      </c>
      <c r="AB239" s="65" t="str">
        <f t="shared" si="45"/>
        <v>No</v>
      </c>
      <c r="AC239" s="68" t="str">
        <f t="shared" si="46"/>
        <v>N/A</v>
      </c>
      <c r="AD239" s="65" t="str">
        <f t="shared" si="47"/>
        <v>No</v>
      </c>
      <c r="AE239" s="68" t="str">
        <f t="shared" si="48"/>
        <v>N/A</v>
      </c>
      <c r="AF239" s="8"/>
    </row>
    <row r="240" spans="1:32" hidden="1">
      <c r="A240" s="66" t="s">
        <v>20</v>
      </c>
      <c r="B240" s="66" t="s">
        <v>38</v>
      </c>
      <c r="C240" s="66" t="str" cm="1">
        <f t="array" ref="C240">_xlfn.IFNA(_xlfn.IFS(B240="Starter","Starters &amp; Sides",B240="Sides","Starters &amp; Sides"),B240)</f>
        <v>mains</v>
      </c>
      <c r="D240" s="71" t="s">
        <v>4040</v>
      </c>
      <c r="E240" s="79"/>
      <c r="F240" s="18"/>
      <c r="G240" s="18"/>
      <c r="H240" s="18"/>
      <c r="I240" s="18"/>
      <c r="J240" s="18"/>
      <c r="K240" s="15"/>
      <c r="L240" s="4"/>
      <c r="M240" s="4">
        <v>16.5</v>
      </c>
      <c r="N240" s="4">
        <v>16.5</v>
      </c>
      <c r="O240" s="15">
        <v>16.5</v>
      </c>
      <c r="P240" s="4"/>
      <c r="Q240" s="337"/>
      <c r="R240" s="15" t="str">
        <f t="shared" si="35"/>
        <v>No</v>
      </c>
      <c r="S240" s="15" t="str">
        <f t="shared" si="36"/>
        <v>No</v>
      </c>
      <c r="T240" s="221" t="str">
        <f t="shared" si="37"/>
        <v>No</v>
      </c>
      <c r="U240" s="223" t="str">
        <f t="shared" si="38"/>
        <v>N/A</v>
      </c>
      <c r="V240" s="221" t="str">
        <f t="shared" si="39"/>
        <v>No</v>
      </c>
      <c r="W240" s="223" t="str">
        <f t="shared" si="40"/>
        <v>N/A</v>
      </c>
      <c r="X240" s="221" t="str">
        <f t="shared" si="41"/>
        <v>No</v>
      </c>
      <c r="Y240" s="223" t="str">
        <f t="shared" si="42"/>
        <v>N/A</v>
      </c>
      <c r="Z240" s="222" t="str">
        <f t="shared" si="43"/>
        <v>No</v>
      </c>
      <c r="AA240" s="68" t="str">
        <f t="shared" si="44"/>
        <v>N/A</v>
      </c>
      <c r="AB240" s="65" t="str">
        <f t="shared" si="45"/>
        <v>No</v>
      </c>
      <c r="AC240" s="68" t="str">
        <f t="shared" si="46"/>
        <v>N/A</v>
      </c>
      <c r="AD240" s="65" t="str">
        <f t="shared" si="47"/>
        <v>No</v>
      </c>
      <c r="AE240" s="68" t="str">
        <f t="shared" si="48"/>
        <v>N/A</v>
      </c>
      <c r="AF240" s="8"/>
    </row>
    <row r="241" spans="1:32" hidden="1">
      <c r="A241" s="66" t="s">
        <v>20</v>
      </c>
      <c r="B241" s="66" t="s">
        <v>38</v>
      </c>
      <c r="C241" s="66" t="str" cm="1">
        <f t="array" ref="C241">_xlfn.IFNA(_xlfn.IFS(B241="Starter","Starters &amp; Sides",B241="Sides","Starters &amp; Sides"),B241)</f>
        <v>mains</v>
      </c>
      <c r="D241" s="71" t="s">
        <v>4041</v>
      </c>
      <c r="E241" s="79"/>
      <c r="F241" s="18"/>
      <c r="G241" s="18"/>
      <c r="H241" s="18">
        <v>17</v>
      </c>
      <c r="I241" s="18"/>
      <c r="J241" s="18"/>
      <c r="K241" s="15">
        <v>16.95</v>
      </c>
      <c r="L241" s="4">
        <v>16.95</v>
      </c>
      <c r="M241" s="4"/>
      <c r="N241" s="4"/>
      <c r="O241" s="15"/>
      <c r="P241" s="4"/>
      <c r="Q241" s="337"/>
      <c r="R241" s="15" t="str">
        <f t="shared" si="35"/>
        <v>No</v>
      </c>
      <c r="S241" s="15" t="str">
        <f t="shared" si="36"/>
        <v>No</v>
      </c>
      <c r="T241" s="221" t="str">
        <f t="shared" si="37"/>
        <v>No</v>
      </c>
      <c r="U241" s="223" t="str">
        <f t="shared" si="38"/>
        <v>N/A</v>
      </c>
      <c r="V241" s="221" t="str">
        <f t="shared" si="39"/>
        <v>No</v>
      </c>
      <c r="W241" s="223" t="str">
        <f t="shared" si="40"/>
        <v>N/A</v>
      </c>
      <c r="X241" s="221" t="str">
        <f t="shared" si="41"/>
        <v>No</v>
      </c>
      <c r="Y241" s="223" t="str">
        <f t="shared" si="42"/>
        <v>N/A</v>
      </c>
      <c r="Z241" s="222" t="str">
        <f t="shared" si="43"/>
        <v>No</v>
      </c>
      <c r="AA241" s="68" t="str">
        <f t="shared" si="44"/>
        <v>N/A</v>
      </c>
      <c r="AB241" s="65" t="str">
        <f t="shared" si="45"/>
        <v>No</v>
      </c>
      <c r="AC241" s="68" t="str">
        <f t="shared" si="46"/>
        <v>N/A</v>
      </c>
      <c r="AD241" s="65" t="str">
        <f t="shared" si="47"/>
        <v>No</v>
      </c>
      <c r="AE241" s="68" t="str">
        <f t="shared" si="48"/>
        <v>N/A</v>
      </c>
      <c r="AF241" s="8"/>
    </row>
    <row r="242" spans="1:32" hidden="1">
      <c r="A242" s="66" t="s">
        <v>20</v>
      </c>
      <c r="B242" s="66" t="s">
        <v>38</v>
      </c>
      <c r="C242" s="66" t="str" cm="1">
        <f t="array" ref="C242">_xlfn.IFNA(_xlfn.IFS(B242="Starter","Starters &amp; Sides",B242="Sides","Starters &amp; Sides"),B242)</f>
        <v>mains</v>
      </c>
      <c r="D242" s="71" t="s">
        <v>4042</v>
      </c>
      <c r="E242" s="79">
        <v>14.5</v>
      </c>
      <c r="F242" s="18">
        <v>16.75</v>
      </c>
      <c r="G242" s="18">
        <v>17.95</v>
      </c>
      <c r="H242" s="18">
        <v>0</v>
      </c>
      <c r="I242" s="18"/>
      <c r="J242" s="18"/>
      <c r="K242" s="15"/>
      <c r="L242" s="4"/>
      <c r="M242" s="4"/>
      <c r="N242" s="4"/>
      <c r="O242" s="15"/>
      <c r="P242" s="4"/>
      <c r="Q242" s="337"/>
      <c r="R242" s="15" t="str">
        <f t="shared" ref="R242:R305" si="49">IF(COUNTA(Q242)=1,"Yes","No")</f>
        <v>No</v>
      </c>
      <c r="S242" s="15" t="str">
        <f t="shared" ref="S242:S305" si="50">IF(AND(T242="No",R242="Yes"),"Yes","No")</f>
        <v>No</v>
      </c>
      <c r="T242" s="221" t="str">
        <f t="shared" ref="T242:T305" si="51">IF(COUNTA(P242:Q242)=2,"Yes","No")</f>
        <v>No</v>
      </c>
      <c r="U242" s="223" t="str">
        <f t="shared" ref="U242:U305" si="52">IF(T242="Yes",Q242/P242-1,"N/A")</f>
        <v>N/A</v>
      </c>
      <c r="V242" s="221" t="str">
        <f t="shared" ref="V242:V305" si="53">IF(COUNTA(O242:Q242)=3,"Yes","No")</f>
        <v>No</v>
      </c>
      <c r="W242" s="223" t="str">
        <f t="shared" ref="W242:W305" si="54">IF(V242="Yes",Q242/O242-1,"N/A")</f>
        <v>N/A</v>
      </c>
      <c r="X242" s="221" t="str">
        <f t="shared" ref="X242:X305" si="55">IF(COUNTA(N242:Q242)=4,"Yes","No")</f>
        <v>No</v>
      </c>
      <c r="Y242" s="223" t="str">
        <f t="shared" ref="Y242:Y305" si="56">IF(X242="Yes",Q242/N242-1,"N/A")</f>
        <v>N/A</v>
      </c>
      <c r="Z242" s="222" t="str">
        <f t="shared" ref="Z242:Z305" si="57">IF(COUNTA(M242:Q242)=5,"Yes","No")</f>
        <v>No</v>
      </c>
      <c r="AA242" s="68" t="str">
        <f t="shared" ref="AA242:AA305" si="58">IF(Z242="Yes",Q242/M242-1,"N/A")</f>
        <v>N/A</v>
      </c>
      <c r="AB242" s="65" t="str">
        <f t="shared" ref="AB242:AB305" si="59">IF(COUNTA(L242:Q242)=6,"Yes","No")</f>
        <v>No</v>
      </c>
      <c r="AC242" s="68" t="str">
        <f t="shared" ref="AC242:AC305" si="60">IF(AB242="Yes",Q242/L242-1,"N/A")</f>
        <v>N/A</v>
      </c>
      <c r="AD242" s="65" t="str">
        <f t="shared" ref="AD242:AD305" si="61">IF(COUNTA(E242:Q242)=13,"Yes","No")</f>
        <v>No</v>
      </c>
      <c r="AE242" s="68" t="str">
        <f t="shared" ref="AE242:AE305" si="62">IF(AD242="Yes",Q242/E242-1,"N/A")</f>
        <v>N/A</v>
      </c>
      <c r="AF242" s="8"/>
    </row>
    <row r="243" spans="1:32" hidden="1">
      <c r="A243" s="66" t="s">
        <v>20</v>
      </c>
      <c r="B243" s="66" t="s">
        <v>38</v>
      </c>
      <c r="C243" s="66" t="str" cm="1">
        <f t="array" ref="C243">_xlfn.IFNA(_xlfn.IFS(B243="Starter","Starters &amp; Sides",B243="Sides","Starters &amp; Sides"),B243)</f>
        <v>mains</v>
      </c>
      <c r="D243" s="71" t="s">
        <v>3013</v>
      </c>
      <c r="E243" s="79">
        <v>12.95</v>
      </c>
      <c r="F243" s="18">
        <v>14.95</v>
      </c>
      <c r="G243" s="18">
        <v>15.95</v>
      </c>
      <c r="H243" s="18">
        <v>15.95</v>
      </c>
      <c r="I243" s="18"/>
      <c r="J243" s="18"/>
      <c r="K243" s="15">
        <v>16.95</v>
      </c>
      <c r="L243" s="4">
        <v>16.95</v>
      </c>
      <c r="M243" s="4"/>
      <c r="N243" s="4"/>
      <c r="O243" s="15"/>
      <c r="P243" s="4"/>
      <c r="Q243" s="337"/>
      <c r="R243" s="15" t="str">
        <f t="shared" si="49"/>
        <v>No</v>
      </c>
      <c r="S243" s="15" t="str">
        <f t="shared" si="50"/>
        <v>No</v>
      </c>
      <c r="T243" s="221" t="str">
        <f t="shared" si="51"/>
        <v>No</v>
      </c>
      <c r="U243" s="223" t="str">
        <f t="shared" si="52"/>
        <v>N/A</v>
      </c>
      <c r="V243" s="221" t="str">
        <f t="shared" si="53"/>
        <v>No</v>
      </c>
      <c r="W243" s="223" t="str">
        <f t="shared" si="54"/>
        <v>N/A</v>
      </c>
      <c r="X243" s="221" t="str">
        <f t="shared" si="55"/>
        <v>No</v>
      </c>
      <c r="Y243" s="223" t="str">
        <f t="shared" si="56"/>
        <v>N/A</v>
      </c>
      <c r="Z243" s="222" t="str">
        <f t="shared" si="57"/>
        <v>No</v>
      </c>
      <c r="AA243" s="68" t="str">
        <f t="shared" si="58"/>
        <v>N/A</v>
      </c>
      <c r="AB243" s="65" t="str">
        <f t="shared" si="59"/>
        <v>No</v>
      </c>
      <c r="AC243" s="68" t="str">
        <f t="shared" si="60"/>
        <v>N/A</v>
      </c>
      <c r="AD243" s="65" t="str">
        <f t="shared" si="61"/>
        <v>No</v>
      </c>
      <c r="AE243" s="68" t="str">
        <f t="shared" si="62"/>
        <v>N/A</v>
      </c>
      <c r="AF243" s="8"/>
    </row>
    <row r="244" spans="1:32" hidden="1">
      <c r="A244" s="66" t="s">
        <v>20</v>
      </c>
      <c r="B244" s="66" t="s">
        <v>38</v>
      </c>
      <c r="C244" s="66" t="str" cm="1">
        <f t="array" ref="C244">_xlfn.IFNA(_xlfn.IFS(B244="Starter","Starters &amp; Sides",B244="Sides","Starters &amp; Sides"),B244)</f>
        <v>mains</v>
      </c>
      <c r="D244" s="159" t="s">
        <v>4043</v>
      </c>
      <c r="E244" s="79">
        <v>13.95</v>
      </c>
      <c r="F244" s="18">
        <v>16</v>
      </c>
      <c r="G244" s="18">
        <v>17</v>
      </c>
      <c r="H244" s="18">
        <v>17</v>
      </c>
      <c r="I244" s="18">
        <v>15.95</v>
      </c>
      <c r="J244" s="18">
        <v>15.95</v>
      </c>
      <c r="K244" s="15">
        <v>15.95</v>
      </c>
      <c r="L244" s="4">
        <v>15.95</v>
      </c>
      <c r="M244" s="4">
        <v>16.5</v>
      </c>
      <c r="N244" s="4">
        <v>16.5</v>
      </c>
      <c r="O244" s="15">
        <v>16.5</v>
      </c>
      <c r="P244" s="4"/>
      <c r="Q244" s="337"/>
      <c r="R244" s="15" t="str">
        <f t="shared" si="49"/>
        <v>No</v>
      </c>
      <c r="S244" s="15" t="str">
        <f t="shared" si="50"/>
        <v>No</v>
      </c>
      <c r="T244" s="221" t="str">
        <f t="shared" si="51"/>
        <v>No</v>
      </c>
      <c r="U244" s="223" t="str">
        <f t="shared" si="52"/>
        <v>N/A</v>
      </c>
      <c r="V244" s="221" t="str">
        <f t="shared" si="53"/>
        <v>No</v>
      </c>
      <c r="W244" s="223" t="str">
        <f t="shared" si="54"/>
        <v>N/A</v>
      </c>
      <c r="X244" s="221" t="str">
        <f t="shared" si="55"/>
        <v>No</v>
      </c>
      <c r="Y244" s="223" t="str">
        <f t="shared" si="56"/>
        <v>N/A</v>
      </c>
      <c r="Z244" s="222" t="str">
        <f t="shared" si="57"/>
        <v>No</v>
      </c>
      <c r="AA244" s="68" t="str">
        <f t="shared" si="58"/>
        <v>N/A</v>
      </c>
      <c r="AB244" s="65" t="str">
        <f t="shared" si="59"/>
        <v>No</v>
      </c>
      <c r="AC244" s="68" t="str">
        <f t="shared" si="60"/>
        <v>N/A</v>
      </c>
      <c r="AD244" s="65" t="str">
        <f t="shared" si="61"/>
        <v>No</v>
      </c>
      <c r="AE244" s="68" t="str">
        <f t="shared" si="62"/>
        <v>N/A</v>
      </c>
      <c r="AF244" s="8"/>
    </row>
    <row r="245" spans="1:32" hidden="1">
      <c r="A245" s="66" t="s">
        <v>20</v>
      </c>
      <c r="B245" s="66" t="s">
        <v>38</v>
      </c>
      <c r="C245" s="66" t="str" cm="1">
        <f t="array" ref="C245">_xlfn.IFNA(_xlfn.IFS(B245="Starter","Starters &amp; Sides",B245="Sides","Starters &amp; Sides"),B245)</f>
        <v>mains</v>
      </c>
      <c r="D245" s="159" t="s">
        <v>4044</v>
      </c>
      <c r="E245" s="79"/>
      <c r="F245" s="18"/>
      <c r="G245" s="18"/>
      <c r="H245" s="18"/>
      <c r="I245" s="18"/>
      <c r="J245" s="18"/>
      <c r="K245" s="15"/>
      <c r="L245" s="4"/>
      <c r="M245" s="4">
        <v>18</v>
      </c>
      <c r="N245" s="4">
        <v>18</v>
      </c>
      <c r="O245" s="15">
        <v>18</v>
      </c>
      <c r="P245" s="4">
        <v>18</v>
      </c>
      <c r="Q245" s="337">
        <v>19</v>
      </c>
      <c r="R245" s="15" t="str">
        <f t="shared" si="49"/>
        <v>Yes</v>
      </c>
      <c r="S245" s="15" t="str">
        <f t="shared" si="50"/>
        <v>No</v>
      </c>
      <c r="T245" s="221" t="str">
        <f t="shared" si="51"/>
        <v>Yes</v>
      </c>
      <c r="U245" s="223">
        <f t="shared" si="52"/>
        <v>5.555555555555558E-2</v>
      </c>
      <c r="V245" s="221" t="str">
        <f t="shared" si="53"/>
        <v>Yes</v>
      </c>
      <c r="W245" s="223">
        <f t="shared" si="54"/>
        <v>5.555555555555558E-2</v>
      </c>
      <c r="X245" s="221" t="str">
        <f t="shared" si="55"/>
        <v>Yes</v>
      </c>
      <c r="Y245" s="223">
        <f t="shared" si="56"/>
        <v>5.555555555555558E-2</v>
      </c>
      <c r="Z245" s="222" t="str">
        <f t="shared" si="57"/>
        <v>Yes</v>
      </c>
      <c r="AA245" s="68">
        <f t="shared" si="58"/>
        <v>5.555555555555558E-2</v>
      </c>
      <c r="AB245" s="65" t="str">
        <f t="shared" si="59"/>
        <v>No</v>
      </c>
      <c r="AC245" s="68" t="str">
        <f t="shared" si="60"/>
        <v>N/A</v>
      </c>
      <c r="AD245" s="65" t="str">
        <f t="shared" si="61"/>
        <v>No</v>
      </c>
      <c r="AE245" s="68" t="str">
        <f t="shared" si="62"/>
        <v>N/A</v>
      </c>
      <c r="AF245" s="8"/>
    </row>
    <row r="246" spans="1:32" hidden="1">
      <c r="A246" s="66" t="s">
        <v>20</v>
      </c>
      <c r="B246" s="66" t="s">
        <v>38</v>
      </c>
      <c r="C246" s="66" t="str" cm="1">
        <f t="array" ref="C246">_xlfn.IFNA(_xlfn.IFS(B246="Starter","Starters &amp; Sides",B246="Sides","Starters &amp; Sides"),B246)</f>
        <v>mains</v>
      </c>
      <c r="D246" s="159" t="s">
        <v>4045</v>
      </c>
      <c r="E246" s="79"/>
      <c r="F246" s="18"/>
      <c r="G246" s="18"/>
      <c r="H246" s="18"/>
      <c r="I246" s="18"/>
      <c r="J246" s="18"/>
      <c r="K246" s="15"/>
      <c r="L246" s="4"/>
      <c r="M246" s="4">
        <v>19</v>
      </c>
      <c r="N246" s="4">
        <v>19</v>
      </c>
      <c r="O246" s="15">
        <v>19</v>
      </c>
      <c r="P246" s="4">
        <v>19</v>
      </c>
      <c r="Q246" s="337">
        <v>20</v>
      </c>
      <c r="R246" s="15" t="str">
        <f t="shared" si="49"/>
        <v>Yes</v>
      </c>
      <c r="S246" s="15" t="str">
        <f t="shared" si="50"/>
        <v>No</v>
      </c>
      <c r="T246" s="221" t="str">
        <f t="shared" si="51"/>
        <v>Yes</v>
      </c>
      <c r="U246" s="223">
        <f t="shared" si="52"/>
        <v>5.2631578947368363E-2</v>
      </c>
      <c r="V246" s="221" t="str">
        <f t="shared" si="53"/>
        <v>Yes</v>
      </c>
      <c r="W246" s="223">
        <f t="shared" si="54"/>
        <v>5.2631578947368363E-2</v>
      </c>
      <c r="X246" s="221" t="str">
        <f t="shared" si="55"/>
        <v>Yes</v>
      </c>
      <c r="Y246" s="223">
        <f t="shared" si="56"/>
        <v>5.2631578947368363E-2</v>
      </c>
      <c r="Z246" s="222" t="str">
        <f t="shared" si="57"/>
        <v>Yes</v>
      </c>
      <c r="AA246" s="68">
        <f t="shared" si="58"/>
        <v>5.2631578947368363E-2</v>
      </c>
      <c r="AB246" s="65" t="str">
        <f t="shared" si="59"/>
        <v>No</v>
      </c>
      <c r="AC246" s="68" t="str">
        <f t="shared" si="60"/>
        <v>N/A</v>
      </c>
      <c r="AD246" s="65" t="str">
        <f t="shared" si="61"/>
        <v>No</v>
      </c>
      <c r="AE246" s="68" t="str">
        <f t="shared" si="62"/>
        <v>N/A</v>
      </c>
      <c r="AF246" s="8"/>
    </row>
    <row r="247" spans="1:32" hidden="1">
      <c r="A247" s="66" t="s">
        <v>20</v>
      </c>
      <c r="B247" s="66" t="s">
        <v>38</v>
      </c>
      <c r="C247" s="66" t="str" cm="1">
        <f t="array" ref="C247">_xlfn.IFNA(_xlfn.IFS(B247="Starter","Starters &amp; Sides",B247="Sides","Starters &amp; Sides"),B247)</f>
        <v>mains</v>
      </c>
      <c r="D247" s="159" t="s">
        <v>4046</v>
      </c>
      <c r="E247" s="79"/>
      <c r="F247" s="18"/>
      <c r="G247" s="18"/>
      <c r="H247" s="18"/>
      <c r="I247" s="18"/>
      <c r="J247" s="18"/>
      <c r="K247" s="15"/>
      <c r="L247" s="4"/>
      <c r="M247" s="4">
        <v>18</v>
      </c>
      <c r="N247" s="4">
        <v>18</v>
      </c>
      <c r="O247" s="15">
        <v>18</v>
      </c>
      <c r="P247" s="4">
        <v>18</v>
      </c>
      <c r="Q247" s="337">
        <v>19.25</v>
      </c>
      <c r="R247" s="15" t="str">
        <f t="shared" si="49"/>
        <v>Yes</v>
      </c>
      <c r="S247" s="15" t="str">
        <f t="shared" si="50"/>
        <v>No</v>
      </c>
      <c r="T247" s="221" t="str">
        <f t="shared" si="51"/>
        <v>Yes</v>
      </c>
      <c r="U247" s="223">
        <f t="shared" si="52"/>
        <v>6.944444444444442E-2</v>
      </c>
      <c r="V247" s="221" t="str">
        <f t="shared" si="53"/>
        <v>Yes</v>
      </c>
      <c r="W247" s="223">
        <f t="shared" si="54"/>
        <v>6.944444444444442E-2</v>
      </c>
      <c r="X247" s="221" t="str">
        <f t="shared" si="55"/>
        <v>Yes</v>
      </c>
      <c r="Y247" s="223">
        <f t="shared" si="56"/>
        <v>6.944444444444442E-2</v>
      </c>
      <c r="Z247" s="222" t="str">
        <f t="shared" si="57"/>
        <v>Yes</v>
      </c>
      <c r="AA247" s="68">
        <f t="shared" si="58"/>
        <v>6.944444444444442E-2</v>
      </c>
      <c r="AB247" s="65" t="str">
        <f t="shared" si="59"/>
        <v>No</v>
      </c>
      <c r="AC247" s="68" t="str">
        <f t="shared" si="60"/>
        <v>N/A</v>
      </c>
      <c r="AD247" s="65" t="str">
        <f t="shared" si="61"/>
        <v>No</v>
      </c>
      <c r="AE247" s="68" t="str">
        <f t="shared" si="62"/>
        <v>N/A</v>
      </c>
      <c r="AF247" s="8"/>
    </row>
    <row r="248" spans="1:32" hidden="1">
      <c r="A248" s="66" t="s">
        <v>20</v>
      </c>
      <c r="B248" s="66" t="s">
        <v>38</v>
      </c>
      <c r="C248" s="66" t="str" cm="1">
        <f t="array" ref="C248">_xlfn.IFNA(_xlfn.IFS(B248="Starter","Starters &amp; Sides",B248="Sides","Starters &amp; Sides"),B248)</f>
        <v>mains</v>
      </c>
      <c r="D248" s="159" t="s">
        <v>4047</v>
      </c>
      <c r="E248" s="79"/>
      <c r="F248" s="18"/>
      <c r="G248" s="18"/>
      <c r="H248" s="18"/>
      <c r="I248" s="18"/>
      <c r="J248" s="18"/>
      <c r="K248" s="15"/>
      <c r="L248" s="4"/>
      <c r="M248" s="4">
        <v>18</v>
      </c>
      <c r="N248" s="4">
        <v>18</v>
      </c>
      <c r="O248" s="15">
        <v>18</v>
      </c>
      <c r="P248" s="4"/>
      <c r="Q248" s="337"/>
      <c r="R248" s="15" t="str">
        <f t="shared" si="49"/>
        <v>No</v>
      </c>
      <c r="S248" s="15" t="str">
        <f t="shared" si="50"/>
        <v>No</v>
      </c>
      <c r="T248" s="221" t="str">
        <f t="shared" si="51"/>
        <v>No</v>
      </c>
      <c r="U248" s="223" t="str">
        <f t="shared" si="52"/>
        <v>N/A</v>
      </c>
      <c r="V248" s="221" t="str">
        <f t="shared" si="53"/>
        <v>No</v>
      </c>
      <c r="W248" s="223" t="str">
        <f t="shared" si="54"/>
        <v>N/A</v>
      </c>
      <c r="X248" s="221" t="str">
        <f t="shared" si="55"/>
        <v>No</v>
      </c>
      <c r="Y248" s="223" t="str">
        <f t="shared" si="56"/>
        <v>N/A</v>
      </c>
      <c r="Z248" s="222" t="str">
        <f t="shared" si="57"/>
        <v>No</v>
      </c>
      <c r="AA248" s="68" t="str">
        <f t="shared" si="58"/>
        <v>N/A</v>
      </c>
      <c r="AB248" s="65" t="str">
        <f t="shared" si="59"/>
        <v>No</v>
      </c>
      <c r="AC248" s="68" t="str">
        <f t="shared" si="60"/>
        <v>N/A</v>
      </c>
      <c r="AD248" s="65" t="str">
        <f t="shared" si="61"/>
        <v>No</v>
      </c>
      <c r="AE248" s="68" t="str">
        <f t="shared" si="62"/>
        <v>N/A</v>
      </c>
      <c r="AF248" s="8"/>
    </row>
    <row r="249" spans="1:32" hidden="1">
      <c r="A249" s="66" t="s">
        <v>20</v>
      </c>
      <c r="B249" s="66" t="s">
        <v>38</v>
      </c>
      <c r="C249" s="66" t="str" cm="1">
        <f t="array" ref="C249">_xlfn.IFNA(_xlfn.IFS(B249="Starter","Starters &amp; Sides",B249="Sides","Starters &amp; Sides"),B249)</f>
        <v>mains</v>
      </c>
      <c r="D249" s="159" t="s">
        <v>4048</v>
      </c>
      <c r="E249" s="79"/>
      <c r="F249" s="18"/>
      <c r="G249" s="18"/>
      <c r="H249" s="18"/>
      <c r="I249" s="18"/>
      <c r="J249" s="18"/>
      <c r="K249" s="15"/>
      <c r="L249" s="4"/>
      <c r="M249" s="4">
        <v>18</v>
      </c>
      <c r="N249" s="4">
        <v>18</v>
      </c>
      <c r="O249" s="15">
        <v>18</v>
      </c>
      <c r="P249" s="4">
        <v>18</v>
      </c>
      <c r="Q249" s="337">
        <v>19</v>
      </c>
      <c r="R249" s="15" t="str">
        <f t="shared" si="49"/>
        <v>Yes</v>
      </c>
      <c r="S249" s="15" t="str">
        <f t="shared" si="50"/>
        <v>No</v>
      </c>
      <c r="T249" s="221" t="str">
        <f t="shared" si="51"/>
        <v>Yes</v>
      </c>
      <c r="U249" s="223">
        <f t="shared" si="52"/>
        <v>5.555555555555558E-2</v>
      </c>
      <c r="V249" s="221" t="str">
        <f t="shared" si="53"/>
        <v>Yes</v>
      </c>
      <c r="W249" s="223">
        <f t="shared" si="54"/>
        <v>5.555555555555558E-2</v>
      </c>
      <c r="X249" s="221" t="str">
        <f t="shared" si="55"/>
        <v>Yes</v>
      </c>
      <c r="Y249" s="223">
        <f t="shared" si="56"/>
        <v>5.555555555555558E-2</v>
      </c>
      <c r="Z249" s="222" t="str">
        <f t="shared" si="57"/>
        <v>Yes</v>
      </c>
      <c r="AA249" s="68">
        <f t="shared" si="58"/>
        <v>5.555555555555558E-2</v>
      </c>
      <c r="AB249" s="65" t="str">
        <f t="shared" si="59"/>
        <v>No</v>
      </c>
      <c r="AC249" s="68" t="str">
        <f t="shared" si="60"/>
        <v>N/A</v>
      </c>
      <c r="AD249" s="65" t="str">
        <f t="shared" si="61"/>
        <v>No</v>
      </c>
      <c r="AE249" s="68" t="str">
        <f t="shared" si="62"/>
        <v>N/A</v>
      </c>
      <c r="AF249" s="8"/>
    </row>
    <row r="250" spans="1:32" hidden="1">
      <c r="A250" s="66" t="s">
        <v>20</v>
      </c>
      <c r="B250" s="66" t="s">
        <v>38</v>
      </c>
      <c r="C250" s="66" t="str" cm="1">
        <f t="array" ref="C250">_xlfn.IFNA(_xlfn.IFS(B250="Starter","Starters &amp; Sides",B250="Sides","Starters &amp; Sides"),B250)</f>
        <v>mains</v>
      </c>
      <c r="D250" s="159" t="s">
        <v>4049</v>
      </c>
      <c r="E250" s="79"/>
      <c r="F250" s="18"/>
      <c r="G250" s="18"/>
      <c r="H250" s="18"/>
      <c r="I250" s="18"/>
      <c r="J250" s="18"/>
      <c r="K250" s="15"/>
      <c r="L250" s="4"/>
      <c r="M250" s="4">
        <v>19</v>
      </c>
      <c r="N250" s="4">
        <v>19</v>
      </c>
      <c r="O250" s="15">
        <v>19</v>
      </c>
      <c r="P250" s="4"/>
      <c r="Q250" s="337"/>
      <c r="R250" s="15" t="str">
        <f t="shared" si="49"/>
        <v>No</v>
      </c>
      <c r="S250" s="15" t="str">
        <f t="shared" si="50"/>
        <v>No</v>
      </c>
      <c r="T250" s="221" t="str">
        <f t="shared" si="51"/>
        <v>No</v>
      </c>
      <c r="U250" s="223" t="str">
        <f t="shared" si="52"/>
        <v>N/A</v>
      </c>
      <c r="V250" s="221" t="str">
        <f t="shared" si="53"/>
        <v>No</v>
      </c>
      <c r="W250" s="223" t="str">
        <f t="shared" si="54"/>
        <v>N/A</v>
      </c>
      <c r="X250" s="221" t="str">
        <f t="shared" si="55"/>
        <v>No</v>
      </c>
      <c r="Y250" s="223" t="str">
        <f t="shared" si="56"/>
        <v>N/A</v>
      </c>
      <c r="Z250" s="222" t="str">
        <f t="shared" si="57"/>
        <v>No</v>
      </c>
      <c r="AA250" s="68" t="str">
        <f t="shared" si="58"/>
        <v>N/A</v>
      </c>
      <c r="AB250" s="65" t="str">
        <f t="shared" si="59"/>
        <v>No</v>
      </c>
      <c r="AC250" s="68" t="str">
        <f t="shared" si="60"/>
        <v>N/A</v>
      </c>
      <c r="AD250" s="65" t="str">
        <f t="shared" si="61"/>
        <v>No</v>
      </c>
      <c r="AE250" s="68" t="str">
        <f t="shared" si="62"/>
        <v>N/A</v>
      </c>
      <c r="AF250" s="8"/>
    </row>
    <row r="251" spans="1:32" hidden="1">
      <c r="A251" s="66" t="s">
        <v>20</v>
      </c>
      <c r="B251" s="66" t="s">
        <v>38</v>
      </c>
      <c r="C251" s="66" t="str" cm="1">
        <f t="array" ref="C251">_xlfn.IFNA(_xlfn.IFS(B251="Starter","Starters &amp; Sides",B251="Sides","Starters &amp; Sides"),B251)</f>
        <v>mains</v>
      </c>
      <c r="D251" s="159" t="s">
        <v>4050</v>
      </c>
      <c r="E251" s="79"/>
      <c r="F251" s="18"/>
      <c r="G251" s="18"/>
      <c r="H251" s="18"/>
      <c r="I251" s="18"/>
      <c r="J251" s="18"/>
      <c r="K251" s="15"/>
      <c r="L251" s="4"/>
      <c r="M251" s="4">
        <v>20.95</v>
      </c>
      <c r="N251" s="4">
        <v>20.95</v>
      </c>
      <c r="O251" s="15">
        <v>20.95</v>
      </c>
      <c r="P251" s="4">
        <v>20.95</v>
      </c>
      <c r="Q251" s="337"/>
      <c r="R251" s="15" t="str">
        <f t="shared" si="49"/>
        <v>No</v>
      </c>
      <c r="S251" s="15" t="str">
        <f t="shared" si="50"/>
        <v>No</v>
      </c>
      <c r="T251" s="221" t="str">
        <f t="shared" si="51"/>
        <v>No</v>
      </c>
      <c r="U251" s="223" t="str">
        <f t="shared" si="52"/>
        <v>N/A</v>
      </c>
      <c r="V251" s="221" t="str">
        <f t="shared" si="53"/>
        <v>No</v>
      </c>
      <c r="W251" s="223" t="str">
        <f t="shared" si="54"/>
        <v>N/A</v>
      </c>
      <c r="X251" s="221" t="str">
        <f t="shared" si="55"/>
        <v>No</v>
      </c>
      <c r="Y251" s="223" t="str">
        <f t="shared" si="56"/>
        <v>N/A</v>
      </c>
      <c r="Z251" s="222" t="str">
        <f t="shared" si="57"/>
        <v>No</v>
      </c>
      <c r="AA251" s="68" t="str">
        <f t="shared" si="58"/>
        <v>N/A</v>
      </c>
      <c r="AB251" s="65" t="str">
        <f t="shared" si="59"/>
        <v>No</v>
      </c>
      <c r="AC251" s="68" t="str">
        <f t="shared" si="60"/>
        <v>N/A</v>
      </c>
      <c r="AD251" s="65" t="str">
        <f t="shared" si="61"/>
        <v>No</v>
      </c>
      <c r="AE251" s="68" t="str">
        <f t="shared" si="62"/>
        <v>N/A</v>
      </c>
      <c r="AF251" s="8"/>
    </row>
    <row r="252" spans="1:32" hidden="1">
      <c r="A252" s="66" t="s">
        <v>20</v>
      </c>
      <c r="B252" s="66" t="s">
        <v>38</v>
      </c>
      <c r="C252" s="66" t="str" cm="1">
        <f t="array" ref="C252">_xlfn.IFNA(_xlfn.IFS(B252="Starter","Starters &amp; Sides",B252="Sides","Starters &amp; Sides"),B252)</f>
        <v>mains</v>
      </c>
      <c r="D252" s="159" t="s">
        <v>322</v>
      </c>
      <c r="E252" s="79"/>
      <c r="F252" s="18"/>
      <c r="G252" s="18"/>
      <c r="H252" s="18">
        <v>14.95</v>
      </c>
      <c r="I252" s="18">
        <v>16.95</v>
      </c>
      <c r="J252" s="18">
        <v>16.95</v>
      </c>
      <c r="K252" s="15">
        <v>16.95</v>
      </c>
      <c r="L252" s="4">
        <v>16.95</v>
      </c>
      <c r="M252" s="4">
        <v>18</v>
      </c>
      <c r="N252" s="4">
        <v>18</v>
      </c>
      <c r="O252" s="15">
        <v>18</v>
      </c>
      <c r="P252" s="4">
        <v>18.45</v>
      </c>
      <c r="Q252" s="337">
        <v>19.45</v>
      </c>
      <c r="R252" s="15" t="str">
        <f t="shared" si="49"/>
        <v>Yes</v>
      </c>
      <c r="S252" s="15" t="str">
        <f t="shared" si="50"/>
        <v>No</v>
      </c>
      <c r="T252" s="221" t="str">
        <f t="shared" si="51"/>
        <v>Yes</v>
      </c>
      <c r="U252" s="223">
        <f t="shared" si="52"/>
        <v>5.4200542005420127E-2</v>
      </c>
      <c r="V252" s="221" t="str">
        <f t="shared" si="53"/>
        <v>Yes</v>
      </c>
      <c r="W252" s="223">
        <f t="shared" si="54"/>
        <v>8.0555555555555491E-2</v>
      </c>
      <c r="X252" s="221" t="str">
        <f t="shared" si="55"/>
        <v>Yes</v>
      </c>
      <c r="Y252" s="223">
        <f t="shared" si="56"/>
        <v>8.0555555555555491E-2</v>
      </c>
      <c r="Z252" s="222" t="str">
        <f t="shared" si="57"/>
        <v>Yes</v>
      </c>
      <c r="AA252" s="68">
        <f t="shared" si="58"/>
        <v>8.0555555555555491E-2</v>
      </c>
      <c r="AB252" s="65" t="str">
        <f t="shared" si="59"/>
        <v>Yes</v>
      </c>
      <c r="AC252" s="68">
        <f t="shared" si="60"/>
        <v>0.14749262536873164</v>
      </c>
      <c r="AD252" s="65" t="str">
        <f t="shared" si="61"/>
        <v>No</v>
      </c>
      <c r="AE252" s="68" t="str">
        <f t="shared" si="62"/>
        <v>N/A</v>
      </c>
      <c r="AF252" s="8"/>
    </row>
    <row r="253" spans="1:32" hidden="1">
      <c r="A253" s="66" t="s">
        <v>20</v>
      </c>
      <c r="B253" s="66" t="s">
        <v>38</v>
      </c>
      <c r="C253" s="66" t="str" cm="1">
        <f t="array" ref="C253">_xlfn.IFNA(_xlfn.IFS(B253="Starter","Starters &amp; Sides",B253="Sides","Starters &amp; Sides"),B253)</f>
        <v>mains</v>
      </c>
      <c r="D253" s="159" t="s">
        <v>3609</v>
      </c>
      <c r="E253" s="79">
        <v>10.25</v>
      </c>
      <c r="F253" s="18">
        <v>11.449999999999998</v>
      </c>
      <c r="G253" s="18">
        <v>12</v>
      </c>
      <c r="H253" s="18">
        <v>12</v>
      </c>
      <c r="I253" s="18">
        <v>12.5</v>
      </c>
      <c r="J253" s="18">
        <v>12.5</v>
      </c>
      <c r="K253" s="15">
        <v>12.75</v>
      </c>
      <c r="L253" s="4">
        <v>12.75</v>
      </c>
      <c r="M253" s="4">
        <v>14.5</v>
      </c>
      <c r="N253" s="4">
        <v>14.5</v>
      </c>
      <c r="O253" s="15">
        <v>14.5</v>
      </c>
      <c r="P253" s="4">
        <v>14.75</v>
      </c>
      <c r="Q253" s="337">
        <v>15.45</v>
      </c>
      <c r="R253" s="15" t="str">
        <f t="shared" si="49"/>
        <v>Yes</v>
      </c>
      <c r="S253" s="15" t="str">
        <f t="shared" si="50"/>
        <v>No</v>
      </c>
      <c r="T253" s="221" t="str">
        <f t="shared" si="51"/>
        <v>Yes</v>
      </c>
      <c r="U253" s="223">
        <f t="shared" si="52"/>
        <v>4.7457627118643986E-2</v>
      </c>
      <c r="V253" s="221" t="str">
        <f t="shared" si="53"/>
        <v>Yes</v>
      </c>
      <c r="W253" s="223">
        <f t="shared" si="54"/>
        <v>6.5517241379310365E-2</v>
      </c>
      <c r="X253" s="221" t="str">
        <f t="shared" si="55"/>
        <v>Yes</v>
      </c>
      <c r="Y253" s="223">
        <f t="shared" si="56"/>
        <v>6.5517241379310365E-2</v>
      </c>
      <c r="Z253" s="222" t="str">
        <f t="shared" si="57"/>
        <v>Yes</v>
      </c>
      <c r="AA253" s="68">
        <f t="shared" si="58"/>
        <v>6.5517241379310365E-2</v>
      </c>
      <c r="AB253" s="65" t="str">
        <f t="shared" si="59"/>
        <v>Yes</v>
      </c>
      <c r="AC253" s="68">
        <f t="shared" si="60"/>
        <v>0.21176470588235285</v>
      </c>
      <c r="AD253" s="65" t="str">
        <f t="shared" si="61"/>
        <v>Yes</v>
      </c>
      <c r="AE253" s="68">
        <f t="shared" si="62"/>
        <v>0.50731707317073171</v>
      </c>
      <c r="AF253" s="8"/>
    </row>
    <row r="254" spans="1:32" hidden="1">
      <c r="A254" s="66" t="s">
        <v>20</v>
      </c>
      <c r="B254" s="66" t="s">
        <v>38</v>
      </c>
      <c r="C254" s="66" t="str" cm="1">
        <f t="array" ref="C254">_xlfn.IFNA(_xlfn.IFS(B254="Starter","Starters &amp; Sides",B254="Sides","Starters &amp; Sides"),B254)</f>
        <v>mains</v>
      </c>
      <c r="D254" s="159" t="s">
        <v>4051</v>
      </c>
      <c r="E254" s="79"/>
      <c r="F254" s="18"/>
      <c r="G254" s="18"/>
      <c r="H254" s="18"/>
      <c r="I254" s="18"/>
      <c r="J254" s="18"/>
      <c r="K254" s="15"/>
      <c r="L254" s="4"/>
      <c r="M254" s="4">
        <v>20.95</v>
      </c>
      <c r="N254" s="4">
        <v>20.95</v>
      </c>
      <c r="O254" s="15">
        <v>20.95</v>
      </c>
      <c r="P254" s="4">
        <v>20.95</v>
      </c>
      <c r="Q254" s="337">
        <v>22.95</v>
      </c>
      <c r="R254" s="15" t="str">
        <f t="shared" si="49"/>
        <v>Yes</v>
      </c>
      <c r="S254" s="15" t="str">
        <f t="shared" si="50"/>
        <v>No</v>
      </c>
      <c r="T254" s="221" t="str">
        <f t="shared" si="51"/>
        <v>Yes</v>
      </c>
      <c r="U254" s="223">
        <f t="shared" si="52"/>
        <v>9.5465393794749387E-2</v>
      </c>
      <c r="V254" s="221" t="str">
        <f t="shared" si="53"/>
        <v>Yes</v>
      </c>
      <c r="W254" s="223">
        <f t="shared" si="54"/>
        <v>9.5465393794749387E-2</v>
      </c>
      <c r="X254" s="221" t="str">
        <f t="shared" si="55"/>
        <v>Yes</v>
      </c>
      <c r="Y254" s="223">
        <f t="shared" si="56"/>
        <v>9.5465393794749387E-2</v>
      </c>
      <c r="Z254" s="222" t="str">
        <f t="shared" si="57"/>
        <v>Yes</v>
      </c>
      <c r="AA254" s="68">
        <f t="shared" si="58"/>
        <v>9.5465393794749387E-2</v>
      </c>
      <c r="AB254" s="65" t="str">
        <f t="shared" si="59"/>
        <v>No</v>
      </c>
      <c r="AC254" s="68" t="str">
        <f t="shared" si="60"/>
        <v>N/A</v>
      </c>
      <c r="AD254" s="65" t="str">
        <f t="shared" si="61"/>
        <v>No</v>
      </c>
      <c r="AE254" s="68" t="str">
        <f t="shared" si="62"/>
        <v>N/A</v>
      </c>
      <c r="AF254" s="8"/>
    </row>
    <row r="255" spans="1:32" hidden="1">
      <c r="A255" s="66" t="s">
        <v>20</v>
      </c>
      <c r="B255" s="66" t="s">
        <v>38</v>
      </c>
      <c r="C255" s="66" t="str" cm="1">
        <f t="array" ref="C255">_xlfn.IFNA(_xlfn.IFS(B255="Starter","Starters &amp; Sides",B255="Sides","Starters &amp; Sides"),B255)</f>
        <v>mains</v>
      </c>
      <c r="D255" s="71" t="s">
        <v>4052</v>
      </c>
      <c r="E255" s="79">
        <v>9.25</v>
      </c>
      <c r="F255" s="18">
        <v>9.9499999999999993</v>
      </c>
      <c r="G255" s="18">
        <v>10.5</v>
      </c>
      <c r="H255" s="18">
        <v>0</v>
      </c>
      <c r="I255" s="18"/>
      <c r="J255" s="18"/>
      <c r="K255" s="15"/>
      <c r="L255" s="4"/>
      <c r="M255" s="4"/>
      <c r="N255" s="4"/>
      <c r="O255" s="15"/>
      <c r="P255" s="4"/>
      <c r="Q255" s="337"/>
      <c r="R255" s="15" t="str">
        <f t="shared" si="49"/>
        <v>No</v>
      </c>
      <c r="S255" s="15" t="str">
        <f t="shared" si="50"/>
        <v>No</v>
      </c>
      <c r="T255" s="221" t="str">
        <f t="shared" si="51"/>
        <v>No</v>
      </c>
      <c r="U255" s="223" t="str">
        <f t="shared" si="52"/>
        <v>N/A</v>
      </c>
      <c r="V255" s="221" t="str">
        <f t="shared" si="53"/>
        <v>No</v>
      </c>
      <c r="W255" s="223" t="str">
        <f t="shared" si="54"/>
        <v>N/A</v>
      </c>
      <c r="X255" s="221" t="str">
        <f t="shared" si="55"/>
        <v>No</v>
      </c>
      <c r="Y255" s="223" t="str">
        <f t="shared" si="56"/>
        <v>N/A</v>
      </c>
      <c r="Z255" s="222" t="str">
        <f t="shared" si="57"/>
        <v>No</v>
      </c>
      <c r="AA255" s="68" t="str">
        <f t="shared" si="58"/>
        <v>N/A</v>
      </c>
      <c r="AB255" s="65" t="str">
        <f t="shared" si="59"/>
        <v>No</v>
      </c>
      <c r="AC255" s="68" t="str">
        <f t="shared" si="60"/>
        <v>N/A</v>
      </c>
      <c r="AD255" s="65" t="str">
        <f t="shared" si="61"/>
        <v>No</v>
      </c>
      <c r="AE255" s="68" t="str">
        <f t="shared" si="62"/>
        <v>N/A</v>
      </c>
      <c r="AF255" s="8"/>
    </row>
    <row r="256" spans="1:32" hidden="1">
      <c r="A256" s="66" t="s">
        <v>20</v>
      </c>
      <c r="B256" s="66" t="s">
        <v>38</v>
      </c>
      <c r="C256" s="66" t="str" cm="1">
        <f t="array" ref="C256">_xlfn.IFNA(_xlfn.IFS(B256="Starter","Starters &amp; Sides",B256="Sides","Starters &amp; Sides"),B256)</f>
        <v>mains</v>
      </c>
      <c r="D256" s="71" t="s">
        <v>4053</v>
      </c>
      <c r="E256" s="79"/>
      <c r="F256" s="18"/>
      <c r="G256" s="18"/>
      <c r="H256" s="18">
        <v>17.95</v>
      </c>
      <c r="I256" s="18">
        <v>18.5</v>
      </c>
      <c r="J256" s="18">
        <v>18.5</v>
      </c>
      <c r="K256" s="15">
        <v>18.5</v>
      </c>
      <c r="L256" s="4"/>
      <c r="M256" s="4"/>
      <c r="N256" s="4"/>
      <c r="O256" s="15"/>
      <c r="P256" s="4"/>
      <c r="Q256" s="337"/>
      <c r="R256" s="15" t="str">
        <f t="shared" si="49"/>
        <v>No</v>
      </c>
      <c r="S256" s="15" t="str">
        <f t="shared" si="50"/>
        <v>No</v>
      </c>
      <c r="T256" s="221" t="str">
        <f t="shared" si="51"/>
        <v>No</v>
      </c>
      <c r="U256" s="223" t="str">
        <f t="shared" si="52"/>
        <v>N/A</v>
      </c>
      <c r="V256" s="221" t="str">
        <f t="shared" si="53"/>
        <v>No</v>
      </c>
      <c r="W256" s="223" t="str">
        <f t="shared" si="54"/>
        <v>N/A</v>
      </c>
      <c r="X256" s="221" t="str">
        <f t="shared" si="55"/>
        <v>No</v>
      </c>
      <c r="Y256" s="223" t="str">
        <f t="shared" si="56"/>
        <v>N/A</v>
      </c>
      <c r="Z256" s="222" t="str">
        <f t="shared" si="57"/>
        <v>No</v>
      </c>
      <c r="AA256" s="68" t="str">
        <f t="shared" si="58"/>
        <v>N/A</v>
      </c>
      <c r="AB256" s="65" t="str">
        <f t="shared" si="59"/>
        <v>No</v>
      </c>
      <c r="AC256" s="68" t="str">
        <f t="shared" si="60"/>
        <v>N/A</v>
      </c>
      <c r="AD256" s="65" t="str">
        <f t="shared" si="61"/>
        <v>No</v>
      </c>
      <c r="AE256" s="68" t="str">
        <f t="shared" si="62"/>
        <v>N/A</v>
      </c>
      <c r="AF256" s="8"/>
    </row>
    <row r="257" spans="1:32" hidden="1">
      <c r="A257" s="66" t="s">
        <v>20</v>
      </c>
      <c r="B257" s="66" t="s">
        <v>38</v>
      </c>
      <c r="C257" s="66" t="str" cm="1">
        <f t="array" ref="C257">_xlfn.IFNA(_xlfn.IFS(B257="Starter","Starters &amp; Sides",B257="Sides","Starters &amp; Sides"),B257)</f>
        <v>mains</v>
      </c>
      <c r="D257" s="71" t="s">
        <v>4054</v>
      </c>
      <c r="E257" s="79">
        <v>13.95</v>
      </c>
      <c r="F257" s="18">
        <v>15.5</v>
      </c>
      <c r="G257" s="18">
        <v>16.5</v>
      </c>
      <c r="H257" s="18">
        <v>16.5</v>
      </c>
      <c r="I257" s="18">
        <v>16.95</v>
      </c>
      <c r="J257" s="18">
        <v>16.95</v>
      </c>
      <c r="K257" s="15"/>
      <c r="L257" s="4"/>
      <c r="M257" s="4"/>
      <c r="N257" s="4"/>
      <c r="O257" s="15"/>
      <c r="P257" s="4"/>
      <c r="Q257" s="337"/>
      <c r="R257" s="15" t="str">
        <f t="shared" si="49"/>
        <v>No</v>
      </c>
      <c r="S257" s="15" t="str">
        <f t="shared" si="50"/>
        <v>No</v>
      </c>
      <c r="T257" s="221" t="str">
        <f t="shared" si="51"/>
        <v>No</v>
      </c>
      <c r="U257" s="223" t="str">
        <f t="shared" si="52"/>
        <v>N/A</v>
      </c>
      <c r="V257" s="221" t="str">
        <f t="shared" si="53"/>
        <v>No</v>
      </c>
      <c r="W257" s="223" t="str">
        <f t="shared" si="54"/>
        <v>N/A</v>
      </c>
      <c r="X257" s="221" t="str">
        <f t="shared" si="55"/>
        <v>No</v>
      </c>
      <c r="Y257" s="223" t="str">
        <f t="shared" si="56"/>
        <v>N/A</v>
      </c>
      <c r="Z257" s="222" t="str">
        <f t="shared" si="57"/>
        <v>No</v>
      </c>
      <c r="AA257" s="68" t="str">
        <f t="shared" si="58"/>
        <v>N/A</v>
      </c>
      <c r="AB257" s="65" t="str">
        <f t="shared" si="59"/>
        <v>No</v>
      </c>
      <c r="AC257" s="68" t="str">
        <f t="shared" si="60"/>
        <v>N/A</v>
      </c>
      <c r="AD257" s="65" t="str">
        <f t="shared" si="61"/>
        <v>No</v>
      </c>
      <c r="AE257" s="68" t="str">
        <f t="shared" si="62"/>
        <v>N/A</v>
      </c>
      <c r="AF257" s="8"/>
    </row>
    <row r="258" spans="1:32" hidden="1">
      <c r="A258" s="66" t="s">
        <v>20</v>
      </c>
      <c r="B258" s="66" t="s">
        <v>38</v>
      </c>
      <c r="C258" s="66" t="str" cm="1">
        <f t="array" ref="C258">_xlfn.IFNA(_xlfn.IFS(B258="Starter","Starters &amp; Sides",B258="Sides","Starters &amp; Sides"),B258)</f>
        <v>mains</v>
      </c>
      <c r="D258" s="71" t="s">
        <v>4055</v>
      </c>
      <c r="E258" s="79"/>
      <c r="F258" s="18"/>
      <c r="G258" s="18"/>
      <c r="H258" s="18"/>
      <c r="I258" s="18">
        <v>11.75</v>
      </c>
      <c r="J258" s="18">
        <v>11.75</v>
      </c>
      <c r="K258" s="15">
        <v>12.5</v>
      </c>
      <c r="L258" s="4">
        <v>12.5</v>
      </c>
      <c r="M258" s="4"/>
      <c r="N258" s="4"/>
      <c r="O258" s="15"/>
      <c r="P258" s="4"/>
      <c r="Q258" s="337"/>
      <c r="R258" s="15" t="str">
        <f t="shared" si="49"/>
        <v>No</v>
      </c>
      <c r="S258" s="15" t="str">
        <f t="shared" si="50"/>
        <v>No</v>
      </c>
      <c r="T258" s="221" t="str">
        <f t="shared" si="51"/>
        <v>No</v>
      </c>
      <c r="U258" s="223" t="str">
        <f t="shared" si="52"/>
        <v>N/A</v>
      </c>
      <c r="V258" s="221" t="str">
        <f t="shared" si="53"/>
        <v>No</v>
      </c>
      <c r="W258" s="223" t="str">
        <f t="shared" si="54"/>
        <v>N/A</v>
      </c>
      <c r="X258" s="221" t="str">
        <f t="shared" si="55"/>
        <v>No</v>
      </c>
      <c r="Y258" s="223" t="str">
        <f t="shared" si="56"/>
        <v>N/A</v>
      </c>
      <c r="Z258" s="222" t="str">
        <f t="shared" si="57"/>
        <v>No</v>
      </c>
      <c r="AA258" s="68" t="str">
        <f t="shared" si="58"/>
        <v>N/A</v>
      </c>
      <c r="AB258" s="65" t="str">
        <f t="shared" si="59"/>
        <v>No</v>
      </c>
      <c r="AC258" s="68" t="str">
        <f t="shared" si="60"/>
        <v>N/A</v>
      </c>
      <c r="AD258" s="65" t="str">
        <f t="shared" si="61"/>
        <v>No</v>
      </c>
      <c r="AE258" s="68" t="str">
        <f t="shared" si="62"/>
        <v>N/A</v>
      </c>
      <c r="AF258" s="8"/>
    </row>
    <row r="259" spans="1:32" hidden="1">
      <c r="A259" s="66" t="s">
        <v>20</v>
      </c>
      <c r="B259" s="66" t="s">
        <v>38</v>
      </c>
      <c r="C259" s="66" t="str" cm="1">
        <f t="array" ref="C259">_xlfn.IFNA(_xlfn.IFS(B259="Starter","Starters &amp; Sides",B259="Sides","Starters &amp; Sides"),B259)</f>
        <v>mains</v>
      </c>
      <c r="D259" s="71" t="s">
        <v>4056</v>
      </c>
      <c r="E259" s="79">
        <v>12.95</v>
      </c>
      <c r="F259" s="18">
        <v>14.5</v>
      </c>
      <c r="G259" s="18">
        <v>15.5</v>
      </c>
      <c r="H259" s="18">
        <v>15.5</v>
      </c>
      <c r="I259" s="18">
        <v>15.95</v>
      </c>
      <c r="J259" s="18">
        <v>15.95</v>
      </c>
      <c r="K259" s="15">
        <v>15.95</v>
      </c>
      <c r="L259" s="4">
        <v>15.95</v>
      </c>
      <c r="M259" s="4"/>
      <c r="N259" s="4"/>
      <c r="O259" s="15"/>
      <c r="P259" s="4"/>
      <c r="Q259" s="337"/>
      <c r="R259" s="15" t="str">
        <f t="shared" si="49"/>
        <v>No</v>
      </c>
      <c r="S259" s="15" t="str">
        <f t="shared" si="50"/>
        <v>No</v>
      </c>
      <c r="T259" s="221" t="str">
        <f t="shared" si="51"/>
        <v>No</v>
      </c>
      <c r="U259" s="223" t="str">
        <f t="shared" si="52"/>
        <v>N/A</v>
      </c>
      <c r="V259" s="221" t="str">
        <f t="shared" si="53"/>
        <v>No</v>
      </c>
      <c r="W259" s="223" t="str">
        <f t="shared" si="54"/>
        <v>N/A</v>
      </c>
      <c r="X259" s="221" t="str">
        <f t="shared" si="55"/>
        <v>No</v>
      </c>
      <c r="Y259" s="223" t="str">
        <f t="shared" si="56"/>
        <v>N/A</v>
      </c>
      <c r="Z259" s="222" t="str">
        <f t="shared" si="57"/>
        <v>No</v>
      </c>
      <c r="AA259" s="68" t="str">
        <f t="shared" si="58"/>
        <v>N/A</v>
      </c>
      <c r="AB259" s="65" t="str">
        <f t="shared" si="59"/>
        <v>No</v>
      </c>
      <c r="AC259" s="68" t="str">
        <f t="shared" si="60"/>
        <v>N/A</v>
      </c>
      <c r="AD259" s="65" t="str">
        <f t="shared" si="61"/>
        <v>No</v>
      </c>
      <c r="AE259" s="68" t="str">
        <f t="shared" si="62"/>
        <v>N/A</v>
      </c>
      <c r="AF259" s="8"/>
    </row>
    <row r="260" spans="1:32" hidden="1">
      <c r="A260" s="66" t="s">
        <v>20</v>
      </c>
      <c r="B260" s="66" t="s">
        <v>38</v>
      </c>
      <c r="C260" s="66" t="str" cm="1">
        <f t="array" ref="C260">_xlfn.IFNA(_xlfn.IFS(B260="Starter","Starters &amp; Sides",B260="Sides","Starters &amp; Sides"),B260)</f>
        <v>mains</v>
      </c>
      <c r="D260" s="71" t="s">
        <v>4057</v>
      </c>
      <c r="E260" s="79">
        <v>9.25</v>
      </c>
      <c r="F260" s="18">
        <v>9.9499999999999993</v>
      </c>
      <c r="G260" s="18">
        <v>10.5</v>
      </c>
      <c r="H260" s="18">
        <v>10.5</v>
      </c>
      <c r="I260" s="18">
        <v>12.5</v>
      </c>
      <c r="J260" s="18">
        <v>12.5</v>
      </c>
      <c r="K260" s="15">
        <v>12.75</v>
      </c>
      <c r="L260" s="4">
        <v>12.75</v>
      </c>
      <c r="M260" s="4"/>
      <c r="N260" s="4"/>
      <c r="O260" s="15"/>
      <c r="P260" s="4"/>
      <c r="Q260" s="337"/>
      <c r="R260" s="15" t="str">
        <f t="shared" si="49"/>
        <v>No</v>
      </c>
      <c r="S260" s="15" t="str">
        <f t="shared" si="50"/>
        <v>No</v>
      </c>
      <c r="T260" s="221" t="str">
        <f t="shared" si="51"/>
        <v>No</v>
      </c>
      <c r="U260" s="223" t="str">
        <f t="shared" si="52"/>
        <v>N/A</v>
      </c>
      <c r="V260" s="221" t="str">
        <f t="shared" si="53"/>
        <v>No</v>
      </c>
      <c r="W260" s="223" t="str">
        <f t="shared" si="54"/>
        <v>N/A</v>
      </c>
      <c r="X260" s="221" t="str">
        <f t="shared" si="55"/>
        <v>No</v>
      </c>
      <c r="Y260" s="223" t="str">
        <f t="shared" si="56"/>
        <v>N/A</v>
      </c>
      <c r="Z260" s="222" t="str">
        <f t="shared" si="57"/>
        <v>No</v>
      </c>
      <c r="AA260" s="68" t="str">
        <f t="shared" si="58"/>
        <v>N/A</v>
      </c>
      <c r="AB260" s="65" t="str">
        <f t="shared" si="59"/>
        <v>No</v>
      </c>
      <c r="AC260" s="68" t="str">
        <f t="shared" si="60"/>
        <v>N/A</v>
      </c>
      <c r="AD260" s="65" t="str">
        <f t="shared" si="61"/>
        <v>No</v>
      </c>
      <c r="AE260" s="68" t="str">
        <f t="shared" si="62"/>
        <v>N/A</v>
      </c>
      <c r="AF260" s="8"/>
    </row>
    <row r="261" spans="1:32" hidden="1">
      <c r="A261" s="66" t="s">
        <v>20</v>
      </c>
      <c r="B261" s="66" t="s">
        <v>38</v>
      </c>
      <c r="C261" s="66" t="str" cm="1">
        <f t="array" ref="C261">_xlfn.IFNA(_xlfn.IFS(B261="Starter","Starters &amp; Sides",B261="Sides","Starters &amp; Sides"),B261)</f>
        <v>mains</v>
      </c>
      <c r="D261" s="159" t="s">
        <v>3568</v>
      </c>
      <c r="E261" s="79">
        <v>12.25</v>
      </c>
      <c r="F261" s="18">
        <v>13</v>
      </c>
      <c r="G261" s="18">
        <v>14</v>
      </c>
      <c r="H261" s="18">
        <v>14</v>
      </c>
      <c r="I261" s="18">
        <v>13.5</v>
      </c>
      <c r="J261" s="18">
        <v>13.5</v>
      </c>
      <c r="K261" s="15">
        <v>13.75</v>
      </c>
      <c r="L261" s="4">
        <v>13.75</v>
      </c>
      <c r="M261" s="4">
        <v>16.5</v>
      </c>
      <c r="N261" s="4">
        <v>16.5</v>
      </c>
      <c r="O261" s="15">
        <v>16.5</v>
      </c>
      <c r="P261" s="4">
        <v>16.5</v>
      </c>
      <c r="Q261" s="337">
        <v>17.75</v>
      </c>
      <c r="R261" s="15" t="str">
        <f t="shared" si="49"/>
        <v>Yes</v>
      </c>
      <c r="S261" s="15" t="str">
        <f t="shared" si="50"/>
        <v>No</v>
      </c>
      <c r="T261" s="221" t="str">
        <f t="shared" si="51"/>
        <v>Yes</v>
      </c>
      <c r="U261" s="223">
        <f t="shared" si="52"/>
        <v>7.575757575757569E-2</v>
      </c>
      <c r="V261" s="221" t="str">
        <f t="shared" si="53"/>
        <v>Yes</v>
      </c>
      <c r="W261" s="223">
        <f t="shared" si="54"/>
        <v>7.575757575757569E-2</v>
      </c>
      <c r="X261" s="221" t="str">
        <f t="shared" si="55"/>
        <v>Yes</v>
      </c>
      <c r="Y261" s="223">
        <f t="shared" si="56"/>
        <v>7.575757575757569E-2</v>
      </c>
      <c r="Z261" s="222" t="str">
        <f t="shared" si="57"/>
        <v>Yes</v>
      </c>
      <c r="AA261" s="68">
        <f t="shared" si="58"/>
        <v>7.575757575757569E-2</v>
      </c>
      <c r="AB261" s="65" t="str">
        <f t="shared" si="59"/>
        <v>Yes</v>
      </c>
      <c r="AC261" s="68">
        <f t="shared" si="60"/>
        <v>0.29090909090909101</v>
      </c>
      <c r="AD261" s="65" t="str">
        <f t="shared" si="61"/>
        <v>Yes</v>
      </c>
      <c r="AE261" s="68">
        <f t="shared" si="62"/>
        <v>0.44897959183673475</v>
      </c>
      <c r="AF261" s="8"/>
    </row>
    <row r="262" spans="1:32" hidden="1">
      <c r="A262" s="66" t="s">
        <v>20</v>
      </c>
      <c r="B262" s="66" t="s">
        <v>38</v>
      </c>
      <c r="C262" s="66" t="str" cm="1">
        <f t="array" ref="C262">_xlfn.IFNA(_xlfn.IFS(B262="Starter","Starters &amp; Sides",B262="Sides","Starters &amp; Sides"),B262)</f>
        <v>mains</v>
      </c>
      <c r="D262" s="159" t="s">
        <v>4058</v>
      </c>
      <c r="E262" s="79"/>
      <c r="F262" s="18"/>
      <c r="G262" s="18"/>
      <c r="H262" s="18"/>
      <c r="I262" s="18"/>
      <c r="J262" s="18"/>
      <c r="K262" s="15"/>
      <c r="L262" s="4"/>
      <c r="M262" s="4">
        <v>19.75</v>
      </c>
      <c r="N262" s="4">
        <v>19.75</v>
      </c>
      <c r="O262" s="15">
        <v>19.75</v>
      </c>
      <c r="P262" s="4">
        <v>19.75</v>
      </c>
      <c r="Q262" s="337">
        <v>20.5</v>
      </c>
      <c r="R262" s="15" t="str">
        <f t="shared" si="49"/>
        <v>Yes</v>
      </c>
      <c r="S262" s="15" t="str">
        <f t="shared" si="50"/>
        <v>No</v>
      </c>
      <c r="T262" s="221" t="str">
        <f t="shared" si="51"/>
        <v>Yes</v>
      </c>
      <c r="U262" s="223">
        <f t="shared" si="52"/>
        <v>3.7974683544303778E-2</v>
      </c>
      <c r="V262" s="221" t="str">
        <f t="shared" si="53"/>
        <v>Yes</v>
      </c>
      <c r="W262" s="223">
        <f t="shared" si="54"/>
        <v>3.7974683544303778E-2</v>
      </c>
      <c r="X262" s="221" t="str">
        <f t="shared" si="55"/>
        <v>Yes</v>
      </c>
      <c r="Y262" s="223">
        <f t="shared" si="56"/>
        <v>3.7974683544303778E-2</v>
      </c>
      <c r="Z262" s="222" t="str">
        <f t="shared" si="57"/>
        <v>Yes</v>
      </c>
      <c r="AA262" s="68">
        <f t="shared" si="58"/>
        <v>3.7974683544303778E-2</v>
      </c>
      <c r="AB262" s="65" t="str">
        <f t="shared" si="59"/>
        <v>No</v>
      </c>
      <c r="AC262" s="68" t="str">
        <f t="shared" si="60"/>
        <v>N/A</v>
      </c>
      <c r="AD262" s="65" t="str">
        <f t="shared" si="61"/>
        <v>No</v>
      </c>
      <c r="AE262" s="68" t="str">
        <f t="shared" si="62"/>
        <v>N/A</v>
      </c>
      <c r="AF262" s="8"/>
    </row>
    <row r="263" spans="1:32" hidden="1">
      <c r="A263" s="66" t="s">
        <v>20</v>
      </c>
      <c r="B263" s="66" t="s">
        <v>38</v>
      </c>
      <c r="C263" s="66" t="str" cm="1">
        <f t="array" ref="C263">_xlfn.IFNA(_xlfn.IFS(B263="Starter","Starters &amp; Sides",B263="Sides","Starters &amp; Sides"),B263)</f>
        <v>mains</v>
      </c>
      <c r="D263" s="159" t="s">
        <v>4059</v>
      </c>
      <c r="E263" s="79"/>
      <c r="F263" s="18"/>
      <c r="G263" s="18"/>
      <c r="H263" s="18"/>
      <c r="I263" s="18"/>
      <c r="J263" s="18"/>
      <c r="K263" s="15"/>
      <c r="L263" s="4"/>
      <c r="M263" s="4">
        <v>18.75</v>
      </c>
      <c r="N263" s="4">
        <v>18.75</v>
      </c>
      <c r="O263" s="15">
        <v>18.75</v>
      </c>
      <c r="P263" s="4"/>
      <c r="Q263" s="337"/>
      <c r="R263" s="15" t="str">
        <f t="shared" si="49"/>
        <v>No</v>
      </c>
      <c r="S263" s="15" t="str">
        <f t="shared" si="50"/>
        <v>No</v>
      </c>
      <c r="T263" s="221" t="str">
        <f t="shared" si="51"/>
        <v>No</v>
      </c>
      <c r="U263" s="223" t="str">
        <f t="shared" si="52"/>
        <v>N/A</v>
      </c>
      <c r="V263" s="221" t="str">
        <f t="shared" si="53"/>
        <v>No</v>
      </c>
      <c r="W263" s="223" t="str">
        <f t="shared" si="54"/>
        <v>N/A</v>
      </c>
      <c r="X263" s="221" t="str">
        <f t="shared" si="55"/>
        <v>No</v>
      </c>
      <c r="Y263" s="223" t="str">
        <f t="shared" si="56"/>
        <v>N/A</v>
      </c>
      <c r="Z263" s="222" t="str">
        <f t="shared" si="57"/>
        <v>No</v>
      </c>
      <c r="AA263" s="68" t="str">
        <f t="shared" si="58"/>
        <v>N/A</v>
      </c>
      <c r="AB263" s="65" t="str">
        <f t="shared" si="59"/>
        <v>No</v>
      </c>
      <c r="AC263" s="68" t="str">
        <f t="shared" si="60"/>
        <v>N/A</v>
      </c>
      <c r="AD263" s="65" t="str">
        <f t="shared" si="61"/>
        <v>No</v>
      </c>
      <c r="AE263" s="68" t="str">
        <f t="shared" si="62"/>
        <v>N/A</v>
      </c>
      <c r="AF263" s="8"/>
    </row>
    <row r="264" spans="1:32" hidden="1">
      <c r="A264" s="66" t="s">
        <v>20</v>
      </c>
      <c r="B264" s="66" t="s">
        <v>38</v>
      </c>
      <c r="C264" s="66" t="str" cm="1">
        <f t="array" ref="C264">_xlfn.IFNA(_xlfn.IFS(B264="Starter","Starters &amp; Sides",B264="Sides","Starters &amp; Sides"),B264)</f>
        <v>mains</v>
      </c>
      <c r="D264" s="159" t="s">
        <v>4060</v>
      </c>
      <c r="E264" s="79"/>
      <c r="F264" s="18"/>
      <c r="G264" s="18"/>
      <c r="H264" s="18"/>
      <c r="I264" s="18"/>
      <c r="J264" s="18"/>
      <c r="K264" s="15"/>
      <c r="L264" s="4"/>
      <c r="M264" s="4">
        <v>17.5</v>
      </c>
      <c r="N264" s="4">
        <v>17.5</v>
      </c>
      <c r="O264" s="15">
        <v>17.5</v>
      </c>
      <c r="P264" s="4"/>
      <c r="Q264" s="337"/>
      <c r="R264" s="15" t="str">
        <f t="shared" si="49"/>
        <v>No</v>
      </c>
      <c r="S264" s="15" t="str">
        <f t="shared" si="50"/>
        <v>No</v>
      </c>
      <c r="T264" s="221" t="str">
        <f t="shared" si="51"/>
        <v>No</v>
      </c>
      <c r="U264" s="223" t="str">
        <f t="shared" si="52"/>
        <v>N/A</v>
      </c>
      <c r="V264" s="221" t="str">
        <f t="shared" si="53"/>
        <v>No</v>
      </c>
      <c r="W264" s="223" t="str">
        <f t="shared" si="54"/>
        <v>N/A</v>
      </c>
      <c r="X264" s="221" t="str">
        <f t="shared" si="55"/>
        <v>No</v>
      </c>
      <c r="Y264" s="223" t="str">
        <f t="shared" si="56"/>
        <v>N/A</v>
      </c>
      <c r="Z264" s="222" t="str">
        <f t="shared" si="57"/>
        <v>No</v>
      </c>
      <c r="AA264" s="68" t="str">
        <f t="shared" si="58"/>
        <v>N/A</v>
      </c>
      <c r="AB264" s="65" t="str">
        <f t="shared" si="59"/>
        <v>No</v>
      </c>
      <c r="AC264" s="68" t="str">
        <f t="shared" si="60"/>
        <v>N/A</v>
      </c>
      <c r="AD264" s="65" t="str">
        <f t="shared" si="61"/>
        <v>No</v>
      </c>
      <c r="AE264" s="68" t="str">
        <f t="shared" si="62"/>
        <v>N/A</v>
      </c>
      <c r="AF264" s="8"/>
    </row>
    <row r="265" spans="1:32" hidden="1">
      <c r="A265" s="66" t="s">
        <v>20</v>
      </c>
      <c r="B265" s="66" t="s">
        <v>38</v>
      </c>
      <c r="C265" s="66" t="str" cm="1">
        <f t="array" ref="C265">_xlfn.IFNA(_xlfn.IFS(B265="Starter","Starters &amp; Sides",B265="Sides","Starters &amp; Sides"),B265)</f>
        <v>mains</v>
      </c>
      <c r="D265" s="71" t="s">
        <v>4061</v>
      </c>
      <c r="E265" s="79"/>
      <c r="F265" s="18"/>
      <c r="G265" s="18"/>
      <c r="H265" s="18"/>
      <c r="I265" s="18"/>
      <c r="J265" s="18"/>
      <c r="K265" s="15">
        <v>14.5</v>
      </c>
      <c r="L265" s="4"/>
      <c r="M265" s="4"/>
      <c r="N265" s="4"/>
      <c r="O265" s="15"/>
      <c r="P265" s="4"/>
      <c r="Q265" s="337"/>
      <c r="R265" s="15" t="str">
        <f t="shared" si="49"/>
        <v>No</v>
      </c>
      <c r="S265" s="15" t="str">
        <f t="shared" si="50"/>
        <v>No</v>
      </c>
      <c r="T265" s="221" t="str">
        <f t="shared" si="51"/>
        <v>No</v>
      </c>
      <c r="U265" s="223" t="str">
        <f t="shared" si="52"/>
        <v>N/A</v>
      </c>
      <c r="V265" s="221" t="str">
        <f t="shared" si="53"/>
        <v>No</v>
      </c>
      <c r="W265" s="223" t="str">
        <f t="shared" si="54"/>
        <v>N/A</v>
      </c>
      <c r="X265" s="221" t="str">
        <f t="shared" si="55"/>
        <v>No</v>
      </c>
      <c r="Y265" s="223" t="str">
        <f t="shared" si="56"/>
        <v>N/A</v>
      </c>
      <c r="Z265" s="222" t="str">
        <f t="shared" si="57"/>
        <v>No</v>
      </c>
      <c r="AA265" s="68" t="str">
        <f t="shared" si="58"/>
        <v>N/A</v>
      </c>
      <c r="AB265" s="65" t="str">
        <f t="shared" si="59"/>
        <v>No</v>
      </c>
      <c r="AC265" s="68" t="str">
        <f t="shared" si="60"/>
        <v>N/A</v>
      </c>
      <c r="AD265" s="65" t="str">
        <f t="shared" si="61"/>
        <v>No</v>
      </c>
      <c r="AE265" s="68" t="str">
        <f t="shared" si="62"/>
        <v>N/A</v>
      </c>
      <c r="AF265" s="8"/>
    </row>
    <row r="266" spans="1:32" hidden="1">
      <c r="A266" s="66" t="s">
        <v>20</v>
      </c>
      <c r="B266" s="66" t="s">
        <v>38</v>
      </c>
      <c r="C266" s="66" t="str" cm="1">
        <f t="array" ref="C266">_xlfn.IFNA(_xlfn.IFS(B266="Starter","Starters &amp; Sides",B266="Sides","Starters &amp; Sides"),B266)</f>
        <v>mains</v>
      </c>
      <c r="D266" s="71" t="s">
        <v>4062</v>
      </c>
      <c r="E266" s="79"/>
      <c r="F266" s="18"/>
      <c r="G266" s="18"/>
      <c r="H266" s="18">
        <v>16.5</v>
      </c>
      <c r="I266" s="18">
        <v>16.95</v>
      </c>
      <c r="J266" s="18">
        <v>16.95</v>
      </c>
      <c r="K266" s="15">
        <v>16.95</v>
      </c>
      <c r="L266" s="4">
        <v>16.95</v>
      </c>
      <c r="M266" s="4"/>
      <c r="N266" s="4"/>
      <c r="O266" s="15"/>
      <c r="P266" s="4"/>
      <c r="Q266" s="337"/>
      <c r="R266" s="15" t="str">
        <f t="shared" si="49"/>
        <v>No</v>
      </c>
      <c r="S266" s="15" t="str">
        <f t="shared" si="50"/>
        <v>No</v>
      </c>
      <c r="T266" s="221" t="str">
        <f t="shared" si="51"/>
        <v>No</v>
      </c>
      <c r="U266" s="223" t="str">
        <f t="shared" si="52"/>
        <v>N/A</v>
      </c>
      <c r="V266" s="221" t="str">
        <f t="shared" si="53"/>
        <v>No</v>
      </c>
      <c r="W266" s="223" t="str">
        <f t="shared" si="54"/>
        <v>N/A</v>
      </c>
      <c r="X266" s="221" t="str">
        <f t="shared" si="55"/>
        <v>No</v>
      </c>
      <c r="Y266" s="223" t="str">
        <f t="shared" si="56"/>
        <v>N/A</v>
      </c>
      <c r="Z266" s="222" t="str">
        <f t="shared" si="57"/>
        <v>No</v>
      </c>
      <c r="AA266" s="68" t="str">
        <f t="shared" si="58"/>
        <v>N/A</v>
      </c>
      <c r="AB266" s="65" t="str">
        <f t="shared" si="59"/>
        <v>No</v>
      </c>
      <c r="AC266" s="68" t="str">
        <f t="shared" si="60"/>
        <v>N/A</v>
      </c>
      <c r="AD266" s="65" t="str">
        <f t="shared" si="61"/>
        <v>No</v>
      </c>
      <c r="AE266" s="68" t="str">
        <f t="shared" si="62"/>
        <v>N/A</v>
      </c>
      <c r="AF266" s="8"/>
    </row>
    <row r="267" spans="1:32" hidden="1">
      <c r="A267" s="66" t="s">
        <v>20</v>
      </c>
      <c r="B267" s="66" t="s">
        <v>38</v>
      </c>
      <c r="C267" s="66" t="str" cm="1">
        <f t="array" ref="C267">_xlfn.IFNA(_xlfn.IFS(B267="Starter","Starters &amp; Sides",B267="Sides","Starters &amp; Sides"),B267)</f>
        <v>mains</v>
      </c>
      <c r="D267" s="71" t="s">
        <v>4063</v>
      </c>
      <c r="E267" s="79">
        <v>15.2</v>
      </c>
      <c r="F267" s="18">
        <v>16.45</v>
      </c>
      <c r="G267" s="18">
        <v>16.45</v>
      </c>
      <c r="H267" s="18">
        <v>16.5</v>
      </c>
      <c r="I267" s="18">
        <v>16.95</v>
      </c>
      <c r="J267" s="18">
        <v>16.95</v>
      </c>
      <c r="K267" s="15"/>
      <c r="L267" s="4"/>
      <c r="M267" s="4"/>
      <c r="N267" s="4"/>
      <c r="O267" s="15"/>
      <c r="P267" s="4"/>
      <c r="Q267" s="337"/>
      <c r="R267" s="15" t="str">
        <f t="shared" si="49"/>
        <v>No</v>
      </c>
      <c r="S267" s="15" t="str">
        <f t="shared" si="50"/>
        <v>No</v>
      </c>
      <c r="T267" s="221" t="str">
        <f t="shared" si="51"/>
        <v>No</v>
      </c>
      <c r="U267" s="223" t="str">
        <f t="shared" si="52"/>
        <v>N/A</v>
      </c>
      <c r="V267" s="221" t="str">
        <f t="shared" si="53"/>
        <v>No</v>
      </c>
      <c r="W267" s="223" t="str">
        <f t="shared" si="54"/>
        <v>N/A</v>
      </c>
      <c r="X267" s="221" t="str">
        <f t="shared" si="55"/>
        <v>No</v>
      </c>
      <c r="Y267" s="223" t="str">
        <f t="shared" si="56"/>
        <v>N/A</v>
      </c>
      <c r="Z267" s="222" t="str">
        <f t="shared" si="57"/>
        <v>No</v>
      </c>
      <c r="AA267" s="68" t="str">
        <f t="shared" si="58"/>
        <v>N/A</v>
      </c>
      <c r="AB267" s="65" t="str">
        <f t="shared" si="59"/>
        <v>No</v>
      </c>
      <c r="AC267" s="68" t="str">
        <f t="shared" si="60"/>
        <v>N/A</v>
      </c>
      <c r="AD267" s="65" t="str">
        <f t="shared" si="61"/>
        <v>No</v>
      </c>
      <c r="AE267" s="68" t="str">
        <f t="shared" si="62"/>
        <v>N/A</v>
      </c>
      <c r="AF267" s="8"/>
    </row>
    <row r="268" spans="1:32" hidden="1">
      <c r="A268" s="66" t="s">
        <v>20</v>
      </c>
      <c r="B268" s="66" t="s">
        <v>38</v>
      </c>
      <c r="C268" s="66" t="str" cm="1">
        <f t="array" ref="C268">_xlfn.IFNA(_xlfn.IFS(B268="Starter","Starters &amp; Sides",B268="Sides","Starters &amp; Sides"),B268)</f>
        <v>mains</v>
      </c>
      <c r="D268" s="71" t="s">
        <v>4064</v>
      </c>
      <c r="E268" s="79"/>
      <c r="F268" s="18"/>
      <c r="G268" s="18"/>
      <c r="H268" s="18"/>
      <c r="I268" s="18">
        <v>16.95</v>
      </c>
      <c r="J268" s="18">
        <v>16.95</v>
      </c>
      <c r="K268" s="15">
        <v>16.95</v>
      </c>
      <c r="L268" s="4"/>
      <c r="M268" s="4"/>
      <c r="N268" s="4"/>
      <c r="O268" s="15"/>
      <c r="P268" s="4"/>
      <c r="Q268" s="337"/>
      <c r="R268" s="15" t="str">
        <f t="shared" si="49"/>
        <v>No</v>
      </c>
      <c r="S268" s="15" t="str">
        <f t="shared" si="50"/>
        <v>No</v>
      </c>
      <c r="T268" s="221" t="str">
        <f t="shared" si="51"/>
        <v>No</v>
      </c>
      <c r="U268" s="223" t="str">
        <f t="shared" si="52"/>
        <v>N/A</v>
      </c>
      <c r="V268" s="221" t="str">
        <f t="shared" si="53"/>
        <v>No</v>
      </c>
      <c r="W268" s="223" t="str">
        <f t="shared" si="54"/>
        <v>N/A</v>
      </c>
      <c r="X268" s="221" t="str">
        <f t="shared" si="55"/>
        <v>No</v>
      </c>
      <c r="Y268" s="223" t="str">
        <f t="shared" si="56"/>
        <v>N/A</v>
      </c>
      <c r="Z268" s="222" t="str">
        <f t="shared" si="57"/>
        <v>No</v>
      </c>
      <c r="AA268" s="68" t="str">
        <f t="shared" si="58"/>
        <v>N/A</v>
      </c>
      <c r="AB268" s="65" t="str">
        <f t="shared" si="59"/>
        <v>No</v>
      </c>
      <c r="AC268" s="68" t="str">
        <f t="shared" si="60"/>
        <v>N/A</v>
      </c>
      <c r="AD268" s="65" t="str">
        <f t="shared" si="61"/>
        <v>No</v>
      </c>
      <c r="AE268" s="68" t="str">
        <f t="shared" si="62"/>
        <v>N/A</v>
      </c>
      <c r="AF268" s="8"/>
    </row>
    <row r="269" spans="1:32" hidden="1">
      <c r="A269" s="66" t="s">
        <v>20</v>
      </c>
      <c r="B269" s="66" t="s">
        <v>38</v>
      </c>
      <c r="C269" s="66" t="str" cm="1">
        <f t="array" ref="C269">_xlfn.IFNA(_xlfn.IFS(B269="Starter","Starters &amp; Sides",B269="Sides","Starters &amp; Sides"),B269)</f>
        <v>mains</v>
      </c>
      <c r="D269" s="71" t="s">
        <v>4065</v>
      </c>
      <c r="E269" s="79"/>
      <c r="F269" s="18"/>
      <c r="G269" s="18"/>
      <c r="H269" s="18"/>
      <c r="I269" s="18"/>
      <c r="J269" s="18"/>
      <c r="K269" s="15"/>
      <c r="L269" s="4">
        <v>18.5</v>
      </c>
      <c r="M269" s="4"/>
      <c r="N269" s="4"/>
      <c r="O269" s="15"/>
      <c r="P269" s="4"/>
      <c r="Q269" s="337"/>
      <c r="R269" s="15" t="str">
        <f t="shared" si="49"/>
        <v>No</v>
      </c>
      <c r="S269" s="15" t="str">
        <f t="shared" si="50"/>
        <v>No</v>
      </c>
      <c r="T269" s="221" t="str">
        <f t="shared" si="51"/>
        <v>No</v>
      </c>
      <c r="U269" s="223" t="str">
        <f t="shared" si="52"/>
        <v>N/A</v>
      </c>
      <c r="V269" s="221" t="str">
        <f t="shared" si="53"/>
        <v>No</v>
      </c>
      <c r="W269" s="223" t="str">
        <f t="shared" si="54"/>
        <v>N/A</v>
      </c>
      <c r="X269" s="221" t="str">
        <f t="shared" si="55"/>
        <v>No</v>
      </c>
      <c r="Y269" s="223" t="str">
        <f t="shared" si="56"/>
        <v>N/A</v>
      </c>
      <c r="Z269" s="222" t="str">
        <f t="shared" si="57"/>
        <v>No</v>
      </c>
      <c r="AA269" s="68" t="str">
        <f t="shared" si="58"/>
        <v>N/A</v>
      </c>
      <c r="AB269" s="65" t="str">
        <f t="shared" si="59"/>
        <v>No</v>
      </c>
      <c r="AC269" s="68" t="str">
        <f t="shared" si="60"/>
        <v>N/A</v>
      </c>
      <c r="AD269" s="65" t="str">
        <f t="shared" si="61"/>
        <v>No</v>
      </c>
      <c r="AE269" s="68" t="str">
        <f t="shared" si="62"/>
        <v>N/A</v>
      </c>
      <c r="AF269" s="8"/>
    </row>
    <row r="270" spans="1:32" hidden="1">
      <c r="A270" s="66" t="s">
        <v>20</v>
      </c>
      <c r="B270" s="66" t="s">
        <v>38</v>
      </c>
      <c r="C270" s="66" t="str" cm="1">
        <f t="array" ref="C270">_xlfn.IFNA(_xlfn.IFS(B270="Starter","Starters &amp; Sides",B270="Sides","Starters &amp; Sides"),B270)</f>
        <v>mains</v>
      </c>
      <c r="D270" s="71" t="s">
        <v>4066</v>
      </c>
      <c r="E270" s="79"/>
      <c r="F270" s="18"/>
      <c r="G270" s="18"/>
      <c r="H270" s="18">
        <v>14.5</v>
      </c>
      <c r="I270" s="18"/>
      <c r="J270" s="18"/>
      <c r="K270" s="15"/>
      <c r="L270" s="4"/>
      <c r="M270" s="4"/>
      <c r="N270" s="4"/>
      <c r="O270" s="15"/>
      <c r="P270" s="4"/>
      <c r="Q270" s="337"/>
      <c r="R270" s="15" t="str">
        <f t="shared" si="49"/>
        <v>No</v>
      </c>
      <c r="S270" s="15" t="str">
        <f t="shared" si="50"/>
        <v>No</v>
      </c>
      <c r="T270" s="221" t="str">
        <f t="shared" si="51"/>
        <v>No</v>
      </c>
      <c r="U270" s="223" t="str">
        <f t="shared" si="52"/>
        <v>N/A</v>
      </c>
      <c r="V270" s="221" t="str">
        <f t="shared" si="53"/>
        <v>No</v>
      </c>
      <c r="W270" s="223" t="str">
        <f t="shared" si="54"/>
        <v>N/A</v>
      </c>
      <c r="X270" s="221" t="str">
        <f t="shared" si="55"/>
        <v>No</v>
      </c>
      <c r="Y270" s="223" t="str">
        <f t="shared" si="56"/>
        <v>N/A</v>
      </c>
      <c r="Z270" s="222" t="str">
        <f t="shared" si="57"/>
        <v>No</v>
      </c>
      <c r="AA270" s="68" t="str">
        <f t="shared" si="58"/>
        <v>N/A</v>
      </c>
      <c r="AB270" s="65" t="str">
        <f t="shared" si="59"/>
        <v>No</v>
      </c>
      <c r="AC270" s="68" t="str">
        <f t="shared" si="60"/>
        <v>N/A</v>
      </c>
      <c r="AD270" s="65" t="str">
        <f t="shared" si="61"/>
        <v>No</v>
      </c>
      <c r="AE270" s="68" t="str">
        <f t="shared" si="62"/>
        <v>N/A</v>
      </c>
      <c r="AF270" s="8"/>
    </row>
    <row r="271" spans="1:32" hidden="1">
      <c r="A271" s="66" t="s">
        <v>20</v>
      </c>
      <c r="B271" s="66" t="s">
        <v>38</v>
      </c>
      <c r="C271" s="66" t="str" cm="1">
        <f t="array" ref="C271">_xlfn.IFNA(_xlfn.IFS(B271="Starter","Starters &amp; Sides",B271="Sides","Starters &amp; Sides"),B271)</f>
        <v>mains</v>
      </c>
      <c r="D271" s="71" t="s">
        <v>4067</v>
      </c>
      <c r="E271" s="79"/>
      <c r="F271" s="18"/>
      <c r="G271" s="18"/>
      <c r="H271" s="18"/>
      <c r="I271" s="18"/>
      <c r="J271" s="18"/>
      <c r="K271" s="15">
        <v>14.95</v>
      </c>
      <c r="L271" s="4">
        <v>14.95</v>
      </c>
      <c r="M271" s="4"/>
      <c r="N271" s="4"/>
      <c r="O271" s="15"/>
      <c r="P271" s="4"/>
      <c r="Q271" s="337"/>
      <c r="R271" s="15" t="str">
        <f t="shared" si="49"/>
        <v>No</v>
      </c>
      <c r="S271" s="15" t="str">
        <f t="shared" si="50"/>
        <v>No</v>
      </c>
      <c r="T271" s="221" t="str">
        <f t="shared" si="51"/>
        <v>No</v>
      </c>
      <c r="U271" s="223" t="str">
        <f t="shared" si="52"/>
        <v>N/A</v>
      </c>
      <c r="V271" s="221" t="str">
        <f t="shared" si="53"/>
        <v>No</v>
      </c>
      <c r="W271" s="223" t="str">
        <f t="shared" si="54"/>
        <v>N/A</v>
      </c>
      <c r="X271" s="221" t="str">
        <f t="shared" si="55"/>
        <v>No</v>
      </c>
      <c r="Y271" s="223" t="str">
        <f t="shared" si="56"/>
        <v>N/A</v>
      </c>
      <c r="Z271" s="222" t="str">
        <f t="shared" si="57"/>
        <v>No</v>
      </c>
      <c r="AA271" s="68" t="str">
        <f t="shared" si="58"/>
        <v>N/A</v>
      </c>
      <c r="AB271" s="65" t="str">
        <f t="shared" si="59"/>
        <v>No</v>
      </c>
      <c r="AC271" s="68" t="str">
        <f t="shared" si="60"/>
        <v>N/A</v>
      </c>
      <c r="AD271" s="65" t="str">
        <f t="shared" si="61"/>
        <v>No</v>
      </c>
      <c r="AE271" s="68" t="str">
        <f t="shared" si="62"/>
        <v>N/A</v>
      </c>
      <c r="AF271" s="8"/>
    </row>
    <row r="272" spans="1:32" hidden="1">
      <c r="A272" s="66" t="s">
        <v>20</v>
      </c>
      <c r="B272" s="66" t="s">
        <v>38</v>
      </c>
      <c r="C272" s="66" t="str" cm="1">
        <f t="array" ref="C272">_xlfn.IFNA(_xlfn.IFS(B272="Starter","Starters &amp; Sides",B272="Sides","Starters &amp; Sides"),B272)</f>
        <v>mains</v>
      </c>
      <c r="D272" s="71" t="s">
        <v>4068</v>
      </c>
      <c r="E272" s="79">
        <v>11.95</v>
      </c>
      <c r="F272" s="18">
        <v>14.5</v>
      </c>
      <c r="G272" s="18"/>
      <c r="H272" s="18">
        <v>0</v>
      </c>
      <c r="I272" s="18"/>
      <c r="J272" s="18"/>
      <c r="K272" s="15"/>
      <c r="L272" s="4"/>
      <c r="M272" s="4"/>
      <c r="N272" s="4"/>
      <c r="O272" s="15"/>
      <c r="P272" s="4"/>
      <c r="Q272" s="337"/>
      <c r="R272" s="15" t="str">
        <f t="shared" si="49"/>
        <v>No</v>
      </c>
      <c r="S272" s="15" t="str">
        <f t="shared" si="50"/>
        <v>No</v>
      </c>
      <c r="T272" s="221" t="str">
        <f t="shared" si="51"/>
        <v>No</v>
      </c>
      <c r="U272" s="223" t="str">
        <f t="shared" si="52"/>
        <v>N/A</v>
      </c>
      <c r="V272" s="221" t="str">
        <f t="shared" si="53"/>
        <v>No</v>
      </c>
      <c r="W272" s="223" t="str">
        <f t="shared" si="54"/>
        <v>N/A</v>
      </c>
      <c r="X272" s="221" t="str">
        <f t="shared" si="55"/>
        <v>No</v>
      </c>
      <c r="Y272" s="223" t="str">
        <f t="shared" si="56"/>
        <v>N/A</v>
      </c>
      <c r="Z272" s="222" t="str">
        <f t="shared" si="57"/>
        <v>No</v>
      </c>
      <c r="AA272" s="68" t="str">
        <f t="shared" si="58"/>
        <v>N/A</v>
      </c>
      <c r="AB272" s="65" t="str">
        <f t="shared" si="59"/>
        <v>No</v>
      </c>
      <c r="AC272" s="68" t="str">
        <f t="shared" si="60"/>
        <v>N/A</v>
      </c>
      <c r="AD272" s="65" t="str">
        <f t="shared" si="61"/>
        <v>No</v>
      </c>
      <c r="AE272" s="68" t="str">
        <f t="shared" si="62"/>
        <v>N/A</v>
      </c>
      <c r="AF272" s="8"/>
    </row>
    <row r="273" spans="1:32" hidden="1">
      <c r="A273" s="66" t="s">
        <v>20</v>
      </c>
      <c r="B273" s="66" t="s">
        <v>38</v>
      </c>
      <c r="C273" s="66" t="str" cm="1">
        <f t="array" ref="C273">_xlfn.IFNA(_xlfn.IFS(B273="Starter","Starters &amp; Sides",B273="Sides","Starters &amp; Sides"),B273)</f>
        <v>mains</v>
      </c>
      <c r="D273" s="71" t="s">
        <v>4069</v>
      </c>
      <c r="E273" s="79"/>
      <c r="F273" s="18"/>
      <c r="G273" s="18"/>
      <c r="H273" s="18"/>
      <c r="I273" s="18"/>
      <c r="J273" s="18"/>
      <c r="K273" s="15">
        <v>17.95</v>
      </c>
      <c r="L273" s="4">
        <v>17.95</v>
      </c>
      <c r="M273" s="4"/>
      <c r="N273" s="4"/>
      <c r="O273" s="15"/>
      <c r="P273" s="4"/>
      <c r="Q273" s="337"/>
      <c r="R273" s="15" t="str">
        <f t="shared" si="49"/>
        <v>No</v>
      </c>
      <c r="S273" s="15" t="str">
        <f t="shared" si="50"/>
        <v>No</v>
      </c>
      <c r="T273" s="221" t="str">
        <f t="shared" si="51"/>
        <v>No</v>
      </c>
      <c r="U273" s="223" t="str">
        <f t="shared" si="52"/>
        <v>N/A</v>
      </c>
      <c r="V273" s="221" t="str">
        <f t="shared" si="53"/>
        <v>No</v>
      </c>
      <c r="W273" s="223" t="str">
        <f t="shared" si="54"/>
        <v>N/A</v>
      </c>
      <c r="X273" s="221" t="str">
        <f t="shared" si="55"/>
        <v>No</v>
      </c>
      <c r="Y273" s="223" t="str">
        <f t="shared" si="56"/>
        <v>N/A</v>
      </c>
      <c r="Z273" s="222" t="str">
        <f t="shared" si="57"/>
        <v>No</v>
      </c>
      <c r="AA273" s="68" t="str">
        <f t="shared" si="58"/>
        <v>N/A</v>
      </c>
      <c r="AB273" s="65" t="str">
        <f t="shared" si="59"/>
        <v>No</v>
      </c>
      <c r="AC273" s="68" t="str">
        <f t="shared" si="60"/>
        <v>N/A</v>
      </c>
      <c r="AD273" s="65" t="str">
        <f t="shared" si="61"/>
        <v>No</v>
      </c>
      <c r="AE273" s="68" t="str">
        <f t="shared" si="62"/>
        <v>N/A</v>
      </c>
      <c r="AF273" s="8"/>
    </row>
    <row r="274" spans="1:32" hidden="1">
      <c r="A274" s="66" t="s">
        <v>20</v>
      </c>
      <c r="B274" s="66" t="s">
        <v>38</v>
      </c>
      <c r="C274" s="66" t="str" cm="1">
        <f t="array" ref="C274">_xlfn.IFNA(_xlfn.IFS(B274="Starter","Starters &amp; Sides",B274="Sides","Starters &amp; Sides"),B274)</f>
        <v>mains</v>
      </c>
      <c r="D274" s="71" t="s">
        <v>4070</v>
      </c>
      <c r="E274" s="79"/>
      <c r="F274" s="18"/>
      <c r="G274" s="18"/>
      <c r="H274" s="18">
        <v>17.95</v>
      </c>
      <c r="I274" s="18">
        <v>18.5</v>
      </c>
      <c r="J274" s="18">
        <v>18.5</v>
      </c>
      <c r="K274" s="15">
        <v>18.5</v>
      </c>
      <c r="L274" s="4"/>
      <c r="M274" s="4"/>
      <c r="N274" s="4"/>
      <c r="O274" s="15"/>
      <c r="P274" s="4"/>
      <c r="Q274" s="337"/>
      <c r="R274" s="15" t="str">
        <f t="shared" si="49"/>
        <v>No</v>
      </c>
      <c r="S274" s="15" t="str">
        <f t="shared" si="50"/>
        <v>No</v>
      </c>
      <c r="T274" s="221" t="str">
        <f t="shared" si="51"/>
        <v>No</v>
      </c>
      <c r="U274" s="223" t="str">
        <f t="shared" si="52"/>
        <v>N/A</v>
      </c>
      <c r="V274" s="221" t="str">
        <f t="shared" si="53"/>
        <v>No</v>
      </c>
      <c r="W274" s="223" t="str">
        <f t="shared" si="54"/>
        <v>N/A</v>
      </c>
      <c r="X274" s="221" t="str">
        <f t="shared" si="55"/>
        <v>No</v>
      </c>
      <c r="Y274" s="223" t="str">
        <f t="shared" si="56"/>
        <v>N/A</v>
      </c>
      <c r="Z274" s="222" t="str">
        <f t="shared" si="57"/>
        <v>No</v>
      </c>
      <c r="AA274" s="68" t="str">
        <f t="shared" si="58"/>
        <v>N/A</v>
      </c>
      <c r="AB274" s="65" t="str">
        <f t="shared" si="59"/>
        <v>No</v>
      </c>
      <c r="AC274" s="68" t="str">
        <f t="shared" si="60"/>
        <v>N/A</v>
      </c>
      <c r="AD274" s="65" t="str">
        <f t="shared" si="61"/>
        <v>No</v>
      </c>
      <c r="AE274" s="68" t="str">
        <f t="shared" si="62"/>
        <v>N/A</v>
      </c>
      <c r="AF274" s="8"/>
    </row>
    <row r="275" spans="1:32" hidden="1">
      <c r="A275" s="66" t="s">
        <v>20</v>
      </c>
      <c r="B275" s="66" t="s">
        <v>38</v>
      </c>
      <c r="C275" s="66" t="str" cm="1">
        <f t="array" ref="C275">_xlfn.IFNA(_xlfn.IFS(B275="Starter","Starters &amp; Sides",B275="Sides","Starters &amp; Sides"),B275)</f>
        <v>mains</v>
      </c>
      <c r="D275" s="159" t="s">
        <v>4071</v>
      </c>
      <c r="E275" s="79">
        <v>11.75</v>
      </c>
      <c r="F275" s="18">
        <v>13.5</v>
      </c>
      <c r="G275" s="18">
        <v>14.5</v>
      </c>
      <c r="H275" s="18">
        <v>14.5</v>
      </c>
      <c r="I275" s="18">
        <v>15.5</v>
      </c>
      <c r="J275" s="18">
        <v>15.5</v>
      </c>
      <c r="K275" s="15">
        <v>15.75</v>
      </c>
      <c r="L275" s="4">
        <v>15.75</v>
      </c>
      <c r="M275" s="4">
        <v>17.5</v>
      </c>
      <c r="N275" s="4">
        <v>17.5</v>
      </c>
      <c r="O275" s="15">
        <v>17.5</v>
      </c>
      <c r="P275" s="4">
        <v>17.5</v>
      </c>
      <c r="Q275" s="337">
        <v>18.5</v>
      </c>
      <c r="R275" s="15" t="str">
        <f t="shared" si="49"/>
        <v>Yes</v>
      </c>
      <c r="S275" s="15" t="str">
        <f t="shared" si="50"/>
        <v>No</v>
      </c>
      <c r="T275" s="221" t="str">
        <f t="shared" si="51"/>
        <v>Yes</v>
      </c>
      <c r="U275" s="223">
        <f t="shared" si="52"/>
        <v>5.7142857142857162E-2</v>
      </c>
      <c r="V275" s="221" t="str">
        <f t="shared" si="53"/>
        <v>Yes</v>
      </c>
      <c r="W275" s="223">
        <f t="shared" si="54"/>
        <v>5.7142857142857162E-2</v>
      </c>
      <c r="X275" s="221" t="str">
        <f t="shared" si="55"/>
        <v>Yes</v>
      </c>
      <c r="Y275" s="223">
        <f t="shared" si="56"/>
        <v>5.7142857142857162E-2</v>
      </c>
      <c r="Z275" s="222" t="str">
        <f t="shared" si="57"/>
        <v>Yes</v>
      </c>
      <c r="AA275" s="68">
        <f t="shared" si="58"/>
        <v>5.7142857142857162E-2</v>
      </c>
      <c r="AB275" s="65" t="str">
        <f t="shared" si="59"/>
        <v>Yes</v>
      </c>
      <c r="AC275" s="68">
        <f t="shared" si="60"/>
        <v>0.17460317460317465</v>
      </c>
      <c r="AD275" s="65" t="str">
        <f t="shared" si="61"/>
        <v>Yes</v>
      </c>
      <c r="AE275" s="68">
        <f t="shared" si="62"/>
        <v>0.57446808510638303</v>
      </c>
      <c r="AF275" s="8"/>
    </row>
    <row r="276" spans="1:32" hidden="1">
      <c r="A276" s="66" t="s">
        <v>20</v>
      </c>
      <c r="B276" s="66" t="s">
        <v>38</v>
      </c>
      <c r="C276" s="66" t="str" cm="1">
        <f t="array" ref="C276">_xlfn.IFNA(_xlfn.IFS(B276="Starter","Starters &amp; Sides",B276="Sides","Starters &amp; Sides"),B276)</f>
        <v>mains</v>
      </c>
      <c r="D276" s="159" t="s">
        <v>4072</v>
      </c>
      <c r="E276" s="79">
        <v>11.75</v>
      </c>
      <c r="F276" s="18">
        <v>13.5</v>
      </c>
      <c r="G276" s="18">
        <v>14.5</v>
      </c>
      <c r="H276" s="18">
        <v>14.5</v>
      </c>
      <c r="I276" s="18">
        <v>15.5</v>
      </c>
      <c r="J276" s="18">
        <v>15.5</v>
      </c>
      <c r="K276" s="15">
        <v>15.75</v>
      </c>
      <c r="L276" s="4">
        <v>15.75</v>
      </c>
      <c r="M276" s="4">
        <v>17.5</v>
      </c>
      <c r="N276" s="4">
        <v>17.5</v>
      </c>
      <c r="O276" s="15">
        <v>17.5</v>
      </c>
      <c r="P276" s="4">
        <v>17.5</v>
      </c>
      <c r="Q276" s="337">
        <v>18.5</v>
      </c>
      <c r="R276" s="15" t="str">
        <f t="shared" si="49"/>
        <v>Yes</v>
      </c>
      <c r="S276" s="15" t="str">
        <f t="shared" si="50"/>
        <v>No</v>
      </c>
      <c r="T276" s="221" t="str">
        <f t="shared" si="51"/>
        <v>Yes</v>
      </c>
      <c r="U276" s="223">
        <f t="shared" si="52"/>
        <v>5.7142857142857162E-2</v>
      </c>
      <c r="V276" s="221" t="str">
        <f t="shared" si="53"/>
        <v>Yes</v>
      </c>
      <c r="W276" s="223">
        <f t="shared" si="54"/>
        <v>5.7142857142857162E-2</v>
      </c>
      <c r="X276" s="221" t="str">
        <f t="shared" si="55"/>
        <v>Yes</v>
      </c>
      <c r="Y276" s="223">
        <f t="shared" si="56"/>
        <v>5.7142857142857162E-2</v>
      </c>
      <c r="Z276" s="222" t="str">
        <f t="shared" si="57"/>
        <v>Yes</v>
      </c>
      <c r="AA276" s="68">
        <f t="shared" si="58"/>
        <v>5.7142857142857162E-2</v>
      </c>
      <c r="AB276" s="65" t="str">
        <f t="shared" si="59"/>
        <v>Yes</v>
      </c>
      <c r="AC276" s="68">
        <f t="shared" si="60"/>
        <v>0.17460317460317465</v>
      </c>
      <c r="AD276" s="65" t="str">
        <f t="shared" si="61"/>
        <v>Yes</v>
      </c>
      <c r="AE276" s="68">
        <f t="shared" si="62"/>
        <v>0.57446808510638303</v>
      </c>
      <c r="AF276" s="8"/>
    </row>
    <row r="277" spans="1:32" hidden="1">
      <c r="A277" s="66" t="s">
        <v>20</v>
      </c>
      <c r="B277" s="66" t="s">
        <v>38</v>
      </c>
      <c r="C277" s="66" t="str" cm="1">
        <f t="array" ref="C277">_xlfn.IFNA(_xlfn.IFS(B277="Starter","Starters &amp; Sides",B277="Sides","Starters &amp; Sides"),B277)</f>
        <v>mains</v>
      </c>
      <c r="D277" s="71" t="s">
        <v>4073</v>
      </c>
      <c r="E277" s="79"/>
      <c r="F277" s="18"/>
      <c r="G277" s="18"/>
      <c r="H277" s="18"/>
      <c r="I277" s="18"/>
      <c r="J277" s="18"/>
      <c r="K277" s="15">
        <v>17.95</v>
      </c>
      <c r="L277" s="4">
        <v>17.95</v>
      </c>
      <c r="M277" s="4"/>
      <c r="N277" s="4"/>
      <c r="O277" s="15"/>
      <c r="P277" s="4"/>
      <c r="Q277" s="337"/>
      <c r="R277" s="15" t="str">
        <f t="shared" si="49"/>
        <v>No</v>
      </c>
      <c r="S277" s="15" t="str">
        <f t="shared" si="50"/>
        <v>No</v>
      </c>
      <c r="T277" s="221" t="str">
        <f t="shared" si="51"/>
        <v>No</v>
      </c>
      <c r="U277" s="223" t="str">
        <f t="shared" si="52"/>
        <v>N/A</v>
      </c>
      <c r="V277" s="221" t="str">
        <f t="shared" si="53"/>
        <v>No</v>
      </c>
      <c r="W277" s="223" t="str">
        <f t="shared" si="54"/>
        <v>N/A</v>
      </c>
      <c r="X277" s="221" t="str">
        <f t="shared" si="55"/>
        <v>No</v>
      </c>
      <c r="Y277" s="223" t="str">
        <f t="shared" si="56"/>
        <v>N/A</v>
      </c>
      <c r="Z277" s="222" t="str">
        <f t="shared" si="57"/>
        <v>No</v>
      </c>
      <c r="AA277" s="68" t="str">
        <f t="shared" si="58"/>
        <v>N/A</v>
      </c>
      <c r="AB277" s="65" t="str">
        <f t="shared" si="59"/>
        <v>No</v>
      </c>
      <c r="AC277" s="68" t="str">
        <f t="shared" si="60"/>
        <v>N/A</v>
      </c>
      <c r="AD277" s="65" t="str">
        <f t="shared" si="61"/>
        <v>No</v>
      </c>
      <c r="AE277" s="68" t="str">
        <f t="shared" si="62"/>
        <v>N/A</v>
      </c>
      <c r="AF277" s="8"/>
    </row>
    <row r="278" spans="1:32" hidden="1">
      <c r="A278" s="66" t="s">
        <v>20</v>
      </c>
      <c r="B278" s="66" t="s">
        <v>38</v>
      </c>
      <c r="C278" s="66" t="str" cm="1">
        <f t="array" ref="C278">_xlfn.IFNA(_xlfn.IFS(B278="Starter","Starters &amp; Sides",B278="Sides","Starters &amp; Sides"),B278)</f>
        <v>mains</v>
      </c>
      <c r="D278" s="159" t="s">
        <v>4074</v>
      </c>
      <c r="E278" s="79">
        <v>13.95</v>
      </c>
      <c r="F278" s="18">
        <v>15.5</v>
      </c>
      <c r="G278" s="18">
        <v>16.5</v>
      </c>
      <c r="H278" s="18">
        <v>16.5</v>
      </c>
      <c r="I278" s="18">
        <v>16.95</v>
      </c>
      <c r="J278" s="18"/>
      <c r="K278" s="15">
        <v>16.95</v>
      </c>
      <c r="L278" s="4">
        <v>16.95</v>
      </c>
      <c r="M278" s="4">
        <v>19.95</v>
      </c>
      <c r="N278" s="4">
        <v>19.95</v>
      </c>
      <c r="O278" s="15">
        <v>19.95</v>
      </c>
      <c r="P278" s="4">
        <v>19.95</v>
      </c>
      <c r="Q278" s="337">
        <v>20.95</v>
      </c>
      <c r="R278" s="15" t="str">
        <f t="shared" si="49"/>
        <v>Yes</v>
      </c>
      <c r="S278" s="15" t="str">
        <f t="shared" si="50"/>
        <v>No</v>
      </c>
      <c r="T278" s="221" t="str">
        <f t="shared" si="51"/>
        <v>Yes</v>
      </c>
      <c r="U278" s="223">
        <f t="shared" si="52"/>
        <v>5.0125313283208017E-2</v>
      </c>
      <c r="V278" s="221" t="str">
        <f t="shared" si="53"/>
        <v>Yes</v>
      </c>
      <c r="W278" s="223">
        <f t="shared" si="54"/>
        <v>5.0125313283208017E-2</v>
      </c>
      <c r="X278" s="221" t="str">
        <f t="shared" si="55"/>
        <v>Yes</v>
      </c>
      <c r="Y278" s="223">
        <f t="shared" si="56"/>
        <v>5.0125313283208017E-2</v>
      </c>
      <c r="Z278" s="222" t="str">
        <f t="shared" si="57"/>
        <v>Yes</v>
      </c>
      <c r="AA278" s="68">
        <f t="shared" si="58"/>
        <v>5.0125313283208017E-2</v>
      </c>
      <c r="AB278" s="65" t="str">
        <f t="shared" si="59"/>
        <v>Yes</v>
      </c>
      <c r="AC278" s="68">
        <f t="shared" si="60"/>
        <v>0.2359882005899705</v>
      </c>
      <c r="AD278" s="65" t="str">
        <f t="shared" si="61"/>
        <v>No</v>
      </c>
      <c r="AE278" s="68" t="str">
        <f t="shared" si="62"/>
        <v>N/A</v>
      </c>
      <c r="AF278" s="8"/>
    </row>
    <row r="279" spans="1:32" hidden="1">
      <c r="A279" s="66" t="s">
        <v>20</v>
      </c>
      <c r="B279" s="66" t="s">
        <v>38</v>
      </c>
      <c r="C279" s="66" t="str" cm="1">
        <f t="array" ref="C279">_xlfn.IFNA(_xlfn.IFS(B279="Starter","Starters &amp; Sides",B279="Sides","Starters &amp; Sides"),B279)</f>
        <v>mains</v>
      </c>
      <c r="D279" s="159" t="s">
        <v>324</v>
      </c>
      <c r="E279" s="79"/>
      <c r="F279" s="18"/>
      <c r="G279" s="18"/>
      <c r="H279" s="18"/>
      <c r="I279" s="18"/>
      <c r="J279" s="18"/>
      <c r="K279" s="15"/>
      <c r="L279" s="4">
        <v>16.95</v>
      </c>
      <c r="M279" s="4">
        <v>18.45</v>
      </c>
      <c r="N279" s="4">
        <v>18.45</v>
      </c>
      <c r="O279" s="15">
        <v>18.45</v>
      </c>
      <c r="P279" s="4">
        <v>18.45</v>
      </c>
      <c r="Q279" s="337">
        <v>19.45</v>
      </c>
      <c r="R279" s="15" t="str">
        <f t="shared" si="49"/>
        <v>Yes</v>
      </c>
      <c r="S279" s="15" t="str">
        <f t="shared" si="50"/>
        <v>No</v>
      </c>
      <c r="T279" s="221" t="str">
        <f t="shared" si="51"/>
        <v>Yes</v>
      </c>
      <c r="U279" s="223">
        <f t="shared" si="52"/>
        <v>5.4200542005420127E-2</v>
      </c>
      <c r="V279" s="221" t="str">
        <f t="shared" si="53"/>
        <v>Yes</v>
      </c>
      <c r="W279" s="223">
        <f t="shared" si="54"/>
        <v>5.4200542005420127E-2</v>
      </c>
      <c r="X279" s="221" t="str">
        <f t="shared" si="55"/>
        <v>Yes</v>
      </c>
      <c r="Y279" s="223">
        <f t="shared" si="56"/>
        <v>5.4200542005420127E-2</v>
      </c>
      <c r="Z279" s="222" t="str">
        <f t="shared" si="57"/>
        <v>Yes</v>
      </c>
      <c r="AA279" s="68">
        <f t="shared" si="58"/>
        <v>5.4200542005420127E-2</v>
      </c>
      <c r="AB279" s="65" t="str">
        <f t="shared" si="59"/>
        <v>Yes</v>
      </c>
      <c r="AC279" s="68">
        <f t="shared" si="60"/>
        <v>0.14749262536873164</v>
      </c>
      <c r="AD279" s="65" t="str">
        <f t="shared" si="61"/>
        <v>No</v>
      </c>
      <c r="AE279" s="68" t="str">
        <f t="shared" si="62"/>
        <v>N/A</v>
      </c>
      <c r="AF279" s="8"/>
    </row>
    <row r="280" spans="1:32" hidden="1">
      <c r="A280" s="66" t="s">
        <v>20</v>
      </c>
      <c r="B280" s="66" t="s">
        <v>38</v>
      </c>
      <c r="C280" s="66" t="str" cm="1">
        <f t="array" ref="C280">_xlfn.IFNA(_xlfn.IFS(B280="Starter","Starters &amp; Sides",B280="Sides","Starters &amp; Sides"),B280)</f>
        <v>mains</v>
      </c>
      <c r="D280" s="71" t="s">
        <v>4075</v>
      </c>
      <c r="E280" s="79"/>
      <c r="F280" s="18"/>
      <c r="G280" s="18"/>
      <c r="H280" s="18"/>
      <c r="I280" s="18">
        <v>14.95</v>
      </c>
      <c r="J280" s="18">
        <v>14.95</v>
      </c>
      <c r="K280" s="15"/>
      <c r="L280" s="4"/>
      <c r="M280" s="4"/>
      <c r="N280" s="4"/>
      <c r="O280" s="15"/>
      <c r="P280" s="4"/>
      <c r="Q280" s="337"/>
      <c r="R280" s="15" t="str">
        <f t="shared" si="49"/>
        <v>No</v>
      </c>
      <c r="S280" s="15" t="str">
        <f t="shared" si="50"/>
        <v>No</v>
      </c>
      <c r="T280" s="221" t="str">
        <f t="shared" si="51"/>
        <v>No</v>
      </c>
      <c r="U280" s="223" t="str">
        <f t="shared" si="52"/>
        <v>N/A</v>
      </c>
      <c r="V280" s="221" t="str">
        <f t="shared" si="53"/>
        <v>No</v>
      </c>
      <c r="W280" s="223" t="str">
        <f t="shared" si="54"/>
        <v>N/A</v>
      </c>
      <c r="X280" s="221" t="str">
        <f t="shared" si="55"/>
        <v>No</v>
      </c>
      <c r="Y280" s="223" t="str">
        <f t="shared" si="56"/>
        <v>N/A</v>
      </c>
      <c r="Z280" s="222" t="str">
        <f t="shared" si="57"/>
        <v>No</v>
      </c>
      <c r="AA280" s="68" t="str">
        <f t="shared" si="58"/>
        <v>N/A</v>
      </c>
      <c r="AB280" s="65" t="str">
        <f t="shared" si="59"/>
        <v>No</v>
      </c>
      <c r="AC280" s="68" t="str">
        <f t="shared" si="60"/>
        <v>N/A</v>
      </c>
      <c r="AD280" s="65" t="str">
        <f t="shared" si="61"/>
        <v>No</v>
      </c>
      <c r="AE280" s="68" t="str">
        <f t="shared" si="62"/>
        <v>N/A</v>
      </c>
      <c r="AF280" s="8"/>
    </row>
    <row r="281" spans="1:32" hidden="1">
      <c r="A281" s="66" t="s">
        <v>20</v>
      </c>
      <c r="B281" s="66" t="s">
        <v>38</v>
      </c>
      <c r="C281" s="66" t="str" cm="1">
        <f t="array" ref="C281">_xlfn.IFNA(_xlfn.IFS(B281="Starter","Starters &amp; Sides",B281="Sides","Starters &amp; Sides"),B281)</f>
        <v>mains</v>
      </c>
      <c r="D281" s="159" t="s">
        <v>4076</v>
      </c>
      <c r="E281" s="79"/>
      <c r="F281" s="18"/>
      <c r="G281" s="18"/>
      <c r="H281" s="18">
        <v>15.95</v>
      </c>
      <c r="I281" s="18">
        <v>16.5</v>
      </c>
      <c r="J281" s="18">
        <v>16.5</v>
      </c>
      <c r="K281" s="15">
        <v>16.95</v>
      </c>
      <c r="L281" s="4">
        <v>16.95</v>
      </c>
      <c r="M281" s="4">
        <v>13.75</v>
      </c>
      <c r="N281" s="4">
        <v>13.75</v>
      </c>
      <c r="O281" s="15">
        <v>13.75</v>
      </c>
      <c r="P281" s="4">
        <v>13.75</v>
      </c>
      <c r="Q281" s="337">
        <v>14.75</v>
      </c>
      <c r="R281" s="15" t="str">
        <f t="shared" si="49"/>
        <v>Yes</v>
      </c>
      <c r="S281" s="15" t="str">
        <f t="shared" si="50"/>
        <v>No</v>
      </c>
      <c r="T281" s="221" t="str">
        <f t="shared" si="51"/>
        <v>Yes</v>
      </c>
      <c r="U281" s="223">
        <f t="shared" si="52"/>
        <v>7.2727272727272751E-2</v>
      </c>
      <c r="V281" s="221" t="str">
        <f t="shared" si="53"/>
        <v>Yes</v>
      </c>
      <c r="W281" s="223">
        <f t="shared" si="54"/>
        <v>7.2727272727272751E-2</v>
      </c>
      <c r="X281" s="221" t="str">
        <f t="shared" si="55"/>
        <v>Yes</v>
      </c>
      <c r="Y281" s="223">
        <f t="shared" si="56"/>
        <v>7.2727272727272751E-2</v>
      </c>
      <c r="Z281" s="222" t="str">
        <f t="shared" si="57"/>
        <v>Yes</v>
      </c>
      <c r="AA281" s="68">
        <f t="shared" si="58"/>
        <v>7.2727272727272751E-2</v>
      </c>
      <c r="AB281" s="65" t="str">
        <f t="shared" si="59"/>
        <v>Yes</v>
      </c>
      <c r="AC281" s="68">
        <f t="shared" si="60"/>
        <v>-0.12979351032448372</v>
      </c>
      <c r="AD281" s="65" t="str">
        <f t="shared" si="61"/>
        <v>No</v>
      </c>
      <c r="AE281" s="68" t="str">
        <f t="shared" si="62"/>
        <v>N/A</v>
      </c>
      <c r="AF281" s="8"/>
    </row>
    <row r="282" spans="1:32" hidden="1">
      <c r="A282" s="66" t="s">
        <v>20</v>
      </c>
      <c r="B282" s="66" t="s">
        <v>38</v>
      </c>
      <c r="C282" s="66" t="str" cm="1">
        <f t="array" ref="C282">_xlfn.IFNA(_xlfn.IFS(B282="Starter","Starters &amp; Sides",B282="Sides","Starters &amp; Sides"),B282)</f>
        <v>mains</v>
      </c>
      <c r="D282" s="159" t="s">
        <v>4077</v>
      </c>
      <c r="E282" s="79"/>
      <c r="F282" s="18"/>
      <c r="G282" s="18"/>
      <c r="H282" s="18"/>
      <c r="I282" s="18"/>
      <c r="J282" s="18"/>
      <c r="K282" s="15"/>
      <c r="L282" s="4"/>
      <c r="M282" s="4">
        <v>13.75</v>
      </c>
      <c r="N282" s="4">
        <v>13.75</v>
      </c>
      <c r="O282" s="15">
        <v>13.75</v>
      </c>
      <c r="P282" s="4">
        <v>13.75</v>
      </c>
      <c r="Q282" s="337"/>
      <c r="R282" s="15" t="str">
        <f t="shared" si="49"/>
        <v>No</v>
      </c>
      <c r="S282" s="15" t="str">
        <f t="shared" si="50"/>
        <v>No</v>
      </c>
      <c r="T282" s="221" t="str">
        <f t="shared" si="51"/>
        <v>No</v>
      </c>
      <c r="U282" s="223" t="str">
        <f t="shared" si="52"/>
        <v>N/A</v>
      </c>
      <c r="V282" s="221" t="str">
        <f t="shared" si="53"/>
        <v>No</v>
      </c>
      <c r="W282" s="223" t="str">
        <f t="shared" si="54"/>
        <v>N/A</v>
      </c>
      <c r="X282" s="221" t="str">
        <f t="shared" si="55"/>
        <v>No</v>
      </c>
      <c r="Y282" s="223" t="str">
        <f t="shared" si="56"/>
        <v>N/A</v>
      </c>
      <c r="Z282" s="222" t="str">
        <f t="shared" si="57"/>
        <v>No</v>
      </c>
      <c r="AA282" s="68" t="str">
        <f t="shared" si="58"/>
        <v>N/A</v>
      </c>
      <c r="AB282" s="65" t="str">
        <f t="shared" si="59"/>
        <v>No</v>
      </c>
      <c r="AC282" s="68" t="str">
        <f t="shared" si="60"/>
        <v>N/A</v>
      </c>
      <c r="AD282" s="65" t="str">
        <f t="shared" si="61"/>
        <v>No</v>
      </c>
      <c r="AE282" s="68" t="str">
        <f t="shared" si="62"/>
        <v>N/A</v>
      </c>
      <c r="AF282" s="8"/>
    </row>
    <row r="283" spans="1:32" hidden="1">
      <c r="A283" s="66" t="s">
        <v>20</v>
      </c>
      <c r="B283" s="66" t="s">
        <v>38</v>
      </c>
      <c r="C283" s="66" t="str" cm="1">
        <f t="array" ref="C283">_xlfn.IFNA(_xlfn.IFS(B283="Starter","Starters &amp; Sides",B283="Sides","Starters &amp; Sides"),B283)</f>
        <v>mains</v>
      </c>
      <c r="D283" s="159" t="s">
        <v>4078</v>
      </c>
      <c r="E283" s="79"/>
      <c r="F283" s="18"/>
      <c r="G283" s="18"/>
      <c r="H283" s="18"/>
      <c r="I283" s="18"/>
      <c r="J283" s="18"/>
      <c r="K283" s="15"/>
      <c r="L283" s="4"/>
      <c r="M283" s="4">
        <v>14.75</v>
      </c>
      <c r="N283" s="4">
        <v>14.75</v>
      </c>
      <c r="O283" s="15">
        <v>14.75</v>
      </c>
      <c r="P283" s="4">
        <v>14.75</v>
      </c>
      <c r="Q283" s="337">
        <v>15.75</v>
      </c>
      <c r="R283" s="15" t="str">
        <f t="shared" si="49"/>
        <v>Yes</v>
      </c>
      <c r="S283" s="15" t="str">
        <f t="shared" si="50"/>
        <v>No</v>
      </c>
      <c r="T283" s="221" t="str">
        <f t="shared" si="51"/>
        <v>Yes</v>
      </c>
      <c r="U283" s="223">
        <f t="shared" si="52"/>
        <v>6.7796610169491567E-2</v>
      </c>
      <c r="V283" s="221" t="str">
        <f t="shared" si="53"/>
        <v>Yes</v>
      </c>
      <c r="W283" s="223">
        <f t="shared" si="54"/>
        <v>6.7796610169491567E-2</v>
      </c>
      <c r="X283" s="221" t="str">
        <f t="shared" si="55"/>
        <v>Yes</v>
      </c>
      <c r="Y283" s="223">
        <f t="shared" si="56"/>
        <v>6.7796610169491567E-2</v>
      </c>
      <c r="Z283" s="222" t="str">
        <f t="shared" si="57"/>
        <v>Yes</v>
      </c>
      <c r="AA283" s="68">
        <f t="shared" si="58"/>
        <v>6.7796610169491567E-2</v>
      </c>
      <c r="AB283" s="65" t="str">
        <f t="shared" si="59"/>
        <v>No</v>
      </c>
      <c r="AC283" s="68" t="str">
        <f t="shared" si="60"/>
        <v>N/A</v>
      </c>
      <c r="AD283" s="65" t="str">
        <f t="shared" si="61"/>
        <v>No</v>
      </c>
      <c r="AE283" s="68" t="str">
        <f t="shared" si="62"/>
        <v>N/A</v>
      </c>
      <c r="AF283" s="8"/>
    </row>
    <row r="284" spans="1:32" hidden="1">
      <c r="A284" s="66" t="s">
        <v>20</v>
      </c>
      <c r="B284" s="66" t="s">
        <v>38</v>
      </c>
      <c r="C284" s="66" t="str" cm="1">
        <f t="array" ref="C284">_xlfn.IFNA(_xlfn.IFS(B284="Starter","Starters &amp; Sides",B284="Sides","Starters &amp; Sides"),B284)</f>
        <v>mains</v>
      </c>
      <c r="D284" s="159" t="s">
        <v>4079</v>
      </c>
      <c r="E284" s="79"/>
      <c r="F284" s="18"/>
      <c r="G284" s="18"/>
      <c r="H284" s="18"/>
      <c r="I284" s="18"/>
      <c r="J284" s="18"/>
      <c r="K284" s="15"/>
      <c r="L284" s="4"/>
      <c r="M284" s="4">
        <v>19.95</v>
      </c>
      <c r="N284" s="4">
        <v>19.95</v>
      </c>
      <c r="O284" s="15">
        <v>19.95</v>
      </c>
      <c r="P284" s="4"/>
      <c r="Q284" s="337"/>
      <c r="R284" s="15" t="str">
        <f t="shared" si="49"/>
        <v>No</v>
      </c>
      <c r="S284" s="15" t="str">
        <f t="shared" si="50"/>
        <v>No</v>
      </c>
      <c r="T284" s="221" t="str">
        <f t="shared" si="51"/>
        <v>No</v>
      </c>
      <c r="U284" s="223" t="str">
        <f t="shared" si="52"/>
        <v>N/A</v>
      </c>
      <c r="V284" s="221" t="str">
        <f t="shared" si="53"/>
        <v>No</v>
      </c>
      <c r="W284" s="223" t="str">
        <f t="shared" si="54"/>
        <v>N/A</v>
      </c>
      <c r="X284" s="221" t="str">
        <f t="shared" si="55"/>
        <v>No</v>
      </c>
      <c r="Y284" s="223" t="str">
        <f t="shared" si="56"/>
        <v>N/A</v>
      </c>
      <c r="Z284" s="222" t="str">
        <f t="shared" si="57"/>
        <v>No</v>
      </c>
      <c r="AA284" s="68" t="str">
        <f t="shared" si="58"/>
        <v>N/A</v>
      </c>
      <c r="AB284" s="65" t="str">
        <f t="shared" si="59"/>
        <v>No</v>
      </c>
      <c r="AC284" s="68" t="str">
        <f t="shared" si="60"/>
        <v>N/A</v>
      </c>
      <c r="AD284" s="65" t="str">
        <f t="shared" si="61"/>
        <v>No</v>
      </c>
      <c r="AE284" s="68" t="str">
        <f t="shared" si="62"/>
        <v>N/A</v>
      </c>
      <c r="AF284" s="8"/>
    </row>
    <row r="285" spans="1:32" hidden="1">
      <c r="A285" s="66" t="s">
        <v>20</v>
      </c>
      <c r="B285" s="66" t="s">
        <v>38</v>
      </c>
      <c r="C285" s="66" t="str" cm="1">
        <f t="array" ref="C285">_xlfn.IFNA(_xlfn.IFS(B285="Starter","Starters &amp; Sides",B285="Sides","Starters &amp; Sides"),B285)</f>
        <v>mains</v>
      </c>
      <c r="D285" s="159" t="s">
        <v>4080</v>
      </c>
      <c r="E285" s="79"/>
      <c r="F285" s="18"/>
      <c r="G285" s="18"/>
      <c r="H285" s="18"/>
      <c r="I285" s="18"/>
      <c r="J285" s="18"/>
      <c r="K285" s="15"/>
      <c r="L285" s="4"/>
      <c r="M285" s="4">
        <v>14.75</v>
      </c>
      <c r="N285" s="4">
        <v>14.75</v>
      </c>
      <c r="O285" s="15">
        <v>14.75</v>
      </c>
      <c r="P285" s="4">
        <v>14.75</v>
      </c>
      <c r="Q285" s="337">
        <v>15.75</v>
      </c>
      <c r="R285" s="15" t="str">
        <f t="shared" si="49"/>
        <v>Yes</v>
      </c>
      <c r="S285" s="15" t="str">
        <f t="shared" si="50"/>
        <v>No</v>
      </c>
      <c r="T285" s="221" t="str">
        <f t="shared" si="51"/>
        <v>Yes</v>
      </c>
      <c r="U285" s="223">
        <f t="shared" si="52"/>
        <v>6.7796610169491567E-2</v>
      </c>
      <c r="V285" s="221" t="str">
        <f t="shared" si="53"/>
        <v>Yes</v>
      </c>
      <c r="W285" s="223">
        <f t="shared" si="54"/>
        <v>6.7796610169491567E-2</v>
      </c>
      <c r="X285" s="221" t="str">
        <f t="shared" si="55"/>
        <v>Yes</v>
      </c>
      <c r="Y285" s="223">
        <f t="shared" si="56"/>
        <v>6.7796610169491567E-2</v>
      </c>
      <c r="Z285" s="222" t="str">
        <f t="shared" si="57"/>
        <v>Yes</v>
      </c>
      <c r="AA285" s="68">
        <f t="shared" si="58"/>
        <v>6.7796610169491567E-2</v>
      </c>
      <c r="AB285" s="65" t="str">
        <f t="shared" si="59"/>
        <v>No</v>
      </c>
      <c r="AC285" s="68" t="str">
        <f t="shared" si="60"/>
        <v>N/A</v>
      </c>
      <c r="AD285" s="65" t="str">
        <f t="shared" si="61"/>
        <v>No</v>
      </c>
      <c r="AE285" s="68" t="str">
        <f t="shared" si="62"/>
        <v>N/A</v>
      </c>
      <c r="AF285" s="8"/>
    </row>
    <row r="286" spans="1:32" hidden="1">
      <c r="A286" s="66" t="s">
        <v>20</v>
      </c>
      <c r="B286" s="66" t="s">
        <v>38</v>
      </c>
      <c r="C286" s="66" t="str" cm="1">
        <f t="array" ref="C286">_xlfn.IFNA(_xlfn.IFS(B286="Starter","Starters &amp; Sides",B286="Sides","Starters &amp; Sides"),B286)</f>
        <v>mains</v>
      </c>
      <c r="D286" s="159" t="s">
        <v>4081</v>
      </c>
      <c r="E286" s="79"/>
      <c r="F286" s="18"/>
      <c r="G286" s="18"/>
      <c r="H286" s="18"/>
      <c r="I286" s="18"/>
      <c r="J286" s="18"/>
      <c r="K286" s="15"/>
      <c r="L286" s="4"/>
      <c r="M286" s="4">
        <v>19.95</v>
      </c>
      <c r="N286" s="4">
        <v>19.95</v>
      </c>
      <c r="O286" s="15">
        <v>19.95</v>
      </c>
      <c r="P286" s="4">
        <v>19.95</v>
      </c>
      <c r="Q286" s="337">
        <v>20.95</v>
      </c>
      <c r="R286" s="15" t="str">
        <f t="shared" si="49"/>
        <v>Yes</v>
      </c>
      <c r="S286" s="15" t="str">
        <f t="shared" si="50"/>
        <v>No</v>
      </c>
      <c r="T286" s="221" t="str">
        <f t="shared" si="51"/>
        <v>Yes</v>
      </c>
      <c r="U286" s="223">
        <f t="shared" si="52"/>
        <v>5.0125313283208017E-2</v>
      </c>
      <c r="V286" s="221" t="str">
        <f t="shared" si="53"/>
        <v>Yes</v>
      </c>
      <c r="W286" s="223">
        <f t="shared" si="54"/>
        <v>5.0125313283208017E-2</v>
      </c>
      <c r="X286" s="221" t="str">
        <f t="shared" si="55"/>
        <v>Yes</v>
      </c>
      <c r="Y286" s="223">
        <f t="shared" si="56"/>
        <v>5.0125313283208017E-2</v>
      </c>
      <c r="Z286" s="222" t="str">
        <f t="shared" si="57"/>
        <v>Yes</v>
      </c>
      <c r="AA286" s="68">
        <f t="shared" si="58"/>
        <v>5.0125313283208017E-2</v>
      </c>
      <c r="AB286" s="65" t="str">
        <f t="shared" si="59"/>
        <v>No</v>
      </c>
      <c r="AC286" s="68" t="str">
        <f t="shared" si="60"/>
        <v>N/A</v>
      </c>
      <c r="AD286" s="65" t="str">
        <f t="shared" si="61"/>
        <v>No</v>
      </c>
      <c r="AE286" s="68" t="str">
        <f t="shared" si="62"/>
        <v>N/A</v>
      </c>
      <c r="AF286" s="8"/>
    </row>
    <row r="287" spans="1:32" hidden="1">
      <c r="A287" s="66" t="s">
        <v>20</v>
      </c>
      <c r="B287" s="66" t="s">
        <v>38</v>
      </c>
      <c r="C287" s="66" t="str" cm="1">
        <f t="array" ref="C287">_xlfn.IFNA(_xlfn.IFS(B287="Starter","Starters &amp; Sides",B287="Sides","Starters &amp; Sides"),B287)</f>
        <v>mains</v>
      </c>
      <c r="D287" s="71" t="s">
        <v>4082</v>
      </c>
      <c r="E287" s="79"/>
      <c r="F287" s="18"/>
      <c r="G287" s="18"/>
      <c r="H287" s="18">
        <v>15.95</v>
      </c>
      <c r="I287" s="18"/>
      <c r="J287" s="18"/>
      <c r="K287" s="15"/>
      <c r="L287" s="4"/>
      <c r="M287" s="4"/>
      <c r="N287" s="4"/>
      <c r="O287" s="15"/>
      <c r="P287" s="4"/>
      <c r="Q287" s="337"/>
      <c r="R287" s="15" t="str">
        <f t="shared" si="49"/>
        <v>No</v>
      </c>
      <c r="S287" s="15" t="str">
        <f t="shared" si="50"/>
        <v>No</v>
      </c>
      <c r="T287" s="221" t="str">
        <f t="shared" si="51"/>
        <v>No</v>
      </c>
      <c r="U287" s="223" t="str">
        <f t="shared" si="52"/>
        <v>N/A</v>
      </c>
      <c r="V287" s="221" t="str">
        <f t="shared" si="53"/>
        <v>No</v>
      </c>
      <c r="W287" s="223" t="str">
        <f t="shared" si="54"/>
        <v>N/A</v>
      </c>
      <c r="X287" s="221" t="str">
        <f t="shared" si="55"/>
        <v>No</v>
      </c>
      <c r="Y287" s="223" t="str">
        <f t="shared" si="56"/>
        <v>N/A</v>
      </c>
      <c r="Z287" s="222" t="str">
        <f t="shared" si="57"/>
        <v>No</v>
      </c>
      <c r="AA287" s="68" t="str">
        <f t="shared" si="58"/>
        <v>N/A</v>
      </c>
      <c r="AB287" s="65" t="str">
        <f t="shared" si="59"/>
        <v>No</v>
      </c>
      <c r="AC287" s="68" t="str">
        <f t="shared" si="60"/>
        <v>N/A</v>
      </c>
      <c r="AD287" s="65" t="str">
        <f t="shared" si="61"/>
        <v>No</v>
      </c>
      <c r="AE287" s="68" t="str">
        <f t="shared" si="62"/>
        <v>N/A</v>
      </c>
      <c r="AF287" s="8"/>
    </row>
    <row r="288" spans="1:32" hidden="1">
      <c r="A288" s="66" t="s">
        <v>20</v>
      </c>
      <c r="B288" s="66" t="s">
        <v>38</v>
      </c>
      <c r="C288" s="66" t="str" cm="1">
        <f t="array" ref="C288">_xlfn.IFNA(_xlfn.IFS(B288="Starter","Starters &amp; Sides",B288="Sides","Starters &amp; Sides"),B288)</f>
        <v>mains</v>
      </c>
      <c r="D288" s="71" t="s">
        <v>4083</v>
      </c>
      <c r="E288" s="79"/>
      <c r="F288" s="18"/>
      <c r="G288" s="18"/>
      <c r="H288" s="18">
        <v>17.5</v>
      </c>
      <c r="I288" s="18"/>
      <c r="J288" s="18"/>
      <c r="K288" s="15"/>
      <c r="L288" s="4"/>
      <c r="M288" s="4"/>
      <c r="N288" s="4"/>
      <c r="O288" s="15"/>
      <c r="P288" s="4"/>
      <c r="Q288" s="337"/>
      <c r="R288" s="15" t="str">
        <f t="shared" si="49"/>
        <v>No</v>
      </c>
      <c r="S288" s="15" t="str">
        <f t="shared" si="50"/>
        <v>No</v>
      </c>
      <c r="T288" s="221" t="str">
        <f t="shared" si="51"/>
        <v>No</v>
      </c>
      <c r="U288" s="223" t="str">
        <f t="shared" si="52"/>
        <v>N/A</v>
      </c>
      <c r="V288" s="221" t="str">
        <f t="shared" si="53"/>
        <v>No</v>
      </c>
      <c r="W288" s="223" t="str">
        <f t="shared" si="54"/>
        <v>N/A</v>
      </c>
      <c r="X288" s="221" t="str">
        <f t="shared" si="55"/>
        <v>No</v>
      </c>
      <c r="Y288" s="223" t="str">
        <f t="shared" si="56"/>
        <v>N/A</v>
      </c>
      <c r="Z288" s="222" t="str">
        <f t="shared" si="57"/>
        <v>No</v>
      </c>
      <c r="AA288" s="68" t="str">
        <f t="shared" si="58"/>
        <v>N/A</v>
      </c>
      <c r="AB288" s="65" t="str">
        <f t="shared" si="59"/>
        <v>No</v>
      </c>
      <c r="AC288" s="68" t="str">
        <f t="shared" si="60"/>
        <v>N/A</v>
      </c>
      <c r="AD288" s="65" t="str">
        <f t="shared" si="61"/>
        <v>No</v>
      </c>
      <c r="AE288" s="68" t="str">
        <f t="shared" si="62"/>
        <v>N/A</v>
      </c>
      <c r="AF288" s="8"/>
    </row>
    <row r="289" spans="1:32" hidden="1">
      <c r="A289" s="66" t="s">
        <v>20</v>
      </c>
      <c r="B289" s="66" t="s">
        <v>38</v>
      </c>
      <c r="C289" s="66" t="str" cm="1">
        <f t="array" ref="C289">_xlfn.IFNA(_xlfn.IFS(B289="Starter","Starters &amp; Sides",B289="Sides","Starters &amp; Sides"),B289)</f>
        <v>mains</v>
      </c>
      <c r="D289" s="71" t="s">
        <v>4084</v>
      </c>
      <c r="E289" s="79"/>
      <c r="F289" s="18"/>
      <c r="G289" s="18"/>
      <c r="H289" s="18">
        <v>16.5</v>
      </c>
      <c r="I289" s="18">
        <v>17.5</v>
      </c>
      <c r="J289" s="18">
        <v>17.5</v>
      </c>
      <c r="K289" s="15">
        <v>17.95</v>
      </c>
      <c r="L289" s="4">
        <v>17.95</v>
      </c>
      <c r="M289" s="4"/>
      <c r="N289" s="4"/>
      <c r="O289" s="15"/>
      <c r="P289" s="4"/>
      <c r="Q289" s="337"/>
      <c r="R289" s="15" t="str">
        <f t="shared" si="49"/>
        <v>No</v>
      </c>
      <c r="S289" s="15" t="str">
        <f t="shared" si="50"/>
        <v>No</v>
      </c>
      <c r="T289" s="221" t="str">
        <f t="shared" si="51"/>
        <v>No</v>
      </c>
      <c r="U289" s="223" t="str">
        <f t="shared" si="52"/>
        <v>N/A</v>
      </c>
      <c r="V289" s="221" t="str">
        <f t="shared" si="53"/>
        <v>No</v>
      </c>
      <c r="W289" s="223" t="str">
        <f t="shared" si="54"/>
        <v>N/A</v>
      </c>
      <c r="X289" s="221" t="str">
        <f t="shared" si="55"/>
        <v>No</v>
      </c>
      <c r="Y289" s="223" t="str">
        <f t="shared" si="56"/>
        <v>N/A</v>
      </c>
      <c r="Z289" s="222" t="str">
        <f t="shared" si="57"/>
        <v>No</v>
      </c>
      <c r="AA289" s="68" t="str">
        <f t="shared" si="58"/>
        <v>N/A</v>
      </c>
      <c r="AB289" s="65" t="str">
        <f t="shared" si="59"/>
        <v>No</v>
      </c>
      <c r="AC289" s="68" t="str">
        <f t="shared" si="60"/>
        <v>N/A</v>
      </c>
      <c r="AD289" s="65" t="str">
        <f t="shared" si="61"/>
        <v>No</v>
      </c>
      <c r="AE289" s="68" t="str">
        <f t="shared" si="62"/>
        <v>N/A</v>
      </c>
      <c r="AF289" s="8"/>
    </row>
    <row r="290" spans="1:32" hidden="1">
      <c r="A290" s="66" t="s">
        <v>20</v>
      </c>
      <c r="B290" s="66" t="s">
        <v>38</v>
      </c>
      <c r="C290" s="66" t="str" cm="1">
        <f t="array" ref="C290">_xlfn.IFNA(_xlfn.IFS(B290="Starter","Starters &amp; Sides",B290="Sides","Starters &amp; Sides"),B290)</f>
        <v>mains</v>
      </c>
      <c r="D290" s="159" t="s">
        <v>4085</v>
      </c>
      <c r="E290" s="79"/>
      <c r="F290" s="18"/>
      <c r="G290" s="18"/>
      <c r="H290" s="18"/>
      <c r="I290" s="18"/>
      <c r="J290" s="18"/>
      <c r="K290" s="15"/>
      <c r="L290" s="4"/>
      <c r="M290" s="4">
        <v>19.75</v>
      </c>
      <c r="N290" s="4">
        <v>19.75</v>
      </c>
      <c r="O290" s="15">
        <v>19.75</v>
      </c>
      <c r="P290" s="4">
        <v>19.75</v>
      </c>
      <c r="Q290" s="337">
        <v>20.5</v>
      </c>
      <c r="R290" s="15" t="str">
        <f t="shared" si="49"/>
        <v>Yes</v>
      </c>
      <c r="S290" s="15" t="str">
        <f t="shared" si="50"/>
        <v>No</v>
      </c>
      <c r="T290" s="221" t="str">
        <f t="shared" si="51"/>
        <v>Yes</v>
      </c>
      <c r="U290" s="223">
        <f t="shared" si="52"/>
        <v>3.7974683544303778E-2</v>
      </c>
      <c r="V290" s="221" t="str">
        <f t="shared" si="53"/>
        <v>Yes</v>
      </c>
      <c r="W290" s="223">
        <f t="shared" si="54"/>
        <v>3.7974683544303778E-2</v>
      </c>
      <c r="X290" s="221" t="str">
        <f t="shared" si="55"/>
        <v>Yes</v>
      </c>
      <c r="Y290" s="223">
        <f t="shared" si="56"/>
        <v>3.7974683544303778E-2</v>
      </c>
      <c r="Z290" s="222" t="str">
        <f t="shared" si="57"/>
        <v>Yes</v>
      </c>
      <c r="AA290" s="68">
        <f t="shared" si="58"/>
        <v>3.7974683544303778E-2</v>
      </c>
      <c r="AB290" s="65" t="str">
        <f t="shared" si="59"/>
        <v>No</v>
      </c>
      <c r="AC290" s="68" t="str">
        <f t="shared" si="60"/>
        <v>N/A</v>
      </c>
      <c r="AD290" s="65" t="str">
        <f t="shared" si="61"/>
        <v>No</v>
      </c>
      <c r="AE290" s="68" t="str">
        <f t="shared" si="62"/>
        <v>N/A</v>
      </c>
      <c r="AF290" s="8"/>
    </row>
    <row r="291" spans="1:32" hidden="1">
      <c r="A291" s="66" t="s">
        <v>20</v>
      </c>
      <c r="B291" s="66" t="s">
        <v>38</v>
      </c>
      <c r="C291" s="66" t="str" cm="1">
        <f t="array" ref="C291">_xlfn.IFNA(_xlfn.IFS(B291="Starter","Starters &amp; Sides",B291="Sides","Starters &amp; Sides"),B291)</f>
        <v>mains</v>
      </c>
      <c r="D291" s="71" t="s">
        <v>4086</v>
      </c>
      <c r="E291" s="79">
        <v>14.95</v>
      </c>
      <c r="F291" s="18">
        <v>16.5</v>
      </c>
      <c r="G291" s="18">
        <v>18</v>
      </c>
      <c r="H291" s="18">
        <v>18</v>
      </c>
      <c r="I291" s="18">
        <v>16.95</v>
      </c>
      <c r="J291" s="18">
        <v>16.95</v>
      </c>
      <c r="K291" s="15">
        <v>16.95</v>
      </c>
      <c r="L291" s="4">
        <v>16.95</v>
      </c>
      <c r="M291" s="4"/>
      <c r="N291" s="4"/>
      <c r="O291" s="15"/>
      <c r="P291" s="4"/>
      <c r="Q291" s="337"/>
      <c r="R291" s="15" t="str">
        <f t="shared" si="49"/>
        <v>No</v>
      </c>
      <c r="S291" s="15" t="str">
        <f t="shared" si="50"/>
        <v>No</v>
      </c>
      <c r="T291" s="221" t="str">
        <f t="shared" si="51"/>
        <v>No</v>
      </c>
      <c r="U291" s="223" t="str">
        <f t="shared" si="52"/>
        <v>N/A</v>
      </c>
      <c r="V291" s="221" t="str">
        <f t="shared" si="53"/>
        <v>No</v>
      </c>
      <c r="W291" s="223" t="str">
        <f t="shared" si="54"/>
        <v>N/A</v>
      </c>
      <c r="X291" s="221" t="str">
        <f t="shared" si="55"/>
        <v>No</v>
      </c>
      <c r="Y291" s="223" t="str">
        <f t="shared" si="56"/>
        <v>N/A</v>
      </c>
      <c r="Z291" s="222" t="str">
        <f t="shared" si="57"/>
        <v>No</v>
      </c>
      <c r="AA291" s="68" t="str">
        <f t="shared" si="58"/>
        <v>N/A</v>
      </c>
      <c r="AB291" s="65" t="str">
        <f t="shared" si="59"/>
        <v>No</v>
      </c>
      <c r="AC291" s="68" t="str">
        <f t="shared" si="60"/>
        <v>N/A</v>
      </c>
      <c r="AD291" s="65" t="str">
        <f t="shared" si="61"/>
        <v>No</v>
      </c>
      <c r="AE291" s="68" t="str">
        <f t="shared" si="62"/>
        <v>N/A</v>
      </c>
      <c r="AF291" s="8"/>
    </row>
    <row r="292" spans="1:32" hidden="1">
      <c r="A292" s="66" t="s">
        <v>20</v>
      </c>
      <c r="B292" s="66" t="s">
        <v>38</v>
      </c>
      <c r="C292" s="66" t="str" cm="1">
        <f t="array" ref="C292">_xlfn.IFNA(_xlfn.IFS(B292="Starter","Starters &amp; Sides",B292="Sides","Starters &amp; Sides"),B292)</f>
        <v>mains</v>
      </c>
      <c r="D292" s="159" t="s">
        <v>4087</v>
      </c>
      <c r="E292" s="79"/>
      <c r="F292" s="18"/>
      <c r="G292" s="18"/>
      <c r="H292" s="18">
        <v>15.95</v>
      </c>
      <c r="I292" s="18">
        <v>16.5</v>
      </c>
      <c r="J292" s="18">
        <v>16.5</v>
      </c>
      <c r="K292" s="15">
        <v>16.95</v>
      </c>
      <c r="L292" s="4">
        <v>16.95</v>
      </c>
      <c r="M292" s="4">
        <v>18.75</v>
      </c>
      <c r="N292" s="4">
        <v>18.75</v>
      </c>
      <c r="O292" s="15">
        <v>18.75</v>
      </c>
      <c r="P292" s="4"/>
      <c r="Q292" s="337"/>
      <c r="R292" s="15" t="str">
        <f t="shared" si="49"/>
        <v>No</v>
      </c>
      <c r="S292" s="15" t="str">
        <f t="shared" si="50"/>
        <v>No</v>
      </c>
      <c r="T292" s="221" t="str">
        <f t="shared" si="51"/>
        <v>No</v>
      </c>
      <c r="U292" s="223" t="str">
        <f t="shared" si="52"/>
        <v>N/A</v>
      </c>
      <c r="V292" s="221" t="str">
        <f t="shared" si="53"/>
        <v>No</v>
      </c>
      <c r="W292" s="223" t="str">
        <f t="shared" si="54"/>
        <v>N/A</v>
      </c>
      <c r="X292" s="221" t="str">
        <f t="shared" si="55"/>
        <v>No</v>
      </c>
      <c r="Y292" s="223" t="str">
        <f t="shared" si="56"/>
        <v>N/A</v>
      </c>
      <c r="Z292" s="222" t="str">
        <f t="shared" si="57"/>
        <v>No</v>
      </c>
      <c r="AA292" s="68" t="str">
        <f t="shared" si="58"/>
        <v>N/A</v>
      </c>
      <c r="AB292" s="65" t="str">
        <f t="shared" si="59"/>
        <v>No</v>
      </c>
      <c r="AC292" s="68" t="str">
        <f t="shared" si="60"/>
        <v>N/A</v>
      </c>
      <c r="AD292" s="65" t="str">
        <f t="shared" si="61"/>
        <v>No</v>
      </c>
      <c r="AE292" s="68" t="str">
        <f t="shared" si="62"/>
        <v>N/A</v>
      </c>
      <c r="AF292" s="8"/>
    </row>
    <row r="293" spans="1:32" hidden="1">
      <c r="A293" s="66" t="s">
        <v>20</v>
      </c>
      <c r="B293" s="66" t="s">
        <v>38</v>
      </c>
      <c r="C293" s="66" t="str" cm="1">
        <f t="array" ref="C293">_xlfn.IFNA(_xlfn.IFS(B293="Starter","Starters &amp; Sides",B293="Sides","Starters &amp; Sides"),B293)</f>
        <v>mains</v>
      </c>
      <c r="D293" s="71" t="s">
        <v>4088</v>
      </c>
      <c r="E293" s="79"/>
      <c r="F293" s="18"/>
      <c r="G293" s="18"/>
      <c r="H293" s="18"/>
      <c r="I293" s="18"/>
      <c r="J293" s="18"/>
      <c r="K293" s="15">
        <v>18.5</v>
      </c>
      <c r="L293" s="4">
        <v>18.95</v>
      </c>
      <c r="M293" s="4"/>
      <c r="N293" s="4"/>
      <c r="O293" s="15"/>
      <c r="P293" s="4"/>
      <c r="Q293" s="337"/>
      <c r="R293" s="15" t="str">
        <f t="shared" si="49"/>
        <v>No</v>
      </c>
      <c r="S293" s="15" t="str">
        <f t="shared" si="50"/>
        <v>No</v>
      </c>
      <c r="T293" s="221" t="str">
        <f t="shared" si="51"/>
        <v>No</v>
      </c>
      <c r="U293" s="223" t="str">
        <f t="shared" si="52"/>
        <v>N/A</v>
      </c>
      <c r="V293" s="221" t="str">
        <f t="shared" si="53"/>
        <v>No</v>
      </c>
      <c r="W293" s="223" t="str">
        <f t="shared" si="54"/>
        <v>N/A</v>
      </c>
      <c r="X293" s="221" t="str">
        <f t="shared" si="55"/>
        <v>No</v>
      </c>
      <c r="Y293" s="223" t="str">
        <f t="shared" si="56"/>
        <v>N/A</v>
      </c>
      <c r="Z293" s="222" t="str">
        <f t="shared" si="57"/>
        <v>No</v>
      </c>
      <c r="AA293" s="68" t="str">
        <f t="shared" si="58"/>
        <v>N/A</v>
      </c>
      <c r="AB293" s="65" t="str">
        <f t="shared" si="59"/>
        <v>No</v>
      </c>
      <c r="AC293" s="68" t="str">
        <f t="shared" si="60"/>
        <v>N/A</v>
      </c>
      <c r="AD293" s="65" t="str">
        <f t="shared" si="61"/>
        <v>No</v>
      </c>
      <c r="AE293" s="68" t="str">
        <f t="shared" si="62"/>
        <v>N/A</v>
      </c>
      <c r="AF293" s="8"/>
    </row>
    <row r="294" spans="1:32" hidden="1">
      <c r="A294" s="66" t="s">
        <v>20</v>
      </c>
      <c r="B294" s="66" t="s">
        <v>38</v>
      </c>
      <c r="C294" s="66" t="str" cm="1">
        <f t="array" ref="C294">_xlfn.IFNA(_xlfn.IFS(B294="Starter","Starters &amp; Sides",B294="Sides","Starters &amp; Sides"),B294)</f>
        <v>mains</v>
      </c>
      <c r="D294" s="71" t="s">
        <v>4089</v>
      </c>
      <c r="E294" s="79"/>
      <c r="F294" s="18"/>
      <c r="G294" s="18"/>
      <c r="H294" s="18">
        <v>17.95</v>
      </c>
      <c r="I294" s="18">
        <v>18.5</v>
      </c>
      <c r="J294" s="18">
        <v>18.5</v>
      </c>
      <c r="K294" s="15">
        <v>18.5</v>
      </c>
      <c r="L294" s="4">
        <v>18.95</v>
      </c>
      <c r="M294" s="4"/>
      <c r="N294" s="4"/>
      <c r="O294" s="15"/>
      <c r="P294" s="4"/>
      <c r="Q294" s="337"/>
      <c r="R294" s="15" t="str">
        <f t="shared" si="49"/>
        <v>No</v>
      </c>
      <c r="S294" s="15" t="str">
        <f t="shared" si="50"/>
        <v>No</v>
      </c>
      <c r="T294" s="221" t="str">
        <f t="shared" si="51"/>
        <v>No</v>
      </c>
      <c r="U294" s="223" t="str">
        <f t="shared" si="52"/>
        <v>N/A</v>
      </c>
      <c r="V294" s="221" t="str">
        <f t="shared" si="53"/>
        <v>No</v>
      </c>
      <c r="W294" s="223" t="str">
        <f t="shared" si="54"/>
        <v>N/A</v>
      </c>
      <c r="X294" s="221" t="str">
        <f t="shared" si="55"/>
        <v>No</v>
      </c>
      <c r="Y294" s="223" t="str">
        <f t="shared" si="56"/>
        <v>N/A</v>
      </c>
      <c r="Z294" s="222" t="str">
        <f t="shared" si="57"/>
        <v>No</v>
      </c>
      <c r="AA294" s="68" t="str">
        <f t="shared" si="58"/>
        <v>N/A</v>
      </c>
      <c r="AB294" s="65" t="str">
        <f t="shared" si="59"/>
        <v>No</v>
      </c>
      <c r="AC294" s="68" t="str">
        <f t="shared" si="60"/>
        <v>N/A</v>
      </c>
      <c r="AD294" s="65" t="str">
        <f t="shared" si="61"/>
        <v>No</v>
      </c>
      <c r="AE294" s="68" t="str">
        <f t="shared" si="62"/>
        <v>N/A</v>
      </c>
      <c r="AF294" s="8"/>
    </row>
    <row r="295" spans="1:32" hidden="1">
      <c r="A295" s="66" t="s">
        <v>20</v>
      </c>
      <c r="B295" s="66" t="s">
        <v>38</v>
      </c>
      <c r="C295" s="66" t="str" cm="1">
        <f t="array" ref="C295">_xlfn.IFNA(_xlfn.IFS(B295="Starter","Starters &amp; Sides",B295="Sides","Starters &amp; Sides"),B295)</f>
        <v>mains</v>
      </c>
      <c r="D295" s="71" t="s">
        <v>4090</v>
      </c>
      <c r="E295" s="79"/>
      <c r="F295" s="18"/>
      <c r="G295" s="18"/>
      <c r="H295" s="18"/>
      <c r="I295" s="18">
        <v>15.5</v>
      </c>
      <c r="J295" s="18">
        <v>15.5</v>
      </c>
      <c r="K295" s="15">
        <v>15.75</v>
      </c>
      <c r="L295" s="4">
        <v>15.75</v>
      </c>
      <c r="M295" s="4"/>
      <c r="N295" s="4"/>
      <c r="O295" s="15"/>
      <c r="P295" s="4">
        <v>17.5</v>
      </c>
      <c r="Q295" s="337">
        <v>18.5</v>
      </c>
      <c r="R295" s="15" t="str">
        <f t="shared" si="49"/>
        <v>Yes</v>
      </c>
      <c r="S295" s="15" t="str">
        <f t="shared" si="50"/>
        <v>No</v>
      </c>
      <c r="T295" s="221" t="str">
        <f t="shared" si="51"/>
        <v>Yes</v>
      </c>
      <c r="U295" s="223">
        <f t="shared" si="52"/>
        <v>5.7142857142857162E-2</v>
      </c>
      <c r="V295" s="221" t="str">
        <f t="shared" si="53"/>
        <v>No</v>
      </c>
      <c r="W295" s="223" t="str">
        <f t="shared" si="54"/>
        <v>N/A</v>
      </c>
      <c r="X295" s="221" t="str">
        <f t="shared" si="55"/>
        <v>No</v>
      </c>
      <c r="Y295" s="223" t="str">
        <f t="shared" si="56"/>
        <v>N/A</v>
      </c>
      <c r="Z295" s="222" t="str">
        <f t="shared" si="57"/>
        <v>No</v>
      </c>
      <c r="AA295" s="68" t="str">
        <f t="shared" si="58"/>
        <v>N/A</v>
      </c>
      <c r="AB295" s="65" t="str">
        <f t="shared" si="59"/>
        <v>No</v>
      </c>
      <c r="AC295" s="68" t="str">
        <f t="shared" si="60"/>
        <v>N/A</v>
      </c>
      <c r="AD295" s="65" t="str">
        <f t="shared" si="61"/>
        <v>No</v>
      </c>
      <c r="AE295" s="68" t="str">
        <f t="shared" si="62"/>
        <v>N/A</v>
      </c>
      <c r="AF295" s="8"/>
    </row>
    <row r="296" spans="1:32" ht="14.5" customHeight="1">
      <c r="A296" s="66" t="s">
        <v>20</v>
      </c>
      <c r="B296" s="66" t="s">
        <v>39</v>
      </c>
      <c r="C296" s="66" t="str" cm="1">
        <f t="array" ref="C296">_xlfn.IFNA(_xlfn.IFS(B296="Starter","Starters &amp; Sides",B296="Sides","Starters &amp; Sides"),B296)</f>
        <v>Starters &amp; Sides</v>
      </c>
      <c r="D296" s="159" t="s">
        <v>2534</v>
      </c>
      <c r="E296" s="79">
        <v>4.95</v>
      </c>
      <c r="F296" s="18">
        <v>5.5</v>
      </c>
      <c r="G296" s="18">
        <v>5.5</v>
      </c>
      <c r="H296" s="18">
        <v>5.5</v>
      </c>
      <c r="I296" s="18">
        <v>5.5</v>
      </c>
      <c r="J296" s="18">
        <v>5.5</v>
      </c>
      <c r="K296" s="15">
        <v>5.75</v>
      </c>
      <c r="L296" s="4">
        <v>5.75</v>
      </c>
      <c r="M296" s="4">
        <v>6.5</v>
      </c>
      <c r="N296" s="4">
        <v>6.5</v>
      </c>
      <c r="O296" s="15">
        <v>6.5</v>
      </c>
      <c r="P296" s="4">
        <v>6.5</v>
      </c>
      <c r="Q296" s="337">
        <v>6.95</v>
      </c>
      <c r="R296" s="15" t="str">
        <f t="shared" si="49"/>
        <v>Yes</v>
      </c>
      <c r="S296" s="15" t="str">
        <f t="shared" si="50"/>
        <v>No</v>
      </c>
      <c r="T296" s="221" t="str">
        <f t="shared" si="51"/>
        <v>Yes</v>
      </c>
      <c r="U296" s="223">
        <f t="shared" si="52"/>
        <v>6.9230769230769207E-2</v>
      </c>
      <c r="V296" s="221" t="str">
        <f t="shared" si="53"/>
        <v>Yes</v>
      </c>
      <c r="W296" s="223">
        <f t="shared" si="54"/>
        <v>6.9230769230769207E-2</v>
      </c>
      <c r="X296" s="221" t="str">
        <f t="shared" si="55"/>
        <v>Yes</v>
      </c>
      <c r="Y296" s="223">
        <f t="shared" si="56"/>
        <v>6.9230769230769207E-2</v>
      </c>
      <c r="Z296" s="222" t="str">
        <f t="shared" si="57"/>
        <v>Yes</v>
      </c>
      <c r="AA296" s="68">
        <f t="shared" si="58"/>
        <v>6.9230769230769207E-2</v>
      </c>
      <c r="AB296" s="65" t="str">
        <f t="shared" si="59"/>
        <v>Yes</v>
      </c>
      <c r="AC296" s="68">
        <f t="shared" si="60"/>
        <v>0.20869565217391317</v>
      </c>
      <c r="AD296" s="65" t="str">
        <f t="shared" si="61"/>
        <v>Yes</v>
      </c>
      <c r="AE296" s="68">
        <f t="shared" si="62"/>
        <v>0.40404040404040398</v>
      </c>
      <c r="AF296" s="8"/>
    </row>
    <row r="297" spans="1:32" ht="14.5" customHeight="1">
      <c r="A297" s="66" t="s">
        <v>20</v>
      </c>
      <c r="B297" s="66" t="s">
        <v>39</v>
      </c>
      <c r="C297" s="66" t="str" cm="1">
        <f t="array" ref="C297">_xlfn.IFNA(_xlfn.IFS(B297="Starter","Starters &amp; Sides",B297="Sides","Starters &amp; Sides"),B297)</f>
        <v>Starters &amp; Sides</v>
      </c>
      <c r="D297" s="159" t="s">
        <v>1659</v>
      </c>
      <c r="E297" s="79">
        <v>3.95</v>
      </c>
      <c r="F297" s="18">
        <v>4.25</v>
      </c>
      <c r="G297" s="18">
        <v>4.25</v>
      </c>
      <c r="H297" s="18">
        <v>4.25</v>
      </c>
      <c r="I297" s="18">
        <v>4.5</v>
      </c>
      <c r="J297" s="18">
        <v>4.5</v>
      </c>
      <c r="K297" s="15">
        <v>4.5</v>
      </c>
      <c r="L297" s="4">
        <v>4.5</v>
      </c>
      <c r="M297" s="4">
        <v>4.95</v>
      </c>
      <c r="N297" s="4">
        <v>4.95</v>
      </c>
      <c r="O297" s="15">
        <v>4.95</v>
      </c>
      <c r="P297" s="4">
        <v>4.95</v>
      </c>
      <c r="Q297" s="337">
        <v>4.95</v>
      </c>
      <c r="R297" s="15" t="str">
        <f t="shared" si="49"/>
        <v>Yes</v>
      </c>
      <c r="S297" s="15" t="str">
        <f t="shared" si="50"/>
        <v>No</v>
      </c>
      <c r="T297" s="221" t="str">
        <f t="shared" si="51"/>
        <v>Yes</v>
      </c>
      <c r="U297" s="223">
        <f t="shared" si="52"/>
        <v>0</v>
      </c>
      <c r="V297" s="221" t="str">
        <f t="shared" si="53"/>
        <v>Yes</v>
      </c>
      <c r="W297" s="223">
        <f t="shared" si="54"/>
        <v>0</v>
      </c>
      <c r="X297" s="221" t="str">
        <f t="shared" si="55"/>
        <v>Yes</v>
      </c>
      <c r="Y297" s="223">
        <f t="shared" si="56"/>
        <v>0</v>
      </c>
      <c r="Z297" s="222" t="str">
        <f t="shared" si="57"/>
        <v>Yes</v>
      </c>
      <c r="AA297" s="68">
        <f t="shared" si="58"/>
        <v>0</v>
      </c>
      <c r="AB297" s="65" t="str">
        <f t="shared" si="59"/>
        <v>Yes</v>
      </c>
      <c r="AC297" s="68">
        <f t="shared" si="60"/>
        <v>0.10000000000000009</v>
      </c>
      <c r="AD297" s="65" t="str">
        <f t="shared" si="61"/>
        <v>Yes</v>
      </c>
      <c r="AE297" s="68">
        <f t="shared" si="62"/>
        <v>0.25316455696202533</v>
      </c>
      <c r="AF297" s="8"/>
    </row>
    <row r="298" spans="1:32" ht="14.5" customHeight="1">
      <c r="A298" s="66" t="s">
        <v>20</v>
      </c>
      <c r="B298" s="66" t="s">
        <v>39</v>
      </c>
      <c r="C298" s="66" t="str" cm="1">
        <f t="array" ref="C298">_xlfn.IFNA(_xlfn.IFS(B298="Starter","Starters &amp; Sides",B298="Sides","Starters &amp; Sides"),B298)</f>
        <v>Starters &amp; Sides</v>
      </c>
      <c r="D298" s="159" t="s">
        <v>4091</v>
      </c>
      <c r="E298" s="79"/>
      <c r="F298" s="18"/>
      <c r="G298" s="18"/>
      <c r="H298" s="18"/>
      <c r="I298" s="18"/>
      <c r="J298" s="18"/>
      <c r="K298" s="15"/>
      <c r="L298" s="4"/>
      <c r="M298" s="4">
        <v>5.95</v>
      </c>
      <c r="N298" s="4">
        <v>5.95</v>
      </c>
      <c r="O298" s="15">
        <v>5.95</v>
      </c>
      <c r="P298" s="4">
        <v>5.95</v>
      </c>
      <c r="Q298" s="337">
        <v>5.95</v>
      </c>
      <c r="R298" s="15" t="str">
        <f t="shared" si="49"/>
        <v>Yes</v>
      </c>
      <c r="S298" s="15" t="str">
        <f t="shared" si="50"/>
        <v>No</v>
      </c>
      <c r="T298" s="221" t="str">
        <f t="shared" si="51"/>
        <v>Yes</v>
      </c>
      <c r="U298" s="223">
        <f t="shared" si="52"/>
        <v>0</v>
      </c>
      <c r="V298" s="221" t="str">
        <f t="shared" si="53"/>
        <v>Yes</v>
      </c>
      <c r="W298" s="223">
        <f t="shared" si="54"/>
        <v>0</v>
      </c>
      <c r="X298" s="221" t="str">
        <f t="shared" si="55"/>
        <v>Yes</v>
      </c>
      <c r="Y298" s="223">
        <f t="shared" si="56"/>
        <v>0</v>
      </c>
      <c r="Z298" s="222" t="str">
        <f t="shared" si="57"/>
        <v>Yes</v>
      </c>
      <c r="AA298" s="68">
        <f t="shared" si="58"/>
        <v>0</v>
      </c>
      <c r="AB298" s="65" t="str">
        <f t="shared" si="59"/>
        <v>No</v>
      </c>
      <c r="AC298" s="68" t="str">
        <f t="shared" si="60"/>
        <v>N/A</v>
      </c>
      <c r="AD298" s="65" t="str">
        <f t="shared" si="61"/>
        <v>No</v>
      </c>
      <c r="AE298" s="68" t="str">
        <f t="shared" si="62"/>
        <v>N/A</v>
      </c>
      <c r="AF298" s="8"/>
    </row>
    <row r="299" spans="1:32" ht="14.5" customHeight="1">
      <c r="A299" s="66" t="s">
        <v>20</v>
      </c>
      <c r="B299" s="66" t="s">
        <v>39</v>
      </c>
      <c r="C299" s="66" t="str" cm="1">
        <f t="array" ref="C299">_xlfn.IFNA(_xlfn.IFS(B299="Starter","Starters &amp; Sides",B299="Sides","Starters &amp; Sides"),B299)</f>
        <v>Starters &amp; Sides</v>
      </c>
      <c r="D299" s="159" t="s">
        <v>4092</v>
      </c>
      <c r="E299" s="79"/>
      <c r="F299" s="18"/>
      <c r="G299" s="18"/>
      <c r="H299" s="18"/>
      <c r="I299" s="18"/>
      <c r="J299" s="18"/>
      <c r="K299" s="15"/>
      <c r="L299" s="4"/>
      <c r="M299" s="4">
        <v>5.95</v>
      </c>
      <c r="N299" s="4">
        <v>5.95</v>
      </c>
      <c r="O299" s="15">
        <v>5.95</v>
      </c>
      <c r="P299" s="4"/>
      <c r="Q299" s="337"/>
      <c r="R299" s="15" t="str">
        <f t="shared" si="49"/>
        <v>No</v>
      </c>
      <c r="S299" s="15" t="str">
        <f t="shared" si="50"/>
        <v>No</v>
      </c>
      <c r="T299" s="221" t="str">
        <f t="shared" si="51"/>
        <v>No</v>
      </c>
      <c r="U299" s="223" t="str">
        <f t="shared" si="52"/>
        <v>N/A</v>
      </c>
      <c r="V299" s="221" t="str">
        <f t="shared" si="53"/>
        <v>No</v>
      </c>
      <c r="W299" s="223" t="str">
        <f t="shared" si="54"/>
        <v>N/A</v>
      </c>
      <c r="X299" s="221" t="str">
        <f t="shared" si="55"/>
        <v>No</v>
      </c>
      <c r="Y299" s="223" t="str">
        <f t="shared" si="56"/>
        <v>N/A</v>
      </c>
      <c r="Z299" s="222" t="str">
        <f t="shared" si="57"/>
        <v>No</v>
      </c>
      <c r="AA299" s="68" t="str">
        <f t="shared" si="58"/>
        <v>N/A</v>
      </c>
      <c r="AB299" s="65" t="str">
        <f t="shared" si="59"/>
        <v>No</v>
      </c>
      <c r="AC299" s="68" t="str">
        <f t="shared" si="60"/>
        <v>N/A</v>
      </c>
      <c r="AD299" s="65" t="str">
        <f t="shared" si="61"/>
        <v>No</v>
      </c>
      <c r="AE299" s="68" t="str">
        <f t="shared" si="62"/>
        <v>N/A</v>
      </c>
      <c r="AF299" s="8"/>
    </row>
    <row r="300" spans="1:32">
      <c r="A300" s="66" t="s">
        <v>20</v>
      </c>
      <c r="B300" s="66" t="s">
        <v>39</v>
      </c>
      <c r="C300" s="66" t="str" cm="1">
        <f t="array" ref="C300">_xlfn.IFNA(_xlfn.IFS(B300="Starter","Starters &amp; Sides",B300="Sides","Starters &amp; Sides"),B300)</f>
        <v>Starters &amp; Sides</v>
      </c>
      <c r="D300" s="159" t="s">
        <v>386</v>
      </c>
      <c r="E300" s="79">
        <v>3.95</v>
      </c>
      <c r="F300" s="18">
        <v>3.95</v>
      </c>
      <c r="G300" s="18">
        <v>3.95</v>
      </c>
      <c r="H300" s="18">
        <v>3.95</v>
      </c>
      <c r="I300" s="18">
        <v>4.25</v>
      </c>
      <c r="J300" s="18">
        <v>4.25</v>
      </c>
      <c r="K300" s="15">
        <v>4.5</v>
      </c>
      <c r="L300" s="4">
        <v>4.5</v>
      </c>
      <c r="M300" s="4">
        <v>4.5</v>
      </c>
      <c r="N300" s="4">
        <v>4.5</v>
      </c>
      <c r="O300" s="15">
        <v>4.5</v>
      </c>
      <c r="P300" s="4">
        <v>4.5</v>
      </c>
      <c r="Q300" s="337">
        <v>4.5</v>
      </c>
      <c r="R300" s="15" t="str">
        <f t="shared" si="49"/>
        <v>Yes</v>
      </c>
      <c r="S300" s="15" t="str">
        <f t="shared" si="50"/>
        <v>No</v>
      </c>
      <c r="T300" s="221" t="str">
        <f t="shared" si="51"/>
        <v>Yes</v>
      </c>
      <c r="U300" s="223">
        <f t="shared" si="52"/>
        <v>0</v>
      </c>
      <c r="V300" s="221" t="str">
        <f t="shared" si="53"/>
        <v>Yes</v>
      </c>
      <c r="W300" s="223">
        <f t="shared" si="54"/>
        <v>0</v>
      </c>
      <c r="X300" s="221" t="str">
        <f t="shared" si="55"/>
        <v>Yes</v>
      </c>
      <c r="Y300" s="223">
        <f t="shared" si="56"/>
        <v>0</v>
      </c>
      <c r="Z300" s="222" t="str">
        <f t="shared" si="57"/>
        <v>Yes</v>
      </c>
      <c r="AA300" s="68">
        <f t="shared" si="58"/>
        <v>0</v>
      </c>
      <c r="AB300" s="65" t="str">
        <f t="shared" si="59"/>
        <v>Yes</v>
      </c>
      <c r="AC300" s="68">
        <f t="shared" si="60"/>
        <v>0</v>
      </c>
      <c r="AD300" s="65" t="str">
        <f t="shared" si="61"/>
        <v>Yes</v>
      </c>
      <c r="AE300" s="68">
        <f t="shared" si="62"/>
        <v>0.13924050632911378</v>
      </c>
      <c r="AF300" s="8"/>
    </row>
    <row r="301" spans="1:32">
      <c r="A301" s="66" t="s">
        <v>20</v>
      </c>
      <c r="B301" s="66" t="s">
        <v>39</v>
      </c>
      <c r="C301" s="66" t="str" cm="1">
        <f t="array" ref="C301">_xlfn.IFNA(_xlfn.IFS(B301="Starter","Starters &amp; Sides",B301="Sides","Starters &amp; Sides"),B301)</f>
        <v>Starters &amp; Sides</v>
      </c>
      <c r="D301" s="159" t="s">
        <v>4093</v>
      </c>
      <c r="E301" s="79"/>
      <c r="F301" s="18"/>
      <c r="G301" s="18"/>
      <c r="H301" s="18"/>
      <c r="I301" s="18"/>
      <c r="J301" s="18"/>
      <c r="K301" s="15"/>
      <c r="L301" s="4"/>
      <c r="M301" s="4">
        <v>4.5</v>
      </c>
      <c r="N301" s="4">
        <v>4.5</v>
      </c>
      <c r="O301" s="15">
        <v>4.5</v>
      </c>
      <c r="P301" s="4">
        <v>4.5</v>
      </c>
      <c r="Q301" s="337">
        <v>4.5</v>
      </c>
      <c r="R301" s="15" t="str">
        <f t="shared" si="49"/>
        <v>Yes</v>
      </c>
      <c r="S301" s="15" t="str">
        <f t="shared" si="50"/>
        <v>No</v>
      </c>
      <c r="T301" s="221" t="str">
        <f t="shared" si="51"/>
        <v>Yes</v>
      </c>
      <c r="U301" s="223">
        <f t="shared" si="52"/>
        <v>0</v>
      </c>
      <c r="V301" s="221" t="str">
        <f t="shared" si="53"/>
        <v>Yes</v>
      </c>
      <c r="W301" s="223">
        <f t="shared" si="54"/>
        <v>0</v>
      </c>
      <c r="X301" s="221" t="str">
        <f t="shared" si="55"/>
        <v>Yes</v>
      </c>
      <c r="Y301" s="223">
        <f t="shared" si="56"/>
        <v>0</v>
      </c>
      <c r="Z301" s="222" t="str">
        <f t="shared" si="57"/>
        <v>Yes</v>
      </c>
      <c r="AA301" s="68">
        <f t="shared" si="58"/>
        <v>0</v>
      </c>
      <c r="AB301" s="65" t="str">
        <f t="shared" si="59"/>
        <v>No</v>
      </c>
      <c r="AC301" s="68" t="str">
        <f t="shared" si="60"/>
        <v>N/A</v>
      </c>
      <c r="AD301" s="65" t="str">
        <f t="shared" si="61"/>
        <v>No</v>
      </c>
      <c r="AE301" s="68" t="str">
        <f t="shared" si="62"/>
        <v>N/A</v>
      </c>
      <c r="AF301" s="8"/>
    </row>
    <row r="302" spans="1:32">
      <c r="A302" s="66" t="s">
        <v>20</v>
      </c>
      <c r="B302" s="66" t="s">
        <v>39</v>
      </c>
      <c r="C302" s="66" t="str" cm="1">
        <f t="array" ref="C302">_xlfn.IFNA(_xlfn.IFS(B302="Starter","Starters &amp; Sides",B302="Sides","Starters &amp; Sides"),B302)</f>
        <v>Starters &amp; Sides</v>
      </c>
      <c r="D302" s="71" t="s">
        <v>4094</v>
      </c>
      <c r="E302" s="79"/>
      <c r="F302" s="18"/>
      <c r="G302" s="18"/>
      <c r="H302" s="18"/>
      <c r="I302" s="18"/>
      <c r="J302" s="18"/>
      <c r="K302" s="15">
        <v>5.5</v>
      </c>
      <c r="L302" s="4">
        <v>5.5</v>
      </c>
      <c r="M302" s="4"/>
      <c r="N302" s="4"/>
      <c r="O302" s="15"/>
      <c r="P302" s="4"/>
      <c r="Q302" s="337"/>
      <c r="R302" s="15" t="str">
        <f t="shared" si="49"/>
        <v>No</v>
      </c>
      <c r="S302" s="15" t="str">
        <f t="shared" si="50"/>
        <v>No</v>
      </c>
      <c r="T302" s="221" t="str">
        <f t="shared" si="51"/>
        <v>No</v>
      </c>
      <c r="U302" s="223" t="str">
        <f t="shared" si="52"/>
        <v>N/A</v>
      </c>
      <c r="V302" s="221" t="str">
        <f t="shared" si="53"/>
        <v>No</v>
      </c>
      <c r="W302" s="223" t="str">
        <f t="shared" si="54"/>
        <v>N/A</v>
      </c>
      <c r="X302" s="221" t="str">
        <f t="shared" si="55"/>
        <v>No</v>
      </c>
      <c r="Y302" s="223" t="str">
        <f t="shared" si="56"/>
        <v>N/A</v>
      </c>
      <c r="Z302" s="222" t="str">
        <f t="shared" si="57"/>
        <v>No</v>
      </c>
      <c r="AA302" s="68" t="str">
        <f t="shared" si="58"/>
        <v>N/A</v>
      </c>
      <c r="AB302" s="65" t="str">
        <f t="shared" si="59"/>
        <v>No</v>
      </c>
      <c r="AC302" s="68" t="str">
        <f t="shared" si="60"/>
        <v>N/A</v>
      </c>
      <c r="AD302" s="65" t="str">
        <f t="shared" si="61"/>
        <v>No</v>
      </c>
      <c r="AE302" s="68" t="str">
        <f t="shared" si="62"/>
        <v>N/A</v>
      </c>
      <c r="AF302" s="8"/>
    </row>
    <row r="303" spans="1:32">
      <c r="A303" s="66" t="s">
        <v>20</v>
      </c>
      <c r="B303" s="66" t="s">
        <v>39</v>
      </c>
      <c r="C303" s="66" t="str" cm="1">
        <f t="array" ref="C303">_xlfn.IFNA(_xlfn.IFS(B303="Starter","Starters &amp; Sides",B303="Sides","Starters &amp; Sides"),B303)</f>
        <v>Starters &amp; Sides</v>
      </c>
      <c r="D303" s="71" t="s">
        <v>4095</v>
      </c>
      <c r="E303" s="79"/>
      <c r="F303" s="18"/>
      <c r="G303" s="18"/>
      <c r="H303" s="18">
        <v>4.5</v>
      </c>
      <c r="I303" s="18">
        <v>4.75</v>
      </c>
      <c r="J303" s="18">
        <v>4.75</v>
      </c>
      <c r="K303" s="15"/>
      <c r="L303" s="4"/>
      <c r="M303" s="4"/>
      <c r="N303" s="4"/>
      <c r="O303" s="15"/>
      <c r="P303" s="4"/>
      <c r="Q303" s="337"/>
      <c r="R303" s="15" t="str">
        <f t="shared" si="49"/>
        <v>No</v>
      </c>
      <c r="S303" s="15" t="str">
        <f t="shared" si="50"/>
        <v>No</v>
      </c>
      <c r="T303" s="221" t="str">
        <f t="shared" si="51"/>
        <v>No</v>
      </c>
      <c r="U303" s="223" t="str">
        <f t="shared" si="52"/>
        <v>N/A</v>
      </c>
      <c r="V303" s="221" t="str">
        <f t="shared" si="53"/>
        <v>No</v>
      </c>
      <c r="W303" s="223" t="str">
        <f t="shared" si="54"/>
        <v>N/A</v>
      </c>
      <c r="X303" s="221" t="str">
        <f t="shared" si="55"/>
        <v>No</v>
      </c>
      <c r="Y303" s="223" t="str">
        <f t="shared" si="56"/>
        <v>N/A</v>
      </c>
      <c r="Z303" s="222" t="str">
        <f t="shared" si="57"/>
        <v>No</v>
      </c>
      <c r="AA303" s="68" t="str">
        <f t="shared" si="58"/>
        <v>N/A</v>
      </c>
      <c r="AB303" s="65" t="str">
        <f t="shared" si="59"/>
        <v>No</v>
      </c>
      <c r="AC303" s="68" t="str">
        <f t="shared" si="60"/>
        <v>N/A</v>
      </c>
      <c r="AD303" s="65" t="str">
        <f t="shared" si="61"/>
        <v>No</v>
      </c>
      <c r="AE303" s="68" t="str">
        <f t="shared" si="62"/>
        <v>N/A</v>
      </c>
      <c r="AF303" s="8"/>
    </row>
    <row r="304" spans="1:32">
      <c r="A304" s="66" t="s">
        <v>20</v>
      </c>
      <c r="B304" s="66" t="s">
        <v>39</v>
      </c>
      <c r="C304" s="66" t="str" cm="1">
        <f t="array" ref="C304">_xlfn.IFNA(_xlfn.IFS(B304="Starter","Starters &amp; Sides",B304="Sides","Starters &amp; Sides"),B304)</f>
        <v>Starters &amp; Sides</v>
      </c>
      <c r="D304" s="71" t="s">
        <v>4096</v>
      </c>
      <c r="E304" s="79"/>
      <c r="F304" s="18"/>
      <c r="G304" s="18"/>
      <c r="H304" s="18"/>
      <c r="I304" s="18"/>
      <c r="J304" s="18"/>
      <c r="K304" s="15">
        <v>4.5</v>
      </c>
      <c r="L304" s="4">
        <v>4.5</v>
      </c>
      <c r="M304" s="4"/>
      <c r="N304" s="4"/>
      <c r="O304" s="15"/>
      <c r="P304" s="4"/>
      <c r="Q304" s="337"/>
      <c r="R304" s="15" t="str">
        <f t="shared" si="49"/>
        <v>No</v>
      </c>
      <c r="S304" s="15" t="str">
        <f t="shared" si="50"/>
        <v>No</v>
      </c>
      <c r="T304" s="221" t="str">
        <f t="shared" si="51"/>
        <v>No</v>
      </c>
      <c r="U304" s="223" t="str">
        <f t="shared" si="52"/>
        <v>N/A</v>
      </c>
      <c r="V304" s="221" t="str">
        <f t="shared" si="53"/>
        <v>No</v>
      </c>
      <c r="W304" s="223" t="str">
        <f t="shared" si="54"/>
        <v>N/A</v>
      </c>
      <c r="X304" s="221" t="str">
        <f t="shared" si="55"/>
        <v>No</v>
      </c>
      <c r="Y304" s="223" t="str">
        <f t="shared" si="56"/>
        <v>N/A</v>
      </c>
      <c r="Z304" s="222" t="str">
        <f t="shared" si="57"/>
        <v>No</v>
      </c>
      <c r="AA304" s="68" t="str">
        <f t="shared" si="58"/>
        <v>N/A</v>
      </c>
      <c r="AB304" s="65" t="str">
        <f t="shared" si="59"/>
        <v>No</v>
      </c>
      <c r="AC304" s="68" t="str">
        <f t="shared" si="60"/>
        <v>N/A</v>
      </c>
      <c r="AD304" s="65" t="str">
        <f t="shared" si="61"/>
        <v>No</v>
      </c>
      <c r="AE304" s="68" t="str">
        <f t="shared" si="62"/>
        <v>N/A</v>
      </c>
      <c r="AF304" s="8"/>
    </row>
    <row r="305" spans="1:32">
      <c r="A305" s="66" t="s">
        <v>20</v>
      </c>
      <c r="B305" s="66" t="s">
        <v>39</v>
      </c>
      <c r="C305" s="66" t="str" cm="1">
        <f t="array" ref="C305">_xlfn.IFNA(_xlfn.IFS(B305="Starter","Starters &amp; Sides",B305="Sides","Starters &amp; Sides"),B305)</f>
        <v>Starters &amp; Sides</v>
      </c>
      <c r="D305" s="159" t="s">
        <v>3056</v>
      </c>
      <c r="E305" s="79">
        <v>3.95</v>
      </c>
      <c r="F305" s="18">
        <v>4.5</v>
      </c>
      <c r="G305" s="18"/>
      <c r="H305" s="18">
        <v>0</v>
      </c>
      <c r="I305" s="18"/>
      <c r="J305" s="18"/>
      <c r="K305" s="15"/>
      <c r="L305" s="4"/>
      <c r="M305" s="4">
        <v>4.95</v>
      </c>
      <c r="N305" s="4">
        <v>4.95</v>
      </c>
      <c r="O305" s="15">
        <v>4.95</v>
      </c>
      <c r="P305" s="4">
        <v>4.95</v>
      </c>
      <c r="Q305" s="337">
        <v>4.95</v>
      </c>
      <c r="R305" s="15" t="str">
        <f t="shared" si="49"/>
        <v>Yes</v>
      </c>
      <c r="S305" s="15" t="str">
        <f t="shared" si="50"/>
        <v>No</v>
      </c>
      <c r="T305" s="221" t="str">
        <f t="shared" si="51"/>
        <v>Yes</v>
      </c>
      <c r="U305" s="223">
        <f t="shared" si="52"/>
        <v>0</v>
      </c>
      <c r="V305" s="221" t="str">
        <f t="shared" si="53"/>
        <v>Yes</v>
      </c>
      <c r="W305" s="223">
        <f t="shared" si="54"/>
        <v>0</v>
      </c>
      <c r="X305" s="221" t="str">
        <f t="shared" si="55"/>
        <v>Yes</v>
      </c>
      <c r="Y305" s="223">
        <f t="shared" si="56"/>
        <v>0</v>
      </c>
      <c r="Z305" s="222" t="str">
        <f t="shared" si="57"/>
        <v>Yes</v>
      </c>
      <c r="AA305" s="68">
        <f t="shared" si="58"/>
        <v>0</v>
      </c>
      <c r="AB305" s="65" t="str">
        <f t="shared" si="59"/>
        <v>No</v>
      </c>
      <c r="AC305" s="68" t="str">
        <f t="shared" si="60"/>
        <v>N/A</v>
      </c>
      <c r="AD305" s="65" t="str">
        <f t="shared" si="61"/>
        <v>No</v>
      </c>
      <c r="AE305" s="68" t="str">
        <f t="shared" si="62"/>
        <v>N/A</v>
      </c>
      <c r="AF305" s="8"/>
    </row>
    <row r="306" spans="1:32">
      <c r="A306" s="66" t="s">
        <v>20</v>
      </c>
      <c r="B306" s="66" t="s">
        <v>39</v>
      </c>
      <c r="C306" s="66" t="str" cm="1">
        <f t="array" ref="C306">_xlfn.IFNA(_xlfn.IFS(B306="Starter","Starters &amp; Sides",B306="Sides","Starters &amp; Sides"),B306)</f>
        <v>Starters &amp; Sides</v>
      </c>
      <c r="D306" s="159" t="s">
        <v>2070</v>
      </c>
      <c r="E306" s="79">
        <v>4.95</v>
      </c>
      <c r="F306" s="18">
        <v>5.25</v>
      </c>
      <c r="G306" s="18">
        <v>5.25</v>
      </c>
      <c r="H306" s="18">
        <v>5.25</v>
      </c>
      <c r="I306" s="18">
        <v>5.5</v>
      </c>
      <c r="J306" s="18">
        <v>5.5</v>
      </c>
      <c r="K306" s="15">
        <v>5.5</v>
      </c>
      <c r="L306" s="4">
        <v>5.5</v>
      </c>
      <c r="M306" s="4">
        <v>5.95</v>
      </c>
      <c r="N306" s="4">
        <v>5.95</v>
      </c>
      <c r="O306" s="15">
        <v>5.95</v>
      </c>
      <c r="P306" s="4">
        <v>5.95</v>
      </c>
      <c r="Q306" s="337">
        <v>5.95</v>
      </c>
      <c r="R306" s="15" t="str">
        <f t="shared" ref="R306:R370" si="63">IF(COUNTA(Q306)=1,"Yes","No")</f>
        <v>Yes</v>
      </c>
      <c r="S306" s="15" t="str">
        <f t="shared" ref="S306:S370" si="64">IF(AND(T306="No",R306="Yes"),"Yes","No")</f>
        <v>No</v>
      </c>
      <c r="T306" s="221" t="str">
        <f t="shared" ref="T306:T370" si="65">IF(COUNTA(P306:Q306)=2,"Yes","No")</f>
        <v>Yes</v>
      </c>
      <c r="U306" s="223">
        <f t="shared" ref="U306:U370" si="66">IF(T306="Yes",Q306/P306-1,"N/A")</f>
        <v>0</v>
      </c>
      <c r="V306" s="221" t="str">
        <f t="shared" ref="V306:V370" si="67">IF(COUNTA(O306:Q306)=3,"Yes","No")</f>
        <v>Yes</v>
      </c>
      <c r="W306" s="223">
        <f t="shared" ref="W306:W370" si="68">IF(V306="Yes",Q306/O306-1,"N/A")</f>
        <v>0</v>
      </c>
      <c r="X306" s="221" t="str">
        <f t="shared" ref="X306:X370" si="69">IF(COUNTA(N306:Q306)=4,"Yes","No")</f>
        <v>Yes</v>
      </c>
      <c r="Y306" s="223">
        <f t="shared" ref="Y306:Y370" si="70">IF(X306="Yes",Q306/N306-1,"N/A")</f>
        <v>0</v>
      </c>
      <c r="Z306" s="222" t="str">
        <f t="shared" ref="Z306:Z370" si="71">IF(COUNTA(M306:Q306)=5,"Yes","No")</f>
        <v>Yes</v>
      </c>
      <c r="AA306" s="68">
        <f t="shared" ref="AA306:AA370" si="72">IF(Z306="Yes",Q306/M306-1,"N/A")</f>
        <v>0</v>
      </c>
      <c r="AB306" s="65" t="str">
        <f t="shared" ref="AB306:AB370" si="73">IF(COUNTA(L306:Q306)=6,"Yes","No")</f>
        <v>Yes</v>
      </c>
      <c r="AC306" s="68">
        <f t="shared" ref="AC306:AC370" si="74">IF(AB306="Yes",Q306/L306-1,"N/A")</f>
        <v>8.181818181818179E-2</v>
      </c>
      <c r="AD306" s="65" t="str">
        <f t="shared" ref="AD306:AD370" si="75">IF(COUNTA(E306:Q306)=13,"Yes","No")</f>
        <v>Yes</v>
      </c>
      <c r="AE306" s="68">
        <f t="shared" ref="AE306:AE370" si="76">IF(AD306="Yes",Q306/E306-1,"N/A")</f>
        <v>0.20202020202020199</v>
      </c>
      <c r="AF306" s="8"/>
    </row>
    <row r="307" spans="1:32" ht="14.5" customHeight="1">
      <c r="A307" s="66" t="s">
        <v>20</v>
      </c>
      <c r="B307" s="66" t="s">
        <v>625</v>
      </c>
      <c r="C307" s="66" t="str" cm="1">
        <f t="array" ref="C307">_xlfn.IFNA(_xlfn.IFS(B307="Starter","Starters &amp; Sides",B307="Sides","Starters &amp; Sides"),B307)</f>
        <v>Starters &amp; Sides</v>
      </c>
      <c r="D307" s="71" t="s">
        <v>4097</v>
      </c>
      <c r="E307" s="79"/>
      <c r="F307" s="18"/>
      <c r="G307" s="18"/>
      <c r="H307" s="18">
        <v>6.95</v>
      </c>
      <c r="I307" s="18"/>
      <c r="J307" s="18"/>
      <c r="K307" s="15"/>
      <c r="L307" s="4"/>
      <c r="M307" s="4"/>
      <c r="N307" s="4"/>
      <c r="O307" s="15"/>
      <c r="P307" s="4"/>
      <c r="Q307" s="337"/>
      <c r="R307" s="15" t="str">
        <f t="shared" si="63"/>
        <v>No</v>
      </c>
      <c r="S307" s="15" t="str">
        <f t="shared" si="64"/>
        <v>No</v>
      </c>
      <c r="T307" s="221" t="str">
        <f t="shared" si="65"/>
        <v>No</v>
      </c>
      <c r="U307" s="223" t="str">
        <f t="shared" si="66"/>
        <v>N/A</v>
      </c>
      <c r="V307" s="221" t="str">
        <f t="shared" si="67"/>
        <v>No</v>
      </c>
      <c r="W307" s="223" t="str">
        <f t="shared" si="68"/>
        <v>N/A</v>
      </c>
      <c r="X307" s="221" t="str">
        <f t="shared" si="69"/>
        <v>No</v>
      </c>
      <c r="Y307" s="223" t="str">
        <f t="shared" si="70"/>
        <v>N/A</v>
      </c>
      <c r="Z307" s="222" t="str">
        <f t="shared" si="71"/>
        <v>No</v>
      </c>
      <c r="AA307" s="68" t="str">
        <f t="shared" si="72"/>
        <v>N/A</v>
      </c>
      <c r="AB307" s="65" t="str">
        <f t="shared" si="73"/>
        <v>No</v>
      </c>
      <c r="AC307" s="68" t="str">
        <f t="shared" si="74"/>
        <v>N/A</v>
      </c>
      <c r="AD307" s="65" t="str">
        <f t="shared" si="75"/>
        <v>No</v>
      </c>
      <c r="AE307" s="68" t="str">
        <f t="shared" si="76"/>
        <v>N/A</v>
      </c>
      <c r="AF307" s="8"/>
    </row>
    <row r="308" spans="1:32" ht="14.5" customHeight="1">
      <c r="A308" s="66" t="s">
        <v>20</v>
      </c>
      <c r="B308" s="66" t="s">
        <v>625</v>
      </c>
      <c r="C308" s="66" t="str" cm="1">
        <f t="array" ref="C308">_xlfn.IFNA(_xlfn.IFS(B308="Starter","Starters &amp; Sides",B308="Sides","Starters &amp; Sides"),B308)</f>
        <v>Starters &amp; Sides</v>
      </c>
      <c r="D308" s="71" t="s">
        <v>4098</v>
      </c>
      <c r="E308" s="79"/>
      <c r="F308" s="18"/>
      <c r="G308" s="18"/>
      <c r="H308" s="18"/>
      <c r="I308" s="18"/>
      <c r="J308" s="18"/>
      <c r="K308" s="15"/>
      <c r="L308" s="4">
        <v>7.95</v>
      </c>
      <c r="M308" s="4"/>
      <c r="N308" s="4"/>
      <c r="O308" s="15"/>
      <c r="P308" s="4"/>
      <c r="Q308" s="337"/>
      <c r="R308" s="15" t="str">
        <f t="shared" si="63"/>
        <v>No</v>
      </c>
      <c r="S308" s="15" t="str">
        <f t="shared" si="64"/>
        <v>No</v>
      </c>
      <c r="T308" s="221" t="str">
        <f t="shared" si="65"/>
        <v>No</v>
      </c>
      <c r="U308" s="223" t="str">
        <f t="shared" si="66"/>
        <v>N/A</v>
      </c>
      <c r="V308" s="221" t="str">
        <f t="shared" si="67"/>
        <v>No</v>
      </c>
      <c r="W308" s="223" t="str">
        <f t="shared" si="68"/>
        <v>N/A</v>
      </c>
      <c r="X308" s="221" t="str">
        <f t="shared" si="69"/>
        <v>No</v>
      </c>
      <c r="Y308" s="223" t="str">
        <f t="shared" si="70"/>
        <v>N/A</v>
      </c>
      <c r="Z308" s="222" t="str">
        <f t="shared" si="71"/>
        <v>No</v>
      </c>
      <c r="AA308" s="68" t="str">
        <f t="shared" si="72"/>
        <v>N/A</v>
      </c>
      <c r="AB308" s="65" t="str">
        <f t="shared" si="73"/>
        <v>No</v>
      </c>
      <c r="AC308" s="68" t="str">
        <f t="shared" si="74"/>
        <v>N/A</v>
      </c>
      <c r="AD308" s="65" t="str">
        <f t="shared" si="75"/>
        <v>No</v>
      </c>
      <c r="AE308" s="68" t="str">
        <f t="shared" si="76"/>
        <v>N/A</v>
      </c>
      <c r="AF308" s="8"/>
    </row>
    <row r="309" spans="1:32">
      <c r="A309" s="66" t="s">
        <v>20</v>
      </c>
      <c r="B309" s="66" t="s">
        <v>625</v>
      </c>
      <c r="C309" s="66" t="str" cm="1">
        <f t="array" ref="C309">_xlfn.IFNA(_xlfn.IFS(B309="Starter","Starters &amp; Sides",B309="Sides","Starters &amp; Sides"),B309)</f>
        <v>Starters &amp; Sides</v>
      </c>
      <c r="D309" s="71" t="s">
        <v>4099</v>
      </c>
      <c r="E309" s="79"/>
      <c r="F309" s="18"/>
      <c r="G309" s="18"/>
      <c r="H309" s="18">
        <v>8.75</v>
      </c>
      <c r="I309" s="18"/>
      <c r="J309" s="18"/>
      <c r="K309" s="15"/>
      <c r="L309" s="4"/>
      <c r="M309" s="4"/>
      <c r="N309" s="4"/>
      <c r="O309" s="15"/>
      <c r="P309" s="4"/>
      <c r="Q309" s="337"/>
      <c r="R309" s="15" t="str">
        <f t="shared" si="63"/>
        <v>No</v>
      </c>
      <c r="S309" s="15" t="str">
        <f t="shared" si="64"/>
        <v>No</v>
      </c>
      <c r="T309" s="221" t="str">
        <f t="shared" si="65"/>
        <v>No</v>
      </c>
      <c r="U309" s="223" t="str">
        <f t="shared" si="66"/>
        <v>N/A</v>
      </c>
      <c r="V309" s="221" t="str">
        <f t="shared" si="67"/>
        <v>No</v>
      </c>
      <c r="W309" s="223" t="str">
        <f t="shared" si="68"/>
        <v>N/A</v>
      </c>
      <c r="X309" s="221" t="str">
        <f t="shared" si="69"/>
        <v>No</v>
      </c>
      <c r="Y309" s="223" t="str">
        <f t="shared" si="70"/>
        <v>N/A</v>
      </c>
      <c r="Z309" s="222" t="str">
        <f t="shared" si="71"/>
        <v>No</v>
      </c>
      <c r="AA309" s="68" t="str">
        <f t="shared" si="72"/>
        <v>N/A</v>
      </c>
      <c r="AB309" s="65" t="str">
        <f t="shared" si="73"/>
        <v>No</v>
      </c>
      <c r="AC309" s="68" t="str">
        <f t="shared" si="74"/>
        <v>N/A</v>
      </c>
      <c r="AD309" s="65" t="str">
        <f t="shared" si="75"/>
        <v>No</v>
      </c>
      <c r="AE309" s="68" t="str">
        <f t="shared" si="76"/>
        <v>N/A</v>
      </c>
      <c r="AF309" s="8"/>
    </row>
    <row r="310" spans="1:32">
      <c r="A310" s="66" t="s">
        <v>20</v>
      </c>
      <c r="B310" s="66" t="s">
        <v>625</v>
      </c>
      <c r="C310" s="66" t="str" cm="1">
        <f t="array" ref="C310">_xlfn.IFNA(_xlfn.IFS(B310="Starter","Starters &amp; Sides",B310="Sides","Starters &amp; Sides"),B310)</f>
        <v>Starters &amp; Sides</v>
      </c>
      <c r="D310" s="71" t="s">
        <v>4100</v>
      </c>
      <c r="E310" s="79"/>
      <c r="F310" s="18"/>
      <c r="G310" s="18"/>
      <c r="H310" s="18"/>
      <c r="I310" s="18"/>
      <c r="J310" s="18"/>
      <c r="K310" s="15"/>
      <c r="L310" s="4">
        <v>8.9499999999999993</v>
      </c>
      <c r="M310" s="4"/>
      <c r="N310" s="4"/>
      <c r="O310" s="15"/>
      <c r="P310" s="4"/>
      <c r="Q310" s="337"/>
      <c r="R310" s="15" t="str">
        <f t="shared" si="63"/>
        <v>No</v>
      </c>
      <c r="S310" s="15" t="str">
        <f t="shared" si="64"/>
        <v>No</v>
      </c>
      <c r="T310" s="221" t="str">
        <f t="shared" si="65"/>
        <v>No</v>
      </c>
      <c r="U310" s="223" t="str">
        <f t="shared" si="66"/>
        <v>N/A</v>
      </c>
      <c r="V310" s="221" t="str">
        <f t="shared" si="67"/>
        <v>No</v>
      </c>
      <c r="W310" s="223" t="str">
        <f t="shared" si="68"/>
        <v>N/A</v>
      </c>
      <c r="X310" s="221" t="str">
        <f t="shared" si="69"/>
        <v>No</v>
      </c>
      <c r="Y310" s="223" t="str">
        <f t="shared" si="70"/>
        <v>N/A</v>
      </c>
      <c r="Z310" s="222" t="str">
        <f t="shared" si="71"/>
        <v>No</v>
      </c>
      <c r="AA310" s="68" t="str">
        <f t="shared" si="72"/>
        <v>N/A</v>
      </c>
      <c r="AB310" s="65" t="str">
        <f t="shared" si="73"/>
        <v>No</v>
      </c>
      <c r="AC310" s="68" t="str">
        <f t="shared" si="74"/>
        <v>N/A</v>
      </c>
      <c r="AD310" s="65" t="str">
        <f t="shared" si="75"/>
        <v>No</v>
      </c>
      <c r="AE310" s="68" t="str">
        <f t="shared" si="76"/>
        <v>N/A</v>
      </c>
      <c r="AF310" s="8"/>
    </row>
    <row r="311" spans="1:32" ht="14.5" customHeight="1">
      <c r="A311" s="66" t="s">
        <v>20</v>
      </c>
      <c r="B311" s="66" t="s">
        <v>625</v>
      </c>
      <c r="C311" s="66" t="str" cm="1">
        <f t="array" ref="C311">_xlfn.IFNA(_xlfn.IFS(B311="Starter","Starters &amp; Sides",B311="Sides","Starters &amp; Sides"),B311)</f>
        <v>Starters &amp; Sides</v>
      </c>
      <c r="D311" s="71" t="s">
        <v>4101</v>
      </c>
      <c r="E311" s="79"/>
      <c r="F311" s="18"/>
      <c r="G311" s="18"/>
      <c r="H311" s="18">
        <v>8.75</v>
      </c>
      <c r="I311" s="18">
        <v>9.25</v>
      </c>
      <c r="J311" s="18">
        <v>9.25</v>
      </c>
      <c r="K311" s="15"/>
      <c r="L311" s="4"/>
      <c r="M311" s="4"/>
      <c r="N311" s="4"/>
      <c r="O311" s="15"/>
      <c r="P311" s="4"/>
      <c r="Q311" s="337"/>
      <c r="R311" s="15" t="str">
        <f t="shared" si="63"/>
        <v>No</v>
      </c>
      <c r="S311" s="15" t="str">
        <f t="shared" si="64"/>
        <v>No</v>
      </c>
      <c r="T311" s="221" t="str">
        <f t="shared" si="65"/>
        <v>No</v>
      </c>
      <c r="U311" s="223" t="str">
        <f t="shared" si="66"/>
        <v>N/A</v>
      </c>
      <c r="V311" s="221" t="str">
        <f t="shared" si="67"/>
        <v>No</v>
      </c>
      <c r="W311" s="223" t="str">
        <f t="shared" si="68"/>
        <v>N/A</v>
      </c>
      <c r="X311" s="221" t="str">
        <f t="shared" si="69"/>
        <v>No</v>
      </c>
      <c r="Y311" s="223" t="str">
        <f t="shared" si="70"/>
        <v>N/A</v>
      </c>
      <c r="Z311" s="222" t="str">
        <f t="shared" si="71"/>
        <v>No</v>
      </c>
      <c r="AA311" s="68" t="str">
        <f t="shared" si="72"/>
        <v>N/A</v>
      </c>
      <c r="AB311" s="65" t="str">
        <f t="shared" si="73"/>
        <v>No</v>
      </c>
      <c r="AC311" s="68" t="str">
        <f t="shared" si="74"/>
        <v>N/A</v>
      </c>
      <c r="AD311" s="65" t="str">
        <f t="shared" si="75"/>
        <v>No</v>
      </c>
      <c r="AE311" s="68" t="str">
        <f t="shared" si="76"/>
        <v>N/A</v>
      </c>
      <c r="AF311" s="8"/>
    </row>
    <row r="312" spans="1:32">
      <c r="A312" s="66" t="s">
        <v>20</v>
      </c>
      <c r="B312" s="66" t="s">
        <v>625</v>
      </c>
      <c r="C312" s="66" t="str" cm="1">
        <f t="array" ref="C312">_xlfn.IFNA(_xlfn.IFS(B312="Starter","Starters &amp; Sides",B312="Sides","Starters &amp; Sides"),B312)</f>
        <v>Starters &amp; Sides</v>
      </c>
      <c r="D312" s="159" t="s">
        <v>275</v>
      </c>
      <c r="E312" s="79">
        <v>7.5</v>
      </c>
      <c r="F312" s="18">
        <v>7.95</v>
      </c>
      <c r="G312" s="18">
        <v>8.75</v>
      </c>
      <c r="H312" s="18">
        <v>8.75</v>
      </c>
      <c r="I312" s="18">
        <v>8.9499999999999993</v>
      </c>
      <c r="J312" s="18">
        <v>8.9499999999999993</v>
      </c>
      <c r="K312" s="15">
        <v>8.9499999999999993</v>
      </c>
      <c r="L312" s="4">
        <v>8.9499999999999993</v>
      </c>
      <c r="M312" s="4">
        <v>9.25</v>
      </c>
      <c r="N312" s="4">
        <v>9.25</v>
      </c>
      <c r="O312" s="15">
        <v>9.25</v>
      </c>
      <c r="P312" s="4">
        <v>9.25</v>
      </c>
      <c r="Q312" s="337">
        <v>9.5</v>
      </c>
      <c r="R312" s="15" t="str">
        <f t="shared" si="63"/>
        <v>Yes</v>
      </c>
      <c r="S312" s="15" t="str">
        <f t="shared" si="64"/>
        <v>No</v>
      </c>
      <c r="T312" s="221" t="str">
        <f t="shared" si="65"/>
        <v>Yes</v>
      </c>
      <c r="U312" s="223">
        <f t="shared" si="66"/>
        <v>2.7027027027026973E-2</v>
      </c>
      <c r="V312" s="221" t="str">
        <f t="shared" si="67"/>
        <v>Yes</v>
      </c>
      <c r="W312" s="223">
        <f t="shared" si="68"/>
        <v>2.7027027027026973E-2</v>
      </c>
      <c r="X312" s="221" t="str">
        <f t="shared" si="69"/>
        <v>Yes</v>
      </c>
      <c r="Y312" s="223">
        <f t="shared" si="70"/>
        <v>2.7027027027026973E-2</v>
      </c>
      <c r="Z312" s="222" t="str">
        <f t="shared" si="71"/>
        <v>Yes</v>
      </c>
      <c r="AA312" s="68">
        <f t="shared" si="72"/>
        <v>2.7027027027026973E-2</v>
      </c>
      <c r="AB312" s="65" t="str">
        <f t="shared" si="73"/>
        <v>Yes</v>
      </c>
      <c r="AC312" s="68">
        <f t="shared" si="74"/>
        <v>6.1452513966480549E-2</v>
      </c>
      <c r="AD312" s="65" t="str">
        <f t="shared" si="75"/>
        <v>Yes</v>
      </c>
      <c r="AE312" s="68">
        <f t="shared" si="76"/>
        <v>0.26666666666666661</v>
      </c>
      <c r="AF312" s="8"/>
    </row>
    <row r="313" spans="1:32">
      <c r="A313" s="66" t="s">
        <v>20</v>
      </c>
      <c r="B313" s="66" t="s">
        <v>625</v>
      </c>
      <c r="C313" s="66" t="str" cm="1">
        <f t="array" ref="C313">_xlfn.IFNA(_xlfn.IFS(B313="Starter","Starters &amp; Sides",B313="Sides","Starters &amp; Sides"),B313)</f>
        <v>Starters &amp; Sides</v>
      </c>
      <c r="D313" s="71" t="s">
        <v>4102</v>
      </c>
      <c r="E313" s="79"/>
      <c r="F313" s="18"/>
      <c r="G313" s="18"/>
      <c r="H313" s="18"/>
      <c r="I313" s="18">
        <v>7.5</v>
      </c>
      <c r="J313" s="18">
        <v>7.5</v>
      </c>
      <c r="K313" s="15"/>
      <c r="L313" s="4"/>
      <c r="M313" s="4"/>
      <c r="N313" s="4"/>
      <c r="O313" s="15"/>
      <c r="P313" s="4"/>
      <c r="Q313" s="337"/>
      <c r="R313" s="15" t="str">
        <f t="shared" si="63"/>
        <v>No</v>
      </c>
      <c r="S313" s="15" t="str">
        <f t="shared" si="64"/>
        <v>No</v>
      </c>
      <c r="T313" s="221" t="str">
        <f t="shared" si="65"/>
        <v>No</v>
      </c>
      <c r="U313" s="223" t="str">
        <f t="shared" si="66"/>
        <v>N/A</v>
      </c>
      <c r="V313" s="221" t="str">
        <f t="shared" si="67"/>
        <v>No</v>
      </c>
      <c r="W313" s="223" t="str">
        <f t="shared" si="68"/>
        <v>N/A</v>
      </c>
      <c r="X313" s="221" t="str">
        <f t="shared" si="69"/>
        <v>No</v>
      </c>
      <c r="Y313" s="223" t="str">
        <f t="shared" si="70"/>
        <v>N/A</v>
      </c>
      <c r="Z313" s="222" t="str">
        <f t="shared" si="71"/>
        <v>No</v>
      </c>
      <c r="AA313" s="68" t="str">
        <f t="shared" si="72"/>
        <v>N/A</v>
      </c>
      <c r="AB313" s="65" t="str">
        <f t="shared" si="73"/>
        <v>No</v>
      </c>
      <c r="AC313" s="68" t="str">
        <f t="shared" si="74"/>
        <v>N/A</v>
      </c>
      <c r="AD313" s="65" t="str">
        <f t="shared" si="75"/>
        <v>No</v>
      </c>
      <c r="AE313" s="68" t="str">
        <f t="shared" si="76"/>
        <v>N/A</v>
      </c>
      <c r="AF313" s="8"/>
    </row>
    <row r="314" spans="1:32">
      <c r="A314" s="66" t="s">
        <v>20</v>
      </c>
      <c r="B314" s="66" t="s">
        <v>625</v>
      </c>
      <c r="C314" s="66" t="str" cm="1">
        <f t="array" ref="C314">_xlfn.IFNA(_xlfn.IFS(B314="Starter","Starters &amp; Sides",B314="Sides","Starters &amp; Sides"),B314)</f>
        <v>Starters &amp; Sides</v>
      </c>
      <c r="D314" s="159" t="s">
        <v>4103</v>
      </c>
      <c r="E314" s="79">
        <v>6.95</v>
      </c>
      <c r="F314" s="18">
        <v>7.95</v>
      </c>
      <c r="G314" s="18">
        <v>7.95</v>
      </c>
      <c r="H314" s="18">
        <v>7.95</v>
      </c>
      <c r="I314" s="18">
        <v>7.95</v>
      </c>
      <c r="J314" s="18">
        <v>7.95</v>
      </c>
      <c r="K314" s="15">
        <v>7.95</v>
      </c>
      <c r="L314" s="4">
        <v>7.95</v>
      </c>
      <c r="M314" s="4">
        <v>8.5</v>
      </c>
      <c r="N314" s="4">
        <v>8.5</v>
      </c>
      <c r="O314" s="15">
        <v>8.5</v>
      </c>
      <c r="P314" s="4"/>
      <c r="Q314" s="337"/>
      <c r="R314" s="15" t="str">
        <f t="shared" si="63"/>
        <v>No</v>
      </c>
      <c r="S314" s="15" t="str">
        <f t="shared" si="64"/>
        <v>No</v>
      </c>
      <c r="T314" s="221" t="str">
        <f t="shared" si="65"/>
        <v>No</v>
      </c>
      <c r="U314" s="223" t="str">
        <f t="shared" si="66"/>
        <v>N/A</v>
      </c>
      <c r="V314" s="221" t="str">
        <f t="shared" si="67"/>
        <v>No</v>
      </c>
      <c r="W314" s="223" t="str">
        <f t="shared" si="68"/>
        <v>N/A</v>
      </c>
      <c r="X314" s="221" t="str">
        <f t="shared" si="69"/>
        <v>No</v>
      </c>
      <c r="Y314" s="223" t="str">
        <f t="shared" si="70"/>
        <v>N/A</v>
      </c>
      <c r="Z314" s="222" t="str">
        <f t="shared" si="71"/>
        <v>No</v>
      </c>
      <c r="AA314" s="68" t="str">
        <f t="shared" si="72"/>
        <v>N/A</v>
      </c>
      <c r="AB314" s="65" t="str">
        <f t="shared" si="73"/>
        <v>No</v>
      </c>
      <c r="AC314" s="68" t="str">
        <f t="shared" si="74"/>
        <v>N/A</v>
      </c>
      <c r="AD314" s="65" t="str">
        <f t="shared" si="75"/>
        <v>No</v>
      </c>
      <c r="AE314" s="68" t="str">
        <f t="shared" si="76"/>
        <v>N/A</v>
      </c>
      <c r="AF314" s="8"/>
    </row>
    <row r="315" spans="1:32">
      <c r="A315" s="66" t="s">
        <v>20</v>
      </c>
      <c r="B315" s="66" t="s">
        <v>625</v>
      </c>
      <c r="C315" s="66" t="str" cm="1">
        <f t="array" ref="C315">_xlfn.IFNA(_xlfn.IFS(B315="Starter","Starters &amp; Sides",B315="Sides","Starters &amp; Sides"),B315)</f>
        <v>Starters &amp; Sides</v>
      </c>
      <c r="D315" s="159" t="s">
        <v>2534</v>
      </c>
      <c r="E315" s="79">
        <v>5.25</v>
      </c>
      <c r="F315" s="18">
        <v>5.5</v>
      </c>
      <c r="G315" s="18">
        <v>5.5</v>
      </c>
      <c r="H315" s="18">
        <v>5.5</v>
      </c>
      <c r="I315" s="18">
        <v>5.5</v>
      </c>
      <c r="J315" s="18">
        <v>5.5</v>
      </c>
      <c r="K315" s="15">
        <v>5.75</v>
      </c>
      <c r="L315" s="4">
        <v>5.75</v>
      </c>
      <c r="M315" s="4">
        <v>6.5</v>
      </c>
      <c r="N315" s="4">
        <v>6.5</v>
      </c>
      <c r="O315" s="15">
        <v>6.5</v>
      </c>
      <c r="P315" s="4">
        <v>6.5</v>
      </c>
      <c r="Q315" s="337">
        <v>6.95</v>
      </c>
      <c r="R315" s="15" t="str">
        <f t="shared" si="63"/>
        <v>Yes</v>
      </c>
      <c r="S315" s="15" t="str">
        <f t="shared" si="64"/>
        <v>No</v>
      </c>
      <c r="T315" s="221" t="str">
        <f t="shared" si="65"/>
        <v>Yes</v>
      </c>
      <c r="U315" s="223">
        <f t="shared" si="66"/>
        <v>6.9230769230769207E-2</v>
      </c>
      <c r="V315" s="221" t="str">
        <f t="shared" si="67"/>
        <v>Yes</v>
      </c>
      <c r="W315" s="223">
        <f t="shared" si="68"/>
        <v>6.9230769230769207E-2</v>
      </c>
      <c r="X315" s="221" t="str">
        <f t="shared" si="69"/>
        <v>Yes</v>
      </c>
      <c r="Y315" s="223">
        <f t="shared" si="70"/>
        <v>6.9230769230769207E-2</v>
      </c>
      <c r="Z315" s="222" t="str">
        <f t="shared" si="71"/>
        <v>Yes</v>
      </c>
      <c r="AA315" s="68">
        <f t="shared" si="72"/>
        <v>6.9230769230769207E-2</v>
      </c>
      <c r="AB315" s="65" t="str">
        <f t="shared" si="73"/>
        <v>Yes</v>
      </c>
      <c r="AC315" s="68">
        <f t="shared" si="74"/>
        <v>0.20869565217391317</v>
      </c>
      <c r="AD315" s="65" t="str">
        <f t="shared" si="75"/>
        <v>Yes</v>
      </c>
      <c r="AE315" s="68">
        <f t="shared" si="76"/>
        <v>0.32380952380952377</v>
      </c>
      <c r="AF315" s="8"/>
    </row>
    <row r="316" spans="1:32">
      <c r="A316" s="66" t="s">
        <v>20</v>
      </c>
      <c r="B316" s="66" t="s">
        <v>625</v>
      </c>
      <c r="C316" s="66" t="str" cm="1">
        <f t="array" ref="C316">_xlfn.IFNA(_xlfn.IFS(B316="Starter","Starters &amp; Sides",B316="Sides","Starters &amp; Sides"),B316)</f>
        <v>Starters &amp; Sides</v>
      </c>
      <c r="D316" s="159" t="s">
        <v>4104</v>
      </c>
      <c r="E316" s="79">
        <v>7.25</v>
      </c>
      <c r="F316" s="18">
        <v>7.5</v>
      </c>
      <c r="G316" s="18">
        <v>7.5</v>
      </c>
      <c r="H316" s="18">
        <v>7.5</v>
      </c>
      <c r="I316" s="18">
        <v>7.5</v>
      </c>
      <c r="J316" s="18">
        <v>7.5</v>
      </c>
      <c r="K316" s="15">
        <v>7.5</v>
      </c>
      <c r="L316" s="4">
        <v>7.5</v>
      </c>
      <c r="M316" s="4">
        <v>8.5</v>
      </c>
      <c r="N316" s="4">
        <v>8.5</v>
      </c>
      <c r="O316" s="15">
        <v>8.5</v>
      </c>
      <c r="P316" s="4">
        <v>8.5</v>
      </c>
      <c r="Q316" s="337">
        <v>8.75</v>
      </c>
      <c r="R316" s="15" t="str">
        <f t="shared" si="63"/>
        <v>Yes</v>
      </c>
      <c r="S316" s="15" t="str">
        <f t="shared" si="64"/>
        <v>No</v>
      </c>
      <c r="T316" s="221" t="str">
        <f t="shared" si="65"/>
        <v>Yes</v>
      </c>
      <c r="U316" s="223">
        <f t="shared" si="66"/>
        <v>2.9411764705882248E-2</v>
      </c>
      <c r="V316" s="221" t="str">
        <f t="shared" si="67"/>
        <v>Yes</v>
      </c>
      <c r="W316" s="223">
        <f t="shared" si="68"/>
        <v>2.9411764705882248E-2</v>
      </c>
      <c r="X316" s="221" t="str">
        <f t="shared" si="69"/>
        <v>Yes</v>
      </c>
      <c r="Y316" s="223">
        <f t="shared" si="70"/>
        <v>2.9411764705882248E-2</v>
      </c>
      <c r="Z316" s="222" t="str">
        <f t="shared" si="71"/>
        <v>Yes</v>
      </c>
      <c r="AA316" s="68">
        <f t="shared" si="72"/>
        <v>2.9411764705882248E-2</v>
      </c>
      <c r="AB316" s="65" t="str">
        <f t="shared" si="73"/>
        <v>Yes</v>
      </c>
      <c r="AC316" s="68">
        <f t="shared" si="74"/>
        <v>0.16666666666666674</v>
      </c>
      <c r="AD316" s="65" t="str">
        <f t="shared" si="75"/>
        <v>Yes</v>
      </c>
      <c r="AE316" s="68">
        <f t="shared" si="76"/>
        <v>0.2068965517241379</v>
      </c>
      <c r="AF316" s="8"/>
    </row>
    <row r="317" spans="1:32">
      <c r="A317" s="66" t="s">
        <v>20</v>
      </c>
      <c r="B317" s="66" t="s">
        <v>625</v>
      </c>
      <c r="C317" s="66" t="str" cm="1">
        <f t="array" ref="C317">_xlfn.IFNA(_xlfn.IFS(B317="Starter","Starters &amp; Sides",B317="Sides","Starters &amp; Sides"),B317)</f>
        <v>Starters &amp; Sides</v>
      </c>
      <c r="D317" s="159" t="s">
        <v>3335</v>
      </c>
      <c r="E317" s="79"/>
      <c r="F317" s="18"/>
      <c r="G317" s="18"/>
      <c r="H317" s="18"/>
      <c r="I317" s="18"/>
      <c r="J317" s="18"/>
      <c r="K317" s="15">
        <v>7.25</v>
      </c>
      <c r="L317" s="4">
        <f>L315+1.5</f>
        <v>7.25</v>
      </c>
      <c r="M317" s="4">
        <v>8</v>
      </c>
      <c r="N317" s="4">
        <v>8</v>
      </c>
      <c r="O317" s="15">
        <v>8</v>
      </c>
      <c r="P317" s="4">
        <v>8</v>
      </c>
      <c r="Q317" s="337">
        <v>8.25</v>
      </c>
      <c r="R317" s="15" t="str">
        <f t="shared" si="63"/>
        <v>Yes</v>
      </c>
      <c r="S317" s="15" t="str">
        <f t="shared" si="64"/>
        <v>No</v>
      </c>
      <c r="T317" s="221" t="str">
        <f t="shared" si="65"/>
        <v>Yes</v>
      </c>
      <c r="U317" s="223">
        <f t="shared" si="66"/>
        <v>3.125E-2</v>
      </c>
      <c r="V317" s="221" t="str">
        <f t="shared" si="67"/>
        <v>Yes</v>
      </c>
      <c r="W317" s="223">
        <f t="shared" si="68"/>
        <v>3.125E-2</v>
      </c>
      <c r="X317" s="221" t="str">
        <f t="shared" si="69"/>
        <v>Yes</v>
      </c>
      <c r="Y317" s="223">
        <f t="shared" si="70"/>
        <v>3.125E-2</v>
      </c>
      <c r="Z317" s="222" t="str">
        <f t="shared" si="71"/>
        <v>Yes</v>
      </c>
      <c r="AA317" s="68">
        <f t="shared" si="72"/>
        <v>3.125E-2</v>
      </c>
      <c r="AB317" s="65" t="str">
        <f t="shared" si="73"/>
        <v>Yes</v>
      </c>
      <c r="AC317" s="68">
        <f t="shared" si="74"/>
        <v>0.13793103448275867</v>
      </c>
      <c r="AD317" s="65" t="str">
        <f t="shared" si="75"/>
        <v>No</v>
      </c>
      <c r="AE317" s="68" t="str">
        <f t="shared" si="76"/>
        <v>N/A</v>
      </c>
      <c r="AF317" s="8"/>
    </row>
    <row r="318" spans="1:32">
      <c r="A318" s="66" t="s">
        <v>20</v>
      </c>
      <c r="B318" s="66" t="s">
        <v>625</v>
      </c>
      <c r="C318" s="66" t="str" cm="1">
        <f t="array" ref="C318">_xlfn.IFNA(_xlfn.IFS(B318="Starter","Starters &amp; Sides",B318="Sides","Starters &amp; Sides"),B318)</f>
        <v>Starters &amp; Sides</v>
      </c>
      <c r="D318" s="159" t="s">
        <v>4105</v>
      </c>
      <c r="E318" s="79"/>
      <c r="F318" s="18"/>
      <c r="G318" s="18"/>
      <c r="H318" s="18"/>
      <c r="I318" s="18"/>
      <c r="J318" s="18"/>
      <c r="K318" s="15"/>
      <c r="L318" s="4"/>
      <c r="M318" s="4">
        <v>9.25</v>
      </c>
      <c r="N318" s="4">
        <v>9.25</v>
      </c>
      <c r="O318" s="15">
        <v>9.25</v>
      </c>
      <c r="P318" s="4">
        <v>9.25</v>
      </c>
      <c r="Q318" s="337">
        <v>9.5</v>
      </c>
      <c r="R318" s="15" t="str">
        <f t="shared" si="63"/>
        <v>Yes</v>
      </c>
      <c r="S318" s="15" t="str">
        <f t="shared" si="64"/>
        <v>No</v>
      </c>
      <c r="T318" s="221" t="str">
        <f t="shared" si="65"/>
        <v>Yes</v>
      </c>
      <c r="U318" s="223">
        <f t="shared" si="66"/>
        <v>2.7027027027026973E-2</v>
      </c>
      <c r="V318" s="221" t="str">
        <f t="shared" si="67"/>
        <v>Yes</v>
      </c>
      <c r="W318" s="223">
        <f t="shared" si="68"/>
        <v>2.7027027027026973E-2</v>
      </c>
      <c r="X318" s="221" t="str">
        <f t="shared" si="69"/>
        <v>Yes</v>
      </c>
      <c r="Y318" s="223">
        <f t="shared" si="70"/>
        <v>2.7027027027026973E-2</v>
      </c>
      <c r="Z318" s="222" t="str">
        <f t="shared" si="71"/>
        <v>Yes</v>
      </c>
      <c r="AA318" s="68">
        <f t="shared" si="72"/>
        <v>2.7027027027026973E-2</v>
      </c>
      <c r="AB318" s="65" t="str">
        <f t="shared" si="73"/>
        <v>No</v>
      </c>
      <c r="AC318" s="68" t="str">
        <f t="shared" si="74"/>
        <v>N/A</v>
      </c>
      <c r="AD318" s="65" t="str">
        <f t="shared" si="75"/>
        <v>No</v>
      </c>
      <c r="AE318" s="68" t="str">
        <f t="shared" si="76"/>
        <v>N/A</v>
      </c>
      <c r="AF318" s="8"/>
    </row>
    <row r="319" spans="1:32">
      <c r="A319" s="66" t="s">
        <v>20</v>
      </c>
      <c r="B319" s="66" t="s">
        <v>625</v>
      </c>
      <c r="C319" s="66" t="str" cm="1">
        <f t="array" ref="C319">_xlfn.IFNA(_xlfn.IFS(B319="Starter","Starters &amp; Sides",B319="Sides","Starters &amp; Sides"),B319)</f>
        <v>Starters &amp; Sides</v>
      </c>
      <c r="D319" s="159" t="s">
        <v>4106</v>
      </c>
      <c r="E319" s="79"/>
      <c r="F319" s="18"/>
      <c r="G319" s="18"/>
      <c r="H319" s="18"/>
      <c r="I319" s="18"/>
      <c r="J319" s="18"/>
      <c r="K319" s="15"/>
      <c r="L319" s="4"/>
      <c r="M319" s="4">
        <v>8.25</v>
      </c>
      <c r="N319" s="4">
        <v>8.25</v>
      </c>
      <c r="O319" s="15">
        <v>8.25</v>
      </c>
      <c r="P319" s="4">
        <v>8.25</v>
      </c>
      <c r="Q319" s="337"/>
      <c r="R319" s="15" t="str">
        <f t="shared" si="63"/>
        <v>No</v>
      </c>
      <c r="S319" s="15" t="str">
        <f t="shared" si="64"/>
        <v>No</v>
      </c>
      <c r="T319" s="221" t="str">
        <f t="shared" si="65"/>
        <v>No</v>
      </c>
      <c r="U319" s="223" t="str">
        <f t="shared" si="66"/>
        <v>N/A</v>
      </c>
      <c r="V319" s="221" t="str">
        <f t="shared" si="67"/>
        <v>No</v>
      </c>
      <c r="W319" s="223" t="str">
        <f t="shared" si="68"/>
        <v>N/A</v>
      </c>
      <c r="X319" s="221" t="str">
        <f t="shared" si="69"/>
        <v>No</v>
      </c>
      <c r="Y319" s="223" t="str">
        <f t="shared" si="70"/>
        <v>N/A</v>
      </c>
      <c r="Z319" s="222" t="str">
        <f t="shared" si="71"/>
        <v>No</v>
      </c>
      <c r="AA319" s="68" t="str">
        <f t="shared" si="72"/>
        <v>N/A</v>
      </c>
      <c r="AB319" s="65" t="str">
        <f t="shared" si="73"/>
        <v>No</v>
      </c>
      <c r="AC319" s="68" t="str">
        <f t="shared" si="74"/>
        <v>N/A</v>
      </c>
      <c r="AD319" s="65" t="str">
        <f t="shared" si="75"/>
        <v>No</v>
      </c>
      <c r="AE319" s="68" t="str">
        <f t="shared" si="76"/>
        <v>N/A</v>
      </c>
      <c r="AF319" s="8"/>
    </row>
    <row r="320" spans="1:32">
      <c r="A320" s="66" t="s">
        <v>20</v>
      </c>
      <c r="B320" s="66" t="s">
        <v>625</v>
      </c>
      <c r="C320" s="66" t="str" cm="1">
        <f t="array" ref="C320">_xlfn.IFNA(_xlfn.IFS(B320="Starter","Starters &amp; Sides",B320="Sides","Starters &amp; Sides"),B320)</f>
        <v>Starters &amp; Sides</v>
      </c>
      <c r="D320" s="159" t="s">
        <v>4107</v>
      </c>
      <c r="E320" s="79"/>
      <c r="F320" s="18"/>
      <c r="G320" s="18"/>
      <c r="H320" s="18"/>
      <c r="I320" s="18"/>
      <c r="J320" s="18"/>
      <c r="K320" s="15"/>
      <c r="L320" s="4"/>
      <c r="M320" s="4"/>
      <c r="N320" s="4"/>
      <c r="O320" s="15"/>
      <c r="P320" s="4">
        <v>8.5</v>
      </c>
      <c r="Q320" s="337"/>
      <c r="R320" s="15" t="str">
        <f t="shared" ref="R320" si="77">IF(COUNTA(Q320)=1,"Yes","No")</f>
        <v>No</v>
      </c>
      <c r="S320" s="15" t="str">
        <f t="shared" ref="S320" si="78">IF(AND(T320="No",R320="Yes"),"Yes","No")</f>
        <v>No</v>
      </c>
      <c r="T320" s="221" t="str">
        <f t="shared" ref="T320" si="79">IF(COUNTA(P320:Q320)=2,"Yes","No")</f>
        <v>No</v>
      </c>
      <c r="U320" s="223" t="str">
        <f t="shared" ref="U320" si="80">IF(T320="Yes",Q320/P320-1,"N/A")</f>
        <v>N/A</v>
      </c>
      <c r="V320" s="221" t="str">
        <f t="shared" ref="V320" si="81">IF(COUNTA(O320:Q320)=3,"Yes","No")</f>
        <v>No</v>
      </c>
      <c r="W320" s="223" t="str">
        <f t="shared" ref="W320" si="82">IF(V320="Yes",Q320/O320-1,"N/A")</f>
        <v>N/A</v>
      </c>
      <c r="X320" s="221" t="str">
        <f t="shared" ref="X320" si="83">IF(COUNTA(N320:Q320)=4,"Yes","No")</f>
        <v>No</v>
      </c>
      <c r="Y320" s="223" t="str">
        <f t="shared" ref="Y320" si="84">IF(X320="Yes",Q320/N320-1,"N/A")</f>
        <v>N/A</v>
      </c>
      <c r="Z320" s="222" t="str">
        <f t="shared" ref="Z320" si="85">IF(COUNTA(M320:Q320)=5,"Yes","No")</f>
        <v>No</v>
      </c>
      <c r="AA320" s="68" t="str">
        <f t="shared" ref="AA320" si="86">IF(Z320="Yes",Q320/M320-1,"N/A")</f>
        <v>N/A</v>
      </c>
      <c r="AB320" s="65" t="str">
        <f t="shared" ref="AB320" si="87">IF(COUNTA(L320:Q320)=6,"Yes","No")</f>
        <v>No</v>
      </c>
      <c r="AC320" s="68" t="str">
        <f t="shared" ref="AC320" si="88">IF(AB320="Yes",Q320/L320-1,"N/A")</f>
        <v>N/A</v>
      </c>
      <c r="AD320" s="65" t="str">
        <f t="shared" ref="AD320" si="89">IF(COUNTA(E320:Q320)=13,"Yes","No")</f>
        <v>No</v>
      </c>
      <c r="AE320" s="68" t="str">
        <f t="shared" ref="AE320" si="90">IF(AD320="Yes",Q320/E320-1,"N/A")</f>
        <v>N/A</v>
      </c>
      <c r="AF320" s="8"/>
    </row>
    <row r="321" spans="1:32">
      <c r="A321" s="66" t="s">
        <v>20</v>
      </c>
      <c r="B321" s="66" t="s">
        <v>625</v>
      </c>
      <c r="C321" s="66" t="str" cm="1">
        <f t="array" ref="C321">_xlfn.IFNA(_xlfn.IFS(B321="Starter","Starters &amp; Sides",B321="Sides","Starters &amp; Sides"),B321)</f>
        <v>Starters &amp; Sides</v>
      </c>
      <c r="D321" s="159" t="s">
        <v>4108</v>
      </c>
      <c r="E321" s="79"/>
      <c r="F321" s="18"/>
      <c r="G321" s="18"/>
      <c r="H321" s="18"/>
      <c r="I321" s="18"/>
      <c r="J321" s="18"/>
      <c r="K321" s="15"/>
      <c r="L321" s="4"/>
      <c r="M321" s="4">
        <v>9</v>
      </c>
      <c r="N321" s="4">
        <v>9</v>
      </c>
      <c r="O321" s="15">
        <v>9</v>
      </c>
      <c r="P321" s="4">
        <v>9</v>
      </c>
      <c r="Q321" s="337">
        <v>9.25</v>
      </c>
      <c r="R321" s="15" t="str">
        <f t="shared" si="63"/>
        <v>Yes</v>
      </c>
      <c r="S321" s="15" t="str">
        <f t="shared" si="64"/>
        <v>No</v>
      </c>
      <c r="T321" s="221" t="str">
        <f t="shared" si="65"/>
        <v>Yes</v>
      </c>
      <c r="U321" s="223">
        <f t="shared" si="66"/>
        <v>2.7777777777777679E-2</v>
      </c>
      <c r="V321" s="221" t="str">
        <f t="shared" si="67"/>
        <v>Yes</v>
      </c>
      <c r="W321" s="223">
        <f t="shared" si="68"/>
        <v>2.7777777777777679E-2</v>
      </c>
      <c r="X321" s="221" t="str">
        <f t="shared" si="69"/>
        <v>Yes</v>
      </c>
      <c r="Y321" s="223">
        <f t="shared" si="70"/>
        <v>2.7777777777777679E-2</v>
      </c>
      <c r="Z321" s="222" t="str">
        <f t="shared" si="71"/>
        <v>Yes</v>
      </c>
      <c r="AA321" s="68">
        <f t="shared" si="72"/>
        <v>2.7777777777777679E-2</v>
      </c>
      <c r="AB321" s="65" t="str">
        <f t="shared" si="73"/>
        <v>No</v>
      </c>
      <c r="AC321" s="68" t="str">
        <f t="shared" si="74"/>
        <v>N/A</v>
      </c>
      <c r="AD321" s="65" t="str">
        <f t="shared" si="75"/>
        <v>No</v>
      </c>
      <c r="AE321" s="68" t="str">
        <f t="shared" si="76"/>
        <v>N/A</v>
      </c>
      <c r="AF321" s="8"/>
    </row>
    <row r="322" spans="1:32">
      <c r="A322" s="66" t="s">
        <v>20</v>
      </c>
      <c r="B322" s="66" t="s">
        <v>625</v>
      </c>
      <c r="C322" s="66" t="str" cm="1">
        <f t="array" ref="C322">_xlfn.IFNA(_xlfn.IFS(B322="Starter","Starters &amp; Sides",B322="Sides","Starters &amp; Sides"),B322)</f>
        <v>Starters &amp; Sides</v>
      </c>
      <c r="D322" s="71" t="s">
        <v>4109</v>
      </c>
      <c r="E322" s="79">
        <v>5.95</v>
      </c>
      <c r="F322" s="18">
        <v>5.95</v>
      </c>
      <c r="G322" s="18">
        <v>5.95</v>
      </c>
      <c r="H322" s="18">
        <v>5.95</v>
      </c>
      <c r="I322" s="18">
        <v>5.95</v>
      </c>
      <c r="J322" s="18">
        <v>5.95</v>
      </c>
      <c r="K322" s="15">
        <v>5.95</v>
      </c>
      <c r="L322" s="4">
        <v>5.95</v>
      </c>
      <c r="M322" s="4"/>
      <c r="N322" s="4"/>
      <c r="O322" s="15"/>
      <c r="P322" s="4"/>
      <c r="Q322" s="337"/>
      <c r="R322" s="15" t="str">
        <f t="shared" si="63"/>
        <v>No</v>
      </c>
      <c r="S322" s="15" t="str">
        <f t="shared" si="64"/>
        <v>No</v>
      </c>
      <c r="T322" s="221" t="str">
        <f t="shared" si="65"/>
        <v>No</v>
      </c>
      <c r="U322" s="223" t="str">
        <f t="shared" si="66"/>
        <v>N/A</v>
      </c>
      <c r="V322" s="221" t="str">
        <f t="shared" si="67"/>
        <v>No</v>
      </c>
      <c r="W322" s="223" t="str">
        <f t="shared" si="68"/>
        <v>N/A</v>
      </c>
      <c r="X322" s="221" t="str">
        <f t="shared" si="69"/>
        <v>No</v>
      </c>
      <c r="Y322" s="223" t="str">
        <f t="shared" si="70"/>
        <v>N/A</v>
      </c>
      <c r="Z322" s="222" t="str">
        <f t="shared" si="71"/>
        <v>No</v>
      </c>
      <c r="AA322" s="68" t="str">
        <f t="shared" si="72"/>
        <v>N/A</v>
      </c>
      <c r="AB322" s="65" t="str">
        <f t="shared" si="73"/>
        <v>No</v>
      </c>
      <c r="AC322" s="68" t="str">
        <f t="shared" si="74"/>
        <v>N/A</v>
      </c>
      <c r="AD322" s="65" t="str">
        <f t="shared" si="75"/>
        <v>No</v>
      </c>
      <c r="AE322" s="68" t="str">
        <f t="shared" si="76"/>
        <v>N/A</v>
      </c>
      <c r="AF322" s="8"/>
    </row>
    <row r="323" spans="1:32">
      <c r="A323" s="66" t="s">
        <v>20</v>
      </c>
      <c r="B323" s="66" t="s">
        <v>625</v>
      </c>
      <c r="C323" s="66" t="str" cm="1">
        <f t="array" ref="C323">_xlfn.IFNA(_xlfn.IFS(B323="Starter","Starters &amp; Sides",B323="Sides","Starters &amp; Sides"),B323)</f>
        <v>Starters &amp; Sides</v>
      </c>
      <c r="D323" s="71" t="s">
        <v>284</v>
      </c>
      <c r="E323" s="79">
        <v>7.5</v>
      </c>
      <c r="F323" s="18">
        <v>7.95</v>
      </c>
      <c r="G323" s="18">
        <v>7.95</v>
      </c>
      <c r="H323" s="18">
        <v>7.95</v>
      </c>
      <c r="I323" s="18">
        <v>8.9499999999999993</v>
      </c>
      <c r="J323" s="18">
        <v>8.9499999999999993</v>
      </c>
      <c r="K323" s="15">
        <v>8.9499999999999993</v>
      </c>
      <c r="L323" s="4"/>
      <c r="M323" s="4"/>
      <c r="N323" s="4"/>
      <c r="O323" s="15"/>
      <c r="P323" s="4">
        <v>9.25</v>
      </c>
      <c r="Q323" s="337">
        <v>9.5</v>
      </c>
      <c r="R323" s="15" t="str">
        <f t="shared" si="63"/>
        <v>Yes</v>
      </c>
      <c r="S323" s="15" t="str">
        <f t="shared" si="64"/>
        <v>No</v>
      </c>
      <c r="T323" s="221" t="str">
        <f t="shared" si="65"/>
        <v>Yes</v>
      </c>
      <c r="U323" s="223">
        <f t="shared" si="66"/>
        <v>2.7027027027026973E-2</v>
      </c>
      <c r="V323" s="221" t="str">
        <f t="shared" si="67"/>
        <v>No</v>
      </c>
      <c r="W323" s="223" t="str">
        <f t="shared" si="68"/>
        <v>N/A</v>
      </c>
      <c r="X323" s="221" t="str">
        <f t="shared" si="69"/>
        <v>No</v>
      </c>
      <c r="Y323" s="223" t="str">
        <f t="shared" si="70"/>
        <v>N/A</v>
      </c>
      <c r="Z323" s="222" t="str">
        <f t="shared" si="71"/>
        <v>No</v>
      </c>
      <c r="AA323" s="68" t="str">
        <f t="shared" si="72"/>
        <v>N/A</v>
      </c>
      <c r="AB323" s="65" t="str">
        <f t="shared" si="73"/>
        <v>No</v>
      </c>
      <c r="AC323" s="68" t="str">
        <f t="shared" si="74"/>
        <v>N/A</v>
      </c>
      <c r="AD323" s="65" t="str">
        <f t="shared" si="75"/>
        <v>No</v>
      </c>
      <c r="AE323" s="68" t="str">
        <f t="shared" si="76"/>
        <v>N/A</v>
      </c>
      <c r="AF323" s="8"/>
    </row>
    <row r="324" spans="1:32">
      <c r="A324" s="66" t="s">
        <v>20</v>
      </c>
      <c r="B324" s="66" t="s">
        <v>625</v>
      </c>
      <c r="C324" s="66" t="str" cm="1">
        <f t="array" ref="C324">_xlfn.IFNA(_xlfn.IFS(B324="Starter","Starters &amp; Sides",B324="Sides","Starters &amp; Sides"),B324)</f>
        <v>Starters &amp; Sides</v>
      </c>
      <c r="D324" s="71" t="s">
        <v>4110</v>
      </c>
      <c r="E324" s="79"/>
      <c r="F324" s="18"/>
      <c r="G324" s="18"/>
      <c r="H324" s="18"/>
      <c r="I324" s="18"/>
      <c r="J324" s="18"/>
      <c r="K324" s="15">
        <v>7.95</v>
      </c>
      <c r="L324" s="4">
        <v>7.95</v>
      </c>
      <c r="M324" s="4"/>
      <c r="N324" s="4"/>
      <c r="O324" s="15"/>
      <c r="P324" s="4"/>
      <c r="Q324" s="337"/>
      <c r="R324" s="15" t="str">
        <f t="shared" si="63"/>
        <v>No</v>
      </c>
      <c r="S324" s="15" t="str">
        <f t="shared" si="64"/>
        <v>No</v>
      </c>
      <c r="T324" s="221" t="str">
        <f t="shared" si="65"/>
        <v>No</v>
      </c>
      <c r="U324" s="223" t="str">
        <f t="shared" si="66"/>
        <v>N/A</v>
      </c>
      <c r="V324" s="221" t="str">
        <f t="shared" si="67"/>
        <v>No</v>
      </c>
      <c r="W324" s="223" t="str">
        <f t="shared" si="68"/>
        <v>N/A</v>
      </c>
      <c r="X324" s="221" t="str">
        <f t="shared" si="69"/>
        <v>No</v>
      </c>
      <c r="Y324" s="223" t="str">
        <f t="shared" si="70"/>
        <v>N/A</v>
      </c>
      <c r="Z324" s="222" t="str">
        <f t="shared" si="71"/>
        <v>No</v>
      </c>
      <c r="AA324" s="68" t="str">
        <f t="shared" si="72"/>
        <v>N/A</v>
      </c>
      <c r="AB324" s="65" t="str">
        <f t="shared" si="73"/>
        <v>No</v>
      </c>
      <c r="AC324" s="68" t="str">
        <f t="shared" si="74"/>
        <v>N/A</v>
      </c>
      <c r="AD324" s="65" t="str">
        <f t="shared" si="75"/>
        <v>No</v>
      </c>
      <c r="AE324" s="68" t="str">
        <f t="shared" si="76"/>
        <v>N/A</v>
      </c>
      <c r="AF324" s="8"/>
    </row>
    <row r="325" spans="1:32">
      <c r="A325" s="66" t="s">
        <v>20</v>
      </c>
      <c r="B325" s="66" t="s">
        <v>625</v>
      </c>
      <c r="C325" s="66" t="str" cm="1">
        <f t="array" ref="C325">_xlfn.IFNA(_xlfn.IFS(B325="Starter","Starters &amp; Sides",B325="Sides","Starters &amp; Sides"),B325)</f>
        <v>Starters &amp; Sides</v>
      </c>
      <c r="D325" s="71" t="s">
        <v>4111</v>
      </c>
      <c r="E325" s="79"/>
      <c r="F325" s="18"/>
      <c r="G325" s="18"/>
      <c r="H325" s="18"/>
      <c r="I325" s="18"/>
      <c r="J325" s="18"/>
      <c r="K325" s="15"/>
      <c r="L325" s="4">
        <v>8.9499999999999993</v>
      </c>
      <c r="M325" s="4"/>
      <c r="N325" s="4"/>
      <c r="O325" s="15"/>
      <c r="P325" s="4"/>
      <c r="Q325" s="337"/>
      <c r="R325" s="15" t="str">
        <f t="shared" si="63"/>
        <v>No</v>
      </c>
      <c r="S325" s="15" t="str">
        <f t="shared" si="64"/>
        <v>No</v>
      </c>
      <c r="T325" s="221" t="str">
        <f t="shared" si="65"/>
        <v>No</v>
      </c>
      <c r="U325" s="223" t="str">
        <f t="shared" si="66"/>
        <v>N/A</v>
      </c>
      <c r="V325" s="221" t="str">
        <f t="shared" si="67"/>
        <v>No</v>
      </c>
      <c r="W325" s="223" t="str">
        <f t="shared" si="68"/>
        <v>N/A</v>
      </c>
      <c r="X325" s="221" t="str">
        <f t="shared" si="69"/>
        <v>No</v>
      </c>
      <c r="Y325" s="223" t="str">
        <f t="shared" si="70"/>
        <v>N/A</v>
      </c>
      <c r="Z325" s="222" t="str">
        <f t="shared" si="71"/>
        <v>No</v>
      </c>
      <c r="AA325" s="68" t="str">
        <f t="shared" si="72"/>
        <v>N/A</v>
      </c>
      <c r="AB325" s="65" t="str">
        <f t="shared" si="73"/>
        <v>No</v>
      </c>
      <c r="AC325" s="68" t="str">
        <f t="shared" si="74"/>
        <v>N/A</v>
      </c>
      <c r="AD325" s="65" t="str">
        <f t="shared" si="75"/>
        <v>No</v>
      </c>
      <c r="AE325" s="68" t="str">
        <f t="shared" si="76"/>
        <v>N/A</v>
      </c>
      <c r="AF325" s="8"/>
    </row>
    <row r="326" spans="1:32">
      <c r="A326" s="66" t="s">
        <v>20</v>
      </c>
      <c r="B326" s="66" t="s">
        <v>625</v>
      </c>
      <c r="C326" s="66" t="str" cm="1">
        <f t="array" ref="C326">_xlfn.IFNA(_xlfn.IFS(B326="Starter","Starters &amp; Sides",B326="Sides","Starters &amp; Sides"),B326)</f>
        <v>Starters &amp; Sides</v>
      </c>
      <c r="D326" s="159" t="s">
        <v>1061</v>
      </c>
      <c r="E326" s="79">
        <v>2.95</v>
      </c>
      <c r="F326" s="18">
        <v>3.5</v>
      </c>
      <c r="G326" s="18">
        <v>3.5</v>
      </c>
      <c r="H326" s="18">
        <v>3.5</v>
      </c>
      <c r="I326" s="18">
        <v>3.95</v>
      </c>
      <c r="J326" s="18">
        <v>3.95</v>
      </c>
      <c r="K326" s="15">
        <v>3.95</v>
      </c>
      <c r="L326" s="4">
        <v>3.95</v>
      </c>
      <c r="M326" s="4">
        <v>3.95</v>
      </c>
      <c r="N326" s="4">
        <v>3.95</v>
      </c>
      <c r="O326" s="15">
        <v>3.95</v>
      </c>
      <c r="P326" s="4">
        <v>3.95</v>
      </c>
      <c r="Q326" s="337">
        <v>3.95</v>
      </c>
      <c r="R326" s="15" t="str">
        <f t="shared" si="63"/>
        <v>Yes</v>
      </c>
      <c r="S326" s="15" t="str">
        <f t="shared" si="64"/>
        <v>No</v>
      </c>
      <c r="T326" s="221" t="str">
        <f t="shared" si="65"/>
        <v>Yes</v>
      </c>
      <c r="U326" s="223">
        <f t="shared" si="66"/>
        <v>0</v>
      </c>
      <c r="V326" s="221" t="str">
        <f t="shared" si="67"/>
        <v>Yes</v>
      </c>
      <c r="W326" s="223">
        <f t="shared" si="68"/>
        <v>0</v>
      </c>
      <c r="X326" s="221" t="str">
        <f t="shared" si="69"/>
        <v>Yes</v>
      </c>
      <c r="Y326" s="223">
        <f t="shared" si="70"/>
        <v>0</v>
      </c>
      <c r="Z326" s="222" t="str">
        <f t="shared" si="71"/>
        <v>Yes</v>
      </c>
      <c r="AA326" s="68">
        <f t="shared" si="72"/>
        <v>0</v>
      </c>
      <c r="AB326" s="65" t="str">
        <f t="shared" si="73"/>
        <v>Yes</v>
      </c>
      <c r="AC326" s="68">
        <f t="shared" si="74"/>
        <v>0</v>
      </c>
      <c r="AD326" s="65" t="str">
        <f t="shared" si="75"/>
        <v>Yes</v>
      </c>
      <c r="AE326" s="68">
        <f t="shared" si="76"/>
        <v>0.33898305084745761</v>
      </c>
      <c r="AF326" s="8"/>
    </row>
    <row r="327" spans="1:32">
      <c r="A327" s="66" t="s">
        <v>20</v>
      </c>
      <c r="B327" s="66" t="s">
        <v>625</v>
      </c>
      <c r="C327" s="66" t="str" cm="1">
        <f t="array" ref="C327">_xlfn.IFNA(_xlfn.IFS(B327="Starter","Starters &amp; Sides",B327="Sides","Starters &amp; Sides"),B327)</f>
        <v>Starters &amp; Sides</v>
      </c>
      <c r="D327" s="159" t="s">
        <v>4112</v>
      </c>
      <c r="E327" s="79"/>
      <c r="F327" s="18"/>
      <c r="G327" s="18"/>
      <c r="H327" s="18"/>
      <c r="I327" s="18"/>
      <c r="J327" s="18"/>
      <c r="K327" s="15"/>
      <c r="L327" s="4"/>
      <c r="M327" s="4">
        <v>4.25</v>
      </c>
      <c r="N327" s="4">
        <v>4.25</v>
      </c>
      <c r="O327" s="15">
        <v>4.25</v>
      </c>
      <c r="P327" s="4">
        <v>4.25</v>
      </c>
      <c r="Q327" s="337">
        <v>4.25</v>
      </c>
      <c r="R327" s="15" t="str">
        <f t="shared" si="63"/>
        <v>Yes</v>
      </c>
      <c r="S327" s="15" t="str">
        <f t="shared" si="64"/>
        <v>No</v>
      </c>
      <c r="T327" s="221" t="str">
        <f t="shared" si="65"/>
        <v>Yes</v>
      </c>
      <c r="U327" s="223">
        <f t="shared" si="66"/>
        <v>0</v>
      </c>
      <c r="V327" s="221" t="str">
        <f t="shared" si="67"/>
        <v>Yes</v>
      </c>
      <c r="W327" s="223">
        <f t="shared" si="68"/>
        <v>0</v>
      </c>
      <c r="X327" s="221" t="str">
        <f t="shared" si="69"/>
        <v>Yes</v>
      </c>
      <c r="Y327" s="223">
        <f t="shared" si="70"/>
        <v>0</v>
      </c>
      <c r="Z327" s="222" t="str">
        <f t="shared" si="71"/>
        <v>Yes</v>
      </c>
      <c r="AA327" s="68">
        <f t="shared" si="72"/>
        <v>0</v>
      </c>
      <c r="AB327" s="65" t="str">
        <f t="shared" si="73"/>
        <v>No</v>
      </c>
      <c r="AC327" s="68" t="str">
        <f t="shared" si="74"/>
        <v>N/A</v>
      </c>
      <c r="AD327" s="65" t="str">
        <f t="shared" si="75"/>
        <v>No</v>
      </c>
      <c r="AE327" s="68" t="str">
        <f t="shared" si="76"/>
        <v>N/A</v>
      </c>
      <c r="AF327" s="8"/>
    </row>
    <row r="328" spans="1:32">
      <c r="A328" s="66" t="s">
        <v>20</v>
      </c>
      <c r="B328" s="66" t="s">
        <v>625</v>
      </c>
      <c r="C328" s="66" t="str" cm="1">
        <f t="array" ref="C328">_xlfn.IFNA(_xlfn.IFS(B328="Starter","Starters &amp; Sides",B328="Sides","Starters &amp; Sides"),B328)</f>
        <v>Starters &amp; Sides</v>
      </c>
      <c r="D328" s="159" t="s">
        <v>4113</v>
      </c>
      <c r="E328" s="79"/>
      <c r="F328" s="18"/>
      <c r="G328" s="18"/>
      <c r="H328" s="18"/>
      <c r="I328" s="18"/>
      <c r="J328" s="18"/>
      <c r="K328" s="15"/>
      <c r="L328" s="4"/>
      <c r="M328" s="4">
        <v>8.25</v>
      </c>
      <c r="N328" s="4">
        <v>8.25</v>
      </c>
      <c r="O328" s="15">
        <v>8.25</v>
      </c>
      <c r="P328" s="4"/>
      <c r="Q328" s="337"/>
      <c r="R328" s="15" t="str">
        <f t="shared" si="63"/>
        <v>No</v>
      </c>
      <c r="S328" s="15" t="str">
        <f t="shared" si="64"/>
        <v>No</v>
      </c>
      <c r="T328" s="221" t="str">
        <f t="shared" si="65"/>
        <v>No</v>
      </c>
      <c r="U328" s="223" t="str">
        <f t="shared" si="66"/>
        <v>N/A</v>
      </c>
      <c r="V328" s="221" t="str">
        <f t="shared" si="67"/>
        <v>No</v>
      </c>
      <c r="W328" s="223" t="str">
        <f t="shared" si="68"/>
        <v>N/A</v>
      </c>
      <c r="X328" s="221" t="str">
        <f t="shared" si="69"/>
        <v>No</v>
      </c>
      <c r="Y328" s="223" t="str">
        <f t="shared" si="70"/>
        <v>N/A</v>
      </c>
      <c r="Z328" s="222" t="str">
        <f t="shared" si="71"/>
        <v>No</v>
      </c>
      <c r="AA328" s="68" t="str">
        <f t="shared" si="72"/>
        <v>N/A</v>
      </c>
      <c r="AB328" s="65" t="str">
        <f t="shared" si="73"/>
        <v>No</v>
      </c>
      <c r="AC328" s="68" t="str">
        <f t="shared" si="74"/>
        <v>N/A</v>
      </c>
      <c r="AD328" s="65" t="str">
        <f t="shared" si="75"/>
        <v>No</v>
      </c>
      <c r="AE328" s="68" t="str">
        <f t="shared" si="76"/>
        <v>N/A</v>
      </c>
      <c r="AF328" s="8"/>
    </row>
    <row r="329" spans="1:32">
      <c r="A329" s="66" t="s">
        <v>20</v>
      </c>
      <c r="B329" s="66" t="s">
        <v>625</v>
      </c>
      <c r="C329" s="66" t="str" cm="1">
        <f t="array" ref="C329">_xlfn.IFNA(_xlfn.IFS(B329="Starter","Starters &amp; Sides",B329="Sides","Starters &amp; Sides"),B329)</f>
        <v>Starters &amp; Sides</v>
      </c>
      <c r="D329" s="159" t="s">
        <v>4114</v>
      </c>
      <c r="E329" s="79"/>
      <c r="F329" s="18"/>
      <c r="G329" s="18"/>
      <c r="H329" s="18"/>
      <c r="I329" s="18"/>
      <c r="J329" s="18"/>
      <c r="K329" s="15"/>
      <c r="L329" s="4"/>
      <c r="M329" s="4">
        <v>7.25</v>
      </c>
      <c r="N329" s="4">
        <v>7.25</v>
      </c>
      <c r="O329" s="15">
        <v>7.25</v>
      </c>
      <c r="P329" s="4"/>
      <c r="Q329" s="337"/>
      <c r="R329" s="15" t="str">
        <f t="shared" si="63"/>
        <v>No</v>
      </c>
      <c r="S329" s="15" t="str">
        <f t="shared" si="64"/>
        <v>No</v>
      </c>
      <c r="T329" s="221" t="str">
        <f t="shared" si="65"/>
        <v>No</v>
      </c>
      <c r="U329" s="223" t="str">
        <f t="shared" si="66"/>
        <v>N/A</v>
      </c>
      <c r="V329" s="221" t="str">
        <f t="shared" si="67"/>
        <v>No</v>
      </c>
      <c r="W329" s="223" t="str">
        <f t="shared" si="68"/>
        <v>N/A</v>
      </c>
      <c r="X329" s="221" t="str">
        <f t="shared" si="69"/>
        <v>No</v>
      </c>
      <c r="Y329" s="223" t="str">
        <f t="shared" si="70"/>
        <v>N/A</v>
      </c>
      <c r="Z329" s="222" t="str">
        <f t="shared" si="71"/>
        <v>No</v>
      </c>
      <c r="AA329" s="68" t="str">
        <f t="shared" si="72"/>
        <v>N/A</v>
      </c>
      <c r="AB329" s="65" t="str">
        <f t="shared" si="73"/>
        <v>No</v>
      </c>
      <c r="AC329" s="68" t="str">
        <f t="shared" si="74"/>
        <v>N/A</v>
      </c>
      <c r="AD329" s="65" t="str">
        <f t="shared" si="75"/>
        <v>No</v>
      </c>
      <c r="AE329" s="68" t="str">
        <f t="shared" si="76"/>
        <v>N/A</v>
      </c>
      <c r="AF329" s="8"/>
    </row>
    <row r="330" spans="1:32">
      <c r="A330" s="66" t="s">
        <v>20</v>
      </c>
      <c r="B330" s="66" t="s">
        <v>625</v>
      </c>
      <c r="C330" s="66" t="str" cm="1">
        <f t="array" ref="C330">_xlfn.IFNA(_xlfn.IFS(B330="Starter","Starters &amp; Sides",B330="Sides","Starters &amp; Sides"),B330)</f>
        <v>Starters &amp; Sides</v>
      </c>
      <c r="D330" s="159" t="s">
        <v>4115</v>
      </c>
      <c r="E330" s="79"/>
      <c r="F330" s="18"/>
      <c r="G330" s="18"/>
      <c r="H330" s="18"/>
      <c r="I330" s="18"/>
      <c r="J330" s="18"/>
      <c r="K330" s="15"/>
      <c r="L330" s="4"/>
      <c r="M330" s="4">
        <v>9.25</v>
      </c>
      <c r="N330" s="4">
        <v>9.25</v>
      </c>
      <c r="O330" s="15">
        <v>9.25</v>
      </c>
      <c r="P330" s="4"/>
      <c r="Q330" s="337"/>
      <c r="R330" s="15" t="str">
        <f t="shared" si="63"/>
        <v>No</v>
      </c>
      <c r="S330" s="15" t="str">
        <f t="shared" si="64"/>
        <v>No</v>
      </c>
      <c r="T330" s="221" t="str">
        <f t="shared" si="65"/>
        <v>No</v>
      </c>
      <c r="U330" s="223" t="str">
        <f t="shared" si="66"/>
        <v>N/A</v>
      </c>
      <c r="V330" s="221" t="str">
        <f t="shared" si="67"/>
        <v>No</v>
      </c>
      <c r="W330" s="223" t="str">
        <f t="shared" si="68"/>
        <v>N/A</v>
      </c>
      <c r="X330" s="221" t="str">
        <f t="shared" si="69"/>
        <v>No</v>
      </c>
      <c r="Y330" s="223" t="str">
        <f t="shared" si="70"/>
        <v>N/A</v>
      </c>
      <c r="Z330" s="222" t="str">
        <f t="shared" si="71"/>
        <v>No</v>
      </c>
      <c r="AA330" s="68" t="str">
        <f t="shared" si="72"/>
        <v>N/A</v>
      </c>
      <c r="AB330" s="65" t="str">
        <f t="shared" si="73"/>
        <v>No</v>
      </c>
      <c r="AC330" s="68" t="str">
        <f t="shared" si="74"/>
        <v>N/A</v>
      </c>
      <c r="AD330" s="65" t="str">
        <f t="shared" si="75"/>
        <v>No</v>
      </c>
      <c r="AE330" s="68" t="str">
        <f t="shared" si="76"/>
        <v>N/A</v>
      </c>
      <c r="AF330" s="8"/>
    </row>
    <row r="331" spans="1:32">
      <c r="A331" s="66" t="s">
        <v>20</v>
      </c>
      <c r="B331" s="66" t="s">
        <v>625</v>
      </c>
      <c r="C331" s="66" t="str" cm="1">
        <f t="array" ref="C331">_xlfn.IFNA(_xlfn.IFS(B331="Starter","Starters &amp; Sides",B331="Sides","Starters &amp; Sides"),B331)</f>
        <v>Starters &amp; Sides</v>
      </c>
      <c r="D331" s="159" t="s">
        <v>4116</v>
      </c>
      <c r="E331" s="79"/>
      <c r="F331" s="18"/>
      <c r="G331" s="18"/>
      <c r="H331" s="18"/>
      <c r="I331" s="18"/>
      <c r="J331" s="18"/>
      <c r="K331" s="15"/>
      <c r="L331" s="4"/>
      <c r="M331" s="4">
        <v>9.25</v>
      </c>
      <c r="N331" s="4">
        <v>9.25</v>
      </c>
      <c r="O331" s="15">
        <v>9.25</v>
      </c>
      <c r="P331" s="4"/>
      <c r="Q331" s="337">
        <v>9.5</v>
      </c>
      <c r="R331" s="15" t="str">
        <f t="shared" si="63"/>
        <v>Yes</v>
      </c>
      <c r="S331" s="15" t="str">
        <f t="shared" si="64"/>
        <v>Yes</v>
      </c>
      <c r="T331" s="221" t="str">
        <f t="shared" si="65"/>
        <v>No</v>
      </c>
      <c r="U331" s="223" t="str">
        <f t="shared" si="66"/>
        <v>N/A</v>
      </c>
      <c r="V331" s="221" t="str">
        <f t="shared" si="67"/>
        <v>No</v>
      </c>
      <c r="W331" s="223" t="str">
        <f t="shared" si="68"/>
        <v>N/A</v>
      </c>
      <c r="X331" s="221" t="str">
        <f t="shared" si="69"/>
        <v>No</v>
      </c>
      <c r="Y331" s="223" t="str">
        <f t="shared" si="70"/>
        <v>N/A</v>
      </c>
      <c r="Z331" s="222" t="str">
        <f t="shared" si="71"/>
        <v>No</v>
      </c>
      <c r="AA331" s="68" t="str">
        <f t="shared" si="72"/>
        <v>N/A</v>
      </c>
      <c r="AB331" s="65" t="str">
        <f t="shared" si="73"/>
        <v>No</v>
      </c>
      <c r="AC331" s="68" t="str">
        <f t="shared" si="74"/>
        <v>N/A</v>
      </c>
      <c r="AD331" s="65" t="str">
        <f t="shared" si="75"/>
        <v>No</v>
      </c>
      <c r="AE331" s="68" t="str">
        <f t="shared" si="76"/>
        <v>N/A</v>
      </c>
      <c r="AF331" s="8"/>
    </row>
    <row r="332" spans="1:32">
      <c r="A332" s="66" t="s">
        <v>20</v>
      </c>
      <c r="B332" s="66" t="s">
        <v>625</v>
      </c>
      <c r="C332" s="66" t="str" cm="1">
        <f t="array" ref="C332">_xlfn.IFNA(_xlfn.IFS(B332="Starter","Starters &amp; Sides",B332="Sides","Starters &amp; Sides"),B332)</f>
        <v>Starters &amp; Sides</v>
      </c>
      <c r="D332" s="159" t="s">
        <v>4117</v>
      </c>
      <c r="E332" s="79"/>
      <c r="F332" s="18"/>
      <c r="G332" s="18"/>
      <c r="H332" s="18"/>
      <c r="I332" s="18"/>
      <c r="J332" s="18"/>
      <c r="K332" s="15"/>
      <c r="L332" s="4"/>
      <c r="M332" s="4">
        <v>9.25</v>
      </c>
      <c r="N332" s="4">
        <v>9.25</v>
      </c>
      <c r="O332" s="15">
        <v>9.25</v>
      </c>
      <c r="P332" s="4">
        <v>9.25</v>
      </c>
      <c r="Q332" s="337">
        <v>9.5</v>
      </c>
      <c r="R332" s="15" t="str">
        <f t="shared" si="63"/>
        <v>Yes</v>
      </c>
      <c r="S332" s="15" t="str">
        <f t="shared" si="64"/>
        <v>No</v>
      </c>
      <c r="T332" s="221" t="str">
        <f t="shared" si="65"/>
        <v>Yes</v>
      </c>
      <c r="U332" s="223">
        <f t="shared" si="66"/>
        <v>2.7027027027026973E-2</v>
      </c>
      <c r="V332" s="221" t="str">
        <f t="shared" si="67"/>
        <v>Yes</v>
      </c>
      <c r="W332" s="223">
        <f t="shared" si="68"/>
        <v>2.7027027027026973E-2</v>
      </c>
      <c r="X332" s="221" t="str">
        <f t="shared" si="69"/>
        <v>Yes</v>
      </c>
      <c r="Y332" s="223">
        <f t="shared" si="70"/>
        <v>2.7027027027026973E-2</v>
      </c>
      <c r="Z332" s="222" t="str">
        <f t="shared" si="71"/>
        <v>Yes</v>
      </c>
      <c r="AA332" s="68">
        <f t="shared" si="72"/>
        <v>2.7027027027026973E-2</v>
      </c>
      <c r="AB332" s="65" t="str">
        <f t="shared" si="73"/>
        <v>No</v>
      </c>
      <c r="AC332" s="68" t="str">
        <f t="shared" si="74"/>
        <v>N/A</v>
      </c>
      <c r="AD332" s="65" t="str">
        <f t="shared" si="75"/>
        <v>No</v>
      </c>
      <c r="AE332" s="68" t="str">
        <f t="shared" si="76"/>
        <v>N/A</v>
      </c>
      <c r="AF332" s="8"/>
    </row>
    <row r="333" spans="1:32">
      <c r="A333" s="66" t="s">
        <v>20</v>
      </c>
      <c r="B333" s="66" t="s">
        <v>625</v>
      </c>
      <c r="C333" s="66" t="str" cm="1">
        <f t="array" ref="C333">_xlfn.IFNA(_xlfn.IFS(B333="Starter","Starters &amp; Sides",B333="Sides","Starters &amp; Sides"),B333)</f>
        <v>Starters &amp; Sides</v>
      </c>
      <c r="D333" s="71" t="s">
        <v>4118</v>
      </c>
      <c r="E333" s="79"/>
      <c r="F333" s="18"/>
      <c r="G333" s="18"/>
      <c r="H333" s="18"/>
      <c r="I333" s="18">
        <v>8.9499999999999993</v>
      </c>
      <c r="J333" s="18">
        <v>8.9499999999999993</v>
      </c>
      <c r="K333" s="15"/>
      <c r="L333" s="4"/>
      <c r="M333" s="4"/>
      <c r="N333" s="4"/>
      <c r="O333" s="15"/>
      <c r="P333" s="4"/>
      <c r="Q333" s="337"/>
      <c r="R333" s="15" t="str">
        <f t="shared" si="63"/>
        <v>No</v>
      </c>
      <c r="S333" s="15" t="str">
        <f t="shared" si="64"/>
        <v>No</v>
      </c>
      <c r="T333" s="221" t="str">
        <f t="shared" si="65"/>
        <v>No</v>
      </c>
      <c r="U333" s="223" t="str">
        <f t="shared" si="66"/>
        <v>N/A</v>
      </c>
      <c r="V333" s="221" t="str">
        <f t="shared" si="67"/>
        <v>No</v>
      </c>
      <c r="W333" s="223" t="str">
        <f t="shared" si="68"/>
        <v>N/A</v>
      </c>
      <c r="X333" s="221" t="str">
        <f t="shared" si="69"/>
        <v>No</v>
      </c>
      <c r="Y333" s="223" t="str">
        <f t="shared" si="70"/>
        <v>N/A</v>
      </c>
      <c r="Z333" s="222" t="str">
        <f t="shared" si="71"/>
        <v>No</v>
      </c>
      <c r="AA333" s="68" t="str">
        <f t="shared" si="72"/>
        <v>N/A</v>
      </c>
      <c r="AB333" s="65" t="str">
        <f t="shared" si="73"/>
        <v>No</v>
      </c>
      <c r="AC333" s="68" t="str">
        <f t="shared" si="74"/>
        <v>N/A</v>
      </c>
      <c r="AD333" s="65" t="str">
        <f t="shared" si="75"/>
        <v>No</v>
      </c>
      <c r="AE333" s="68" t="str">
        <f t="shared" si="76"/>
        <v>N/A</v>
      </c>
      <c r="AF333" s="8"/>
    </row>
    <row r="334" spans="1:32">
      <c r="A334" s="66" t="s">
        <v>20</v>
      </c>
      <c r="B334" s="66" t="s">
        <v>625</v>
      </c>
      <c r="C334" s="66" t="str" cm="1">
        <f t="array" ref="C334">_xlfn.IFNA(_xlfn.IFS(B334="Starter","Starters &amp; Sides",B334="Sides","Starters &amp; Sides"),B334)</f>
        <v>Starters &amp; Sides</v>
      </c>
      <c r="D334" s="71" t="s">
        <v>4119</v>
      </c>
      <c r="E334" s="79"/>
      <c r="F334" s="18"/>
      <c r="G334" s="18"/>
      <c r="H334" s="18"/>
      <c r="I334" s="18">
        <v>8.9499999999999993</v>
      </c>
      <c r="J334" s="18">
        <v>8.9499999999999993</v>
      </c>
      <c r="K334" s="15">
        <v>8.9499999999999993</v>
      </c>
      <c r="L334" s="4">
        <v>8.9499999999999993</v>
      </c>
      <c r="M334" s="4"/>
      <c r="N334" s="4"/>
      <c r="O334" s="15"/>
      <c r="P334" s="4"/>
      <c r="Q334" s="337"/>
      <c r="R334" s="15" t="str">
        <f t="shared" si="63"/>
        <v>No</v>
      </c>
      <c r="S334" s="15" t="str">
        <f t="shared" si="64"/>
        <v>No</v>
      </c>
      <c r="T334" s="221" t="str">
        <f t="shared" si="65"/>
        <v>No</v>
      </c>
      <c r="U334" s="223" t="str">
        <f t="shared" si="66"/>
        <v>N/A</v>
      </c>
      <c r="V334" s="221" t="str">
        <f t="shared" si="67"/>
        <v>No</v>
      </c>
      <c r="W334" s="223" t="str">
        <f t="shared" si="68"/>
        <v>N/A</v>
      </c>
      <c r="X334" s="221" t="str">
        <f t="shared" si="69"/>
        <v>No</v>
      </c>
      <c r="Y334" s="223" t="str">
        <f t="shared" si="70"/>
        <v>N/A</v>
      </c>
      <c r="Z334" s="222" t="str">
        <f t="shared" si="71"/>
        <v>No</v>
      </c>
      <c r="AA334" s="68" t="str">
        <f t="shared" si="72"/>
        <v>N/A</v>
      </c>
      <c r="AB334" s="65" t="str">
        <f t="shared" si="73"/>
        <v>No</v>
      </c>
      <c r="AC334" s="68" t="str">
        <f t="shared" si="74"/>
        <v>N/A</v>
      </c>
      <c r="AD334" s="65" t="str">
        <f t="shared" si="75"/>
        <v>No</v>
      </c>
      <c r="AE334" s="68" t="str">
        <f t="shared" si="76"/>
        <v>N/A</v>
      </c>
      <c r="AF334" s="8"/>
    </row>
    <row r="335" spans="1:32">
      <c r="A335" s="66" t="s">
        <v>20</v>
      </c>
      <c r="B335" s="66" t="s">
        <v>625</v>
      </c>
      <c r="C335" s="66" t="str" cm="1">
        <f t="array" ref="C335">_xlfn.IFNA(_xlfn.IFS(B335="Starter","Starters &amp; Sides",B335="Sides","Starters &amp; Sides"),B335)</f>
        <v>Starters &amp; Sides</v>
      </c>
      <c r="D335" s="71" t="s">
        <v>4120</v>
      </c>
      <c r="E335" s="79"/>
      <c r="F335" s="18"/>
      <c r="G335" s="18"/>
      <c r="H335" s="18"/>
      <c r="I335" s="18"/>
      <c r="J335" s="18"/>
      <c r="K335" s="15">
        <v>8.9499999999999993</v>
      </c>
      <c r="L335" s="4">
        <v>8.9499999999999993</v>
      </c>
      <c r="M335" s="4"/>
      <c r="N335" s="4"/>
      <c r="O335" s="15"/>
      <c r="P335" s="4"/>
      <c r="Q335" s="337"/>
      <c r="R335" s="15" t="str">
        <f t="shared" si="63"/>
        <v>No</v>
      </c>
      <c r="S335" s="15" t="str">
        <f t="shared" si="64"/>
        <v>No</v>
      </c>
      <c r="T335" s="221" t="str">
        <f t="shared" si="65"/>
        <v>No</v>
      </c>
      <c r="U335" s="223" t="str">
        <f t="shared" si="66"/>
        <v>N/A</v>
      </c>
      <c r="V335" s="221" t="str">
        <f t="shared" si="67"/>
        <v>No</v>
      </c>
      <c r="W335" s="223" t="str">
        <f t="shared" si="68"/>
        <v>N/A</v>
      </c>
      <c r="X335" s="221" t="str">
        <f t="shared" si="69"/>
        <v>No</v>
      </c>
      <c r="Y335" s="223" t="str">
        <f t="shared" si="70"/>
        <v>N/A</v>
      </c>
      <c r="Z335" s="222" t="str">
        <f t="shared" si="71"/>
        <v>No</v>
      </c>
      <c r="AA335" s="68" t="str">
        <f t="shared" si="72"/>
        <v>N/A</v>
      </c>
      <c r="AB335" s="65" t="str">
        <f t="shared" si="73"/>
        <v>No</v>
      </c>
      <c r="AC335" s="68" t="str">
        <f t="shared" si="74"/>
        <v>N/A</v>
      </c>
      <c r="AD335" s="65" t="str">
        <f t="shared" si="75"/>
        <v>No</v>
      </c>
      <c r="AE335" s="68" t="str">
        <f t="shared" si="76"/>
        <v>N/A</v>
      </c>
      <c r="AF335" s="8"/>
    </row>
    <row r="336" spans="1:32">
      <c r="A336" s="66" t="s">
        <v>20</v>
      </c>
      <c r="B336" s="66" t="s">
        <v>38</v>
      </c>
      <c r="C336" s="66" t="s">
        <v>38</v>
      </c>
      <c r="D336" s="71" t="s">
        <v>324</v>
      </c>
      <c r="E336" s="79"/>
      <c r="F336" s="18"/>
      <c r="G336" s="18"/>
      <c r="H336" s="18"/>
      <c r="I336" s="18"/>
      <c r="J336" s="18"/>
      <c r="K336" s="15">
        <v>16.95</v>
      </c>
      <c r="L336" s="4"/>
      <c r="M336" s="4"/>
      <c r="N336" s="4"/>
      <c r="O336" s="15"/>
      <c r="P336" s="4">
        <v>18.45</v>
      </c>
      <c r="Q336" s="337">
        <v>19.45</v>
      </c>
      <c r="R336" s="15" t="str">
        <f t="shared" si="63"/>
        <v>Yes</v>
      </c>
      <c r="S336" s="15" t="str">
        <f t="shared" si="64"/>
        <v>No</v>
      </c>
      <c r="T336" s="221" t="str">
        <f t="shared" si="65"/>
        <v>Yes</v>
      </c>
      <c r="U336" s="223">
        <f t="shared" si="66"/>
        <v>5.4200542005420127E-2</v>
      </c>
      <c r="V336" s="221" t="str">
        <f t="shared" si="67"/>
        <v>No</v>
      </c>
      <c r="W336" s="223" t="str">
        <f t="shared" si="68"/>
        <v>N/A</v>
      </c>
      <c r="X336" s="221" t="str">
        <f t="shared" si="69"/>
        <v>No</v>
      </c>
      <c r="Y336" s="223" t="str">
        <f t="shared" si="70"/>
        <v>N/A</v>
      </c>
      <c r="Z336" s="222" t="str">
        <f t="shared" si="71"/>
        <v>No</v>
      </c>
      <c r="AA336" s="68" t="str">
        <f t="shared" si="72"/>
        <v>N/A</v>
      </c>
      <c r="AB336" s="65" t="str">
        <f t="shared" si="73"/>
        <v>No</v>
      </c>
      <c r="AC336" s="68" t="str">
        <f t="shared" si="74"/>
        <v>N/A</v>
      </c>
      <c r="AD336" s="65" t="str">
        <f t="shared" si="75"/>
        <v>No</v>
      </c>
      <c r="AE336" s="68" t="str">
        <f t="shared" si="76"/>
        <v>N/A</v>
      </c>
      <c r="AF336" s="8"/>
    </row>
    <row r="337" spans="1:32">
      <c r="A337" s="66" t="s">
        <v>20</v>
      </c>
      <c r="B337" s="66" t="s">
        <v>625</v>
      </c>
      <c r="C337" s="66" t="str" cm="1">
        <f t="array" ref="C337">_xlfn.IFNA(_xlfn.IFS(B337="Starter","Starters &amp; Sides",B337="Sides","Starters &amp; Sides"),B337)</f>
        <v>Starters &amp; Sides</v>
      </c>
      <c r="D337" s="159" t="s">
        <v>4121</v>
      </c>
      <c r="E337" s="79"/>
      <c r="F337" s="18"/>
      <c r="G337" s="18"/>
      <c r="H337" s="18">
        <v>12.95</v>
      </c>
      <c r="I337" s="18">
        <v>13.95</v>
      </c>
      <c r="J337" s="18"/>
      <c r="K337" s="15"/>
      <c r="L337" s="4">
        <f>8.95+5</f>
        <v>13.95</v>
      </c>
      <c r="M337" s="4">
        <v>15.25</v>
      </c>
      <c r="N337" s="4">
        <v>15.25</v>
      </c>
      <c r="O337" s="15">
        <v>15.25</v>
      </c>
      <c r="P337" s="4">
        <v>15.25</v>
      </c>
      <c r="Q337" s="337">
        <v>16.95</v>
      </c>
      <c r="R337" s="15" t="str">
        <f t="shared" si="63"/>
        <v>Yes</v>
      </c>
      <c r="S337" s="15" t="str">
        <f t="shared" si="64"/>
        <v>No</v>
      </c>
      <c r="T337" s="221" t="str">
        <f t="shared" si="65"/>
        <v>Yes</v>
      </c>
      <c r="U337" s="223">
        <f t="shared" si="66"/>
        <v>0.11147540983606552</v>
      </c>
      <c r="V337" s="221" t="str">
        <f t="shared" si="67"/>
        <v>Yes</v>
      </c>
      <c r="W337" s="223">
        <f t="shared" si="68"/>
        <v>0.11147540983606552</v>
      </c>
      <c r="X337" s="221" t="str">
        <f t="shared" si="69"/>
        <v>Yes</v>
      </c>
      <c r="Y337" s="223">
        <f t="shared" si="70"/>
        <v>0.11147540983606552</v>
      </c>
      <c r="Z337" s="222" t="str">
        <f t="shared" si="71"/>
        <v>Yes</v>
      </c>
      <c r="AA337" s="68">
        <f t="shared" si="72"/>
        <v>0.11147540983606552</v>
      </c>
      <c r="AB337" s="65" t="str">
        <f t="shared" si="73"/>
        <v>Yes</v>
      </c>
      <c r="AC337" s="68">
        <f t="shared" si="74"/>
        <v>0.21505376344086025</v>
      </c>
      <c r="AD337" s="65" t="str">
        <f t="shared" si="75"/>
        <v>No</v>
      </c>
      <c r="AE337" s="68" t="str">
        <f t="shared" si="76"/>
        <v>N/A</v>
      </c>
      <c r="AF337" s="8"/>
    </row>
    <row r="338" spans="1:32">
      <c r="A338" s="66" t="s">
        <v>20</v>
      </c>
      <c r="B338" s="66" t="s">
        <v>625</v>
      </c>
      <c r="C338" s="66" t="str" cm="1">
        <f t="array" ref="C338">_xlfn.IFNA(_xlfn.IFS(B338="Starter","Starters &amp; Sides",B338="Sides","Starters &amp; Sides"),B338)</f>
        <v>Starters &amp; Sides</v>
      </c>
      <c r="D338" s="352" t="s">
        <v>281</v>
      </c>
      <c r="E338" s="79">
        <v>5.95</v>
      </c>
      <c r="F338" s="18">
        <v>6.5</v>
      </c>
      <c r="G338" s="18">
        <v>6.95</v>
      </c>
      <c r="H338" s="18">
        <v>6.95</v>
      </c>
      <c r="I338" s="18">
        <v>7.5</v>
      </c>
      <c r="J338" s="18">
        <v>7.5</v>
      </c>
      <c r="K338" s="15">
        <v>7.95</v>
      </c>
      <c r="L338" s="15">
        <v>7.95</v>
      </c>
      <c r="M338" s="4">
        <v>8.25</v>
      </c>
      <c r="N338" s="4">
        <v>8.25</v>
      </c>
      <c r="O338" s="15">
        <v>8.25</v>
      </c>
      <c r="P338" s="4">
        <v>8.25</v>
      </c>
      <c r="Q338" s="337">
        <v>8.5</v>
      </c>
      <c r="R338" s="15" t="str">
        <f t="shared" si="63"/>
        <v>Yes</v>
      </c>
      <c r="S338" s="15" t="str">
        <f t="shared" si="64"/>
        <v>No</v>
      </c>
      <c r="T338" s="221" t="str">
        <f t="shared" si="65"/>
        <v>Yes</v>
      </c>
      <c r="U338" s="223">
        <f t="shared" si="66"/>
        <v>3.0303030303030276E-2</v>
      </c>
      <c r="V338" s="221" t="str">
        <f t="shared" si="67"/>
        <v>Yes</v>
      </c>
      <c r="W338" s="223">
        <f t="shared" si="68"/>
        <v>3.0303030303030276E-2</v>
      </c>
      <c r="X338" s="221" t="str">
        <f t="shared" si="69"/>
        <v>Yes</v>
      </c>
      <c r="Y338" s="223">
        <f t="shared" si="70"/>
        <v>3.0303030303030276E-2</v>
      </c>
      <c r="Z338" s="222" t="str">
        <f t="shared" si="71"/>
        <v>Yes</v>
      </c>
      <c r="AA338" s="68">
        <f t="shared" si="72"/>
        <v>3.0303030303030276E-2</v>
      </c>
      <c r="AB338" s="65" t="str">
        <f t="shared" si="73"/>
        <v>Yes</v>
      </c>
      <c r="AC338" s="68">
        <f t="shared" si="74"/>
        <v>6.9182389937106903E-2</v>
      </c>
      <c r="AD338" s="65" t="str">
        <f t="shared" si="75"/>
        <v>Yes</v>
      </c>
      <c r="AE338" s="68">
        <f t="shared" si="76"/>
        <v>0.4285714285714286</v>
      </c>
      <c r="AF338" s="8"/>
    </row>
    <row r="339" spans="1:32" hidden="1">
      <c r="A339" s="332" t="s">
        <v>20</v>
      </c>
      <c r="B339" s="332" t="s">
        <v>38</v>
      </c>
      <c r="C339" s="102" t="str" cm="1">
        <f t="array" ref="C339">_xlfn.IFNA(_xlfn.IFS(B339="Starter","Starters &amp; Sides",B339="Sides","Starters &amp; Sides"),B339)</f>
        <v>mains</v>
      </c>
      <c r="D339" s="353" t="s">
        <v>4122</v>
      </c>
      <c r="E339" s="79"/>
      <c r="F339" s="18"/>
      <c r="G339" s="18"/>
      <c r="H339" s="18"/>
      <c r="I339" s="18"/>
      <c r="J339" s="18"/>
      <c r="K339" s="15"/>
      <c r="L339" s="15"/>
      <c r="M339" s="4"/>
      <c r="N339" s="4"/>
      <c r="O339" s="15">
        <v>17</v>
      </c>
      <c r="P339" s="4">
        <v>17</v>
      </c>
      <c r="Q339" s="337">
        <v>17.95</v>
      </c>
      <c r="R339" s="15" t="str">
        <f t="shared" si="63"/>
        <v>Yes</v>
      </c>
      <c r="S339" s="15" t="str">
        <f t="shared" si="64"/>
        <v>No</v>
      </c>
      <c r="T339" s="221" t="str">
        <f t="shared" si="65"/>
        <v>Yes</v>
      </c>
      <c r="U339" s="223">
        <f t="shared" si="66"/>
        <v>5.5882352941176494E-2</v>
      </c>
      <c r="V339" s="221" t="str">
        <f t="shared" si="67"/>
        <v>Yes</v>
      </c>
      <c r="W339" s="223">
        <f t="shared" si="68"/>
        <v>5.5882352941176494E-2</v>
      </c>
      <c r="X339" s="221" t="str">
        <f t="shared" si="69"/>
        <v>No</v>
      </c>
      <c r="Y339" s="223" t="str">
        <f t="shared" si="70"/>
        <v>N/A</v>
      </c>
      <c r="Z339" s="222" t="str">
        <f t="shared" si="71"/>
        <v>No</v>
      </c>
      <c r="AA339" s="68" t="str">
        <f t="shared" si="72"/>
        <v>N/A</v>
      </c>
      <c r="AB339" s="65" t="str">
        <f t="shared" si="73"/>
        <v>No</v>
      </c>
      <c r="AC339" s="68" t="str">
        <f t="shared" si="74"/>
        <v>N/A</v>
      </c>
      <c r="AD339" s="65" t="str">
        <f t="shared" si="75"/>
        <v>No</v>
      </c>
      <c r="AE339" s="68" t="str">
        <f t="shared" si="76"/>
        <v>N/A</v>
      </c>
      <c r="AF339" s="8"/>
    </row>
    <row r="340" spans="1:32" hidden="1">
      <c r="A340" s="66" t="s">
        <v>20</v>
      </c>
      <c r="B340" s="66" t="s">
        <v>41</v>
      </c>
      <c r="C340" s="212" t="str" cm="1">
        <f t="array" ref="C340">_xlfn.IFNA(_xlfn.IFS(B340="Starter","Starters &amp; Sides",B340="Sides","Starters &amp; Sides"),B340)</f>
        <v>desserts</v>
      </c>
      <c r="D340" s="306" t="s">
        <v>4123</v>
      </c>
      <c r="E340" s="80"/>
      <c r="F340" s="17"/>
      <c r="G340" s="17"/>
      <c r="H340" s="17"/>
      <c r="I340" s="17"/>
      <c r="J340" s="17"/>
      <c r="K340" s="15"/>
      <c r="L340" s="15"/>
      <c r="M340" s="4"/>
      <c r="N340" s="4"/>
      <c r="O340" s="15"/>
      <c r="P340" s="4">
        <v>8.25</v>
      </c>
      <c r="Q340" s="337">
        <v>8.25</v>
      </c>
      <c r="R340" s="15" t="str">
        <f t="shared" si="63"/>
        <v>Yes</v>
      </c>
      <c r="S340" s="15" t="str">
        <f t="shared" si="64"/>
        <v>No</v>
      </c>
      <c r="T340" s="221" t="str">
        <f t="shared" si="65"/>
        <v>Yes</v>
      </c>
      <c r="U340" s="223">
        <f t="shared" si="66"/>
        <v>0</v>
      </c>
      <c r="V340" s="221" t="str">
        <f t="shared" si="67"/>
        <v>No</v>
      </c>
      <c r="W340" s="223" t="str">
        <f t="shared" si="68"/>
        <v>N/A</v>
      </c>
      <c r="X340" s="221" t="str">
        <f t="shared" si="69"/>
        <v>No</v>
      </c>
      <c r="Y340" s="223" t="str">
        <f t="shared" si="70"/>
        <v>N/A</v>
      </c>
      <c r="Z340" s="222" t="str">
        <f t="shared" si="71"/>
        <v>No</v>
      </c>
      <c r="AA340" s="68" t="str">
        <f t="shared" si="72"/>
        <v>N/A</v>
      </c>
      <c r="AB340" s="65" t="str">
        <f t="shared" si="73"/>
        <v>No</v>
      </c>
      <c r="AC340" s="68" t="str">
        <f t="shared" si="74"/>
        <v>N/A</v>
      </c>
      <c r="AD340" s="65" t="str">
        <f t="shared" si="75"/>
        <v>No</v>
      </c>
      <c r="AE340" s="68" t="str">
        <f t="shared" si="76"/>
        <v>N/A</v>
      </c>
      <c r="AF340" s="8"/>
    </row>
    <row r="341" spans="1:32" hidden="1">
      <c r="A341" s="66" t="s">
        <v>20</v>
      </c>
      <c r="B341" s="66" t="s">
        <v>28</v>
      </c>
      <c r="C341" s="66" t="str" cm="1">
        <f t="array" ref="C341">_xlfn.IFNA(_xlfn.IFS(B341="Starter","Starters &amp; Sides",B341="Sides","Starters &amp; Sides"),B341)</f>
        <v>Drinks</v>
      </c>
      <c r="D341" s="306" t="s">
        <v>4124</v>
      </c>
      <c r="E341" s="80"/>
      <c r="F341" s="17"/>
      <c r="G341" s="17"/>
      <c r="H341" s="17"/>
      <c r="I341" s="17"/>
      <c r="J341" s="17"/>
      <c r="K341" s="15"/>
      <c r="L341" s="15"/>
      <c r="M341" s="4"/>
      <c r="N341" s="4"/>
      <c r="O341" s="15"/>
      <c r="P341" s="4">
        <v>7.25</v>
      </c>
      <c r="Q341" s="337"/>
      <c r="R341" s="15" t="str">
        <f t="shared" si="63"/>
        <v>No</v>
      </c>
      <c r="S341" s="15" t="str">
        <f t="shared" si="64"/>
        <v>No</v>
      </c>
      <c r="T341" s="221" t="str">
        <f t="shared" si="65"/>
        <v>No</v>
      </c>
      <c r="U341" s="223" t="str">
        <f t="shared" si="66"/>
        <v>N/A</v>
      </c>
      <c r="V341" s="221" t="str">
        <f t="shared" si="67"/>
        <v>No</v>
      </c>
      <c r="W341" s="223" t="str">
        <f t="shared" si="68"/>
        <v>N/A</v>
      </c>
      <c r="X341" s="221" t="str">
        <f t="shared" si="69"/>
        <v>No</v>
      </c>
      <c r="Y341" s="223" t="str">
        <f t="shared" si="70"/>
        <v>N/A</v>
      </c>
      <c r="Z341" s="222" t="str">
        <f t="shared" si="71"/>
        <v>No</v>
      </c>
      <c r="AA341" s="68" t="str">
        <f t="shared" si="72"/>
        <v>N/A</v>
      </c>
      <c r="AB341" s="65" t="str">
        <f t="shared" si="73"/>
        <v>No</v>
      </c>
      <c r="AC341" s="68" t="str">
        <f t="shared" si="74"/>
        <v>N/A</v>
      </c>
      <c r="AD341" s="65" t="str">
        <f t="shared" si="75"/>
        <v>No</v>
      </c>
      <c r="AE341" s="68" t="str">
        <f t="shared" si="76"/>
        <v>N/A</v>
      </c>
      <c r="AF341" s="8"/>
    </row>
    <row r="342" spans="1:32" hidden="1">
      <c r="A342" s="66" t="s">
        <v>20</v>
      </c>
      <c r="B342" s="66" t="s">
        <v>28</v>
      </c>
      <c r="C342" s="66" t="str" cm="1">
        <f t="array" ref="C342">_xlfn.IFNA(_xlfn.IFS(B342="Starter","Starters &amp; Sides",B342="Sides","Starters &amp; Sides"),B342)</f>
        <v>Drinks</v>
      </c>
      <c r="D342" s="306" t="s">
        <v>4125</v>
      </c>
      <c r="E342" s="80"/>
      <c r="F342" s="17"/>
      <c r="G342" s="17"/>
      <c r="H342" s="17"/>
      <c r="I342" s="17"/>
      <c r="J342" s="17"/>
      <c r="K342" s="15"/>
      <c r="L342" s="15"/>
      <c r="M342" s="4"/>
      <c r="N342" s="4"/>
      <c r="O342" s="15"/>
      <c r="P342" s="4">
        <v>7.25</v>
      </c>
      <c r="Q342" s="337"/>
      <c r="R342" s="15" t="str">
        <f t="shared" si="63"/>
        <v>No</v>
      </c>
      <c r="S342" s="15" t="str">
        <f t="shared" si="64"/>
        <v>No</v>
      </c>
      <c r="T342" s="221" t="str">
        <f t="shared" si="65"/>
        <v>No</v>
      </c>
      <c r="U342" s="223" t="str">
        <f t="shared" si="66"/>
        <v>N/A</v>
      </c>
      <c r="V342" s="221" t="str">
        <f t="shared" si="67"/>
        <v>No</v>
      </c>
      <c r="W342" s="223" t="str">
        <f t="shared" si="68"/>
        <v>N/A</v>
      </c>
      <c r="X342" s="221" t="str">
        <f t="shared" si="69"/>
        <v>No</v>
      </c>
      <c r="Y342" s="223" t="str">
        <f t="shared" si="70"/>
        <v>N/A</v>
      </c>
      <c r="Z342" s="222" t="str">
        <f t="shared" si="71"/>
        <v>No</v>
      </c>
      <c r="AA342" s="68" t="str">
        <f t="shared" si="72"/>
        <v>N/A</v>
      </c>
      <c r="AB342" s="65" t="str">
        <f t="shared" si="73"/>
        <v>No</v>
      </c>
      <c r="AC342" s="68" t="str">
        <f t="shared" si="74"/>
        <v>N/A</v>
      </c>
      <c r="AD342" s="65" t="str">
        <f t="shared" si="75"/>
        <v>No</v>
      </c>
      <c r="AE342" s="68" t="str">
        <f t="shared" si="76"/>
        <v>N/A</v>
      </c>
      <c r="AF342" s="8"/>
    </row>
    <row r="343" spans="1:32">
      <c r="A343" s="66" t="s">
        <v>20</v>
      </c>
      <c r="B343" s="66" t="s">
        <v>625</v>
      </c>
      <c r="C343" s="66" t="str" cm="1">
        <f t="array" ref="C343">_xlfn.IFNA(_xlfn.IFS(B343="Starter","Starters &amp; Sides",B343="Sides","Starters &amp; Sides"),B343)</f>
        <v>Starters &amp; Sides</v>
      </c>
      <c r="D343" s="306" t="s">
        <v>4126</v>
      </c>
      <c r="E343" s="80"/>
      <c r="F343" s="17"/>
      <c r="G343" s="17"/>
      <c r="H343" s="17"/>
      <c r="I343" s="17"/>
      <c r="J343" s="17"/>
      <c r="K343" s="15"/>
      <c r="L343" s="15"/>
      <c r="M343" s="4"/>
      <c r="N343" s="4"/>
      <c r="O343" s="15"/>
      <c r="P343" s="4">
        <v>8.9499999999999993</v>
      </c>
      <c r="Q343" s="337">
        <v>9.25</v>
      </c>
      <c r="R343" s="15" t="str">
        <f t="shared" si="63"/>
        <v>Yes</v>
      </c>
      <c r="S343" s="15" t="str">
        <f t="shared" si="64"/>
        <v>No</v>
      </c>
      <c r="T343" s="221" t="str">
        <f t="shared" si="65"/>
        <v>Yes</v>
      </c>
      <c r="U343" s="223">
        <f t="shared" si="66"/>
        <v>3.3519553072625774E-2</v>
      </c>
      <c r="V343" s="221" t="str">
        <f t="shared" si="67"/>
        <v>No</v>
      </c>
      <c r="W343" s="223" t="str">
        <f t="shared" si="68"/>
        <v>N/A</v>
      </c>
      <c r="X343" s="221" t="str">
        <f t="shared" si="69"/>
        <v>No</v>
      </c>
      <c r="Y343" s="223" t="str">
        <f t="shared" si="70"/>
        <v>N/A</v>
      </c>
      <c r="Z343" s="222" t="str">
        <f t="shared" si="71"/>
        <v>No</v>
      </c>
      <c r="AA343" s="68" t="str">
        <f t="shared" si="72"/>
        <v>N/A</v>
      </c>
      <c r="AB343" s="65" t="str">
        <f t="shared" si="73"/>
        <v>No</v>
      </c>
      <c r="AC343" s="68" t="str">
        <f t="shared" si="74"/>
        <v>N/A</v>
      </c>
      <c r="AD343" s="65" t="str">
        <f t="shared" si="75"/>
        <v>No</v>
      </c>
      <c r="AE343" s="68" t="str">
        <f t="shared" si="76"/>
        <v>N/A</v>
      </c>
      <c r="AF343" s="8"/>
    </row>
    <row r="344" spans="1:32">
      <c r="A344" s="66" t="s">
        <v>20</v>
      </c>
      <c r="B344" s="66" t="s">
        <v>625</v>
      </c>
      <c r="C344" s="66" t="str" cm="1">
        <f t="array" ref="C344">_xlfn.IFNA(_xlfn.IFS(B344="Starter","Starters &amp; Sides",B344="Sides","Starters &amp; Sides"),B344)</f>
        <v>Starters &amp; Sides</v>
      </c>
      <c r="D344" s="306" t="s">
        <v>4127</v>
      </c>
      <c r="E344" s="80"/>
      <c r="F344" s="17"/>
      <c r="G344" s="17"/>
      <c r="H344" s="17"/>
      <c r="I344" s="17"/>
      <c r="J344" s="17"/>
      <c r="K344" s="15"/>
      <c r="L344" s="15"/>
      <c r="M344" s="4"/>
      <c r="N344" s="4"/>
      <c r="O344" s="15"/>
      <c r="P344" s="4">
        <v>8.5</v>
      </c>
      <c r="Q344" s="337">
        <v>8.75</v>
      </c>
      <c r="R344" s="15" t="str">
        <f t="shared" si="63"/>
        <v>Yes</v>
      </c>
      <c r="S344" s="15" t="str">
        <f t="shared" si="64"/>
        <v>No</v>
      </c>
      <c r="T344" s="221" t="str">
        <f t="shared" si="65"/>
        <v>Yes</v>
      </c>
      <c r="U344" s="223">
        <f t="shared" si="66"/>
        <v>2.9411764705882248E-2</v>
      </c>
      <c r="V344" s="221" t="str">
        <f t="shared" si="67"/>
        <v>No</v>
      </c>
      <c r="W344" s="223" t="str">
        <f t="shared" si="68"/>
        <v>N/A</v>
      </c>
      <c r="X344" s="221" t="str">
        <f t="shared" si="69"/>
        <v>No</v>
      </c>
      <c r="Y344" s="223" t="str">
        <f t="shared" si="70"/>
        <v>N/A</v>
      </c>
      <c r="Z344" s="222" t="str">
        <f t="shared" si="71"/>
        <v>No</v>
      </c>
      <c r="AA344" s="68" t="str">
        <f t="shared" si="72"/>
        <v>N/A</v>
      </c>
      <c r="AB344" s="65" t="str">
        <f t="shared" si="73"/>
        <v>No</v>
      </c>
      <c r="AC344" s="68" t="str">
        <f t="shared" si="74"/>
        <v>N/A</v>
      </c>
      <c r="AD344" s="65" t="str">
        <f t="shared" si="75"/>
        <v>No</v>
      </c>
      <c r="AE344" s="68" t="str">
        <f t="shared" si="76"/>
        <v>N/A</v>
      </c>
      <c r="AF344" s="8"/>
    </row>
    <row r="345" spans="1:32">
      <c r="A345" s="66" t="s">
        <v>20</v>
      </c>
      <c r="B345" s="66" t="s">
        <v>625</v>
      </c>
      <c r="C345" s="66" t="str" cm="1">
        <f t="array" ref="C345">_xlfn.IFNA(_xlfn.IFS(B345="Starter","Starters &amp; Sides",B345="Sides","Starters &amp; Sides"),B345)</f>
        <v>Starters &amp; Sides</v>
      </c>
      <c r="D345" s="306" t="s">
        <v>4128</v>
      </c>
      <c r="E345" s="80"/>
      <c r="F345" s="17"/>
      <c r="G345" s="17"/>
      <c r="H345" s="17"/>
      <c r="I345" s="17"/>
      <c r="J345" s="17"/>
      <c r="K345" s="15"/>
      <c r="L345" s="15"/>
      <c r="M345" s="4"/>
      <c r="N345" s="4"/>
      <c r="O345" s="15"/>
      <c r="P345" s="4">
        <v>9.25</v>
      </c>
      <c r="Q345" s="337">
        <v>9.5</v>
      </c>
      <c r="R345" s="15" t="str">
        <f t="shared" si="63"/>
        <v>Yes</v>
      </c>
      <c r="S345" s="15" t="str">
        <f t="shared" si="64"/>
        <v>No</v>
      </c>
      <c r="T345" s="221" t="str">
        <f t="shared" si="65"/>
        <v>Yes</v>
      </c>
      <c r="U345" s="223">
        <f t="shared" si="66"/>
        <v>2.7027027027026973E-2</v>
      </c>
      <c r="V345" s="221" t="str">
        <f t="shared" si="67"/>
        <v>No</v>
      </c>
      <c r="W345" s="223" t="str">
        <f t="shared" si="68"/>
        <v>N/A</v>
      </c>
      <c r="X345" s="221" t="str">
        <f t="shared" si="69"/>
        <v>No</v>
      </c>
      <c r="Y345" s="223" t="str">
        <f t="shared" si="70"/>
        <v>N/A</v>
      </c>
      <c r="Z345" s="222" t="str">
        <f t="shared" si="71"/>
        <v>No</v>
      </c>
      <c r="AA345" s="68" t="str">
        <f t="shared" si="72"/>
        <v>N/A</v>
      </c>
      <c r="AB345" s="65" t="str">
        <f t="shared" si="73"/>
        <v>No</v>
      </c>
      <c r="AC345" s="68" t="str">
        <f t="shared" si="74"/>
        <v>N/A</v>
      </c>
      <c r="AD345" s="65" t="str">
        <f t="shared" si="75"/>
        <v>No</v>
      </c>
      <c r="AE345" s="68" t="str">
        <f t="shared" si="76"/>
        <v>N/A</v>
      </c>
      <c r="AF345" s="8"/>
    </row>
    <row r="346" spans="1:32">
      <c r="A346" s="66" t="s">
        <v>20</v>
      </c>
      <c r="B346" s="66" t="s">
        <v>625</v>
      </c>
      <c r="C346" s="66" t="str" cm="1">
        <f t="array" ref="C346">_xlfn.IFNA(_xlfn.IFS(B346="Starter","Starters &amp; Sides",B346="Sides","Starters &amp; Sides"),B346)</f>
        <v>Starters &amp; Sides</v>
      </c>
      <c r="D346" s="306" t="s">
        <v>4129</v>
      </c>
      <c r="E346" s="80"/>
      <c r="F346" s="17"/>
      <c r="G346" s="17"/>
      <c r="H346" s="17"/>
      <c r="I346" s="17"/>
      <c r="J346" s="17"/>
      <c r="K346" s="15"/>
      <c r="L346" s="15"/>
      <c r="M346" s="4"/>
      <c r="N346" s="4"/>
      <c r="O346" s="15"/>
      <c r="P346" s="4">
        <v>9.25</v>
      </c>
      <c r="Q346" s="337">
        <v>9.5</v>
      </c>
      <c r="R346" s="15" t="str">
        <f t="shared" si="63"/>
        <v>Yes</v>
      </c>
      <c r="S346" s="15" t="str">
        <f t="shared" si="64"/>
        <v>No</v>
      </c>
      <c r="T346" s="221" t="str">
        <f t="shared" si="65"/>
        <v>Yes</v>
      </c>
      <c r="U346" s="223">
        <f t="shared" si="66"/>
        <v>2.7027027027026973E-2</v>
      </c>
      <c r="V346" s="221" t="str">
        <f t="shared" si="67"/>
        <v>No</v>
      </c>
      <c r="W346" s="223" t="str">
        <f t="shared" si="68"/>
        <v>N/A</v>
      </c>
      <c r="X346" s="221" t="str">
        <f t="shared" si="69"/>
        <v>No</v>
      </c>
      <c r="Y346" s="223" t="str">
        <f t="shared" si="70"/>
        <v>N/A</v>
      </c>
      <c r="Z346" s="222" t="str">
        <f t="shared" si="71"/>
        <v>No</v>
      </c>
      <c r="AA346" s="68" t="str">
        <f t="shared" si="72"/>
        <v>N/A</v>
      </c>
      <c r="AB346" s="65" t="str">
        <f t="shared" si="73"/>
        <v>No</v>
      </c>
      <c r="AC346" s="68" t="str">
        <f t="shared" si="74"/>
        <v>N/A</v>
      </c>
      <c r="AD346" s="65" t="str">
        <f t="shared" si="75"/>
        <v>No</v>
      </c>
      <c r="AE346" s="68" t="str">
        <f t="shared" si="76"/>
        <v>N/A</v>
      </c>
      <c r="AF346" s="8"/>
    </row>
    <row r="347" spans="1:32" hidden="1">
      <c r="A347" s="66" t="s">
        <v>20</v>
      </c>
      <c r="B347" s="66" t="s">
        <v>38</v>
      </c>
      <c r="C347" s="66" t="str" cm="1">
        <f t="array" ref="C347">_xlfn.IFNA(_xlfn.IFS(B347="Starter","Starters &amp; Sides",B347="Sides","Starters &amp; Sides"),B347)</f>
        <v>mains</v>
      </c>
      <c r="D347" s="306" t="s">
        <v>4130</v>
      </c>
      <c r="E347" s="80"/>
      <c r="F347" s="17"/>
      <c r="G347" s="17"/>
      <c r="H347" s="17"/>
      <c r="I347" s="17"/>
      <c r="J347" s="17"/>
      <c r="K347" s="15"/>
      <c r="L347" s="15"/>
      <c r="M347" s="4"/>
      <c r="N347" s="4"/>
      <c r="O347" s="15"/>
      <c r="P347" s="4">
        <v>17</v>
      </c>
      <c r="Q347" s="337">
        <v>18</v>
      </c>
      <c r="R347" s="15" t="str">
        <f t="shared" si="63"/>
        <v>Yes</v>
      </c>
      <c r="S347" s="15" t="str">
        <f t="shared" si="64"/>
        <v>No</v>
      </c>
      <c r="T347" s="221" t="str">
        <f t="shared" si="65"/>
        <v>Yes</v>
      </c>
      <c r="U347" s="223">
        <f t="shared" si="66"/>
        <v>5.8823529411764719E-2</v>
      </c>
      <c r="V347" s="221" t="str">
        <f t="shared" si="67"/>
        <v>No</v>
      </c>
      <c r="W347" s="223" t="str">
        <f t="shared" si="68"/>
        <v>N/A</v>
      </c>
      <c r="X347" s="221" t="str">
        <f t="shared" si="69"/>
        <v>No</v>
      </c>
      <c r="Y347" s="223" t="str">
        <f t="shared" si="70"/>
        <v>N/A</v>
      </c>
      <c r="Z347" s="222" t="str">
        <f t="shared" si="71"/>
        <v>No</v>
      </c>
      <c r="AA347" s="68" t="str">
        <f t="shared" si="72"/>
        <v>N/A</v>
      </c>
      <c r="AB347" s="65" t="str">
        <f t="shared" si="73"/>
        <v>No</v>
      </c>
      <c r="AC347" s="68" t="str">
        <f t="shared" si="74"/>
        <v>N/A</v>
      </c>
      <c r="AD347" s="65" t="str">
        <f t="shared" si="75"/>
        <v>No</v>
      </c>
      <c r="AE347" s="68" t="str">
        <f t="shared" si="76"/>
        <v>N/A</v>
      </c>
      <c r="AF347" s="8"/>
    </row>
    <row r="348" spans="1:32" hidden="1">
      <c r="A348" s="66" t="s">
        <v>20</v>
      </c>
      <c r="B348" s="66" t="s">
        <v>38</v>
      </c>
      <c r="C348" s="66" t="str" cm="1">
        <f t="array" ref="C348">_xlfn.IFNA(_xlfn.IFS(B348="Starter","Starters &amp; Sides",B348="Sides","Starters &amp; Sides"),B348)</f>
        <v>mains</v>
      </c>
      <c r="D348" s="306" t="s">
        <v>3872</v>
      </c>
      <c r="E348" s="80"/>
      <c r="F348" s="17"/>
      <c r="G348" s="17"/>
      <c r="H348" s="17"/>
      <c r="I348" s="17"/>
      <c r="J348" s="17"/>
      <c r="K348" s="15"/>
      <c r="L348" s="15"/>
      <c r="M348" s="4"/>
      <c r="N348" s="4"/>
      <c r="O348" s="15"/>
      <c r="P348" s="4">
        <v>18</v>
      </c>
      <c r="Q348" s="337">
        <v>19</v>
      </c>
      <c r="R348" s="15" t="str">
        <f t="shared" si="63"/>
        <v>Yes</v>
      </c>
      <c r="S348" s="15" t="str">
        <f t="shared" si="64"/>
        <v>No</v>
      </c>
      <c r="T348" s="221" t="str">
        <f t="shared" si="65"/>
        <v>Yes</v>
      </c>
      <c r="U348" s="223">
        <f t="shared" si="66"/>
        <v>5.555555555555558E-2</v>
      </c>
      <c r="V348" s="221" t="str">
        <f t="shared" si="67"/>
        <v>No</v>
      </c>
      <c r="W348" s="223" t="str">
        <f t="shared" si="68"/>
        <v>N/A</v>
      </c>
      <c r="X348" s="221" t="str">
        <f t="shared" si="69"/>
        <v>No</v>
      </c>
      <c r="Y348" s="223" t="str">
        <f t="shared" si="70"/>
        <v>N/A</v>
      </c>
      <c r="Z348" s="222" t="str">
        <f t="shared" si="71"/>
        <v>No</v>
      </c>
      <c r="AA348" s="68" t="str">
        <f t="shared" si="72"/>
        <v>N/A</v>
      </c>
      <c r="AB348" s="65" t="str">
        <f t="shared" si="73"/>
        <v>No</v>
      </c>
      <c r="AC348" s="68" t="str">
        <f t="shared" si="74"/>
        <v>N/A</v>
      </c>
      <c r="AD348" s="65" t="str">
        <f t="shared" si="75"/>
        <v>No</v>
      </c>
      <c r="AE348" s="68" t="str">
        <f t="shared" si="76"/>
        <v>N/A</v>
      </c>
      <c r="AF348" s="8"/>
    </row>
    <row r="349" spans="1:32" hidden="1">
      <c r="A349" s="66" t="s">
        <v>20</v>
      </c>
      <c r="B349" s="66" t="s">
        <v>38</v>
      </c>
      <c r="C349" s="66" t="str" cm="1">
        <f t="array" ref="C349">_xlfn.IFNA(_xlfn.IFS(B349="Starter","Starters &amp; Sides",B349="Sides","Starters &amp; Sides"),B349)</f>
        <v>mains</v>
      </c>
      <c r="D349" s="306" t="s">
        <v>4131</v>
      </c>
      <c r="E349" s="80"/>
      <c r="F349" s="17"/>
      <c r="G349" s="17"/>
      <c r="H349" s="17"/>
      <c r="I349" s="17"/>
      <c r="J349" s="17"/>
      <c r="K349" s="15"/>
      <c r="L349" s="15"/>
      <c r="M349" s="4"/>
      <c r="N349" s="4"/>
      <c r="O349" s="15"/>
      <c r="P349" s="4">
        <v>18</v>
      </c>
      <c r="Q349" s="337">
        <v>19</v>
      </c>
      <c r="R349" s="15" t="str">
        <f t="shared" si="63"/>
        <v>Yes</v>
      </c>
      <c r="S349" s="15" t="str">
        <f t="shared" si="64"/>
        <v>No</v>
      </c>
      <c r="T349" s="221" t="str">
        <f t="shared" si="65"/>
        <v>Yes</v>
      </c>
      <c r="U349" s="223">
        <f t="shared" si="66"/>
        <v>5.555555555555558E-2</v>
      </c>
      <c r="V349" s="221" t="str">
        <f t="shared" si="67"/>
        <v>No</v>
      </c>
      <c r="W349" s="223" t="str">
        <f t="shared" si="68"/>
        <v>N/A</v>
      </c>
      <c r="X349" s="221" t="str">
        <f t="shared" si="69"/>
        <v>No</v>
      </c>
      <c r="Y349" s="223" t="str">
        <f t="shared" si="70"/>
        <v>N/A</v>
      </c>
      <c r="Z349" s="222" t="str">
        <f t="shared" si="71"/>
        <v>No</v>
      </c>
      <c r="AA349" s="68" t="str">
        <f t="shared" si="72"/>
        <v>N/A</v>
      </c>
      <c r="AB349" s="65" t="str">
        <f t="shared" si="73"/>
        <v>No</v>
      </c>
      <c r="AC349" s="68" t="str">
        <f t="shared" si="74"/>
        <v>N/A</v>
      </c>
      <c r="AD349" s="65" t="str">
        <f t="shared" si="75"/>
        <v>No</v>
      </c>
      <c r="AE349" s="68" t="str">
        <f t="shared" si="76"/>
        <v>N/A</v>
      </c>
      <c r="AF349" s="8"/>
    </row>
    <row r="350" spans="1:32" hidden="1">
      <c r="A350" s="66" t="s">
        <v>20</v>
      </c>
      <c r="B350" s="66" t="s">
        <v>38</v>
      </c>
      <c r="C350" s="66" t="str" cm="1">
        <f t="array" ref="C350">_xlfn.IFNA(_xlfn.IFS(B350="Starter","Starters &amp; Sides",B350="Sides","Starters &amp; Sides"),B350)</f>
        <v>mains</v>
      </c>
      <c r="D350" s="306" t="s">
        <v>4132</v>
      </c>
      <c r="E350" s="80"/>
      <c r="F350" s="17"/>
      <c r="G350" s="17"/>
      <c r="H350" s="17"/>
      <c r="I350" s="17"/>
      <c r="J350" s="17"/>
      <c r="K350" s="15"/>
      <c r="L350" s="15"/>
      <c r="M350" s="4"/>
      <c r="N350" s="4"/>
      <c r="O350" s="15"/>
      <c r="P350" s="4">
        <v>19</v>
      </c>
      <c r="Q350" s="337">
        <v>20</v>
      </c>
      <c r="R350" s="15" t="str">
        <f t="shared" si="63"/>
        <v>Yes</v>
      </c>
      <c r="S350" s="15" t="str">
        <f t="shared" si="64"/>
        <v>No</v>
      </c>
      <c r="T350" s="221" t="str">
        <f t="shared" si="65"/>
        <v>Yes</v>
      </c>
      <c r="U350" s="223">
        <f t="shared" si="66"/>
        <v>5.2631578947368363E-2</v>
      </c>
      <c r="V350" s="221" t="str">
        <f t="shared" si="67"/>
        <v>No</v>
      </c>
      <c r="W350" s="223" t="str">
        <f t="shared" si="68"/>
        <v>N/A</v>
      </c>
      <c r="X350" s="221" t="str">
        <f t="shared" si="69"/>
        <v>No</v>
      </c>
      <c r="Y350" s="223" t="str">
        <f t="shared" si="70"/>
        <v>N/A</v>
      </c>
      <c r="Z350" s="222" t="str">
        <f t="shared" si="71"/>
        <v>No</v>
      </c>
      <c r="AA350" s="68" t="str">
        <f t="shared" si="72"/>
        <v>N/A</v>
      </c>
      <c r="AB350" s="65" t="str">
        <f t="shared" si="73"/>
        <v>No</v>
      </c>
      <c r="AC350" s="68" t="str">
        <f t="shared" si="74"/>
        <v>N/A</v>
      </c>
      <c r="AD350" s="65" t="str">
        <f t="shared" si="75"/>
        <v>No</v>
      </c>
      <c r="AE350" s="68" t="str">
        <f t="shared" si="76"/>
        <v>N/A</v>
      </c>
      <c r="AF350" s="8"/>
    </row>
    <row r="351" spans="1:32" hidden="1">
      <c r="A351" s="66" t="s">
        <v>20</v>
      </c>
      <c r="B351" s="66" t="s">
        <v>38</v>
      </c>
      <c r="C351" s="66" t="str" cm="1">
        <f t="array" ref="C351">_xlfn.IFNA(_xlfn.IFS(B351="Starter","Starters &amp; Sides",B351="Sides","Starters &amp; Sides"),B351)</f>
        <v>mains</v>
      </c>
      <c r="D351" s="306" t="s">
        <v>4133</v>
      </c>
      <c r="E351" s="80"/>
      <c r="F351" s="17"/>
      <c r="G351" s="17"/>
      <c r="H351" s="17"/>
      <c r="I351" s="17"/>
      <c r="J351" s="17"/>
      <c r="K351" s="15"/>
      <c r="L351" s="15"/>
      <c r="M351" s="4"/>
      <c r="N351" s="4"/>
      <c r="O351" s="15"/>
      <c r="P351" s="4">
        <v>18.75</v>
      </c>
      <c r="Q351" s="337">
        <v>19.95</v>
      </c>
      <c r="R351" s="15" t="str">
        <f t="shared" si="63"/>
        <v>Yes</v>
      </c>
      <c r="S351" s="15" t="str">
        <f t="shared" si="64"/>
        <v>No</v>
      </c>
      <c r="T351" s="221" t="str">
        <f t="shared" si="65"/>
        <v>Yes</v>
      </c>
      <c r="U351" s="223">
        <f t="shared" si="66"/>
        <v>6.4000000000000057E-2</v>
      </c>
      <c r="V351" s="221" t="str">
        <f t="shared" si="67"/>
        <v>No</v>
      </c>
      <c r="W351" s="223" t="str">
        <f t="shared" si="68"/>
        <v>N/A</v>
      </c>
      <c r="X351" s="221" t="str">
        <f t="shared" si="69"/>
        <v>No</v>
      </c>
      <c r="Y351" s="223" t="str">
        <f t="shared" si="70"/>
        <v>N/A</v>
      </c>
      <c r="Z351" s="222" t="str">
        <f t="shared" si="71"/>
        <v>No</v>
      </c>
      <c r="AA351" s="68" t="str">
        <f t="shared" si="72"/>
        <v>N/A</v>
      </c>
      <c r="AB351" s="65" t="str">
        <f t="shared" si="73"/>
        <v>No</v>
      </c>
      <c r="AC351" s="68" t="str">
        <f t="shared" si="74"/>
        <v>N/A</v>
      </c>
      <c r="AD351" s="65" t="str">
        <f t="shared" si="75"/>
        <v>No</v>
      </c>
      <c r="AE351" s="68" t="str">
        <f t="shared" si="76"/>
        <v>N/A</v>
      </c>
      <c r="AF351" s="8"/>
    </row>
    <row r="352" spans="1:32" hidden="1">
      <c r="A352" s="66" t="s">
        <v>20</v>
      </c>
      <c r="B352" s="66" t="s">
        <v>38</v>
      </c>
      <c r="C352" s="66" t="str" cm="1">
        <f t="array" ref="C352">_xlfn.IFNA(_xlfn.IFS(B352="Starter","Starters &amp; Sides",B352="Sides","Starters &amp; Sides"),B352)</f>
        <v>mains</v>
      </c>
      <c r="D352" s="306" t="s">
        <v>4134</v>
      </c>
      <c r="E352" s="80"/>
      <c r="F352" s="17"/>
      <c r="G352" s="17"/>
      <c r="H352" s="17"/>
      <c r="I352" s="17"/>
      <c r="J352" s="17"/>
      <c r="K352" s="15"/>
      <c r="L352" s="15"/>
      <c r="M352" s="4"/>
      <c r="N352" s="4"/>
      <c r="O352" s="15"/>
      <c r="P352" s="4">
        <v>18.5</v>
      </c>
      <c r="Q352" s="337">
        <v>19.5</v>
      </c>
      <c r="R352" s="15" t="str">
        <f t="shared" si="63"/>
        <v>Yes</v>
      </c>
      <c r="S352" s="15" t="str">
        <f t="shared" si="64"/>
        <v>No</v>
      </c>
      <c r="T352" s="221" t="str">
        <f t="shared" si="65"/>
        <v>Yes</v>
      </c>
      <c r="U352" s="223">
        <f t="shared" si="66"/>
        <v>5.4054054054053946E-2</v>
      </c>
      <c r="V352" s="221" t="str">
        <f t="shared" si="67"/>
        <v>No</v>
      </c>
      <c r="W352" s="223" t="str">
        <f t="shared" si="68"/>
        <v>N/A</v>
      </c>
      <c r="X352" s="221" t="str">
        <f t="shared" si="69"/>
        <v>No</v>
      </c>
      <c r="Y352" s="223" t="str">
        <f t="shared" si="70"/>
        <v>N/A</v>
      </c>
      <c r="Z352" s="222" t="str">
        <f t="shared" si="71"/>
        <v>No</v>
      </c>
      <c r="AA352" s="68" t="str">
        <f t="shared" si="72"/>
        <v>N/A</v>
      </c>
      <c r="AB352" s="65" t="str">
        <f t="shared" si="73"/>
        <v>No</v>
      </c>
      <c r="AC352" s="68" t="str">
        <f t="shared" si="74"/>
        <v>N/A</v>
      </c>
      <c r="AD352" s="65" t="str">
        <f t="shared" si="75"/>
        <v>No</v>
      </c>
      <c r="AE352" s="68" t="str">
        <f t="shared" si="76"/>
        <v>N/A</v>
      </c>
      <c r="AF352" s="8"/>
    </row>
    <row r="353" spans="1:32" hidden="1">
      <c r="A353" s="66" t="s">
        <v>20</v>
      </c>
      <c r="B353" s="66" t="s">
        <v>38</v>
      </c>
      <c r="C353" s="66" t="str" cm="1">
        <f t="array" ref="C353">_xlfn.IFNA(_xlfn.IFS(B353="Starter","Starters &amp; Sides",B353="Sides","Starters &amp; Sides"),B353)</f>
        <v>mains</v>
      </c>
      <c r="D353" s="306" t="s">
        <v>4135</v>
      </c>
      <c r="E353" s="80"/>
      <c r="F353" s="17"/>
      <c r="G353" s="17"/>
      <c r="H353" s="17"/>
      <c r="I353" s="17"/>
      <c r="J353" s="17"/>
      <c r="K353" s="15"/>
      <c r="L353" s="15"/>
      <c r="M353" s="4"/>
      <c r="N353" s="4"/>
      <c r="O353" s="15"/>
      <c r="P353" s="4">
        <v>18.75</v>
      </c>
      <c r="Q353" s="337">
        <v>19.75</v>
      </c>
      <c r="R353" s="15" t="str">
        <f t="shared" si="63"/>
        <v>Yes</v>
      </c>
      <c r="S353" s="15" t="str">
        <f t="shared" si="64"/>
        <v>No</v>
      </c>
      <c r="T353" s="221" t="str">
        <f t="shared" si="65"/>
        <v>Yes</v>
      </c>
      <c r="U353" s="223">
        <f t="shared" si="66"/>
        <v>5.3333333333333233E-2</v>
      </c>
      <c r="V353" s="221" t="str">
        <f t="shared" si="67"/>
        <v>No</v>
      </c>
      <c r="W353" s="223" t="str">
        <f t="shared" si="68"/>
        <v>N/A</v>
      </c>
      <c r="X353" s="221" t="str">
        <f t="shared" si="69"/>
        <v>No</v>
      </c>
      <c r="Y353" s="223" t="str">
        <f t="shared" si="70"/>
        <v>N/A</v>
      </c>
      <c r="Z353" s="222" t="str">
        <f t="shared" si="71"/>
        <v>No</v>
      </c>
      <c r="AA353" s="68" t="str">
        <f t="shared" si="72"/>
        <v>N/A</v>
      </c>
      <c r="AB353" s="65" t="str">
        <f t="shared" si="73"/>
        <v>No</v>
      </c>
      <c r="AC353" s="68" t="str">
        <f t="shared" si="74"/>
        <v>N/A</v>
      </c>
      <c r="AD353" s="65" t="str">
        <f t="shared" si="75"/>
        <v>No</v>
      </c>
      <c r="AE353" s="68" t="str">
        <f t="shared" si="76"/>
        <v>N/A</v>
      </c>
      <c r="AF353" s="8"/>
    </row>
    <row r="354" spans="1:32" hidden="1">
      <c r="A354" s="66" t="s">
        <v>20</v>
      </c>
      <c r="B354" s="66" t="s">
        <v>38</v>
      </c>
      <c r="C354" s="66" t="str" cm="1">
        <f t="array" ref="C354">_xlfn.IFNA(_xlfn.IFS(B354="Starter","Starters &amp; Sides",B354="Sides","Starters &amp; Sides"),B354)</f>
        <v>mains</v>
      </c>
      <c r="D354" s="306" t="s">
        <v>4136</v>
      </c>
      <c r="E354" s="80"/>
      <c r="F354" s="17"/>
      <c r="G354" s="17"/>
      <c r="H354" s="17"/>
      <c r="I354" s="17"/>
      <c r="J354" s="17"/>
      <c r="K354" s="15"/>
      <c r="L354" s="15"/>
      <c r="M354" s="4"/>
      <c r="N354" s="4"/>
      <c r="O354" s="15"/>
      <c r="P354" s="4">
        <v>18.75</v>
      </c>
      <c r="Q354" s="337">
        <v>19.75</v>
      </c>
      <c r="R354" s="15" t="str">
        <f t="shared" si="63"/>
        <v>Yes</v>
      </c>
      <c r="S354" s="15" t="str">
        <f t="shared" si="64"/>
        <v>No</v>
      </c>
      <c r="T354" s="221" t="str">
        <f t="shared" si="65"/>
        <v>Yes</v>
      </c>
      <c r="U354" s="223">
        <f t="shared" si="66"/>
        <v>5.3333333333333233E-2</v>
      </c>
      <c r="V354" s="221" t="str">
        <f t="shared" si="67"/>
        <v>No</v>
      </c>
      <c r="W354" s="223" t="str">
        <f t="shared" si="68"/>
        <v>N/A</v>
      </c>
      <c r="X354" s="221" t="str">
        <f t="shared" si="69"/>
        <v>No</v>
      </c>
      <c r="Y354" s="223" t="str">
        <f t="shared" si="70"/>
        <v>N/A</v>
      </c>
      <c r="Z354" s="222" t="str">
        <f t="shared" si="71"/>
        <v>No</v>
      </c>
      <c r="AA354" s="68" t="str">
        <f t="shared" si="72"/>
        <v>N/A</v>
      </c>
      <c r="AB354" s="65" t="str">
        <f t="shared" si="73"/>
        <v>No</v>
      </c>
      <c r="AC354" s="68" t="str">
        <f t="shared" si="74"/>
        <v>N/A</v>
      </c>
      <c r="AD354" s="65" t="str">
        <f t="shared" si="75"/>
        <v>No</v>
      </c>
      <c r="AE354" s="68" t="str">
        <f t="shared" si="76"/>
        <v>N/A</v>
      </c>
      <c r="AF354" s="8"/>
    </row>
    <row r="355" spans="1:32" hidden="1">
      <c r="A355" s="66" t="s">
        <v>20</v>
      </c>
      <c r="B355" s="66" t="s">
        <v>38</v>
      </c>
      <c r="C355" s="66" t="str" cm="1">
        <f t="array" ref="C355">_xlfn.IFNA(_xlfn.IFS(B355="Starter","Starters &amp; Sides",B355="Sides","Starters &amp; Sides"),B355)</f>
        <v>mains</v>
      </c>
      <c r="D355" s="306" t="s">
        <v>4137</v>
      </c>
      <c r="E355" s="80"/>
      <c r="F355" s="17"/>
      <c r="G355" s="17"/>
      <c r="H355" s="17"/>
      <c r="I355" s="17"/>
      <c r="J355" s="17"/>
      <c r="K355" s="15"/>
      <c r="L355" s="15"/>
      <c r="M355" s="4"/>
      <c r="N355" s="4"/>
      <c r="O355" s="15"/>
      <c r="P355" s="4">
        <v>19.95</v>
      </c>
      <c r="Q355" s="337">
        <v>20.95</v>
      </c>
      <c r="R355" s="15" t="str">
        <f t="shared" si="63"/>
        <v>Yes</v>
      </c>
      <c r="S355" s="15" t="str">
        <f t="shared" si="64"/>
        <v>No</v>
      </c>
      <c r="T355" s="221" t="str">
        <f t="shared" si="65"/>
        <v>Yes</v>
      </c>
      <c r="U355" s="223">
        <f t="shared" si="66"/>
        <v>5.0125313283208017E-2</v>
      </c>
      <c r="V355" s="221" t="str">
        <f t="shared" si="67"/>
        <v>No</v>
      </c>
      <c r="W355" s="223" t="str">
        <f t="shared" si="68"/>
        <v>N/A</v>
      </c>
      <c r="X355" s="221" t="str">
        <f t="shared" si="69"/>
        <v>No</v>
      </c>
      <c r="Y355" s="223" t="str">
        <f t="shared" si="70"/>
        <v>N/A</v>
      </c>
      <c r="Z355" s="222" t="str">
        <f t="shared" si="71"/>
        <v>No</v>
      </c>
      <c r="AA355" s="68" t="str">
        <f t="shared" si="72"/>
        <v>N/A</v>
      </c>
      <c r="AB355" s="65" t="str">
        <f t="shared" si="73"/>
        <v>No</v>
      </c>
      <c r="AC355" s="68" t="str">
        <f t="shared" si="74"/>
        <v>N/A</v>
      </c>
      <c r="AD355" s="65" t="str">
        <f t="shared" si="75"/>
        <v>No</v>
      </c>
      <c r="AE355" s="68" t="str">
        <f t="shared" si="76"/>
        <v>N/A</v>
      </c>
      <c r="AF355" s="8"/>
    </row>
    <row r="356" spans="1:32">
      <c r="A356" s="66" t="s">
        <v>20</v>
      </c>
      <c r="B356" s="66" t="s">
        <v>625</v>
      </c>
      <c r="C356" s="66" t="str" cm="1">
        <f t="array" ref="C356">_xlfn.IFNA(_xlfn.IFS(B356="Starter","Starters &amp; Sides",B356="Sides","Starters &amp; Sides"),B356)</f>
        <v>Starters &amp; Sides</v>
      </c>
      <c r="D356" s="306" t="s">
        <v>4138</v>
      </c>
      <c r="E356" s="80"/>
      <c r="F356" s="17"/>
      <c r="G356" s="17"/>
      <c r="H356" s="17"/>
      <c r="I356" s="17"/>
      <c r="J356" s="17"/>
      <c r="K356" s="15"/>
      <c r="L356" s="15"/>
      <c r="M356" s="4"/>
      <c r="N356" s="4"/>
      <c r="O356" s="15"/>
      <c r="P356" s="4">
        <v>4.5</v>
      </c>
      <c r="Q356" s="337">
        <v>4.5</v>
      </c>
      <c r="R356" s="15" t="str">
        <f t="shared" si="63"/>
        <v>Yes</v>
      </c>
      <c r="S356" s="15" t="str">
        <f t="shared" si="64"/>
        <v>No</v>
      </c>
      <c r="T356" s="221" t="str">
        <f t="shared" si="65"/>
        <v>Yes</v>
      </c>
      <c r="U356" s="223">
        <f t="shared" si="66"/>
        <v>0</v>
      </c>
      <c r="V356" s="221" t="str">
        <f t="shared" si="67"/>
        <v>No</v>
      </c>
      <c r="W356" s="223" t="str">
        <f t="shared" si="68"/>
        <v>N/A</v>
      </c>
      <c r="X356" s="221" t="str">
        <f t="shared" si="69"/>
        <v>No</v>
      </c>
      <c r="Y356" s="223" t="str">
        <f t="shared" si="70"/>
        <v>N/A</v>
      </c>
      <c r="Z356" s="222" t="str">
        <f t="shared" si="71"/>
        <v>No</v>
      </c>
      <c r="AA356" s="68" t="str">
        <f t="shared" si="72"/>
        <v>N/A</v>
      </c>
      <c r="AB356" s="65" t="str">
        <f t="shared" si="73"/>
        <v>No</v>
      </c>
      <c r="AC356" s="68" t="str">
        <f t="shared" si="74"/>
        <v>N/A</v>
      </c>
      <c r="AD356" s="65" t="str">
        <f t="shared" si="75"/>
        <v>No</v>
      </c>
      <c r="AE356" s="68" t="str">
        <f t="shared" si="76"/>
        <v>N/A</v>
      </c>
      <c r="AF356" s="8"/>
    </row>
    <row r="357" spans="1:32">
      <c r="A357" s="66" t="s">
        <v>20</v>
      </c>
      <c r="B357" s="66" t="s">
        <v>625</v>
      </c>
      <c r="C357" s="66" t="str" cm="1">
        <f t="array" ref="C357">_xlfn.IFNA(_xlfn.IFS(B357="Starter","Starters &amp; Sides",B357="Sides","Starters &amp; Sides"),B357)</f>
        <v>Starters &amp; Sides</v>
      </c>
      <c r="D357" s="306" t="s">
        <v>4139</v>
      </c>
      <c r="E357" s="80"/>
      <c r="F357" s="17"/>
      <c r="G357" s="17"/>
      <c r="H357" s="17"/>
      <c r="I357" s="17"/>
      <c r="J357" s="17"/>
      <c r="K357" s="15"/>
      <c r="L357" s="15"/>
      <c r="M357" s="4"/>
      <c r="N357" s="4"/>
      <c r="O357" s="15"/>
      <c r="P357" s="4">
        <v>4.95</v>
      </c>
      <c r="Q357" s="337">
        <v>4.95</v>
      </c>
      <c r="R357" s="15" t="str">
        <f t="shared" si="63"/>
        <v>Yes</v>
      </c>
      <c r="S357" s="15" t="str">
        <f t="shared" si="64"/>
        <v>No</v>
      </c>
      <c r="T357" s="221" t="str">
        <f t="shared" si="65"/>
        <v>Yes</v>
      </c>
      <c r="U357" s="223">
        <f t="shared" si="66"/>
        <v>0</v>
      </c>
      <c r="V357" s="221" t="str">
        <f t="shared" si="67"/>
        <v>No</v>
      </c>
      <c r="W357" s="223" t="str">
        <f t="shared" si="68"/>
        <v>N/A</v>
      </c>
      <c r="X357" s="221" t="str">
        <f t="shared" si="69"/>
        <v>No</v>
      </c>
      <c r="Y357" s="223" t="str">
        <f t="shared" si="70"/>
        <v>N/A</v>
      </c>
      <c r="Z357" s="222" t="str">
        <f t="shared" si="71"/>
        <v>No</v>
      </c>
      <c r="AA357" s="68" t="str">
        <f t="shared" si="72"/>
        <v>N/A</v>
      </c>
      <c r="AB357" s="65" t="str">
        <f t="shared" si="73"/>
        <v>No</v>
      </c>
      <c r="AC357" s="68" t="str">
        <f t="shared" si="74"/>
        <v>N/A</v>
      </c>
      <c r="AD357" s="65" t="str">
        <f t="shared" si="75"/>
        <v>No</v>
      </c>
      <c r="AE357" s="68" t="str">
        <f t="shared" si="76"/>
        <v>N/A</v>
      </c>
      <c r="AF357" s="8"/>
    </row>
    <row r="358" spans="1:32" hidden="1">
      <c r="A358" s="66" t="s">
        <v>20</v>
      </c>
      <c r="B358" s="66" t="s">
        <v>38</v>
      </c>
      <c r="C358" s="66" t="str" cm="1">
        <f t="array" ref="C358">_xlfn.IFNA(_xlfn.IFS(B358="Starter","Starters &amp; Sides",B358="Sides","Starters &amp; Sides"),B358)</f>
        <v>mains</v>
      </c>
      <c r="D358" s="306" t="s">
        <v>4140</v>
      </c>
      <c r="E358" s="80"/>
      <c r="F358" s="17"/>
      <c r="G358" s="17"/>
      <c r="H358" s="17"/>
      <c r="I358" s="17"/>
      <c r="J358" s="17"/>
      <c r="K358" s="15"/>
      <c r="L358" s="15"/>
      <c r="M358" s="4"/>
      <c r="N358" s="4"/>
      <c r="O358" s="15"/>
      <c r="P358" s="4">
        <v>16.5</v>
      </c>
      <c r="Q358" s="337">
        <v>18.25</v>
      </c>
      <c r="R358" s="15" t="str">
        <f t="shared" si="63"/>
        <v>Yes</v>
      </c>
      <c r="S358" s="15" t="str">
        <f t="shared" si="64"/>
        <v>No</v>
      </c>
      <c r="T358" s="221" t="str">
        <f t="shared" si="65"/>
        <v>Yes</v>
      </c>
      <c r="U358" s="223">
        <f t="shared" si="66"/>
        <v>0.10606060606060597</v>
      </c>
      <c r="V358" s="221" t="str">
        <f t="shared" si="67"/>
        <v>No</v>
      </c>
      <c r="W358" s="223" t="str">
        <f t="shared" si="68"/>
        <v>N/A</v>
      </c>
      <c r="X358" s="221" t="str">
        <f t="shared" si="69"/>
        <v>No</v>
      </c>
      <c r="Y358" s="223" t="str">
        <f t="shared" si="70"/>
        <v>N/A</v>
      </c>
      <c r="Z358" s="222" t="str">
        <f t="shared" si="71"/>
        <v>No</v>
      </c>
      <c r="AA358" s="68" t="str">
        <f t="shared" si="72"/>
        <v>N/A</v>
      </c>
      <c r="AB358" s="65" t="str">
        <f t="shared" si="73"/>
        <v>No</v>
      </c>
      <c r="AC358" s="68" t="str">
        <f t="shared" si="74"/>
        <v>N/A</v>
      </c>
      <c r="AD358" s="65" t="str">
        <f t="shared" si="75"/>
        <v>No</v>
      </c>
      <c r="AE358" s="68" t="str">
        <f t="shared" si="76"/>
        <v>N/A</v>
      </c>
      <c r="AF358" s="8"/>
    </row>
    <row r="359" spans="1:32" hidden="1">
      <c r="A359" s="66"/>
      <c r="B359" s="66"/>
      <c r="C359" s="212"/>
      <c r="D359" s="306"/>
      <c r="E359" s="80"/>
      <c r="F359" s="17"/>
      <c r="G359" s="17"/>
      <c r="H359" s="17"/>
      <c r="I359" s="17"/>
      <c r="J359" s="17"/>
      <c r="K359" s="15"/>
      <c r="L359" s="15"/>
      <c r="M359" s="4"/>
      <c r="N359" s="4"/>
      <c r="O359" s="15"/>
      <c r="P359" s="4"/>
      <c r="Q359" s="337"/>
      <c r="R359" s="15" t="str">
        <f t="shared" si="63"/>
        <v>No</v>
      </c>
      <c r="S359" s="15" t="str">
        <f t="shared" si="64"/>
        <v>No</v>
      </c>
      <c r="T359" s="221" t="str">
        <f t="shared" si="65"/>
        <v>No</v>
      </c>
      <c r="U359" s="223" t="str">
        <f t="shared" si="66"/>
        <v>N/A</v>
      </c>
      <c r="V359" s="221" t="str">
        <f t="shared" si="67"/>
        <v>No</v>
      </c>
      <c r="W359" s="223" t="str">
        <f t="shared" si="68"/>
        <v>N/A</v>
      </c>
      <c r="X359" s="221" t="str">
        <f t="shared" si="69"/>
        <v>No</v>
      </c>
      <c r="Y359" s="223" t="str">
        <f t="shared" si="70"/>
        <v>N/A</v>
      </c>
      <c r="Z359" s="222" t="str">
        <f t="shared" si="71"/>
        <v>No</v>
      </c>
      <c r="AA359" s="68" t="str">
        <f t="shared" si="72"/>
        <v>N/A</v>
      </c>
      <c r="AB359" s="65" t="str">
        <f t="shared" si="73"/>
        <v>No</v>
      </c>
      <c r="AC359" s="68" t="str">
        <f t="shared" si="74"/>
        <v>N/A</v>
      </c>
      <c r="AD359" s="65" t="str">
        <f t="shared" si="75"/>
        <v>No</v>
      </c>
      <c r="AE359" s="68" t="str">
        <f t="shared" si="76"/>
        <v>N/A</v>
      </c>
      <c r="AF359" s="8"/>
    </row>
    <row r="360" spans="1:32" hidden="1">
      <c r="A360" s="66"/>
      <c r="B360" s="66"/>
      <c r="C360" s="212"/>
      <c r="D360" s="306"/>
      <c r="E360" s="80"/>
      <c r="F360" s="17"/>
      <c r="G360" s="17"/>
      <c r="H360" s="17"/>
      <c r="I360" s="17"/>
      <c r="J360" s="17"/>
      <c r="K360" s="15"/>
      <c r="L360" s="15"/>
      <c r="M360" s="4"/>
      <c r="N360" s="4"/>
      <c r="O360" s="15"/>
      <c r="P360" s="4"/>
      <c r="Q360" s="338"/>
      <c r="R360" s="15" t="str">
        <f t="shared" si="63"/>
        <v>No</v>
      </c>
      <c r="S360" s="15" t="str">
        <f t="shared" si="64"/>
        <v>No</v>
      </c>
      <c r="T360" s="221" t="str">
        <f t="shared" si="65"/>
        <v>No</v>
      </c>
      <c r="U360" s="223" t="str">
        <f t="shared" si="66"/>
        <v>N/A</v>
      </c>
      <c r="V360" s="221" t="str">
        <f t="shared" si="67"/>
        <v>No</v>
      </c>
      <c r="W360" s="223" t="str">
        <f t="shared" si="68"/>
        <v>N/A</v>
      </c>
      <c r="X360" s="221" t="str">
        <f t="shared" si="69"/>
        <v>No</v>
      </c>
      <c r="Y360" s="223" t="str">
        <f t="shared" si="70"/>
        <v>N/A</v>
      </c>
      <c r="Z360" s="222" t="str">
        <f t="shared" si="71"/>
        <v>No</v>
      </c>
      <c r="AA360" s="68" t="str">
        <f t="shared" si="72"/>
        <v>N/A</v>
      </c>
      <c r="AB360" s="65" t="str">
        <f t="shared" si="73"/>
        <v>No</v>
      </c>
      <c r="AC360" s="68" t="str">
        <f t="shared" si="74"/>
        <v>N/A</v>
      </c>
      <c r="AD360" s="65" t="str">
        <f t="shared" si="75"/>
        <v>No</v>
      </c>
      <c r="AE360" s="68" t="str">
        <f t="shared" si="76"/>
        <v>N/A</v>
      </c>
      <c r="AF360" s="8"/>
    </row>
    <row r="361" spans="1:32" hidden="1">
      <c r="A361" s="66"/>
      <c r="B361" s="66"/>
      <c r="C361" s="212"/>
      <c r="D361" s="306"/>
      <c r="E361" s="80"/>
      <c r="F361" s="17"/>
      <c r="G361" s="17"/>
      <c r="H361" s="17"/>
      <c r="I361" s="17"/>
      <c r="J361" s="17"/>
      <c r="K361" s="15"/>
      <c r="L361" s="15"/>
      <c r="M361" s="4"/>
      <c r="N361" s="4"/>
      <c r="O361" s="15"/>
      <c r="P361" s="4"/>
      <c r="Q361" s="338"/>
      <c r="R361" s="15" t="str">
        <f t="shared" si="63"/>
        <v>No</v>
      </c>
      <c r="S361" s="15" t="str">
        <f t="shared" si="64"/>
        <v>No</v>
      </c>
      <c r="T361" s="221" t="str">
        <f t="shared" si="65"/>
        <v>No</v>
      </c>
      <c r="U361" s="223" t="str">
        <f t="shared" si="66"/>
        <v>N/A</v>
      </c>
      <c r="V361" s="221" t="str">
        <f t="shared" si="67"/>
        <v>No</v>
      </c>
      <c r="W361" s="223" t="str">
        <f t="shared" si="68"/>
        <v>N/A</v>
      </c>
      <c r="X361" s="221" t="str">
        <f t="shared" si="69"/>
        <v>No</v>
      </c>
      <c r="Y361" s="223" t="str">
        <f t="shared" si="70"/>
        <v>N/A</v>
      </c>
      <c r="Z361" s="222" t="str">
        <f t="shared" si="71"/>
        <v>No</v>
      </c>
      <c r="AA361" s="68" t="str">
        <f t="shared" si="72"/>
        <v>N/A</v>
      </c>
      <c r="AB361" s="65" t="str">
        <f t="shared" si="73"/>
        <v>No</v>
      </c>
      <c r="AC361" s="68" t="str">
        <f t="shared" si="74"/>
        <v>N/A</v>
      </c>
      <c r="AD361" s="65" t="str">
        <f t="shared" si="75"/>
        <v>No</v>
      </c>
      <c r="AE361" s="68" t="str">
        <f t="shared" si="76"/>
        <v>N/A</v>
      </c>
      <c r="AF361" s="8"/>
    </row>
    <row r="362" spans="1:32" hidden="1">
      <c r="A362" s="66"/>
      <c r="B362" s="66"/>
      <c r="C362" s="212"/>
      <c r="D362" s="306"/>
      <c r="E362" s="80"/>
      <c r="F362" s="17"/>
      <c r="G362" s="17"/>
      <c r="H362" s="17"/>
      <c r="I362" s="17"/>
      <c r="J362" s="17"/>
      <c r="K362" s="15"/>
      <c r="L362" s="15"/>
      <c r="M362" s="4"/>
      <c r="N362" s="4"/>
      <c r="O362" s="15"/>
      <c r="P362" s="4"/>
      <c r="Q362" s="338"/>
      <c r="R362" s="15" t="str">
        <f t="shared" si="63"/>
        <v>No</v>
      </c>
      <c r="S362" s="15" t="str">
        <f t="shared" si="64"/>
        <v>No</v>
      </c>
      <c r="T362" s="221" t="str">
        <f t="shared" si="65"/>
        <v>No</v>
      </c>
      <c r="U362" s="223" t="str">
        <f t="shared" si="66"/>
        <v>N/A</v>
      </c>
      <c r="V362" s="221" t="str">
        <f t="shared" si="67"/>
        <v>No</v>
      </c>
      <c r="W362" s="223" t="str">
        <f t="shared" si="68"/>
        <v>N/A</v>
      </c>
      <c r="X362" s="221" t="str">
        <f t="shared" si="69"/>
        <v>No</v>
      </c>
      <c r="Y362" s="223" t="str">
        <f t="shared" si="70"/>
        <v>N/A</v>
      </c>
      <c r="Z362" s="222" t="str">
        <f t="shared" si="71"/>
        <v>No</v>
      </c>
      <c r="AA362" s="68" t="str">
        <f t="shared" si="72"/>
        <v>N/A</v>
      </c>
      <c r="AB362" s="65" t="str">
        <f t="shared" si="73"/>
        <v>No</v>
      </c>
      <c r="AC362" s="68" t="str">
        <f t="shared" si="74"/>
        <v>N/A</v>
      </c>
      <c r="AD362" s="65" t="str">
        <f t="shared" si="75"/>
        <v>No</v>
      </c>
      <c r="AE362" s="68" t="str">
        <f t="shared" si="76"/>
        <v>N/A</v>
      </c>
      <c r="AF362" s="8"/>
    </row>
    <row r="363" spans="1:32" hidden="1">
      <c r="A363" s="66"/>
      <c r="B363" s="66"/>
      <c r="C363" s="212"/>
      <c r="D363" s="306"/>
      <c r="E363" s="80"/>
      <c r="F363" s="17"/>
      <c r="G363" s="17"/>
      <c r="H363" s="17"/>
      <c r="I363" s="17"/>
      <c r="J363" s="17"/>
      <c r="K363" s="15"/>
      <c r="L363" s="15"/>
      <c r="M363" s="4"/>
      <c r="N363" s="4"/>
      <c r="O363" s="15"/>
      <c r="P363" s="4"/>
      <c r="Q363" s="338"/>
      <c r="R363" s="15" t="str">
        <f t="shared" si="63"/>
        <v>No</v>
      </c>
      <c r="S363" s="15" t="str">
        <f t="shared" si="64"/>
        <v>No</v>
      </c>
      <c r="T363" s="221" t="str">
        <f t="shared" si="65"/>
        <v>No</v>
      </c>
      <c r="U363" s="223" t="str">
        <f t="shared" si="66"/>
        <v>N/A</v>
      </c>
      <c r="V363" s="221" t="str">
        <f t="shared" si="67"/>
        <v>No</v>
      </c>
      <c r="W363" s="223" t="str">
        <f t="shared" si="68"/>
        <v>N/A</v>
      </c>
      <c r="X363" s="221" t="str">
        <f t="shared" si="69"/>
        <v>No</v>
      </c>
      <c r="Y363" s="223" t="str">
        <f t="shared" si="70"/>
        <v>N/A</v>
      </c>
      <c r="Z363" s="222" t="str">
        <f t="shared" si="71"/>
        <v>No</v>
      </c>
      <c r="AA363" s="68" t="str">
        <f t="shared" si="72"/>
        <v>N/A</v>
      </c>
      <c r="AB363" s="65" t="str">
        <f t="shared" si="73"/>
        <v>No</v>
      </c>
      <c r="AC363" s="68" t="str">
        <f t="shared" si="74"/>
        <v>N/A</v>
      </c>
      <c r="AD363" s="65" t="str">
        <f t="shared" si="75"/>
        <v>No</v>
      </c>
      <c r="AE363" s="68" t="str">
        <f t="shared" si="76"/>
        <v>N/A</v>
      </c>
      <c r="AF363" s="8"/>
    </row>
    <row r="364" spans="1:32" hidden="1">
      <c r="A364" s="66"/>
      <c r="B364" s="66"/>
      <c r="C364" s="212"/>
      <c r="D364" s="306"/>
      <c r="E364" s="80"/>
      <c r="F364" s="17"/>
      <c r="G364" s="17"/>
      <c r="H364" s="17"/>
      <c r="I364" s="17"/>
      <c r="J364" s="17"/>
      <c r="K364" s="15"/>
      <c r="L364" s="15"/>
      <c r="M364" s="4"/>
      <c r="N364" s="4"/>
      <c r="O364" s="15"/>
      <c r="P364" s="4"/>
      <c r="Q364" s="338"/>
      <c r="R364" s="15" t="str">
        <f t="shared" si="63"/>
        <v>No</v>
      </c>
      <c r="S364" s="15" t="str">
        <f t="shared" si="64"/>
        <v>No</v>
      </c>
      <c r="T364" s="221" t="str">
        <f t="shared" si="65"/>
        <v>No</v>
      </c>
      <c r="U364" s="223" t="str">
        <f t="shared" si="66"/>
        <v>N/A</v>
      </c>
      <c r="V364" s="221" t="str">
        <f t="shared" si="67"/>
        <v>No</v>
      </c>
      <c r="W364" s="223" t="str">
        <f t="shared" si="68"/>
        <v>N/A</v>
      </c>
      <c r="X364" s="221" t="str">
        <f t="shared" si="69"/>
        <v>No</v>
      </c>
      <c r="Y364" s="223" t="str">
        <f t="shared" si="70"/>
        <v>N/A</v>
      </c>
      <c r="Z364" s="222" t="str">
        <f t="shared" si="71"/>
        <v>No</v>
      </c>
      <c r="AA364" s="68" t="str">
        <f t="shared" si="72"/>
        <v>N/A</v>
      </c>
      <c r="AB364" s="65" t="str">
        <f t="shared" si="73"/>
        <v>No</v>
      </c>
      <c r="AC364" s="68" t="str">
        <f t="shared" si="74"/>
        <v>N/A</v>
      </c>
      <c r="AD364" s="65" t="str">
        <f t="shared" si="75"/>
        <v>No</v>
      </c>
      <c r="AE364" s="68" t="str">
        <f t="shared" si="76"/>
        <v>N/A</v>
      </c>
      <c r="AF364" s="8"/>
    </row>
    <row r="365" spans="1:32" hidden="1">
      <c r="A365" s="66"/>
      <c r="B365" s="66"/>
      <c r="C365" s="212"/>
      <c r="D365" s="306"/>
      <c r="E365" s="80"/>
      <c r="F365" s="17"/>
      <c r="G365" s="17"/>
      <c r="H365" s="17"/>
      <c r="I365" s="17"/>
      <c r="J365" s="17"/>
      <c r="K365" s="15"/>
      <c r="L365" s="15"/>
      <c r="M365" s="4"/>
      <c r="N365" s="4"/>
      <c r="O365" s="15"/>
      <c r="P365" s="4"/>
      <c r="Q365" s="338"/>
      <c r="R365" s="15" t="str">
        <f t="shared" si="63"/>
        <v>No</v>
      </c>
      <c r="S365" s="15" t="str">
        <f t="shared" si="64"/>
        <v>No</v>
      </c>
      <c r="T365" s="221" t="str">
        <f t="shared" si="65"/>
        <v>No</v>
      </c>
      <c r="U365" s="223" t="str">
        <f t="shared" si="66"/>
        <v>N/A</v>
      </c>
      <c r="V365" s="221" t="str">
        <f t="shared" si="67"/>
        <v>No</v>
      </c>
      <c r="W365" s="223" t="str">
        <f t="shared" si="68"/>
        <v>N/A</v>
      </c>
      <c r="X365" s="221" t="str">
        <f t="shared" si="69"/>
        <v>No</v>
      </c>
      <c r="Y365" s="223" t="str">
        <f t="shared" si="70"/>
        <v>N/A</v>
      </c>
      <c r="Z365" s="222" t="str">
        <f t="shared" si="71"/>
        <v>No</v>
      </c>
      <c r="AA365" s="68" t="str">
        <f t="shared" si="72"/>
        <v>N/A</v>
      </c>
      <c r="AB365" s="65" t="str">
        <f t="shared" si="73"/>
        <v>No</v>
      </c>
      <c r="AC365" s="68" t="str">
        <f t="shared" si="74"/>
        <v>N/A</v>
      </c>
      <c r="AD365" s="65" t="str">
        <f t="shared" si="75"/>
        <v>No</v>
      </c>
      <c r="AE365" s="68" t="str">
        <f t="shared" si="76"/>
        <v>N/A</v>
      </c>
      <c r="AF365" s="8"/>
    </row>
    <row r="366" spans="1:32" hidden="1">
      <c r="A366" s="66"/>
      <c r="B366" s="66"/>
      <c r="C366" s="212"/>
      <c r="D366" s="306"/>
      <c r="E366" s="80"/>
      <c r="F366" s="17"/>
      <c r="G366" s="17"/>
      <c r="H366" s="17"/>
      <c r="I366" s="17"/>
      <c r="J366" s="17"/>
      <c r="K366" s="15"/>
      <c r="L366" s="15"/>
      <c r="M366" s="4"/>
      <c r="N366" s="4"/>
      <c r="O366" s="15"/>
      <c r="P366" s="4"/>
      <c r="Q366" s="338"/>
      <c r="R366" s="15" t="str">
        <f t="shared" si="63"/>
        <v>No</v>
      </c>
      <c r="S366" s="15" t="str">
        <f t="shared" si="64"/>
        <v>No</v>
      </c>
      <c r="T366" s="221" t="str">
        <f t="shared" si="65"/>
        <v>No</v>
      </c>
      <c r="U366" s="223" t="str">
        <f t="shared" si="66"/>
        <v>N/A</v>
      </c>
      <c r="V366" s="221" t="str">
        <f t="shared" si="67"/>
        <v>No</v>
      </c>
      <c r="W366" s="223" t="str">
        <f t="shared" si="68"/>
        <v>N/A</v>
      </c>
      <c r="X366" s="221" t="str">
        <f t="shared" si="69"/>
        <v>No</v>
      </c>
      <c r="Y366" s="223" t="str">
        <f t="shared" si="70"/>
        <v>N/A</v>
      </c>
      <c r="Z366" s="222" t="str">
        <f t="shared" si="71"/>
        <v>No</v>
      </c>
      <c r="AA366" s="68" t="str">
        <f t="shared" si="72"/>
        <v>N/A</v>
      </c>
      <c r="AB366" s="65" t="str">
        <f t="shared" si="73"/>
        <v>No</v>
      </c>
      <c r="AC366" s="68" t="str">
        <f t="shared" si="74"/>
        <v>N/A</v>
      </c>
      <c r="AD366" s="65" t="str">
        <f t="shared" si="75"/>
        <v>No</v>
      </c>
      <c r="AE366" s="68" t="str">
        <f t="shared" si="76"/>
        <v>N/A</v>
      </c>
      <c r="AF366" s="8"/>
    </row>
    <row r="367" spans="1:32" hidden="1">
      <c r="A367" s="66"/>
      <c r="B367" s="66"/>
      <c r="C367" s="212"/>
      <c r="D367" s="306"/>
      <c r="E367" s="80"/>
      <c r="F367" s="17"/>
      <c r="G367" s="17"/>
      <c r="H367" s="17"/>
      <c r="I367" s="17"/>
      <c r="J367" s="17"/>
      <c r="K367" s="15"/>
      <c r="L367" s="15"/>
      <c r="M367" s="4"/>
      <c r="N367" s="4"/>
      <c r="O367" s="15"/>
      <c r="P367" s="4"/>
      <c r="Q367" s="338"/>
      <c r="R367" s="15" t="str">
        <f t="shared" si="63"/>
        <v>No</v>
      </c>
      <c r="S367" s="15" t="str">
        <f t="shared" si="64"/>
        <v>No</v>
      </c>
      <c r="T367" s="221" t="str">
        <f t="shared" si="65"/>
        <v>No</v>
      </c>
      <c r="U367" s="223" t="str">
        <f t="shared" si="66"/>
        <v>N/A</v>
      </c>
      <c r="V367" s="221" t="str">
        <f t="shared" si="67"/>
        <v>No</v>
      </c>
      <c r="W367" s="223" t="str">
        <f t="shared" si="68"/>
        <v>N/A</v>
      </c>
      <c r="X367" s="221" t="str">
        <f t="shared" si="69"/>
        <v>No</v>
      </c>
      <c r="Y367" s="223" t="str">
        <f t="shared" si="70"/>
        <v>N/A</v>
      </c>
      <c r="Z367" s="222" t="str">
        <f t="shared" si="71"/>
        <v>No</v>
      </c>
      <c r="AA367" s="68" t="str">
        <f t="shared" si="72"/>
        <v>N/A</v>
      </c>
      <c r="AB367" s="65" t="str">
        <f t="shared" si="73"/>
        <v>No</v>
      </c>
      <c r="AC367" s="68" t="str">
        <f t="shared" si="74"/>
        <v>N/A</v>
      </c>
      <c r="AD367" s="65" t="str">
        <f t="shared" si="75"/>
        <v>No</v>
      </c>
      <c r="AE367" s="68" t="str">
        <f t="shared" si="76"/>
        <v>N/A</v>
      </c>
      <c r="AF367" s="8"/>
    </row>
    <row r="368" spans="1:32" hidden="1">
      <c r="A368" s="66"/>
      <c r="B368" s="66"/>
      <c r="C368" s="212"/>
      <c r="D368" s="306"/>
      <c r="E368" s="80"/>
      <c r="F368" s="17"/>
      <c r="G368" s="17"/>
      <c r="H368" s="17"/>
      <c r="I368" s="17"/>
      <c r="J368" s="17"/>
      <c r="K368" s="15"/>
      <c r="L368" s="15"/>
      <c r="M368" s="4"/>
      <c r="N368" s="4"/>
      <c r="O368" s="4"/>
      <c r="P368" s="22"/>
      <c r="Q368" s="383"/>
      <c r="R368" s="15" t="str">
        <f t="shared" si="63"/>
        <v>No</v>
      </c>
      <c r="S368" s="15" t="str">
        <f t="shared" si="64"/>
        <v>No</v>
      </c>
      <c r="T368" s="221" t="str">
        <f t="shared" si="65"/>
        <v>No</v>
      </c>
      <c r="U368" s="223" t="str">
        <f t="shared" si="66"/>
        <v>N/A</v>
      </c>
      <c r="V368" s="221" t="str">
        <f t="shared" si="67"/>
        <v>No</v>
      </c>
      <c r="W368" s="223" t="str">
        <f t="shared" si="68"/>
        <v>N/A</v>
      </c>
      <c r="X368" s="221" t="str">
        <f t="shared" si="69"/>
        <v>No</v>
      </c>
      <c r="Y368" s="223" t="str">
        <f t="shared" si="70"/>
        <v>N/A</v>
      </c>
      <c r="Z368" s="222" t="str">
        <f t="shared" si="71"/>
        <v>No</v>
      </c>
      <c r="AA368" s="68" t="str">
        <f t="shared" si="72"/>
        <v>N/A</v>
      </c>
      <c r="AB368" s="65" t="str">
        <f t="shared" si="73"/>
        <v>No</v>
      </c>
      <c r="AC368" s="68" t="str">
        <f t="shared" si="74"/>
        <v>N/A</v>
      </c>
      <c r="AD368" s="65" t="str">
        <f t="shared" si="75"/>
        <v>No</v>
      </c>
      <c r="AE368" s="68" t="str">
        <f t="shared" si="76"/>
        <v>N/A</v>
      </c>
      <c r="AF368" s="8"/>
    </row>
    <row r="369" spans="1:32" hidden="1">
      <c r="A369" s="66"/>
      <c r="B369" s="66"/>
      <c r="C369" s="212"/>
      <c r="D369" s="306"/>
      <c r="E369" s="80"/>
      <c r="F369" s="17"/>
      <c r="G369" s="17"/>
      <c r="H369" s="17"/>
      <c r="I369" s="17"/>
      <c r="J369" s="17"/>
      <c r="K369" s="15"/>
      <c r="L369" s="15"/>
      <c r="M369" s="4"/>
      <c r="N369" s="4"/>
      <c r="O369" s="4"/>
      <c r="P369" s="15"/>
      <c r="Q369" s="337"/>
      <c r="R369" s="15" t="str">
        <f t="shared" si="63"/>
        <v>No</v>
      </c>
      <c r="S369" s="15" t="str">
        <f t="shared" si="64"/>
        <v>No</v>
      </c>
      <c r="T369" s="221" t="str">
        <f t="shared" si="65"/>
        <v>No</v>
      </c>
      <c r="U369" s="223" t="str">
        <f t="shared" si="66"/>
        <v>N/A</v>
      </c>
      <c r="V369" s="221" t="str">
        <f t="shared" si="67"/>
        <v>No</v>
      </c>
      <c r="W369" s="223" t="str">
        <f t="shared" si="68"/>
        <v>N/A</v>
      </c>
      <c r="X369" s="221" t="str">
        <f t="shared" si="69"/>
        <v>No</v>
      </c>
      <c r="Y369" s="223" t="str">
        <f t="shared" si="70"/>
        <v>N/A</v>
      </c>
      <c r="Z369" s="222" t="str">
        <f t="shared" si="71"/>
        <v>No</v>
      </c>
      <c r="AA369" s="68" t="str">
        <f t="shared" si="72"/>
        <v>N/A</v>
      </c>
      <c r="AB369" s="65" t="str">
        <f t="shared" si="73"/>
        <v>No</v>
      </c>
      <c r="AC369" s="68" t="str">
        <f t="shared" si="74"/>
        <v>N/A</v>
      </c>
      <c r="AD369" s="65" t="str">
        <f t="shared" si="75"/>
        <v>No</v>
      </c>
      <c r="AE369" s="68" t="str">
        <f t="shared" si="76"/>
        <v>N/A</v>
      </c>
      <c r="AF369" s="8"/>
    </row>
    <row r="370" spans="1:32" hidden="1">
      <c r="A370" s="66"/>
      <c r="B370" s="66"/>
      <c r="C370" s="212"/>
      <c r="D370" s="306"/>
      <c r="E370" s="80"/>
      <c r="F370" s="17"/>
      <c r="G370" s="17"/>
      <c r="H370" s="17"/>
      <c r="I370" s="17"/>
      <c r="J370" s="17"/>
      <c r="K370" s="15"/>
      <c r="L370" s="15"/>
      <c r="M370" s="4"/>
      <c r="N370" s="4"/>
      <c r="O370" s="4"/>
      <c r="P370" s="15"/>
      <c r="Q370" s="337"/>
      <c r="R370" s="15" t="str">
        <f t="shared" si="63"/>
        <v>No</v>
      </c>
      <c r="S370" s="15" t="str">
        <f t="shared" si="64"/>
        <v>No</v>
      </c>
      <c r="T370" s="221" t="str">
        <f t="shared" si="65"/>
        <v>No</v>
      </c>
      <c r="U370" s="223" t="str">
        <f t="shared" si="66"/>
        <v>N/A</v>
      </c>
      <c r="V370" s="221" t="str">
        <f t="shared" si="67"/>
        <v>No</v>
      </c>
      <c r="W370" s="223" t="str">
        <f t="shared" si="68"/>
        <v>N/A</v>
      </c>
      <c r="X370" s="221" t="str">
        <f t="shared" si="69"/>
        <v>No</v>
      </c>
      <c r="Y370" s="223" t="str">
        <f t="shared" si="70"/>
        <v>N/A</v>
      </c>
      <c r="Z370" s="222" t="str">
        <f t="shared" si="71"/>
        <v>No</v>
      </c>
      <c r="AA370" s="68" t="str">
        <f t="shared" si="72"/>
        <v>N/A</v>
      </c>
      <c r="AB370" s="65" t="str">
        <f t="shared" si="73"/>
        <v>No</v>
      </c>
      <c r="AC370" s="68" t="str">
        <f t="shared" si="74"/>
        <v>N/A</v>
      </c>
      <c r="AD370" s="65" t="str">
        <f t="shared" si="75"/>
        <v>No</v>
      </c>
      <c r="AE370" s="68" t="str">
        <f t="shared" si="76"/>
        <v>N/A</v>
      </c>
      <c r="AF370" s="8"/>
    </row>
    <row r="371" spans="1:32" hidden="1">
      <c r="A371" s="66"/>
      <c r="B371" s="66"/>
      <c r="C371" s="212"/>
      <c r="D371" s="306"/>
      <c r="E371" s="80"/>
      <c r="F371" s="17"/>
      <c r="G371" s="17"/>
      <c r="H371" s="17"/>
      <c r="I371" s="17"/>
      <c r="J371" s="17"/>
      <c r="K371" s="15"/>
      <c r="L371" s="15"/>
      <c r="M371" s="4"/>
      <c r="N371" s="4"/>
      <c r="O371" s="4"/>
      <c r="P371" s="15"/>
      <c r="Q371" s="337"/>
      <c r="R371" s="15" t="str">
        <f t="shared" ref="R371:R376" si="91">IF(COUNTA(Q371)=1,"Yes","No")</f>
        <v>No</v>
      </c>
      <c r="S371" s="15" t="str">
        <f t="shared" ref="S371:S376" si="92">IF(AND(T371="No",R371="Yes"),"Yes","No")</f>
        <v>No</v>
      </c>
      <c r="T371" s="221" t="str">
        <f t="shared" ref="T371:T376" si="93">IF(COUNTA(P371:Q371)=2,"Yes","No")</f>
        <v>No</v>
      </c>
      <c r="U371" s="223" t="str">
        <f t="shared" ref="U371:U376" si="94">IF(T371="Yes",Q371/P371-1,"N/A")</f>
        <v>N/A</v>
      </c>
      <c r="V371" s="221" t="str">
        <f t="shared" ref="V371:V376" si="95">IF(COUNTA(O371:Q371)=3,"Yes","No")</f>
        <v>No</v>
      </c>
      <c r="W371" s="223" t="str">
        <f t="shared" ref="W371:W376" si="96">IF(V371="Yes",Q371/O371-1,"N/A")</f>
        <v>N/A</v>
      </c>
      <c r="X371" s="221" t="str">
        <f t="shared" ref="X371:X376" si="97">IF(COUNTA(N371:Q371)=4,"Yes","No")</f>
        <v>No</v>
      </c>
      <c r="Y371" s="223" t="str">
        <f t="shared" ref="Y371:Y376" si="98">IF(X371="Yes",Q371/N371-1,"N/A")</f>
        <v>N/A</v>
      </c>
      <c r="Z371" s="222" t="str">
        <f t="shared" ref="Z371:Z376" si="99">IF(COUNTA(M371:Q371)=5,"Yes","No")</f>
        <v>No</v>
      </c>
      <c r="AA371" s="68" t="str">
        <f t="shared" ref="AA371:AA376" si="100">IF(Z371="Yes",Q371/M371-1,"N/A")</f>
        <v>N/A</v>
      </c>
      <c r="AB371" s="65" t="str">
        <f t="shared" ref="AB371:AB376" si="101">IF(COUNTA(L371:Q371)=6,"Yes","No")</f>
        <v>No</v>
      </c>
      <c r="AC371" s="68" t="str">
        <f t="shared" ref="AC371:AC376" si="102">IF(AB371="Yes",Q371/L371-1,"N/A")</f>
        <v>N/A</v>
      </c>
      <c r="AD371" s="65" t="str">
        <f t="shared" ref="AD371:AD376" si="103">IF(COUNTA(E371:Q371)=13,"Yes","No")</f>
        <v>No</v>
      </c>
      <c r="AE371" s="68" t="str">
        <f t="shared" ref="AE371:AE376" si="104">IF(AD371="Yes",Q371/E371-1,"N/A")</f>
        <v>N/A</v>
      </c>
      <c r="AF371" s="8"/>
    </row>
    <row r="372" spans="1:32" hidden="1">
      <c r="A372" s="66"/>
      <c r="B372" s="66"/>
      <c r="C372" s="212"/>
      <c r="D372" s="306"/>
      <c r="E372" s="80"/>
      <c r="F372" s="17"/>
      <c r="G372" s="17"/>
      <c r="H372" s="17"/>
      <c r="I372" s="17"/>
      <c r="J372" s="17"/>
      <c r="K372" s="15"/>
      <c r="L372" s="15"/>
      <c r="M372" s="4"/>
      <c r="N372" s="4"/>
      <c r="O372" s="4"/>
      <c r="P372" s="15"/>
      <c r="Q372" s="337"/>
      <c r="R372" s="15" t="str">
        <f t="shared" si="91"/>
        <v>No</v>
      </c>
      <c r="S372" s="15" t="str">
        <f t="shared" si="92"/>
        <v>No</v>
      </c>
      <c r="T372" s="221" t="str">
        <f t="shared" si="93"/>
        <v>No</v>
      </c>
      <c r="U372" s="223" t="str">
        <f t="shared" si="94"/>
        <v>N/A</v>
      </c>
      <c r="V372" s="221" t="str">
        <f t="shared" si="95"/>
        <v>No</v>
      </c>
      <c r="W372" s="223" t="str">
        <f t="shared" si="96"/>
        <v>N/A</v>
      </c>
      <c r="X372" s="221" t="str">
        <f t="shared" si="97"/>
        <v>No</v>
      </c>
      <c r="Y372" s="223" t="str">
        <f t="shared" si="98"/>
        <v>N/A</v>
      </c>
      <c r="Z372" s="222" t="str">
        <f t="shared" si="99"/>
        <v>No</v>
      </c>
      <c r="AA372" s="68" t="str">
        <f t="shared" si="100"/>
        <v>N/A</v>
      </c>
      <c r="AB372" s="65" t="str">
        <f t="shared" si="101"/>
        <v>No</v>
      </c>
      <c r="AC372" s="68" t="str">
        <f t="shared" si="102"/>
        <v>N/A</v>
      </c>
      <c r="AD372" s="65" t="str">
        <f t="shared" si="103"/>
        <v>No</v>
      </c>
      <c r="AE372" s="68" t="str">
        <f t="shared" si="104"/>
        <v>N/A</v>
      </c>
      <c r="AF372" s="8"/>
    </row>
    <row r="373" spans="1:32" hidden="1">
      <c r="A373" s="66"/>
      <c r="B373" s="66"/>
      <c r="C373" s="212"/>
      <c r="D373" s="306"/>
      <c r="E373" s="80"/>
      <c r="F373" s="17"/>
      <c r="G373" s="17"/>
      <c r="H373" s="17"/>
      <c r="I373" s="17"/>
      <c r="J373" s="17"/>
      <c r="K373" s="15"/>
      <c r="L373" s="15"/>
      <c r="M373" s="4"/>
      <c r="N373" s="4"/>
      <c r="O373" s="4"/>
      <c r="P373" s="15"/>
      <c r="Q373" s="337"/>
      <c r="R373" s="15" t="str">
        <f t="shared" si="91"/>
        <v>No</v>
      </c>
      <c r="S373" s="15" t="str">
        <f t="shared" si="92"/>
        <v>No</v>
      </c>
      <c r="T373" s="221" t="str">
        <f t="shared" si="93"/>
        <v>No</v>
      </c>
      <c r="U373" s="223" t="str">
        <f t="shared" si="94"/>
        <v>N/A</v>
      </c>
      <c r="V373" s="221" t="str">
        <f t="shared" si="95"/>
        <v>No</v>
      </c>
      <c r="W373" s="223" t="str">
        <f t="shared" si="96"/>
        <v>N/A</v>
      </c>
      <c r="X373" s="221" t="str">
        <f t="shared" si="97"/>
        <v>No</v>
      </c>
      <c r="Y373" s="223" t="str">
        <f t="shared" si="98"/>
        <v>N/A</v>
      </c>
      <c r="Z373" s="222" t="str">
        <f t="shared" si="99"/>
        <v>No</v>
      </c>
      <c r="AA373" s="68" t="str">
        <f t="shared" si="100"/>
        <v>N/A</v>
      </c>
      <c r="AB373" s="65" t="str">
        <f t="shared" si="101"/>
        <v>No</v>
      </c>
      <c r="AC373" s="68" t="str">
        <f t="shared" si="102"/>
        <v>N/A</v>
      </c>
      <c r="AD373" s="65" t="str">
        <f t="shared" si="103"/>
        <v>No</v>
      </c>
      <c r="AE373" s="68" t="str">
        <f t="shared" si="104"/>
        <v>N/A</v>
      </c>
      <c r="AF373" s="8"/>
    </row>
    <row r="374" spans="1:32" hidden="1">
      <c r="A374" s="66"/>
      <c r="B374" s="66"/>
      <c r="C374" s="212"/>
      <c r="D374" s="306"/>
      <c r="E374" s="80"/>
      <c r="F374" s="17"/>
      <c r="G374" s="17"/>
      <c r="H374" s="17"/>
      <c r="I374" s="17"/>
      <c r="J374" s="17"/>
      <c r="K374" s="15"/>
      <c r="L374" s="15"/>
      <c r="M374" s="4"/>
      <c r="N374" s="4"/>
      <c r="O374" s="4"/>
      <c r="P374" s="15"/>
      <c r="Q374" s="337"/>
      <c r="R374" s="15" t="str">
        <f t="shared" si="91"/>
        <v>No</v>
      </c>
      <c r="S374" s="15" t="str">
        <f t="shared" si="92"/>
        <v>No</v>
      </c>
      <c r="T374" s="221" t="str">
        <f t="shared" si="93"/>
        <v>No</v>
      </c>
      <c r="U374" s="223" t="str">
        <f t="shared" si="94"/>
        <v>N/A</v>
      </c>
      <c r="V374" s="221" t="str">
        <f t="shared" si="95"/>
        <v>No</v>
      </c>
      <c r="W374" s="223" t="str">
        <f t="shared" si="96"/>
        <v>N/A</v>
      </c>
      <c r="X374" s="221" t="str">
        <f t="shared" si="97"/>
        <v>No</v>
      </c>
      <c r="Y374" s="223" t="str">
        <f t="shared" si="98"/>
        <v>N/A</v>
      </c>
      <c r="Z374" s="222" t="str">
        <f t="shared" si="99"/>
        <v>No</v>
      </c>
      <c r="AA374" s="68" t="str">
        <f t="shared" si="100"/>
        <v>N/A</v>
      </c>
      <c r="AB374" s="65" t="str">
        <f t="shared" si="101"/>
        <v>No</v>
      </c>
      <c r="AC374" s="68" t="str">
        <f t="shared" si="102"/>
        <v>N/A</v>
      </c>
      <c r="AD374" s="65" t="str">
        <f t="shared" si="103"/>
        <v>No</v>
      </c>
      <c r="AE374" s="68" t="str">
        <f t="shared" si="104"/>
        <v>N/A</v>
      </c>
      <c r="AF374" s="8"/>
    </row>
    <row r="375" spans="1:32" hidden="1">
      <c r="A375" s="66"/>
      <c r="B375" s="66"/>
      <c r="C375" s="212"/>
      <c r="D375" s="306"/>
      <c r="E375" s="80"/>
      <c r="F375" s="17"/>
      <c r="G375" s="17"/>
      <c r="H375" s="17"/>
      <c r="I375" s="17"/>
      <c r="J375" s="17"/>
      <c r="K375" s="15"/>
      <c r="L375" s="15"/>
      <c r="M375" s="4"/>
      <c r="N375" s="4"/>
      <c r="O375" s="4"/>
      <c r="P375" s="15"/>
      <c r="Q375" s="337"/>
      <c r="R375" s="15" t="str">
        <f t="shared" si="91"/>
        <v>No</v>
      </c>
      <c r="S375" s="15" t="str">
        <f t="shared" si="92"/>
        <v>No</v>
      </c>
      <c r="T375" s="340" t="str">
        <f t="shared" si="93"/>
        <v>No</v>
      </c>
      <c r="U375" s="294" t="str">
        <f t="shared" si="94"/>
        <v>N/A</v>
      </c>
      <c r="V375" s="340" t="str">
        <f t="shared" si="95"/>
        <v>No</v>
      </c>
      <c r="W375" s="294" t="str">
        <f t="shared" si="96"/>
        <v>N/A</v>
      </c>
      <c r="X375" s="340" t="str">
        <f t="shared" si="97"/>
        <v>No</v>
      </c>
      <c r="Y375" s="294" t="str">
        <f t="shared" si="98"/>
        <v>N/A</v>
      </c>
      <c r="Z375" s="267" t="str">
        <f t="shared" si="99"/>
        <v>No</v>
      </c>
      <c r="AA375" s="50" t="str">
        <f t="shared" si="100"/>
        <v>N/A</v>
      </c>
      <c r="AB375" s="295" t="str">
        <f t="shared" si="101"/>
        <v>No</v>
      </c>
      <c r="AC375" s="50" t="str">
        <f t="shared" si="102"/>
        <v>N/A</v>
      </c>
      <c r="AD375" s="295" t="str">
        <f t="shared" si="103"/>
        <v>No</v>
      </c>
      <c r="AE375" s="50" t="str">
        <f t="shared" si="104"/>
        <v>N/A</v>
      </c>
      <c r="AF375" s="8"/>
    </row>
    <row r="376" spans="1:32" hidden="1">
      <c r="A376" s="66"/>
      <c r="B376" s="66"/>
      <c r="C376" s="212"/>
      <c r="D376" s="306"/>
      <c r="E376" s="80"/>
      <c r="F376" s="17"/>
      <c r="G376" s="17"/>
      <c r="H376" s="17"/>
      <c r="I376" s="17"/>
      <c r="J376" s="17"/>
      <c r="K376" s="15"/>
      <c r="L376" s="15"/>
      <c r="M376" s="4"/>
      <c r="N376" s="4"/>
      <c r="O376" s="4"/>
      <c r="P376" s="15"/>
      <c r="Q376" s="337"/>
      <c r="R376" s="15" t="str">
        <f t="shared" si="91"/>
        <v>No</v>
      </c>
      <c r="S376" s="15" t="str">
        <f t="shared" si="92"/>
        <v>No</v>
      </c>
      <c r="T376" s="4" t="str">
        <f t="shared" si="93"/>
        <v>No</v>
      </c>
      <c r="U376" s="223" t="str">
        <f t="shared" si="94"/>
        <v>N/A</v>
      </c>
      <c r="V376" s="4" t="str">
        <f t="shared" si="95"/>
        <v>No</v>
      </c>
      <c r="W376" s="223" t="str">
        <f t="shared" si="96"/>
        <v>N/A</v>
      </c>
      <c r="X376" s="4" t="str">
        <f t="shared" si="97"/>
        <v>No</v>
      </c>
      <c r="Y376" s="223" t="str">
        <f t="shared" si="98"/>
        <v>N/A</v>
      </c>
      <c r="Z376" s="4" t="str">
        <f t="shared" si="99"/>
        <v>No</v>
      </c>
      <c r="AA376" s="223" t="str">
        <f t="shared" si="100"/>
        <v>N/A</v>
      </c>
      <c r="AB376" s="4" t="str">
        <f t="shared" si="101"/>
        <v>No</v>
      </c>
      <c r="AC376" s="223" t="str">
        <f t="shared" si="102"/>
        <v>N/A</v>
      </c>
      <c r="AD376" s="4" t="str">
        <f t="shared" si="103"/>
        <v>No</v>
      </c>
      <c r="AE376" s="223" t="str">
        <f t="shared" si="104"/>
        <v>N/A</v>
      </c>
      <c r="AF376" s="312"/>
    </row>
    <row r="377" spans="1:32">
      <c r="T377" s="6"/>
      <c r="U377" s="48"/>
      <c r="V377" s="6"/>
      <c r="W377" s="48"/>
      <c r="X377" s="6"/>
      <c r="Y377" s="48"/>
      <c r="Z377" s="6"/>
      <c r="AA377" s="48"/>
      <c r="AB377" s="6"/>
      <c r="AC377" s="48"/>
      <c r="AD377" s="6"/>
      <c r="AE377" s="48"/>
    </row>
    <row r="378" spans="1:32">
      <c r="T378" s="6"/>
      <c r="U378" s="48"/>
      <c r="V378" s="6"/>
      <c r="W378" s="48"/>
      <c r="X378" s="6"/>
      <c r="Y378" s="48"/>
      <c r="Z378" s="6"/>
      <c r="AA378" s="48"/>
      <c r="AB378" s="6"/>
      <c r="AC378" s="48"/>
      <c r="AD378" s="6"/>
      <c r="AE378" s="48"/>
    </row>
    <row r="379" spans="1:32">
      <c r="T379" s="6"/>
      <c r="U379" s="48"/>
      <c r="V379" s="6"/>
      <c r="W379" s="48"/>
      <c r="X379" s="6"/>
      <c r="Y379" s="48"/>
      <c r="Z379" s="6"/>
      <c r="AA379" s="48"/>
      <c r="AB379" s="6"/>
      <c r="AC379" s="48"/>
      <c r="AD379" s="6"/>
      <c r="AE379" s="48"/>
    </row>
    <row r="380" spans="1:32">
      <c r="T380" s="6"/>
      <c r="U380" s="48"/>
      <c r="V380" s="6"/>
      <c r="W380" s="48"/>
      <c r="X380" s="6"/>
      <c r="Y380" s="48"/>
      <c r="Z380" s="6"/>
      <c r="AA380" s="48"/>
      <c r="AB380" s="6"/>
      <c r="AC380" s="48"/>
      <c r="AD380" s="6"/>
      <c r="AE380" s="48"/>
    </row>
    <row r="381" spans="1:32">
      <c r="T381" s="6"/>
      <c r="U381" s="48"/>
      <c r="V381" s="6"/>
      <c r="W381" s="48"/>
      <c r="X381" s="6"/>
      <c r="Y381" s="48"/>
      <c r="Z381" s="6"/>
      <c r="AA381" s="48"/>
      <c r="AB381" s="6"/>
      <c r="AC381" s="48"/>
      <c r="AD381" s="6"/>
      <c r="AE381" s="48"/>
    </row>
    <row r="382" spans="1:32">
      <c r="T382" s="6"/>
      <c r="U382" s="48"/>
      <c r="V382" s="6"/>
      <c r="W382" s="48"/>
      <c r="X382" s="6"/>
      <c r="Y382" s="48"/>
      <c r="Z382" s="6"/>
      <c r="AA382" s="48"/>
      <c r="AB382" s="6"/>
      <c r="AC382" s="48"/>
      <c r="AD382" s="6"/>
      <c r="AE382" s="48"/>
    </row>
    <row r="383" spans="1:32">
      <c r="T383" s="6"/>
      <c r="U383" s="48"/>
      <c r="V383" s="6"/>
      <c r="W383" s="48"/>
      <c r="X383" s="6"/>
      <c r="Y383" s="48"/>
      <c r="Z383" s="6"/>
      <c r="AA383" s="48"/>
      <c r="AB383" s="6"/>
      <c r="AC383" s="48"/>
      <c r="AD383" s="6"/>
      <c r="AE383" s="48"/>
    </row>
    <row r="384" spans="1:32">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row r="468" spans="20:31">
      <c r="T468" s="6"/>
      <c r="U468" s="48"/>
      <c r="V468" s="6"/>
      <c r="W468" s="48"/>
      <c r="X468" s="6"/>
      <c r="Y468" s="48"/>
      <c r="Z468" s="6"/>
      <c r="AA468" s="48"/>
      <c r="AB468" s="6"/>
      <c r="AC468" s="48"/>
      <c r="AD468" s="6"/>
      <c r="AE468" s="48"/>
    </row>
    <row r="469" spans="20:31">
      <c r="T469" s="6"/>
      <c r="U469" s="48"/>
      <c r="V469" s="6"/>
      <c r="W469" s="48"/>
      <c r="X469" s="6"/>
      <c r="Y469" s="48"/>
      <c r="Z469" s="6"/>
      <c r="AA469" s="48"/>
      <c r="AB469" s="6"/>
      <c r="AC469" s="48"/>
      <c r="AD469" s="6"/>
      <c r="AE469" s="48"/>
    </row>
    <row r="470" spans="20:31">
      <c r="T470" s="6"/>
      <c r="U470" s="48"/>
      <c r="V470" s="6"/>
      <c r="W470" s="48"/>
      <c r="X470" s="6"/>
      <c r="Y470" s="48"/>
      <c r="Z470" s="6"/>
      <c r="AA470" s="48"/>
      <c r="AB470" s="6"/>
      <c r="AC470" s="48"/>
      <c r="AD470" s="6"/>
      <c r="AE470" s="48"/>
    </row>
    <row r="471" spans="20:31">
      <c r="T471" s="6"/>
      <c r="U471" s="48"/>
      <c r="V471" s="6"/>
      <c r="W471" s="48"/>
      <c r="X471" s="6"/>
      <c r="Y471" s="48"/>
      <c r="Z471" s="6"/>
      <c r="AA471" s="48"/>
      <c r="AB471" s="6"/>
      <c r="AC471" s="48"/>
      <c r="AD471" s="6"/>
      <c r="AE471" s="48"/>
    </row>
    <row r="472" spans="20:31">
      <c r="T472" s="6"/>
      <c r="U472" s="48"/>
      <c r="V472" s="6"/>
      <c r="W472" s="48"/>
      <c r="X472" s="6"/>
      <c r="Y472" s="48"/>
      <c r="Z472" s="6"/>
      <c r="AA472" s="48"/>
      <c r="AB472" s="6"/>
      <c r="AC472" s="48"/>
      <c r="AD472" s="6"/>
      <c r="AE472" s="48"/>
    </row>
    <row r="473" spans="20:31">
      <c r="T473" s="6"/>
      <c r="U473" s="48"/>
      <c r="V473" s="6"/>
      <c r="W473" s="48"/>
      <c r="X473" s="6"/>
      <c r="Y473" s="48"/>
      <c r="Z473" s="6"/>
      <c r="AA473" s="48"/>
      <c r="AB473" s="6"/>
      <c r="AC473" s="48"/>
      <c r="AD473" s="6"/>
      <c r="AE473" s="48"/>
    </row>
    <row r="474" spans="20:31">
      <c r="T474" s="6"/>
      <c r="U474" s="48"/>
      <c r="V474" s="6"/>
      <c r="W474" s="48"/>
      <c r="X474" s="6"/>
      <c r="Y474" s="48"/>
      <c r="Z474" s="6"/>
      <c r="AA474" s="48"/>
      <c r="AB474" s="6"/>
      <c r="AC474" s="48"/>
      <c r="AD474" s="6"/>
      <c r="AE474" s="48"/>
    </row>
  </sheetData>
  <autoFilter ref="A42:AF376" xr:uid="{84272348-BD1A-48C4-94A5-985F85A4803D}">
    <filterColumn colId="2">
      <filters>
        <filter val="Starters &amp; Sides"/>
      </filters>
    </filterColumn>
  </autoFilter>
  <mergeCells count="17">
    <mergeCell ref="B19:C19"/>
    <mergeCell ref="B23:C23"/>
    <mergeCell ref="B27:C27"/>
    <mergeCell ref="V41:W41"/>
    <mergeCell ref="X41:Y41"/>
    <mergeCell ref="T41:U41"/>
    <mergeCell ref="B11:C11"/>
    <mergeCell ref="B12:C12"/>
    <mergeCell ref="B15:C15"/>
    <mergeCell ref="B7:C7"/>
    <mergeCell ref="B1:D1"/>
    <mergeCell ref="B8:C8"/>
    <mergeCell ref="B9:C9"/>
    <mergeCell ref="B10:C10"/>
    <mergeCell ref="D8:P8"/>
    <mergeCell ref="D11:P11"/>
    <mergeCell ref="D10:P10"/>
  </mergeCells>
  <conditionalFormatting sqref="R34:S39">
    <cfRule type="cellIs" dxfId="596" priority="32" operator="between">
      <formula>0.01</formula>
      <formula>0.04</formula>
    </cfRule>
    <cfRule type="cellIs" dxfId="595" priority="27" operator="between">
      <formula>0</formula>
      <formula>0.01</formula>
    </cfRule>
    <cfRule type="cellIs" dxfId="594" priority="28" operator="between">
      <formula>0.01</formula>
      <formula>0.04</formula>
    </cfRule>
    <cfRule type="cellIs" dxfId="593" priority="29" operator="between">
      <formula>0</formula>
      <formula>0.01</formula>
    </cfRule>
    <cfRule type="cellIs" dxfId="592" priority="30" operator="between">
      <formula>0.01</formula>
      <formula>0.04</formula>
    </cfRule>
    <cfRule type="cellIs" dxfId="591" priority="31" operator="between">
      <formula>0</formula>
      <formula>0.01</formula>
    </cfRule>
    <cfRule type="cellIs" dxfId="590" priority="33" operator="between">
      <formula>0</formula>
      <formula>0.01</formula>
    </cfRule>
    <cfRule type="cellIs" dxfId="589" priority="34" operator="between">
      <formula>0.01</formula>
      <formula>0.04</formula>
    </cfRule>
  </conditionalFormatting>
  <conditionalFormatting sqref="R34:T39">
    <cfRule type="containsText" dxfId="588" priority="24" operator="containsText" text="N/A">
      <formula>NOT(ISERROR(SEARCH("N/A",R34)))</formula>
    </cfRule>
    <cfRule type="cellIs" dxfId="587" priority="25" operator="greaterThan">
      <formula>0.04</formula>
    </cfRule>
    <cfRule type="cellIs" dxfId="586" priority="26" operator="lessThan">
      <formula>0</formula>
    </cfRule>
    <cfRule type="cellIs" dxfId="585" priority="35" operator="between">
      <formula>0</formula>
      <formula>0.01</formula>
    </cfRule>
    <cfRule type="cellIs" dxfId="584"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583" priority="20" operator="between">
      <formula>0</formula>
      <formula>0.01</formula>
    </cfRule>
    <cfRule type="cellIs" dxfId="582" priority="21" operator="between">
      <formula>0.01</formula>
      <formula>0.04</formula>
    </cfRule>
    <cfRule type="cellIs" dxfId="581" priority="22" operator="between">
      <formula>0</formula>
      <formula>0.01</formula>
    </cfRule>
    <cfRule type="cellIs" dxfId="580" priority="23" operator="between">
      <formula>0.01</formula>
      <formula>0.04</formula>
    </cfRule>
    <cfRule type="cellIs" dxfId="579" priority="16" operator="between">
      <formula>0</formula>
      <formula>0.01</formula>
    </cfRule>
    <cfRule type="cellIs" dxfId="578" priority="17" operator="between">
      <formula>0.01</formula>
      <formula>0.04</formula>
    </cfRule>
    <cfRule type="cellIs" dxfId="577" priority="18" operator="between">
      <formula>0</formula>
      <formula>0.01</formula>
    </cfRule>
    <cfRule type="cellIs" dxfId="576" priority="19" operator="between">
      <formula>0.01</formula>
      <formula>0.04</formula>
    </cfRule>
  </conditionalFormatting>
  <conditionalFormatting sqref="U43:U376">
    <cfRule type="cellIs" dxfId="575" priority="5" operator="greaterThan">
      <formula>0.04</formula>
    </cfRule>
    <cfRule type="cellIs" dxfId="574" priority="6" operator="lessThan">
      <formula>0</formula>
    </cfRule>
    <cfRule type="cellIs" dxfId="573" priority="7" operator="between">
      <formula>0</formula>
      <formula>0.01</formula>
    </cfRule>
    <cfRule type="cellIs" dxfId="572" priority="9" operator="between">
      <formula>0</formula>
      <formula>0.01</formula>
    </cfRule>
    <cfRule type="cellIs" dxfId="571" priority="10" operator="between">
      <formula>0.01</formula>
      <formula>0.04</formula>
    </cfRule>
    <cfRule type="cellIs" dxfId="570" priority="11" operator="between">
      <formula>0</formula>
      <formula>0.01</formula>
    </cfRule>
    <cfRule type="cellIs" dxfId="569" priority="12" operator="between">
      <formula>0.01</formula>
      <formula>0.04</formula>
    </cfRule>
    <cfRule type="cellIs" dxfId="568" priority="13" operator="between">
      <formula>0</formula>
      <formula>0.01</formula>
    </cfRule>
    <cfRule type="cellIs" dxfId="567" priority="14" operator="between">
      <formula>0.01</formula>
      <formula>0.04</formula>
    </cfRule>
    <cfRule type="cellIs" dxfId="566" priority="8" operator="between">
      <formula>0.01</formula>
      <formula>0.04</formula>
    </cfRule>
    <cfRule type="containsText" dxfId="565" priority="2" operator="containsText" text="N/A">
      <formula>NOT(ISERROR(SEARCH("N/A",U43)))</formula>
    </cfRule>
    <cfRule type="cellIs" dxfId="564" priority="3" operator="between">
      <formula>0</formula>
      <formula>0.01</formula>
    </cfRule>
    <cfRule type="cellIs" dxfId="563" priority="4"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376">
    <cfRule type="containsText" dxfId="562" priority="68" operator="containsText" text="N/A">
      <formula>NOT(ISERROR(SEARCH("N/A",W43)))</formula>
    </cfRule>
    <cfRule type="cellIs" dxfId="561" priority="69" operator="between">
      <formula>0</formula>
      <formula>0.01</formula>
    </cfRule>
    <cfRule type="cellIs" dxfId="560" priority="70" operator="between">
      <formula>0.01</formula>
      <formula>0.04</formula>
    </cfRule>
    <cfRule type="cellIs" dxfId="559" priority="71" operator="greaterThan">
      <formula>0.04</formula>
    </cfRule>
    <cfRule type="cellIs" dxfId="558" priority="72" operator="lessThan">
      <formula>0</formula>
    </cfRule>
    <cfRule type="cellIs" dxfId="557" priority="73" operator="between">
      <formula>0</formula>
      <formula>0.01</formula>
    </cfRule>
    <cfRule type="cellIs" dxfId="556" priority="74" operator="between">
      <formula>0.01</formula>
      <formula>0.04</formula>
    </cfRule>
    <cfRule type="cellIs" dxfId="555" priority="75" operator="between">
      <formula>0</formula>
      <formula>0.01</formula>
    </cfRule>
    <cfRule type="cellIs" dxfId="554" priority="76" operator="between">
      <formula>0.01</formula>
      <formula>0.04</formula>
    </cfRule>
    <cfRule type="cellIs" dxfId="553" priority="77" operator="between">
      <formula>0</formula>
      <formula>0.01</formula>
    </cfRule>
    <cfRule type="cellIs" dxfId="552" priority="78" operator="between">
      <formula>0.01</formula>
      <formula>0.04</formula>
    </cfRule>
    <cfRule type="cellIs" dxfId="551" priority="79" operator="between">
      <formula>0</formula>
      <formula>0.01</formula>
    </cfRule>
    <cfRule type="cellIs" dxfId="550" priority="80" operator="between">
      <formula>0.01</formula>
      <formula>0.04</formula>
    </cfRule>
  </conditionalFormatting>
  <conditionalFormatting sqref="Y43:Y376 AA43:AA376 AC43:AC376 AE43:AE376">
    <cfRule type="containsText" dxfId="549" priority="94" operator="containsText" text="N/A">
      <formula>NOT(ISERROR(SEARCH("N/A",Y43)))</formula>
    </cfRule>
    <cfRule type="cellIs" dxfId="548" priority="95" operator="between">
      <formula>0</formula>
      <formula>0.01</formula>
    </cfRule>
    <cfRule type="cellIs" dxfId="547" priority="96" operator="between">
      <formula>0.01</formula>
      <formula>0.04</formula>
    </cfRule>
    <cfRule type="cellIs" dxfId="546" priority="97" operator="greaterThan">
      <formula>0.04</formula>
    </cfRule>
    <cfRule type="cellIs" dxfId="545" priority="98" operator="lessThan">
      <formula>0</formula>
    </cfRule>
    <cfRule type="cellIs" dxfId="544" priority="99" operator="between">
      <formula>0</formula>
      <formula>0.01</formula>
    </cfRule>
    <cfRule type="cellIs" dxfId="543" priority="100" operator="between">
      <formula>0.01</formula>
      <formula>0.04</formula>
    </cfRule>
    <cfRule type="cellIs" dxfId="542" priority="101" operator="between">
      <formula>0</formula>
      <formula>0.01</formula>
    </cfRule>
    <cfRule type="cellIs" dxfId="541" priority="102" operator="between">
      <formula>0.01</formula>
      <formula>0.04</formula>
    </cfRule>
    <cfRule type="cellIs" dxfId="540" priority="103" operator="between">
      <formula>0</formula>
      <formula>0.01</formula>
    </cfRule>
    <cfRule type="cellIs" dxfId="539" priority="104" operator="between">
      <formula>0.01</formula>
      <formula>0.04</formula>
    </cfRule>
    <cfRule type="cellIs" dxfId="538" priority="105" operator="between">
      <formula>0</formula>
      <formula>0.01</formula>
    </cfRule>
    <cfRule type="cellIs" dxfId="537" priority="106" operator="between">
      <formula>0.01</formula>
      <formula>0.04</formula>
    </cfRule>
  </conditionalFormatting>
  <dataValidations count="1">
    <dataValidation type="list" allowBlank="1" showInputMessage="1" showErrorMessage="1" sqref="D14" xr:uid="{B4FB0961-EC6B-47B3-ACE5-B936A8D0104F}">
      <formula1>$T$2:$T$3</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3238E-5F0E-4883-99FA-D51DD1CFD6FD}">
  <dimension ref="A1:W258"/>
  <sheetViews>
    <sheetView workbookViewId="0"/>
  </sheetViews>
  <sheetFormatPr defaultRowHeight="14.5"/>
  <cols>
    <col min="1" max="1" width="10.453125" bestFit="1" customWidth="1"/>
    <col min="2" max="2" width="10.453125" customWidth="1"/>
    <col min="3" max="3" width="30.453125" customWidth="1"/>
    <col min="4" max="4" width="51.54296875" bestFit="1" customWidth="1"/>
    <col min="5" max="6" width="8.54296875" customWidth="1"/>
    <col min="7" max="7" width="11" bestFit="1" customWidth="1"/>
    <col min="8" max="8" width="9.1796875" customWidth="1"/>
    <col min="9" max="9" width="11.81640625" bestFit="1" customWidth="1"/>
    <col min="10" max="10" width="11.453125" bestFit="1" customWidth="1"/>
    <col min="11" max="11" width="11" bestFit="1" customWidth="1"/>
    <col min="12" max="12" width="10.54296875" customWidth="1"/>
    <col min="13" max="13" width="9.54296875" bestFit="1" customWidth="1"/>
    <col min="14" max="14" width="15" bestFit="1" customWidth="1"/>
    <col min="15" max="15" width="13" bestFit="1" customWidth="1"/>
    <col min="16" max="16" width="17.453125" bestFit="1" customWidth="1"/>
    <col min="17" max="17" width="9" bestFit="1" customWidth="1"/>
    <col min="18" max="18" width="17.453125" bestFit="1" customWidth="1"/>
    <col min="19" max="19" width="9" bestFit="1" customWidth="1"/>
    <col min="20" max="20" width="17.453125" bestFit="1" customWidth="1"/>
    <col min="21" max="21" width="9" bestFit="1" customWidth="1"/>
    <col min="22" max="22" width="32.453125" bestFit="1" customWidth="1"/>
    <col min="23" max="23" width="40.81640625" customWidth="1"/>
    <col min="24" max="25" width="9.1796875" customWidth="1"/>
  </cols>
  <sheetData>
    <row r="1" spans="2:23" ht="21">
      <c r="B1" s="413" t="s">
        <v>20</v>
      </c>
      <c r="C1" s="413"/>
      <c r="D1" s="413"/>
    </row>
    <row r="2" spans="2:23">
      <c r="F2" s="2"/>
      <c r="G2" s="2"/>
      <c r="H2" s="2"/>
      <c r="I2" s="2"/>
      <c r="J2" s="2"/>
      <c r="P2" s="141" t="s">
        <v>35</v>
      </c>
      <c r="W2" s="2"/>
    </row>
    <row r="3" spans="2:23" ht="18.5">
      <c r="B3" s="1" t="s">
        <v>42</v>
      </c>
      <c r="C3" s="1"/>
      <c r="P3" s="141" t="s">
        <v>43</v>
      </c>
    </row>
    <row r="4" spans="2:23" ht="18.5">
      <c r="B4" s="1"/>
      <c r="C4" s="1"/>
    </row>
    <row r="5" spans="2:23" ht="18.5">
      <c r="B5" s="1" t="s">
        <v>44</v>
      </c>
      <c r="C5" s="1"/>
      <c r="D5" s="2"/>
    </row>
    <row r="6" spans="2:23" ht="18.5">
      <c r="B6" s="1"/>
      <c r="C6" s="1"/>
    </row>
    <row r="7" spans="2:23" ht="18.5">
      <c r="B7" s="411" t="s">
        <v>46</v>
      </c>
      <c r="C7" s="412"/>
      <c r="D7" s="94"/>
      <c r="E7" s="94"/>
      <c r="F7" s="94"/>
      <c r="G7" s="94"/>
      <c r="H7" s="94"/>
      <c r="I7" s="94"/>
      <c r="J7" s="94"/>
      <c r="K7" s="94"/>
      <c r="L7" s="94"/>
      <c r="M7" s="94"/>
      <c r="N7" s="95"/>
    </row>
    <row r="8" spans="2:23" ht="18" customHeight="1">
      <c r="B8" s="414" t="s">
        <v>47</v>
      </c>
      <c r="C8" s="415"/>
      <c r="D8" s="150"/>
      <c r="E8" s="89"/>
      <c r="F8" s="89"/>
      <c r="G8" s="89"/>
      <c r="H8" s="89"/>
      <c r="I8" s="89"/>
      <c r="J8" s="89"/>
      <c r="K8" s="89"/>
      <c r="L8" s="89"/>
      <c r="M8" s="89"/>
      <c r="N8" s="90"/>
    </row>
    <row r="9" spans="2:23">
      <c r="B9" s="405" t="s">
        <v>49</v>
      </c>
      <c r="C9" s="406"/>
      <c r="D9" s="151"/>
      <c r="N9" s="91"/>
    </row>
    <row r="10" spans="2:23">
      <c r="B10" s="405" t="s">
        <v>51</v>
      </c>
      <c r="C10" s="406"/>
      <c r="D10" s="151"/>
      <c r="N10" s="91"/>
    </row>
    <row r="11" spans="2:23">
      <c r="B11" s="405" t="s">
        <v>53</v>
      </c>
      <c r="C11" s="406"/>
      <c r="D11" s="151"/>
      <c r="N11" s="91"/>
    </row>
    <row r="12" spans="2:23">
      <c r="B12" s="407" t="s">
        <v>55</v>
      </c>
      <c r="C12" s="408"/>
      <c r="D12" s="152"/>
      <c r="E12" s="92"/>
      <c r="F12" s="92"/>
      <c r="G12" s="92"/>
      <c r="H12" s="92"/>
      <c r="I12" s="92"/>
      <c r="J12" s="92"/>
      <c r="K12" s="92"/>
      <c r="L12" s="92"/>
      <c r="M12" s="92"/>
      <c r="N12" s="93"/>
    </row>
    <row r="13" spans="2:23">
      <c r="B13" s="112"/>
      <c r="C13" s="112"/>
    </row>
    <row r="14" spans="2:23" s="117" customFormat="1" ht="18.5">
      <c r="B14" s="118" t="s">
        <v>34</v>
      </c>
      <c r="C14" s="119"/>
      <c r="D14" s="143" t="s">
        <v>35</v>
      </c>
      <c r="E14" s="123">
        <v>45717</v>
      </c>
      <c r="F14" s="124" t="s">
        <v>56</v>
      </c>
      <c r="G14" s="127" t="s">
        <v>57</v>
      </c>
    </row>
    <row r="15" spans="2:23">
      <c r="B15" s="409" t="s">
        <v>60</v>
      </c>
      <c r="C15" s="410"/>
      <c r="D15" s="94"/>
      <c r="E15" s="136"/>
      <c r="F15" s="133"/>
      <c r="G15" s="134"/>
      <c r="H15" s="117"/>
      <c r="I15" s="117"/>
      <c r="J15" s="117"/>
      <c r="K15" s="117"/>
      <c r="L15" s="117"/>
      <c r="M15" s="117"/>
      <c r="N15" s="117"/>
      <c r="O15" s="117"/>
    </row>
    <row r="16" spans="2:23" ht="18.5">
      <c r="B16" s="137" t="s">
        <v>63</v>
      </c>
      <c r="C16" s="138"/>
      <c r="D16" s="89"/>
      <c r="E16" s="147"/>
      <c r="F16" s="139" t="e">
        <f>E16/E17-1</f>
        <v>#DIV/0!</v>
      </c>
      <c r="G16" s="140" t="e">
        <f>E16/E18-1</f>
        <v>#DIV/0!</v>
      </c>
      <c r="H16" s="117"/>
      <c r="I16" s="117"/>
      <c r="J16" s="117"/>
      <c r="K16" s="117"/>
      <c r="L16" s="117"/>
      <c r="M16" s="117"/>
      <c r="N16" s="117"/>
      <c r="O16" s="117"/>
    </row>
    <row r="17" spans="2:15" ht="18.5">
      <c r="B17" s="102" t="s">
        <v>66</v>
      </c>
      <c r="C17" s="116"/>
      <c r="E17" s="148"/>
      <c r="F17" s="55"/>
      <c r="G17" s="129"/>
      <c r="H17" s="117"/>
      <c r="I17" s="117"/>
      <c r="J17" s="117"/>
      <c r="K17" s="117"/>
      <c r="L17" s="117"/>
      <c r="M17" s="117"/>
      <c r="N17" s="117"/>
      <c r="O17" s="117"/>
    </row>
    <row r="18" spans="2:15" ht="18.5">
      <c r="B18" s="102" t="s">
        <v>57</v>
      </c>
      <c r="C18" s="116"/>
      <c r="E18" s="148"/>
      <c r="F18" s="55"/>
      <c r="G18" s="129"/>
      <c r="H18" s="117"/>
      <c r="I18" s="117"/>
      <c r="J18" s="117"/>
      <c r="K18" s="117"/>
      <c r="L18" s="117"/>
      <c r="M18" s="117"/>
      <c r="N18" s="117"/>
      <c r="O18" s="117"/>
    </row>
    <row r="19" spans="2:15">
      <c r="B19" s="409" t="s">
        <v>70</v>
      </c>
      <c r="C19" s="410"/>
      <c r="D19" s="94"/>
      <c r="E19" s="136"/>
      <c r="F19" s="133"/>
      <c r="G19" s="134"/>
      <c r="H19" s="117"/>
      <c r="I19" s="117"/>
      <c r="J19" s="117"/>
      <c r="K19" s="117"/>
      <c r="L19" s="117"/>
      <c r="M19" s="117"/>
      <c r="N19" s="117"/>
      <c r="O19" s="117"/>
    </row>
    <row r="20" spans="2:15" ht="18.5">
      <c r="B20" s="102" t="s">
        <v>63</v>
      </c>
      <c r="C20" s="116"/>
      <c r="E20" s="148"/>
      <c r="F20" s="139" t="e">
        <f>E20/E21-1</f>
        <v>#DIV/0!</v>
      </c>
      <c r="G20" s="140" t="e">
        <f>E20/E22-1</f>
        <v>#DIV/0!</v>
      </c>
      <c r="H20" s="117"/>
      <c r="I20" s="117"/>
      <c r="J20" s="117"/>
      <c r="K20" s="117"/>
      <c r="L20" s="117"/>
      <c r="M20" s="117"/>
      <c r="N20" s="117"/>
      <c r="O20" s="117"/>
    </row>
    <row r="21" spans="2:15" ht="18.5">
      <c r="B21" s="102" t="s">
        <v>66</v>
      </c>
      <c r="C21" s="116"/>
      <c r="E21" s="148"/>
      <c r="F21" s="55"/>
      <c r="G21" s="129"/>
      <c r="H21" s="117"/>
      <c r="I21" s="117"/>
      <c r="J21" s="117"/>
      <c r="K21" s="117"/>
      <c r="L21" s="117"/>
      <c r="M21" s="117"/>
      <c r="N21" s="117"/>
      <c r="O21" s="117"/>
    </row>
    <row r="22" spans="2:15" ht="18.5">
      <c r="B22" s="102" t="s">
        <v>57</v>
      </c>
      <c r="C22" s="116"/>
      <c r="E22" s="148"/>
      <c r="F22" s="55"/>
      <c r="G22" s="129"/>
      <c r="H22" s="117"/>
      <c r="I22" s="117"/>
      <c r="J22" s="117"/>
      <c r="K22" s="117"/>
      <c r="L22" s="117"/>
      <c r="M22" s="117"/>
      <c r="N22" s="117"/>
      <c r="O22" s="117"/>
    </row>
    <row r="23" spans="2:15">
      <c r="B23" s="409" t="s">
        <v>74</v>
      </c>
      <c r="C23" s="410"/>
      <c r="D23" s="94"/>
      <c r="E23" s="136"/>
      <c r="F23" s="133"/>
      <c r="G23" s="134"/>
      <c r="H23" s="117"/>
      <c r="I23" s="117"/>
      <c r="J23" s="117"/>
      <c r="K23" s="117"/>
      <c r="L23" s="117"/>
      <c r="M23" s="117"/>
      <c r="N23" s="117"/>
      <c r="O23" s="117"/>
    </row>
    <row r="24" spans="2:15" ht="18.5">
      <c r="B24" s="102" t="s">
        <v>63</v>
      </c>
      <c r="C24" s="116"/>
      <c r="E24" s="148"/>
      <c r="F24" s="139" t="e">
        <f>E24/E25-1</f>
        <v>#DIV/0!</v>
      </c>
      <c r="G24" s="140" t="e">
        <f>E24/E26-1</f>
        <v>#DIV/0!</v>
      </c>
      <c r="H24" s="117"/>
      <c r="I24" s="117"/>
      <c r="J24" s="117"/>
      <c r="K24" s="117"/>
      <c r="L24" s="117"/>
      <c r="M24" s="117"/>
      <c r="N24" s="117"/>
      <c r="O24" s="117"/>
    </row>
    <row r="25" spans="2:15" ht="18.5">
      <c r="B25" s="102" t="s">
        <v>66</v>
      </c>
      <c r="C25" s="116"/>
      <c r="E25" s="148"/>
      <c r="F25" s="55"/>
      <c r="G25" s="129"/>
      <c r="H25" s="117"/>
      <c r="I25" s="117"/>
      <c r="J25" s="117"/>
      <c r="K25" s="117"/>
      <c r="L25" s="117"/>
      <c r="M25" s="117"/>
      <c r="N25" s="117"/>
      <c r="O25" s="117"/>
    </row>
    <row r="26" spans="2:15" ht="18.5">
      <c r="B26" s="102" t="s">
        <v>57</v>
      </c>
      <c r="C26" s="116"/>
      <c r="E26" s="148"/>
      <c r="F26" s="55"/>
      <c r="G26" s="129"/>
      <c r="H26" s="117"/>
      <c r="I26" s="117"/>
      <c r="J26" s="117"/>
      <c r="K26" s="117"/>
      <c r="L26" s="117"/>
      <c r="M26" s="117"/>
      <c r="N26" s="117"/>
      <c r="O26" s="117"/>
    </row>
    <row r="27" spans="2:15">
      <c r="B27" s="409" t="s">
        <v>76</v>
      </c>
      <c r="C27" s="410"/>
      <c r="D27" s="94"/>
      <c r="E27" s="136"/>
      <c r="F27" s="133"/>
      <c r="G27" s="134"/>
      <c r="H27" s="117"/>
      <c r="I27" s="117"/>
      <c r="J27" s="117"/>
      <c r="K27" s="117"/>
      <c r="L27" s="117"/>
      <c r="M27" s="117"/>
      <c r="N27" s="117"/>
      <c r="O27" s="117"/>
    </row>
    <row r="28" spans="2:15" ht="18.5">
      <c r="B28" s="102" t="s">
        <v>63</v>
      </c>
      <c r="C28" s="116"/>
      <c r="E28" s="148"/>
      <c r="F28" s="139" t="e">
        <f>E28/E29-1</f>
        <v>#DIV/0!</v>
      </c>
      <c r="G28" s="140" t="e">
        <f>E28/E30-1</f>
        <v>#DIV/0!</v>
      </c>
      <c r="H28" s="117"/>
      <c r="I28" s="117"/>
      <c r="J28" s="117"/>
      <c r="K28" s="117"/>
      <c r="L28" s="117"/>
      <c r="M28" s="117"/>
      <c r="N28" s="117"/>
      <c r="O28" s="117"/>
    </row>
    <row r="29" spans="2:15" ht="18.5">
      <c r="B29" s="102" t="s">
        <v>66</v>
      </c>
      <c r="C29" s="116"/>
      <c r="E29" s="148"/>
      <c r="F29" s="55"/>
      <c r="G29" s="129"/>
      <c r="H29" s="117"/>
      <c r="I29" s="117"/>
      <c r="J29" s="117"/>
      <c r="K29" s="117"/>
      <c r="L29" s="117"/>
      <c r="M29" s="117"/>
      <c r="N29" s="117"/>
      <c r="O29" s="117"/>
    </row>
    <row r="30" spans="2:15" ht="18.5">
      <c r="B30" s="103" t="s">
        <v>57</v>
      </c>
      <c r="C30" s="105"/>
      <c r="D30" s="92"/>
      <c r="E30" s="149"/>
      <c r="F30" s="130"/>
      <c r="G30" s="131"/>
      <c r="H30" s="117"/>
      <c r="I30" s="117"/>
      <c r="J30" s="117"/>
      <c r="K30" s="117"/>
      <c r="L30" s="117"/>
      <c r="M30" s="117"/>
      <c r="N30" s="117"/>
      <c r="O30" s="117"/>
    </row>
    <row r="31" spans="2:15" ht="18.5">
      <c r="B31" s="1"/>
      <c r="C31" s="1"/>
    </row>
    <row r="32" spans="2:15" ht="18.5">
      <c r="B32" s="1" t="s">
        <v>36</v>
      </c>
      <c r="C32" s="1"/>
      <c r="E32" s="444" t="s">
        <v>1495</v>
      </c>
      <c r="F32" s="444"/>
      <c r="G32" s="444" t="s">
        <v>1496</v>
      </c>
      <c r="H32" s="444"/>
      <c r="I32" s="444" t="s">
        <v>1497</v>
      </c>
      <c r="J32" s="444"/>
      <c r="K32" s="30" t="s">
        <v>79</v>
      </c>
    </row>
    <row r="33" spans="1:22" s="30" customFormat="1">
      <c r="B33" s="100" t="s">
        <v>37</v>
      </c>
      <c r="C33" s="101"/>
      <c r="D33" s="57"/>
      <c r="E33" s="69">
        <v>44593</v>
      </c>
      <c r="F33" s="69">
        <v>45717</v>
      </c>
      <c r="G33" s="69">
        <v>45047</v>
      </c>
      <c r="H33" s="69">
        <v>45717</v>
      </c>
      <c r="I33" s="69">
        <v>45323</v>
      </c>
      <c r="J33" s="69">
        <v>45717</v>
      </c>
      <c r="K33" s="88">
        <v>45717</v>
      </c>
      <c r="L33" s="28" t="s">
        <v>81</v>
      </c>
      <c r="M33" s="28" t="s">
        <v>1498</v>
      </c>
      <c r="N33" s="37" t="s">
        <v>80</v>
      </c>
      <c r="O33"/>
    </row>
    <row r="34" spans="1:22">
      <c r="B34" s="102" t="s">
        <v>27</v>
      </c>
      <c r="C34" s="91"/>
      <c r="E34" s="40" t="e">
        <f t="shared" ref="E34:E39" si="0">AVERAGEIFS(E$43:E$258,$B$43:$B$258,$B34,$T$43:$T$258,"Yes")</f>
        <v>#DIV/0!</v>
      </c>
      <c r="F34" s="40" t="e">
        <f t="shared" ref="F34:F39" si="1">AVERAGEIFS(M$43:M$258,$B$43:$B$258,$B34,$T$43:$T$258,"Yes")</f>
        <v>#DIV/0!</v>
      </c>
      <c r="G34" s="40" t="e">
        <f t="shared" ref="G34:G39" si="2">AVERAGEIFS(I$43:I$258,$B$43:$B$258,$B34,$R$43:$R$258,"Yes")</f>
        <v>#DIV/0!</v>
      </c>
      <c r="H34" s="40" t="e">
        <f t="shared" ref="H34:H39" si="3">AVERAGEIFS(M$43:M$258,$B$43:$B$258,$B34,$R$43:$R$258,"Yes")</f>
        <v>#DIV/0!</v>
      </c>
      <c r="I34" s="40" t="e">
        <f t="shared" ref="I34:J39" si="4">AVERAGEIFS(L$43:L$258,$B$43:$B$258,$B34,$P$43:$P$258,"Yes")</f>
        <v>#DIV/0!</v>
      </c>
      <c r="J34" s="40" t="e">
        <f t="shared" si="4"/>
        <v>#DIV/0!</v>
      </c>
      <c r="K34" s="40" t="e">
        <f t="shared" ref="K34:K39" si="5">AVERAGEIFS(M$43:M$258,$B$43:$B$258,$B34)</f>
        <v>#DIV/0!</v>
      </c>
      <c r="L34" s="48" t="e">
        <f>J34/I34-1</f>
        <v>#DIV/0!</v>
      </c>
      <c r="M34" s="48" t="e">
        <f>H34/G34-1</f>
        <v>#DIV/0!</v>
      </c>
      <c r="N34" s="109" t="e">
        <f>F34/E34-1</f>
        <v>#DIV/0!</v>
      </c>
    </row>
    <row r="35" spans="1:22">
      <c r="B35" s="102" t="s">
        <v>86</v>
      </c>
      <c r="C35" s="91"/>
      <c r="E35" s="40" t="e">
        <f t="shared" si="0"/>
        <v>#DIV/0!</v>
      </c>
      <c r="F35" s="40" t="e">
        <f t="shared" si="1"/>
        <v>#DIV/0!</v>
      </c>
      <c r="G35" s="40" t="e">
        <f t="shared" si="2"/>
        <v>#DIV/0!</v>
      </c>
      <c r="H35" s="40" t="e">
        <f t="shared" si="3"/>
        <v>#DIV/0!</v>
      </c>
      <c r="I35" s="40" t="e">
        <f t="shared" si="4"/>
        <v>#DIV/0!</v>
      </c>
      <c r="J35" s="40" t="e">
        <f t="shared" si="4"/>
        <v>#DIV/0!</v>
      </c>
      <c r="K35" s="40" t="e">
        <f t="shared" si="5"/>
        <v>#DIV/0!</v>
      </c>
      <c r="L35" s="48" t="e">
        <f t="shared" ref="L35:L39" si="6">J35/I35-1</f>
        <v>#DIV/0!</v>
      </c>
      <c r="M35" s="48" t="e">
        <f t="shared" ref="M35:M39" si="7">H35/G35-1</f>
        <v>#DIV/0!</v>
      </c>
      <c r="N35" s="109" t="e">
        <f t="shared" ref="N35:N39" si="8">F35/E35-1</f>
        <v>#DIV/0!</v>
      </c>
    </row>
    <row r="36" spans="1:22">
      <c r="B36" s="102" t="s">
        <v>29</v>
      </c>
      <c r="C36" s="91"/>
      <c r="E36" s="40" t="e">
        <f t="shared" si="0"/>
        <v>#DIV/0!</v>
      </c>
      <c r="F36" s="40" t="e">
        <f t="shared" si="1"/>
        <v>#DIV/0!</v>
      </c>
      <c r="G36" s="40" t="e">
        <f t="shared" si="2"/>
        <v>#DIV/0!</v>
      </c>
      <c r="H36" s="40" t="e">
        <f t="shared" si="3"/>
        <v>#DIV/0!</v>
      </c>
      <c r="I36" s="40" t="e">
        <f t="shared" si="4"/>
        <v>#DIV/0!</v>
      </c>
      <c r="J36" s="40" t="e">
        <f t="shared" si="4"/>
        <v>#DIV/0!</v>
      </c>
      <c r="K36" s="40" t="e">
        <f t="shared" si="5"/>
        <v>#DIV/0!</v>
      </c>
      <c r="L36" s="48" t="e">
        <f t="shared" si="6"/>
        <v>#DIV/0!</v>
      </c>
      <c r="M36" s="48" t="e">
        <f t="shared" si="7"/>
        <v>#DIV/0!</v>
      </c>
      <c r="N36" s="109" t="e">
        <f t="shared" si="8"/>
        <v>#DIV/0!</v>
      </c>
    </row>
    <row r="37" spans="1:22">
      <c r="B37" s="102" t="s">
        <v>28</v>
      </c>
      <c r="C37" s="91"/>
      <c r="E37" s="40" t="e">
        <f t="shared" si="0"/>
        <v>#DIV/0!</v>
      </c>
      <c r="F37" s="40" t="e">
        <f t="shared" si="1"/>
        <v>#DIV/0!</v>
      </c>
      <c r="G37" s="40" t="e">
        <f t="shared" si="2"/>
        <v>#DIV/0!</v>
      </c>
      <c r="H37" s="40" t="e">
        <f t="shared" si="3"/>
        <v>#DIV/0!</v>
      </c>
      <c r="I37" s="40" t="e">
        <f t="shared" si="4"/>
        <v>#DIV/0!</v>
      </c>
      <c r="J37" s="40" t="e">
        <f t="shared" si="4"/>
        <v>#DIV/0!</v>
      </c>
      <c r="K37" s="40" t="e">
        <f t="shared" si="5"/>
        <v>#DIV/0!</v>
      </c>
      <c r="L37" s="48" t="e">
        <f t="shared" si="6"/>
        <v>#DIV/0!</v>
      </c>
      <c r="M37" s="48" t="e">
        <f t="shared" si="7"/>
        <v>#DIV/0!</v>
      </c>
      <c r="N37" s="109" t="e">
        <f t="shared" si="8"/>
        <v>#DIV/0!</v>
      </c>
    </row>
    <row r="38" spans="1:22">
      <c r="B38" s="102" t="s">
        <v>26</v>
      </c>
      <c r="C38" s="91"/>
      <c r="E38" s="40" t="e">
        <f t="shared" si="0"/>
        <v>#DIV/0!</v>
      </c>
      <c r="F38" s="40" t="e">
        <f t="shared" si="1"/>
        <v>#DIV/0!</v>
      </c>
      <c r="G38" s="40" t="e">
        <f t="shared" si="2"/>
        <v>#DIV/0!</v>
      </c>
      <c r="H38" s="40" t="e">
        <f t="shared" si="3"/>
        <v>#DIV/0!</v>
      </c>
      <c r="I38" s="40" t="e">
        <f t="shared" si="4"/>
        <v>#DIV/0!</v>
      </c>
      <c r="J38" s="40" t="e">
        <f t="shared" si="4"/>
        <v>#DIV/0!</v>
      </c>
      <c r="K38" s="40" t="e">
        <f t="shared" si="5"/>
        <v>#DIV/0!</v>
      </c>
      <c r="L38" s="48" t="e">
        <f t="shared" si="6"/>
        <v>#DIV/0!</v>
      </c>
      <c r="M38" s="48" t="e">
        <f t="shared" si="7"/>
        <v>#DIV/0!</v>
      </c>
      <c r="N38" s="109" t="e">
        <f t="shared" si="8"/>
        <v>#DIV/0!</v>
      </c>
    </row>
    <row r="39" spans="1:22" ht="18.5">
      <c r="B39" s="103"/>
      <c r="C39" s="105"/>
      <c r="D39" s="42"/>
      <c r="E39" s="43" t="e">
        <f t="shared" si="0"/>
        <v>#DIV/0!</v>
      </c>
      <c r="F39" s="43" t="e">
        <f t="shared" si="1"/>
        <v>#DIV/0!</v>
      </c>
      <c r="G39" s="43" t="e">
        <f t="shared" si="2"/>
        <v>#DIV/0!</v>
      </c>
      <c r="H39" s="43" t="e">
        <f t="shared" si="3"/>
        <v>#DIV/0!</v>
      </c>
      <c r="I39" s="43" t="e">
        <f t="shared" si="4"/>
        <v>#DIV/0!</v>
      </c>
      <c r="J39" s="43" t="e">
        <f t="shared" si="4"/>
        <v>#DIV/0!</v>
      </c>
      <c r="K39" s="43" t="e">
        <f t="shared" si="5"/>
        <v>#DIV/0!</v>
      </c>
      <c r="L39" s="51" t="e">
        <f t="shared" si="6"/>
        <v>#DIV/0!</v>
      </c>
      <c r="M39" s="51" t="e">
        <f t="shared" si="7"/>
        <v>#DIV/0!</v>
      </c>
      <c r="N39" s="110" t="e">
        <f t="shared" si="8"/>
        <v>#DIV/0!</v>
      </c>
    </row>
    <row r="40" spans="1:22">
      <c r="B40" s="2"/>
      <c r="C40" s="2"/>
    </row>
    <row r="41" spans="1:22">
      <c r="P41" s="416" t="s">
        <v>81</v>
      </c>
      <c r="Q41" s="416"/>
      <c r="R41" s="416" t="s">
        <v>1498</v>
      </c>
      <c r="S41" s="416"/>
      <c r="T41" s="416" t="s">
        <v>80</v>
      </c>
      <c r="U41" s="416"/>
    </row>
    <row r="42" spans="1:22" s="30" customFormat="1">
      <c r="A42" s="82" t="s">
        <v>32</v>
      </c>
      <c r="B42" s="82" t="s">
        <v>90</v>
      </c>
      <c r="C42" s="82" t="s">
        <v>91</v>
      </c>
      <c r="D42" s="82" t="s">
        <v>92</v>
      </c>
      <c r="E42" s="3">
        <v>44593</v>
      </c>
      <c r="F42" s="3">
        <v>44774</v>
      </c>
      <c r="G42" s="3">
        <v>44835</v>
      </c>
      <c r="H42" s="3">
        <v>44896</v>
      </c>
      <c r="I42" s="3">
        <v>45047</v>
      </c>
      <c r="J42" s="3">
        <v>45170</v>
      </c>
      <c r="K42" s="3">
        <v>45200</v>
      </c>
      <c r="L42" s="3">
        <v>45323</v>
      </c>
      <c r="M42" s="153">
        <v>45717</v>
      </c>
      <c r="N42" s="3" t="s">
        <v>93</v>
      </c>
      <c r="O42" s="60" t="s">
        <v>94</v>
      </c>
      <c r="P42" s="108" t="s">
        <v>95</v>
      </c>
      <c r="Q42" s="67" t="s">
        <v>96</v>
      </c>
      <c r="R42" s="108" t="s">
        <v>95</v>
      </c>
      <c r="S42" s="67" t="s">
        <v>96</v>
      </c>
      <c r="T42" s="108" t="s">
        <v>95</v>
      </c>
      <c r="U42" s="63" t="s">
        <v>96</v>
      </c>
      <c r="V42" s="59" t="s">
        <v>89</v>
      </c>
    </row>
    <row r="43" spans="1:22" ht="14.5" customHeight="1">
      <c r="A43" s="66" t="s">
        <v>20</v>
      </c>
      <c r="B43" s="66" t="s">
        <v>29</v>
      </c>
      <c r="C43" s="66"/>
      <c r="D43" s="71" t="s">
        <v>419</v>
      </c>
      <c r="E43" s="80"/>
      <c r="F43" s="17"/>
      <c r="G43" s="17"/>
      <c r="H43" s="18"/>
      <c r="I43" s="18"/>
      <c r="J43" s="18"/>
      <c r="K43" s="15"/>
      <c r="L43" s="4">
        <v>5.75</v>
      </c>
      <c r="M43" s="4"/>
      <c r="N43" s="4" t="str">
        <f>IF(COUNTA(M43)=1,"Yes","No")</f>
        <v>No</v>
      </c>
      <c r="O43" s="15" t="str">
        <f>IF(AND(P43="No",N43="Yes"),"Yes","No")</f>
        <v>No</v>
      </c>
      <c r="P43" s="65" t="str">
        <f>IF(COUNTA(L43:M43)=2,"Yes","No")</f>
        <v>No</v>
      </c>
      <c r="Q43" s="68" t="str">
        <f>IF(P43="Yes",M43/L43-1,"N/A")</f>
        <v>N/A</v>
      </c>
      <c r="R43" s="65" t="str">
        <f>IF(COUNTA(I43:M43)=5,"Yes","No")</f>
        <v>No</v>
      </c>
      <c r="S43" s="68" t="str">
        <f>IF(R43="Yes",M43/I43-1,"N/A")</f>
        <v>N/A</v>
      </c>
      <c r="T43" s="65" t="str">
        <f>IF(COUNTA(E43:M43)=9,"Yes","No")</f>
        <v>No</v>
      </c>
      <c r="U43" s="68" t="str">
        <f>IF(T43="Yes",M43/E43-1,"N/A")</f>
        <v>N/A</v>
      </c>
      <c r="V43" s="72"/>
    </row>
    <row r="44" spans="1:22">
      <c r="A44" s="66" t="s">
        <v>20</v>
      </c>
      <c r="B44" s="66" t="s">
        <v>29</v>
      </c>
      <c r="C44" s="66"/>
      <c r="D44" s="71" t="s">
        <v>3874</v>
      </c>
      <c r="E44" s="80"/>
      <c r="F44" s="17"/>
      <c r="G44" s="17"/>
      <c r="H44" s="17"/>
      <c r="I44" s="18"/>
      <c r="J44" s="18"/>
      <c r="K44" s="15"/>
      <c r="L44" s="4"/>
      <c r="M44" s="4"/>
      <c r="N44" s="4" t="str">
        <f t="shared" ref="N44:N107" si="9">IF(COUNTA(M44)=1,"Yes","No")</f>
        <v>No</v>
      </c>
      <c r="O44" s="15" t="str">
        <f t="shared" ref="O44:O107" si="10">IF(AND(P44="No",N44="Yes"),"Yes","No")</f>
        <v>No</v>
      </c>
      <c r="P44" s="65" t="str">
        <f t="shared" ref="P44:P107" si="11">IF(COUNTA(L44:M44)=2,"Yes","No")</f>
        <v>No</v>
      </c>
      <c r="Q44" s="68" t="str">
        <f t="shared" ref="Q44:Q107" si="12">IF(P44="Yes",M44/L44-1,"N/A")</f>
        <v>N/A</v>
      </c>
      <c r="R44" s="65" t="str">
        <f t="shared" ref="R44:R107" si="13">IF(COUNTA(I44:M44)=5,"Yes","No")</f>
        <v>No</v>
      </c>
      <c r="S44" s="68" t="str">
        <f t="shared" ref="S44:S107" si="14">IF(R44="Yes",M44/I44-1,"N/A")</f>
        <v>N/A</v>
      </c>
      <c r="T44" s="65" t="str">
        <f t="shared" ref="T44:T107" si="15">IF(COUNTA(E44:M44)=9,"Yes","No")</f>
        <v>No</v>
      </c>
      <c r="U44" s="68" t="str">
        <f t="shared" ref="U44:U107" si="16">IF(T44="Yes",M44/E44-1,"N/A")</f>
        <v>N/A</v>
      </c>
      <c r="V44" s="72"/>
    </row>
    <row r="45" spans="1:22">
      <c r="A45" s="66" t="s">
        <v>20</v>
      </c>
      <c r="B45" s="66" t="s">
        <v>29</v>
      </c>
      <c r="C45" s="66"/>
      <c r="D45" s="71" t="s">
        <v>3875</v>
      </c>
      <c r="E45" s="80"/>
      <c r="F45" s="17"/>
      <c r="G45" s="17"/>
      <c r="H45" s="17"/>
      <c r="I45" s="18"/>
      <c r="J45" s="18"/>
      <c r="K45" s="15"/>
      <c r="L45" s="4">
        <v>8.5</v>
      </c>
      <c r="M45" s="4"/>
      <c r="N45" s="4" t="str">
        <f t="shared" si="9"/>
        <v>No</v>
      </c>
      <c r="O45" s="15" t="str">
        <f t="shared" si="10"/>
        <v>No</v>
      </c>
      <c r="P45" s="65" t="str">
        <f t="shared" si="11"/>
        <v>No</v>
      </c>
      <c r="Q45" s="68" t="str">
        <f t="shared" si="12"/>
        <v>N/A</v>
      </c>
      <c r="R45" s="65" t="str">
        <f t="shared" si="13"/>
        <v>No</v>
      </c>
      <c r="S45" s="68" t="str">
        <f t="shared" si="14"/>
        <v>N/A</v>
      </c>
      <c r="T45" s="65" t="str">
        <f t="shared" si="15"/>
        <v>No</v>
      </c>
      <c r="U45" s="68" t="str">
        <f t="shared" si="16"/>
        <v>N/A</v>
      </c>
      <c r="V45" s="72"/>
    </row>
    <row r="46" spans="1:22">
      <c r="A46" s="66" t="s">
        <v>20</v>
      </c>
      <c r="B46" s="66" t="s">
        <v>29</v>
      </c>
      <c r="C46" s="66"/>
      <c r="D46" s="71" t="s">
        <v>3876</v>
      </c>
      <c r="E46" s="80"/>
      <c r="F46" s="17"/>
      <c r="G46" s="17"/>
      <c r="H46" s="18"/>
      <c r="I46" s="18"/>
      <c r="J46" s="18"/>
      <c r="K46" s="15"/>
      <c r="L46" s="4">
        <v>5.75</v>
      </c>
      <c r="M46" s="4"/>
      <c r="N46" s="4" t="str">
        <f t="shared" si="9"/>
        <v>No</v>
      </c>
      <c r="O46" s="15" t="str">
        <f t="shared" si="10"/>
        <v>No</v>
      </c>
      <c r="P46" s="65" t="str">
        <f t="shared" si="11"/>
        <v>No</v>
      </c>
      <c r="Q46" s="68" t="str">
        <f t="shared" si="12"/>
        <v>N/A</v>
      </c>
      <c r="R46" s="65" t="str">
        <f t="shared" si="13"/>
        <v>No</v>
      </c>
      <c r="S46" s="68" t="str">
        <f t="shared" si="14"/>
        <v>N/A</v>
      </c>
      <c r="T46" s="65" t="str">
        <f t="shared" si="15"/>
        <v>No</v>
      </c>
      <c r="U46" s="68" t="str">
        <f t="shared" si="16"/>
        <v>N/A</v>
      </c>
      <c r="V46" s="72"/>
    </row>
    <row r="47" spans="1:22">
      <c r="A47" s="66" t="s">
        <v>20</v>
      </c>
      <c r="B47" s="66" t="s">
        <v>29</v>
      </c>
      <c r="C47" s="66"/>
      <c r="D47" s="71" t="s">
        <v>3877</v>
      </c>
      <c r="E47" s="80"/>
      <c r="F47" s="17"/>
      <c r="G47" s="18"/>
      <c r="H47" s="18"/>
      <c r="I47" s="18"/>
      <c r="J47" s="18"/>
      <c r="K47" s="15"/>
      <c r="L47" s="4"/>
      <c r="M47" s="4"/>
      <c r="N47" s="4" t="str">
        <f t="shared" si="9"/>
        <v>No</v>
      </c>
      <c r="O47" s="15" t="str">
        <f t="shared" si="10"/>
        <v>No</v>
      </c>
      <c r="P47" s="65" t="str">
        <f t="shared" si="11"/>
        <v>No</v>
      </c>
      <c r="Q47" s="68" t="str">
        <f t="shared" si="12"/>
        <v>N/A</v>
      </c>
      <c r="R47" s="65" t="str">
        <f t="shared" si="13"/>
        <v>No</v>
      </c>
      <c r="S47" s="68" t="str">
        <f t="shared" si="14"/>
        <v>N/A</v>
      </c>
      <c r="T47" s="65" t="str">
        <f t="shared" si="15"/>
        <v>No</v>
      </c>
      <c r="U47" s="68" t="str">
        <f t="shared" si="16"/>
        <v>N/A</v>
      </c>
      <c r="V47" s="72"/>
    </row>
    <row r="48" spans="1:22">
      <c r="A48" s="66" t="s">
        <v>20</v>
      </c>
      <c r="B48" s="66" t="s">
        <v>29</v>
      </c>
      <c r="C48" s="66"/>
      <c r="D48" s="71" t="s">
        <v>3879</v>
      </c>
      <c r="E48" s="80"/>
      <c r="F48" s="17"/>
      <c r="G48" s="18"/>
      <c r="H48" s="18"/>
      <c r="I48" s="18"/>
      <c r="J48" s="18"/>
      <c r="K48" s="15"/>
      <c r="L48" s="4">
        <v>5.95</v>
      </c>
      <c r="M48" s="4"/>
      <c r="N48" s="4" t="str">
        <f t="shared" si="9"/>
        <v>No</v>
      </c>
      <c r="O48" s="15" t="str">
        <f t="shared" si="10"/>
        <v>No</v>
      </c>
      <c r="P48" s="65" t="str">
        <f t="shared" si="11"/>
        <v>No</v>
      </c>
      <c r="Q48" s="68" t="str">
        <f t="shared" si="12"/>
        <v>N/A</v>
      </c>
      <c r="R48" s="65" t="str">
        <f t="shared" si="13"/>
        <v>No</v>
      </c>
      <c r="S48" s="68" t="str">
        <f t="shared" si="14"/>
        <v>N/A</v>
      </c>
      <c r="T48" s="65" t="str">
        <f t="shared" si="15"/>
        <v>No</v>
      </c>
      <c r="U48" s="68" t="str">
        <f t="shared" si="16"/>
        <v>N/A</v>
      </c>
      <c r="V48" s="72"/>
    </row>
    <row r="49" spans="1:22">
      <c r="A49" s="66" t="s">
        <v>20</v>
      </c>
      <c r="B49" s="66" t="s">
        <v>29</v>
      </c>
      <c r="C49" s="66"/>
      <c r="D49" s="71" t="s">
        <v>3881</v>
      </c>
      <c r="E49" s="80"/>
      <c r="F49" s="17"/>
      <c r="G49" s="17"/>
      <c r="H49" s="18"/>
      <c r="I49" s="18"/>
      <c r="J49" s="18"/>
      <c r="K49" s="15"/>
      <c r="L49" s="4">
        <v>8.5</v>
      </c>
      <c r="M49" s="4"/>
      <c r="N49" s="4" t="str">
        <f t="shared" si="9"/>
        <v>No</v>
      </c>
      <c r="O49" s="15" t="str">
        <f t="shared" si="10"/>
        <v>No</v>
      </c>
      <c r="P49" s="65" t="str">
        <f t="shared" si="11"/>
        <v>No</v>
      </c>
      <c r="Q49" s="68" t="str">
        <f t="shared" si="12"/>
        <v>N/A</v>
      </c>
      <c r="R49" s="65" t="str">
        <f t="shared" si="13"/>
        <v>No</v>
      </c>
      <c r="S49" s="68" t="str">
        <f t="shared" si="14"/>
        <v>N/A</v>
      </c>
      <c r="T49" s="65" t="str">
        <f t="shared" si="15"/>
        <v>No</v>
      </c>
      <c r="U49" s="68" t="str">
        <f t="shared" si="16"/>
        <v>N/A</v>
      </c>
      <c r="V49" s="72"/>
    </row>
    <row r="50" spans="1:22">
      <c r="A50" s="66" t="s">
        <v>20</v>
      </c>
      <c r="B50" s="66" t="s">
        <v>29</v>
      </c>
      <c r="C50" s="66"/>
      <c r="D50" s="71" t="s">
        <v>3883</v>
      </c>
      <c r="E50" s="80"/>
      <c r="F50" s="17"/>
      <c r="G50" s="17"/>
      <c r="H50" s="18"/>
      <c r="I50" s="18"/>
      <c r="J50" s="18"/>
      <c r="K50" s="15"/>
      <c r="L50" s="4">
        <v>5.95</v>
      </c>
      <c r="M50" s="4"/>
      <c r="N50" s="4" t="str">
        <f t="shared" si="9"/>
        <v>No</v>
      </c>
      <c r="O50" s="15" t="str">
        <f t="shared" si="10"/>
        <v>No</v>
      </c>
      <c r="P50" s="65" t="str">
        <f t="shared" si="11"/>
        <v>No</v>
      </c>
      <c r="Q50" s="68" t="str">
        <f t="shared" si="12"/>
        <v>N/A</v>
      </c>
      <c r="R50" s="65" t="str">
        <f t="shared" si="13"/>
        <v>No</v>
      </c>
      <c r="S50" s="68" t="str">
        <f t="shared" si="14"/>
        <v>N/A</v>
      </c>
      <c r="T50" s="65" t="str">
        <f t="shared" si="15"/>
        <v>No</v>
      </c>
      <c r="U50" s="68" t="str">
        <f t="shared" si="16"/>
        <v>N/A</v>
      </c>
      <c r="V50" s="72"/>
    </row>
    <row r="51" spans="1:22">
      <c r="A51" s="66" t="s">
        <v>20</v>
      </c>
      <c r="B51" s="66" t="s">
        <v>29</v>
      </c>
      <c r="C51" s="66"/>
      <c r="D51" s="71" t="s">
        <v>3884</v>
      </c>
      <c r="E51" s="80"/>
      <c r="F51" s="17"/>
      <c r="G51" s="18"/>
      <c r="H51" s="18"/>
      <c r="I51" s="18"/>
      <c r="J51" s="18"/>
      <c r="K51" s="15"/>
      <c r="L51" s="4">
        <v>8.5</v>
      </c>
      <c r="M51" s="4"/>
      <c r="N51" s="4" t="str">
        <f t="shared" si="9"/>
        <v>No</v>
      </c>
      <c r="O51" s="15" t="str">
        <f t="shared" si="10"/>
        <v>No</v>
      </c>
      <c r="P51" s="65" t="str">
        <f t="shared" si="11"/>
        <v>No</v>
      </c>
      <c r="Q51" s="68" t="str">
        <f t="shared" si="12"/>
        <v>N/A</v>
      </c>
      <c r="R51" s="65" t="str">
        <f t="shared" si="13"/>
        <v>No</v>
      </c>
      <c r="S51" s="68" t="str">
        <f t="shared" si="14"/>
        <v>N/A</v>
      </c>
      <c r="T51" s="65" t="str">
        <f t="shared" si="15"/>
        <v>No</v>
      </c>
      <c r="U51" s="68" t="str">
        <f t="shared" si="16"/>
        <v>N/A</v>
      </c>
      <c r="V51" s="72"/>
    </row>
    <row r="52" spans="1:22">
      <c r="A52" s="66" t="s">
        <v>20</v>
      </c>
      <c r="B52" s="66" t="s">
        <v>29</v>
      </c>
      <c r="C52" s="66"/>
      <c r="D52" s="71" t="s">
        <v>3885</v>
      </c>
      <c r="E52" s="80"/>
      <c r="F52" s="17"/>
      <c r="G52" s="18"/>
      <c r="H52" s="18"/>
      <c r="I52" s="18"/>
      <c r="J52" s="18"/>
      <c r="K52" s="15"/>
      <c r="L52" s="4">
        <v>8.5</v>
      </c>
      <c r="M52" s="4"/>
      <c r="N52" s="4" t="str">
        <f t="shared" si="9"/>
        <v>No</v>
      </c>
      <c r="O52" s="15" t="str">
        <f t="shared" si="10"/>
        <v>No</v>
      </c>
      <c r="P52" s="65" t="str">
        <f t="shared" si="11"/>
        <v>No</v>
      </c>
      <c r="Q52" s="68" t="str">
        <f t="shared" si="12"/>
        <v>N/A</v>
      </c>
      <c r="R52" s="65" t="str">
        <f t="shared" si="13"/>
        <v>No</v>
      </c>
      <c r="S52" s="68" t="str">
        <f t="shared" si="14"/>
        <v>N/A</v>
      </c>
      <c r="T52" s="65" t="str">
        <f t="shared" si="15"/>
        <v>No</v>
      </c>
      <c r="U52" s="68" t="str">
        <f t="shared" si="16"/>
        <v>N/A</v>
      </c>
      <c r="V52" s="72"/>
    </row>
    <row r="53" spans="1:22">
      <c r="A53" s="66" t="s">
        <v>20</v>
      </c>
      <c r="B53" s="66" t="s">
        <v>29</v>
      </c>
      <c r="C53" s="66"/>
      <c r="D53" s="71" t="s">
        <v>279</v>
      </c>
      <c r="E53" s="80"/>
      <c r="F53" s="17"/>
      <c r="G53" s="18"/>
      <c r="H53" s="18"/>
      <c r="I53" s="18"/>
      <c r="J53" s="18"/>
      <c r="K53" s="15"/>
      <c r="L53" s="4">
        <v>8.5</v>
      </c>
      <c r="M53" s="4"/>
      <c r="N53" s="4" t="str">
        <f t="shared" si="9"/>
        <v>No</v>
      </c>
      <c r="O53" s="15" t="str">
        <f t="shared" si="10"/>
        <v>No</v>
      </c>
      <c r="P53" s="65" t="str">
        <f t="shared" si="11"/>
        <v>No</v>
      </c>
      <c r="Q53" s="68" t="str">
        <f t="shared" si="12"/>
        <v>N/A</v>
      </c>
      <c r="R53" s="65" t="str">
        <f t="shared" si="13"/>
        <v>No</v>
      </c>
      <c r="S53" s="68" t="str">
        <f t="shared" si="14"/>
        <v>N/A</v>
      </c>
      <c r="T53" s="65" t="str">
        <f t="shared" si="15"/>
        <v>No</v>
      </c>
      <c r="U53" s="68" t="str">
        <f t="shared" si="16"/>
        <v>N/A</v>
      </c>
      <c r="V53" s="72"/>
    </row>
    <row r="54" spans="1:22">
      <c r="A54" s="66" t="s">
        <v>20</v>
      </c>
      <c r="B54" s="66" t="s">
        <v>29</v>
      </c>
      <c r="C54" s="66"/>
      <c r="D54" s="71" t="s">
        <v>3887</v>
      </c>
      <c r="E54" s="80"/>
      <c r="F54" s="17"/>
      <c r="G54" s="17"/>
      <c r="H54" s="18"/>
      <c r="I54" s="18"/>
      <c r="J54" s="18"/>
      <c r="K54" s="15"/>
      <c r="L54" s="4">
        <v>7.95</v>
      </c>
      <c r="M54" s="4"/>
      <c r="N54" s="4" t="str">
        <f t="shared" si="9"/>
        <v>No</v>
      </c>
      <c r="O54" s="15" t="str">
        <f t="shared" si="10"/>
        <v>No</v>
      </c>
      <c r="P54" s="65" t="str">
        <f t="shared" si="11"/>
        <v>No</v>
      </c>
      <c r="Q54" s="68" t="str">
        <f t="shared" si="12"/>
        <v>N/A</v>
      </c>
      <c r="R54" s="65" t="str">
        <f t="shared" si="13"/>
        <v>No</v>
      </c>
      <c r="S54" s="68" t="str">
        <f t="shared" si="14"/>
        <v>N/A</v>
      </c>
      <c r="T54" s="65" t="str">
        <f t="shared" si="15"/>
        <v>No</v>
      </c>
      <c r="U54" s="68" t="str">
        <f t="shared" si="16"/>
        <v>N/A</v>
      </c>
      <c r="V54" s="72"/>
    </row>
    <row r="55" spans="1:22">
      <c r="A55" s="66" t="s">
        <v>20</v>
      </c>
      <c r="B55" s="66" t="s">
        <v>29</v>
      </c>
      <c r="C55" s="66"/>
      <c r="D55" s="71" t="s">
        <v>3892</v>
      </c>
      <c r="E55" s="80"/>
      <c r="F55" s="17"/>
      <c r="G55" s="18"/>
      <c r="H55" s="18"/>
      <c r="I55" s="18"/>
      <c r="J55" s="18"/>
      <c r="K55" s="15"/>
      <c r="L55" s="4">
        <v>7.95</v>
      </c>
      <c r="M55" s="4"/>
      <c r="N55" s="4" t="str">
        <f t="shared" si="9"/>
        <v>No</v>
      </c>
      <c r="O55" s="15" t="str">
        <f t="shared" si="10"/>
        <v>No</v>
      </c>
      <c r="P55" s="65" t="str">
        <f t="shared" si="11"/>
        <v>No</v>
      </c>
      <c r="Q55" s="68" t="str">
        <f t="shared" si="12"/>
        <v>N/A</v>
      </c>
      <c r="R55" s="65" t="str">
        <f t="shared" si="13"/>
        <v>No</v>
      </c>
      <c r="S55" s="68" t="str">
        <f t="shared" si="14"/>
        <v>N/A</v>
      </c>
      <c r="T55" s="65" t="str">
        <f t="shared" si="15"/>
        <v>No</v>
      </c>
      <c r="U55" s="68" t="str">
        <f t="shared" si="16"/>
        <v>N/A</v>
      </c>
      <c r="V55" s="72"/>
    </row>
    <row r="56" spans="1:22">
      <c r="A56" s="66" t="s">
        <v>20</v>
      </c>
      <c r="B56" s="66" t="s">
        <v>29</v>
      </c>
      <c r="C56" s="66"/>
      <c r="D56" s="71" t="s">
        <v>407</v>
      </c>
      <c r="E56" s="80"/>
      <c r="F56" s="17"/>
      <c r="G56" s="18"/>
      <c r="H56" s="18"/>
      <c r="I56" s="18"/>
      <c r="J56" s="18"/>
      <c r="K56" s="15"/>
      <c r="L56" s="4">
        <v>8.5</v>
      </c>
      <c r="M56" s="4"/>
      <c r="N56" s="4" t="str">
        <f t="shared" si="9"/>
        <v>No</v>
      </c>
      <c r="O56" s="15" t="str">
        <f t="shared" si="10"/>
        <v>No</v>
      </c>
      <c r="P56" s="65" t="str">
        <f t="shared" si="11"/>
        <v>No</v>
      </c>
      <c r="Q56" s="68" t="str">
        <f t="shared" si="12"/>
        <v>N/A</v>
      </c>
      <c r="R56" s="65" t="str">
        <f t="shared" si="13"/>
        <v>No</v>
      </c>
      <c r="S56" s="68" t="str">
        <f t="shared" si="14"/>
        <v>N/A</v>
      </c>
      <c r="T56" s="65" t="str">
        <f t="shared" si="15"/>
        <v>No</v>
      </c>
      <c r="U56" s="68" t="str">
        <f t="shared" si="16"/>
        <v>N/A</v>
      </c>
      <c r="V56" s="72"/>
    </row>
    <row r="57" spans="1:22">
      <c r="A57" s="66" t="s">
        <v>20</v>
      </c>
      <c r="B57" s="66" t="s">
        <v>29</v>
      </c>
      <c r="C57" s="66"/>
      <c r="D57" s="71" t="s">
        <v>3895</v>
      </c>
      <c r="E57" s="80"/>
      <c r="F57" s="17"/>
      <c r="G57" s="17"/>
      <c r="H57" s="17"/>
      <c r="I57" s="18"/>
      <c r="J57" s="18"/>
      <c r="K57" s="15"/>
      <c r="L57" s="4"/>
      <c r="M57" s="4"/>
      <c r="N57" s="4" t="str">
        <f t="shared" si="9"/>
        <v>No</v>
      </c>
      <c r="O57" s="15" t="str">
        <f t="shared" si="10"/>
        <v>No</v>
      </c>
      <c r="P57" s="65" t="str">
        <f t="shared" si="11"/>
        <v>No</v>
      </c>
      <c r="Q57" s="68" t="str">
        <f t="shared" si="12"/>
        <v>N/A</v>
      </c>
      <c r="R57" s="65" t="str">
        <f t="shared" si="13"/>
        <v>No</v>
      </c>
      <c r="S57" s="68" t="str">
        <f t="shared" si="14"/>
        <v>N/A</v>
      </c>
      <c r="T57" s="65" t="str">
        <f t="shared" si="15"/>
        <v>No</v>
      </c>
      <c r="U57" s="68" t="str">
        <f t="shared" si="16"/>
        <v>N/A</v>
      </c>
      <c r="V57" s="72"/>
    </row>
    <row r="58" spans="1:22" ht="14.5" customHeight="1">
      <c r="A58" s="66" t="s">
        <v>20</v>
      </c>
      <c r="B58" s="66" t="s">
        <v>28</v>
      </c>
      <c r="C58" s="66"/>
      <c r="D58" s="71" t="s">
        <v>3896</v>
      </c>
      <c r="E58" s="80"/>
      <c r="F58" s="17"/>
      <c r="G58" s="18"/>
      <c r="H58" s="18"/>
      <c r="I58" s="18"/>
      <c r="J58" s="18"/>
      <c r="K58" s="15"/>
      <c r="L58" s="4">
        <v>4.25</v>
      </c>
      <c r="M58" s="4"/>
      <c r="N58" s="4" t="str">
        <f t="shared" si="9"/>
        <v>No</v>
      </c>
      <c r="O58" s="15" t="str">
        <f t="shared" si="10"/>
        <v>No</v>
      </c>
      <c r="P58" s="65" t="str">
        <f t="shared" si="11"/>
        <v>No</v>
      </c>
      <c r="Q58" s="68" t="str">
        <f t="shared" si="12"/>
        <v>N/A</v>
      </c>
      <c r="R58" s="65" t="str">
        <f t="shared" si="13"/>
        <v>No</v>
      </c>
      <c r="S58" s="68" t="str">
        <f t="shared" si="14"/>
        <v>N/A</v>
      </c>
      <c r="T58" s="65" t="str">
        <f t="shared" si="15"/>
        <v>No</v>
      </c>
      <c r="U58" s="68" t="str">
        <f t="shared" si="16"/>
        <v>N/A</v>
      </c>
      <c r="V58" s="72"/>
    </row>
    <row r="59" spans="1:22">
      <c r="A59" s="66" t="s">
        <v>20</v>
      </c>
      <c r="B59" s="66" t="s">
        <v>28</v>
      </c>
      <c r="C59" s="66"/>
      <c r="D59" s="71" t="s">
        <v>3897</v>
      </c>
      <c r="E59" s="80"/>
      <c r="F59" s="17"/>
      <c r="G59" s="18"/>
      <c r="H59" s="18"/>
      <c r="I59" s="18"/>
      <c r="J59" s="18"/>
      <c r="K59" s="15"/>
      <c r="L59" s="4">
        <v>10</v>
      </c>
      <c r="M59" s="4"/>
      <c r="N59" s="4" t="str">
        <f t="shared" si="9"/>
        <v>No</v>
      </c>
      <c r="O59" s="15" t="str">
        <f t="shared" si="10"/>
        <v>No</v>
      </c>
      <c r="P59" s="65" t="str">
        <f t="shared" si="11"/>
        <v>No</v>
      </c>
      <c r="Q59" s="68" t="str">
        <f t="shared" si="12"/>
        <v>N/A</v>
      </c>
      <c r="R59" s="65" t="str">
        <f t="shared" si="13"/>
        <v>No</v>
      </c>
      <c r="S59" s="68" t="str">
        <f t="shared" si="14"/>
        <v>N/A</v>
      </c>
      <c r="T59" s="65" t="str">
        <f t="shared" si="15"/>
        <v>No</v>
      </c>
      <c r="U59" s="68" t="str">
        <f t="shared" si="16"/>
        <v>N/A</v>
      </c>
      <c r="V59" s="72"/>
    </row>
    <row r="60" spans="1:22">
      <c r="A60" s="66" t="s">
        <v>20</v>
      </c>
      <c r="B60" s="66" t="s">
        <v>28</v>
      </c>
      <c r="C60" s="66"/>
      <c r="D60" s="71" t="s">
        <v>524</v>
      </c>
      <c r="E60" s="80"/>
      <c r="F60" s="17"/>
      <c r="G60" s="18"/>
      <c r="H60" s="18"/>
      <c r="I60" s="18"/>
      <c r="J60" s="18"/>
      <c r="K60" s="15"/>
      <c r="L60" s="4">
        <v>3.5</v>
      </c>
      <c r="M60" s="4"/>
      <c r="N60" s="4" t="str">
        <f t="shared" si="9"/>
        <v>No</v>
      </c>
      <c r="O60" s="15" t="str">
        <f t="shared" si="10"/>
        <v>No</v>
      </c>
      <c r="P60" s="65" t="str">
        <f t="shared" si="11"/>
        <v>No</v>
      </c>
      <c r="Q60" s="68" t="str">
        <f t="shared" si="12"/>
        <v>N/A</v>
      </c>
      <c r="R60" s="65" t="str">
        <f t="shared" si="13"/>
        <v>No</v>
      </c>
      <c r="S60" s="68" t="str">
        <f t="shared" si="14"/>
        <v>N/A</v>
      </c>
      <c r="T60" s="65" t="str">
        <f t="shared" si="15"/>
        <v>No</v>
      </c>
      <c r="U60" s="68" t="str">
        <f t="shared" si="16"/>
        <v>N/A</v>
      </c>
      <c r="V60" s="72"/>
    </row>
    <row r="61" spans="1:22">
      <c r="A61" s="66" t="s">
        <v>20</v>
      </c>
      <c r="B61" s="66" t="s">
        <v>28</v>
      </c>
      <c r="C61" s="66"/>
      <c r="D61" s="71" t="s">
        <v>4141</v>
      </c>
      <c r="E61" s="80"/>
      <c r="F61" s="17"/>
      <c r="G61" s="18"/>
      <c r="H61" s="18"/>
      <c r="I61" s="18"/>
      <c r="J61" s="18"/>
      <c r="K61" s="15"/>
      <c r="L61" s="4">
        <v>10</v>
      </c>
      <c r="M61" s="4"/>
      <c r="N61" s="4" t="str">
        <f t="shared" si="9"/>
        <v>No</v>
      </c>
      <c r="O61" s="15" t="str">
        <f t="shared" si="10"/>
        <v>No</v>
      </c>
      <c r="P61" s="65" t="str">
        <f t="shared" si="11"/>
        <v>No</v>
      </c>
      <c r="Q61" s="68" t="str">
        <f t="shared" si="12"/>
        <v>N/A</v>
      </c>
      <c r="R61" s="65" t="str">
        <f t="shared" si="13"/>
        <v>No</v>
      </c>
      <c r="S61" s="68" t="str">
        <f t="shared" si="14"/>
        <v>N/A</v>
      </c>
      <c r="T61" s="65" t="str">
        <f t="shared" si="15"/>
        <v>No</v>
      </c>
      <c r="U61" s="68" t="str">
        <f t="shared" si="16"/>
        <v>N/A</v>
      </c>
      <c r="V61" s="72"/>
    </row>
    <row r="62" spans="1:22">
      <c r="A62" s="66" t="s">
        <v>20</v>
      </c>
      <c r="B62" s="66" t="s">
        <v>28</v>
      </c>
      <c r="C62" s="66"/>
      <c r="D62" s="71" t="s">
        <v>3900</v>
      </c>
      <c r="E62" s="80"/>
      <c r="F62" s="17"/>
      <c r="G62" s="18"/>
      <c r="H62" s="18"/>
      <c r="I62" s="18"/>
      <c r="J62" s="18"/>
      <c r="K62" s="15"/>
      <c r="L62" s="4">
        <v>4.25</v>
      </c>
      <c r="M62" s="4"/>
      <c r="N62" s="4" t="str">
        <f t="shared" si="9"/>
        <v>No</v>
      </c>
      <c r="O62" s="15" t="str">
        <f t="shared" si="10"/>
        <v>No</v>
      </c>
      <c r="P62" s="65" t="str">
        <f t="shared" si="11"/>
        <v>No</v>
      </c>
      <c r="Q62" s="68" t="str">
        <f t="shared" si="12"/>
        <v>N/A</v>
      </c>
      <c r="R62" s="65" t="str">
        <f t="shared" si="13"/>
        <v>No</v>
      </c>
      <c r="S62" s="68" t="str">
        <f t="shared" si="14"/>
        <v>N/A</v>
      </c>
      <c r="T62" s="65" t="str">
        <f t="shared" si="15"/>
        <v>No</v>
      </c>
      <c r="U62" s="68" t="str">
        <f t="shared" si="16"/>
        <v>N/A</v>
      </c>
      <c r="V62" s="72"/>
    </row>
    <row r="63" spans="1:22">
      <c r="A63" s="66" t="s">
        <v>20</v>
      </c>
      <c r="B63" s="66" t="s">
        <v>28</v>
      </c>
      <c r="C63" s="66"/>
      <c r="D63" s="71" t="s">
        <v>3901</v>
      </c>
      <c r="E63" s="80"/>
      <c r="F63" s="17"/>
      <c r="G63" s="18"/>
      <c r="H63" s="18"/>
      <c r="I63" s="18"/>
      <c r="J63" s="18"/>
      <c r="K63" s="15"/>
      <c r="L63" s="4">
        <v>9.5</v>
      </c>
      <c r="M63" s="4"/>
      <c r="N63" s="4" t="str">
        <f t="shared" si="9"/>
        <v>No</v>
      </c>
      <c r="O63" s="15" t="str">
        <f t="shared" si="10"/>
        <v>No</v>
      </c>
      <c r="P63" s="65" t="str">
        <f t="shared" si="11"/>
        <v>No</v>
      </c>
      <c r="Q63" s="68" t="str">
        <f t="shared" si="12"/>
        <v>N/A</v>
      </c>
      <c r="R63" s="65" t="str">
        <f t="shared" si="13"/>
        <v>No</v>
      </c>
      <c r="S63" s="68" t="str">
        <f t="shared" si="14"/>
        <v>N/A</v>
      </c>
      <c r="T63" s="65" t="str">
        <f t="shared" si="15"/>
        <v>No</v>
      </c>
      <c r="U63" s="68" t="str">
        <f t="shared" si="16"/>
        <v>N/A</v>
      </c>
      <c r="V63" s="72"/>
    </row>
    <row r="64" spans="1:22">
      <c r="A64" s="66" t="s">
        <v>20</v>
      </c>
      <c r="B64" s="66" t="s">
        <v>28</v>
      </c>
      <c r="C64" s="66"/>
      <c r="D64" s="71" t="s">
        <v>3902</v>
      </c>
      <c r="E64" s="80"/>
      <c r="F64" s="17"/>
      <c r="G64" s="18"/>
      <c r="H64" s="18"/>
      <c r="I64" s="18"/>
      <c r="J64" s="18"/>
      <c r="K64" s="15"/>
      <c r="L64" s="4">
        <v>9.5</v>
      </c>
      <c r="M64" s="4"/>
      <c r="N64" s="4" t="str">
        <f t="shared" si="9"/>
        <v>No</v>
      </c>
      <c r="O64" s="15" t="str">
        <f t="shared" si="10"/>
        <v>No</v>
      </c>
      <c r="P64" s="65" t="str">
        <f t="shared" si="11"/>
        <v>No</v>
      </c>
      <c r="Q64" s="68" t="str">
        <f t="shared" si="12"/>
        <v>N/A</v>
      </c>
      <c r="R64" s="65" t="str">
        <f t="shared" si="13"/>
        <v>No</v>
      </c>
      <c r="S64" s="68" t="str">
        <f t="shared" si="14"/>
        <v>N/A</v>
      </c>
      <c r="T64" s="65" t="str">
        <f t="shared" si="15"/>
        <v>No</v>
      </c>
      <c r="U64" s="68" t="str">
        <f t="shared" si="16"/>
        <v>N/A</v>
      </c>
      <c r="V64" s="72"/>
    </row>
    <row r="65" spans="1:22">
      <c r="A65" s="66" t="s">
        <v>20</v>
      </c>
      <c r="B65" s="66" t="s">
        <v>28</v>
      </c>
      <c r="C65" s="66"/>
      <c r="D65" s="71" t="s">
        <v>3903</v>
      </c>
      <c r="E65" s="80"/>
      <c r="F65" s="17"/>
      <c r="G65" s="18"/>
      <c r="H65" s="18"/>
      <c r="I65" s="18"/>
      <c r="J65" s="18"/>
      <c r="K65" s="15"/>
      <c r="L65" s="4">
        <v>9.5</v>
      </c>
      <c r="M65" s="4"/>
      <c r="N65" s="4" t="str">
        <f t="shared" si="9"/>
        <v>No</v>
      </c>
      <c r="O65" s="15" t="str">
        <f t="shared" si="10"/>
        <v>No</v>
      </c>
      <c r="P65" s="65" t="str">
        <f t="shared" si="11"/>
        <v>No</v>
      </c>
      <c r="Q65" s="68" t="str">
        <f t="shared" si="12"/>
        <v>N/A</v>
      </c>
      <c r="R65" s="65" t="str">
        <f t="shared" si="13"/>
        <v>No</v>
      </c>
      <c r="S65" s="68" t="str">
        <f t="shared" si="14"/>
        <v>N/A</v>
      </c>
      <c r="T65" s="65" t="str">
        <f t="shared" si="15"/>
        <v>No</v>
      </c>
      <c r="U65" s="68" t="str">
        <f t="shared" si="16"/>
        <v>N/A</v>
      </c>
      <c r="V65" s="72"/>
    </row>
    <row r="66" spans="1:22" ht="15" customHeight="1">
      <c r="A66" s="66" t="s">
        <v>20</v>
      </c>
      <c r="B66" s="66" t="s">
        <v>28</v>
      </c>
      <c r="C66" s="66"/>
      <c r="D66" s="71" t="s">
        <v>3904</v>
      </c>
      <c r="E66" s="80"/>
      <c r="F66" s="17"/>
      <c r="G66" s="18"/>
      <c r="H66" s="18"/>
      <c r="I66" s="18"/>
      <c r="J66" s="18"/>
      <c r="K66" s="15"/>
      <c r="L66" s="4">
        <v>9.5</v>
      </c>
      <c r="M66" s="4"/>
      <c r="N66" s="4" t="str">
        <f t="shared" si="9"/>
        <v>No</v>
      </c>
      <c r="O66" s="15" t="str">
        <f t="shared" si="10"/>
        <v>No</v>
      </c>
      <c r="P66" s="65" t="str">
        <f t="shared" si="11"/>
        <v>No</v>
      </c>
      <c r="Q66" s="68" t="str">
        <f t="shared" si="12"/>
        <v>N/A</v>
      </c>
      <c r="R66" s="65" t="str">
        <f t="shared" si="13"/>
        <v>No</v>
      </c>
      <c r="S66" s="68" t="str">
        <f t="shared" si="14"/>
        <v>N/A</v>
      </c>
      <c r="T66" s="65" t="str">
        <f t="shared" si="15"/>
        <v>No</v>
      </c>
      <c r="U66" s="68" t="str">
        <f t="shared" si="16"/>
        <v>N/A</v>
      </c>
      <c r="V66" s="72"/>
    </row>
    <row r="67" spans="1:22" ht="15" customHeight="1">
      <c r="A67" s="66" t="s">
        <v>20</v>
      </c>
      <c r="B67" s="66" t="s">
        <v>28</v>
      </c>
      <c r="C67" s="66"/>
      <c r="D67" s="71" t="s">
        <v>3905</v>
      </c>
      <c r="E67" s="80"/>
      <c r="F67" s="17"/>
      <c r="G67" s="18"/>
      <c r="H67" s="18"/>
      <c r="I67" s="18"/>
      <c r="J67" s="18"/>
      <c r="K67" s="15"/>
      <c r="L67" s="4"/>
      <c r="M67" s="4"/>
      <c r="N67" s="4" t="str">
        <f t="shared" si="9"/>
        <v>No</v>
      </c>
      <c r="O67" s="15" t="str">
        <f t="shared" si="10"/>
        <v>No</v>
      </c>
      <c r="P67" s="65" t="str">
        <f t="shared" si="11"/>
        <v>No</v>
      </c>
      <c r="Q67" s="68" t="str">
        <f t="shared" si="12"/>
        <v>N/A</v>
      </c>
      <c r="R67" s="65" t="str">
        <f t="shared" si="13"/>
        <v>No</v>
      </c>
      <c r="S67" s="68" t="str">
        <f t="shared" si="14"/>
        <v>N/A</v>
      </c>
      <c r="T67" s="65" t="str">
        <f t="shared" si="15"/>
        <v>No</v>
      </c>
      <c r="U67" s="68" t="str">
        <f t="shared" si="16"/>
        <v>N/A</v>
      </c>
      <c r="V67" s="72"/>
    </row>
    <row r="68" spans="1:22">
      <c r="A68" s="66" t="s">
        <v>20</v>
      </c>
      <c r="B68" s="66" t="s">
        <v>28</v>
      </c>
      <c r="C68" s="66"/>
      <c r="D68" s="71" t="s">
        <v>3906</v>
      </c>
      <c r="E68" s="80"/>
      <c r="F68" s="17"/>
      <c r="G68" s="18"/>
      <c r="H68" s="18"/>
      <c r="I68" s="18"/>
      <c r="J68" s="18"/>
      <c r="K68" s="15"/>
      <c r="L68" s="4">
        <v>30</v>
      </c>
      <c r="M68" s="4"/>
      <c r="N68" s="4" t="str">
        <f t="shared" si="9"/>
        <v>No</v>
      </c>
      <c r="O68" s="15" t="str">
        <f t="shared" si="10"/>
        <v>No</v>
      </c>
      <c r="P68" s="65" t="str">
        <f t="shared" si="11"/>
        <v>No</v>
      </c>
      <c r="Q68" s="68" t="str">
        <f t="shared" si="12"/>
        <v>N/A</v>
      </c>
      <c r="R68" s="65" t="str">
        <f t="shared" si="13"/>
        <v>No</v>
      </c>
      <c r="S68" s="68" t="str">
        <f t="shared" si="14"/>
        <v>N/A</v>
      </c>
      <c r="T68" s="65" t="str">
        <f t="shared" si="15"/>
        <v>No</v>
      </c>
      <c r="U68" s="68" t="str">
        <f t="shared" si="16"/>
        <v>N/A</v>
      </c>
      <c r="V68" s="72"/>
    </row>
    <row r="69" spans="1:22">
      <c r="A69" s="66" t="s">
        <v>20</v>
      </c>
      <c r="B69" s="66" t="s">
        <v>28</v>
      </c>
      <c r="C69" s="66"/>
      <c r="D69" s="71" t="s">
        <v>2101</v>
      </c>
      <c r="E69" s="80"/>
      <c r="F69" s="17"/>
      <c r="G69" s="18"/>
      <c r="H69" s="18"/>
      <c r="I69" s="18"/>
      <c r="J69" s="18"/>
      <c r="K69" s="15"/>
      <c r="L69" s="4">
        <v>6.95</v>
      </c>
      <c r="M69" s="4"/>
      <c r="N69" s="4" t="str">
        <f t="shared" si="9"/>
        <v>No</v>
      </c>
      <c r="O69" s="15" t="str">
        <f t="shared" si="10"/>
        <v>No</v>
      </c>
      <c r="P69" s="65" t="str">
        <f t="shared" si="11"/>
        <v>No</v>
      </c>
      <c r="Q69" s="68" t="str">
        <f t="shared" si="12"/>
        <v>N/A</v>
      </c>
      <c r="R69" s="65" t="str">
        <f t="shared" si="13"/>
        <v>No</v>
      </c>
      <c r="S69" s="68" t="str">
        <f t="shared" si="14"/>
        <v>N/A</v>
      </c>
      <c r="T69" s="65" t="str">
        <f t="shared" si="15"/>
        <v>No</v>
      </c>
      <c r="U69" s="68" t="str">
        <f t="shared" si="16"/>
        <v>N/A</v>
      </c>
      <c r="V69" s="72"/>
    </row>
    <row r="70" spans="1:22">
      <c r="A70" s="66" t="s">
        <v>20</v>
      </c>
      <c r="B70" s="66" t="s">
        <v>28</v>
      </c>
      <c r="C70" s="66"/>
      <c r="D70" s="71" t="s">
        <v>3907</v>
      </c>
      <c r="E70" s="80"/>
      <c r="F70" s="17"/>
      <c r="G70" s="18"/>
      <c r="H70" s="18"/>
      <c r="I70" s="18"/>
      <c r="J70" s="4"/>
      <c r="K70" s="15"/>
      <c r="L70" s="4">
        <v>11.5</v>
      </c>
      <c r="M70" s="4"/>
      <c r="N70" s="4" t="str">
        <f t="shared" si="9"/>
        <v>No</v>
      </c>
      <c r="O70" s="15" t="str">
        <f t="shared" si="10"/>
        <v>No</v>
      </c>
      <c r="P70" s="65" t="str">
        <f t="shared" si="11"/>
        <v>No</v>
      </c>
      <c r="Q70" s="68" t="str">
        <f t="shared" si="12"/>
        <v>N/A</v>
      </c>
      <c r="R70" s="65" t="str">
        <f t="shared" si="13"/>
        <v>No</v>
      </c>
      <c r="S70" s="68" t="str">
        <f t="shared" si="14"/>
        <v>N/A</v>
      </c>
      <c r="T70" s="65" t="str">
        <f t="shared" si="15"/>
        <v>No</v>
      </c>
      <c r="U70" s="68" t="str">
        <f t="shared" si="16"/>
        <v>N/A</v>
      </c>
      <c r="V70" s="72"/>
    </row>
    <row r="71" spans="1:22">
      <c r="A71" s="66" t="s">
        <v>20</v>
      </c>
      <c r="B71" s="66" t="s">
        <v>28</v>
      </c>
      <c r="C71" s="66"/>
      <c r="D71" s="71" t="s">
        <v>3908</v>
      </c>
      <c r="E71" s="80"/>
      <c r="F71" s="17"/>
      <c r="G71" s="18"/>
      <c r="H71" s="18"/>
      <c r="I71" s="18"/>
      <c r="J71" s="4"/>
      <c r="K71" s="15"/>
      <c r="L71" s="4">
        <v>11.5</v>
      </c>
      <c r="M71" s="4"/>
      <c r="N71" s="4" t="str">
        <f t="shared" si="9"/>
        <v>No</v>
      </c>
      <c r="O71" s="15" t="str">
        <f t="shared" si="10"/>
        <v>No</v>
      </c>
      <c r="P71" s="65" t="str">
        <f t="shared" si="11"/>
        <v>No</v>
      </c>
      <c r="Q71" s="68" t="str">
        <f t="shared" si="12"/>
        <v>N/A</v>
      </c>
      <c r="R71" s="65" t="str">
        <f t="shared" si="13"/>
        <v>No</v>
      </c>
      <c r="S71" s="68" t="str">
        <f t="shared" si="14"/>
        <v>N/A</v>
      </c>
      <c r="T71" s="65" t="str">
        <f t="shared" si="15"/>
        <v>No</v>
      </c>
      <c r="U71" s="68" t="str">
        <f t="shared" si="16"/>
        <v>N/A</v>
      </c>
      <c r="V71" s="72"/>
    </row>
    <row r="72" spans="1:22">
      <c r="A72" s="66" t="s">
        <v>20</v>
      </c>
      <c r="B72" s="66" t="s">
        <v>28</v>
      </c>
      <c r="C72" s="66"/>
      <c r="D72" s="71" t="s">
        <v>3909</v>
      </c>
      <c r="E72" s="80"/>
      <c r="F72" s="17"/>
      <c r="G72" s="18"/>
      <c r="H72" s="18"/>
      <c r="I72" s="18"/>
      <c r="J72" s="18"/>
      <c r="K72" s="15"/>
      <c r="L72" s="4">
        <v>6.95</v>
      </c>
      <c r="M72" s="4"/>
      <c r="N72" s="4" t="str">
        <f t="shared" si="9"/>
        <v>No</v>
      </c>
      <c r="O72" s="15" t="str">
        <f t="shared" si="10"/>
        <v>No</v>
      </c>
      <c r="P72" s="65" t="str">
        <f t="shared" si="11"/>
        <v>No</v>
      </c>
      <c r="Q72" s="68" t="str">
        <f t="shared" si="12"/>
        <v>N/A</v>
      </c>
      <c r="R72" s="65" t="str">
        <f t="shared" si="13"/>
        <v>No</v>
      </c>
      <c r="S72" s="68" t="str">
        <f t="shared" si="14"/>
        <v>N/A</v>
      </c>
      <c r="T72" s="65" t="str">
        <f t="shared" si="15"/>
        <v>No</v>
      </c>
      <c r="U72" s="68" t="str">
        <f t="shared" si="16"/>
        <v>N/A</v>
      </c>
      <c r="V72" s="72"/>
    </row>
    <row r="73" spans="1:22">
      <c r="A73" s="66" t="s">
        <v>20</v>
      </c>
      <c r="B73" s="66" t="s">
        <v>28</v>
      </c>
      <c r="C73" s="66"/>
      <c r="D73" s="71" t="s">
        <v>3910</v>
      </c>
      <c r="E73" s="80"/>
      <c r="F73" s="17"/>
      <c r="G73" s="18"/>
      <c r="H73" s="18"/>
      <c r="I73" s="18"/>
      <c r="J73" s="18"/>
      <c r="K73" s="15"/>
      <c r="L73" s="4">
        <v>7.25</v>
      </c>
      <c r="M73" s="4"/>
      <c r="N73" s="4" t="str">
        <f t="shared" si="9"/>
        <v>No</v>
      </c>
      <c r="O73" s="15" t="str">
        <f t="shared" si="10"/>
        <v>No</v>
      </c>
      <c r="P73" s="65" t="str">
        <f t="shared" si="11"/>
        <v>No</v>
      </c>
      <c r="Q73" s="68" t="str">
        <f t="shared" si="12"/>
        <v>N/A</v>
      </c>
      <c r="R73" s="65" t="str">
        <f t="shared" si="13"/>
        <v>No</v>
      </c>
      <c r="S73" s="68" t="str">
        <f t="shared" si="14"/>
        <v>N/A</v>
      </c>
      <c r="T73" s="65" t="str">
        <f t="shared" si="15"/>
        <v>No</v>
      </c>
      <c r="U73" s="68" t="str">
        <f t="shared" si="16"/>
        <v>N/A</v>
      </c>
      <c r="V73" s="72"/>
    </row>
    <row r="74" spans="1:22">
      <c r="A74" s="66" t="s">
        <v>20</v>
      </c>
      <c r="B74" s="66" t="s">
        <v>28</v>
      </c>
      <c r="C74" s="66"/>
      <c r="D74" s="71" t="s">
        <v>3912</v>
      </c>
      <c r="E74" s="80"/>
      <c r="F74" s="17"/>
      <c r="G74" s="18"/>
      <c r="H74" s="18"/>
      <c r="I74" s="18"/>
      <c r="J74" s="18"/>
      <c r="K74" s="15"/>
      <c r="L74" s="4"/>
      <c r="M74" s="4"/>
      <c r="N74" s="4" t="str">
        <f t="shared" si="9"/>
        <v>No</v>
      </c>
      <c r="O74" s="15" t="str">
        <f t="shared" si="10"/>
        <v>No</v>
      </c>
      <c r="P74" s="65" t="str">
        <f t="shared" si="11"/>
        <v>No</v>
      </c>
      <c r="Q74" s="68" t="str">
        <f t="shared" si="12"/>
        <v>N/A</v>
      </c>
      <c r="R74" s="65" t="str">
        <f t="shared" si="13"/>
        <v>No</v>
      </c>
      <c r="S74" s="68" t="str">
        <f t="shared" si="14"/>
        <v>N/A</v>
      </c>
      <c r="T74" s="65" t="str">
        <f t="shared" si="15"/>
        <v>No</v>
      </c>
      <c r="U74" s="68" t="str">
        <f t="shared" si="16"/>
        <v>N/A</v>
      </c>
      <c r="V74" s="72"/>
    </row>
    <row r="75" spans="1:22">
      <c r="A75" s="66" t="s">
        <v>20</v>
      </c>
      <c r="B75" s="66" t="s">
        <v>28</v>
      </c>
      <c r="C75" s="66"/>
      <c r="D75" s="71" t="s">
        <v>3913</v>
      </c>
      <c r="E75" s="80"/>
      <c r="F75" s="17"/>
      <c r="G75" s="18"/>
      <c r="H75" s="18"/>
      <c r="I75" s="18"/>
      <c r="J75" s="18"/>
      <c r="K75" s="15"/>
      <c r="L75" s="4"/>
      <c r="M75" s="4"/>
      <c r="N75" s="4" t="str">
        <f t="shared" si="9"/>
        <v>No</v>
      </c>
      <c r="O75" s="15" t="str">
        <f t="shared" si="10"/>
        <v>No</v>
      </c>
      <c r="P75" s="65" t="str">
        <f t="shared" si="11"/>
        <v>No</v>
      </c>
      <c r="Q75" s="68" t="str">
        <f t="shared" si="12"/>
        <v>N/A</v>
      </c>
      <c r="R75" s="65" t="str">
        <f t="shared" si="13"/>
        <v>No</v>
      </c>
      <c r="S75" s="68" t="str">
        <f t="shared" si="14"/>
        <v>N/A</v>
      </c>
      <c r="T75" s="65" t="str">
        <f t="shared" si="15"/>
        <v>No</v>
      </c>
      <c r="U75" s="68" t="str">
        <f t="shared" si="16"/>
        <v>N/A</v>
      </c>
      <c r="V75" s="72"/>
    </row>
    <row r="76" spans="1:22">
      <c r="A76" s="66" t="s">
        <v>20</v>
      </c>
      <c r="B76" s="66" t="s">
        <v>28</v>
      </c>
      <c r="C76" s="66"/>
      <c r="D76" s="71" t="s">
        <v>3914</v>
      </c>
      <c r="E76" s="80"/>
      <c r="F76" s="17"/>
      <c r="G76" s="18"/>
      <c r="H76" s="18"/>
      <c r="I76" s="18"/>
      <c r="J76" s="18"/>
      <c r="K76" s="15"/>
      <c r="L76" s="4"/>
      <c r="M76" s="4"/>
      <c r="N76" s="4" t="str">
        <f t="shared" si="9"/>
        <v>No</v>
      </c>
      <c r="O76" s="15" t="str">
        <f t="shared" si="10"/>
        <v>No</v>
      </c>
      <c r="P76" s="65" t="str">
        <f t="shared" si="11"/>
        <v>No</v>
      </c>
      <c r="Q76" s="68" t="str">
        <f t="shared" si="12"/>
        <v>N/A</v>
      </c>
      <c r="R76" s="65" t="str">
        <f t="shared" si="13"/>
        <v>No</v>
      </c>
      <c r="S76" s="68" t="str">
        <f t="shared" si="14"/>
        <v>N/A</v>
      </c>
      <c r="T76" s="65" t="str">
        <f t="shared" si="15"/>
        <v>No</v>
      </c>
      <c r="U76" s="68" t="str">
        <f t="shared" si="16"/>
        <v>N/A</v>
      </c>
      <c r="V76" s="72"/>
    </row>
    <row r="77" spans="1:22">
      <c r="A77" s="66" t="s">
        <v>20</v>
      </c>
      <c r="B77" s="66" t="s">
        <v>28</v>
      </c>
      <c r="C77" s="66"/>
      <c r="D77" s="71" t="s">
        <v>3915</v>
      </c>
      <c r="E77" s="80"/>
      <c r="F77" s="17"/>
      <c r="G77" s="18"/>
      <c r="H77" s="18"/>
      <c r="I77" s="18"/>
      <c r="J77" s="18"/>
      <c r="K77" s="15"/>
      <c r="L77" s="4">
        <v>4.5</v>
      </c>
      <c r="M77" s="4"/>
      <c r="N77" s="4" t="str">
        <f t="shared" si="9"/>
        <v>No</v>
      </c>
      <c r="O77" s="15" t="str">
        <f t="shared" si="10"/>
        <v>No</v>
      </c>
      <c r="P77" s="65" t="str">
        <f t="shared" si="11"/>
        <v>No</v>
      </c>
      <c r="Q77" s="68" t="str">
        <f t="shared" si="12"/>
        <v>N/A</v>
      </c>
      <c r="R77" s="65" t="str">
        <f t="shared" si="13"/>
        <v>No</v>
      </c>
      <c r="S77" s="68" t="str">
        <f t="shared" si="14"/>
        <v>N/A</v>
      </c>
      <c r="T77" s="65" t="str">
        <f t="shared" si="15"/>
        <v>No</v>
      </c>
      <c r="U77" s="68" t="str">
        <f t="shared" si="16"/>
        <v>N/A</v>
      </c>
      <c r="V77" s="72"/>
    </row>
    <row r="78" spans="1:22">
      <c r="A78" s="66" t="s">
        <v>20</v>
      </c>
      <c r="B78" s="66" t="s">
        <v>28</v>
      </c>
      <c r="C78" s="66"/>
      <c r="D78" s="71" t="s">
        <v>3916</v>
      </c>
      <c r="E78" s="80"/>
      <c r="F78" s="17"/>
      <c r="G78" s="18"/>
      <c r="H78" s="18"/>
      <c r="I78" s="18"/>
      <c r="J78" s="18"/>
      <c r="K78" s="15"/>
      <c r="L78" s="4">
        <v>11</v>
      </c>
      <c r="M78" s="4"/>
      <c r="N78" s="4" t="str">
        <f t="shared" si="9"/>
        <v>No</v>
      </c>
      <c r="O78" s="15" t="str">
        <f t="shared" si="10"/>
        <v>No</v>
      </c>
      <c r="P78" s="65" t="str">
        <f t="shared" si="11"/>
        <v>No</v>
      </c>
      <c r="Q78" s="68" t="str">
        <f t="shared" si="12"/>
        <v>N/A</v>
      </c>
      <c r="R78" s="65" t="str">
        <f t="shared" si="13"/>
        <v>No</v>
      </c>
      <c r="S78" s="68" t="str">
        <f t="shared" si="14"/>
        <v>N/A</v>
      </c>
      <c r="T78" s="65" t="str">
        <f t="shared" si="15"/>
        <v>No</v>
      </c>
      <c r="U78" s="68" t="str">
        <f t="shared" si="16"/>
        <v>N/A</v>
      </c>
      <c r="V78" s="72"/>
    </row>
    <row r="79" spans="1:22">
      <c r="A79" s="66" t="s">
        <v>20</v>
      </c>
      <c r="B79" s="66" t="s">
        <v>28</v>
      </c>
      <c r="C79" s="66"/>
      <c r="D79" s="71" t="s">
        <v>3657</v>
      </c>
      <c r="E79" s="80"/>
      <c r="F79" s="17"/>
      <c r="G79" s="18"/>
      <c r="H79" s="18"/>
      <c r="I79" s="18"/>
      <c r="J79" s="18"/>
      <c r="K79" s="15"/>
      <c r="L79" s="4">
        <v>3.95</v>
      </c>
      <c r="M79" s="4"/>
      <c r="N79" s="4" t="str">
        <f t="shared" si="9"/>
        <v>No</v>
      </c>
      <c r="O79" s="15" t="str">
        <f t="shared" si="10"/>
        <v>No</v>
      </c>
      <c r="P79" s="65" t="str">
        <f t="shared" si="11"/>
        <v>No</v>
      </c>
      <c r="Q79" s="68" t="str">
        <f t="shared" si="12"/>
        <v>N/A</v>
      </c>
      <c r="R79" s="65" t="str">
        <f t="shared" si="13"/>
        <v>No</v>
      </c>
      <c r="S79" s="68" t="str">
        <f t="shared" si="14"/>
        <v>N/A</v>
      </c>
      <c r="T79" s="65" t="str">
        <f t="shared" si="15"/>
        <v>No</v>
      </c>
      <c r="U79" s="68" t="str">
        <f t="shared" si="16"/>
        <v>N/A</v>
      </c>
      <c r="V79" s="72"/>
    </row>
    <row r="80" spans="1:22">
      <c r="A80" s="66" t="s">
        <v>20</v>
      </c>
      <c r="B80" s="66" t="s">
        <v>28</v>
      </c>
      <c r="C80" s="66"/>
      <c r="D80" s="71" t="s">
        <v>3917</v>
      </c>
      <c r="E80" s="80"/>
      <c r="F80" s="17"/>
      <c r="G80" s="18"/>
      <c r="H80" s="18"/>
      <c r="I80" s="18"/>
      <c r="J80" s="18"/>
      <c r="K80" s="15"/>
      <c r="L80" s="4"/>
      <c r="M80" s="4"/>
      <c r="N80" s="4" t="str">
        <f t="shared" si="9"/>
        <v>No</v>
      </c>
      <c r="O80" s="15" t="str">
        <f t="shared" si="10"/>
        <v>No</v>
      </c>
      <c r="P80" s="65" t="str">
        <f t="shared" si="11"/>
        <v>No</v>
      </c>
      <c r="Q80" s="68" t="str">
        <f t="shared" si="12"/>
        <v>N/A</v>
      </c>
      <c r="R80" s="65" t="str">
        <f t="shared" si="13"/>
        <v>No</v>
      </c>
      <c r="S80" s="68" t="str">
        <f t="shared" si="14"/>
        <v>N/A</v>
      </c>
      <c r="T80" s="65" t="str">
        <f t="shared" si="15"/>
        <v>No</v>
      </c>
      <c r="U80" s="68" t="str">
        <f t="shared" si="16"/>
        <v>N/A</v>
      </c>
      <c r="V80" s="72"/>
    </row>
    <row r="81" spans="1:22">
      <c r="A81" s="66" t="s">
        <v>20</v>
      </c>
      <c r="B81" s="66" t="s">
        <v>28</v>
      </c>
      <c r="C81" s="66"/>
      <c r="D81" s="71" t="s">
        <v>528</v>
      </c>
      <c r="E81" s="80"/>
      <c r="F81" s="17"/>
      <c r="G81" s="18"/>
      <c r="H81" s="18"/>
      <c r="I81" s="18"/>
      <c r="J81" s="18"/>
      <c r="K81" s="15"/>
      <c r="L81" s="4">
        <v>3.95</v>
      </c>
      <c r="M81" s="4"/>
      <c r="N81" s="4" t="str">
        <f t="shared" si="9"/>
        <v>No</v>
      </c>
      <c r="O81" s="15" t="str">
        <f t="shared" si="10"/>
        <v>No</v>
      </c>
      <c r="P81" s="65" t="str">
        <f t="shared" si="11"/>
        <v>No</v>
      </c>
      <c r="Q81" s="68" t="str">
        <f t="shared" si="12"/>
        <v>N/A</v>
      </c>
      <c r="R81" s="65" t="str">
        <f t="shared" si="13"/>
        <v>No</v>
      </c>
      <c r="S81" s="68" t="str">
        <f t="shared" si="14"/>
        <v>N/A</v>
      </c>
      <c r="T81" s="65" t="str">
        <f t="shared" si="15"/>
        <v>No</v>
      </c>
      <c r="U81" s="68" t="str">
        <f t="shared" si="16"/>
        <v>N/A</v>
      </c>
      <c r="V81" s="72"/>
    </row>
    <row r="82" spans="1:22">
      <c r="A82" s="66" t="s">
        <v>20</v>
      </c>
      <c r="B82" s="66" t="s">
        <v>28</v>
      </c>
      <c r="C82" s="66"/>
      <c r="D82" s="71" t="s">
        <v>3918</v>
      </c>
      <c r="E82" s="80"/>
      <c r="F82" s="17"/>
      <c r="G82" s="18"/>
      <c r="H82" s="18"/>
      <c r="I82" s="18"/>
      <c r="J82" s="18"/>
      <c r="K82" s="15"/>
      <c r="L82" s="4">
        <v>11.5</v>
      </c>
      <c r="M82" s="4"/>
      <c r="N82" s="4" t="str">
        <f t="shared" si="9"/>
        <v>No</v>
      </c>
      <c r="O82" s="15" t="str">
        <f t="shared" si="10"/>
        <v>No</v>
      </c>
      <c r="P82" s="65" t="str">
        <f t="shared" si="11"/>
        <v>No</v>
      </c>
      <c r="Q82" s="68" t="str">
        <f t="shared" si="12"/>
        <v>N/A</v>
      </c>
      <c r="R82" s="65" t="str">
        <f t="shared" si="13"/>
        <v>No</v>
      </c>
      <c r="S82" s="68" t="str">
        <f t="shared" si="14"/>
        <v>N/A</v>
      </c>
      <c r="T82" s="65" t="str">
        <f t="shared" si="15"/>
        <v>No</v>
      </c>
      <c r="U82" s="68" t="str">
        <f t="shared" si="16"/>
        <v>N/A</v>
      </c>
      <c r="V82" s="72"/>
    </row>
    <row r="83" spans="1:22">
      <c r="A83" s="66" t="s">
        <v>20</v>
      </c>
      <c r="B83" s="66" t="s">
        <v>28</v>
      </c>
      <c r="C83" s="66"/>
      <c r="D83" s="71" t="s">
        <v>3919</v>
      </c>
      <c r="E83" s="80"/>
      <c r="F83" s="17"/>
      <c r="G83" s="18"/>
      <c r="H83" s="18"/>
      <c r="I83" s="18"/>
      <c r="J83" s="18"/>
      <c r="K83" s="15"/>
      <c r="L83" s="4"/>
      <c r="M83" s="4"/>
      <c r="N83" s="4" t="str">
        <f t="shared" si="9"/>
        <v>No</v>
      </c>
      <c r="O83" s="15" t="str">
        <f t="shared" si="10"/>
        <v>No</v>
      </c>
      <c r="P83" s="65" t="str">
        <f t="shared" si="11"/>
        <v>No</v>
      </c>
      <c r="Q83" s="68" t="str">
        <f t="shared" si="12"/>
        <v>N/A</v>
      </c>
      <c r="R83" s="65" t="str">
        <f t="shared" si="13"/>
        <v>No</v>
      </c>
      <c r="S83" s="68" t="str">
        <f t="shared" si="14"/>
        <v>N/A</v>
      </c>
      <c r="T83" s="65" t="str">
        <f t="shared" si="15"/>
        <v>No</v>
      </c>
      <c r="U83" s="68" t="str">
        <f t="shared" si="16"/>
        <v>N/A</v>
      </c>
      <c r="V83" s="72"/>
    </row>
    <row r="84" spans="1:22">
      <c r="A84" s="66" t="s">
        <v>20</v>
      </c>
      <c r="B84" s="66" t="s">
        <v>28</v>
      </c>
      <c r="C84" s="66"/>
      <c r="D84" s="71" t="s">
        <v>2581</v>
      </c>
      <c r="E84" s="80"/>
      <c r="F84" s="17"/>
      <c r="G84" s="18"/>
      <c r="H84" s="18"/>
      <c r="I84" s="18"/>
      <c r="J84" s="18"/>
      <c r="K84" s="15"/>
      <c r="L84" s="4">
        <v>5.5</v>
      </c>
      <c r="M84" s="4"/>
      <c r="N84" s="4" t="str">
        <f t="shared" si="9"/>
        <v>No</v>
      </c>
      <c r="O84" s="15" t="str">
        <f t="shared" si="10"/>
        <v>No</v>
      </c>
      <c r="P84" s="65" t="str">
        <f t="shared" si="11"/>
        <v>No</v>
      </c>
      <c r="Q84" s="68" t="str">
        <f t="shared" si="12"/>
        <v>N/A</v>
      </c>
      <c r="R84" s="65" t="str">
        <f t="shared" si="13"/>
        <v>No</v>
      </c>
      <c r="S84" s="68" t="str">
        <f t="shared" si="14"/>
        <v>N/A</v>
      </c>
      <c r="T84" s="65" t="str">
        <f t="shared" si="15"/>
        <v>No</v>
      </c>
      <c r="U84" s="68" t="str">
        <f t="shared" si="16"/>
        <v>N/A</v>
      </c>
      <c r="V84" s="72"/>
    </row>
    <row r="85" spans="1:22">
      <c r="A85" s="66" t="s">
        <v>20</v>
      </c>
      <c r="B85" s="66" t="s">
        <v>28</v>
      </c>
      <c r="C85" s="66"/>
      <c r="D85" s="71" t="s">
        <v>1374</v>
      </c>
      <c r="E85" s="80"/>
      <c r="F85" s="17"/>
      <c r="G85" s="18"/>
      <c r="H85" s="18"/>
      <c r="I85" s="18"/>
      <c r="J85" s="18"/>
      <c r="K85" s="15"/>
      <c r="L85" s="4">
        <v>4.5</v>
      </c>
      <c r="M85" s="4"/>
      <c r="N85" s="4" t="str">
        <f t="shared" si="9"/>
        <v>No</v>
      </c>
      <c r="O85" s="15" t="str">
        <f t="shared" si="10"/>
        <v>No</v>
      </c>
      <c r="P85" s="65" t="str">
        <f t="shared" si="11"/>
        <v>No</v>
      </c>
      <c r="Q85" s="68" t="str">
        <f t="shared" si="12"/>
        <v>N/A</v>
      </c>
      <c r="R85" s="65" t="str">
        <f t="shared" si="13"/>
        <v>No</v>
      </c>
      <c r="S85" s="68" t="str">
        <f t="shared" si="14"/>
        <v>N/A</v>
      </c>
      <c r="T85" s="65" t="str">
        <f t="shared" si="15"/>
        <v>No</v>
      </c>
      <c r="U85" s="68" t="str">
        <f t="shared" si="16"/>
        <v>N/A</v>
      </c>
      <c r="V85" s="72"/>
    </row>
    <row r="86" spans="1:22">
      <c r="A86" s="66" t="s">
        <v>20</v>
      </c>
      <c r="B86" s="66" t="s">
        <v>28</v>
      </c>
      <c r="C86" s="66"/>
      <c r="D86" s="71" t="s">
        <v>3920</v>
      </c>
      <c r="E86" s="80"/>
      <c r="F86" s="17"/>
      <c r="G86" s="18"/>
      <c r="H86" s="18"/>
      <c r="I86" s="18"/>
      <c r="J86" s="24"/>
      <c r="K86" s="21"/>
      <c r="L86" s="4"/>
      <c r="M86" s="4"/>
      <c r="N86" s="4" t="str">
        <f t="shared" si="9"/>
        <v>No</v>
      </c>
      <c r="O86" s="15" t="str">
        <f t="shared" si="10"/>
        <v>No</v>
      </c>
      <c r="P86" s="65" t="str">
        <f t="shared" si="11"/>
        <v>No</v>
      </c>
      <c r="Q86" s="68" t="str">
        <f t="shared" si="12"/>
        <v>N/A</v>
      </c>
      <c r="R86" s="65" t="str">
        <f t="shared" si="13"/>
        <v>No</v>
      </c>
      <c r="S86" s="68" t="str">
        <f t="shared" si="14"/>
        <v>N/A</v>
      </c>
      <c r="T86" s="65" t="str">
        <f t="shared" si="15"/>
        <v>No</v>
      </c>
      <c r="U86" s="68" t="str">
        <f t="shared" si="16"/>
        <v>N/A</v>
      </c>
      <c r="V86" s="72"/>
    </row>
    <row r="87" spans="1:22">
      <c r="A87" s="66" t="s">
        <v>20</v>
      </c>
      <c r="B87" s="66" t="s">
        <v>28</v>
      </c>
      <c r="C87" s="66"/>
      <c r="D87" s="71" t="s">
        <v>3921</v>
      </c>
      <c r="E87" s="80"/>
      <c r="F87" s="17"/>
      <c r="G87" s="18"/>
      <c r="H87" s="18"/>
      <c r="I87" s="18"/>
      <c r="J87" s="4"/>
      <c r="K87" s="15"/>
      <c r="L87" s="4">
        <v>10.25</v>
      </c>
      <c r="M87" s="4"/>
      <c r="N87" s="4" t="str">
        <f t="shared" si="9"/>
        <v>No</v>
      </c>
      <c r="O87" s="15" t="str">
        <f t="shared" si="10"/>
        <v>No</v>
      </c>
      <c r="P87" s="65" t="str">
        <f t="shared" si="11"/>
        <v>No</v>
      </c>
      <c r="Q87" s="68" t="str">
        <f t="shared" si="12"/>
        <v>N/A</v>
      </c>
      <c r="R87" s="65" t="str">
        <f t="shared" si="13"/>
        <v>No</v>
      </c>
      <c r="S87" s="68" t="str">
        <f t="shared" si="14"/>
        <v>N/A</v>
      </c>
      <c r="T87" s="65" t="str">
        <f t="shared" si="15"/>
        <v>No</v>
      </c>
      <c r="U87" s="68" t="str">
        <f t="shared" si="16"/>
        <v>N/A</v>
      </c>
      <c r="V87" s="72"/>
    </row>
    <row r="88" spans="1:22">
      <c r="A88" s="66" t="s">
        <v>20</v>
      </c>
      <c r="B88" s="66" t="s">
        <v>28</v>
      </c>
      <c r="C88" s="66"/>
      <c r="D88" s="71" t="s">
        <v>3922</v>
      </c>
      <c r="E88" s="80"/>
      <c r="F88" s="17"/>
      <c r="G88" s="18"/>
      <c r="H88" s="18"/>
      <c r="I88" s="18"/>
      <c r="J88" s="4"/>
      <c r="K88" s="15"/>
      <c r="L88" s="4">
        <v>12.25</v>
      </c>
      <c r="M88" s="4"/>
      <c r="N88" s="4" t="str">
        <f t="shared" si="9"/>
        <v>No</v>
      </c>
      <c r="O88" s="15" t="str">
        <f t="shared" si="10"/>
        <v>No</v>
      </c>
      <c r="P88" s="65" t="str">
        <f t="shared" si="11"/>
        <v>No</v>
      </c>
      <c r="Q88" s="68" t="str">
        <f t="shared" si="12"/>
        <v>N/A</v>
      </c>
      <c r="R88" s="65" t="str">
        <f t="shared" si="13"/>
        <v>No</v>
      </c>
      <c r="S88" s="68" t="str">
        <f t="shared" si="14"/>
        <v>N/A</v>
      </c>
      <c r="T88" s="65" t="str">
        <f t="shared" si="15"/>
        <v>No</v>
      </c>
      <c r="U88" s="68" t="str">
        <f t="shared" si="16"/>
        <v>N/A</v>
      </c>
      <c r="V88" s="72"/>
    </row>
    <row r="89" spans="1:22">
      <c r="A89" s="66" t="s">
        <v>20</v>
      </c>
      <c r="B89" s="66" t="s">
        <v>28</v>
      </c>
      <c r="C89" s="66"/>
      <c r="D89" s="71" t="s">
        <v>3923</v>
      </c>
      <c r="E89" s="80"/>
      <c r="F89" s="17"/>
      <c r="G89" s="18"/>
      <c r="H89" s="18"/>
      <c r="I89" s="18"/>
      <c r="J89" s="4"/>
      <c r="K89" s="15"/>
      <c r="L89" s="4">
        <v>35.25</v>
      </c>
      <c r="M89" s="4"/>
      <c r="N89" s="4" t="str">
        <f t="shared" si="9"/>
        <v>No</v>
      </c>
      <c r="O89" s="15" t="str">
        <f t="shared" si="10"/>
        <v>No</v>
      </c>
      <c r="P89" s="65" t="str">
        <f t="shared" si="11"/>
        <v>No</v>
      </c>
      <c r="Q89" s="68" t="str">
        <f t="shared" si="12"/>
        <v>N/A</v>
      </c>
      <c r="R89" s="65" t="str">
        <f t="shared" si="13"/>
        <v>No</v>
      </c>
      <c r="S89" s="68" t="str">
        <f t="shared" si="14"/>
        <v>N/A</v>
      </c>
      <c r="T89" s="65" t="str">
        <f t="shared" si="15"/>
        <v>No</v>
      </c>
      <c r="U89" s="68" t="str">
        <f t="shared" si="16"/>
        <v>N/A</v>
      </c>
      <c r="V89" s="72"/>
    </row>
    <row r="90" spans="1:22">
      <c r="A90" s="66" t="s">
        <v>20</v>
      </c>
      <c r="B90" s="66" t="s">
        <v>28</v>
      </c>
      <c r="C90" s="66"/>
      <c r="D90" s="71" t="s">
        <v>3924</v>
      </c>
      <c r="E90" s="80"/>
      <c r="F90" s="17"/>
      <c r="G90" s="18"/>
      <c r="H90" s="18"/>
      <c r="I90" s="18"/>
      <c r="J90" s="25"/>
      <c r="K90" s="22"/>
      <c r="L90" s="4"/>
      <c r="M90" s="4"/>
      <c r="N90" s="4" t="str">
        <f t="shared" si="9"/>
        <v>No</v>
      </c>
      <c r="O90" s="15" t="str">
        <f t="shared" si="10"/>
        <v>No</v>
      </c>
      <c r="P90" s="65" t="str">
        <f t="shared" si="11"/>
        <v>No</v>
      </c>
      <c r="Q90" s="68" t="str">
        <f t="shared" si="12"/>
        <v>N/A</v>
      </c>
      <c r="R90" s="65" t="str">
        <f t="shared" si="13"/>
        <v>No</v>
      </c>
      <c r="S90" s="68" t="str">
        <f t="shared" si="14"/>
        <v>N/A</v>
      </c>
      <c r="T90" s="65" t="str">
        <f t="shared" si="15"/>
        <v>No</v>
      </c>
      <c r="U90" s="68" t="str">
        <f t="shared" si="16"/>
        <v>N/A</v>
      </c>
      <c r="V90" s="72"/>
    </row>
    <row r="91" spans="1:22">
      <c r="A91" s="66" t="s">
        <v>20</v>
      </c>
      <c r="B91" s="66" t="s">
        <v>28</v>
      </c>
      <c r="C91" s="66"/>
      <c r="D91" s="71" t="s">
        <v>3925</v>
      </c>
      <c r="E91" s="80"/>
      <c r="F91" s="17"/>
      <c r="G91" s="18"/>
      <c r="H91" s="18"/>
      <c r="I91" s="18"/>
      <c r="J91" s="18"/>
      <c r="K91" s="15"/>
      <c r="L91" s="4"/>
      <c r="M91" s="4"/>
      <c r="N91" s="4" t="str">
        <f t="shared" si="9"/>
        <v>No</v>
      </c>
      <c r="O91" s="15" t="str">
        <f t="shared" si="10"/>
        <v>No</v>
      </c>
      <c r="P91" s="65" t="str">
        <f t="shared" si="11"/>
        <v>No</v>
      </c>
      <c r="Q91" s="68" t="str">
        <f t="shared" si="12"/>
        <v>N/A</v>
      </c>
      <c r="R91" s="65" t="str">
        <f t="shared" si="13"/>
        <v>No</v>
      </c>
      <c r="S91" s="68" t="str">
        <f t="shared" si="14"/>
        <v>N/A</v>
      </c>
      <c r="T91" s="65" t="str">
        <f t="shared" si="15"/>
        <v>No</v>
      </c>
      <c r="U91" s="68" t="str">
        <f t="shared" si="16"/>
        <v>N/A</v>
      </c>
      <c r="V91" s="72"/>
    </row>
    <row r="92" spans="1:22">
      <c r="A92" s="66" t="s">
        <v>20</v>
      </c>
      <c r="B92" s="66" t="s">
        <v>28</v>
      </c>
      <c r="C92" s="66"/>
      <c r="D92" s="71" t="s">
        <v>3926</v>
      </c>
      <c r="E92" s="80"/>
      <c r="F92" s="17"/>
      <c r="G92" s="18"/>
      <c r="H92" s="18"/>
      <c r="I92" s="18"/>
      <c r="J92" s="18"/>
      <c r="K92" s="15"/>
      <c r="L92" s="4">
        <v>4.25</v>
      </c>
      <c r="M92" s="4"/>
      <c r="N92" s="4" t="str">
        <f t="shared" si="9"/>
        <v>No</v>
      </c>
      <c r="O92" s="15" t="str">
        <f t="shared" si="10"/>
        <v>No</v>
      </c>
      <c r="P92" s="65" t="str">
        <f t="shared" si="11"/>
        <v>No</v>
      </c>
      <c r="Q92" s="68" t="str">
        <f t="shared" si="12"/>
        <v>N/A</v>
      </c>
      <c r="R92" s="65" t="str">
        <f t="shared" si="13"/>
        <v>No</v>
      </c>
      <c r="S92" s="68" t="str">
        <f t="shared" si="14"/>
        <v>N/A</v>
      </c>
      <c r="T92" s="65" t="str">
        <f t="shared" si="15"/>
        <v>No</v>
      </c>
      <c r="U92" s="68" t="str">
        <f t="shared" si="16"/>
        <v>N/A</v>
      </c>
      <c r="V92" s="72"/>
    </row>
    <row r="93" spans="1:22">
      <c r="A93" s="66" t="s">
        <v>20</v>
      </c>
      <c r="B93" s="66" t="s">
        <v>28</v>
      </c>
      <c r="C93" s="66"/>
      <c r="D93" s="71" t="s">
        <v>4142</v>
      </c>
      <c r="E93" s="80"/>
      <c r="F93" s="17"/>
      <c r="G93" s="18"/>
      <c r="H93" s="18"/>
      <c r="I93" s="18"/>
      <c r="J93" s="18"/>
      <c r="K93" s="15"/>
      <c r="L93" s="4"/>
      <c r="M93" s="4"/>
      <c r="N93" s="4" t="str">
        <f t="shared" si="9"/>
        <v>No</v>
      </c>
      <c r="O93" s="15" t="str">
        <f t="shared" si="10"/>
        <v>No</v>
      </c>
      <c r="P93" s="65" t="str">
        <f t="shared" si="11"/>
        <v>No</v>
      </c>
      <c r="Q93" s="68" t="str">
        <f t="shared" si="12"/>
        <v>N/A</v>
      </c>
      <c r="R93" s="65" t="str">
        <f t="shared" si="13"/>
        <v>No</v>
      </c>
      <c r="S93" s="68" t="str">
        <f t="shared" si="14"/>
        <v>N/A</v>
      </c>
      <c r="T93" s="65" t="str">
        <f t="shared" si="15"/>
        <v>No</v>
      </c>
      <c r="U93" s="68" t="str">
        <f t="shared" si="16"/>
        <v>N/A</v>
      </c>
      <c r="V93" s="72"/>
    </row>
    <row r="94" spans="1:22">
      <c r="A94" s="66" t="s">
        <v>20</v>
      </c>
      <c r="B94" s="66" t="s">
        <v>28</v>
      </c>
      <c r="C94" s="66"/>
      <c r="D94" s="71" t="s">
        <v>3928</v>
      </c>
      <c r="E94" s="80"/>
      <c r="F94" s="17"/>
      <c r="G94" s="18"/>
      <c r="H94" s="18"/>
      <c r="I94" s="18"/>
      <c r="J94" s="18"/>
      <c r="K94" s="15"/>
      <c r="L94" s="4">
        <v>4.25</v>
      </c>
      <c r="M94" s="4"/>
      <c r="N94" s="4" t="str">
        <f t="shared" si="9"/>
        <v>No</v>
      </c>
      <c r="O94" s="15" t="str">
        <f t="shared" si="10"/>
        <v>No</v>
      </c>
      <c r="P94" s="65" t="str">
        <f t="shared" si="11"/>
        <v>No</v>
      </c>
      <c r="Q94" s="68" t="str">
        <f t="shared" si="12"/>
        <v>N/A</v>
      </c>
      <c r="R94" s="65" t="str">
        <f t="shared" si="13"/>
        <v>No</v>
      </c>
      <c r="S94" s="68" t="str">
        <f t="shared" si="14"/>
        <v>N/A</v>
      </c>
      <c r="T94" s="65" t="str">
        <f t="shared" si="15"/>
        <v>No</v>
      </c>
      <c r="U94" s="68" t="str">
        <f t="shared" si="16"/>
        <v>N/A</v>
      </c>
      <c r="V94" s="72"/>
    </row>
    <row r="95" spans="1:22">
      <c r="A95" s="66" t="s">
        <v>20</v>
      </c>
      <c r="B95" s="66" t="s">
        <v>28</v>
      </c>
      <c r="C95" s="66"/>
      <c r="D95" s="71" t="s">
        <v>3929</v>
      </c>
      <c r="E95" s="80"/>
      <c r="F95" s="17"/>
      <c r="G95" s="18"/>
      <c r="H95" s="18"/>
      <c r="I95" s="18"/>
      <c r="J95" s="18"/>
      <c r="K95" s="15"/>
      <c r="L95" s="4">
        <v>9.5</v>
      </c>
      <c r="M95" s="4"/>
      <c r="N95" s="4" t="str">
        <f t="shared" si="9"/>
        <v>No</v>
      </c>
      <c r="O95" s="15" t="str">
        <f t="shared" si="10"/>
        <v>No</v>
      </c>
      <c r="P95" s="65" t="str">
        <f t="shared" si="11"/>
        <v>No</v>
      </c>
      <c r="Q95" s="68" t="str">
        <f t="shared" si="12"/>
        <v>N/A</v>
      </c>
      <c r="R95" s="65" t="str">
        <f t="shared" si="13"/>
        <v>No</v>
      </c>
      <c r="S95" s="68" t="str">
        <f t="shared" si="14"/>
        <v>N/A</v>
      </c>
      <c r="T95" s="65" t="str">
        <f t="shared" si="15"/>
        <v>No</v>
      </c>
      <c r="U95" s="68" t="str">
        <f t="shared" si="16"/>
        <v>N/A</v>
      </c>
      <c r="V95" s="72"/>
    </row>
    <row r="96" spans="1:22" ht="17.149999999999999" customHeight="1">
      <c r="A96" s="66" t="s">
        <v>20</v>
      </c>
      <c r="B96" s="66" t="s">
        <v>28</v>
      </c>
      <c r="C96" s="66"/>
      <c r="D96" s="87" t="s">
        <v>3930</v>
      </c>
      <c r="E96" s="80"/>
      <c r="F96" s="17"/>
      <c r="G96" s="18"/>
      <c r="H96" s="18"/>
      <c r="I96" s="18"/>
      <c r="J96" s="18"/>
      <c r="K96" s="15"/>
      <c r="L96" s="4">
        <v>7.25</v>
      </c>
      <c r="M96" s="4"/>
      <c r="N96" s="4" t="str">
        <f t="shared" si="9"/>
        <v>No</v>
      </c>
      <c r="O96" s="15" t="str">
        <f t="shared" si="10"/>
        <v>No</v>
      </c>
      <c r="P96" s="65" t="str">
        <f t="shared" si="11"/>
        <v>No</v>
      </c>
      <c r="Q96" s="68" t="str">
        <f t="shared" si="12"/>
        <v>N/A</v>
      </c>
      <c r="R96" s="65" t="str">
        <f t="shared" si="13"/>
        <v>No</v>
      </c>
      <c r="S96" s="68" t="str">
        <f t="shared" si="14"/>
        <v>N/A</v>
      </c>
      <c r="T96" s="65" t="str">
        <f t="shared" si="15"/>
        <v>No</v>
      </c>
      <c r="U96" s="68" t="str">
        <f t="shared" si="16"/>
        <v>N/A</v>
      </c>
      <c r="V96" s="72"/>
    </row>
    <row r="97" spans="1:22" ht="17.149999999999999" customHeight="1">
      <c r="A97" s="66" t="s">
        <v>20</v>
      </c>
      <c r="B97" s="66" t="s">
        <v>28</v>
      </c>
      <c r="C97" s="66"/>
      <c r="D97" s="71" t="s">
        <v>857</v>
      </c>
      <c r="E97" s="80"/>
      <c r="F97" s="17"/>
      <c r="G97" s="18"/>
      <c r="H97" s="18"/>
      <c r="I97" s="18"/>
      <c r="J97" s="18"/>
      <c r="K97" s="15"/>
      <c r="L97" s="4"/>
      <c r="M97" s="4"/>
      <c r="N97" s="4" t="str">
        <f t="shared" si="9"/>
        <v>No</v>
      </c>
      <c r="O97" s="15" t="str">
        <f t="shared" si="10"/>
        <v>No</v>
      </c>
      <c r="P97" s="65" t="str">
        <f t="shared" si="11"/>
        <v>No</v>
      </c>
      <c r="Q97" s="68" t="str">
        <f t="shared" si="12"/>
        <v>N/A</v>
      </c>
      <c r="R97" s="65" t="str">
        <f t="shared" si="13"/>
        <v>No</v>
      </c>
      <c r="S97" s="68" t="str">
        <f t="shared" si="14"/>
        <v>N/A</v>
      </c>
      <c r="T97" s="65" t="str">
        <f t="shared" si="15"/>
        <v>No</v>
      </c>
      <c r="U97" s="68" t="str">
        <f t="shared" si="16"/>
        <v>N/A</v>
      </c>
      <c r="V97" s="72"/>
    </row>
    <row r="98" spans="1:22" ht="17.149999999999999" customHeight="1">
      <c r="A98" s="66" t="s">
        <v>20</v>
      </c>
      <c r="B98" s="66" t="s">
        <v>28</v>
      </c>
      <c r="C98" s="66"/>
      <c r="D98" s="71" t="s">
        <v>1985</v>
      </c>
      <c r="E98" s="80"/>
      <c r="F98" s="17"/>
      <c r="G98" s="18"/>
      <c r="H98" s="18"/>
      <c r="I98" s="18"/>
      <c r="J98" s="18"/>
      <c r="K98" s="15"/>
      <c r="L98" s="4">
        <v>3.5</v>
      </c>
      <c r="M98" s="4"/>
      <c r="N98" s="4" t="str">
        <f t="shared" si="9"/>
        <v>No</v>
      </c>
      <c r="O98" s="15" t="str">
        <f t="shared" si="10"/>
        <v>No</v>
      </c>
      <c r="P98" s="65" t="str">
        <f t="shared" si="11"/>
        <v>No</v>
      </c>
      <c r="Q98" s="68" t="str">
        <f t="shared" si="12"/>
        <v>N/A</v>
      </c>
      <c r="R98" s="65" t="str">
        <f t="shared" si="13"/>
        <v>No</v>
      </c>
      <c r="S98" s="68" t="str">
        <f t="shared" si="14"/>
        <v>N/A</v>
      </c>
      <c r="T98" s="65" t="str">
        <f t="shared" si="15"/>
        <v>No</v>
      </c>
      <c r="U98" s="68" t="str">
        <f t="shared" si="16"/>
        <v>N/A</v>
      </c>
      <c r="V98" s="72"/>
    </row>
    <row r="99" spans="1:22">
      <c r="A99" s="66" t="s">
        <v>20</v>
      </c>
      <c r="B99" s="66" t="s">
        <v>28</v>
      </c>
      <c r="C99" s="66"/>
      <c r="D99" s="71" t="s">
        <v>453</v>
      </c>
      <c r="E99" s="80"/>
      <c r="F99" s="17"/>
      <c r="G99" s="18"/>
      <c r="H99" s="18"/>
      <c r="I99" s="18"/>
      <c r="J99" s="18"/>
      <c r="K99" s="15"/>
      <c r="L99" s="4">
        <v>11</v>
      </c>
      <c r="M99" s="4"/>
      <c r="N99" s="4" t="str">
        <f t="shared" si="9"/>
        <v>No</v>
      </c>
      <c r="O99" s="15" t="str">
        <f t="shared" si="10"/>
        <v>No</v>
      </c>
      <c r="P99" s="65" t="str">
        <f t="shared" si="11"/>
        <v>No</v>
      </c>
      <c r="Q99" s="68" t="str">
        <f t="shared" si="12"/>
        <v>N/A</v>
      </c>
      <c r="R99" s="65" t="str">
        <f t="shared" si="13"/>
        <v>No</v>
      </c>
      <c r="S99" s="68" t="str">
        <f t="shared" si="14"/>
        <v>N/A</v>
      </c>
      <c r="T99" s="65" t="str">
        <f t="shared" si="15"/>
        <v>No</v>
      </c>
      <c r="U99" s="68" t="str">
        <f t="shared" si="16"/>
        <v>N/A</v>
      </c>
      <c r="V99" s="72"/>
    </row>
    <row r="100" spans="1:22">
      <c r="A100" s="66" t="s">
        <v>20</v>
      </c>
      <c r="B100" s="66" t="s">
        <v>28</v>
      </c>
      <c r="C100" s="66"/>
      <c r="D100" s="71" t="s">
        <v>3934</v>
      </c>
      <c r="E100" s="80"/>
      <c r="F100" s="17"/>
      <c r="G100" s="18"/>
      <c r="H100" s="18"/>
      <c r="I100" s="18"/>
      <c r="J100" s="18"/>
      <c r="K100" s="15"/>
      <c r="L100" s="4">
        <v>40</v>
      </c>
      <c r="M100" s="4"/>
      <c r="N100" s="4" t="str">
        <f t="shared" si="9"/>
        <v>No</v>
      </c>
      <c r="O100" s="15" t="str">
        <f t="shared" si="10"/>
        <v>No</v>
      </c>
      <c r="P100" s="65" t="str">
        <f t="shared" si="11"/>
        <v>No</v>
      </c>
      <c r="Q100" s="68" t="str">
        <f t="shared" si="12"/>
        <v>N/A</v>
      </c>
      <c r="R100" s="65" t="str">
        <f t="shared" si="13"/>
        <v>No</v>
      </c>
      <c r="S100" s="68" t="str">
        <f t="shared" si="14"/>
        <v>N/A</v>
      </c>
      <c r="T100" s="65" t="str">
        <f t="shared" si="15"/>
        <v>No</v>
      </c>
      <c r="U100" s="68" t="str">
        <f t="shared" si="16"/>
        <v>N/A</v>
      </c>
      <c r="V100" s="72"/>
    </row>
    <row r="101" spans="1:22">
      <c r="A101" s="66" t="s">
        <v>20</v>
      </c>
      <c r="B101" s="66" t="s">
        <v>28</v>
      </c>
      <c r="C101" s="66"/>
      <c r="D101" s="71" t="s">
        <v>861</v>
      </c>
      <c r="E101" s="80"/>
      <c r="F101" s="17"/>
      <c r="G101" s="18"/>
      <c r="H101" s="18"/>
      <c r="I101" s="18"/>
      <c r="J101" s="18"/>
      <c r="K101" s="15"/>
      <c r="L101" s="4">
        <v>3.95</v>
      </c>
      <c r="M101" s="4"/>
      <c r="N101" s="4" t="str">
        <f t="shared" si="9"/>
        <v>No</v>
      </c>
      <c r="O101" s="15" t="str">
        <f t="shared" si="10"/>
        <v>No</v>
      </c>
      <c r="P101" s="65" t="str">
        <f t="shared" si="11"/>
        <v>No</v>
      </c>
      <c r="Q101" s="68" t="str">
        <f t="shared" si="12"/>
        <v>N/A</v>
      </c>
      <c r="R101" s="65" t="str">
        <f t="shared" si="13"/>
        <v>No</v>
      </c>
      <c r="S101" s="68" t="str">
        <f t="shared" si="14"/>
        <v>N/A</v>
      </c>
      <c r="T101" s="65" t="str">
        <f t="shared" si="15"/>
        <v>No</v>
      </c>
      <c r="U101" s="68" t="str">
        <f t="shared" si="16"/>
        <v>N/A</v>
      </c>
      <c r="V101" s="72"/>
    </row>
    <row r="102" spans="1:22">
      <c r="A102" s="66" t="s">
        <v>20</v>
      </c>
      <c r="B102" s="66" t="s">
        <v>28</v>
      </c>
      <c r="C102" s="66"/>
      <c r="D102" s="71" t="s">
        <v>3935</v>
      </c>
      <c r="E102" s="80"/>
      <c r="F102" s="17"/>
      <c r="G102" s="18"/>
      <c r="H102" s="18"/>
      <c r="I102" s="18"/>
      <c r="J102" s="18"/>
      <c r="K102" s="15"/>
      <c r="L102" s="4">
        <v>9.5</v>
      </c>
      <c r="M102" s="4"/>
      <c r="N102" s="4" t="str">
        <f t="shared" si="9"/>
        <v>No</v>
      </c>
      <c r="O102" s="15" t="str">
        <f t="shared" si="10"/>
        <v>No</v>
      </c>
      <c r="P102" s="65" t="str">
        <f t="shared" si="11"/>
        <v>No</v>
      </c>
      <c r="Q102" s="68" t="str">
        <f t="shared" si="12"/>
        <v>N/A</v>
      </c>
      <c r="R102" s="65" t="str">
        <f t="shared" si="13"/>
        <v>No</v>
      </c>
      <c r="S102" s="68" t="str">
        <f t="shared" si="14"/>
        <v>N/A</v>
      </c>
      <c r="T102" s="65" t="str">
        <f t="shared" si="15"/>
        <v>No</v>
      </c>
      <c r="U102" s="68" t="str">
        <f t="shared" si="16"/>
        <v>N/A</v>
      </c>
      <c r="V102" s="72"/>
    </row>
    <row r="103" spans="1:22">
      <c r="A103" s="66" t="s">
        <v>20</v>
      </c>
      <c r="B103" s="66" t="s">
        <v>28</v>
      </c>
      <c r="C103" s="66"/>
      <c r="D103" s="71" t="s">
        <v>3936</v>
      </c>
      <c r="E103" s="80"/>
      <c r="F103" s="17"/>
      <c r="G103" s="18"/>
      <c r="H103" s="18"/>
      <c r="I103" s="18"/>
      <c r="J103" s="18"/>
      <c r="K103" s="15"/>
      <c r="L103" s="4">
        <v>39</v>
      </c>
      <c r="M103" s="4"/>
      <c r="N103" s="4" t="str">
        <f t="shared" si="9"/>
        <v>No</v>
      </c>
      <c r="O103" s="15" t="str">
        <f t="shared" si="10"/>
        <v>No</v>
      </c>
      <c r="P103" s="65" t="str">
        <f t="shared" si="11"/>
        <v>No</v>
      </c>
      <c r="Q103" s="68" t="str">
        <f t="shared" si="12"/>
        <v>N/A</v>
      </c>
      <c r="R103" s="65" t="str">
        <f t="shared" si="13"/>
        <v>No</v>
      </c>
      <c r="S103" s="68" t="str">
        <f t="shared" si="14"/>
        <v>N/A</v>
      </c>
      <c r="T103" s="65" t="str">
        <f t="shared" si="15"/>
        <v>No</v>
      </c>
      <c r="U103" s="68" t="str">
        <f t="shared" si="16"/>
        <v>N/A</v>
      </c>
      <c r="V103" s="72"/>
    </row>
    <row r="104" spans="1:22">
      <c r="A104" s="66" t="s">
        <v>20</v>
      </c>
      <c r="B104" s="66" t="s">
        <v>28</v>
      </c>
      <c r="C104" s="66"/>
      <c r="D104" s="71" t="s">
        <v>538</v>
      </c>
      <c r="E104" s="80"/>
      <c r="F104" s="17"/>
      <c r="G104" s="18"/>
      <c r="H104" s="18"/>
      <c r="I104" s="18"/>
      <c r="J104" s="18"/>
      <c r="K104" s="15"/>
      <c r="L104" s="4">
        <v>3.95</v>
      </c>
      <c r="M104" s="4"/>
      <c r="N104" s="4" t="str">
        <f t="shared" si="9"/>
        <v>No</v>
      </c>
      <c r="O104" s="15" t="str">
        <f t="shared" si="10"/>
        <v>No</v>
      </c>
      <c r="P104" s="65" t="str">
        <f t="shared" si="11"/>
        <v>No</v>
      </c>
      <c r="Q104" s="68" t="str">
        <f t="shared" si="12"/>
        <v>N/A</v>
      </c>
      <c r="R104" s="65" t="str">
        <f t="shared" si="13"/>
        <v>No</v>
      </c>
      <c r="S104" s="68" t="str">
        <f t="shared" si="14"/>
        <v>N/A</v>
      </c>
      <c r="T104" s="65" t="str">
        <f t="shared" si="15"/>
        <v>No</v>
      </c>
      <c r="U104" s="68" t="str">
        <f t="shared" si="16"/>
        <v>N/A</v>
      </c>
      <c r="V104" s="72"/>
    </row>
    <row r="105" spans="1:22">
      <c r="A105" s="66" t="s">
        <v>20</v>
      </c>
      <c r="B105" s="66" t="s">
        <v>28</v>
      </c>
      <c r="C105" s="66"/>
      <c r="D105" s="87" t="s">
        <v>2144</v>
      </c>
      <c r="E105" s="80"/>
      <c r="F105" s="17"/>
      <c r="G105" s="18"/>
      <c r="H105" s="18"/>
      <c r="I105" s="18"/>
      <c r="J105" s="18"/>
      <c r="K105" s="15"/>
      <c r="L105" s="4">
        <v>4.5</v>
      </c>
      <c r="M105" s="4"/>
      <c r="N105" s="4" t="str">
        <f t="shared" si="9"/>
        <v>No</v>
      </c>
      <c r="O105" s="15" t="str">
        <f t="shared" si="10"/>
        <v>No</v>
      </c>
      <c r="P105" s="65" t="str">
        <f t="shared" si="11"/>
        <v>No</v>
      </c>
      <c r="Q105" s="68" t="str">
        <f t="shared" si="12"/>
        <v>N/A</v>
      </c>
      <c r="R105" s="65" t="str">
        <f t="shared" si="13"/>
        <v>No</v>
      </c>
      <c r="S105" s="68" t="str">
        <f t="shared" si="14"/>
        <v>N/A</v>
      </c>
      <c r="T105" s="65" t="str">
        <f t="shared" si="15"/>
        <v>No</v>
      </c>
      <c r="U105" s="68" t="str">
        <f t="shared" si="16"/>
        <v>N/A</v>
      </c>
      <c r="V105" s="72"/>
    </row>
    <row r="106" spans="1:22">
      <c r="A106" s="66" t="s">
        <v>20</v>
      </c>
      <c r="B106" s="66" t="s">
        <v>28</v>
      </c>
      <c r="C106" s="66"/>
      <c r="D106" s="71" t="s">
        <v>3938</v>
      </c>
      <c r="E106" s="80"/>
      <c r="F106" s="17"/>
      <c r="G106" s="18"/>
      <c r="H106" s="18"/>
      <c r="I106" s="18"/>
      <c r="J106" s="18"/>
      <c r="K106" s="15"/>
      <c r="L106" s="4">
        <v>6.95</v>
      </c>
      <c r="M106" s="4"/>
      <c r="N106" s="4" t="str">
        <f t="shared" si="9"/>
        <v>No</v>
      </c>
      <c r="O106" s="15" t="str">
        <f t="shared" si="10"/>
        <v>No</v>
      </c>
      <c r="P106" s="65" t="str">
        <f t="shared" si="11"/>
        <v>No</v>
      </c>
      <c r="Q106" s="68" t="str">
        <f t="shared" si="12"/>
        <v>N/A</v>
      </c>
      <c r="R106" s="65" t="str">
        <f t="shared" si="13"/>
        <v>No</v>
      </c>
      <c r="S106" s="68" t="str">
        <f t="shared" si="14"/>
        <v>N/A</v>
      </c>
      <c r="T106" s="65" t="str">
        <f t="shared" si="15"/>
        <v>No</v>
      </c>
      <c r="U106" s="68" t="str">
        <f t="shared" si="16"/>
        <v>N/A</v>
      </c>
      <c r="V106" s="72"/>
    </row>
    <row r="107" spans="1:22">
      <c r="A107" s="66" t="s">
        <v>20</v>
      </c>
      <c r="B107" s="66" t="s">
        <v>28</v>
      </c>
      <c r="C107" s="66"/>
      <c r="D107" s="71" t="s">
        <v>3942</v>
      </c>
      <c r="E107" s="80"/>
      <c r="F107" s="17"/>
      <c r="G107" s="18"/>
      <c r="H107" s="18"/>
      <c r="I107" s="18"/>
      <c r="J107" s="18"/>
      <c r="K107" s="15"/>
      <c r="L107" s="4"/>
      <c r="M107" s="4"/>
      <c r="N107" s="4" t="str">
        <f t="shared" si="9"/>
        <v>No</v>
      </c>
      <c r="O107" s="15" t="str">
        <f t="shared" si="10"/>
        <v>No</v>
      </c>
      <c r="P107" s="65" t="str">
        <f t="shared" si="11"/>
        <v>No</v>
      </c>
      <c r="Q107" s="68" t="str">
        <f t="shared" si="12"/>
        <v>N/A</v>
      </c>
      <c r="R107" s="65" t="str">
        <f t="shared" si="13"/>
        <v>No</v>
      </c>
      <c r="S107" s="68" t="str">
        <f t="shared" si="14"/>
        <v>N/A</v>
      </c>
      <c r="T107" s="65" t="str">
        <f t="shared" si="15"/>
        <v>No</v>
      </c>
      <c r="U107" s="68" t="str">
        <f t="shared" si="16"/>
        <v>N/A</v>
      </c>
      <c r="V107" s="72"/>
    </row>
    <row r="108" spans="1:22">
      <c r="A108" s="66" t="s">
        <v>20</v>
      </c>
      <c r="B108" s="66" t="s">
        <v>28</v>
      </c>
      <c r="C108" s="66"/>
      <c r="D108" s="71" t="s">
        <v>3943</v>
      </c>
      <c r="E108" s="80"/>
      <c r="F108" s="17"/>
      <c r="G108" s="18"/>
      <c r="H108" s="18"/>
      <c r="I108" s="18"/>
      <c r="J108" s="18"/>
      <c r="K108" s="15"/>
      <c r="L108" s="4">
        <v>4.5</v>
      </c>
      <c r="M108" s="4"/>
      <c r="N108" s="4" t="str">
        <f t="shared" ref="N108:N171" si="17">IF(COUNTA(M108)=1,"Yes","No")</f>
        <v>No</v>
      </c>
      <c r="O108" s="15" t="str">
        <f t="shared" ref="O108:O171" si="18">IF(AND(P108="No",N108="Yes"),"Yes","No")</f>
        <v>No</v>
      </c>
      <c r="P108" s="65" t="str">
        <f t="shared" ref="P108:P171" si="19">IF(COUNTA(L108:M108)=2,"Yes","No")</f>
        <v>No</v>
      </c>
      <c r="Q108" s="68" t="str">
        <f t="shared" ref="Q108:Q171" si="20">IF(P108="Yes",M108/L108-1,"N/A")</f>
        <v>N/A</v>
      </c>
      <c r="R108" s="65" t="str">
        <f t="shared" ref="R108:R171" si="21">IF(COUNTA(I108:M108)=5,"Yes","No")</f>
        <v>No</v>
      </c>
      <c r="S108" s="68" t="str">
        <f t="shared" ref="S108:S171" si="22">IF(R108="Yes",M108/I108-1,"N/A")</f>
        <v>N/A</v>
      </c>
      <c r="T108" s="65" t="str">
        <f t="shared" ref="T108:T171" si="23">IF(COUNTA(E108:M108)=9,"Yes","No")</f>
        <v>No</v>
      </c>
      <c r="U108" s="68" t="str">
        <f t="shared" ref="U108:U171" si="24">IF(T108="Yes",M108/E108-1,"N/A")</f>
        <v>N/A</v>
      </c>
      <c r="V108" s="72"/>
    </row>
    <row r="109" spans="1:22">
      <c r="A109" s="66" t="s">
        <v>20</v>
      </c>
      <c r="B109" s="66" t="s">
        <v>28</v>
      </c>
      <c r="C109" s="66"/>
      <c r="D109" s="71" t="s">
        <v>3944</v>
      </c>
      <c r="E109" s="80"/>
      <c r="F109" s="17"/>
      <c r="G109" s="18"/>
      <c r="H109" s="18"/>
      <c r="I109" s="18"/>
      <c r="J109" s="18"/>
      <c r="K109" s="15"/>
      <c r="L109" s="4">
        <v>9.5</v>
      </c>
      <c r="M109" s="4"/>
      <c r="N109" s="4" t="str">
        <f t="shared" si="17"/>
        <v>No</v>
      </c>
      <c r="O109" s="15" t="str">
        <f t="shared" si="18"/>
        <v>No</v>
      </c>
      <c r="P109" s="65" t="str">
        <f t="shared" si="19"/>
        <v>No</v>
      </c>
      <c r="Q109" s="68" t="str">
        <f t="shared" si="20"/>
        <v>N/A</v>
      </c>
      <c r="R109" s="65" t="str">
        <f t="shared" si="21"/>
        <v>No</v>
      </c>
      <c r="S109" s="68" t="str">
        <f t="shared" si="22"/>
        <v>N/A</v>
      </c>
      <c r="T109" s="65" t="str">
        <f t="shared" si="23"/>
        <v>No</v>
      </c>
      <c r="U109" s="68" t="str">
        <f t="shared" si="24"/>
        <v>N/A</v>
      </c>
      <c r="V109" s="72"/>
    </row>
    <row r="110" spans="1:22">
      <c r="A110" s="66" t="s">
        <v>20</v>
      </c>
      <c r="B110" s="66" t="s">
        <v>28</v>
      </c>
      <c r="C110" s="66"/>
      <c r="D110" s="71" t="s">
        <v>3945</v>
      </c>
      <c r="E110" s="80"/>
      <c r="F110" s="17"/>
      <c r="G110" s="18"/>
      <c r="H110" s="18"/>
      <c r="I110" s="18"/>
      <c r="J110" s="18"/>
      <c r="K110" s="15"/>
      <c r="L110" s="4"/>
      <c r="M110" s="4"/>
      <c r="N110" s="4" t="str">
        <f t="shared" si="17"/>
        <v>No</v>
      </c>
      <c r="O110" s="15" t="str">
        <f t="shared" si="18"/>
        <v>No</v>
      </c>
      <c r="P110" s="65" t="str">
        <f t="shared" si="19"/>
        <v>No</v>
      </c>
      <c r="Q110" s="68" t="str">
        <f t="shared" si="20"/>
        <v>N/A</v>
      </c>
      <c r="R110" s="65" t="str">
        <f t="shared" si="21"/>
        <v>No</v>
      </c>
      <c r="S110" s="68" t="str">
        <f t="shared" si="22"/>
        <v>N/A</v>
      </c>
      <c r="T110" s="65" t="str">
        <f t="shared" si="23"/>
        <v>No</v>
      </c>
      <c r="U110" s="68" t="str">
        <f t="shared" si="24"/>
        <v>N/A</v>
      </c>
      <c r="V110" s="72"/>
    </row>
    <row r="111" spans="1:22">
      <c r="A111" s="66" t="s">
        <v>20</v>
      </c>
      <c r="B111" s="66" t="s">
        <v>28</v>
      </c>
      <c r="C111" s="66"/>
      <c r="D111" s="71" t="s">
        <v>3946</v>
      </c>
      <c r="E111" s="80"/>
      <c r="F111" s="17"/>
      <c r="G111" s="18"/>
      <c r="H111" s="18"/>
      <c r="I111" s="18"/>
      <c r="J111" s="18"/>
      <c r="K111" s="15"/>
      <c r="L111" s="4">
        <v>8.75</v>
      </c>
      <c r="M111" s="4"/>
      <c r="N111" s="4" t="str">
        <f t="shared" si="17"/>
        <v>No</v>
      </c>
      <c r="O111" s="15" t="str">
        <f t="shared" si="18"/>
        <v>No</v>
      </c>
      <c r="P111" s="65" t="str">
        <f t="shared" si="19"/>
        <v>No</v>
      </c>
      <c r="Q111" s="68" t="str">
        <f t="shared" si="20"/>
        <v>N/A</v>
      </c>
      <c r="R111" s="65" t="str">
        <f t="shared" si="21"/>
        <v>No</v>
      </c>
      <c r="S111" s="68" t="str">
        <f t="shared" si="22"/>
        <v>N/A</v>
      </c>
      <c r="T111" s="65" t="str">
        <f t="shared" si="23"/>
        <v>No</v>
      </c>
      <c r="U111" s="68" t="str">
        <f t="shared" si="24"/>
        <v>N/A</v>
      </c>
      <c r="V111" s="72"/>
    </row>
    <row r="112" spans="1:22">
      <c r="A112" s="66" t="s">
        <v>20</v>
      </c>
      <c r="B112" s="66" t="s">
        <v>28</v>
      </c>
      <c r="C112" s="66"/>
      <c r="D112" s="87" t="s">
        <v>3947</v>
      </c>
      <c r="E112" s="80"/>
      <c r="F112" s="17"/>
      <c r="G112" s="18"/>
      <c r="H112" s="18"/>
      <c r="I112" s="18"/>
      <c r="J112" s="18"/>
      <c r="K112" s="15"/>
      <c r="L112" s="4">
        <v>5.25</v>
      </c>
      <c r="M112" s="4"/>
      <c r="N112" s="4" t="str">
        <f t="shared" si="17"/>
        <v>No</v>
      </c>
      <c r="O112" s="15" t="str">
        <f t="shared" si="18"/>
        <v>No</v>
      </c>
      <c r="P112" s="65" t="str">
        <f t="shared" si="19"/>
        <v>No</v>
      </c>
      <c r="Q112" s="68" t="str">
        <f t="shared" si="20"/>
        <v>N/A</v>
      </c>
      <c r="R112" s="65" t="str">
        <f t="shared" si="21"/>
        <v>No</v>
      </c>
      <c r="S112" s="68" t="str">
        <f t="shared" si="22"/>
        <v>N/A</v>
      </c>
      <c r="T112" s="65" t="str">
        <f t="shared" si="23"/>
        <v>No</v>
      </c>
      <c r="U112" s="68" t="str">
        <f t="shared" si="24"/>
        <v>N/A</v>
      </c>
      <c r="V112" s="72"/>
    </row>
    <row r="113" spans="1:22">
      <c r="A113" s="66" t="s">
        <v>20</v>
      </c>
      <c r="B113" s="66" t="s">
        <v>28</v>
      </c>
      <c r="C113" s="66"/>
      <c r="D113" s="71" t="s">
        <v>3948</v>
      </c>
      <c r="E113" s="80"/>
      <c r="F113" s="17"/>
      <c r="G113" s="18"/>
      <c r="H113" s="18"/>
      <c r="I113" s="18"/>
      <c r="J113" s="18"/>
      <c r="K113" s="15"/>
      <c r="L113" s="4">
        <v>9.5</v>
      </c>
      <c r="M113" s="4"/>
      <c r="N113" s="4" t="str">
        <f t="shared" si="17"/>
        <v>No</v>
      </c>
      <c r="O113" s="15" t="str">
        <f t="shared" si="18"/>
        <v>No</v>
      </c>
      <c r="P113" s="65" t="str">
        <f t="shared" si="19"/>
        <v>No</v>
      </c>
      <c r="Q113" s="68" t="str">
        <f t="shared" si="20"/>
        <v>N/A</v>
      </c>
      <c r="R113" s="65" t="str">
        <f t="shared" si="21"/>
        <v>No</v>
      </c>
      <c r="S113" s="68" t="str">
        <f t="shared" si="22"/>
        <v>N/A</v>
      </c>
      <c r="T113" s="65" t="str">
        <f t="shared" si="23"/>
        <v>No</v>
      </c>
      <c r="U113" s="68" t="str">
        <f t="shared" si="24"/>
        <v>N/A</v>
      </c>
      <c r="V113" s="72"/>
    </row>
    <row r="114" spans="1:22">
      <c r="A114" s="66" t="s">
        <v>20</v>
      </c>
      <c r="B114" s="66" t="s">
        <v>28</v>
      </c>
      <c r="C114" s="66"/>
      <c r="D114" s="71" t="s">
        <v>3949</v>
      </c>
      <c r="E114" s="80"/>
      <c r="F114" s="17"/>
      <c r="G114" s="18"/>
      <c r="H114" s="18"/>
      <c r="I114" s="18"/>
      <c r="J114" s="18"/>
      <c r="K114" s="15"/>
      <c r="L114" s="4"/>
      <c r="M114" s="4"/>
      <c r="N114" s="4" t="str">
        <f t="shared" si="17"/>
        <v>No</v>
      </c>
      <c r="O114" s="15" t="str">
        <f t="shared" si="18"/>
        <v>No</v>
      </c>
      <c r="P114" s="65" t="str">
        <f t="shared" si="19"/>
        <v>No</v>
      </c>
      <c r="Q114" s="68" t="str">
        <f t="shared" si="20"/>
        <v>N/A</v>
      </c>
      <c r="R114" s="65" t="str">
        <f t="shared" si="21"/>
        <v>No</v>
      </c>
      <c r="S114" s="68" t="str">
        <f t="shared" si="22"/>
        <v>N/A</v>
      </c>
      <c r="T114" s="65" t="str">
        <f t="shared" si="23"/>
        <v>No</v>
      </c>
      <c r="U114" s="68" t="str">
        <f t="shared" si="24"/>
        <v>N/A</v>
      </c>
      <c r="V114" s="72"/>
    </row>
    <row r="115" spans="1:22">
      <c r="A115" s="66" t="s">
        <v>20</v>
      </c>
      <c r="B115" s="66" t="s">
        <v>28</v>
      </c>
      <c r="C115" s="66"/>
      <c r="D115" s="71" t="s">
        <v>3950</v>
      </c>
      <c r="E115" s="80"/>
      <c r="F115" s="17"/>
      <c r="G115" s="18"/>
      <c r="H115" s="18"/>
      <c r="I115" s="18"/>
      <c r="J115" s="18"/>
      <c r="K115" s="15"/>
      <c r="L115" s="4">
        <v>6.95</v>
      </c>
      <c r="M115" s="4"/>
      <c r="N115" s="4" t="str">
        <f t="shared" si="17"/>
        <v>No</v>
      </c>
      <c r="O115" s="15" t="str">
        <f t="shared" si="18"/>
        <v>No</v>
      </c>
      <c r="P115" s="65" t="str">
        <f t="shared" si="19"/>
        <v>No</v>
      </c>
      <c r="Q115" s="68" t="str">
        <f t="shared" si="20"/>
        <v>N/A</v>
      </c>
      <c r="R115" s="65" t="str">
        <f t="shared" si="21"/>
        <v>No</v>
      </c>
      <c r="S115" s="68" t="str">
        <f t="shared" si="22"/>
        <v>N/A</v>
      </c>
      <c r="T115" s="65" t="str">
        <f t="shared" si="23"/>
        <v>No</v>
      </c>
      <c r="U115" s="68" t="str">
        <f t="shared" si="24"/>
        <v>N/A</v>
      </c>
      <c r="V115" s="72"/>
    </row>
    <row r="116" spans="1:22">
      <c r="A116" s="66" t="s">
        <v>20</v>
      </c>
      <c r="B116" s="66" t="s">
        <v>28</v>
      </c>
      <c r="C116" s="66"/>
      <c r="D116" s="71" t="s">
        <v>543</v>
      </c>
      <c r="E116" s="80"/>
      <c r="F116" s="17"/>
      <c r="G116" s="18"/>
      <c r="H116" s="18"/>
      <c r="I116" s="18"/>
      <c r="J116" s="18"/>
      <c r="K116" s="15"/>
      <c r="L116" s="4">
        <v>3.95</v>
      </c>
      <c r="M116" s="4"/>
      <c r="N116" s="4" t="str">
        <f t="shared" si="17"/>
        <v>No</v>
      </c>
      <c r="O116" s="15" t="str">
        <f t="shared" si="18"/>
        <v>No</v>
      </c>
      <c r="P116" s="65" t="str">
        <f t="shared" si="19"/>
        <v>No</v>
      </c>
      <c r="Q116" s="68" t="str">
        <f t="shared" si="20"/>
        <v>N/A</v>
      </c>
      <c r="R116" s="65" t="str">
        <f t="shared" si="21"/>
        <v>No</v>
      </c>
      <c r="S116" s="68" t="str">
        <f t="shared" si="22"/>
        <v>N/A</v>
      </c>
      <c r="T116" s="65" t="str">
        <f t="shared" si="23"/>
        <v>No</v>
      </c>
      <c r="U116" s="68" t="str">
        <f t="shared" si="24"/>
        <v>N/A</v>
      </c>
      <c r="V116" s="72"/>
    </row>
    <row r="117" spans="1:22">
      <c r="A117" s="66" t="s">
        <v>20</v>
      </c>
      <c r="B117" s="66" t="s">
        <v>28</v>
      </c>
      <c r="C117" s="66"/>
      <c r="D117" s="71" t="s">
        <v>3951</v>
      </c>
      <c r="E117" s="80"/>
      <c r="F117" s="17"/>
      <c r="G117" s="17"/>
      <c r="H117" s="17"/>
      <c r="I117" s="17"/>
      <c r="J117" s="6"/>
      <c r="K117" s="6"/>
      <c r="L117" s="4">
        <v>8.5</v>
      </c>
      <c r="M117" s="4"/>
      <c r="N117" s="4" t="str">
        <f t="shared" si="17"/>
        <v>No</v>
      </c>
      <c r="O117" s="15" t="str">
        <f t="shared" si="18"/>
        <v>No</v>
      </c>
      <c r="P117" s="65" t="str">
        <f t="shared" si="19"/>
        <v>No</v>
      </c>
      <c r="Q117" s="68" t="str">
        <f t="shared" si="20"/>
        <v>N/A</v>
      </c>
      <c r="R117" s="65" t="str">
        <f t="shared" si="21"/>
        <v>No</v>
      </c>
      <c r="S117" s="68" t="str">
        <f t="shared" si="22"/>
        <v>N/A</v>
      </c>
      <c r="T117" s="65" t="str">
        <f t="shared" si="23"/>
        <v>No</v>
      </c>
      <c r="U117" s="68" t="str">
        <f t="shared" si="24"/>
        <v>N/A</v>
      </c>
      <c r="V117" s="72"/>
    </row>
    <row r="118" spans="1:22">
      <c r="A118" s="66" t="s">
        <v>20</v>
      </c>
      <c r="B118" s="66" t="s">
        <v>28</v>
      </c>
      <c r="C118" s="66"/>
      <c r="D118" s="71" t="s">
        <v>3952</v>
      </c>
      <c r="E118" s="80"/>
      <c r="F118" s="17"/>
      <c r="G118" s="17"/>
      <c r="H118" s="17"/>
      <c r="I118" s="17"/>
      <c r="J118" s="6"/>
      <c r="K118" s="6"/>
      <c r="L118" s="4">
        <v>10.5</v>
      </c>
      <c r="M118" s="4"/>
      <c r="N118" s="4" t="str">
        <f t="shared" si="17"/>
        <v>No</v>
      </c>
      <c r="O118" s="15" t="str">
        <f t="shared" si="18"/>
        <v>No</v>
      </c>
      <c r="P118" s="65" t="str">
        <f t="shared" si="19"/>
        <v>No</v>
      </c>
      <c r="Q118" s="68" t="str">
        <f t="shared" si="20"/>
        <v>N/A</v>
      </c>
      <c r="R118" s="65" t="str">
        <f t="shared" si="21"/>
        <v>No</v>
      </c>
      <c r="S118" s="68" t="str">
        <f t="shared" si="22"/>
        <v>N/A</v>
      </c>
      <c r="T118" s="65" t="str">
        <f t="shared" si="23"/>
        <v>No</v>
      </c>
      <c r="U118" s="68" t="str">
        <f t="shared" si="24"/>
        <v>N/A</v>
      </c>
      <c r="V118" s="72"/>
    </row>
    <row r="119" spans="1:22">
      <c r="A119" s="66" t="s">
        <v>20</v>
      </c>
      <c r="B119" s="66" t="s">
        <v>28</v>
      </c>
      <c r="C119" s="66"/>
      <c r="D119" s="71" t="s">
        <v>3953</v>
      </c>
      <c r="E119" s="80"/>
      <c r="F119" s="17"/>
      <c r="G119" s="17"/>
      <c r="H119" s="17"/>
      <c r="I119" s="17"/>
      <c r="J119" s="6"/>
      <c r="K119" s="6"/>
      <c r="L119" s="4">
        <v>30</v>
      </c>
      <c r="M119" s="4"/>
      <c r="N119" s="4" t="str">
        <f t="shared" si="17"/>
        <v>No</v>
      </c>
      <c r="O119" s="15" t="str">
        <f t="shared" si="18"/>
        <v>No</v>
      </c>
      <c r="P119" s="65" t="str">
        <f t="shared" si="19"/>
        <v>No</v>
      </c>
      <c r="Q119" s="68" t="str">
        <f t="shared" si="20"/>
        <v>N/A</v>
      </c>
      <c r="R119" s="65" t="str">
        <f t="shared" si="21"/>
        <v>No</v>
      </c>
      <c r="S119" s="68" t="str">
        <f t="shared" si="22"/>
        <v>N/A</v>
      </c>
      <c r="T119" s="65" t="str">
        <f t="shared" si="23"/>
        <v>No</v>
      </c>
      <c r="U119" s="68" t="str">
        <f t="shared" si="24"/>
        <v>N/A</v>
      </c>
      <c r="V119" s="72"/>
    </row>
    <row r="120" spans="1:22">
      <c r="A120" s="66" t="s">
        <v>20</v>
      </c>
      <c r="B120" s="66" t="s">
        <v>28</v>
      </c>
      <c r="C120" s="66"/>
      <c r="D120" s="71" t="s">
        <v>3954</v>
      </c>
      <c r="E120" s="80"/>
      <c r="F120" s="17"/>
      <c r="G120" s="18"/>
      <c r="H120" s="18"/>
      <c r="I120" s="4"/>
      <c r="J120" s="4"/>
      <c r="K120" s="15"/>
      <c r="L120" s="4">
        <v>11.5</v>
      </c>
      <c r="M120" s="4"/>
      <c r="N120" s="4" t="str">
        <f t="shared" si="17"/>
        <v>No</v>
      </c>
      <c r="O120" s="15" t="str">
        <f t="shared" si="18"/>
        <v>No</v>
      </c>
      <c r="P120" s="65" t="str">
        <f t="shared" si="19"/>
        <v>No</v>
      </c>
      <c r="Q120" s="68" t="str">
        <f t="shared" si="20"/>
        <v>N/A</v>
      </c>
      <c r="R120" s="65" t="str">
        <f t="shared" si="21"/>
        <v>No</v>
      </c>
      <c r="S120" s="68" t="str">
        <f t="shared" si="22"/>
        <v>N/A</v>
      </c>
      <c r="T120" s="65" t="str">
        <f t="shared" si="23"/>
        <v>No</v>
      </c>
      <c r="U120" s="68" t="str">
        <f t="shared" si="24"/>
        <v>N/A</v>
      </c>
      <c r="V120" s="72"/>
    </row>
    <row r="121" spans="1:22">
      <c r="A121" s="66" t="s">
        <v>20</v>
      </c>
      <c r="B121" s="66" t="s">
        <v>28</v>
      </c>
      <c r="C121" s="66"/>
      <c r="D121" s="71" t="s">
        <v>3959</v>
      </c>
      <c r="E121" s="80"/>
      <c r="F121" s="17"/>
      <c r="G121" s="18"/>
      <c r="H121" s="18"/>
      <c r="I121" s="18"/>
      <c r="J121" s="18"/>
      <c r="K121" s="15"/>
      <c r="L121" s="4"/>
      <c r="M121" s="4"/>
      <c r="N121" s="4" t="str">
        <f t="shared" si="17"/>
        <v>No</v>
      </c>
      <c r="O121" s="15" t="str">
        <f t="shared" si="18"/>
        <v>No</v>
      </c>
      <c r="P121" s="65" t="str">
        <f t="shared" si="19"/>
        <v>No</v>
      </c>
      <c r="Q121" s="68" t="str">
        <f t="shared" si="20"/>
        <v>N/A</v>
      </c>
      <c r="R121" s="65" t="str">
        <f t="shared" si="21"/>
        <v>No</v>
      </c>
      <c r="S121" s="68" t="str">
        <f t="shared" si="22"/>
        <v>N/A</v>
      </c>
      <c r="T121" s="65" t="str">
        <f t="shared" si="23"/>
        <v>No</v>
      </c>
      <c r="U121" s="68" t="str">
        <f t="shared" si="24"/>
        <v>N/A</v>
      </c>
      <c r="V121" s="72"/>
    </row>
    <row r="122" spans="1:22">
      <c r="A122" s="66" t="s">
        <v>20</v>
      </c>
      <c r="B122" s="66" t="s">
        <v>28</v>
      </c>
      <c r="C122" s="66"/>
      <c r="D122" s="71" t="s">
        <v>863</v>
      </c>
      <c r="E122" s="80"/>
      <c r="F122" s="17"/>
      <c r="G122" s="18"/>
      <c r="H122" s="18"/>
      <c r="I122" s="18"/>
      <c r="J122" s="18"/>
      <c r="K122" s="15"/>
      <c r="L122" s="4">
        <v>3.95</v>
      </c>
      <c r="M122" s="4"/>
      <c r="N122" s="4" t="str">
        <f t="shared" si="17"/>
        <v>No</v>
      </c>
      <c r="O122" s="15" t="str">
        <f t="shared" si="18"/>
        <v>No</v>
      </c>
      <c r="P122" s="65" t="str">
        <f t="shared" si="19"/>
        <v>No</v>
      </c>
      <c r="Q122" s="68" t="str">
        <f t="shared" si="20"/>
        <v>N/A</v>
      </c>
      <c r="R122" s="65" t="str">
        <f t="shared" si="21"/>
        <v>No</v>
      </c>
      <c r="S122" s="68" t="str">
        <f t="shared" si="22"/>
        <v>N/A</v>
      </c>
      <c r="T122" s="65" t="str">
        <f t="shared" si="23"/>
        <v>No</v>
      </c>
      <c r="U122" s="68" t="str">
        <f t="shared" si="24"/>
        <v>N/A</v>
      </c>
      <c r="V122" s="72"/>
    </row>
    <row r="123" spans="1:22">
      <c r="A123" s="66" t="s">
        <v>20</v>
      </c>
      <c r="B123" s="66" t="s">
        <v>28</v>
      </c>
      <c r="C123" s="66"/>
      <c r="D123" s="71" t="s">
        <v>3960</v>
      </c>
      <c r="E123" s="80"/>
      <c r="F123" s="17"/>
      <c r="G123" s="18"/>
      <c r="H123" s="18"/>
      <c r="I123" s="18"/>
      <c r="J123" s="18"/>
      <c r="K123" s="15"/>
      <c r="L123" s="4">
        <v>26</v>
      </c>
      <c r="M123" s="4"/>
      <c r="N123" s="4" t="str">
        <f t="shared" si="17"/>
        <v>No</v>
      </c>
      <c r="O123" s="15" t="str">
        <f t="shared" si="18"/>
        <v>No</v>
      </c>
      <c r="P123" s="65" t="str">
        <f t="shared" si="19"/>
        <v>No</v>
      </c>
      <c r="Q123" s="68" t="str">
        <f t="shared" si="20"/>
        <v>N/A</v>
      </c>
      <c r="R123" s="65" t="str">
        <f t="shared" si="21"/>
        <v>No</v>
      </c>
      <c r="S123" s="68" t="str">
        <f t="shared" si="22"/>
        <v>N/A</v>
      </c>
      <c r="T123" s="65" t="str">
        <f t="shared" si="23"/>
        <v>No</v>
      </c>
      <c r="U123" s="68" t="str">
        <f t="shared" si="24"/>
        <v>N/A</v>
      </c>
      <c r="V123" s="72"/>
    </row>
    <row r="124" spans="1:22">
      <c r="A124" s="66" t="s">
        <v>20</v>
      </c>
      <c r="B124" s="66" t="s">
        <v>28</v>
      </c>
      <c r="C124" s="66"/>
      <c r="D124" s="71" t="s">
        <v>3961</v>
      </c>
      <c r="E124" s="80"/>
      <c r="F124" s="17"/>
      <c r="G124" s="18"/>
      <c r="H124" s="18"/>
      <c r="I124" s="18"/>
      <c r="J124" s="18"/>
      <c r="K124" s="15"/>
      <c r="L124" s="4">
        <v>11</v>
      </c>
      <c r="M124" s="4"/>
      <c r="N124" s="4" t="str">
        <f t="shared" si="17"/>
        <v>No</v>
      </c>
      <c r="O124" s="15" t="str">
        <f t="shared" si="18"/>
        <v>No</v>
      </c>
      <c r="P124" s="65" t="str">
        <f t="shared" si="19"/>
        <v>No</v>
      </c>
      <c r="Q124" s="68" t="str">
        <f t="shared" si="20"/>
        <v>N/A</v>
      </c>
      <c r="R124" s="65" t="str">
        <f t="shared" si="21"/>
        <v>No</v>
      </c>
      <c r="S124" s="68" t="str">
        <f t="shared" si="22"/>
        <v>N/A</v>
      </c>
      <c r="T124" s="65" t="str">
        <f t="shared" si="23"/>
        <v>No</v>
      </c>
      <c r="U124" s="68" t="str">
        <f t="shared" si="24"/>
        <v>N/A</v>
      </c>
      <c r="V124" s="72"/>
    </row>
    <row r="125" spans="1:22">
      <c r="A125" s="66" t="s">
        <v>20</v>
      </c>
      <c r="B125" s="66" t="s">
        <v>28</v>
      </c>
      <c r="C125" s="66"/>
      <c r="D125" s="71" t="s">
        <v>3963</v>
      </c>
      <c r="E125" s="80"/>
      <c r="F125" s="17"/>
      <c r="G125" s="18"/>
      <c r="H125" s="18"/>
      <c r="I125" s="18"/>
      <c r="J125" s="18"/>
      <c r="K125" s="15"/>
      <c r="L125" s="4"/>
      <c r="M125" s="4"/>
      <c r="N125" s="4" t="str">
        <f t="shared" si="17"/>
        <v>No</v>
      </c>
      <c r="O125" s="15" t="str">
        <f t="shared" si="18"/>
        <v>No</v>
      </c>
      <c r="P125" s="65" t="str">
        <f t="shared" si="19"/>
        <v>No</v>
      </c>
      <c r="Q125" s="68" t="str">
        <f t="shared" si="20"/>
        <v>N/A</v>
      </c>
      <c r="R125" s="65" t="str">
        <f t="shared" si="21"/>
        <v>No</v>
      </c>
      <c r="S125" s="68" t="str">
        <f t="shared" si="22"/>
        <v>N/A</v>
      </c>
      <c r="T125" s="65" t="str">
        <f t="shared" si="23"/>
        <v>No</v>
      </c>
      <c r="U125" s="68" t="str">
        <f t="shared" si="24"/>
        <v>N/A</v>
      </c>
      <c r="V125" s="72"/>
    </row>
    <row r="126" spans="1:22">
      <c r="A126" s="66" t="s">
        <v>20</v>
      </c>
      <c r="B126" s="66" t="s">
        <v>28</v>
      </c>
      <c r="C126" s="66"/>
      <c r="D126" s="71" t="s">
        <v>3964</v>
      </c>
      <c r="E126" s="80"/>
      <c r="F126" s="17"/>
      <c r="G126" s="18"/>
      <c r="H126" s="18"/>
      <c r="I126" s="18"/>
      <c r="J126" s="18"/>
      <c r="K126" s="15"/>
      <c r="L126" s="4">
        <v>4.25</v>
      </c>
      <c r="M126" s="4"/>
      <c r="N126" s="4" t="str">
        <f t="shared" si="17"/>
        <v>No</v>
      </c>
      <c r="O126" s="15" t="str">
        <f t="shared" si="18"/>
        <v>No</v>
      </c>
      <c r="P126" s="65" t="str">
        <f t="shared" si="19"/>
        <v>No</v>
      </c>
      <c r="Q126" s="68" t="str">
        <f t="shared" si="20"/>
        <v>N/A</v>
      </c>
      <c r="R126" s="65" t="str">
        <f t="shared" si="21"/>
        <v>No</v>
      </c>
      <c r="S126" s="68" t="str">
        <f t="shared" si="22"/>
        <v>N/A</v>
      </c>
      <c r="T126" s="65" t="str">
        <f t="shared" si="23"/>
        <v>No</v>
      </c>
      <c r="U126" s="68" t="str">
        <f t="shared" si="24"/>
        <v>N/A</v>
      </c>
      <c r="V126" s="72"/>
    </row>
    <row r="127" spans="1:22">
      <c r="A127" s="66" t="s">
        <v>20</v>
      </c>
      <c r="B127" s="66" t="s">
        <v>28</v>
      </c>
      <c r="C127" s="66"/>
      <c r="D127" s="87" t="s">
        <v>3965</v>
      </c>
      <c r="E127" s="80"/>
      <c r="F127" s="17"/>
      <c r="G127" s="18"/>
      <c r="H127" s="18"/>
      <c r="I127" s="18"/>
      <c r="J127" s="18"/>
      <c r="K127" s="15"/>
      <c r="L127" s="4"/>
      <c r="M127" s="4"/>
      <c r="N127" s="4" t="str">
        <f t="shared" si="17"/>
        <v>No</v>
      </c>
      <c r="O127" s="15" t="str">
        <f t="shared" si="18"/>
        <v>No</v>
      </c>
      <c r="P127" s="65" t="str">
        <f t="shared" si="19"/>
        <v>No</v>
      </c>
      <c r="Q127" s="68" t="str">
        <f t="shared" si="20"/>
        <v>N/A</v>
      </c>
      <c r="R127" s="65" t="str">
        <f t="shared" si="21"/>
        <v>No</v>
      </c>
      <c r="S127" s="68" t="str">
        <f t="shared" si="22"/>
        <v>N/A</v>
      </c>
      <c r="T127" s="65" t="str">
        <f t="shared" si="23"/>
        <v>No</v>
      </c>
      <c r="U127" s="68" t="str">
        <f t="shared" si="24"/>
        <v>N/A</v>
      </c>
      <c r="V127" s="72"/>
    </row>
    <row r="128" spans="1:22">
      <c r="A128" s="66" t="s">
        <v>20</v>
      </c>
      <c r="B128" s="66" t="s">
        <v>28</v>
      </c>
      <c r="C128" s="66"/>
      <c r="D128" s="71" t="s">
        <v>3966</v>
      </c>
      <c r="E128" s="80"/>
      <c r="F128" s="17"/>
      <c r="G128" s="18"/>
      <c r="H128" s="18"/>
      <c r="I128" s="18"/>
      <c r="J128" s="18"/>
      <c r="K128" s="15"/>
      <c r="L128" s="4">
        <v>9</v>
      </c>
      <c r="M128" s="4"/>
      <c r="N128" s="4" t="str">
        <f t="shared" si="17"/>
        <v>No</v>
      </c>
      <c r="O128" s="15" t="str">
        <f t="shared" si="18"/>
        <v>No</v>
      </c>
      <c r="P128" s="65" t="str">
        <f t="shared" si="19"/>
        <v>No</v>
      </c>
      <c r="Q128" s="68" t="str">
        <f t="shared" si="20"/>
        <v>N/A</v>
      </c>
      <c r="R128" s="65" t="str">
        <f t="shared" si="21"/>
        <v>No</v>
      </c>
      <c r="S128" s="68" t="str">
        <f t="shared" si="22"/>
        <v>N/A</v>
      </c>
      <c r="T128" s="65" t="str">
        <f t="shared" si="23"/>
        <v>No</v>
      </c>
      <c r="U128" s="68" t="str">
        <f t="shared" si="24"/>
        <v>N/A</v>
      </c>
      <c r="V128" s="72"/>
    </row>
    <row r="129" spans="1:22">
      <c r="A129" s="66" t="s">
        <v>20</v>
      </c>
      <c r="B129" s="66" t="s">
        <v>28</v>
      </c>
      <c r="C129" s="66"/>
      <c r="D129" s="87" t="s">
        <v>3968</v>
      </c>
      <c r="E129" s="80"/>
      <c r="F129" s="17"/>
      <c r="G129" s="18"/>
      <c r="H129" s="18"/>
      <c r="I129" s="18"/>
      <c r="J129" s="18"/>
      <c r="K129" s="15"/>
      <c r="L129" s="4">
        <v>5.25</v>
      </c>
      <c r="M129" s="4"/>
      <c r="N129" s="4" t="str">
        <f t="shared" si="17"/>
        <v>No</v>
      </c>
      <c r="O129" s="15" t="str">
        <f t="shared" si="18"/>
        <v>No</v>
      </c>
      <c r="P129" s="65" t="str">
        <f t="shared" si="19"/>
        <v>No</v>
      </c>
      <c r="Q129" s="68" t="str">
        <f t="shared" si="20"/>
        <v>N/A</v>
      </c>
      <c r="R129" s="65" t="str">
        <f t="shared" si="21"/>
        <v>No</v>
      </c>
      <c r="S129" s="68" t="str">
        <f t="shared" si="22"/>
        <v>N/A</v>
      </c>
      <c r="T129" s="65" t="str">
        <f t="shared" si="23"/>
        <v>No</v>
      </c>
      <c r="U129" s="68" t="str">
        <f t="shared" si="24"/>
        <v>N/A</v>
      </c>
      <c r="V129" s="72"/>
    </row>
    <row r="130" spans="1:22">
      <c r="A130" s="66" t="s">
        <v>20</v>
      </c>
      <c r="B130" s="66" t="s">
        <v>28</v>
      </c>
      <c r="C130" s="66"/>
      <c r="D130" s="71" t="s">
        <v>3969</v>
      </c>
      <c r="E130" s="80"/>
      <c r="F130" s="17"/>
      <c r="G130" s="18"/>
      <c r="H130" s="18"/>
      <c r="I130" s="18"/>
      <c r="J130" s="18"/>
      <c r="K130" s="15"/>
      <c r="L130" s="4">
        <v>26</v>
      </c>
      <c r="M130" s="4"/>
      <c r="N130" s="4" t="str">
        <f t="shared" si="17"/>
        <v>No</v>
      </c>
      <c r="O130" s="15" t="str">
        <f t="shared" si="18"/>
        <v>No</v>
      </c>
      <c r="P130" s="65" t="str">
        <f t="shared" si="19"/>
        <v>No</v>
      </c>
      <c r="Q130" s="68" t="str">
        <f t="shared" si="20"/>
        <v>N/A</v>
      </c>
      <c r="R130" s="65" t="str">
        <f t="shared" si="21"/>
        <v>No</v>
      </c>
      <c r="S130" s="68" t="str">
        <f t="shared" si="22"/>
        <v>N/A</v>
      </c>
      <c r="T130" s="65" t="str">
        <f t="shared" si="23"/>
        <v>No</v>
      </c>
      <c r="U130" s="68" t="str">
        <f t="shared" si="24"/>
        <v>N/A</v>
      </c>
      <c r="V130" s="72"/>
    </row>
    <row r="131" spans="1:22">
      <c r="A131" s="66" t="s">
        <v>20</v>
      </c>
      <c r="B131" s="66" t="s">
        <v>28</v>
      </c>
      <c r="C131" s="66"/>
      <c r="D131" s="71" t="s">
        <v>3970</v>
      </c>
      <c r="E131" s="80"/>
      <c r="F131" s="17"/>
      <c r="G131" s="18"/>
      <c r="H131" s="18"/>
      <c r="I131" s="18"/>
      <c r="J131" s="18"/>
      <c r="K131" s="15"/>
      <c r="L131" s="4">
        <v>4.25</v>
      </c>
      <c r="M131" s="4"/>
      <c r="N131" s="4" t="str">
        <f t="shared" si="17"/>
        <v>No</v>
      </c>
      <c r="O131" s="15" t="str">
        <f t="shared" si="18"/>
        <v>No</v>
      </c>
      <c r="P131" s="65" t="str">
        <f t="shared" si="19"/>
        <v>No</v>
      </c>
      <c r="Q131" s="68" t="str">
        <f t="shared" si="20"/>
        <v>N/A</v>
      </c>
      <c r="R131" s="65" t="str">
        <f t="shared" si="21"/>
        <v>No</v>
      </c>
      <c r="S131" s="68" t="str">
        <f t="shared" si="22"/>
        <v>N/A</v>
      </c>
      <c r="T131" s="65" t="str">
        <f t="shared" si="23"/>
        <v>No</v>
      </c>
      <c r="U131" s="68" t="str">
        <f t="shared" si="24"/>
        <v>N/A</v>
      </c>
      <c r="V131" s="72"/>
    </row>
    <row r="132" spans="1:22">
      <c r="A132" s="66" t="s">
        <v>20</v>
      </c>
      <c r="B132" s="66" t="s">
        <v>28</v>
      </c>
      <c r="C132" s="66"/>
      <c r="D132" s="71" t="s">
        <v>3971</v>
      </c>
      <c r="E132" s="80"/>
      <c r="F132" s="17"/>
      <c r="G132" s="18"/>
      <c r="H132" s="18"/>
      <c r="I132" s="18"/>
      <c r="J132" s="18"/>
      <c r="K132" s="15"/>
      <c r="L132" s="4">
        <v>4.25</v>
      </c>
      <c r="M132" s="4"/>
      <c r="N132" s="4" t="str">
        <f t="shared" si="17"/>
        <v>No</v>
      </c>
      <c r="O132" s="15" t="str">
        <f t="shared" si="18"/>
        <v>No</v>
      </c>
      <c r="P132" s="65" t="str">
        <f t="shared" si="19"/>
        <v>No</v>
      </c>
      <c r="Q132" s="68" t="str">
        <f t="shared" si="20"/>
        <v>N/A</v>
      </c>
      <c r="R132" s="65" t="str">
        <f t="shared" si="21"/>
        <v>No</v>
      </c>
      <c r="S132" s="68" t="str">
        <f t="shared" si="22"/>
        <v>N/A</v>
      </c>
      <c r="T132" s="65" t="str">
        <f t="shared" si="23"/>
        <v>No</v>
      </c>
      <c r="U132" s="68" t="str">
        <f t="shared" si="24"/>
        <v>N/A</v>
      </c>
      <c r="V132" s="72"/>
    </row>
    <row r="133" spans="1:22">
      <c r="A133" s="66" t="s">
        <v>20</v>
      </c>
      <c r="B133" s="66" t="s">
        <v>28</v>
      </c>
      <c r="C133" s="66"/>
      <c r="D133" s="71" t="s">
        <v>3972</v>
      </c>
      <c r="E133" s="80"/>
      <c r="F133" s="17"/>
      <c r="G133" s="18"/>
      <c r="H133" s="18"/>
      <c r="I133" s="17"/>
      <c r="J133" s="18"/>
      <c r="K133" s="15"/>
      <c r="L133" s="4"/>
      <c r="M133" s="4"/>
      <c r="N133" s="4" t="str">
        <f t="shared" si="17"/>
        <v>No</v>
      </c>
      <c r="O133" s="15" t="str">
        <f t="shared" si="18"/>
        <v>No</v>
      </c>
      <c r="P133" s="65" t="str">
        <f t="shared" si="19"/>
        <v>No</v>
      </c>
      <c r="Q133" s="68" t="str">
        <f t="shared" si="20"/>
        <v>N/A</v>
      </c>
      <c r="R133" s="65" t="str">
        <f t="shared" si="21"/>
        <v>No</v>
      </c>
      <c r="S133" s="68" t="str">
        <f t="shared" si="22"/>
        <v>N/A</v>
      </c>
      <c r="T133" s="65" t="str">
        <f t="shared" si="23"/>
        <v>No</v>
      </c>
      <c r="U133" s="68" t="str">
        <f t="shared" si="24"/>
        <v>N/A</v>
      </c>
      <c r="V133" s="72"/>
    </row>
    <row r="134" spans="1:22">
      <c r="A134" s="66" t="s">
        <v>20</v>
      </c>
      <c r="B134" s="66" t="s">
        <v>28</v>
      </c>
      <c r="C134" s="66"/>
      <c r="D134" s="71" t="s">
        <v>3973</v>
      </c>
      <c r="E134" s="80"/>
      <c r="F134" s="18"/>
      <c r="G134" s="18"/>
      <c r="H134" s="18"/>
      <c r="I134" s="18"/>
      <c r="J134" s="18"/>
      <c r="K134" s="15"/>
      <c r="L134" s="4"/>
      <c r="M134" s="4"/>
      <c r="N134" s="4" t="str">
        <f t="shared" si="17"/>
        <v>No</v>
      </c>
      <c r="O134" s="15" t="str">
        <f t="shared" si="18"/>
        <v>No</v>
      </c>
      <c r="P134" s="65" t="str">
        <f t="shared" si="19"/>
        <v>No</v>
      </c>
      <c r="Q134" s="68" t="str">
        <f t="shared" si="20"/>
        <v>N/A</v>
      </c>
      <c r="R134" s="65" t="str">
        <f t="shared" si="21"/>
        <v>No</v>
      </c>
      <c r="S134" s="68" t="str">
        <f t="shared" si="22"/>
        <v>N/A</v>
      </c>
      <c r="T134" s="65" t="str">
        <f t="shared" si="23"/>
        <v>No</v>
      </c>
      <c r="U134" s="68" t="str">
        <f t="shared" si="24"/>
        <v>N/A</v>
      </c>
      <c r="V134" s="72"/>
    </row>
    <row r="135" spans="1:22">
      <c r="A135" s="66" t="s">
        <v>20</v>
      </c>
      <c r="B135" s="66" t="s">
        <v>28</v>
      </c>
      <c r="C135" s="66"/>
      <c r="D135" s="71" t="s">
        <v>3974</v>
      </c>
      <c r="E135" s="80"/>
      <c r="F135" s="18"/>
      <c r="G135" s="18"/>
      <c r="H135" s="18"/>
      <c r="I135" s="18"/>
      <c r="J135" s="18"/>
      <c r="K135" s="15"/>
      <c r="L135" s="4"/>
      <c r="M135" s="4"/>
      <c r="N135" s="4" t="str">
        <f t="shared" si="17"/>
        <v>No</v>
      </c>
      <c r="O135" s="15" t="str">
        <f t="shared" si="18"/>
        <v>No</v>
      </c>
      <c r="P135" s="65" t="str">
        <f t="shared" si="19"/>
        <v>No</v>
      </c>
      <c r="Q135" s="68" t="str">
        <f t="shared" si="20"/>
        <v>N/A</v>
      </c>
      <c r="R135" s="65" t="str">
        <f t="shared" si="21"/>
        <v>No</v>
      </c>
      <c r="S135" s="68" t="str">
        <f t="shared" si="22"/>
        <v>N/A</v>
      </c>
      <c r="T135" s="65" t="str">
        <f t="shared" si="23"/>
        <v>No</v>
      </c>
      <c r="U135" s="68" t="str">
        <f t="shared" si="24"/>
        <v>N/A</v>
      </c>
      <c r="V135" s="72"/>
    </row>
    <row r="136" spans="1:22">
      <c r="A136" s="66" t="s">
        <v>20</v>
      </c>
      <c r="B136" s="66" t="s">
        <v>28</v>
      </c>
      <c r="C136" s="66"/>
      <c r="D136" s="71" t="s">
        <v>3975</v>
      </c>
      <c r="E136" s="80"/>
      <c r="F136" s="17"/>
      <c r="G136" s="18"/>
      <c r="H136" s="18"/>
      <c r="I136" s="18"/>
      <c r="J136" s="18"/>
      <c r="K136" s="15"/>
      <c r="L136" s="4"/>
      <c r="M136" s="4"/>
      <c r="N136" s="4" t="str">
        <f t="shared" si="17"/>
        <v>No</v>
      </c>
      <c r="O136" s="15" t="str">
        <f t="shared" si="18"/>
        <v>No</v>
      </c>
      <c r="P136" s="65" t="str">
        <f t="shared" si="19"/>
        <v>No</v>
      </c>
      <c r="Q136" s="68" t="str">
        <f t="shared" si="20"/>
        <v>N/A</v>
      </c>
      <c r="R136" s="65" t="str">
        <f t="shared" si="21"/>
        <v>No</v>
      </c>
      <c r="S136" s="68" t="str">
        <f t="shared" si="22"/>
        <v>N/A</v>
      </c>
      <c r="T136" s="65" t="str">
        <f t="shared" si="23"/>
        <v>No</v>
      </c>
      <c r="U136" s="68" t="str">
        <f t="shared" si="24"/>
        <v>N/A</v>
      </c>
      <c r="V136" s="72"/>
    </row>
    <row r="137" spans="1:22">
      <c r="A137" s="66" t="s">
        <v>20</v>
      </c>
      <c r="B137" s="66" t="s">
        <v>28</v>
      </c>
      <c r="C137" s="66"/>
      <c r="D137" s="71" t="s">
        <v>3976</v>
      </c>
      <c r="E137" s="80"/>
      <c r="F137" s="17"/>
      <c r="G137" s="17"/>
      <c r="H137" s="17"/>
      <c r="I137" s="17"/>
      <c r="J137" s="6"/>
      <c r="K137" s="6"/>
      <c r="L137" s="4">
        <v>7.5</v>
      </c>
      <c r="M137" s="4"/>
      <c r="N137" s="4" t="str">
        <f t="shared" si="17"/>
        <v>No</v>
      </c>
      <c r="O137" s="15" t="str">
        <f t="shared" si="18"/>
        <v>No</v>
      </c>
      <c r="P137" s="65" t="str">
        <f t="shared" si="19"/>
        <v>No</v>
      </c>
      <c r="Q137" s="68" t="str">
        <f t="shared" si="20"/>
        <v>N/A</v>
      </c>
      <c r="R137" s="65" t="str">
        <f t="shared" si="21"/>
        <v>No</v>
      </c>
      <c r="S137" s="68" t="str">
        <f t="shared" si="22"/>
        <v>N/A</v>
      </c>
      <c r="T137" s="65" t="str">
        <f t="shared" si="23"/>
        <v>No</v>
      </c>
      <c r="U137" s="68" t="str">
        <f t="shared" si="24"/>
        <v>N/A</v>
      </c>
      <c r="V137" s="72"/>
    </row>
    <row r="138" spans="1:22">
      <c r="A138" s="66" t="s">
        <v>20</v>
      </c>
      <c r="B138" s="66" t="s">
        <v>28</v>
      </c>
      <c r="C138" s="66"/>
      <c r="D138" s="71" t="s">
        <v>3977</v>
      </c>
      <c r="E138" s="80"/>
      <c r="F138" s="17"/>
      <c r="G138" s="17"/>
      <c r="H138" s="17"/>
      <c r="I138" s="17"/>
      <c r="J138" s="6"/>
      <c r="K138" s="6"/>
      <c r="L138" s="4">
        <v>9.5</v>
      </c>
      <c r="M138" s="4"/>
      <c r="N138" s="4" t="str">
        <f t="shared" si="17"/>
        <v>No</v>
      </c>
      <c r="O138" s="15" t="str">
        <f t="shared" si="18"/>
        <v>No</v>
      </c>
      <c r="P138" s="65" t="str">
        <f t="shared" si="19"/>
        <v>No</v>
      </c>
      <c r="Q138" s="68" t="str">
        <f t="shared" si="20"/>
        <v>N/A</v>
      </c>
      <c r="R138" s="65" t="str">
        <f t="shared" si="21"/>
        <v>No</v>
      </c>
      <c r="S138" s="68" t="str">
        <f t="shared" si="22"/>
        <v>N/A</v>
      </c>
      <c r="T138" s="65" t="str">
        <f t="shared" si="23"/>
        <v>No</v>
      </c>
      <c r="U138" s="68" t="str">
        <f t="shared" si="24"/>
        <v>N/A</v>
      </c>
      <c r="V138" s="72"/>
    </row>
    <row r="139" spans="1:22">
      <c r="A139" s="66" t="s">
        <v>20</v>
      </c>
      <c r="B139" s="66" t="s">
        <v>28</v>
      </c>
      <c r="C139" s="66"/>
      <c r="D139" s="71" t="s">
        <v>3978</v>
      </c>
      <c r="E139" s="80"/>
      <c r="F139" s="17"/>
      <c r="G139" s="17"/>
      <c r="H139" s="17"/>
      <c r="I139" s="17"/>
      <c r="J139" s="6"/>
      <c r="K139" s="6"/>
      <c r="L139" s="4">
        <v>26</v>
      </c>
      <c r="M139" s="4"/>
      <c r="N139" s="4" t="str">
        <f t="shared" si="17"/>
        <v>No</v>
      </c>
      <c r="O139" s="15" t="str">
        <f t="shared" si="18"/>
        <v>No</v>
      </c>
      <c r="P139" s="65" t="str">
        <f t="shared" si="19"/>
        <v>No</v>
      </c>
      <c r="Q139" s="68" t="str">
        <f t="shared" si="20"/>
        <v>N/A</v>
      </c>
      <c r="R139" s="65" t="str">
        <f t="shared" si="21"/>
        <v>No</v>
      </c>
      <c r="S139" s="68" t="str">
        <f t="shared" si="22"/>
        <v>N/A</v>
      </c>
      <c r="T139" s="65" t="str">
        <f t="shared" si="23"/>
        <v>No</v>
      </c>
      <c r="U139" s="68" t="str">
        <f t="shared" si="24"/>
        <v>N/A</v>
      </c>
      <c r="V139" s="72"/>
    </row>
    <row r="140" spans="1:22">
      <c r="A140" s="66" t="s">
        <v>20</v>
      </c>
      <c r="B140" s="66" t="s">
        <v>28</v>
      </c>
      <c r="C140" s="66"/>
      <c r="D140" s="71" t="s">
        <v>3979</v>
      </c>
      <c r="E140" s="80"/>
      <c r="F140" s="17"/>
      <c r="G140" s="17"/>
      <c r="H140" s="17"/>
      <c r="I140" s="17"/>
      <c r="J140" s="6"/>
      <c r="K140" s="6"/>
      <c r="L140" s="4">
        <v>8.5</v>
      </c>
      <c r="M140" s="4"/>
      <c r="N140" s="4" t="str">
        <f t="shared" si="17"/>
        <v>No</v>
      </c>
      <c r="O140" s="15" t="str">
        <f t="shared" si="18"/>
        <v>No</v>
      </c>
      <c r="P140" s="65" t="str">
        <f t="shared" si="19"/>
        <v>No</v>
      </c>
      <c r="Q140" s="68" t="str">
        <f t="shared" si="20"/>
        <v>N/A</v>
      </c>
      <c r="R140" s="65" t="str">
        <f t="shared" si="21"/>
        <v>No</v>
      </c>
      <c r="S140" s="68" t="str">
        <f t="shared" si="22"/>
        <v>N/A</v>
      </c>
      <c r="T140" s="65" t="str">
        <f t="shared" si="23"/>
        <v>No</v>
      </c>
      <c r="U140" s="68" t="str">
        <f t="shared" si="24"/>
        <v>N/A</v>
      </c>
      <c r="V140" s="72"/>
    </row>
    <row r="141" spans="1:22">
      <c r="A141" s="66" t="s">
        <v>20</v>
      </c>
      <c r="B141" s="66" t="s">
        <v>28</v>
      </c>
      <c r="C141" s="66"/>
      <c r="D141" s="71" t="s">
        <v>3980</v>
      </c>
      <c r="E141" s="80"/>
      <c r="F141" s="17"/>
      <c r="G141" s="17"/>
      <c r="H141" s="17"/>
      <c r="I141" s="17"/>
      <c r="J141" s="6"/>
      <c r="K141" s="6"/>
      <c r="L141" s="4">
        <v>9.5</v>
      </c>
      <c r="M141" s="4"/>
      <c r="N141" s="4" t="str">
        <f t="shared" si="17"/>
        <v>No</v>
      </c>
      <c r="O141" s="15" t="str">
        <f t="shared" si="18"/>
        <v>No</v>
      </c>
      <c r="P141" s="65" t="str">
        <f t="shared" si="19"/>
        <v>No</v>
      </c>
      <c r="Q141" s="68" t="str">
        <f t="shared" si="20"/>
        <v>N/A</v>
      </c>
      <c r="R141" s="65" t="str">
        <f t="shared" si="21"/>
        <v>No</v>
      </c>
      <c r="S141" s="68" t="str">
        <f t="shared" si="22"/>
        <v>N/A</v>
      </c>
      <c r="T141" s="65" t="str">
        <f t="shared" si="23"/>
        <v>No</v>
      </c>
      <c r="U141" s="68" t="str">
        <f t="shared" si="24"/>
        <v>N/A</v>
      </c>
      <c r="V141" s="72"/>
    </row>
    <row r="142" spans="1:22">
      <c r="A142" s="66" t="s">
        <v>20</v>
      </c>
      <c r="B142" s="66" t="s">
        <v>28</v>
      </c>
      <c r="C142" s="66"/>
      <c r="D142" s="71" t="s">
        <v>3981</v>
      </c>
      <c r="E142" s="80"/>
      <c r="F142" s="17"/>
      <c r="G142" s="17"/>
      <c r="H142" s="17"/>
      <c r="I142" s="17"/>
      <c r="J142" s="6"/>
      <c r="K142" s="6"/>
      <c r="L142" s="4">
        <v>26</v>
      </c>
      <c r="M142" s="4"/>
      <c r="N142" s="4" t="str">
        <f t="shared" si="17"/>
        <v>No</v>
      </c>
      <c r="O142" s="15" t="str">
        <f t="shared" si="18"/>
        <v>No</v>
      </c>
      <c r="P142" s="65" t="str">
        <f t="shared" si="19"/>
        <v>No</v>
      </c>
      <c r="Q142" s="68" t="str">
        <f t="shared" si="20"/>
        <v>N/A</v>
      </c>
      <c r="R142" s="65" t="str">
        <f t="shared" si="21"/>
        <v>No</v>
      </c>
      <c r="S142" s="68" t="str">
        <f t="shared" si="22"/>
        <v>N/A</v>
      </c>
      <c r="T142" s="65" t="str">
        <f t="shared" si="23"/>
        <v>No</v>
      </c>
      <c r="U142" s="68" t="str">
        <f t="shared" si="24"/>
        <v>N/A</v>
      </c>
      <c r="V142" s="72"/>
    </row>
    <row r="143" spans="1:22">
      <c r="A143" s="66" t="s">
        <v>20</v>
      </c>
      <c r="B143" s="66" t="s">
        <v>28</v>
      </c>
      <c r="C143" s="66"/>
      <c r="D143" s="71" t="s">
        <v>177</v>
      </c>
      <c r="E143" s="80"/>
      <c r="F143" s="17"/>
      <c r="G143" s="18"/>
      <c r="H143" s="18"/>
      <c r="I143" s="18"/>
      <c r="J143" s="18"/>
      <c r="K143" s="15"/>
      <c r="L143" s="4">
        <v>11</v>
      </c>
      <c r="M143" s="4"/>
      <c r="N143" s="4" t="str">
        <f t="shared" si="17"/>
        <v>No</v>
      </c>
      <c r="O143" s="15" t="str">
        <f t="shared" si="18"/>
        <v>No</v>
      </c>
      <c r="P143" s="65" t="str">
        <f t="shared" si="19"/>
        <v>No</v>
      </c>
      <c r="Q143" s="68" t="str">
        <f t="shared" si="20"/>
        <v>N/A</v>
      </c>
      <c r="R143" s="65" t="str">
        <f t="shared" si="21"/>
        <v>No</v>
      </c>
      <c r="S143" s="68" t="str">
        <f t="shared" si="22"/>
        <v>N/A</v>
      </c>
      <c r="T143" s="65" t="str">
        <f t="shared" si="23"/>
        <v>No</v>
      </c>
      <c r="U143" s="68" t="str">
        <f t="shared" si="24"/>
        <v>N/A</v>
      </c>
      <c r="V143" s="72"/>
    </row>
    <row r="144" spans="1:22">
      <c r="A144" s="66" t="s">
        <v>20</v>
      </c>
      <c r="B144" s="66" t="s">
        <v>28</v>
      </c>
      <c r="C144" s="66"/>
      <c r="D144" s="71" t="s">
        <v>3988</v>
      </c>
      <c r="E144" s="80"/>
      <c r="F144" s="17"/>
      <c r="G144" s="18"/>
      <c r="H144" s="18"/>
      <c r="I144" s="18"/>
      <c r="J144" s="18"/>
      <c r="K144" s="15"/>
      <c r="L144" s="4"/>
      <c r="M144" s="4"/>
      <c r="N144" s="4" t="str">
        <f t="shared" si="17"/>
        <v>No</v>
      </c>
      <c r="O144" s="15" t="str">
        <f t="shared" si="18"/>
        <v>No</v>
      </c>
      <c r="P144" s="65" t="str">
        <f t="shared" si="19"/>
        <v>No</v>
      </c>
      <c r="Q144" s="68" t="str">
        <f t="shared" si="20"/>
        <v>N/A</v>
      </c>
      <c r="R144" s="65" t="str">
        <f t="shared" si="21"/>
        <v>No</v>
      </c>
      <c r="S144" s="68" t="str">
        <f t="shared" si="22"/>
        <v>N/A</v>
      </c>
      <c r="T144" s="65" t="str">
        <f t="shared" si="23"/>
        <v>No</v>
      </c>
      <c r="U144" s="68" t="str">
        <f t="shared" si="24"/>
        <v>N/A</v>
      </c>
      <c r="V144" s="72"/>
    </row>
    <row r="145" spans="1:22">
      <c r="A145" s="66" t="s">
        <v>20</v>
      </c>
      <c r="B145" s="66" t="s">
        <v>28</v>
      </c>
      <c r="C145" s="66"/>
      <c r="D145" s="71" t="s">
        <v>3989</v>
      </c>
      <c r="E145" s="80"/>
      <c r="F145" s="17"/>
      <c r="G145" s="18"/>
      <c r="H145" s="18"/>
      <c r="I145" s="18"/>
      <c r="J145" s="18"/>
      <c r="K145" s="6"/>
      <c r="L145" s="4">
        <v>37</v>
      </c>
      <c r="M145" s="4"/>
      <c r="N145" s="4" t="str">
        <f t="shared" si="17"/>
        <v>No</v>
      </c>
      <c r="O145" s="15" t="str">
        <f t="shared" si="18"/>
        <v>No</v>
      </c>
      <c r="P145" s="65" t="str">
        <f t="shared" si="19"/>
        <v>No</v>
      </c>
      <c r="Q145" s="68" t="str">
        <f t="shared" si="20"/>
        <v>N/A</v>
      </c>
      <c r="R145" s="65" t="str">
        <f t="shared" si="21"/>
        <v>No</v>
      </c>
      <c r="S145" s="68" t="str">
        <f t="shared" si="22"/>
        <v>N/A</v>
      </c>
      <c r="T145" s="65" t="str">
        <f t="shared" si="23"/>
        <v>No</v>
      </c>
      <c r="U145" s="68" t="str">
        <f t="shared" si="24"/>
        <v>N/A</v>
      </c>
      <c r="V145" s="72"/>
    </row>
    <row r="146" spans="1:22">
      <c r="A146" s="66" t="s">
        <v>20</v>
      </c>
      <c r="B146" s="66" t="s">
        <v>28</v>
      </c>
      <c r="C146" s="66"/>
      <c r="D146" s="71" t="s">
        <v>3990</v>
      </c>
      <c r="E146" s="81"/>
      <c r="F146" s="23"/>
      <c r="G146" s="23"/>
      <c r="H146" s="23"/>
      <c r="I146" s="23"/>
      <c r="J146" s="6"/>
      <c r="K146" s="6"/>
      <c r="L146" s="4">
        <v>8</v>
      </c>
      <c r="M146" s="4"/>
      <c r="N146" s="4" t="str">
        <f t="shared" si="17"/>
        <v>No</v>
      </c>
      <c r="O146" s="15" t="str">
        <f t="shared" si="18"/>
        <v>No</v>
      </c>
      <c r="P146" s="65" t="str">
        <f t="shared" si="19"/>
        <v>No</v>
      </c>
      <c r="Q146" s="68" t="str">
        <f t="shared" si="20"/>
        <v>N/A</v>
      </c>
      <c r="R146" s="65" t="str">
        <f t="shared" si="21"/>
        <v>No</v>
      </c>
      <c r="S146" s="68" t="str">
        <f t="shared" si="22"/>
        <v>N/A</v>
      </c>
      <c r="T146" s="65" t="str">
        <f t="shared" si="23"/>
        <v>No</v>
      </c>
      <c r="U146" s="68" t="str">
        <f t="shared" si="24"/>
        <v>N/A</v>
      </c>
      <c r="V146" s="72"/>
    </row>
    <row r="147" spans="1:22">
      <c r="A147" s="66" t="s">
        <v>20</v>
      </c>
      <c r="B147" s="66" t="s">
        <v>28</v>
      </c>
      <c r="C147" s="66"/>
      <c r="D147" s="71" t="s">
        <v>3991</v>
      </c>
      <c r="E147" s="81"/>
      <c r="F147" s="23"/>
      <c r="G147" s="23"/>
      <c r="H147" s="23"/>
      <c r="I147" s="23"/>
      <c r="J147" s="6"/>
      <c r="K147" s="6"/>
      <c r="L147" s="4">
        <v>30</v>
      </c>
      <c r="M147" s="4"/>
      <c r="N147" s="4" t="str">
        <f t="shared" si="17"/>
        <v>No</v>
      </c>
      <c r="O147" s="15" t="str">
        <f t="shared" si="18"/>
        <v>No</v>
      </c>
      <c r="P147" s="65" t="str">
        <f t="shared" si="19"/>
        <v>No</v>
      </c>
      <c r="Q147" s="68" t="str">
        <f t="shared" si="20"/>
        <v>N/A</v>
      </c>
      <c r="R147" s="65" t="str">
        <f t="shared" si="21"/>
        <v>No</v>
      </c>
      <c r="S147" s="68" t="str">
        <f t="shared" si="22"/>
        <v>N/A</v>
      </c>
      <c r="T147" s="65" t="str">
        <f t="shared" si="23"/>
        <v>No</v>
      </c>
      <c r="U147" s="68" t="str">
        <f t="shared" si="24"/>
        <v>N/A</v>
      </c>
      <c r="V147" s="72"/>
    </row>
    <row r="148" spans="1:22">
      <c r="A148" s="66" t="s">
        <v>20</v>
      </c>
      <c r="B148" s="66" t="s">
        <v>28</v>
      </c>
      <c r="C148" s="66"/>
      <c r="D148" s="71" t="s">
        <v>3992</v>
      </c>
      <c r="E148" s="80"/>
      <c r="F148" s="17"/>
      <c r="G148" s="18"/>
      <c r="H148" s="18"/>
      <c r="I148" s="18"/>
      <c r="J148" s="18"/>
      <c r="K148" s="15"/>
      <c r="L148" s="4"/>
      <c r="M148" s="4"/>
      <c r="N148" s="4" t="str">
        <f t="shared" si="17"/>
        <v>No</v>
      </c>
      <c r="O148" s="15" t="str">
        <f t="shared" si="18"/>
        <v>No</v>
      </c>
      <c r="P148" s="65" t="str">
        <f t="shared" si="19"/>
        <v>No</v>
      </c>
      <c r="Q148" s="68" t="str">
        <f t="shared" si="20"/>
        <v>N/A</v>
      </c>
      <c r="R148" s="65" t="str">
        <f t="shared" si="21"/>
        <v>No</v>
      </c>
      <c r="S148" s="68" t="str">
        <f t="shared" si="22"/>
        <v>N/A</v>
      </c>
      <c r="T148" s="65" t="str">
        <f t="shared" si="23"/>
        <v>No</v>
      </c>
      <c r="U148" s="68" t="str">
        <f t="shared" si="24"/>
        <v>N/A</v>
      </c>
      <c r="V148" s="72"/>
    </row>
    <row r="149" spans="1:22">
      <c r="A149" s="66" t="s">
        <v>20</v>
      </c>
      <c r="B149" s="66" t="s">
        <v>28</v>
      </c>
      <c r="C149" s="66"/>
      <c r="D149" s="87" t="s">
        <v>3993</v>
      </c>
      <c r="E149" s="80"/>
      <c r="F149" s="17"/>
      <c r="G149" s="18"/>
      <c r="H149" s="18"/>
      <c r="I149" s="18"/>
      <c r="J149" s="18"/>
      <c r="K149" s="15"/>
      <c r="L149" s="4">
        <v>7.25</v>
      </c>
      <c r="M149" s="4"/>
      <c r="N149" s="4" t="str">
        <f t="shared" si="17"/>
        <v>No</v>
      </c>
      <c r="O149" s="15" t="str">
        <f t="shared" si="18"/>
        <v>No</v>
      </c>
      <c r="P149" s="65" t="str">
        <f t="shared" si="19"/>
        <v>No</v>
      </c>
      <c r="Q149" s="68" t="str">
        <f t="shared" si="20"/>
        <v>N/A</v>
      </c>
      <c r="R149" s="65" t="str">
        <f t="shared" si="21"/>
        <v>No</v>
      </c>
      <c r="S149" s="68" t="str">
        <f t="shared" si="22"/>
        <v>N/A</v>
      </c>
      <c r="T149" s="65" t="str">
        <f t="shared" si="23"/>
        <v>No</v>
      </c>
      <c r="U149" s="68" t="str">
        <f t="shared" si="24"/>
        <v>N/A</v>
      </c>
      <c r="V149" s="72"/>
    </row>
    <row r="150" spans="1:22">
      <c r="A150" s="66" t="s">
        <v>20</v>
      </c>
      <c r="B150" s="66" t="s">
        <v>28</v>
      </c>
      <c r="C150" s="66"/>
      <c r="D150" s="71" t="s">
        <v>3994</v>
      </c>
      <c r="E150" s="80"/>
      <c r="F150" s="17"/>
      <c r="G150" s="18"/>
      <c r="H150" s="18"/>
      <c r="I150" s="18"/>
      <c r="J150" s="18"/>
      <c r="K150" s="15"/>
      <c r="L150" s="4">
        <v>4.25</v>
      </c>
      <c r="M150" s="4"/>
      <c r="N150" s="4" t="str">
        <f t="shared" si="17"/>
        <v>No</v>
      </c>
      <c r="O150" s="15" t="str">
        <f t="shared" si="18"/>
        <v>No</v>
      </c>
      <c r="P150" s="65" t="str">
        <f t="shared" si="19"/>
        <v>No</v>
      </c>
      <c r="Q150" s="68" t="str">
        <f t="shared" si="20"/>
        <v>N/A</v>
      </c>
      <c r="R150" s="65" t="str">
        <f t="shared" si="21"/>
        <v>No</v>
      </c>
      <c r="S150" s="68" t="str">
        <f t="shared" si="22"/>
        <v>N/A</v>
      </c>
      <c r="T150" s="65" t="str">
        <f t="shared" si="23"/>
        <v>No</v>
      </c>
      <c r="U150" s="68" t="str">
        <f t="shared" si="24"/>
        <v>N/A</v>
      </c>
      <c r="V150" s="72"/>
    </row>
    <row r="151" spans="1:22">
      <c r="A151" s="66" t="s">
        <v>20</v>
      </c>
      <c r="B151" s="66" t="s">
        <v>28</v>
      </c>
      <c r="C151" s="66"/>
      <c r="D151" s="71" t="s">
        <v>3995</v>
      </c>
      <c r="E151" s="80"/>
      <c r="F151" s="17"/>
      <c r="G151" s="17"/>
      <c r="H151" s="17"/>
      <c r="I151" s="17"/>
      <c r="J151" s="6"/>
      <c r="K151" s="6"/>
      <c r="L151" s="4">
        <v>6.25</v>
      </c>
      <c r="M151" s="4"/>
      <c r="N151" s="4" t="str">
        <f t="shared" si="17"/>
        <v>No</v>
      </c>
      <c r="O151" s="15" t="str">
        <f t="shared" si="18"/>
        <v>No</v>
      </c>
      <c r="P151" s="65" t="str">
        <f t="shared" si="19"/>
        <v>No</v>
      </c>
      <c r="Q151" s="68" t="str">
        <f t="shared" si="20"/>
        <v>N/A</v>
      </c>
      <c r="R151" s="65" t="str">
        <f t="shared" si="21"/>
        <v>No</v>
      </c>
      <c r="S151" s="68" t="str">
        <f t="shared" si="22"/>
        <v>N/A</v>
      </c>
      <c r="T151" s="65" t="str">
        <f t="shared" si="23"/>
        <v>No</v>
      </c>
      <c r="U151" s="68" t="str">
        <f t="shared" si="24"/>
        <v>N/A</v>
      </c>
      <c r="V151" s="72"/>
    </row>
    <row r="152" spans="1:22">
      <c r="A152" s="66" t="s">
        <v>20</v>
      </c>
      <c r="B152" s="66" t="s">
        <v>28</v>
      </c>
      <c r="C152" s="66"/>
      <c r="D152" s="71" t="s">
        <v>3996</v>
      </c>
      <c r="E152" s="80"/>
      <c r="F152" s="17"/>
      <c r="G152" s="17"/>
      <c r="H152" s="17"/>
      <c r="I152" s="17"/>
      <c r="J152" s="6"/>
      <c r="K152" s="6"/>
      <c r="L152" s="4">
        <v>8.25</v>
      </c>
      <c r="M152" s="4"/>
      <c r="N152" s="4" t="str">
        <f t="shared" si="17"/>
        <v>No</v>
      </c>
      <c r="O152" s="15" t="str">
        <f t="shared" si="18"/>
        <v>No</v>
      </c>
      <c r="P152" s="65" t="str">
        <f t="shared" si="19"/>
        <v>No</v>
      </c>
      <c r="Q152" s="68" t="str">
        <f t="shared" si="20"/>
        <v>N/A</v>
      </c>
      <c r="R152" s="65" t="str">
        <f t="shared" si="21"/>
        <v>No</v>
      </c>
      <c r="S152" s="68" t="str">
        <f t="shared" si="22"/>
        <v>N/A</v>
      </c>
      <c r="T152" s="65" t="str">
        <f t="shared" si="23"/>
        <v>No</v>
      </c>
      <c r="U152" s="68" t="str">
        <f t="shared" si="24"/>
        <v>N/A</v>
      </c>
      <c r="V152" s="72"/>
    </row>
    <row r="153" spans="1:22">
      <c r="A153" s="66" t="s">
        <v>20</v>
      </c>
      <c r="B153" s="66" t="s">
        <v>28</v>
      </c>
      <c r="C153" s="66"/>
      <c r="D153" s="71" t="s">
        <v>3997</v>
      </c>
      <c r="E153" s="80"/>
      <c r="F153" s="17"/>
      <c r="G153" s="17"/>
      <c r="H153" s="17"/>
      <c r="I153" s="17"/>
      <c r="J153" s="6"/>
      <c r="K153" s="6"/>
      <c r="L153" s="4">
        <v>24</v>
      </c>
      <c r="M153" s="4"/>
      <c r="N153" s="4" t="str">
        <f t="shared" si="17"/>
        <v>No</v>
      </c>
      <c r="O153" s="15" t="str">
        <f t="shared" si="18"/>
        <v>No</v>
      </c>
      <c r="P153" s="65" t="str">
        <f t="shared" si="19"/>
        <v>No</v>
      </c>
      <c r="Q153" s="68" t="str">
        <f t="shared" si="20"/>
        <v>N/A</v>
      </c>
      <c r="R153" s="65" t="str">
        <f t="shared" si="21"/>
        <v>No</v>
      </c>
      <c r="S153" s="68" t="str">
        <f t="shared" si="22"/>
        <v>N/A</v>
      </c>
      <c r="T153" s="65" t="str">
        <f t="shared" si="23"/>
        <v>No</v>
      </c>
      <c r="U153" s="68" t="str">
        <f t="shared" si="24"/>
        <v>N/A</v>
      </c>
      <c r="V153" s="72"/>
    </row>
    <row r="154" spans="1:22">
      <c r="A154" s="66" t="s">
        <v>20</v>
      </c>
      <c r="B154" s="66" t="s">
        <v>28</v>
      </c>
      <c r="C154" s="66"/>
      <c r="D154" s="71" t="s">
        <v>2177</v>
      </c>
      <c r="E154" s="80"/>
      <c r="F154" s="17"/>
      <c r="G154" s="17"/>
      <c r="H154" s="17"/>
      <c r="I154" s="17"/>
      <c r="J154" s="6"/>
      <c r="K154" s="6"/>
      <c r="L154" s="4">
        <v>8.25</v>
      </c>
      <c r="M154" s="4"/>
      <c r="N154" s="4" t="str">
        <f t="shared" si="17"/>
        <v>No</v>
      </c>
      <c r="O154" s="15" t="str">
        <f t="shared" si="18"/>
        <v>No</v>
      </c>
      <c r="P154" s="65" t="str">
        <f t="shared" si="19"/>
        <v>No</v>
      </c>
      <c r="Q154" s="68" t="str">
        <f t="shared" si="20"/>
        <v>N/A</v>
      </c>
      <c r="R154" s="65" t="str">
        <f t="shared" si="21"/>
        <v>No</v>
      </c>
      <c r="S154" s="68" t="str">
        <f t="shared" si="22"/>
        <v>N/A</v>
      </c>
      <c r="T154" s="65" t="str">
        <f t="shared" si="23"/>
        <v>No</v>
      </c>
      <c r="U154" s="68" t="str">
        <f t="shared" si="24"/>
        <v>N/A</v>
      </c>
      <c r="V154" s="72"/>
    </row>
    <row r="155" spans="1:22">
      <c r="A155" s="66" t="s">
        <v>20</v>
      </c>
      <c r="B155" s="66" t="s">
        <v>28</v>
      </c>
      <c r="C155" s="66"/>
      <c r="D155" s="71" t="s">
        <v>2178</v>
      </c>
      <c r="E155" s="80"/>
      <c r="F155" s="17"/>
      <c r="G155" s="17"/>
      <c r="H155" s="17"/>
      <c r="I155" s="17"/>
      <c r="J155" s="6"/>
      <c r="K155" s="6"/>
      <c r="L155" s="4">
        <v>10.5</v>
      </c>
      <c r="M155" s="4"/>
      <c r="N155" s="4" t="str">
        <f t="shared" si="17"/>
        <v>No</v>
      </c>
      <c r="O155" s="15" t="str">
        <f t="shared" si="18"/>
        <v>No</v>
      </c>
      <c r="P155" s="65" t="str">
        <f t="shared" si="19"/>
        <v>No</v>
      </c>
      <c r="Q155" s="68" t="str">
        <f t="shared" si="20"/>
        <v>N/A</v>
      </c>
      <c r="R155" s="65" t="str">
        <f t="shared" si="21"/>
        <v>No</v>
      </c>
      <c r="S155" s="68" t="str">
        <f t="shared" si="22"/>
        <v>N/A</v>
      </c>
      <c r="T155" s="65" t="str">
        <f t="shared" si="23"/>
        <v>No</v>
      </c>
      <c r="U155" s="68" t="str">
        <f t="shared" si="24"/>
        <v>N/A</v>
      </c>
      <c r="V155" s="72"/>
    </row>
    <row r="156" spans="1:22">
      <c r="A156" s="66" t="s">
        <v>20</v>
      </c>
      <c r="B156" s="66" t="s">
        <v>28</v>
      </c>
      <c r="C156" s="66"/>
      <c r="D156" s="71" t="s">
        <v>196</v>
      </c>
      <c r="E156" s="80"/>
      <c r="F156" s="17"/>
      <c r="G156" s="17"/>
      <c r="H156" s="17"/>
      <c r="I156" s="17"/>
      <c r="J156" s="6"/>
      <c r="K156" s="6"/>
      <c r="L156" s="4">
        <v>28.25</v>
      </c>
      <c r="M156" s="4"/>
      <c r="N156" s="4" t="str">
        <f t="shared" si="17"/>
        <v>No</v>
      </c>
      <c r="O156" s="15" t="str">
        <f t="shared" si="18"/>
        <v>No</v>
      </c>
      <c r="P156" s="65" t="str">
        <f t="shared" si="19"/>
        <v>No</v>
      </c>
      <c r="Q156" s="68" t="str">
        <f t="shared" si="20"/>
        <v>N/A</v>
      </c>
      <c r="R156" s="65" t="str">
        <f t="shared" si="21"/>
        <v>No</v>
      </c>
      <c r="S156" s="68" t="str">
        <f t="shared" si="22"/>
        <v>N/A</v>
      </c>
      <c r="T156" s="65" t="str">
        <f t="shared" si="23"/>
        <v>No</v>
      </c>
      <c r="U156" s="68" t="str">
        <f t="shared" si="24"/>
        <v>N/A</v>
      </c>
      <c r="V156" s="72"/>
    </row>
    <row r="157" spans="1:22">
      <c r="A157" s="66" t="s">
        <v>20</v>
      </c>
      <c r="B157" s="66" t="s">
        <v>28</v>
      </c>
      <c r="C157" s="66"/>
      <c r="D157" s="71" t="s">
        <v>4002</v>
      </c>
      <c r="E157" s="80"/>
      <c r="F157" s="17"/>
      <c r="G157" s="18"/>
      <c r="H157" s="18"/>
      <c r="I157" s="18"/>
      <c r="J157" s="18"/>
      <c r="K157" s="15"/>
      <c r="L157" s="4"/>
      <c r="M157" s="4"/>
      <c r="N157" s="4" t="str">
        <f t="shared" si="17"/>
        <v>No</v>
      </c>
      <c r="O157" s="15" t="str">
        <f t="shared" si="18"/>
        <v>No</v>
      </c>
      <c r="P157" s="65" t="str">
        <f t="shared" si="19"/>
        <v>No</v>
      </c>
      <c r="Q157" s="68" t="str">
        <f t="shared" si="20"/>
        <v>N/A</v>
      </c>
      <c r="R157" s="65" t="str">
        <f t="shared" si="21"/>
        <v>No</v>
      </c>
      <c r="S157" s="68" t="str">
        <f t="shared" si="22"/>
        <v>N/A</v>
      </c>
      <c r="T157" s="65" t="str">
        <f t="shared" si="23"/>
        <v>No</v>
      </c>
      <c r="U157" s="68" t="str">
        <f t="shared" si="24"/>
        <v>N/A</v>
      </c>
      <c r="V157" s="72"/>
    </row>
    <row r="158" spans="1:22">
      <c r="A158" s="66" t="s">
        <v>20</v>
      </c>
      <c r="B158" s="66" t="s">
        <v>28</v>
      </c>
      <c r="C158" s="66"/>
      <c r="D158" s="71" t="s">
        <v>4003</v>
      </c>
      <c r="E158" s="80"/>
      <c r="F158" s="17"/>
      <c r="G158" s="18"/>
      <c r="H158" s="18"/>
      <c r="I158" s="18"/>
      <c r="J158" s="18"/>
      <c r="K158" s="15"/>
      <c r="L158" s="4">
        <v>3.95</v>
      </c>
      <c r="M158" s="4"/>
      <c r="N158" s="4" t="str">
        <f t="shared" si="17"/>
        <v>No</v>
      </c>
      <c r="O158" s="15" t="str">
        <f t="shared" si="18"/>
        <v>No</v>
      </c>
      <c r="P158" s="65" t="str">
        <f t="shared" si="19"/>
        <v>No</v>
      </c>
      <c r="Q158" s="68" t="str">
        <f t="shared" si="20"/>
        <v>N/A</v>
      </c>
      <c r="R158" s="65" t="str">
        <f t="shared" si="21"/>
        <v>No</v>
      </c>
      <c r="S158" s="68" t="str">
        <f t="shared" si="22"/>
        <v>N/A</v>
      </c>
      <c r="T158" s="65" t="str">
        <f t="shared" si="23"/>
        <v>No</v>
      </c>
      <c r="U158" s="68" t="str">
        <f t="shared" si="24"/>
        <v>N/A</v>
      </c>
      <c r="V158" s="72"/>
    </row>
    <row r="159" spans="1:22">
      <c r="A159" s="66" t="s">
        <v>20</v>
      </c>
      <c r="B159" s="66" t="s">
        <v>28</v>
      </c>
      <c r="C159" s="66"/>
      <c r="D159" s="71" t="s">
        <v>4143</v>
      </c>
      <c r="E159" s="80"/>
      <c r="F159" s="17"/>
      <c r="G159" s="18"/>
      <c r="H159" s="18"/>
      <c r="I159" s="18"/>
      <c r="J159" s="18"/>
      <c r="K159" s="15"/>
      <c r="L159" s="4"/>
      <c r="M159" s="4"/>
      <c r="N159" s="4" t="str">
        <f t="shared" si="17"/>
        <v>No</v>
      </c>
      <c r="O159" s="15" t="str">
        <f t="shared" si="18"/>
        <v>No</v>
      </c>
      <c r="P159" s="65" t="str">
        <f t="shared" si="19"/>
        <v>No</v>
      </c>
      <c r="Q159" s="68" t="str">
        <f t="shared" si="20"/>
        <v>N/A</v>
      </c>
      <c r="R159" s="65" t="str">
        <f t="shared" si="21"/>
        <v>No</v>
      </c>
      <c r="S159" s="68" t="str">
        <f t="shared" si="22"/>
        <v>N/A</v>
      </c>
      <c r="T159" s="65" t="str">
        <f t="shared" si="23"/>
        <v>No</v>
      </c>
      <c r="U159" s="68" t="str">
        <f t="shared" si="24"/>
        <v>N/A</v>
      </c>
      <c r="V159" s="72"/>
    </row>
    <row r="160" spans="1:22">
      <c r="A160" s="66" t="s">
        <v>20</v>
      </c>
      <c r="B160" s="66" t="s">
        <v>28</v>
      </c>
      <c r="C160" s="66"/>
      <c r="D160" s="71" t="s">
        <v>4007</v>
      </c>
      <c r="E160" s="80"/>
      <c r="F160" s="17"/>
      <c r="G160" s="18"/>
      <c r="H160" s="18"/>
      <c r="I160" s="18"/>
      <c r="J160" s="18"/>
      <c r="K160" s="15"/>
      <c r="L160" s="4">
        <v>10.5</v>
      </c>
      <c r="M160" s="4"/>
      <c r="N160" s="4" t="str">
        <f t="shared" si="17"/>
        <v>No</v>
      </c>
      <c r="O160" s="15" t="str">
        <f t="shared" si="18"/>
        <v>No</v>
      </c>
      <c r="P160" s="65" t="str">
        <f t="shared" si="19"/>
        <v>No</v>
      </c>
      <c r="Q160" s="68" t="str">
        <f t="shared" si="20"/>
        <v>N/A</v>
      </c>
      <c r="R160" s="65" t="str">
        <f t="shared" si="21"/>
        <v>No</v>
      </c>
      <c r="S160" s="68" t="str">
        <f t="shared" si="22"/>
        <v>N/A</v>
      </c>
      <c r="T160" s="65" t="str">
        <f t="shared" si="23"/>
        <v>No</v>
      </c>
      <c r="U160" s="68" t="str">
        <f t="shared" si="24"/>
        <v>N/A</v>
      </c>
      <c r="V160" s="72"/>
    </row>
    <row r="161" spans="1:22">
      <c r="A161" s="66" t="s">
        <v>20</v>
      </c>
      <c r="B161" s="66" t="s">
        <v>28</v>
      </c>
      <c r="C161" s="66"/>
      <c r="D161" s="71" t="s">
        <v>4008</v>
      </c>
      <c r="E161" s="80"/>
      <c r="F161" s="17"/>
      <c r="G161" s="18"/>
      <c r="H161" s="18"/>
      <c r="I161" s="18"/>
      <c r="J161" s="18"/>
      <c r="K161" s="15"/>
      <c r="L161" s="4">
        <v>11</v>
      </c>
      <c r="M161" s="4"/>
      <c r="N161" s="4" t="str">
        <f t="shared" si="17"/>
        <v>No</v>
      </c>
      <c r="O161" s="15" t="str">
        <f t="shared" si="18"/>
        <v>No</v>
      </c>
      <c r="P161" s="65" t="str">
        <f t="shared" si="19"/>
        <v>No</v>
      </c>
      <c r="Q161" s="68" t="str">
        <f t="shared" si="20"/>
        <v>N/A</v>
      </c>
      <c r="R161" s="65" t="str">
        <f t="shared" si="21"/>
        <v>No</v>
      </c>
      <c r="S161" s="68" t="str">
        <f t="shared" si="22"/>
        <v>N/A</v>
      </c>
      <c r="T161" s="65" t="str">
        <f t="shared" si="23"/>
        <v>No</v>
      </c>
      <c r="U161" s="68" t="str">
        <f t="shared" si="24"/>
        <v>N/A</v>
      </c>
      <c r="V161" s="72"/>
    </row>
    <row r="162" spans="1:22">
      <c r="A162" s="66" t="s">
        <v>20</v>
      </c>
      <c r="B162" s="66" t="s">
        <v>28</v>
      </c>
      <c r="C162" s="66"/>
      <c r="D162" s="71" t="s">
        <v>4009</v>
      </c>
      <c r="E162" s="80"/>
      <c r="F162" s="17"/>
      <c r="G162" s="18"/>
      <c r="H162" s="18"/>
      <c r="I162" s="17"/>
      <c r="J162" s="18"/>
      <c r="K162" s="15"/>
      <c r="L162" s="4">
        <f>AVERAGE(4.25,5.5)</f>
        <v>4.875</v>
      </c>
      <c r="M162" s="4"/>
      <c r="N162" s="4" t="str">
        <f t="shared" si="17"/>
        <v>No</v>
      </c>
      <c r="O162" s="15" t="str">
        <f t="shared" si="18"/>
        <v>No</v>
      </c>
      <c r="P162" s="65" t="str">
        <f t="shared" si="19"/>
        <v>No</v>
      </c>
      <c r="Q162" s="68" t="str">
        <f t="shared" si="20"/>
        <v>N/A</v>
      </c>
      <c r="R162" s="65" t="str">
        <f t="shared" si="21"/>
        <v>No</v>
      </c>
      <c r="S162" s="68" t="str">
        <f t="shared" si="22"/>
        <v>N/A</v>
      </c>
      <c r="T162" s="65" t="str">
        <f t="shared" si="23"/>
        <v>No</v>
      </c>
      <c r="U162" s="68" t="str">
        <f t="shared" si="24"/>
        <v>N/A</v>
      </c>
      <c r="V162" s="72"/>
    </row>
    <row r="163" spans="1:22">
      <c r="A163" s="66" t="s">
        <v>20</v>
      </c>
      <c r="B163" s="66" t="s">
        <v>28</v>
      </c>
      <c r="C163" s="66"/>
      <c r="D163" s="71" t="s">
        <v>4010</v>
      </c>
      <c r="E163" s="80"/>
      <c r="F163" s="17"/>
      <c r="G163" s="18"/>
      <c r="H163" s="18"/>
      <c r="I163" s="18"/>
      <c r="J163" s="18"/>
      <c r="K163" s="15"/>
      <c r="L163" s="4"/>
      <c r="M163" s="4"/>
      <c r="N163" s="4" t="str">
        <f t="shared" si="17"/>
        <v>No</v>
      </c>
      <c r="O163" s="15" t="str">
        <f t="shared" si="18"/>
        <v>No</v>
      </c>
      <c r="P163" s="65" t="str">
        <f t="shared" si="19"/>
        <v>No</v>
      </c>
      <c r="Q163" s="68" t="str">
        <f t="shared" si="20"/>
        <v>N/A</v>
      </c>
      <c r="R163" s="65" t="str">
        <f t="shared" si="21"/>
        <v>No</v>
      </c>
      <c r="S163" s="68" t="str">
        <f t="shared" si="22"/>
        <v>N/A</v>
      </c>
      <c r="T163" s="65" t="str">
        <f t="shared" si="23"/>
        <v>No</v>
      </c>
      <c r="U163" s="68" t="str">
        <f t="shared" si="24"/>
        <v>N/A</v>
      </c>
      <c r="V163" s="72"/>
    </row>
    <row r="164" spans="1:22">
      <c r="A164" s="66" t="s">
        <v>20</v>
      </c>
      <c r="B164" s="66" t="s">
        <v>28</v>
      </c>
      <c r="C164" s="66"/>
      <c r="D164" s="87" t="s">
        <v>4011</v>
      </c>
      <c r="E164" s="80"/>
      <c r="F164" s="17"/>
      <c r="G164" s="18"/>
      <c r="H164" s="18"/>
      <c r="I164" s="18"/>
      <c r="J164" s="18"/>
      <c r="K164" s="15"/>
      <c r="L164" s="4"/>
      <c r="M164" s="4"/>
      <c r="N164" s="4" t="str">
        <f t="shared" si="17"/>
        <v>No</v>
      </c>
      <c r="O164" s="15" t="str">
        <f t="shared" si="18"/>
        <v>No</v>
      </c>
      <c r="P164" s="65" t="str">
        <f t="shared" si="19"/>
        <v>No</v>
      </c>
      <c r="Q164" s="68" t="str">
        <f t="shared" si="20"/>
        <v>N/A</v>
      </c>
      <c r="R164" s="65" t="str">
        <f t="shared" si="21"/>
        <v>No</v>
      </c>
      <c r="S164" s="68" t="str">
        <f t="shared" si="22"/>
        <v>N/A</v>
      </c>
      <c r="T164" s="65" t="str">
        <f t="shared" si="23"/>
        <v>No</v>
      </c>
      <c r="U164" s="68" t="str">
        <f t="shared" si="24"/>
        <v>N/A</v>
      </c>
      <c r="V164" s="72"/>
    </row>
    <row r="165" spans="1:22">
      <c r="A165" s="66" t="s">
        <v>20</v>
      </c>
      <c r="B165" s="66" t="s">
        <v>28</v>
      </c>
      <c r="C165" s="66"/>
      <c r="D165" s="71" t="s">
        <v>486</v>
      </c>
      <c r="E165" s="80"/>
      <c r="F165" s="17"/>
      <c r="G165" s="18"/>
      <c r="H165" s="18"/>
      <c r="I165" s="18"/>
      <c r="J165" s="18"/>
      <c r="K165" s="15"/>
      <c r="L165" s="4">
        <v>4.5</v>
      </c>
      <c r="M165" s="4"/>
      <c r="N165" s="4" t="str">
        <f t="shared" si="17"/>
        <v>No</v>
      </c>
      <c r="O165" s="15" t="str">
        <f t="shared" si="18"/>
        <v>No</v>
      </c>
      <c r="P165" s="65" t="str">
        <f t="shared" si="19"/>
        <v>No</v>
      </c>
      <c r="Q165" s="68" t="str">
        <f t="shared" si="20"/>
        <v>N/A</v>
      </c>
      <c r="R165" s="65" t="str">
        <f t="shared" si="21"/>
        <v>No</v>
      </c>
      <c r="S165" s="68" t="str">
        <f t="shared" si="22"/>
        <v>N/A</v>
      </c>
      <c r="T165" s="65" t="str">
        <f t="shared" si="23"/>
        <v>No</v>
      </c>
      <c r="U165" s="68" t="str">
        <f t="shared" si="24"/>
        <v>N/A</v>
      </c>
      <c r="V165" s="72"/>
    </row>
    <row r="166" spans="1:22">
      <c r="A166" s="66" t="s">
        <v>20</v>
      </c>
      <c r="B166" s="66" t="s">
        <v>28</v>
      </c>
      <c r="C166" s="66"/>
      <c r="D166" s="71" t="s">
        <v>4012</v>
      </c>
      <c r="E166" s="80"/>
      <c r="F166" s="17"/>
      <c r="G166" s="18"/>
      <c r="H166" s="18"/>
      <c r="I166" s="4"/>
      <c r="J166" s="4"/>
      <c r="K166" s="15"/>
      <c r="L166" s="4">
        <v>11.5</v>
      </c>
      <c r="M166" s="4"/>
      <c r="N166" s="4" t="str">
        <f t="shared" si="17"/>
        <v>No</v>
      </c>
      <c r="O166" s="15" t="str">
        <f t="shared" si="18"/>
        <v>No</v>
      </c>
      <c r="P166" s="65" t="str">
        <f t="shared" si="19"/>
        <v>No</v>
      </c>
      <c r="Q166" s="68" t="str">
        <f t="shared" si="20"/>
        <v>N/A</v>
      </c>
      <c r="R166" s="65" t="str">
        <f t="shared" si="21"/>
        <v>No</v>
      </c>
      <c r="S166" s="68" t="str">
        <f t="shared" si="22"/>
        <v>N/A</v>
      </c>
      <c r="T166" s="65" t="str">
        <f t="shared" si="23"/>
        <v>No</v>
      </c>
      <c r="U166" s="68" t="str">
        <f t="shared" si="24"/>
        <v>N/A</v>
      </c>
      <c r="V166" s="72"/>
    </row>
    <row r="167" spans="1:22">
      <c r="A167" s="66" t="s">
        <v>20</v>
      </c>
      <c r="B167" s="66" t="s">
        <v>28</v>
      </c>
      <c r="C167" s="66"/>
      <c r="D167" s="71" t="s">
        <v>456</v>
      </c>
      <c r="E167" s="80"/>
      <c r="F167" s="17"/>
      <c r="G167" s="18"/>
      <c r="H167" s="18"/>
      <c r="I167" s="18"/>
      <c r="J167" s="18"/>
      <c r="K167" s="15"/>
      <c r="L167" s="4"/>
      <c r="M167" s="4"/>
      <c r="N167" s="4" t="str">
        <f t="shared" si="17"/>
        <v>No</v>
      </c>
      <c r="O167" s="15" t="str">
        <f t="shared" si="18"/>
        <v>No</v>
      </c>
      <c r="P167" s="65" t="str">
        <f t="shared" si="19"/>
        <v>No</v>
      </c>
      <c r="Q167" s="68" t="str">
        <f t="shared" si="20"/>
        <v>N/A</v>
      </c>
      <c r="R167" s="65" t="str">
        <f t="shared" si="21"/>
        <v>No</v>
      </c>
      <c r="S167" s="68" t="str">
        <f t="shared" si="22"/>
        <v>N/A</v>
      </c>
      <c r="T167" s="65" t="str">
        <f t="shared" si="23"/>
        <v>No</v>
      </c>
      <c r="U167" s="68" t="str">
        <f t="shared" si="24"/>
        <v>N/A</v>
      </c>
      <c r="V167" s="72"/>
    </row>
    <row r="168" spans="1:22">
      <c r="A168" s="66" t="s">
        <v>20</v>
      </c>
      <c r="B168" s="66" t="s">
        <v>28</v>
      </c>
      <c r="C168" s="66"/>
      <c r="D168" s="71" t="s">
        <v>4013</v>
      </c>
      <c r="E168" s="80"/>
      <c r="F168" s="17"/>
      <c r="G168" s="17"/>
      <c r="H168" s="17"/>
      <c r="I168" s="17"/>
      <c r="J168" s="6"/>
      <c r="K168" s="6"/>
      <c r="L168" s="4">
        <v>6.25</v>
      </c>
      <c r="M168" s="4"/>
      <c r="N168" s="4" t="str">
        <f t="shared" si="17"/>
        <v>No</v>
      </c>
      <c r="O168" s="15" t="str">
        <f t="shared" si="18"/>
        <v>No</v>
      </c>
      <c r="P168" s="65" t="str">
        <f t="shared" si="19"/>
        <v>No</v>
      </c>
      <c r="Q168" s="68" t="str">
        <f t="shared" si="20"/>
        <v>N/A</v>
      </c>
      <c r="R168" s="65" t="str">
        <f t="shared" si="21"/>
        <v>No</v>
      </c>
      <c r="S168" s="68" t="str">
        <f t="shared" si="22"/>
        <v>N/A</v>
      </c>
      <c r="T168" s="65" t="str">
        <f t="shared" si="23"/>
        <v>No</v>
      </c>
      <c r="U168" s="68" t="str">
        <f t="shared" si="24"/>
        <v>N/A</v>
      </c>
      <c r="V168" s="72"/>
    </row>
    <row r="169" spans="1:22">
      <c r="A169" s="66" t="s">
        <v>20</v>
      </c>
      <c r="B169" s="66" t="s">
        <v>28</v>
      </c>
      <c r="C169" s="66"/>
      <c r="D169" s="71" t="s">
        <v>4014</v>
      </c>
      <c r="E169" s="80"/>
      <c r="F169" s="17"/>
      <c r="G169" s="17"/>
      <c r="H169" s="17"/>
      <c r="I169" s="17"/>
      <c r="J169" s="6"/>
      <c r="K169" s="6"/>
      <c r="L169" s="4">
        <v>8.25</v>
      </c>
      <c r="M169" s="4"/>
      <c r="N169" s="4" t="str">
        <f t="shared" si="17"/>
        <v>No</v>
      </c>
      <c r="O169" s="15" t="str">
        <f t="shared" si="18"/>
        <v>No</v>
      </c>
      <c r="P169" s="65" t="str">
        <f t="shared" si="19"/>
        <v>No</v>
      </c>
      <c r="Q169" s="68" t="str">
        <f t="shared" si="20"/>
        <v>N/A</v>
      </c>
      <c r="R169" s="65" t="str">
        <f t="shared" si="21"/>
        <v>No</v>
      </c>
      <c r="S169" s="68" t="str">
        <f t="shared" si="22"/>
        <v>N/A</v>
      </c>
      <c r="T169" s="65" t="str">
        <f t="shared" si="23"/>
        <v>No</v>
      </c>
      <c r="U169" s="68" t="str">
        <f t="shared" si="24"/>
        <v>N/A</v>
      </c>
      <c r="V169" s="72"/>
    </row>
    <row r="170" spans="1:22">
      <c r="A170" s="66" t="s">
        <v>20</v>
      </c>
      <c r="B170" s="66" t="s">
        <v>28</v>
      </c>
      <c r="C170" s="66"/>
      <c r="D170" s="71" t="s">
        <v>4015</v>
      </c>
      <c r="E170" s="80"/>
      <c r="F170" s="17"/>
      <c r="G170" s="17"/>
      <c r="H170" s="17"/>
      <c r="I170" s="17"/>
      <c r="J170" s="6"/>
      <c r="K170" s="6"/>
      <c r="L170" s="4">
        <v>24</v>
      </c>
      <c r="M170" s="4"/>
      <c r="N170" s="4" t="str">
        <f t="shared" si="17"/>
        <v>No</v>
      </c>
      <c r="O170" s="15" t="str">
        <f t="shared" si="18"/>
        <v>No</v>
      </c>
      <c r="P170" s="65" t="str">
        <f t="shared" si="19"/>
        <v>No</v>
      </c>
      <c r="Q170" s="68" t="str">
        <f t="shared" si="20"/>
        <v>N/A</v>
      </c>
      <c r="R170" s="65" t="str">
        <f t="shared" si="21"/>
        <v>No</v>
      </c>
      <c r="S170" s="68" t="str">
        <f t="shared" si="22"/>
        <v>N/A</v>
      </c>
      <c r="T170" s="65" t="str">
        <f t="shared" si="23"/>
        <v>No</v>
      </c>
      <c r="U170" s="68" t="str">
        <f t="shared" si="24"/>
        <v>N/A</v>
      </c>
      <c r="V170" s="72"/>
    </row>
    <row r="171" spans="1:22">
      <c r="A171" s="66" t="s">
        <v>20</v>
      </c>
      <c r="B171" s="66" t="s">
        <v>28</v>
      </c>
      <c r="C171" s="66"/>
      <c r="D171" s="87" t="s">
        <v>4016</v>
      </c>
      <c r="E171" s="80"/>
      <c r="F171" s="17"/>
      <c r="G171" s="18"/>
      <c r="H171" s="18"/>
      <c r="I171" s="18"/>
      <c r="J171" s="18"/>
      <c r="K171" s="15"/>
      <c r="L171" s="4"/>
      <c r="M171" s="4"/>
      <c r="N171" s="4" t="str">
        <f t="shared" si="17"/>
        <v>No</v>
      </c>
      <c r="O171" s="15" t="str">
        <f t="shared" si="18"/>
        <v>No</v>
      </c>
      <c r="P171" s="65" t="str">
        <f t="shared" si="19"/>
        <v>No</v>
      </c>
      <c r="Q171" s="68" t="str">
        <f t="shared" si="20"/>
        <v>N/A</v>
      </c>
      <c r="R171" s="65" t="str">
        <f t="shared" si="21"/>
        <v>No</v>
      </c>
      <c r="S171" s="68" t="str">
        <f t="shared" si="22"/>
        <v>N/A</v>
      </c>
      <c r="T171" s="65" t="str">
        <f t="shared" si="23"/>
        <v>No</v>
      </c>
      <c r="U171" s="68" t="str">
        <f t="shared" si="24"/>
        <v>N/A</v>
      </c>
      <c r="V171" s="72"/>
    </row>
    <row r="172" spans="1:22">
      <c r="A172" s="66" t="s">
        <v>20</v>
      </c>
      <c r="B172" s="66" t="s">
        <v>28</v>
      </c>
      <c r="C172" s="66"/>
      <c r="D172" s="87" t="s">
        <v>4018</v>
      </c>
      <c r="E172" s="80"/>
      <c r="F172" s="17"/>
      <c r="G172" s="18"/>
      <c r="H172" s="18"/>
      <c r="I172" s="18"/>
      <c r="J172" s="18"/>
      <c r="K172" s="15"/>
      <c r="L172" s="4">
        <v>7.5</v>
      </c>
      <c r="M172" s="4"/>
      <c r="N172" s="4" t="str">
        <f t="shared" ref="N172:N235" si="25">IF(COUNTA(M172)=1,"Yes","No")</f>
        <v>No</v>
      </c>
      <c r="O172" s="15" t="str">
        <f t="shared" ref="O172:O235" si="26">IF(AND(P172="No",N172="Yes"),"Yes","No")</f>
        <v>No</v>
      </c>
      <c r="P172" s="65" t="str">
        <f t="shared" ref="P172:P235" si="27">IF(COUNTA(L172:M172)=2,"Yes","No")</f>
        <v>No</v>
      </c>
      <c r="Q172" s="68" t="str">
        <f t="shared" ref="Q172:Q235" si="28">IF(P172="Yes",M172/L172-1,"N/A")</f>
        <v>N/A</v>
      </c>
      <c r="R172" s="65" t="str">
        <f t="shared" ref="R172:R235" si="29">IF(COUNTA(I172:M172)=5,"Yes","No")</f>
        <v>No</v>
      </c>
      <c r="S172" s="68" t="str">
        <f t="shared" ref="S172:S235" si="30">IF(R172="Yes",M172/I172-1,"N/A")</f>
        <v>N/A</v>
      </c>
      <c r="T172" s="65" t="str">
        <f t="shared" ref="T172:T235" si="31">IF(COUNTA(E172:M172)=9,"Yes","No")</f>
        <v>No</v>
      </c>
      <c r="U172" s="68" t="str">
        <f t="shared" ref="U172:U235" si="32">IF(T172="Yes",M172/E172-1,"N/A")</f>
        <v>N/A</v>
      </c>
      <c r="V172" s="72"/>
    </row>
    <row r="173" spans="1:22">
      <c r="A173" s="66" t="s">
        <v>20</v>
      </c>
      <c r="B173" s="66" t="s">
        <v>28</v>
      </c>
      <c r="C173" s="66"/>
      <c r="D173" s="87" t="s">
        <v>4019</v>
      </c>
      <c r="E173" s="80"/>
      <c r="F173" s="17"/>
      <c r="G173" s="18"/>
      <c r="H173" s="18"/>
      <c r="I173" s="18"/>
      <c r="J173" s="18"/>
      <c r="K173" s="15"/>
      <c r="L173" s="4">
        <v>7.5</v>
      </c>
      <c r="M173" s="4"/>
      <c r="N173" s="4" t="str">
        <f t="shared" si="25"/>
        <v>No</v>
      </c>
      <c r="O173" s="15" t="str">
        <f t="shared" si="26"/>
        <v>No</v>
      </c>
      <c r="P173" s="65" t="str">
        <f t="shared" si="27"/>
        <v>No</v>
      </c>
      <c r="Q173" s="68" t="str">
        <f t="shared" si="28"/>
        <v>N/A</v>
      </c>
      <c r="R173" s="65" t="str">
        <f t="shared" si="29"/>
        <v>No</v>
      </c>
      <c r="S173" s="68" t="str">
        <f t="shared" si="30"/>
        <v>N/A</v>
      </c>
      <c r="T173" s="65" t="str">
        <f t="shared" si="31"/>
        <v>No</v>
      </c>
      <c r="U173" s="68" t="str">
        <f t="shared" si="32"/>
        <v>N/A</v>
      </c>
      <c r="V173" s="72"/>
    </row>
    <row r="174" spans="1:22">
      <c r="A174" s="66" t="s">
        <v>20</v>
      </c>
      <c r="B174" s="66" t="s">
        <v>28</v>
      </c>
      <c r="C174" s="66"/>
      <c r="D174" s="86" t="s">
        <v>4020</v>
      </c>
      <c r="E174" s="80"/>
      <c r="F174" s="17"/>
      <c r="G174" s="18"/>
      <c r="H174" s="18"/>
      <c r="I174" s="18"/>
      <c r="J174" s="18"/>
      <c r="K174" s="15"/>
      <c r="L174" s="4">
        <v>7.5</v>
      </c>
      <c r="M174" s="4"/>
      <c r="N174" s="4" t="str">
        <f t="shared" si="25"/>
        <v>No</v>
      </c>
      <c r="O174" s="15" t="str">
        <f t="shared" si="26"/>
        <v>No</v>
      </c>
      <c r="P174" s="65" t="str">
        <f t="shared" si="27"/>
        <v>No</v>
      </c>
      <c r="Q174" s="68" t="str">
        <f t="shared" si="28"/>
        <v>N/A</v>
      </c>
      <c r="R174" s="65" t="str">
        <f t="shared" si="29"/>
        <v>No</v>
      </c>
      <c r="S174" s="68" t="str">
        <f t="shared" si="30"/>
        <v>N/A</v>
      </c>
      <c r="T174" s="65" t="str">
        <f t="shared" si="31"/>
        <v>No</v>
      </c>
      <c r="U174" s="68" t="str">
        <f t="shared" si="32"/>
        <v>N/A</v>
      </c>
      <c r="V174" s="72"/>
    </row>
    <row r="175" spans="1:22" ht="15" customHeight="1">
      <c r="A175" s="66" t="s">
        <v>20</v>
      </c>
      <c r="B175" s="66" t="s">
        <v>38</v>
      </c>
      <c r="C175" s="66"/>
      <c r="D175" s="71" t="s">
        <v>4021</v>
      </c>
      <c r="E175" s="80"/>
      <c r="F175" s="17"/>
      <c r="G175" s="18"/>
      <c r="H175" s="18"/>
      <c r="I175" s="18"/>
      <c r="J175" s="18"/>
      <c r="K175" s="15"/>
      <c r="L175" s="4"/>
      <c r="M175" s="4"/>
      <c r="N175" s="4" t="str">
        <f t="shared" si="25"/>
        <v>No</v>
      </c>
      <c r="O175" s="15" t="str">
        <f t="shared" si="26"/>
        <v>No</v>
      </c>
      <c r="P175" s="65" t="str">
        <f t="shared" si="27"/>
        <v>No</v>
      </c>
      <c r="Q175" s="68" t="str">
        <f t="shared" si="28"/>
        <v>N/A</v>
      </c>
      <c r="R175" s="65" t="str">
        <f t="shared" si="29"/>
        <v>No</v>
      </c>
      <c r="S175" s="68" t="str">
        <f t="shared" si="30"/>
        <v>N/A</v>
      </c>
      <c r="T175" s="65" t="str">
        <f t="shared" si="31"/>
        <v>No</v>
      </c>
      <c r="U175" s="68" t="str">
        <f t="shared" si="32"/>
        <v>N/A</v>
      </c>
      <c r="V175" s="72"/>
    </row>
    <row r="176" spans="1:22">
      <c r="A176" s="66" t="s">
        <v>20</v>
      </c>
      <c r="B176" s="66" t="s">
        <v>38</v>
      </c>
      <c r="C176" s="66"/>
      <c r="D176" s="71" t="s">
        <v>4022</v>
      </c>
      <c r="E176" s="80"/>
      <c r="F176" s="17"/>
      <c r="G176" s="18"/>
      <c r="H176" s="18"/>
      <c r="I176" s="18"/>
      <c r="J176" s="18"/>
      <c r="K176" s="15"/>
      <c r="L176" s="4"/>
      <c r="M176" s="4"/>
      <c r="N176" s="4" t="str">
        <f t="shared" si="25"/>
        <v>No</v>
      </c>
      <c r="O176" s="15" t="str">
        <f t="shared" si="26"/>
        <v>No</v>
      </c>
      <c r="P176" s="65" t="str">
        <f t="shared" si="27"/>
        <v>No</v>
      </c>
      <c r="Q176" s="68" t="str">
        <f t="shared" si="28"/>
        <v>N/A</v>
      </c>
      <c r="R176" s="65" t="str">
        <f t="shared" si="29"/>
        <v>No</v>
      </c>
      <c r="S176" s="68" t="str">
        <f t="shared" si="30"/>
        <v>N/A</v>
      </c>
      <c r="T176" s="65" t="str">
        <f t="shared" si="31"/>
        <v>No</v>
      </c>
      <c r="U176" s="68" t="str">
        <f t="shared" si="32"/>
        <v>N/A</v>
      </c>
      <c r="V176" s="72"/>
    </row>
    <row r="177" spans="1:22">
      <c r="A177" s="66" t="s">
        <v>20</v>
      </c>
      <c r="B177" s="66" t="s">
        <v>38</v>
      </c>
      <c r="C177" s="66"/>
      <c r="D177" s="71" t="s">
        <v>4023</v>
      </c>
      <c r="E177" s="80"/>
      <c r="F177" s="17"/>
      <c r="G177" s="18"/>
      <c r="H177" s="18"/>
      <c r="I177" s="18"/>
      <c r="J177" s="18"/>
      <c r="K177" s="15"/>
      <c r="L177" s="4"/>
      <c r="M177" s="4"/>
      <c r="N177" s="4" t="str">
        <f t="shared" si="25"/>
        <v>No</v>
      </c>
      <c r="O177" s="15" t="str">
        <f t="shared" si="26"/>
        <v>No</v>
      </c>
      <c r="P177" s="65" t="str">
        <f t="shared" si="27"/>
        <v>No</v>
      </c>
      <c r="Q177" s="68" t="str">
        <f t="shared" si="28"/>
        <v>N/A</v>
      </c>
      <c r="R177" s="65" t="str">
        <f t="shared" si="29"/>
        <v>No</v>
      </c>
      <c r="S177" s="68" t="str">
        <f t="shared" si="30"/>
        <v>N/A</v>
      </c>
      <c r="T177" s="65" t="str">
        <f t="shared" si="31"/>
        <v>No</v>
      </c>
      <c r="U177" s="68" t="str">
        <f t="shared" si="32"/>
        <v>N/A</v>
      </c>
      <c r="V177" s="72"/>
    </row>
    <row r="178" spans="1:22">
      <c r="A178" s="66" t="s">
        <v>20</v>
      </c>
      <c r="B178" s="66" t="s">
        <v>38</v>
      </c>
      <c r="C178" s="66"/>
      <c r="D178" s="71" t="s">
        <v>4024</v>
      </c>
      <c r="E178" s="80"/>
      <c r="F178" s="17"/>
      <c r="G178" s="18"/>
      <c r="H178" s="18"/>
      <c r="I178" s="18"/>
      <c r="J178" s="18"/>
      <c r="K178" s="15"/>
      <c r="L178" s="4"/>
      <c r="M178" s="4"/>
      <c r="N178" s="4" t="str">
        <f t="shared" si="25"/>
        <v>No</v>
      </c>
      <c r="O178" s="15" t="str">
        <f t="shared" si="26"/>
        <v>No</v>
      </c>
      <c r="P178" s="65" t="str">
        <f t="shared" si="27"/>
        <v>No</v>
      </c>
      <c r="Q178" s="68" t="str">
        <f t="shared" si="28"/>
        <v>N/A</v>
      </c>
      <c r="R178" s="65" t="str">
        <f t="shared" si="29"/>
        <v>No</v>
      </c>
      <c r="S178" s="68" t="str">
        <f t="shared" si="30"/>
        <v>N/A</v>
      </c>
      <c r="T178" s="65" t="str">
        <f t="shared" si="31"/>
        <v>No</v>
      </c>
      <c r="U178" s="68" t="str">
        <f t="shared" si="32"/>
        <v>N/A</v>
      </c>
      <c r="V178" s="72"/>
    </row>
    <row r="179" spans="1:22">
      <c r="A179" s="66" t="s">
        <v>20</v>
      </c>
      <c r="B179" s="66" t="s">
        <v>38</v>
      </c>
      <c r="C179" s="66"/>
      <c r="D179" s="71" t="s">
        <v>4025</v>
      </c>
      <c r="E179" s="80"/>
      <c r="F179" s="17"/>
      <c r="G179" s="18"/>
      <c r="H179" s="18"/>
      <c r="I179" s="18"/>
      <c r="J179" s="18"/>
      <c r="K179" s="15"/>
      <c r="L179" s="4">
        <v>16.95</v>
      </c>
      <c r="M179" s="4"/>
      <c r="N179" s="4" t="str">
        <f t="shared" si="25"/>
        <v>No</v>
      </c>
      <c r="O179" s="15" t="str">
        <f t="shared" si="26"/>
        <v>No</v>
      </c>
      <c r="P179" s="65" t="str">
        <f t="shared" si="27"/>
        <v>No</v>
      </c>
      <c r="Q179" s="68" t="str">
        <f t="shared" si="28"/>
        <v>N/A</v>
      </c>
      <c r="R179" s="65" t="str">
        <f t="shared" si="29"/>
        <v>No</v>
      </c>
      <c r="S179" s="68" t="str">
        <f t="shared" si="30"/>
        <v>N/A</v>
      </c>
      <c r="T179" s="65" t="str">
        <f t="shared" si="31"/>
        <v>No</v>
      </c>
      <c r="U179" s="68" t="str">
        <f t="shared" si="32"/>
        <v>N/A</v>
      </c>
      <c r="V179" s="72"/>
    </row>
    <row r="180" spans="1:22">
      <c r="A180" s="66" t="s">
        <v>20</v>
      </c>
      <c r="B180" s="66" t="s">
        <v>38</v>
      </c>
      <c r="C180" s="66"/>
      <c r="D180" s="71" t="s">
        <v>4026</v>
      </c>
      <c r="E180" s="80"/>
      <c r="F180" s="17"/>
      <c r="G180" s="18"/>
      <c r="H180" s="18"/>
      <c r="I180" s="18"/>
      <c r="J180" s="18"/>
      <c r="K180" s="15"/>
      <c r="L180" s="4"/>
      <c r="M180" s="4"/>
      <c r="N180" s="4" t="str">
        <f t="shared" si="25"/>
        <v>No</v>
      </c>
      <c r="O180" s="15" t="str">
        <f t="shared" si="26"/>
        <v>No</v>
      </c>
      <c r="P180" s="65" t="str">
        <f t="shared" si="27"/>
        <v>No</v>
      </c>
      <c r="Q180" s="68" t="str">
        <f t="shared" si="28"/>
        <v>N/A</v>
      </c>
      <c r="R180" s="65" t="str">
        <f t="shared" si="29"/>
        <v>No</v>
      </c>
      <c r="S180" s="68" t="str">
        <f t="shared" si="30"/>
        <v>N/A</v>
      </c>
      <c r="T180" s="65" t="str">
        <f t="shared" si="31"/>
        <v>No</v>
      </c>
      <c r="U180" s="68" t="str">
        <f t="shared" si="32"/>
        <v>N/A</v>
      </c>
      <c r="V180" s="72"/>
    </row>
    <row r="181" spans="1:22">
      <c r="A181" s="66" t="s">
        <v>20</v>
      </c>
      <c r="B181" s="66" t="s">
        <v>38</v>
      </c>
      <c r="C181" s="66"/>
      <c r="D181" s="71" t="s">
        <v>4027</v>
      </c>
      <c r="E181" s="80"/>
      <c r="F181" s="17"/>
      <c r="G181" s="18"/>
      <c r="H181" s="18"/>
      <c r="I181" s="18"/>
      <c r="J181" s="18"/>
      <c r="K181" s="15"/>
      <c r="L181" s="4">
        <v>16.95</v>
      </c>
      <c r="M181" s="4"/>
      <c r="N181" s="4" t="str">
        <f t="shared" si="25"/>
        <v>No</v>
      </c>
      <c r="O181" s="15" t="str">
        <f t="shared" si="26"/>
        <v>No</v>
      </c>
      <c r="P181" s="65" t="str">
        <f t="shared" si="27"/>
        <v>No</v>
      </c>
      <c r="Q181" s="68" t="str">
        <f t="shared" si="28"/>
        <v>N/A</v>
      </c>
      <c r="R181" s="65" t="str">
        <f t="shared" si="29"/>
        <v>No</v>
      </c>
      <c r="S181" s="68" t="str">
        <f t="shared" si="30"/>
        <v>N/A</v>
      </c>
      <c r="T181" s="65" t="str">
        <f t="shared" si="31"/>
        <v>No</v>
      </c>
      <c r="U181" s="68" t="str">
        <f t="shared" si="32"/>
        <v>N/A</v>
      </c>
      <c r="V181" s="72"/>
    </row>
    <row r="182" spans="1:22">
      <c r="A182" s="66" t="s">
        <v>20</v>
      </c>
      <c r="B182" s="66" t="s">
        <v>38</v>
      </c>
      <c r="C182" s="66"/>
      <c r="D182" s="71" t="s">
        <v>336</v>
      </c>
      <c r="E182" s="80"/>
      <c r="F182" s="17"/>
      <c r="G182" s="18"/>
      <c r="H182" s="18"/>
      <c r="I182" s="18"/>
      <c r="J182" s="18"/>
      <c r="K182" s="15"/>
      <c r="L182" s="4">
        <v>15.95</v>
      </c>
      <c r="M182" s="4"/>
      <c r="N182" s="4" t="str">
        <f t="shared" si="25"/>
        <v>No</v>
      </c>
      <c r="O182" s="15" t="str">
        <f t="shared" si="26"/>
        <v>No</v>
      </c>
      <c r="P182" s="65" t="str">
        <f t="shared" si="27"/>
        <v>No</v>
      </c>
      <c r="Q182" s="68" t="str">
        <f t="shared" si="28"/>
        <v>N/A</v>
      </c>
      <c r="R182" s="65" t="str">
        <f t="shared" si="29"/>
        <v>No</v>
      </c>
      <c r="S182" s="68" t="str">
        <f t="shared" si="30"/>
        <v>N/A</v>
      </c>
      <c r="T182" s="65" t="str">
        <f t="shared" si="31"/>
        <v>No</v>
      </c>
      <c r="U182" s="68" t="str">
        <f t="shared" si="32"/>
        <v>N/A</v>
      </c>
      <c r="V182" s="72"/>
    </row>
    <row r="183" spans="1:22">
      <c r="A183" s="66" t="s">
        <v>20</v>
      </c>
      <c r="B183" s="66" t="s">
        <v>38</v>
      </c>
      <c r="C183" s="66"/>
      <c r="D183" s="71" t="s">
        <v>4032</v>
      </c>
      <c r="E183" s="80"/>
      <c r="F183" s="17"/>
      <c r="G183" s="18"/>
      <c r="H183" s="18"/>
      <c r="I183" s="18"/>
      <c r="J183" s="18"/>
      <c r="K183" s="15"/>
      <c r="L183" s="4">
        <v>15.95</v>
      </c>
      <c r="M183" s="4"/>
      <c r="N183" s="4" t="str">
        <f t="shared" si="25"/>
        <v>No</v>
      </c>
      <c r="O183" s="15" t="str">
        <f t="shared" si="26"/>
        <v>No</v>
      </c>
      <c r="P183" s="65" t="str">
        <f t="shared" si="27"/>
        <v>No</v>
      </c>
      <c r="Q183" s="68" t="str">
        <f t="shared" si="28"/>
        <v>N/A</v>
      </c>
      <c r="R183" s="65" t="str">
        <f t="shared" si="29"/>
        <v>No</v>
      </c>
      <c r="S183" s="68" t="str">
        <f t="shared" si="30"/>
        <v>N/A</v>
      </c>
      <c r="T183" s="65" t="str">
        <f t="shared" si="31"/>
        <v>No</v>
      </c>
      <c r="U183" s="68" t="str">
        <f t="shared" si="32"/>
        <v>N/A</v>
      </c>
      <c r="V183" s="72"/>
    </row>
    <row r="184" spans="1:22">
      <c r="A184" s="66" t="s">
        <v>20</v>
      </c>
      <c r="B184" s="66" t="s">
        <v>38</v>
      </c>
      <c r="C184" s="66"/>
      <c r="D184" s="71" t="s">
        <v>4033</v>
      </c>
      <c r="E184" s="80"/>
      <c r="F184" s="17"/>
      <c r="G184" s="18"/>
      <c r="H184" s="18"/>
      <c r="I184" s="18"/>
      <c r="J184" s="18"/>
      <c r="K184" s="15"/>
      <c r="L184" s="4">
        <v>19.5</v>
      </c>
      <c r="M184" s="4"/>
      <c r="N184" s="4" t="str">
        <f t="shared" si="25"/>
        <v>No</v>
      </c>
      <c r="O184" s="15" t="str">
        <f t="shared" si="26"/>
        <v>No</v>
      </c>
      <c r="P184" s="65" t="str">
        <f t="shared" si="27"/>
        <v>No</v>
      </c>
      <c r="Q184" s="68" t="str">
        <f t="shared" si="28"/>
        <v>N/A</v>
      </c>
      <c r="R184" s="65" t="str">
        <f t="shared" si="29"/>
        <v>No</v>
      </c>
      <c r="S184" s="68" t="str">
        <f t="shared" si="30"/>
        <v>N/A</v>
      </c>
      <c r="T184" s="65" t="str">
        <f t="shared" si="31"/>
        <v>No</v>
      </c>
      <c r="U184" s="68" t="str">
        <f t="shared" si="32"/>
        <v>N/A</v>
      </c>
      <c r="V184" s="72"/>
    </row>
    <row r="185" spans="1:22">
      <c r="A185" s="66" t="s">
        <v>20</v>
      </c>
      <c r="B185" s="66" t="s">
        <v>38</v>
      </c>
      <c r="C185" s="66"/>
      <c r="D185" s="71" t="s">
        <v>4034</v>
      </c>
      <c r="E185" s="80"/>
      <c r="F185" s="17"/>
      <c r="G185" s="18"/>
      <c r="H185" s="18"/>
      <c r="I185" s="18"/>
      <c r="J185" s="18"/>
      <c r="K185" s="15"/>
      <c r="L185" s="4"/>
      <c r="M185" s="4"/>
      <c r="N185" s="4" t="str">
        <f t="shared" si="25"/>
        <v>No</v>
      </c>
      <c r="O185" s="15" t="str">
        <f t="shared" si="26"/>
        <v>No</v>
      </c>
      <c r="P185" s="65" t="str">
        <f t="shared" si="27"/>
        <v>No</v>
      </c>
      <c r="Q185" s="68" t="str">
        <f t="shared" si="28"/>
        <v>N/A</v>
      </c>
      <c r="R185" s="65" t="str">
        <f t="shared" si="29"/>
        <v>No</v>
      </c>
      <c r="S185" s="68" t="str">
        <f t="shared" si="30"/>
        <v>N/A</v>
      </c>
      <c r="T185" s="65" t="str">
        <f t="shared" si="31"/>
        <v>No</v>
      </c>
      <c r="U185" s="68" t="str">
        <f t="shared" si="32"/>
        <v>N/A</v>
      </c>
      <c r="V185" s="72"/>
    </row>
    <row r="186" spans="1:22">
      <c r="A186" s="66" t="s">
        <v>20</v>
      </c>
      <c r="B186" s="66" t="s">
        <v>38</v>
      </c>
      <c r="C186" s="66"/>
      <c r="D186" s="71" t="s">
        <v>4035</v>
      </c>
      <c r="E186" s="80"/>
      <c r="F186" s="17"/>
      <c r="G186" s="18"/>
      <c r="H186" s="18"/>
      <c r="I186" s="18"/>
      <c r="J186" s="18"/>
      <c r="K186" s="15"/>
      <c r="L186" s="4"/>
      <c r="M186" s="4"/>
      <c r="N186" s="4" t="str">
        <f t="shared" si="25"/>
        <v>No</v>
      </c>
      <c r="O186" s="15" t="str">
        <f t="shared" si="26"/>
        <v>No</v>
      </c>
      <c r="P186" s="65" t="str">
        <f t="shared" si="27"/>
        <v>No</v>
      </c>
      <c r="Q186" s="68" t="str">
        <f t="shared" si="28"/>
        <v>N/A</v>
      </c>
      <c r="R186" s="65" t="str">
        <f t="shared" si="29"/>
        <v>No</v>
      </c>
      <c r="S186" s="68" t="str">
        <f t="shared" si="30"/>
        <v>N/A</v>
      </c>
      <c r="T186" s="65" t="str">
        <f t="shared" si="31"/>
        <v>No</v>
      </c>
      <c r="U186" s="68" t="str">
        <f t="shared" si="32"/>
        <v>N/A</v>
      </c>
      <c r="V186" s="72"/>
    </row>
    <row r="187" spans="1:22" ht="15" customHeight="1">
      <c r="A187" s="66" t="s">
        <v>20</v>
      </c>
      <c r="B187" s="66" t="s">
        <v>38</v>
      </c>
      <c r="C187" s="66"/>
      <c r="D187" s="71" t="s">
        <v>4036</v>
      </c>
      <c r="E187" s="80"/>
      <c r="F187" s="17"/>
      <c r="G187" s="18"/>
      <c r="H187" s="18"/>
      <c r="I187" s="18"/>
      <c r="J187" s="18"/>
      <c r="K187" s="15"/>
      <c r="L187" s="4">
        <v>18.95</v>
      </c>
      <c r="M187" s="4"/>
      <c r="N187" s="4" t="str">
        <f t="shared" si="25"/>
        <v>No</v>
      </c>
      <c r="O187" s="15" t="str">
        <f t="shared" si="26"/>
        <v>No</v>
      </c>
      <c r="P187" s="65" t="str">
        <f t="shared" si="27"/>
        <v>No</v>
      </c>
      <c r="Q187" s="68" t="str">
        <f t="shared" si="28"/>
        <v>N/A</v>
      </c>
      <c r="R187" s="65" t="str">
        <f t="shared" si="29"/>
        <v>No</v>
      </c>
      <c r="S187" s="68" t="str">
        <f t="shared" si="30"/>
        <v>N/A</v>
      </c>
      <c r="T187" s="65" t="str">
        <f t="shared" si="31"/>
        <v>No</v>
      </c>
      <c r="U187" s="68" t="str">
        <f t="shared" si="32"/>
        <v>N/A</v>
      </c>
      <c r="V187" s="72"/>
    </row>
    <row r="188" spans="1:22">
      <c r="A188" s="66" t="s">
        <v>20</v>
      </c>
      <c r="B188" s="66" t="s">
        <v>38</v>
      </c>
      <c r="C188" s="66"/>
      <c r="D188" s="71" t="s">
        <v>4037</v>
      </c>
      <c r="E188" s="80"/>
      <c r="F188" s="17"/>
      <c r="G188" s="18"/>
      <c r="H188" s="18"/>
      <c r="I188" s="18"/>
      <c r="J188" s="18"/>
      <c r="K188" s="15"/>
      <c r="L188" s="4">
        <v>16.75</v>
      </c>
      <c r="M188" s="4"/>
      <c r="N188" s="4" t="str">
        <f t="shared" si="25"/>
        <v>No</v>
      </c>
      <c r="O188" s="15" t="str">
        <f t="shared" si="26"/>
        <v>No</v>
      </c>
      <c r="P188" s="65" t="str">
        <f t="shared" si="27"/>
        <v>No</v>
      </c>
      <c r="Q188" s="68" t="str">
        <f t="shared" si="28"/>
        <v>N/A</v>
      </c>
      <c r="R188" s="65" t="str">
        <f t="shared" si="29"/>
        <v>No</v>
      </c>
      <c r="S188" s="68" t="str">
        <f t="shared" si="30"/>
        <v>N/A</v>
      </c>
      <c r="T188" s="65" t="str">
        <f t="shared" si="31"/>
        <v>No</v>
      </c>
      <c r="U188" s="68" t="str">
        <f t="shared" si="32"/>
        <v>N/A</v>
      </c>
      <c r="V188" s="72"/>
    </row>
    <row r="189" spans="1:22" ht="15" customHeight="1">
      <c r="A189" s="66" t="s">
        <v>20</v>
      </c>
      <c r="B189" s="66" t="s">
        <v>38</v>
      </c>
      <c r="C189" s="66"/>
      <c r="D189" s="71" t="s">
        <v>4038</v>
      </c>
      <c r="E189" s="80"/>
      <c r="F189" s="17"/>
      <c r="G189" s="18"/>
      <c r="H189" s="18"/>
      <c r="I189" s="18"/>
      <c r="J189" s="18"/>
      <c r="K189" s="15"/>
      <c r="L189" s="4">
        <v>16.95</v>
      </c>
      <c r="M189" s="4"/>
      <c r="N189" s="4" t="str">
        <f t="shared" si="25"/>
        <v>No</v>
      </c>
      <c r="O189" s="15" t="str">
        <f t="shared" si="26"/>
        <v>No</v>
      </c>
      <c r="P189" s="65" t="str">
        <f t="shared" si="27"/>
        <v>No</v>
      </c>
      <c r="Q189" s="68" t="str">
        <f t="shared" si="28"/>
        <v>N/A</v>
      </c>
      <c r="R189" s="65" t="str">
        <f t="shared" si="29"/>
        <v>No</v>
      </c>
      <c r="S189" s="68" t="str">
        <f t="shared" si="30"/>
        <v>N/A</v>
      </c>
      <c r="T189" s="65" t="str">
        <f t="shared" si="31"/>
        <v>No</v>
      </c>
      <c r="U189" s="68" t="str">
        <f t="shared" si="32"/>
        <v>N/A</v>
      </c>
      <c r="V189" s="72"/>
    </row>
    <row r="190" spans="1:22">
      <c r="A190" s="66" t="s">
        <v>20</v>
      </c>
      <c r="B190" s="66" t="s">
        <v>38</v>
      </c>
      <c r="C190" s="66"/>
      <c r="D190" s="71" t="s">
        <v>4144</v>
      </c>
      <c r="E190" s="80"/>
      <c r="F190" s="17"/>
      <c r="G190" s="18"/>
      <c r="H190" s="18"/>
      <c r="I190" s="18"/>
      <c r="J190" s="18"/>
      <c r="K190" s="15"/>
      <c r="L190" s="4">
        <v>15.95</v>
      </c>
      <c r="M190" s="4"/>
      <c r="N190" s="4" t="str">
        <f t="shared" si="25"/>
        <v>No</v>
      </c>
      <c r="O190" s="15" t="str">
        <f t="shared" si="26"/>
        <v>No</v>
      </c>
      <c r="P190" s="65" t="str">
        <f t="shared" si="27"/>
        <v>No</v>
      </c>
      <c r="Q190" s="68" t="str">
        <f t="shared" si="28"/>
        <v>N/A</v>
      </c>
      <c r="R190" s="65" t="str">
        <f t="shared" si="29"/>
        <v>No</v>
      </c>
      <c r="S190" s="68" t="str">
        <f t="shared" si="30"/>
        <v>N/A</v>
      </c>
      <c r="T190" s="65" t="str">
        <f t="shared" si="31"/>
        <v>No</v>
      </c>
      <c r="U190" s="68" t="str">
        <f t="shared" si="32"/>
        <v>N/A</v>
      </c>
      <c r="V190" s="72"/>
    </row>
    <row r="191" spans="1:22">
      <c r="A191" s="66" t="s">
        <v>20</v>
      </c>
      <c r="B191" s="66" t="s">
        <v>38</v>
      </c>
      <c r="C191" s="66"/>
      <c r="D191" s="71" t="s">
        <v>4041</v>
      </c>
      <c r="E191" s="80"/>
      <c r="F191" s="17"/>
      <c r="G191" s="18"/>
      <c r="H191" s="18"/>
      <c r="I191" s="18"/>
      <c r="J191" s="18"/>
      <c r="K191" s="15"/>
      <c r="L191" s="4"/>
      <c r="M191" s="4"/>
      <c r="N191" s="4" t="str">
        <f t="shared" si="25"/>
        <v>No</v>
      </c>
      <c r="O191" s="15" t="str">
        <f t="shared" si="26"/>
        <v>No</v>
      </c>
      <c r="P191" s="65" t="str">
        <f t="shared" si="27"/>
        <v>No</v>
      </c>
      <c r="Q191" s="68" t="str">
        <f t="shared" si="28"/>
        <v>N/A</v>
      </c>
      <c r="R191" s="65" t="str">
        <f t="shared" si="29"/>
        <v>No</v>
      </c>
      <c r="S191" s="68" t="str">
        <f t="shared" si="30"/>
        <v>N/A</v>
      </c>
      <c r="T191" s="65" t="str">
        <f t="shared" si="31"/>
        <v>No</v>
      </c>
      <c r="U191" s="68" t="str">
        <f t="shared" si="32"/>
        <v>N/A</v>
      </c>
      <c r="V191" s="72"/>
    </row>
    <row r="192" spans="1:22">
      <c r="A192" s="66" t="s">
        <v>20</v>
      </c>
      <c r="B192" s="66" t="s">
        <v>38</v>
      </c>
      <c r="C192" s="66"/>
      <c r="D192" s="71" t="s">
        <v>4042</v>
      </c>
      <c r="E192" s="80"/>
      <c r="F192" s="17"/>
      <c r="G192" s="18"/>
      <c r="H192" s="18"/>
      <c r="I192" s="18"/>
      <c r="J192" s="18"/>
      <c r="K192" s="15"/>
      <c r="L192" s="4"/>
      <c r="M192" s="4"/>
      <c r="N192" s="4" t="str">
        <f t="shared" si="25"/>
        <v>No</v>
      </c>
      <c r="O192" s="15" t="str">
        <f t="shared" si="26"/>
        <v>No</v>
      </c>
      <c r="P192" s="65" t="str">
        <f t="shared" si="27"/>
        <v>No</v>
      </c>
      <c r="Q192" s="68" t="str">
        <f t="shared" si="28"/>
        <v>N/A</v>
      </c>
      <c r="R192" s="65" t="str">
        <f t="shared" si="29"/>
        <v>No</v>
      </c>
      <c r="S192" s="68" t="str">
        <f t="shared" si="30"/>
        <v>N/A</v>
      </c>
      <c r="T192" s="65" t="str">
        <f t="shared" si="31"/>
        <v>No</v>
      </c>
      <c r="U192" s="68" t="str">
        <f t="shared" si="32"/>
        <v>N/A</v>
      </c>
      <c r="V192" s="72"/>
    </row>
    <row r="193" spans="1:22">
      <c r="A193" s="66" t="s">
        <v>20</v>
      </c>
      <c r="B193" s="66" t="s">
        <v>38</v>
      </c>
      <c r="C193" s="66"/>
      <c r="D193" s="71" t="s">
        <v>3013</v>
      </c>
      <c r="E193" s="80"/>
      <c r="F193" s="17"/>
      <c r="G193" s="18"/>
      <c r="H193" s="18"/>
      <c r="I193" s="18"/>
      <c r="J193" s="18"/>
      <c r="K193" s="15"/>
      <c r="L193" s="4"/>
      <c r="M193" s="4"/>
      <c r="N193" s="4" t="str">
        <f t="shared" si="25"/>
        <v>No</v>
      </c>
      <c r="O193" s="15" t="str">
        <f t="shared" si="26"/>
        <v>No</v>
      </c>
      <c r="P193" s="65" t="str">
        <f t="shared" si="27"/>
        <v>No</v>
      </c>
      <c r="Q193" s="68" t="str">
        <f t="shared" si="28"/>
        <v>N/A</v>
      </c>
      <c r="R193" s="65" t="str">
        <f t="shared" si="29"/>
        <v>No</v>
      </c>
      <c r="S193" s="68" t="str">
        <f t="shared" si="30"/>
        <v>N/A</v>
      </c>
      <c r="T193" s="65" t="str">
        <f t="shared" si="31"/>
        <v>No</v>
      </c>
      <c r="U193" s="68" t="str">
        <f t="shared" si="32"/>
        <v>N/A</v>
      </c>
      <c r="V193" s="72"/>
    </row>
    <row r="194" spans="1:22">
      <c r="A194" s="66" t="s">
        <v>20</v>
      </c>
      <c r="B194" s="66" t="s">
        <v>38</v>
      </c>
      <c r="C194" s="66"/>
      <c r="D194" s="71" t="s">
        <v>4043</v>
      </c>
      <c r="E194" s="80"/>
      <c r="F194" s="17"/>
      <c r="G194" s="18"/>
      <c r="H194" s="18"/>
      <c r="I194" s="18"/>
      <c r="J194" s="18"/>
      <c r="K194" s="15"/>
      <c r="L194" s="4">
        <v>16.95</v>
      </c>
      <c r="M194" s="4"/>
      <c r="N194" s="4" t="str">
        <f t="shared" si="25"/>
        <v>No</v>
      </c>
      <c r="O194" s="15" t="str">
        <f t="shared" si="26"/>
        <v>No</v>
      </c>
      <c r="P194" s="65" t="str">
        <f t="shared" si="27"/>
        <v>No</v>
      </c>
      <c r="Q194" s="68" t="str">
        <f t="shared" si="28"/>
        <v>N/A</v>
      </c>
      <c r="R194" s="65" t="str">
        <f t="shared" si="29"/>
        <v>No</v>
      </c>
      <c r="S194" s="68" t="str">
        <f t="shared" si="30"/>
        <v>N/A</v>
      </c>
      <c r="T194" s="65" t="str">
        <f t="shared" si="31"/>
        <v>No</v>
      </c>
      <c r="U194" s="68" t="str">
        <f t="shared" si="32"/>
        <v>N/A</v>
      </c>
      <c r="V194" s="72"/>
    </row>
    <row r="195" spans="1:22">
      <c r="A195" s="66" t="s">
        <v>20</v>
      </c>
      <c r="B195" s="66" t="s">
        <v>38</v>
      </c>
      <c r="C195" s="66"/>
      <c r="D195" s="71" t="s">
        <v>322</v>
      </c>
      <c r="E195" s="80"/>
      <c r="F195" s="17"/>
      <c r="G195" s="18"/>
      <c r="H195" s="18"/>
      <c r="I195" s="18"/>
      <c r="J195" s="18"/>
      <c r="K195" s="15"/>
      <c r="L195" s="4">
        <v>17.95</v>
      </c>
      <c r="M195" s="4"/>
      <c r="N195" s="4" t="str">
        <f t="shared" si="25"/>
        <v>No</v>
      </c>
      <c r="O195" s="15" t="str">
        <f t="shared" si="26"/>
        <v>No</v>
      </c>
      <c r="P195" s="65" t="str">
        <f t="shared" si="27"/>
        <v>No</v>
      </c>
      <c r="Q195" s="68" t="str">
        <f t="shared" si="28"/>
        <v>N/A</v>
      </c>
      <c r="R195" s="65" t="str">
        <f t="shared" si="29"/>
        <v>No</v>
      </c>
      <c r="S195" s="68" t="str">
        <f t="shared" si="30"/>
        <v>N/A</v>
      </c>
      <c r="T195" s="65" t="str">
        <f t="shared" si="31"/>
        <v>No</v>
      </c>
      <c r="U195" s="68" t="str">
        <f t="shared" si="32"/>
        <v>N/A</v>
      </c>
      <c r="V195" s="72"/>
    </row>
    <row r="196" spans="1:22">
      <c r="A196" s="66" t="s">
        <v>20</v>
      </c>
      <c r="B196" s="66" t="s">
        <v>38</v>
      </c>
      <c r="C196" s="66"/>
      <c r="D196" s="71" t="s">
        <v>3609</v>
      </c>
      <c r="E196" s="80"/>
      <c r="F196" s="17"/>
      <c r="G196" s="18"/>
      <c r="H196" s="18"/>
      <c r="I196" s="18"/>
      <c r="J196" s="18"/>
      <c r="K196" s="15"/>
      <c r="L196" s="4">
        <v>12.95</v>
      </c>
      <c r="M196" s="4"/>
      <c r="N196" s="4" t="str">
        <f t="shared" si="25"/>
        <v>No</v>
      </c>
      <c r="O196" s="15" t="str">
        <f t="shared" si="26"/>
        <v>No</v>
      </c>
      <c r="P196" s="65" t="str">
        <f t="shared" si="27"/>
        <v>No</v>
      </c>
      <c r="Q196" s="68" t="str">
        <f t="shared" si="28"/>
        <v>N/A</v>
      </c>
      <c r="R196" s="65" t="str">
        <f t="shared" si="29"/>
        <v>No</v>
      </c>
      <c r="S196" s="68" t="str">
        <f t="shared" si="30"/>
        <v>N/A</v>
      </c>
      <c r="T196" s="65" t="str">
        <f t="shared" si="31"/>
        <v>No</v>
      </c>
      <c r="U196" s="68" t="str">
        <f t="shared" si="32"/>
        <v>N/A</v>
      </c>
      <c r="V196" s="72"/>
    </row>
    <row r="197" spans="1:22">
      <c r="A197" s="66" t="s">
        <v>20</v>
      </c>
      <c r="B197" s="66" t="s">
        <v>38</v>
      </c>
      <c r="C197" s="66"/>
      <c r="D197" s="71" t="s">
        <v>4052</v>
      </c>
      <c r="E197" s="80"/>
      <c r="F197" s="17"/>
      <c r="G197" s="18"/>
      <c r="H197" s="18"/>
      <c r="I197" s="18"/>
      <c r="J197" s="18"/>
      <c r="K197" s="15"/>
      <c r="L197" s="4"/>
      <c r="M197" s="4"/>
      <c r="N197" s="4" t="str">
        <f t="shared" si="25"/>
        <v>No</v>
      </c>
      <c r="O197" s="15" t="str">
        <f t="shared" si="26"/>
        <v>No</v>
      </c>
      <c r="P197" s="65" t="str">
        <f t="shared" si="27"/>
        <v>No</v>
      </c>
      <c r="Q197" s="68" t="str">
        <f t="shared" si="28"/>
        <v>N/A</v>
      </c>
      <c r="R197" s="65" t="str">
        <f t="shared" si="29"/>
        <v>No</v>
      </c>
      <c r="S197" s="68" t="str">
        <f t="shared" si="30"/>
        <v>N/A</v>
      </c>
      <c r="T197" s="65" t="str">
        <f t="shared" si="31"/>
        <v>No</v>
      </c>
      <c r="U197" s="68" t="str">
        <f t="shared" si="32"/>
        <v>N/A</v>
      </c>
      <c r="V197" s="72"/>
    </row>
    <row r="198" spans="1:22">
      <c r="A198" s="66" t="s">
        <v>20</v>
      </c>
      <c r="B198" s="66" t="s">
        <v>38</v>
      </c>
      <c r="C198" s="66"/>
      <c r="D198" s="71" t="s">
        <v>4053</v>
      </c>
      <c r="E198" s="80"/>
      <c r="F198" s="17"/>
      <c r="G198" s="18"/>
      <c r="H198" s="18"/>
      <c r="I198" s="18"/>
      <c r="J198" s="18"/>
      <c r="K198" s="15"/>
      <c r="L198" s="4"/>
      <c r="M198" s="4"/>
      <c r="N198" s="4" t="str">
        <f t="shared" si="25"/>
        <v>No</v>
      </c>
      <c r="O198" s="15" t="str">
        <f t="shared" si="26"/>
        <v>No</v>
      </c>
      <c r="P198" s="65" t="str">
        <f t="shared" si="27"/>
        <v>No</v>
      </c>
      <c r="Q198" s="68" t="str">
        <f t="shared" si="28"/>
        <v>N/A</v>
      </c>
      <c r="R198" s="65" t="str">
        <f t="shared" si="29"/>
        <v>No</v>
      </c>
      <c r="S198" s="68" t="str">
        <f t="shared" si="30"/>
        <v>N/A</v>
      </c>
      <c r="T198" s="65" t="str">
        <f t="shared" si="31"/>
        <v>No</v>
      </c>
      <c r="U198" s="68" t="str">
        <f t="shared" si="32"/>
        <v>N/A</v>
      </c>
      <c r="V198" s="72"/>
    </row>
    <row r="199" spans="1:22">
      <c r="A199" s="66" t="s">
        <v>20</v>
      </c>
      <c r="B199" s="66" t="s">
        <v>38</v>
      </c>
      <c r="C199" s="66"/>
      <c r="D199" s="71" t="s">
        <v>4054</v>
      </c>
      <c r="E199" s="80"/>
      <c r="F199" s="17"/>
      <c r="G199" s="18"/>
      <c r="H199" s="18"/>
      <c r="I199" s="18"/>
      <c r="J199" s="18"/>
      <c r="K199" s="15"/>
      <c r="L199" s="4"/>
      <c r="M199" s="4"/>
      <c r="N199" s="4" t="str">
        <f t="shared" si="25"/>
        <v>No</v>
      </c>
      <c r="O199" s="15" t="str">
        <f t="shared" si="26"/>
        <v>No</v>
      </c>
      <c r="P199" s="65" t="str">
        <f t="shared" si="27"/>
        <v>No</v>
      </c>
      <c r="Q199" s="68" t="str">
        <f t="shared" si="28"/>
        <v>N/A</v>
      </c>
      <c r="R199" s="65" t="str">
        <f t="shared" si="29"/>
        <v>No</v>
      </c>
      <c r="S199" s="68" t="str">
        <f t="shared" si="30"/>
        <v>N/A</v>
      </c>
      <c r="T199" s="65" t="str">
        <f t="shared" si="31"/>
        <v>No</v>
      </c>
      <c r="U199" s="68" t="str">
        <f t="shared" si="32"/>
        <v>N/A</v>
      </c>
      <c r="V199" s="72"/>
    </row>
    <row r="200" spans="1:22">
      <c r="A200" s="66" t="s">
        <v>20</v>
      </c>
      <c r="B200" s="66" t="s">
        <v>38</v>
      </c>
      <c r="C200" s="66"/>
      <c r="D200" s="71" t="s">
        <v>4055</v>
      </c>
      <c r="E200" s="80"/>
      <c r="F200" s="17"/>
      <c r="G200" s="18"/>
      <c r="H200" s="18"/>
      <c r="I200" s="18"/>
      <c r="J200" s="18"/>
      <c r="K200" s="15"/>
      <c r="L200" s="4">
        <v>13.5</v>
      </c>
      <c r="M200" s="4"/>
      <c r="N200" s="4" t="str">
        <f t="shared" si="25"/>
        <v>No</v>
      </c>
      <c r="O200" s="15" t="str">
        <f t="shared" si="26"/>
        <v>No</v>
      </c>
      <c r="P200" s="65" t="str">
        <f t="shared" si="27"/>
        <v>No</v>
      </c>
      <c r="Q200" s="68" t="str">
        <f t="shared" si="28"/>
        <v>N/A</v>
      </c>
      <c r="R200" s="65" t="str">
        <f t="shared" si="29"/>
        <v>No</v>
      </c>
      <c r="S200" s="68" t="str">
        <f t="shared" si="30"/>
        <v>N/A</v>
      </c>
      <c r="T200" s="65" t="str">
        <f t="shared" si="31"/>
        <v>No</v>
      </c>
      <c r="U200" s="68" t="str">
        <f t="shared" si="32"/>
        <v>N/A</v>
      </c>
      <c r="V200" s="72"/>
    </row>
    <row r="201" spans="1:22">
      <c r="A201" s="66" t="s">
        <v>20</v>
      </c>
      <c r="B201" s="66" t="s">
        <v>38</v>
      </c>
      <c r="C201" s="66"/>
      <c r="D201" s="71" t="s">
        <v>4056</v>
      </c>
      <c r="E201" s="80"/>
      <c r="F201" s="17"/>
      <c r="G201" s="18"/>
      <c r="H201" s="18"/>
      <c r="I201" s="18"/>
      <c r="J201" s="18"/>
      <c r="K201" s="15"/>
      <c r="L201" s="4"/>
      <c r="M201" s="4"/>
      <c r="N201" s="4" t="str">
        <f t="shared" si="25"/>
        <v>No</v>
      </c>
      <c r="O201" s="15" t="str">
        <f t="shared" si="26"/>
        <v>No</v>
      </c>
      <c r="P201" s="65" t="str">
        <f t="shared" si="27"/>
        <v>No</v>
      </c>
      <c r="Q201" s="68" t="str">
        <f t="shared" si="28"/>
        <v>N/A</v>
      </c>
      <c r="R201" s="65" t="str">
        <f t="shared" si="29"/>
        <v>No</v>
      </c>
      <c r="S201" s="68" t="str">
        <f t="shared" si="30"/>
        <v>N/A</v>
      </c>
      <c r="T201" s="65" t="str">
        <f t="shared" si="31"/>
        <v>No</v>
      </c>
      <c r="U201" s="68" t="str">
        <f t="shared" si="32"/>
        <v>N/A</v>
      </c>
      <c r="V201" s="72"/>
    </row>
    <row r="202" spans="1:22">
      <c r="A202" s="66" t="s">
        <v>20</v>
      </c>
      <c r="B202" s="66" t="s">
        <v>38</v>
      </c>
      <c r="C202" s="66"/>
      <c r="D202" s="71" t="s">
        <v>4057</v>
      </c>
      <c r="E202" s="80"/>
      <c r="F202" s="17"/>
      <c r="G202" s="18"/>
      <c r="H202" s="18"/>
      <c r="I202" s="18"/>
      <c r="J202" s="18"/>
      <c r="K202" s="15"/>
      <c r="L202" s="4"/>
      <c r="M202" s="4"/>
      <c r="N202" s="4" t="str">
        <f t="shared" si="25"/>
        <v>No</v>
      </c>
      <c r="O202" s="15" t="str">
        <f t="shared" si="26"/>
        <v>No</v>
      </c>
      <c r="P202" s="65" t="str">
        <f t="shared" si="27"/>
        <v>No</v>
      </c>
      <c r="Q202" s="68" t="str">
        <f t="shared" si="28"/>
        <v>N/A</v>
      </c>
      <c r="R202" s="65" t="str">
        <f t="shared" si="29"/>
        <v>No</v>
      </c>
      <c r="S202" s="68" t="str">
        <f t="shared" si="30"/>
        <v>N/A</v>
      </c>
      <c r="T202" s="65" t="str">
        <f t="shared" si="31"/>
        <v>No</v>
      </c>
      <c r="U202" s="68" t="str">
        <f t="shared" si="32"/>
        <v>N/A</v>
      </c>
      <c r="V202" s="72"/>
    </row>
    <row r="203" spans="1:22">
      <c r="A203" s="66" t="s">
        <v>20</v>
      </c>
      <c r="B203" s="66" t="s">
        <v>38</v>
      </c>
      <c r="C203" s="66"/>
      <c r="D203" s="71" t="s">
        <v>3568</v>
      </c>
      <c r="E203" s="80"/>
      <c r="F203" s="17"/>
      <c r="G203" s="18"/>
      <c r="H203" s="18"/>
      <c r="I203" s="18"/>
      <c r="J203" s="18"/>
      <c r="K203" s="15"/>
      <c r="L203" s="4">
        <v>13.95</v>
      </c>
      <c r="M203" s="4"/>
      <c r="N203" s="4" t="str">
        <f t="shared" si="25"/>
        <v>No</v>
      </c>
      <c r="O203" s="15" t="str">
        <f t="shared" si="26"/>
        <v>No</v>
      </c>
      <c r="P203" s="65" t="str">
        <f t="shared" si="27"/>
        <v>No</v>
      </c>
      <c r="Q203" s="68" t="str">
        <f t="shared" si="28"/>
        <v>N/A</v>
      </c>
      <c r="R203" s="65" t="str">
        <f t="shared" si="29"/>
        <v>No</v>
      </c>
      <c r="S203" s="68" t="str">
        <f t="shared" si="30"/>
        <v>N/A</v>
      </c>
      <c r="T203" s="65" t="str">
        <f t="shared" si="31"/>
        <v>No</v>
      </c>
      <c r="U203" s="68" t="str">
        <f t="shared" si="32"/>
        <v>N/A</v>
      </c>
      <c r="V203" s="72"/>
    </row>
    <row r="204" spans="1:22">
      <c r="A204" s="66" t="s">
        <v>20</v>
      </c>
      <c r="B204" s="66" t="s">
        <v>38</v>
      </c>
      <c r="C204" s="66"/>
      <c r="D204" s="71" t="s">
        <v>4061</v>
      </c>
      <c r="E204" s="80"/>
      <c r="F204" s="17"/>
      <c r="G204" s="18"/>
      <c r="H204" s="18"/>
      <c r="I204" s="18"/>
      <c r="J204" s="18"/>
      <c r="K204" s="15"/>
      <c r="L204" s="4"/>
      <c r="M204" s="4"/>
      <c r="N204" s="4" t="str">
        <f t="shared" si="25"/>
        <v>No</v>
      </c>
      <c r="O204" s="15" t="str">
        <f t="shared" si="26"/>
        <v>No</v>
      </c>
      <c r="P204" s="65" t="str">
        <f t="shared" si="27"/>
        <v>No</v>
      </c>
      <c r="Q204" s="68" t="str">
        <f t="shared" si="28"/>
        <v>N/A</v>
      </c>
      <c r="R204" s="65" t="str">
        <f t="shared" si="29"/>
        <v>No</v>
      </c>
      <c r="S204" s="68" t="str">
        <f t="shared" si="30"/>
        <v>N/A</v>
      </c>
      <c r="T204" s="65" t="str">
        <f t="shared" si="31"/>
        <v>No</v>
      </c>
      <c r="U204" s="68" t="str">
        <f t="shared" si="32"/>
        <v>N/A</v>
      </c>
      <c r="V204" s="72"/>
    </row>
    <row r="205" spans="1:22">
      <c r="A205" s="66" t="s">
        <v>20</v>
      </c>
      <c r="B205" s="66" t="s">
        <v>38</v>
      </c>
      <c r="C205" s="66"/>
      <c r="D205" s="71" t="s">
        <v>4062</v>
      </c>
      <c r="E205" s="80"/>
      <c r="F205" s="17"/>
      <c r="G205" s="18"/>
      <c r="H205" s="18"/>
      <c r="I205" s="18"/>
      <c r="J205" s="18"/>
      <c r="K205" s="15"/>
      <c r="L205" s="4">
        <v>17.95</v>
      </c>
      <c r="M205" s="4"/>
      <c r="N205" s="4" t="str">
        <f t="shared" si="25"/>
        <v>No</v>
      </c>
      <c r="O205" s="15" t="str">
        <f t="shared" si="26"/>
        <v>No</v>
      </c>
      <c r="P205" s="65" t="str">
        <f t="shared" si="27"/>
        <v>No</v>
      </c>
      <c r="Q205" s="68" t="str">
        <f t="shared" si="28"/>
        <v>N/A</v>
      </c>
      <c r="R205" s="65" t="str">
        <f t="shared" si="29"/>
        <v>No</v>
      </c>
      <c r="S205" s="68" t="str">
        <f t="shared" si="30"/>
        <v>N/A</v>
      </c>
      <c r="T205" s="65" t="str">
        <f t="shared" si="31"/>
        <v>No</v>
      </c>
      <c r="U205" s="68" t="str">
        <f t="shared" si="32"/>
        <v>N/A</v>
      </c>
      <c r="V205" s="72"/>
    </row>
    <row r="206" spans="1:22">
      <c r="A206" s="66" t="s">
        <v>20</v>
      </c>
      <c r="B206" s="66" t="s">
        <v>38</v>
      </c>
      <c r="C206" s="66"/>
      <c r="D206" s="71" t="s">
        <v>4063</v>
      </c>
      <c r="E206" s="80"/>
      <c r="F206" s="17"/>
      <c r="G206" s="18"/>
      <c r="H206" s="18"/>
      <c r="I206" s="18"/>
      <c r="J206" s="18"/>
      <c r="K206" s="15"/>
      <c r="L206" s="4"/>
      <c r="M206" s="4"/>
      <c r="N206" s="4" t="str">
        <f t="shared" si="25"/>
        <v>No</v>
      </c>
      <c r="O206" s="15" t="str">
        <f t="shared" si="26"/>
        <v>No</v>
      </c>
      <c r="P206" s="65" t="str">
        <f t="shared" si="27"/>
        <v>No</v>
      </c>
      <c r="Q206" s="68" t="str">
        <f t="shared" si="28"/>
        <v>N/A</v>
      </c>
      <c r="R206" s="65" t="str">
        <f t="shared" si="29"/>
        <v>No</v>
      </c>
      <c r="S206" s="68" t="str">
        <f t="shared" si="30"/>
        <v>N/A</v>
      </c>
      <c r="T206" s="65" t="str">
        <f t="shared" si="31"/>
        <v>No</v>
      </c>
      <c r="U206" s="68" t="str">
        <f t="shared" si="32"/>
        <v>N/A</v>
      </c>
      <c r="V206" s="72"/>
    </row>
    <row r="207" spans="1:22">
      <c r="A207" s="66" t="s">
        <v>20</v>
      </c>
      <c r="B207" s="66" t="s">
        <v>38</v>
      </c>
      <c r="C207" s="66"/>
      <c r="D207" s="71" t="s">
        <v>4064</v>
      </c>
      <c r="E207" s="80"/>
      <c r="F207" s="17"/>
      <c r="G207" s="18"/>
      <c r="H207" s="18"/>
      <c r="I207" s="18"/>
      <c r="J207" s="18"/>
      <c r="K207" s="15"/>
      <c r="L207" s="4"/>
      <c r="M207" s="4"/>
      <c r="N207" s="4" t="str">
        <f t="shared" si="25"/>
        <v>No</v>
      </c>
      <c r="O207" s="15" t="str">
        <f t="shared" si="26"/>
        <v>No</v>
      </c>
      <c r="P207" s="65" t="str">
        <f t="shared" si="27"/>
        <v>No</v>
      </c>
      <c r="Q207" s="68" t="str">
        <f t="shared" si="28"/>
        <v>N/A</v>
      </c>
      <c r="R207" s="65" t="str">
        <f t="shared" si="29"/>
        <v>No</v>
      </c>
      <c r="S207" s="68" t="str">
        <f t="shared" si="30"/>
        <v>N/A</v>
      </c>
      <c r="T207" s="65" t="str">
        <f t="shared" si="31"/>
        <v>No</v>
      </c>
      <c r="U207" s="68" t="str">
        <f t="shared" si="32"/>
        <v>N/A</v>
      </c>
      <c r="V207" s="72"/>
    </row>
    <row r="208" spans="1:22">
      <c r="A208" s="66" t="s">
        <v>20</v>
      </c>
      <c r="B208" s="66" t="s">
        <v>38</v>
      </c>
      <c r="C208" s="66"/>
      <c r="D208" s="71" t="s">
        <v>4065</v>
      </c>
      <c r="E208" s="80"/>
      <c r="F208" s="17"/>
      <c r="G208" s="18"/>
      <c r="H208" s="18"/>
      <c r="I208" s="18"/>
      <c r="J208" s="18"/>
      <c r="K208" s="15"/>
      <c r="L208" s="4">
        <v>19.5</v>
      </c>
      <c r="M208" s="4"/>
      <c r="N208" s="4" t="str">
        <f t="shared" si="25"/>
        <v>No</v>
      </c>
      <c r="O208" s="15" t="str">
        <f t="shared" si="26"/>
        <v>No</v>
      </c>
      <c r="P208" s="65" t="str">
        <f t="shared" si="27"/>
        <v>No</v>
      </c>
      <c r="Q208" s="68" t="str">
        <f t="shared" si="28"/>
        <v>N/A</v>
      </c>
      <c r="R208" s="65" t="str">
        <f t="shared" si="29"/>
        <v>No</v>
      </c>
      <c r="S208" s="68" t="str">
        <f t="shared" si="30"/>
        <v>N/A</v>
      </c>
      <c r="T208" s="65" t="str">
        <f t="shared" si="31"/>
        <v>No</v>
      </c>
      <c r="U208" s="68" t="str">
        <f t="shared" si="32"/>
        <v>N/A</v>
      </c>
      <c r="V208" s="72"/>
    </row>
    <row r="209" spans="1:22">
      <c r="A209" s="66" t="s">
        <v>20</v>
      </c>
      <c r="B209" s="66" t="s">
        <v>38</v>
      </c>
      <c r="C209" s="66"/>
      <c r="D209" s="71" t="s">
        <v>4066</v>
      </c>
      <c r="E209" s="80"/>
      <c r="F209" s="17"/>
      <c r="G209" s="18"/>
      <c r="H209" s="18"/>
      <c r="I209" s="18"/>
      <c r="J209" s="18"/>
      <c r="K209" s="15"/>
      <c r="L209" s="4"/>
      <c r="M209" s="4"/>
      <c r="N209" s="4" t="str">
        <f t="shared" si="25"/>
        <v>No</v>
      </c>
      <c r="O209" s="15" t="str">
        <f t="shared" si="26"/>
        <v>No</v>
      </c>
      <c r="P209" s="65" t="str">
        <f t="shared" si="27"/>
        <v>No</v>
      </c>
      <c r="Q209" s="68" t="str">
        <f t="shared" si="28"/>
        <v>N/A</v>
      </c>
      <c r="R209" s="65" t="str">
        <f t="shared" si="29"/>
        <v>No</v>
      </c>
      <c r="S209" s="68" t="str">
        <f t="shared" si="30"/>
        <v>N/A</v>
      </c>
      <c r="T209" s="65" t="str">
        <f t="shared" si="31"/>
        <v>No</v>
      </c>
      <c r="U209" s="68" t="str">
        <f t="shared" si="32"/>
        <v>N/A</v>
      </c>
      <c r="V209" s="72"/>
    </row>
    <row r="210" spans="1:22">
      <c r="A210" s="66" t="s">
        <v>20</v>
      </c>
      <c r="B210" s="66" t="s">
        <v>38</v>
      </c>
      <c r="C210" s="66"/>
      <c r="D210" s="71" t="s">
        <v>4067</v>
      </c>
      <c r="E210" s="80"/>
      <c r="F210" s="17"/>
      <c r="G210" s="18"/>
      <c r="H210" s="18"/>
      <c r="I210" s="18"/>
      <c r="J210" s="18"/>
      <c r="K210" s="15"/>
      <c r="L210" s="4">
        <v>15.25</v>
      </c>
      <c r="M210" s="4"/>
      <c r="N210" s="4" t="str">
        <f t="shared" si="25"/>
        <v>No</v>
      </c>
      <c r="O210" s="15" t="str">
        <f t="shared" si="26"/>
        <v>No</v>
      </c>
      <c r="P210" s="65" t="str">
        <f t="shared" si="27"/>
        <v>No</v>
      </c>
      <c r="Q210" s="68" t="str">
        <f t="shared" si="28"/>
        <v>N/A</v>
      </c>
      <c r="R210" s="65" t="str">
        <f t="shared" si="29"/>
        <v>No</v>
      </c>
      <c r="S210" s="68" t="str">
        <f t="shared" si="30"/>
        <v>N/A</v>
      </c>
      <c r="T210" s="65" t="str">
        <f t="shared" si="31"/>
        <v>No</v>
      </c>
      <c r="U210" s="68" t="str">
        <f t="shared" si="32"/>
        <v>N/A</v>
      </c>
      <c r="V210" s="72"/>
    </row>
    <row r="211" spans="1:22">
      <c r="A211" s="66" t="s">
        <v>20</v>
      </c>
      <c r="B211" s="66" t="s">
        <v>38</v>
      </c>
      <c r="C211" s="66"/>
      <c r="D211" s="71" t="s">
        <v>4068</v>
      </c>
      <c r="E211" s="80"/>
      <c r="F211" s="17"/>
      <c r="G211" s="18"/>
      <c r="H211" s="18"/>
      <c r="I211" s="18"/>
      <c r="J211" s="18"/>
      <c r="K211" s="15"/>
      <c r="L211" s="4"/>
      <c r="M211" s="4"/>
      <c r="N211" s="4" t="str">
        <f t="shared" si="25"/>
        <v>No</v>
      </c>
      <c r="O211" s="15" t="str">
        <f t="shared" si="26"/>
        <v>No</v>
      </c>
      <c r="P211" s="65" t="str">
        <f t="shared" si="27"/>
        <v>No</v>
      </c>
      <c r="Q211" s="68" t="str">
        <f t="shared" si="28"/>
        <v>N/A</v>
      </c>
      <c r="R211" s="65" t="str">
        <f t="shared" si="29"/>
        <v>No</v>
      </c>
      <c r="S211" s="68" t="str">
        <f t="shared" si="30"/>
        <v>N/A</v>
      </c>
      <c r="T211" s="65" t="str">
        <f t="shared" si="31"/>
        <v>No</v>
      </c>
      <c r="U211" s="68" t="str">
        <f t="shared" si="32"/>
        <v>N/A</v>
      </c>
      <c r="V211" s="72"/>
    </row>
    <row r="212" spans="1:22">
      <c r="A212" s="66" t="s">
        <v>20</v>
      </c>
      <c r="B212" s="66" t="s">
        <v>38</v>
      </c>
      <c r="C212" s="66"/>
      <c r="D212" s="71" t="s">
        <v>4069</v>
      </c>
      <c r="E212" s="80"/>
      <c r="F212" s="17"/>
      <c r="G212" s="18"/>
      <c r="H212" s="18"/>
      <c r="I212" s="18"/>
      <c r="J212" s="18"/>
      <c r="K212" s="15"/>
      <c r="L212" s="4">
        <v>18.95</v>
      </c>
      <c r="M212" s="4"/>
      <c r="N212" s="4" t="str">
        <f t="shared" si="25"/>
        <v>No</v>
      </c>
      <c r="O212" s="15" t="str">
        <f t="shared" si="26"/>
        <v>No</v>
      </c>
      <c r="P212" s="65" t="str">
        <f t="shared" si="27"/>
        <v>No</v>
      </c>
      <c r="Q212" s="68" t="str">
        <f t="shared" si="28"/>
        <v>N/A</v>
      </c>
      <c r="R212" s="65" t="str">
        <f t="shared" si="29"/>
        <v>No</v>
      </c>
      <c r="S212" s="68" t="str">
        <f t="shared" si="30"/>
        <v>N/A</v>
      </c>
      <c r="T212" s="65" t="str">
        <f t="shared" si="31"/>
        <v>No</v>
      </c>
      <c r="U212" s="68" t="str">
        <f t="shared" si="32"/>
        <v>N/A</v>
      </c>
      <c r="V212" s="72"/>
    </row>
    <row r="213" spans="1:22">
      <c r="A213" s="66" t="s">
        <v>20</v>
      </c>
      <c r="B213" s="66" t="s">
        <v>38</v>
      </c>
      <c r="C213" s="66"/>
      <c r="D213" s="71" t="s">
        <v>4145</v>
      </c>
      <c r="E213" s="80"/>
      <c r="F213" s="17"/>
      <c r="G213" s="18"/>
      <c r="H213" s="18"/>
      <c r="I213" s="18"/>
      <c r="J213" s="18"/>
      <c r="K213" s="15"/>
      <c r="L213" s="4">
        <v>19.5</v>
      </c>
      <c r="M213" s="4"/>
      <c r="N213" s="4" t="str">
        <f t="shared" si="25"/>
        <v>No</v>
      </c>
      <c r="O213" s="15" t="str">
        <f t="shared" si="26"/>
        <v>No</v>
      </c>
      <c r="P213" s="65" t="str">
        <f t="shared" si="27"/>
        <v>No</v>
      </c>
      <c r="Q213" s="68" t="str">
        <f t="shared" si="28"/>
        <v>N/A</v>
      </c>
      <c r="R213" s="65" t="str">
        <f t="shared" si="29"/>
        <v>No</v>
      </c>
      <c r="S213" s="68" t="str">
        <f t="shared" si="30"/>
        <v>N/A</v>
      </c>
      <c r="T213" s="65" t="str">
        <f t="shared" si="31"/>
        <v>No</v>
      </c>
      <c r="U213" s="68" t="str">
        <f t="shared" si="32"/>
        <v>N/A</v>
      </c>
      <c r="V213" s="72"/>
    </row>
    <row r="214" spans="1:22">
      <c r="A214" s="66" t="s">
        <v>20</v>
      </c>
      <c r="B214" s="66" t="s">
        <v>38</v>
      </c>
      <c r="C214" s="66"/>
      <c r="D214" s="71" t="s">
        <v>4071</v>
      </c>
      <c r="E214" s="80"/>
      <c r="F214" s="17"/>
      <c r="G214" s="18"/>
      <c r="H214" s="18"/>
      <c r="I214" s="18"/>
      <c r="J214" s="18"/>
      <c r="K214" s="15"/>
      <c r="L214" s="4">
        <v>16.75</v>
      </c>
      <c r="M214" s="4"/>
      <c r="N214" s="4" t="str">
        <f t="shared" si="25"/>
        <v>No</v>
      </c>
      <c r="O214" s="15" t="str">
        <f t="shared" si="26"/>
        <v>No</v>
      </c>
      <c r="P214" s="65" t="str">
        <f t="shared" si="27"/>
        <v>No</v>
      </c>
      <c r="Q214" s="68" t="str">
        <f t="shared" si="28"/>
        <v>N/A</v>
      </c>
      <c r="R214" s="65" t="str">
        <f t="shared" si="29"/>
        <v>No</v>
      </c>
      <c r="S214" s="68" t="str">
        <f t="shared" si="30"/>
        <v>N/A</v>
      </c>
      <c r="T214" s="65" t="str">
        <f t="shared" si="31"/>
        <v>No</v>
      </c>
      <c r="U214" s="68" t="str">
        <f t="shared" si="32"/>
        <v>N/A</v>
      </c>
      <c r="V214" s="72"/>
    </row>
    <row r="215" spans="1:22">
      <c r="A215" s="66" t="s">
        <v>20</v>
      </c>
      <c r="B215" s="66" t="s">
        <v>38</v>
      </c>
      <c r="C215" s="66"/>
      <c r="D215" s="71" t="s">
        <v>4072</v>
      </c>
      <c r="E215" s="80"/>
      <c r="F215" s="17"/>
      <c r="G215" s="18"/>
      <c r="H215" s="17"/>
      <c r="I215" s="18"/>
      <c r="J215" s="18"/>
      <c r="K215" s="15"/>
      <c r="L215" s="4">
        <v>16.75</v>
      </c>
      <c r="M215" s="4"/>
      <c r="N215" s="4" t="str">
        <f t="shared" si="25"/>
        <v>No</v>
      </c>
      <c r="O215" s="15" t="str">
        <f t="shared" si="26"/>
        <v>No</v>
      </c>
      <c r="P215" s="65" t="str">
        <f t="shared" si="27"/>
        <v>No</v>
      </c>
      <c r="Q215" s="68" t="str">
        <f t="shared" si="28"/>
        <v>N/A</v>
      </c>
      <c r="R215" s="65" t="str">
        <f t="shared" si="29"/>
        <v>No</v>
      </c>
      <c r="S215" s="68" t="str">
        <f t="shared" si="30"/>
        <v>N/A</v>
      </c>
      <c r="T215" s="65" t="str">
        <f t="shared" si="31"/>
        <v>No</v>
      </c>
      <c r="U215" s="68" t="str">
        <f t="shared" si="32"/>
        <v>N/A</v>
      </c>
      <c r="V215" s="72"/>
    </row>
    <row r="216" spans="1:22">
      <c r="A216" s="66" t="s">
        <v>20</v>
      </c>
      <c r="B216" s="66" t="s">
        <v>38</v>
      </c>
      <c r="C216" s="66"/>
      <c r="D216" s="71" t="s">
        <v>4073</v>
      </c>
      <c r="E216" s="80"/>
      <c r="F216" s="17"/>
      <c r="G216" s="18"/>
      <c r="H216" s="18"/>
      <c r="I216" s="18"/>
      <c r="J216" s="18"/>
      <c r="K216" s="15"/>
      <c r="L216" s="4">
        <v>18.5</v>
      </c>
      <c r="M216" s="4"/>
      <c r="N216" s="4" t="str">
        <f t="shared" si="25"/>
        <v>No</v>
      </c>
      <c r="O216" s="15" t="str">
        <f t="shared" si="26"/>
        <v>No</v>
      </c>
      <c r="P216" s="65" t="str">
        <f t="shared" si="27"/>
        <v>No</v>
      </c>
      <c r="Q216" s="68" t="str">
        <f t="shared" si="28"/>
        <v>N/A</v>
      </c>
      <c r="R216" s="65" t="str">
        <f t="shared" si="29"/>
        <v>No</v>
      </c>
      <c r="S216" s="68" t="str">
        <f t="shared" si="30"/>
        <v>N/A</v>
      </c>
      <c r="T216" s="65" t="str">
        <f t="shared" si="31"/>
        <v>No</v>
      </c>
      <c r="U216" s="68" t="str">
        <f t="shared" si="32"/>
        <v>N/A</v>
      </c>
      <c r="V216" s="72"/>
    </row>
    <row r="217" spans="1:22">
      <c r="A217" s="66" t="s">
        <v>20</v>
      </c>
      <c r="B217" s="66" t="s">
        <v>38</v>
      </c>
      <c r="C217" s="66"/>
      <c r="D217" s="71" t="s">
        <v>4074</v>
      </c>
      <c r="E217" s="80"/>
      <c r="F217" s="17"/>
      <c r="G217" s="18"/>
      <c r="H217" s="17"/>
      <c r="I217" s="18"/>
      <c r="J217" s="18"/>
      <c r="K217" s="15"/>
      <c r="L217" s="4">
        <v>17.95</v>
      </c>
      <c r="M217" s="4"/>
      <c r="N217" s="4" t="str">
        <f t="shared" si="25"/>
        <v>No</v>
      </c>
      <c r="O217" s="15" t="str">
        <f t="shared" si="26"/>
        <v>No</v>
      </c>
      <c r="P217" s="65" t="str">
        <f t="shared" si="27"/>
        <v>No</v>
      </c>
      <c r="Q217" s="68" t="str">
        <f t="shared" si="28"/>
        <v>N/A</v>
      </c>
      <c r="R217" s="65" t="str">
        <f t="shared" si="29"/>
        <v>No</v>
      </c>
      <c r="S217" s="68" t="str">
        <f t="shared" si="30"/>
        <v>N/A</v>
      </c>
      <c r="T217" s="65" t="str">
        <f t="shared" si="31"/>
        <v>No</v>
      </c>
      <c r="U217" s="68" t="str">
        <f t="shared" si="32"/>
        <v>N/A</v>
      </c>
      <c r="V217" s="72"/>
    </row>
    <row r="218" spans="1:22">
      <c r="A218" s="66" t="s">
        <v>20</v>
      </c>
      <c r="B218" s="66" t="s">
        <v>38</v>
      </c>
      <c r="C218" s="66"/>
      <c r="D218" s="71" t="s">
        <v>324</v>
      </c>
      <c r="E218" s="80"/>
      <c r="F218" s="17"/>
      <c r="G218" s="18"/>
      <c r="H218" s="17"/>
      <c r="I218" s="18"/>
      <c r="J218" s="18"/>
      <c r="K218" s="15"/>
      <c r="L218" s="4">
        <v>17.95</v>
      </c>
      <c r="M218" s="4"/>
      <c r="N218" s="4" t="str">
        <f t="shared" si="25"/>
        <v>No</v>
      </c>
      <c r="O218" s="15" t="str">
        <f t="shared" si="26"/>
        <v>No</v>
      </c>
      <c r="P218" s="65" t="str">
        <f t="shared" si="27"/>
        <v>No</v>
      </c>
      <c r="Q218" s="68" t="str">
        <f t="shared" si="28"/>
        <v>N/A</v>
      </c>
      <c r="R218" s="65" t="str">
        <f t="shared" si="29"/>
        <v>No</v>
      </c>
      <c r="S218" s="68" t="str">
        <f t="shared" si="30"/>
        <v>N/A</v>
      </c>
      <c r="T218" s="65" t="str">
        <f t="shared" si="31"/>
        <v>No</v>
      </c>
      <c r="U218" s="68" t="str">
        <f t="shared" si="32"/>
        <v>N/A</v>
      </c>
      <c r="V218" s="72"/>
    </row>
    <row r="219" spans="1:22">
      <c r="A219" s="66" t="s">
        <v>20</v>
      </c>
      <c r="B219" s="66" t="s">
        <v>38</v>
      </c>
      <c r="C219" s="66"/>
      <c r="D219" s="71" t="s">
        <v>4075</v>
      </c>
      <c r="E219" s="80"/>
      <c r="F219" s="17"/>
      <c r="G219" s="18"/>
      <c r="H219" s="18"/>
      <c r="I219" s="18"/>
      <c r="J219" s="18"/>
      <c r="K219" s="15"/>
      <c r="L219" s="4"/>
      <c r="M219" s="4"/>
      <c r="N219" s="4" t="str">
        <f t="shared" si="25"/>
        <v>No</v>
      </c>
      <c r="O219" s="15" t="str">
        <f t="shared" si="26"/>
        <v>No</v>
      </c>
      <c r="P219" s="65" t="str">
        <f t="shared" si="27"/>
        <v>No</v>
      </c>
      <c r="Q219" s="68" t="str">
        <f t="shared" si="28"/>
        <v>N/A</v>
      </c>
      <c r="R219" s="65" t="str">
        <f t="shared" si="29"/>
        <v>No</v>
      </c>
      <c r="S219" s="68" t="str">
        <f t="shared" si="30"/>
        <v>N/A</v>
      </c>
      <c r="T219" s="65" t="str">
        <f t="shared" si="31"/>
        <v>No</v>
      </c>
      <c r="U219" s="68" t="str">
        <f t="shared" si="32"/>
        <v>N/A</v>
      </c>
      <c r="V219" s="72"/>
    </row>
    <row r="220" spans="1:22">
      <c r="A220" s="66" t="s">
        <v>20</v>
      </c>
      <c r="B220" s="66" t="s">
        <v>38</v>
      </c>
      <c r="C220" s="66"/>
      <c r="D220" s="71" t="s">
        <v>4076</v>
      </c>
      <c r="E220" s="80"/>
      <c r="F220" s="17"/>
      <c r="G220" s="18"/>
      <c r="H220" s="18"/>
      <c r="I220" s="18"/>
      <c r="J220" s="18"/>
      <c r="K220" s="15"/>
      <c r="L220" s="4">
        <v>17.95</v>
      </c>
      <c r="M220" s="4"/>
      <c r="N220" s="4" t="str">
        <f t="shared" si="25"/>
        <v>No</v>
      </c>
      <c r="O220" s="15" t="str">
        <f t="shared" si="26"/>
        <v>No</v>
      </c>
      <c r="P220" s="65" t="str">
        <f t="shared" si="27"/>
        <v>No</v>
      </c>
      <c r="Q220" s="68" t="str">
        <f t="shared" si="28"/>
        <v>N/A</v>
      </c>
      <c r="R220" s="65" t="str">
        <f t="shared" si="29"/>
        <v>No</v>
      </c>
      <c r="S220" s="68" t="str">
        <f t="shared" si="30"/>
        <v>N/A</v>
      </c>
      <c r="T220" s="65" t="str">
        <f t="shared" si="31"/>
        <v>No</v>
      </c>
      <c r="U220" s="68" t="str">
        <f t="shared" si="32"/>
        <v>N/A</v>
      </c>
      <c r="V220" s="72"/>
    </row>
    <row r="221" spans="1:22">
      <c r="A221" s="66" t="s">
        <v>20</v>
      </c>
      <c r="B221" s="66" t="s">
        <v>38</v>
      </c>
      <c r="C221" s="66"/>
      <c r="D221" s="71" t="s">
        <v>4082</v>
      </c>
      <c r="E221" s="80"/>
      <c r="F221" s="17"/>
      <c r="G221" s="18"/>
      <c r="H221" s="18"/>
      <c r="I221" s="18"/>
      <c r="J221" s="18"/>
      <c r="K221" s="15"/>
      <c r="L221" s="4"/>
      <c r="M221" s="4"/>
      <c r="N221" s="4" t="str">
        <f t="shared" si="25"/>
        <v>No</v>
      </c>
      <c r="O221" s="15" t="str">
        <f t="shared" si="26"/>
        <v>No</v>
      </c>
      <c r="P221" s="65" t="str">
        <f t="shared" si="27"/>
        <v>No</v>
      </c>
      <c r="Q221" s="68" t="str">
        <f t="shared" si="28"/>
        <v>N/A</v>
      </c>
      <c r="R221" s="65" t="str">
        <f t="shared" si="29"/>
        <v>No</v>
      </c>
      <c r="S221" s="68" t="str">
        <f t="shared" si="30"/>
        <v>N/A</v>
      </c>
      <c r="T221" s="65" t="str">
        <f t="shared" si="31"/>
        <v>No</v>
      </c>
      <c r="U221" s="68" t="str">
        <f t="shared" si="32"/>
        <v>N/A</v>
      </c>
      <c r="V221" s="72"/>
    </row>
    <row r="222" spans="1:22">
      <c r="A222" s="66" t="s">
        <v>20</v>
      </c>
      <c r="B222" s="66" t="s">
        <v>38</v>
      </c>
      <c r="C222" s="66"/>
      <c r="D222" s="71" t="s">
        <v>4083</v>
      </c>
      <c r="E222" s="80"/>
      <c r="F222" s="17"/>
      <c r="G222" s="18"/>
      <c r="H222" s="18"/>
      <c r="I222" s="18"/>
      <c r="J222" s="18"/>
      <c r="K222" s="15"/>
      <c r="L222" s="4"/>
      <c r="M222" s="4"/>
      <c r="N222" s="4" t="str">
        <f t="shared" si="25"/>
        <v>No</v>
      </c>
      <c r="O222" s="15" t="str">
        <f t="shared" si="26"/>
        <v>No</v>
      </c>
      <c r="P222" s="65" t="str">
        <f t="shared" si="27"/>
        <v>No</v>
      </c>
      <c r="Q222" s="68" t="str">
        <f t="shared" si="28"/>
        <v>N/A</v>
      </c>
      <c r="R222" s="65" t="str">
        <f t="shared" si="29"/>
        <v>No</v>
      </c>
      <c r="S222" s="68" t="str">
        <f t="shared" si="30"/>
        <v>N/A</v>
      </c>
      <c r="T222" s="65" t="str">
        <f t="shared" si="31"/>
        <v>No</v>
      </c>
      <c r="U222" s="68" t="str">
        <f t="shared" si="32"/>
        <v>N/A</v>
      </c>
      <c r="V222" s="72"/>
    </row>
    <row r="223" spans="1:22">
      <c r="A223" s="66" t="s">
        <v>20</v>
      </c>
      <c r="B223" s="66" t="s">
        <v>38</v>
      </c>
      <c r="C223" s="66"/>
      <c r="D223" s="71" t="s">
        <v>4084</v>
      </c>
      <c r="E223" s="80"/>
      <c r="F223" s="17"/>
      <c r="G223" s="18"/>
      <c r="H223" s="18"/>
      <c r="I223" s="18"/>
      <c r="J223" s="18"/>
      <c r="K223" s="15"/>
      <c r="L223" s="4">
        <v>18.95</v>
      </c>
      <c r="M223" s="4"/>
      <c r="N223" s="4" t="str">
        <f t="shared" si="25"/>
        <v>No</v>
      </c>
      <c r="O223" s="15" t="str">
        <f t="shared" si="26"/>
        <v>No</v>
      </c>
      <c r="P223" s="65" t="str">
        <f t="shared" si="27"/>
        <v>No</v>
      </c>
      <c r="Q223" s="68" t="str">
        <f t="shared" si="28"/>
        <v>N/A</v>
      </c>
      <c r="R223" s="65" t="str">
        <f t="shared" si="29"/>
        <v>No</v>
      </c>
      <c r="S223" s="68" t="str">
        <f t="shared" si="30"/>
        <v>N/A</v>
      </c>
      <c r="T223" s="65" t="str">
        <f t="shared" si="31"/>
        <v>No</v>
      </c>
      <c r="U223" s="68" t="str">
        <f t="shared" si="32"/>
        <v>N/A</v>
      </c>
      <c r="V223" s="72"/>
    </row>
    <row r="224" spans="1:22">
      <c r="A224" s="66" t="s">
        <v>20</v>
      </c>
      <c r="B224" s="66" t="s">
        <v>38</v>
      </c>
      <c r="C224" s="66"/>
      <c r="D224" s="71" t="s">
        <v>4086</v>
      </c>
      <c r="E224" s="80"/>
      <c r="F224" s="17"/>
      <c r="G224" s="18"/>
      <c r="H224" s="18"/>
      <c r="I224" s="18"/>
      <c r="J224" s="18"/>
      <c r="K224" s="15"/>
      <c r="L224" s="4">
        <v>18.25</v>
      </c>
      <c r="M224" s="4"/>
      <c r="N224" s="4" t="str">
        <f t="shared" si="25"/>
        <v>No</v>
      </c>
      <c r="O224" s="15" t="str">
        <f t="shared" si="26"/>
        <v>No</v>
      </c>
      <c r="P224" s="65" t="str">
        <f t="shared" si="27"/>
        <v>No</v>
      </c>
      <c r="Q224" s="68" t="str">
        <f t="shared" si="28"/>
        <v>N/A</v>
      </c>
      <c r="R224" s="65" t="str">
        <f t="shared" si="29"/>
        <v>No</v>
      </c>
      <c r="S224" s="68" t="str">
        <f t="shared" si="30"/>
        <v>N/A</v>
      </c>
      <c r="T224" s="65" t="str">
        <f t="shared" si="31"/>
        <v>No</v>
      </c>
      <c r="U224" s="68" t="str">
        <f t="shared" si="32"/>
        <v>N/A</v>
      </c>
      <c r="V224" s="72"/>
    </row>
    <row r="225" spans="1:22">
      <c r="A225" s="66" t="s">
        <v>20</v>
      </c>
      <c r="B225" s="66" t="s">
        <v>38</v>
      </c>
      <c r="C225" s="66"/>
      <c r="D225" s="71" t="s">
        <v>4087</v>
      </c>
      <c r="E225" s="80"/>
      <c r="F225" s="17"/>
      <c r="G225" s="18"/>
      <c r="H225" s="18"/>
      <c r="I225" s="18"/>
      <c r="J225" s="18"/>
      <c r="K225" s="15"/>
      <c r="L225" s="4">
        <v>18.95</v>
      </c>
      <c r="M225" s="4"/>
      <c r="N225" s="4" t="str">
        <f t="shared" si="25"/>
        <v>No</v>
      </c>
      <c r="O225" s="15" t="str">
        <f t="shared" si="26"/>
        <v>No</v>
      </c>
      <c r="P225" s="65" t="str">
        <f t="shared" si="27"/>
        <v>No</v>
      </c>
      <c r="Q225" s="68" t="str">
        <f t="shared" si="28"/>
        <v>N/A</v>
      </c>
      <c r="R225" s="65" t="str">
        <f t="shared" si="29"/>
        <v>No</v>
      </c>
      <c r="S225" s="68" t="str">
        <f t="shared" si="30"/>
        <v>N/A</v>
      </c>
      <c r="T225" s="65" t="str">
        <f t="shared" si="31"/>
        <v>No</v>
      </c>
      <c r="U225" s="68" t="str">
        <f t="shared" si="32"/>
        <v>N/A</v>
      </c>
      <c r="V225" s="72"/>
    </row>
    <row r="226" spans="1:22">
      <c r="A226" s="66" t="s">
        <v>20</v>
      </c>
      <c r="B226" s="66" t="s">
        <v>38</v>
      </c>
      <c r="C226" s="66"/>
      <c r="D226" s="71" t="s">
        <v>4088</v>
      </c>
      <c r="E226" s="80"/>
      <c r="F226" s="17"/>
      <c r="G226" s="18"/>
      <c r="H226" s="18"/>
      <c r="I226" s="18"/>
      <c r="J226" s="18"/>
      <c r="K226" s="15"/>
      <c r="L226" s="4">
        <v>19.95</v>
      </c>
      <c r="M226" s="4"/>
      <c r="N226" s="4" t="str">
        <f t="shared" si="25"/>
        <v>No</v>
      </c>
      <c r="O226" s="15" t="str">
        <f t="shared" si="26"/>
        <v>No</v>
      </c>
      <c r="P226" s="65" t="str">
        <f t="shared" si="27"/>
        <v>No</v>
      </c>
      <c r="Q226" s="68" t="str">
        <f t="shared" si="28"/>
        <v>N/A</v>
      </c>
      <c r="R226" s="65" t="str">
        <f t="shared" si="29"/>
        <v>No</v>
      </c>
      <c r="S226" s="68" t="str">
        <f t="shared" si="30"/>
        <v>N/A</v>
      </c>
      <c r="T226" s="65" t="str">
        <f t="shared" si="31"/>
        <v>No</v>
      </c>
      <c r="U226" s="68" t="str">
        <f t="shared" si="32"/>
        <v>N/A</v>
      </c>
      <c r="V226" s="72"/>
    </row>
    <row r="227" spans="1:22">
      <c r="A227" s="66" t="s">
        <v>20</v>
      </c>
      <c r="B227" s="66" t="s">
        <v>38</v>
      </c>
      <c r="C227" s="66"/>
      <c r="D227" s="71" t="s">
        <v>4089</v>
      </c>
      <c r="E227" s="80"/>
      <c r="F227" s="17"/>
      <c r="G227" s="18"/>
      <c r="H227" s="18"/>
      <c r="I227" s="18"/>
      <c r="J227" s="18"/>
      <c r="K227" s="15"/>
      <c r="L227" s="4">
        <v>19.95</v>
      </c>
      <c r="M227" s="4"/>
      <c r="N227" s="4" t="str">
        <f t="shared" si="25"/>
        <v>No</v>
      </c>
      <c r="O227" s="15" t="str">
        <f t="shared" si="26"/>
        <v>No</v>
      </c>
      <c r="P227" s="65" t="str">
        <f t="shared" si="27"/>
        <v>No</v>
      </c>
      <c r="Q227" s="68" t="str">
        <f t="shared" si="28"/>
        <v>N/A</v>
      </c>
      <c r="R227" s="65" t="str">
        <f t="shared" si="29"/>
        <v>No</v>
      </c>
      <c r="S227" s="68" t="str">
        <f t="shared" si="30"/>
        <v>N/A</v>
      </c>
      <c r="T227" s="65" t="str">
        <f t="shared" si="31"/>
        <v>No</v>
      </c>
      <c r="U227" s="68" t="str">
        <f t="shared" si="32"/>
        <v>N/A</v>
      </c>
      <c r="V227" s="72"/>
    </row>
    <row r="228" spans="1:22">
      <c r="A228" s="66" t="s">
        <v>20</v>
      </c>
      <c r="B228" s="66" t="s">
        <v>38</v>
      </c>
      <c r="C228" s="66"/>
      <c r="D228" s="71" t="s">
        <v>4146</v>
      </c>
      <c r="E228" s="80"/>
      <c r="F228" s="17"/>
      <c r="G228" s="18"/>
      <c r="H228" s="18"/>
      <c r="I228" s="18"/>
      <c r="J228" s="18"/>
      <c r="K228" s="15"/>
      <c r="L228" s="4">
        <v>16.75</v>
      </c>
      <c r="M228" s="4"/>
      <c r="N228" s="4" t="str">
        <f t="shared" si="25"/>
        <v>No</v>
      </c>
      <c r="O228" s="15" t="str">
        <f t="shared" si="26"/>
        <v>No</v>
      </c>
      <c r="P228" s="65" t="str">
        <f t="shared" si="27"/>
        <v>No</v>
      </c>
      <c r="Q228" s="68" t="str">
        <f t="shared" si="28"/>
        <v>N/A</v>
      </c>
      <c r="R228" s="65" t="str">
        <f t="shared" si="29"/>
        <v>No</v>
      </c>
      <c r="S228" s="68" t="str">
        <f t="shared" si="30"/>
        <v>N/A</v>
      </c>
      <c r="T228" s="65" t="str">
        <f t="shared" si="31"/>
        <v>No</v>
      </c>
      <c r="U228" s="68" t="str">
        <f t="shared" si="32"/>
        <v>N/A</v>
      </c>
      <c r="V228" s="72"/>
    </row>
    <row r="229" spans="1:22" ht="14.5" customHeight="1">
      <c r="A229" s="66" t="s">
        <v>20</v>
      </c>
      <c r="B229" s="66" t="s">
        <v>39</v>
      </c>
      <c r="C229" s="66" t="s">
        <v>26</v>
      </c>
      <c r="D229" s="71" t="s">
        <v>2534</v>
      </c>
      <c r="E229" s="80"/>
      <c r="F229" s="17"/>
      <c r="G229" s="18"/>
      <c r="H229" s="17"/>
      <c r="I229" s="17"/>
      <c r="J229" s="18"/>
      <c r="K229" s="15"/>
      <c r="L229" s="4">
        <v>6.5</v>
      </c>
      <c r="M229" s="4"/>
      <c r="N229" s="4" t="str">
        <f t="shared" si="25"/>
        <v>No</v>
      </c>
      <c r="O229" s="15" t="str">
        <f t="shared" si="26"/>
        <v>No</v>
      </c>
      <c r="P229" s="65" t="str">
        <f t="shared" si="27"/>
        <v>No</v>
      </c>
      <c r="Q229" s="68" t="str">
        <f t="shared" si="28"/>
        <v>N/A</v>
      </c>
      <c r="R229" s="65" t="str">
        <f t="shared" si="29"/>
        <v>No</v>
      </c>
      <c r="S229" s="68" t="str">
        <f t="shared" si="30"/>
        <v>N/A</v>
      </c>
      <c r="T229" s="65" t="str">
        <f t="shared" si="31"/>
        <v>No</v>
      </c>
      <c r="U229" s="68" t="str">
        <f t="shared" si="32"/>
        <v>N/A</v>
      </c>
      <c r="V229" s="72"/>
    </row>
    <row r="230" spans="1:22" ht="14.5" customHeight="1">
      <c r="A230" s="66" t="s">
        <v>20</v>
      </c>
      <c r="B230" s="66" t="s">
        <v>39</v>
      </c>
      <c r="C230" s="66" t="s">
        <v>26</v>
      </c>
      <c r="D230" s="71" t="s">
        <v>1659</v>
      </c>
      <c r="E230" s="80"/>
      <c r="F230" s="17"/>
      <c r="G230" s="18"/>
      <c r="H230" s="17"/>
      <c r="I230" s="17"/>
      <c r="J230" s="18"/>
      <c r="K230" s="15"/>
      <c r="L230" s="4">
        <v>4.95</v>
      </c>
      <c r="M230" s="4"/>
      <c r="N230" s="4" t="str">
        <f t="shared" si="25"/>
        <v>No</v>
      </c>
      <c r="O230" s="15" t="str">
        <f t="shared" si="26"/>
        <v>No</v>
      </c>
      <c r="P230" s="65" t="str">
        <f t="shared" si="27"/>
        <v>No</v>
      </c>
      <c r="Q230" s="68" t="str">
        <f t="shared" si="28"/>
        <v>N/A</v>
      </c>
      <c r="R230" s="65" t="str">
        <f t="shared" si="29"/>
        <v>No</v>
      </c>
      <c r="S230" s="68" t="str">
        <f t="shared" si="30"/>
        <v>N/A</v>
      </c>
      <c r="T230" s="65" t="str">
        <f t="shared" si="31"/>
        <v>No</v>
      </c>
      <c r="U230" s="68" t="str">
        <f t="shared" si="32"/>
        <v>N/A</v>
      </c>
      <c r="V230" s="72"/>
    </row>
    <row r="231" spans="1:22">
      <c r="A231" s="66" t="s">
        <v>20</v>
      </c>
      <c r="B231" s="66" t="s">
        <v>39</v>
      </c>
      <c r="C231" s="66" t="s">
        <v>26</v>
      </c>
      <c r="D231" s="71" t="s">
        <v>386</v>
      </c>
      <c r="E231" s="80"/>
      <c r="F231" s="17"/>
      <c r="G231" s="18"/>
      <c r="H231" s="17"/>
      <c r="I231" s="17"/>
      <c r="J231" s="18"/>
      <c r="K231" s="15"/>
      <c r="L231" s="4">
        <v>4.75</v>
      </c>
      <c r="M231" s="4"/>
      <c r="N231" s="4" t="str">
        <f t="shared" si="25"/>
        <v>No</v>
      </c>
      <c r="O231" s="15" t="str">
        <f t="shared" si="26"/>
        <v>No</v>
      </c>
      <c r="P231" s="65" t="str">
        <f t="shared" si="27"/>
        <v>No</v>
      </c>
      <c r="Q231" s="68" t="str">
        <f t="shared" si="28"/>
        <v>N/A</v>
      </c>
      <c r="R231" s="65" t="str">
        <f t="shared" si="29"/>
        <v>No</v>
      </c>
      <c r="S231" s="68" t="str">
        <f t="shared" si="30"/>
        <v>N/A</v>
      </c>
      <c r="T231" s="65" t="str">
        <f t="shared" si="31"/>
        <v>No</v>
      </c>
      <c r="U231" s="68" t="str">
        <f t="shared" si="32"/>
        <v>N/A</v>
      </c>
      <c r="V231" s="72"/>
    </row>
    <row r="232" spans="1:22">
      <c r="A232" s="66" t="s">
        <v>20</v>
      </c>
      <c r="B232" s="66" t="s">
        <v>39</v>
      </c>
      <c r="C232" s="66" t="s">
        <v>26</v>
      </c>
      <c r="D232" s="71" t="s">
        <v>4094</v>
      </c>
      <c r="E232" s="80"/>
      <c r="F232" s="17"/>
      <c r="G232" s="18"/>
      <c r="H232" s="18"/>
      <c r="I232" s="18"/>
      <c r="J232" s="18"/>
      <c r="K232" s="15"/>
      <c r="L232" s="4">
        <v>5.95</v>
      </c>
      <c r="M232" s="4"/>
      <c r="N232" s="4" t="str">
        <f t="shared" si="25"/>
        <v>No</v>
      </c>
      <c r="O232" s="15" t="str">
        <f t="shared" si="26"/>
        <v>No</v>
      </c>
      <c r="P232" s="65" t="str">
        <f t="shared" si="27"/>
        <v>No</v>
      </c>
      <c r="Q232" s="68" t="str">
        <f t="shared" si="28"/>
        <v>N/A</v>
      </c>
      <c r="R232" s="65" t="str">
        <f t="shared" si="29"/>
        <v>No</v>
      </c>
      <c r="S232" s="68" t="str">
        <f t="shared" si="30"/>
        <v>N/A</v>
      </c>
      <c r="T232" s="65" t="str">
        <f t="shared" si="31"/>
        <v>No</v>
      </c>
      <c r="U232" s="68" t="str">
        <f t="shared" si="32"/>
        <v>N/A</v>
      </c>
      <c r="V232" s="72"/>
    </row>
    <row r="233" spans="1:22">
      <c r="A233" s="66" t="s">
        <v>20</v>
      </c>
      <c r="B233" s="66" t="s">
        <v>39</v>
      </c>
      <c r="C233" s="66" t="s">
        <v>26</v>
      </c>
      <c r="D233" s="71" t="s">
        <v>4095</v>
      </c>
      <c r="E233" s="80"/>
      <c r="F233" s="17"/>
      <c r="G233" s="18"/>
      <c r="H233" s="18"/>
      <c r="I233" s="18"/>
      <c r="J233" s="18"/>
      <c r="K233" s="15"/>
      <c r="L233" s="4"/>
      <c r="M233" s="4"/>
      <c r="N233" s="4" t="str">
        <f t="shared" si="25"/>
        <v>No</v>
      </c>
      <c r="O233" s="15" t="str">
        <f t="shared" si="26"/>
        <v>No</v>
      </c>
      <c r="P233" s="65" t="str">
        <f t="shared" si="27"/>
        <v>No</v>
      </c>
      <c r="Q233" s="68" t="str">
        <f t="shared" si="28"/>
        <v>N/A</v>
      </c>
      <c r="R233" s="65" t="str">
        <f t="shared" si="29"/>
        <v>No</v>
      </c>
      <c r="S233" s="68" t="str">
        <f t="shared" si="30"/>
        <v>N/A</v>
      </c>
      <c r="T233" s="65" t="str">
        <f t="shared" si="31"/>
        <v>No</v>
      </c>
      <c r="U233" s="68" t="str">
        <f t="shared" si="32"/>
        <v>N/A</v>
      </c>
      <c r="V233" s="72"/>
    </row>
    <row r="234" spans="1:22">
      <c r="A234" s="66" t="s">
        <v>20</v>
      </c>
      <c r="B234" s="66" t="s">
        <v>39</v>
      </c>
      <c r="C234" s="66" t="s">
        <v>26</v>
      </c>
      <c r="D234" s="71" t="s">
        <v>4096</v>
      </c>
      <c r="E234" s="80"/>
      <c r="F234" s="17"/>
      <c r="G234" s="18"/>
      <c r="H234" s="18"/>
      <c r="I234" s="18"/>
      <c r="J234" s="18"/>
      <c r="K234" s="15"/>
      <c r="L234" s="4">
        <v>4.75</v>
      </c>
      <c r="M234" s="4"/>
      <c r="N234" s="4" t="str">
        <f t="shared" si="25"/>
        <v>No</v>
      </c>
      <c r="O234" s="15" t="str">
        <f t="shared" si="26"/>
        <v>No</v>
      </c>
      <c r="P234" s="65" t="str">
        <f t="shared" si="27"/>
        <v>No</v>
      </c>
      <c r="Q234" s="68" t="str">
        <f t="shared" si="28"/>
        <v>N/A</v>
      </c>
      <c r="R234" s="65" t="str">
        <f t="shared" si="29"/>
        <v>No</v>
      </c>
      <c r="S234" s="68" t="str">
        <f t="shared" si="30"/>
        <v>N/A</v>
      </c>
      <c r="T234" s="65" t="str">
        <f t="shared" si="31"/>
        <v>No</v>
      </c>
      <c r="U234" s="68" t="str">
        <f t="shared" si="32"/>
        <v>N/A</v>
      </c>
      <c r="V234" s="72"/>
    </row>
    <row r="235" spans="1:22">
      <c r="A235" s="66" t="s">
        <v>20</v>
      </c>
      <c r="B235" s="66" t="s">
        <v>39</v>
      </c>
      <c r="C235" s="66" t="s">
        <v>26</v>
      </c>
      <c r="D235" s="71" t="s">
        <v>3056</v>
      </c>
      <c r="E235" s="80"/>
      <c r="F235" s="17"/>
      <c r="G235" s="18"/>
      <c r="H235" s="18"/>
      <c r="I235" s="18"/>
      <c r="J235" s="18"/>
      <c r="K235" s="15"/>
      <c r="L235" s="4"/>
      <c r="M235" s="4"/>
      <c r="N235" s="4" t="str">
        <f t="shared" si="25"/>
        <v>No</v>
      </c>
      <c r="O235" s="15" t="str">
        <f t="shared" si="26"/>
        <v>No</v>
      </c>
      <c r="P235" s="65" t="str">
        <f t="shared" si="27"/>
        <v>No</v>
      </c>
      <c r="Q235" s="68" t="str">
        <f t="shared" si="28"/>
        <v>N/A</v>
      </c>
      <c r="R235" s="65" t="str">
        <f t="shared" si="29"/>
        <v>No</v>
      </c>
      <c r="S235" s="68" t="str">
        <f t="shared" si="30"/>
        <v>N/A</v>
      </c>
      <c r="T235" s="65" t="str">
        <f t="shared" si="31"/>
        <v>No</v>
      </c>
      <c r="U235" s="68" t="str">
        <f t="shared" si="32"/>
        <v>N/A</v>
      </c>
      <c r="V235" s="72"/>
    </row>
    <row r="236" spans="1:22">
      <c r="A236" s="66" t="s">
        <v>20</v>
      </c>
      <c r="B236" s="66" t="s">
        <v>39</v>
      </c>
      <c r="C236" s="66" t="s">
        <v>26</v>
      </c>
      <c r="D236" s="71" t="s">
        <v>2070</v>
      </c>
      <c r="E236" s="80"/>
      <c r="F236" s="17"/>
      <c r="G236" s="18"/>
      <c r="H236" s="17"/>
      <c r="I236" s="17"/>
      <c r="J236" s="18"/>
      <c r="K236" s="15"/>
      <c r="L236" s="4">
        <v>5.95</v>
      </c>
      <c r="M236" s="4"/>
      <c r="N236" s="4" t="str">
        <f t="shared" ref="N236:N258" si="33">IF(COUNTA(M236)=1,"Yes","No")</f>
        <v>No</v>
      </c>
      <c r="O236" s="15" t="str">
        <f t="shared" ref="O236:O258" si="34">IF(AND(P236="No",N236="Yes"),"Yes","No")</f>
        <v>No</v>
      </c>
      <c r="P236" s="65" t="str">
        <f t="shared" ref="P236:P258" si="35">IF(COUNTA(L236:M236)=2,"Yes","No")</f>
        <v>No</v>
      </c>
      <c r="Q236" s="68" t="str">
        <f t="shared" ref="Q236:Q258" si="36">IF(P236="Yes",M236/L236-1,"N/A")</f>
        <v>N/A</v>
      </c>
      <c r="R236" s="65" t="str">
        <f t="shared" ref="R236:R258" si="37">IF(COUNTA(I236:M236)=5,"Yes","No")</f>
        <v>No</v>
      </c>
      <c r="S236" s="68" t="str">
        <f t="shared" ref="S236:S258" si="38">IF(R236="Yes",M236/I236-1,"N/A")</f>
        <v>N/A</v>
      </c>
      <c r="T236" s="65" t="str">
        <f t="shared" ref="T236:T258" si="39">IF(COUNTA(E236:M236)=9,"Yes","No")</f>
        <v>No</v>
      </c>
      <c r="U236" s="68" t="str">
        <f t="shared" ref="U236:U258" si="40">IF(T236="Yes",M236/E236-1,"N/A")</f>
        <v>N/A</v>
      </c>
      <c r="V236" s="72"/>
    </row>
    <row r="237" spans="1:22" ht="14.5" customHeight="1">
      <c r="A237" s="66" t="s">
        <v>20</v>
      </c>
      <c r="B237" s="66" t="s">
        <v>625</v>
      </c>
      <c r="C237" s="66" t="s">
        <v>26</v>
      </c>
      <c r="D237" s="71" t="s">
        <v>4098</v>
      </c>
      <c r="E237" s="80"/>
      <c r="F237" s="17"/>
      <c r="G237" s="18"/>
      <c r="H237" s="18"/>
      <c r="I237" s="18"/>
      <c r="J237" s="18"/>
      <c r="K237" s="15"/>
      <c r="L237" s="4">
        <v>8.25</v>
      </c>
      <c r="M237" s="4"/>
      <c r="N237" s="4" t="str">
        <f t="shared" si="33"/>
        <v>No</v>
      </c>
      <c r="O237" s="15" t="str">
        <f t="shared" si="34"/>
        <v>No</v>
      </c>
      <c r="P237" s="65" t="str">
        <f t="shared" si="35"/>
        <v>No</v>
      </c>
      <c r="Q237" s="68" t="str">
        <f t="shared" si="36"/>
        <v>N/A</v>
      </c>
      <c r="R237" s="65" t="str">
        <f t="shared" si="37"/>
        <v>No</v>
      </c>
      <c r="S237" s="68" t="str">
        <f t="shared" si="38"/>
        <v>N/A</v>
      </c>
      <c r="T237" s="65" t="str">
        <f t="shared" si="39"/>
        <v>No</v>
      </c>
      <c r="U237" s="68" t="str">
        <f t="shared" si="40"/>
        <v>N/A</v>
      </c>
      <c r="V237" s="72"/>
    </row>
    <row r="238" spans="1:22" ht="14.5" customHeight="1">
      <c r="A238" s="66" t="s">
        <v>20</v>
      </c>
      <c r="B238" s="66" t="s">
        <v>625</v>
      </c>
      <c r="C238" s="66" t="s">
        <v>26</v>
      </c>
      <c r="D238" s="71" t="s">
        <v>4099</v>
      </c>
      <c r="E238" s="80"/>
      <c r="F238" s="17"/>
      <c r="G238" s="18"/>
      <c r="H238" s="18"/>
      <c r="I238" s="18"/>
      <c r="J238" s="18"/>
      <c r="K238" s="15"/>
      <c r="L238" s="4"/>
      <c r="M238" s="4"/>
      <c r="N238" s="4" t="str">
        <f t="shared" si="33"/>
        <v>No</v>
      </c>
      <c r="O238" s="15" t="str">
        <f t="shared" si="34"/>
        <v>No</v>
      </c>
      <c r="P238" s="65" t="str">
        <f t="shared" si="35"/>
        <v>No</v>
      </c>
      <c r="Q238" s="68" t="str">
        <f t="shared" si="36"/>
        <v>N/A</v>
      </c>
      <c r="R238" s="65" t="str">
        <f t="shared" si="37"/>
        <v>No</v>
      </c>
      <c r="S238" s="68" t="str">
        <f t="shared" si="38"/>
        <v>N/A</v>
      </c>
      <c r="T238" s="65" t="str">
        <f t="shared" si="39"/>
        <v>No</v>
      </c>
      <c r="U238" s="68" t="str">
        <f t="shared" si="40"/>
        <v>N/A</v>
      </c>
      <c r="V238" s="72"/>
    </row>
    <row r="239" spans="1:22">
      <c r="A239" s="66" t="s">
        <v>20</v>
      </c>
      <c r="B239" s="66" t="s">
        <v>625</v>
      </c>
      <c r="C239" s="66" t="s">
        <v>26</v>
      </c>
      <c r="D239" s="71" t="s">
        <v>4100</v>
      </c>
      <c r="E239" s="80"/>
      <c r="F239" s="17"/>
      <c r="G239" s="18"/>
      <c r="H239" s="18"/>
      <c r="I239" s="18"/>
      <c r="J239" s="18"/>
      <c r="K239" s="15"/>
      <c r="L239" s="4">
        <v>9.25</v>
      </c>
      <c r="M239" s="4"/>
      <c r="N239" s="4" t="str">
        <f t="shared" si="33"/>
        <v>No</v>
      </c>
      <c r="O239" s="15" t="str">
        <f t="shared" si="34"/>
        <v>No</v>
      </c>
      <c r="P239" s="65" t="str">
        <f t="shared" si="35"/>
        <v>No</v>
      </c>
      <c r="Q239" s="68" t="str">
        <f t="shared" si="36"/>
        <v>N/A</v>
      </c>
      <c r="R239" s="65" t="str">
        <f t="shared" si="37"/>
        <v>No</v>
      </c>
      <c r="S239" s="68" t="str">
        <f t="shared" si="38"/>
        <v>N/A</v>
      </c>
      <c r="T239" s="65" t="str">
        <f t="shared" si="39"/>
        <v>No</v>
      </c>
      <c r="U239" s="68" t="str">
        <f t="shared" si="40"/>
        <v>N/A</v>
      </c>
      <c r="V239" s="72"/>
    </row>
    <row r="240" spans="1:22">
      <c r="A240" s="66" t="s">
        <v>20</v>
      </c>
      <c r="B240" s="66" t="s">
        <v>625</v>
      </c>
      <c r="C240" s="66" t="s">
        <v>26</v>
      </c>
      <c r="D240" s="71" t="s">
        <v>4101</v>
      </c>
      <c r="E240" s="80"/>
      <c r="F240" s="17"/>
      <c r="G240" s="18"/>
      <c r="H240" s="18"/>
      <c r="I240" s="18"/>
      <c r="J240" s="18"/>
      <c r="K240" s="15"/>
      <c r="L240" s="4"/>
      <c r="M240" s="4"/>
      <c r="N240" s="4" t="str">
        <f t="shared" si="33"/>
        <v>No</v>
      </c>
      <c r="O240" s="15" t="str">
        <f t="shared" si="34"/>
        <v>No</v>
      </c>
      <c r="P240" s="65" t="str">
        <f t="shared" si="35"/>
        <v>No</v>
      </c>
      <c r="Q240" s="68" t="str">
        <f t="shared" si="36"/>
        <v>N/A</v>
      </c>
      <c r="R240" s="65" t="str">
        <f t="shared" si="37"/>
        <v>No</v>
      </c>
      <c r="S240" s="68" t="str">
        <f t="shared" si="38"/>
        <v>N/A</v>
      </c>
      <c r="T240" s="65" t="str">
        <f t="shared" si="39"/>
        <v>No</v>
      </c>
      <c r="U240" s="68" t="str">
        <f t="shared" si="40"/>
        <v>N/A</v>
      </c>
      <c r="V240" s="72"/>
    </row>
    <row r="241" spans="1:22" ht="14.5" customHeight="1">
      <c r="A241" s="66" t="s">
        <v>20</v>
      </c>
      <c r="B241" s="66" t="s">
        <v>625</v>
      </c>
      <c r="C241" s="66" t="s">
        <v>26</v>
      </c>
      <c r="D241" s="71" t="s">
        <v>275</v>
      </c>
      <c r="E241" s="80"/>
      <c r="F241" s="17"/>
      <c r="G241" s="18"/>
      <c r="H241" s="18"/>
      <c r="I241" s="18"/>
      <c r="J241" s="18"/>
      <c r="K241" s="15"/>
      <c r="L241" s="4">
        <v>9.5</v>
      </c>
      <c r="M241" s="4"/>
      <c r="N241" s="4" t="str">
        <f t="shared" si="33"/>
        <v>No</v>
      </c>
      <c r="O241" s="15" t="str">
        <f t="shared" si="34"/>
        <v>No</v>
      </c>
      <c r="P241" s="65" t="str">
        <f t="shared" si="35"/>
        <v>No</v>
      </c>
      <c r="Q241" s="68" t="str">
        <f t="shared" si="36"/>
        <v>N/A</v>
      </c>
      <c r="R241" s="65" t="str">
        <f t="shared" si="37"/>
        <v>No</v>
      </c>
      <c r="S241" s="68" t="str">
        <f t="shared" si="38"/>
        <v>N/A</v>
      </c>
      <c r="T241" s="65" t="str">
        <f t="shared" si="39"/>
        <v>No</v>
      </c>
      <c r="U241" s="68" t="str">
        <f t="shared" si="40"/>
        <v>N/A</v>
      </c>
      <c r="V241" s="72"/>
    </row>
    <row r="242" spans="1:22">
      <c r="A242" s="66" t="s">
        <v>20</v>
      </c>
      <c r="B242" s="66" t="s">
        <v>625</v>
      </c>
      <c r="C242" s="66" t="s">
        <v>26</v>
      </c>
      <c r="D242" s="71" t="s">
        <v>4102</v>
      </c>
      <c r="E242" s="80"/>
      <c r="F242" s="17"/>
      <c r="G242" s="18"/>
      <c r="H242" s="18"/>
      <c r="I242" s="17"/>
      <c r="J242" s="18"/>
      <c r="K242" s="15"/>
      <c r="L242" s="4"/>
      <c r="M242" s="4"/>
      <c r="N242" s="4" t="str">
        <f t="shared" si="33"/>
        <v>No</v>
      </c>
      <c r="O242" s="15" t="str">
        <f t="shared" si="34"/>
        <v>No</v>
      </c>
      <c r="P242" s="65" t="str">
        <f t="shared" si="35"/>
        <v>No</v>
      </c>
      <c r="Q242" s="68" t="str">
        <f t="shared" si="36"/>
        <v>N/A</v>
      </c>
      <c r="R242" s="65" t="str">
        <f t="shared" si="37"/>
        <v>No</v>
      </c>
      <c r="S242" s="68" t="str">
        <f t="shared" si="38"/>
        <v>N/A</v>
      </c>
      <c r="T242" s="65" t="str">
        <f t="shared" si="39"/>
        <v>No</v>
      </c>
      <c r="U242" s="68" t="str">
        <f t="shared" si="40"/>
        <v>N/A</v>
      </c>
      <c r="V242" s="72"/>
    </row>
    <row r="243" spans="1:22">
      <c r="A243" s="66" t="s">
        <v>20</v>
      </c>
      <c r="B243" s="66" t="s">
        <v>625</v>
      </c>
      <c r="C243" s="66" t="s">
        <v>26</v>
      </c>
      <c r="D243" s="71" t="s">
        <v>4103</v>
      </c>
      <c r="E243" s="80"/>
      <c r="F243" s="17"/>
      <c r="G243" s="18"/>
      <c r="H243" s="18"/>
      <c r="I243" s="18"/>
      <c r="J243" s="18"/>
      <c r="K243" s="15"/>
      <c r="L243" s="4">
        <v>8.25</v>
      </c>
      <c r="M243" s="4"/>
      <c r="N243" s="4" t="str">
        <f t="shared" si="33"/>
        <v>No</v>
      </c>
      <c r="O243" s="15" t="str">
        <f t="shared" si="34"/>
        <v>No</v>
      </c>
      <c r="P243" s="65" t="str">
        <f t="shared" si="35"/>
        <v>No</v>
      </c>
      <c r="Q243" s="68" t="str">
        <f t="shared" si="36"/>
        <v>N/A</v>
      </c>
      <c r="R243" s="65" t="str">
        <f t="shared" si="37"/>
        <v>No</v>
      </c>
      <c r="S243" s="68" t="str">
        <f t="shared" si="38"/>
        <v>N/A</v>
      </c>
      <c r="T243" s="65" t="str">
        <f t="shared" si="39"/>
        <v>No</v>
      </c>
      <c r="U243" s="68" t="str">
        <f t="shared" si="40"/>
        <v>N/A</v>
      </c>
      <c r="V243" s="72"/>
    </row>
    <row r="244" spans="1:22">
      <c r="A244" s="66" t="s">
        <v>20</v>
      </c>
      <c r="B244" s="66" t="s">
        <v>625</v>
      </c>
      <c r="C244" s="66" t="s">
        <v>26</v>
      </c>
      <c r="D244" s="71" t="s">
        <v>2534</v>
      </c>
      <c r="E244" s="80"/>
      <c r="F244" s="17"/>
      <c r="G244" s="18"/>
      <c r="H244" s="18"/>
      <c r="I244" s="17"/>
      <c r="J244" s="18"/>
      <c r="K244" s="15"/>
      <c r="L244" s="4">
        <v>6.5</v>
      </c>
      <c r="M244" s="4"/>
      <c r="N244" s="4" t="str">
        <f t="shared" si="33"/>
        <v>No</v>
      </c>
      <c r="O244" s="15" t="str">
        <f t="shared" si="34"/>
        <v>No</v>
      </c>
      <c r="P244" s="65" t="str">
        <f t="shared" si="35"/>
        <v>No</v>
      </c>
      <c r="Q244" s="68" t="str">
        <f t="shared" si="36"/>
        <v>N/A</v>
      </c>
      <c r="R244" s="65" t="str">
        <f t="shared" si="37"/>
        <v>No</v>
      </c>
      <c r="S244" s="68" t="str">
        <f t="shared" si="38"/>
        <v>N/A</v>
      </c>
      <c r="T244" s="65" t="str">
        <f t="shared" si="39"/>
        <v>No</v>
      </c>
      <c r="U244" s="68" t="str">
        <f t="shared" si="40"/>
        <v>N/A</v>
      </c>
      <c r="V244" s="72"/>
    </row>
    <row r="245" spans="1:22">
      <c r="A245" s="66" t="s">
        <v>20</v>
      </c>
      <c r="B245" s="66" t="s">
        <v>625</v>
      </c>
      <c r="C245" s="66" t="s">
        <v>26</v>
      </c>
      <c r="D245" s="71" t="s">
        <v>4104</v>
      </c>
      <c r="E245" s="80"/>
      <c r="F245" s="17"/>
      <c r="G245" s="18"/>
      <c r="H245" s="18"/>
      <c r="I245" s="17"/>
      <c r="J245" s="18"/>
      <c r="K245" s="15"/>
      <c r="L245" s="4">
        <v>8.25</v>
      </c>
      <c r="M245" s="4"/>
      <c r="N245" s="4" t="str">
        <f t="shared" si="33"/>
        <v>No</v>
      </c>
      <c r="O245" s="15" t="str">
        <f t="shared" si="34"/>
        <v>No</v>
      </c>
      <c r="P245" s="65" t="str">
        <f t="shared" si="35"/>
        <v>No</v>
      </c>
      <c r="Q245" s="68" t="str">
        <f t="shared" si="36"/>
        <v>N/A</v>
      </c>
      <c r="R245" s="65" t="str">
        <f t="shared" si="37"/>
        <v>No</v>
      </c>
      <c r="S245" s="68" t="str">
        <f t="shared" si="38"/>
        <v>N/A</v>
      </c>
      <c r="T245" s="65" t="str">
        <f t="shared" si="39"/>
        <v>No</v>
      </c>
      <c r="U245" s="68" t="str">
        <f t="shared" si="40"/>
        <v>N/A</v>
      </c>
      <c r="V245" s="72"/>
    </row>
    <row r="246" spans="1:22">
      <c r="A246" s="66" t="s">
        <v>20</v>
      </c>
      <c r="B246" s="66" t="s">
        <v>625</v>
      </c>
      <c r="C246" s="66" t="s">
        <v>26</v>
      </c>
      <c r="D246" s="71" t="s">
        <v>3335</v>
      </c>
      <c r="E246" s="80"/>
      <c r="F246" s="17"/>
      <c r="G246" s="18"/>
      <c r="H246" s="18"/>
      <c r="I246" s="17"/>
      <c r="J246" s="18"/>
      <c r="K246" s="15"/>
      <c r="L246" s="4"/>
      <c r="M246" s="4"/>
      <c r="N246" s="4" t="str">
        <f t="shared" si="33"/>
        <v>No</v>
      </c>
      <c r="O246" s="15" t="str">
        <f t="shared" si="34"/>
        <v>No</v>
      </c>
      <c r="P246" s="65" t="str">
        <f t="shared" si="35"/>
        <v>No</v>
      </c>
      <c r="Q246" s="68" t="str">
        <f t="shared" si="36"/>
        <v>N/A</v>
      </c>
      <c r="R246" s="65" t="str">
        <f t="shared" si="37"/>
        <v>No</v>
      </c>
      <c r="S246" s="68" t="str">
        <f t="shared" si="38"/>
        <v>N/A</v>
      </c>
      <c r="T246" s="65" t="str">
        <f t="shared" si="39"/>
        <v>No</v>
      </c>
      <c r="U246" s="68" t="str">
        <f t="shared" si="40"/>
        <v>N/A</v>
      </c>
      <c r="V246" s="72"/>
    </row>
    <row r="247" spans="1:22">
      <c r="A247" s="66" t="s">
        <v>20</v>
      </c>
      <c r="B247" s="66" t="s">
        <v>625</v>
      </c>
      <c r="C247" s="66" t="s">
        <v>26</v>
      </c>
      <c r="D247" s="71" t="s">
        <v>4109</v>
      </c>
      <c r="E247" s="80"/>
      <c r="F247" s="17"/>
      <c r="G247" s="18"/>
      <c r="H247" s="18"/>
      <c r="I247" s="18"/>
      <c r="J247" s="18"/>
      <c r="K247" s="15"/>
      <c r="L247" s="4">
        <v>6.5</v>
      </c>
      <c r="M247" s="4"/>
      <c r="N247" s="4" t="str">
        <f t="shared" si="33"/>
        <v>No</v>
      </c>
      <c r="O247" s="15" t="str">
        <f t="shared" si="34"/>
        <v>No</v>
      </c>
      <c r="P247" s="65" t="str">
        <f t="shared" si="35"/>
        <v>No</v>
      </c>
      <c r="Q247" s="68" t="str">
        <f t="shared" si="36"/>
        <v>N/A</v>
      </c>
      <c r="R247" s="65" t="str">
        <f t="shared" si="37"/>
        <v>No</v>
      </c>
      <c r="S247" s="68" t="str">
        <f t="shared" si="38"/>
        <v>N/A</v>
      </c>
      <c r="T247" s="65" t="str">
        <f t="shared" si="39"/>
        <v>No</v>
      </c>
      <c r="U247" s="68" t="str">
        <f t="shared" si="40"/>
        <v>N/A</v>
      </c>
      <c r="V247" s="72"/>
    </row>
    <row r="248" spans="1:22">
      <c r="A248" s="66" t="s">
        <v>20</v>
      </c>
      <c r="B248" s="66" t="s">
        <v>625</v>
      </c>
      <c r="C248" s="66" t="s">
        <v>26</v>
      </c>
      <c r="D248" s="71" t="s">
        <v>284</v>
      </c>
      <c r="E248" s="80"/>
      <c r="F248" s="17"/>
      <c r="G248" s="18"/>
      <c r="H248" s="18"/>
      <c r="I248" s="17"/>
      <c r="J248" s="18"/>
      <c r="K248" s="15"/>
      <c r="L248" s="4"/>
      <c r="M248" s="4"/>
      <c r="N248" s="4" t="str">
        <f t="shared" si="33"/>
        <v>No</v>
      </c>
      <c r="O248" s="15" t="str">
        <f t="shared" si="34"/>
        <v>No</v>
      </c>
      <c r="P248" s="65" t="str">
        <f t="shared" si="35"/>
        <v>No</v>
      </c>
      <c r="Q248" s="68" t="str">
        <f t="shared" si="36"/>
        <v>N/A</v>
      </c>
      <c r="R248" s="65" t="str">
        <f t="shared" si="37"/>
        <v>No</v>
      </c>
      <c r="S248" s="68" t="str">
        <f t="shared" si="38"/>
        <v>N/A</v>
      </c>
      <c r="T248" s="65" t="str">
        <f t="shared" si="39"/>
        <v>No</v>
      </c>
      <c r="U248" s="68" t="str">
        <f t="shared" si="40"/>
        <v>N/A</v>
      </c>
      <c r="V248" s="72"/>
    </row>
    <row r="249" spans="1:22">
      <c r="A249" s="66" t="s">
        <v>20</v>
      </c>
      <c r="B249" s="66" t="s">
        <v>625</v>
      </c>
      <c r="C249" s="66" t="s">
        <v>26</v>
      </c>
      <c r="D249" s="71" t="s">
        <v>4110</v>
      </c>
      <c r="E249" s="80"/>
      <c r="F249" s="17"/>
      <c r="G249" s="18"/>
      <c r="H249" s="18"/>
      <c r="I249" s="17"/>
      <c r="J249" s="18"/>
      <c r="K249" s="15"/>
      <c r="L249" s="4">
        <v>8.25</v>
      </c>
      <c r="M249" s="4"/>
      <c r="N249" s="4" t="str">
        <f t="shared" si="33"/>
        <v>No</v>
      </c>
      <c r="O249" s="15" t="str">
        <f t="shared" si="34"/>
        <v>No</v>
      </c>
      <c r="P249" s="65" t="str">
        <f t="shared" si="35"/>
        <v>No</v>
      </c>
      <c r="Q249" s="68" t="str">
        <f t="shared" si="36"/>
        <v>N/A</v>
      </c>
      <c r="R249" s="65" t="str">
        <f t="shared" si="37"/>
        <v>No</v>
      </c>
      <c r="S249" s="68" t="str">
        <f t="shared" si="38"/>
        <v>N/A</v>
      </c>
      <c r="T249" s="65" t="str">
        <f t="shared" si="39"/>
        <v>No</v>
      </c>
      <c r="U249" s="68" t="str">
        <f t="shared" si="40"/>
        <v>N/A</v>
      </c>
      <c r="V249" s="72"/>
    </row>
    <row r="250" spans="1:22">
      <c r="A250" s="66" t="s">
        <v>20</v>
      </c>
      <c r="B250" s="66" t="s">
        <v>625</v>
      </c>
      <c r="C250" s="66" t="s">
        <v>26</v>
      </c>
      <c r="D250" s="71" t="s">
        <v>4111</v>
      </c>
      <c r="E250" s="80"/>
      <c r="F250" s="17"/>
      <c r="G250" s="18"/>
      <c r="H250" s="18"/>
      <c r="I250" s="18"/>
      <c r="J250" s="18"/>
      <c r="K250" s="15"/>
      <c r="L250" s="4">
        <v>9.25</v>
      </c>
      <c r="M250" s="4"/>
      <c r="N250" s="4" t="str">
        <f t="shared" si="33"/>
        <v>No</v>
      </c>
      <c r="O250" s="15" t="str">
        <f t="shared" si="34"/>
        <v>No</v>
      </c>
      <c r="P250" s="65" t="str">
        <f t="shared" si="35"/>
        <v>No</v>
      </c>
      <c r="Q250" s="68" t="str">
        <f t="shared" si="36"/>
        <v>N/A</v>
      </c>
      <c r="R250" s="65" t="str">
        <f t="shared" si="37"/>
        <v>No</v>
      </c>
      <c r="S250" s="68" t="str">
        <f t="shared" si="38"/>
        <v>N/A</v>
      </c>
      <c r="T250" s="65" t="str">
        <f t="shared" si="39"/>
        <v>No</v>
      </c>
      <c r="U250" s="68" t="str">
        <f t="shared" si="40"/>
        <v>N/A</v>
      </c>
      <c r="V250" s="72"/>
    </row>
    <row r="251" spans="1:22">
      <c r="A251" s="66" t="s">
        <v>20</v>
      </c>
      <c r="B251" s="66" t="s">
        <v>625</v>
      </c>
      <c r="C251" s="66" t="s">
        <v>26</v>
      </c>
      <c r="D251" s="71" t="s">
        <v>1061</v>
      </c>
      <c r="E251" s="80"/>
      <c r="F251" s="17"/>
      <c r="G251" s="18"/>
      <c r="H251" s="18"/>
      <c r="I251" s="18"/>
      <c r="J251" s="18"/>
      <c r="K251" s="15"/>
      <c r="L251" s="4">
        <v>4.5</v>
      </c>
      <c r="M251" s="4"/>
      <c r="N251" s="4" t="str">
        <f t="shared" si="33"/>
        <v>No</v>
      </c>
      <c r="O251" s="15" t="str">
        <f t="shared" si="34"/>
        <v>No</v>
      </c>
      <c r="P251" s="65" t="str">
        <f t="shared" si="35"/>
        <v>No</v>
      </c>
      <c r="Q251" s="68" t="str">
        <f t="shared" si="36"/>
        <v>N/A</v>
      </c>
      <c r="R251" s="65" t="str">
        <f t="shared" si="37"/>
        <v>No</v>
      </c>
      <c r="S251" s="68" t="str">
        <f t="shared" si="38"/>
        <v>N/A</v>
      </c>
      <c r="T251" s="65" t="str">
        <f t="shared" si="39"/>
        <v>No</v>
      </c>
      <c r="U251" s="68" t="str">
        <f t="shared" si="40"/>
        <v>N/A</v>
      </c>
      <c r="V251" s="72"/>
    </row>
    <row r="252" spans="1:22">
      <c r="A252" s="66" t="s">
        <v>20</v>
      </c>
      <c r="B252" s="66" t="s">
        <v>625</v>
      </c>
      <c r="C252" s="66" t="s">
        <v>26</v>
      </c>
      <c r="D252" s="71" t="s">
        <v>4118</v>
      </c>
      <c r="E252" s="80"/>
      <c r="F252" s="17"/>
      <c r="G252" s="18"/>
      <c r="H252" s="18"/>
      <c r="I252" s="17"/>
      <c r="J252" s="18"/>
      <c r="K252" s="15"/>
      <c r="L252" s="4"/>
      <c r="M252" s="4"/>
      <c r="N252" s="4" t="str">
        <f t="shared" si="33"/>
        <v>No</v>
      </c>
      <c r="O252" s="15" t="str">
        <f t="shared" si="34"/>
        <v>No</v>
      </c>
      <c r="P252" s="65" t="str">
        <f t="shared" si="35"/>
        <v>No</v>
      </c>
      <c r="Q252" s="68" t="str">
        <f t="shared" si="36"/>
        <v>N/A</v>
      </c>
      <c r="R252" s="65" t="str">
        <f t="shared" si="37"/>
        <v>No</v>
      </c>
      <c r="S252" s="68" t="str">
        <f t="shared" si="38"/>
        <v>N/A</v>
      </c>
      <c r="T252" s="65" t="str">
        <f t="shared" si="39"/>
        <v>No</v>
      </c>
      <c r="U252" s="68" t="str">
        <f t="shared" si="40"/>
        <v>N/A</v>
      </c>
      <c r="V252" s="72"/>
    </row>
    <row r="253" spans="1:22">
      <c r="A253" s="66" t="s">
        <v>20</v>
      </c>
      <c r="B253" s="66" t="s">
        <v>625</v>
      </c>
      <c r="C253" s="66" t="s">
        <v>26</v>
      </c>
      <c r="D253" s="71" t="s">
        <v>4119</v>
      </c>
      <c r="E253" s="80"/>
      <c r="F253" s="17"/>
      <c r="G253" s="18"/>
      <c r="H253" s="18"/>
      <c r="I253" s="18"/>
      <c r="J253" s="18"/>
      <c r="K253" s="15"/>
      <c r="L253" s="4">
        <v>9.25</v>
      </c>
      <c r="M253" s="4"/>
      <c r="N253" s="4" t="str">
        <f t="shared" si="33"/>
        <v>No</v>
      </c>
      <c r="O253" s="15" t="str">
        <f t="shared" si="34"/>
        <v>No</v>
      </c>
      <c r="P253" s="65" t="str">
        <f t="shared" si="35"/>
        <v>No</v>
      </c>
      <c r="Q253" s="68" t="str">
        <f t="shared" si="36"/>
        <v>N/A</v>
      </c>
      <c r="R253" s="65" t="str">
        <f t="shared" si="37"/>
        <v>No</v>
      </c>
      <c r="S253" s="68" t="str">
        <f t="shared" si="38"/>
        <v>N/A</v>
      </c>
      <c r="T253" s="65" t="str">
        <f t="shared" si="39"/>
        <v>No</v>
      </c>
      <c r="U253" s="68" t="str">
        <f t="shared" si="40"/>
        <v>N/A</v>
      </c>
      <c r="V253" s="72"/>
    </row>
    <row r="254" spans="1:22">
      <c r="A254" s="66" t="s">
        <v>20</v>
      </c>
      <c r="B254" s="66" t="s">
        <v>625</v>
      </c>
      <c r="C254" s="66" t="s">
        <v>26</v>
      </c>
      <c r="D254" s="71" t="s">
        <v>4120</v>
      </c>
      <c r="E254" s="80"/>
      <c r="F254" s="17"/>
      <c r="G254" s="18"/>
      <c r="H254" s="18"/>
      <c r="I254" s="18"/>
      <c r="J254" s="18"/>
      <c r="K254" s="15"/>
      <c r="L254" s="4">
        <v>9.25</v>
      </c>
      <c r="M254" s="4"/>
      <c r="N254" s="4" t="str">
        <f t="shared" si="33"/>
        <v>No</v>
      </c>
      <c r="O254" s="15" t="str">
        <f t="shared" si="34"/>
        <v>No</v>
      </c>
      <c r="P254" s="65" t="str">
        <f t="shared" si="35"/>
        <v>No</v>
      </c>
      <c r="Q254" s="68" t="str">
        <f t="shared" si="36"/>
        <v>N/A</v>
      </c>
      <c r="R254" s="65" t="str">
        <f t="shared" si="37"/>
        <v>No</v>
      </c>
      <c r="S254" s="68" t="str">
        <f t="shared" si="38"/>
        <v>N/A</v>
      </c>
      <c r="T254" s="65" t="str">
        <f t="shared" si="39"/>
        <v>No</v>
      </c>
      <c r="U254" s="68" t="str">
        <f t="shared" si="40"/>
        <v>N/A</v>
      </c>
      <c r="V254" s="72"/>
    </row>
    <row r="255" spans="1:22">
      <c r="A255" s="66" t="s">
        <v>20</v>
      </c>
      <c r="B255" s="66" t="s">
        <v>625</v>
      </c>
      <c r="C255" s="66" t="s">
        <v>26</v>
      </c>
      <c r="D255" s="71" t="s">
        <v>324</v>
      </c>
      <c r="E255" s="80"/>
      <c r="F255" s="17"/>
      <c r="G255" s="18"/>
      <c r="H255" s="18"/>
      <c r="I255" s="18"/>
      <c r="J255" s="18"/>
      <c r="K255" s="15"/>
      <c r="L255" s="4"/>
      <c r="M255" s="4"/>
      <c r="N255" s="4" t="str">
        <f t="shared" si="33"/>
        <v>No</v>
      </c>
      <c r="O255" s="15" t="str">
        <f t="shared" si="34"/>
        <v>No</v>
      </c>
      <c r="P255" s="65" t="str">
        <f t="shared" si="35"/>
        <v>No</v>
      </c>
      <c r="Q255" s="68" t="str">
        <f t="shared" si="36"/>
        <v>N/A</v>
      </c>
      <c r="R255" s="65" t="str">
        <f t="shared" si="37"/>
        <v>No</v>
      </c>
      <c r="S255" s="68" t="str">
        <f t="shared" si="38"/>
        <v>N/A</v>
      </c>
      <c r="T255" s="65" t="str">
        <f t="shared" si="39"/>
        <v>No</v>
      </c>
      <c r="U255" s="68" t="str">
        <f t="shared" si="40"/>
        <v>N/A</v>
      </c>
      <c r="V255" s="72"/>
    </row>
    <row r="256" spans="1:22">
      <c r="A256" s="66" t="s">
        <v>20</v>
      </c>
      <c r="B256" s="66" t="s">
        <v>625</v>
      </c>
      <c r="C256" s="66" t="s">
        <v>26</v>
      </c>
      <c r="D256" s="71" t="s">
        <v>4121</v>
      </c>
      <c r="E256" s="80"/>
      <c r="F256" s="17"/>
      <c r="G256" s="18"/>
      <c r="H256" s="18"/>
      <c r="I256" s="18"/>
      <c r="J256" s="18"/>
      <c r="K256" s="15"/>
      <c r="L256" s="4"/>
      <c r="M256" s="4"/>
      <c r="N256" s="4" t="str">
        <f t="shared" si="33"/>
        <v>No</v>
      </c>
      <c r="O256" s="15" t="str">
        <f t="shared" si="34"/>
        <v>No</v>
      </c>
      <c r="P256" s="65" t="str">
        <f t="shared" si="35"/>
        <v>No</v>
      </c>
      <c r="Q256" s="68" t="str">
        <f t="shared" si="36"/>
        <v>N/A</v>
      </c>
      <c r="R256" s="65" t="str">
        <f t="shared" si="37"/>
        <v>No</v>
      </c>
      <c r="S256" s="68" t="str">
        <f t="shared" si="38"/>
        <v>N/A</v>
      </c>
      <c r="T256" s="65" t="str">
        <f t="shared" si="39"/>
        <v>No</v>
      </c>
      <c r="U256" s="68" t="str">
        <f t="shared" si="40"/>
        <v>N/A</v>
      </c>
      <c r="V256" s="72"/>
    </row>
    <row r="257" spans="1:22">
      <c r="A257" s="66" t="s">
        <v>20</v>
      </c>
      <c r="B257" s="66" t="s">
        <v>625</v>
      </c>
      <c r="C257" s="66" t="s">
        <v>26</v>
      </c>
      <c r="D257" s="71" t="s">
        <v>281</v>
      </c>
      <c r="E257" s="80"/>
      <c r="F257" s="17"/>
      <c r="G257" s="18"/>
      <c r="H257" s="18"/>
      <c r="I257" s="18"/>
      <c r="J257" s="18"/>
      <c r="K257" s="15"/>
      <c r="L257" s="4"/>
      <c r="M257" s="4"/>
      <c r="N257" s="4" t="str">
        <f t="shared" si="33"/>
        <v>No</v>
      </c>
      <c r="O257" s="15" t="str">
        <f t="shared" si="34"/>
        <v>No</v>
      </c>
      <c r="P257" s="65" t="str">
        <f t="shared" si="35"/>
        <v>No</v>
      </c>
      <c r="Q257" s="68" t="str">
        <f t="shared" si="36"/>
        <v>N/A</v>
      </c>
      <c r="R257" s="65" t="str">
        <f t="shared" si="37"/>
        <v>No</v>
      </c>
      <c r="S257" s="68" t="str">
        <f t="shared" si="38"/>
        <v>N/A</v>
      </c>
      <c r="T257" s="65" t="str">
        <f t="shared" si="39"/>
        <v>No</v>
      </c>
      <c r="U257" s="68" t="str">
        <f t="shared" si="40"/>
        <v>N/A</v>
      </c>
      <c r="V257" s="72"/>
    </row>
    <row r="258" spans="1:22">
      <c r="A258" s="66" t="s">
        <v>20</v>
      </c>
      <c r="B258" s="66" t="s">
        <v>625</v>
      </c>
      <c r="C258" s="66" t="s">
        <v>26</v>
      </c>
      <c r="D258" s="71" t="s">
        <v>4097</v>
      </c>
      <c r="E258" s="80"/>
      <c r="F258" s="17"/>
      <c r="G258" s="18"/>
      <c r="H258" s="18"/>
      <c r="I258" s="17"/>
      <c r="J258" s="18"/>
      <c r="K258" s="15"/>
      <c r="L258" s="4"/>
      <c r="M258" s="4"/>
      <c r="N258" s="4" t="str">
        <f t="shared" si="33"/>
        <v>No</v>
      </c>
      <c r="O258" s="15" t="str">
        <f t="shared" si="34"/>
        <v>No</v>
      </c>
      <c r="P258" s="65" t="str">
        <f t="shared" si="35"/>
        <v>No</v>
      </c>
      <c r="Q258" s="68" t="str">
        <f t="shared" si="36"/>
        <v>N/A</v>
      </c>
      <c r="R258" s="65" t="str">
        <f t="shared" si="37"/>
        <v>No</v>
      </c>
      <c r="S258" s="68" t="str">
        <f t="shared" si="38"/>
        <v>N/A</v>
      </c>
      <c r="T258" s="65" t="str">
        <f t="shared" si="39"/>
        <v>No</v>
      </c>
      <c r="U258" s="68" t="str">
        <f t="shared" si="40"/>
        <v>N/A</v>
      </c>
      <c r="V258" s="72"/>
    </row>
  </sheetData>
  <mergeCells count="17">
    <mergeCell ref="R41:S41"/>
    <mergeCell ref="T41:U41"/>
    <mergeCell ref="E32:F32"/>
    <mergeCell ref="G32:H32"/>
    <mergeCell ref="I32:J32"/>
    <mergeCell ref="B23:C23"/>
    <mergeCell ref="B27:C27"/>
    <mergeCell ref="B7:C7"/>
    <mergeCell ref="B1:D1"/>
    <mergeCell ref="P41:Q41"/>
    <mergeCell ref="B8:C8"/>
    <mergeCell ref="B9:C9"/>
    <mergeCell ref="B10:C10"/>
    <mergeCell ref="B11:C11"/>
    <mergeCell ref="B12:C12"/>
    <mergeCell ref="B15:C15"/>
    <mergeCell ref="B19:C19"/>
  </mergeCells>
  <conditionalFormatting sqref="L34:L39">
    <cfRule type="cellIs" dxfId="536" priority="52" operator="between">
      <formula>0.01</formula>
      <formula>0.04</formula>
    </cfRule>
    <cfRule type="cellIs" dxfId="535" priority="51" operator="between">
      <formula>0</formula>
      <formula>0.01</formula>
    </cfRule>
    <cfRule type="cellIs" dxfId="534" priority="50" operator="between">
      <formula>0.01</formula>
      <formula>0.04</formula>
    </cfRule>
    <cfRule type="cellIs" dxfId="533" priority="49" operator="between">
      <formula>0</formula>
      <formula>0.01</formula>
    </cfRule>
    <cfRule type="cellIs" dxfId="532" priority="48" operator="between">
      <formula>0.01</formula>
      <formula>0.04</formula>
    </cfRule>
    <cfRule type="cellIs" dxfId="531" priority="47" operator="between">
      <formula>0</formula>
      <formula>0.01</formula>
    </cfRule>
    <cfRule type="cellIs" dxfId="530" priority="46" operator="between">
      <formula>0.01</formula>
      <formula>0.04</formula>
    </cfRule>
    <cfRule type="cellIs" dxfId="529" priority="45" operator="between">
      <formula>0</formula>
      <formula>0.01</formula>
    </cfRule>
  </conditionalFormatting>
  <conditionalFormatting sqref="L34:M38">
    <cfRule type="cellIs" dxfId="528" priority="53" operator="between">
      <formula>0</formula>
      <formula>0.01</formula>
    </cfRule>
    <cfRule type="cellIs" dxfId="527" priority="54" operator="between">
      <formula>0.01</formula>
      <formula>0.04</formula>
    </cfRule>
  </conditionalFormatting>
  <conditionalFormatting sqref="L34:N34">
    <cfRule type="cellIs" dxfId="526" priority="74" operator="between">
      <formula>0</formula>
      <formula>0.01</formula>
    </cfRule>
    <cfRule type="cellIs" dxfId="525" priority="75" operator="between">
      <formula>0.01</formula>
      <formula>0.04</formula>
    </cfRule>
    <cfRule type="cellIs" dxfId="524" priority="73" operator="between">
      <formula>0.01</formula>
      <formula>0.04</formula>
    </cfRule>
    <cfRule type="cellIs" dxfId="523" priority="72" operator="between">
      <formula>0</formula>
      <formula>0.01</formula>
    </cfRule>
    <cfRule type="cellIs" dxfId="522" priority="71" operator="between">
      <formula>0.01</formula>
      <formula>0.04</formula>
    </cfRule>
    <cfRule type="cellIs" dxfId="521" priority="70" operator="between">
      <formula>0</formula>
      <formula>0.01</formula>
    </cfRule>
    <cfRule type="cellIs" dxfId="520" priority="69" operator="between">
      <formula>0.01</formula>
      <formula>0.04</formula>
    </cfRule>
    <cfRule type="cellIs" dxfId="519" priority="68" operator="between">
      <formula>0</formula>
      <formula>0.01</formula>
    </cfRule>
    <cfRule type="cellIs" dxfId="518" priority="67" operator="lessThan">
      <formula>0</formula>
    </cfRule>
    <cfRule type="cellIs" dxfId="517" priority="66" operator="greaterThan">
      <formula>0.04</formula>
    </cfRule>
    <cfRule type="cellIs" dxfId="516" priority="65" operator="between">
      <formula>0.01</formula>
      <formula>0.04</formula>
    </cfRule>
    <cfRule type="cellIs" dxfId="515" priority="64" operator="between">
      <formula>0</formula>
      <formula>0.01</formula>
    </cfRule>
    <cfRule type="containsText" dxfId="514" priority="63" operator="containsText" text="N/A">
      <formula>NOT(ISERROR(SEARCH("N/A",L34)))</formula>
    </cfRule>
  </conditionalFormatting>
  <conditionalFormatting sqref="L34:N39">
    <cfRule type="containsText" dxfId="513" priority="37" operator="containsText" text="N/A">
      <formula>NOT(ISERROR(SEARCH("N/A",L34)))</formula>
    </cfRule>
    <cfRule type="cellIs" dxfId="512" priority="38" operator="greaterThan">
      <formula>0.04</formula>
    </cfRule>
    <cfRule type="cellIs" dxfId="511" priority="39" operator="lessThan">
      <formula>0</formula>
    </cfRule>
  </conditionalFormatting>
  <conditionalFormatting sqref="L39:N39">
    <cfRule type="cellIs" dxfId="510" priority="41" operator="between">
      <formula>0.01</formula>
      <formula>0.04</formula>
    </cfRule>
    <cfRule type="cellIs" dxfId="509" priority="40" operator="between">
      <formula>0</formula>
      <formula>0.01</formula>
    </cfRule>
  </conditionalFormatting>
  <conditionalFormatting sqref="M34:M39">
    <cfRule type="cellIs" dxfId="508" priority="58" operator="between">
      <formula>0.01</formula>
      <formula>0.04</formula>
    </cfRule>
    <cfRule type="cellIs" dxfId="507" priority="55" operator="between">
      <formula>0</formula>
      <formula>0.01</formula>
    </cfRule>
    <cfRule type="cellIs" dxfId="506" priority="56" operator="between">
      <formula>0.01</formula>
      <formula>0.04</formula>
    </cfRule>
    <cfRule type="cellIs" dxfId="505" priority="57" operator="between">
      <formula>0</formula>
      <formula>0.01</formula>
    </cfRule>
    <cfRule type="cellIs" dxfId="504" priority="62" operator="between">
      <formula>0.01</formula>
      <formula>0.04</formula>
    </cfRule>
    <cfRule type="cellIs" dxfId="503" priority="61" operator="between">
      <formula>0</formula>
      <formula>0.01</formula>
    </cfRule>
    <cfRule type="cellIs" dxfId="502" priority="60" operator="between">
      <formula>0.01</formula>
      <formula>0.04</formula>
    </cfRule>
    <cfRule type="cellIs" dxfId="501" priority="59" operator="between">
      <formula>0</formula>
      <formula>0.01</formula>
    </cfRule>
  </conditionalFormatting>
  <conditionalFormatting sqref="N34:N38">
    <cfRule type="cellIs" dxfId="500" priority="27" operator="between">
      <formula>0</formula>
      <formula>0.01</formula>
    </cfRule>
    <cfRule type="cellIs" dxfId="499" priority="28" operator="between">
      <formula>0.01</formula>
      <formula>0.04</formula>
    </cfRule>
  </conditionalFormatting>
  <conditionalFormatting sqref="N34:N39">
    <cfRule type="cellIs" dxfId="498" priority="30" operator="between">
      <formula>0.01</formula>
      <formula>0.04</formula>
    </cfRule>
    <cfRule type="cellIs" dxfId="497" priority="29" operator="between">
      <formula>0</formula>
      <formula>0.01</formula>
    </cfRule>
    <cfRule type="cellIs" dxfId="496" priority="31" operator="between">
      <formula>0</formula>
      <formula>0.01</formula>
    </cfRule>
    <cfRule type="cellIs" dxfId="495" priority="36" operator="between">
      <formula>0.01</formula>
      <formula>0.04</formula>
    </cfRule>
    <cfRule type="cellIs" dxfId="494" priority="35" operator="between">
      <formula>0</formula>
      <formula>0.01</formula>
    </cfRule>
    <cfRule type="cellIs" dxfId="493" priority="34" operator="between">
      <formula>0.01</formula>
      <formula>0.04</formula>
    </cfRule>
    <cfRule type="cellIs" dxfId="492" priority="33" operator="between">
      <formula>0</formula>
      <formula>0.01</formula>
    </cfRule>
    <cfRule type="cellIs" dxfId="491" priority="32" operator="between">
      <formula>0.01</formula>
      <formula>0.04</formula>
    </cfRule>
  </conditionalFormatting>
  <conditionalFormatting sqref="Q43:Q258 S43:S258">
    <cfRule type="cellIs" dxfId="490" priority="21" operator="between">
      <formula>0</formula>
      <formula>0.01</formula>
    </cfRule>
    <cfRule type="cellIs" dxfId="489" priority="22" operator="between">
      <formula>0.01</formula>
      <formula>0.04</formula>
    </cfRule>
    <cfRule type="cellIs" dxfId="488" priority="20" operator="between">
      <formula>0.01</formula>
      <formula>0.04</formula>
    </cfRule>
    <cfRule type="cellIs" dxfId="487" priority="19" operator="between">
      <formula>0</formula>
      <formula>0.01</formula>
    </cfRule>
    <cfRule type="cellIs" dxfId="486" priority="18" operator="lessThan">
      <formula>0</formula>
    </cfRule>
    <cfRule type="cellIs" dxfId="485" priority="17" operator="greaterThan">
      <formula>0.04</formula>
    </cfRule>
    <cfRule type="cellIs" dxfId="484" priority="16" operator="between">
      <formula>0.01</formula>
      <formula>0.04</formula>
    </cfRule>
    <cfRule type="cellIs" dxfId="483" priority="15" operator="between">
      <formula>0</formula>
      <formula>0.01</formula>
    </cfRule>
    <cfRule type="containsText" dxfId="482" priority="14" operator="containsText" text="N/A">
      <formula>NOT(ISERROR(SEARCH("N/A",Q43)))</formula>
    </cfRule>
    <cfRule type="cellIs" dxfId="481" priority="26" operator="between">
      <formula>0.01</formula>
      <formula>0.04</formula>
    </cfRule>
    <cfRule type="cellIs" dxfId="480" priority="25" operator="between">
      <formula>0</formula>
      <formula>0.01</formula>
    </cfRule>
    <cfRule type="cellIs" dxfId="479" priority="24" operator="between">
      <formula>0.01</formula>
      <formula>0.04</formula>
    </cfRule>
    <cfRule type="cellIs" dxfId="478" priority="23" operator="between">
      <formula>0</formula>
      <formula>0.01</formula>
    </cfRule>
  </conditionalFormatting>
  <conditionalFormatting sqref="U43:U258">
    <cfRule type="cellIs" dxfId="477" priority="2" operator="between">
      <formula>0</formula>
      <formula>0.01</formula>
    </cfRule>
    <cfRule type="cellIs" dxfId="476" priority="3" operator="between">
      <formula>0.01</formula>
      <formula>0.04</formula>
    </cfRule>
    <cfRule type="cellIs" dxfId="475" priority="4" operator="greaterThan">
      <formula>0.04</formula>
    </cfRule>
    <cfRule type="cellIs" dxfId="474" priority="5" operator="lessThan">
      <formula>0</formula>
    </cfRule>
    <cfRule type="cellIs" dxfId="473" priority="6" operator="between">
      <formula>0</formula>
      <formula>0.01</formula>
    </cfRule>
    <cfRule type="cellIs" dxfId="472" priority="8" operator="between">
      <formula>0</formula>
      <formula>0.01</formula>
    </cfRule>
    <cfRule type="cellIs" dxfId="471" priority="9" operator="between">
      <formula>0.01</formula>
      <formula>0.04</formula>
    </cfRule>
    <cfRule type="cellIs" dxfId="470" priority="12" operator="between">
      <formula>0</formula>
      <formula>0.01</formula>
    </cfRule>
    <cfRule type="cellIs" dxfId="469" priority="10" operator="between">
      <formula>0</formula>
      <formula>0.01</formula>
    </cfRule>
    <cfRule type="cellIs" dxfId="468" priority="7" operator="between">
      <formula>0.01</formula>
      <formula>0.04</formula>
    </cfRule>
    <cfRule type="cellIs" dxfId="467" priority="11" operator="between">
      <formula>0.01</formula>
      <formula>0.04</formula>
    </cfRule>
    <cfRule type="containsText" dxfId="466" priority="1" operator="containsText" text="N/A">
      <formula>NOT(ISERROR(SEARCH("N/A",U43)))</formula>
    </cfRule>
    <cfRule type="cellIs" dxfId="465" priority="13" operator="between">
      <formula>0.01</formula>
      <formula>0.04</formula>
    </cfRule>
  </conditionalFormatting>
  <conditionalFormatting sqref="V43:V258">
    <cfRule type="colorScale" priority="110">
      <colorScale>
        <cfvo type="min"/>
        <cfvo type="percentile" val="50"/>
        <cfvo type="max"/>
        <color rgb="FF63BE7B"/>
        <color rgb="FFFCFCFF"/>
        <color rgb="FFF8696B"/>
      </colorScale>
    </cfRule>
  </conditionalFormatting>
  <conditionalFormatting sqref="V63">
    <cfRule type="colorScale" priority="105">
      <colorScale>
        <cfvo type="min"/>
        <cfvo type="percentile" val="50"/>
        <cfvo type="max"/>
        <color rgb="FF63BE7B"/>
        <color rgb="FFFCFCFF"/>
        <color rgb="FFF8696B"/>
      </colorScale>
    </cfRule>
  </conditionalFormatting>
  <conditionalFormatting sqref="V194:V199">
    <cfRule type="colorScale" priority="107">
      <colorScale>
        <cfvo type="min"/>
        <cfvo type="percentile" val="50"/>
        <cfvo type="max"/>
        <color rgb="FF63BE7B"/>
        <color rgb="FFFCFCFF"/>
        <color rgb="FFF8696B"/>
      </colorScale>
    </cfRule>
  </conditionalFormatting>
  <conditionalFormatting sqref="V205:V206">
    <cfRule type="colorScale" priority="106">
      <colorScale>
        <cfvo type="min"/>
        <cfvo type="percentile" val="50"/>
        <cfvo type="max"/>
        <color rgb="FF63BE7B"/>
        <color rgb="FFFCFCFF"/>
        <color rgb="FFF8696B"/>
      </colorScale>
    </cfRule>
  </conditionalFormatting>
  <conditionalFormatting sqref="V207:V209">
    <cfRule type="colorScale" priority="102">
      <colorScale>
        <cfvo type="min"/>
        <cfvo type="percentile" val="50"/>
        <cfvo type="max"/>
        <color rgb="FF63BE7B"/>
        <color rgb="FFFCFCFF"/>
        <color rgb="FFF8696B"/>
      </colorScale>
    </cfRule>
    <cfRule type="colorScale" priority="103">
      <colorScale>
        <cfvo type="min"/>
        <cfvo type="percentile" val="50"/>
        <cfvo type="max"/>
        <color rgb="FF63BE7B"/>
        <color rgb="FFFCFCFF"/>
        <color rgb="FFF8696B"/>
      </colorScale>
    </cfRule>
  </conditionalFormatting>
  <conditionalFormatting sqref="V214">
    <cfRule type="colorScale" priority="104">
      <colorScale>
        <cfvo type="min"/>
        <cfvo type="percentile" val="50"/>
        <cfvo type="max"/>
        <color rgb="FF63BE7B"/>
        <color rgb="FFFCFCFF"/>
        <color rgb="FFF8696B"/>
      </colorScale>
    </cfRule>
  </conditionalFormatting>
  <conditionalFormatting sqref="V230:V232 V86:V93 V111:V112 V193:V196 V43:V53">
    <cfRule type="colorScale" priority="108">
      <colorScale>
        <cfvo type="min"/>
        <cfvo type="percentile" val="50"/>
        <cfvo type="max"/>
        <color rgb="FF63BE7B"/>
        <color rgb="FFFCFCFF"/>
        <color rgb="FFF8696B"/>
      </colorScale>
    </cfRule>
  </conditionalFormatting>
  <conditionalFormatting sqref="V234:V236">
    <cfRule type="colorScale" priority="109">
      <colorScale>
        <cfvo type="min"/>
        <cfvo type="percentile" val="50"/>
        <cfvo type="max"/>
        <color rgb="FF63BE7B"/>
        <color rgb="FFFCFCFF"/>
        <color rgb="FFF8696B"/>
      </colorScale>
    </cfRule>
  </conditionalFormatting>
  <dataValidations count="1">
    <dataValidation type="list" allowBlank="1" showInputMessage="1" showErrorMessage="1" sqref="D14" xr:uid="{3487D986-1156-4E3E-AE6A-642DA4E17FED}">
      <formula1>$P$2:$P$3</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1D89-4F8A-41F3-91B7-DB461250C80C}">
  <sheetPr filterMode="1"/>
  <dimension ref="A1:AF1048576"/>
  <sheetViews>
    <sheetView topLeftCell="D29" zoomScale="60" zoomScaleNormal="60" workbookViewId="0">
      <selection activeCell="E20" sqref="E20"/>
    </sheetView>
  </sheetViews>
  <sheetFormatPr defaultRowHeight="14.5"/>
  <cols>
    <col min="1" max="1" width="11.1796875" bestFit="1" customWidth="1"/>
    <col min="2" max="2" width="60" bestFit="1" customWidth="1"/>
    <col min="3" max="3" width="22.1796875" customWidth="1"/>
    <col min="4" max="4" width="90.54296875" customWidth="1"/>
    <col min="5" max="5" width="19.54296875" customWidth="1"/>
    <col min="6" max="6" width="16.54296875" customWidth="1"/>
    <col min="7" max="7" width="19.453125" customWidth="1"/>
    <col min="8" max="10" width="19.81640625" customWidth="1"/>
    <col min="11" max="11" width="19.453125" customWidth="1"/>
    <col min="12" max="12" width="19.54296875" style="30" customWidth="1"/>
    <col min="13" max="13" width="19.453125" style="30" customWidth="1"/>
    <col min="14" max="15" width="19.81640625" style="30" customWidth="1"/>
    <col min="16" max="16" width="11.453125" customWidth="1"/>
    <col min="17" max="17" width="19.26953125" bestFit="1" customWidth="1"/>
    <col min="18" max="18" width="13.1796875" bestFit="1" customWidth="1"/>
    <col min="19" max="19" width="17.54296875" customWidth="1"/>
    <col min="20" max="20" width="14.81640625" customWidth="1"/>
    <col min="21" max="21" width="17.54296875" bestFit="1" customWidth="1"/>
    <col min="22" max="22" width="12.453125" customWidth="1"/>
    <col min="23" max="23" width="17.54296875" bestFit="1" customWidth="1"/>
    <col min="24" max="24" width="9" bestFit="1" customWidth="1"/>
    <col min="25" max="25" width="17.453125" bestFit="1" customWidth="1"/>
    <col min="26" max="26" width="9" bestFit="1" customWidth="1"/>
    <col min="27" max="27" width="14.1796875" bestFit="1" customWidth="1"/>
    <col min="28" max="28" width="10.54296875" customWidth="1"/>
    <col min="29" max="29" width="8.81640625" bestFit="1" customWidth="1"/>
    <col min="31" max="31" width="8.81640625" bestFit="1" customWidth="1"/>
  </cols>
  <sheetData>
    <row r="1" spans="2:21" ht="21">
      <c r="B1" s="413" t="s">
        <v>21</v>
      </c>
      <c r="C1" s="413"/>
      <c r="D1" s="413"/>
    </row>
    <row r="2" spans="2:21">
      <c r="F2" s="2"/>
      <c r="G2" s="2"/>
      <c r="H2" s="2"/>
      <c r="I2" s="2"/>
      <c r="J2" s="2"/>
      <c r="K2" s="2"/>
      <c r="L2" s="31"/>
      <c r="M2" s="31"/>
      <c r="N2" s="31"/>
      <c r="O2" s="31"/>
      <c r="U2" s="141" t="s">
        <v>35</v>
      </c>
    </row>
    <row r="3" spans="2:21" ht="18.5">
      <c r="B3" s="1" t="s">
        <v>42</v>
      </c>
      <c r="C3" s="1"/>
      <c r="U3" s="141" t="s">
        <v>43</v>
      </c>
    </row>
    <row r="4" spans="2:21" ht="18.5">
      <c r="B4" s="1"/>
      <c r="C4" s="1"/>
    </row>
    <row r="5" spans="2:21" ht="18.5">
      <c r="B5" s="1" t="s">
        <v>44</v>
      </c>
      <c r="C5" s="1" t="s">
        <v>63</v>
      </c>
      <c r="D5" s="2"/>
      <c r="E5" s="181" t="s">
        <v>63</v>
      </c>
      <c r="F5" s="182" t="s">
        <v>4147</v>
      </c>
    </row>
    <row r="6" spans="2:21" ht="18.5">
      <c r="B6" s="1"/>
      <c r="C6" s="1"/>
      <c r="H6" s="117"/>
      <c r="I6" s="117"/>
      <c r="J6" s="117"/>
      <c r="K6" s="117"/>
      <c r="L6" s="117"/>
      <c r="M6" s="117"/>
      <c r="N6" s="117"/>
      <c r="O6" s="117"/>
    </row>
    <row r="7" spans="2:21" ht="18.5">
      <c r="B7" s="411" t="s">
        <v>46</v>
      </c>
      <c r="C7" s="466"/>
      <c r="D7" s="183"/>
      <c r="E7" s="272"/>
      <c r="F7" s="272"/>
      <c r="G7" s="273"/>
      <c r="H7" s="117"/>
      <c r="I7" s="117"/>
      <c r="J7" s="117"/>
      <c r="K7" s="117"/>
      <c r="L7" s="117"/>
      <c r="M7" s="117"/>
      <c r="N7" s="117"/>
      <c r="O7" s="117"/>
      <c r="P7" s="89"/>
      <c r="Q7" s="90"/>
    </row>
    <row r="8" spans="2:21" ht="18" customHeight="1">
      <c r="B8" s="414" t="s">
        <v>47</v>
      </c>
      <c r="C8" s="464"/>
      <c r="D8" s="274" t="s">
        <v>4148</v>
      </c>
      <c r="E8" s="245"/>
      <c r="F8" s="245"/>
      <c r="G8" s="275"/>
      <c r="H8" s="117"/>
      <c r="I8" s="117"/>
      <c r="J8" s="117"/>
      <c r="K8" s="117"/>
      <c r="L8" s="117"/>
      <c r="M8" s="117"/>
      <c r="N8" s="117"/>
      <c r="O8" s="117"/>
      <c r="P8" s="117"/>
      <c r="Q8" s="117"/>
    </row>
    <row r="9" spans="2:21" ht="29">
      <c r="B9" s="405" t="s">
        <v>49</v>
      </c>
      <c r="C9" s="465"/>
      <c r="D9" s="357" t="s">
        <v>4149</v>
      </c>
      <c r="E9" s="47"/>
      <c r="F9" s="47"/>
      <c r="G9" s="277"/>
      <c r="H9" s="117"/>
      <c r="I9" s="117"/>
      <c r="J9" s="117"/>
      <c r="K9" s="117"/>
      <c r="L9" s="117"/>
      <c r="M9" s="117"/>
      <c r="N9" s="117"/>
      <c r="O9" s="117"/>
      <c r="P9" s="117"/>
      <c r="Q9" s="117"/>
    </row>
    <row r="10" spans="2:21">
      <c r="B10" s="405" t="s">
        <v>51</v>
      </c>
      <c r="C10" s="465"/>
      <c r="D10" s="276" t="s">
        <v>4150</v>
      </c>
      <c r="E10" s="47"/>
      <c r="F10" s="47"/>
      <c r="G10" s="277"/>
      <c r="H10" s="117"/>
      <c r="I10" s="117"/>
      <c r="J10" s="117"/>
      <c r="K10" s="117"/>
      <c r="L10" s="117"/>
      <c r="M10" s="117"/>
      <c r="N10" s="117"/>
      <c r="O10" s="117"/>
      <c r="P10" s="117"/>
      <c r="Q10" s="117"/>
    </row>
    <row r="11" spans="2:21">
      <c r="B11" s="405" t="s">
        <v>53</v>
      </c>
      <c r="C11" s="465"/>
      <c r="D11" s="276" t="s">
        <v>4151</v>
      </c>
      <c r="E11" s="47"/>
      <c r="F11" s="47"/>
      <c r="G11" s="277"/>
      <c r="H11" s="117"/>
      <c r="I11" s="117"/>
      <c r="J11" s="117"/>
      <c r="K11" s="117"/>
      <c r="L11" s="117"/>
      <c r="M11" s="117"/>
      <c r="N11" s="117"/>
      <c r="O11" s="117"/>
      <c r="P11" s="117"/>
      <c r="Q11" s="117"/>
    </row>
    <row r="12" spans="2:21" ht="43.5">
      <c r="B12" s="407" t="s">
        <v>55</v>
      </c>
      <c r="C12" s="463"/>
      <c r="D12" s="358" t="s">
        <v>4152</v>
      </c>
      <c r="E12" s="278"/>
      <c r="F12" s="278"/>
      <c r="G12" s="279"/>
      <c r="H12" s="117"/>
      <c r="I12" s="117"/>
      <c r="J12" s="117"/>
      <c r="K12" s="117"/>
      <c r="L12" s="117"/>
      <c r="M12" s="117"/>
      <c r="N12" s="117"/>
      <c r="O12" s="117"/>
      <c r="P12" s="117"/>
      <c r="Q12" s="117"/>
    </row>
    <row r="13" spans="2:21">
      <c r="B13" s="112"/>
      <c r="C13" s="112"/>
      <c r="H13" s="117"/>
      <c r="I13" s="117"/>
      <c r="J13" s="117"/>
      <c r="K13" s="117"/>
      <c r="L13" s="117"/>
      <c r="M13" s="117"/>
      <c r="N13" s="117"/>
      <c r="O13" s="117"/>
    </row>
    <row r="14" spans="2:21" s="117" customFormat="1" ht="18.5">
      <c r="B14" s="118" t="s">
        <v>34</v>
      </c>
      <c r="C14" s="119"/>
      <c r="D14" s="269" t="s">
        <v>35</v>
      </c>
      <c r="E14" s="123">
        <v>46113</v>
      </c>
      <c r="F14" s="124" t="s">
        <v>56</v>
      </c>
      <c r="G14" s="127" t="s">
        <v>57</v>
      </c>
    </row>
    <row r="15" spans="2:21">
      <c r="B15" s="409" t="s">
        <v>60</v>
      </c>
      <c r="C15" s="410"/>
      <c r="D15" s="94" t="s">
        <v>4153</v>
      </c>
      <c r="E15" s="135"/>
      <c r="F15" s="164"/>
      <c r="G15" s="170"/>
      <c r="H15" s="117"/>
      <c r="I15" s="117"/>
      <c r="J15" s="117"/>
      <c r="K15" s="117"/>
      <c r="L15" s="117"/>
      <c r="M15" s="117"/>
      <c r="N15" s="117"/>
      <c r="O15"/>
      <c r="P15" s="188"/>
      <c r="Q15" s="117"/>
      <c r="R15" s="117"/>
    </row>
    <row r="16" spans="2:21" ht="18.5">
      <c r="B16" s="137" t="s">
        <v>63</v>
      </c>
      <c r="C16" s="138"/>
      <c r="D16" s="46" t="s">
        <v>63</v>
      </c>
      <c r="E16" s="235">
        <v>9.9</v>
      </c>
      <c r="F16" s="166">
        <f>E16/E17-1</f>
        <v>1.0204081632652962E-2</v>
      </c>
      <c r="G16" s="171">
        <f>E16/E18-1</f>
        <v>1.0204081632652962E-2</v>
      </c>
      <c r="H16" s="117"/>
      <c r="I16" s="117"/>
      <c r="J16" s="117"/>
      <c r="K16" s="117"/>
      <c r="L16" s="117"/>
      <c r="M16" s="117"/>
      <c r="N16" s="117"/>
      <c r="O16"/>
      <c r="P16" s="188"/>
      <c r="Q16" s="117"/>
      <c r="R16" s="117"/>
    </row>
    <row r="17" spans="2:18" ht="18.5">
      <c r="B17" s="102" t="s">
        <v>4154</v>
      </c>
      <c r="C17" s="116"/>
      <c r="D17" s="39" t="s">
        <v>4154</v>
      </c>
      <c r="E17" s="233">
        <v>9.8000000000000007</v>
      </c>
      <c r="F17" s="167"/>
      <c r="G17" s="178"/>
      <c r="H17" s="117"/>
      <c r="I17" s="117"/>
      <c r="J17" s="117"/>
      <c r="K17" s="117"/>
      <c r="L17" s="117"/>
      <c r="M17" s="117"/>
      <c r="N17" s="117"/>
      <c r="O17"/>
      <c r="P17" s="188"/>
      <c r="Q17" s="117"/>
      <c r="R17" s="117"/>
    </row>
    <row r="18" spans="2:18" ht="18.5">
      <c r="B18" s="102" t="s">
        <v>4154</v>
      </c>
      <c r="C18" s="116"/>
      <c r="D18" s="41" t="s">
        <v>4154</v>
      </c>
      <c r="E18" s="236">
        <v>9.8000000000000007</v>
      </c>
      <c r="F18" s="179"/>
      <c r="G18" s="180"/>
      <c r="H18" s="117"/>
      <c r="I18" s="117"/>
      <c r="J18" s="117"/>
      <c r="K18" s="117"/>
      <c r="L18" s="117"/>
      <c r="M18" s="117"/>
      <c r="N18" s="117"/>
      <c r="O18"/>
      <c r="P18" s="188"/>
      <c r="Q18" s="117"/>
      <c r="R18" s="117"/>
    </row>
    <row r="19" spans="2:18">
      <c r="B19" s="409" t="s">
        <v>70</v>
      </c>
      <c r="C19" s="410"/>
      <c r="D19" s="94" t="s">
        <v>4155</v>
      </c>
      <c r="E19" s="135"/>
      <c r="F19" s="164"/>
      <c r="G19" s="170"/>
      <c r="H19" s="117"/>
      <c r="I19" s="117"/>
      <c r="J19" s="117"/>
      <c r="K19" s="117"/>
      <c r="L19" s="117"/>
      <c r="M19" s="117"/>
      <c r="N19" s="117"/>
      <c r="O19"/>
      <c r="P19" s="188"/>
      <c r="Q19" s="117"/>
      <c r="R19" s="117"/>
    </row>
    <row r="20" spans="2:18" ht="18.5">
      <c r="B20" s="102" t="s">
        <v>63</v>
      </c>
      <c r="C20" s="116"/>
      <c r="D20" s="46" t="s">
        <v>63</v>
      </c>
      <c r="E20" s="235">
        <v>14.5</v>
      </c>
      <c r="F20" s="166">
        <f>E20/E21-1</f>
        <v>4.3165467625899234E-2</v>
      </c>
      <c r="G20" s="171">
        <f>E20/E22-1</f>
        <v>4.3165467625899234E-2</v>
      </c>
      <c r="H20" s="117"/>
      <c r="I20" s="117"/>
      <c r="J20" s="117"/>
      <c r="K20" s="117"/>
      <c r="L20" s="117"/>
      <c r="M20" s="117"/>
      <c r="N20" s="117"/>
      <c r="O20"/>
      <c r="P20" s="188"/>
      <c r="Q20" s="117"/>
      <c r="R20" s="117"/>
    </row>
    <row r="21" spans="2:18" ht="18.5">
      <c r="B21" s="102" t="s">
        <v>4154</v>
      </c>
      <c r="C21" s="116"/>
      <c r="D21" s="39" t="s">
        <v>4154</v>
      </c>
      <c r="E21" s="233">
        <v>13.9</v>
      </c>
      <c r="F21" s="167"/>
      <c r="G21" s="178"/>
      <c r="H21" s="117"/>
      <c r="I21" s="117"/>
      <c r="J21" s="117"/>
      <c r="K21" s="117"/>
      <c r="L21" s="117"/>
      <c r="M21" s="117"/>
      <c r="N21" s="117"/>
      <c r="O21"/>
      <c r="P21" s="117"/>
      <c r="Q21" s="117"/>
      <c r="R21" s="117"/>
    </row>
    <row r="22" spans="2:18" ht="18.5">
      <c r="B22" s="102" t="s">
        <v>4154</v>
      </c>
      <c r="C22" s="116"/>
      <c r="D22" s="41" t="s">
        <v>4154</v>
      </c>
      <c r="E22" s="236">
        <v>13.9</v>
      </c>
      <c r="F22" s="179"/>
      <c r="G22" s="180"/>
      <c r="H22" s="117"/>
      <c r="I22" s="117"/>
      <c r="J22" s="117"/>
      <c r="K22" s="117"/>
      <c r="L22" s="117"/>
      <c r="M22" s="117"/>
      <c r="N22" s="117"/>
      <c r="O22"/>
      <c r="P22" s="117"/>
      <c r="Q22" s="117"/>
      <c r="R22" s="117"/>
    </row>
    <row r="23" spans="2:18">
      <c r="B23" s="409" t="s">
        <v>74</v>
      </c>
      <c r="C23" s="410"/>
      <c r="D23" s="94" t="s">
        <v>4156</v>
      </c>
      <c r="E23" s="135"/>
      <c r="F23" s="164"/>
      <c r="G23" s="170"/>
      <c r="H23" s="117"/>
      <c r="I23" s="117"/>
      <c r="J23" s="117"/>
      <c r="K23" s="117"/>
      <c r="L23" s="117"/>
      <c r="M23" s="117"/>
      <c r="N23" s="117"/>
      <c r="O23"/>
      <c r="P23" s="117"/>
      <c r="Q23" s="117"/>
      <c r="R23" s="117"/>
    </row>
    <row r="24" spans="2:18" ht="18.5">
      <c r="B24" s="102" t="s">
        <v>63</v>
      </c>
      <c r="C24" s="116"/>
      <c r="D24" s="46" t="s">
        <v>63</v>
      </c>
      <c r="E24" s="235">
        <v>6.5</v>
      </c>
      <c r="F24" s="166">
        <f>E24/E25-1</f>
        <v>0</v>
      </c>
      <c r="G24" s="171">
        <f>E24/E26-1</f>
        <v>0</v>
      </c>
      <c r="H24" s="117"/>
      <c r="I24" s="117"/>
      <c r="J24" s="117"/>
      <c r="K24" s="117"/>
      <c r="L24" s="117"/>
      <c r="M24" s="117"/>
      <c r="N24" s="117"/>
      <c r="O24"/>
      <c r="P24" s="117"/>
      <c r="Q24" s="117"/>
      <c r="R24" s="117"/>
    </row>
    <row r="25" spans="2:18" ht="18.5">
      <c r="B25" s="102" t="s">
        <v>4154</v>
      </c>
      <c r="C25" s="116"/>
      <c r="D25" s="39" t="s">
        <v>4154</v>
      </c>
      <c r="E25" s="233">
        <v>6.5</v>
      </c>
      <c r="F25" s="167"/>
      <c r="G25" s="178"/>
      <c r="H25" s="117"/>
      <c r="I25" s="117"/>
      <c r="J25" s="117"/>
      <c r="K25" s="117"/>
      <c r="L25" s="117"/>
      <c r="M25" s="117"/>
      <c r="N25" s="117"/>
      <c r="O25"/>
      <c r="P25" s="117"/>
      <c r="Q25" s="117"/>
      <c r="R25" s="117"/>
    </row>
    <row r="26" spans="2:18" ht="18.5">
      <c r="B26" s="102" t="s">
        <v>4154</v>
      </c>
      <c r="C26" s="116"/>
      <c r="D26" s="41" t="s">
        <v>4154</v>
      </c>
      <c r="E26" s="236">
        <v>6.5</v>
      </c>
      <c r="F26" s="179"/>
      <c r="G26" s="180"/>
      <c r="H26" s="117"/>
      <c r="I26" s="117"/>
      <c r="J26" s="117"/>
      <c r="K26" s="117"/>
      <c r="L26" s="117"/>
      <c r="M26" s="117"/>
      <c r="N26" s="117"/>
      <c r="O26"/>
      <c r="P26" s="117"/>
      <c r="Q26" s="117"/>
      <c r="R26" s="117"/>
    </row>
    <row r="27" spans="2:18">
      <c r="B27" s="409" t="s">
        <v>76</v>
      </c>
      <c r="C27" s="410"/>
      <c r="D27" s="89" t="s">
        <v>757</v>
      </c>
      <c r="E27" s="165"/>
      <c r="F27" s="166"/>
      <c r="G27" s="171"/>
      <c r="H27" s="117"/>
      <c r="I27" s="117"/>
      <c r="J27" s="117"/>
      <c r="K27" s="117"/>
      <c r="L27" s="117"/>
      <c r="M27" s="117"/>
      <c r="N27" s="117"/>
      <c r="O27"/>
      <c r="P27" s="117"/>
      <c r="Q27" s="117"/>
      <c r="R27" s="117"/>
    </row>
    <row r="28" spans="2:18" ht="18.5">
      <c r="B28" s="102" t="s">
        <v>63</v>
      </c>
      <c r="C28" s="1"/>
      <c r="D28" s="46" t="s">
        <v>63</v>
      </c>
      <c r="E28" s="235">
        <v>3.3</v>
      </c>
      <c r="F28" s="166">
        <f>E28/E29-1</f>
        <v>0</v>
      </c>
      <c r="G28" s="171">
        <f>E28/E30-1</f>
        <v>0</v>
      </c>
      <c r="H28" s="117"/>
      <c r="I28" s="117"/>
      <c r="J28" s="117"/>
      <c r="K28" s="117"/>
      <c r="L28" s="117"/>
      <c r="M28" s="117"/>
      <c r="N28" s="117"/>
      <c r="O28"/>
      <c r="P28" s="117"/>
      <c r="Q28" s="117"/>
      <c r="R28" s="117"/>
    </row>
    <row r="29" spans="2:18" ht="18.5">
      <c r="B29" s="102" t="s">
        <v>4154</v>
      </c>
      <c r="C29" s="1"/>
      <c r="D29" s="39" t="s">
        <v>4154</v>
      </c>
      <c r="E29" s="233">
        <v>3.3</v>
      </c>
      <c r="F29" s="167"/>
      <c r="G29" s="178"/>
      <c r="H29" s="117"/>
      <c r="I29" s="117"/>
      <c r="J29" s="117"/>
      <c r="K29" s="117"/>
      <c r="L29" s="117"/>
      <c r="M29" s="117"/>
      <c r="N29" s="117"/>
      <c r="O29"/>
      <c r="P29" s="117"/>
      <c r="Q29" s="117"/>
      <c r="R29" s="117"/>
    </row>
    <row r="30" spans="2:18" ht="18.5">
      <c r="B30" s="103" t="s">
        <v>4154</v>
      </c>
      <c r="C30" s="175"/>
      <c r="D30" s="41" t="s">
        <v>4154</v>
      </c>
      <c r="E30" s="236">
        <v>3.3</v>
      </c>
      <c r="F30" s="179"/>
      <c r="G30" s="180"/>
      <c r="H30" s="117"/>
      <c r="I30" s="117"/>
      <c r="J30" s="117"/>
      <c r="K30" s="117"/>
      <c r="L30" s="117"/>
      <c r="M30" s="117"/>
      <c r="N30" s="117"/>
      <c r="O30"/>
      <c r="P30" s="117"/>
      <c r="Q30" s="117"/>
      <c r="R30" s="117"/>
    </row>
    <row r="31" spans="2:18" ht="18.5">
      <c r="B31" s="1"/>
      <c r="C31" s="1"/>
      <c r="F31" s="194"/>
      <c r="G31" s="194"/>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AVERAGEIFS(E$43:E$500,$B$43:$B$500,$B34,$AD$43:$AD$500,"Yes")</f>
        <v>#DIV/0!</v>
      </c>
      <c r="F34" s="29" t="e">
        <f>AVERAGEIFS(Q$43:Q$504,$B$43:$B$504,$B34,$AD$43:$AD$504,"Yes")</f>
        <v>#DIV/0!</v>
      </c>
      <c r="G34" s="29" t="e">
        <f>AVERAGEIFS(L$43:L$500,$B$43:$B$500,$B34,$AB$43:$AB$500,"Yes")</f>
        <v>#DIV/0!</v>
      </c>
      <c r="H34" s="29" t="e">
        <f>AVERAGEIFS(Q$43:Q$504,$B$43:$B$504,$B34,$AB$43:$AB$504,"Yes")</f>
        <v>#DIV/0!</v>
      </c>
      <c r="I34" s="29">
        <f>AVERAGEIFS(M$43:M$500,$B$43:$B$500,$B34,$Z$43:$Z$500,"Yes")</f>
        <v>11.242857142857142</v>
      </c>
      <c r="J34" s="29">
        <f>AVERAGEIFS(Q$43:Q$504,$B$43:$B$504,$B34,$Z$43:$Z$504,"Yes")</f>
        <v>11.442857142857145</v>
      </c>
      <c r="K34" s="29">
        <f>AVERAGEIFS(N$43:N$500,$B$43:$B$500,$B34,$X$43:$X$500,"Yes")</f>
        <v>10.487499999999999</v>
      </c>
      <c r="L34" s="29">
        <f>AVERAGEIFS(Q$43:Q$504,$B$43:$B$504,$B34,$X$43:$X$504,"Yes")</f>
        <v>10.637500000000001</v>
      </c>
      <c r="M34" s="29">
        <f>AVERAGEIFS(O$43:O$504,$B$43:$B$504,$B34,$V$43:$V$504,"Yes")</f>
        <v>10.487499999999999</v>
      </c>
      <c r="N34" s="29">
        <f>AVERAGEIFS(Q$43:Q$504,$B$43:$B$504,$B34,$V$43:$V$504,"Yes")</f>
        <v>10.637500000000001</v>
      </c>
      <c r="O34" s="29">
        <f>AVERAGEIFS(P$43:P$504,$B$43:$B$504,$B34,$T$43:$T$504,"Yes")</f>
        <v>8.4461538461538463</v>
      </c>
      <c r="P34" s="29">
        <f>AVERAGEIFS(Q$43:Q$504,$B$43:$B$504,$B34,$T$43:$T$504,"Yes")</f>
        <v>8.6230769230769244</v>
      </c>
      <c r="Q34" s="29">
        <f>AVERAGEIFS(Q$43:Q$504,$B$43:$B$504,$B34)</f>
        <v>8.6230769230769244</v>
      </c>
      <c r="R34" s="334" t="e">
        <f>F34/E34-1</f>
        <v>#DIV/0!</v>
      </c>
      <c r="S34" s="334" t="e">
        <f t="shared" ref="S34:S39" si="0">H34/G34-1</f>
        <v>#DIV/0!</v>
      </c>
      <c r="T34" s="334">
        <f t="shared" ref="T34:T39" si="1">J34/I34-1</f>
        <v>1.7789072426938057E-2</v>
      </c>
      <c r="U34" s="335">
        <f t="shared" ref="U34:U39" si="2">L34/K34-1</f>
        <v>1.430274135876064E-2</v>
      </c>
      <c r="V34" s="336">
        <f t="shared" ref="V34:V39" si="3">N34/M34-1</f>
        <v>1.430274135876064E-2</v>
      </c>
      <c r="W34" s="336">
        <f t="shared" ref="W34:W39" si="4">P34/O34-1</f>
        <v>2.0947176684881663E-2</v>
      </c>
    </row>
    <row r="35" spans="1:32">
      <c r="B35" s="102" t="s">
        <v>27</v>
      </c>
      <c r="C35" s="91"/>
      <c r="E35" s="29" t="e">
        <f>AVERAGEIFS(E$43:E$500,$B$43:$B$500,$B35,$AD$43:$AD$500,"Yes")</f>
        <v>#DIV/0!</v>
      </c>
      <c r="F35" s="29" t="e">
        <f t="shared" ref="F35:F38" si="5">AVERAGEIFS(Q$43:Q$504,$B$43:$B$504,$B35,$AD$43:$AD$504,"Yes")</f>
        <v>#DIV/0!</v>
      </c>
      <c r="G35" s="29" t="e">
        <f>AVERAGEIFS(L$43:L$500,$B$43:$B$500,$B35,$AB$43:$AB$500,"Yes")</f>
        <v>#DIV/0!</v>
      </c>
      <c r="H35" s="29" t="e">
        <f t="shared" ref="H35:H38" si="6">AVERAGEIFS(Q$43:Q$504,$B$43:$B$504,$B35,$AB$43:$AB$504,"Yes")</f>
        <v>#DIV/0!</v>
      </c>
      <c r="I35" s="29">
        <f>AVERAGEIFS(M$43:M$500,$B$43:$B$500,$B35,$Z$43:$Z$500,"Yes")</f>
        <v>14.742857142857144</v>
      </c>
      <c r="J35" s="29">
        <f t="shared" ref="J35:J38" si="7">AVERAGEIFS(Q$43:Q$504,$B$43:$B$504,$B35,$Z$43:$Z$504,"Yes")</f>
        <v>15.261904761904756</v>
      </c>
      <c r="K35" s="29">
        <f>AVERAGEIFS(N$43:N$500,$B$43:$B$500,$B35,$X$43:$X$500,"Yes")</f>
        <v>14.862580645161291</v>
      </c>
      <c r="L35" s="29">
        <f t="shared" ref="L35:L38" si="8">AVERAGEIFS(Q$43:Q$504,$B$43:$B$504,$B35,$X$43:$X$504,"Yes")</f>
        <v>15.18064516129032</v>
      </c>
      <c r="M35" s="29">
        <f t="shared" ref="M35:M38" si="9">AVERAGEIFS(O$43:O$504,$B$43:$B$504,$B35,$V$43:$V$504,"Yes")</f>
        <v>14.862580645161291</v>
      </c>
      <c r="N35" s="29">
        <f t="shared" ref="N35:N38" si="10">AVERAGEIFS(Q$43:Q$504,$B$43:$B$504,$B35,$V$43:$V$504,"Yes")</f>
        <v>15.18064516129032</v>
      </c>
      <c r="O35" s="29">
        <f t="shared" ref="O35:O38" si="11">AVERAGEIFS(P$43:P$504,$B$43:$B$504,$B35,$T$43:$T$504,"Yes")</f>
        <v>15.111842105263158</v>
      </c>
      <c r="P35" s="29">
        <f t="shared" ref="P35:P38" si="12">AVERAGEIFS(Q$43:Q$504,$B$43:$B$504,$B35,$T$43:$T$504,"Yes")</f>
        <v>15.606578947368417</v>
      </c>
      <c r="Q35" s="29">
        <f>AVERAGEIFS(Q$43:Q$504,$B$43:$B$504,$B35)</f>
        <v>15.520512820512817</v>
      </c>
      <c r="R35" s="334" t="e">
        <f t="shared" ref="R35:R39" si="13">F35/E35-1</f>
        <v>#DIV/0!</v>
      </c>
      <c r="S35" s="334" t="e">
        <f t="shared" si="0"/>
        <v>#DIV/0!</v>
      </c>
      <c r="T35" s="334">
        <f t="shared" si="1"/>
        <v>3.5206718346252774E-2</v>
      </c>
      <c r="U35" s="335">
        <f t="shared" si="2"/>
        <v>2.1400355949125149E-2</v>
      </c>
      <c r="V35" s="336">
        <f t="shared" si="3"/>
        <v>2.1400355949125149E-2</v>
      </c>
      <c r="W35" s="336">
        <f t="shared" si="4"/>
        <v>3.273835437527195E-2</v>
      </c>
    </row>
    <row r="36" spans="1:32">
      <c r="B36" s="102" t="s">
        <v>86</v>
      </c>
      <c r="C36" s="91"/>
      <c r="E36" s="29" t="e">
        <f>AVERAGEIFS(E$43:E$500,$B$43:$B$500,$B36,$AD$43:$AD$500,"Yes")</f>
        <v>#DIV/0!</v>
      </c>
      <c r="F36" s="29" t="e">
        <f t="shared" si="5"/>
        <v>#DIV/0!</v>
      </c>
      <c r="G36" s="29" t="e">
        <f>AVERAGEIFS(L$43:L$500,$B$43:$B$500,$B36,$AB$43:$AB$500,"Yes")</f>
        <v>#DIV/0!</v>
      </c>
      <c r="H36" s="29" t="e">
        <f t="shared" si="6"/>
        <v>#DIV/0!</v>
      </c>
      <c r="I36" s="29">
        <f>AVERAGEIFS(M$43:M$500,$B$43:$B$500,$B36,$Z$43:$Z$500,"Yes")</f>
        <v>4.5857142857142863</v>
      </c>
      <c r="J36" s="29">
        <f t="shared" si="7"/>
        <v>4.9428571428571431</v>
      </c>
      <c r="K36" s="29">
        <f>AVERAGEIFS(N$43:N$500,$B$43:$B$500,$B36,$X$43:$X$500,"Yes")</f>
        <v>4.8785714285714281</v>
      </c>
      <c r="L36" s="29">
        <f t="shared" si="8"/>
        <v>4.9428571428571431</v>
      </c>
      <c r="M36" s="29">
        <f t="shared" si="9"/>
        <v>4.8785714285714281</v>
      </c>
      <c r="N36" s="29">
        <f t="shared" si="10"/>
        <v>4.9428571428571431</v>
      </c>
      <c r="O36" s="29">
        <f t="shared" si="11"/>
        <v>4.8785714285714281</v>
      </c>
      <c r="P36" s="29">
        <f t="shared" si="12"/>
        <v>4.9428571428571431</v>
      </c>
      <c r="Q36" s="29">
        <f>AVERAGEIFS(Q$43:Q$504,$B$43:$B$504,$B36)</f>
        <v>4.9428571428571431</v>
      </c>
      <c r="R36" s="334" t="e">
        <f t="shared" si="13"/>
        <v>#DIV/0!</v>
      </c>
      <c r="S36" s="334" t="e">
        <f t="shared" si="0"/>
        <v>#DIV/0!</v>
      </c>
      <c r="T36" s="334">
        <f t="shared" si="1"/>
        <v>7.7881619937694602E-2</v>
      </c>
      <c r="U36" s="335">
        <f t="shared" si="2"/>
        <v>1.3177159590044063E-2</v>
      </c>
      <c r="V36" s="336">
        <f t="shared" si="3"/>
        <v>1.3177159590044063E-2</v>
      </c>
      <c r="W36" s="336">
        <f t="shared" si="4"/>
        <v>1.3177159590044063E-2</v>
      </c>
    </row>
    <row r="37" spans="1:32">
      <c r="B37" s="102" t="s">
        <v>29</v>
      </c>
      <c r="C37" s="91"/>
      <c r="E37" s="29" t="e">
        <f>AVERAGEIFS(E$43:E$500,$B$43:$B$500,$B37,$AD$43:$AD$500,"Yes")</f>
        <v>#DIV/0!</v>
      </c>
      <c r="F37" s="29" t="e">
        <f t="shared" si="5"/>
        <v>#DIV/0!</v>
      </c>
      <c r="G37" s="29" t="e">
        <f>AVERAGEIFS(L$43:L$500,$B$43:$B$500,$B37,$AB$43:$AB$500,"Yes")</f>
        <v>#DIV/0!</v>
      </c>
      <c r="H37" s="29" t="e">
        <f t="shared" si="6"/>
        <v>#DIV/0!</v>
      </c>
      <c r="I37" s="29">
        <f>AVERAGEIFS(M$43:M$500,$B$43:$B$500,$B37,$Z$43:$Z$500,"Yes")</f>
        <v>4.1500000000000004</v>
      </c>
      <c r="J37" s="29">
        <f t="shared" si="7"/>
        <v>4.7000000000000011</v>
      </c>
      <c r="K37" s="29">
        <f>AVERAGEIFS(N$43:N$500,$B$43:$B$500,$B37,$X$43:$X$500,"Yes")</f>
        <v>4.1500000000000004</v>
      </c>
      <c r="L37" s="29">
        <f t="shared" si="8"/>
        <v>4.7000000000000011</v>
      </c>
      <c r="M37" s="29">
        <f t="shared" si="9"/>
        <v>4.1500000000000004</v>
      </c>
      <c r="N37" s="29">
        <f t="shared" si="10"/>
        <v>4.7000000000000011</v>
      </c>
      <c r="O37" s="29">
        <f t="shared" si="11"/>
        <v>4.9714285714285706</v>
      </c>
      <c r="P37" s="29">
        <f t="shared" si="12"/>
        <v>5.128571428571429</v>
      </c>
      <c r="Q37" s="29">
        <f>AVERAGEIFS(Q$43:Q$504,$B$43:$B$504,$B37)</f>
        <v>5.128571428571429</v>
      </c>
      <c r="R37" s="334" t="e">
        <f t="shared" si="13"/>
        <v>#DIV/0!</v>
      </c>
      <c r="S37" s="334" t="e">
        <f t="shared" si="0"/>
        <v>#DIV/0!</v>
      </c>
      <c r="T37" s="334">
        <f t="shared" si="1"/>
        <v>0.1325301204819278</v>
      </c>
      <c r="U37" s="335">
        <f t="shared" si="2"/>
        <v>0.1325301204819278</v>
      </c>
      <c r="V37" s="336">
        <f t="shared" si="3"/>
        <v>0.1325301204819278</v>
      </c>
      <c r="W37" s="336">
        <f t="shared" si="4"/>
        <v>3.1609195402299006E-2</v>
      </c>
    </row>
    <row r="38" spans="1:32">
      <c r="B38" s="102" t="s">
        <v>28</v>
      </c>
      <c r="C38" s="91"/>
      <c r="E38" s="29" t="e">
        <f>AVERAGEIFS(E$43:E$500,$B$43:$B$500,$B38,$AD$43:$AD$500,"Yes")</f>
        <v>#DIV/0!</v>
      </c>
      <c r="F38" s="29" t="e">
        <f t="shared" si="5"/>
        <v>#DIV/0!</v>
      </c>
      <c r="G38" s="29" t="e">
        <f>AVERAGEIFS(L$43:L$500,$B$43:$B$500,$B38,$AB$43:$AB$500,"Yes")</f>
        <v>#DIV/0!</v>
      </c>
      <c r="H38" s="29" t="e">
        <f t="shared" si="6"/>
        <v>#DIV/0!</v>
      </c>
      <c r="I38" s="29">
        <f>AVERAGEIFS(M$43:M$500,$B$43:$B$500,$B38,$Z$43:$Z$500,"Yes")</f>
        <v>14.012499999999998</v>
      </c>
      <c r="J38" s="29">
        <f t="shared" si="7"/>
        <v>14.665625</v>
      </c>
      <c r="K38" s="29">
        <f>AVERAGEIFS(N$43:N$500,$B$43:$B$500,$B38,$X$43:$X$500,"Yes")</f>
        <v>14.104687499999999</v>
      </c>
      <c r="L38" s="29">
        <f t="shared" si="8"/>
        <v>14.665625</v>
      </c>
      <c r="M38" s="29">
        <f t="shared" si="9"/>
        <v>14.104687499999999</v>
      </c>
      <c r="N38" s="29">
        <f t="shared" si="10"/>
        <v>14.665625</v>
      </c>
      <c r="O38" s="29">
        <f t="shared" si="11"/>
        <v>13.845588235294118</v>
      </c>
      <c r="P38" s="29">
        <f t="shared" si="12"/>
        <v>14.405882352941177</v>
      </c>
      <c r="Q38" s="29">
        <f>AVERAGEIFS(Q$43:Q$504,$B$43:$B$504,$B38)</f>
        <v>13.302631578947368</v>
      </c>
      <c r="R38" s="334" t="e">
        <f t="shared" si="13"/>
        <v>#DIV/0!</v>
      </c>
      <c r="S38" s="334" t="e">
        <f t="shared" si="0"/>
        <v>#DIV/0!</v>
      </c>
      <c r="T38" s="334">
        <f t="shared" si="1"/>
        <v>4.6610169491525744E-2</v>
      </c>
      <c r="U38" s="335">
        <f t="shared" si="2"/>
        <v>3.9769580148443673E-2</v>
      </c>
      <c r="V38" s="336">
        <f t="shared" si="3"/>
        <v>3.9769580148443673E-2</v>
      </c>
      <c r="W38" s="336">
        <f t="shared" si="4"/>
        <v>4.0467339352097786E-2</v>
      </c>
    </row>
    <row r="39" spans="1:32">
      <c r="B39" s="103" t="s">
        <v>26</v>
      </c>
      <c r="C39" s="93"/>
      <c r="D39" s="42"/>
      <c r="E39" s="29" t="e">
        <f>AVERAGEIFS(E$43:E$500,$C$43:$C$500,$B39,$AD$43:$AD$500,"Yes")</f>
        <v>#DIV/0!</v>
      </c>
      <c r="F39" s="29" t="e">
        <f>AVERAGEIFS(Q$43:Q$504,$C$43:$C$504,$B39,$AD$43:$AD$504,"Yes")</f>
        <v>#DIV/0!</v>
      </c>
      <c r="G39" s="29" t="e">
        <f>AVERAGEIFS(L$43:L$500,$C$43:$C$500,$B39,$AB$43:$AB$500,"Yes")</f>
        <v>#DIV/0!</v>
      </c>
      <c r="H39" s="29" t="e">
        <f>AVERAGEIFS(Q$43:Q$504,$C$43:$C$504,$B39,$AB$43:$AB$504,"Yes")</f>
        <v>#DIV/0!</v>
      </c>
      <c r="I39" s="29">
        <f>AVERAGEIFS(M$43:M$500,$C$43:$C$500,$B39,$Z$43:$Z$500,"Yes")</f>
        <v>7.9142857142857119</v>
      </c>
      <c r="J39" s="29">
        <f>AVERAGEIFS(Q$43:Q$504,$C$43:$C$504,$B39,$Z$43:$Z$504,"Yes")</f>
        <v>8.1928571428571431</v>
      </c>
      <c r="K39" s="29">
        <f>AVERAGEIFS(N$43:N$500,$C$43:$C$500,$B39,$X$43:$X$500,"Yes")</f>
        <v>7.87</v>
      </c>
      <c r="L39" s="29">
        <f>AVERAGEIFS(Q$43:Q$504,$C$43:$C$504,$B39,$X$43:$X$504,"Yes")</f>
        <v>7.98</v>
      </c>
      <c r="M39" s="29">
        <f>AVERAGEIFS(O$43:O$500,$C$43:$C$500,$B39,$V$43:$V$500,"Yes")</f>
        <v>7.87</v>
      </c>
      <c r="N39" s="29">
        <f>AVERAGEIFS(Q$43:Q$504,$C$43:$C$504,$B39,$V$43:$V$504,"Yes")</f>
        <v>7.98</v>
      </c>
      <c r="O39" s="29">
        <f>AVERAGEIFS(P$43:P$504,$C$43:$C$504,$B39,$T$43:$T$504,"Yes")</f>
        <v>7.1974999999999998</v>
      </c>
      <c r="P39" s="29">
        <f>AVERAGEIFS(Q$43:Q$504,$C$43:$C$504,$B39,$T$43:$T$504,"Yes")</f>
        <v>7.3350000000000009</v>
      </c>
      <c r="Q39" s="29">
        <f>AVERAGEIFS(Q$43:Q$504,$C$43:$C$504,$B39)</f>
        <v>7.3350000000000009</v>
      </c>
      <c r="R39" s="334" t="e">
        <f t="shared" si="13"/>
        <v>#DIV/0!</v>
      </c>
      <c r="S39" s="334" t="e">
        <f t="shared" si="0"/>
        <v>#DIV/0!</v>
      </c>
      <c r="T39" s="334">
        <f t="shared" si="1"/>
        <v>3.5198555956678979E-2</v>
      </c>
      <c r="U39" s="335">
        <f t="shared" si="2"/>
        <v>1.3977128335451061E-2</v>
      </c>
      <c r="V39" s="336">
        <f t="shared" si="3"/>
        <v>1.3977128335451061E-2</v>
      </c>
      <c r="W39" s="336">
        <f t="shared" si="4"/>
        <v>1.910385550538396E-2</v>
      </c>
    </row>
    <row r="40" spans="1:32">
      <c r="B40" s="2"/>
      <c r="C40" s="2"/>
      <c r="I40" s="38"/>
      <c r="J40" s="38"/>
      <c r="K40" s="30"/>
    </row>
    <row r="41" spans="1:32" ht="29">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208">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s="30" customFormat="1" hidden="1">
      <c r="A43" s="280" t="s">
        <v>21</v>
      </c>
      <c r="B43" s="281" t="s">
        <v>37</v>
      </c>
      <c r="C43" s="282" t="str" cm="1">
        <f t="array" ref="C43">_xlfn.IFNA(_xlfn.IFS(B43="Starter","Starters &amp; Sides",B43="Sides","Starters &amp; Sides"),B43)</f>
        <v>Starters &amp; Sides</v>
      </c>
      <c r="D43" s="82" t="s">
        <v>92</v>
      </c>
      <c r="E43" s="3"/>
      <c r="F43" s="3"/>
      <c r="G43" s="3"/>
      <c r="H43" s="3"/>
      <c r="I43" s="3"/>
      <c r="J43" s="3"/>
      <c r="K43" s="3"/>
      <c r="L43" s="3"/>
      <c r="M43" s="3"/>
      <c r="N43" s="207">
        <v>5</v>
      </c>
      <c r="O43" s="283">
        <v>5</v>
      </c>
      <c r="P43" s="15">
        <v>5</v>
      </c>
      <c r="Q43" s="337"/>
      <c r="R43" s="15" t="str">
        <f>IF(COUNTA(Q43)=1,"Yes","No")</f>
        <v>No</v>
      </c>
      <c r="S43" s="15" t="str">
        <f>IF(AND(T43="No",R43="Yes"),"Yes","No")</f>
        <v>No</v>
      </c>
      <c r="T43" s="221" t="str">
        <f>IF(COUNTA(P43:Q43)=2,"Yes","No")</f>
        <v>No</v>
      </c>
      <c r="U43" s="223" t="str">
        <f>IF(T43="Yes",Q43/P43-1,"N/A")</f>
        <v>N/A</v>
      </c>
      <c r="V43" s="221"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s="30" customFormat="1">
      <c r="A44" s="209" t="s">
        <v>21</v>
      </c>
      <c r="B44" s="209" t="s">
        <v>37</v>
      </c>
      <c r="C44" s="209" t="str" cm="1">
        <f t="array" ref="C44">_xlfn.IFNA(_xlfn.IFS(B44="Starter","Starters &amp; Sides",B44="Sides","Starters &amp; Sides"),B44)</f>
        <v>Starters &amp; Sides</v>
      </c>
      <c r="D44" s="211" t="s">
        <v>4157</v>
      </c>
      <c r="E44" s="3"/>
      <c r="F44" s="3"/>
      <c r="G44" s="3"/>
      <c r="H44" s="3"/>
      <c r="I44" s="3"/>
      <c r="J44" s="3"/>
      <c r="K44" s="3"/>
      <c r="L44" s="3"/>
      <c r="M44" s="3"/>
      <c r="N44" s="207">
        <v>5</v>
      </c>
      <c r="O44" s="283">
        <v>5</v>
      </c>
      <c r="P44" s="15">
        <v>5</v>
      </c>
      <c r="Q44" s="337">
        <v>5</v>
      </c>
      <c r="R44" s="15" t="str">
        <f t="shared" ref="R44:R107" si="14">IF(COUNTA(Q44)=1,"Yes","No")</f>
        <v>Yes</v>
      </c>
      <c r="S44" s="15" t="str">
        <f t="shared" ref="S44:S107" si="15">IF(AND(T44="No",R44="Yes"),"Yes","No")</f>
        <v>No</v>
      </c>
      <c r="T44" s="221" t="str">
        <f t="shared" ref="T44:T107" si="16">IF(COUNTA(P44:Q44)=2,"Yes","No")</f>
        <v>Yes</v>
      </c>
      <c r="U44" s="223">
        <f t="shared" ref="U44:U107" si="17">IF(T44="Yes",Q44/P44-1,"N/A")</f>
        <v>0</v>
      </c>
      <c r="V44" s="221" t="str">
        <f t="shared" ref="V44:V107" si="18">IF(COUNTA(O44:Q44)=3,"Yes","No")</f>
        <v>Yes</v>
      </c>
      <c r="W44" s="223">
        <f t="shared" ref="W44:W107" si="19">IF(V44="Yes",Q44/O44-1,"N/A")</f>
        <v>0</v>
      </c>
      <c r="X44" s="221" t="str">
        <f t="shared" ref="X44:X107" si="20">IF(COUNTA(N44:Q44)=4,"Yes","No")</f>
        <v>Yes</v>
      </c>
      <c r="Y44" s="223">
        <f t="shared" ref="Y44:Y107" si="21">IF(X44="Yes",Q44/N44-1,"N/A")</f>
        <v>0</v>
      </c>
      <c r="Z44" s="222" t="str">
        <f t="shared" ref="Z44:Z107" si="22">IF(COUNTA(M44:Q44)=5,"Yes","No")</f>
        <v>No</v>
      </c>
      <c r="AA44" s="68" t="str">
        <f t="shared" ref="AA44:AA107" si="23">IF(Z44="Yes",Q44/M44-1,"N/A")</f>
        <v>N/A</v>
      </c>
      <c r="AB44" s="65" t="str">
        <f t="shared" ref="AB44:AB107" si="24">IF(COUNTA(L44:Q44)=6,"Yes","No")</f>
        <v>No</v>
      </c>
      <c r="AC44" s="68" t="str">
        <f t="shared" ref="AC44:AC107" si="25">IF(AB44="Yes",Q44/L44-1,"N/A")</f>
        <v>N/A</v>
      </c>
      <c r="AD44" s="65" t="str">
        <f t="shared" ref="AD44:AD107" si="26">IF(COUNTA(E44:Q44)=13,"Yes","No")</f>
        <v>No</v>
      </c>
      <c r="AE44" s="68" t="str">
        <f t="shared" ref="AE44:AE107" si="27">IF(AD44="Yes",Q44/E44-1,"N/A")</f>
        <v>N/A</v>
      </c>
      <c r="AF44" s="66"/>
    </row>
    <row r="45" spans="1:32" s="30" customFormat="1" hidden="1">
      <c r="A45" s="209" t="s">
        <v>21</v>
      </c>
      <c r="B45" s="209" t="s">
        <v>37</v>
      </c>
      <c r="C45" s="209" t="str" cm="1">
        <f t="array" ref="C45">_xlfn.IFNA(_xlfn.IFS(B45="Starter","Starters &amp; Sides",B45="Sides","Starters &amp; Sides"),B45)</f>
        <v>Starters &amp; Sides</v>
      </c>
      <c r="D45" s="211" t="s">
        <v>4158</v>
      </c>
      <c r="E45" s="3"/>
      <c r="F45" s="3"/>
      <c r="G45" s="3"/>
      <c r="H45" s="3"/>
      <c r="I45" s="3"/>
      <c r="J45" s="3"/>
      <c r="K45" s="3"/>
      <c r="L45" s="3"/>
      <c r="M45" s="3"/>
      <c r="N45" s="207">
        <v>5</v>
      </c>
      <c r="O45" s="283">
        <v>5</v>
      </c>
      <c r="P45" s="15">
        <v>5</v>
      </c>
      <c r="Q45" s="337"/>
      <c r="R45" s="15" t="str">
        <f t="shared" si="14"/>
        <v>No</v>
      </c>
      <c r="S45" s="15" t="str">
        <f t="shared" si="15"/>
        <v>No</v>
      </c>
      <c r="T45" s="221" t="str">
        <f t="shared" si="16"/>
        <v>No</v>
      </c>
      <c r="U45" s="223" t="str">
        <f t="shared" si="17"/>
        <v>N/A</v>
      </c>
      <c r="V45" s="221" t="str">
        <f t="shared" si="18"/>
        <v>No</v>
      </c>
      <c r="W45" s="223" t="str">
        <f t="shared" si="19"/>
        <v>N/A</v>
      </c>
      <c r="X45" s="221" t="str">
        <f t="shared" si="20"/>
        <v>No</v>
      </c>
      <c r="Y45" s="223" t="str">
        <f t="shared" si="21"/>
        <v>N/A</v>
      </c>
      <c r="Z45" s="222" t="str">
        <f t="shared" si="22"/>
        <v>No</v>
      </c>
      <c r="AA45" s="68" t="str">
        <f t="shared" si="23"/>
        <v>N/A</v>
      </c>
      <c r="AB45" s="65" t="str">
        <f t="shared" si="24"/>
        <v>No</v>
      </c>
      <c r="AC45" s="68" t="str">
        <f t="shared" si="25"/>
        <v>N/A</v>
      </c>
      <c r="AD45" s="65" t="str">
        <f t="shared" si="26"/>
        <v>No</v>
      </c>
      <c r="AE45" s="68" t="str">
        <f t="shared" si="27"/>
        <v>N/A</v>
      </c>
      <c r="AF45" s="66"/>
    </row>
    <row r="46" spans="1:32" s="30" customFormat="1" hidden="1">
      <c r="A46" s="209" t="s">
        <v>21</v>
      </c>
      <c r="B46" s="209" t="s">
        <v>37</v>
      </c>
      <c r="C46" s="209" t="str" cm="1">
        <f t="array" ref="C46">_xlfn.IFNA(_xlfn.IFS(B46="Starter","Starters &amp; Sides",B46="Sides","Starters &amp; Sides"),B46)</f>
        <v>Starters &amp; Sides</v>
      </c>
      <c r="D46" s="211" t="s">
        <v>4159</v>
      </c>
      <c r="E46" s="63"/>
      <c r="F46" s="3"/>
      <c r="G46" s="3"/>
      <c r="H46" s="3"/>
      <c r="I46" s="3"/>
      <c r="J46" s="3"/>
      <c r="K46" s="3"/>
      <c r="L46" s="3"/>
      <c r="M46" s="3"/>
      <c r="N46" s="207">
        <v>4</v>
      </c>
      <c r="O46" s="283">
        <v>4</v>
      </c>
      <c r="P46" s="15">
        <v>4</v>
      </c>
      <c r="Q46" s="337"/>
      <c r="R46" s="15" t="str">
        <f t="shared" si="14"/>
        <v>No</v>
      </c>
      <c r="S46" s="15" t="str">
        <f t="shared" si="15"/>
        <v>No</v>
      </c>
      <c r="T46" s="221" t="str">
        <f t="shared" si="16"/>
        <v>No</v>
      </c>
      <c r="U46" s="223" t="str">
        <f t="shared" si="17"/>
        <v>N/A</v>
      </c>
      <c r="V46" s="221" t="str">
        <f t="shared" si="18"/>
        <v>No</v>
      </c>
      <c r="W46" s="223" t="str">
        <f t="shared" si="19"/>
        <v>N/A</v>
      </c>
      <c r="X46" s="221" t="str">
        <f t="shared" si="20"/>
        <v>No</v>
      </c>
      <c r="Y46" s="223" t="str">
        <f t="shared" si="21"/>
        <v>N/A</v>
      </c>
      <c r="Z46" s="222" t="str">
        <f t="shared" si="22"/>
        <v>No</v>
      </c>
      <c r="AA46" s="68" t="str">
        <f t="shared" si="23"/>
        <v>N/A</v>
      </c>
      <c r="AB46" s="65" t="str">
        <f t="shared" si="24"/>
        <v>No</v>
      </c>
      <c r="AC46" s="68" t="str">
        <f t="shared" si="25"/>
        <v>N/A</v>
      </c>
      <c r="AD46" s="65" t="str">
        <f t="shared" si="26"/>
        <v>No</v>
      </c>
      <c r="AE46" s="68" t="str">
        <f t="shared" si="27"/>
        <v>N/A</v>
      </c>
      <c r="AF46" s="66"/>
    </row>
    <row r="47" spans="1:32" s="30" customFormat="1" hidden="1">
      <c r="A47" s="209" t="s">
        <v>21</v>
      </c>
      <c r="B47" s="209" t="s">
        <v>37</v>
      </c>
      <c r="C47" s="209" t="str" cm="1">
        <f t="array" ref="C47">_xlfn.IFNA(_xlfn.IFS(B47="Starter","Starters &amp; Sides",B47="Sides","Starters &amp; Sides"),B47)</f>
        <v>Starters &amp; Sides</v>
      </c>
      <c r="D47" s="211" t="s">
        <v>4160</v>
      </c>
      <c r="E47" s="63"/>
      <c r="F47" s="3"/>
      <c r="G47" s="3"/>
      <c r="H47" s="3"/>
      <c r="I47" s="3"/>
      <c r="J47" s="3"/>
      <c r="K47" s="3"/>
      <c r="L47" s="3"/>
      <c r="M47" s="3"/>
      <c r="N47" s="207">
        <v>4</v>
      </c>
      <c r="O47" s="283">
        <v>4</v>
      </c>
      <c r="P47" s="15">
        <v>4</v>
      </c>
      <c r="Q47" s="337"/>
      <c r="R47" s="15" t="str">
        <f t="shared" si="14"/>
        <v>No</v>
      </c>
      <c r="S47" s="15" t="str">
        <f t="shared" si="15"/>
        <v>No</v>
      </c>
      <c r="T47" s="221" t="str">
        <f t="shared" si="16"/>
        <v>No</v>
      </c>
      <c r="U47" s="223" t="str">
        <f t="shared" si="17"/>
        <v>N/A</v>
      </c>
      <c r="V47" s="221" t="str">
        <f t="shared" si="18"/>
        <v>No</v>
      </c>
      <c r="W47" s="223" t="str">
        <f t="shared" si="19"/>
        <v>N/A</v>
      </c>
      <c r="X47" s="221" t="str">
        <f t="shared" si="20"/>
        <v>No</v>
      </c>
      <c r="Y47" s="223" t="str">
        <f t="shared" si="21"/>
        <v>N/A</v>
      </c>
      <c r="Z47" s="222" t="str">
        <f t="shared" si="22"/>
        <v>No</v>
      </c>
      <c r="AA47" s="68" t="str">
        <f t="shared" si="23"/>
        <v>N/A</v>
      </c>
      <c r="AB47" s="65" t="str">
        <f t="shared" si="24"/>
        <v>No</v>
      </c>
      <c r="AC47" s="68" t="str">
        <f t="shared" si="25"/>
        <v>N/A</v>
      </c>
      <c r="AD47" s="65" t="str">
        <f t="shared" si="26"/>
        <v>No</v>
      </c>
      <c r="AE47" s="68" t="str">
        <f t="shared" si="27"/>
        <v>N/A</v>
      </c>
      <c r="AF47" s="66"/>
    </row>
    <row r="48" spans="1:32" ht="15" hidden="1" customHeight="1">
      <c r="A48" s="209" t="s">
        <v>21</v>
      </c>
      <c r="B48" s="209" t="s">
        <v>37</v>
      </c>
      <c r="C48" s="209" t="str" cm="1">
        <f t="array" ref="C48">_xlfn.IFNA(_xlfn.IFS(B48="Starter","Starters &amp; Sides",B48="Sides","Starters &amp; Sides"),B48)</f>
        <v>Starters &amp; Sides</v>
      </c>
      <c r="D48" s="210" t="s">
        <v>4161</v>
      </c>
      <c r="E48" s="78"/>
      <c r="F48" s="13"/>
      <c r="G48" s="13"/>
      <c r="H48" s="13"/>
      <c r="I48" s="13"/>
      <c r="J48" s="13"/>
      <c r="K48" s="13"/>
      <c r="L48" s="13"/>
      <c r="M48" s="13">
        <v>5</v>
      </c>
      <c r="N48" s="13"/>
      <c r="O48" s="13"/>
      <c r="P48" s="15">
        <v>5</v>
      </c>
      <c r="Q48" s="337"/>
      <c r="R48" s="15" t="str">
        <f t="shared" si="14"/>
        <v>No</v>
      </c>
      <c r="S48" s="15" t="str">
        <f t="shared" si="15"/>
        <v>No</v>
      </c>
      <c r="T48" s="221" t="str">
        <f t="shared" si="16"/>
        <v>No</v>
      </c>
      <c r="U48" s="223" t="str">
        <f t="shared" si="17"/>
        <v>N/A</v>
      </c>
      <c r="V48" s="221" t="str">
        <f t="shared" si="18"/>
        <v>No</v>
      </c>
      <c r="W48" s="223" t="str">
        <f t="shared" si="19"/>
        <v>N/A</v>
      </c>
      <c r="X48" s="221" t="str">
        <f t="shared" si="20"/>
        <v>No</v>
      </c>
      <c r="Y48" s="223" t="str">
        <f t="shared" si="21"/>
        <v>N/A</v>
      </c>
      <c r="Z48" s="222" t="str">
        <f t="shared" si="22"/>
        <v>No</v>
      </c>
      <c r="AA48" s="68" t="str">
        <f t="shared" si="23"/>
        <v>N/A</v>
      </c>
      <c r="AB48" s="65" t="str">
        <f t="shared" si="24"/>
        <v>No</v>
      </c>
      <c r="AC48" s="68" t="str">
        <f t="shared" si="25"/>
        <v>N/A</v>
      </c>
      <c r="AD48" s="65" t="str">
        <f t="shared" si="26"/>
        <v>No</v>
      </c>
      <c r="AE48" s="68" t="str">
        <f t="shared" si="27"/>
        <v>N/A</v>
      </c>
      <c r="AF48" s="66"/>
    </row>
    <row r="49" spans="1:32" hidden="1">
      <c r="A49" s="66" t="s">
        <v>21</v>
      </c>
      <c r="B49" s="66" t="s">
        <v>37</v>
      </c>
      <c r="C49" s="66" t="str" cm="1">
        <f t="array" ref="C49">_xlfn.IFNA(_xlfn.IFS(B49="Starter","Starters &amp; Sides",B49="Sides","Starters &amp; Sides"),B49)</f>
        <v>Starters &amp; Sides</v>
      </c>
      <c r="D49" s="174" t="s">
        <v>4162</v>
      </c>
      <c r="E49" s="75"/>
      <c r="F49" s="13"/>
      <c r="G49" s="13"/>
      <c r="H49" s="13"/>
      <c r="I49" s="13"/>
      <c r="J49" s="13"/>
      <c r="K49" s="13"/>
      <c r="L49" s="13"/>
      <c r="M49" s="13">
        <v>5</v>
      </c>
      <c r="N49" s="13"/>
      <c r="O49" s="13"/>
      <c r="P49" s="15"/>
      <c r="Q49" s="337"/>
      <c r="R49" s="15" t="str">
        <f t="shared" si="14"/>
        <v>No</v>
      </c>
      <c r="S49" s="15" t="str">
        <f t="shared" si="15"/>
        <v>No</v>
      </c>
      <c r="T49" s="221" t="str">
        <f t="shared" si="16"/>
        <v>No</v>
      </c>
      <c r="U49" s="223" t="str">
        <f t="shared" si="17"/>
        <v>N/A</v>
      </c>
      <c r="V49" s="221" t="str">
        <f t="shared" si="18"/>
        <v>No</v>
      </c>
      <c r="W49" s="223" t="str">
        <f t="shared" si="19"/>
        <v>N/A</v>
      </c>
      <c r="X49" s="221" t="str">
        <f t="shared" si="20"/>
        <v>No</v>
      </c>
      <c r="Y49" s="223" t="str">
        <f t="shared" si="21"/>
        <v>N/A</v>
      </c>
      <c r="Z49" s="222" t="str">
        <f t="shared" si="22"/>
        <v>No</v>
      </c>
      <c r="AA49" s="68" t="str">
        <f t="shared" si="23"/>
        <v>N/A</v>
      </c>
      <c r="AB49" s="65" t="str">
        <f t="shared" si="24"/>
        <v>No</v>
      </c>
      <c r="AC49" s="68" t="str">
        <f t="shared" si="25"/>
        <v>N/A</v>
      </c>
      <c r="AD49" s="65" t="str">
        <f t="shared" si="26"/>
        <v>No</v>
      </c>
      <c r="AE49" s="68" t="str">
        <f t="shared" si="27"/>
        <v>N/A</v>
      </c>
      <c r="AF49" s="66"/>
    </row>
    <row r="50" spans="1:32" hidden="1">
      <c r="A50" s="66" t="s">
        <v>21</v>
      </c>
      <c r="B50" s="66" t="s">
        <v>37</v>
      </c>
      <c r="C50" s="66" t="str" cm="1">
        <f t="array" ref="C50">_xlfn.IFNA(_xlfn.IFS(B50="Starter","Starters &amp; Sides",B50="Sides","Starters &amp; Sides"),B50)</f>
        <v>Starters &amp; Sides</v>
      </c>
      <c r="D50" s="71" t="s">
        <v>4163</v>
      </c>
      <c r="E50" s="75"/>
      <c r="F50" s="12"/>
      <c r="G50" s="12"/>
      <c r="H50" s="12"/>
      <c r="I50" s="12"/>
      <c r="J50" s="13"/>
      <c r="K50" s="13"/>
      <c r="L50" s="13"/>
      <c r="M50" s="13">
        <v>5</v>
      </c>
      <c r="N50" s="13"/>
      <c r="O50" s="13"/>
      <c r="P50" s="15">
        <v>5</v>
      </c>
      <c r="Q50" s="337"/>
      <c r="R50" s="15" t="str">
        <f t="shared" si="14"/>
        <v>No</v>
      </c>
      <c r="S50" s="15" t="str">
        <f t="shared" si="15"/>
        <v>No</v>
      </c>
      <c r="T50" s="221" t="str">
        <f t="shared" si="16"/>
        <v>No</v>
      </c>
      <c r="U50" s="223" t="str">
        <f t="shared" si="17"/>
        <v>N/A</v>
      </c>
      <c r="V50" s="221" t="str">
        <f t="shared" si="18"/>
        <v>No</v>
      </c>
      <c r="W50" s="223" t="str">
        <f t="shared" si="19"/>
        <v>N/A</v>
      </c>
      <c r="X50" s="221" t="str">
        <f t="shared" si="20"/>
        <v>No</v>
      </c>
      <c r="Y50" s="223" t="str">
        <f t="shared" si="21"/>
        <v>N/A</v>
      </c>
      <c r="Z50" s="222" t="str">
        <f t="shared" si="22"/>
        <v>No</v>
      </c>
      <c r="AA50" s="68" t="str">
        <f t="shared" si="23"/>
        <v>N/A</v>
      </c>
      <c r="AB50" s="65" t="str">
        <f t="shared" si="24"/>
        <v>No</v>
      </c>
      <c r="AC50" s="68" t="str">
        <f t="shared" si="25"/>
        <v>N/A</v>
      </c>
      <c r="AD50" s="65" t="str">
        <f t="shared" si="26"/>
        <v>No</v>
      </c>
      <c r="AE50" s="68" t="str">
        <f t="shared" si="27"/>
        <v>N/A</v>
      </c>
      <c r="AF50" s="66"/>
    </row>
    <row r="51" spans="1:32">
      <c r="A51" s="66" t="s">
        <v>21</v>
      </c>
      <c r="B51" s="66" t="s">
        <v>37</v>
      </c>
      <c r="C51" s="66" t="str" cm="1">
        <f t="array" ref="C51">_xlfn.IFNA(_xlfn.IFS(B51="Starter","Starters &amp; Sides",B51="Sides","Starters &amp; Sides"),B51)</f>
        <v>Starters &amp; Sides</v>
      </c>
      <c r="D51" s="71" t="s">
        <v>4164</v>
      </c>
      <c r="E51" s="75"/>
      <c r="F51" s="12"/>
      <c r="G51" s="12"/>
      <c r="H51" s="12"/>
      <c r="I51" s="12"/>
      <c r="J51" s="13"/>
      <c r="K51" s="13"/>
      <c r="L51" s="13"/>
      <c r="M51" s="13">
        <v>4</v>
      </c>
      <c r="N51" s="13"/>
      <c r="O51" s="13"/>
      <c r="P51" s="15">
        <v>4</v>
      </c>
      <c r="Q51" s="337">
        <v>4</v>
      </c>
      <c r="R51" s="15" t="str">
        <f t="shared" si="14"/>
        <v>Yes</v>
      </c>
      <c r="S51" s="15" t="str">
        <f t="shared" si="15"/>
        <v>No</v>
      </c>
      <c r="T51" s="221" t="str">
        <f t="shared" si="16"/>
        <v>Yes</v>
      </c>
      <c r="U51" s="223">
        <f t="shared" si="17"/>
        <v>0</v>
      </c>
      <c r="V51" s="221" t="str">
        <f t="shared" si="18"/>
        <v>No</v>
      </c>
      <c r="W51" s="223" t="str">
        <f t="shared" si="19"/>
        <v>N/A</v>
      </c>
      <c r="X51" s="221" t="str">
        <f t="shared" si="20"/>
        <v>No</v>
      </c>
      <c r="Y51" s="223" t="str">
        <f t="shared" si="21"/>
        <v>N/A</v>
      </c>
      <c r="Z51" s="222" t="str">
        <f t="shared" si="22"/>
        <v>No</v>
      </c>
      <c r="AA51" s="68" t="str">
        <f t="shared" si="23"/>
        <v>N/A</v>
      </c>
      <c r="AB51" s="65" t="str">
        <f t="shared" si="24"/>
        <v>No</v>
      </c>
      <c r="AC51" s="68" t="str">
        <f t="shared" si="25"/>
        <v>N/A</v>
      </c>
      <c r="AD51" s="65" t="str">
        <f t="shared" si="26"/>
        <v>No</v>
      </c>
      <c r="AE51" s="68" t="str">
        <f t="shared" si="27"/>
        <v>N/A</v>
      </c>
      <c r="AF51" s="66"/>
    </row>
    <row r="52" spans="1:32">
      <c r="A52" s="66" t="s">
        <v>21</v>
      </c>
      <c r="B52" s="66" t="s">
        <v>37</v>
      </c>
      <c r="C52" s="66" t="str" cm="1">
        <f t="array" ref="C52">_xlfn.IFNA(_xlfn.IFS(B52="Starter","Starters &amp; Sides",B52="Sides","Starters &amp; Sides"),B52)</f>
        <v>Starters &amp; Sides</v>
      </c>
      <c r="D52" s="71" t="s">
        <v>4165</v>
      </c>
      <c r="E52" s="75"/>
      <c r="F52" s="12"/>
      <c r="G52" s="12"/>
      <c r="H52" s="12"/>
      <c r="I52" s="12"/>
      <c r="J52" s="13"/>
      <c r="K52" s="13"/>
      <c r="L52" s="13"/>
      <c r="M52" s="13">
        <v>4</v>
      </c>
      <c r="N52" s="13"/>
      <c r="O52" s="13"/>
      <c r="P52" s="15">
        <v>4</v>
      </c>
      <c r="Q52" s="337">
        <v>4</v>
      </c>
      <c r="R52" s="15" t="str">
        <f t="shared" si="14"/>
        <v>Yes</v>
      </c>
      <c r="S52" s="15" t="str">
        <f t="shared" si="15"/>
        <v>No</v>
      </c>
      <c r="T52" s="221" t="str">
        <f t="shared" si="16"/>
        <v>Yes</v>
      </c>
      <c r="U52" s="223">
        <f t="shared" si="17"/>
        <v>0</v>
      </c>
      <c r="V52" s="221" t="str">
        <f t="shared" si="18"/>
        <v>No</v>
      </c>
      <c r="W52" s="223" t="str">
        <f t="shared" si="19"/>
        <v>N/A</v>
      </c>
      <c r="X52" s="221" t="str">
        <f t="shared" si="20"/>
        <v>No</v>
      </c>
      <c r="Y52" s="223" t="str">
        <f t="shared" si="21"/>
        <v>N/A</v>
      </c>
      <c r="Z52" s="222" t="str">
        <f t="shared" si="22"/>
        <v>No</v>
      </c>
      <c r="AA52" s="68" t="str">
        <f t="shared" si="23"/>
        <v>N/A</v>
      </c>
      <c r="AB52" s="65" t="str">
        <f t="shared" si="24"/>
        <v>No</v>
      </c>
      <c r="AC52" s="68" t="str">
        <f t="shared" si="25"/>
        <v>N/A</v>
      </c>
      <c r="AD52" s="65" t="str">
        <f t="shared" si="26"/>
        <v>No</v>
      </c>
      <c r="AE52" s="68" t="str">
        <f t="shared" si="27"/>
        <v>N/A</v>
      </c>
      <c r="AF52" s="66"/>
    </row>
    <row r="53" spans="1:32">
      <c r="A53" s="66" t="s">
        <v>21</v>
      </c>
      <c r="B53" s="66" t="s">
        <v>37</v>
      </c>
      <c r="C53" s="66" t="str" cm="1">
        <f t="array" ref="C53">_xlfn.IFNA(_xlfn.IFS(B53="Starter","Starters &amp; Sides",B53="Sides","Starters &amp; Sides"),B53)</f>
        <v>Starters &amp; Sides</v>
      </c>
      <c r="D53" s="331" t="s">
        <v>4166</v>
      </c>
      <c r="E53" s="75"/>
      <c r="F53" s="12"/>
      <c r="G53" s="12"/>
      <c r="H53" s="12"/>
      <c r="I53" s="12"/>
      <c r="J53" s="13"/>
      <c r="K53" s="13"/>
      <c r="L53" s="13"/>
      <c r="M53" s="13">
        <v>19.8</v>
      </c>
      <c r="N53" s="13">
        <v>19.899999999999999</v>
      </c>
      <c r="O53" s="13">
        <v>19.899999999999999</v>
      </c>
      <c r="P53" s="15">
        <v>19.899999999999999</v>
      </c>
      <c r="Q53" s="337">
        <v>19.95</v>
      </c>
      <c r="R53" s="15" t="str">
        <f t="shared" si="14"/>
        <v>Yes</v>
      </c>
      <c r="S53" s="15" t="str">
        <f t="shared" si="15"/>
        <v>No</v>
      </c>
      <c r="T53" s="221" t="str">
        <f t="shared" si="16"/>
        <v>Yes</v>
      </c>
      <c r="U53" s="223">
        <f t="shared" si="17"/>
        <v>2.5125628140703071E-3</v>
      </c>
      <c r="V53" s="221" t="str">
        <f t="shared" si="18"/>
        <v>Yes</v>
      </c>
      <c r="W53" s="223">
        <f t="shared" si="19"/>
        <v>2.5125628140703071E-3</v>
      </c>
      <c r="X53" s="221" t="str">
        <f t="shared" si="20"/>
        <v>Yes</v>
      </c>
      <c r="Y53" s="223">
        <f t="shared" si="21"/>
        <v>2.5125628140703071E-3</v>
      </c>
      <c r="Z53" s="222" t="str">
        <f t="shared" si="22"/>
        <v>Yes</v>
      </c>
      <c r="AA53" s="68">
        <f t="shared" si="23"/>
        <v>7.575757575757569E-3</v>
      </c>
      <c r="AB53" s="65" t="str">
        <f t="shared" si="24"/>
        <v>No</v>
      </c>
      <c r="AC53" s="68" t="str">
        <f t="shared" si="25"/>
        <v>N/A</v>
      </c>
      <c r="AD53" s="65" t="str">
        <f t="shared" si="26"/>
        <v>No</v>
      </c>
      <c r="AE53" s="68" t="str">
        <f t="shared" si="27"/>
        <v>N/A</v>
      </c>
      <c r="AF53" s="66"/>
    </row>
    <row r="54" spans="1:32" hidden="1">
      <c r="A54" s="66" t="s">
        <v>21</v>
      </c>
      <c r="B54" s="66" t="s">
        <v>37</v>
      </c>
      <c r="C54" s="66" t="str" cm="1">
        <f t="array" ref="C54">_xlfn.IFNA(_xlfn.IFS(B54="Starter","Starters &amp; Sides",B54="Sides","Starters &amp; Sides"),B54)</f>
        <v>Starters &amp; Sides</v>
      </c>
      <c r="D54" s="71" t="s">
        <v>4167</v>
      </c>
      <c r="E54" s="75"/>
      <c r="F54" s="12"/>
      <c r="G54" s="12"/>
      <c r="H54" s="12"/>
      <c r="I54" s="12"/>
      <c r="J54" s="13"/>
      <c r="K54" s="13"/>
      <c r="L54" s="13"/>
      <c r="M54" s="13">
        <v>9</v>
      </c>
      <c r="N54" s="13">
        <v>9</v>
      </c>
      <c r="O54" s="13">
        <v>9</v>
      </c>
      <c r="P54" s="15">
        <v>9</v>
      </c>
      <c r="Q54" s="337"/>
      <c r="R54" s="15" t="str">
        <f t="shared" si="14"/>
        <v>No</v>
      </c>
      <c r="S54" s="15" t="str">
        <f t="shared" si="15"/>
        <v>No</v>
      </c>
      <c r="T54" s="221" t="str">
        <f t="shared" si="16"/>
        <v>No</v>
      </c>
      <c r="U54" s="223" t="str">
        <f t="shared" si="17"/>
        <v>N/A</v>
      </c>
      <c r="V54" s="221" t="str">
        <f t="shared" si="18"/>
        <v>No</v>
      </c>
      <c r="W54" s="223" t="str">
        <f t="shared" si="19"/>
        <v>N/A</v>
      </c>
      <c r="X54" s="221" t="str">
        <f t="shared" si="20"/>
        <v>No</v>
      </c>
      <c r="Y54" s="223" t="str">
        <f t="shared" si="21"/>
        <v>N/A</v>
      </c>
      <c r="Z54" s="222" t="str">
        <f t="shared" si="22"/>
        <v>No</v>
      </c>
      <c r="AA54" s="68" t="str">
        <f t="shared" si="23"/>
        <v>N/A</v>
      </c>
      <c r="AB54" s="65" t="str">
        <f t="shared" si="24"/>
        <v>No</v>
      </c>
      <c r="AC54" s="68" t="str">
        <f t="shared" si="25"/>
        <v>N/A</v>
      </c>
      <c r="AD54" s="65" t="str">
        <f t="shared" si="26"/>
        <v>No</v>
      </c>
      <c r="AE54" s="68" t="str">
        <f t="shared" si="27"/>
        <v>N/A</v>
      </c>
      <c r="AF54" s="66"/>
    </row>
    <row r="55" spans="1:32">
      <c r="A55" s="66" t="s">
        <v>21</v>
      </c>
      <c r="B55" s="66" t="s">
        <v>37</v>
      </c>
      <c r="C55" s="66" t="str" cm="1">
        <f t="array" ref="C55">_xlfn.IFNA(_xlfn.IFS(B55="Starter","Starters &amp; Sides",B55="Sides","Starters &amp; Sides"),B55)</f>
        <v>Starters &amp; Sides</v>
      </c>
      <c r="D55" s="331" t="s">
        <v>4168</v>
      </c>
      <c r="E55" s="75"/>
      <c r="F55" s="12"/>
      <c r="G55" s="12"/>
      <c r="H55" s="12"/>
      <c r="I55" s="12"/>
      <c r="J55" s="13"/>
      <c r="K55" s="13"/>
      <c r="L55" s="13"/>
      <c r="M55" s="13">
        <v>18.8</v>
      </c>
      <c r="N55" s="13">
        <v>18.899999999999999</v>
      </c>
      <c r="O55" s="13">
        <v>18.899999999999999</v>
      </c>
      <c r="P55" s="15">
        <v>18.899999999999999</v>
      </c>
      <c r="Q55" s="337">
        <v>18.95</v>
      </c>
      <c r="R55" s="15" t="str">
        <f t="shared" si="14"/>
        <v>Yes</v>
      </c>
      <c r="S55" s="15" t="str">
        <f t="shared" si="15"/>
        <v>No</v>
      </c>
      <c r="T55" s="221" t="str">
        <f t="shared" si="16"/>
        <v>Yes</v>
      </c>
      <c r="U55" s="223">
        <f t="shared" si="17"/>
        <v>2.6455026455027841E-3</v>
      </c>
      <c r="V55" s="221" t="str">
        <f t="shared" si="18"/>
        <v>Yes</v>
      </c>
      <c r="W55" s="223">
        <f t="shared" si="19"/>
        <v>2.6455026455027841E-3</v>
      </c>
      <c r="X55" s="221" t="str">
        <f t="shared" si="20"/>
        <v>Yes</v>
      </c>
      <c r="Y55" s="223">
        <f t="shared" si="21"/>
        <v>2.6455026455027841E-3</v>
      </c>
      <c r="Z55" s="222" t="str">
        <f t="shared" si="22"/>
        <v>Yes</v>
      </c>
      <c r="AA55" s="68">
        <f t="shared" si="23"/>
        <v>7.9787234042552058E-3</v>
      </c>
      <c r="AB55" s="65" t="str">
        <f t="shared" si="24"/>
        <v>No</v>
      </c>
      <c r="AC55" s="68" t="str">
        <f t="shared" si="25"/>
        <v>N/A</v>
      </c>
      <c r="AD55" s="65" t="str">
        <f t="shared" si="26"/>
        <v>No</v>
      </c>
      <c r="AE55" s="68" t="str">
        <f t="shared" si="27"/>
        <v>N/A</v>
      </c>
      <c r="AF55" s="66"/>
    </row>
    <row r="56" spans="1:32">
      <c r="A56" s="66" t="s">
        <v>21</v>
      </c>
      <c r="B56" s="66" t="s">
        <v>37</v>
      </c>
      <c r="C56" s="66" t="str" cm="1">
        <f t="array" ref="C56">_xlfn.IFNA(_xlfn.IFS(B56="Starter","Starters &amp; Sides",B56="Sides","Starters &amp; Sides"),B56)</f>
        <v>Starters &amp; Sides</v>
      </c>
      <c r="D56" s="71" t="s">
        <v>4169</v>
      </c>
      <c r="E56" s="75"/>
      <c r="F56" s="12"/>
      <c r="G56" s="12"/>
      <c r="H56" s="12"/>
      <c r="I56" s="12"/>
      <c r="J56" s="13"/>
      <c r="K56" s="13"/>
      <c r="L56" s="13"/>
      <c r="M56" s="13">
        <v>7</v>
      </c>
      <c r="N56" s="13">
        <v>7</v>
      </c>
      <c r="O56" s="13">
        <v>7</v>
      </c>
      <c r="P56" s="15">
        <v>7</v>
      </c>
      <c r="Q56" s="337">
        <v>7.1</v>
      </c>
      <c r="R56" s="15" t="str">
        <f t="shared" si="14"/>
        <v>Yes</v>
      </c>
      <c r="S56" s="15" t="str">
        <f t="shared" si="15"/>
        <v>No</v>
      </c>
      <c r="T56" s="221" t="str">
        <f t="shared" si="16"/>
        <v>Yes</v>
      </c>
      <c r="U56" s="223">
        <f t="shared" si="17"/>
        <v>1.4285714285714235E-2</v>
      </c>
      <c r="V56" s="221" t="str">
        <f t="shared" si="18"/>
        <v>Yes</v>
      </c>
      <c r="W56" s="223">
        <f t="shared" si="19"/>
        <v>1.4285714285714235E-2</v>
      </c>
      <c r="X56" s="221" t="str">
        <f t="shared" si="20"/>
        <v>Yes</v>
      </c>
      <c r="Y56" s="223">
        <f t="shared" si="21"/>
        <v>1.4285714285714235E-2</v>
      </c>
      <c r="Z56" s="222" t="str">
        <f t="shared" si="22"/>
        <v>Yes</v>
      </c>
      <c r="AA56" s="68">
        <f t="shared" si="23"/>
        <v>1.4285714285714235E-2</v>
      </c>
      <c r="AB56" s="65" t="str">
        <f t="shared" si="24"/>
        <v>No</v>
      </c>
      <c r="AC56" s="68" t="str">
        <f t="shared" si="25"/>
        <v>N/A</v>
      </c>
      <c r="AD56" s="65" t="str">
        <f t="shared" si="26"/>
        <v>No</v>
      </c>
      <c r="AE56" s="68" t="str">
        <f t="shared" si="27"/>
        <v>N/A</v>
      </c>
      <c r="AF56" s="66"/>
    </row>
    <row r="57" spans="1:32">
      <c r="A57" s="66" t="s">
        <v>21</v>
      </c>
      <c r="B57" s="66" t="s">
        <v>37</v>
      </c>
      <c r="C57" s="66" t="str" cm="1">
        <f t="array" ref="C57">_xlfn.IFNA(_xlfn.IFS(B57="Starter","Starters &amp; Sides",B57="Sides","Starters &amp; Sides"),B57)</f>
        <v>Starters &amp; Sides</v>
      </c>
      <c r="D57" s="71" t="s">
        <v>4170</v>
      </c>
      <c r="E57" s="75"/>
      <c r="F57" s="12"/>
      <c r="G57" s="12"/>
      <c r="H57" s="12"/>
      <c r="I57" s="12"/>
      <c r="J57" s="13"/>
      <c r="K57" s="13"/>
      <c r="L57" s="13"/>
      <c r="M57" s="13">
        <v>8.9</v>
      </c>
      <c r="N57" s="13">
        <v>8.9</v>
      </c>
      <c r="O57" s="13">
        <v>8.9</v>
      </c>
      <c r="P57" s="15">
        <v>8.9</v>
      </c>
      <c r="Q57" s="337">
        <v>9.1</v>
      </c>
      <c r="R57" s="15" t="str">
        <f t="shared" si="14"/>
        <v>Yes</v>
      </c>
      <c r="S57" s="15" t="str">
        <f t="shared" si="15"/>
        <v>No</v>
      </c>
      <c r="T57" s="221" t="str">
        <f t="shared" si="16"/>
        <v>Yes</v>
      </c>
      <c r="U57" s="223">
        <f t="shared" si="17"/>
        <v>2.2471910112359383E-2</v>
      </c>
      <c r="V57" s="221" t="str">
        <f t="shared" si="18"/>
        <v>Yes</v>
      </c>
      <c r="W57" s="223">
        <f t="shared" si="19"/>
        <v>2.2471910112359383E-2</v>
      </c>
      <c r="X57" s="221" t="str">
        <f t="shared" si="20"/>
        <v>Yes</v>
      </c>
      <c r="Y57" s="223">
        <f t="shared" si="21"/>
        <v>2.2471910112359383E-2</v>
      </c>
      <c r="Z57" s="222" t="str">
        <f t="shared" si="22"/>
        <v>Yes</v>
      </c>
      <c r="AA57" s="68">
        <f t="shared" si="23"/>
        <v>2.2471910112359383E-2</v>
      </c>
      <c r="AB57" s="65" t="str">
        <f t="shared" si="24"/>
        <v>No</v>
      </c>
      <c r="AC57" s="68" t="str">
        <f t="shared" si="25"/>
        <v>N/A</v>
      </c>
      <c r="AD57" s="65" t="str">
        <f t="shared" si="26"/>
        <v>No</v>
      </c>
      <c r="AE57" s="68" t="str">
        <f t="shared" si="27"/>
        <v>N/A</v>
      </c>
      <c r="AF57" s="66"/>
    </row>
    <row r="58" spans="1:32">
      <c r="A58" s="66" t="s">
        <v>21</v>
      </c>
      <c r="B58" s="66" t="s">
        <v>37</v>
      </c>
      <c r="C58" s="66" t="str" cm="1">
        <f t="array" ref="C58">_xlfn.IFNA(_xlfn.IFS(B58="Starter","Starters &amp; Sides",B58="Sides","Starters &amp; Sides"),B58)</f>
        <v>Starters &amp; Sides</v>
      </c>
      <c r="D58" s="71" t="s">
        <v>4171</v>
      </c>
      <c r="E58" s="75"/>
      <c r="F58" s="12"/>
      <c r="G58" s="12"/>
      <c r="H58" s="12"/>
      <c r="I58" s="12"/>
      <c r="J58" s="13"/>
      <c r="K58" s="13"/>
      <c r="L58" s="13"/>
      <c r="M58" s="13">
        <v>7.9</v>
      </c>
      <c r="N58" s="13">
        <v>7.9</v>
      </c>
      <c r="O58" s="13">
        <v>7.9</v>
      </c>
      <c r="P58" s="15">
        <v>7.9</v>
      </c>
      <c r="Q58" s="337">
        <v>8.1999999999999993</v>
      </c>
      <c r="R58" s="15" t="str">
        <f t="shared" si="14"/>
        <v>Yes</v>
      </c>
      <c r="S58" s="15" t="str">
        <f t="shared" si="15"/>
        <v>No</v>
      </c>
      <c r="T58" s="221" t="str">
        <f t="shared" si="16"/>
        <v>Yes</v>
      </c>
      <c r="U58" s="223">
        <f t="shared" si="17"/>
        <v>3.7974683544303556E-2</v>
      </c>
      <c r="V58" s="221" t="str">
        <f t="shared" si="18"/>
        <v>Yes</v>
      </c>
      <c r="W58" s="223">
        <f t="shared" si="19"/>
        <v>3.7974683544303556E-2</v>
      </c>
      <c r="X58" s="221" t="str">
        <f t="shared" si="20"/>
        <v>Yes</v>
      </c>
      <c r="Y58" s="223">
        <f t="shared" si="21"/>
        <v>3.7974683544303556E-2</v>
      </c>
      <c r="Z58" s="222" t="str">
        <f t="shared" si="22"/>
        <v>Yes</v>
      </c>
      <c r="AA58" s="68">
        <f t="shared" si="23"/>
        <v>3.7974683544303556E-2</v>
      </c>
      <c r="AB58" s="65" t="str">
        <f t="shared" si="24"/>
        <v>No</v>
      </c>
      <c r="AC58" s="68" t="str">
        <f t="shared" si="25"/>
        <v>N/A</v>
      </c>
      <c r="AD58" s="65" t="str">
        <f t="shared" si="26"/>
        <v>No</v>
      </c>
      <c r="AE58" s="68" t="str">
        <f t="shared" si="27"/>
        <v>N/A</v>
      </c>
      <c r="AF58" s="66"/>
    </row>
    <row r="59" spans="1:32" hidden="1">
      <c r="A59" s="66" t="s">
        <v>21</v>
      </c>
      <c r="B59" s="66" t="s">
        <v>37</v>
      </c>
      <c r="C59" s="66" t="str" cm="1">
        <f t="array" ref="C59">_xlfn.IFNA(_xlfn.IFS(B59="Starter","Starters &amp; Sides",B59="Sides","Starters &amp; Sides"),B59)</f>
        <v>Starters &amp; Sides</v>
      </c>
      <c r="D59" s="71" t="s">
        <v>4172</v>
      </c>
      <c r="E59" s="75"/>
      <c r="F59" s="12"/>
      <c r="G59" s="12"/>
      <c r="H59" s="12"/>
      <c r="I59" s="12"/>
      <c r="J59" s="13"/>
      <c r="K59" s="13"/>
      <c r="L59" s="13"/>
      <c r="M59" s="13">
        <v>7.7</v>
      </c>
      <c r="N59" s="13">
        <v>7.7</v>
      </c>
      <c r="O59" s="13">
        <v>7.7</v>
      </c>
      <c r="P59" s="15">
        <v>7.7</v>
      </c>
      <c r="Q59" s="337"/>
      <c r="R59" s="15" t="str">
        <f t="shared" si="14"/>
        <v>No</v>
      </c>
      <c r="S59" s="15" t="str">
        <f t="shared" si="15"/>
        <v>No</v>
      </c>
      <c r="T59" s="221" t="str">
        <f t="shared" si="16"/>
        <v>No</v>
      </c>
      <c r="U59" s="223" t="str">
        <f t="shared" si="17"/>
        <v>N/A</v>
      </c>
      <c r="V59" s="221"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c r="A60" s="66" t="s">
        <v>21</v>
      </c>
      <c r="B60" s="66" t="s">
        <v>37</v>
      </c>
      <c r="C60" s="66" t="str" cm="1">
        <f t="array" ref="C60">_xlfn.IFNA(_xlfn.IFS(B60="Starter","Starters &amp; Sides",B60="Sides","Starters &amp; Sides"),B60)</f>
        <v>Starters &amp; Sides</v>
      </c>
      <c r="D60" s="71" t="s">
        <v>4173</v>
      </c>
      <c r="E60" s="75"/>
      <c r="F60" s="12"/>
      <c r="G60" s="12"/>
      <c r="H60" s="12"/>
      <c r="I60" s="12"/>
      <c r="J60" s="13"/>
      <c r="K60" s="13"/>
      <c r="L60" s="13"/>
      <c r="M60" s="13">
        <v>8.6999999999999993</v>
      </c>
      <c r="N60" s="13">
        <v>8.6999999999999993</v>
      </c>
      <c r="O60" s="13">
        <v>8.6999999999999993</v>
      </c>
      <c r="P60" s="15">
        <v>8.6999999999999993</v>
      </c>
      <c r="Q60" s="337">
        <v>8.9</v>
      </c>
      <c r="R60" s="15" t="str">
        <f t="shared" si="14"/>
        <v>Yes</v>
      </c>
      <c r="S60" s="15" t="str">
        <f t="shared" si="15"/>
        <v>No</v>
      </c>
      <c r="T60" s="221" t="str">
        <f t="shared" si="16"/>
        <v>Yes</v>
      </c>
      <c r="U60" s="223">
        <f t="shared" si="17"/>
        <v>2.2988505747126631E-2</v>
      </c>
      <c r="V60" s="221" t="str">
        <f t="shared" si="18"/>
        <v>Yes</v>
      </c>
      <c r="W60" s="223">
        <f t="shared" si="19"/>
        <v>2.2988505747126631E-2</v>
      </c>
      <c r="X60" s="221" t="str">
        <f t="shared" si="20"/>
        <v>Yes</v>
      </c>
      <c r="Y60" s="223">
        <f t="shared" si="21"/>
        <v>2.2988505747126631E-2</v>
      </c>
      <c r="Z60" s="222" t="str">
        <f t="shared" si="22"/>
        <v>Yes</v>
      </c>
      <c r="AA60" s="68">
        <f t="shared" si="23"/>
        <v>2.2988505747126631E-2</v>
      </c>
      <c r="AB60" s="65" t="str">
        <f t="shared" si="24"/>
        <v>No</v>
      </c>
      <c r="AC60" s="68" t="str">
        <f t="shared" si="25"/>
        <v>N/A</v>
      </c>
      <c r="AD60" s="65" t="str">
        <f t="shared" si="26"/>
        <v>No</v>
      </c>
      <c r="AE60" s="68" t="str">
        <f t="shared" si="27"/>
        <v>N/A</v>
      </c>
      <c r="AF60" s="66"/>
    </row>
    <row r="61" spans="1:32">
      <c r="A61" s="66" t="s">
        <v>21</v>
      </c>
      <c r="B61" s="66" t="s">
        <v>37</v>
      </c>
      <c r="C61" s="66" t="str" cm="1">
        <f t="array" ref="C61">_xlfn.IFNA(_xlfn.IFS(B61="Starter","Starters &amp; Sides",B61="Sides","Starters &amp; Sides"),B61)</f>
        <v>Starters &amp; Sides</v>
      </c>
      <c r="D61" t="s">
        <v>4174</v>
      </c>
      <c r="E61" s="75"/>
      <c r="F61" s="12"/>
      <c r="G61" s="12"/>
      <c r="H61" s="12"/>
      <c r="I61" s="12"/>
      <c r="J61" s="13"/>
      <c r="K61" s="13"/>
      <c r="L61" s="13"/>
      <c r="M61" s="13">
        <v>8.4</v>
      </c>
      <c r="N61" s="13"/>
      <c r="O61" s="13"/>
      <c r="P61" s="15">
        <v>7.9</v>
      </c>
      <c r="Q61" s="337">
        <v>8.6999999999999993</v>
      </c>
      <c r="R61" s="15" t="str">
        <f t="shared" si="14"/>
        <v>Yes</v>
      </c>
      <c r="S61" s="15" t="str">
        <f t="shared" si="15"/>
        <v>No</v>
      </c>
      <c r="T61" s="221" t="str">
        <f t="shared" si="16"/>
        <v>Yes</v>
      </c>
      <c r="U61" s="223">
        <f t="shared" si="17"/>
        <v>0.10126582278481</v>
      </c>
      <c r="V61" s="221" t="str">
        <f t="shared" si="18"/>
        <v>No</v>
      </c>
      <c r="W61" s="223" t="str">
        <f t="shared" si="19"/>
        <v>N/A</v>
      </c>
      <c r="X61" s="221" t="str">
        <f t="shared" si="20"/>
        <v>No</v>
      </c>
      <c r="Y61" s="223" t="str">
        <f t="shared" si="21"/>
        <v>N/A</v>
      </c>
      <c r="Z61" s="222" t="str">
        <f t="shared" si="22"/>
        <v>No</v>
      </c>
      <c r="AA61" s="68" t="str">
        <f t="shared" si="23"/>
        <v>N/A</v>
      </c>
      <c r="AB61" s="65" t="str">
        <f t="shared" si="24"/>
        <v>No</v>
      </c>
      <c r="AC61" s="68" t="str">
        <f t="shared" si="25"/>
        <v>N/A</v>
      </c>
      <c r="AD61" s="65" t="str">
        <f t="shared" si="26"/>
        <v>No</v>
      </c>
      <c r="AE61" s="68" t="str">
        <f t="shared" si="27"/>
        <v>N/A</v>
      </c>
      <c r="AF61" s="66"/>
    </row>
    <row r="62" spans="1:32" hidden="1">
      <c r="A62" s="66" t="s">
        <v>21</v>
      </c>
      <c r="B62" s="66" t="s">
        <v>37</v>
      </c>
      <c r="C62" s="66" t="str" cm="1">
        <f t="array" ref="C62">_xlfn.IFNA(_xlfn.IFS(B62="Starter","Starters &amp; Sides",B62="Sides","Starters &amp; Sides"),B62)</f>
        <v>Starters &amp; Sides</v>
      </c>
      <c r="D62" s="213" t="s">
        <v>4175</v>
      </c>
      <c r="E62" s="75"/>
      <c r="F62" s="12"/>
      <c r="G62" s="12"/>
      <c r="H62" s="12"/>
      <c r="I62" s="12"/>
      <c r="J62" s="13"/>
      <c r="K62" s="13"/>
      <c r="L62" s="13"/>
      <c r="M62" s="13"/>
      <c r="N62" s="13">
        <v>8.4</v>
      </c>
      <c r="O62" s="13">
        <v>8.4</v>
      </c>
      <c r="P62" s="15">
        <v>8.4</v>
      </c>
      <c r="Q62" s="337"/>
      <c r="R62" s="15" t="str">
        <f t="shared" si="14"/>
        <v>No</v>
      </c>
      <c r="S62" s="15" t="str">
        <f t="shared" si="15"/>
        <v>No</v>
      </c>
      <c r="T62" s="221" t="str">
        <f t="shared" si="16"/>
        <v>No</v>
      </c>
      <c r="U62" s="223" t="str">
        <f t="shared" si="17"/>
        <v>N/A</v>
      </c>
      <c r="V62" s="221" t="str">
        <f t="shared" si="18"/>
        <v>No</v>
      </c>
      <c r="W62" s="223" t="str">
        <f t="shared" si="19"/>
        <v>N/A</v>
      </c>
      <c r="X62" s="221" t="str">
        <f t="shared" si="20"/>
        <v>No</v>
      </c>
      <c r="Y62" s="223" t="str">
        <f t="shared" si="21"/>
        <v>N/A</v>
      </c>
      <c r="Z62" s="222" t="str">
        <f t="shared" si="22"/>
        <v>No</v>
      </c>
      <c r="AA62" s="68" t="str">
        <f t="shared" si="23"/>
        <v>N/A</v>
      </c>
      <c r="AB62" s="65" t="str">
        <f t="shared" si="24"/>
        <v>No</v>
      </c>
      <c r="AC62" s="68" t="str">
        <f t="shared" si="25"/>
        <v>N/A</v>
      </c>
      <c r="AD62" s="65" t="str">
        <f t="shared" si="26"/>
        <v>No</v>
      </c>
      <c r="AE62" s="68" t="str">
        <f t="shared" si="27"/>
        <v>N/A</v>
      </c>
      <c r="AF62" s="66"/>
    </row>
    <row r="63" spans="1:32">
      <c r="A63" s="66" t="s">
        <v>21</v>
      </c>
      <c r="B63" s="66" t="s">
        <v>37</v>
      </c>
      <c r="C63" s="66" t="str" cm="1">
        <f t="array" ref="C63">_xlfn.IFNA(_xlfn.IFS(B63="Starter","Starters &amp; Sides",B63="Sides","Starters &amp; Sides"),B63)</f>
        <v>Starters &amp; Sides</v>
      </c>
      <c r="D63" s="210" t="s">
        <v>4176</v>
      </c>
      <c r="E63" s="75"/>
      <c r="F63" s="12"/>
      <c r="G63" s="12"/>
      <c r="H63" s="12"/>
      <c r="I63" s="12"/>
      <c r="J63" s="13"/>
      <c r="K63" s="13"/>
      <c r="L63" s="13"/>
      <c r="M63" s="13">
        <v>7.6</v>
      </c>
      <c r="N63" s="13">
        <v>7.6</v>
      </c>
      <c r="O63" s="13">
        <v>7.6</v>
      </c>
      <c r="P63" s="15">
        <v>7.6</v>
      </c>
      <c r="Q63" s="337">
        <v>7.9</v>
      </c>
      <c r="R63" s="15" t="str">
        <f t="shared" si="14"/>
        <v>Yes</v>
      </c>
      <c r="S63" s="15" t="str">
        <f t="shared" si="15"/>
        <v>No</v>
      </c>
      <c r="T63" s="221" t="str">
        <f t="shared" si="16"/>
        <v>Yes</v>
      </c>
      <c r="U63" s="223">
        <f t="shared" si="17"/>
        <v>3.9473684210526327E-2</v>
      </c>
      <c r="V63" s="221" t="str">
        <f t="shared" si="18"/>
        <v>Yes</v>
      </c>
      <c r="W63" s="223">
        <f t="shared" si="19"/>
        <v>3.9473684210526327E-2</v>
      </c>
      <c r="X63" s="221" t="str">
        <f t="shared" si="20"/>
        <v>Yes</v>
      </c>
      <c r="Y63" s="223">
        <f t="shared" si="21"/>
        <v>3.9473684210526327E-2</v>
      </c>
      <c r="Z63" s="222" t="str">
        <f t="shared" si="22"/>
        <v>Yes</v>
      </c>
      <c r="AA63" s="68">
        <f t="shared" si="23"/>
        <v>3.9473684210526327E-2</v>
      </c>
      <c r="AB63" s="65" t="str">
        <f t="shared" si="24"/>
        <v>No</v>
      </c>
      <c r="AC63" s="68" t="str">
        <f t="shared" si="25"/>
        <v>N/A</v>
      </c>
      <c r="AD63" s="65" t="str">
        <f t="shared" si="26"/>
        <v>No</v>
      </c>
      <c r="AE63" s="68" t="str">
        <f t="shared" si="27"/>
        <v>N/A</v>
      </c>
      <c r="AF63" s="66"/>
    </row>
    <row r="64" spans="1:32" hidden="1">
      <c r="A64" s="66" t="s">
        <v>21</v>
      </c>
      <c r="B64" s="66" t="s">
        <v>27</v>
      </c>
      <c r="C64" s="66" t="str" cm="1">
        <f t="array" ref="C64">_xlfn.IFNA(_xlfn.IFS(B64="Starter","Starters &amp; Sides",B64="Sides","Starters &amp; Sides"),B64)</f>
        <v>Mains</v>
      </c>
      <c r="D64" s="210" t="s">
        <v>4177</v>
      </c>
      <c r="E64" s="75"/>
      <c r="F64" s="12"/>
      <c r="G64" s="12"/>
      <c r="H64" s="12"/>
      <c r="I64" s="12"/>
      <c r="J64" s="13"/>
      <c r="K64" s="13"/>
      <c r="L64" s="13"/>
      <c r="M64" s="13"/>
      <c r="N64" s="13">
        <v>22</v>
      </c>
      <c r="O64" s="13">
        <v>22</v>
      </c>
      <c r="P64" s="15"/>
      <c r="Q64" s="337"/>
      <c r="R64" s="15" t="str">
        <f t="shared" si="14"/>
        <v>No</v>
      </c>
      <c r="S64" s="15" t="str">
        <f t="shared" si="15"/>
        <v>No</v>
      </c>
      <c r="T64" s="221" t="str">
        <f t="shared" si="16"/>
        <v>No</v>
      </c>
      <c r="U64" s="223" t="str">
        <f t="shared" si="17"/>
        <v>N/A</v>
      </c>
      <c r="V64" s="221"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idden="1">
      <c r="A65" s="66" t="s">
        <v>21</v>
      </c>
      <c r="B65" s="66" t="s">
        <v>27</v>
      </c>
      <c r="C65" s="66" t="str" cm="1">
        <f t="array" ref="C65">_xlfn.IFNA(_xlfn.IFS(B65="Starter","Starters &amp; Sides",B65="Sides","Starters &amp; Sides"),B65)</f>
        <v>Mains</v>
      </c>
      <c r="D65" s="210" t="s">
        <v>4178</v>
      </c>
      <c r="E65" s="75"/>
      <c r="F65" s="12"/>
      <c r="G65" s="12"/>
      <c r="H65" s="12"/>
      <c r="I65" s="12"/>
      <c r="J65" s="13"/>
      <c r="K65" s="13"/>
      <c r="L65" s="13"/>
      <c r="M65" s="13"/>
      <c r="N65" s="13">
        <v>12.5</v>
      </c>
      <c r="O65" s="13">
        <v>12.5</v>
      </c>
      <c r="P65" s="15"/>
      <c r="Q65" s="337"/>
      <c r="R65" s="15" t="str">
        <f t="shared" si="14"/>
        <v>No</v>
      </c>
      <c r="S65" s="15" t="str">
        <f t="shared" si="15"/>
        <v>No</v>
      </c>
      <c r="T65" s="221" t="str">
        <f t="shared" si="16"/>
        <v>No</v>
      </c>
      <c r="U65" s="223" t="str">
        <f t="shared" si="17"/>
        <v>N/A</v>
      </c>
      <c r="V65" s="221" t="str">
        <f t="shared" si="18"/>
        <v>No</v>
      </c>
      <c r="W65" s="223" t="str">
        <f t="shared" si="19"/>
        <v>N/A</v>
      </c>
      <c r="X65" s="221" t="str">
        <f t="shared" si="20"/>
        <v>No</v>
      </c>
      <c r="Y65" s="223" t="str">
        <f t="shared" si="21"/>
        <v>N/A</v>
      </c>
      <c r="Z65" s="222" t="str">
        <f t="shared" si="22"/>
        <v>No</v>
      </c>
      <c r="AA65" s="68" t="str">
        <f t="shared" si="23"/>
        <v>N/A</v>
      </c>
      <c r="AB65" s="65" t="str">
        <f t="shared" si="24"/>
        <v>No</v>
      </c>
      <c r="AC65" s="68" t="str">
        <f t="shared" si="25"/>
        <v>N/A</v>
      </c>
      <c r="AD65" s="65" t="str">
        <f t="shared" si="26"/>
        <v>No</v>
      </c>
      <c r="AE65" s="68" t="str">
        <f t="shared" si="27"/>
        <v>N/A</v>
      </c>
      <c r="AF65" s="66"/>
    </row>
    <row r="66" spans="1:32" hidden="1">
      <c r="A66" s="66" t="s">
        <v>21</v>
      </c>
      <c r="B66" s="66" t="s">
        <v>27</v>
      </c>
      <c r="C66" s="66" t="str" cm="1">
        <f t="array" ref="C66">_xlfn.IFNA(_xlfn.IFS(B66="Starter","Starters &amp; Sides",B66="Sides","Starters &amp; Sides"),B66)</f>
        <v>Mains</v>
      </c>
      <c r="D66" s="71" t="s">
        <v>4153</v>
      </c>
      <c r="E66" s="75"/>
      <c r="F66" s="12"/>
      <c r="G66" s="12"/>
      <c r="H66" s="12"/>
      <c r="I66" s="12"/>
      <c r="J66" s="13"/>
      <c r="K66" s="13"/>
      <c r="L66" s="13"/>
      <c r="M66" s="13">
        <v>9.9</v>
      </c>
      <c r="N66" s="13"/>
      <c r="O66" s="13"/>
      <c r="P66" s="15"/>
      <c r="Q66" s="337"/>
      <c r="R66" s="15" t="str">
        <f t="shared" si="14"/>
        <v>No</v>
      </c>
      <c r="S66" s="15" t="str">
        <f t="shared" si="15"/>
        <v>No</v>
      </c>
      <c r="T66" s="221" t="str">
        <f t="shared" si="16"/>
        <v>No</v>
      </c>
      <c r="U66" s="223" t="str">
        <f t="shared" si="17"/>
        <v>N/A</v>
      </c>
      <c r="V66" s="221" t="str">
        <f t="shared" si="18"/>
        <v>No</v>
      </c>
      <c r="W66" s="223" t="str">
        <f t="shared" si="19"/>
        <v>N/A</v>
      </c>
      <c r="X66" s="221" t="str">
        <f t="shared" si="20"/>
        <v>No</v>
      </c>
      <c r="Y66" s="223" t="str">
        <f t="shared" si="21"/>
        <v>N/A</v>
      </c>
      <c r="Z66" s="222" t="str">
        <f t="shared" si="22"/>
        <v>No</v>
      </c>
      <c r="AA66" s="68" t="str">
        <f t="shared" si="23"/>
        <v>N/A</v>
      </c>
      <c r="AB66" s="65" t="str">
        <f t="shared" si="24"/>
        <v>No</v>
      </c>
      <c r="AC66" s="68" t="str">
        <f t="shared" si="25"/>
        <v>N/A</v>
      </c>
      <c r="AD66" s="65" t="str">
        <f t="shared" si="26"/>
        <v>No</v>
      </c>
      <c r="AE66" s="68" t="str">
        <f t="shared" si="27"/>
        <v>N/A</v>
      </c>
      <c r="AF66" s="66"/>
    </row>
    <row r="67" spans="1:32">
      <c r="A67" s="66" t="s">
        <v>21</v>
      </c>
      <c r="B67" s="66" t="s">
        <v>27</v>
      </c>
      <c r="C67" s="66" t="str" cm="1">
        <f t="array" ref="C67">_xlfn.IFNA(_xlfn.IFS(B67="Starter","Starters &amp; Sides",B67="Sides","Starters &amp; Sides"),B67)</f>
        <v>Mains</v>
      </c>
      <c r="D67" s="71" t="s">
        <v>4179</v>
      </c>
      <c r="E67" s="75"/>
      <c r="F67" s="12"/>
      <c r="G67" s="12"/>
      <c r="H67" s="12"/>
      <c r="I67" s="12"/>
      <c r="J67" s="13"/>
      <c r="K67" s="13"/>
      <c r="L67" s="13"/>
      <c r="M67" s="13"/>
      <c r="N67" s="13">
        <v>12</v>
      </c>
      <c r="O67" s="13">
        <v>12</v>
      </c>
      <c r="P67" s="15">
        <v>12</v>
      </c>
      <c r="Q67" s="337">
        <v>12.4</v>
      </c>
      <c r="R67" s="15" t="str">
        <f t="shared" si="14"/>
        <v>Yes</v>
      </c>
      <c r="S67" s="15" t="str">
        <f t="shared" si="15"/>
        <v>No</v>
      </c>
      <c r="T67" s="221" t="str">
        <f t="shared" si="16"/>
        <v>Yes</v>
      </c>
      <c r="U67" s="223">
        <f t="shared" si="17"/>
        <v>3.3333333333333437E-2</v>
      </c>
      <c r="V67" s="221" t="str">
        <f t="shared" si="18"/>
        <v>Yes</v>
      </c>
      <c r="W67" s="223">
        <f t="shared" si="19"/>
        <v>3.3333333333333437E-2</v>
      </c>
      <c r="X67" s="221" t="str">
        <f t="shared" si="20"/>
        <v>Yes</v>
      </c>
      <c r="Y67" s="223">
        <f t="shared" si="21"/>
        <v>3.3333333333333437E-2</v>
      </c>
      <c r="Z67" s="222" t="str">
        <f t="shared" si="22"/>
        <v>No</v>
      </c>
      <c r="AA67" s="68" t="str">
        <f t="shared" si="23"/>
        <v>N/A</v>
      </c>
      <c r="AB67" s="65" t="str">
        <f t="shared" si="24"/>
        <v>No</v>
      </c>
      <c r="AC67" s="68" t="str">
        <f t="shared" si="25"/>
        <v>N/A</v>
      </c>
      <c r="AD67" s="65" t="str">
        <f t="shared" si="26"/>
        <v>No</v>
      </c>
      <c r="AE67" s="68" t="str">
        <f t="shared" si="27"/>
        <v>N/A</v>
      </c>
      <c r="AF67" s="66"/>
    </row>
    <row r="68" spans="1:32">
      <c r="A68" s="66" t="s">
        <v>21</v>
      </c>
      <c r="B68" s="66" t="s">
        <v>27</v>
      </c>
      <c r="C68" s="66" t="str" cm="1">
        <f t="array" ref="C68">_xlfn.IFNA(_xlfn.IFS(B68="Starter","Starters &amp; Sides",B68="Sides","Starters &amp; Sides"),B68)</f>
        <v>Mains</v>
      </c>
      <c r="D68" s="71" t="s">
        <v>4180</v>
      </c>
      <c r="E68" s="75"/>
      <c r="F68" s="12"/>
      <c r="G68" s="12"/>
      <c r="H68" s="12"/>
      <c r="I68" s="12"/>
      <c r="J68" s="13"/>
      <c r="K68" s="13"/>
      <c r="L68" s="13"/>
      <c r="M68" s="13"/>
      <c r="N68" s="13">
        <v>7.2</v>
      </c>
      <c r="O68" s="13">
        <v>7.2</v>
      </c>
      <c r="P68" s="15">
        <v>7.2</v>
      </c>
      <c r="Q68" s="337">
        <v>7.4</v>
      </c>
      <c r="R68" s="15" t="str">
        <f t="shared" si="14"/>
        <v>Yes</v>
      </c>
      <c r="S68" s="15" t="str">
        <f t="shared" si="15"/>
        <v>No</v>
      </c>
      <c r="T68" s="221" t="str">
        <f t="shared" si="16"/>
        <v>Yes</v>
      </c>
      <c r="U68" s="223">
        <f t="shared" si="17"/>
        <v>2.7777777777777901E-2</v>
      </c>
      <c r="V68" s="221" t="str">
        <f t="shared" si="18"/>
        <v>Yes</v>
      </c>
      <c r="W68" s="223">
        <f t="shared" si="19"/>
        <v>2.7777777777777901E-2</v>
      </c>
      <c r="X68" s="221" t="str">
        <f t="shared" si="20"/>
        <v>Yes</v>
      </c>
      <c r="Y68" s="223">
        <f t="shared" si="21"/>
        <v>2.7777777777777901E-2</v>
      </c>
      <c r="Z68" s="222" t="str">
        <f t="shared" si="22"/>
        <v>No</v>
      </c>
      <c r="AA68" s="68" t="str">
        <f t="shared" si="23"/>
        <v>N/A</v>
      </c>
      <c r="AB68" s="65" t="str">
        <f t="shared" si="24"/>
        <v>No</v>
      </c>
      <c r="AC68" s="68" t="str">
        <f t="shared" si="25"/>
        <v>N/A</v>
      </c>
      <c r="AD68" s="65" t="str">
        <f t="shared" si="26"/>
        <v>No</v>
      </c>
      <c r="AE68" s="68" t="str">
        <f t="shared" si="27"/>
        <v>N/A</v>
      </c>
      <c r="AF68" s="66"/>
    </row>
    <row r="69" spans="1:32" hidden="1">
      <c r="A69" s="66" t="s">
        <v>21</v>
      </c>
      <c r="B69" s="66" t="s">
        <v>27</v>
      </c>
      <c r="C69" s="66" t="str" cm="1">
        <f t="array" ref="C69">_xlfn.IFNA(_xlfn.IFS(B69="Starter","Starters &amp; Sides",B69="Sides","Starters &amp; Sides"),B69)</f>
        <v>Mains</v>
      </c>
      <c r="D69" s="71" t="s">
        <v>4181</v>
      </c>
      <c r="E69" s="75"/>
      <c r="F69" s="12"/>
      <c r="G69" s="12"/>
      <c r="H69" s="12"/>
      <c r="I69" s="12"/>
      <c r="J69" s="13"/>
      <c r="K69" s="13"/>
      <c r="L69" s="13"/>
      <c r="M69" s="13">
        <v>17.8</v>
      </c>
      <c r="N69" s="13"/>
      <c r="O69" s="13"/>
      <c r="P69" s="15"/>
      <c r="Q69" s="337"/>
      <c r="R69" s="15" t="str">
        <f t="shared" si="14"/>
        <v>No</v>
      </c>
      <c r="S69" s="15" t="str">
        <f t="shared" si="15"/>
        <v>No</v>
      </c>
      <c r="T69" s="221" t="str">
        <f t="shared" si="16"/>
        <v>No</v>
      </c>
      <c r="U69" s="223" t="str">
        <f t="shared" si="17"/>
        <v>N/A</v>
      </c>
      <c r="V69" s="221" t="str">
        <f t="shared" si="18"/>
        <v>No</v>
      </c>
      <c r="W69" s="223" t="str">
        <f t="shared" si="19"/>
        <v>N/A</v>
      </c>
      <c r="X69" s="221" t="str">
        <f t="shared" si="20"/>
        <v>No</v>
      </c>
      <c r="Y69" s="223" t="str">
        <f t="shared" si="21"/>
        <v>N/A</v>
      </c>
      <c r="Z69" s="222" t="str">
        <f t="shared" si="22"/>
        <v>No</v>
      </c>
      <c r="AA69" s="68" t="str">
        <f t="shared" si="23"/>
        <v>N/A</v>
      </c>
      <c r="AB69" s="65" t="str">
        <f t="shared" si="24"/>
        <v>No</v>
      </c>
      <c r="AC69" s="68" t="str">
        <f t="shared" si="25"/>
        <v>N/A</v>
      </c>
      <c r="AD69" s="65" t="str">
        <f t="shared" si="26"/>
        <v>No</v>
      </c>
      <c r="AE69" s="68" t="str">
        <f t="shared" si="27"/>
        <v>N/A</v>
      </c>
      <c r="AF69" s="66"/>
    </row>
    <row r="70" spans="1:32" hidden="1">
      <c r="A70" s="66" t="s">
        <v>21</v>
      </c>
      <c r="B70" s="66" t="s">
        <v>27</v>
      </c>
      <c r="C70" s="66" t="str" cm="1">
        <f t="array" ref="C70">_xlfn.IFNA(_xlfn.IFS(B70="Starter","Starters &amp; Sides",B70="Sides","Starters &amp; Sides"),B70)</f>
        <v>Mains</v>
      </c>
      <c r="D70" s="71" t="s">
        <v>4182</v>
      </c>
      <c r="E70" s="75"/>
      <c r="F70" s="12"/>
      <c r="G70" s="12"/>
      <c r="H70" s="12"/>
      <c r="I70" s="12"/>
      <c r="J70" s="13"/>
      <c r="K70" s="13"/>
      <c r="L70" s="13"/>
      <c r="M70" s="13">
        <v>17.8</v>
      </c>
      <c r="N70" s="13"/>
      <c r="O70" s="13"/>
      <c r="P70" s="15"/>
      <c r="Q70" s="337"/>
      <c r="R70" s="15" t="str">
        <f t="shared" si="14"/>
        <v>No</v>
      </c>
      <c r="S70" s="15" t="str">
        <f t="shared" si="15"/>
        <v>No</v>
      </c>
      <c r="T70" s="221" t="str">
        <f t="shared" si="16"/>
        <v>No</v>
      </c>
      <c r="U70" s="223" t="str">
        <f t="shared" si="17"/>
        <v>N/A</v>
      </c>
      <c r="V70" s="221" t="str">
        <f t="shared" si="18"/>
        <v>No</v>
      </c>
      <c r="W70" s="223" t="str">
        <f t="shared" si="19"/>
        <v>N/A</v>
      </c>
      <c r="X70" s="221" t="str">
        <f t="shared" si="20"/>
        <v>No</v>
      </c>
      <c r="Y70" s="223" t="str">
        <f t="shared" si="21"/>
        <v>N/A</v>
      </c>
      <c r="Z70" s="222" t="str">
        <f t="shared" si="22"/>
        <v>No</v>
      </c>
      <c r="AA70" s="68" t="str">
        <f t="shared" si="23"/>
        <v>N/A</v>
      </c>
      <c r="AB70" s="65" t="str">
        <f t="shared" si="24"/>
        <v>No</v>
      </c>
      <c r="AC70" s="68" t="str">
        <f t="shared" si="25"/>
        <v>N/A</v>
      </c>
      <c r="AD70" s="65" t="str">
        <f t="shared" si="26"/>
        <v>No</v>
      </c>
      <c r="AE70" s="68" t="str">
        <f t="shared" si="27"/>
        <v>N/A</v>
      </c>
      <c r="AF70" s="66"/>
    </row>
    <row r="71" spans="1:32" ht="15" customHeight="1">
      <c r="A71" s="66" t="s">
        <v>21</v>
      </c>
      <c r="B71" s="66" t="s">
        <v>27</v>
      </c>
      <c r="C71" s="66" t="str" cm="1">
        <f t="array" ref="C71">_xlfn.IFNA(_xlfn.IFS(B71="Starter","Starters &amp; Sides",B71="Sides","Starters &amp; Sides"),B71)</f>
        <v>Mains</v>
      </c>
      <c r="D71" s="215" t="s">
        <v>4183</v>
      </c>
      <c r="E71" s="75"/>
      <c r="F71" s="12"/>
      <c r="G71" s="12"/>
      <c r="H71" s="12"/>
      <c r="I71" s="12"/>
      <c r="J71" s="13"/>
      <c r="K71" s="13"/>
      <c r="L71" s="13"/>
      <c r="M71" s="13"/>
      <c r="N71" s="13">
        <v>14.5</v>
      </c>
      <c r="O71" s="13">
        <v>14.5</v>
      </c>
      <c r="P71" s="15">
        <v>14.5</v>
      </c>
      <c r="Q71" s="337">
        <v>14.5</v>
      </c>
      <c r="R71" s="15" t="str">
        <f t="shared" si="14"/>
        <v>Yes</v>
      </c>
      <c r="S71" s="15" t="str">
        <f t="shared" si="15"/>
        <v>No</v>
      </c>
      <c r="T71" s="221" t="str">
        <f t="shared" si="16"/>
        <v>Yes</v>
      </c>
      <c r="U71" s="223">
        <f t="shared" si="17"/>
        <v>0</v>
      </c>
      <c r="V71" s="221" t="str">
        <f t="shared" si="18"/>
        <v>Yes</v>
      </c>
      <c r="W71" s="223">
        <f t="shared" si="19"/>
        <v>0</v>
      </c>
      <c r="X71" s="221" t="str">
        <f t="shared" si="20"/>
        <v>Yes</v>
      </c>
      <c r="Y71" s="223">
        <f t="shared" si="21"/>
        <v>0</v>
      </c>
      <c r="Z71" s="222" t="str">
        <f t="shared" si="22"/>
        <v>No</v>
      </c>
      <c r="AA71" s="68" t="str">
        <f t="shared" si="23"/>
        <v>N/A</v>
      </c>
      <c r="AB71" s="65" t="str">
        <f t="shared" si="24"/>
        <v>No</v>
      </c>
      <c r="AC71" s="68" t="str">
        <f t="shared" si="25"/>
        <v>N/A</v>
      </c>
      <c r="AD71" s="65" t="str">
        <f t="shared" si="26"/>
        <v>No</v>
      </c>
      <c r="AE71" s="68" t="str">
        <f t="shared" si="27"/>
        <v>N/A</v>
      </c>
      <c r="AF71" s="66"/>
    </row>
    <row r="72" spans="1:32" ht="15" customHeight="1">
      <c r="A72" s="66" t="s">
        <v>21</v>
      </c>
      <c r="B72" s="66" t="s">
        <v>27</v>
      </c>
      <c r="C72" s="66" t="str" cm="1">
        <f t="array" ref="C72">_xlfn.IFNA(_xlfn.IFS(B72="Starter","Starters &amp; Sides",B72="Sides","Starters &amp; Sides"),B72)</f>
        <v>Mains</v>
      </c>
      <c r="D72" s="215" t="s">
        <v>4184</v>
      </c>
      <c r="E72" s="75"/>
      <c r="F72" s="12"/>
      <c r="G72" s="12"/>
      <c r="H72" s="12"/>
      <c r="I72" s="12"/>
      <c r="J72" s="13"/>
      <c r="K72" s="13"/>
      <c r="L72" s="13"/>
      <c r="M72" s="13"/>
      <c r="N72" s="13">
        <v>15</v>
      </c>
      <c r="O72" s="13">
        <v>15</v>
      </c>
      <c r="P72" s="15">
        <v>15</v>
      </c>
      <c r="Q72" s="337">
        <v>15</v>
      </c>
      <c r="R72" s="15" t="str">
        <f t="shared" si="14"/>
        <v>Yes</v>
      </c>
      <c r="S72" s="15" t="str">
        <f t="shared" si="15"/>
        <v>No</v>
      </c>
      <c r="T72" s="221" t="str">
        <f t="shared" si="16"/>
        <v>Yes</v>
      </c>
      <c r="U72" s="223">
        <f t="shared" si="17"/>
        <v>0</v>
      </c>
      <c r="V72" s="221" t="str">
        <f t="shared" si="18"/>
        <v>Yes</v>
      </c>
      <c r="W72" s="223">
        <f t="shared" si="19"/>
        <v>0</v>
      </c>
      <c r="X72" s="221" t="str">
        <f t="shared" si="20"/>
        <v>Yes</v>
      </c>
      <c r="Y72" s="223">
        <f t="shared" si="21"/>
        <v>0</v>
      </c>
      <c r="Z72" s="222" t="str">
        <f t="shared" si="22"/>
        <v>No</v>
      </c>
      <c r="AA72" s="68" t="str">
        <f t="shared" si="23"/>
        <v>N/A</v>
      </c>
      <c r="AB72" s="65" t="str">
        <f t="shared" si="24"/>
        <v>No</v>
      </c>
      <c r="AC72" s="68" t="str">
        <f t="shared" si="25"/>
        <v>N/A</v>
      </c>
      <c r="AD72" s="65" t="str">
        <f t="shared" si="26"/>
        <v>No</v>
      </c>
      <c r="AE72" s="68" t="str">
        <f t="shared" si="27"/>
        <v>N/A</v>
      </c>
      <c r="AF72" s="66"/>
    </row>
    <row r="73" spans="1:32" ht="15" customHeight="1">
      <c r="A73" s="66" t="s">
        <v>21</v>
      </c>
      <c r="B73" s="66" t="s">
        <v>27</v>
      </c>
      <c r="C73" s="66" t="str" cm="1">
        <f t="array" ref="C73">_xlfn.IFNA(_xlfn.IFS(B73="Starter","Starters &amp; Sides",B73="Sides","Starters &amp; Sides"),B73)</f>
        <v>Mains</v>
      </c>
      <c r="D73" s="215" t="s">
        <v>4185</v>
      </c>
      <c r="E73" s="75"/>
      <c r="F73" s="12"/>
      <c r="G73" s="12"/>
      <c r="H73" s="12"/>
      <c r="I73" s="12"/>
      <c r="J73" s="13"/>
      <c r="K73" s="13"/>
      <c r="L73" s="13"/>
      <c r="M73" s="13"/>
      <c r="N73" s="13">
        <v>16.899999999999999</v>
      </c>
      <c r="O73" s="13">
        <v>16.899999999999999</v>
      </c>
      <c r="P73" s="15">
        <v>16.899999999999999</v>
      </c>
      <c r="Q73" s="337">
        <v>18</v>
      </c>
      <c r="R73" s="15" t="str">
        <f t="shared" si="14"/>
        <v>Yes</v>
      </c>
      <c r="S73" s="15" t="str">
        <f t="shared" si="15"/>
        <v>No</v>
      </c>
      <c r="T73" s="221" t="str">
        <f t="shared" si="16"/>
        <v>Yes</v>
      </c>
      <c r="U73" s="223">
        <f t="shared" si="17"/>
        <v>6.5088757396449815E-2</v>
      </c>
      <c r="V73" s="221" t="str">
        <f t="shared" si="18"/>
        <v>Yes</v>
      </c>
      <c r="W73" s="223">
        <f t="shared" si="19"/>
        <v>6.5088757396449815E-2</v>
      </c>
      <c r="X73" s="221" t="str">
        <f t="shared" si="20"/>
        <v>Yes</v>
      </c>
      <c r="Y73" s="223">
        <f t="shared" si="21"/>
        <v>6.5088757396449815E-2</v>
      </c>
      <c r="Z73" s="222" t="str">
        <f t="shared" si="22"/>
        <v>No</v>
      </c>
      <c r="AA73" s="68" t="str">
        <f t="shared" si="23"/>
        <v>N/A</v>
      </c>
      <c r="AB73" s="65" t="str">
        <f t="shared" si="24"/>
        <v>No</v>
      </c>
      <c r="AC73" s="68" t="str">
        <f t="shared" si="25"/>
        <v>N/A</v>
      </c>
      <c r="AD73" s="65" t="str">
        <f t="shared" si="26"/>
        <v>No</v>
      </c>
      <c r="AE73" s="68" t="str">
        <f t="shared" si="27"/>
        <v>N/A</v>
      </c>
      <c r="AF73" s="66"/>
    </row>
    <row r="74" spans="1:32" ht="15" customHeight="1">
      <c r="A74" s="66" t="s">
        <v>21</v>
      </c>
      <c r="B74" s="66" t="s">
        <v>27</v>
      </c>
      <c r="C74" s="66" t="str" cm="1">
        <f t="array" ref="C74">_xlfn.IFNA(_xlfn.IFS(B74="Starter","Starters &amp; Sides",B74="Sides","Starters &amp; Sides"),B74)</f>
        <v>Mains</v>
      </c>
      <c r="D74" s="215" t="s">
        <v>4186</v>
      </c>
      <c r="E74" s="75"/>
      <c r="F74" s="12"/>
      <c r="G74" s="12"/>
      <c r="H74" s="12"/>
      <c r="I74" s="12"/>
      <c r="J74" s="13"/>
      <c r="K74" s="13"/>
      <c r="L74" s="13"/>
      <c r="M74" s="13"/>
      <c r="N74" s="13">
        <v>15.9</v>
      </c>
      <c r="O74" s="13">
        <v>15.9</v>
      </c>
      <c r="P74" s="15">
        <v>15.9</v>
      </c>
      <c r="Q74" s="337">
        <v>15.9</v>
      </c>
      <c r="R74" s="15" t="str">
        <f t="shared" si="14"/>
        <v>Yes</v>
      </c>
      <c r="S74" s="15" t="str">
        <f t="shared" si="15"/>
        <v>No</v>
      </c>
      <c r="T74" s="221" t="str">
        <f t="shared" si="16"/>
        <v>Yes</v>
      </c>
      <c r="U74" s="223">
        <f t="shared" si="17"/>
        <v>0</v>
      </c>
      <c r="V74" s="221" t="str">
        <f t="shared" si="18"/>
        <v>Yes</v>
      </c>
      <c r="W74" s="223">
        <f t="shared" si="19"/>
        <v>0</v>
      </c>
      <c r="X74" s="221" t="str">
        <f t="shared" si="20"/>
        <v>Yes</v>
      </c>
      <c r="Y74" s="223">
        <f t="shared" si="21"/>
        <v>0</v>
      </c>
      <c r="Z74" s="222" t="str">
        <f t="shared" si="22"/>
        <v>No</v>
      </c>
      <c r="AA74" s="68" t="str">
        <f t="shared" si="23"/>
        <v>N/A</v>
      </c>
      <c r="AB74" s="65" t="str">
        <f t="shared" si="24"/>
        <v>No</v>
      </c>
      <c r="AC74" s="68" t="str">
        <f t="shared" si="25"/>
        <v>N/A</v>
      </c>
      <c r="AD74" s="65" t="str">
        <f t="shared" si="26"/>
        <v>No</v>
      </c>
      <c r="AE74" s="68" t="str">
        <f t="shared" si="27"/>
        <v>N/A</v>
      </c>
      <c r="AF74" s="66"/>
    </row>
    <row r="75" spans="1:32" ht="15" customHeight="1">
      <c r="A75" s="66" t="s">
        <v>21</v>
      </c>
      <c r="B75" s="66" t="s">
        <v>27</v>
      </c>
      <c r="C75" s="66" t="str" cm="1">
        <f t="array" ref="C75">_xlfn.IFNA(_xlfn.IFS(B75="Starter","Starters &amp; Sides",B75="Sides","Starters &amp; Sides"),B75)</f>
        <v>Mains</v>
      </c>
      <c r="D75" s="215" t="s">
        <v>4187</v>
      </c>
      <c r="E75" s="75"/>
      <c r="F75" s="12"/>
      <c r="G75" s="12"/>
      <c r="H75" s="12"/>
      <c r="I75" s="12"/>
      <c r="J75" s="13"/>
      <c r="K75" s="13"/>
      <c r="L75" s="13"/>
      <c r="M75" s="13"/>
      <c r="N75" s="13">
        <v>16.5</v>
      </c>
      <c r="O75" s="13">
        <v>16.5</v>
      </c>
      <c r="P75" s="15">
        <v>16.5</v>
      </c>
      <c r="Q75" s="337">
        <v>16.5</v>
      </c>
      <c r="R75" s="15" t="str">
        <f t="shared" si="14"/>
        <v>Yes</v>
      </c>
      <c r="S75" s="15" t="str">
        <f t="shared" si="15"/>
        <v>No</v>
      </c>
      <c r="T75" s="221" t="str">
        <f t="shared" si="16"/>
        <v>Yes</v>
      </c>
      <c r="U75" s="223">
        <f t="shared" si="17"/>
        <v>0</v>
      </c>
      <c r="V75" s="221" t="str">
        <f t="shared" si="18"/>
        <v>Yes</v>
      </c>
      <c r="W75" s="223">
        <f t="shared" si="19"/>
        <v>0</v>
      </c>
      <c r="X75" s="221" t="str">
        <f t="shared" si="20"/>
        <v>Yes</v>
      </c>
      <c r="Y75" s="223">
        <f t="shared" si="21"/>
        <v>0</v>
      </c>
      <c r="Z75" s="222" t="str">
        <f t="shared" si="22"/>
        <v>No</v>
      </c>
      <c r="AA75" s="68" t="str">
        <f t="shared" si="23"/>
        <v>N/A</v>
      </c>
      <c r="AB75" s="65" t="str">
        <f t="shared" si="24"/>
        <v>No</v>
      </c>
      <c r="AC75" s="68" t="str">
        <f t="shared" si="25"/>
        <v>N/A</v>
      </c>
      <c r="AD75" s="65" t="str">
        <f t="shared" si="26"/>
        <v>No</v>
      </c>
      <c r="AE75" s="68" t="str">
        <f t="shared" si="27"/>
        <v>N/A</v>
      </c>
      <c r="AF75" s="66"/>
    </row>
    <row r="76" spans="1:32" ht="15" hidden="1" customHeight="1">
      <c r="A76" s="66" t="s">
        <v>21</v>
      </c>
      <c r="B76" s="66" t="s">
        <v>27</v>
      </c>
      <c r="C76" s="66" t="str" cm="1">
        <f t="array" ref="C76">_xlfn.IFNA(_xlfn.IFS(B76="Starter","Starters &amp; Sides",B76="Sides","Starters &amp; Sides"),B76)</f>
        <v>Mains</v>
      </c>
      <c r="D76" s="215" t="s">
        <v>4188</v>
      </c>
      <c r="E76" s="75"/>
      <c r="F76" s="12"/>
      <c r="G76" s="12"/>
      <c r="H76" s="12"/>
      <c r="I76" s="12"/>
      <c r="J76" s="13"/>
      <c r="K76" s="13"/>
      <c r="L76" s="13"/>
      <c r="M76" s="13"/>
      <c r="N76" s="13">
        <v>18.399999999999999</v>
      </c>
      <c r="O76" s="13">
        <v>18.399999999999999</v>
      </c>
      <c r="P76" s="15">
        <v>18.399999999999999</v>
      </c>
      <c r="Q76" s="337"/>
      <c r="R76" s="15" t="str">
        <f t="shared" si="14"/>
        <v>No</v>
      </c>
      <c r="S76" s="15" t="str">
        <f t="shared" si="15"/>
        <v>No</v>
      </c>
      <c r="T76" s="221" t="str">
        <f t="shared" si="16"/>
        <v>No</v>
      </c>
      <c r="U76" s="223" t="str">
        <f t="shared" si="17"/>
        <v>N/A</v>
      </c>
      <c r="V76" s="221" t="str">
        <f t="shared" si="18"/>
        <v>No</v>
      </c>
      <c r="W76" s="223" t="str">
        <f t="shared" si="19"/>
        <v>N/A</v>
      </c>
      <c r="X76" s="221" t="str">
        <f t="shared" si="20"/>
        <v>No</v>
      </c>
      <c r="Y76" s="223" t="str">
        <f t="shared" si="21"/>
        <v>N/A</v>
      </c>
      <c r="Z76" s="222" t="str">
        <f t="shared" si="22"/>
        <v>No</v>
      </c>
      <c r="AA76" s="68" t="str">
        <f t="shared" si="23"/>
        <v>N/A</v>
      </c>
      <c r="AB76" s="65" t="str">
        <f t="shared" si="24"/>
        <v>No</v>
      </c>
      <c r="AC76" s="68" t="str">
        <f t="shared" si="25"/>
        <v>N/A</v>
      </c>
      <c r="AD76" s="65" t="str">
        <f t="shared" si="26"/>
        <v>No</v>
      </c>
      <c r="AE76" s="68" t="str">
        <f t="shared" si="27"/>
        <v>N/A</v>
      </c>
      <c r="AF76" s="66"/>
    </row>
    <row r="77" spans="1:32" ht="15" hidden="1" customHeight="1">
      <c r="A77" s="66" t="s">
        <v>21</v>
      </c>
      <c r="B77" s="66" t="s">
        <v>27</v>
      </c>
      <c r="C77" s="212" t="s">
        <v>27</v>
      </c>
      <c r="D77" s="216" t="s">
        <v>4189</v>
      </c>
      <c r="E77" s="75"/>
      <c r="F77" s="12"/>
      <c r="G77" s="12"/>
      <c r="H77" s="12"/>
      <c r="I77" s="12"/>
      <c r="J77" s="13"/>
      <c r="K77" s="13"/>
      <c r="L77" s="13"/>
      <c r="M77" s="13"/>
      <c r="N77" s="13">
        <v>17</v>
      </c>
      <c r="O77" s="13">
        <v>17</v>
      </c>
      <c r="P77" s="15">
        <v>17</v>
      </c>
      <c r="Q77" s="337"/>
      <c r="R77" s="15" t="str">
        <f t="shared" si="14"/>
        <v>No</v>
      </c>
      <c r="S77" s="15" t="str">
        <f t="shared" si="15"/>
        <v>No</v>
      </c>
      <c r="T77" s="221" t="str">
        <f t="shared" si="16"/>
        <v>No</v>
      </c>
      <c r="U77" s="223" t="str">
        <f t="shared" si="17"/>
        <v>N/A</v>
      </c>
      <c r="V77" s="221" t="str">
        <f t="shared" si="18"/>
        <v>No</v>
      </c>
      <c r="W77" s="223" t="str">
        <f t="shared" si="19"/>
        <v>N/A</v>
      </c>
      <c r="X77" s="221" t="str">
        <f t="shared" si="20"/>
        <v>No</v>
      </c>
      <c r="Y77" s="223" t="str">
        <f t="shared" si="21"/>
        <v>N/A</v>
      </c>
      <c r="Z77" s="222" t="str">
        <f t="shared" si="22"/>
        <v>No</v>
      </c>
      <c r="AA77" s="68" t="str">
        <f t="shared" si="23"/>
        <v>N/A</v>
      </c>
      <c r="AB77" s="65" t="str">
        <f t="shared" si="24"/>
        <v>No</v>
      </c>
      <c r="AC77" s="68" t="str">
        <f t="shared" si="25"/>
        <v>N/A</v>
      </c>
      <c r="AD77" s="65" t="str">
        <f t="shared" si="26"/>
        <v>No</v>
      </c>
      <c r="AE77" s="68" t="str">
        <f t="shared" si="27"/>
        <v>N/A</v>
      </c>
      <c r="AF77" s="66"/>
    </row>
    <row r="78" spans="1:32" ht="15" customHeight="1">
      <c r="A78" s="66" t="s">
        <v>21</v>
      </c>
      <c r="B78" s="66" t="s">
        <v>27</v>
      </c>
      <c r="C78" s="8" t="str" cm="1">
        <f t="array" ref="C78">_xlfn.IFNA(_xlfn.IFS(B78="Starter","Starters &amp; Sides",B78="Sides","Starters &amp; Sides"),B78)</f>
        <v>Mains</v>
      </c>
      <c r="D78" s="8" t="s">
        <v>4190</v>
      </c>
      <c r="E78" s="75"/>
      <c r="F78" s="12"/>
      <c r="G78" s="12"/>
      <c r="H78" s="13"/>
      <c r="I78" s="13"/>
      <c r="J78" s="13"/>
      <c r="K78" s="13"/>
      <c r="L78" s="13"/>
      <c r="M78" s="13">
        <v>18.399999999999999</v>
      </c>
      <c r="N78" s="13"/>
      <c r="O78" s="13"/>
      <c r="P78" s="15">
        <v>17</v>
      </c>
      <c r="Q78" s="337">
        <v>19</v>
      </c>
      <c r="R78" s="15" t="str">
        <f t="shared" si="14"/>
        <v>Yes</v>
      </c>
      <c r="S78" s="15" t="str">
        <f t="shared" si="15"/>
        <v>No</v>
      </c>
      <c r="T78" s="221" t="str">
        <f t="shared" si="16"/>
        <v>Yes</v>
      </c>
      <c r="U78" s="223">
        <f t="shared" si="17"/>
        <v>0.11764705882352944</v>
      </c>
      <c r="V78" s="221"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t="15" customHeight="1">
      <c r="A79" s="66" t="s">
        <v>21</v>
      </c>
      <c r="B79" s="66" t="s">
        <v>27</v>
      </c>
      <c r="C79" s="209" t="str" cm="1">
        <f t="array" ref="C79">_xlfn.IFNA(_xlfn.IFS(B79="Starter","Starters &amp; Sides",B79="Sides","Starters &amp; Sides"),B79)</f>
        <v>Mains</v>
      </c>
      <c r="D79" s="214" t="s">
        <v>4191</v>
      </c>
      <c r="E79" s="75"/>
      <c r="F79" s="12"/>
      <c r="G79" s="12"/>
      <c r="H79" s="13"/>
      <c r="I79" s="13"/>
      <c r="J79" s="13"/>
      <c r="K79" s="13"/>
      <c r="L79" s="13"/>
      <c r="M79" s="13">
        <v>14.4</v>
      </c>
      <c r="N79" s="13">
        <v>14.59</v>
      </c>
      <c r="O79" s="13">
        <v>14.59</v>
      </c>
      <c r="P79" s="15">
        <v>14.5</v>
      </c>
      <c r="Q79" s="337">
        <v>14.5</v>
      </c>
      <c r="R79" s="15" t="str">
        <f t="shared" si="14"/>
        <v>Yes</v>
      </c>
      <c r="S79" s="15" t="str">
        <f t="shared" si="15"/>
        <v>No</v>
      </c>
      <c r="T79" s="221" t="str">
        <f t="shared" si="16"/>
        <v>Yes</v>
      </c>
      <c r="U79" s="223">
        <f t="shared" si="17"/>
        <v>0</v>
      </c>
      <c r="V79" s="221" t="str">
        <f t="shared" si="18"/>
        <v>Yes</v>
      </c>
      <c r="W79" s="223">
        <f t="shared" si="19"/>
        <v>-6.1686086360520642E-3</v>
      </c>
      <c r="X79" s="221" t="str">
        <f t="shared" si="20"/>
        <v>Yes</v>
      </c>
      <c r="Y79" s="223">
        <f t="shared" si="21"/>
        <v>-6.1686086360520642E-3</v>
      </c>
      <c r="Z79" s="222" t="str">
        <f t="shared" si="22"/>
        <v>Yes</v>
      </c>
      <c r="AA79" s="68">
        <f t="shared" si="23"/>
        <v>6.9444444444444198E-3</v>
      </c>
      <c r="AB79" s="65" t="str">
        <f t="shared" si="24"/>
        <v>No</v>
      </c>
      <c r="AC79" s="68" t="str">
        <f t="shared" si="25"/>
        <v>N/A</v>
      </c>
      <c r="AD79" s="65" t="str">
        <f t="shared" si="26"/>
        <v>No</v>
      </c>
      <c r="AE79" s="68" t="str">
        <f t="shared" si="27"/>
        <v>N/A</v>
      </c>
      <c r="AF79" s="66"/>
    </row>
    <row r="80" spans="1:32" ht="15" customHeight="1">
      <c r="A80" s="66" t="s">
        <v>21</v>
      </c>
      <c r="B80" s="66" t="s">
        <v>27</v>
      </c>
      <c r="C80" s="66" t="str" cm="1">
        <f t="array" ref="C80">_xlfn.IFNA(_xlfn.IFS(B80="Starter","Starters &amp; Sides",B80="Sides","Starters &amp; Sides"),B80)</f>
        <v>Mains</v>
      </c>
      <c r="D80" s="174" t="s">
        <v>4192</v>
      </c>
      <c r="E80" s="75"/>
      <c r="F80" s="12"/>
      <c r="G80" s="12"/>
      <c r="H80" s="13"/>
      <c r="I80" s="13"/>
      <c r="J80" s="13"/>
      <c r="K80" s="13"/>
      <c r="L80" s="13"/>
      <c r="M80" s="13">
        <v>14.9</v>
      </c>
      <c r="N80" s="13">
        <v>15</v>
      </c>
      <c r="O80" s="13">
        <v>15</v>
      </c>
      <c r="P80" s="15">
        <v>15</v>
      </c>
      <c r="Q80" s="337">
        <v>15</v>
      </c>
      <c r="R80" s="15" t="str">
        <f t="shared" si="14"/>
        <v>Yes</v>
      </c>
      <c r="S80" s="15" t="str">
        <f t="shared" si="15"/>
        <v>No</v>
      </c>
      <c r="T80" s="221" t="str">
        <f t="shared" si="16"/>
        <v>Yes</v>
      </c>
      <c r="U80" s="223">
        <f t="shared" si="17"/>
        <v>0</v>
      </c>
      <c r="V80" s="221" t="str">
        <f t="shared" si="18"/>
        <v>Yes</v>
      </c>
      <c r="W80" s="223">
        <f t="shared" si="19"/>
        <v>0</v>
      </c>
      <c r="X80" s="221" t="str">
        <f t="shared" si="20"/>
        <v>Yes</v>
      </c>
      <c r="Y80" s="223">
        <f t="shared" si="21"/>
        <v>0</v>
      </c>
      <c r="Z80" s="222" t="str">
        <f t="shared" si="22"/>
        <v>Yes</v>
      </c>
      <c r="AA80" s="68">
        <f t="shared" si="23"/>
        <v>6.7114093959730337E-3</v>
      </c>
      <c r="AB80" s="65" t="str">
        <f t="shared" si="24"/>
        <v>No</v>
      </c>
      <c r="AC80" s="68" t="str">
        <f t="shared" si="25"/>
        <v>N/A</v>
      </c>
      <c r="AD80" s="65" t="str">
        <f t="shared" si="26"/>
        <v>No</v>
      </c>
      <c r="AE80" s="68" t="str">
        <f t="shared" si="27"/>
        <v>N/A</v>
      </c>
      <c r="AF80" s="66"/>
    </row>
    <row r="81" spans="1:32" ht="15" customHeight="1">
      <c r="A81" s="66" t="s">
        <v>21</v>
      </c>
      <c r="B81" s="66" t="s">
        <v>27</v>
      </c>
      <c r="C81" s="66" t="str" cm="1">
        <f t="array" ref="C81">_xlfn.IFNA(_xlfn.IFS(B81="Starter","Starters &amp; Sides",B81="Sides","Starters &amp; Sides"),B81)</f>
        <v>Mains</v>
      </c>
      <c r="D81" s="174" t="s">
        <v>4193</v>
      </c>
      <c r="E81" s="76"/>
      <c r="F81" s="13"/>
      <c r="G81" s="13"/>
      <c r="H81" s="13"/>
      <c r="I81" s="13"/>
      <c r="J81" s="13"/>
      <c r="K81" s="13"/>
      <c r="L81" s="13"/>
      <c r="M81" s="13">
        <v>16.899999999999999</v>
      </c>
      <c r="N81" s="13">
        <v>16.899999999999999</v>
      </c>
      <c r="O81" s="13">
        <v>16.899999999999999</v>
      </c>
      <c r="P81" s="15">
        <v>16.899999999999999</v>
      </c>
      <c r="Q81" s="337">
        <v>18</v>
      </c>
      <c r="R81" s="15" t="str">
        <f t="shared" si="14"/>
        <v>Yes</v>
      </c>
      <c r="S81" s="15" t="str">
        <f t="shared" si="15"/>
        <v>No</v>
      </c>
      <c r="T81" s="221" t="str">
        <f t="shared" si="16"/>
        <v>Yes</v>
      </c>
      <c r="U81" s="223">
        <f t="shared" si="17"/>
        <v>6.5088757396449815E-2</v>
      </c>
      <c r="V81" s="221" t="str">
        <f t="shared" si="18"/>
        <v>Yes</v>
      </c>
      <c r="W81" s="223">
        <f t="shared" si="19"/>
        <v>6.5088757396449815E-2</v>
      </c>
      <c r="X81" s="221" t="str">
        <f t="shared" si="20"/>
        <v>Yes</v>
      </c>
      <c r="Y81" s="223">
        <f t="shared" si="21"/>
        <v>6.5088757396449815E-2</v>
      </c>
      <c r="Z81" s="222" t="str">
        <f t="shared" si="22"/>
        <v>Yes</v>
      </c>
      <c r="AA81" s="68">
        <f t="shared" si="23"/>
        <v>6.5088757396449815E-2</v>
      </c>
      <c r="AB81" s="65" t="str">
        <f t="shared" si="24"/>
        <v>No</v>
      </c>
      <c r="AC81" s="68" t="str">
        <f t="shared" si="25"/>
        <v>N/A</v>
      </c>
      <c r="AD81" s="65" t="str">
        <f t="shared" si="26"/>
        <v>No</v>
      </c>
      <c r="AE81" s="68" t="str">
        <f t="shared" si="27"/>
        <v>N/A</v>
      </c>
      <c r="AF81" s="66"/>
    </row>
    <row r="82" spans="1:32" ht="15" customHeight="1">
      <c r="A82" s="66" t="s">
        <v>21</v>
      </c>
      <c r="B82" s="66" t="s">
        <v>27</v>
      </c>
      <c r="C82" s="66" t="str" cm="1">
        <f t="array" ref="C82">_xlfn.IFNA(_xlfn.IFS(B82="Starter","Starters &amp; Sides",B82="Sides","Starters &amp; Sides"),B82)</f>
        <v>Mains</v>
      </c>
      <c r="D82" s="174" t="s">
        <v>4194</v>
      </c>
      <c r="E82" s="76"/>
      <c r="F82" s="13"/>
      <c r="G82" s="13"/>
      <c r="H82" s="13"/>
      <c r="I82" s="13"/>
      <c r="J82" s="13"/>
      <c r="K82" s="13"/>
      <c r="L82" s="13"/>
      <c r="M82" s="13"/>
      <c r="N82" s="13">
        <v>15.9</v>
      </c>
      <c r="O82" s="13">
        <v>15.9</v>
      </c>
      <c r="P82" s="15">
        <v>15.9</v>
      </c>
      <c r="Q82" s="337">
        <v>15.9</v>
      </c>
      <c r="R82" s="15" t="str">
        <f t="shared" si="14"/>
        <v>Yes</v>
      </c>
      <c r="S82" s="15" t="str">
        <f t="shared" si="15"/>
        <v>No</v>
      </c>
      <c r="T82" s="221" t="str">
        <f t="shared" si="16"/>
        <v>Yes</v>
      </c>
      <c r="U82" s="223">
        <f t="shared" si="17"/>
        <v>0</v>
      </c>
      <c r="V82" s="221" t="str">
        <f t="shared" si="18"/>
        <v>Yes</v>
      </c>
      <c r="W82" s="223">
        <f t="shared" si="19"/>
        <v>0</v>
      </c>
      <c r="X82" s="221" t="str">
        <f t="shared" si="20"/>
        <v>Yes</v>
      </c>
      <c r="Y82" s="223">
        <f t="shared" si="21"/>
        <v>0</v>
      </c>
      <c r="Z82" s="222" t="str">
        <f t="shared" si="22"/>
        <v>No</v>
      </c>
      <c r="AA82" s="68" t="str">
        <f t="shared" si="23"/>
        <v>N/A</v>
      </c>
      <c r="AB82" s="65" t="str">
        <f t="shared" si="24"/>
        <v>No</v>
      </c>
      <c r="AC82" s="68" t="str">
        <f t="shared" si="25"/>
        <v>N/A</v>
      </c>
      <c r="AD82" s="65" t="str">
        <f t="shared" si="26"/>
        <v>No</v>
      </c>
      <c r="AE82" s="68" t="str">
        <f t="shared" si="27"/>
        <v>N/A</v>
      </c>
      <c r="AF82" s="66"/>
    </row>
    <row r="83" spans="1:32" ht="15" customHeight="1">
      <c r="A83" s="66" t="s">
        <v>21</v>
      </c>
      <c r="B83" s="66" t="s">
        <v>27</v>
      </c>
      <c r="C83" s="66" t="str" cm="1">
        <f t="array" ref="C83">_xlfn.IFNA(_xlfn.IFS(B83="Starter","Starters &amp; Sides",B83="Sides","Starters &amp; Sides"),B83)</f>
        <v>Mains</v>
      </c>
      <c r="D83" s="174" t="s">
        <v>4195</v>
      </c>
      <c r="E83" s="76"/>
      <c r="F83" s="13"/>
      <c r="G83" s="13"/>
      <c r="H83" s="13"/>
      <c r="I83" s="13"/>
      <c r="J83" s="13"/>
      <c r="K83" s="13"/>
      <c r="L83" s="13"/>
      <c r="M83" s="13">
        <v>15.9</v>
      </c>
      <c r="N83" s="13">
        <v>16.5</v>
      </c>
      <c r="O83" s="13">
        <v>16.5</v>
      </c>
      <c r="P83" s="15">
        <v>16.5</v>
      </c>
      <c r="Q83" s="337">
        <v>16.5</v>
      </c>
      <c r="R83" s="15" t="str">
        <f t="shared" si="14"/>
        <v>Yes</v>
      </c>
      <c r="S83" s="15" t="str">
        <f t="shared" si="15"/>
        <v>No</v>
      </c>
      <c r="T83" s="221" t="str">
        <f t="shared" si="16"/>
        <v>Yes</v>
      </c>
      <c r="U83" s="223">
        <f t="shared" si="17"/>
        <v>0</v>
      </c>
      <c r="V83" s="221" t="str">
        <f t="shared" si="18"/>
        <v>Yes</v>
      </c>
      <c r="W83" s="223">
        <f t="shared" si="19"/>
        <v>0</v>
      </c>
      <c r="X83" s="221" t="str">
        <f t="shared" si="20"/>
        <v>Yes</v>
      </c>
      <c r="Y83" s="223">
        <f t="shared" si="21"/>
        <v>0</v>
      </c>
      <c r="Z83" s="222" t="str">
        <f t="shared" si="22"/>
        <v>Yes</v>
      </c>
      <c r="AA83" s="68">
        <f t="shared" si="23"/>
        <v>3.7735849056603765E-2</v>
      </c>
      <c r="AB83" s="65" t="str">
        <f t="shared" si="24"/>
        <v>No</v>
      </c>
      <c r="AC83" s="68" t="str">
        <f t="shared" si="25"/>
        <v>N/A</v>
      </c>
      <c r="AD83" s="65" t="str">
        <f t="shared" si="26"/>
        <v>No</v>
      </c>
      <c r="AE83" s="68" t="str">
        <f t="shared" si="27"/>
        <v>N/A</v>
      </c>
      <c r="AF83" s="66"/>
    </row>
    <row r="84" spans="1:32" ht="15" customHeight="1">
      <c r="A84" s="66" t="s">
        <v>21</v>
      </c>
      <c r="B84" s="66" t="s">
        <v>27</v>
      </c>
      <c r="C84" s="66" t="str" cm="1">
        <f t="array" ref="C84">_xlfn.IFNA(_xlfn.IFS(B84="Starter","Starters &amp; Sides",B84="Sides","Starters &amp; Sides"),B84)</f>
        <v>Mains</v>
      </c>
      <c r="D84" s="174" t="s">
        <v>4196</v>
      </c>
      <c r="E84" s="76"/>
      <c r="F84" s="13"/>
      <c r="G84" s="13"/>
      <c r="H84" s="13"/>
      <c r="I84" s="13"/>
      <c r="J84" s="13"/>
      <c r="K84" s="13"/>
      <c r="L84" s="13"/>
      <c r="M84" s="13">
        <v>14.4</v>
      </c>
      <c r="N84" s="13">
        <v>14.5</v>
      </c>
      <c r="O84" s="13">
        <v>14.5</v>
      </c>
      <c r="P84" s="15">
        <v>14.5</v>
      </c>
      <c r="Q84" s="337">
        <v>14.5</v>
      </c>
      <c r="R84" s="15" t="str">
        <f t="shared" si="14"/>
        <v>Yes</v>
      </c>
      <c r="S84" s="15" t="str">
        <f t="shared" si="15"/>
        <v>No</v>
      </c>
      <c r="T84" s="221" t="str">
        <f t="shared" si="16"/>
        <v>Yes</v>
      </c>
      <c r="U84" s="223">
        <f t="shared" si="17"/>
        <v>0</v>
      </c>
      <c r="V84" s="221" t="str">
        <f t="shared" si="18"/>
        <v>Yes</v>
      </c>
      <c r="W84" s="223">
        <f t="shared" si="19"/>
        <v>0</v>
      </c>
      <c r="X84" s="221" t="str">
        <f t="shared" si="20"/>
        <v>Yes</v>
      </c>
      <c r="Y84" s="223">
        <f t="shared" si="21"/>
        <v>0</v>
      </c>
      <c r="Z84" s="222" t="str">
        <f t="shared" si="22"/>
        <v>Yes</v>
      </c>
      <c r="AA84" s="68">
        <f t="shared" si="23"/>
        <v>6.9444444444444198E-3</v>
      </c>
      <c r="AB84" s="65" t="str">
        <f t="shared" si="24"/>
        <v>No</v>
      </c>
      <c r="AC84" s="68" t="str">
        <f t="shared" si="25"/>
        <v>N/A</v>
      </c>
      <c r="AD84" s="65" t="str">
        <f t="shared" si="26"/>
        <v>No</v>
      </c>
      <c r="AE84" s="68" t="str">
        <f t="shared" si="27"/>
        <v>N/A</v>
      </c>
      <c r="AF84" s="66"/>
    </row>
    <row r="85" spans="1:32" ht="15" customHeight="1">
      <c r="A85" s="66" t="s">
        <v>21</v>
      </c>
      <c r="B85" s="66" t="s">
        <v>27</v>
      </c>
      <c r="C85" s="66" t="str" cm="1">
        <f t="array" ref="C85">_xlfn.IFNA(_xlfn.IFS(B85="Starter","Starters &amp; Sides",B85="Sides","Starters &amp; Sides"),B85)</f>
        <v>Mains</v>
      </c>
      <c r="D85" s="174" t="s">
        <v>4197</v>
      </c>
      <c r="E85" s="76"/>
      <c r="F85" s="13"/>
      <c r="G85" s="13"/>
      <c r="H85" s="13"/>
      <c r="I85" s="13"/>
      <c r="J85" s="13"/>
      <c r="K85" s="13"/>
      <c r="L85" s="13"/>
      <c r="M85" s="13">
        <v>14.9</v>
      </c>
      <c r="N85" s="13">
        <v>15</v>
      </c>
      <c r="O85" s="13">
        <v>15</v>
      </c>
      <c r="P85" s="15">
        <v>15</v>
      </c>
      <c r="Q85" s="337">
        <v>15</v>
      </c>
      <c r="R85" s="15" t="str">
        <f t="shared" si="14"/>
        <v>Yes</v>
      </c>
      <c r="S85" s="15" t="str">
        <f t="shared" si="15"/>
        <v>No</v>
      </c>
      <c r="T85" s="221" t="str">
        <f t="shared" si="16"/>
        <v>Yes</v>
      </c>
      <c r="U85" s="223">
        <f t="shared" si="17"/>
        <v>0</v>
      </c>
      <c r="V85" s="221" t="str">
        <f t="shared" si="18"/>
        <v>Yes</v>
      </c>
      <c r="W85" s="223">
        <f t="shared" si="19"/>
        <v>0</v>
      </c>
      <c r="X85" s="221" t="str">
        <f t="shared" si="20"/>
        <v>Yes</v>
      </c>
      <c r="Y85" s="223">
        <f t="shared" si="21"/>
        <v>0</v>
      </c>
      <c r="Z85" s="222" t="str">
        <f t="shared" si="22"/>
        <v>Yes</v>
      </c>
      <c r="AA85" s="68">
        <f t="shared" si="23"/>
        <v>6.7114093959730337E-3</v>
      </c>
      <c r="AB85" s="65" t="str">
        <f t="shared" si="24"/>
        <v>No</v>
      </c>
      <c r="AC85" s="68" t="str">
        <f t="shared" si="25"/>
        <v>N/A</v>
      </c>
      <c r="AD85" s="65" t="str">
        <f t="shared" si="26"/>
        <v>No</v>
      </c>
      <c r="AE85" s="68" t="str">
        <f t="shared" si="27"/>
        <v>N/A</v>
      </c>
      <c r="AF85" s="66"/>
    </row>
    <row r="86" spans="1:32" ht="15" customHeight="1">
      <c r="A86" s="66" t="s">
        <v>21</v>
      </c>
      <c r="B86" s="66" t="s">
        <v>27</v>
      </c>
      <c r="C86" s="66" t="str" cm="1">
        <f t="array" ref="C86">_xlfn.IFNA(_xlfn.IFS(B86="Starter","Starters &amp; Sides",B86="Sides","Starters &amp; Sides"),B86)</f>
        <v>Mains</v>
      </c>
      <c r="D86" s="174" t="s">
        <v>4198</v>
      </c>
      <c r="E86" s="76"/>
      <c r="F86" s="13"/>
      <c r="G86" s="13"/>
      <c r="H86" s="13"/>
      <c r="I86" s="13"/>
      <c r="J86" s="13"/>
      <c r="K86" s="13"/>
      <c r="L86" s="13"/>
      <c r="M86" s="13">
        <v>15.9</v>
      </c>
      <c r="N86" s="13">
        <v>15.9</v>
      </c>
      <c r="O86" s="12">
        <v>15.9</v>
      </c>
      <c r="P86" s="15">
        <v>15.9</v>
      </c>
      <c r="Q86" s="337">
        <v>15.9</v>
      </c>
      <c r="R86" s="15" t="str">
        <f t="shared" si="14"/>
        <v>Yes</v>
      </c>
      <c r="S86" s="15" t="str">
        <f t="shared" si="15"/>
        <v>No</v>
      </c>
      <c r="T86" s="221" t="str">
        <f t="shared" si="16"/>
        <v>Yes</v>
      </c>
      <c r="U86" s="223">
        <f t="shared" si="17"/>
        <v>0</v>
      </c>
      <c r="V86" s="221" t="str">
        <f t="shared" si="18"/>
        <v>Yes</v>
      </c>
      <c r="W86" s="223">
        <f t="shared" si="19"/>
        <v>0</v>
      </c>
      <c r="X86" s="221" t="str">
        <f t="shared" si="20"/>
        <v>Yes</v>
      </c>
      <c r="Y86" s="223">
        <f t="shared" si="21"/>
        <v>0</v>
      </c>
      <c r="Z86" s="222" t="str">
        <f t="shared" si="22"/>
        <v>Yes</v>
      </c>
      <c r="AA86" s="68">
        <f t="shared" si="23"/>
        <v>0</v>
      </c>
      <c r="AB86" s="65" t="str">
        <f t="shared" si="24"/>
        <v>No</v>
      </c>
      <c r="AC86" s="68" t="str">
        <f t="shared" si="25"/>
        <v>N/A</v>
      </c>
      <c r="AD86" s="65" t="str">
        <f t="shared" si="26"/>
        <v>No</v>
      </c>
      <c r="AE86" s="68" t="str">
        <f t="shared" si="27"/>
        <v>N/A</v>
      </c>
      <c r="AF86" s="66"/>
    </row>
    <row r="87" spans="1:32" ht="15" customHeight="1">
      <c r="A87" s="66" t="s">
        <v>21</v>
      </c>
      <c r="B87" s="66" t="s">
        <v>27</v>
      </c>
      <c r="C87" s="66" t="str" cm="1">
        <f t="array" ref="C87">_xlfn.IFNA(_xlfn.IFS(B87="Starter","Starters &amp; Sides",B87="Sides","Starters &amp; Sides"),B87)</f>
        <v>Mains</v>
      </c>
      <c r="D87" s="174" t="s">
        <v>4199</v>
      </c>
      <c r="E87" s="76"/>
      <c r="F87" s="13"/>
      <c r="G87" s="13"/>
      <c r="H87" s="13"/>
      <c r="I87" s="13"/>
      <c r="J87" s="13"/>
      <c r="K87" s="13"/>
      <c r="L87" s="13"/>
      <c r="M87" s="13"/>
      <c r="N87" s="13">
        <v>15.9</v>
      </c>
      <c r="O87" s="13">
        <v>15.9</v>
      </c>
      <c r="P87" s="15">
        <v>15.9</v>
      </c>
      <c r="Q87" s="337">
        <v>18</v>
      </c>
      <c r="R87" s="15" t="str">
        <f t="shared" si="14"/>
        <v>Yes</v>
      </c>
      <c r="S87" s="15" t="str">
        <f t="shared" si="15"/>
        <v>No</v>
      </c>
      <c r="T87" s="221" t="str">
        <f t="shared" si="16"/>
        <v>Yes</v>
      </c>
      <c r="U87" s="223">
        <f t="shared" si="17"/>
        <v>0.13207547169811318</v>
      </c>
      <c r="V87" s="221" t="str">
        <f t="shared" si="18"/>
        <v>Yes</v>
      </c>
      <c r="W87" s="223">
        <f t="shared" si="19"/>
        <v>0.13207547169811318</v>
      </c>
      <c r="X87" s="221" t="str">
        <f t="shared" si="20"/>
        <v>Yes</v>
      </c>
      <c r="Y87" s="223">
        <f t="shared" si="21"/>
        <v>0.13207547169811318</v>
      </c>
      <c r="Z87" s="222" t="str">
        <f t="shared" si="22"/>
        <v>No</v>
      </c>
      <c r="AA87" s="68" t="str">
        <f t="shared" si="23"/>
        <v>N/A</v>
      </c>
      <c r="AB87" s="65" t="str">
        <f t="shared" si="24"/>
        <v>No</v>
      </c>
      <c r="AC87" s="68" t="str">
        <f t="shared" si="25"/>
        <v>N/A</v>
      </c>
      <c r="AD87" s="65" t="str">
        <f t="shared" si="26"/>
        <v>No</v>
      </c>
      <c r="AE87" s="68" t="str">
        <f t="shared" si="27"/>
        <v>N/A</v>
      </c>
      <c r="AF87" s="66"/>
    </row>
    <row r="88" spans="1:32" ht="15" customHeight="1">
      <c r="A88" s="66" t="s">
        <v>21</v>
      </c>
      <c r="B88" s="66" t="s">
        <v>27</v>
      </c>
      <c r="C88" s="66" t="str" cm="1">
        <f t="array" ref="C88">_xlfn.IFNA(_xlfn.IFS(B88="Starter","Starters &amp; Sides",B88="Sides","Starters &amp; Sides"),B88)</f>
        <v>Mains</v>
      </c>
      <c r="D88" s="174" t="s">
        <v>4200</v>
      </c>
      <c r="E88" s="76"/>
      <c r="F88" s="13"/>
      <c r="G88" s="13"/>
      <c r="H88" s="13"/>
      <c r="I88" s="13"/>
      <c r="J88" s="13"/>
      <c r="K88" s="13"/>
      <c r="L88" s="13"/>
      <c r="M88" s="13"/>
      <c r="N88" s="13">
        <v>16.5</v>
      </c>
      <c r="O88" s="12">
        <v>16.5</v>
      </c>
      <c r="P88" s="15">
        <v>16.5</v>
      </c>
      <c r="Q88" s="337">
        <v>16.5</v>
      </c>
      <c r="R88" s="15" t="str">
        <f t="shared" si="14"/>
        <v>Yes</v>
      </c>
      <c r="S88" s="15" t="str">
        <f t="shared" si="15"/>
        <v>No</v>
      </c>
      <c r="T88" s="221" t="str">
        <f t="shared" si="16"/>
        <v>Yes</v>
      </c>
      <c r="U88" s="223">
        <f t="shared" si="17"/>
        <v>0</v>
      </c>
      <c r="V88" s="221" t="str">
        <f t="shared" si="18"/>
        <v>Yes</v>
      </c>
      <c r="W88" s="223">
        <f t="shared" si="19"/>
        <v>0</v>
      </c>
      <c r="X88" s="221" t="str">
        <f t="shared" si="20"/>
        <v>Yes</v>
      </c>
      <c r="Y88" s="223">
        <f t="shared" si="21"/>
        <v>0</v>
      </c>
      <c r="Z88" s="222" t="str">
        <f t="shared" si="22"/>
        <v>No</v>
      </c>
      <c r="AA88" s="68" t="str">
        <f t="shared" si="23"/>
        <v>N/A</v>
      </c>
      <c r="AB88" s="65" t="str">
        <f t="shared" si="24"/>
        <v>No</v>
      </c>
      <c r="AC88" s="68" t="str">
        <f t="shared" si="25"/>
        <v>N/A</v>
      </c>
      <c r="AD88" s="65" t="str">
        <f t="shared" si="26"/>
        <v>No</v>
      </c>
      <c r="AE88" s="68" t="str">
        <f t="shared" si="27"/>
        <v>N/A</v>
      </c>
      <c r="AF88" s="66"/>
    </row>
    <row r="89" spans="1:32" ht="15" hidden="1" customHeight="1">
      <c r="A89" s="66" t="s">
        <v>21</v>
      </c>
      <c r="B89" s="66" t="s">
        <v>27</v>
      </c>
      <c r="C89" s="66" t="str" cm="1">
        <f t="array" ref="C89">_xlfn.IFNA(_xlfn.IFS(B89="Starter","Starters &amp; Sides",B89="Sides","Starters &amp; Sides"),B89)</f>
        <v>Mains</v>
      </c>
      <c r="D89" s="71" t="s">
        <v>4201</v>
      </c>
      <c r="E89" s="76"/>
      <c r="F89" s="13"/>
      <c r="G89" s="13"/>
      <c r="H89" s="13"/>
      <c r="I89" s="13"/>
      <c r="J89" s="13"/>
      <c r="K89" s="13"/>
      <c r="L89" s="13"/>
      <c r="M89" s="13">
        <v>17.899999999999999</v>
      </c>
      <c r="N89" s="13">
        <v>17.899999999999999</v>
      </c>
      <c r="O89" s="12">
        <v>17.899999999999999</v>
      </c>
      <c r="P89" s="15">
        <v>17.899999999999999</v>
      </c>
      <c r="Q89" s="337"/>
      <c r="R89" s="15" t="str">
        <f t="shared" si="14"/>
        <v>No</v>
      </c>
      <c r="S89" s="15" t="str">
        <f t="shared" si="15"/>
        <v>No</v>
      </c>
      <c r="T89" s="221" t="str">
        <f t="shared" si="16"/>
        <v>No</v>
      </c>
      <c r="U89" s="223" t="str">
        <f t="shared" si="17"/>
        <v>N/A</v>
      </c>
      <c r="V89" s="221" t="str">
        <f t="shared" si="18"/>
        <v>No</v>
      </c>
      <c r="W89" s="223" t="str">
        <f t="shared" si="19"/>
        <v>N/A</v>
      </c>
      <c r="X89" s="221" t="str">
        <f t="shared" si="20"/>
        <v>No</v>
      </c>
      <c r="Y89" s="223" t="str">
        <f t="shared" si="21"/>
        <v>N/A</v>
      </c>
      <c r="Z89" s="222" t="str">
        <f t="shared" si="22"/>
        <v>No</v>
      </c>
      <c r="AA89" s="68" t="str">
        <f t="shared" si="23"/>
        <v>N/A</v>
      </c>
      <c r="AB89" s="65" t="str">
        <f t="shared" si="24"/>
        <v>No</v>
      </c>
      <c r="AC89" s="68" t="str">
        <f t="shared" si="25"/>
        <v>N/A</v>
      </c>
      <c r="AD89" s="65" t="str">
        <f t="shared" si="26"/>
        <v>No</v>
      </c>
      <c r="AE89" s="68" t="str">
        <f t="shared" si="27"/>
        <v>N/A</v>
      </c>
      <c r="AF89" s="66"/>
    </row>
    <row r="90" spans="1:32" ht="15" hidden="1" customHeight="1">
      <c r="A90" s="66" t="s">
        <v>21</v>
      </c>
      <c r="B90" s="66" t="s">
        <v>27</v>
      </c>
      <c r="C90" s="66" t="str" cm="1">
        <f t="array" ref="C90">_xlfn.IFNA(_xlfn.IFS(B90="Starter","Starters &amp; Sides",B90="Sides","Starters &amp; Sides"),B90)</f>
        <v>Mains</v>
      </c>
      <c r="D90" s="174" t="s">
        <v>4202</v>
      </c>
      <c r="E90" s="76"/>
      <c r="F90" s="13"/>
      <c r="G90" s="13"/>
      <c r="H90" s="13"/>
      <c r="I90" s="13"/>
      <c r="J90" s="13"/>
      <c r="K90" s="13"/>
      <c r="L90" s="13"/>
      <c r="M90" s="13">
        <v>14.4</v>
      </c>
      <c r="N90" s="13"/>
      <c r="O90" s="13"/>
      <c r="P90" s="15"/>
      <c r="Q90" s="337"/>
      <c r="R90" s="15" t="str">
        <f t="shared" si="14"/>
        <v>No</v>
      </c>
      <c r="S90" s="15" t="str">
        <f t="shared" si="15"/>
        <v>No</v>
      </c>
      <c r="T90" s="221" t="str">
        <f t="shared" si="16"/>
        <v>No</v>
      </c>
      <c r="U90" s="223" t="str">
        <f t="shared" si="17"/>
        <v>N/A</v>
      </c>
      <c r="V90" s="221" t="str">
        <f t="shared" si="18"/>
        <v>No</v>
      </c>
      <c r="W90" s="223" t="str">
        <f t="shared" si="19"/>
        <v>N/A</v>
      </c>
      <c r="X90" s="221" t="str">
        <f t="shared" si="20"/>
        <v>No</v>
      </c>
      <c r="Y90" s="223" t="str">
        <f t="shared" si="21"/>
        <v>N/A</v>
      </c>
      <c r="Z90" s="222" t="str">
        <f t="shared" si="22"/>
        <v>No</v>
      </c>
      <c r="AA90" s="68" t="str">
        <f t="shared" si="23"/>
        <v>N/A</v>
      </c>
      <c r="AB90" s="65" t="str">
        <f t="shared" si="24"/>
        <v>No</v>
      </c>
      <c r="AC90" s="68" t="str">
        <f t="shared" si="25"/>
        <v>N/A</v>
      </c>
      <c r="AD90" s="65" t="str">
        <f t="shared" si="26"/>
        <v>No</v>
      </c>
      <c r="AE90" s="68" t="str">
        <f t="shared" si="27"/>
        <v>N/A</v>
      </c>
      <c r="AF90" s="66"/>
    </row>
    <row r="91" spans="1:32" ht="15" hidden="1" customHeight="1">
      <c r="A91" s="66" t="s">
        <v>21</v>
      </c>
      <c r="B91" s="66" t="s">
        <v>27</v>
      </c>
      <c r="C91" s="66" t="str" cm="1">
        <f t="array" ref="C91">_xlfn.IFNA(_xlfn.IFS(B91="Starter","Starters &amp; Sides",B91="Sides","Starters &amp; Sides"),B91)</f>
        <v>Mains</v>
      </c>
      <c r="D91" s="174" t="s">
        <v>4203</v>
      </c>
      <c r="E91" s="76"/>
      <c r="F91" s="13"/>
      <c r="G91" s="13"/>
      <c r="H91" s="13"/>
      <c r="I91" s="13"/>
      <c r="J91" s="13"/>
      <c r="K91" s="13"/>
      <c r="L91" s="13"/>
      <c r="M91" s="13">
        <v>14.9</v>
      </c>
      <c r="N91" s="13"/>
      <c r="O91" s="13"/>
      <c r="P91" s="15"/>
      <c r="Q91" s="337"/>
      <c r="R91" s="15" t="str">
        <f t="shared" si="14"/>
        <v>No</v>
      </c>
      <c r="S91" s="15" t="str">
        <f t="shared" si="15"/>
        <v>No</v>
      </c>
      <c r="T91" s="221" t="str">
        <f t="shared" si="16"/>
        <v>No</v>
      </c>
      <c r="U91" s="223" t="str">
        <f t="shared" si="17"/>
        <v>N/A</v>
      </c>
      <c r="V91" s="221" t="str">
        <f t="shared" si="18"/>
        <v>No</v>
      </c>
      <c r="W91" s="223" t="str">
        <f t="shared" si="19"/>
        <v>N/A</v>
      </c>
      <c r="X91" s="221" t="str">
        <f t="shared" si="20"/>
        <v>No</v>
      </c>
      <c r="Y91" s="223" t="str">
        <f t="shared" si="21"/>
        <v>N/A</v>
      </c>
      <c r="Z91" s="222" t="str">
        <f t="shared" si="22"/>
        <v>No</v>
      </c>
      <c r="AA91" s="68" t="str">
        <f t="shared" si="23"/>
        <v>N/A</v>
      </c>
      <c r="AB91" s="65" t="str">
        <f t="shared" si="24"/>
        <v>No</v>
      </c>
      <c r="AC91" s="68" t="str">
        <f t="shared" si="25"/>
        <v>N/A</v>
      </c>
      <c r="AD91" s="65" t="str">
        <f t="shared" si="26"/>
        <v>No</v>
      </c>
      <c r="AE91" s="68" t="str">
        <f t="shared" si="27"/>
        <v>N/A</v>
      </c>
      <c r="AF91" s="66"/>
    </row>
    <row r="92" spans="1:32" ht="15" hidden="1" customHeight="1">
      <c r="A92" s="66" t="s">
        <v>21</v>
      </c>
      <c r="B92" s="66" t="s">
        <v>27</v>
      </c>
      <c r="C92" s="66" t="str" cm="1">
        <f t="array" ref="C92">_xlfn.IFNA(_xlfn.IFS(B92="Starter","Starters &amp; Sides",B92="Sides","Starters &amp; Sides"),B92)</f>
        <v>Mains</v>
      </c>
      <c r="D92" s="174" t="s">
        <v>4204</v>
      </c>
      <c r="E92" s="76"/>
      <c r="F92" s="13"/>
      <c r="G92" s="13"/>
      <c r="H92" s="13"/>
      <c r="I92" s="13"/>
      <c r="J92" s="13"/>
      <c r="K92" s="13"/>
      <c r="L92" s="13"/>
      <c r="M92" s="13">
        <v>15.9</v>
      </c>
      <c r="N92" s="13"/>
      <c r="O92" s="13"/>
      <c r="P92" s="15"/>
      <c r="Q92" s="337"/>
      <c r="R92" s="15" t="str">
        <f t="shared" si="14"/>
        <v>No</v>
      </c>
      <c r="S92" s="15" t="str">
        <f t="shared" si="15"/>
        <v>No</v>
      </c>
      <c r="T92" s="221" t="str">
        <f t="shared" si="16"/>
        <v>No</v>
      </c>
      <c r="U92" s="223" t="str">
        <f t="shared" si="17"/>
        <v>N/A</v>
      </c>
      <c r="V92" s="221" t="str">
        <f t="shared" si="18"/>
        <v>No</v>
      </c>
      <c r="W92" s="223" t="str">
        <f t="shared" si="19"/>
        <v>N/A</v>
      </c>
      <c r="X92" s="221" t="str">
        <f t="shared" si="20"/>
        <v>No</v>
      </c>
      <c r="Y92" s="223" t="str">
        <f t="shared" si="21"/>
        <v>N/A</v>
      </c>
      <c r="Z92" s="222" t="str">
        <f t="shared" si="22"/>
        <v>No</v>
      </c>
      <c r="AA92" s="68" t="str">
        <f t="shared" si="23"/>
        <v>N/A</v>
      </c>
      <c r="AB92" s="65" t="str">
        <f t="shared" si="24"/>
        <v>No</v>
      </c>
      <c r="AC92" s="68" t="str">
        <f t="shared" si="25"/>
        <v>N/A</v>
      </c>
      <c r="AD92" s="65" t="str">
        <f t="shared" si="26"/>
        <v>No</v>
      </c>
      <c r="AE92" s="68" t="str">
        <f t="shared" si="27"/>
        <v>N/A</v>
      </c>
      <c r="AF92" s="66"/>
    </row>
    <row r="93" spans="1:32" ht="14.5" hidden="1" customHeight="1">
      <c r="A93" s="66" t="s">
        <v>21</v>
      </c>
      <c r="B93" s="66" t="s">
        <v>27</v>
      </c>
      <c r="C93" s="66" t="str" cm="1">
        <f t="array" ref="C93">_xlfn.IFNA(_xlfn.IFS(B93="Starter","Starters &amp; Sides",B93="Sides","Starters &amp; Sides"),B93)</f>
        <v>Mains</v>
      </c>
      <c r="D93" s="174" t="s">
        <v>4205</v>
      </c>
      <c r="E93" s="76"/>
      <c r="F93" s="13"/>
      <c r="G93" s="13"/>
      <c r="H93" s="13"/>
      <c r="I93" s="13"/>
      <c r="J93" s="13"/>
      <c r="K93" s="13"/>
      <c r="L93" s="13"/>
      <c r="M93" s="13">
        <v>15.9</v>
      </c>
      <c r="N93" s="13"/>
      <c r="O93" s="13"/>
      <c r="P93" s="15"/>
      <c r="Q93" s="337"/>
      <c r="R93" s="15" t="str">
        <f t="shared" si="14"/>
        <v>No</v>
      </c>
      <c r="S93" s="15" t="str">
        <f t="shared" si="15"/>
        <v>No</v>
      </c>
      <c r="T93" s="221" t="str">
        <f t="shared" si="16"/>
        <v>No</v>
      </c>
      <c r="U93" s="223" t="str">
        <f t="shared" si="17"/>
        <v>N/A</v>
      </c>
      <c r="V93" s="221" t="str">
        <f t="shared" si="18"/>
        <v>No</v>
      </c>
      <c r="W93" s="223" t="str">
        <f t="shared" si="19"/>
        <v>N/A</v>
      </c>
      <c r="X93" s="221" t="str">
        <f t="shared" si="20"/>
        <v>No</v>
      </c>
      <c r="Y93" s="223" t="str">
        <f t="shared" si="21"/>
        <v>N/A</v>
      </c>
      <c r="Z93" s="222" t="str">
        <f t="shared" si="22"/>
        <v>No</v>
      </c>
      <c r="AA93" s="68" t="str">
        <f t="shared" si="23"/>
        <v>N/A</v>
      </c>
      <c r="AB93" s="65" t="str">
        <f t="shared" si="24"/>
        <v>No</v>
      </c>
      <c r="AC93" s="68" t="str">
        <f t="shared" si="25"/>
        <v>N/A</v>
      </c>
      <c r="AD93" s="65" t="str">
        <f t="shared" si="26"/>
        <v>No</v>
      </c>
      <c r="AE93" s="68" t="str">
        <f t="shared" si="27"/>
        <v>N/A</v>
      </c>
      <c r="AF93" s="66"/>
    </row>
    <row r="94" spans="1:32" hidden="1">
      <c r="A94" s="66" t="s">
        <v>21</v>
      </c>
      <c r="B94" s="66" t="s">
        <v>27</v>
      </c>
      <c r="C94" s="66" t="str" cm="1">
        <f t="array" ref="C94">_xlfn.IFNA(_xlfn.IFS(B94="Starter","Starters &amp; Sides",B94="Sides","Starters &amp; Sides"),B94)</f>
        <v>Mains</v>
      </c>
      <c r="D94" s="174" t="s">
        <v>4206</v>
      </c>
      <c r="E94" s="76"/>
      <c r="F94" s="13"/>
      <c r="G94" s="13"/>
      <c r="H94" s="13"/>
      <c r="I94" s="13"/>
      <c r="J94" s="13"/>
      <c r="K94" s="13"/>
      <c r="L94" s="13"/>
      <c r="M94" s="13">
        <v>16.899999999999999</v>
      </c>
      <c r="N94" s="13"/>
      <c r="O94" s="13"/>
      <c r="P94" s="15"/>
      <c r="Q94" s="337"/>
      <c r="R94" s="15" t="str">
        <f t="shared" si="14"/>
        <v>No</v>
      </c>
      <c r="S94" s="15" t="str">
        <f t="shared" si="15"/>
        <v>No</v>
      </c>
      <c r="T94" s="221" t="str">
        <f t="shared" si="16"/>
        <v>No</v>
      </c>
      <c r="U94" s="223" t="str">
        <f t="shared" si="17"/>
        <v>N/A</v>
      </c>
      <c r="V94" s="221" t="str">
        <f t="shared" si="18"/>
        <v>No</v>
      </c>
      <c r="W94" s="223" t="str">
        <f t="shared" si="19"/>
        <v>N/A</v>
      </c>
      <c r="X94" s="221" t="str">
        <f t="shared" si="20"/>
        <v>No</v>
      </c>
      <c r="Y94" s="223" t="str">
        <f t="shared" si="21"/>
        <v>N/A</v>
      </c>
      <c r="Z94" s="222" t="str">
        <f t="shared" si="22"/>
        <v>No</v>
      </c>
      <c r="AA94" s="68" t="str">
        <f t="shared" si="23"/>
        <v>N/A</v>
      </c>
      <c r="AB94" s="65" t="str">
        <f t="shared" si="24"/>
        <v>No</v>
      </c>
      <c r="AC94" s="68" t="str">
        <f t="shared" si="25"/>
        <v>N/A</v>
      </c>
      <c r="AD94" s="65" t="str">
        <f t="shared" si="26"/>
        <v>No</v>
      </c>
      <c r="AE94" s="68" t="str">
        <f t="shared" si="27"/>
        <v>N/A</v>
      </c>
      <c r="AF94" s="66"/>
    </row>
    <row r="95" spans="1:32">
      <c r="A95" s="66" t="s">
        <v>21</v>
      </c>
      <c r="B95" s="66" t="s">
        <v>27</v>
      </c>
      <c r="C95" s="66" t="str" cm="1">
        <f t="array" ref="C95">_xlfn.IFNA(_xlfn.IFS(B95="Starter","Starters &amp; Sides",B95="Sides","Starters &amp; Sides"),B95)</f>
        <v>Mains</v>
      </c>
      <c r="D95" s="71" t="s">
        <v>4207</v>
      </c>
      <c r="E95" s="76"/>
      <c r="F95" s="13"/>
      <c r="G95" s="13"/>
      <c r="H95" s="13"/>
      <c r="I95" s="13"/>
      <c r="J95" s="13"/>
      <c r="K95" s="13"/>
      <c r="L95" s="13"/>
      <c r="M95" s="13">
        <v>9.9</v>
      </c>
      <c r="N95" s="13">
        <v>10</v>
      </c>
      <c r="O95" s="13">
        <v>10</v>
      </c>
      <c r="P95" s="15"/>
      <c r="Q95" s="337">
        <v>12.25</v>
      </c>
      <c r="R95" s="15" t="str">
        <f t="shared" si="14"/>
        <v>Yes</v>
      </c>
      <c r="S95" s="15" t="str">
        <f t="shared" si="15"/>
        <v>Yes</v>
      </c>
      <c r="T95" s="221" t="str">
        <f t="shared" si="16"/>
        <v>No</v>
      </c>
      <c r="U95" s="223" t="str">
        <f t="shared" si="17"/>
        <v>N/A</v>
      </c>
      <c r="V95" s="221" t="str">
        <f t="shared" si="18"/>
        <v>No</v>
      </c>
      <c r="W95" s="223" t="str">
        <f t="shared" si="19"/>
        <v>N/A</v>
      </c>
      <c r="X95" s="221" t="str">
        <f t="shared" si="20"/>
        <v>No</v>
      </c>
      <c r="Y95" s="223" t="str">
        <f t="shared" si="21"/>
        <v>N/A</v>
      </c>
      <c r="Z95" s="222" t="str">
        <f t="shared" si="22"/>
        <v>No</v>
      </c>
      <c r="AA95" s="68" t="str">
        <f t="shared" si="23"/>
        <v>N/A</v>
      </c>
      <c r="AB95" s="65" t="str">
        <f t="shared" si="24"/>
        <v>No</v>
      </c>
      <c r="AC95" s="68" t="str">
        <f t="shared" si="25"/>
        <v>N/A</v>
      </c>
      <c r="AD95" s="65" t="str">
        <f t="shared" si="26"/>
        <v>No</v>
      </c>
      <c r="AE95" s="68" t="str">
        <f t="shared" si="27"/>
        <v>N/A</v>
      </c>
      <c r="AF95" s="66"/>
    </row>
    <row r="96" spans="1:32">
      <c r="A96" s="66" t="s">
        <v>21</v>
      </c>
      <c r="B96" s="66" t="s">
        <v>27</v>
      </c>
      <c r="C96" s="66" t="str" cm="1">
        <f t="array" ref="C96">_xlfn.IFNA(_xlfn.IFS(B96="Starter","Starters &amp; Sides",B96="Sides","Starters &amp; Sides"),B96)</f>
        <v>Mains</v>
      </c>
      <c r="D96" s="174" t="s">
        <v>4208</v>
      </c>
      <c r="E96" s="76"/>
      <c r="F96" s="13"/>
      <c r="G96" s="13"/>
      <c r="H96" s="13"/>
      <c r="I96" s="13"/>
      <c r="J96" s="13"/>
      <c r="K96" s="13"/>
      <c r="L96" s="13"/>
      <c r="M96" s="13">
        <v>13.8</v>
      </c>
      <c r="N96" s="13">
        <v>13.9</v>
      </c>
      <c r="O96" s="13">
        <v>13.9</v>
      </c>
      <c r="P96" s="15">
        <v>13.9</v>
      </c>
      <c r="Q96" s="337">
        <v>14.3</v>
      </c>
      <c r="R96" s="15" t="str">
        <f t="shared" si="14"/>
        <v>Yes</v>
      </c>
      <c r="S96" s="15" t="str">
        <f t="shared" si="15"/>
        <v>No</v>
      </c>
      <c r="T96" s="221" t="str">
        <f t="shared" si="16"/>
        <v>Yes</v>
      </c>
      <c r="U96" s="223">
        <f t="shared" si="17"/>
        <v>2.877697841726623E-2</v>
      </c>
      <c r="V96" s="221" t="str">
        <f t="shared" si="18"/>
        <v>Yes</v>
      </c>
      <c r="W96" s="223">
        <f t="shared" si="19"/>
        <v>2.877697841726623E-2</v>
      </c>
      <c r="X96" s="221" t="str">
        <f t="shared" si="20"/>
        <v>Yes</v>
      </c>
      <c r="Y96" s="223">
        <f t="shared" si="21"/>
        <v>2.877697841726623E-2</v>
      </c>
      <c r="Z96" s="222" t="str">
        <f t="shared" si="22"/>
        <v>Yes</v>
      </c>
      <c r="AA96" s="68">
        <f t="shared" si="23"/>
        <v>3.6231884057970953E-2</v>
      </c>
      <c r="AB96" s="65" t="str">
        <f t="shared" si="24"/>
        <v>No</v>
      </c>
      <c r="AC96" s="68" t="str">
        <f t="shared" si="25"/>
        <v>N/A</v>
      </c>
      <c r="AD96" s="65" t="str">
        <f t="shared" si="26"/>
        <v>No</v>
      </c>
      <c r="AE96" s="68" t="str">
        <f t="shared" si="27"/>
        <v>N/A</v>
      </c>
      <c r="AF96" s="66"/>
    </row>
    <row r="97" spans="1:32">
      <c r="A97" s="66" t="s">
        <v>21</v>
      </c>
      <c r="B97" s="66" t="s">
        <v>27</v>
      </c>
      <c r="C97" s="66" t="str" cm="1">
        <f t="array" ref="C97">_xlfn.IFNA(_xlfn.IFS(B97="Starter","Starters &amp; Sides",B97="Sides","Starters &amp; Sides"),B97)</f>
        <v>Mains</v>
      </c>
      <c r="D97" s="174" t="s">
        <v>4209</v>
      </c>
      <c r="E97" s="76"/>
      <c r="F97" s="13"/>
      <c r="G97" s="13"/>
      <c r="H97" s="13"/>
      <c r="I97" s="13"/>
      <c r="J97" s="13"/>
      <c r="K97" s="13"/>
      <c r="L97" s="13"/>
      <c r="M97" s="13">
        <v>14.8</v>
      </c>
      <c r="N97" s="13">
        <v>14.9</v>
      </c>
      <c r="O97" s="13">
        <v>14.9</v>
      </c>
      <c r="P97" s="15">
        <v>14.9</v>
      </c>
      <c r="Q97" s="337">
        <v>15.3</v>
      </c>
      <c r="R97" s="15" t="str">
        <f t="shared" si="14"/>
        <v>Yes</v>
      </c>
      <c r="S97" s="15" t="str">
        <f t="shared" si="15"/>
        <v>No</v>
      </c>
      <c r="T97" s="221" t="str">
        <f t="shared" si="16"/>
        <v>Yes</v>
      </c>
      <c r="U97" s="223">
        <f t="shared" si="17"/>
        <v>2.6845637583892579E-2</v>
      </c>
      <c r="V97" s="221" t="str">
        <f t="shared" si="18"/>
        <v>Yes</v>
      </c>
      <c r="W97" s="223">
        <f t="shared" si="19"/>
        <v>2.6845637583892579E-2</v>
      </c>
      <c r="X97" s="221" t="str">
        <f t="shared" si="20"/>
        <v>Yes</v>
      </c>
      <c r="Y97" s="223">
        <f t="shared" si="21"/>
        <v>2.6845637583892579E-2</v>
      </c>
      <c r="Z97" s="222" t="str">
        <f t="shared" si="22"/>
        <v>Yes</v>
      </c>
      <c r="AA97" s="68">
        <f t="shared" si="23"/>
        <v>3.3783783783783772E-2</v>
      </c>
      <c r="AB97" s="65" t="str">
        <f t="shared" si="24"/>
        <v>No</v>
      </c>
      <c r="AC97" s="68" t="str">
        <f t="shared" si="25"/>
        <v>N/A</v>
      </c>
      <c r="AD97" s="65" t="str">
        <f t="shared" si="26"/>
        <v>No</v>
      </c>
      <c r="AE97" s="68" t="str">
        <f t="shared" si="27"/>
        <v>N/A</v>
      </c>
      <c r="AF97" s="66"/>
    </row>
    <row r="98" spans="1:32">
      <c r="A98" s="66" t="s">
        <v>21</v>
      </c>
      <c r="B98" s="66" t="s">
        <v>27</v>
      </c>
      <c r="C98" s="66" t="str" cm="1">
        <f t="array" ref="C98">_xlfn.IFNA(_xlfn.IFS(B98="Starter","Starters &amp; Sides",B98="Sides","Starters &amp; Sides"),B98)</f>
        <v>Mains</v>
      </c>
      <c r="D98" s="174" t="s">
        <v>4210</v>
      </c>
      <c r="E98" s="76"/>
      <c r="F98" s="13"/>
      <c r="G98" s="13"/>
      <c r="H98" s="13"/>
      <c r="I98" s="13"/>
      <c r="J98" s="13"/>
      <c r="K98" s="13"/>
      <c r="L98" s="13"/>
      <c r="M98" s="13">
        <v>15.4</v>
      </c>
      <c r="N98" s="13">
        <v>16.399999999999999</v>
      </c>
      <c r="O98" s="13">
        <v>16.399999999999999</v>
      </c>
      <c r="P98" s="15">
        <v>16.399999999999999</v>
      </c>
      <c r="Q98" s="337">
        <v>16.899999999999999</v>
      </c>
      <c r="R98" s="15" t="str">
        <f t="shared" si="14"/>
        <v>Yes</v>
      </c>
      <c r="S98" s="15" t="str">
        <f t="shared" si="15"/>
        <v>No</v>
      </c>
      <c r="T98" s="221" t="str">
        <f t="shared" si="16"/>
        <v>Yes</v>
      </c>
      <c r="U98" s="223">
        <f t="shared" si="17"/>
        <v>3.0487804878048808E-2</v>
      </c>
      <c r="V98" s="221" t="str">
        <f t="shared" si="18"/>
        <v>Yes</v>
      </c>
      <c r="W98" s="223">
        <f t="shared" si="19"/>
        <v>3.0487804878048808E-2</v>
      </c>
      <c r="X98" s="221" t="str">
        <f t="shared" si="20"/>
        <v>Yes</v>
      </c>
      <c r="Y98" s="223">
        <f t="shared" si="21"/>
        <v>3.0487804878048808E-2</v>
      </c>
      <c r="Z98" s="222" t="str">
        <f t="shared" si="22"/>
        <v>Yes</v>
      </c>
      <c r="AA98" s="68">
        <f t="shared" si="23"/>
        <v>9.740259740259738E-2</v>
      </c>
      <c r="AB98" s="65" t="str">
        <f t="shared" si="24"/>
        <v>No</v>
      </c>
      <c r="AC98" s="68" t="str">
        <f t="shared" si="25"/>
        <v>N/A</v>
      </c>
      <c r="AD98" s="65" t="str">
        <f t="shared" si="26"/>
        <v>No</v>
      </c>
      <c r="AE98" s="68" t="str">
        <f t="shared" si="27"/>
        <v>N/A</v>
      </c>
      <c r="AF98" s="66"/>
    </row>
    <row r="99" spans="1:32" hidden="1">
      <c r="A99" s="66" t="s">
        <v>21</v>
      </c>
      <c r="B99" s="66" t="s">
        <v>27</v>
      </c>
      <c r="C99" s="66" t="str" cm="1">
        <f t="array" ref="C99">_xlfn.IFNA(_xlfn.IFS(B99="Starter","Starters &amp; Sides",B99="Sides","Starters &amp; Sides"),B99)</f>
        <v>Mains</v>
      </c>
      <c r="D99" s="71" t="s">
        <v>4211</v>
      </c>
      <c r="E99" s="76"/>
      <c r="F99" s="13"/>
      <c r="G99" s="13"/>
      <c r="H99" s="13"/>
      <c r="I99" s="13"/>
      <c r="J99" s="13"/>
      <c r="K99" s="13"/>
      <c r="L99" s="13"/>
      <c r="M99" s="13">
        <v>11.8</v>
      </c>
      <c r="N99" s="13">
        <v>11.9</v>
      </c>
      <c r="O99" s="13">
        <v>11.9</v>
      </c>
      <c r="P99" s="15">
        <v>11.9</v>
      </c>
      <c r="Q99" s="337"/>
      <c r="R99" s="15" t="str">
        <f t="shared" si="14"/>
        <v>No</v>
      </c>
      <c r="S99" s="15" t="str">
        <f t="shared" si="15"/>
        <v>No</v>
      </c>
      <c r="T99" s="221" t="str">
        <f t="shared" si="16"/>
        <v>No</v>
      </c>
      <c r="U99" s="223" t="str">
        <f t="shared" si="17"/>
        <v>N/A</v>
      </c>
      <c r="V99" s="221" t="str">
        <f t="shared" si="18"/>
        <v>No</v>
      </c>
      <c r="W99" s="223" t="str">
        <f t="shared" si="19"/>
        <v>N/A</v>
      </c>
      <c r="X99" s="221" t="str">
        <f t="shared" si="20"/>
        <v>No</v>
      </c>
      <c r="Y99" s="223" t="str">
        <f t="shared" si="21"/>
        <v>N/A</v>
      </c>
      <c r="Z99" s="222" t="str">
        <f t="shared" si="22"/>
        <v>No</v>
      </c>
      <c r="AA99" s="68" t="str">
        <f t="shared" si="23"/>
        <v>N/A</v>
      </c>
      <c r="AB99" s="65" t="str">
        <f t="shared" si="24"/>
        <v>No</v>
      </c>
      <c r="AC99" s="68" t="str">
        <f t="shared" si="25"/>
        <v>N/A</v>
      </c>
      <c r="AD99" s="65" t="str">
        <f t="shared" si="26"/>
        <v>No</v>
      </c>
      <c r="AE99" s="68" t="str">
        <f t="shared" si="27"/>
        <v>N/A</v>
      </c>
      <c r="AF99" s="66"/>
    </row>
    <row r="100" spans="1:32" hidden="1">
      <c r="A100" s="66" t="s">
        <v>21</v>
      </c>
      <c r="B100" s="66" t="s">
        <v>27</v>
      </c>
      <c r="C100" s="66" t="str" cm="1">
        <f t="array" ref="C100">_xlfn.IFNA(_xlfn.IFS(B100="Starter","Starters &amp; Sides",B100="Sides","Starters &amp; Sides"),B100)</f>
        <v>Mains</v>
      </c>
      <c r="D100" s="71" t="s">
        <v>4212</v>
      </c>
      <c r="E100" s="76"/>
      <c r="F100" s="13"/>
      <c r="G100" s="13"/>
      <c r="H100" s="13"/>
      <c r="I100" s="13"/>
      <c r="J100" s="13"/>
      <c r="K100" s="13"/>
      <c r="L100" s="13"/>
      <c r="M100" s="13">
        <v>12.8</v>
      </c>
      <c r="N100" s="13">
        <v>12.9</v>
      </c>
      <c r="O100" s="13">
        <v>12.9</v>
      </c>
      <c r="P100" s="15">
        <v>12.9</v>
      </c>
      <c r="Q100" s="337"/>
      <c r="R100" s="15" t="str">
        <f t="shared" si="14"/>
        <v>No</v>
      </c>
      <c r="S100" s="15" t="str">
        <f t="shared" si="15"/>
        <v>No</v>
      </c>
      <c r="T100" s="221" t="str">
        <f t="shared" si="16"/>
        <v>No</v>
      </c>
      <c r="U100" s="223" t="str">
        <f t="shared" si="17"/>
        <v>N/A</v>
      </c>
      <c r="V100" s="221" t="str">
        <f t="shared" si="18"/>
        <v>No</v>
      </c>
      <c r="W100" s="223" t="str">
        <f t="shared" si="19"/>
        <v>N/A</v>
      </c>
      <c r="X100" s="221" t="str">
        <f t="shared" si="20"/>
        <v>No</v>
      </c>
      <c r="Y100" s="223" t="str">
        <f t="shared" si="21"/>
        <v>N/A</v>
      </c>
      <c r="Z100" s="222" t="str">
        <f t="shared" si="22"/>
        <v>No</v>
      </c>
      <c r="AA100" s="68" t="str">
        <f t="shared" si="23"/>
        <v>N/A</v>
      </c>
      <c r="AB100" s="65" t="str">
        <f t="shared" si="24"/>
        <v>No</v>
      </c>
      <c r="AC100" s="68" t="str">
        <f t="shared" si="25"/>
        <v>N/A</v>
      </c>
      <c r="AD100" s="65" t="str">
        <f t="shared" si="26"/>
        <v>No</v>
      </c>
      <c r="AE100" s="68" t="str">
        <f t="shared" si="27"/>
        <v>N/A</v>
      </c>
      <c r="AF100" s="66"/>
    </row>
    <row r="101" spans="1:32">
      <c r="A101" s="66" t="s">
        <v>21</v>
      </c>
      <c r="B101" s="66" t="s">
        <v>27</v>
      </c>
      <c r="C101" s="66" t="str" cm="1">
        <f t="array" ref="C101">_xlfn.IFNA(_xlfn.IFS(B101="Starter","Starters &amp; Sides",B101="Sides","Starters &amp; Sides"),B101)</f>
        <v>Mains</v>
      </c>
      <c r="D101" s="71" t="s">
        <v>4213</v>
      </c>
      <c r="E101" s="76"/>
      <c r="F101" s="13"/>
      <c r="G101" s="13"/>
      <c r="H101" s="13"/>
      <c r="I101" s="13"/>
      <c r="J101" s="13"/>
      <c r="K101" s="13"/>
      <c r="L101" s="13"/>
      <c r="M101" s="13">
        <v>13.5</v>
      </c>
      <c r="N101" s="13">
        <v>13.5</v>
      </c>
      <c r="O101" s="13">
        <v>13.5</v>
      </c>
      <c r="P101" s="15">
        <v>13.5</v>
      </c>
      <c r="Q101" s="337">
        <v>13.75</v>
      </c>
      <c r="R101" s="15" t="str">
        <f t="shared" si="14"/>
        <v>Yes</v>
      </c>
      <c r="S101" s="15" t="str">
        <f t="shared" si="15"/>
        <v>No</v>
      </c>
      <c r="T101" s="221" t="str">
        <f t="shared" si="16"/>
        <v>Yes</v>
      </c>
      <c r="U101" s="223">
        <f t="shared" si="17"/>
        <v>1.8518518518518601E-2</v>
      </c>
      <c r="V101" s="221" t="str">
        <f t="shared" si="18"/>
        <v>Yes</v>
      </c>
      <c r="W101" s="223">
        <f t="shared" si="19"/>
        <v>1.8518518518518601E-2</v>
      </c>
      <c r="X101" s="221" t="str">
        <f t="shared" si="20"/>
        <v>Yes</v>
      </c>
      <c r="Y101" s="223">
        <f t="shared" si="21"/>
        <v>1.8518518518518601E-2</v>
      </c>
      <c r="Z101" s="222" t="str">
        <f t="shared" si="22"/>
        <v>Yes</v>
      </c>
      <c r="AA101" s="68">
        <f t="shared" si="23"/>
        <v>1.8518518518518601E-2</v>
      </c>
      <c r="AB101" s="65" t="str">
        <f t="shared" si="24"/>
        <v>No</v>
      </c>
      <c r="AC101" s="68" t="str">
        <f t="shared" si="25"/>
        <v>N/A</v>
      </c>
      <c r="AD101" s="65" t="str">
        <f t="shared" si="26"/>
        <v>No</v>
      </c>
      <c r="AE101" s="68" t="str">
        <f t="shared" si="27"/>
        <v>N/A</v>
      </c>
      <c r="AF101" s="66"/>
    </row>
    <row r="102" spans="1:32">
      <c r="A102" s="66" t="s">
        <v>21</v>
      </c>
      <c r="B102" s="66" t="s">
        <v>27</v>
      </c>
      <c r="C102" s="66" t="str" cm="1">
        <f t="array" ref="C102">_xlfn.IFNA(_xlfn.IFS(B102="Starter","Starters &amp; Sides",B102="Sides","Starters &amp; Sides"),B102)</f>
        <v>Mains</v>
      </c>
      <c r="D102" s="71" t="s">
        <v>4155</v>
      </c>
      <c r="E102" s="76"/>
      <c r="F102" s="13"/>
      <c r="G102" s="13"/>
      <c r="H102" s="13"/>
      <c r="I102" s="13"/>
      <c r="J102" s="13"/>
      <c r="K102" s="13"/>
      <c r="L102" s="13"/>
      <c r="M102" s="13">
        <v>14.5</v>
      </c>
      <c r="N102" s="13">
        <v>14.5</v>
      </c>
      <c r="O102" s="13">
        <v>14.5</v>
      </c>
      <c r="P102" s="15">
        <v>14.5</v>
      </c>
      <c r="Q102" s="337">
        <v>14.75</v>
      </c>
      <c r="R102" s="15" t="str">
        <f t="shared" si="14"/>
        <v>Yes</v>
      </c>
      <c r="S102" s="15" t="str">
        <f t="shared" si="15"/>
        <v>No</v>
      </c>
      <c r="T102" s="221" t="str">
        <f t="shared" si="16"/>
        <v>Yes</v>
      </c>
      <c r="U102" s="223">
        <f t="shared" si="17"/>
        <v>1.7241379310344751E-2</v>
      </c>
      <c r="V102" s="221" t="str">
        <f t="shared" si="18"/>
        <v>Yes</v>
      </c>
      <c r="W102" s="223">
        <f t="shared" si="19"/>
        <v>1.7241379310344751E-2</v>
      </c>
      <c r="X102" s="221" t="str">
        <f t="shared" si="20"/>
        <v>Yes</v>
      </c>
      <c r="Y102" s="223">
        <f t="shared" si="21"/>
        <v>1.7241379310344751E-2</v>
      </c>
      <c r="Z102" s="222" t="str">
        <f t="shared" si="22"/>
        <v>Yes</v>
      </c>
      <c r="AA102" s="68">
        <f t="shared" si="23"/>
        <v>1.7241379310344751E-2</v>
      </c>
      <c r="AB102" s="65" t="str">
        <f t="shared" si="24"/>
        <v>No</v>
      </c>
      <c r="AC102" s="68" t="str">
        <f t="shared" si="25"/>
        <v>N/A</v>
      </c>
      <c r="AD102" s="65" t="str">
        <f t="shared" si="26"/>
        <v>No</v>
      </c>
      <c r="AE102" s="68" t="str">
        <f t="shared" si="27"/>
        <v>N/A</v>
      </c>
      <c r="AF102" s="66"/>
    </row>
    <row r="103" spans="1:32">
      <c r="A103" s="66" t="s">
        <v>21</v>
      </c>
      <c r="B103" s="66" t="s">
        <v>27</v>
      </c>
      <c r="C103" s="66" t="str" cm="1">
        <f t="array" ref="C103">_xlfn.IFNA(_xlfn.IFS(B103="Starter","Starters &amp; Sides",B103="Sides","Starters &amp; Sides"),B103)</f>
        <v>Mains</v>
      </c>
      <c r="D103" s="71" t="s">
        <v>4214</v>
      </c>
      <c r="E103" s="76"/>
      <c r="F103" s="13"/>
      <c r="G103" s="13"/>
      <c r="H103" s="13"/>
      <c r="I103" s="13"/>
      <c r="J103" s="13"/>
      <c r="K103" s="13"/>
      <c r="L103" s="13"/>
      <c r="M103" s="13">
        <v>15.5</v>
      </c>
      <c r="N103" s="13">
        <v>15.5</v>
      </c>
      <c r="O103" s="13">
        <v>15.5</v>
      </c>
      <c r="P103" s="15">
        <v>15.5</v>
      </c>
      <c r="Q103" s="337">
        <v>15.75</v>
      </c>
      <c r="R103" s="15" t="str">
        <f t="shared" si="14"/>
        <v>Yes</v>
      </c>
      <c r="S103" s="15" t="str">
        <f t="shared" si="15"/>
        <v>No</v>
      </c>
      <c r="T103" s="221" t="str">
        <f t="shared" si="16"/>
        <v>Yes</v>
      </c>
      <c r="U103" s="223">
        <f t="shared" si="17"/>
        <v>1.6129032258064502E-2</v>
      </c>
      <c r="V103" s="221" t="str">
        <f t="shared" si="18"/>
        <v>Yes</v>
      </c>
      <c r="W103" s="223">
        <f t="shared" si="19"/>
        <v>1.6129032258064502E-2</v>
      </c>
      <c r="X103" s="221" t="str">
        <f t="shared" si="20"/>
        <v>Yes</v>
      </c>
      <c r="Y103" s="223">
        <f t="shared" si="21"/>
        <v>1.6129032258064502E-2</v>
      </c>
      <c r="Z103" s="222" t="str">
        <f t="shared" si="22"/>
        <v>Yes</v>
      </c>
      <c r="AA103" s="68">
        <f t="shared" si="23"/>
        <v>1.6129032258064502E-2</v>
      </c>
      <c r="AB103" s="65" t="str">
        <f t="shared" si="24"/>
        <v>No</v>
      </c>
      <c r="AC103" s="68" t="str">
        <f t="shared" si="25"/>
        <v>N/A</v>
      </c>
      <c r="AD103" s="65" t="str">
        <f t="shared" si="26"/>
        <v>No</v>
      </c>
      <c r="AE103" s="68" t="str">
        <f t="shared" si="27"/>
        <v>N/A</v>
      </c>
      <c r="AF103" s="66"/>
    </row>
    <row r="104" spans="1:32" hidden="1">
      <c r="A104" s="66" t="s">
        <v>21</v>
      </c>
      <c r="B104" s="66" t="s">
        <v>27</v>
      </c>
      <c r="C104" s="66" t="str" cm="1">
        <f t="array" ref="C104">_xlfn.IFNA(_xlfn.IFS(B104="Starter","Starters &amp; Sides",B104="Sides","Starters &amp; Sides"),B104)</f>
        <v>Mains</v>
      </c>
      <c r="D104" s="174" t="s">
        <v>4215</v>
      </c>
      <c r="E104" s="76"/>
      <c r="F104" s="13"/>
      <c r="G104" s="13"/>
      <c r="H104" s="13"/>
      <c r="I104" s="13"/>
      <c r="J104" s="13"/>
      <c r="K104" s="13"/>
      <c r="L104" s="13"/>
      <c r="M104" s="13">
        <v>13.3</v>
      </c>
      <c r="N104" s="13">
        <v>13.5</v>
      </c>
      <c r="O104" s="13">
        <v>13.5</v>
      </c>
      <c r="P104" s="15">
        <v>13.5</v>
      </c>
      <c r="Q104" s="337"/>
      <c r="R104" s="15" t="str">
        <f t="shared" si="14"/>
        <v>No</v>
      </c>
      <c r="S104" s="15" t="str">
        <f t="shared" si="15"/>
        <v>No</v>
      </c>
      <c r="T104" s="221" t="str">
        <f t="shared" si="16"/>
        <v>No</v>
      </c>
      <c r="U104" s="223" t="str">
        <f t="shared" si="17"/>
        <v>N/A</v>
      </c>
      <c r="V104" s="221" t="str">
        <f t="shared" si="18"/>
        <v>No</v>
      </c>
      <c r="W104" s="223" t="str">
        <f t="shared" si="19"/>
        <v>N/A</v>
      </c>
      <c r="X104" s="221" t="str">
        <f t="shared" si="20"/>
        <v>No</v>
      </c>
      <c r="Y104" s="223" t="str">
        <f t="shared" si="21"/>
        <v>N/A</v>
      </c>
      <c r="Z104" s="222" t="str">
        <f t="shared" si="22"/>
        <v>No</v>
      </c>
      <c r="AA104" s="68" t="str">
        <f t="shared" si="23"/>
        <v>N/A</v>
      </c>
      <c r="AB104" s="65" t="str">
        <f t="shared" si="24"/>
        <v>No</v>
      </c>
      <c r="AC104" s="68" t="str">
        <f t="shared" si="25"/>
        <v>N/A</v>
      </c>
      <c r="AD104" s="65" t="str">
        <f t="shared" si="26"/>
        <v>No</v>
      </c>
      <c r="AE104" s="68" t="str">
        <f t="shared" si="27"/>
        <v>N/A</v>
      </c>
      <c r="AF104" s="66"/>
    </row>
    <row r="105" spans="1:32" hidden="1">
      <c r="A105" s="66" t="s">
        <v>21</v>
      </c>
      <c r="B105" s="66" t="s">
        <v>27</v>
      </c>
      <c r="C105" s="66" t="str" cm="1">
        <f t="array" ref="C105">_xlfn.IFNA(_xlfn.IFS(B105="Starter","Starters &amp; Sides",B105="Sides","Starters &amp; Sides"),B105)</f>
        <v>Mains</v>
      </c>
      <c r="D105" s="174" t="s">
        <v>4216</v>
      </c>
      <c r="E105" s="76"/>
      <c r="F105" s="13"/>
      <c r="G105" s="13"/>
      <c r="H105" s="13"/>
      <c r="I105" s="13"/>
      <c r="J105" s="13"/>
      <c r="K105" s="13"/>
      <c r="L105" s="13"/>
      <c r="M105" s="13">
        <v>13.7</v>
      </c>
      <c r="N105" s="13">
        <v>14.5</v>
      </c>
      <c r="O105" s="13">
        <v>14.5</v>
      </c>
      <c r="P105" s="15">
        <v>14.5</v>
      </c>
      <c r="Q105" s="337"/>
      <c r="R105" s="15" t="str">
        <f t="shared" si="14"/>
        <v>No</v>
      </c>
      <c r="S105" s="15" t="str">
        <f t="shared" si="15"/>
        <v>No</v>
      </c>
      <c r="T105" s="221" t="str">
        <f t="shared" si="16"/>
        <v>No</v>
      </c>
      <c r="U105" s="223" t="str">
        <f t="shared" si="17"/>
        <v>N/A</v>
      </c>
      <c r="V105" s="221" t="str">
        <f t="shared" si="18"/>
        <v>No</v>
      </c>
      <c r="W105" s="223" t="str">
        <f t="shared" si="19"/>
        <v>N/A</v>
      </c>
      <c r="X105" s="221" t="str">
        <f t="shared" si="20"/>
        <v>No</v>
      </c>
      <c r="Y105" s="223" t="str">
        <f t="shared" si="21"/>
        <v>N/A</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idden="1">
      <c r="A106" s="66" t="s">
        <v>21</v>
      </c>
      <c r="B106" s="66" t="s">
        <v>27</v>
      </c>
      <c r="C106" s="66" t="str" cm="1">
        <f t="array" ref="C106">_xlfn.IFNA(_xlfn.IFS(B106="Starter","Starters &amp; Sides",B106="Sides","Starters &amp; Sides"),B106)</f>
        <v>Mains</v>
      </c>
      <c r="D106" s="174" t="s">
        <v>4217</v>
      </c>
      <c r="E106" s="76"/>
      <c r="F106" s="13"/>
      <c r="G106" s="13"/>
      <c r="H106" s="13"/>
      <c r="I106" s="13"/>
      <c r="J106" s="13"/>
      <c r="K106" s="13"/>
      <c r="L106" s="13"/>
      <c r="M106" s="13">
        <v>14.8</v>
      </c>
      <c r="N106" s="13">
        <v>15</v>
      </c>
      <c r="O106" s="13">
        <v>15</v>
      </c>
      <c r="P106" s="15">
        <v>15</v>
      </c>
      <c r="Q106" s="337"/>
      <c r="R106" s="15" t="str">
        <f t="shared" si="14"/>
        <v>No</v>
      </c>
      <c r="S106" s="15" t="str">
        <f t="shared" si="15"/>
        <v>No</v>
      </c>
      <c r="T106" s="221" t="str">
        <f t="shared" si="16"/>
        <v>No</v>
      </c>
      <c r="U106" s="223" t="str">
        <f t="shared" si="17"/>
        <v>N/A</v>
      </c>
      <c r="V106" s="221"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idden="1">
      <c r="A107" s="66" t="s">
        <v>21</v>
      </c>
      <c r="B107" s="66" t="s">
        <v>27</v>
      </c>
      <c r="C107" s="66" t="str" cm="1">
        <f t="array" ref="C107">_xlfn.IFNA(_xlfn.IFS(B107="Starter","Starters &amp; Sides",B107="Sides","Starters &amp; Sides"),B107)</f>
        <v>Mains</v>
      </c>
      <c r="D107" s="174" t="s">
        <v>4218</v>
      </c>
      <c r="E107" s="76"/>
      <c r="F107" s="13"/>
      <c r="G107" s="13"/>
      <c r="H107" s="13"/>
      <c r="I107" s="13"/>
      <c r="J107" s="13"/>
      <c r="K107" s="13"/>
      <c r="L107" s="13"/>
      <c r="M107" s="13">
        <v>15.3</v>
      </c>
      <c r="N107" s="13">
        <v>16</v>
      </c>
      <c r="O107" s="13">
        <v>16</v>
      </c>
      <c r="P107" s="15">
        <v>16</v>
      </c>
      <c r="Q107" s="337"/>
      <c r="R107" s="15" t="str">
        <f t="shared" si="14"/>
        <v>No</v>
      </c>
      <c r="S107" s="15" t="str">
        <f t="shared" si="15"/>
        <v>No</v>
      </c>
      <c r="T107" s="221" t="str">
        <f t="shared" si="16"/>
        <v>No</v>
      </c>
      <c r="U107" s="223" t="str">
        <f t="shared" si="17"/>
        <v>N/A</v>
      </c>
      <c r="V107" s="221" t="str">
        <f t="shared" si="18"/>
        <v>No</v>
      </c>
      <c r="W107" s="223" t="str">
        <f t="shared" si="19"/>
        <v>N/A</v>
      </c>
      <c r="X107" s="221" t="str">
        <f t="shared" si="20"/>
        <v>No</v>
      </c>
      <c r="Y107" s="223" t="str">
        <f t="shared" si="21"/>
        <v>N/A</v>
      </c>
      <c r="Z107" s="222" t="str">
        <f t="shared" si="22"/>
        <v>No</v>
      </c>
      <c r="AA107" s="68" t="str">
        <f t="shared" si="23"/>
        <v>N/A</v>
      </c>
      <c r="AB107" s="65" t="str">
        <f t="shared" si="24"/>
        <v>No</v>
      </c>
      <c r="AC107" s="68" t="str">
        <f t="shared" si="25"/>
        <v>N/A</v>
      </c>
      <c r="AD107" s="65" t="str">
        <f t="shared" si="26"/>
        <v>No</v>
      </c>
      <c r="AE107" s="68" t="str">
        <f t="shared" si="27"/>
        <v>N/A</v>
      </c>
      <c r="AF107" s="66"/>
    </row>
    <row r="108" spans="1:32">
      <c r="A108" s="66" t="s">
        <v>21</v>
      </c>
      <c r="B108" s="66" t="s">
        <v>27</v>
      </c>
      <c r="C108" s="66" t="str" cm="1">
        <f t="array" ref="C108">_xlfn.IFNA(_xlfn.IFS(B108="Starter","Starters &amp; Sides",B108="Sides","Starters &amp; Sides"),B108)</f>
        <v>Mains</v>
      </c>
      <c r="D108" s="174" t="s">
        <v>4219</v>
      </c>
      <c r="E108" s="76"/>
      <c r="F108" s="13"/>
      <c r="G108" s="13"/>
      <c r="H108" s="13"/>
      <c r="I108" s="13"/>
      <c r="J108" s="13"/>
      <c r="K108" s="13"/>
      <c r="L108" s="13"/>
      <c r="M108" s="13">
        <v>12.8</v>
      </c>
      <c r="N108" s="13">
        <v>12.8</v>
      </c>
      <c r="O108" s="13">
        <v>12.8</v>
      </c>
      <c r="P108" s="15">
        <v>12.8</v>
      </c>
      <c r="Q108" s="337">
        <v>13.2</v>
      </c>
      <c r="R108" s="15" t="str">
        <f t="shared" ref="R108:R171" si="28">IF(COUNTA(Q108)=1,"Yes","No")</f>
        <v>Yes</v>
      </c>
      <c r="S108" s="15" t="str">
        <f t="shared" ref="S108:S171" si="29">IF(AND(T108="No",R108="Yes"),"Yes","No")</f>
        <v>No</v>
      </c>
      <c r="T108" s="221" t="str">
        <f t="shared" ref="T108:T171" si="30">IF(COUNTA(P108:Q108)=2,"Yes","No")</f>
        <v>Yes</v>
      </c>
      <c r="U108" s="223">
        <f t="shared" ref="U108:U171" si="31">IF(T108="Yes",Q108/P108-1,"N/A")</f>
        <v>3.1249999999999778E-2</v>
      </c>
      <c r="V108" s="221" t="str">
        <f t="shared" ref="V108:V171" si="32">IF(COUNTA(O108:Q108)=3,"Yes","No")</f>
        <v>Yes</v>
      </c>
      <c r="W108" s="223">
        <f t="shared" ref="W108:W171" si="33">IF(V108="Yes",Q108/O108-1,"N/A")</f>
        <v>3.1249999999999778E-2</v>
      </c>
      <c r="X108" s="221" t="str">
        <f t="shared" ref="X108:X171" si="34">IF(COUNTA(N108:Q108)=4,"Yes","No")</f>
        <v>Yes</v>
      </c>
      <c r="Y108" s="223">
        <f t="shared" ref="Y108:Y171" si="35">IF(X108="Yes",Q108/N108-1,"N/A")</f>
        <v>3.1249999999999778E-2</v>
      </c>
      <c r="Z108" s="222" t="str">
        <f t="shared" ref="Z108:Z171" si="36">IF(COUNTA(M108:Q108)=5,"Yes","No")</f>
        <v>Yes</v>
      </c>
      <c r="AA108" s="68">
        <f t="shared" ref="AA108:AA171" si="37">IF(Z108="Yes",Q108/M108-1,"N/A")</f>
        <v>3.1249999999999778E-2</v>
      </c>
      <c r="AB108" s="65" t="str">
        <f t="shared" ref="AB108:AB171" si="38">IF(COUNTA(L108:Q108)=6,"Yes","No")</f>
        <v>No</v>
      </c>
      <c r="AC108" s="68" t="str">
        <f t="shared" ref="AC108:AC171" si="39">IF(AB108="Yes",Q108/L108-1,"N/A")</f>
        <v>N/A</v>
      </c>
      <c r="AD108" s="65" t="str">
        <f t="shared" ref="AD108:AD171" si="40">IF(COUNTA(E108:Q108)=13,"Yes","No")</f>
        <v>No</v>
      </c>
      <c r="AE108" s="68" t="str">
        <f t="shared" ref="AE108:AE171" si="41">IF(AD108="Yes",Q108/E108-1,"N/A")</f>
        <v>N/A</v>
      </c>
      <c r="AF108" s="66"/>
    </row>
    <row r="109" spans="1:32">
      <c r="A109" s="66" t="s">
        <v>21</v>
      </c>
      <c r="B109" s="66" t="s">
        <v>27</v>
      </c>
      <c r="C109" s="66" t="str" cm="1">
        <f t="array" ref="C109">_xlfn.IFNA(_xlfn.IFS(B109="Starter","Starters &amp; Sides",B109="Sides","Starters &amp; Sides"),B109)</f>
        <v>Mains</v>
      </c>
      <c r="D109" s="174" t="s">
        <v>4220</v>
      </c>
      <c r="E109" s="76"/>
      <c r="F109" s="13"/>
      <c r="G109" s="13"/>
      <c r="H109" s="13"/>
      <c r="I109" s="13"/>
      <c r="J109" s="13"/>
      <c r="K109" s="13"/>
      <c r="L109" s="13"/>
      <c r="M109" s="13">
        <v>13.5</v>
      </c>
      <c r="N109" s="13">
        <v>13.8</v>
      </c>
      <c r="O109" s="13">
        <v>13.8</v>
      </c>
      <c r="P109" s="15">
        <v>13.8</v>
      </c>
      <c r="Q109" s="337">
        <v>14.2</v>
      </c>
      <c r="R109" s="15" t="str">
        <f t="shared" si="28"/>
        <v>Yes</v>
      </c>
      <c r="S109" s="15" t="str">
        <f t="shared" si="29"/>
        <v>No</v>
      </c>
      <c r="T109" s="221" t="str">
        <f t="shared" si="30"/>
        <v>Yes</v>
      </c>
      <c r="U109" s="223">
        <f t="shared" si="31"/>
        <v>2.8985507246376718E-2</v>
      </c>
      <c r="V109" s="221" t="str">
        <f t="shared" si="32"/>
        <v>Yes</v>
      </c>
      <c r="W109" s="223">
        <f t="shared" si="33"/>
        <v>2.8985507246376718E-2</v>
      </c>
      <c r="X109" s="221" t="str">
        <f t="shared" si="34"/>
        <v>Yes</v>
      </c>
      <c r="Y109" s="223">
        <f t="shared" si="35"/>
        <v>2.8985507246376718E-2</v>
      </c>
      <c r="Z109" s="222" t="str">
        <f t="shared" si="36"/>
        <v>Yes</v>
      </c>
      <c r="AA109" s="68">
        <f t="shared" si="37"/>
        <v>5.1851851851851816E-2</v>
      </c>
      <c r="AB109" s="65" t="str">
        <f t="shared" si="38"/>
        <v>No</v>
      </c>
      <c r="AC109" s="68" t="str">
        <f t="shared" si="39"/>
        <v>N/A</v>
      </c>
      <c r="AD109" s="65" t="str">
        <f t="shared" si="40"/>
        <v>No</v>
      </c>
      <c r="AE109" s="68" t="str">
        <f t="shared" si="41"/>
        <v>N/A</v>
      </c>
      <c r="AF109" s="66"/>
    </row>
    <row r="110" spans="1:32">
      <c r="A110" s="66" t="s">
        <v>21</v>
      </c>
      <c r="B110" s="66" t="s">
        <v>27</v>
      </c>
      <c r="C110" s="66" t="str" cm="1">
        <f t="array" ref="C110">_xlfn.IFNA(_xlfn.IFS(B110="Starter","Starters &amp; Sides",B110="Sides","Starters &amp; Sides"),B110)</f>
        <v>Mains</v>
      </c>
      <c r="D110" s="174" t="s">
        <v>4221</v>
      </c>
      <c r="E110" s="76"/>
      <c r="F110" s="13"/>
      <c r="G110" s="13"/>
      <c r="H110" s="13"/>
      <c r="I110" s="13"/>
      <c r="J110" s="13"/>
      <c r="K110" s="13"/>
      <c r="L110" s="13"/>
      <c r="M110" s="13">
        <v>13.7</v>
      </c>
      <c r="N110" s="13">
        <v>14.3</v>
      </c>
      <c r="O110" s="13">
        <v>14.3</v>
      </c>
      <c r="P110" s="15">
        <v>14.3</v>
      </c>
      <c r="Q110" s="337">
        <v>14.7</v>
      </c>
      <c r="R110" s="15" t="str">
        <f t="shared" si="28"/>
        <v>Yes</v>
      </c>
      <c r="S110" s="15" t="str">
        <f t="shared" si="29"/>
        <v>No</v>
      </c>
      <c r="T110" s="221" t="str">
        <f t="shared" si="30"/>
        <v>Yes</v>
      </c>
      <c r="U110" s="223">
        <f t="shared" si="31"/>
        <v>2.7972027972027913E-2</v>
      </c>
      <c r="V110" s="221" t="str">
        <f t="shared" si="32"/>
        <v>Yes</v>
      </c>
      <c r="W110" s="223">
        <f t="shared" si="33"/>
        <v>2.7972027972027913E-2</v>
      </c>
      <c r="X110" s="221" t="str">
        <f t="shared" si="34"/>
        <v>Yes</v>
      </c>
      <c r="Y110" s="223">
        <f t="shared" si="35"/>
        <v>2.7972027972027913E-2</v>
      </c>
      <c r="Z110" s="222" t="str">
        <f t="shared" si="36"/>
        <v>Yes</v>
      </c>
      <c r="AA110" s="68">
        <f t="shared" si="37"/>
        <v>7.2992700729926918E-2</v>
      </c>
      <c r="AB110" s="65" t="str">
        <f t="shared" si="38"/>
        <v>No</v>
      </c>
      <c r="AC110" s="68" t="str">
        <f t="shared" si="39"/>
        <v>N/A</v>
      </c>
      <c r="AD110" s="65" t="str">
        <f t="shared" si="40"/>
        <v>No</v>
      </c>
      <c r="AE110" s="68" t="str">
        <f t="shared" si="41"/>
        <v>N/A</v>
      </c>
      <c r="AF110" s="66"/>
    </row>
    <row r="111" spans="1:32">
      <c r="A111" s="66" t="s">
        <v>21</v>
      </c>
      <c r="B111" s="66" t="s">
        <v>27</v>
      </c>
      <c r="C111" s="66" t="str" cm="1">
        <f t="array" ref="C111">_xlfn.IFNA(_xlfn.IFS(B111="Starter","Starters &amp; Sides",B111="Sides","Starters &amp; Sides"),B111)</f>
        <v>Mains</v>
      </c>
      <c r="D111" s="174" t="s">
        <v>4222</v>
      </c>
      <c r="E111" s="76"/>
      <c r="F111" s="13"/>
      <c r="G111" s="13"/>
      <c r="H111" s="13"/>
      <c r="I111" s="13"/>
      <c r="J111" s="13"/>
      <c r="K111" s="13"/>
      <c r="L111" s="13"/>
      <c r="M111" s="13">
        <v>14.8</v>
      </c>
      <c r="N111" s="13">
        <v>15.3</v>
      </c>
      <c r="O111" s="13">
        <v>15.3</v>
      </c>
      <c r="P111" s="15">
        <v>15.3</v>
      </c>
      <c r="Q111" s="337">
        <v>15.8</v>
      </c>
      <c r="R111" s="15" t="str">
        <f t="shared" si="28"/>
        <v>Yes</v>
      </c>
      <c r="S111" s="15" t="str">
        <f t="shared" si="29"/>
        <v>No</v>
      </c>
      <c r="T111" s="221" t="str">
        <f t="shared" si="30"/>
        <v>Yes</v>
      </c>
      <c r="U111" s="223">
        <f t="shared" si="31"/>
        <v>3.2679738562091609E-2</v>
      </c>
      <c r="V111" s="221" t="str">
        <f t="shared" si="32"/>
        <v>Yes</v>
      </c>
      <c r="W111" s="223">
        <f t="shared" si="33"/>
        <v>3.2679738562091609E-2</v>
      </c>
      <c r="X111" s="221" t="str">
        <f t="shared" si="34"/>
        <v>Yes</v>
      </c>
      <c r="Y111" s="223">
        <f t="shared" si="35"/>
        <v>3.2679738562091609E-2</v>
      </c>
      <c r="Z111" s="222" t="str">
        <f t="shared" si="36"/>
        <v>Yes</v>
      </c>
      <c r="AA111" s="68">
        <f t="shared" si="37"/>
        <v>6.7567567567567544E-2</v>
      </c>
      <c r="AB111" s="65" t="str">
        <f t="shared" si="38"/>
        <v>No</v>
      </c>
      <c r="AC111" s="68" t="str">
        <f t="shared" si="39"/>
        <v>N/A</v>
      </c>
      <c r="AD111" s="65" t="str">
        <f t="shared" si="40"/>
        <v>No</v>
      </c>
      <c r="AE111" s="68" t="str">
        <f t="shared" si="41"/>
        <v>N/A</v>
      </c>
      <c r="AF111" s="66"/>
    </row>
    <row r="112" spans="1:32">
      <c r="A112" s="66" t="s">
        <v>21</v>
      </c>
      <c r="B112" s="66" t="s">
        <v>27</v>
      </c>
      <c r="C112" s="66" t="str" cm="1">
        <f t="array" ref="C112">_xlfn.IFNA(_xlfn.IFS(B112="Starter","Starters &amp; Sides",B112="Sides","Starters &amp; Sides"),B112)</f>
        <v>Mains</v>
      </c>
      <c r="D112" s="71" t="s">
        <v>4223</v>
      </c>
      <c r="E112" s="76"/>
      <c r="F112" s="13"/>
      <c r="G112" s="13"/>
      <c r="H112" s="13"/>
      <c r="I112" s="13"/>
      <c r="J112" s="13"/>
      <c r="K112" s="13"/>
      <c r="L112" s="13"/>
      <c r="M112" s="13">
        <v>15.9</v>
      </c>
      <c r="N112" s="13"/>
      <c r="O112" s="13"/>
      <c r="P112" s="15">
        <v>16.2</v>
      </c>
      <c r="Q112" s="337">
        <v>17.7</v>
      </c>
      <c r="R112" s="15" t="str">
        <f t="shared" si="28"/>
        <v>Yes</v>
      </c>
      <c r="S112" s="15" t="str">
        <f t="shared" si="29"/>
        <v>No</v>
      </c>
      <c r="T112" s="221" t="str">
        <f t="shared" si="30"/>
        <v>Yes</v>
      </c>
      <c r="U112" s="223">
        <f t="shared" si="31"/>
        <v>9.259259259259256E-2</v>
      </c>
      <c r="V112" s="221" t="str">
        <f t="shared" si="32"/>
        <v>No</v>
      </c>
      <c r="W112" s="223" t="str">
        <f t="shared" si="33"/>
        <v>N/A</v>
      </c>
      <c r="X112" s="221" t="str">
        <f t="shared" si="34"/>
        <v>No</v>
      </c>
      <c r="Y112" s="223" t="str">
        <f t="shared" si="35"/>
        <v>N/A</v>
      </c>
      <c r="Z112" s="222" t="str">
        <f t="shared" si="36"/>
        <v>No</v>
      </c>
      <c r="AA112" s="68" t="str">
        <f t="shared" si="37"/>
        <v>N/A</v>
      </c>
      <c r="AB112" s="65" t="str">
        <f t="shared" si="38"/>
        <v>No</v>
      </c>
      <c r="AC112" s="68" t="str">
        <f t="shared" si="39"/>
        <v>N/A</v>
      </c>
      <c r="AD112" s="65" t="str">
        <f t="shared" si="40"/>
        <v>No</v>
      </c>
      <c r="AE112" s="68" t="str">
        <f t="shared" si="41"/>
        <v>N/A</v>
      </c>
      <c r="AF112" s="66"/>
    </row>
    <row r="113" spans="1:32" ht="15" customHeight="1">
      <c r="A113" s="66" t="s">
        <v>21</v>
      </c>
      <c r="B113" s="66" t="s">
        <v>27</v>
      </c>
      <c r="C113" s="66" t="str" cm="1">
        <f t="array" ref="C113">_xlfn.IFNA(_xlfn.IFS(B113="Starter","Starters &amp; Sides",B113="Sides","Starters &amp; Sides"),B113)</f>
        <v>Mains</v>
      </c>
      <c r="D113" s="71" t="s">
        <v>4224</v>
      </c>
      <c r="E113" s="76"/>
      <c r="F113" s="13"/>
      <c r="G113" s="13"/>
      <c r="H113" s="13"/>
      <c r="I113" s="13"/>
      <c r="J113" s="13"/>
      <c r="K113" s="13"/>
      <c r="L113" s="13"/>
      <c r="M113" s="13">
        <v>16.899999999999999</v>
      </c>
      <c r="N113" s="13"/>
      <c r="O113" s="12"/>
      <c r="P113" s="15">
        <v>16.899999999999999</v>
      </c>
      <c r="Q113" s="337">
        <v>17.7</v>
      </c>
      <c r="R113" s="15" t="str">
        <f t="shared" si="28"/>
        <v>Yes</v>
      </c>
      <c r="S113" s="15" t="str">
        <f t="shared" si="29"/>
        <v>No</v>
      </c>
      <c r="T113" s="221" t="str">
        <f t="shared" si="30"/>
        <v>Yes</v>
      </c>
      <c r="U113" s="223">
        <f t="shared" si="31"/>
        <v>4.7337278106508895E-2</v>
      </c>
      <c r="V113" s="221" t="str">
        <f t="shared" si="32"/>
        <v>No</v>
      </c>
      <c r="W113" s="223" t="str">
        <f t="shared" si="33"/>
        <v>N/A</v>
      </c>
      <c r="X113" s="221" t="str">
        <f t="shared" si="34"/>
        <v>No</v>
      </c>
      <c r="Y113" s="223" t="str">
        <f t="shared" si="35"/>
        <v>N/A</v>
      </c>
      <c r="Z113" s="222" t="str">
        <f t="shared" si="36"/>
        <v>No</v>
      </c>
      <c r="AA113" s="68" t="str">
        <f t="shared" si="37"/>
        <v>N/A</v>
      </c>
      <c r="AB113" s="65" t="str">
        <f t="shared" si="38"/>
        <v>No</v>
      </c>
      <c r="AC113" s="68" t="str">
        <f t="shared" si="39"/>
        <v>N/A</v>
      </c>
      <c r="AD113" s="65" t="str">
        <f t="shared" si="40"/>
        <v>No</v>
      </c>
      <c r="AE113" s="68" t="str">
        <f t="shared" si="41"/>
        <v>N/A</v>
      </c>
      <c r="AF113" s="66"/>
    </row>
    <row r="114" spans="1:32" ht="15" hidden="1" customHeight="1">
      <c r="A114" s="66" t="s">
        <v>21</v>
      </c>
      <c r="B114" s="66" t="s">
        <v>27</v>
      </c>
      <c r="C114" s="66" t="str" cm="1">
        <f t="array" ref="C114">_xlfn.IFNA(_xlfn.IFS(B114="Starter","Starters &amp; Sides",B114="Sides","Starters &amp; Sides"),B114)</f>
        <v>Mains</v>
      </c>
      <c r="D114" s="71" t="s">
        <v>4225</v>
      </c>
      <c r="E114" s="76"/>
      <c r="F114" s="13"/>
      <c r="G114" s="13"/>
      <c r="H114" s="13"/>
      <c r="I114" s="13"/>
      <c r="J114" s="13"/>
      <c r="K114" s="13"/>
      <c r="L114" s="13"/>
      <c r="M114" s="13"/>
      <c r="N114" s="13">
        <v>16.2</v>
      </c>
      <c r="O114" s="13">
        <v>16.2</v>
      </c>
      <c r="P114" s="15">
        <v>16.2</v>
      </c>
      <c r="Q114" s="337"/>
      <c r="R114" s="15" t="str">
        <f t="shared" si="28"/>
        <v>No</v>
      </c>
      <c r="S114" s="15" t="str">
        <f t="shared" si="29"/>
        <v>No</v>
      </c>
      <c r="T114" s="221" t="str">
        <f t="shared" si="30"/>
        <v>No</v>
      </c>
      <c r="U114" s="223" t="str">
        <f t="shared" si="31"/>
        <v>N/A</v>
      </c>
      <c r="V114" s="221" t="str">
        <f t="shared" si="32"/>
        <v>No</v>
      </c>
      <c r="W114" s="223" t="str">
        <f t="shared" si="33"/>
        <v>N/A</v>
      </c>
      <c r="X114" s="221" t="str">
        <f t="shared" si="34"/>
        <v>No</v>
      </c>
      <c r="Y114" s="223" t="str">
        <f t="shared" si="35"/>
        <v>N/A</v>
      </c>
      <c r="Z114" s="222" t="str">
        <f t="shared" si="36"/>
        <v>No</v>
      </c>
      <c r="AA114" s="68" t="str">
        <f t="shared" si="37"/>
        <v>N/A</v>
      </c>
      <c r="AB114" s="65" t="str">
        <f t="shared" si="38"/>
        <v>No</v>
      </c>
      <c r="AC114" s="68" t="str">
        <f t="shared" si="39"/>
        <v>N/A</v>
      </c>
      <c r="AD114" s="65" t="str">
        <f t="shared" si="40"/>
        <v>No</v>
      </c>
      <c r="AE114" s="68" t="str">
        <f t="shared" si="41"/>
        <v>N/A</v>
      </c>
      <c r="AF114" s="66"/>
    </row>
    <row r="115" spans="1:32" ht="15" hidden="1" customHeight="1">
      <c r="A115" s="66" t="s">
        <v>21</v>
      </c>
      <c r="B115" s="66" t="s">
        <v>27</v>
      </c>
      <c r="C115" s="66" t="str" cm="1">
        <f t="array" ref="C115">_xlfn.IFNA(_xlfn.IFS(B115="Starter","Starters &amp; Sides",B115="Sides","Starters &amp; Sides"),B115)</f>
        <v>Mains</v>
      </c>
      <c r="D115" s="71" t="s">
        <v>4226</v>
      </c>
      <c r="E115" s="76"/>
      <c r="F115" s="13"/>
      <c r="G115" s="13"/>
      <c r="H115" s="13"/>
      <c r="I115" s="13"/>
      <c r="J115" s="13"/>
      <c r="K115" s="13"/>
      <c r="L115" s="13"/>
      <c r="M115" s="13"/>
      <c r="N115" s="13">
        <v>24</v>
      </c>
      <c r="O115" s="13">
        <v>24</v>
      </c>
      <c r="P115" s="15">
        <v>24</v>
      </c>
      <c r="Q115" s="337"/>
      <c r="R115" s="15" t="str">
        <f t="shared" si="28"/>
        <v>No</v>
      </c>
      <c r="S115" s="15" t="str">
        <f t="shared" si="29"/>
        <v>No</v>
      </c>
      <c r="T115" s="221" t="str">
        <f t="shared" si="30"/>
        <v>No</v>
      </c>
      <c r="U115" s="223" t="str">
        <f t="shared" si="31"/>
        <v>N/A</v>
      </c>
      <c r="V115" s="221" t="str">
        <f t="shared" si="32"/>
        <v>No</v>
      </c>
      <c r="W115" s="223" t="str">
        <f t="shared" si="33"/>
        <v>N/A</v>
      </c>
      <c r="X115" s="221" t="str">
        <f t="shared" si="34"/>
        <v>No</v>
      </c>
      <c r="Y115" s="223" t="str">
        <f t="shared" si="35"/>
        <v>N/A</v>
      </c>
      <c r="Z115" s="222" t="str">
        <f t="shared" si="36"/>
        <v>No</v>
      </c>
      <c r="AA115" s="68" t="str">
        <f t="shared" si="37"/>
        <v>N/A</v>
      </c>
      <c r="AB115" s="65" t="str">
        <f t="shared" si="38"/>
        <v>No</v>
      </c>
      <c r="AC115" s="68" t="str">
        <f t="shared" si="39"/>
        <v>N/A</v>
      </c>
      <c r="AD115" s="65" t="str">
        <f t="shared" si="40"/>
        <v>No</v>
      </c>
      <c r="AE115" s="68" t="str">
        <f t="shared" si="41"/>
        <v>N/A</v>
      </c>
      <c r="AF115" s="66"/>
    </row>
    <row r="116" spans="1:32" ht="15" hidden="1" customHeight="1">
      <c r="A116" s="66" t="s">
        <v>21</v>
      </c>
      <c r="B116" s="66" t="s">
        <v>27</v>
      </c>
      <c r="C116" s="66" t="str" cm="1">
        <f t="array" ref="C116">_xlfn.IFNA(_xlfn.IFS(B116="Starter","Starters &amp; Sides",B116="Sides","Starters &amp; Sides"),B116)</f>
        <v>Mains</v>
      </c>
      <c r="D116" s="71" t="s">
        <v>4227</v>
      </c>
      <c r="E116" s="76"/>
      <c r="F116" s="13"/>
      <c r="G116" s="13"/>
      <c r="H116" s="13"/>
      <c r="I116" s="13"/>
      <c r="J116" s="13"/>
      <c r="K116" s="13"/>
      <c r="L116" s="13"/>
      <c r="M116" s="13"/>
      <c r="N116" s="13">
        <v>16.899999999999999</v>
      </c>
      <c r="O116" s="13">
        <v>16.899999999999999</v>
      </c>
      <c r="P116" s="15">
        <v>16.899999999999999</v>
      </c>
      <c r="Q116" s="337"/>
      <c r="R116" s="15" t="str">
        <f t="shared" si="28"/>
        <v>No</v>
      </c>
      <c r="S116" s="15" t="str">
        <f t="shared" si="29"/>
        <v>No</v>
      </c>
      <c r="T116" s="221" t="str">
        <f t="shared" si="30"/>
        <v>No</v>
      </c>
      <c r="U116" s="223" t="str">
        <f t="shared" si="31"/>
        <v>N/A</v>
      </c>
      <c r="V116" s="221" t="str">
        <f t="shared" si="32"/>
        <v>No</v>
      </c>
      <c r="W116" s="223" t="str">
        <f t="shared" si="33"/>
        <v>N/A</v>
      </c>
      <c r="X116" s="221" t="str">
        <f t="shared" si="34"/>
        <v>No</v>
      </c>
      <c r="Y116" s="223" t="str">
        <f t="shared" si="35"/>
        <v>N/A</v>
      </c>
      <c r="Z116" s="222" t="str">
        <f t="shared" si="36"/>
        <v>No</v>
      </c>
      <c r="AA116" s="68" t="str">
        <f t="shared" si="37"/>
        <v>N/A</v>
      </c>
      <c r="AB116" s="65" t="str">
        <f t="shared" si="38"/>
        <v>No</v>
      </c>
      <c r="AC116" s="68" t="str">
        <f t="shared" si="39"/>
        <v>N/A</v>
      </c>
      <c r="AD116" s="65" t="str">
        <f t="shared" si="40"/>
        <v>No</v>
      </c>
      <c r="AE116" s="68" t="str">
        <f t="shared" si="41"/>
        <v>N/A</v>
      </c>
      <c r="AF116" s="66"/>
    </row>
    <row r="117" spans="1:32" ht="15" hidden="1" customHeight="1">
      <c r="A117" s="66" t="s">
        <v>21</v>
      </c>
      <c r="B117" s="66" t="s">
        <v>27</v>
      </c>
      <c r="C117" s="66" t="str" cm="1">
        <f t="array" ref="C117">_xlfn.IFNA(_xlfn.IFS(B117="Starter","Starters &amp; Sides",B117="Sides","Starters &amp; Sides"),B117)</f>
        <v>Mains</v>
      </c>
      <c r="D117" s="71" t="s">
        <v>4228</v>
      </c>
      <c r="E117" s="76"/>
      <c r="F117" s="13"/>
      <c r="G117" s="13"/>
      <c r="H117" s="13"/>
      <c r="I117" s="13"/>
      <c r="J117" s="13"/>
      <c r="K117" s="13"/>
      <c r="L117" s="13"/>
      <c r="M117" s="13"/>
      <c r="N117" s="13">
        <v>15.2</v>
      </c>
      <c r="O117" s="13">
        <v>15.2</v>
      </c>
      <c r="P117" s="15">
        <v>15.2</v>
      </c>
      <c r="Q117" s="337"/>
      <c r="R117" s="15" t="str">
        <f t="shared" si="28"/>
        <v>No</v>
      </c>
      <c r="S117" s="15" t="str">
        <f t="shared" si="29"/>
        <v>No</v>
      </c>
      <c r="T117" s="221" t="str">
        <f t="shared" si="30"/>
        <v>No</v>
      </c>
      <c r="U117" s="223" t="str">
        <f t="shared" si="31"/>
        <v>N/A</v>
      </c>
      <c r="V117" s="221" t="str">
        <f t="shared" si="32"/>
        <v>No</v>
      </c>
      <c r="W117" s="223" t="str">
        <f t="shared" si="33"/>
        <v>N/A</v>
      </c>
      <c r="X117" s="221" t="str">
        <f t="shared" si="34"/>
        <v>No</v>
      </c>
      <c r="Y117" s="223" t="str">
        <f t="shared" si="35"/>
        <v>N/A</v>
      </c>
      <c r="Z117" s="222" t="str">
        <f t="shared" si="36"/>
        <v>No</v>
      </c>
      <c r="AA117" s="68" t="str">
        <f t="shared" si="37"/>
        <v>N/A</v>
      </c>
      <c r="AB117" s="65" t="str">
        <f t="shared" si="38"/>
        <v>No</v>
      </c>
      <c r="AC117" s="68" t="str">
        <f t="shared" si="39"/>
        <v>N/A</v>
      </c>
      <c r="AD117" s="65" t="str">
        <f t="shared" si="40"/>
        <v>No</v>
      </c>
      <c r="AE117" s="68" t="str">
        <f t="shared" si="41"/>
        <v>N/A</v>
      </c>
      <c r="AF117" s="66"/>
    </row>
    <row r="118" spans="1:32" ht="15" hidden="1" customHeight="1">
      <c r="A118" s="66" t="s">
        <v>21</v>
      </c>
      <c r="B118" s="66" t="s">
        <v>27</v>
      </c>
      <c r="C118" s="66" t="str" cm="1">
        <f t="array" ref="C118">_xlfn.IFNA(_xlfn.IFS(B118="Starter","Starters &amp; Sides",B118="Sides","Starters &amp; Sides"),B118)</f>
        <v>Mains</v>
      </c>
      <c r="D118" s="71" t="s">
        <v>4229</v>
      </c>
      <c r="E118" s="76"/>
      <c r="F118" s="13"/>
      <c r="G118" s="13"/>
      <c r="H118" s="13"/>
      <c r="I118" s="13"/>
      <c r="J118" s="13"/>
      <c r="K118" s="13"/>
      <c r="L118" s="13"/>
      <c r="M118" s="13"/>
      <c r="N118" s="13">
        <v>15</v>
      </c>
      <c r="O118" s="13">
        <v>15</v>
      </c>
      <c r="P118" s="15"/>
      <c r="Q118" s="337"/>
      <c r="R118" s="15" t="str">
        <f t="shared" si="28"/>
        <v>No</v>
      </c>
      <c r="S118" s="15" t="str">
        <f t="shared" si="29"/>
        <v>No</v>
      </c>
      <c r="T118" s="221" t="str">
        <f t="shared" si="30"/>
        <v>No</v>
      </c>
      <c r="U118" s="223" t="str">
        <f t="shared" si="31"/>
        <v>N/A</v>
      </c>
      <c r="V118" s="221" t="str">
        <f t="shared" si="32"/>
        <v>No</v>
      </c>
      <c r="W118" s="223" t="str">
        <f t="shared" si="33"/>
        <v>N/A</v>
      </c>
      <c r="X118" s="221" t="str">
        <f t="shared" si="34"/>
        <v>No</v>
      </c>
      <c r="Y118" s="223" t="str">
        <f t="shared" si="35"/>
        <v>N/A</v>
      </c>
      <c r="Z118" s="222" t="str">
        <f t="shared" si="36"/>
        <v>No</v>
      </c>
      <c r="AA118" s="68" t="str">
        <f t="shared" si="37"/>
        <v>N/A</v>
      </c>
      <c r="AB118" s="65" t="str">
        <f t="shared" si="38"/>
        <v>No</v>
      </c>
      <c r="AC118" s="68" t="str">
        <f t="shared" si="39"/>
        <v>N/A</v>
      </c>
      <c r="AD118" s="65" t="str">
        <f t="shared" si="40"/>
        <v>No</v>
      </c>
      <c r="AE118" s="68" t="str">
        <f t="shared" si="41"/>
        <v>N/A</v>
      </c>
      <c r="AF118" s="66"/>
    </row>
    <row r="119" spans="1:32" ht="15" hidden="1" customHeight="1">
      <c r="A119" s="66" t="s">
        <v>21</v>
      </c>
      <c r="B119" s="66" t="s">
        <v>27</v>
      </c>
      <c r="C119" s="66" t="str" cm="1">
        <f t="array" ref="C119">_xlfn.IFNA(_xlfn.IFS(B119="Starter","Starters &amp; Sides",B119="Sides","Starters &amp; Sides"),B119)</f>
        <v>Mains</v>
      </c>
      <c r="D119" s="71" t="s">
        <v>4230</v>
      </c>
      <c r="E119" s="76"/>
      <c r="F119" s="13"/>
      <c r="G119" s="13"/>
      <c r="H119" s="13"/>
      <c r="I119" s="13"/>
      <c r="J119" s="13"/>
      <c r="K119" s="13"/>
      <c r="L119" s="13"/>
      <c r="M119" s="13"/>
      <c r="N119" s="13">
        <v>11.5</v>
      </c>
      <c r="O119" s="13">
        <v>11.5</v>
      </c>
      <c r="P119" s="15"/>
      <c r="Q119" s="337"/>
      <c r="R119" s="15" t="str">
        <f t="shared" si="28"/>
        <v>No</v>
      </c>
      <c r="S119" s="15" t="str">
        <f t="shared" si="29"/>
        <v>No</v>
      </c>
      <c r="T119" s="221" t="str">
        <f t="shared" si="30"/>
        <v>No</v>
      </c>
      <c r="U119" s="223" t="str">
        <f t="shared" si="31"/>
        <v>N/A</v>
      </c>
      <c r="V119" s="221" t="str">
        <f t="shared" si="32"/>
        <v>No</v>
      </c>
      <c r="W119" s="223" t="str">
        <f t="shared" si="33"/>
        <v>N/A</v>
      </c>
      <c r="X119" s="221" t="str">
        <f t="shared" si="34"/>
        <v>No</v>
      </c>
      <c r="Y119" s="223" t="str">
        <f t="shared" si="35"/>
        <v>N/A</v>
      </c>
      <c r="Z119" s="222" t="str">
        <f t="shared" si="36"/>
        <v>No</v>
      </c>
      <c r="AA119" s="68" t="str">
        <f t="shared" si="37"/>
        <v>N/A</v>
      </c>
      <c r="AB119" s="65" t="str">
        <f t="shared" si="38"/>
        <v>No</v>
      </c>
      <c r="AC119" s="68" t="str">
        <f t="shared" si="39"/>
        <v>N/A</v>
      </c>
      <c r="AD119" s="65" t="str">
        <f t="shared" si="40"/>
        <v>No</v>
      </c>
      <c r="AE119" s="68" t="str">
        <f t="shared" si="41"/>
        <v>N/A</v>
      </c>
      <c r="AF119" s="66"/>
    </row>
    <row r="120" spans="1:32" ht="15" customHeight="1">
      <c r="A120" s="66" t="s">
        <v>21</v>
      </c>
      <c r="B120" s="66" t="s">
        <v>27</v>
      </c>
      <c r="C120" s="66" t="str" cm="1">
        <f t="array" ref="C120">_xlfn.IFNA(_xlfn.IFS(B120="Starter","Starters &amp; Sides",B120="Sides","Starters &amp; Sides"),B120)</f>
        <v>Mains</v>
      </c>
      <c r="D120" s="71" t="s">
        <v>4231</v>
      </c>
      <c r="E120" s="76"/>
      <c r="F120" s="13"/>
      <c r="G120" s="13"/>
      <c r="H120" s="13"/>
      <c r="I120" s="13"/>
      <c r="J120" s="13"/>
      <c r="K120" s="13"/>
      <c r="L120" s="13"/>
      <c r="M120" s="13">
        <v>16.399999999999999</v>
      </c>
      <c r="N120" s="13">
        <v>16.399999999999999</v>
      </c>
      <c r="O120" s="13">
        <v>16.399999999999999</v>
      </c>
      <c r="P120" s="15">
        <v>16.399999999999999</v>
      </c>
      <c r="Q120" s="337">
        <v>16.399999999999999</v>
      </c>
      <c r="R120" s="15" t="str">
        <f t="shared" si="28"/>
        <v>Yes</v>
      </c>
      <c r="S120" s="15" t="str">
        <f t="shared" si="29"/>
        <v>No</v>
      </c>
      <c r="T120" s="221" t="str">
        <f t="shared" si="30"/>
        <v>Yes</v>
      </c>
      <c r="U120" s="223">
        <f t="shared" si="31"/>
        <v>0</v>
      </c>
      <c r="V120" s="221" t="str">
        <f t="shared" si="32"/>
        <v>Yes</v>
      </c>
      <c r="W120" s="223">
        <f t="shared" si="33"/>
        <v>0</v>
      </c>
      <c r="X120" s="221" t="str">
        <f t="shared" si="34"/>
        <v>Yes</v>
      </c>
      <c r="Y120" s="223">
        <f t="shared" si="35"/>
        <v>0</v>
      </c>
      <c r="Z120" s="222" t="str">
        <f t="shared" si="36"/>
        <v>Yes</v>
      </c>
      <c r="AA120" s="68">
        <f t="shared" si="37"/>
        <v>0</v>
      </c>
      <c r="AB120" s="65" t="str">
        <f t="shared" si="38"/>
        <v>No</v>
      </c>
      <c r="AC120" s="68" t="str">
        <f t="shared" si="39"/>
        <v>N/A</v>
      </c>
      <c r="AD120" s="65" t="str">
        <f t="shared" si="40"/>
        <v>No</v>
      </c>
      <c r="AE120" s="68" t="str">
        <f t="shared" si="41"/>
        <v>N/A</v>
      </c>
      <c r="AF120" s="66"/>
    </row>
    <row r="121" spans="1:32" ht="15" customHeight="1">
      <c r="A121" s="66" t="s">
        <v>21</v>
      </c>
      <c r="B121" s="66" t="s">
        <v>27</v>
      </c>
      <c r="C121" s="66" t="str" cm="1">
        <f t="array" ref="C121">_xlfn.IFNA(_xlfn.IFS(B121="Starter","Starters &amp; Sides",B121="Sides","Starters &amp; Sides"),B121)</f>
        <v>Mains</v>
      </c>
      <c r="D121" s="174" t="s">
        <v>4232</v>
      </c>
      <c r="E121" s="76"/>
      <c r="F121" s="13"/>
      <c r="G121" s="13"/>
      <c r="H121" s="13"/>
      <c r="I121" s="13"/>
      <c r="J121" s="13"/>
      <c r="K121" s="13"/>
      <c r="L121" s="13"/>
      <c r="M121" s="13">
        <v>13.5</v>
      </c>
      <c r="N121" s="13">
        <v>13.75</v>
      </c>
      <c r="O121" s="13">
        <v>13.75</v>
      </c>
      <c r="P121" s="15">
        <v>13.75</v>
      </c>
      <c r="Q121" s="337">
        <v>14.15</v>
      </c>
      <c r="R121" s="15" t="str">
        <f t="shared" si="28"/>
        <v>Yes</v>
      </c>
      <c r="S121" s="15" t="str">
        <f t="shared" si="29"/>
        <v>No</v>
      </c>
      <c r="T121" s="221" t="str">
        <f t="shared" si="30"/>
        <v>Yes</v>
      </c>
      <c r="U121" s="223">
        <f t="shared" si="31"/>
        <v>2.9090909090909056E-2</v>
      </c>
      <c r="V121" s="221" t="str">
        <f t="shared" si="32"/>
        <v>Yes</v>
      </c>
      <c r="W121" s="223">
        <f t="shared" si="33"/>
        <v>2.9090909090909056E-2</v>
      </c>
      <c r="X121" s="221" t="str">
        <f t="shared" si="34"/>
        <v>Yes</v>
      </c>
      <c r="Y121" s="223">
        <f t="shared" si="35"/>
        <v>2.9090909090909056E-2</v>
      </c>
      <c r="Z121" s="222" t="str">
        <f t="shared" si="36"/>
        <v>Yes</v>
      </c>
      <c r="AA121" s="68">
        <f t="shared" si="37"/>
        <v>4.8148148148148273E-2</v>
      </c>
      <c r="AB121" s="65" t="str">
        <f t="shared" si="38"/>
        <v>No</v>
      </c>
      <c r="AC121" s="68" t="str">
        <f t="shared" si="39"/>
        <v>N/A</v>
      </c>
      <c r="AD121" s="65" t="str">
        <f t="shared" si="40"/>
        <v>No</v>
      </c>
      <c r="AE121" s="68" t="str">
        <f t="shared" si="41"/>
        <v>N/A</v>
      </c>
      <c r="AF121" s="66"/>
    </row>
    <row r="122" spans="1:32" ht="15" customHeight="1">
      <c r="A122" s="66" t="s">
        <v>21</v>
      </c>
      <c r="B122" s="66" t="s">
        <v>27</v>
      </c>
      <c r="C122" s="66" t="str" cm="1">
        <f t="array" ref="C122">_xlfn.IFNA(_xlfn.IFS(B122="Starter","Starters &amp; Sides",B122="Sides","Starters &amp; Sides"),B122)</f>
        <v>Mains</v>
      </c>
      <c r="D122" s="174" t="s">
        <v>4233</v>
      </c>
      <c r="E122" s="76"/>
      <c r="F122" s="13"/>
      <c r="G122" s="13"/>
      <c r="H122" s="13"/>
      <c r="I122" s="13"/>
      <c r="J122" s="13"/>
      <c r="K122" s="13"/>
      <c r="L122" s="13"/>
      <c r="M122" s="13">
        <v>14.8</v>
      </c>
      <c r="N122" s="13">
        <v>14.75</v>
      </c>
      <c r="O122" s="13">
        <v>14.75</v>
      </c>
      <c r="P122" s="15">
        <v>14.75</v>
      </c>
      <c r="Q122" s="337">
        <v>15.15</v>
      </c>
      <c r="R122" s="15" t="str">
        <f t="shared" si="28"/>
        <v>Yes</v>
      </c>
      <c r="S122" s="15" t="str">
        <f t="shared" si="29"/>
        <v>No</v>
      </c>
      <c r="T122" s="221" t="str">
        <f t="shared" si="30"/>
        <v>Yes</v>
      </c>
      <c r="U122" s="223">
        <f t="shared" si="31"/>
        <v>2.7118644067796627E-2</v>
      </c>
      <c r="V122" s="221" t="str">
        <f t="shared" si="32"/>
        <v>Yes</v>
      </c>
      <c r="W122" s="223">
        <f t="shared" si="33"/>
        <v>2.7118644067796627E-2</v>
      </c>
      <c r="X122" s="221" t="str">
        <f t="shared" si="34"/>
        <v>Yes</v>
      </c>
      <c r="Y122" s="223">
        <f t="shared" si="35"/>
        <v>2.7118644067796627E-2</v>
      </c>
      <c r="Z122" s="222" t="str">
        <f t="shared" si="36"/>
        <v>Yes</v>
      </c>
      <c r="AA122" s="68">
        <f t="shared" si="37"/>
        <v>2.3648648648648685E-2</v>
      </c>
      <c r="AB122" s="65" t="str">
        <f t="shared" si="38"/>
        <v>No</v>
      </c>
      <c r="AC122" s="68" t="str">
        <f t="shared" si="39"/>
        <v>N/A</v>
      </c>
      <c r="AD122" s="65" t="str">
        <f t="shared" si="40"/>
        <v>No</v>
      </c>
      <c r="AE122" s="68" t="str">
        <f t="shared" si="41"/>
        <v>N/A</v>
      </c>
      <c r="AF122" s="66"/>
    </row>
    <row r="123" spans="1:32" ht="15" customHeight="1">
      <c r="A123" s="66" t="s">
        <v>21</v>
      </c>
      <c r="B123" s="66" t="s">
        <v>27</v>
      </c>
      <c r="C123" s="66" t="str" cm="1">
        <f t="array" ref="C123">_xlfn.IFNA(_xlfn.IFS(B123="Starter","Starters &amp; Sides",B123="Sides","Starters &amp; Sides"),B123)</f>
        <v>Mains</v>
      </c>
      <c r="D123" s="174" t="s">
        <v>4234</v>
      </c>
      <c r="E123" s="76"/>
      <c r="F123" s="13"/>
      <c r="G123" s="13"/>
      <c r="H123" s="13"/>
      <c r="I123" s="13"/>
      <c r="J123" s="13"/>
      <c r="K123" s="13"/>
      <c r="L123" s="13"/>
      <c r="M123" s="13">
        <v>15.3</v>
      </c>
      <c r="N123" s="13">
        <v>16.25</v>
      </c>
      <c r="O123" s="13">
        <v>16.25</v>
      </c>
      <c r="P123" s="15">
        <v>16.25</v>
      </c>
      <c r="Q123" s="337">
        <v>16.75</v>
      </c>
      <c r="R123" s="15" t="str">
        <f t="shared" si="28"/>
        <v>Yes</v>
      </c>
      <c r="S123" s="15" t="str">
        <f t="shared" si="29"/>
        <v>No</v>
      </c>
      <c r="T123" s="221" t="str">
        <f t="shared" si="30"/>
        <v>Yes</v>
      </c>
      <c r="U123" s="223">
        <f t="shared" si="31"/>
        <v>3.076923076923066E-2</v>
      </c>
      <c r="V123" s="221" t="str">
        <f t="shared" si="32"/>
        <v>Yes</v>
      </c>
      <c r="W123" s="223">
        <f t="shared" si="33"/>
        <v>3.076923076923066E-2</v>
      </c>
      <c r="X123" s="221" t="str">
        <f t="shared" si="34"/>
        <v>Yes</v>
      </c>
      <c r="Y123" s="223">
        <f t="shared" si="35"/>
        <v>3.076923076923066E-2</v>
      </c>
      <c r="Z123" s="222" t="str">
        <f t="shared" si="36"/>
        <v>Yes</v>
      </c>
      <c r="AA123" s="68">
        <f t="shared" si="37"/>
        <v>9.4771241830065245E-2</v>
      </c>
      <c r="AB123" s="65" t="str">
        <f t="shared" si="38"/>
        <v>No</v>
      </c>
      <c r="AC123" s="68" t="str">
        <f t="shared" si="39"/>
        <v>N/A</v>
      </c>
      <c r="AD123" s="65" t="str">
        <f t="shared" si="40"/>
        <v>No</v>
      </c>
      <c r="AE123" s="68" t="str">
        <f t="shared" si="41"/>
        <v>N/A</v>
      </c>
      <c r="AF123" s="66"/>
    </row>
    <row r="124" spans="1:32" ht="15" hidden="1" customHeight="1">
      <c r="A124" s="66" t="s">
        <v>21</v>
      </c>
      <c r="B124" s="66" t="s">
        <v>27</v>
      </c>
      <c r="C124" s="66" t="str" cm="1">
        <f t="array" ref="C124">_xlfn.IFNA(_xlfn.IFS(B124="Starter","Starters &amp; Sides",B124="Sides","Starters &amp; Sides"),B124)</f>
        <v>Mains</v>
      </c>
      <c r="D124" s="174" t="s">
        <v>4235</v>
      </c>
      <c r="E124" s="76"/>
      <c r="F124" s="13"/>
      <c r="G124" s="13"/>
      <c r="H124" s="13"/>
      <c r="I124" s="13"/>
      <c r="J124" s="13"/>
      <c r="K124" s="13"/>
      <c r="L124" s="13"/>
      <c r="M124" s="13">
        <v>13.8</v>
      </c>
      <c r="N124" s="13"/>
      <c r="O124" s="13"/>
      <c r="P124" s="15"/>
      <c r="Q124" s="337"/>
      <c r="R124" s="15" t="str">
        <f t="shared" si="28"/>
        <v>No</v>
      </c>
      <c r="S124" s="15" t="str">
        <f t="shared" si="29"/>
        <v>No</v>
      </c>
      <c r="T124" s="221" t="str">
        <f t="shared" si="30"/>
        <v>No</v>
      </c>
      <c r="U124" s="223" t="str">
        <f t="shared" si="31"/>
        <v>N/A</v>
      </c>
      <c r="V124" s="221" t="str">
        <f t="shared" si="32"/>
        <v>No</v>
      </c>
      <c r="W124" s="223" t="str">
        <f t="shared" si="33"/>
        <v>N/A</v>
      </c>
      <c r="X124" s="221" t="str">
        <f t="shared" si="34"/>
        <v>No</v>
      </c>
      <c r="Y124" s="223" t="str">
        <f t="shared" si="35"/>
        <v>N/A</v>
      </c>
      <c r="Z124" s="222" t="str">
        <f t="shared" si="36"/>
        <v>No</v>
      </c>
      <c r="AA124" s="68" t="str">
        <f t="shared" si="37"/>
        <v>N/A</v>
      </c>
      <c r="AB124" s="65" t="str">
        <f t="shared" si="38"/>
        <v>No</v>
      </c>
      <c r="AC124" s="68" t="str">
        <f t="shared" si="39"/>
        <v>N/A</v>
      </c>
      <c r="AD124" s="65" t="str">
        <f t="shared" si="40"/>
        <v>No</v>
      </c>
      <c r="AE124" s="68" t="str">
        <f t="shared" si="41"/>
        <v>N/A</v>
      </c>
      <c r="AF124" s="66"/>
    </row>
    <row r="125" spans="1:32" ht="15" hidden="1" customHeight="1">
      <c r="A125" s="66" t="s">
        <v>21</v>
      </c>
      <c r="B125" s="66" t="s">
        <v>27</v>
      </c>
      <c r="C125" s="66" t="str" cm="1">
        <f t="array" ref="C125">_xlfn.IFNA(_xlfn.IFS(B125="Starter","Starters &amp; Sides",B125="Sides","Starters &amp; Sides"),B125)</f>
        <v>Mains</v>
      </c>
      <c r="D125" s="174" t="s">
        <v>4236</v>
      </c>
      <c r="E125" s="76"/>
      <c r="F125" s="13"/>
      <c r="G125" s="13"/>
      <c r="H125" s="13"/>
      <c r="I125" s="13"/>
      <c r="J125" s="13"/>
      <c r="K125" s="13"/>
      <c r="L125" s="13"/>
      <c r="M125" s="13">
        <v>15.3</v>
      </c>
      <c r="N125" s="13"/>
      <c r="O125" s="13"/>
      <c r="P125" s="15"/>
      <c r="Q125" s="337"/>
      <c r="R125" s="15" t="str">
        <f t="shared" si="28"/>
        <v>No</v>
      </c>
      <c r="S125" s="15" t="str">
        <f t="shared" si="29"/>
        <v>No</v>
      </c>
      <c r="T125" s="221" t="str">
        <f t="shared" si="30"/>
        <v>No</v>
      </c>
      <c r="U125" s="223" t="str">
        <f t="shared" si="31"/>
        <v>N/A</v>
      </c>
      <c r="V125" s="221" t="str">
        <f t="shared" si="32"/>
        <v>No</v>
      </c>
      <c r="W125" s="223" t="str">
        <f t="shared" si="33"/>
        <v>N/A</v>
      </c>
      <c r="X125" s="221" t="str">
        <f t="shared" si="34"/>
        <v>No</v>
      </c>
      <c r="Y125" s="223" t="str">
        <f t="shared" si="35"/>
        <v>N/A</v>
      </c>
      <c r="Z125" s="222" t="str">
        <f t="shared" si="36"/>
        <v>No</v>
      </c>
      <c r="AA125" s="68" t="str">
        <f t="shared" si="37"/>
        <v>N/A</v>
      </c>
      <c r="AB125" s="65" t="str">
        <f t="shared" si="38"/>
        <v>No</v>
      </c>
      <c r="AC125" s="68" t="str">
        <f t="shared" si="39"/>
        <v>N/A</v>
      </c>
      <c r="AD125" s="65" t="str">
        <f t="shared" si="40"/>
        <v>No</v>
      </c>
      <c r="AE125" s="68" t="str">
        <f t="shared" si="41"/>
        <v>N/A</v>
      </c>
      <c r="AF125" s="66"/>
    </row>
    <row r="126" spans="1:32" ht="15" hidden="1" customHeight="1">
      <c r="A126" s="66" t="s">
        <v>21</v>
      </c>
      <c r="B126" s="66" t="s">
        <v>27</v>
      </c>
      <c r="C126" s="66" t="str" cm="1">
        <f t="array" ref="C126">_xlfn.IFNA(_xlfn.IFS(B126="Starter","Starters &amp; Sides",B126="Sides","Starters &amp; Sides"),B126)</f>
        <v>Mains</v>
      </c>
      <c r="D126" s="174" t="s">
        <v>4237</v>
      </c>
      <c r="E126" s="76"/>
      <c r="F126" s="13"/>
      <c r="G126" s="13"/>
      <c r="H126" s="13"/>
      <c r="I126" s="13"/>
      <c r="J126" s="13"/>
      <c r="K126" s="13"/>
      <c r="L126" s="13"/>
      <c r="M126" s="13">
        <v>12.3</v>
      </c>
      <c r="N126" s="13"/>
      <c r="O126" s="13"/>
      <c r="P126" s="15">
        <v>12.5</v>
      </c>
      <c r="Q126" s="337"/>
      <c r="R126" s="15" t="str">
        <f t="shared" si="28"/>
        <v>No</v>
      </c>
      <c r="S126" s="15" t="str">
        <f t="shared" si="29"/>
        <v>No</v>
      </c>
      <c r="T126" s="221" t="str">
        <f t="shared" si="30"/>
        <v>No</v>
      </c>
      <c r="U126" s="223" t="str">
        <f t="shared" si="31"/>
        <v>N/A</v>
      </c>
      <c r="V126" s="221" t="str">
        <f t="shared" si="32"/>
        <v>No</v>
      </c>
      <c r="W126" s="223" t="str">
        <f t="shared" si="33"/>
        <v>N/A</v>
      </c>
      <c r="X126" s="221" t="str">
        <f t="shared" si="34"/>
        <v>No</v>
      </c>
      <c r="Y126" s="223" t="str">
        <f t="shared" si="35"/>
        <v>N/A</v>
      </c>
      <c r="Z126" s="222" t="str">
        <f t="shared" si="36"/>
        <v>No</v>
      </c>
      <c r="AA126" s="68" t="str">
        <f t="shared" si="37"/>
        <v>N/A</v>
      </c>
      <c r="AB126" s="65" t="str">
        <f t="shared" si="38"/>
        <v>No</v>
      </c>
      <c r="AC126" s="68" t="str">
        <f t="shared" si="39"/>
        <v>N/A</v>
      </c>
      <c r="AD126" s="65" t="str">
        <f t="shared" si="40"/>
        <v>No</v>
      </c>
      <c r="AE126" s="68" t="str">
        <f t="shared" si="41"/>
        <v>N/A</v>
      </c>
      <c r="AF126" s="66"/>
    </row>
    <row r="127" spans="1:32" ht="15" hidden="1" customHeight="1">
      <c r="A127" s="66" t="s">
        <v>21</v>
      </c>
      <c r="B127" s="66" t="s">
        <v>27</v>
      </c>
      <c r="C127" s="66" t="str" cm="1">
        <f t="array" ref="C127">_xlfn.IFNA(_xlfn.IFS(B127="Starter","Starters &amp; Sides",B127="Sides","Starters &amp; Sides"),B127)</f>
        <v>Mains</v>
      </c>
      <c r="D127" s="174" t="s">
        <v>4238</v>
      </c>
      <c r="E127" s="76"/>
      <c r="F127" s="13"/>
      <c r="G127" s="13"/>
      <c r="H127" s="13"/>
      <c r="I127" s="13"/>
      <c r="J127" s="13"/>
      <c r="K127" s="13"/>
      <c r="L127" s="13"/>
      <c r="M127" s="13">
        <v>13.3</v>
      </c>
      <c r="N127" s="13"/>
      <c r="O127" s="13"/>
      <c r="P127" s="15">
        <v>13.5</v>
      </c>
      <c r="Q127" s="337"/>
      <c r="R127" s="15" t="str">
        <f t="shared" si="28"/>
        <v>No</v>
      </c>
      <c r="S127" s="15" t="str">
        <f t="shared" si="29"/>
        <v>No</v>
      </c>
      <c r="T127" s="221" t="str">
        <f t="shared" si="30"/>
        <v>No</v>
      </c>
      <c r="U127" s="223" t="str">
        <f t="shared" si="31"/>
        <v>N/A</v>
      </c>
      <c r="V127" s="221" t="str">
        <f t="shared" si="32"/>
        <v>No</v>
      </c>
      <c r="W127" s="223" t="str">
        <f t="shared" si="33"/>
        <v>N/A</v>
      </c>
      <c r="X127" s="221" t="str">
        <f t="shared" si="34"/>
        <v>No</v>
      </c>
      <c r="Y127" s="223" t="str">
        <f t="shared" si="35"/>
        <v>N/A</v>
      </c>
      <c r="Z127" s="222" t="str">
        <f t="shared" si="36"/>
        <v>No</v>
      </c>
      <c r="AA127" s="68" t="str">
        <f t="shared" si="37"/>
        <v>N/A</v>
      </c>
      <c r="AB127" s="65" t="str">
        <f t="shared" si="38"/>
        <v>No</v>
      </c>
      <c r="AC127" s="68" t="str">
        <f t="shared" si="39"/>
        <v>N/A</v>
      </c>
      <c r="AD127" s="65" t="str">
        <f t="shared" si="40"/>
        <v>No</v>
      </c>
      <c r="AE127" s="68" t="str">
        <f t="shared" si="41"/>
        <v>N/A</v>
      </c>
      <c r="AF127" s="66"/>
    </row>
    <row r="128" spans="1:32" ht="15" hidden="1" customHeight="1">
      <c r="A128" s="66" t="s">
        <v>21</v>
      </c>
      <c r="B128" s="66" t="s">
        <v>27</v>
      </c>
      <c r="C128" s="66" t="str" cm="1">
        <f t="array" ref="C128">_xlfn.IFNA(_xlfn.IFS(B128="Starter","Starters &amp; Sides",B128="Sides","Starters &amp; Sides"),B128)</f>
        <v>Mains</v>
      </c>
      <c r="D128" s="174" t="s">
        <v>4239</v>
      </c>
      <c r="E128" s="76"/>
      <c r="F128" s="13"/>
      <c r="G128" s="13"/>
      <c r="H128" s="13"/>
      <c r="I128" s="13"/>
      <c r="J128" s="13"/>
      <c r="K128" s="13"/>
      <c r="L128" s="13"/>
      <c r="M128" s="13">
        <v>14.8</v>
      </c>
      <c r="N128" s="13"/>
      <c r="O128" s="13"/>
      <c r="P128" s="15">
        <v>15</v>
      </c>
      <c r="Q128" s="337"/>
      <c r="R128" s="15" t="str">
        <f t="shared" si="28"/>
        <v>No</v>
      </c>
      <c r="S128" s="15" t="str">
        <f t="shared" si="29"/>
        <v>No</v>
      </c>
      <c r="T128" s="221" t="str">
        <f t="shared" si="30"/>
        <v>No</v>
      </c>
      <c r="U128" s="223" t="str">
        <f t="shared" si="31"/>
        <v>N/A</v>
      </c>
      <c r="V128" s="221" t="str">
        <f t="shared" si="32"/>
        <v>No</v>
      </c>
      <c r="W128" s="223" t="str">
        <f t="shared" si="33"/>
        <v>N/A</v>
      </c>
      <c r="X128" s="221" t="str">
        <f t="shared" si="34"/>
        <v>No</v>
      </c>
      <c r="Y128" s="223" t="str">
        <f t="shared" si="35"/>
        <v>N/A</v>
      </c>
      <c r="Z128" s="222" t="str">
        <f t="shared" si="36"/>
        <v>No</v>
      </c>
      <c r="AA128" s="68" t="str">
        <f t="shared" si="37"/>
        <v>N/A</v>
      </c>
      <c r="AB128" s="65" t="str">
        <f t="shared" si="38"/>
        <v>No</v>
      </c>
      <c r="AC128" s="68" t="str">
        <f t="shared" si="39"/>
        <v>N/A</v>
      </c>
      <c r="AD128" s="65" t="str">
        <f t="shared" si="40"/>
        <v>No</v>
      </c>
      <c r="AE128" s="68" t="str">
        <f t="shared" si="41"/>
        <v>N/A</v>
      </c>
      <c r="AF128" s="66"/>
    </row>
    <row r="129" spans="1:32" ht="15" hidden="1" customHeight="1">
      <c r="A129" s="66" t="s">
        <v>21</v>
      </c>
      <c r="B129" s="66" t="s">
        <v>27</v>
      </c>
      <c r="C129" s="66" t="str" cm="1">
        <f t="array" ref="C129">_xlfn.IFNA(_xlfn.IFS(B129="Starter","Starters &amp; Sides",B129="Sides","Starters &amp; Sides"),B129)</f>
        <v>Mains</v>
      </c>
      <c r="D129" s="174" t="s">
        <v>4240</v>
      </c>
      <c r="E129" s="76"/>
      <c r="F129" s="13"/>
      <c r="G129" s="13"/>
      <c r="H129" s="13"/>
      <c r="I129" s="13"/>
      <c r="J129" s="13"/>
      <c r="K129" s="13"/>
      <c r="L129" s="13"/>
      <c r="M129" s="13">
        <v>12.3</v>
      </c>
      <c r="N129" s="13"/>
      <c r="O129" s="13"/>
      <c r="P129" s="15"/>
      <c r="Q129" s="337"/>
      <c r="R129" s="15" t="str">
        <f t="shared" si="28"/>
        <v>No</v>
      </c>
      <c r="S129" s="15" t="str">
        <f t="shared" si="29"/>
        <v>No</v>
      </c>
      <c r="T129" s="221" t="str">
        <f t="shared" si="30"/>
        <v>No</v>
      </c>
      <c r="U129" s="223" t="str">
        <f t="shared" si="31"/>
        <v>N/A</v>
      </c>
      <c r="V129" s="221" t="str">
        <f t="shared" si="32"/>
        <v>No</v>
      </c>
      <c r="W129" s="223" t="str">
        <f t="shared" si="33"/>
        <v>N/A</v>
      </c>
      <c r="X129" s="221" t="str">
        <f t="shared" si="34"/>
        <v>No</v>
      </c>
      <c r="Y129" s="223" t="str">
        <f t="shared" si="35"/>
        <v>N/A</v>
      </c>
      <c r="Z129" s="222" t="str">
        <f t="shared" si="36"/>
        <v>No</v>
      </c>
      <c r="AA129" s="68" t="str">
        <f t="shared" si="37"/>
        <v>N/A</v>
      </c>
      <c r="AB129" s="65" t="str">
        <f t="shared" si="38"/>
        <v>No</v>
      </c>
      <c r="AC129" s="68" t="str">
        <f t="shared" si="39"/>
        <v>N/A</v>
      </c>
      <c r="AD129" s="65" t="str">
        <f t="shared" si="40"/>
        <v>No</v>
      </c>
      <c r="AE129" s="68" t="str">
        <f t="shared" si="41"/>
        <v>N/A</v>
      </c>
      <c r="AF129" s="66"/>
    </row>
    <row r="130" spans="1:32" ht="15" hidden="1" customHeight="1">
      <c r="A130" s="66" t="s">
        <v>21</v>
      </c>
      <c r="B130" s="66" t="s">
        <v>27</v>
      </c>
      <c r="C130" s="66" t="str" cm="1">
        <f t="array" ref="C130">_xlfn.IFNA(_xlfn.IFS(B130="Starter","Starters &amp; Sides",B130="Sides","Starters &amp; Sides"),B130)</f>
        <v>Mains</v>
      </c>
      <c r="D130" s="174" t="s">
        <v>4241</v>
      </c>
      <c r="E130" s="76"/>
      <c r="F130" s="13"/>
      <c r="G130" s="13"/>
      <c r="H130" s="13"/>
      <c r="I130" s="13"/>
      <c r="J130" s="13"/>
      <c r="K130" s="13"/>
      <c r="L130" s="13"/>
      <c r="M130" s="13">
        <v>13.3</v>
      </c>
      <c r="N130" s="13"/>
      <c r="O130" s="13"/>
      <c r="P130" s="15"/>
      <c r="Q130" s="337"/>
      <c r="R130" s="15" t="str">
        <f t="shared" si="28"/>
        <v>No</v>
      </c>
      <c r="S130" s="15" t="str">
        <f t="shared" si="29"/>
        <v>No</v>
      </c>
      <c r="T130" s="221" t="str">
        <f t="shared" si="30"/>
        <v>No</v>
      </c>
      <c r="U130" s="223" t="str">
        <f t="shared" si="31"/>
        <v>N/A</v>
      </c>
      <c r="V130" s="221" t="str">
        <f t="shared" si="32"/>
        <v>No</v>
      </c>
      <c r="W130" s="223" t="str">
        <f t="shared" si="33"/>
        <v>N/A</v>
      </c>
      <c r="X130" s="221" t="str">
        <f t="shared" si="34"/>
        <v>No</v>
      </c>
      <c r="Y130" s="223" t="str">
        <f t="shared" si="35"/>
        <v>N/A</v>
      </c>
      <c r="Z130" s="222" t="str">
        <f t="shared" si="36"/>
        <v>No</v>
      </c>
      <c r="AA130" s="68" t="str">
        <f t="shared" si="37"/>
        <v>N/A</v>
      </c>
      <c r="AB130" s="65" t="str">
        <f t="shared" si="38"/>
        <v>No</v>
      </c>
      <c r="AC130" s="68" t="str">
        <f t="shared" si="39"/>
        <v>N/A</v>
      </c>
      <c r="AD130" s="65" t="str">
        <f t="shared" si="40"/>
        <v>No</v>
      </c>
      <c r="AE130" s="68" t="str">
        <f t="shared" si="41"/>
        <v>N/A</v>
      </c>
      <c r="AF130" s="66"/>
    </row>
    <row r="131" spans="1:32" ht="15" hidden="1" customHeight="1">
      <c r="A131" s="66" t="s">
        <v>21</v>
      </c>
      <c r="B131" s="66" t="s">
        <v>27</v>
      </c>
      <c r="C131" s="66" t="str" cm="1">
        <f t="array" ref="C131">_xlfn.IFNA(_xlfn.IFS(B131="Starter","Starters &amp; Sides",B131="Sides","Starters &amp; Sides"),B131)</f>
        <v>Mains</v>
      </c>
      <c r="D131" s="174" t="s">
        <v>4242</v>
      </c>
      <c r="E131" s="76"/>
      <c r="F131" s="13"/>
      <c r="G131" s="13"/>
      <c r="H131" s="13"/>
      <c r="I131" s="13"/>
      <c r="J131" s="13"/>
      <c r="K131" s="13"/>
      <c r="L131" s="13"/>
      <c r="M131" s="13">
        <v>14.8</v>
      </c>
      <c r="N131" s="13"/>
      <c r="O131" s="13"/>
      <c r="P131" s="15"/>
      <c r="Q131" s="337"/>
      <c r="R131" s="15" t="str">
        <f t="shared" si="28"/>
        <v>No</v>
      </c>
      <c r="S131" s="15" t="str">
        <f t="shared" si="29"/>
        <v>No</v>
      </c>
      <c r="T131" s="221" t="str">
        <f t="shared" si="30"/>
        <v>No</v>
      </c>
      <c r="U131" s="223" t="str">
        <f t="shared" si="31"/>
        <v>N/A</v>
      </c>
      <c r="V131" s="221" t="str">
        <f t="shared" si="32"/>
        <v>No</v>
      </c>
      <c r="W131" s="223" t="str">
        <f t="shared" si="33"/>
        <v>N/A</v>
      </c>
      <c r="X131" s="221" t="str">
        <f t="shared" si="34"/>
        <v>No</v>
      </c>
      <c r="Y131" s="223" t="str">
        <f t="shared" si="35"/>
        <v>N/A</v>
      </c>
      <c r="Z131" s="222" t="str">
        <f t="shared" si="36"/>
        <v>No</v>
      </c>
      <c r="AA131" s="68" t="str">
        <f t="shared" si="37"/>
        <v>N/A</v>
      </c>
      <c r="AB131" s="65" t="str">
        <f t="shared" si="38"/>
        <v>No</v>
      </c>
      <c r="AC131" s="68" t="str">
        <f t="shared" si="39"/>
        <v>N/A</v>
      </c>
      <c r="AD131" s="65" t="str">
        <f t="shared" si="40"/>
        <v>No</v>
      </c>
      <c r="AE131" s="68" t="str">
        <f t="shared" si="41"/>
        <v>N/A</v>
      </c>
      <c r="AF131" s="66"/>
    </row>
    <row r="132" spans="1:32" ht="15" customHeight="1">
      <c r="A132" s="66" t="s">
        <v>21</v>
      </c>
      <c r="B132" s="66" t="s">
        <v>86</v>
      </c>
      <c r="C132" s="66" t="str" cm="1">
        <f t="array" ref="C132">_xlfn.IFNA(_xlfn.IFS(B132="Starter","Starters &amp; Sides",B132="Sides","Starters &amp; Sides"),B132)</f>
        <v>Starters &amp; Sides</v>
      </c>
      <c r="D132" s="71" t="s">
        <v>161</v>
      </c>
      <c r="E132" s="76"/>
      <c r="F132" s="13"/>
      <c r="G132" s="13"/>
      <c r="H132" s="13"/>
      <c r="I132" s="13"/>
      <c r="J132" s="13"/>
      <c r="K132" s="13"/>
      <c r="L132" s="13"/>
      <c r="M132" s="13">
        <v>3.9</v>
      </c>
      <c r="N132" s="13">
        <v>3.95</v>
      </c>
      <c r="O132" s="13">
        <v>3.95</v>
      </c>
      <c r="P132" s="15">
        <v>3.95</v>
      </c>
      <c r="Q132" s="337">
        <v>4</v>
      </c>
      <c r="R132" s="15" t="str">
        <f t="shared" si="28"/>
        <v>Yes</v>
      </c>
      <c r="S132" s="15" t="str">
        <f t="shared" si="29"/>
        <v>No</v>
      </c>
      <c r="T132" s="221" t="str">
        <f t="shared" si="30"/>
        <v>Yes</v>
      </c>
      <c r="U132" s="223">
        <f t="shared" si="31"/>
        <v>1.2658227848101111E-2</v>
      </c>
      <c r="V132" s="221" t="str">
        <f t="shared" si="32"/>
        <v>Yes</v>
      </c>
      <c r="W132" s="223">
        <f t="shared" si="33"/>
        <v>1.2658227848101111E-2</v>
      </c>
      <c r="X132" s="221" t="str">
        <f t="shared" si="34"/>
        <v>Yes</v>
      </c>
      <c r="Y132" s="223">
        <f t="shared" si="35"/>
        <v>1.2658227848101111E-2</v>
      </c>
      <c r="Z132" s="222" t="str">
        <f t="shared" si="36"/>
        <v>Yes</v>
      </c>
      <c r="AA132" s="68">
        <f t="shared" si="37"/>
        <v>2.5641025641025772E-2</v>
      </c>
      <c r="AB132" s="65" t="str">
        <f t="shared" si="38"/>
        <v>No</v>
      </c>
      <c r="AC132" s="68" t="str">
        <f t="shared" si="39"/>
        <v>N/A</v>
      </c>
      <c r="AD132" s="65" t="str">
        <f t="shared" si="40"/>
        <v>No</v>
      </c>
      <c r="AE132" s="68" t="str">
        <f t="shared" si="41"/>
        <v>N/A</v>
      </c>
      <c r="AF132" s="66"/>
    </row>
    <row r="133" spans="1:32" ht="15" customHeight="1">
      <c r="A133" s="66" t="s">
        <v>21</v>
      </c>
      <c r="B133" s="66" t="s">
        <v>86</v>
      </c>
      <c r="C133" s="66" t="str" cm="1">
        <f t="array" ref="C133">_xlfn.IFNA(_xlfn.IFS(B133="Starter","Starters &amp; Sides",B133="Sides","Starters &amp; Sides"),B133)</f>
        <v>Starters &amp; Sides</v>
      </c>
      <c r="D133" s="71" t="s">
        <v>4243</v>
      </c>
      <c r="E133" s="76"/>
      <c r="F133" s="13"/>
      <c r="G133" s="13"/>
      <c r="H133" s="13"/>
      <c r="I133" s="13"/>
      <c r="J133" s="13"/>
      <c r="K133" s="13"/>
      <c r="L133" s="13"/>
      <c r="M133" s="13">
        <v>4</v>
      </c>
      <c r="N133" s="13">
        <v>4.25</v>
      </c>
      <c r="O133" s="13">
        <v>4.25</v>
      </c>
      <c r="P133" s="15">
        <v>4.25</v>
      </c>
      <c r="Q133" s="337">
        <v>4.3</v>
      </c>
      <c r="R133" s="15" t="str">
        <f t="shared" si="28"/>
        <v>Yes</v>
      </c>
      <c r="S133" s="15" t="str">
        <f t="shared" si="29"/>
        <v>No</v>
      </c>
      <c r="T133" s="221" t="str">
        <f t="shared" si="30"/>
        <v>Yes</v>
      </c>
      <c r="U133" s="223">
        <f t="shared" si="31"/>
        <v>1.1764705882352899E-2</v>
      </c>
      <c r="V133" s="221" t="str">
        <f t="shared" si="32"/>
        <v>Yes</v>
      </c>
      <c r="W133" s="223">
        <f t="shared" si="33"/>
        <v>1.1764705882352899E-2</v>
      </c>
      <c r="X133" s="221" t="str">
        <f t="shared" si="34"/>
        <v>Yes</v>
      </c>
      <c r="Y133" s="223">
        <f t="shared" si="35"/>
        <v>1.1764705882352899E-2</v>
      </c>
      <c r="Z133" s="222" t="str">
        <f t="shared" si="36"/>
        <v>Yes</v>
      </c>
      <c r="AA133" s="68">
        <f t="shared" si="37"/>
        <v>7.4999999999999956E-2</v>
      </c>
      <c r="AB133" s="65" t="str">
        <f t="shared" si="38"/>
        <v>No</v>
      </c>
      <c r="AC133" s="68" t="str">
        <f t="shared" si="39"/>
        <v>N/A</v>
      </c>
      <c r="AD133" s="65" t="str">
        <f t="shared" si="40"/>
        <v>No</v>
      </c>
      <c r="AE133" s="68" t="str">
        <f t="shared" si="41"/>
        <v>N/A</v>
      </c>
      <c r="AF133" s="66"/>
    </row>
    <row r="134" spans="1:32" ht="15" customHeight="1">
      <c r="A134" s="66" t="s">
        <v>21</v>
      </c>
      <c r="B134" s="66" t="s">
        <v>86</v>
      </c>
      <c r="C134" s="66" t="str" cm="1">
        <f t="array" ref="C134">_xlfn.IFNA(_xlfn.IFS(B134="Starter","Starters &amp; Sides",B134="Sides","Starters &amp; Sides"),B134)</f>
        <v>Starters &amp; Sides</v>
      </c>
      <c r="D134" s="71" t="s">
        <v>167</v>
      </c>
      <c r="E134" s="76"/>
      <c r="F134" s="13"/>
      <c r="G134" s="13"/>
      <c r="H134" s="13"/>
      <c r="I134" s="13"/>
      <c r="J134" s="13"/>
      <c r="K134" s="13"/>
      <c r="L134" s="13"/>
      <c r="M134" s="13">
        <v>4.5999999999999996</v>
      </c>
      <c r="N134" s="13">
        <v>4.75</v>
      </c>
      <c r="O134" s="13">
        <v>4.75</v>
      </c>
      <c r="P134" s="15">
        <v>4.75</v>
      </c>
      <c r="Q134" s="337">
        <v>4.8</v>
      </c>
      <c r="R134" s="15" t="str">
        <f t="shared" si="28"/>
        <v>Yes</v>
      </c>
      <c r="S134" s="15" t="str">
        <f t="shared" si="29"/>
        <v>No</v>
      </c>
      <c r="T134" s="221" t="str">
        <f t="shared" si="30"/>
        <v>Yes</v>
      </c>
      <c r="U134" s="223">
        <f t="shared" si="31"/>
        <v>1.0526315789473717E-2</v>
      </c>
      <c r="V134" s="221" t="str">
        <f t="shared" si="32"/>
        <v>Yes</v>
      </c>
      <c r="W134" s="223">
        <f t="shared" si="33"/>
        <v>1.0526315789473717E-2</v>
      </c>
      <c r="X134" s="221" t="str">
        <f t="shared" si="34"/>
        <v>Yes</v>
      </c>
      <c r="Y134" s="223">
        <f t="shared" si="35"/>
        <v>1.0526315789473717E-2</v>
      </c>
      <c r="Z134" s="222" t="str">
        <f t="shared" si="36"/>
        <v>Yes</v>
      </c>
      <c r="AA134" s="68">
        <f t="shared" si="37"/>
        <v>4.3478260869565188E-2</v>
      </c>
      <c r="AB134" s="65" t="str">
        <f t="shared" si="38"/>
        <v>No</v>
      </c>
      <c r="AC134" s="68" t="str">
        <f t="shared" si="39"/>
        <v>N/A</v>
      </c>
      <c r="AD134" s="65" t="str">
        <f t="shared" si="40"/>
        <v>No</v>
      </c>
      <c r="AE134" s="68" t="str">
        <f t="shared" si="41"/>
        <v>N/A</v>
      </c>
      <c r="AF134" s="66"/>
    </row>
    <row r="135" spans="1:32" ht="15" customHeight="1">
      <c r="A135" s="66" t="s">
        <v>21</v>
      </c>
      <c r="B135" s="66" t="s">
        <v>86</v>
      </c>
      <c r="C135" s="66" t="str" cm="1">
        <f t="array" ref="C135">_xlfn.IFNA(_xlfn.IFS(B135="Starter","Starters &amp; Sides",B135="Sides","Starters &amp; Sides"),B135)</f>
        <v>Starters &amp; Sides</v>
      </c>
      <c r="D135" s="71" t="s">
        <v>163</v>
      </c>
      <c r="E135" s="76"/>
      <c r="F135" s="13"/>
      <c r="G135" s="13"/>
      <c r="H135" s="13"/>
      <c r="I135" s="13"/>
      <c r="J135" s="13"/>
      <c r="K135" s="13"/>
      <c r="L135" s="13"/>
      <c r="M135" s="13">
        <v>4.5999999999999996</v>
      </c>
      <c r="N135" s="13">
        <v>4.75</v>
      </c>
      <c r="O135" s="13">
        <v>4.75</v>
      </c>
      <c r="P135" s="15">
        <v>4.75</v>
      </c>
      <c r="Q135" s="337">
        <v>4.8</v>
      </c>
      <c r="R135" s="15" t="str">
        <f t="shared" si="28"/>
        <v>Yes</v>
      </c>
      <c r="S135" s="15" t="str">
        <f t="shared" si="29"/>
        <v>No</v>
      </c>
      <c r="T135" s="221" t="str">
        <f t="shared" si="30"/>
        <v>Yes</v>
      </c>
      <c r="U135" s="223">
        <f t="shared" si="31"/>
        <v>1.0526315789473717E-2</v>
      </c>
      <c r="V135" s="221" t="str">
        <f t="shared" si="32"/>
        <v>Yes</v>
      </c>
      <c r="W135" s="223">
        <f t="shared" si="33"/>
        <v>1.0526315789473717E-2</v>
      </c>
      <c r="X135" s="221" t="str">
        <f t="shared" si="34"/>
        <v>Yes</v>
      </c>
      <c r="Y135" s="223">
        <f t="shared" si="35"/>
        <v>1.0526315789473717E-2</v>
      </c>
      <c r="Z135" s="222" t="str">
        <f t="shared" si="36"/>
        <v>Yes</v>
      </c>
      <c r="AA135" s="68">
        <f t="shared" si="37"/>
        <v>4.3478260869565188E-2</v>
      </c>
      <c r="AB135" s="65" t="str">
        <f t="shared" si="38"/>
        <v>No</v>
      </c>
      <c r="AC135" s="68" t="str">
        <f t="shared" si="39"/>
        <v>N/A</v>
      </c>
      <c r="AD135" s="65" t="str">
        <f t="shared" si="40"/>
        <v>No</v>
      </c>
      <c r="AE135" s="68" t="str">
        <f t="shared" si="41"/>
        <v>N/A</v>
      </c>
      <c r="AF135" s="66"/>
    </row>
    <row r="136" spans="1:32" ht="15" customHeight="1">
      <c r="A136" s="66" t="s">
        <v>21</v>
      </c>
      <c r="B136" s="66" t="s">
        <v>86</v>
      </c>
      <c r="C136" s="66" t="str" cm="1">
        <f t="array" ref="C136">_xlfn.IFNA(_xlfn.IFS(B136="Starter","Starters &amp; Sides",B136="Sides","Starters &amp; Sides"),B136)</f>
        <v>Starters &amp; Sides</v>
      </c>
      <c r="D136" s="71" t="s">
        <v>4244</v>
      </c>
      <c r="E136" s="76"/>
      <c r="F136" s="13"/>
      <c r="G136" s="13"/>
      <c r="H136" s="13"/>
      <c r="I136" s="13"/>
      <c r="J136" s="13"/>
      <c r="K136" s="13"/>
      <c r="L136" s="13"/>
      <c r="M136" s="13">
        <v>5.6</v>
      </c>
      <c r="N136" s="13">
        <v>6.75</v>
      </c>
      <c r="O136" s="13">
        <v>6.75</v>
      </c>
      <c r="P136" s="15">
        <v>6.75</v>
      </c>
      <c r="Q136" s="337">
        <v>6.95</v>
      </c>
      <c r="R136" s="15" t="str">
        <f t="shared" si="28"/>
        <v>Yes</v>
      </c>
      <c r="S136" s="15" t="str">
        <f t="shared" si="29"/>
        <v>No</v>
      </c>
      <c r="T136" s="221" t="str">
        <f t="shared" si="30"/>
        <v>Yes</v>
      </c>
      <c r="U136" s="223">
        <f t="shared" si="31"/>
        <v>2.9629629629629672E-2</v>
      </c>
      <c r="V136" s="221" t="str">
        <f t="shared" si="32"/>
        <v>Yes</v>
      </c>
      <c r="W136" s="223">
        <f t="shared" si="33"/>
        <v>2.9629629629629672E-2</v>
      </c>
      <c r="X136" s="221" t="str">
        <f t="shared" si="34"/>
        <v>Yes</v>
      </c>
      <c r="Y136" s="223">
        <f t="shared" si="35"/>
        <v>2.9629629629629672E-2</v>
      </c>
      <c r="Z136" s="222" t="str">
        <f t="shared" si="36"/>
        <v>Yes</v>
      </c>
      <c r="AA136" s="68">
        <f t="shared" si="37"/>
        <v>0.2410714285714286</v>
      </c>
      <c r="AB136" s="65" t="str">
        <f t="shared" si="38"/>
        <v>No</v>
      </c>
      <c r="AC136" s="68" t="str">
        <f t="shared" si="39"/>
        <v>N/A</v>
      </c>
      <c r="AD136" s="65" t="str">
        <f t="shared" si="40"/>
        <v>No</v>
      </c>
      <c r="AE136" s="68" t="str">
        <f t="shared" si="41"/>
        <v>N/A</v>
      </c>
      <c r="AF136" s="66"/>
    </row>
    <row r="137" spans="1:32" ht="15" customHeight="1">
      <c r="A137" s="66" t="s">
        <v>21</v>
      </c>
      <c r="B137" s="66" t="s">
        <v>86</v>
      </c>
      <c r="C137" s="66" t="str" cm="1">
        <f t="array" ref="C137">_xlfn.IFNA(_xlfn.IFS(B137="Starter","Starters &amp; Sides",B137="Sides","Starters &amp; Sides"),B137)</f>
        <v>Starters &amp; Sides</v>
      </c>
      <c r="D137" s="71" t="s">
        <v>4245</v>
      </c>
      <c r="E137" s="76"/>
      <c r="F137" s="13"/>
      <c r="G137" s="13"/>
      <c r="H137" s="13"/>
      <c r="I137" s="13"/>
      <c r="J137" s="13"/>
      <c r="K137" s="13"/>
      <c r="L137" s="13"/>
      <c r="M137" s="13">
        <v>5.6</v>
      </c>
      <c r="N137" s="13">
        <v>5.75</v>
      </c>
      <c r="O137" s="13">
        <v>5.75</v>
      </c>
      <c r="P137" s="15">
        <v>5.75</v>
      </c>
      <c r="Q137" s="337">
        <v>5.8</v>
      </c>
      <c r="R137" s="15" t="str">
        <f t="shared" si="28"/>
        <v>Yes</v>
      </c>
      <c r="S137" s="15" t="str">
        <f t="shared" si="29"/>
        <v>No</v>
      </c>
      <c r="T137" s="221" t="str">
        <f t="shared" si="30"/>
        <v>Yes</v>
      </c>
      <c r="U137" s="223">
        <f t="shared" si="31"/>
        <v>8.6956521739129933E-3</v>
      </c>
      <c r="V137" s="221" t="str">
        <f t="shared" si="32"/>
        <v>Yes</v>
      </c>
      <c r="W137" s="223">
        <f t="shared" si="33"/>
        <v>8.6956521739129933E-3</v>
      </c>
      <c r="X137" s="221" t="str">
        <f t="shared" si="34"/>
        <v>Yes</v>
      </c>
      <c r="Y137" s="223">
        <f t="shared" si="35"/>
        <v>8.6956521739129933E-3</v>
      </c>
      <c r="Z137" s="222" t="str">
        <f t="shared" si="36"/>
        <v>Yes</v>
      </c>
      <c r="AA137" s="68">
        <f t="shared" si="37"/>
        <v>3.5714285714285809E-2</v>
      </c>
      <c r="AB137" s="65" t="str">
        <f t="shared" si="38"/>
        <v>No</v>
      </c>
      <c r="AC137" s="68" t="str">
        <f t="shared" si="39"/>
        <v>N/A</v>
      </c>
      <c r="AD137" s="65" t="str">
        <f t="shared" si="40"/>
        <v>No</v>
      </c>
      <c r="AE137" s="68" t="str">
        <f t="shared" si="41"/>
        <v>N/A</v>
      </c>
      <c r="AF137" s="66"/>
    </row>
    <row r="138" spans="1:32" ht="15" hidden="1" customHeight="1">
      <c r="A138" s="66" t="s">
        <v>21</v>
      </c>
      <c r="B138" s="66" t="s">
        <v>86</v>
      </c>
      <c r="C138" s="66" t="str" cm="1">
        <f t="array" ref="C138">_xlfn.IFNA(_xlfn.IFS(B138="Starter","Starters &amp; Sides",B138="Sides","Starters &amp; Sides"),B138)</f>
        <v>Starters &amp; Sides</v>
      </c>
      <c r="D138" s="71" t="s">
        <v>4180</v>
      </c>
      <c r="E138" s="76"/>
      <c r="F138" s="13"/>
      <c r="G138" s="13"/>
      <c r="H138" s="13"/>
      <c r="I138" s="13"/>
      <c r="J138" s="13"/>
      <c r="K138" s="13"/>
      <c r="L138" s="13"/>
      <c r="M138" s="13">
        <v>6</v>
      </c>
      <c r="N138" s="13">
        <v>6.75</v>
      </c>
      <c r="O138" s="13">
        <v>6.75</v>
      </c>
      <c r="P138" s="15"/>
      <c r="Q138" s="337"/>
      <c r="R138" s="15" t="str">
        <f t="shared" si="28"/>
        <v>No</v>
      </c>
      <c r="S138" s="15" t="str">
        <f t="shared" si="29"/>
        <v>No</v>
      </c>
      <c r="T138" s="221" t="str">
        <f t="shared" si="30"/>
        <v>No</v>
      </c>
      <c r="U138" s="223" t="str">
        <f t="shared" si="31"/>
        <v>N/A</v>
      </c>
      <c r="V138" s="221" t="str">
        <f t="shared" si="32"/>
        <v>No</v>
      </c>
      <c r="W138" s="223" t="str">
        <f t="shared" si="33"/>
        <v>N/A</v>
      </c>
      <c r="X138" s="221" t="str">
        <f t="shared" si="34"/>
        <v>No</v>
      </c>
      <c r="Y138" s="223" t="str">
        <f t="shared" si="35"/>
        <v>N/A</v>
      </c>
      <c r="Z138" s="222" t="str">
        <f t="shared" si="36"/>
        <v>No</v>
      </c>
      <c r="AA138" s="68" t="str">
        <f t="shared" si="37"/>
        <v>N/A</v>
      </c>
      <c r="AB138" s="65" t="str">
        <f t="shared" si="38"/>
        <v>No</v>
      </c>
      <c r="AC138" s="68" t="str">
        <f t="shared" si="39"/>
        <v>N/A</v>
      </c>
      <c r="AD138" s="65" t="str">
        <f t="shared" si="40"/>
        <v>No</v>
      </c>
      <c r="AE138" s="68" t="str">
        <f t="shared" si="41"/>
        <v>N/A</v>
      </c>
      <c r="AF138" s="66"/>
    </row>
    <row r="139" spans="1:32" ht="15" hidden="1" customHeight="1">
      <c r="A139" s="66" t="s">
        <v>21</v>
      </c>
      <c r="B139" s="66" t="s">
        <v>86</v>
      </c>
      <c r="C139" s="66" t="str" cm="1">
        <f t="array" ref="C139">_xlfn.IFNA(_xlfn.IFS(B139="Starter","Starters &amp; Sides",B139="Sides","Starters &amp; Sides"),B139)</f>
        <v>Starters &amp; Sides</v>
      </c>
      <c r="D139" s="71" t="s">
        <v>4246</v>
      </c>
      <c r="E139" s="76"/>
      <c r="F139" s="13"/>
      <c r="G139" s="13"/>
      <c r="H139" s="13"/>
      <c r="I139" s="13"/>
      <c r="J139" s="13"/>
      <c r="K139" s="13"/>
      <c r="L139" s="13"/>
      <c r="M139" s="13">
        <v>5.6</v>
      </c>
      <c r="N139" s="13">
        <v>5.75</v>
      </c>
      <c r="O139" s="13">
        <v>5.75</v>
      </c>
      <c r="P139" s="15"/>
      <c r="Q139" s="337"/>
      <c r="R139" s="15" t="str">
        <f t="shared" si="28"/>
        <v>No</v>
      </c>
      <c r="S139" s="15" t="str">
        <f t="shared" si="29"/>
        <v>No</v>
      </c>
      <c r="T139" s="221" t="str">
        <f t="shared" si="30"/>
        <v>No</v>
      </c>
      <c r="U139" s="223" t="str">
        <f t="shared" si="31"/>
        <v>N/A</v>
      </c>
      <c r="V139" s="221" t="str">
        <f t="shared" si="32"/>
        <v>No</v>
      </c>
      <c r="W139" s="223" t="str">
        <f t="shared" si="33"/>
        <v>N/A</v>
      </c>
      <c r="X139" s="221" t="str">
        <f t="shared" si="34"/>
        <v>No</v>
      </c>
      <c r="Y139" s="223" t="str">
        <f t="shared" si="35"/>
        <v>N/A</v>
      </c>
      <c r="Z139" s="222" t="str">
        <f t="shared" si="36"/>
        <v>No</v>
      </c>
      <c r="AA139" s="68" t="str">
        <f t="shared" si="37"/>
        <v>N/A</v>
      </c>
      <c r="AB139" s="65" t="str">
        <f t="shared" si="38"/>
        <v>No</v>
      </c>
      <c r="AC139" s="68" t="str">
        <f t="shared" si="39"/>
        <v>N/A</v>
      </c>
      <c r="AD139" s="65" t="str">
        <f t="shared" si="40"/>
        <v>No</v>
      </c>
      <c r="AE139" s="68" t="str">
        <f t="shared" si="41"/>
        <v>N/A</v>
      </c>
      <c r="AF139" s="66"/>
    </row>
    <row r="140" spans="1:32" ht="15" customHeight="1">
      <c r="A140" s="66" t="s">
        <v>21</v>
      </c>
      <c r="B140" s="66" t="s">
        <v>86</v>
      </c>
      <c r="C140" s="66" t="str" cm="1">
        <f t="array" ref="C140">_xlfn.IFNA(_xlfn.IFS(B140="Starter","Starters &amp; Sides",B140="Sides","Starters &amp; Sides"),B140)</f>
        <v>Starters &amp; Sides</v>
      </c>
      <c r="D140" s="71" t="s">
        <v>4247</v>
      </c>
      <c r="E140" s="76"/>
      <c r="F140" s="13"/>
      <c r="G140" s="13"/>
      <c r="H140" s="13"/>
      <c r="I140" s="13"/>
      <c r="J140" s="13"/>
      <c r="K140" s="13"/>
      <c r="L140" s="13"/>
      <c r="M140" s="13">
        <v>3.8</v>
      </c>
      <c r="N140" s="13">
        <v>3.95</v>
      </c>
      <c r="O140" s="13">
        <v>3.95</v>
      </c>
      <c r="P140" s="15">
        <v>3.95</v>
      </c>
      <c r="Q140" s="337">
        <v>3.95</v>
      </c>
      <c r="R140" s="15" t="str">
        <f t="shared" si="28"/>
        <v>Yes</v>
      </c>
      <c r="S140" s="15" t="str">
        <f t="shared" si="29"/>
        <v>No</v>
      </c>
      <c r="T140" s="221" t="str">
        <f t="shared" si="30"/>
        <v>Yes</v>
      </c>
      <c r="U140" s="223">
        <f t="shared" si="31"/>
        <v>0</v>
      </c>
      <c r="V140" s="221" t="str">
        <f t="shared" si="32"/>
        <v>Yes</v>
      </c>
      <c r="W140" s="223">
        <f t="shared" si="33"/>
        <v>0</v>
      </c>
      <c r="X140" s="221" t="str">
        <f t="shared" si="34"/>
        <v>Yes</v>
      </c>
      <c r="Y140" s="223">
        <f t="shared" si="35"/>
        <v>0</v>
      </c>
      <c r="Z140" s="222" t="str">
        <f t="shared" si="36"/>
        <v>Yes</v>
      </c>
      <c r="AA140" s="68">
        <f t="shared" si="37"/>
        <v>3.9473684210526327E-2</v>
      </c>
      <c r="AB140" s="65" t="str">
        <f t="shared" si="38"/>
        <v>No</v>
      </c>
      <c r="AC140" s="68" t="str">
        <f t="shared" si="39"/>
        <v>N/A</v>
      </c>
      <c r="AD140" s="65" t="str">
        <f t="shared" si="40"/>
        <v>No</v>
      </c>
      <c r="AE140" s="68" t="str">
        <f t="shared" si="41"/>
        <v>N/A</v>
      </c>
      <c r="AF140" s="66"/>
    </row>
    <row r="141" spans="1:32" ht="15" hidden="1" customHeight="1">
      <c r="A141" s="66" t="s">
        <v>21</v>
      </c>
      <c r="B141" s="66" t="s">
        <v>86</v>
      </c>
      <c r="C141" s="66" t="str" cm="1">
        <f t="array" ref="C141">_xlfn.IFNA(_xlfn.IFS(B141="Starter","Starters &amp; Sides",B141="Sides","Starters &amp; Sides"),B141)</f>
        <v>Starters &amp; Sides</v>
      </c>
      <c r="D141" s="71" t="s">
        <v>4248</v>
      </c>
      <c r="E141" s="76"/>
      <c r="F141" s="13"/>
      <c r="G141" s="13"/>
      <c r="H141" s="13"/>
      <c r="I141" s="13"/>
      <c r="J141" s="13"/>
      <c r="K141" s="13"/>
      <c r="L141" s="13"/>
      <c r="M141" s="13"/>
      <c r="N141" s="13">
        <v>4.5</v>
      </c>
      <c r="O141" s="13">
        <v>4.5</v>
      </c>
      <c r="P141" s="15">
        <v>4.5</v>
      </c>
      <c r="Q141" s="337"/>
      <c r="R141" s="15" t="str">
        <f t="shared" si="28"/>
        <v>No</v>
      </c>
      <c r="S141" s="15" t="str">
        <f t="shared" si="29"/>
        <v>No</v>
      </c>
      <c r="T141" s="221" t="str">
        <f t="shared" si="30"/>
        <v>No</v>
      </c>
      <c r="U141" s="223" t="str">
        <f t="shared" si="31"/>
        <v>N/A</v>
      </c>
      <c r="V141" s="221" t="str">
        <f t="shared" si="32"/>
        <v>No</v>
      </c>
      <c r="W141" s="223" t="str">
        <f t="shared" si="33"/>
        <v>N/A</v>
      </c>
      <c r="X141" s="221" t="str">
        <f t="shared" si="34"/>
        <v>No</v>
      </c>
      <c r="Y141" s="223" t="str">
        <f t="shared" si="35"/>
        <v>N/A</v>
      </c>
      <c r="Z141" s="222" t="str">
        <f t="shared" si="36"/>
        <v>No</v>
      </c>
      <c r="AA141" s="68" t="str">
        <f t="shared" si="37"/>
        <v>N/A</v>
      </c>
      <c r="AB141" s="65" t="str">
        <f t="shared" si="38"/>
        <v>No</v>
      </c>
      <c r="AC141" s="68" t="str">
        <f t="shared" si="39"/>
        <v>N/A</v>
      </c>
      <c r="AD141" s="65" t="str">
        <f t="shared" si="40"/>
        <v>No</v>
      </c>
      <c r="AE141" s="68" t="str">
        <f t="shared" si="41"/>
        <v>N/A</v>
      </c>
      <c r="AF141" s="66"/>
    </row>
    <row r="142" spans="1:32" ht="15" hidden="1" customHeight="1">
      <c r="A142" s="66" t="s">
        <v>21</v>
      </c>
      <c r="B142" s="66" t="s">
        <v>86</v>
      </c>
      <c r="C142" s="66" t="str" cm="1">
        <f t="array" ref="C142">_xlfn.IFNA(_xlfn.IFS(B142="Starter","Starters &amp; Sides",B142="Sides","Starters &amp; Sides"),B142)</f>
        <v>Starters &amp; Sides</v>
      </c>
      <c r="D142" s="71" t="s">
        <v>4249</v>
      </c>
      <c r="E142" s="76"/>
      <c r="F142" s="13"/>
      <c r="G142" s="13"/>
      <c r="H142" s="13"/>
      <c r="I142" s="13"/>
      <c r="J142" s="13"/>
      <c r="K142" s="13"/>
      <c r="L142" s="13"/>
      <c r="M142" s="13">
        <v>1</v>
      </c>
      <c r="N142" s="13"/>
      <c r="O142" s="13"/>
      <c r="P142" s="21"/>
      <c r="Q142" s="339"/>
      <c r="R142" s="15" t="str">
        <f t="shared" si="28"/>
        <v>No</v>
      </c>
      <c r="S142" s="15" t="str">
        <f t="shared" si="29"/>
        <v>No</v>
      </c>
      <c r="T142" s="221" t="str">
        <f t="shared" si="30"/>
        <v>No</v>
      </c>
      <c r="U142" s="223" t="str">
        <f t="shared" si="31"/>
        <v>N/A</v>
      </c>
      <c r="V142" s="221" t="str">
        <f t="shared" si="32"/>
        <v>No</v>
      </c>
      <c r="W142" s="223" t="str">
        <f t="shared" si="33"/>
        <v>N/A</v>
      </c>
      <c r="X142" s="221" t="str">
        <f t="shared" si="34"/>
        <v>No</v>
      </c>
      <c r="Y142" s="223" t="str">
        <f t="shared" si="35"/>
        <v>N/A</v>
      </c>
      <c r="Z142" s="222" t="str">
        <f t="shared" si="36"/>
        <v>No</v>
      </c>
      <c r="AA142" s="68" t="str">
        <f t="shared" si="37"/>
        <v>N/A</v>
      </c>
      <c r="AB142" s="65" t="str">
        <f t="shared" si="38"/>
        <v>No</v>
      </c>
      <c r="AC142" s="68" t="str">
        <f t="shared" si="39"/>
        <v>N/A</v>
      </c>
      <c r="AD142" s="65" t="str">
        <f t="shared" si="40"/>
        <v>No</v>
      </c>
      <c r="AE142" s="68" t="str">
        <f t="shared" si="41"/>
        <v>N/A</v>
      </c>
      <c r="AF142" s="66"/>
    </row>
    <row r="143" spans="1:32" ht="15" hidden="1" customHeight="1">
      <c r="A143" s="66" t="s">
        <v>21</v>
      </c>
      <c r="B143" s="66" t="s">
        <v>29</v>
      </c>
      <c r="C143" s="66" t="str" cm="1">
        <f t="array" ref="C143">_xlfn.IFNA(_xlfn.IFS(B143="Starter","Starters &amp; Sides",B143="Sides","Starters &amp; Sides"),B143)</f>
        <v>Desserts</v>
      </c>
      <c r="D143" s="71" t="s">
        <v>4250</v>
      </c>
      <c r="E143" s="76"/>
      <c r="F143" s="13"/>
      <c r="G143" s="13"/>
      <c r="H143" s="13"/>
      <c r="I143" s="13"/>
      <c r="J143" s="13"/>
      <c r="K143" s="13"/>
      <c r="L143" s="13"/>
      <c r="M143" s="13">
        <v>6</v>
      </c>
      <c r="N143" s="13">
        <v>6</v>
      </c>
      <c r="O143" s="372">
        <v>6</v>
      </c>
      <c r="P143" s="4"/>
      <c r="Q143" s="338"/>
      <c r="R143" s="15" t="str">
        <f t="shared" si="28"/>
        <v>No</v>
      </c>
      <c r="S143" s="15" t="str">
        <f t="shared" si="29"/>
        <v>No</v>
      </c>
      <c r="T143" s="221" t="str">
        <f t="shared" si="30"/>
        <v>No</v>
      </c>
      <c r="U143" s="223" t="str">
        <f t="shared" si="31"/>
        <v>N/A</v>
      </c>
      <c r="V143" s="221" t="str">
        <f t="shared" si="32"/>
        <v>No</v>
      </c>
      <c r="W143" s="223" t="str">
        <f t="shared" si="33"/>
        <v>N/A</v>
      </c>
      <c r="X143" s="221" t="str">
        <f t="shared" si="34"/>
        <v>No</v>
      </c>
      <c r="Y143" s="223" t="str">
        <f t="shared" si="35"/>
        <v>N/A</v>
      </c>
      <c r="Z143" s="222" t="str">
        <f t="shared" si="36"/>
        <v>No</v>
      </c>
      <c r="AA143" s="68" t="str">
        <f t="shared" si="37"/>
        <v>N/A</v>
      </c>
      <c r="AB143" s="65" t="str">
        <f t="shared" si="38"/>
        <v>No</v>
      </c>
      <c r="AC143" s="68" t="str">
        <f t="shared" si="39"/>
        <v>N/A</v>
      </c>
      <c r="AD143" s="65" t="str">
        <f t="shared" si="40"/>
        <v>No</v>
      </c>
      <c r="AE143" s="68" t="str">
        <f t="shared" si="41"/>
        <v>N/A</v>
      </c>
      <c r="AF143" s="66"/>
    </row>
    <row r="144" spans="1:32" ht="15" customHeight="1">
      <c r="A144" s="66" t="s">
        <v>21</v>
      </c>
      <c r="B144" s="66" t="s">
        <v>29</v>
      </c>
      <c r="C144" s="66" t="str" cm="1">
        <f t="array" ref="C144">_xlfn.IFNA(_xlfn.IFS(B144="Starter","Starters &amp; Sides",B144="Sides","Starters &amp; Sides"),B144)</f>
        <v>Desserts</v>
      </c>
      <c r="D144" s="71" t="s">
        <v>4156</v>
      </c>
      <c r="E144" s="76"/>
      <c r="F144" s="13"/>
      <c r="G144" s="13"/>
      <c r="H144" s="13"/>
      <c r="I144" s="13"/>
      <c r="J144" s="13"/>
      <c r="K144" s="13"/>
      <c r="L144" s="13"/>
      <c r="M144" s="13">
        <v>6.5</v>
      </c>
      <c r="N144" s="13">
        <v>6.5</v>
      </c>
      <c r="O144" s="372">
        <v>6.5</v>
      </c>
      <c r="P144" s="4">
        <v>7</v>
      </c>
      <c r="Q144" s="338">
        <v>7.2</v>
      </c>
      <c r="R144" s="15" t="str">
        <f t="shared" si="28"/>
        <v>Yes</v>
      </c>
      <c r="S144" s="15" t="str">
        <f t="shared" si="29"/>
        <v>No</v>
      </c>
      <c r="T144" s="221" t="str">
        <f t="shared" si="30"/>
        <v>Yes</v>
      </c>
      <c r="U144" s="223">
        <f t="shared" si="31"/>
        <v>2.8571428571428692E-2</v>
      </c>
      <c r="V144" s="221" t="str">
        <f t="shared" si="32"/>
        <v>Yes</v>
      </c>
      <c r="W144" s="223">
        <f t="shared" si="33"/>
        <v>0.10769230769230775</v>
      </c>
      <c r="X144" s="221" t="str">
        <f t="shared" si="34"/>
        <v>Yes</v>
      </c>
      <c r="Y144" s="223">
        <f t="shared" si="35"/>
        <v>0.10769230769230775</v>
      </c>
      <c r="Z144" s="222" t="str">
        <f t="shared" si="36"/>
        <v>Yes</v>
      </c>
      <c r="AA144" s="68">
        <f t="shared" si="37"/>
        <v>0.10769230769230775</v>
      </c>
      <c r="AB144" s="65" t="str">
        <f t="shared" si="38"/>
        <v>No</v>
      </c>
      <c r="AC144" s="68" t="str">
        <f t="shared" si="39"/>
        <v>N/A</v>
      </c>
      <c r="AD144" s="65" t="str">
        <f t="shared" si="40"/>
        <v>No</v>
      </c>
      <c r="AE144" s="68" t="str">
        <f t="shared" si="41"/>
        <v>N/A</v>
      </c>
      <c r="AF144" s="66"/>
    </row>
    <row r="145" spans="1:32" ht="15" hidden="1" customHeight="1">
      <c r="A145" s="66" t="s">
        <v>21</v>
      </c>
      <c r="B145" s="66" t="s">
        <v>29</v>
      </c>
      <c r="C145" s="66" t="str" cm="1">
        <f t="array" ref="C145">_xlfn.IFNA(_xlfn.IFS(B145="Starter","Starters &amp; Sides",B145="Sides","Starters &amp; Sides"),B145)</f>
        <v>Desserts</v>
      </c>
      <c r="D145" s="71" t="s">
        <v>4251</v>
      </c>
      <c r="E145" s="76"/>
      <c r="F145" s="13"/>
      <c r="G145" s="13"/>
      <c r="H145" s="13"/>
      <c r="I145" s="13"/>
      <c r="J145" s="13"/>
      <c r="K145" s="13"/>
      <c r="L145" s="13"/>
      <c r="M145" s="13">
        <v>6</v>
      </c>
      <c r="N145" s="13">
        <v>6</v>
      </c>
      <c r="O145" s="372">
        <v>6</v>
      </c>
      <c r="P145" s="4"/>
      <c r="Q145" s="338"/>
      <c r="R145" s="15" t="str">
        <f t="shared" si="28"/>
        <v>No</v>
      </c>
      <c r="S145" s="15" t="str">
        <f t="shared" si="29"/>
        <v>No</v>
      </c>
      <c r="T145" s="221" t="str">
        <f t="shared" si="30"/>
        <v>No</v>
      </c>
      <c r="U145" s="223" t="str">
        <f t="shared" si="31"/>
        <v>N/A</v>
      </c>
      <c r="V145" s="221" t="str">
        <f t="shared" si="32"/>
        <v>No</v>
      </c>
      <c r="W145" s="223" t="str">
        <f t="shared" si="33"/>
        <v>N/A</v>
      </c>
      <c r="X145" s="221" t="str">
        <f t="shared" si="34"/>
        <v>No</v>
      </c>
      <c r="Y145" s="223" t="str">
        <f t="shared" si="35"/>
        <v>N/A</v>
      </c>
      <c r="Z145" s="222" t="str">
        <f t="shared" si="36"/>
        <v>No</v>
      </c>
      <c r="AA145" s="68" t="str">
        <f t="shared" si="37"/>
        <v>N/A</v>
      </c>
      <c r="AB145" s="65" t="str">
        <f t="shared" si="38"/>
        <v>No</v>
      </c>
      <c r="AC145" s="68" t="str">
        <f t="shared" si="39"/>
        <v>N/A</v>
      </c>
      <c r="AD145" s="65" t="str">
        <f t="shared" si="40"/>
        <v>No</v>
      </c>
      <c r="AE145" s="68" t="str">
        <f t="shared" si="41"/>
        <v>N/A</v>
      </c>
      <c r="AF145" s="66"/>
    </row>
    <row r="146" spans="1:32" ht="15" customHeight="1">
      <c r="A146" s="66" t="s">
        <v>21</v>
      </c>
      <c r="B146" s="66" t="s">
        <v>29</v>
      </c>
      <c r="C146" s="66" t="str" cm="1">
        <f t="array" ref="C146">_xlfn.IFNA(_xlfn.IFS(B146="Starter","Starters &amp; Sides",B146="Sides","Starters &amp; Sides"),B146)</f>
        <v>Desserts</v>
      </c>
      <c r="D146" s="71" t="s">
        <v>4252</v>
      </c>
      <c r="E146" s="76"/>
      <c r="F146" s="13"/>
      <c r="G146" s="13"/>
      <c r="H146" s="13"/>
      <c r="I146" s="13"/>
      <c r="J146" s="13"/>
      <c r="K146" s="13"/>
      <c r="L146" s="13"/>
      <c r="M146" s="13">
        <v>6.75</v>
      </c>
      <c r="N146" s="13">
        <v>6.75</v>
      </c>
      <c r="O146" s="372">
        <v>6.75</v>
      </c>
      <c r="P146" s="4">
        <v>6.8</v>
      </c>
      <c r="Q146" s="338">
        <v>7</v>
      </c>
      <c r="R146" s="15" t="str">
        <f t="shared" si="28"/>
        <v>Yes</v>
      </c>
      <c r="S146" s="15" t="str">
        <f t="shared" si="29"/>
        <v>No</v>
      </c>
      <c r="T146" s="221" t="str">
        <f t="shared" si="30"/>
        <v>Yes</v>
      </c>
      <c r="U146" s="223">
        <f t="shared" si="31"/>
        <v>2.941176470588247E-2</v>
      </c>
      <c r="V146" s="221" t="str">
        <f t="shared" si="32"/>
        <v>Yes</v>
      </c>
      <c r="W146" s="223">
        <f t="shared" si="33"/>
        <v>3.7037037037036979E-2</v>
      </c>
      <c r="X146" s="221" t="str">
        <f t="shared" si="34"/>
        <v>Yes</v>
      </c>
      <c r="Y146" s="223">
        <f t="shared" si="35"/>
        <v>3.7037037037036979E-2</v>
      </c>
      <c r="Z146" s="222" t="str">
        <f t="shared" si="36"/>
        <v>Yes</v>
      </c>
      <c r="AA146" s="68">
        <f t="shared" si="37"/>
        <v>3.7037037037036979E-2</v>
      </c>
      <c r="AB146" s="65" t="str">
        <f t="shared" si="38"/>
        <v>No</v>
      </c>
      <c r="AC146" s="68" t="str">
        <f t="shared" si="39"/>
        <v>N/A</v>
      </c>
      <c r="AD146" s="65" t="str">
        <f t="shared" si="40"/>
        <v>No</v>
      </c>
      <c r="AE146" s="68" t="str">
        <f t="shared" si="41"/>
        <v>N/A</v>
      </c>
      <c r="AF146" s="66"/>
    </row>
    <row r="147" spans="1:32" ht="15" customHeight="1">
      <c r="A147" s="66" t="s">
        <v>21</v>
      </c>
      <c r="B147" s="66" t="s">
        <v>29</v>
      </c>
      <c r="C147" s="66" t="str" cm="1">
        <f t="array" ref="C147">_xlfn.IFNA(_xlfn.IFS(B147="Starter","Starters &amp; Sides",B147="Sides","Starters &amp; Sides"),B147)</f>
        <v>Desserts</v>
      </c>
      <c r="D147" s="71" t="s">
        <v>4253</v>
      </c>
      <c r="E147" s="76"/>
      <c r="F147" s="13"/>
      <c r="G147" s="13"/>
      <c r="H147" s="13"/>
      <c r="I147" s="13"/>
      <c r="J147" s="13"/>
      <c r="K147" s="13"/>
      <c r="L147" s="13"/>
      <c r="M147" s="13">
        <v>2.5</v>
      </c>
      <c r="N147" s="13">
        <v>2.5</v>
      </c>
      <c r="O147" s="372">
        <v>2.5</v>
      </c>
      <c r="P147" s="4">
        <v>3</v>
      </c>
      <c r="Q147" s="338">
        <v>3.1</v>
      </c>
      <c r="R147" s="15" t="str">
        <f t="shared" si="28"/>
        <v>Yes</v>
      </c>
      <c r="S147" s="15" t="str">
        <f t="shared" si="29"/>
        <v>No</v>
      </c>
      <c r="T147" s="221" t="str">
        <f t="shared" si="30"/>
        <v>Yes</v>
      </c>
      <c r="U147" s="223">
        <f t="shared" si="31"/>
        <v>3.3333333333333437E-2</v>
      </c>
      <c r="V147" s="221" t="str">
        <f t="shared" si="32"/>
        <v>Yes</v>
      </c>
      <c r="W147" s="223">
        <f t="shared" si="33"/>
        <v>0.24</v>
      </c>
      <c r="X147" s="221" t="str">
        <f t="shared" si="34"/>
        <v>Yes</v>
      </c>
      <c r="Y147" s="223">
        <f t="shared" si="35"/>
        <v>0.24</v>
      </c>
      <c r="Z147" s="222" t="str">
        <f t="shared" si="36"/>
        <v>Yes</v>
      </c>
      <c r="AA147" s="68">
        <f t="shared" si="37"/>
        <v>0.24</v>
      </c>
      <c r="AB147" s="65" t="str">
        <f t="shared" si="38"/>
        <v>No</v>
      </c>
      <c r="AC147" s="68" t="str">
        <f t="shared" si="39"/>
        <v>N/A</v>
      </c>
      <c r="AD147" s="65" t="str">
        <f t="shared" si="40"/>
        <v>No</v>
      </c>
      <c r="AE147" s="68" t="str">
        <f t="shared" si="41"/>
        <v>N/A</v>
      </c>
      <c r="AF147" s="66"/>
    </row>
    <row r="148" spans="1:32" ht="15" hidden="1" customHeight="1">
      <c r="A148" s="66" t="s">
        <v>21</v>
      </c>
      <c r="B148" s="66" t="s">
        <v>29</v>
      </c>
      <c r="C148" s="66" t="str" cm="1">
        <f t="array" ref="C148">_xlfn.IFNA(_xlfn.IFS(B148="Starter","Starters &amp; Sides",B148="Sides","Starters &amp; Sides"),B148)</f>
        <v>Desserts</v>
      </c>
      <c r="D148" s="71" t="s">
        <v>4254</v>
      </c>
      <c r="E148" s="76"/>
      <c r="F148" s="13"/>
      <c r="G148" s="13"/>
      <c r="H148" s="13"/>
      <c r="I148" s="13"/>
      <c r="J148" s="13"/>
      <c r="K148" s="13"/>
      <c r="L148" s="13"/>
      <c r="M148" s="13">
        <v>2.5</v>
      </c>
      <c r="N148" s="13">
        <v>2.5</v>
      </c>
      <c r="O148" s="372">
        <v>2.5</v>
      </c>
      <c r="P148" s="4"/>
      <c r="Q148" s="338"/>
      <c r="R148" s="15" t="str">
        <f t="shared" si="28"/>
        <v>No</v>
      </c>
      <c r="S148" s="15" t="str">
        <f t="shared" si="29"/>
        <v>No</v>
      </c>
      <c r="T148" s="221" t="str">
        <f t="shared" si="30"/>
        <v>No</v>
      </c>
      <c r="U148" s="223" t="str">
        <f t="shared" si="31"/>
        <v>N/A</v>
      </c>
      <c r="V148" s="221" t="str">
        <f t="shared" si="32"/>
        <v>No</v>
      </c>
      <c r="W148" s="223" t="str">
        <f t="shared" si="33"/>
        <v>N/A</v>
      </c>
      <c r="X148" s="221" t="str">
        <f t="shared" si="34"/>
        <v>No</v>
      </c>
      <c r="Y148" s="223" t="str">
        <f t="shared" si="35"/>
        <v>N/A</v>
      </c>
      <c r="Z148" s="222" t="str">
        <f t="shared" si="36"/>
        <v>No</v>
      </c>
      <c r="AA148" s="68" t="str">
        <f t="shared" si="37"/>
        <v>N/A</v>
      </c>
      <c r="AB148" s="65" t="str">
        <f t="shared" si="38"/>
        <v>No</v>
      </c>
      <c r="AC148" s="68" t="str">
        <f t="shared" si="39"/>
        <v>N/A</v>
      </c>
      <c r="AD148" s="65" t="str">
        <f t="shared" si="40"/>
        <v>No</v>
      </c>
      <c r="AE148" s="68" t="str">
        <f t="shared" si="41"/>
        <v>N/A</v>
      </c>
      <c r="AF148" s="66"/>
    </row>
    <row r="149" spans="1:32" ht="15" customHeight="1">
      <c r="A149" s="66" t="s">
        <v>21</v>
      </c>
      <c r="B149" s="66" t="s">
        <v>29</v>
      </c>
      <c r="C149" s="66" t="str" cm="1">
        <f t="array" ref="C149">_xlfn.IFNA(_xlfn.IFS(B149="Starter","Starters &amp; Sides",B149="Sides","Starters &amp; Sides"),B149)</f>
        <v>Desserts</v>
      </c>
      <c r="D149" s="71" t="s">
        <v>4255</v>
      </c>
      <c r="E149" s="76"/>
      <c r="F149" s="13"/>
      <c r="G149" s="13"/>
      <c r="H149" s="13"/>
      <c r="I149" s="13"/>
      <c r="J149" s="13"/>
      <c r="K149" s="13"/>
      <c r="L149" s="13"/>
      <c r="M149" s="13">
        <v>2.5</v>
      </c>
      <c r="N149" s="13">
        <v>2.5</v>
      </c>
      <c r="O149" s="372">
        <v>2.5</v>
      </c>
      <c r="P149" s="4">
        <v>3</v>
      </c>
      <c r="Q149" s="338">
        <v>3.1</v>
      </c>
      <c r="R149" s="15" t="str">
        <f t="shared" si="28"/>
        <v>Yes</v>
      </c>
      <c r="S149" s="15" t="str">
        <f t="shared" si="29"/>
        <v>No</v>
      </c>
      <c r="T149" s="221" t="str">
        <f t="shared" si="30"/>
        <v>Yes</v>
      </c>
      <c r="U149" s="223">
        <f t="shared" si="31"/>
        <v>3.3333333333333437E-2</v>
      </c>
      <c r="V149" s="221" t="str">
        <f t="shared" si="32"/>
        <v>Yes</v>
      </c>
      <c r="W149" s="223">
        <f t="shared" si="33"/>
        <v>0.24</v>
      </c>
      <c r="X149" s="221" t="str">
        <f t="shared" si="34"/>
        <v>Yes</v>
      </c>
      <c r="Y149" s="223">
        <f t="shared" si="35"/>
        <v>0.24</v>
      </c>
      <c r="Z149" s="222" t="str">
        <f t="shared" si="36"/>
        <v>Yes</v>
      </c>
      <c r="AA149" s="68">
        <f t="shared" si="37"/>
        <v>0.24</v>
      </c>
      <c r="AB149" s="65" t="str">
        <f t="shared" si="38"/>
        <v>No</v>
      </c>
      <c r="AC149" s="68" t="str">
        <f t="shared" si="39"/>
        <v>N/A</v>
      </c>
      <c r="AD149" s="65" t="str">
        <f t="shared" si="40"/>
        <v>No</v>
      </c>
      <c r="AE149" s="68" t="str">
        <f t="shared" si="41"/>
        <v>N/A</v>
      </c>
      <c r="AF149" s="66"/>
    </row>
    <row r="150" spans="1:32" ht="15" customHeight="1">
      <c r="A150" s="66" t="s">
        <v>21</v>
      </c>
      <c r="B150" s="66" t="s">
        <v>29</v>
      </c>
      <c r="C150" s="66" t="str" cm="1">
        <f t="array" ref="C150">_xlfn.IFNA(_xlfn.IFS(B150="Starter","Starters &amp; Sides",B150="Sides","Starters &amp; Sides"),B150)</f>
        <v>Desserts</v>
      </c>
      <c r="D150" s="71" t="s">
        <v>4256</v>
      </c>
      <c r="E150" s="76"/>
      <c r="F150" s="13"/>
      <c r="G150" s="13"/>
      <c r="H150" s="13"/>
      <c r="I150" s="13"/>
      <c r="J150" s="13"/>
      <c r="K150" s="13"/>
      <c r="L150" s="13"/>
      <c r="M150" s="13">
        <v>2.5</v>
      </c>
      <c r="N150" s="13">
        <v>2.5</v>
      </c>
      <c r="O150" s="372">
        <v>2.5</v>
      </c>
      <c r="P150" s="4">
        <v>3</v>
      </c>
      <c r="Q150" s="338">
        <v>3.1</v>
      </c>
      <c r="R150" s="15" t="str">
        <f t="shared" si="28"/>
        <v>Yes</v>
      </c>
      <c r="S150" s="15" t="str">
        <f t="shared" si="29"/>
        <v>No</v>
      </c>
      <c r="T150" s="221" t="str">
        <f t="shared" si="30"/>
        <v>Yes</v>
      </c>
      <c r="U150" s="223">
        <f t="shared" si="31"/>
        <v>3.3333333333333437E-2</v>
      </c>
      <c r="V150" s="221" t="str">
        <f t="shared" si="32"/>
        <v>Yes</v>
      </c>
      <c r="W150" s="223">
        <f t="shared" si="33"/>
        <v>0.24</v>
      </c>
      <c r="X150" s="221" t="str">
        <f t="shared" si="34"/>
        <v>Yes</v>
      </c>
      <c r="Y150" s="223">
        <f t="shared" si="35"/>
        <v>0.24</v>
      </c>
      <c r="Z150" s="222" t="str">
        <f t="shared" si="36"/>
        <v>Yes</v>
      </c>
      <c r="AA150" s="68">
        <f t="shared" si="37"/>
        <v>0.24</v>
      </c>
      <c r="AB150" s="65" t="str">
        <f t="shared" si="38"/>
        <v>No</v>
      </c>
      <c r="AC150" s="68" t="str">
        <f t="shared" si="39"/>
        <v>N/A</v>
      </c>
      <c r="AD150" s="65" t="str">
        <f t="shared" si="40"/>
        <v>No</v>
      </c>
      <c r="AE150" s="68" t="str">
        <f t="shared" si="41"/>
        <v>N/A</v>
      </c>
      <c r="AF150" s="66"/>
    </row>
    <row r="151" spans="1:32" ht="15" hidden="1" customHeight="1">
      <c r="A151" s="66" t="s">
        <v>21</v>
      </c>
      <c r="B151" s="66" t="s">
        <v>29</v>
      </c>
      <c r="C151" s="66" t="str" cm="1">
        <f t="array" ref="C151">_xlfn.IFNA(_xlfn.IFS(B151="Starter","Starters &amp; Sides",B151="Sides","Starters &amp; Sides"),B151)</f>
        <v>Desserts</v>
      </c>
      <c r="D151" s="71" t="s">
        <v>4257</v>
      </c>
      <c r="E151" s="76"/>
      <c r="F151" s="13"/>
      <c r="G151" s="13"/>
      <c r="H151" s="13"/>
      <c r="I151" s="13"/>
      <c r="J151" s="13"/>
      <c r="K151" s="13"/>
      <c r="L151" s="13"/>
      <c r="M151" s="13"/>
      <c r="N151" s="13">
        <v>3.5</v>
      </c>
      <c r="O151" s="372">
        <v>3.5</v>
      </c>
      <c r="P151" s="4">
        <v>3.5</v>
      </c>
      <c r="Q151" s="338"/>
      <c r="R151" s="15" t="str">
        <f t="shared" si="28"/>
        <v>No</v>
      </c>
      <c r="S151" s="15" t="str">
        <f t="shared" si="29"/>
        <v>No</v>
      </c>
      <c r="T151" s="221" t="str">
        <f t="shared" si="30"/>
        <v>No</v>
      </c>
      <c r="U151" s="223" t="str">
        <f t="shared" si="31"/>
        <v>N/A</v>
      </c>
      <c r="V151" s="221" t="str">
        <f t="shared" si="32"/>
        <v>No</v>
      </c>
      <c r="W151" s="223" t="str">
        <f t="shared" si="33"/>
        <v>N/A</v>
      </c>
      <c r="X151" s="221" t="str">
        <f t="shared" si="34"/>
        <v>No</v>
      </c>
      <c r="Y151" s="223" t="str">
        <f t="shared" si="35"/>
        <v>N/A</v>
      </c>
      <c r="Z151" s="222" t="str">
        <f t="shared" si="36"/>
        <v>No</v>
      </c>
      <c r="AA151" s="68" t="str">
        <f t="shared" si="37"/>
        <v>N/A</v>
      </c>
      <c r="AB151" s="65" t="str">
        <f t="shared" si="38"/>
        <v>No</v>
      </c>
      <c r="AC151" s="68" t="str">
        <f t="shared" si="39"/>
        <v>N/A</v>
      </c>
      <c r="AD151" s="65" t="str">
        <f t="shared" si="40"/>
        <v>No</v>
      </c>
      <c r="AE151" s="68" t="str">
        <f t="shared" si="41"/>
        <v>N/A</v>
      </c>
      <c r="AF151" s="66"/>
    </row>
    <row r="152" spans="1:32" ht="15" hidden="1" customHeight="1">
      <c r="A152" s="66" t="s">
        <v>21</v>
      </c>
      <c r="B152" s="66" t="s">
        <v>28</v>
      </c>
      <c r="C152" s="66" t="str" cm="1">
        <f t="array" ref="C152">_xlfn.IFNA(_xlfn.IFS(B152="Starter","Starters &amp; Sides",B152="Sides","Starters &amp; Sides"),B152)</f>
        <v>Drinks</v>
      </c>
      <c r="D152" s="71" t="s">
        <v>4258</v>
      </c>
      <c r="E152" s="76"/>
      <c r="F152" s="13"/>
      <c r="G152" s="13"/>
      <c r="H152" s="13"/>
      <c r="I152" s="13"/>
      <c r="J152" s="13"/>
      <c r="K152" s="13"/>
      <c r="L152" s="13"/>
      <c r="M152" s="13">
        <v>4</v>
      </c>
      <c r="N152" s="13">
        <v>4</v>
      </c>
      <c r="O152" s="372">
        <v>4</v>
      </c>
      <c r="P152" s="4">
        <v>4</v>
      </c>
      <c r="Q152" s="338"/>
      <c r="R152" s="15" t="str">
        <f t="shared" si="28"/>
        <v>No</v>
      </c>
      <c r="S152" s="15" t="str">
        <f t="shared" si="29"/>
        <v>No</v>
      </c>
      <c r="T152" s="221" t="str">
        <f t="shared" si="30"/>
        <v>No</v>
      </c>
      <c r="U152" s="223" t="str">
        <f t="shared" si="31"/>
        <v>N/A</v>
      </c>
      <c r="V152" s="221" t="str">
        <f t="shared" si="32"/>
        <v>No</v>
      </c>
      <c r="W152" s="223" t="str">
        <f t="shared" si="33"/>
        <v>N/A</v>
      </c>
      <c r="X152" s="221" t="str">
        <f t="shared" si="34"/>
        <v>No</v>
      </c>
      <c r="Y152" s="223" t="str">
        <f t="shared" si="35"/>
        <v>N/A</v>
      </c>
      <c r="Z152" s="222" t="str">
        <f t="shared" si="36"/>
        <v>No</v>
      </c>
      <c r="AA152" s="68" t="str">
        <f t="shared" si="37"/>
        <v>N/A</v>
      </c>
      <c r="AB152" s="65" t="str">
        <f t="shared" si="38"/>
        <v>No</v>
      </c>
      <c r="AC152" s="68" t="str">
        <f t="shared" si="39"/>
        <v>N/A</v>
      </c>
      <c r="AD152" s="65" t="str">
        <f t="shared" si="40"/>
        <v>No</v>
      </c>
      <c r="AE152" s="68" t="str">
        <f t="shared" si="41"/>
        <v>N/A</v>
      </c>
      <c r="AF152" s="66"/>
    </row>
    <row r="153" spans="1:32" ht="15" hidden="1" customHeight="1">
      <c r="A153" s="66" t="s">
        <v>21</v>
      </c>
      <c r="B153" s="66" t="s">
        <v>28</v>
      </c>
      <c r="C153" s="66" t="str" cm="1">
        <f t="array" ref="C153">_xlfn.IFNA(_xlfn.IFS(B153="Starter","Starters &amp; Sides",B153="Sides","Starters &amp; Sides"),B153)</f>
        <v>Drinks</v>
      </c>
      <c r="D153" s="85" t="s">
        <v>4259</v>
      </c>
      <c r="E153" s="76"/>
      <c r="F153" s="13"/>
      <c r="G153" s="13"/>
      <c r="H153" s="13"/>
      <c r="I153" s="13"/>
      <c r="J153" s="13"/>
      <c r="K153" s="13"/>
      <c r="L153" s="13"/>
      <c r="M153" s="13">
        <v>4.5999999999999996</v>
      </c>
      <c r="N153" s="13">
        <v>4.5999999999999996</v>
      </c>
      <c r="O153" s="372">
        <v>4.5999999999999996</v>
      </c>
      <c r="P153" s="4"/>
      <c r="Q153" s="338"/>
      <c r="R153" s="15" t="str">
        <f t="shared" si="28"/>
        <v>No</v>
      </c>
      <c r="S153" s="15" t="str">
        <f t="shared" si="29"/>
        <v>No</v>
      </c>
      <c r="T153" s="221" t="str">
        <f t="shared" si="30"/>
        <v>No</v>
      </c>
      <c r="U153" s="223" t="str">
        <f t="shared" si="31"/>
        <v>N/A</v>
      </c>
      <c r="V153" s="221" t="str">
        <f t="shared" si="32"/>
        <v>No</v>
      </c>
      <c r="W153" s="223" t="str">
        <f t="shared" si="33"/>
        <v>N/A</v>
      </c>
      <c r="X153" s="221" t="str">
        <f t="shared" si="34"/>
        <v>No</v>
      </c>
      <c r="Y153" s="223" t="str">
        <f t="shared" si="35"/>
        <v>N/A</v>
      </c>
      <c r="Z153" s="222" t="str">
        <f t="shared" si="36"/>
        <v>No</v>
      </c>
      <c r="AA153" s="68" t="str">
        <f t="shared" si="37"/>
        <v>N/A</v>
      </c>
      <c r="AB153" s="65" t="str">
        <f t="shared" si="38"/>
        <v>No</v>
      </c>
      <c r="AC153" s="68" t="str">
        <f t="shared" si="39"/>
        <v>N/A</v>
      </c>
      <c r="AD153" s="65" t="str">
        <f t="shared" si="40"/>
        <v>No</v>
      </c>
      <c r="AE153" s="68" t="str">
        <f t="shared" si="41"/>
        <v>N/A</v>
      </c>
      <c r="AF153" s="66"/>
    </row>
    <row r="154" spans="1:32" ht="15" hidden="1" customHeight="1">
      <c r="A154" s="66" t="s">
        <v>21</v>
      </c>
      <c r="B154" s="66" t="s">
        <v>28</v>
      </c>
      <c r="C154" s="66" t="str" cm="1">
        <f t="array" ref="C154">_xlfn.IFNA(_xlfn.IFS(B154="Starter","Starters &amp; Sides",B154="Sides","Starters &amp; Sides"),B154)</f>
        <v>Drinks</v>
      </c>
      <c r="D154" s="85" t="s">
        <v>4260</v>
      </c>
      <c r="E154" s="76"/>
      <c r="F154" s="13"/>
      <c r="G154" s="13"/>
      <c r="H154" s="13"/>
      <c r="I154" s="13"/>
      <c r="J154" s="13"/>
      <c r="K154" s="13"/>
      <c r="L154" s="13"/>
      <c r="M154" s="13">
        <v>4</v>
      </c>
      <c r="N154" s="13">
        <v>4</v>
      </c>
      <c r="O154" s="372">
        <v>4</v>
      </c>
      <c r="P154" s="4"/>
      <c r="Q154" s="338"/>
      <c r="R154" s="15" t="str">
        <f t="shared" si="28"/>
        <v>No</v>
      </c>
      <c r="S154" s="15" t="str">
        <f t="shared" si="29"/>
        <v>No</v>
      </c>
      <c r="T154" s="221" t="str">
        <f t="shared" si="30"/>
        <v>No</v>
      </c>
      <c r="U154" s="223" t="str">
        <f t="shared" si="31"/>
        <v>N/A</v>
      </c>
      <c r="V154" s="221" t="str">
        <f t="shared" si="32"/>
        <v>No</v>
      </c>
      <c r="W154" s="223" t="str">
        <f t="shared" si="33"/>
        <v>N/A</v>
      </c>
      <c r="X154" s="221" t="str">
        <f t="shared" si="34"/>
        <v>No</v>
      </c>
      <c r="Y154" s="223" t="str">
        <f t="shared" si="35"/>
        <v>N/A</v>
      </c>
      <c r="Z154" s="222" t="str">
        <f t="shared" si="36"/>
        <v>No</v>
      </c>
      <c r="AA154" s="68" t="str">
        <f t="shared" si="37"/>
        <v>N/A</v>
      </c>
      <c r="AB154" s="65" t="str">
        <f t="shared" si="38"/>
        <v>No</v>
      </c>
      <c r="AC154" s="68" t="str">
        <f t="shared" si="39"/>
        <v>N/A</v>
      </c>
      <c r="AD154" s="65" t="str">
        <f t="shared" si="40"/>
        <v>No</v>
      </c>
      <c r="AE154" s="68" t="str">
        <f t="shared" si="41"/>
        <v>N/A</v>
      </c>
      <c r="AF154" s="66"/>
    </row>
    <row r="155" spans="1:32" ht="15" customHeight="1">
      <c r="A155" s="66" t="s">
        <v>21</v>
      </c>
      <c r="B155" s="66" t="s">
        <v>28</v>
      </c>
      <c r="C155" s="66" t="str" cm="1">
        <f t="array" ref="C155">_xlfn.IFNA(_xlfn.IFS(B155="Starter","Starters &amp; Sides",B155="Sides","Starters &amp; Sides"),B155)</f>
        <v>Drinks</v>
      </c>
      <c r="D155" s="85" t="s">
        <v>4261</v>
      </c>
      <c r="E155" s="76"/>
      <c r="F155" s="13"/>
      <c r="G155" s="13"/>
      <c r="H155" s="13"/>
      <c r="I155" s="13"/>
      <c r="J155" s="13"/>
      <c r="K155" s="13"/>
      <c r="L155" s="13"/>
      <c r="M155" s="13">
        <v>4</v>
      </c>
      <c r="N155" s="13">
        <v>4</v>
      </c>
      <c r="O155" s="372">
        <v>4</v>
      </c>
      <c r="P155" s="4">
        <v>4</v>
      </c>
      <c r="Q155" s="338">
        <v>4.0999999999999996</v>
      </c>
      <c r="R155" s="15" t="str">
        <f t="shared" si="28"/>
        <v>Yes</v>
      </c>
      <c r="S155" s="15" t="str">
        <f t="shared" si="29"/>
        <v>No</v>
      </c>
      <c r="T155" s="221" t="str">
        <f t="shared" si="30"/>
        <v>Yes</v>
      </c>
      <c r="U155" s="223">
        <f t="shared" si="31"/>
        <v>2.4999999999999911E-2</v>
      </c>
      <c r="V155" s="221" t="str">
        <f t="shared" si="32"/>
        <v>Yes</v>
      </c>
      <c r="W155" s="223">
        <f t="shared" si="33"/>
        <v>2.4999999999999911E-2</v>
      </c>
      <c r="X155" s="221" t="str">
        <f t="shared" si="34"/>
        <v>Yes</v>
      </c>
      <c r="Y155" s="223">
        <f t="shared" si="35"/>
        <v>2.4999999999999911E-2</v>
      </c>
      <c r="Z155" s="222" t="str">
        <f t="shared" si="36"/>
        <v>Yes</v>
      </c>
      <c r="AA155" s="68">
        <f t="shared" si="37"/>
        <v>2.4999999999999911E-2</v>
      </c>
      <c r="AB155" s="65" t="str">
        <f t="shared" si="38"/>
        <v>No</v>
      </c>
      <c r="AC155" s="68" t="str">
        <f t="shared" si="39"/>
        <v>N/A</v>
      </c>
      <c r="AD155" s="65" t="str">
        <f t="shared" si="40"/>
        <v>No</v>
      </c>
      <c r="AE155" s="68" t="str">
        <f t="shared" si="41"/>
        <v>N/A</v>
      </c>
      <c r="AF155" s="66"/>
    </row>
    <row r="156" spans="1:32" ht="15" customHeight="1">
      <c r="A156" s="66" t="s">
        <v>21</v>
      </c>
      <c r="B156" s="66" t="s">
        <v>28</v>
      </c>
      <c r="C156" s="66" t="str" cm="1">
        <f t="array" ref="C156">_xlfn.IFNA(_xlfn.IFS(B156="Starter","Starters &amp; Sides",B156="Sides","Starters &amp; Sides"),B156)</f>
        <v>Drinks</v>
      </c>
      <c r="D156" s="85" t="s">
        <v>4262</v>
      </c>
      <c r="E156" s="76"/>
      <c r="F156" s="13"/>
      <c r="G156" s="13"/>
      <c r="H156" s="13"/>
      <c r="I156" s="13"/>
      <c r="J156" s="13"/>
      <c r="K156" s="13"/>
      <c r="L156" s="13"/>
      <c r="M156" s="13">
        <v>4.2</v>
      </c>
      <c r="N156" s="13">
        <v>4</v>
      </c>
      <c r="O156" s="372">
        <v>4</v>
      </c>
      <c r="P156" s="4">
        <v>4</v>
      </c>
      <c r="Q156" s="338">
        <v>4.0999999999999996</v>
      </c>
      <c r="R156" s="15" t="str">
        <f t="shared" si="28"/>
        <v>Yes</v>
      </c>
      <c r="S156" s="15" t="str">
        <f t="shared" si="29"/>
        <v>No</v>
      </c>
      <c r="T156" s="221" t="str">
        <f t="shared" si="30"/>
        <v>Yes</v>
      </c>
      <c r="U156" s="223">
        <f t="shared" si="31"/>
        <v>2.4999999999999911E-2</v>
      </c>
      <c r="V156" s="221" t="str">
        <f t="shared" si="32"/>
        <v>Yes</v>
      </c>
      <c r="W156" s="223">
        <f t="shared" si="33"/>
        <v>2.4999999999999911E-2</v>
      </c>
      <c r="X156" s="221" t="str">
        <f t="shared" si="34"/>
        <v>Yes</v>
      </c>
      <c r="Y156" s="223">
        <f t="shared" si="35"/>
        <v>2.4999999999999911E-2</v>
      </c>
      <c r="Z156" s="222" t="str">
        <f t="shared" si="36"/>
        <v>Yes</v>
      </c>
      <c r="AA156" s="68">
        <f t="shared" si="37"/>
        <v>-2.3809523809523947E-2</v>
      </c>
      <c r="AB156" s="65" t="str">
        <f t="shared" si="38"/>
        <v>No</v>
      </c>
      <c r="AC156" s="68" t="str">
        <f t="shared" si="39"/>
        <v>N/A</v>
      </c>
      <c r="AD156" s="65" t="str">
        <f t="shared" si="40"/>
        <v>No</v>
      </c>
      <c r="AE156" s="68" t="str">
        <f t="shared" si="41"/>
        <v>N/A</v>
      </c>
      <c r="AF156" s="66"/>
    </row>
    <row r="157" spans="1:32" ht="14.5" customHeight="1">
      <c r="A157" s="66" t="s">
        <v>21</v>
      </c>
      <c r="B157" s="66" t="s">
        <v>28</v>
      </c>
      <c r="C157" s="66" t="str" cm="1">
        <f t="array" ref="C157">_xlfn.IFNA(_xlfn.IFS(B157="Starter","Starters &amp; Sides",B157="Sides","Starters &amp; Sides"),B157)</f>
        <v>Drinks</v>
      </c>
      <c r="D157" s="71" t="s">
        <v>4263</v>
      </c>
      <c r="E157" s="76"/>
      <c r="F157" s="13"/>
      <c r="G157" s="13"/>
      <c r="H157" s="13"/>
      <c r="I157" s="13"/>
      <c r="J157" s="13"/>
      <c r="K157" s="13"/>
      <c r="L157" s="13"/>
      <c r="M157" s="13">
        <v>4.2</v>
      </c>
      <c r="N157" s="13">
        <v>4</v>
      </c>
      <c r="O157" s="372">
        <v>4</v>
      </c>
      <c r="P157" s="4">
        <v>4</v>
      </c>
      <c r="Q157" s="338">
        <v>4.0999999999999996</v>
      </c>
      <c r="R157" s="15" t="str">
        <f t="shared" si="28"/>
        <v>Yes</v>
      </c>
      <c r="S157" s="15" t="str">
        <f t="shared" si="29"/>
        <v>No</v>
      </c>
      <c r="T157" s="221" t="str">
        <f t="shared" si="30"/>
        <v>Yes</v>
      </c>
      <c r="U157" s="223">
        <f t="shared" si="31"/>
        <v>2.4999999999999911E-2</v>
      </c>
      <c r="V157" s="221" t="str">
        <f t="shared" si="32"/>
        <v>Yes</v>
      </c>
      <c r="W157" s="223">
        <f t="shared" si="33"/>
        <v>2.4999999999999911E-2</v>
      </c>
      <c r="X157" s="221" t="str">
        <f t="shared" si="34"/>
        <v>Yes</v>
      </c>
      <c r="Y157" s="223">
        <f t="shared" si="35"/>
        <v>2.4999999999999911E-2</v>
      </c>
      <c r="Z157" s="222" t="str">
        <f t="shared" si="36"/>
        <v>Yes</v>
      </c>
      <c r="AA157" s="68">
        <f t="shared" si="37"/>
        <v>-2.3809523809523947E-2</v>
      </c>
      <c r="AB157" s="65" t="str">
        <f t="shared" si="38"/>
        <v>No</v>
      </c>
      <c r="AC157" s="68" t="str">
        <f t="shared" si="39"/>
        <v>N/A</v>
      </c>
      <c r="AD157" s="65" t="str">
        <f t="shared" si="40"/>
        <v>No</v>
      </c>
      <c r="AE157" s="68" t="str">
        <f t="shared" si="41"/>
        <v>N/A</v>
      </c>
      <c r="AF157" s="66"/>
    </row>
    <row r="158" spans="1:32">
      <c r="A158" s="66" t="s">
        <v>21</v>
      </c>
      <c r="B158" s="66" t="s">
        <v>28</v>
      </c>
      <c r="C158" s="66" t="str" cm="1">
        <f t="array" ref="C158">_xlfn.IFNA(_xlfn.IFS(B158="Starter","Starters &amp; Sides",B158="Sides","Starters &amp; Sides"),B158)</f>
        <v>Drinks</v>
      </c>
      <c r="D158" s="71" t="s">
        <v>757</v>
      </c>
      <c r="E158" s="76"/>
      <c r="F158" s="13"/>
      <c r="G158" s="13"/>
      <c r="H158" s="13"/>
      <c r="I158" s="13"/>
      <c r="J158" s="13"/>
      <c r="K158" s="13"/>
      <c r="L158" s="13"/>
      <c r="M158" s="13">
        <v>3.3</v>
      </c>
      <c r="N158" s="13">
        <v>3.75</v>
      </c>
      <c r="O158" s="372">
        <v>3.75</v>
      </c>
      <c r="P158" s="4"/>
      <c r="Q158" s="338">
        <v>3.95</v>
      </c>
      <c r="R158" s="15" t="str">
        <f t="shared" si="28"/>
        <v>Yes</v>
      </c>
      <c r="S158" s="15" t="str">
        <f t="shared" si="29"/>
        <v>Yes</v>
      </c>
      <c r="T158" s="221" t="str">
        <f t="shared" si="30"/>
        <v>No</v>
      </c>
      <c r="U158" s="223" t="str">
        <f t="shared" si="31"/>
        <v>N/A</v>
      </c>
      <c r="V158" s="221" t="str">
        <f t="shared" si="32"/>
        <v>No</v>
      </c>
      <c r="W158" s="223" t="str">
        <f t="shared" si="33"/>
        <v>N/A</v>
      </c>
      <c r="X158" s="221" t="str">
        <f t="shared" si="34"/>
        <v>No</v>
      </c>
      <c r="Y158" s="223" t="str">
        <f t="shared" si="35"/>
        <v>N/A</v>
      </c>
      <c r="Z158" s="222" t="str">
        <f t="shared" si="36"/>
        <v>No</v>
      </c>
      <c r="AA158" s="68" t="str">
        <f t="shared" si="37"/>
        <v>N/A</v>
      </c>
      <c r="AB158" s="65" t="str">
        <f t="shared" si="38"/>
        <v>No</v>
      </c>
      <c r="AC158" s="68" t="str">
        <f t="shared" si="39"/>
        <v>N/A</v>
      </c>
      <c r="AD158" s="65" t="str">
        <f t="shared" si="40"/>
        <v>No</v>
      </c>
      <c r="AE158" s="68" t="str">
        <f t="shared" si="41"/>
        <v>N/A</v>
      </c>
      <c r="AF158" s="66"/>
    </row>
    <row r="159" spans="1:32">
      <c r="A159" s="66" t="s">
        <v>21</v>
      </c>
      <c r="B159" s="66" t="s">
        <v>28</v>
      </c>
      <c r="C159" s="66" t="str" cm="1">
        <f t="array" ref="C159">_xlfn.IFNA(_xlfn.IFS(B159="Starter","Starters &amp; Sides",B159="Sides","Starters &amp; Sides"),B159)</f>
        <v>Drinks</v>
      </c>
      <c r="D159" s="71" t="s">
        <v>238</v>
      </c>
      <c r="E159" s="76"/>
      <c r="F159" s="13"/>
      <c r="G159" s="13"/>
      <c r="H159" s="13"/>
      <c r="I159" s="13"/>
      <c r="J159" s="13"/>
      <c r="K159" s="13"/>
      <c r="L159" s="13"/>
      <c r="M159" s="13">
        <v>3.3</v>
      </c>
      <c r="N159" s="13">
        <v>3.75</v>
      </c>
      <c r="O159" s="372">
        <v>3.75</v>
      </c>
      <c r="P159" s="4"/>
      <c r="Q159" s="338">
        <v>3.85</v>
      </c>
      <c r="R159" s="15" t="str">
        <f t="shared" si="28"/>
        <v>Yes</v>
      </c>
      <c r="S159" s="15" t="str">
        <f t="shared" si="29"/>
        <v>Yes</v>
      </c>
      <c r="T159" s="221" t="str">
        <f t="shared" si="30"/>
        <v>No</v>
      </c>
      <c r="U159" s="223" t="str">
        <f t="shared" si="31"/>
        <v>N/A</v>
      </c>
      <c r="V159" s="221" t="str">
        <f t="shared" si="32"/>
        <v>No</v>
      </c>
      <c r="W159" s="223" t="str">
        <f t="shared" si="33"/>
        <v>N/A</v>
      </c>
      <c r="X159" s="221" t="str">
        <f t="shared" si="34"/>
        <v>No</v>
      </c>
      <c r="Y159" s="223" t="str">
        <f t="shared" si="35"/>
        <v>N/A</v>
      </c>
      <c r="Z159" s="222" t="str">
        <f t="shared" si="36"/>
        <v>No</v>
      </c>
      <c r="AA159" s="68" t="str">
        <f t="shared" si="37"/>
        <v>N/A</v>
      </c>
      <c r="AB159" s="65" t="str">
        <f t="shared" si="38"/>
        <v>No</v>
      </c>
      <c r="AC159" s="68" t="str">
        <f t="shared" si="39"/>
        <v>N/A</v>
      </c>
      <c r="AD159" s="65" t="str">
        <f t="shared" si="40"/>
        <v>No</v>
      </c>
      <c r="AE159" s="68" t="str">
        <f t="shared" si="41"/>
        <v>N/A</v>
      </c>
      <c r="AF159" s="66"/>
    </row>
    <row r="160" spans="1:32">
      <c r="A160" s="66" t="s">
        <v>21</v>
      </c>
      <c r="B160" s="66" t="s">
        <v>28</v>
      </c>
      <c r="C160" s="66" t="str" cm="1">
        <f t="array" ref="C160">_xlfn.IFNA(_xlfn.IFS(B160="Starter","Starters &amp; Sides",B160="Sides","Starters &amp; Sides"),B160)</f>
        <v>Drinks</v>
      </c>
      <c r="D160" s="71" t="s">
        <v>2124</v>
      </c>
      <c r="E160" s="76"/>
      <c r="F160" s="13"/>
      <c r="G160" s="13"/>
      <c r="H160" s="13"/>
      <c r="I160" s="13"/>
      <c r="J160" s="13"/>
      <c r="K160" s="13"/>
      <c r="L160" s="13"/>
      <c r="M160" s="13">
        <v>3.3</v>
      </c>
      <c r="N160" s="13">
        <v>3.45</v>
      </c>
      <c r="O160" s="372">
        <v>3.45</v>
      </c>
      <c r="P160" s="4"/>
      <c r="Q160" s="338">
        <v>3.95</v>
      </c>
      <c r="R160" s="15" t="str">
        <f t="shared" si="28"/>
        <v>Yes</v>
      </c>
      <c r="S160" s="15" t="str">
        <f t="shared" si="29"/>
        <v>Yes</v>
      </c>
      <c r="T160" s="221" t="str">
        <f t="shared" si="30"/>
        <v>No</v>
      </c>
      <c r="U160" s="223" t="str">
        <f t="shared" si="31"/>
        <v>N/A</v>
      </c>
      <c r="V160" s="221" t="str">
        <f t="shared" si="32"/>
        <v>No</v>
      </c>
      <c r="W160" s="223" t="str">
        <f t="shared" si="33"/>
        <v>N/A</v>
      </c>
      <c r="X160" s="221" t="str">
        <f t="shared" si="34"/>
        <v>No</v>
      </c>
      <c r="Y160" s="223" t="str">
        <f t="shared" si="35"/>
        <v>N/A</v>
      </c>
      <c r="Z160" s="222" t="str">
        <f t="shared" si="36"/>
        <v>No</v>
      </c>
      <c r="AA160" s="68" t="str">
        <f t="shared" si="37"/>
        <v>N/A</v>
      </c>
      <c r="AB160" s="65" t="str">
        <f t="shared" si="38"/>
        <v>No</v>
      </c>
      <c r="AC160" s="68" t="str">
        <f t="shared" si="39"/>
        <v>N/A</v>
      </c>
      <c r="AD160" s="65" t="str">
        <f t="shared" si="40"/>
        <v>No</v>
      </c>
      <c r="AE160" s="68" t="str">
        <f t="shared" si="41"/>
        <v>N/A</v>
      </c>
      <c r="AF160" s="66"/>
    </row>
    <row r="161" spans="1:32">
      <c r="A161" s="66" t="s">
        <v>21</v>
      </c>
      <c r="B161" s="66" t="s">
        <v>28</v>
      </c>
      <c r="C161" s="66" t="str" cm="1">
        <f t="array" ref="C161">_xlfn.IFNA(_xlfn.IFS(B161="Starter","Starters &amp; Sides",B161="Sides","Starters &amp; Sides"),B161)</f>
        <v>Drinks</v>
      </c>
      <c r="D161" s="71" t="s">
        <v>4264</v>
      </c>
      <c r="E161" s="76"/>
      <c r="F161" s="13"/>
      <c r="G161" s="13"/>
      <c r="H161" s="13"/>
      <c r="I161" s="13"/>
      <c r="J161" s="13"/>
      <c r="K161" s="13"/>
      <c r="L161" s="13"/>
      <c r="M161" s="13">
        <v>3.3</v>
      </c>
      <c r="N161" s="13">
        <v>3.45</v>
      </c>
      <c r="O161" s="372">
        <v>3.45</v>
      </c>
      <c r="P161" s="4"/>
      <c r="Q161" s="338">
        <v>3.95</v>
      </c>
      <c r="R161" s="15" t="str">
        <f t="shared" si="28"/>
        <v>Yes</v>
      </c>
      <c r="S161" s="15" t="str">
        <f t="shared" si="29"/>
        <v>Yes</v>
      </c>
      <c r="T161" s="221" t="str">
        <f t="shared" si="30"/>
        <v>No</v>
      </c>
      <c r="U161" s="223" t="str">
        <f t="shared" si="31"/>
        <v>N/A</v>
      </c>
      <c r="V161" s="221" t="str">
        <f t="shared" si="32"/>
        <v>No</v>
      </c>
      <c r="W161" s="223" t="str">
        <f t="shared" si="33"/>
        <v>N/A</v>
      </c>
      <c r="X161" s="221" t="str">
        <f t="shared" si="34"/>
        <v>No</v>
      </c>
      <c r="Y161" s="223" t="str">
        <f t="shared" si="35"/>
        <v>N/A</v>
      </c>
      <c r="Z161" s="222" t="str">
        <f t="shared" si="36"/>
        <v>No</v>
      </c>
      <c r="AA161" s="68" t="str">
        <f t="shared" si="37"/>
        <v>N/A</v>
      </c>
      <c r="AB161" s="65" t="str">
        <f t="shared" si="38"/>
        <v>No</v>
      </c>
      <c r="AC161" s="68" t="str">
        <f t="shared" si="39"/>
        <v>N/A</v>
      </c>
      <c r="AD161" s="65" t="str">
        <f t="shared" si="40"/>
        <v>No</v>
      </c>
      <c r="AE161" s="68" t="str">
        <f t="shared" si="41"/>
        <v>N/A</v>
      </c>
      <c r="AF161" s="66"/>
    </row>
    <row r="162" spans="1:32">
      <c r="A162" s="66" t="s">
        <v>21</v>
      </c>
      <c r="B162" s="66" t="s">
        <v>28</v>
      </c>
      <c r="C162" s="66" t="str" cm="1">
        <f t="array" ref="C162">_xlfn.IFNA(_xlfn.IFS(B162="Starter","Starters &amp; Sides",B162="Sides","Starters &amp; Sides"),B162)</f>
        <v>Drinks</v>
      </c>
      <c r="D162" s="71" t="s">
        <v>4265</v>
      </c>
      <c r="E162" s="76"/>
      <c r="F162" s="13"/>
      <c r="G162" s="13"/>
      <c r="H162" s="13"/>
      <c r="I162" s="13"/>
      <c r="J162" s="13"/>
      <c r="K162" s="13"/>
      <c r="L162" s="13"/>
      <c r="M162" s="13">
        <v>5</v>
      </c>
      <c r="N162" s="13">
        <v>5</v>
      </c>
      <c r="O162" s="372">
        <v>5</v>
      </c>
      <c r="P162" s="4">
        <v>4</v>
      </c>
      <c r="Q162" s="338">
        <v>4.0999999999999996</v>
      </c>
      <c r="R162" s="15" t="str">
        <f t="shared" si="28"/>
        <v>Yes</v>
      </c>
      <c r="S162" s="15" t="str">
        <f t="shared" si="29"/>
        <v>No</v>
      </c>
      <c r="T162" s="221" t="str">
        <f t="shared" si="30"/>
        <v>Yes</v>
      </c>
      <c r="U162" s="223">
        <f t="shared" si="31"/>
        <v>2.4999999999999911E-2</v>
      </c>
      <c r="V162" s="221" t="str">
        <f t="shared" si="32"/>
        <v>Yes</v>
      </c>
      <c r="W162" s="223">
        <f t="shared" si="33"/>
        <v>-0.18000000000000005</v>
      </c>
      <c r="X162" s="221" t="str">
        <f t="shared" si="34"/>
        <v>Yes</v>
      </c>
      <c r="Y162" s="223">
        <f t="shared" si="35"/>
        <v>-0.18000000000000005</v>
      </c>
      <c r="Z162" s="222" t="str">
        <f t="shared" si="36"/>
        <v>Yes</v>
      </c>
      <c r="AA162" s="68">
        <f t="shared" si="37"/>
        <v>-0.18000000000000005</v>
      </c>
      <c r="AB162" s="65" t="str">
        <f t="shared" si="38"/>
        <v>No</v>
      </c>
      <c r="AC162" s="68" t="str">
        <f t="shared" si="39"/>
        <v>N/A</v>
      </c>
      <c r="AD162" s="65" t="str">
        <f t="shared" si="40"/>
        <v>No</v>
      </c>
      <c r="AE162" s="68" t="str">
        <f t="shared" si="41"/>
        <v>N/A</v>
      </c>
      <c r="AF162" s="66"/>
    </row>
    <row r="163" spans="1:32">
      <c r="A163" s="66" t="s">
        <v>21</v>
      </c>
      <c r="B163" s="66" t="s">
        <v>28</v>
      </c>
      <c r="C163" s="66" t="str" cm="1">
        <f t="array" ref="C163">_xlfn.IFNA(_xlfn.IFS(B163="Starter","Starters &amp; Sides",B163="Sides","Starters &amp; Sides"),B163)</f>
        <v>Drinks</v>
      </c>
      <c r="D163" s="71" t="s">
        <v>4266</v>
      </c>
      <c r="E163" s="76"/>
      <c r="F163" s="13"/>
      <c r="G163" s="13"/>
      <c r="H163" s="13"/>
      <c r="I163" s="13"/>
      <c r="J163" s="13"/>
      <c r="K163" s="13"/>
      <c r="L163" s="13"/>
      <c r="M163" s="13">
        <v>5</v>
      </c>
      <c r="N163" s="13">
        <v>5</v>
      </c>
      <c r="O163" s="372">
        <v>5</v>
      </c>
      <c r="P163" s="4">
        <v>5</v>
      </c>
      <c r="Q163" s="338">
        <v>5.2</v>
      </c>
      <c r="R163" s="15" t="str">
        <f t="shared" si="28"/>
        <v>Yes</v>
      </c>
      <c r="S163" s="15" t="str">
        <f t="shared" si="29"/>
        <v>No</v>
      </c>
      <c r="T163" s="221" t="str">
        <f t="shared" si="30"/>
        <v>Yes</v>
      </c>
      <c r="U163" s="223">
        <f t="shared" si="31"/>
        <v>4.0000000000000036E-2</v>
      </c>
      <c r="V163" s="221" t="str">
        <f t="shared" si="32"/>
        <v>Yes</v>
      </c>
      <c r="W163" s="223">
        <f t="shared" si="33"/>
        <v>4.0000000000000036E-2</v>
      </c>
      <c r="X163" s="221" t="str">
        <f t="shared" si="34"/>
        <v>Yes</v>
      </c>
      <c r="Y163" s="223">
        <f t="shared" si="35"/>
        <v>4.0000000000000036E-2</v>
      </c>
      <c r="Z163" s="222" t="str">
        <f t="shared" si="36"/>
        <v>Yes</v>
      </c>
      <c r="AA163" s="68">
        <f t="shared" si="37"/>
        <v>4.0000000000000036E-2</v>
      </c>
      <c r="AB163" s="65" t="str">
        <f t="shared" si="38"/>
        <v>No</v>
      </c>
      <c r="AC163" s="68" t="str">
        <f t="shared" si="39"/>
        <v>N/A</v>
      </c>
      <c r="AD163" s="65" t="str">
        <f t="shared" si="40"/>
        <v>No</v>
      </c>
      <c r="AE163" s="68" t="str">
        <f t="shared" si="41"/>
        <v>N/A</v>
      </c>
      <c r="AF163" s="66"/>
    </row>
    <row r="164" spans="1:32">
      <c r="A164" s="66" t="s">
        <v>21</v>
      </c>
      <c r="B164" s="66" t="s">
        <v>28</v>
      </c>
      <c r="C164" s="66" t="str" cm="1">
        <f t="array" ref="C164">_xlfn.IFNA(_xlfn.IFS(B164="Starter","Starters &amp; Sides",B164="Sides","Starters &amp; Sides"),B164)</f>
        <v>Drinks</v>
      </c>
      <c r="D164" s="71" t="s">
        <v>4267</v>
      </c>
      <c r="E164" s="76"/>
      <c r="F164" s="13"/>
      <c r="G164" s="13"/>
      <c r="H164" s="13"/>
      <c r="I164" s="13"/>
      <c r="J164" s="13"/>
      <c r="K164" s="13"/>
      <c r="L164" s="13"/>
      <c r="M164" s="13">
        <v>5.9</v>
      </c>
      <c r="N164" s="13">
        <v>5</v>
      </c>
      <c r="O164" s="372">
        <v>5</v>
      </c>
      <c r="P164" s="4">
        <v>5.9</v>
      </c>
      <c r="Q164" s="338">
        <v>6.1</v>
      </c>
      <c r="R164" s="15" t="str">
        <f t="shared" si="28"/>
        <v>Yes</v>
      </c>
      <c r="S164" s="15" t="str">
        <f t="shared" si="29"/>
        <v>No</v>
      </c>
      <c r="T164" s="221" t="str">
        <f t="shared" si="30"/>
        <v>Yes</v>
      </c>
      <c r="U164" s="223">
        <f t="shared" si="31"/>
        <v>3.3898305084745672E-2</v>
      </c>
      <c r="V164" s="221" t="str">
        <f t="shared" si="32"/>
        <v>Yes</v>
      </c>
      <c r="W164" s="223">
        <f t="shared" si="33"/>
        <v>0.21999999999999997</v>
      </c>
      <c r="X164" s="221" t="str">
        <f t="shared" si="34"/>
        <v>Yes</v>
      </c>
      <c r="Y164" s="223">
        <f t="shared" si="35"/>
        <v>0.21999999999999997</v>
      </c>
      <c r="Z164" s="222" t="str">
        <f t="shared" si="36"/>
        <v>Yes</v>
      </c>
      <c r="AA164" s="68">
        <f t="shared" si="37"/>
        <v>3.3898305084745672E-2</v>
      </c>
      <c r="AB164" s="65" t="str">
        <f t="shared" si="38"/>
        <v>No</v>
      </c>
      <c r="AC164" s="68" t="str">
        <f t="shared" si="39"/>
        <v>N/A</v>
      </c>
      <c r="AD164" s="65" t="str">
        <f t="shared" si="40"/>
        <v>No</v>
      </c>
      <c r="AE164" s="68" t="str">
        <f t="shared" si="41"/>
        <v>N/A</v>
      </c>
      <c r="AF164" s="66"/>
    </row>
    <row r="165" spans="1:32">
      <c r="A165" s="66" t="s">
        <v>21</v>
      </c>
      <c r="B165" s="66" t="s">
        <v>28</v>
      </c>
      <c r="C165" s="66" t="str" cm="1">
        <f t="array" ref="C165">_xlfn.IFNA(_xlfn.IFS(B165="Starter","Starters &amp; Sides",B165="Sides","Starters &amp; Sides"),B165)</f>
        <v>Drinks</v>
      </c>
      <c r="D165" s="71" t="s">
        <v>4268</v>
      </c>
      <c r="E165" s="76"/>
      <c r="F165" s="13"/>
      <c r="G165" s="12"/>
      <c r="H165" s="12"/>
      <c r="I165" s="13"/>
      <c r="J165" s="13"/>
      <c r="K165" s="13"/>
      <c r="L165" s="13"/>
      <c r="M165" s="13">
        <v>5.9</v>
      </c>
      <c r="N165" s="13">
        <v>5.9</v>
      </c>
      <c r="O165" s="372">
        <v>5.9</v>
      </c>
      <c r="P165" s="4">
        <v>5.9</v>
      </c>
      <c r="Q165" s="338">
        <v>6.1</v>
      </c>
      <c r="R165" s="15" t="str">
        <f t="shared" si="28"/>
        <v>Yes</v>
      </c>
      <c r="S165" s="15" t="str">
        <f t="shared" si="29"/>
        <v>No</v>
      </c>
      <c r="T165" s="221" t="str">
        <f t="shared" si="30"/>
        <v>Yes</v>
      </c>
      <c r="U165" s="223">
        <f t="shared" si="31"/>
        <v>3.3898305084745672E-2</v>
      </c>
      <c r="V165" s="221" t="str">
        <f t="shared" si="32"/>
        <v>Yes</v>
      </c>
      <c r="W165" s="223">
        <f t="shared" si="33"/>
        <v>3.3898305084745672E-2</v>
      </c>
      <c r="X165" s="221" t="str">
        <f t="shared" si="34"/>
        <v>Yes</v>
      </c>
      <c r="Y165" s="223">
        <f t="shared" si="35"/>
        <v>3.3898305084745672E-2</v>
      </c>
      <c r="Z165" s="222" t="str">
        <f t="shared" si="36"/>
        <v>Yes</v>
      </c>
      <c r="AA165" s="68">
        <f t="shared" si="37"/>
        <v>3.3898305084745672E-2</v>
      </c>
      <c r="AB165" s="65" t="str">
        <f t="shared" si="38"/>
        <v>No</v>
      </c>
      <c r="AC165" s="68" t="str">
        <f t="shared" si="39"/>
        <v>N/A</v>
      </c>
      <c r="AD165" s="65" t="str">
        <f t="shared" si="40"/>
        <v>No</v>
      </c>
      <c r="AE165" s="68" t="str">
        <f t="shared" si="41"/>
        <v>N/A</v>
      </c>
      <c r="AF165" s="66"/>
    </row>
    <row r="166" spans="1:32">
      <c r="A166" s="66" t="s">
        <v>21</v>
      </c>
      <c r="B166" s="66" t="s">
        <v>28</v>
      </c>
      <c r="C166" s="66" t="str" cm="1">
        <f t="array" ref="C166">_xlfn.IFNA(_xlfn.IFS(B166="Starter","Starters &amp; Sides",B166="Sides","Starters &amp; Sides"),B166)</f>
        <v>Drinks</v>
      </c>
      <c r="D166" s="71" t="s">
        <v>4269</v>
      </c>
      <c r="E166" s="76"/>
      <c r="F166" s="13"/>
      <c r="G166" s="13"/>
      <c r="H166" s="13"/>
      <c r="I166" s="13"/>
      <c r="J166" s="13"/>
      <c r="K166" s="13"/>
      <c r="L166" s="13"/>
      <c r="M166" s="13">
        <v>5.6</v>
      </c>
      <c r="N166" s="13">
        <v>5.6</v>
      </c>
      <c r="O166" s="372">
        <v>5.6</v>
      </c>
      <c r="P166" s="4">
        <v>5.6</v>
      </c>
      <c r="Q166" s="338">
        <v>5.8</v>
      </c>
      <c r="R166" s="15" t="str">
        <f t="shared" si="28"/>
        <v>Yes</v>
      </c>
      <c r="S166" s="15" t="str">
        <f t="shared" si="29"/>
        <v>No</v>
      </c>
      <c r="T166" s="221" t="str">
        <f t="shared" si="30"/>
        <v>Yes</v>
      </c>
      <c r="U166" s="223">
        <f t="shared" si="31"/>
        <v>3.5714285714285809E-2</v>
      </c>
      <c r="V166" s="221" t="str">
        <f t="shared" si="32"/>
        <v>Yes</v>
      </c>
      <c r="W166" s="223">
        <f t="shared" si="33"/>
        <v>3.5714285714285809E-2</v>
      </c>
      <c r="X166" s="221" t="str">
        <f t="shared" si="34"/>
        <v>Yes</v>
      </c>
      <c r="Y166" s="223">
        <f t="shared" si="35"/>
        <v>3.5714285714285809E-2</v>
      </c>
      <c r="Z166" s="222" t="str">
        <f t="shared" si="36"/>
        <v>Yes</v>
      </c>
      <c r="AA166" s="68">
        <f t="shared" si="37"/>
        <v>3.5714285714285809E-2</v>
      </c>
      <c r="AB166" s="65" t="str">
        <f t="shared" si="38"/>
        <v>No</v>
      </c>
      <c r="AC166" s="68" t="str">
        <f t="shared" si="39"/>
        <v>N/A</v>
      </c>
      <c r="AD166" s="65" t="str">
        <f t="shared" si="40"/>
        <v>No</v>
      </c>
      <c r="AE166" s="68" t="str">
        <f t="shared" si="41"/>
        <v>N/A</v>
      </c>
      <c r="AF166" s="66"/>
    </row>
    <row r="167" spans="1:32">
      <c r="A167" s="66" t="s">
        <v>21</v>
      </c>
      <c r="B167" s="66" t="s">
        <v>28</v>
      </c>
      <c r="C167" s="66" t="str" cm="1">
        <f t="array" ref="C167">_xlfn.IFNA(_xlfn.IFS(B167="Starter","Starters &amp; Sides",B167="Sides","Starters &amp; Sides"),B167)</f>
        <v>Drinks</v>
      </c>
      <c r="D167" s="71" t="s">
        <v>4270</v>
      </c>
      <c r="E167" s="76"/>
      <c r="F167" s="12"/>
      <c r="G167" s="12"/>
      <c r="H167" s="12"/>
      <c r="I167" s="13"/>
      <c r="J167" s="13"/>
      <c r="K167" s="13"/>
      <c r="L167" s="13"/>
      <c r="M167" s="13">
        <v>5.8</v>
      </c>
      <c r="N167" s="13">
        <v>5.95</v>
      </c>
      <c r="O167" s="372">
        <v>5.95</v>
      </c>
      <c r="P167" s="4">
        <v>5.95</v>
      </c>
      <c r="Q167" s="338">
        <v>6.15</v>
      </c>
      <c r="R167" s="15" t="str">
        <f t="shared" si="28"/>
        <v>Yes</v>
      </c>
      <c r="S167" s="15" t="str">
        <f t="shared" si="29"/>
        <v>No</v>
      </c>
      <c r="T167" s="221" t="str">
        <f t="shared" si="30"/>
        <v>Yes</v>
      </c>
      <c r="U167" s="223">
        <f t="shared" si="31"/>
        <v>3.3613445378151363E-2</v>
      </c>
      <c r="V167" s="221" t="str">
        <f t="shared" si="32"/>
        <v>Yes</v>
      </c>
      <c r="W167" s="223">
        <f t="shared" si="33"/>
        <v>3.3613445378151363E-2</v>
      </c>
      <c r="X167" s="221" t="str">
        <f t="shared" si="34"/>
        <v>Yes</v>
      </c>
      <c r="Y167" s="223">
        <f t="shared" si="35"/>
        <v>3.3613445378151363E-2</v>
      </c>
      <c r="Z167" s="222" t="str">
        <f t="shared" si="36"/>
        <v>Yes</v>
      </c>
      <c r="AA167" s="68">
        <f t="shared" si="37"/>
        <v>6.0344827586207073E-2</v>
      </c>
      <c r="AB167" s="65" t="str">
        <f t="shared" si="38"/>
        <v>No</v>
      </c>
      <c r="AC167" s="68" t="str">
        <f t="shared" si="39"/>
        <v>N/A</v>
      </c>
      <c r="AD167" s="65" t="str">
        <f t="shared" si="40"/>
        <v>No</v>
      </c>
      <c r="AE167" s="68" t="str">
        <f t="shared" si="41"/>
        <v>N/A</v>
      </c>
      <c r="AF167" s="66"/>
    </row>
    <row r="168" spans="1:32" hidden="1">
      <c r="A168" s="66" t="s">
        <v>21</v>
      </c>
      <c r="B168" s="66" t="s">
        <v>28</v>
      </c>
      <c r="C168" s="66" t="str" cm="1">
        <f t="array" ref="C168">_xlfn.IFNA(_xlfn.IFS(B168="Starter","Starters &amp; Sides",B168="Sides","Starters &amp; Sides"),B168)</f>
        <v>Drinks</v>
      </c>
      <c r="D168" s="71" t="s">
        <v>4271</v>
      </c>
      <c r="E168" s="75"/>
      <c r="F168" s="12"/>
      <c r="G168" s="12"/>
      <c r="H168" s="12"/>
      <c r="I168" s="13"/>
      <c r="J168" s="13"/>
      <c r="K168" s="13"/>
      <c r="L168" s="13"/>
      <c r="M168" s="13">
        <v>5.8</v>
      </c>
      <c r="N168" s="13">
        <v>5.95</v>
      </c>
      <c r="O168" s="372">
        <v>5.95</v>
      </c>
      <c r="P168" s="4">
        <v>5.95</v>
      </c>
      <c r="Q168" s="338"/>
      <c r="R168" s="15" t="str">
        <f t="shared" si="28"/>
        <v>No</v>
      </c>
      <c r="S168" s="15" t="str">
        <f t="shared" si="29"/>
        <v>No</v>
      </c>
      <c r="T168" s="221" t="str">
        <f t="shared" si="30"/>
        <v>No</v>
      </c>
      <c r="U168" s="223" t="str">
        <f t="shared" si="31"/>
        <v>N/A</v>
      </c>
      <c r="V168" s="221" t="str">
        <f t="shared" si="32"/>
        <v>No</v>
      </c>
      <c r="W168" s="223" t="str">
        <f t="shared" si="33"/>
        <v>N/A</v>
      </c>
      <c r="X168" s="221" t="str">
        <f t="shared" si="34"/>
        <v>No</v>
      </c>
      <c r="Y168" s="223" t="str">
        <f t="shared" si="35"/>
        <v>N/A</v>
      </c>
      <c r="Z168" s="222" t="str">
        <f t="shared" si="36"/>
        <v>No</v>
      </c>
      <c r="AA168" s="68" t="str">
        <f t="shared" si="37"/>
        <v>N/A</v>
      </c>
      <c r="AB168" s="65" t="str">
        <f t="shared" si="38"/>
        <v>No</v>
      </c>
      <c r="AC168" s="68" t="str">
        <f t="shared" si="39"/>
        <v>N/A</v>
      </c>
      <c r="AD168" s="65" t="str">
        <f t="shared" si="40"/>
        <v>No</v>
      </c>
      <c r="AE168" s="68" t="str">
        <f t="shared" si="41"/>
        <v>N/A</v>
      </c>
      <c r="AF168" s="66"/>
    </row>
    <row r="169" spans="1:32">
      <c r="A169" s="66" t="s">
        <v>21</v>
      </c>
      <c r="B169" s="66" t="s">
        <v>28</v>
      </c>
      <c r="C169" s="66" t="str" cm="1">
        <f t="array" ref="C169">_xlfn.IFNA(_xlfn.IFS(B169="Starter","Starters &amp; Sides",B169="Sides","Starters &amp; Sides"),B169)</f>
        <v>Drinks</v>
      </c>
      <c r="D169" s="71" t="s">
        <v>4272</v>
      </c>
      <c r="E169" s="75"/>
      <c r="F169" s="12"/>
      <c r="G169" s="12"/>
      <c r="H169" s="12"/>
      <c r="I169" s="13"/>
      <c r="J169" s="13"/>
      <c r="K169" s="13"/>
      <c r="L169" s="13"/>
      <c r="M169" s="13">
        <v>5.6</v>
      </c>
      <c r="N169" s="13">
        <v>5.75</v>
      </c>
      <c r="O169" s="372">
        <v>5.75</v>
      </c>
      <c r="P169" s="4">
        <v>5.75</v>
      </c>
      <c r="Q169" s="338">
        <v>5.95</v>
      </c>
      <c r="R169" s="15" t="str">
        <f t="shared" si="28"/>
        <v>Yes</v>
      </c>
      <c r="S169" s="15" t="str">
        <f t="shared" si="29"/>
        <v>No</v>
      </c>
      <c r="T169" s="221" t="str">
        <f t="shared" si="30"/>
        <v>Yes</v>
      </c>
      <c r="U169" s="223">
        <f t="shared" si="31"/>
        <v>3.4782608695652195E-2</v>
      </c>
      <c r="V169" s="221" t="str">
        <f t="shared" si="32"/>
        <v>Yes</v>
      </c>
      <c r="W169" s="223">
        <f t="shared" si="33"/>
        <v>3.4782608695652195E-2</v>
      </c>
      <c r="X169" s="221" t="str">
        <f t="shared" si="34"/>
        <v>Yes</v>
      </c>
      <c r="Y169" s="223">
        <f t="shared" si="35"/>
        <v>3.4782608695652195E-2</v>
      </c>
      <c r="Z169" s="222" t="str">
        <f t="shared" si="36"/>
        <v>Yes</v>
      </c>
      <c r="AA169" s="68">
        <f t="shared" si="37"/>
        <v>6.25E-2</v>
      </c>
      <c r="AB169" s="65" t="str">
        <f t="shared" si="38"/>
        <v>No</v>
      </c>
      <c r="AC169" s="68" t="str">
        <f t="shared" si="39"/>
        <v>N/A</v>
      </c>
      <c r="AD169" s="65" t="str">
        <f t="shared" si="40"/>
        <v>No</v>
      </c>
      <c r="AE169" s="68" t="str">
        <f t="shared" si="41"/>
        <v>N/A</v>
      </c>
      <c r="AF169" s="66"/>
    </row>
    <row r="170" spans="1:32">
      <c r="A170" s="66" t="s">
        <v>21</v>
      </c>
      <c r="B170" s="66" t="s">
        <v>28</v>
      </c>
      <c r="C170" s="66" t="str" cm="1">
        <f t="array" ref="C170">_xlfn.IFNA(_xlfn.IFS(B170="Starter","Starters &amp; Sides",B170="Sides","Starters &amp; Sides"),B170)</f>
        <v>Drinks</v>
      </c>
      <c r="D170" s="71" t="s">
        <v>4273</v>
      </c>
      <c r="E170" s="75"/>
      <c r="F170" s="12"/>
      <c r="G170" s="12"/>
      <c r="H170" s="12"/>
      <c r="I170" s="13"/>
      <c r="J170" s="13"/>
      <c r="K170" s="13"/>
      <c r="L170" s="13"/>
      <c r="M170" s="13">
        <v>7.6</v>
      </c>
      <c r="N170" s="13">
        <v>7.75</v>
      </c>
      <c r="O170" s="372">
        <v>7.75</v>
      </c>
      <c r="P170" s="4">
        <v>7.75</v>
      </c>
      <c r="Q170" s="338">
        <v>7.85</v>
      </c>
      <c r="R170" s="15" t="str">
        <f t="shared" si="28"/>
        <v>Yes</v>
      </c>
      <c r="S170" s="15" t="str">
        <f t="shared" si="29"/>
        <v>No</v>
      </c>
      <c r="T170" s="221" t="str">
        <f t="shared" si="30"/>
        <v>Yes</v>
      </c>
      <c r="U170" s="223">
        <f t="shared" si="31"/>
        <v>1.2903225806451646E-2</v>
      </c>
      <c r="V170" s="221" t="str">
        <f t="shared" si="32"/>
        <v>Yes</v>
      </c>
      <c r="W170" s="223">
        <f t="shared" si="33"/>
        <v>1.2903225806451646E-2</v>
      </c>
      <c r="X170" s="221" t="str">
        <f t="shared" si="34"/>
        <v>Yes</v>
      </c>
      <c r="Y170" s="223">
        <f t="shared" si="35"/>
        <v>1.2903225806451646E-2</v>
      </c>
      <c r="Z170" s="222" t="str">
        <f t="shared" si="36"/>
        <v>Yes</v>
      </c>
      <c r="AA170" s="68">
        <f t="shared" si="37"/>
        <v>3.289473684210531E-2</v>
      </c>
      <c r="AB170" s="65" t="str">
        <f t="shared" si="38"/>
        <v>No</v>
      </c>
      <c r="AC170" s="68" t="str">
        <f t="shared" si="39"/>
        <v>N/A</v>
      </c>
      <c r="AD170" s="65" t="str">
        <f t="shared" si="40"/>
        <v>No</v>
      </c>
      <c r="AE170" s="68" t="str">
        <f t="shared" si="41"/>
        <v>N/A</v>
      </c>
      <c r="AF170" s="66"/>
    </row>
    <row r="171" spans="1:32">
      <c r="A171" s="66" t="s">
        <v>21</v>
      </c>
      <c r="B171" s="66" t="s">
        <v>28</v>
      </c>
      <c r="C171" s="66" t="str" cm="1">
        <f t="array" ref="C171">_xlfn.IFNA(_xlfn.IFS(B171="Starter","Starters &amp; Sides",B171="Sides","Starters &amp; Sides"),B171)</f>
        <v>Drinks</v>
      </c>
      <c r="D171" s="71" t="s">
        <v>4274</v>
      </c>
      <c r="E171" s="75"/>
      <c r="F171" s="12"/>
      <c r="G171" s="12"/>
      <c r="H171" s="12"/>
      <c r="I171" s="13"/>
      <c r="J171" s="13"/>
      <c r="K171" s="13"/>
      <c r="L171" s="13"/>
      <c r="M171" s="13">
        <v>4</v>
      </c>
      <c r="N171" s="13">
        <v>4</v>
      </c>
      <c r="O171" s="372">
        <v>4</v>
      </c>
      <c r="P171" s="4">
        <v>4</v>
      </c>
      <c r="Q171" s="338">
        <v>4</v>
      </c>
      <c r="R171" s="15" t="str">
        <f t="shared" si="28"/>
        <v>Yes</v>
      </c>
      <c r="S171" s="15" t="str">
        <f t="shared" si="29"/>
        <v>No</v>
      </c>
      <c r="T171" s="221" t="str">
        <f t="shared" si="30"/>
        <v>Yes</v>
      </c>
      <c r="U171" s="223">
        <f t="shared" si="31"/>
        <v>0</v>
      </c>
      <c r="V171" s="221" t="str">
        <f t="shared" si="32"/>
        <v>Yes</v>
      </c>
      <c r="W171" s="223">
        <f t="shared" si="33"/>
        <v>0</v>
      </c>
      <c r="X171" s="221" t="str">
        <f t="shared" si="34"/>
        <v>Yes</v>
      </c>
      <c r="Y171" s="223">
        <f t="shared" si="35"/>
        <v>0</v>
      </c>
      <c r="Z171" s="222" t="str">
        <f t="shared" si="36"/>
        <v>Yes</v>
      </c>
      <c r="AA171" s="68">
        <f t="shared" si="37"/>
        <v>0</v>
      </c>
      <c r="AB171" s="65" t="str">
        <f t="shared" si="38"/>
        <v>No</v>
      </c>
      <c r="AC171" s="68" t="str">
        <f t="shared" si="39"/>
        <v>N/A</v>
      </c>
      <c r="AD171" s="65" t="str">
        <f t="shared" si="40"/>
        <v>No</v>
      </c>
      <c r="AE171" s="68" t="str">
        <f t="shared" si="41"/>
        <v>N/A</v>
      </c>
      <c r="AF171" s="66"/>
    </row>
    <row r="172" spans="1:32" hidden="1">
      <c r="A172" s="66" t="s">
        <v>21</v>
      </c>
      <c r="B172" s="66" t="s">
        <v>28</v>
      </c>
      <c r="C172" s="66" t="str" cm="1">
        <f t="array" ref="C172">_xlfn.IFNA(_xlfn.IFS(B172="Starter","Starters &amp; Sides",B172="Sides","Starters &amp; Sides"),B172)</f>
        <v>Drinks</v>
      </c>
      <c r="D172" s="71" t="s">
        <v>4275</v>
      </c>
      <c r="E172" s="75"/>
      <c r="F172" s="12"/>
      <c r="G172" s="12"/>
      <c r="H172" s="12"/>
      <c r="I172" s="13"/>
      <c r="J172" s="13"/>
      <c r="K172" s="13"/>
      <c r="L172" s="13"/>
      <c r="M172" s="13">
        <v>10.199999999999999</v>
      </c>
      <c r="N172" s="13">
        <v>10.199999999999999</v>
      </c>
      <c r="O172" s="372">
        <v>10.199999999999999</v>
      </c>
      <c r="P172" s="4">
        <v>10.199999999999999</v>
      </c>
      <c r="Q172" s="338"/>
      <c r="R172" s="15" t="str">
        <f t="shared" ref="R172:R235" si="42">IF(COUNTA(Q172)=1,"Yes","No")</f>
        <v>No</v>
      </c>
      <c r="S172" s="15" t="str">
        <f t="shared" ref="S172:S235" si="43">IF(AND(T172="No",R172="Yes"),"Yes","No")</f>
        <v>No</v>
      </c>
      <c r="T172" s="221" t="str">
        <f t="shared" ref="T172:T235" si="44">IF(COUNTA(P172:Q172)=2,"Yes","No")</f>
        <v>No</v>
      </c>
      <c r="U172" s="223" t="str">
        <f t="shared" ref="U172:U235" si="45">IF(T172="Yes",Q172/P172-1,"N/A")</f>
        <v>N/A</v>
      </c>
      <c r="V172" s="221" t="str">
        <f t="shared" ref="V172:V235" si="46">IF(COUNTA(O172:Q172)=3,"Yes","No")</f>
        <v>No</v>
      </c>
      <c r="W172" s="223" t="str">
        <f t="shared" ref="W172:W235" si="47">IF(V172="Yes",Q172/O172-1,"N/A")</f>
        <v>N/A</v>
      </c>
      <c r="X172" s="221" t="str">
        <f t="shared" ref="X172:X235" si="48">IF(COUNTA(N172:Q172)=4,"Yes","No")</f>
        <v>No</v>
      </c>
      <c r="Y172" s="223" t="str">
        <f t="shared" ref="Y172:Y235" si="49">IF(X172="Yes",Q172/N172-1,"N/A")</f>
        <v>N/A</v>
      </c>
      <c r="Z172" s="222" t="str">
        <f t="shared" ref="Z172:Z235" si="50">IF(COUNTA(M172:Q172)=5,"Yes","No")</f>
        <v>No</v>
      </c>
      <c r="AA172" s="68" t="str">
        <f t="shared" ref="AA172:AA235" si="51">IF(Z172="Yes",Q172/M172-1,"N/A")</f>
        <v>N/A</v>
      </c>
      <c r="AB172" s="65" t="str">
        <f t="shared" ref="AB172:AB235" si="52">IF(COUNTA(L172:Q172)=6,"Yes","No")</f>
        <v>No</v>
      </c>
      <c r="AC172" s="68" t="str">
        <f t="shared" ref="AC172:AC235" si="53">IF(AB172="Yes",Q172/L172-1,"N/A")</f>
        <v>N/A</v>
      </c>
      <c r="AD172" s="65" t="str">
        <f t="shared" ref="AD172:AD235" si="54">IF(COUNTA(E172:Q172)=13,"Yes","No")</f>
        <v>No</v>
      </c>
      <c r="AE172" s="68" t="str">
        <f t="shared" ref="AE172:AE235" si="55">IF(AD172="Yes",Q172/E172-1,"N/A")</f>
        <v>N/A</v>
      </c>
      <c r="AF172" s="66"/>
    </row>
    <row r="173" spans="1:32" hidden="1">
      <c r="A173" s="66" t="s">
        <v>21</v>
      </c>
      <c r="B173" s="66" t="s">
        <v>28</v>
      </c>
      <c r="C173" s="66" t="str" cm="1">
        <f t="array" ref="C173">_xlfn.IFNA(_xlfn.IFS(B173="Starter","Starters &amp; Sides",B173="Sides","Starters &amp; Sides"),B173)</f>
        <v>Drinks</v>
      </c>
      <c r="D173" s="71" t="s">
        <v>4276</v>
      </c>
      <c r="E173" s="75"/>
      <c r="F173" s="12"/>
      <c r="G173" s="12"/>
      <c r="H173" s="12"/>
      <c r="I173" s="13"/>
      <c r="J173" s="13"/>
      <c r="K173" s="13"/>
      <c r="L173" s="13"/>
      <c r="M173" s="13">
        <v>10.7</v>
      </c>
      <c r="N173" s="13">
        <v>10.75</v>
      </c>
      <c r="O173" s="372">
        <v>10.75</v>
      </c>
      <c r="P173" s="4">
        <v>10.75</v>
      </c>
      <c r="Q173" s="338"/>
      <c r="R173" s="15" t="str">
        <f t="shared" si="42"/>
        <v>No</v>
      </c>
      <c r="S173" s="15" t="str">
        <f t="shared" si="43"/>
        <v>No</v>
      </c>
      <c r="T173" s="221" t="str">
        <f t="shared" si="44"/>
        <v>No</v>
      </c>
      <c r="U173" s="223" t="str">
        <f t="shared" si="45"/>
        <v>N/A</v>
      </c>
      <c r="V173" s="221" t="str">
        <f t="shared" si="46"/>
        <v>No</v>
      </c>
      <c r="W173" s="223" t="str">
        <f t="shared" si="47"/>
        <v>N/A</v>
      </c>
      <c r="X173" s="221" t="str">
        <f t="shared" si="48"/>
        <v>No</v>
      </c>
      <c r="Y173" s="223" t="str">
        <f t="shared" si="49"/>
        <v>N/A</v>
      </c>
      <c r="Z173" s="222" t="str">
        <f t="shared" si="50"/>
        <v>No</v>
      </c>
      <c r="AA173" s="68" t="str">
        <f t="shared" si="51"/>
        <v>N/A</v>
      </c>
      <c r="AB173" s="65" t="str">
        <f t="shared" si="52"/>
        <v>No</v>
      </c>
      <c r="AC173" s="68" t="str">
        <f t="shared" si="53"/>
        <v>N/A</v>
      </c>
      <c r="AD173" s="65" t="str">
        <f t="shared" si="54"/>
        <v>No</v>
      </c>
      <c r="AE173" s="68" t="str">
        <f t="shared" si="55"/>
        <v>N/A</v>
      </c>
      <c r="AF173" s="66"/>
    </row>
    <row r="174" spans="1:32" hidden="1">
      <c r="A174" s="66" t="s">
        <v>21</v>
      </c>
      <c r="B174" s="66" t="s">
        <v>28</v>
      </c>
      <c r="C174" s="66" t="str" cm="1">
        <f t="array" ref="C174">_xlfn.IFNA(_xlfn.IFS(B174="Starter","Starters &amp; Sides",B174="Sides","Starters &amp; Sides"),B174)</f>
        <v>Drinks</v>
      </c>
      <c r="D174" s="71" t="s">
        <v>4277</v>
      </c>
      <c r="E174" s="75"/>
      <c r="F174" s="12"/>
      <c r="G174" s="12"/>
      <c r="H174" s="12"/>
      <c r="I174" s="13"/>
      <c r="J174" s="13"/>
      <c r="K174" s="13"/>
      <c r="L174" s="13"/>
      <c r="M174" s="13">
        <v>10.199999999999999</v>
      </c>
      <c r="N174" s="13">
        <v>10.25</v>
      </c>
      <c r="O174" s="372">
        <v>10.25</v>
      </c>
      <c r="P174" s="4">
        <v>10.25</v>
      </c>
      <c r="Q174" s="338"/>
      <c r="R174" s="15" t="str">
        <f t="shared" si="42"/>
        <v>No</v>
      </c>
      <c r="S174" s="15" t="str">
        <f t="shared" si="43"/>
        <v>No</v>
      </c>
      <c r="T174" s="221" t="str">
        <f t="shared" si="44"/>
        <v>No</v>
      </c>
      <c r="U174" s="223" t="str">
        <f t="shared" si="45"/>
        <v>N/A</v>
      </c>
      <c r="V174" s="221" t="str">
        <f t="shared" si="46"/>
        <v>No</v>
      </c>
      <c r="W174" s="223" t="str">
        <f t="shared" si="47"/>
        <v>N/A</v>
      </c>
      <c r="X174" s="221" t="str">
        <f t="shared" si="48"/>
        <v>No</v>
      </c>
      <c r="Y174" s="223" t="str">
        <f t="shared" si="49"/>
        <v>N/A</v>
      </c>
      <c r="Z174" s="222" t="str">
        <f t="shared" si="50"/>
        <v>No</v>
      </c>
      <c r="AA174" s="68" t="str">
        <f t="shared" si="51"/>
        <v>N/A</v>
      </c>
      <c r="AB174" s="65" t="str">
        <f t="shared" si="52"/>
        <v>No</v>
      </c>
      <c r="AC174" s="68" t="str">
        <f t="shared" si="53"/>
        <v>N/A</v>
      </c>
      <c r="AD174" s="65" t="str">
        <f t="shared" si="54"/>
        <v>No</v>
      </c>
      <c r="AE174" s="68" t="str">
        <f t="shared" si="55"/>
        <v>N/A</v>
      </c>
      <c r="AF174" s="66"/>
    </row>
    <row r="175" spans="1:32" hidden="1">
      <c r="A175" s="66" t="s">
        <v>21</v>
      </c>
      <c r="B175" s="66" t="s">
        <v>28</v>
      </c>
      <c r="C175" s="66" t="str" cm="1">
        <f t="array" ref="C175">_xlfn.IFNA(_xlfn.IFS(B175="Starter","Starters &amp; Sides",B175="Sides","Starters &amp; Sides"),B175)</f>
        <v>Drinks</v>
      </c>
      <c r="D175" s="71" t="s">
        <v>4278</v>
      </c>
      <c r="E175" s="75"/>
      <c r="F175" s="12"/>
      <c r="G175" s="12"/>
      <c r="H175" s="12"/>
      <c r="I175" s="13"/>
      <c r="J175" s="13"/>
      <c r="K175" s="13"/>
      <c r="L175" s="13"/>
      <c r="M175" s="13">
        <v>9.9</v>
      </c>
      <c r="N175" s="13">
        <v>9.9</v>
      </c>
      <c r="O175" s="372">
        <v>9.9</v>
      </c>
      <c r="P175" s="4">
        <v>9.9</v>
      </c>
      <c r="Q175" s="338"/>
      <c r="R175" s="15" t="str">
        <f t="shared" si="42"/>
        <v>No</v>
      </c>
      <c r="S175" s="15" t="str">
        <f t="shared" si="43"/>
        <v>No</v>
      </c>
      <c r="T175" s="221" t="str">
        <f t="shared" si="44"/>
        <v>No</v>
      </c>
      <c r="U175" s="223" t="str">
        <f t="shared" si="45"/>
        <v>N/A</v>
      </c>
      <c r="V175" s="221" t="str">
        <f t="shared" si="46"/>
        <v>No</v>
      </c>
      <c r="W175" s="223" t="str">
        <f t="shared" si="47"/>
        <v>N/A</v>
      </c>
      <c r="X175" s="221" t="str">
        <f t="shared" si="48"/>
        <v>No</v>
      </c>
      <c r="Y175" s="223" t="str">
        <f t="shared" si="49"/>
        <v>N/A</v>
      </c>
      <c r="Z175" s="222" t="str">
        <f t="shared" si="50"/>
        <v>No</v>
      </c>
      <c r="AA175" s="68" t="str">
        <f t="shared" si="51"/>
        <v>N/A</v>
      </c>
      <c r="AB175" s="65" t="str">
        <f t="shared" si="52"/>
        <v>No</v>
      </c>
      <c r="AC175" s="68" t="str">
        <f t="shared" si="53"/>
        <v>N/A</v>
      </c>
      <c r="AD175" s="65" t="str">
        <f t="shared" si="54"/>
        <v>No</v>
      </c>
      <c r="AE175" s="68" t="str">
        <f t="shared" si="55"/>
        <v>N/A</v>
      </c>
      <c r="AF175" s="66"/>
    </row>
    <row r="176" spans="1:32" hidden="1">
      <c r="A176" s="66" t="s">
        <v>21</v>
      </c>
      <c r="B176" s="66" t="s">
        <v>28</v>
      </c>
      <c r="C176" s="66" t="str" cm="1">
        <f t="array" ref="C176">_xlfn.IFNA(_xlfn.IFS(B176="Starter","Starters &amp; Sides",B176="Sides","Starters &amp; Sides"),B176)</f>
        <v>Drinks</v>
      </c>
      <c r="D176" s="71" t="s">
        <v>4279</v>
      </c>
      <c r="E176" s="75"/>
      <c r="F176" s="12"/>
      <c r="G176" s="12"/>
      <c r="H176" s="12"/>
      <c r="I176" s="13"/>
      <c r="J176" s="13"/>
      <c r="K176" s="13"/>
      <c r="L176" s="13"/>
      <c r="M176" s="12">
        <v>9.25</v>
      </c>
      <c r="N176" s="12">
        <v>9.5</v>
      </c>
      <c r="O176" s="376">
        <v>9.5</v>
      </c>
      <c r="P176" s="4">
        <v>9.5</v>
      </c>
      <c r="Q176" s="338"/>
      <c r="R176" s="15" t="str">
        <f t="shared" si="42"/>
        <v>No</v>
      </c>
      <c r="S176" s="15" t="str">
        <f t="shared" si="43"/>
        <v>No</v>
      </c>
      <c r="T176" s="221" t="str">
        <f t="shared" si="44"/>
        <v>No</v>
      </c>
      <c r="U176" s="223" t="str">
        <f t="shared" si="45"/>
        <v>N/A</v>
      </c>
      <c r="V176" s="221" t="str">
        <f t="shared" si="46"/>
        <v>No</v>
      </c>
      <c r="W176" s="223" t="str">
        <f t="shared" si="47"/>
        <v>N/A</v>
      </c>
      <c r="X176" s="221" t="str">
        <f t="shared" si="48"/>
        <v>No</v>
      </c>
      <c r="Y176" s="223" t="str">
        <f t="shared" si="49"/>
        <v>N/A</v>
      </c>
      <c r="Z176" s="222" t="str">
        <f t="shared" si="50"/>
        <v>No</v>
      </c>
      <c r="AA176" s="68" t="str">
        <f t="shared" si="51"/>
        <v>N/A</v>
      </c>
      <c r="AB176" s="65" t="str">
        <f t="shared" si="52"/>
        <v>No</v>
      </c>
      <c r="AC176" s="68" t="str">
        <f t="shared" si="53"/>
        <v>N/A</v>
      </c>
      <c r="AD176" s="65" t="str">
        <f t="shared" si="54"/>
        <v>No</v>
      </c>
      <c r="AE176" s="68" t="str">
        <f t="shared" si="55"/>
        <v>N/A</v>
      </c>
      <c r="AF176" s="66"/>
    </row>
    <row r="177" spans="1:32" hidden="1">
      <c r="A177" s="66" t="s">
        <v>21</v>
      </c>
      <c r="B177" s="66" t="s">
        <v>28</v>
      </c>
      <c r="C177" s="66" t="str" cm="1">
        <f t="array" ref="C177">_xlfn.IFNA(_xlfn.IFS(B177="Starter","Starters &amp; Sides",B177="Sides","Starters &amp; Sides"),B177)</f>
        <v>Drinks</v>
      </c>
      <c r="D177" s="71" t="s">
        <v>4280</v>
      </c>
      <c r="E177" s="75"/>
      <c r="F177" s="12"/>
      <c r="G177" s="12"/>
      <c r="H177" s="12"/>
      <c r="I177" s="13"/>
      <c r="J177" s="13"/>
      <c r="K177" s="13"/>
      <c r="L177" s="13"/>
      <c r="M177" s="13">
        <v>9.1999999999999993</v>
      </c>
      <c r="N177" s="13">
        <v>9.25</v>
      </c>
      <c r="O177" s="372">
        <v>9.25</v>
      </c>
      <c r="P177" s="4">
        <v>9.25</v>
      </c>
      <c r="Q177" s="338"/>
      <c r="R177" s="15" t="str">
        <f t="shared" si="42"/>
        <v>No</v>
      </c>
      <c r="S177" s="15" t="str">
        <f t="shared" si="43"/>
        <v>No</v>
      </c>
      <c r="T177" s="221" t="str">
        <f t="shared" si="44"/>
        <v>No</v>
      </c>
      <c r="U177" s="223" t="str">
        <f t="shared" si="45"/>
        <v>N/A</v>
      </c>
      <c r="V177" s="221" t="str">
        <f t="shared" si="46"/>
        <v>No</v>
      </c>
      <c r="W177" s="223" t="str">
        <f t="shared" si="47"/>
        <v>N/A</v>
      </c>
      <c r="X177" s="221" t="str">
        <f t="shared" si="48"/>
        <v>No</v>
      </c>
      <c r="Y177" s="223" t="str">
        <f t="shared" si="49"/>
        <v>N/A</v>
      </c>
      <c r="Z177" s="222" t="str">
        <f t="shared" si="50"/>
        <v>No</v>
      </c>
      <c r="AA177" s="68" t="str">
        <f t="shared" si="51"/>
        <v>N/A</v>
      </c>
      <c r="AB177" s="65" t="str">
        <f t="shared" si="52"/>
        <v>No</v>
      </c>
      <c r="AC177" s="68" t="str">
        <f t="shared" si="53"/>
        <v>N/A</v>
      </c>
      <c r="AD177" s="65" t="str">
        <f t="shared" si="54"/>
        <v>No</v>
      </c>
      <c r="AE177" s="68" t="str">
        <f t="shared" si="55"/>
        <v>N/A</v>
      </c>
      <c r="AF177" s="66"/>
    </row>
    <row r="178" spans="1:32" hidden="1">
      <c r="A178" s="66" t="s">
        <v>21</v>
      </c>
      <c r="B178" s="66" t="s">
        <v>28</v>
      </c>
      <c r="C178" s="66" t="str" cm="1">
        <f t="array" ref="C178">_xlfn.IFNA(_xlfn.IFS(B178="Starter","Starters &amp; Sides",B178="Sides","Starters &amp; Sides"),B178)</f>
        <v>Drinks</v>
      </c>
      <c r="D178" s="71" t="s">
        <v>4281</v>
      </c>
      <c r="E178" s="75"/>
      <c r="F178" s="12"/>
      <c r="G178" s="12"/>
      <c r="H178" s="12"/>
      <c r="I178" s="13"/>
      <c r="J178" s="13"/>
      <c r="K178" s="13"/>
      <c r="L178" s="13"/>
      <c r="M178" s="13">
        <v>10.5</v>
      </c>
      <c r="N178" s="30">
        <v>10.5</v>
      </c>
      <c r="O178" s="30">
        <v>10.5</v>
      </c>
      <c r="P178" s="4">
        <v>10.5</v>
      </c>
      <c r="Q178" s="338"/>
      <c r="R178" s="15" t="str">
        <f t="shared" si="42"/>
        <v>No</v>
      </c>
      <c r="S178" s="15" t="str">
        <f t="shared" si="43"/>
        <v>No</v>
      </c>
      <c r="T178" s="221" t="str">
        <f t="shared" si="44"/>
        <v>No</v>
      </c>
      <c r="U178" s="223" t="str">
        <f t="shared" si="45"/>
        <v>N/A</v>
      </c>
      <c r="V178" s="221" t="str">
        <f t="shared" si="46"/>
        <v>No</v>
      </c>
      <c r="W178" s="223" t="str">
        <f t="shared" si="47"/>
        <v>N/A</v>
      </c>
      <c r="X178" s="221" t="str">
        <f t="shared" si="48"/>
        <v>No</v>
      </c>
      <c r="Y178" s="223" t="str">
        <f t="shared" si="49"/>
        <v>N/A</v>
      </c>
      <c r="Z178" s="222" t="str">
        <f t="shared" si="50"/>
        <v>No</v>
      </c>
      <c r="AA178" s="68" t="str">
        <f t="shared" si="51"/>
        <v>N/A</v>
      </c>
      <c r="AB178" s="65" t="str">
        <f t="shared" si="52"/>
        <v>No</v>
      </c>
      <c r="AC178" s="68" t="str">
        <f t="shared" si="53"/>
        <v>N/A</v>
      </c>
      <c r="AD178" s="65" t="str">
        <f t="shared" si="54"/>
        <v>No</v>
      </c>
      <c r="AE178" s="68" t="str">
        <f t="shared" si="55"/>
        <v>N/A</v>
      </c>
      <c r="AF178" s="66"/>
    </row>
    <row r="179" spans="1:32" hidden="1">
      <c r="A179" s="66" t="s">
        <v>21</v>
      </c>
      <c r="B179" s="66" t="s">
        <v>28</v>
      </c>
      <c r="C179" s="66" t="str" cm="1">
        <f t="array" ref="C179">_xlfn.IFNA(_xlfn.IFS(B179="Starter","Starters &amp; Sides",B179="Sides","Starters &amp; Sides"),B179)</f>
        <v>Drinks</v>
      </c>
      <c r="D179" s="71" t="s">
        <v>4282</v>
      </c>
      <c r="E179" s="75"/>
      <c r="F179" s="12"/>
      <c r="G179" s="12"/>
      <c r="H179" s="12"/>
      <c r="I179" s="12"/>
      <c r="J179" s="13"/>
      <c r="K179" s="13"/>
      <c r="L179" s="13"/>
      <c r="M179" s="13">
        <v>10.199999999999999</v>
      </c>
      <c r="N179" s="30">
        <v>10.199999999999999</v>
      </c>
      <c r="O179" s="30">
        <v>10.199999999999999</v>
      </c>
      <c r="P179" s="4">
        <v>10.199999999999999</v>
      </c>
      <c r="Q179" s="338"/>
      <c r="R179" s="15" t="str">
        <f t="shared" si="42"/>
        <v>No</v>
      </c>
      <c r="S179" s="15" t="str">
        <f t="shared" si="43"/>
        <v>No</v>
      </c>
      <c r="T179" s="221" t="str">
        <f t="shared" si="44"/>
        <v>No</v>
      </c>
      <c r="U179" s="223" t="str">
        <f t="shared" si="45"/>
        <v>N/A</v>
      </c>
      <c r="V179" s="221" t="str">
        <f t="shared" si="46"/>
        <v>No</v>
      </c>
      <c r="W179" s="223" t="str">
        <f t="shared" si="47"/>
        <v>N/A</v>
      </c>
      <c r="X179" s="221" t="str">
        <f t="shared" si="48"/>
        <v>No</v>
      </c>
      <c r="Y179" s="223" t="str">
        <f t="shared" si="49"/>
        <v>N/A</v>
      </c>
      <c r="Z179" s="222" t="str">
        <f t="shared" si="50"/>
        <v>No</v>
      </c>
      <c r="AA179" s="68" t="str">
        <f t="shared" si="51"/>
        <v>N/A</v>
      </c>
      <c r="AB179" s="65" t="str">
        <f t="shared" si="52"/>
        <v>No</v>
      </c>
      <c r="AC179" s="68" t="str">
        <f t="shared" si="53"/>
        <v>N/A</v>
      </c>
      <c r="AD179" s="65" t="str">
        <f t="shared" si="54"/>
        <v>No</v>
      </c>
      <c r="AE179" s="68" t="str">
        <f t="shared" si="55"/>
        <v>N/A</v>
      </c>
      <c r="AF179" s="66"/>
    </row>
    <row r="180" spans="1:32" hidden="1">
      <c r="A180" s="66" t="s">
        <v>21</v>
      </c>
      <c r="B180" s="66" t="s">
        <v>28</v>
      </c>
      <c r="C180" s="66" t="str" cm="1">
        <f t="array" ref="C180">_xlfn.IFNA(_xlfn.IFS(B180="Starter","Starters &amp; Sides",B180="Sides","Starters &amp; Sides"),B180)</f>
        <v>Drinks</v>
      </c>
      <c r="D180" s="71" t="s">
        <v>4283</v>
      </c>
      <c r="E180" s="75"/>
      <c r="F180" s="12"/>
      <c r="G180" s="12"/>
      <c r="H180" s="12"/>
      <c r="I180" s="12"/>
      <c r="J180" s="13"/>
      <c r="K180" s="13"/>
      <c r="L180" s="13"/>
      <c r="M180" s="13">
        <v>9.9</v>
      </c>
      <c r="N180" s="13">
        <v>10</v>
      </c>
      <c r="O180" s="372">
        <v>10</v>
      </c>
      <c r="P180" s="4">
        <v>10</v>
      </c>
      <c r="Q180" s="338"/>
      <c r="R180" s="15" t="str">
        <f t="shared" si="42"/>
        <v>No</v>
      </c>
      <c r="S180" s="15" t="str">
        <f t="shared" si="43"/>
        <v>No</v>
      </c>
      <c r="T180" s="221" t="str">
        <f t="shared" si="44"/>
        <v>No</v>
      </c>
      <c r="U180" s="223" t="str">
        <f t="shared" si="45"/>
        <v>N/A</v>
      </c>
      <c r="V180" s="221" t="str">
        <f t="shared" si="46"/>
        <v>No</v>
      </c>
      <c r="W180" s="223" t="str">
        <f t="shared" si="47"/>
        <v>N/A</v>
      </c>
      <c r="X180" s="221" t="str">
        <f t="shared" si="48"/>
        <v>No</v>
      </c>
      <c r="Y180" s="223" t="str">
        <f t="shared" si="49"/>
        <v>N/A</v>
      </c>
      <c r="Z180" s="222" t="str">
        <f t="shared" si="50"/>
        <v>No</v>
      </c>
      <c r="AA180" s="68" t="str">
        <f t="shared" si="51"/>
        <v>N/A</v>
      </c>
      <c r="AB180" s="65" t="str">
        <f t="shared" si="52"/>
        <v>No</v>
      </c>
      <c r="AC180" s="68" t="str">
        <f t="shared" si="53"/>
        <v>N/A</v>
      </c>
      <c r="AD180" s="65" t="str">
        <f t="shared" si="54"/>
        <v>No</v>
      </c>
      <c r="AE180" s="68" t="str">
        <f t="shared" si="55"/>
        <v>N/A</v>
      </c>
      <c r="AF180" s="66"/>
    </row>
    <row r="181" spans="1:32" hidden="1">
      <c r="A181" s="66" t="s">
        <v>21</v>
      </c>
      <c r="B181" s="66" t="s">
        <v>28</v>
      </c>
      <c r="C181" s="66" t="str" cm="1">
        <f t="array" ref="C181">_xlfn.IFNA(_xlfn.IFS(B181="Starter","Starters &amp; Sides",B181="Sides","Starters &amp; Sides"),B181)</f>
        <v>Drinks</v>
      </c>
      <c r="D181" s="71" t="s">
        <v>4284</v>
      </c>
      <c r="E181" s="75"/>
      <c r="F181" s="12"/>
      <c r="G181" s="12"/>
      <c r="H181" s="12"/>
      <c r="I181" s="12"/>
      <c r="J181" s="13"/>
      <c r="K181" s="13"/>
      <c r="L181" s="13"/>
      <c r="M181" s="13">
        <v>9.9</v>
      </c>
      <c r="N181" s="13">
        <v>9.75</v>
      </c>
      <c r="O181" s="372">
        <v>9.75</v>
      </c>
      <c r="P181" s="4">
        <v>9.75</v>
      </c>
      <c r="Q181" s="338"/>
      <c r="R181" s="15" t="str">
        <f t="shared" si="42"/>
        <v>No</v>
      </c>
      <c r="S181" s="15" t="str">
        <f t="shared" si="43"/>
        <v>No</v>
      </c>
      <c r="T181" s="221" t="str">
        <f t="shared" si="44"/>
        <v>No</v>
      </c>
      <c r="U181" s="223" t="str">
        <f t="shared" si="45"/>
        <v>N/A</v>
      </c>
      <c r="V181" s="221" t="str">
        <f t="shared" si="46"/>
        <v>No</v>
      </c>
      <c r="W181" s="223" t="str">
        <f t="shared" si="47"/>
        <v>N/A</v>
      </c>
      <c r="X181" s="221" t="str">
        <f t="shared" si="48"/>
        <v>No</v>
      </c>
      <c r="Y181" s="223" t="str">
        <f t="shared" si="49"/>
        <v>N/A</v>
      </c>
      <c r="Z181" s="222" t="str">
        <f t="shared" si="50"/>
        <v>No</v>
      </c>
      <c r="AA181" s="68" t="str">
        <f t="shared" si="51"/>
        <v>N/A</v>
      </c>
      <c r="AB181" s="65" t="str">
        <f t="shared" si="52"/>
        <v>No</v>
      </c>
      <c r="AC181" s="68" t="str">
        <f t="shared" si="53"/>
        <v>N/A</v>
      </c>
      <c r="AD181" s="65" t="str">
        <f t="shared" si="54"/>
        <v>No</v>
      </c>
      <c r="AE181" s="68" t="str">
        <f t="shared" si="55"/>
        <v>N/A</v>
      </c>
      <c r="AF181" s="66"/>
    </row>
    <row r="182" spans="1:32" hidden="1">
      <c r="A182" s="66" t="s">
        <v>21</v>
      </c>
      <c r="B182" s="66" t="s">
        <v>28</v>
      </c>
      <c r="C182" s="66" t="str" cm="1">
        <f t="array" ref="C182">_xlfn.IFNA(_xlfn.IFS(B182="Starter","Starters &amp; Sides",B182="Sides","Starters &amp; Sides"),B182)</f>
        <v>Drinks</v>
      </c>
      <c r="D182" s="71" t="s">
        <v>4285</v>
      </c>
      <c r="E182" s="75"/>
      <c r="F182" s="12"/>
      <c r="G182" s="12"/>
      <c r="H182" s="12"/>
      <c r="I182" s="12"/>
      <c r="J182" s="13"/>
      <c r="K182" s="13"/>
      <c r="L182" s="13"/>
      <c r="M182" s="13">
        <v>9.6999999999999993</v>
      </c>
      <c r="N182" s="13">
        <v>9.75</v>
      </c>
      <c r="O182" s="372">
        <v>9.75</v>
      </c>
      <c r="P182" s="4">
        <v>9.75</v>
      </c>
      <c r="Q182" s="338"/>
      <c r="R182" s="15" t="str">
        <f t="shared" si="42"/>
        <v>No</v>
      </c>
      <c r="S182" s="15" t="str">
        <f t="shared" si="43"/>
        <v>No</v>
      </c>
      <c r="T182" s="221" t="str">
        <f t="shared" si="44"/>
        <v>No</v>
      </c>
      <c r="U182" s="223" t="str">
        <f t="shared" si="45"/>
        <v>N/A</v>
      </c>
      <c r="V182" s="221" t="str">
        <f t="shared" si="46"/>
        <v>No</v>
      </c>
      <c r="W182" s="223" t="str">
        <f t="shared" si="47"/>
        <v>N/A</v>
      </c>
      <c r="X182" s="221" t="str">
        <f t="shared" si="48"/>
        <v>No</v>
      </c>
      <c r="Y182" s="223" t="str">
        <f t="shared" si="49"/>
        <v>N/A</v>
      </c>
      <c r="Z182" s="222" t="str">
        <f t="shared" si="50"/>
        <v>No</v>
      </c>
      <c r="AA182" s="68" t="str">
        <f t="shared" si="51"/>
        <v>N/A</v>
      </c>
      <c r="AB182" s="65" t="str">
        <f t="shared" si="52"/>
        <v>No</v>
      </c>
      <c r="AC182" s="68" t="str">
        <f t="shared" si="53"/>
        <v>N/A</v>
      </c>
      <c r="AD182" s="65" t="str">
        <f t="shared" si="54"/>
        <v>No</v>
      </c>
      <c r="AE182" s="68" t="str">
        <f t="shared" si="55"/>
        <v>N/A</v>
      </c>
      <c r="AF182" s="66"/>
    </row>
    <row r="183" spans="1:32" hidden="1">
      <c r="A183" s="66" t="s">
        <v>21</v>
      </c>
      <c r="B183" s="66" t="s">
        <v>28</v>
      </c>
      <c r="C183" s="66" t="str" cm="1">
        <f t="array" ref="C183">_xlfn.IFNA(_xlfn.IFS(B183="Starter","Starters &amp; Sides",B183="Sides","Starters &amp; Sides"),B183)</f>
        <v>Drinks</v>
      </c>
      <c r="D183" s="71" t="s">
        <v>4286</v>
      </c>
      <c r="E183" s="75"/>
      <c r="F183" s="12"/>
      <c r="G183" s="12"/>
      <c r="H183" s="12"/>
      <c r="I183" s="12"/>
      <c r="J183" s="13"/>
      <c r="K183" s="13"/>
      <c r="L183" s="13"/>
      <c r="M183" s="13">
        <v>9</v>
      </c>
      <c r="N183" s="13">
        <v>9</v>
      </c>
      <c r="O183" s="372">
        <v>9</v>
      </c>
      <c r="P183" s="4">
        <v>9</v>
      </c>
      <c r="Q183" s="338"/>
      <c r="R183" s="15" t="str">
        <f t="shared" si="42"/>
        <v>No</v>
      </c>
      <c r="S183" s="15" t="str">
        <f t="shared" si="43"/>
        <v>No</v>
      </c>
      <c r="T183" s="221" t="str">
        <f t="shared" si="44"/>
        <v>No</v>
      </c>
      <c r="U183" s="223" t="str">
        <f t="shared" si="45"/>
        <v>N/A</v>
      </c>
      <c r="V183" s="221" t="str">
        <f t="shared" si="46"/>
        <v>No</v>
      </c>
      <c r="W183" s="223" t="str">
        <f t="shared" si="47"/>
        <v>N/A</v>
      </c>
      <c r="X183" s="221" t="str">
        <f t="shared" si="48"/>
        <v>No</v>
      </c>
      <c r="Y183" s="223" t="str">
        <f t="shared" si="49"/>
        <v>N/A</v>
      </c>
      <c r="Z183" s="222" t="str">
        <f t="shared" si="50"/>
        <v>No</v>
      </c>
      <c r="AA183" s="68" t="str">
        <f t="shared" si="51"/>
        <v>N/A</v>
      </c>
      <c r="AB183" s="65" t="str">
        <f t="shared" si="52"/>
        <v>No</v>
      </c>
      <c r="AC183" s="68" t="str">
        <f t="shared" si="53"/>
        <v>N/A</v>
      </c>
      <c r="AD183" s="65" t="str">
        <f t="shared" si="54"/>
        <v>No</v>
      </c>
      <c r="AE183" s="68" t="str">
        <f t="shared" si="55"/>
        <v>N/A</v>
      </c>
      <c r="AF183" s="66"/>
    </row>
    <row r="184" spans="1:32" hidden="1">
      <c r="A184" s="66" t="s">
        <v>21</v>
      </c>
      <c r="B184" s="66" t="s">
        <v>28</v>
      </c>
      <c r="C184" s="66" t="str" cm="1">
        <f t="array" ref="C184">_xlfn.IFNA(_xlfn.IFS(B184="Starter","Starters &amp; Sides",B184="Sides","Starters &amp; Sides"),B184)</f>
        <v>Drinks</v>
      </c>
      <c r="D184" s="71" t="s">
        <v>4287</v>
      </c>
      <c r="E184" s="75"/>
      <c r="F184" s="12"/>
      <c r="G184" s="12"/>
      <c r="H184" s="12"/>
      <c r="I184" s="12"/>
      <c r="J184" s="13"/>
      <c r="K184" s="13"/>
      <c r="L184" s="13"/>
      <c r="M184" s="13">
        <v>24</v>
      </c>
      <c r="N184" s="13">
        <v>24</v>
      </c>
      <c r="O184" s="372">
        <v>24</v>
      </c>
      <c r="P184" s="4">
        <v>24</v>
      </c>
      <c r="Q184" s="338"/>
      <c r="R184" s="15" t="str">
        <f t="shared" si="42"/>
        <v>No</v>
      </c>
      <c r="S184" s="15" t="str">
        <f t="shared" si="43"/>
        <v>No</v>
      </c>
      <c r="T184" s="221" t="str">
        <f t="shared" si="44"/>
        <v>No</v>
      </c>
      <c r="U184" s="223" t="str">
        <f t="shared" si="45"/>
        <v>N/A</v>
      </c>
      <c r="V184" s="221" t="str">
        <f t="shared" si="46"/>
        <v>No</v>
      </c>
      <c r="W184" s="223" t="str">
        <f t="shared" si="47"/>
        <v>N/A</v>
      </c>
      <c r="X184" s="221" t="str">
        <f t="shared" si="48"/>
        <v>No</v>
      </c>
      <c r="Y184" s="223" t="str">
        <f t="shared" si="49"/>
        <v>N/A</v>
      </c>
      <c r="Z184" s="222" t="str">
        <f t="shared" si="50"/>
        <v>No</v>
      </c>
      <c r="AA184" s="68" t="str">
        <f t="shared" si="51"/>
        <v>N/A</v>
      </c>
      <c r="AB184" s="65" t="str">
        <f t="shared" si="52"/>
        <v>No</v>
      </c>
      <c r="AC184" s="68" t="str">
        <f t="shared" si="53"/>
        <v>N/A</v>
      </c>
      <c r="AD184" s="65" t="str">
        <f t="shared" si="54"/>
        <v>No</v>
      </c>
      <c r="AE184" s="68" t="str">
        <f t="shared" si="55"/>
        <v>N/A</v>
      </c>
      <c r="AF184" s="66"/>
    </row>
    <row r="185" spans="1:32" hidden="1">
      <c r="A185" s="66" t="s">
        <v>21</v>
      </c>
      <c r="B185" s="66" t="s">
        <v>28</v>
      </c>
      <c r="C185" s="66" t="str" cm="1">
        <f t="array" ref="C185">_xlfn.IFNA(_xlfn.IFS(B185="Starter","Starters &amp; Sides",B185="Sides","Starters &amp; Sides"),B185)</f>
        <v>Drinks</v>
      </c>
      <c r="D185" s="71" t="s">
        <v>4288</v>
      </c>
      <c r="E185" s="75"/>
      <c r="F185" s="12"/>
      <c r="G185" s="12"/>
      <c r="H185" s="12"/>
      <c r="I185" s="12"/>
      <c r="J185" s="13"/>
      <c r="K185" s="13"/>
      <c r="L185" s="13"/>
      <c r="M185" s="13">
        <v>34</v>
      </c>
      <c r="N185" s="13">
        <v>34</v>
      </c>
      <c r="O185" s="372">
        <v>34</v>
      </c>
      <c r="P185" s="4">
        <v>34</v>
      </c>
      <c r="Q185" s="338"/>
      <c r="R185" s="15" t="str">
        <f t="shared" si="42"/>
        <v>No</v>
      </c>
      <c r="S185" s="15" t="str">
        <f t="shared" si="43"/>
        <v>No</v>
      </c>
      <c r="T185" s="221" t="str">
        <f t="shared" si="44"/>
        <v>No</v>
      </c>
      <c r="U185" s="223" t="str">
        <f t="shared" si="45"/>
        <v>N/A</v>
      </c>
      <c r="V185" s="221" t="str">
        <f t="shared" si="46"/>
        <v>No</v>
      </c>
      <c r="W185" s="223" t="str">
        <f t="shared" si="47"/>
        <v>N/A</v>
      </c>
      <c r="X185" s="221" t="str">
        <f t="shared" si="48"/>
        <v>No</v>
      </c>
      <c r="Y185" s="223" t="str">
        <f t="shared" si="49"/>
        <v>N/A</v>
      </c>
      <c r="Z185" s="222" t="str">
        <f t="shared" si="50"/>
        <v>No</v>
      </c>
      <c r="AA185" s="68" t="str">
        <f t="shared" si="51"/>
        <v>N/A</v>
      </c>
      <c r="AB185" s="65" t="str">
        <f t="shared" si="52"/>
        <v>No</v>
      </c>
      <c r="AC185" s="68" t="str">
        <f t="shared" si="53"/>
        <v>N/A</v>
      </c>
      <c r="AD185" s="65" t="str">
        <f t="shared" si="54"/>
        <v>No</v>
      </c>
      <c r="AE185" s="68" t="str">
        <f t="shared" si="55"/>
        <v>N/A</v>
      </c>
      <c r="AF185" s="66"/>
    </row>
    <row r="186" spans="1:32" hidden="1">
      <c r="A186" s="66" t="s">
        <v>21</v>
      </c>
      <c r="B186" s="66" t="s">
        <v>28</v>
      </c>
      <c r="C186" s="66" t="str" cm="1">
        <f t="array" ref="C186">_xlfn.IFNA(_xlfn.IFS(B186="Starter","Starters &amp; Sides",B186="Sides","Starters &amp; Sides"),B186)</f>
        <v>Drinks</v>
      </c>
      <c r="D186" s="71" t="s">
        <v>4289</v>
      </c>
      <c r="E186" s="75"/>
      <c r="F186" s="12"/>
      <c r="G186" s="12"/>
      <c r="H186" s="12"/>
      <c r="I186" s="12"/>
      <c r="J186" s="13"/>
      <c r="K186" s="13"/>
      <c r="L186" s="13"/>
      <c r="M186" s="13">
        <v>7.2</v>
      </c>
      <c r="N186" s="13">
        <v>7.25</v>
      </c>
      <c r="O186" s="372">
        <v>7.25</v>
      </c>
      <c r="P186" s="4">
        <v>7.25</v>
      </c>
      <c r="Q186" s="338"/>
      <c r="R186" s="15" t="str">
        <f t="shared" si="42"/>
        <v>No</v>
      </c>
      <c r="S186" s="15" t="str">
        <f t="shared" si="43"/>
        <v>No</v>
      </c>
      <c r="T186" s="221" t="str">
        <f t="shared" si="44"/>
        <v>No</v>
      </c>
      <c r="U186" s="223" t="str">
        <f t="shared" si="45"/>
        <v>N/A</v>
      </c>
      <c r="V186" s="221" t="str">
        <f t="shared" si="46"/>
        <v>No</v>
      </c>
      <c r="W186" s="223" t="str">
        <f t="shared" si="47"/>
        <v>N/A</v>
      </c>
      <c r="X186" s="221" t="str">
        <f t="shared" si="48"/>
        <v>No</v>
      </c>
      <c r="Y186" s="223" t="str">
        <f t="shared" si="49"/>
        <v>N/A</v>
      </c>
      <c r="Z186" s="222" t="str">
        <f t="shared" si="50"/>
        <v>No</v>
      </c>
      <c r="AA186" s="68" t="str">
        <f t="shared" si="51"/>
        <v>N/A</v>
      </c>
      <c r="AB186" s="65" t="str">
        <f t="shared" si="52"/>
        <v>No</v>
      </c>
      <c r="AC186" s="68" t="str">
        <f t="shared" si="53"/>
        <v>N/A</v>
      </c>
      <c r="AD186" s="65" t="str">
        <f t="shared" si="54"/>
        <v>No</v>
      </c>
      <c r="AE186" s="68" t="str">
        <f t="shared" si="55"/>
        <v>N/A</v>
      </c>
      <c r="AF186" s="66"/>
    </row>
    <row r="187" spans="1:32" hidden="1">
      <c r="A187" s="66" t="s">
        <v>21</v>
      </c>
      <c r="B187" s="66" t="s">
        <v>28</v>
      </c>
      <c r="C187" s="66" t="str" cm="1">
        <f t="array" ref="C187">_xlfn.IFNA(_xlfn.IFS(B187="Starter","Starters &amp; Sides",B187="Sides","Starters &amp; Sides"),B187)</f>
        <v>Drinks</v>
      </c>
      <c r="D187" s="71" t="s">
        <v>4290</v>
      </c>
      <c r="E187" s="75"/>
      <c r="F187" s="12"/>
      <c r="G187" s="12"/>
      <c r="H187" s="12"/>
      <c r="I187" s="12"/>
      <c r="J187" s="13"/>
      <c r="K187" s="13"/>
      <c r="L187" s="13"/>
      <c r="M187" s="13">
        <v>20</v>
      </c>
      <c r="N187" s="13">
        <v>30</v>
      </c>
      <c r="O187" s="372">
        <v>30</v>
      </c>
      <c r="P187" s="4">
        <v>30</v>
      </c>
      <c r="Q187" s="338"/>
      <c r="R187" s="15" t="str">
        <f t="shared" si="42"/>
        <v>No</v>
      </c>
      <c r="S187" s="15" t="str">
        <f t="shared" si="43"/>
        <v>No</v>
      </c>
      <c r="T187" s="221" t="str">
        <f t="shared" si="44"/>
        <v>No</v>
      </c>
      <c r="U187" s="223" t="str">
        <f t="shared" si="45"/>
        <v>N/A</v>
      </c>
      <c r="V187" s="221" t="str">
        <f t="shared" si="46"/>
        <v>No</v>
      </c>
      <c r="W187" s="223" t="str">
        <f t="shared" si="47"/>
        <v>N/A</v>
      </c>
      <c r="X187" s="221" t="str">
        <f t="shared" si="48"/>
        <v>No</v>
      </c>
      <c r="Y187" s="223" t="str">
        <f t="shared" si="49"/>
        <v>N/A</v>
      </c>
      <c r="Z187" s="222" t="str">
        <f t="shared" si="50"/>
        <v>No</v>
      </c>
      <c r="AA187" s="68" t="str">
        <f t="shared" si="51"/>
        <v>N/A</v>
      </c>
      <c r="AB187" s="65" t="str">
        <f t="shared" si="52"/>
        <v>No</v>
      </c>
      <c r="AC187" s="68" t="str">
        <f t="shared" si="53"/>
        <v>N/A</v>
      </c>
      <c r="AD187" s="65" t="str">
        <f t="shared" si="54"/>
        <v>No</v>
      </c>
      <c r="AE187" s="68" t="str">
        <f t="shared" si="55"/>
        <v>N/A</v>
      </c>
      <c r="AF187" s="66"/>
    </row>
    <row r="188" spans="1:32" hidden="1">
      <c r="A188" s="66" t="s">
        <v>21</v>
      </c>
      <c r="B188" s="66" t="s">
        <v>28</v>
      </c>
      <c r="C188" s="66" t="str" cm="1">
        <f t="array" ref="C188">_xlfn.IFNA(_xlfn.IFS(B188="Starter","Starters &amp; Sides",B188="Sides","Starters &amp; Sides"),B188)</f>
        <v>Drinks</v>
      </c>
      <c r="D188" s="71" t="s">
        <v>4291</v>
      </c>
      <c r="E188" s="75"/>
      <c r="F188" s="12"/>
      <c r="G188" s="12"/>
      <c r="H188" s="12"/>
      <c r="I188" s="12"/>
      <c r="J188" s="13"/>
      <c r="K188" s="13"/>
      <c r="L188" s="13"/>
      <c r="M188" s="13">
        <v>27</v>
      </c>
      <c r="N188" s="13">
        <v>27.5</v>
      </c>
      <c r="O188" s="372">
        <v>27.5</v>
      </c>
      <c r="P188" s="4">
        <v>27.5</v>
      </c>
      <c r="Q188" s="338"/>
      <c r="R188" s="15" t="str">
        <f t="shared" si="42"/>
        <v>No</v>
      </c>
      <c r="S188" s="15" t="str">
        <f t="shared" si="43"/>
        <v>No</v>
      </c>
      <c r="T188" s="221" t="str">
        <f t="shared" si="44"/>
        <v>No</v>
      </c>
      <c r="U188" s="223" t="str">
        <f t="shared" si="45"/>
        <v>N/A</v>
      </c>
      <c r="V188" s="221" t="str">
        <f t="shared" si="46"/>
        <v>No</v>
      </c>
      <c r="W188" s="223" t="str">
        <f t="shared" si="47"/>
        <v>N/A</v>
      </c>
      <c r="X188" s="221" t="str">
        <f t="shared" si="48"/>
        <v>No</v>
      </c>
      <c r="Y188" s="223" t="str">
        <f t="shared" si="49"/>
        <v>N/A</v>
      </c>
      <c r="Z188" s="222" t="str">
        <f t="shared" si="50"/>
        <v>No</v>
      </c>
      <c r="AA188" s="68" t="str">
        <f t="shared" si="51"/>
        <v>N/A</v>
      </c>
      <c r="AB188" s="65" t="str">
        <f t="shared" si="52"/>
        <v>No</v>
      </c>
      <c r="AC188" s="68" t="str">
        <f t="shared" si="53"/>
        <v>N/A</v>
      </c>
      <c r="AD188" s="65" t="str">
        <f t="shared" si="54"/>
        <v>No</v>
      </c>
      <c r="AE188" s="68" t="str">
        <f t="shared" si="55"/>
        <v>N/A</v>
      </c>
      <c r="AF188" s="291"/>
    </row>
    <row r="189" spans="1:32">
      <c r="A189" s="66" t="s">
        <v>21</v>
      </c>
      <c r="B189" s="66" t="s">
        <v>28</v>
      </c>
      <c r="C189" s="66" t="str" cm="1">
        <f t="array" ref="C189">_xlfn.IFNA(_xlfn.IFS(B189="Starter","Starters &amp; Sides",B189="Sides","Starters &amp; Sides"),B189)</f>
        <v>Drinks</v>
      </c>
      <c r="D189" s="71" t="s">
        <v>4292</v>
      </c>
      <c r="E189" s="75"/>
      <c r="F189" s="12"/>
      <c r="G189" s="12"/>
      <c r="H189" s="12"/>
      <c r="I189" s="12"/>
      <c r="J189" s="13"/>
      <c r="K189" s="13"/>
      <c r="L189" s="13"/>
      <c r="M189" s="13">
        <v>8.6999999999999993</v>
      </c>
      <c r="N189" s="13">
        <v>8.75</v>
      </c>
      <c r="O189" s="372">
        <v>8.75</v>
      </c>
      <c r="P189" s="4">
        <v>8.75</v>
      </c>
      <c r="Q189" s="338">
        <v>9</v>
      </c>
      <c r="R189" s="15" t="str">
        <f t="shared" si="42"/>
        <v>Yes</v>
      </c>
      <c r="S189" s="15" t="str">
        <f t="shared" si="43"/>
        <v>No</v>
      </c>
      <c r="T189" s="221" t="str">
        <f t="shared" si="44"/>
        <v>Yes</v>
      </c>
      <c r="U189" s="223">
        <f t="shared" si="45"/>
        <v>2.857142857142847E-2</v>
      </c>
      <c r="V189" s="221" t="str">
        <f t="shared" si="46"/>
        <v>Yes</v>
      </c>
      <c r="W189" s="223">
        <f t="shared" si="47"/>
        <v>2.857142857142847E-2</v>
      </c>
      <c r="X189" s="221" t="str">
        <f t="shared" si="48"/>
        <v>Yes</v>
      </c>
      <c r="Y189" s="223">
        <f t="shared" si="49"/>
        <v>2.857142857142847E-2</v>
      </c>
      <c r="Z189" s="222" t="str">
        <f t="shared" si="50"/>
        <v>Yes</v>
      </c>
      <c r="AA189" s="68">
        <f t="shared" si="51"/>
        <v>3.4482758620689724E-2</v>
      </c>
      <c r="AB189" s="65" t="str">
        <f t="shared" si="52"/>
        <v>No</v>
      </c>
      <c r="AC189" s="68" t="str">
        <f t="shared" si="53"/>
        <v>N/A</v>
      </c>
      <c r="AD189" s="65" t="str">
        <f t="shared" si="54"/>
        <v>No</v>
      </c>
      <c r="AE189" s="68" t="str">
        <f t="shared" si="55"/>
        <v>N/A</v>
      </c>
      <c r="AF189" s="8"/>
    </row>
    <row r="190" spans="1:32">
      <c r="A190" s="66" t="s">
        <v>21</v>
      </c>
      <c r="B190" s="66" t="s">
        <v>28</v>
      </c>
      <c r="C190" s="66" t="str" cm="1">
        <f t="array" ref="C190">_xlfn.IFNA(_xlfn.IFS(B190="Starter","Starters &amp; Sides",B190="Sides","Starters &amp; Sides"),B190)</f>
        <v>Drinks</v>
      </c>
      <c r="D190" s="71" t="s">
        <v>4293</v>
      </c>
      <c r="E190" s="75"/>
      <c r="F190" s="12"/>
      <c r="G190" s="12"/>
      <c r="H190" s="12"/>
      <c r="I190" s="12"/>
      <c r="J190" s="13"/>
      <c r="K190" s="13"/>
      <c r="L190" s="13"/>
      <c r="M190" s="13">
        <v>24</v>
      </c>
      <c r="N190" s="13">
        <v>24</v>
      </c>
      <c r="O190" s="372">
        <v>24</v>
      </c>
      <c r="P190" s="4">
        <v>24</v>
      </c>
      <c r="Q190" s="338">
        <v>24</v>
      </c>
      <c r="R190" s="15" t="str">
        <f t="shared" si="42"/>
        <v>Yes</v>
      </c>
      <c r="S190" s="15" t="str">
        <f t="shared" si="43"/>
        <v>No</v>
      </c>
      <c r="T190" s="221" t="str">
        <f t="shared" si="44"/>
        <v>Yes</v>
      </c>
      <c r="U190" s="223">
        <f t="shared" si="45"/>
        <v>0</v>
      </c>
      <c r="V190" s="221" t="str">
        <f t="shared" si="46"/>
        <v>Yes</v>
      </c>
      <c r="W190" s="223">
        <f t="shared" si="47"/>
        <v>0</v>
      </c>
      <c r="X190" s="221" t="str">
        <f t="shared" si="48"/>
        <v>Yes</v>
      </c>
      <c r="Y190" s="223">
        <f t="shared" si="49"/>
        <v>0</v>
      </c>
      <c r="Z190" s="222" t="str">
        <f t="shared" si="50"/>
        <v>Yes</v>
      </c>
      <c r="AA190" s="68">
        <f t="shared" si="51"/>
        <v>0</v>
      </c>
      <c r="AB190" s="65" t="str">
        <f t="shared" si="52"/>
        <v>No</v>
      </c>
      <c r="AC190" s="68" t="str">
        <f t="shared" si="53"/>
        <v>N/A</v>
      </c>
      <c r="AD190" s="65" t="str">
        <f t="shared" si="54"/>
        <v>No</v>
      </c>
      <c r="AE190" s="68" t="str">
        <f t="shared" si="55"/>
        <v>N/A</v>
      </c>
      <c r="AF190" s="8"/>
    </row>
    <row r="191" spans="1:32">
      <c r="A191" s="66" t="s">
        <v>21</v>
      </c>
      <c r="B191" s="66" t="s">
        <v>28</v>
      </c>
      <c r="C191" s="66" t="str" cm="1">
        <f t="array" ref="C191">_xlfn.IFNA(_xlfn.IFS(B191="Starter","Starters &amp; Sides",B191="Sides","Starters &amp; Sides"),B191)</f>
        <v>Drinks</v>
      </c>
      <c r="D191" s="71" t="s">
        <v>4294</v>
      </c>
      <c r="E191" s="75"/>
      <c r="F191" s="12"/>
      <c r="G191" s="12"/>
      <c r="H191" s="12"/>
      <c r="I191" s="12"/>
      <c r="J191" s="13"/>
      <c r="K191" s="13"/>
      <c r="L191" s="13"/>
      <c r="M191" s="13">
        <v>33</v>
      </c>
      <c r="N191" s="13">
        <v>33.5</v>
      </c>
      <c r="O191" s="372">
        <v>33.5</v>
      </c>
      <c r="P191" s="4">
        <v>33.5</v>
      </c>
      <c r="Q191" s="338">
        <v>34</v>
      </c>
      <c r="R191" s="15" t="str">
        <f t="shared" si="42"/>
        <v>Yes</v>
      </c>
      <c r="S191" s="15" t="str">
        <f t="shared" si="43"/>
        <v>No</v>
      </c>
      <c r="T191" s="221" t="str">
        <f t="shared" si="44"/>
        <v>Yes</v>
      </c>
      <c r="U191" s="223">
        <f t="shared" si="45"/>
        <v>1.4925373134328401E-2</v>
      </c>
      <c r="V191" s="221" t="str">
        <f t="shared" si="46"/>
        <v>Yes</v>
      </c>
      <c r="W191" s="223">
        <f t="shared" si="47"/>
        <v>1.4925373134328401E-2</v>
      </c>
      <c r="X191" s="221" t="str">
        <f t="shared" si="48"/>
        <v>Yes</v>
      </c>
      <c r="Y191" s="223">
        <f t="shared" si="49"/>
        <v>1.4925373134328401E-2</v>
      </c>
      <c r="Z191" s="222" t="str">
        <f t="shared" si="50"/>
        <v>Yes</v>
      </c>
      <c r="AA191" s="68">
        <f t="shared" si="51"/>
        <v>3.0303030303030276E-2</v>
      </c>
      <c r="AB191" s="65" t="str">
        <f t="shared" si="52"/>
        <v>No</v>
      </c>
      <c r="AC191" s="68" t="str">
        <f t="shared" si="53"/>
        <v>N/A</v>
      </c>
      <c r="AD191" s="65" t="str">
        <f t="shared" si="54"/>
        <v>No</v>
      </c>
      <c r="AE191" s="68" t="str">
        <f t="shared" si="55"/>
        <v>N/A</v>
      </c>
      <c r="AF191" s="8"/>
    </row>
    <row r="192" spans="1:32">
      <c r="A192" s="66" t="s">
        <v>21</v>
      </c>
      <c r="B192" s="66" t="s">
        <v>28</v>
      </c>
      <c r="C192" s="66" t="str" cm="1">
        <f t="array" ref="C192">_xlfn.IFNA(_xlfn.IFS(B192="Starter","Starters &amp; Sides",B192="Sides","Starters &amp; Sides"),B192)</f>
        <v>Drinks</v>
      </c>
      <c r="D192" s="71" t="s">
        <v>4295</v>
      </c>
      <c r="E192" s="75"/>
      <c r="F192" s="12"/>
      <c r="G192" s="12"/>
      <c r="H192" s="12"/>
      <c r="I192" s="12"/>
      <c r="J192" s="13"/>
      <c r="K192" s="13"/>
      <c r="L192" s="13"/>
      <c r="M192" s="13">
        <v>6.7</v>
      </c>
      <c r="N192" s="13">
        <v>6.75</v>
      </c>
      <c r="O192" s="372">
        <v>6.75</v>
      </c>
      <c r="P192" s="4">
        <v>6.75</v>
      </c>
      <c r="Q192" s="338">
        <v>7</v>
      </c>
      <c r="R192" s="15" t="str">
        <f t="shared" si="42"/>
        <v>Yes</v>
      </c>
      <c r="S192" s="15" t="str">
        <f t="shared" si="43"/>
        <v>No</v>
      </c>
      <c r="T192" s="221" t="str">
        <f t="shared" si="44"/>
        <v>Yes</v>
      </c>
      <c r="U192" s="223">
        <f t="shared" si="45"/>
        <v>3.7037037037036979E-2</v>
      </c>
      <c r="V192" s="221" t="str">
        <f t="shared" si="46"/>
        <v>Yes</v>
      </c>
      <c r="W192" s="223">
        <f t="shared" si="47"/>
        <v>3.7037037037036979E-2</v>
      </c>
      <c r="X192" s="221" t="str">
        <f t="shared" si="48"/>
        <v>Yes</v>
      </c>
      <c r="Y192" s="223">
        <f t="shared" si="49"/>
        <v>3.7037037037036979E-2</v>
      </c>
      <c r="Z192" s="222" t="str">
        <f t="shared" si="50"/>
        <v>Yes</v>
      </c>
      <c r="AA192" s="68">
        <f t="shared" si="51"/>
        <v>4.4776119402984982E-2</v>
      </c>
      <c r="AB192" s="65" t="str">
        <f t="shared" si="52"/>
        <v>No</v>
      </c>
      <c r="AC192" s="68" t="str">
        <f t="shared" si="53"/>
        <v>N/A</v>
      </c>
      <c r="AD192" s="65" t="str">
        <f t="shared" si="54"/>
        <v>No</v>
      </c>
      <c r="AE192" s="68" t="str">
        <f t="shared" si="55"/>
        <v>N/A</v>
      </c>
      <c r="AF192" s="8"/>
    </row>
    <row r="193" spans="1:32">
      <c r="A193" s="66" t="s">
        <v>21</v>
      </c>
      <c r="B193" s="66" t="s">
        <v>28</v>
      </c>
      <c r="C193" s="66" t="str" cm="1">
        <f t="array" ref="C193">_xlfn.IFNA(_xlfn.IFS(B193="Starter","Starters &amp; Sides",B193="Sides","Starters &amp; Sides"),B193)</f>
        <v>Drinks</v>
      </c>
      <c r="D193" s="71" t="s">
        <v>4296</v>
      </c>
      <c r="E193" s="75"/>
      <c r="F193" s="12"/>
      <c r="G193" s="12"/>
      <c r="H193" s="12"/>
      <c r="I193" s="12"/>
      <c r="J193" s="13"/>
      <c r="K193" s="13"/>
      <c r="L193" s="13"/>
      <c r="M193" s="13">
        <v>18</v>
      </c>
      <c r="N193" s="13">
        <v>18</v>
      </c>
      <c r="O193" s="372">
        <v>18</v>
      </c>
      <c r="P193" s="4">
        <v>18</v>
      </c>
      <c r="Q193" s="338">
        <v>19</v>
      </c>
      <c r="R193" s="15" t="str">
        <f t="shared" si="42"/>
        <v>Yes</v>
      </c>
      <c r="S193" s="15" t="str">
        <f t="shared" si="43"/>
        <v>No</v>
      </c>
      <c r="T193" s="221" t="str">
        <f t="shared" si="44"/>
        <v>Yes</v>
      </c>
      <c r="U193" s="223">
        <f t="shared" si="45"/>
        <v>5.555555555555558E-2</v>
      </c>
      <c r="V193" s="221" t="str">
        <f t="shared" si="46"/>
        <v>Yes</v>
      </c>
      <c r="W193" s="223">
        <f t="shared" si="47"/>
        <v>5.555555555555558E-2</v>
      </c>
      <c r="X193" s="221" t="str">
        <f t="shared" si="48"/>
        <v>Yes</v>
      </c>
      <c r="Y193" s="223">
        <f t="shared" si="49"/>
        <v>5.555555555555558E-2</v>
      </c>
      <c r="Z193" s="222" t="str">
        <f t="shared" si="50"/>
        <v>Yes</v>
      </c>
      <c r="AA193" s="68">
        <f t="shared" si="51"/>
        <v>5.555555555555558E-2</v>
      </c>
      <c r="AB193" s="65" t="str">
        <f t="shared" si="52"/>
        <v>No</v>
      </c>
      <c r="AC193" s="68" t="str">
        <f t="shared" si="53"/>
        <v>N/A</v>
      </c>
      <c r="AD193" s="65" t="str">
        <f t="shared" si="54"/>
        <v>No</v>
      </c>
      <c r="AE193" s="68" t="str">
        <f t="shared" si="55"/>
        <v>N/A</v>
      </c>
      <c r="AF193" s="8"/>
    </row>
    <row r="194" spans="1:32">
      <c r="A194" s="66" t="s">
        <v>21</v>
      </c>
      <c r="B194" s="66" t="s">
        <v>28</v>
      </c>
      <c r="C194" s="66" t="str" cm="1">
        <f t="array" ref="C194">_xlfn.IFNA(_xlfn.IFS(B194="Starter","Starters &amp; Sides",B194="Sides","Starters &amp; Sides"),B194)</f>
        <v>Drinks</v>
      </c>
      <c r="D194" s="71" t="s">
        <v>4297</v>
      </c>
      <c r="E194" s="75"/>
      <c r="F194" s="12"/>
      <c r="G194" s="12"/>
      <c r="H194" s="12"/>
      <c r="I194" s="12"/>
      <c r="J194" s="13"/>
      <c r="K194" s="13"/>
      <c r="L194" s="13"/>
      <c r="M194" s="13">
        <v>25</v>
      </c>
      <c r="N194" s="13">
        <v>25</v>
      </c>
      <c r="O194" s="372">
        <v>25</v>
      </c>
      <c r="P194" s="4">
        <v>25</v>
      </c>
      <c r="Q194" s="338">
        <v>26</v>
      </c>
      <c r="R194" s="15" t="str">
        <f t="shared" si="42"/>
        <v>Yes</v>
      </c>
      <c r="S194" s="15" t="str">
        <f t="shared" si="43"/>
        <v>No</v>
      </c>
      <c r="T194" s="221" t="str">
        <f t="shared" si="44"/>
        <v>Yes</v>
      </c>
      <c r="U194" s="223">
        <f t="shared" si="45"/>
        <v>4.0000000000000036E-2</v>
      </c>
      <c r="V194" s="221" t="str">
        <f t="shared" si="46"/>
        <v>Yes</v>
      </c>
      <c r="W194" s="223">
        <f t="shared" si="47"/>
        <v>4.0000000000000036E-2</v>
      </c>
      <c r="X194" s="221" t="str">
        <f t="shared" si="48"/>
        <v>Yes</v>
      </c>
      <c r="Y194" s="223">
        <f t="shared" si="49"/>
        <v>4.0000000000000036E-2</v>
      </c>
      <c r="Z194" s="222" t="str">
        <f t="shared" si="50"/>
        <v>Yes</v>
      </c>
      <c r="AA194" s="68">
        <f t="shared" si="51"/>
        <v>4.0000000000000036E-2</v>
      </c>
      <c r="AB194" s="65" t="str">
        <f t="shared" si="52"/>
        <v>No</v>
      </c>
      <c r="AC194" s="68" t="str">
        <f t="shared" si="53"/>
        <v>N/A</v>
      </c>
      <c r="AD194" s="65" t="str">
        <f t="shared" si="54"/>
        <v>No</v>
      </c>
      <c r="AE194" s="68" t="str">
        <f t="shared" si="55"/>
        <v>N/A</v>
      </c>
      <c r="AF194" s="8"/>
    </row>
    <row r="195" spans="1:32">
      <c r="A195" s="66" t="s">
        <v>21</v>
      </c>
      <c r="B195" s="66" t="s">
        <v>28</v>
      </c>
      <c r="C195" s="66" t="str" cm="1">
        <f t="array" ref="C195">_xlfn.IFNA(_xlfn.IFS(B195="Starter","Starters &amp; Sides",B195="Sides","Starters &amp; Sides"),B195)</f>
        <v>Drinks</v>
      </c>
      <c r="D195" s="71" t="s">
        <v>4298</v>
      </c>
      <c r="E195" s="75"/>
      <c r="F195" s="12"/>
      <c r="G195" s="12"/>
      <c r="H195" s="12"/>
      <c r="I195" s="12"/>
      <c r="J195" s="13"/>
      <c r="K195" s="13"/>
      <c r="L195" s="13"/>
      <c r="M195" s="13">
        <v>7.7</v>
      </c>
      <c r="N195" s="13">
        <v>8</v>
      </c>
      <c r="O195" s="372">
        <v>8</v>
      </c>
      <c r="P195" s="4">
        <v>8</v>
      </c>
      <c r="Q195" s="338">
        <v>7.75</v>
      </c>
      <c r="R195" s="15" t="str">
        <f t="shared" si="42"/>
        <v>Yes</v>
      </c>
      <c r="S195" s="15" t="str">
        <f t="shared" si="43"/>
        <v>No</v>
      </c>
      <c r="T195" s="221" t="str">
        <f t="shared" si="44"/>
        <v>Yes</v>
      </c>
      <c r="U195" s="223">
        <f t="shared" si="45"/>
        <v>-3.125E-2</v>
      </c>
      <c r="V195" s="221" t="str">
        <f t="shared" si="46"/>
        <v>Yes</v>
      </c>
      <c r="W195" s="223">
        <f t="shared" si="47"/>
        <v>-3.125E-2</v>
      </c>
      <c r="X195" s="221" t="str">
        <f t="shared" si="48"/>
        <v>Yes</v>
      </c>
      <c r="Y195" s="223">
        <f t="shared" si="49"/>
        <v>-3.125E-2</v>
      </c>
      <c r="Z195" s="222" t="str">
        <f t="shared" si="50"/>
        <v>Yes</v>
      </c>
      <c r="AA195" s="68">
        <f t="shared" si="51"/>
        <v>6.4935064935065512E-3</v>
      </c>
      <c r="AB195" s="65" t="str">
        <f t="shared" si="52"/>
        <v>No</v>
      </c>
      <c r="AC195" s="68" t="str">
        <f t="shared" si="53"/>
        <v>N/A</v>
      </c>
      <c r="AD195" s="65" t="str">
        <f t="shared" si="54"/>
        <v>No</v>
      </c>
      <c r="AE195" s="68" t="str">
        <f t="shared" si="55"/>
        <v>N/A</v>
      </c>
      <c r="AF195" s="8"/>
    </row>
    <row r="196" spans="1:32">
      <c r="A196" s="66" t="s">
        <v>21</v>
      </c>
      <c r="B196" s="66" t="s">
        <v>28</v>
      </c>
      <c r="C196" s="66" t="str" cm="1">
        <f t="array" ref="C196">_xlfn.IFNA(_xlfn.IFS(B196="Starter","Starters &amp; Sides",B196="Sides","Starters &amp; Sides"),B196)</f>
        <v>Drinks</v>
      </c>
      <c r="D196" s="71" t="s">
        <v>4299</v>
      </c>
      <c r="E196" s="75"/>
      <c r="F196" s="12"/>
      <c r="G196" s="12"/>
      <c r="H196" s="12"/>
      <c r="I196" s="12"/>
      <c r="J196" s="13"/>
      <c r="K196" s="13"/>
      <c r="L196" s="13"/>
      <c r="M196" s="13">
        <v>22</v>
      </c>
      <c r="N196" s="13">
        <v>22.5</v>
      </c>
      <c r="O196" s="372">
        <v>22.5</v>
      </c>
      <c r="P196" s="4">
        <v>22.5</v>
      </c>
      <c r="Q196" s="338">
        <v>21</v>
      </c>
      <c r="R196" s="15" t="str">
        <f t="shared" si="42"/>
        <v>Yes</v>
      </c>
      <c r="S196" s="15" t="str">
        <f t="shared" si="43"/>
        <v>No</v>
      </c>
      <c r="T196" s="221" t="str">
        <f t="shared" si="44"/>
        <v>Yes</v>
      </c>
      <c r="U196" s="223">
        <f t="shared" si="45"/>
        <v>-6.6666666666666652E-2</v>
      </c>
      <c r="V196" s="221" t="str">
        <f t="shared" si="46"/>
        <v>Yes</v>
      </c>
      <c r="W196" s="223">
        <f t="shared" si="47"/>
        <v>-6.6666666666666652E-2</v>
      </c>
      <c r="X196" s="221" t="str">
        <f t="shared" si="48"/>
        <v>Yes</v>
      </c>
      <c r="Y196" s="223">
        <f t="shared" si="49"/>
        <v>-6.6666666666666652E-2</v>
      </c>
      <c r="Z196" s="222" t="str">
        <f t="shared" si="50"/>
        <v>Yes</v>
      </c>
      <c r="AA196" s="68">
        <f t="shared" si="51"/>
        <v>-4.5454545454545414E-2</v>
      </c>
      <c r="AB196" s="65" t="str">
        <f t="shared" si="52"/>
        <v>No</v>
      </c>
      <c r="AC196" s="68" t="str">
        <f t="shared" si="53"/>
        <v>N/A</v>
      </c>
      <c r="AD196" s="65" t="str">
        <f t="shared" si="54"/>
        <v>No</v>
      </c>
      <c r="AE196" s="68" t="str">
        <f t="shared" si="55"/>
        <v>N/A</v>
      </c>
      <c r="AF196" s="8"/>
    </row>
    <row r="197" spans="1:32">
      <c r="A197" s="66" t="s">
        <v>21</v>
      </c>
      <c r="B197" s="66" t="s">
        <v>28</v>
      </c>
      <c r="C197" s="66" t="str" cm="1">
        <f t="array" ref="C197">_xlfn.IFNA(_xlfn.IFS(B197="Starter","Starters &amp; Sides",B197="Sides","Starters &amp; Sides"),B197)</f>
        <v>Drinks</v>
      </c>
      <c r="D197" s="71" t="s">
        <v>4300</v>
      </c>
      <c r="E197" s="75"/>
      <c r="F197" s="12"/>
      <c r="G197" s="12"/>
      <c r="H197" s="12"/>
      <c r="I197" s="12"/>
      <c r="J197" s="13"/>
      <c r="K197" s="13"/>
      <c r="L197" s="13"/>
      <c r="M197" s="13">
        <v>30</v>
      </c>
      <c r="N197" s="13">
        <v>31</v>
      </c>
      <c r="O197" s="372">
        <v>31</v>
      </c>
      <c r="P197" s="4">
        <v>31</v>
      </c>
      <c r="Q197" s="338">
        <v>30</v>
      </c>
      <c r="R197" s="15" t="str">
        <f t="shared" si="42"/>
        <v>Yes</v>
      </c>
      <c r="S197" s="15" t="str">
        <f t="shared" si="43"/>
        <v>No</v>
      </c>
      <c r="T197" s="221" t="str">
        <f t="shared" si="44"/>
        <v>Yes</v>
      </c>
      <c r="U197" s="223">
        <f t="shared" si="45"/>
        <v>-3.2258064516129004E-2</v>
      </c>
      <c r="V197" s="221" t="str">
        <f t="shared" si="46"/>
        <v>Yes</v>
      </c>
      <c r="W197" s="223">
        <f t="shared" si="47"/>
        <v>-3.2258064516129004E-2</v>
      </c>
      <c r="X197" s="221" t="str">
        <f t="shared" si="48"/>
        <v>Yes</v>
      </c>
      <c r="Y197" s="223">
        <f t="shared" si="49"/>
        <v>-3.2258064516129004E-2</v>
      </c>
      <c r="Z197" s="222" t="str">
        <f t="shared" si="50"/>
        <v>Yes</v>
      </c>
      <c r="AA197" s="68">
        <f t="shared" si="51"/>
        <v>0</v>
      </c>
      <c r="AB197" s="65" t="str">
        <f t="shared" si="52"/>
        <v>No</v>
      </c>
      <c r="AC197" s="68" t="str">
        <f t="shared" si="53"/>
        <v>N/A</v>
      </c>
      <c r="AD197" s="65" t="str">
        <f t="shared" si="54"/>
        <v>No</v>
      </c>
      <c r="AE197" s="68" t="str">
        <f t="shared" si="55"/>
        <v>N/A</v>
      </c>
      <c r="AF197" s="8"/>
    </row>
    <row r="198" spans="1:32" hidden="1">
      <c r="A198" s="66" t="s">
        <v>21</v>
      </c>
      <c r="B198" s="66" t="s">
        <v>28</v>
      </c>
      <c r="C198" s="66" t="str" cm="1">
        <f t="array" ref="C198">_xlfn.IFNA(_xlfn.IFS(B198="Starter","Starters &amp; Sides",B198="Sides","Starters &amp; Sides"),B198)</f>
        <v>Drinks</v>
      </c>
      <c r="D198" s="71" t="s">
        <v>4301</v>
      </c>
      <c r="E198" s="75"/>
      <c r="F198" s="12"/>
      <c r="G198" s="12"/>
      <c r="H198" s="12"/>
      <c r="I198" s="12"/>
      <c r="J198" s="13"/>
      <c r="K198" s="13"/>
      <c r="L198" s="13"/>
      <c r="M198" s="13">
        <v>9</v>
      </c>
      <c r="N198" s="13">
        <v>9</v>
      </c>
      <c r="O198" s="372">
        <v>9</v>
      </c>
      <c r="P198" s="4">
        <v>9</v>
      </c>
      <c r="Q198" s="338"/>
      <c r="R198" s="15" t="str">
        <f t="shared" si="42"/>
        <v>No</v>
      </c>
      <c r="S198" s="15" t="str">
        <f t="shared" si="43"/>
        <v>No</v>
      </c>
      <c r="T198" s="221" t="str">
        <f t="shared" si="44"/>
        <v>No</v>
      </c>
      <c r="U198" s="223" t="str">
        <f t="shared" si="45"/>
        <v>N/A</v>
      </c>
      <c r="V198" s="221" t="str">
        <f t="shared" si="46"/>
        <v>No</v>
      </c>
      <c r="W198" s="223" t="str">
        <f t="shared" si="47"/>
        <v>N/A</v>
      </c>
      <c r="X198" s="221" t="str">
        <f t="shared" si="48"/>
        <v>No</v>
      </c>
      <c r="Y198" s="223" t="str">
        <f t="shared" si="49"/>
        <v>N/A</v>
      </c>
      <c r="Z198" s="222" t="str">
        <f t="shared" si="50"/>
        <v>No</v>
      </c>
      <c r="AA198" s="68" t="str">
        <f t="shared" si="51"/>
        <v>N/A</v>
      </c>
      <c r="AB198" s="65" t="str">
        <f t="shared" si="52"/>
        <v>No</v>
      </c>
      <c r="AC198" s="68" t="str">
        <f t="shared" si="53"/>
        <v>N/A</v>
      </c>
      <c r="AD198" s="65" t="str">
        <f t="shared" si="54"/>
        <v>No</v>
      </c>
      <c r="AE198" s="68" t="str">
        <f t="shared" si="55"/>
        <v>N/A</v>
      </c>
      <c r="AF198" s="8"/>
    </row>
    <row r="199" spans="1:32" hidden="1">
      <c r="A199" s="66" t="s">
        <v>21</v>
      </c>
      <c r="B199" s="66" t="s">
        <v>28</v>
      </c>
      <c r="C199" s="66" t="str" cm="1">
        <f t="array" ref="C199">_xlfn.IFNA(_xlfn.IFS(B199="Starter","Starters &amp; Sides",B199="Sides","Starters &amp; Sides"),B199)</f>
        <v>Drinks</v>
      </c>
      <c r="D199" s="71" t="s">
        <v>4302</v>
      </c>
      <c r="E199" s="75"/>
      <c r="F199" s="12"/>
      <c r="G199" s="12"/>
      <c r="H199" s="12"/>
      <c r="I199" s="12"/>
      <c r="J199" s="13"/>
      <c r="K199" s="13"/>
      <c r="L199" s="13"/>
      <c r="M199" s="13">
        <v>24</v>
      </c>
      <c r="N199" s="13">
        <v>24</v>
      </c>
      <c r="O199" s="372">
        <v>24</v>
      </c>
      <c r="P199" s="4">
        <v>24</v>
      </c>
      <c r="Q199" s="338"/>
      <c r="R199" s="15" t="str">
        <f t="shared" si="42"/>
        <v>No</v>
      </c>
      <c r="S199" s="15" t="str">
        <f t="shared" si="43"/>
        <v>No</v>
      </c>
      <c r="T199" s="221" t="str">
        <f t="shared" si="44"/>
        <v>No</v>
      </c>
      <c r="U199" s="223" t="str">
        <f t="shared" si="45"/>
        <v>N/A</v>
      </c>
      <c r="V199" s="221" t="str">
        <f t="shared" si="46"/>
        <v>No</v>
      </c>
      <c r="W199" s="223" t="str">
        <f t="shared" si="47"/>
        <v>N/A</v>
      </c>
      <c r="X199" s="221" t="str">
        <f t="shared" si="48"/>
        <v>No</v>
      </c>
      <c r="Y199" s="223" t="str">
        <f t="shared" si="49"/>
        <v>N/A</v>
      </c>
      <c r="Z199" s="222" t="str">
        <f t="shared" si="50"/>
        <v>No</v>
      </c>
      <c r="AA199" s="68" t="str">
        <f t="shared" si="51"/>
        <v>N/A</v>
      </c>
      <c r="AB199" s="65" t="str">
        <f t="shared" si="52"/>
        <v>No</v>
      </c>
      <c r="AC199" s="68" t="str">
        <f t="shared" si="53"/>
        <v>N/A</v>
      </c>
      <c r="AD199" s="65" t="str">
        <f t="shared" si="54"/>
        <v>No</v>
      </c>
      <c r="AE199" s="68" t="str">
        <f t="shared" si="55"/>
        <v>N/A</v>
      </c>
      <c r="AF199" s="8"/>
    </row>
    <row r="200" spans="1:32" hidden="1">
      <c r="A200" s="66" t="s">
        <v>21</v>
      </c>
      <c r="B200" s="66" t="s">
        <v>28</v>
      </c>
      <c r="C200" s="66" t="str" cm="1">
        <f t="array" ref="C200">_xlfn.IFNA(_xlfn.IFS(B200="Starter","Starters &amp; Sides",B200="Sides","Starters &amp; Sides"),B200)</f>
        <v>Drinks</v>
      </c>
      <c r="D200" s="85" t="s">
        <v>4303</v>
      </c>
      <c r="E200" s="75"/>
      <c r="F200" s="12"/>
      <c r="G200" s="12"/>
      <c r="H200" s="12"/>
      <c r="I200" s="12"/>
      <c r="J200" s="13"/>
      <c r="K200" s="13"/>
      <c r="L200" s="13"/>
      <c r="M200" s="13">
        <v>34</v>
      </c>
      <c r="N200" s="13">
        <v>34</v>
      </c>
      <c r="O200" s="372">
        <v>34</v>
      </c>
      <c r="P200" s="4">
        <v>34</v>
      </c>
      <c r="Q200" s="338"/>
      <c r="R200" s="15" t="str">
        <f t="shared" si="42"/>
        <v>No</v>
      </c>
      <c r="S200" s="15" t="str">
        <f t="shared" si="43"/>
        <v>No</v>
      </c>
      <c r="T200" s="221" t="str">
        <f t="shared" si="44"/>
        <v>No</v>
      </c>
      <c r="U200" s="223" t="str">
        <f t="shared" si="45"/>
        <v>N/A</v>
      </c>
      <c r="V200" s="221" t="str">
        <f t="shared" si="46"/>
        <v>No</v>
      </c>
      <c r="W200" s="223" t="str">
        <f t="shared" si="47"/>
        <v>N/A</v>
      </c>
      <c r="X200" s="221" t="str">
        <f t="shared" si="48"/>
        <v>No</v>
      </c>
      <c r="Y200" s="223" t="str">
        <f t="shared" si="49"/>
        <v>N/A</v>
      </c>
      <c r="Z200" s="222" t="str">
        <f t="shared" si="50"/>
        <v>No</v>
      </c>
      <c r="AA200" s="68" t="str">
        <f t="shared" si="51"/>
        <v>N/A</v>
      </c>
      <c r="AB200" s="65" t="str">
        <f t="shared" si="52"/>
        <v>No</v>
      </c>
      <c r="AC200" s="68" t="str">
        <f t="shared" si="53"/>
        <v>N/A</v>
      </c>
      <c r="AD200" s="65" t="str">
        <f t="shared" si="54"/>
        <v>No</v>
      </c>
      <c r="AE200" s="68" t="str">
        <f t="shared" si="55"/>
        <v>N/A</v>
      </c>
      <c r="AF200" s="8"/>
    </row>
    <row r="201" spans="1:32" hidden="1">
      <c r="A201" s="66" t="s">
        <v>21</v>
      </c>
      <c r="B201" s="66" t="s">
        <v>28</v>
      </c>
      <c r="C201" s="66" t="str" cm="1">
        <f t="array" ref="C201">_xlfn.IFNA(_xlfn.IFS(B201="Starter","Starters &amp; Sides",B201="Sides","Starters &amp; Sides"),B201)</f>
        <v>Drinks</v>
      </c>
      <c r="D201" s="85" t="s">
        <v>4304</v>
      </c>
      <c r="E201" s="75"/>
      <c r="F201" s="12"/>
      <c r="G201" s="12"/>
      <c r="H201" s="12"/>
      <c r="I201" s="12"/>
      <c r="J201" s="13"/>
      <c r="K201" s="13"/>
      <c r="L201" s="13"/>
      <c r="M201" s="13">
        <v>7.2</v>
      </c>
      <c r="N201" s="13">
        <v>7.25</v>
      </c>
      <c r="O201" s="372">
        <v>7.25</v>
      </c>
      <c r="P201" s="4">
        <v>7.25</v>
      </c>
      <c r="Q201" s="338"/>
      <c r="R201" s="15" t="str">
        <f t="shared" si="42"/>
        <v>No</v>
      </c>
      <c r="S201" s="15" t="str">
        <f t="shared" si="43"/>
        <v>No</v>
      </c>
      <c r="T201" s="221" t="str">
        <f t="shared" si="44"/>
        <v>No</v>
      </c>
      <c r="U201" s="223" t="str">
        <f t="shared" si="45"/>
        <v>N/A</v>
      </c>
      <c r="V201" s="221" t="str">
        <f t="shared" si="46"/>
        <v>No</v>
      </c>
      <c r="W201" s="223" t="str">
        <f t="shared" si="47"/>
        <v>N/A</v>
      </c>
      <c r="X201" s="221" t="str">
        <f t="shared" si="48"/>
        <v>No</v>
      </c>
      <c r="Y201" s="223" t="str">
        <f t="shared" si="49"/>
        <v>N/A</v>
      </c>
      <c r="Z201" s="222" t="str">
        <f t="shared" si="50"/>
        <v>No</v>
      </c>
      <c r="AA201" s="68" t="str">
        <f t="shared" si="51"/>
        <v>N/A</v>
      </c>
      <c r="AB201" s="65" t="str">
        <f t="shared" si="52"/>
        <v>No</v>
      </c>
      <c r="AC201" s="68" t="str">
        <f t="shared" si="53"/>
        <v>N/A</v>
      </c>
      <c r="AD201" s="65" t="str">
        <f t="shared" si="54"/>
        <v>No</v>
      </c>
      <c r="AE201" s="68" t="str">
        <f t="shared" si="55"/>
        <v>N/A</v>
      </c>
      <c r="AF201" s="8"/>
    </row>
    <row r="202" spans="1:32" hidden="1">
      <c r="A202" s="66" t="s">
        <v>21</v>
      </c>
      <c r="B202" s="66" t="s">
        <v>28</v>
      </c>
      <c r="C202" s="66" t="str" cm="1">
        <f t="array" ref="C202">_xlfn.IFNA(_xlfn.IFS(B202="Starter","Starters &amp; Sides",B202="Sides","Starters &amp; Sides"),B202)</f>
        <v>Drinks</v>
      </c>
      <c r="D202" s="85" t="s">
        <v>4305</v>
      </c>
      <c r="E202" s="75"/>
      <c r="F202" s="12"/>
      <c r="G202" s="12"/>
      <c r="H202" s="12"/>
      <c r="I202" s="12"/>
      <c r="J202" s="13"/>
      <c r="K202" s="13"/>
      <c r="L202" s="13"/>
      <c r="M202" s="13">
        <v>20</v>
      </c>
      <c r="N202" s="13">
        <v>20</v>
      </c>
      <c r="O202" s="372">
        <v>20</v>
      </c>
      <c r="P202" s="4">
        <v>20</v>
      </c>
      <c r="Q202" s="338"/>
      <c r="R202" s="15" t="str">
        <f t="shared" si="42"/>
        <v>No</v>
      </c>
      <c r="S202" s="15" t="str">
        <f t="shared" si="43"/>
        <v>No</v>
      </c>
      <c r="T202" s="221" t="str">
        <f t="shared" si="44"/>
        <v>No</v>
      </c>
      <c r="U202" s="223" t="str">
        <f t="shared" si="45"/>
        <v>N/A</v>
      </c>
      <c r="V202" s="221" t="str">
        <f t="shared" si="46"/>
        <v>No</v>
      </c>
      <c r="W202" s="223" t="str">
        <f t="shared" si="47"/>
        <v>N/A</v>
      </c>
      <c r="X202" s="221" t="str">
        <f t="shared" si="48"/>
        <v>No</v>
      </c>
      <c r="Y202" s="223" t="str">
        <f t="shared" si="49"/>
        <v>N/A</v>
      </c>
      <c r="Z202" s="222" t="str">
        <f t="shared" si="50"/>
        <v>No</v>
      </c>
      <c r="AA202" s="68" t="str">
        <f t="shared" si="51"/>
        <v>N/A</v>
      </c>
      <c r="AB202" s="65" t="str">
        <f t="shared" si="52"/>
        <v>No</v>
      </c>
      <c r="AC202" s="68" t="str">
        <f t="shared" si="53"/>
        <v>N/A</v>
      </c>
      <c r="AD202" s="65" t="str">
        <f t="shared" si="54"/>
        <v>No</v>
      </c>
      <c r="AE202" s="68" t="str">
        <f t="shared" si="55"/>
        <v>N/A</v>
      </c>
      <c r="AF202" s="8"/>
    </row>
    <row r="203" spans="1:32" hidden="1">
      <c r="A203" s="66" t="s">
        <v>21</v>
      </c>
      <c r="B203" s="66" t="s">
        <v>28</v>
      </c>
      <c r="C203" s="66" t="str" cm="1">
        <f t="array" ref="C203">_xlfn.IFNA(_xlfn.IFS(B203="Starter","Starters &amp; Sides",B203="Sides","Starters &amp; Sides"),B203)</f>
        <v>Drinks</v>
      </c>
      <c r="D203" s="85" t="s">
        <v>4306</v>
      </c>
      <c r="E203" s="77"/>
      <c r="F203" s="32"/>
      <c r="G203" s="32"/>
      <c r="H203" s="32"/>
      <c r="I203" s="32"/>
      <c r="J203" s="33"/>
      <c r="K203" s="33"/>
      <c r="L203" s="33"/>
      <c r="M203" s="33">
        <v>27</v>
      </c>
      <c r="N203" s="33">
        <v>27.5</v>
      </c>
      <c r="O203" s="373">
        <v>27.5</v>
      </c>
      <c r="P203" s="4">
        <v>27.5</v>
      </c>
      <c r="Q203" s="338"/>
      <c r="R203" s="15" t="str">
        <f t="shared" si="42"/>
        <v>No</v>
      </c>
      <c r="S203" s="15" t="str">
        <f t="shared" si="43"/>
        <v>No</v>
      </c>
      <c r="T203" s="221" t="str">
        <f t="shared" si="44"/>
        <v>No</v>
      </c>
      <c r="U203" s="223" t="str">
        <f t="shared" si="45"/>
        <v>N/A</v>
      </c>
      <c r="V203" s="221" t="str">
        <f t="shared" si="46"/>
        <v>No</v>
      </c>
      <c r="W203" s="223" t="str">
        <f t="shared" si="47"/>
        <v>N/A</v>
      </c>
      <c r="X203" s="221" t="str">
        <f t="shared" si="48"/>
        <v>No</v>
      </c>
      <c r="Y203" s="223" t="str">
        <f t="shared" si="49"/>
        <v>N/A</v>
      </c>
      <c r="Z203" s="222" t="str">
        <f t="shared" si="50"/>
        <v>No</v>
      </c>
      <c r="AA203" s="68" t="str">
        <f t="shared" si="51"/>
        <v>N/A</v>
      </c>
      <c r="AB203" s="65" t="str">
        <f t="shared" si="52"/>
        <v>No</v>
      </c>
      <c r="AC203" s="68" t="str">
        <f t="shared" si="53"/>
        <v>N/A</v>
      </c>
      <c r="AD203" s="65" t="str">
        <f t="shared" si="54"/>
        <v>No</v>
      </c>
      <c r="AE203" s="68" t="str">
        <f t="shared" si="55"/>
        <v>N/A</v>
      </c>
      <c r="AF203" s="8"/>
    </row>
    <row r="204" spans="1:32" hidden="1">
      <c r="A204" s="66" t="s">
        <v>21</v>
      </c>
      <c r="B204" s="66" t="s">
        <v>28</v>
      </c>
      <c r="C204" s="66" t="str" cm="1">
        <f t="array" ref="C204">_xlfn.IFNA(_xlfn.IFS(B204="Starter","Starters &amp; Sides",B204="Sides","Starters &amp; Sides"),B204)</f>
        <v>Drinks</v>
      </c>
      <c r="D204" s="85" t="s">
        <v>4307</v>
      </c>
      <c r="E204" s="75"/>
      <c r="F204" s="12"/>
      <c r="G204" s="12"/>
      <c r="H204" s="12"/>
      <c r="I204" s="12"/>
      <c r="J204" s="13"/>
      <c r="K204" s="13"/>
      <c r="L204" s="13"/>
      <c r="M204" s="13">
        <v>8.6999999999999993</v>
      </c>
      <c r="N204" s="13">
        <v>8.75</v>
      </c>
      <c r="O204" s="372">
        <v>8.75</v>
      </c>
      <c r="P204" s="4">
        <v>8.75</v>
      </c>
      <c r="Q204" s="338"/>
      <c r="R204" s="15" t="str">
        <f t="shared" si="42"/>
        <v>No</v>
      </c>
      <c r="S204" s="15" t="str">
        <f t="shared" si="43"/>
        <v>No</v>
      </c>
      <c r="T204" s="221" t="str">
        <f t="shared" si="44"/>
        <v>No</v>
      </c>
      <c r="U204" s="223" t="str">
        <f t="shared" si="45"/>
        <v>N/A</v>
      </c>
      <c r="V204" s="221" t="str">
        <f t="shared" si="46"/>
        <v>No</v>
      </c>
      <c r="W204" s="223" t="str">
        <f t="shared" si="47"/>
        <v>N/A</v>
      </c>
      <c r="X204" s="221" t="str">
        <f t="shared" si="48"/>
        <v>No</v>
      </c>
      <c r="Y204" s="223" t="str">
        <f t="shared" si="49"/>
        <v>N/A</v>
      </c>
      <c r="Z204" s="222" t="str">
        <f t="shared" si="50"/>
        <v>No</v>
      </c>
      <c r="AA204" s="68" t="str">
        <f t="shared" si="51"/>
        <v>N/A</v>
      </c>
      <c r="AB204" s="65" t="str">
        <f t="shared" si="52"/>
        <v>No</v>
      </c>
      <c r="AC204" s="68" t="str">
        <f t="shared" si="53"/>
        <v>N/A</v>
      </c>
      <c r="AD204" s="65" t="str">
        <f t="shared" si="54"/>
        <v>No</v>
      </c>
      <c r="AE204" s="68" t="str">
        <f t="shared" si="55"/>
        <v>N/A</v>
      </c>
      <c r="AF204" s="8"/>
    </row>
    <row r="205" spans="1:32" hidden="1">
      <c r="A205" s="66" t="s">
        <v>21</v>
      </c>
      <c r="B205" s="66" t="s">
        <v>28</v>
      </c>
      <c r="C205" s="66" t="str" cm="1">
        <f t="array" ref="C205">_xlfn.IFNA(_xlfn.IFS(B205="Starter","Starters &amp; Sides",B205="Sides","Starters &amp; Sides"),B205)</f>
        <v>Drinks</v>
      </c>
      <c r="D205" s="85" t="s">
        <v>4308</v>
      </c>
      <c r="E205" s="75"/>
      <c r="F205" s="12"/>
      <c r="G205" s="12"/>
      <c r="H205" s="12"/>
      <c r="I205" s="12"/>
      <c r="J205" s="13"/>
      <c r="K205" s="13"/>
      <c r="L205" s="13"/>
      <c r="M205" s="13">
        <v>24</v>
      </c>
      <c r="N205" s="13">
        <v>24</v>
      </c>
      <c r="O205" s="372">
        <v>24</v>
      </c>
      <c r="P205" s="4">
        <v>24</v>
      </c>
      <c r="Q205" s="338"/>
      <c r="R205" s="15" t="str">
        <f t="shared" si="42"/>
        <v>No</v>
      </c>
      <c r="S205" s="15" t="str">
        <f t="shared" si="43"/>
        <v>No</v>
      </c>
      <c r="T205" s="221" t="str">
        <f t="shared" si="44"/>
        <v>No</v>
      </c>
      <c r="U205" s="223" t="str">
        <f t="shared" si="45"/>
        <v>N/A</v>
      </c>
      <c r="V205" s="221" t="str">
        <f t="shared" si="46"/>
        <v>No</v>
      </c>
      <c r="W205" s="223" t="str">
        <f t="shared" si="47"/>
        <v>N/A</v>
      </c>
      <c r="X205" s="221" t="str">
        <f t="shared" si="48"/>
        <v>No</v>
      </c>
      <c r="Y205" s="223" t="str">
        <f t="shared" si="49"/>
        <v>N/A</v>
      </c>
      <c r="Z205" s="222" t="str">
        <f t="shared" si="50"/>
        <v>No</v>
      </c>
      <c r="AA205" s="68" t="str">
        <f t="shared" si="51"/>
        <v>N/A</v>
      </c>
      <c r="AB205" s="65" t="str">
        <f t="shared" si="52"/>
        <v>No</v>
      </c>
      <c r="AC205" s="68" t="str">
        <f t="shared" si="53"/>
        <v>N/A</v>
      </c>
      <c r="AD205" s="65" t="str">
        <f t="shared" si="54"/>
        <v>No</v>
      </c>
      <c r="AE205" s="68" t="str">
        <f t="shared" si="55"/>
        <v>N/A</v>
      </c>
      <c r="AF205" s="8"/>
    </row>
    <row r="206" spans="1:32" hidden="1">
      <c r="A206" s="66" t="s">
        <v>21</v>
      </c>
      <c r="B206" s="66" t="s">
        <v>28</v>
      </c>
      <c r="C206" s="66" t="str" cm="1">
        <f t="array" ref="C206">_xlfn.IFNA(_xlfn.IFS(B206="Starter","Starters &amp; Sides",B206="Sides","Starters &amp; Sides"),B206)</f>
        <v>Drinks</v>
      </c>
      <c r="D206" s="85" t="s">
        <v>4309</v>
      </c>
      <c r="E206" s="75"/>
      <c r="F206" s="12"/>
      <c r="G206" s="12"/>
      <c r="H206" s="12"/>
      <c r="I206" s="12"/>
      <c r="J206" s="13"/>
      <c r="K206" s="13"/>
      <c r="L206" s="13"/>
      <c r="M206" s="13">
        <v>33</v>
      </c>
      <c r="N206" s="13">
        <v>33.5</v>
      </c>
      <c r="O206" s="372">
        <v>33.5</v>
      </c>
      <c r="P206" s="4">
        <v>33.5</v>
      </c>
      <c r="Q206" s="338"/>
      <c r="R206" s="15" t="str">
        <f t="shared" si="42"/>
        <v>No</v>
      </c>
      <c r="S206" s="15" t="str">
        <f t="shared" si="43"/>
        <v>No</v>
      </c>
      <c r="T206" s="221" t="str">
        <f t="shared" si="44"/>
        <v>No</v>
      </c>
      <c r="U206" s="223" t="str">
        <f t="shared" si="45"/>
        <v>N/A</v>
      </c>
      <c r="V206" s="221" t="str">
        <f t="shared" si="46"/>
        <v>No</v>
      </c>
      <c r="W206" s="223" t="str">
        <f t="shared" si="47"/>
        <v>N/A</v>
      </c>
      <c r="X206" s="221" t="str">
        <f t="shared" si="48"/>
        <v>No</v>
      </c>
      <c r="Y206" s="223" t="str">
        <f t="shared" si="49"/>
        <v>N/A</v>
      </c>
      <c r="Z206" s="222" t="str">
        <f t="shared" si="50"/>
        <v>No</v>
      </c>
      <c r="AA206" s="68" t="str">
        <f t="shared" si="51"/>
        <v>N/A</v>
      </c>
      <c r="AB206" s="65" t="str">
        <f t="shared" si="52"/>
        <v>No</v>
      </c>
      <c r="AC206" s="68" t="str">
        <f t="shared" si="53"/>
        <v>N/A</v>
      </c>
      <c r="AD206" s="65" t="str">
        <f t="shared" si="54"/>
        <v>No</v>
      </c>
      <c r="AE206" s="68" t="str">
        <f t="shared" si="55"/>
        <v>N/A</v>
      </c>
      <c r="AF206" s="8"/>
    </row>
    <row r="207" spans="1:32">
      <c r="A207" s="66" t="s">
        <v>21</v>
      </c>
      <c r="B207" s="66" t="s">
        <v>28</v>
      </c>
      <c r="C207" s="66" t="str" cm="1">
        <f t="array" ref="C207">_xlfn.IFNA(_xlfn.IFS(B207="Starter","Starters &amp; Sides",B207="Sides","Starters &amp; Sides"),B207)</f>
        <v>Drinks</v>
      </c>
      <c r="D207" s="85" t="s">
        <v>4310</v>
      </c>
      <c r="E207" s="75"/>
      <c r="F207" s="12"/>
      <c r="G207" s="12"/>
      <c r="H207" s="12"/>
      <c r="I207" s="12"/>
      <c r="J207" s="13"/>
      <c r="K207" s="13"/>
      <c r="L207" s="13"/>
      <c r="M207" s="13">
        <v>6.7</v>
      </c>
      <c r="N207" s="13">
        <v>6.75</v>
      </c>
      <c r="O207" s="372">
        <v>6.75</v>
      </c>
      <c r="P207" s="4">
        <v>6.75</v>
      </c>
      <c r="Q207" s="338">
        <v>7</v>
      </c>
      <c r="R207" s="15" t="str">
        <f t="shared" si="42"/>
        <v>Yes</v>
      </c>
      <c r="S207" s="15" t="str">
        <f t="shared" si="43"/>
        <v>No</v>
      </c>
      <c r="T207" s="221" t="str">
        <f t="shared" si="44"/>
        <v>Yes</v>
      </c>
      <c r="U207" s="223">
        <f t="shared" si="45"/>
        <v>3.7037037037036979E-2</v>
      </c>
      <c r="V207" s="221" t="str">
        <f t="shared" si="46"/>
        <v>Yes</v>
      </c>
      <c r="W207" s="223">
        <f t="shared" si="47"/>
        <v>3.7037037037036979E-2</v>
      </c>
      <c r="X207" s="221" t="str">
        <f t="shared" si="48"/>
        <v>Yes</v>
      </c>
      <c r="Y207" s="223">
        <f t="shared" si="49"/>
        <v>3.7037037037036979E-2</v>
      </c>
      <c r="Z207" s="222" t="str">
        <f t="shared" si="50"/>
        <v>Yes</v>
      </c>
      <c r="AA207" s="68">
        <f t="shared" si="51"/>
        <v>4.4776119402984982E-2</v>
      </c>
      <c r="AB207" s="65" t="str">
        <f t="shared" si="52"/>
        <v>No</v>
      </c>
      <c r="AC207" s="68" t="str">
        <f t="shared" si="53"/>
        <v>N/A</v>
      </c>
      <c r="AD207" s="65" t="str">
        <f t="shared" si="54"/>
        <v>No</v>
      </c>
      <c r="AE207" s="68" t="str">
        <f t="shared" si="55"/>
        <v>N/A</v>
      </c>
      <c r="AF207" s="8"/>
    </row>
    <row r="208" spans="1:32">
      <c r="A208" s="66" t="s">
        <v>21</v>
      </c>
      <c r="B208" s="66" t="s">
        <v>28</v>
      </c>
      <c r="C208" s="66" t="str" cm="1">
        <f t="array" ref="C208">_xlfn.IFNA(_xlfn.IFS(B208="Starter","Starters &amp; Sides",B208="Sides","Starters &amp; Sides"),B208)</f>
        <v>Drinks</v>
      </c>
      <c r="D208" s="85" t="s">
        <v>4311</v>
      </c>
      <c r="E208" s="75"/>
      <c r="F208" s="12"/>
      <c r="G208" s="12"/>
      <c r="H208" s="12"/>
      <c r="I208" s="12"/>
      <c r="J208" s="13"/>
      <c r="K208" s="13"/>
      <c r="L208" s="13"/>
      <c r="M208" s="13">
        <v>18</v>
      </c>
      <c r="N208" s="13">
        <v>18</v>
      </c>
      <c r="O208" s="372">
        <v>18</v>
      </c>
      <c r="P208" s="4">
        <v>18</v>
      </c>
      <c r="Q208" s="338">
        <v>19</v>
      </c>
      <c r="R208" s="15" t="str">
        <f t="shared" si="42"/>
        <v>Yes</v>
      </c>
      <c r="S208" s="15" t="str">
        <f t="shared" si="43"/>
        <v>No</v>
      </c>
      <c r="T208" s="221" t="str">
        <f t="shared" si="44"/>
        <v>Yes</v>
      </c>
      <c r="U208" s="223">
        <f t="shared" si="45"/>
        <v>5.555555555555558E-2</v>
      </c>
      <c r="V208" s="221" t="str">
        <f t="shared" si="46"/>
        <v>Yes</v>
      </c>
      <c r="W208" s="223">
        <f t="shared" si="47"/>
        <v>5.555555555555558E-2</v>
      </c>
      <c r="X208" s="221" t="str">
        <f t="shared" si="48"/>
        <v>Yes</v>
      </c>
      <c r="Y208" s="223">
        <f t="shared" si="49"/>
        <v>5.555555555555558E-2</v>
      </c>
      <c r="Z208" s="222" t="str">
        <f t="shared" si="50"/>
        <v>Yes</v>
      </c>
      <c r="AA208" s="68">
        <f t="shared" si="51"/>
        <v>5.555555555555558E-2</v>
      </c>
      <c r="AB208" s="65" t="str">
        <f t="shared" si="52"/>
        <v>No</v>
      </c>
      <c r="AC208" s="68" t="str">
        <f t="shared" si="53"/>
        <v>N/A</v>
      </c>
      <c r="AD208" s="65" t="str">
        <f t="shared" si="54"/>
        <v>No</v>
      </c>
      <c r="AE208" s="68" t="str">
        <f t="shared" si="55"/>
        <v>N/A</v>
      </c>
      <c r="AF208" s="8"/>
    </row>
    <row r="209" spans="1:32">
      <c r="A209" s="66" t="s">
        <v>21</v>
      </c>
      <c r="B209" s="66" t="s">
        <v>28</v>
      </c>
      <c r="C209" s="66" t="str" cm="1">
        <f t="array" ref="C209">_xlfn.IFNA(_xlfn.IFS(B209="Starter","Starters &amp; Sides",B209="Sides","Starters &amp; Sides"),B209)</f>
        <v>Drinks</v>
      </c>
      <c r="D209" s="85" t="s">
        <v>4312</v>
      </c>
      <c r="E209" s="75"/>
      <c r="F209" s="12"/>
      <c r="G209" s="12"/>
      <c r="H209" s="12"/>
      <c r="I209" s="12"/>
      <c r="J209" s="13"/>
      <c r="K209" s="13"/>
      <c r="L209" s="13"/>
      <c r="M209" s="13">
        <v>25</v>
      </c>
      <c r="N209" s="13">
        <v>25</v>
      </c>
      <c r="O209" s="372">
        <v>25</v>
      </c>
      <c r="P209" s="4">
        <v>25</v>
      </c>
      <c r="Q209" s="338">
        <v>26</v>
      </c>
      <c r="R209" s="15" t="str">
        <f t="shared" si="42"/>
        <v>Yes</v>
      </c>
      <c r="S209" s="15" t="str">
        <f t="shared" si="43"/>
        <v>No</v>
      </c>
      <c r="T209" s="221" t="str">
        <f t="shared" si="44"/>
        <v>Yes</v>
      </c>
      <c r="U209" s="223">
        <f t="shared" si="45"/>
        <v>4.0000000000000036E-2</v>
      </c>
      <c r="V209" s="221" t="str">
        <f t="shared" si="46"/>
        <v>Yes</v>
      </c>
      <c r="W209" s="223">
        <f t="shared" si="47"/>
        <v>4.0000000000000036E-2</v>
      </c>
      <c r="X209" s="221" t="str">
        <f t="shared" si="48"/>
        <v>Yes</v>
      </c>
      <c r="Y209" s="223">
        <f t="shared" si="49"/>
        <v>4.0000000000000036E-2</v>
      </c>
      <c r="Z209" s="222" t="str">
        <f t="shared" si="50"/>
        <v>Yes</v>
      </c>
      <c r="AA209" s="68">
        <f t="shared" si="51"/>
        <v>4.0000000000000036E-2</v>
      </c>
      <c r="AB209" s="65" t="str">
        <f t="shared" si="52"/>
        <v>No</v>
      </c>
      <c r="AC209" s="68" t="str">
        <f t="shared" si="53"/>
        <v>N/A</v>
      </c>
      <c r="AD209" s="65" t="str">
        <f t="shared" si="54"/>
        <v>No</v>
      </c>
      <c r="AE209" s="68" t="str">
        <f t="shared" si="55"/>
        <v>N/A</v>
      </c>
      <c r="AF209" s="8"/>
    </row>
    <row r="210" spans="1:32">
      <c r="A210" s="66" t="s">
        <v>21</v>
      </c>
      <c r="B210" s="66" t="s">
        <v>28</v>
      </c>
      <c r="C210" s="66" t="str" cm="1">
        <f t="array" ref="C210">_xlfn.IFNA(_xlfn.IFS(B210="Starter","Starters &amp; Sides",B210="Sides","Starters &amp; Sides"),B210)</f>
        <v>Drinks</v>
      </c>
      <c r="D210" s="85" t="s">
        <v>4313</v>
      </c>
      <c r="E210" s="75"/>
      <c r="F210" s="12"/>
      <c r="G210" s="12"/>
      <c r="H210" s="12"/>
      <c r="I210" s="12"/>
      <c r="J210" s="13"/>
      <c r="K210" s="13"/>
      <c r="L210" s="13"/>
      <c r="M210" s="13">
        <v>7.7</v>
      </c>
      <c r="N210" s="13">
        <v>8</v>
      </c>
      <c r="O210" s="372">
        <v>8</v>
      </c>
      <c r="P210" s="4">
        <v>8</v>
      </c>
      <c r="Q210" s="338">
        <v>9.5</v>
      </c>
      <c r="R210" s="15" t="str">
        <f t="shared" si="42"/>
        <v>Yes</v>
      </c>
      <c r="S210" s="15" t="str">
        <f t="shared" si="43"/>
        <v>No</v>
      </c>
      <c r="T210" s="221" t="str">
        <f t="shared" si="44"/>
        <v>Yes</v>
      </c>
      <c r="U210" s="223">
        <f t="shared" si="45"/>
        <v>0.1875</v>
      </c>
      <c r="V210" s="221" t="str">
        <f t="shared" si="46"/>
        <v>Yes</v>
      </c>
      <c r="W210" s="223">
        <f t="shared" si="47"/>
        <v>0.1875</v>
      </c>
      <c r="X210" s="221" t="str">
        <f t="shared" si="48"/>
        <v>Yes</v>
      </c>
      <c r="Y210" s="223">
        <f t="shared" si="49"/>
        <v>0.1875</v>
      </c>
      <c r="Z210" s="222" t="str">
        <f t="shared" si="50"/>
        <v>Yes</v>
      </c>
      <c r="AA210" s="68">
        <f t="shared" si="51"/>
        <v>0.23376623376623384</v>
      </c>
      <c r="AB210" s="65" t="str">
        <f t="shared" si="52"/>
        <v>No</v>
      </c>
      <c r="AC210" s="68" t="str">
        <f t="shared" si="53"/>
        <v>N/A</v>
      </c>
      <c r="AD210" s="65" t="str">
        <f t="shared" si="54"/>
        <v>No</v>
      </c>
      <c r="AE210" s="68" t="str">
        <f t="shared" si="55"/>
        <v>N/A</v>
      </c>
      <c r="AF210" s="8"/>
    </row>
    <row r="211" spans="1:32">
      <c r="A211" s="66" t="s">
        <v>21</v>
      </c>
      <c r="B211" s="66" t="s">
        <v>28</v>
      </c>
      <c r="C211" s="66" t="str" cm="1">
        <f t="array" ref="C211">_xlfn.IFNA(_xlfn.IFS(B211="Starter","Starters &amp; Sides",B211="Sides","Starters &amp; Sides"),B211)</f>
        <v>Drinks</v>
      </c>
      <c r="D211" s="85" t="s">
        <v>4314</v>
      </c>
      <c r="E211" s="75"/>
      <c r="F211" s="12"/>
      <c r="G211" s="12"/>
      <c r="H211" s="12"/>
      <c r="I211" s="12"/>
      <c r="J211" s="13"/>
      <c r="K211" s="13"/>
      <c r="L211" s="13"/>
      <c r="M211" s="13">
        <v>22</v>
      </c>
      <c r="N211" s="13">
        <v>22.5</v>
      </c>
      <c r="O211" s="372">
        <v>22.5</v>
      </c>
      <c r="P211" s="4">
        <v>22.5</v>
      </c>
      <c r="Q211" s="338">
        <v>25.5</v>
      </c>
      <c r="R211" s="15" t="str">
        <f t="shared" si="42"/>
        <v>Yes</v>
      </c>
      <c r="S211" s="15" t="str">
        <f t="shared" si="43"/>
        <v>No</v>
      </c>
      <c r="T211" s="221" t="str">
        <f t="shared" si="44"/>
        <v>Yes</v>
      </c>
      <c r="U211" s="223">
        <f t="shared" si="45"/>
        <v>0.1333333333333333</v>
      </c>
      <c r="V211" s="221" t="str">
        <f t="shared" si="46"/>
        <v>Yes</v>
      </c>
      <c r="W211" s="223">
        <f t="shared" si="47"/>
        <v>0.1333333333333333</v>
      </c>
      <c r="X211" s="221" t="str">
        <f t="shared" si="48"/>
        <v>Yes</v>
      </c>
      <c r="Y211" s="223">
        <f t="shared" si="49"/>
        <v>0.1333333333333333</v>
      </c>
      <c r="Z211" s="222" t="str">
        <f t="shared" si="50"/>
        <v>Yes</v>
      </c>
      <c r="AA211" s="68">
        <f t="shared" si="51"/>
        <v>0.15909090909090917</v>
      </c>
      <c r="AB211" s="65" t="str">
        <f t="shared" si="52"/>
        <v>No</v>
      </c>
      <c r="AC211" s="68" t="str">
        <f t="shared" si="53"/>
        <v>N/A</v>
      </c>
      <c r="AD211" s="65" t="str">
        <f t="shared" si="54"/>
        <v>No</v>
      </c>
      <c r="AE211" s="68" t="str">
        <f t="shared" si="55"/>
        <v>N/A</v>
      </c>
      <c r="AF211" s="8"/>
    </row>
    <row r="212" spans="1:32">
      <c r="A212" s="66" t="s">
        <v>21</v>
      </c>
      <c r="B212" s="66" t="s">
        <v>28</v>
      </c>
      <c r="C212" s="66" t="str" cm="1">
        <f t="array" ref="C212">_xlfn.IFNA(_xlfn.IFS(B212="Starter","Starters &amp; Sides",B212="Sides","Starters &amp; Sides"),B212)</f>
        <v>Drinks</v>
      </c>
      <c r="D212" s="85" t="s">
        <v>4315</v>
      </c>
      <c r="E212" s="75"/>
      <c r="F212" s="12"/>
      <c r="G212" s="12"/>
      <c r="H212" s="12"/>
      <c r="I212" s="12"/>
      <c r="J212" s="13"/>
      <c r="K212" s="13"/>
      <c r="L212" s="13"/>
      <c r="M212" s="13">
        <v>30</v>
      </c>
      <c r="N212" s="13">
        <v>31</v>
      </c>
      <c r="O212" s="372">
        <v>31</v>
      </c>
      <c r="P212" s="4">
        <v>31</v>
      </c>
      <c r="Q212" s="338">
        <v>36</v>
      </c>
      <c r="R212" s="15" t="str">
        <f t="shared" si="42"/>
        <v>Yes</v>
      </c>
      <c r="S212" s="15" t="str">
        <f t="shared" si="43"/>
        <v>No</v>
      </c>
      <c r="T212" s="221" t="str">
        <f t="shared" si="44"/>
        <v>Yes</v>
      </c>
      <c r="U212" s="223">
        <f t="shared" si="45"/>
        <v>0.16129032258064524</v>
      </c>
      <c r="V212" s="221" t="str">
        <f t="shared" si="46"/>
        <v>Yes</v>
      </c>
      <c r="W212" s="223">
        <f t="shared" si="47"/>
        <v>0.16129032258064524</v>
      </c>
      <c r="X212" s="221" t="str">
        <f t="shared" si="48"/>
        <v>Yes</v>
      </c>
      <c r="Y212" s="223">
        <f t="shared" si="49"/>
        <v>0.16129032258064524</v>
      </c>
      <c r="Z212" s="222" t="str">
        <f t="shared" si="50"/>
        <v>Yes</v>
      </c>
      <c r="AA212" s="68">
        <f t="shared" si="51"/>
        <v>0.19999999999999996</v>
      </c>
      <c r="AB212" s="65" t="str">
        <f t="shared" si="52"/>
        <v>No</v>
      </c>
      <c r="AC212" s="68" t="str">
        <f t="shared" si="53"/>
        <v>N/A</v>
      </c>
      <c r="AD212" s="65" t="str">
        <f t="shared" si="54"/>
        <v>No</v>
      </c>
      <c r="AE212" s="68" t="str">
        <f t="shared" si="55"/>
        <v>N/A</v>
      </c>
      <c r="AF212" s="8"/>
    </row>
    <row r="213" spans="1:32">
      <c r="A213" s="66" t="s">
        <v>21</v>
      </c>
      <c r="B213" s="66" t="s">
        <v>28</v>
      </c>
      <c r="C213" s="66" t="str" cm="1">
        <f t="array" ref="C213">_xlfn.IFNA(_xlfn.IFS(B213="Starter","Starters &amp; Sides",B213="Sides","Starters &amp; Sides"),B213)</f>
        <v>Drinks</v>
      </c>
      <c r="D213" s="85" t="s">
        <v>4316</v>
      </c>
      <c r="E213" s="75"/>
      <c r="F213" s="12"/>
      <c r="G213" s="12"/>
      <c r="H213" s="12"/>
      <c r="I213" s="12"/>
      <c r="J213" s="13"/>
      <c r="K213" s="13"/>
      <c r="L213" s="13"/>
      <c r="M213" s="13">
        <v>7.9</v>
      </c>
      <c r="N213" s="13">
        <v>7.9</v>
      </c>
      <c r="O213" s="372">
        <v>7.9</v>
      </c>
      <c r="P213" s="4">
        <v>7.9</v>
      </c>
      <c r="Q213" s="338">
        <v>8.25</v>
      </c>
      <c r="R213" s="15" t="str">
        <f t="shared" si="42"/>
        <v>Yes</v>
      </c>
      <c r="S213" s="15" t="str">
        <f t="shared" si="43"/>
        <v>No</v>
      </c>
      <c r="T213" s="221" t="str">
        <f t="shared" si="44"/>
        <v>Yes</v>
      </c>
      <c r="U213" s="223">
        <f t="shared" si="45"/>
        <v>4.4303797468354444E-2</v>
      </c>
      <c r="V213" s="221" t="str">
        <f t="shared" si="46"/>
        <v>Yes</v>
      </c>
      <c r="W213" s="223">
        <f t="shared" si="47"/>
        <v>4.4303797468354444E-2</v>
      </c>
      <c r="X213" s="221" t="str">
        <f t="shared" si="48"/>
        <v>Yes</v>
      </c>
      <c r="Y213" s="223">
        <f t="shared" si="49"/>
        <v>4.4303797468354444E-2</v>
      </c>
      <c r="Z213" s="222" t="str">
        <f t="shared" si="50"/>
        <v>Yes</v>
      </c>
      <c r="AA213" s="68">
        <f t="shared" si="51"/>
        <v>4.4303797468354444E-2</v>
      </c>
      <c r="AB213" s="65" t="str">
        <f t="shared" si="52"/>
        <v>No</v>
      </c>
      <c r="AC213" s="68" t="str">
        <f t="shared" si="53"/>
        <v>N/A</v>
      </c>
      <c r="AD213" s="65" t="str">
        <f t="shared" si="54"/>
        <v>No</v>
      </c>
      <c r="AE213" s="68" t="str">
        <f t="shared" si="55"/>
        <v>N/A</v>
      </c>
      <c r="AF213" s="8"/>
    </row>
    <row r="214" spans="1:32">
      <c r="A214" s="66" t="s">
        <v>21</v>
      </c>
      <c r="B214" s="66" t="s">
        <v>28</v>
      </c>
      <c r="C214" s="66" t="str" cm="1">
        <f t="array" ref="C214">_xlfn.IFNA(_xlfn.IFS(B214="Starter","Starters &amp; Sides",B214="Sides","Starters &amp; Sides"),B214)</f>
        <v>Drinks</v>
      </c>
      <c r="D214" s="85" t="s">
        <v>4317</v>
      </c>
      <c r="E214" s="75"/>
      <c r="F214" s="12"/>
      <c r="G214" s="12"/>
      <c r="H214" s="12"/>
      <c r="I214" s="12"/>
      <c r="J214" s="13"/>
      <c r="K214" s="13"/>
      <c r="L214" s="13"/>
      <c r="M214" s="13">
        <v>22</v>
      </c>
      <c r="N214" s="13">
        <v>21.5</v>
      </c>
      <c r="O214" s="372">
        <v>21.5</v>
      </c>
      <c r="P214" s="4">
        <v>21.5</v>
      </c>
      <c r="Q214" s="338">
        <v>22.5</v>
      </c>
      <c r="R214" s="15" t="str">
        <f t="shared" si="42"/>
        <v>Yes</v>
      </c>
      <c r="S214" s="15" t="str">
        <f t="shared" si="43"/>
        <v>No</v>
      </c>
      <c r="T214" s="221" t="str">
        <f t="shared" si="44"/>
        <v>Yes</v>
      </c>
      <c r="U214" s="223">
        <f t="shared" si="45"/>
        <v>4.6511627906976827E-2</v>
      </c>
      <c r="V214" s="221" t="str">
        <f t="shared" si="46"/>
        <v>Yes</v>
      </c>
      <c r="W214" s="223">
        <f t="shared" si="47"/>
        <v>4.6511627906976827E-2</v>
      </c>
      <c r="X214" s="221" t="str">
        <f t="shared" si="48"/>
        <v>Yes</v>
      </c>
      <c r="Y214" s="223">
        <f t="shared" si="49"/>
        <v>4.6511627906976827E-2</v>
      </c>
      <c r="Z214" s="222" t="str">
        <f t="shared" si="50"/>
        <v>Yes</v>
      </c>
      <c r="AA214" s="68">
        <f t="shared" si="51"/>
        <v>2.2727272727272707E-2</v>
      </c>
      <c r="AB214" s="65" t="str">
        <f t="shared" si="52"/>
        <v>No</v>
      </c>
      <c r="AC214" s="68" t="str">
        <f t="shared" si="53"/>
        <v>N/A</v>
      </c>
      <c r="AD214" s="65" t="str">
        <f t="shared" si="54"/>
        <v>No</v>
      </c>
      <c r="AE214" s="68" t="str">
        <f t="shared" si="55"/>
        <v>N/A</v>
      </c>
      <c r="AF214" s="8"/>
    </row>
    <row r="215" spans="1:32">
      <c r="A215" s="66" t="s">
        <v>21</v>
      </c>
      <c r="B215" s="66" t="s">
        <v>28</v>
      </c>
      <c r="C215" s="66" t="str" cm="1">
        <f t="array" ref="C215">_xlfn.IFNA(_xlfn.IFS(B215="Starter","Starters &amp; Sides",B215="Sides","Starters &amp; Sides"),B215)</f>
        <v>Drinks</v>
      </c>
      <c r="D215" s="85" t="s">
        <v>4318</v>
      </c>
      <c r="E215" s="75"/>
      <c r="F215" s="12"/>
      <c r="G215" s="12"/>
      <c r="H215" s="12"/>
      <c r="I215" s="12"/>
      <c r="J215" s="13"/>
      <c r="K215" s="13"/>
      <c r="L215" s="13"/>
      <c r="M215" s="13">
        <v>30</v>
      </c>
      <c r="N215" s="13">
        <v>30</v>
      </c>
      <c r="O215" s="372">
        <v>30</v>
      </c>
      <c r="P215" s="4">
        <v>30</v>
      </c>
      <c r="Q215" s="338">
        <v>32</v>
      </c>
      <c r="R215" s="15" t="str">
        <f t="shared" si="42"/>
        <v>Yes</v>
      </c>
      <c r="S215" s="15" t="str">
        <f t="shared" si="43"/>
        <v>No</v>
      </c>
      <c r="T215" s="221" t="str">
        <f t="shared" si="44"/>
        <v>Yes</v>
      </c>
      <c r="U215" s="223">
        <f t="shared" si="45"/>
        <v>6.6666666666666652E-2</v>
      </c>
      <c r="V215" s="221" t="str">
        <f t="shared" si="46"/>
        <v>Yes</v>
      </c>
      <c r="W215" s="223">
        <f t="shared" si="47"/>
        <v>6.6666666666666652E-2</v>
      </c>
      <c r="X215" s="221" t="str">
        <f t="shared" si="48"/>
        <v>Yes</v>
      </c>
      <c r="Y215" s="223">
        <f t="shared" si="49"/>
        <v>6.6666666666666652E-2</v>
      </c>
      <c r="Z215" s="222" t="str">
        <f t="shared" si="50"/>
        <v>Yes</v>
      </c>
      <c r="AA215" s="68">
        <f t="shared" si="51"/>
        <v>6.6666666666666652E-2</v>
      </c>
      <c r="AB215" s="65" t="str">
        <f t="shared" si="52"/>
        <v>No</v>
      </c>
      <c r="AC215" s="68" t="str">
        <f t="shared" si="53"/>
        <v>N/A</v>
      </c>
      <c r="AD215" s="65" t="str">
        <f t="shared" si="54"/>
        <v>No</v>
      </c>
      <c r="AE215" s="68" t="str">
        <f t="shared" si="55"/>
        <v>N/A</v>
      </c>
      <c r="AF215" s="8"/>
    </row>
    <row r="216" spans="1:32">
      <c r="A216" s="66" t="s">
        <v>21</v>
      </c>
      <c r="B216" s="66" t="s">
        <v>28</v>
      </c>
      <c r="C216" s="66" t="str" cm="1">
        <f t="array" ref="C216">_xlfn.IFNA(_xlfn.IFS(B216="Starter","Starters &amp; Sides",B216="Sides","Starters &amp; Sides"),B216)</f>
        <v>Drinks</v>
      </c>
      <c r="D216" s="85" t="s">
        <v>4319</v>
      </c>
      <c r="E216" s="75"/>
      <c r="F216" s="12"/>
      <c r="G216" s="12"/>
      <c r="H216" s="12"/>
      <c r="I216" s="12"/>
      <c r="J216" s="13"/>
      <c r="K216" s="13"/>
      <c r="L216" s="13"/>
      <c r="M216" s="13">
        <v>7.2</v>
      </c>
      <c r="N216" s="13">
        <v>7.25</v>
      </c>
      <c r="O216" s="372">
        <v>7.25</v>
      </c>
      <c r="P216" s="4">
        <v>7.25</v>
      </c>
      <c r="Q216" s="338">
        <v>7.25</v>
      </c>
      <c r="R216" s="15" t="str">
        <f t="shared" si="42"/>
        <v>Yes</v>
      </c>
      <c r="S216" s="15" t="str">
        <f t="shared" si="43"/>
        <v>No</v>
      </c>
      <c r="T216" s="221" t="str">
        <f t="shared" si="44"/>
        <v>Yes</v>
      </c>
      <c r="U216" s="223">
        <f t="shared" si="45"/>
        <v>0</v>
      </c>
      <c r="V216" s="221" t="str">
        <f t="shared" si="46"/>
        <v>Yes</v>
      </c>
      <c r="W216" s="223">
        <f t="shared" si="47"/>
        <v>0</v>
      </c>
      <c r="X216" s="221" t="str">
        <f t="shared" si="48"/>
        <v>Yes</v>
      </c>
      <c r="Y216" s="223">
        <f t="shared" si="49"/>
        <v>0</v>
      </c>
      <c r="Z216" s="222" t="str">
        <f t="shared" si="50"/>
        <v>Yes</v>
      </c>
      <c r="AA216" s="68">
        <f t="shared" si="51"/>
        <v>6.9444444444444198E-3</v>
      </c>
      <c r="AB216" s="65" t="str">
        <f t="shared" si="52"/>
        <v>No</v>
      </c>
      <c r="AC216" s="68" t="str">
        <f t="shared" si="53"/>
        <v>N/A</v>
      </c>
      <c r="AD216" s="65" t="str">
        <f t="shared" si="54"/>
        <v>No</v>
      </c>
      <c r="AE216" s="68" t="str">
        <f t="shared" si="55"/>
        <v>N/A</v>
      </c>
      <c r="AF216" s="8"/>
    </row>
    <row r="217" spans="1:32">
      <c r="A217" s="66" t="s">
        <v>21</v>
      </c>
      <c r="B217" s="66" t="s">
        <v>28</v>
      </c>
      <c r="C217" s="66" t="str" cm="1">
        <f t="array" ref="C217">_xlfn.IFNA(_xlfn.IFS(B217="Starter","Starters &amp; Sides",B217="Sides","Starters &amp; Sides"),B217)</f>
        <v>Drinks</v>
      </c>
      <c r="D217" s="85" t="s">
        <v>4320</v>
      </c>
      <c r="E217" s="75"/>
      <c r="F217" s="12"/>
      <c r="G217" s="12"/>
      <c r="H217" s="12"/>
      <c r="I217" s="12"/>
      <c r="J217" s="13"/>
      <c r="K217" s="13"/>
      <c r="L217" s="13"/>
      <c r="M217" s="13">
        <v>34</v>
      </c>
      <c r="N217" s="13">
        <v>34</v>
      </c>
      <c r="O217" s="372">
        <v>34</v>
      </c>
      <c r="P217" s="4">
        <v>34</v>
      </c>
      <c r="Q217" s="338">
        <v>35</v>
      </c>
      <c r="R217" s="15" t="str">
        <f t="shared" si="42"/>
        <v>Yes</v>
      </c>
      <c r="S217" s="15" t="str">
        <f t="shared" si="43"/>
        <v>No</v>
      </c>
      <c r="T217" s="221" t="str">
        <f t="shared" si="44"/>
        <v>Yes</v>
      </c>
      <c r="U217" s="223">
        <f t="shared" si="45"/>
        <v>2.9411764705882248E-2</v>
      </c>
      <c r="V217" s="221" t="str">
        <f t="shared" si="46"/>
        <v>Yes</v>
      </c>
      <c r="W217" s="223">
        <f t="shared" si="47"/>
        <v>2.9411764705882248E-2</v>
      </c>
      <c r="X217" s="221" t="str">
        <f t="shared" si="48"/>
        <v>Yes</v>
      </c>
      <c r="Y217" s="223">
        <f t="shared" si="49"/>
        <v>2.9411764705882248E-2</v>
      </c>
      <c r="Z217" s="222" t="str">
        <f t="shared" si="50"/>
        <v>Yes</v>
      </c>
      <c r="AA217" s="68">
        <f t="shared" si="51"/>
        <v>2.9411764705882248E-2</v>
      </c>
      <c r="AB217" s="65" t="str">
        <f t="shared" si="52"/>
        <v>No</v>
      </c>
      <c r="AC217" s="68" t="str">
        <f t="shared" si="53"/>
        <v>N/A</v>
      </c>
      <c r="AD217" s="65" t="str">
        <f t="shared" si="54"/>
        <v>No</v>
      </c>
      <c r="AE217" s="68" t="str">
        <f t="shared" si="55"/>
        <v>N/A</v>
      </c>
      <c r="AF217" s="8"/>
    </row>
    <row r="218" spans="1:32">
      <c r="A218" s="66" t="s">
        <v>21</v>
      </c>
      <c r="B218" s="66" t="s">
        <v>37</v>
      </c>
      <c r="C218" s="66" t="str" cm="1">
        <f t="array" ref="C218">_xlfn.IFNA(_xlfn.IFS(B218="Starter","Starters &amp; Sides",B218="Sides","Starters &amp; Sides"),B218)</f>
        <v>Starters &amp; Sides</v>
      </c>
      <c r="D218" s="210" t="s">
        <v>4248</v>
      </c>
      <c r="E218" s="75"/>
      <c r="F218" s="12"/>
      <c r="G218" s="12"/>
      <c r="H218" s="12"/>
      <c r="I218" s="12"/>
      <c r="J218" s="12"/>
      <c r="K218" s="12"/>
      <c r="L218" s="12"/>
      <c r="M218" s="12"/>
      <c r="N218" s="12"/>
      <c r="O218" s="376"/>
      <c r="P218" s="4">
        <v>4.5</v>
      </c>
      <c r="Q218" s="338">
        <v>4.75</v>
      </c>
      <c r="R218" s="15" t="str">
        <f t="shared" si="42"/>
        <v>Yes</v>
      </c>
      <c r="S218" s="15" t="str">
        <f t="shared" si="43"/>
        <v>No</v>
      </c>
      <c r="T218" s="221" t="str">
        <f t="shared" si="44"/>
        <v>Yes</v>
      </c>
      <c r="U218" s="223">
        <f t="shared" si="45"/>
        <v>5.555555555555558E-2</v>
      </c>
      <c r="V218" s="221" t="str">
        <f t="shared" si="46"/>
        <v>No</v>
      </c>
      <c r="W218" s="223" t="str">
        <f t="shared" si="47"/>
        <v>N/A</v>
      </c>
      <c r="X218" s="221" t="str">
        <f t="shared" si="48"/>
        <v>No</v>
      </c>
      <c r="Y218" s="223" t="str">
        <f t="shared" si="49"/>
        <v>N/A</v>
      </c>
      <c r="Z218" s="222" t="str">
        <f t="shared" si="50"/>
        <v>No</v>
      </c>
      <c r="AA218" s="68" t="str">
        <f t="shared" si="51"/>
        <v>N/A</v>
      </c>
      <c r="AB218" s="65" t="str">
        <f t="shared" si="52"/>
        <v>No</v>
      </c>
      <c r="AC218" s="68" t="str">
        <f t="shared" si="53"/>
        <v>N/A</v>
      </c>
      <c r="AD218" s="65" t="str">
        <f t="shared" si="54"/>
        <v>No</v>
      </c>
      <c r="AE218" s="68" t="str">
        <f t="shared" si="55"/>
        <v>N/A</v>
      </c>
      <c r="AF218" s="8"/>
    </row>
    <row r="219" spans="1:32">
      <c r="A219" s="66" t="s">
        <v>21</v>
      </c>
      <c r="B219" s="66" t="s">
        <v>27</v>
      </c>
      <c r="C219" s="66" t="str" cm="1">
        <f t="array" ref="C219">_xlfn.IFNA(_xlfn.IFS(B219="Starter","Starters &amp; Sides",B219="Sides","Starters &amp; Sides"),B219)</f>
        <v>Mains</v>
      </c>
      <c r="D219" s="210" t="s">
        <v>4321</v>
      </c>
      <c r="E219" s="75"/>
      <c r="F219" s="12"/>
      <c r="G219" s="12"/>
      <c r="H219" s="12"/>
      <c r="I219" s="12"/>
      <c r="J219" s="12"/>
      <c r="K219" s="12"/>
      <c r="L219" s="12"/>
      <c r="M219" s="12"/>
      <c r="N219" s="12"/>
      <c r="O219" s="376"/>
      <c r="P219" s="4">
        <v>18</v>
      </c>
      <c r="Q219" s="338">
        <v>21</v>
      </c>
      <c r="R219" s="15" t="str">
        <f t="shared" si="42"/>
        <v>Yes</v>
      </c>
      <c r="S219" s="15" t="str">
        <f t="shared" si="43"/>
        <v>No</v>
      </c>
      <c r="T219" s="221" t="str">
        <f t="shared" si="44"/>
        <v>Yes</v>
      </c>
      <c r="U219" s="223">
        <f t="shared" si="45"/>
        <v>0.16666666666666674</v>
      </c>
      <c r="V219" s="221" t="str">
        <f t="shared" si="46"/>
        <v>No</v>
      </c>
      <c r="W219" s="223" t="str">
        <f t="shared" si="47"/>
        <v>N/A</v>
      </c>
      <c r="X219" s="221" t="str">
        <f t="shared" si="48"/>
        <v>No</v>
      </c>
      <c r="Y219" s="223" t="str">
        <f t="shared" si="49"/>
        <v>N/A</v>
      </c>
      <c r="Z219" s="222" t="str">
        <f t="shared" si="50"/>
        <v>No</v>
      </c>
      <c r="AA219" s="68" t="str">
        <f t="shared" si="51"/>
        <v>N/A</v>
      </c>
      <c r="AB219" s="65" t="str">
        <f t="shared" si="52"/>
        <v>No</v>
      </c>
      <c r="AC219" s="68" t="str">
        <f t="shared" si="53"/>
        <v>N/A</v>
      </c>
      <c r="AD219" s="65" t="str">
        <f t="shared" si="54"/>
        <v>No</v>
      </c>
      <c r="AE219" s="68" t="str">
        <f t="shared" si="55"/>
        <v>N/A</v>
      </c>
      <c r="AF219" s="8"/>
    </row>
    <row r="220" spans="1:32" hidden="1">
      <c r="A220" s="66" t="s">
        <v>21</v>
      </c>
      <c r="B220" s="66" t="s">
        <v>27</v>
      </c>
      <c r="C220" s="66" t="str" cm="1">
        <f t="array" ref="C220">_xlfn.IFNA(_xlfn.IFS(B220="Starter","Starters &amp; Sides",B220="Sides","Starters &amp; Sides"),B220)</f>
        <v>Mains</v>
      </c>
      <c r="D220" s="210" t="s">
        <v>4322</v>
      </c>
      <c r="E220" s="75"/>
      <c r="F220" s="12"/>
      <c r="G220" s="12"/>
      <c r="H220" s="12"/>
      <c r="I220" s="12"/>
      <c r="J220" s="12"/>
      <c r="K220" s="12"/>
      <c r="L220" s="12"/>
      <c r="M220" s="12"/>
      <c r="N220" s="12"/>
      <c r="O220" s="376"/>
      <c r="P220" s="4">
        <v>17.399999999999999</v>
      </c>
      <c r="Q220" s="338"/>
      <c r="R220" s="15" t="str">
        <f t="shared" si="42"/>
        <v>No</v>
      </c>
      <c r="S220" s="15" t="str">
        <f t="shared" si="43"/>
        <v>No</v>
      </c>
      <c r="T220" s="221" t="str">
        <f t="shared" si="44"/>
        <v>No</v>
      </c>
      <c r="U220" s="223" t="str">
        <f t="shared" si="45"/>
        <v>N/A</v>
      </c>
      <c r="V220" s="221" t="str">
        <f t="shared" si="46"/>
        <v>No</v>
      </c>
      <c r="W220" s="223" t="str">
        <f t="shared" si="47"/>
        <v>N/A</v>
      </c>
      <c r="X220" s="221" t="str">
        <f t="shared" si="48"/>
        <v>No</v>
      </c>
      <c r="Y220" s="223" t="str">
        <f t="shared" si="49"/>
        <v>N/A</v>
      </c>
      <c r="Z220" s="222" t="str">
        <f t="shared" si="50"/>
        <v>No</v>
      </c>
      <c r="AA220" s="68" t="str">
        <f t="shared" si="51"/>
        <v>N/A</v>
      </c>
      <c r="AB220" s="65" t="str">
        <f t="shared" si="52"/>
        <v>No</v>
      </c>
      <c r="AC220" s="68" t="str">
        <f t="shared" si="53"/>
        <v>N/A</v>
      </c>
      <c r="AD220" s="65" t="str">
        <f t="shared" si="54"/>
        <v>No</v>
      </c>
      <c r="AE220" s="68" t="str">
        <f t="shared" si="55"/>
        <v>N/A</v>
      </c>
      <c r="AF220" s="8"/>
    </row>
    <row r="221" spans="1:32" hidden="1">
      <c r="A221" s="66" t="s">
        <v>21</v>
      </c>
      <c r="B221" s="66" t="s">
        <v>27</v>
      </c>
      <c r="C221" s="66" t="str" cm="1">
        <f t="array" ref="C221">_xlfn.IFNA(_xlfn.IFS(B221="Starter","Starters &amp; Sides",B221="Sides","Starters &amp; Sides"),B221)</f>
        <v>Mains</v>
      </c>
      <c r="D221" s="210" t="s">
        <v>4323</v>
      </c>
      <c r="E221" s="75"/>
      <c r="F221" s="12"/>
      <c r="G221" s="12"/>
      <c r="H221" s="12"/>
      <c r="I221" s="12"/>
      <c r="J221" s="12"/>
      <c r="K221" s="12"/>
      <c r="L221" s="12"/>
      <c r="M221" s="12"/>
      <c r="N221" s="12"/>
      <c r="O221" s="376"/>
      <c r="P221" s="4">
        <v>16</v>
      </c>
      <c r="Q221" s="338"/>
      <c r="R221" s="15" t="str">
        <f t="shared" si="42"/>
        <v>No</v>
      </c>
      <c r="S221" s="15" t="str">
        <f t="shared" si="43"/>
        <v>No</v>
      </c>
      <c r="T221" s="221" t="str">
        <f t="shared" si="44"/>
        <v>No</v>
      </c>
      <c r="U221" s="223" t="str">
        <f t="shared" si="45"/>
        <v>N/A</v>
      </c>
      <c r="V221" s="221" t="str">
        <f t="shared" si="46"/>
        <v>No</v>
      </c>
      <c r="W221" s="223" t="str">
        <f t="shared" si="47"/>
        <v>N/A</v>
      </c>
      <c r="X221" s="221" t="str">
        <f t="shared" si="48"/>
        <v>No</v>
      </c>
      <c r="Y221" s="223" t="str">
        <f t="shared" si="49"/>
        <v>N/A</v>
      </c>
      <c r="Z221" s="222" t="str">
        <f t="shared" si="50"/>
        <v>No</v>
      </c>
      <c r="AA221" s="68" t="str">
        <f t="shared" si="51"/>
        <v>N/A</v>
      </c>
      <c r="AB221" s="65" t="str">
        <f t="shared" si="52"/>
        <v>No</v>
      </c>
      <c r="AC221" s="68" t="str">
        <f t="shared" si="53"/>
        <v>N/A</v>
      </c>
      <c r="AD221" s="65" t="str">
        <f t="shared" si="54"/>
        <v>No</v>
      </c>
      <c r="AE221" s="68" t="str">
        <f t="shared" si="55"/>
        <v>N/A</v>
      </c>
      <c r="AF221" s="8"/>
    </row>
    <row r="222" spans="1:32">
      <c r="A222" s="66" t="s">
        <v>21</v>
      </c>
      <c r="B222" s="66" t="s">
        <v>27</v>
      </c>
      <c r="C222" s="66" t="str" cm="1">
        <f t="array" ref="C222">_xlfn.IFNA(_xlfn.IFS(B222="Starter","Starters &amp; Sides",B222="Sides","Starters &amp; Sides"),B222)</f>
        <v>Mains</v>
      </c>
      <c r="D222" s="210" t="s">
        <v>4324</v>
      </c>
      <c r="E222" s="75"/>
      <c r="F222" s="12"/>
      <c r="G222" s="12"/>
      <c r="H222" s="12"/>
      <c r="I222" s="12"/>
      <c r="J222" s="12"/>
      <c r="K222" s="12"/>
      <c r="L222" s="12"/>
      <c r="M222" s="12"/>
      <c r="N222" s="12"/>
      <c r="O222" s="376"/>
      <c r="P222" s="4">
        <v>14.25</v>
      </c>
      <c r="Q222" s="338">
        <v>14.65</v>
      </c>
      <c r="R222" s="15" t="str">
        <f t="shared" si="42"/>
        <v>Yes</v>
      </c>
      <c r="S222" s="15" t="str">
        <f t="shared" si="43"/>
        <v>No</v>
      </c>
      <c r="T222" s="221" t="str">
        <f t="shared" si="44"/>
        <v>Yes</v>
      </c>
      <c r="U222" s="223">
        <f t="shared" si="45"/>
        <v>2.8070175438596578E-2</v>
      </c>
      <c r="V222" s="221" t="str">
        <f t="shared" si="46"/>
        <v>No</v>
      </c>
      <c r="W222" s="223" t="str">
        <f t="shared" si="47"/>
        <v>N/A</v>
      </c>
      <c r="X222" s="221" t="str">
        <f t="shared" si="48"/>
        <v>No</v>
      </c>
      <c r="Y222" s="223" t="str">
        <f t="shared" si="49"/>
        <v>N/A</v>
      </c>
      <c r="Z222" s="222" t="str">
        <f t="shared" si="50"/>
        <v>No</v>
      </c>
      <c r="AA222" s="68" t="str">
        <f t="shared" si="51"/>
        <v>N/A</v>
      </c>
      <c r="AB222" s="65" t="str">
        <f t="shared" si="52"/>
        <v>No</v>
      </c>
      <c r="AC222" s="68" t="str">
        <f t="shared" si="53"/>
        <v>N/A</v>
      </c>
      <c r="AD222" s="65" t="str">
        <f t="shared" si="54"/>
        <v>No</v>
      </c>
      <c r="AE222" s="68" t="str">
        <f t="shared" si="55"/>
        <v>N/A</v>
      </c>
      <c r="AF222" s="8"/>
    </row>
    <row r="223" spans="1:32">
      <c r="A223" s="66" t="s">
        <v>21</v>
      </c>
      <c r="B223" s="66" t="s">
        <v>27</v>
      </c>
      <c r="C223" s="66" t="str" cm="1">
        <f t="array" ref="C223">_xlfn.IFNA(_xlfn.IFS(B223="Starter","Starters &amp; Sides",B223="Sides","Starters &amp; Sides"),B223)</f>
        <v>Mains</v>
      </c>
      <c r="D223" s="210" t="s">
        <v>4325</v>
      </c>
      <c r="E223" s="75"/>
      <c r="F223" s="12"/>
      <c r="G223" s="12"/>
      <c r="H223" s="12"/>
      <c r="I223" s="12"/>
      <c r="J223" s="12"/>
      <c r="K223" s="12"/>
      <c r="L223" s="12"/>
      <c r="M223" s="12"/>
      <c r="N223" s="12"/>
      <c r="O223" s="376"/>
      <c r="P223" s="4">
        <v>14.75</v>
      </c>
      <c r="Q223" s="338">
        <v>15.15</v>
      </c>
      <c r="R223" s="15" t="str">
        <f t="shared" si="42"/>
        <v>Yes</v>
      </c>
      <c r="S223" s="15" t="str">
        <f t="shared" si="43"/>
        <v>No</v>
      </c>
      <c r="T223" s="221" t="str">
        <f t="shared" si="44"/>
        <v>Yes</v>
      </c>
      <c r="U223" s="223">
        <f t="shared" si="45"/>
        <v>2.7118644067796627E-2</v>
      </c>
      <c r="V223" s="221" t="str">
        <f t="shared" si="46"/>
        <v>No</v>
      </c>
      <c r="W223" s="223" t="str">
        <f t="shared" si="47"/>
        <v>N/A</v>
      </c>
      <c r="X223" s="221" t="str">
        <f t="shared" si="48"/>
        <v>No</v>
      </c>
      <c r="Y223" s="223" t="str">
        <f t="shared" si="49"/>
        <v>N/A</v>
      </c>
      <c r="Z223" s="222" t="str">
        <f t="shared" si="50"/>
        <v>No</v>
      </c>
      <c r="AA223" s="68" t="str">
        <f t="shared" si="51"/>
        <v>N/A</v>
      </c>
      <c r="AB223" s="65" t="str">
        <f t="shared" si="52"/>
        <v>No</v>
      </c>
      <c r="AC223" s="68" t="str">
        <f t="shared" si="53"/>
        <v>N/A</v>
      </c>
      <c r="AD223" s="65" t="str">
        <f t="shared" si="54"/>
        <v>No</v>
      </c>
      <c r="AE223" s="68" t="str">
        <f t="shared" si="55"/>
        <v>N/A</v>
      </c>
      <c r="AF223" s="8"/>
    </row>
    <row r="224" spans="1:32">
      <c r="A224" s="66" t="s">
        <v>21</v>
      </c>
      <c r="B224" s="66" t="s">
        <v>27</v>
      </c>
      <c r="C224" s="66" t="str" cm="1">
        <f t="array" ref="C224">_xlfn.IFNA(_xlfn.IFS(B224="Starter","Starters &amp; Sides",B224="Sides","Starters &amp; Sides"),B224)</f>
        <v>Mains</v>
      </c>
      <c r="D224" s="210" t="s">
        <v>4326</v>
      </c>
      <c r="E224" s="75"/>
      <c r="F224" s="12"/>
      <c r="G224" s="12"/>
      <c r="H224" s="12"/>
      <c r="I224" s="12"/>
      <c r="J224" s="12"/>
      <c r="K224" s="12"/>
      <c r="L224" s="12"/>
      <c r="M224" s="12"/>
      <c r="N224" s="12"/>
      <c r="O224" s="376"/>
      <c r="P224" s="4">
        <v>16.5</v>
      </c>
      <c r="Q224" s="338">
        <v>17.25</v>
      </c>
      <c r="R224" s="15" t="str">
        <f t="shared" si="42"/>
        <v>Yes</v>
      </c>
      <c r="S224" s="15" t="str">
        <f t="shared" si="43"/>
        <v>No</v>
      </c>
      <c r="T224" s="221" t="str">
        <f t="shared" si="44"/>
        <v>Yes</v>
      </c>
      <c r="U224" s="223">
        <f t="shared" si="45"/>
        <v>4.5454545454545414E-2</v>
      </c>
      <c r="V224" s="221" t="str">
        <f t="shared" si="46"/>
        <v>No</v>
      </c>
      <c r="W224" s="223" t="str">
        <f t="shared" si="47"/>
        <v>N/A</v>
      </c>
      <c r="X224" s="221" t="str">
        <f t="shared" si="48"/>
        <v>No</v>
      </c>
      <c r="Y224" s="223" t="str">
        <f t="shared" si="49"/>
        <v>N/A</v>
      </c>
      <c r="Z224" s="222" t="str">
        <f t="shared" si="50"/>
        <v>No</v>
      </c>
      <c r="AA224" s="68" t="str">
        <f t="shared" si="51"/>
        <v>N/A</v>
      </c>
      <c r="AB224" s="65" t="str">
        <f t="shared" si="52"/>
        <v>No</v>
      </c>
      <c r="AC224" s="68" t="str">
        <f t="shared" si="53"/>
        <v>N/A</v>
      </c>
      <c r="AD224" s="65" t="str">
        <f t="shared" si="54"/>
        <v>No</v>
      </c>
      <c r="AE224" s="68" t="str">
        <f t="shared" si="55"/>
        <v>N/A</v>
      </c>
      <c r="AF224" s="8"/>
    </row>
    <row r="225" spans="1:32" hidden="1">
      <c r="A225" s="66" t="s">
        <v>21</v>
      </c>
      <c r="B225" s="66" t="s">
        <v>27</v>
      </c>
      <c r="C225" s="66" t="str" cm="1">
        <f t="array" ref="C225">_xlfn.IFNA(_xlfn.IFS(B225="Starter","Starters &amp; Sides",B225="Sides","Starters &amp; Sides"),B225)</f>
        <v>Mains</v>
      </c>
      <c r="D225" s="210" t="s">
        <v>4327</v>
      </c>
      <c r="E225" s="75"/>
      <c r="F225" s="12"/>
      <c r="G225" s="12"/>
      <c r="H225" s="12"/>
      <c r="I225" s="12"/>
      <c r="J225" s="12"/>
      <c r="K225" s="12"/>
      <c r="L225" s="12"/>
      <c r="M225" s="12"/>
      <c r="N225" s="12"/>
      <c r="O225" s="376"/>
      <c r="P225" s="4">
        <v>11.9</v>
      </c>
      <c r="Q225" s="338"/>
      <c r="R225" s="15" t="str">
        <f t="shared" si="42"/>
        <v>No</v>
      </c>
      <c r="S225" s="15" t="str">
        <f t="shared" si="43"/>
        <v>No</v>
      </c>
      <c r="T225" s="221" t="str">
        <f t="shared" si="44"/>
        <v>No</v>
      </c>
      <c r="U225" s="223" t="str">
        <f t="shared" si="45"/>
        <v>N/A</v>
      </c>
      <c r="V225" s="221" t="str">
        <f t="shared" si="46"/>
        <v>No</v>
      </c>
      <c r="W225" s="223" t="str">
        <f t="shared" si="47"/>
        <v>N/A</v>
      </c>
      <c r="X225" s="221" t="str">
        <f t="shared" si="48"/>
        <v>No</v>
      </c>
      <c r="Y225" s="223" t="str">
        <f t="shared" si="49"/>
        <v>N/A</v>
      </c>
      <c r="Z225" s="222" t="str">
        <f t="shared" si="50"/>
        <v>No</v>
      </c>
      <c r="AA225" s="68" t="str">
        <f t="shared" si="51"/>
        <v>N/A</v>
      </c>
      <c r="AB225" s="65" t="str">
        <f t="shared" si="52"/>
        <v>No</v>
      </c>
      <c r="AC225" s="68" t="str">
        <f t="shared" si="53"/>
        <v>N/A</v>
      </c>
      <c r="AD225" s="65" t="str">
        <f t="shared" si="54"/>
        <v>No</v>
      </c>
      <c r="AE225" s="68" t="str">
        <f t="shared" si="55"/>
        <v>N/A</v>
      </c>
      <c r="AF225" s="8"/>
    </row>
    <row r="226" spans="1:32" hidden="1">
      <c r="A226" s="66" t="s">
        <v>21</v>
      </c>
      <c r="B226" s="66" t="s">
        <v>27</v>
      </c>
      <c r="C226" s="66" t="str" cm="1">
        <f t="array" ref="C226">_xlfn.IFNA(_xlfn.IFS(B226="Starter","Starters &amp; Sides",B226="Sides","Starters &amp; Sides"),B226)</f>
        <v>Mains</v>
      </c>
      <c r="D226" s="210" t="s">
        <v>4328</v>
      </c>
      <c r="E226" s="75"/>
      <c r="F226" s="12"/>
      <c r="G226" s="12"/>
      <c r="H226" s="12"/>
      <c r="I226" s="12"/>
      <c r="J226" s="12"/>
      <c r="K226" s="12"/>
      <c r="L226" s="12"/>
      <c r="M226" s="12"/>
      <c r="N226" s="12"/>
      <c r="O226" s="376"/>
      <c r="P226" s="4">
        <v>12.9</v>
      </c>
      <c r="Q226" s="338"/>
      <c r="R226" s="15" t="str">
        <f t="shared" si="42"/>
        <v>No</v>
      </c>
      <c r="S226" s="15" t="str">
        <f t="shared" si="43"/>
        <v>No</v>
      </c>
      <c r="T226" s="221" t="str">
        <f t="shared" si="44"/>
        <v>No</v>
      </c>
      <c r="U226" s="223" t="str">
        <f t="shared" si="45"/>
        <v>N/A</v>
      </c>
      <c r="V226" s="221" t="str">
        <f t="shared" si="46"/>
        <v>No</v>
      </c>
      <c r="W226" s="223" t="str">
        <f t="shared" si="47"/>
        <v>N/A</v>
      </c>
      <c r="X226" s="221" t="str">
        <f t="shared" si="48"/>
        <v>No</v>
      </c>
      <c r="Y226" s="223" t="str">
        <f t="shared" si="49"/>
        <v>N/A</v>
      </c>
      <c r="Z226" s="222" t="str">
        <f t="shared" si="50"/>
        <v>No</v>
      </c>
      <c r="AA226" s="68" t="str">
        <f t="shared" si="51"/>
        <v>N/A</v>
      </c>
      <c r="AB226" s="65" t="str">
        <f t="shared" si="52"/>
        <v>No</v>
      </c>
      <c r="AC226" s="68" t="str">
        <f t="shared" si="53"/>
        <v>N/A</v>
      </c>
      <c r="AD226" s="65" t="str">
        <f t="shared" si="54"/>
        <v>No</v>
      </c>
      <c r="AE226" s="68" t="str">
        <f t="shared" si="55"/>
        <v>N/A</v>
      </c>
      <c r="AF226" s="8"/>
    </row>
    <row r="227" spans="1:32" hidden="1">
      <c r="A227" s="66" t="s">
        <v>21</v>
      </c>
      <c r="B227" s="66" t="s">
        <v>37</v>
      </c>
      <c r="C227" s="66" t="str" cm="1">
        <f t="array" ref="C227">_xlfn.IFNA(_xlfn.IFS(B227="Starter","Starters &amp; Sides",B227="Sides","Starters &amp; Sides"),B227)</f>
        <v>Starters &amp; Sides</v>
      </c>
      <c r="D227" s="210" t="s">
        <v>4329</v>
      </c>
      <c r="E227" s="75"/>
      <c r="F227" s="12"/>
      <c r="G227" s="12"/>
      <c r="H227" s="12"/>
      <c r="I227" s="12"/>
      <c r="J227" s="12"/>
      <c r="K227" s="12"/>
      <c r="L227" s="12"/>
      <c r="M227" s="12"/>
      <c r="N227" s="12"/>
      <c r="O227" s="376"/>
      <c r="P227" s="4">
        <v>5</v>
      </c>
      <c r="Q227" s="338"/>
      <c r="R227" s="15" t="str">
        <f t="shared" si="42"/>
        <v>No</v>
      </c>
      <c r="S227" s="15" t="str">
        <f t="shared" si="43"/>
        <v>No</v>
      </c>
      <c r="T227" s="221" t="str">
        <f t="shared" si="44"/>
        <v>No</v>
      </c>
      <c r="U227" s="223" t="str">
        <f t="shared" si="45"/>
        <v>N/A</v>
      </c>
      <c r="V227" s="221" t="str">
        <f t="shared" si="46"/>
        <v>No</v>
      </c>
      <c r="W227" s="223" t="str">
        <f t="shared" si="47"/>
        <v>N/A</v>
      </c>
      <c r="X227" s="221" t="str">
        <f t="shared" si="48"/>
        <v>No</v>
      </c>
      <c r="Y227" s="223" t="str">
        <f t="shared" si="49"/>
        <v>N/A</v>
      </c>
      <c r="Z227" s="222" t="str">
        <f t="shared" si="50"/>
        <v>No</v>
      </c>
      <c r="AA227" s="68" t="str">
        <f t="shared" si="51"/>
        <v>N/A</v>
      </c>
      <c r="AB227" s="65" t="str">
        <f t="shared" si="52"/>
        <v>No</v>
      </c>
      <c r="AC227" s="68" t="str">
        <f t="shared" si="53"/>
        <v>N/A</v>
      </c>
      <c r="AD227" s="65" t="str">
        <f t="shared" si="54"/>
        <v>No</v>
      </c>
      <c r="AE227" s="68" t="str">
        <f t="shared" si="55"/>
        <v>N/A</v>
      </c>
      <c r="AF227" s="8"/>
    </row>
    <row r="228" spans="1:32" hidden="1">
      <c r="A228" s="66" t="s">
        <v>21</v>
      </c>
      <c r="B228" s="66" t="s">
        <v>37</v>
      </c>
      <c r="C228" s="66" t="str" cm="1">
        <f t="array" ref="C228">_xlfn.IFNA(_xlfn.IFS(B228="Starter","Starters &amp; Sides",B228="Sides","Starters &amp; Sides"),B228)</f>
        <v>Starters &amp; Sides</v>
      </c>
      <c r="D228" s="210" t="s">
        <v>4330</v>
      </c>
      <c r="E228" s="75"/>
      <c r="F228" s="12"/>
      <c r="G228" s="12"/>
      <c r="H228" s="12"/>
      <c r="I228" s="12"/>
      <c r="J228" s="12"/>
      <c r="K228" s="12"/>
      <c r="L228" s="12"/>
      <c r="M228" s="12"/>
      <c r="N228" s="12"/>
      <c r="O228" s="376"/>
      <c r="P228" s="4">
        <v>9.5</v>
      </c>
      <c r="Q228" s="338"/>
      <c r="R228" s="15" t="str">
        <f t="shared" si="42"/>
        <v>No</v>
      </c>
      <c r="S228" s="15" t="str">
        <f t="shared" si="43"/>
        <v>No</v>
      </c>
      <c r="T228" s="221" t="str">
        <f t="shared" si="44"/>
        <v>No</v>
      </c>
      <c r="U228" s="223" t="str">
        <f t="shared" si="45"/>
        <v>N/A</v>
      </c>
      <c r="V228" s="221" t="str">
        <f t="shared" si="46"/>
        <v>No</v>
      </c>
      <c r="W228" s="223" t="str">
        <f t="shared" si="47"/>
        <v>N/A</v>
      </c>
      <c r="X228" s="221" t="str">
        <f t="shared" si="48"/>
        <v>No</v>
      </c>
      <c r="Y228" s="223" t="str">
        <f t="shared" si="49"/>
        <v>N/A</v>
      </c>
      <c r="Z228" s="222" t="str">
        <f t="shared" si="50"/>
        <v>No</v>
      </c>
      <c r="AA228" s="68" t="str">
        <f t="shared" si="51"/>
        <v>N/A</v>
      </c>
      <c r="AB228" s="65" t="str">
        <f t="shared" si="52"/>
        <v>No</v>
      </c>
      <c r="AC228" s="68" t="str">
        <f t="shared" si="53"/>
        <v>N/A</v>
      </c>
      <c r="AD228" s="65" t="str">
        <f t="shared" si="54"/>
        <v>No</v>
      </c>
      <c r="AE228" s="68" t="str">
        <f t="shared" si="55"/>
        <v>N/A</v>
      </c>
      <c r="AF228" s="8"/>
    </row>
    <row r="229" spans="1:32">
      <c r="A229" s="66" t="s">
        <v>21</v>
      </c>
      <c r="B229" s="66" t="s">
        <v>37</v>
      </c>
      <c r="C229" s="66" t="str" cm="1">
        <f t="array" ref="C229">_xlfn.IFNA(_xlfn.IFS(B229="Starter","Starters &amp; Sides",B229="Sides","Starters &amp; Sides"),B229)</f>
        <v>Starters &amp; Sides</v>
      </c>
      <c r="D229" s="210" t="s">
        <v>4331</v>
      </c>
      <c r="E229" s="75"/>
      <c r="F229" s="12"/>
      <c r="G229" s="12"/>
      <c r="H229" s="12"/>
      <c r="I229" s="12"/>
      <c r="J229" s="12"/>
      <c r="K229" s="12"/>
      <c r="L229" s="12"/>
      <c r="M229" s="12"/>
      <c r="N229" s="12"/>
      <c r="O229" s="376"/>
      <c r="P229" s="4">
        <v>5.5</v>
      </c>
      <c r="Q229" s="338">
        <v>5.55</v>
      </c>
      <c r="R229" s="15" t="str">
        <f t="shared" si="42"/>
        <v>Yes</v>
      </c>
      <c r="S229" s="15" t="str">
        <f t="shared" si="43"/>
        <v>No</v>
      </c>
      <c r="T229" s="221" t="str">
        <f t="shared" si="44"/>
        <v>Yes</v>
      </c>
      <c r="U229" s="223">
        <f t="shared" si="45"/>
        <v>9.0909090909090384E-3</v>
      </c>
      <c r="V229" s="221" t="str">
        <f t="shared" si="46"/>
        <v>No</v>
      </c>
      <c r="W229" s="223" t="str">
        <f t="shared" si="47"/>
        <v>N/A</v>
      </c>
      <c r="X229" s="221" t="str">
        <f t="shared" si="48"/>
        <v>No</v>
      </c>
      <c r="Y229" s="223" t="str">
        <f t="shared" si="49"/>
        <v>N/A</v>
      </c>
      <c r="Z229" s="222" t="str">
        <f t="shared" si="50"/>
        <v>No</v>
      </c>
      <c r="AA229" s="68" t="str">
        <f t="shared" si="51"/>
        <v>N/A</v>
      </c>
      <c r="AB229" s="65" t="str">
        <f t="shared" si="52"/>
        <v>No</v>
      </c>
      <c r="AC229" s="68" t="str">
        <f t="shared" si="53"/>
        <v>N/A</v>
      </c>
      <c r="AD229" s="65" t="str">
        <f t="shared" si="54"/>
        <v>No</v>
      </c>
      <c r="AE229" s="68" t="str">
        <f t="shared" si="55"/>
        <v>N/A</v>
      </c>
      <c r="AF229" s="8"/>
    </row>
    <row r="230" spans="1:32" hidden="1">
      <c r="A230" s="66" t="s">
        <v>21</v>
      </c>
      <c r="B230" s="66" t="s">
        <v>29</v>
      </c>
      <c r="C230" s="66" t="str" cm="1">
        <f t="array" ref="C230">_xlfn.IFNA(_xlfn.IFS(B230="Starter","Starters &amp; Sides",B230="Sides","Starters &amp; Sides"),B230)</f>
        <v>Desserts</v>
      </c>
      <c r="D230" s="210" t="s">
        <v>4332</v>
      </c>
      <c r="E230" s="75"/>
      <c r="F230" s="12"/>
      <c r="G230" s="12"/>
      <c r="H230" s="12"/>
      <c r="I230" s="12"/>
      <c r="J230" s="12"/>
      <c r="K230" s="12"/>
      <c r="L230" s="12"/>
      <c r="M230" s="12"/>
      <c r="N230" s="12"/>
      <c r="O230" s="376"/>
      <c r="P230" s="4">
        <v>8</v>
      </c>
      <c r="Q230" s="338"/>
      <c r="R230" s="15" t="str">
        <f t="shared" si="42"/>
        <v>No</v>
      </c>
      <c r="S230" s="15" t="str">
        <f t="shared" si="43"/>
        <v>No</v>
      </c>
      <c r="T230" s="221" t="str">
        <f t="shared" si="44"/>
        <v>No</v>
      </c>
      <c r="U230" s="223" t="str">
        <f t="shared" si="45"/>
        <v>N/A</v>
      </c>
      <c r="V230" s="221" t="str">
        <f t="shared" si="46"/>
        <v>No</v>
      </c>
      <c r="W230" s="223" t="str">
        <f t="shared" si="47"/>
        <v>N/A</v>
      </c>
      <c r="X230" s="221" t="str">
        <f t="shared" si="48"/>
        <v>No</v>
      </c>
      <c r="Y230" s="223" t="str">
        <f t="shared" si="49"/>
        <v>N/A</v>
      </c>
      <c r="Z230" s="222" t="str">
        <f t="shared" si="50"/>
        <v>No</v>
      </c>
      <c r="AA230" s="68" t="str">
        <f t="shared" si="51"/>
        <v>N/A</v>
      </c>
      <c r="AB230" s="65" t="str">
        <f t="shared" si="52"/>
        <v>No</v>
      </c>
      <c r="AC230" s="68" t="str">
        <f t="shared" si="53"/>
        <v>N/A</v>
      </c>
      <c r="AD230" s="65" t="str">
        <f t="shared" si="54"/>
        <v>No</v>
      </c>
      <c r="AE230" s="68" t="str">
        <f t="shared" si="55"/>
        <v>N/A</v>
      </c>
      <c r="AF230" s="8"/>
    </row>
    <row r="231" spans="1:32" hidden="1">
      <c r="A231" s="66" t="s">
        <v>21</v>
      </c>
      <c r="B231" s="66" t="s">
        <v>29</v>
      </c>
      <c r="C231" s="66" t="str" cm="1">
        <f t="array" ref="C231">_xlfn.IFNA(_xlfn.IFS(B231="Starter","Starters &amp; Sides",B231="Sides","Starters &amp; Sides"),B231)</f>
        <v>Desserts</v>
      </c>
      <c r="D231" s="210" t="s">
        <v>4333</v>
      </c>
      <c r="E231" s="75"/>
      <c r="F231" s="12"/>
      <c r="G231" s="12"/>
      <c r="H231" s="12"/>
      <c r="I231" s="12"/>
      <c r="J231" s="12"/>
      <c r="K231" s="12"/>
      <c r="L231" s="12"/>
      <c r="M231" s="12"/>
      <c r="N231" s="12"/>
      <c r="O231" s="376"/>
      <c r="P231" s="4">
        <v>8</v>
      </c>
      <c r="Q231" s="338"/>
      <c r="R231" s="15" t="str">
        <f t="shared" si="42"/>
        <v>No</v>
      </c>
      <c r="S231" s="15" t="str">
        <f t="shared" si="43"/>
        <v>No</v>
      </c>
      <c r="T231" s="221" t="str">
        <f t="shared" si="44"/>
        <v>No</v>
      </c>
      <c r="U231" s="223" t="str">
        <f t="shared" si="45"/>
        <v>N/A</v>
      </c>
      <c r="V231" s="221" t="str">
        <f t="shared" si="46"/>
        <v>No</v>
      </c>
      <c r="W231" s="223" t="str">
        <f t="shared" si="47"/>
        <v>N/A</v>
      </c>
      <c r="X231" s="221" t="str">
        <f t="shared" si="48"/>
        <v>No</v>
      </c>
      <c r="Y231" s="223" t="str">
        <f t="shared" si="49"/>
        <v>N/A</v>
      </c>
      <c r="Z231" s="222" t="str">
        <f t="shared" si="50"/>
        <v>No</v>
      </c>
      <c r="AA231" s="68" t="str">
        <f t="shared" si="51"/>
        <v>N/A</v>
      </c>
      <c r="AB231" s="65" t="str">
        <f t="shared" si="52"/>
        <v>No</v>
      </c>
      <c r="AC231" s="68" t="str">
        <f t="shared" si="53"/>
        <v>N/A</v>
      </c>
      <c r="AD231" s="65" t="str">
        <f t="shared" si="54"/>
        <v>No</v>
      </c>
      <c r="AE231" s="68" t="str">
        <f t="shared" si="55"/>
        <v>N/A</v>
      </c>
      <c r="AF231" s="8"/>
    </row>
    <row r="232" spans="1:32">
      <c r="A232" s="66" t="s">
        <v>21</v>
      </c>
      <c r="B232" s="66" t="s">
        <v>29</v>
      </c>
      <c r="C232" s="66" t="str" cm="1">
        <f t="array" ref="C232">_xlfn.IFNA(_xlfn.IFS(B232="Starter","Starters &amp; Sides",B232="Sides","Starters &amp; Sides"),B232)</f>
        <v>Desserts</v>
      </c>
      <c r="D232" s="210" t="s">
        <v>4334</v>
      </c>
      <c r="E232" s="75"/>
      <c r="F232" s="12"/>
      <c r="G232" s="12"/>
      <c r="H232" s="12"/>
      <c r="I232" s="12"/>
      <c r="J232" s="12"/>
      <c r="K232" s="12"/>
      <c r="L232" s="12"/>
      <c r="M232" s="12"/>
      <c r="N232" s="12"/>
      <c r="O232" s="376"/>
      <c r="P232" s="4">
        <v>7</v>
      </c>
      <c r="Q232" s="338">
        <v>7.2</v>
      </c>
      <c r="R232" s="15" t="str">
        <f t="shared" si="42"/>
        <v>Yes</v>
      </c>
      <c r="S232" s="15" t="str">
        <f t="shared" si="43"/>
        <v>No</v>
      </c>
      <c r="T232" s="221" t="str">
        <f t="shared" si="44"/>
        <v>Yes</v>
      </c>
      <c r="U232" s="223">
        <f t="shared" si="45"/>
        <v>2.8571428571428692E-2</v>
      </c>
      <c r="V232" s="221" t="str">
        <f t="shared" si="46"/>
        <v>No</v>
      </c>
      <c r="W232" s="223" t="str">
        <f t="shared" si="47"/>
        <v>N/A</v>
      </c>
      <c r="X232" s="221" t="str">
        <f t="shared" si="48"/>
        <v>No</v>
      </c>
      <c r="Y232" s="223" t="str">
        <f t="shared" si="49"/>
        <v>N/A</v>
      </c>
      <c r="Z232" s="222" t="str">
        <f t="shared" si="50"/>
        <v>No</v>
      </c>
      <c r="AA232" s="68" t="str">
        <f t="shared" si="51"/>
        <v>N/A</v>
      </c>
      <c r="AB232" s="65" t="str">
        <f t="shared" si="52"/>
        <v>No</v>
      </c>
      <c r="AC232" s="68" t="str">
        <f t="shared" si="53"/>
        <v>N/A</v>
      </c>
      <c r="AD232" s="65" t="str">
        <f t="shared" si="54"/>
        <v>No</v>
      </c>
      <c r="AE232" s="68" t="str">
        <f t="shared" si="55"/>
        <v>N/A</v>
      </c>
      <c r="AF232" s="8"/>
    </row>
    <row r="233" spans="1:32">
      <c r="A233" s="66" t="s">
        <v>21</v>
      </c>
      <c r="B233" s="66" t="s">
        <v>29</v>
      </c>
      <c r="C233" s="66" t="str" cm="1">
        <f t="array" ref="C233">_xlfn.IFNA(_xlfn.IFS(B233="Starter","Starters &amp; Sides",B233="Sides","Starters &amp; Sides"),B233)</f>
        <v>Desserts</v>
      </c>
      <c r="D233" s="210" t="s">
        <v>4335</v>
      </c>
      <c r="E233" s="75"/>
      <c r="F233" s="12"/>
      <c r="G233" s="12"/>
      <c r="H233" s="12"/>
      <c r="I233" s="12"/>
      <c r="J233" s="12"/>
      <c r="K233" s="12"/>
      <c r="L233" s="12"/>
      <c r="M233" s="12"/>
      <c r="N233" s="12"/>
      <c r="O233" s="376"/>
      <c r="P233" s="4">
        <v>5</v>
      </c>
      <c r="Q233" s="338">
        <v>5.2</v>
      </c>
      <c r="R233" s="15" t="str">
        <f t="shared" si="42"/>
        <v>Yes</v>
      </c>
      <c r="S233" s="15" t="str">
        <f t="shared" si="43"/>
        <v>No</v>
      </c>
      <c r="T233" s="221" t="str">
        <f t="shared" si="44"/>
        <v>Yes</v>
      </c>
      <c r="U233" s="223">
        <f t="shared" si="45"/>
        <v>4.0000000000000036E-2</v>
      </c>
      <c r="V233" s="221" t="str">
        <f t="shared" si="46"/>
        <v>No</v>
      </c>
      <c r="W233" s="223" t="str">
        <f t="shared" si="47"/>
        <v>N/A</v>
      </c>
      <c r="X233" s="221" t="str">
        <f t="shared" si="48"/>
        <v>No</v>
      </c>
      <c r="Y233" s="223" t="str">
        <f t="shared" si="49"/>
        <v>N/A</v>
      </c>
      <c r="Z233" s="222" t="str">
        <f t="shared" si="50"/>
        <v>No</v>
      </c>
      <c r="AA233" s="68" t="str">
        <f t="shared" si="51"/>
        <v>N/A</v>
      </c>
      <c r="AB233" s="65" t="str">
        <f t="shared" si="52"/>
        <v>No</v>
      </c>
      <c r="AC233" s="68" t="str">
        <f t="shared" si="53"/>
        <v>N/A</v>
      </c>
      <c r="AD233" s="65" t="str">
        <f t="shared" si="54"/>
        <v>No</v>
      </c>
      <c r="AE233" s="68" t="str">
        <f t="shared" si="55"/>
        <v>N/A</v>
      </c>
      <c r="AF233" s="8"/>
    </row>
    <row r="234" spans="1:32">
      <c r="A234" s="66" t="s">
        <v>21</v>
      </c>
      <c r="B234" s="66" t="s">
        <v>28</v>
      </c>
      <c r="C234" s="66" t="str" cm="1">
        <f t="array" ref="C234">_xlfn.IFNA(_xlfn.IFS(B234="Starter","Starters &amp; Sides",B234="Sides","Starters &amp; Sides"),B234)</f>
        <v>Drinks</v>
      </c>
      <c r="D234" s="71" t="s">
        <v>4336</v>
      </c>
      <c r="E234" s="75"/>
      <c r="F234" s="12"/>
      <c r="G234" s="12"/>
      <c r="H234" s="12"/>
      <c r="I234" s="12"/>
      <c r="J234" s="12"/>
      <c r="K234" s="12"/>
      <c r="L234" s="12"/>
      <c r="M234" s="12"/>
      <c r="N234" s="12"/>
      <c r="O234" s="376"/>
      <c r="P234" s="4">
        <v>9</v>
      </c>
      <c r="Q234" s="338">
        <v>9</v>
      </c>
      <c r="R234" s="15" t="str">
        <f t="shared" si="42"/>
        <v>Yes</v>
      </c>
      <c r="S234" s="15" t="str">
        <f t="shared" si="43"/>
        <v>No</v>
      </c>
      <c r="T234" s="221" t="str">
        <f t="shared" si="44"/>
        <v>Yes</v>
      </c>
      <c r="U234" s="223">
        <f t="shared" si="45"/>
        <v>0</v>
      </c>
      <c r="V234" s="221" t="str">
        <f t="shared" si="46"/>
        <v>No</v>
      </c>
      <c r="W234" s="223" t="str">
        <f t="shared" si="47"/>
        <v>N/A</v>
      </c>
      <c r="X234" s="221" t="str">
        <f t="shared" si="48"/>
        <v>No</v>
      </c>
      <c r="Y234" s="223" t="str">
        <f t="shared" si="49"/>
        <v>N/A</v>
      </c>
      <c r="Z234" s="222" t="str">
        <f t="shared" si="50"/>
        <v>No</v>
      </c>
      <c r="AA234" s="68" t="str">
        <f t="shared" si="51"/>
        <v>N/A</v>
      </c>
      <c r="AB234" s="65" t="str">
        <f t="shared" si="52"/>
        <v>No</v>
      </c>
      <c r="AC234" s="68" t="str">
        <f t="shared" si="53"/>
        <v>N/A</v>
      </c>
      <c r="AD234" s="65" t="str">
        <f t="shared" si="54"/>
        <v>No</v>
      </c>
      <c r="AE234" s="68" t="str">
        <f t="shared" si="55"/>
        <v>N/A</v>
      </c>
      <c r="AF234" s="8"/>
    </row>
    <row r="235" spans="1:32">
      <c r="A235" s="66" t="s">
        <v>21</v>
      </c>
      <c r="B235" s="66" t="s">
        <v>28</v>
      </c>
      <c r="C235" s="66" t="str" cm="1">
        <f t="array" ref="C235">_xlfn.IFNA(_xlfn.IFS(B235="Starter","Starters &amp; Sides",B235="Sides","Starters &amp; Sides"),B235)</f>
        <v>Drinks</v>
      </c>
      <c r="D235" s="71" t="s">
        <v>4337</v>
      </c>
      <c r="E235" s="75"/>
      <c r="F235" s="12"/>
      <c r="G235" s="12"/>
      <c r="H235" s="12"/>
      <c r="I235" s="12"/>
      <c r="J235" s="12"/>
      <c r="K235" s="12"/>
      <c r="L235" s="12"/>
      <c r="M235" s="12"/>
      <c r="N235" s="12"/>
      <c r="O235" s="376"/>
      <c r="P235" s="7">
        <v>10.5</v>
      </c>
      <c r="Q235" s="355">
        <v>11.5</v>
      </c>
      <c r="R235" s="15" t="str">
        <f t="shared" si="42"/>
        <v>Yes</v>
      </c>
      <c r="S235" s="15" t="str">
        <f t="shared" si="43"/>
        <v>No</v>
      </c>
      <c r="T235" s="340" t="str">
        <f t="shared" si="44"/>
        <v>Yes</v>
      </c>
      <c r="U235" s="294">
        <f t="shared" si="45"/>
        <v>9.5238095238095344E-2</v>
      </c>
      <c r="V235" s="340" t="str">
        <f t="shared" si="46"/>
        <v>No</v>
      </c>
      <c r="W235" s="294" t="str">
        <f t="shared" si="47"/>
        <v>N/A</v>
      </c>
      <c r="X235" s="340" t="str">
        <f t="shared" si="48"/>
        <v>No</v>
      </c>
      <c r="Y235" s="294" t="str">
        <f t="shared" si="49"/>
        <v>N/A</v>
      </c>
      <c r="Z235" s="267" t="str">
        <f t="shared" si="50"/>
        <v>No</v>
      </c>
      <c r="AA235" s="50" t="str">
        <f t="shared" si="51"/>
        <v>N/A</v>
      </c>
      <c r="AB235" s="295" t="str">
        <f t="shared" si="52"/>
        <v>No</v>
      </c>
      <c r="AC235" s="50" t="str">
        <f t="shared" si="53"/>
        <v>N/A</v>
      </c>
      <c r="AD235" s="295" t="str">
        <f t="shared" si="54"/>
        <v>No</v>
      </c>
      <c r="AE235" s="50" t="str">
        <f t="shared" si="55"/>
        <v>N/A</v>
      </c>
      <c r="AF235" s="312"/>
    </row>
    <row r="236" spans="1:32" hidden="1">
      <c r="A236" s="66" t="s">
        <v>21</v>
      </c>
      <c r="B236" s="66" t="s">
        <v>28</v>
      </c>
      <c r="C236" s="66" t="str" cm="1">
        <f t="array" ref="C236">_xlfn.IFNA(_xlfn.IFS(B236="Starter","Starters &amp; Sides",B236="Sides","Starters &amp; Sides"),B236)</f>
        <v>Drinks</v>
      </c>
      <c r="D236" s="71" t="s">
        <v>4338</v>
      </c>
      <c r="E236" s="75"/>
      <c r="F236" s="12"/>
      <c r="G236" s="12"/>
      <c r="H236" s="12"/>
      <c r="I236" s="12"/>
      <c r="J236" s="12"/>
      <c r="K236" s="12"/>
      <c r="L236" s="12"/>
      <c r="M236" s="12"/>
      <c r="N236" s="12"/>
      <c r="O236" s="376"/>
      <c r="P236" s="4">
        <v>4.25</v>
      </c>
      <c r="Q236" s="338"/>
      <c r="R236" s="15" t="str">
        <f t="shared" ref="R236" si="56">IF(COUNTA(Q236)=1,"Yes","No")</f>
        <v>No</v>
      </c>
      <c r="S236" s="15" t="str">
        <f t="shared" ref="S236" si="57">IF(AND(T236="No",R236="Yes"),"Yes","No")</f>
        <v>No</v>
      </c>
      <c r="T236" s="4" t="str">
        <f t="shared" ref="T236" si="58">IF(COUNTA(P236:Q236)=2,"Yes","No")</f>
        <v>No</v>
      </c>
      <c r="U236" s="223" t="str">
        <f t="shared" ref="U236" si="59">IF(T236="Yes",Q236/P236-1,"N/A")</f>
        <v>N/A</v>
      </c>
      <c r="V236" s="4" t="str">
        <f t="shared" ref="V236" si="60">IF(COUNTA(O236:Q236)=3,"Yes","No")</f>
        <v>No</v>
      </c>
      <c r="W236" s="223" t="str">
        <f t="shared" ref="W236" si="61">IF(V236="Yes",Q236/O236-1,"N/A")</f>
        <v>N/A</v>
      </c>
      <c r="X236" s="4" t="str">
        <f t="shared" ref="X236" si="62">IF(COUNTA(N236:Q236)=4,"Yes","No")</f>
        <v>No</v>
      </c>
      <c r="Y236" s="223" t="str">
        <f t="shared" ref="Y236" si="63">IF(X236="Yes",Q236/N236-1,"N/A")</f>
        <v>N/A</v>
      </c>
      <c r="Z236" s="4" t="str">
        <f t="shared" ref="Z236" si="64">IF(COUNTA(M236:Q236)=5,"Yes","No")</f>
        <v>No</v>
      </c>
      <c r="AA236" s="223" t="str">
        <f t="shared" ref="AA236" si="65">IF(Z236="Yes",Q236/M236-1,"N/A")</f>
        <v>N/A</v>
      </c>
      <c r="AB236" s="4" t="str">
        <f t="shared" ref="AB236" si="66">IF(COUNTA(L236:Q236)=6,"Yes","No")</f>
        <v>No</v>
      </c>
      <c r="AC236" s="223" t="str">
        <f t="shared" ref="AC236" si="67">IF(AB236="Yes",Q236/L236-1,"N/A")</f>
        <v>N/A</v>
      </c>
      <c r="AD236" s="4" t="str">
        <f t="shared" ref="AD236" si="68">IF(COUNTA(E236:Q236)=13,"Yes","No")</f>
        <v>No</v>
      </c>
      <c r="AE236" s="223" t="str">
        <f t="shared" ref="AE236" si="69">IF(AD236="Yes",Q236/E236-1,"N/A")</f>
        <v>N/A</v>
      </c>
      <c r="AF236" s="8"/>
    </row>
    <row r="237" spans="1:32">
      <c r="T237" s="6"/>
      <c r="U237" s="48"/>
      <c r="V237" s="6"/>
      <c r="W237" s="48"/>
      <c r="X237" s="6"/>
      <c r="Y237" s="48"/>
      <c r="Z237" s="6"/>
      <c r="AA237" s="48"/>
      <c r="AB237" s="6"/>
      <c r="AC237" s="48"/>
      <c r="AD237" s="6"/>
      <c r="AE237" s="48"/>
    </row>
    <row r="238" spans="1:32">
      <c r="T238" s="6"/>
      <c r="U238" s="48"/>
      <c r="V238" s="6"/>
      <c r="W238" s="48"/>
      <c r="X238" s="6"/>
      <c r="Y238" s="48"/>
      <c r="Z238" s="6"/>
      <c r="AA238" s="48"/>
      <c r="AB238" s="6"/>
      <c r="AC238" s="48"/>
      <c r="AD238" s="6"/>
      <c r="AE238" s="48"/>
    </row>
    <row r="239" spans="1:32">
      <c r="T239" s="6"/>
      <c r="U239" s="48"/>
      <c r="V239" s="6"/>
      <c r="W239" s="48"/>
      <c r="X239" s="6"/>
      <c r="Y239" s="48"/>
      <c r="Z239" s="6"/>
      <c r="AA239" s="48"/>
      <c r="AB239" s="6"/>
      <c r="AC239" s="48"/>
      <c r="AD239" s="6"/>
      <c r="AE239" s="48"/>
    </row>
    <row r="240" spans="1:32">
      <c r="T240" s="6"/>
      <c r="U240" s="48"/>
      <c r="V240" s="6"/>
      <c r="W240" s="48"/>
      <c r="X240" s="6"/>
      <c r="Y240" s="48"/>
      <c r="Z240" s="6"/>
      <c r="AA240" s="48"/>
      <c r="AB240" s="6"/>
      <c r="AC240" s="48"/>
      <c r="AD240" s="6"/>
      <c r="AE240" s="48"/>
    </row>
    <row r="241" spans="20:31">
      <c r="T241" s="6"/>
      <c r="U241" s="48"/>
      <c r="V241" s="6"/>
      <c r="W241" s="48"/>
      <c r="X241" s="6"/>
      <c r="Y241" s="48"/>
      <c r="Z241" s="6"/>
      <c r="AA241" s="48"/>
      <c r="AB241" s="6"/>
      <c r="AC241" s="48"/>
      <c r="AD241" s="6"/>
      <c r="AE241" s="48"/>
    </row>
    <row r="242" spans="20:31">
      <c r="T242" s="6"/>
      <c r="U242" s="48"/>
      <c r="V242" s="6"/>
      <c r="W242" s="48"/>
      <c r="X242" s="6"/>
      <c r="Y242" s="48"/>
      <c r="Z242" s="6"/>
      <c r="AA242" s="48"/>
      <c r="AB242" s="6"/>
      <c r="AC242" s="48"/>
      <c r="AD242" s="6"/>
      <c r="AE242" s="48"/>
    </row>
    <row r="243" spans="20:31">
      <c r="T243" s="6"/>
      <c r="U243" s="48"/>
      <c r="V243" s="6"/>
      <c r="W243" s="48"/>
      <c r="X243" s="6"/>
      <c r="Y243" s="48"/>
      <c r="Z243" s="6"/>
      <c r="AA243" s="48"/>
      <c r="AB243" s="6"/>
      <c r="AC243" s="48"/>
      <c r="AD243" s="6"/>
      <c r="AE243" s="48"/>
    </row>
    <row r="244" spans="20:31">
      <c r="T244" s="6"/>
      <c r="U244" s="48"/>
      <c r="V244" s="6"/>
      <c r="W244" s="48"/>
      <c r="X244" s="6"/>
      <c r="Y244" s="48"/>
      <c r="Z244" s="6"/>
      <c r="AA244" s="48"/>
      <c r="AB244" s="6"/>
      <c r="AC244" s="48"/>
      <c r="AD244" s="6"/>
      <c r="AE244" s="48"/>
    </row>
    <row r="245" spans="20:31">
      <c r="T245" s="6"/>
      <c r="U245" s="48"/>
      <c r="V245" s="6"/>
      <c r="W245" s="48"/>
      <c r="X245" s="6"/>
      <c r="Y245" s="48"/>
      <c r="Z245" s="6"/>
      <c r="AA245" s="48"/>
      <c r="AB245" s="6"/>
      <c r="AC245" s="48"/>
      <c r="AD245" s="6"/>
      <c r="AE245" s="48"/>
    </row>
    <row r="246" spans="20:31">
      <c r="T246" s="6"/>
      <c r="U246" s="48"/>
      <c r="V246" s="6"/>
      <c r="W246" s="48"/>
      <c r="X246" s="6"/>
      <c r="Y246" s="48"/>
      <c r="Z246" s="6"/>
      <c r="AA246" s="48"/>
      <c r="AB246" s="6"/>
      <c r="AC246" s="48"/>
      <c r="AD246" s="6"/>
      <c r="AE246" s="48"/>
    </row>
    <row r="247" spans="20:31">
      <c r="T247" s="6"/>
      <c r="U247" s="48"/>
      <c r="V247" s="6"/>
      <c r="W247" s="48"/>
      <c r="X247" s="6"/>
      <c r="Y247" s="48"/>
      <c r="Z247" s="6"/>
      <c r="AA247" s="48"/>
      <c r="AB247" s="6"/>
      <c r="AC247" s="48"/>
      <c r="AD247" s="6"/>
      <c r="AE247" s="48"/>
    </row>
    <row r="248" spans="20:31">
      <c r="T248" s="6"/>
      <c r="U248" s="48"/>
      <c r="V248" s="6"/>
      <c r="W248" s="48"/>
      <c r="X248" s="6"/>
      <c r="Y248" s="48"/>
      <c r="Z248" s="6"/>
      <c r="AA248" s="48"/>
      <c r="AB248" s="6"/>
      <c r="AC248" s="48"/>
      <c r="AD248" s="6"/>
      <c r="AE248" s="48"/>
    </row>
    <row r="249" spans="20:31">
      <c r="T249" s="6"/>
      <c r="U249" s="48"/>
      <c r="V249" s="6"/>
      <c r="W249" s="48"/>
      <c r="X249" s="6"/>
      <c r="Y249" s="48"/>
      <c r="Z249" s="6"/>
      <c r="AA249" s="48"/>
      <c r="AB249" s="6"/>
      <c r="AC249" s="48"/>
      <c r="AD249" s="6"/>
      <c r="AE249" s="48"/>
    </row>
    <row r="250" spans="20:31">
      <c r="T250" s="6"/>
      <c r="U250" s="48"/>
      <c r="V250" s="6"/>
      <c r="W250" s="48"/>
      <c r="X250" s="6"/>
      <c r="Y250" s="48"/>
      <c r="Z250" s="6"/>
      <c r="AA250" s="48"/>
      <c r="AB250" s="6"/>
      <c r="AC250" s="48"/>
      <c r="AD250" s="6"/>
      <c r="AE250" s="48"/>
    </row>
    <row r="251" spans="20:31">
      <c r="T251" s="6"/>
      <c r="U251" s="48"/>
      <c r="V251" s="6"/>
      <c r="W251" s="48"/>
      <c r="X251" s="6"/>
      <c r="Y251" s="48"/>
      <c r="Z251" s="6"/>
      <c r="AA251" s="48"/>
      <c r="AB251" s="6"/>
      <c r="AC251" s="48"/>
      <c r="AD251" s="6"/>
      <c r="AE251" s="48"/>
    </row>
    <row r="252" spans="20:31">
      <c r="T252" s="6"/>
      <c r="U252" s="48"/>
      <c r="V252" s="6"/>
      <c r="W252" s="48"/>
      <c r="X252" s="6"/>
      <c r="Y252" s="48"/>
      <c r="Z252" s="6"/>
      <c r="AA252" s="48"/>
      <c r="AB252" s="6"/>
      <c r="AC252" s="48"/>
      <c r="AD252" s="6"/>
      <c r="AE252" s="48"/>
    </row>
    <row r="253" spans="20:31">
      <c r="T253" s="6"/>
      <c r="U253" s="48"/>
      <c r="V253" s="6"/>
      <c r="W253" s="48"/>
      <c r="X253" s="6"/>
      <c r="Y253" s="48"/>
      <c r="Z253" s="6"/>
      <c r="AA253" s="48"/>
      <c r="AB253" s="6"/>
      <c r="AC253" s="48"/>
      <c r="AD253" s="6"/>
      <c r="AE253" s="48"/>
    </row>
    <row r="254" spans="20:31">
      <c r="T254" s="6"/>
      <c r="U254" s="48"/>
      <c r="V254" s="6"/>
      <c r="W254" s="48"/>
      <c r="X254" s="6"/>
      <c r="Y254" s="48"/>
      <c r="Z254" s="6"/>
      <c r="AA254" s="48"/>
      <c r="AB254" s="6"/>
      <c r="AC254" s="48"/>
      <c r="AD254" s="6"/>
      <c r="AE254" s="48"/>
    </row>
    <row r="255" spans="20:31">
      <c r="T255" s="6"/>
      <c r="U255" s="48"/>
      <c r="V255" s="6"/>
      <c r="W255" s="48"/>
      <c r="X255" s="6"/>
      <c r="Y255" s="48"/>
      <c r="Z255" s="6"/>
      <c r="AA255" s="48"/>
      <c r="AB255" s="6"/>
      <c r="AC255" s="48"/>
      <c r="AD255" s="6"/>
      <c r="AE255" s="48"/>
    </row>
    <row r="256" spans="20:31">
      <c r="T256" s="6"/>
      <c r="U256" s="48"/>
      <c r="V256" s="6"/>
      <c r="W256" s="48"/>
      <c r="X256" s="6"/>
      <c r="Y256" s="48"/>
      <c r="Z256" s="6"/>
      <c r="AA256" s="48"/>
      <c r="AB256" s="6"/>
      <c r="AC256" s="48"/>
      <c r="AD256" s="6"/>
      <c r="AE256" s="48"/>
    </row>
    <row r="257" spans="20:31">
      <c r="T257" s="6"/>
      <c r="U257" s="48"/>
      <c r="V257" s="6"/>
      <c r="W257" s="48"/>
      <c r="X257" s="6"/>
      <c r="Y257" s="48"/>
      <c r="Z257" s="6"/>
      <c r="AA257" s="48"/>
      <c r="AB257" s="6"/>
      <c r="AC257" s="48"/>
      <c r="AD257" s="6"/>
      <c r="AE257" s="48"/>
    </row>
    <row r="258" spans="20:31">
      <c r="T258" s="6"/>
      <c r="U258" s="48"/>
      <c r="V258" s="6"/>
      <c r="W258" s="48"/>
      <c r="X258" s="6"/>
      <c r="Y258" s="48"/>
      <c r="Z258" s="6"/>
      <c r="AA258" s="48"/>
      <c r="AB258" s="6"/>
      <c r="AC258" s="48"/>
      <c r="AD258" s="6"/>
      <c r="AE258" s="48"/>
    </row>
    <row r="259" spans="20:31">
      <c r="T259" s="6"/>
      <c r="U259" s="48"/>
      <c r="V259" s="6"/>
      <c r="W259" s="48"/>
      <c r="X259" s="6"/>
      <c r="Y259" s="48"/>
      <c r="Z259" s="6"/>
      <c r="AA259" s="48"/>
      <c r="AB259" s="6"/>
      <c r="AC259" s="48"/>
      <c r="AD259" s="6"/>
      <c r="AE259" s="48"/>
    </row>
    <row r="260" spans="20:31">
      <c r="T260" s="6"/>
      <c r="U260" s="48"/>
      <c r="V260" s="6"/>
      <c r="W260" s="48"/>
      <c r="X260" s="6"/>
      <c r="Y260" s="48"/>
      <c r="Z260" s="6"/>
      <c r="AA260" s="48"/>
      <c r="AB260" s="6"/>
      <c r="AC260" s="48"/>
      <c r="AD260" s="6"/>
      <c r="AE260" s="48"/>
    </row>
    <row r="261" spans="20:31">
      <c r="T261" s="6"/>
      <c r="U261" s="48"/>
      <c r="V261" s="6"/>
      <c r="W261" s="48"/>
      <c r="X261" s="6"/>
      <c r="Y261" s="48"/>
      <c r="Z261" s="6"/>
      <c r="AA261" s="48"/>
      <c r="AB261" s="6"/>
      <c r="AC261" s="48"/>
      <c r="AD261" s="6"/>
      <c r="AE261" s="48"/>
    </row>
    <row r="262" spans="20:31">
      <c r="T262" s="6"/>
      <c r="U262" s="48"/>
      <c r="V262" s="6"/>
      <c r="W262" s="48"/>
      <c r="X262" s="6"/>
      <c r="Y262" s="48"/>
      <c r="Z262" s="6"/>
      <c r="AA262" s="48"/>
      <c r="AB262" s="6"/>
      <c r="AC262" s="48"/>
      <c r="AD262" s="6"/>
      <c r="AE262" s="48"/>
    </row>
    <row r="263" spans="20:31">
      <c r="T263" s="6"/>
      <c r="U263" s="48"/>
      <c r="V263" s="6"/>
      <c r="W263" s="48"/>
      <c r="X263" s="6"/>
      <c r="Y263" s="48"/>
      <c r="Z263" s="6"/>
      <c r="AA263" s="48"/>
      <c r="AB263" s="6"/>
      <c r="AC263" s="48"/>
      <c r="AD263" s="6"/>
      <c r="AE263" s="48"/>
    </row>
    <row r="264" spans="20:31">
      <c r="T264" s="6"/>
      <c r="U264" s="48"/>
      <c r="V264" s="6"/>
      <c r="W264" s="48"/>
      <c r="X264" s="6"/>
      <c r="Y264" s="48"/>
      <c r="Z264" s="6"/>
      <c r="AA264" s="48"/>
      <c r="AB264" s="6"/>
      <c r="AC264" s="48"/>
      <c r="AD264" s="6"/>
      <c r="AE264" s="48"/>
    </row>
    <row r="265" spans="20:31">
      <c r="T265" s="6"/>
      <c r="U265" s="48"/>
      <c r="V265" s="6"/>
      <c r="W265" s="48"/>
      <c r="X265" s="6"/>
      <c r="Y265" s="48"/>
      <c r="Z265" s="6"/>
      <c r="AA265" s="48"/>
      <c r="AB265" s="6"/>
      <c r="AC265" s="48"/>
      <c r="AD265" s="6"/>
      <c r="AE265" s="48"/>
    </row>
    <row r="266" spans="20:31">
      <c r="T266" s="6"/>
      <c r="U266" s="48"/>
      <c r="V266" s="6"/>
      <c r="W266" s="48"/>
      <c r="X266" s="6"/>
      <c r="Y266" s="48"/>
      <c r="Z266" s="6"/>
      <c r="AA266" s="48"/>
      <c r="AB266" s="6"/>
      <c r="AC266" s="48"/>
      <c r="AD266" s="6"/>
      <c r="AE266" s="48"/>
    </row>
    <row r="267" spans="20:31">
      <c r="T267" s="6"/>
      <c r="U267" s="48"/>
      <c r="V267" s="6"/>
      <c r="W267" s="48"/>
      <c r="X267" s="6"/>
      <c r="Y267" s="48"/>
      <c r="Z267" s="6"/>
      <c r="AA267" s="48"/>
      <c r="AB267" s="6"/>
      <c r="AC267" s="48"/>
      <c r="AD267" s="6"/>
      <c r="AE267" s="48"/>
    </row>
    <row r="268" spans="20:31">
      <c r="T268" s="6"/>
      <c r="U268" s="48"/>
      <c r="V268" s="6"/>
      <c r="W268" s="48"/>
      <c r="X268" s="6"/>
      <c r="Y268" s="48"/>
      <c r="Z268" s="6"/>
      <c r="AA268" s="48"/>
      <c r="AB268" s="6"/>
      <c r="AC268" s="48"/>
      <c r="AD268" s="6"/>
      <c r="AE268" s="48"/>
    </row>
    <row r="269" spans="20:31">
      <c r="T269" s="6"/>
      <c r="U269" s="48"/>
      <c r="V269" s="6"/>
      <c r="W269" s="48"/>
      <c r="X269" s="6"/>
      <c r="Y269" s="48"/>
      <c r="Z269" s="6"/>
      <c r="AA269" s="48"/>
      <c r="AB269" s="6"/>
      <c r="AC269" s="48"/>
      <c r="AD269" s="6"/>
      <c r="AE269" s="48"/>
    </row>
    <row r="270" spans="20:31">
      <c r="T270" s="6"/>
      <c r="U270" s="48"/>
      <c r="V270" s="6"/>
      <c r="W270" s="48"/>
      <c r="X270" s="6"/>
      <c r="Y270" s="48"/>
      <c r="Z270" s="6"/>
      <c r="AA270" s="48"/>
      <c r="AB270" s="6"/>
      <c r="AC270" s="48"/>
      <c r="AD270" s="6"/>
      <c r="AE270" s="48"/>
    </row>
    <row r="271" spans="20:31">
      <c r="T271" s="6"/>
      <c r="U271" s="48"/>
      <c r="V271" s="6"/>
      <c r="W271" s="48"/>
      <c r="X271" s="6"/>
      <c r="Y271" s="48"/>
      <c r="Z271" s="6"/>
      <c r="AA271" s="48"/>
      <c r="AB271" s="6"/>
      <c r="AC271" s="48"/>
      <c r="AD271" s="6"/>
      <c r="AE271" s="48"/>
    </row>
    <row r="272" spans="20:31">
      <c r="T272" s="6"/>
      <c r="U272" s="48"/>
      <c r="V272" s="6"/>
      <c r="W272" s="48"/>
      <c r="X272" s="6"/>
      <c r="Y272" s="48"/>
      <c r="Z272" s="6"/>
      <c r="AA272" s="48"/>
      <c r="AB272" s="6"/>
      <c r="AC272" s="48"/>
      <c r="AD272" s="6"/>
      <c r="AE272" s="48"/>
    </row>
    <row r="273" spans="20:31">
      <c r="T273" s="6"/>
      <c r="U273" s="48"/>
      <c r="V273" s="6"/>
      <c r="W273" s="48"/>
      <c r="X273" s="6"/>
      <c r="Y273" s="48"/>
      <c r="Z273" s="6"/>
      <c r="AA273" s="48"/>
      <c r="AB273" s="6"/>
      <c r="AC273" s="48"/>
      <c r="AD273" s="6"/>
      <c r="AE273" s="48"/>
    </row>
    <row r="274" spans="20:31">
      <c r="T274" s="6"/>
      <c r="U274" s="48"/>
      <c r="V274" s="6"/>
      <c r="W274" s="48"/>
      <c r="X274" s="6"/>
      <c r="Y274" s="48"/>
      <c r="Z274" s="6"/>
      <c r="AA274" s="48"/>
      <c r="AB274" s="6"/>
      <c r="AC274" s="48"/>
      <c r="AD274" s="6"/>
      <c r="AE274" s="48"/>
    </row>
    <row r="275" spans="20:31">
      <c r="T275" s="6"/>
      <c r="U275" s="48"/>
      <c r="V275" s="6"/>
      <c r="W275" s="48"/>
      <c r="X275" s="6"/>
      <c r="Y275" s="48"/>
      <c r="Z275" s="6"/>
      <c r="AA275" s="48"/>
      <c r="AB275" s="6"/>
      <c r="AC275" s="48"/>
      <c r="AD275" s="6"/>
      <c r="AE275" s="48"/>
    </row>
    <row r="276" spans="20:31">
      <c r="T276" s="6"/>
      <c r="U276" s="48"/>
      <c r="V276" s="6"/>
      <c r="W276" s="48"/>
      <c r="X276" s="6"/>
      <c r="Y276" s="48"/>
      <c r="Z276" s="6"/>
      <c r="AA276" s="48"/>
      <c r="AB276" s="6"/>
      <c r="AC276" s="48"/>
      <c r="AD276" s="6"/>
      <c r="AE276" s="48"/>
    </row>
    <row r="277" spans="20:31">
      <c r="T277" s="6"/>
      <c r="U277" s="48"/>
      <c r="V277" s="6"/>
      <c r="W277" s="48"/>
      <c r="X277" s="6"/>
      <c r="Y277" s="48"/>
      <c r="Z277" s="6"/>
      <c r="AA277" s="48"/>
      <c r="AB277" s="6"/>
      <c r="AC277" s="48"/>
      <c r="AD277" s="6"/>
      <c r="AE277" s="48"/>
    </row>
    <row r="278" spans="20:31">
      <c r="T278" s="6"/>
      <c r="U278" s="48"/>
      <c r="V278" s="6"/>
      <c r="W278" s="48"/>
      <c r="X278" s="6"/>
      <c r="Y278" s="48"/>
      <c r="Z278" s="6"/>
      <c r="AA278" s="48"/>
      <c r="AB278" s="6"/>
      <c r="AC278" s="48"/>
      <c r="AD278" s="6"/>
      <c r="AE278" s="48"/>
    </row>
    <row r="279" spans="20:31">
      <c r="T279" s="6"/>
      <c r="U279" s="48"/>
      <c r="V279" s="6"/>
      <c r="W279" s="48"/>
      <c r="X279" s="6"/>
      <c r="Y279" s="48"/>
      <c r="Z279" s="6"/>
      <c r="AA279" s="48"/>
      <c r="AB279" s="6"/>
      <c r="AC279" s="48"/>
      <c r="AD279" s="6"/>
      <c r="AE279" s="48"/>
    </row>
    <row r="280" spans="20:31">
      <c r="T280" s="6"/>
      <c r="U280" s="48"/>
      <c r="V280" s="6"/>
      <c r="W280" s="48"/>
      <c r="X280" s="6"/>
      <c r="Y280" s="48"/>
      <c r="Z280" s="6"/>
      <c r="AA280" s="48"/>
      <c r="AB280" s="6"/>
      <c r="AC280" s="48"/>
      <c r="AD280" s="6"/>
      <c r="AE280" s="48"/>
    </row>
    <row r="281" spans="20:31">
      <c r="T281" s="6"/>
      <c r="U281" s="48"/>
      <c r="V281" s="6"/>
      <c r="W281" s="48"/>
      <c r="X281" s="6"/>
      <c r="Y281" s="48"/>
      <c r="Z281" s="6"/>
      <c r="AA281" s="48"/>
      <c r="AB281" s="6"/>
      <c r="AC281" s="48"/>
      <c r="AD281" s="6"/>
      <c r="AE281" s="48"/>
    </row>
    <row r="282" spans="20:31">
      <c r="T282" s="6"/>
      <c r="U282" s="48"/>
      <c r="V282" s="6"/>
      <c r="W282" s="48"/>
      <c r="X282" s="6"/>
      <c r="Y282" s="48"/>
      <c r="Z282" s="6"/>
      <c r="AA282" s="48"/>
      <c r="AB282" s="6"/>
      <c r="AC282" s="48"/>
      <c r="AD282" s="6"/>
      <c r="AE282" s="48"/>
    </row>
    <row r="283" spans="20:31">
      <c r="T283" s="6"/>
      <c r="U283" s="48"/>
      <c r="V283" s="6"/>
      <c r="W283" s="48"/>
      <c r="X283" s="6"/>
      <c r="Y283" s="48"/>
      <c r="Z283" s="6"/>
      <c r="AA283" s="48"/>
      <c r="AB283" s="6"/>
      <c r="AC283" s="48"/>
      <c r="AD283" s="6"/>
      <c r="AE283" s="48"/>
    </row>
    <row r="284" spans="20:31">
      <c r="T284" s="6"/>
      <c r="U284" s="48"/>
      <c r="V284" s="6"/>
      <c r="W284" s="48"/>
      <c r="X284" s="6"/>
      <c r="Y284" s="48"/>
      <c r="Z284" s="6"/>
      <c r="AA284" s="48"/>
      <c r="AB284" s="6"/>
      <c r="AC284" s="48"/>
      <c r="AD284" s="6"/>
      <c r="AE284" s="48"/>
    </row>
    <row r="285" spans="20:31">
      <c r="T285" s="6"/>
      <c r="U285" s="48"/>
      <c r="V285" s="6"/>
      <c r="W285" s="48"/>
      <c r="X285" s="6"/>
      <c r="Y285" s="48"/>
      <c r="Z285" s="6"/>
      <c r="AA285" s="48"/>
      <c r="AB285" s="6"/>
      <c r="AC285" s="48"/>
      <c r="AD285" s="6"/>
      <c r="AE285" s="48"/>
    </row>
    <row r="286" spans="20:31">
      <c r="T286" s="6"/>
      <c r="U286" s="48"/>
      <c r="V286" s="6"/>
      <c r="W286" s="48"/>
      <c r="X286" s="6"/>
      <c r="Y286" s="48"/>
      <c r="Z286" s="6"/>
      <c r="AA286" s="48"/>
      <c r="AB286" s="6"/>
      <c r="AC286" s="48"/>
      <c r="AD286" s="6"/>
      <c r="AE286" s="48"/>
    </row>
    <row r="287" spans="20:31">
      <c r="T287" s="6"/>
      <c r="U287" s="48"/>
      <c r="V287" s="6"/>
      <c r="W287" s="48"/>
      <c r="X287" s="6"/>
      <c r="Y287" s="48"/>
      <c r="Z287" s="6"/>
      <c r="AA287" s="48"/>
      <c r="AB287" s="6"/>
      <c r="AC287" s="48"/>
      <c r="AD287" s="6"/>
      <c r="AE287" s="48"/>
    </row>
    <row r="288" spans="20:31">
      <c r="T288" s="6"/>
      <c r="U288" s="48"/>
      <c r="V288" s="6"/>
      <c r="W288" s="48"/>
      <c r="X288" s="6"/>
      <c r="Y288" s="48"/>
      <c r="Z288" s="6"/>
      <c r="AA288" s="48"/>
      <c r="AB288" s="6"/>
      <c r="AC288" s="48"/>
      <c r="AD288" s="6"/>
      <c r="AE288" s="48"/>
    </row>
    <row r="289" spans="20:31">
      <c r="T289" s="6"/>
      <c r="U289" s="48"/>
      <c r="V289" s="6"/>
      <c r="W289" s="48"/>
      <c r="X289" s="6"/>
      <c r="Y289" s="48"/>
      <c r="Z289" s="6"/>
      <c r="AA289" s="48"/>
      <c r="AB289" s="6"/>
      <c r="AC289" s="48"/>
      <c r="AD289" s="6"/>
      <c r="AE289" s="48"/>
    </row>
    <row r="290" spans="20:31">
      <c r="T290" s="6"/>
      <c r="U290" s="48"/>
      <c r="V290" s="6"/>
      <c r="W290" s="48"/>
      <c r="X290" s="6"/>
      <c r="Y290" s="48"/>
      <c r="Z290" s="6"/>
      <c r="AA290" s="48"/>
      <c r="AB290" s="6"/>
      <c r="AC290" s="48"/>
      <c r="AD290" s="6"/>
      <c r="AE290" s="48"/>
    </row>
    <row r="291" spans="20:31">
      <c r="T291" s="6"/>
      <c r="U291" s="48"/>
      <c r="V291" s="6"/>
      <c r="W291" s="48"/>
      <c r="X291" s="6"/>
      <c r="Y291" s="48"/>
      <c r="Z291" s="6"/>
      <c r="AA291" s="48"/>
      <c r="AB291" s="6"/>
      <c r="AC291" s="48"/>
      <c r="AD291" s="6"/>
      <c r="AE291" s="48"/>
    </row>
    <row r="292" spans="20:31">
      <c r="T292" s="6"/>
      <c r="U292" s="48"/>
      <c r="V292" s="6"/>
      <c r="W292" s="48"/>
      <c r="X292" s="6"/>
      <c r="Y292" s="48"/>
      <c r="Z292" s="6"/>
      <c r="AA292" s="48"/>
      <c r="AB292" s="6"/>
      <c r="AC292" s="48"/>
      <c r="AD292" s="6"/>
      <c r="AE292" s="48"/>
    </row>
    <row r="293" spans="20:31">
      <c r="T293" s="6"/>
      <c r="U293" s="48"/>
      <c r="V293" s="6"/>
      <c r="W293" s="48"/>
      <c r="X293" s="6"/>
      <c r="Y293" s="48"/>
      <c r="Z293" s="6"/>
      <c r="AA293" s="48"/>
      <c r="AB293" s="6"/>
      <c r="AC293" s="48"/>
      <c r="AD293" s="6"/>
      <c r="AE293" s="48"/>
    </row>
    <row r="294" spans="20:31">
      <c r="T294" s="6"/>
      <c r="U294" s="48"/>
      <c r="V294" s="6"/>
      <c r="W294" s="48"/>
      <c r="X294" s="6"/>
      <c r="Y294" s="48"/>
      <c r="Z294" s="6"/>
      <c r="AA294" s="48"/>
      <c r="AB294" s="6"/>
      <c r="AC294" s="48"/>
      <c r="AD294" s="6"/>
      <c r="AE294" s="48"/>
    </row>
    <row r="295" spans="20:31">
      <c r="T295" s="6"/>
      <c r="U295" s="48"/>
      <c r="V295" s="6"/>
      <c r="W295" s="48"/>
      <c r="X295" s="6"/>
      <c r="Y295" s="48"/>
      <c r="Z295" s="6"/>
      <c r="AA295" s="48"/>
      <c r="AB295" s="6"/>
      <c r="AC295" s="48"/>
      <c r="AD295" s="6"/>
      <c r="AE295" s="48"/>
    </row>
    <row r="296" spans="20:31">
      <c r="T296" s="6"/>
      <c r="U296" s="48"/>
      <c r="V296" s="6"/>
      <c r="W296" s="48"/>
      <c r="X296" s="6"/>
      <c r="Y296" s="48"/>
      <c r="Z296" s="6"/>
      <c r="AA296" s="48"/>
      <c r="AB296" s="6"/>
      <c r="AC296" s="48"/>
      <c r="AD296" s="6"/>
      <c r="AE296" s="48"/>
    </row>
    <row r="297" spans="20:31">
      <c r="T297" s="6"/>
      <c r="U297" s="48"/>
      <c r="V297" s="6"/>
      <c r="W297" s="48"/>
      <c r="X297" s="6"/>
      <c r="Y297" s="48"/>
      <c r="Z297" s="6"/>
      <c r="AA297" s="48"/>
      <c r="AB297" s="6"/>
      <c r="AC297" s="48"/>
      <c r="AD297" s="6"/>
      <c r="AE297" s="48"/>
    </row>
    <row r="298" spans="20:31">
      <c r="T298" s="6"/>
      <c r="U298" s="48"/>
      <c r="V298" s="6"/>
      <c r="W298" s="48"/>
      <c r="X298" s="6"/>
      <c r="Y298" s="48"/>
      <c r="Z298" s="6"/>
      <c r="AA298" s="48"/>
      <c r="AB298" s="6"/>
      <c r="AC298" s="48"/>
      <c r="AD298" s="6"/>
      <c r="AE298" s="48"/>
    </row>
    <row r="299" spans="20:31">
      <c r="T299" s="6"/>
      <c r="U299" s="48"/>
      <c r="V299" s="6"/>
      <c r="W299" s="48"/>
      <c r="X299" s="6"/>
      <c r="Y299" s="48"/>
      <c r="Z299" s="6"/>
      <c r="AA299" s="48"/>
      <c r="AB299" s="6"/>
      <c r="AC299" s="48"/>
      <c r="AD299" s="6"/>
      <c r="AE299" s="48"/>
    </row>
    <row r="300" spans="20:31">
      <c r="T300" s="6"/>
      <c r="U300" s="48"/>
      <c r="V300" s="6"/>
      <c r="W300" s="48"/>
      <c r="X300" s="6"/>
      <c r="Y300" s="48"/>
      <c r="Z300" s="6"/>
      <c r="AA300" s="48"/>
      <c r="AB300" s="6"/>
      <c r="AC300" s="48"/>
      <c r="AD300" s="6"/>
      <c r="AE300" s="48"/>
    </row>
    <row r="301" spans="20:31">
      <c r="T301" s="6"/>
      <c r="U301" s="48"/>
      <c r="V301" s="6"/>
      <c r="W301" s="48"/>
      <c r="X301" s="6"/>
      <c r="Y301" s="48"/>
      <c r="Z301" s="6"/>
      <c r="AA301" s="48"/>
      <c r="AB301" s="6"/>
      <c r="AC301" s="48"/>
      <c r="AD301" s="6"/>
      <c r="AE301" s="48"/>
    </row>
    <row r="302" spans="20:31">
      <c r="T302" s="6"/>
      <c r="U302" s="48"/>
      <c r="V302" s="6"/>
      <c r="W302" s="48"/>
      <c r="X302" s="6"/>
      <c r="Y302" s="48"/>
      <c r="Z302" s="6"/>
      <c r="AA302" s="48"/>
      <c r="AB302" s="6"/>
      <c r="AC302" s="48"/>
      <c r="AD302" s="6"/>
      <c r="AE302" s="48"/>
    </row>
    <row r="303" spans="20:31">
      <c r="T303" s="6"/>
      <c r="U303" s="48"/>
      <c r="V303" s="6"/>
      <c r="W303" s="48"/>
      <c r="X303" s="6"/>
      <c r="Y303" s="48"/>
      <c r="Z303" s="6"/>
      <c r="AA303" s="48"/>
      <c r="AB303" s="6"/>
      <c r="AC303" s="48"/>
      <c r="AD303" s="6"/>
      <c r="AE303" s="48"/>
    </row>
    <row r="304" spans="20:31">
      <c r="T304" s="6"/>
      <c r="U304" s="48"/>
      <c r="V304" s="6"/>
      <c r="W304" s="48"/>
      <c r="X304" s="6"/>
      <c r="Y304" s="48"/>
      <c r="Z304" s="6"/>
      <c r="AA304" s="48"/>
      <c r="AB304" s="6"/>
      <c r="AC304" s="48"/>
      <c r="AD304" s="6"/>
      <c r="AE304" s="48"/>
    </row>
    <row r="305" spans="20:31">
      <c r="T305" s="6"/>
      <c r="U305" s="48"/>
      <c r="V305" s="6"/>
      <c r="W305" s="48"/>
      <c r="X305" s="6"/>
      <c r="Y305" s="48"/>
      <c r="Z305" s="6"/>
      <c r="AA305" s="48"/>
      <c r="AB305" s="6"/>
      <c r="AC305" s="48"/>
      <c r="AD305" s="6"/>
      <c r="AE305" s="48"/>
    </row>
    <row r="306" spans="20:31">
      <c r="T306" s="6"/>
      <c r="U306" s="48"/>
      <c r="V306" s="6"/>
      <c r="W306" s="48"/>
      <c r="X306" s="6"/>
      <c r="Y306" s="48"/>
      <c r="Z306" s="6"/>
      <c r="AA306" s="48"/>
      <c r="AB306" s="6"/>
      <c r="AC306" s="48"/>
      <c r="AD306" s="6"/>
      <c r="AE306" s="48"/>
    </row>
    <row r="307" spans="20:31">
      <c r="T307" s="6"/>
      <c r="U307" s="48"/>
      <c r="V307" s="6"/>
      <c r="W307" s="48"/>
      <c r="X307" s="6"/>
      <c r="Y307" s="48"/>
      <c r="Z307" s="6"/>
      <c r="AA307" s="48"/>
      <c r="AB307" s="6"/>
      <c r="AC307" s="48"/>
      <c r="AD307" s="6"/>
      <c r="AE307" s="48"/>
    </row>
    <row r="308" spans="20:31">
      <c r="T308" s="6"/>
      <c r="U308" s="48"/>
      <c r="V308" s="6"/>
      <c r="W308" s="48"/>
      <c r="X308" s="6"/>
      <c r="Y308" s="48"/>
      <c r="Z308" s="6"/>
      <c r="AA308" s="48"/>
      <c r="AB308" s="6"/>
      <c r="AC308" s="48"/>
      <c r="AD308" s="6"/>
      <c r="AE308" s="48"/>
    </row>
    <row r="309" spans="20:31">
      <c r="T309" s="6"/>
      <c r="U309" s="48"/>
      <c r="V309" s="6"/>
      <c r="W309" s="48"/>
      <c r="X309" s="6"/>
      <c r="Y309" s="48"/>
      <c r="Z309" s="6"/>
      <c r="AA309" s="48"/>
      <c r="AB309" s="6"/>
      <c r="AC309" s="48"/>
      <c r="AD309" s="6"/>
      <c r="AE309" s="48"/>
    </row>
    <row r="310" spans="20:31">
      <c r="T310" s="6"/>
      <c r="U310" s="48"/>
      <c r="V310" s="6"/>
      <c r="W310" s="48"/>
      <c r="X310" s="6"/>
      <c r="Y310" s="48"/>
      <c r="Z310" s="6"/>
      <c r="AA310" s="48"/>
      <c r="AB310" s="6"/>
      <c r="AC310" s="48"/>
      <c r="AD310" s="6"/>
      <c r="AE310" s="48"/>
    </row>
    <row r="311" spans="20:31">
      <c r="T311" s="6"/>
      <c r="U311" s="48"/>
      <c r="V311" s="6"/>
      <c r="W311" s="48"/>
      <c r="X311" s="6"/>
      <c r="Y311" s="48"/>
      <c r="Z311" s="6"/>
      <c r="AA311" s="48"/>
      <c r="AB311" s="6"/>
      <c r="AC311" s="48"/>
      <c r="AD311" s="6"/>
      <c r="AE311" s="48"/>
    </row>
    <row r="312" spans="20:31">
      <c r="T312" s="6"/>
      <c r="U312" s="48"/>
      <c r="V312" s="6"/>
      <c r="W312" s="48"/>
      <c r="X312" s="6"/>
      <c r="Y312" s="48"/>
      <c r="Z312" s="6"/>
      <c r="AA312" s="48"/>
      <c r="AB312" s="6"/>
      <c r="AC312" s="48"/>
      <c r="AD312" s="6"/>
      <c r="AE312" s="48"/>
    </row>
    <row r="313" spans="20:31">
      <c r="T313" s="6"/>
      <c r="U313" s="48"/>
      <c r="V313" s="6"/>
      <c r="W313" s="48"/>
      <c r="X313" s="6"/>
      <c r="Y313" s="48"/>
      <c r="Z313" s="6"/>
      <c r="AA313" s="48"/>
      <c r="AB313" s="6"/>
      <c r="AC313" s="48"/>
      <c r="AD313" s="6"/>
      <c r="AE313" s="48"/>
    </row>
    <row r="314" spans="20:31">
      <c r="T314" s="6"/>
      <c r="U314" s="48"/>
      <c r="V314" s="6"/>
      <c r="W314" s="48"/>
      <c r="X314" s="6"/>
      <c r="Y314" s="48"/>
      <c r="Z314" s="6"/>
      <c r="AA314" s="48"/>
      <c r="AB314" s="6"/>
      <c r="AC314" s="48"/>
      <c r="AD314" s="6"/>
      <c r="AE314" s="48"/>
    </row>
    <row r="315" spans="20:31">
      <c r="T315" s="6"/>
      <c r="U315" s="48"/>
      <c r="V315" s="6"/>
      <c r="W315" s="48"/>
      <c r="X315" s="6"/>
      <c r="Y315" s="48"/>
      <c r="Z315" s="6"/>
      <c r="AA315" s="48"/>
      <c r="AB315" s="6"/>
      <c r="AC315" s="48"/>
      <c r="AD315" s="6"/>
      <c r="AE315" s="48"/>
    </row>
    <row r="316" spans="20:31">
      <c r="T316" s="6"/>
      <c r="U316" s="48"/>
      <c r="V316" s="6"/>
      <c r="W316" s="48"/>
      <c r="X316" s="6"/>
      <c r="Y316" s="48"/>
      <c r="Z316" s="6"/>
      <c r="AA316" s="48"/>
      <c r="AB316" s="6"/>
      <c r="AC316" s="48"/>
      <c r="AD316" s="6"/>
      <c r="AE316" s="48"/>
    </row>
    <row r="317" spans="20:31">
      <c r="T317" s="6"/>
      <c r="U317" s="48"/>
      <c r="V317" s="6"/>
      <c r="W317" s="48"/>
      <c r="X317" s="6"/>
      <c r="Y317" s="48"/>
      <c r="Z317" s="6"/>
      <c r="AA317" s="48"/>
      <c r="AB317" s="6"/>
      <c r="AC317" s="48"/>
      <c r="AD317" s="6"/>
      <c r="AE317" s="48"/>
    </row>
    <row r="318" spans="20:31">
      <c r="T318" s="6"/>
      <c r="U318" s="48"/>
      <c r="V318" s="6"/>
      <c r="W318" s="48"/>
      <c r="X318" s="6"/>
      <c r="Y318" s="48"/>
      <c r="Z318" s="6"/>
      <c r="AA318" s="48"/>
      <c r="AB318" s="6"/>
      <c r="AC318" s="48"/>
      <c r="AD318" s="6"/>
      <c r="AE318" s="48"/>
    </row>
    <row r="319" spans="20:31">
      <c r="T319" s="6"/>
      <c r="U319" s="48"/>
      <c r="V319" s="6"/>
      <c r="W319" s="48"/>
      <c r="X319" s="6"/>
      <c r="Y319" s="48"/>
      <c r="Z319" s="6"/>
      <c r="AA319" s="48"/>
      <c r="AB319" s="6"/>
      <c r="AC319" s="48"/>
      <c r="AD319" s="6"/>
      <c r="AE319" s="48"/>
    </row>
    <row r="320" spans="20:31">
      <c r="T320" s="6"/>
      <c r="U320" s="48"/>
      <c r="V320" s="6"/>
      <c r="W320" s="48"/>
      <c r="X320" s="6"/>
      <c r="Y320" s="48"/>
      <c r="Z320" s="6"/>
      <c r="AA320" s="48"/>
      <c r="AB320" s="6"/>
      <c r="AC320" s="48"/>
      <c r="AD320" s="6"/>
      <c r="AE320" s="48"/>
    </row>
    <row r="321" spans="20:31">
      <c r="T321" s="6"/>
      <c r="U321" s="48"/>
      <c r="V321" s="6"/>
      <c r="W321" s="48"/>
      <c r="X321" s="6"/>
      <c r="Y321" s="48"/>
      <c r="Z321" s="6"/>
      <c r="AA321" s="48"/>
      <c r="AB321" s="6"/>
      <c r="AC321" s="48"/>
      <c r="AD321" s="6"/>
      <c r="AE321" s="48"/>
    </row>
    <row r="322" spans="20:31">
      <c r="T322" s="6"/>
      <c r="U322" s="48"/>
      <c r="V322" s="6"/>
      <c r="W322" s="48"/>
      <c r="X322" s="6"/>
      <c r="Y322" s="48"/>
      <c r="Z322" s="6"/>
      <c r="AA322" s="48"/>
      <c r="AB322" s="6"/>
      <c r="AC322" s="48"/>
      <c r="AD322" s="6"/>
      <c r="AE322" s="48"/>
    </row>
    <row r="323" spans="20:31">
      <c r="T323" s="6"/>
      <c r="U323" s="48"/>
      <c r="V323" s="6"/>
      <c r="W323" s="48"/>
      <c r="X323" s="6"/>
      <c r="Y323" s="48"/>
      <c r="Z323" s="6"/>
      <c r="AA323" s="48"/>
      <c r="AB323" s="6"/>
      <c r="AC323" s="48"/>
      <c r="AD323" s="6"/>
      <c r="AE323" s="48"/>
    </row>
    <row r="324" spans="20:31">
      <c r="T324" s="6"/>
      <c r="U324" s="48"/>
      <c r="V324" s="6"/>
      <c r="W324" s="48"/>
      <c r="X324" s="6"/>
      <c r="Y324" s="48"/>
      <c r="Z324" s="6"/>
      <c r="AA324" s="48"/>
      <c r="AB324" s="6"/>
      <c r="AC324" s="48"/>
      <c r="AD324" s="6"/>
      <c r="AE324" s="48"/>
    </row>
    <row r="325" spans="20:31">
      <c r="T325" s="6"/>
      <c r="U325" s="48"/>
      <c r="V325" s="6"/>
      <c r="W325" s="48"/>
      <c r="X325" s="6"/>
      <c r="Y325" s="48"/>
      <c r="Z325" s="6"/>
      <c r="AA325" s="48"/>
      <c r="AB325" s="6"/>
      <c r="AC325" s="48"/>
      <c r="AD325" s="6"/>
      <c r="AE325" s="48"/>
    </row>
    <row r="326" spans="20:31">
      <c r="T326" s="6"/>
      <c r="U326" s="48"/>
      <c r="V326" s="6"/>
      <c r="W326" s="48"/>
      <c r="X326" s="6"/>
      <c r="Y326" s="48"/>
      <c r="Z326" s="6"/>
      <c r="AA326" s="48"/>
      <c r="AB326" s="6"/>
      <c r="AC326" s="48"/>
      <c r="AD326" s="6"/>
      <c r="AE326" s="48"/>
    </row>
    <row r="327" spans="20:31">
      <c r="T327" s="6"/>
      <c r="U327" s="48"/>
      <c r="V327" s="6"/>
      <c r="W327" s="48"/>
      <c r="X327" s="6"/>
      <c r="Y327" s="48"/>
      <c r="Z327" s="6"/>
      <c r="AA327" s="48"/>
      <c r="AB327" s="6"/>
      <c r="AC327" s="48"/>
      <c r="AD327" s="6"/>
      <c r="AE327" s="48"/>
    </row>
    <row r="328" spans="20:31">
      <c r="T328" s="6"/>
      <c r="U328" s="48"/>
      <c r="V328" s="6"/>
      <c r="W328" s="48"/>
      <c r="X328" s="6"/>
      <c r="Y328" s="48"/>
      <c r="Z328" s="6"/>
      <c r="AA328" s="48"/>
      <c r="AB328" s="6"/>
      <c r="AC328" s="48"/>
      <c r="AD328" s="6"/>
      <c r="AE328" s="48"/>
    </row>
    <row r="329" spans="20:31">
      <c r="T329" s="6"/>
      <c r="U329" s="48"/>
      <c r="V329" s="6"/>
      <c r="W329" s="48"/>
      <c r="X329" s="6"/>
      <c r="Y329" s="48"/>
      <c r="Z329" s="6"/>
      <c r="AA329" s="48"/>
      <c r="AB329" s="6"/>
      <c r="AC329" s="48"/>
      <c r="AD329" s="6"/>
      <c r="AE329" s="48"/>
    </row>
    <row r="330" spans="20:31">
      <c r="T330" s="6"/>
      <c r="U330" s="48"/>
      <c r="V330" s="6"/>
      <c r="W330" s="48"/>
      <c r="X330" s="6"/>
      <c r="Y330" s="48"/>
      <c r="Z330" s="6"/>
      <c r="AA330" s="48"/>
      <c r="AB330" s="6"/>
      <c r="AC330" s="48"/>
      <c r="AD330" s="6"/>
      <c r="AE330" s="48"/>
    </row>
    <row r="331" spans="20:31">
      <c r="T331" s="6"/>
      <c r="U331" s="48"/>
      <c r="V331" s="6"/>
      <c r="W331" s="48"/>
      <c r="X331" s="6"/>
      <c r="Y331" s="48"/>
      <c r="Z331" s="6"/>
      <c r="AA331" s="48"/>
      <c r="AB331" s="6"/>
      <c r="AC331" s="48"/>
      <c r="AD331" s="6"/>
      <c r="AE331" s="48"/>
    </row>
    <row r="332" spans="20:31">
      <c r="T332" s="6"/>
      <c r="U332" s="48"/>
      <c r="V332" s="6"/>
      <c r="W332" s="48"/>
      <c r="X332" s="6"/>
      <c r="Y332" s="48"/>
      <c r="Z332" s="6"/>
      <c r="AA332" s="48"/>
      <c r="AB332" s="6"/>
      <c r="AC332" s="48"/>
      <c r="AD332" s="6"/>
      <c r="AE332" s="48"/>
    </row>
    <row r="333" spans="20:31">
      <c r="T333" s="6"/>
      <c r="U333" s="48"/>
      <c r="V333" s="6"/>
      <c r="W333" s="48"/>
      <c r="X333" s="6"/>
      <c r="Y333" s="48"/>
      <c r="Z333" s="6"/>
      <c r="AA333" s="48"/>
      <c r="AB333" s="6"/>
      <c r="AC333" s="48"/>
      <c r="AD333" s="6"/>
      <c r="AE333" s="48"/>
    </row>
    <row r="334" spans="20:31">
      <c r="T334" s="6"/>
      <c r="U334" s="48"/>
      <c r="V334" s="6"/>
      <c r="W334" s="48"/>
      <c r="X334" s="6"/>
      <c r="Y334" s="48"/>
      <c r="Z334" s="6"/>
      <c r="AA334" s="48"/>
      <c r="AB334" s="6"/>
      <c r="AC334" s="48"/>
      <c r="AD334" s="6"/>
      <c r="AE334" s="48"/>
    </row>
    <row r="335" spans="20:31">
      <c r="T335" s="6"/>
      <c r="U335" s="48"/>
      <c r="V335" s="6"/>
      <c r="W335" s="48"/>
      <c r="X335" s="6"/>
      <c r="Y335" s="48"/>
      <c r="Z335" s="6"/>
      <c r="AA335" s="48"/>
      <c r="AB335" s="6"/>
      <c r="AC335" s="48"/>
      <c r="AD335" s="6"/>
      <c r="AE335" s="48"/>
    </row>
    <row r="336" spans="20:31">
      <c r="T336" s="6"/>
      <c r="U336" s="48"/>
      <c r="V336" s="6"/>
      <c r="W336" s="48"/>
      <c r="X336" s="6"/>
      <c r="Y336" s="48"/>
      <c r="Z336" s="6"/>
      <c r="AA336" s="48"/>
      <c r="AB336" s="6"/>
      <c r="AC336" s="48"/>
      <c r="AD336" s="6"/>
      <c r="AE336" s="48"/>
    </row>
    <row r="337" spans="20:31">
      <c r="T337" s="6"/>
      <c r="U337" s="48"/>
      <c r="V337" s="6"/>
      <c r="W337" s="48"/>
      <c r="X337" s="6"/>
      <c r="Y337" s="48"/>
      <c r="Z337" s="6"/>
      <c r="AA337" s="48"/>
      <c r="AB337" s="6"/>
      <c r="AC337" s="48"/>
      <c r="AD337" s="6"/>
      <c r="AE337" s="48"/>
    </row>
    <row r="338" spans="20:31">
      <c r="T338" s="6"/>
      <c r="U338" s="48"/>
      <c r="V338" s="6"/>
      <c r="W338" s="48"/>
      <c r="X338" s="6"/>
      <c r="Y338" s="48"/>
      <c r="Z338" s="6"/>
      <c r="AA338" s="48"/>
      <c r="AB338" s="6"/>
      <c r="AC338" s="48"/>
      <c r="AD338" s="6"/>
      <c r="AE338" s="48"/>
    </row>
    <row r="339" spans="20:31">
      <c r="T339" s="6"/>
      <c r="U339" s="48"/>
      <c r="V339" s="6"/>
      <c r="W339" s="48"/>
      <c r="X339" s="6"/>
      <c r="Y339" s="48"/>
      <c r="Z339" s="6"/>
      <c r="AA339" s="48"/>
      <c r="AB339" s="6"/>
      <c r="AC339" s="48"/>
      <c r="AD339" s="6"/>
      <c r="AE339" s="48"/>
    </row>
    <row r="340" spans="20:31">
      <c r="T340" s="6"/>
      <c r="U340" s="48"/>
      <c r="V340" s="6"/>
      <c r="W340" s="48"/>
      <c r="X340" s="6"/>
      <c r="Y340" s="48"/>
      <c r="Z340" s="6"/>
      <c r="AA340" s="48"/>
      <c r="AB340" s="6"/>
      <c r="AC340" s="48"/>
      <c r="AD340" s="6"/>
      <c r="AE340" s="48"/>
    </row>
    <row r="341" spans="20:31">
      <c r="T341" s="6"/>
      <c r="U341" s="48"/>
      <c r="V341" s="6"/>
      <c r="W341" s="48"/>
      <c r="X341" s="6"/>
      <c r="Y341" s="48"/>
      <c r="Z341" s="6"/>
      <c r="AA341" s="48"/>
      <c r="AB341" s="6"/>
      <c r="AC341" s="48"/>
      <c r="AD341" s="6"/>
      <c r="AE341" s="48"/>
    </row>
    <row r="342" spans="20:31">
      <c r="T342" s="6"/>
      <c r="U342" s="48"/>
      <c r="V342" s="6"/>
      <c r="W342" s="48"/>
      <c r="X342" s="6"/>
      <c r="Y342" s="48"/>
      <c r="Z342" s="6"/>
      <c r="AA342" s="48"/>
      <c r="AB342" s="6"/>
      <c r="AC342" s="48"/>
      <c r="AD342" s="6"/>
      <c r="AE342" s="48"/>
    </row>
    <row r="343" spans="20:31">
      <c r="T343" s="6"/>
      <c r="U343" s="48"/>
      <c r="V343" s="6"/>
      <c r="W343" s="48"/>
      <c r="X343" s="6"/>
      <c r="Y343" s="48"/>
      <c r="Z343" s="6"/>
      <c r="AA343" s="48"/>
      <c r="AB343" s="6"/>
      <c r="AC343" s="48"/>
      <c r="AD343" s="6"/>
      <c r="AE343" s="48"/>
    </row>
    <row r="344" spans="20:31">
      <c r="T344" s="6"/>
      <c r="U344" s="48"/>
      <c r="V344" s="6"/>
      <c r="W344" s="48"/>
      <c r="X344" s="6"/>
      <c r="Y344" s="48"/>
      <c r="Z344" s="6"/>
      <c r="AA344" s="48"/>
      <c r="AB344" s="6"/>
      <c r="AC344" s="48"/>
      <c r="AD344" s="6"/>
      <c r="AE344" s="48"/>
    </row>
    <row r="345" spans="20:31">
      <c r="T345" s="6"/>
      <c r="U345" s="48"/>
      <c r="V345" s="6"/>
      <c r="W345" s="48"/>
      <c r="X345" s="6"/>
      <c r="Y345" s="48"/>
      <c r="Z345" s="6"/>
      <c r="AA345" s="48"/>
      <c r="AB345" s="6"/>
      <c r="AC345" s="48"/>
      <c r="AD345" s="6"/>
      <c r="AE345" s="48"/>
    </row>
    <row r="346" spans="20:31">
      <c r="T346" s="6"/>
      <c r="U346" s="48"/>
      <c r="V346" s="6"/>
      <c r="W346" s="48"/>
      <c r="X346" s="6"/>
      <c r="Y346" s="48"/>
      <c r="Z346" s="6"/>
      <c r="AA346" s="48"/>
      <c r="AB346" s="6"/>
      <c r="AC346" s="48"/>
      <c r="AD346" s="6"/>
      <c r="AE346" s="48"/>
    </row>
    <row r="347" spans="20:31">
      <c r="T347" s="6"/>
      <c r="U347" s="48"/>
      <c r="V347" s="6"/>
      <c r="W347" s="48"/>
      <c r="X347" s="6"/>
      <c r="Y347" s="48"/>
      <c r="Z347" s="6"/>
      <c r="AA347" s="48"/>
      <c r="AB347" s="6"/>
      <c r="AC347" s="48"/>
      <c r="AD347" s="6"/>
      <c r="AE347" s="48"/>
    </row>
    <row r="348" spans="20:31">
      <c r="T348" s="6"/>
      <c r="U348" s="48"/>
      <c r="V348" s="6"/>
      <c r="W348" s="48"/>
      <c r="X348" s="6"/>
      <c r="Y348" s="48"/>
      <c r="Z348" s="6"/>
      <c r="AA348" s="48"/>
      <c r="AB348" s="6"/>
      <c r="AC348" s="48"/>
      <c r="AD348" s="6"/>
      <c r="AE348" s="48"/>
    </row>
    <row r="349" spans="20:31">
      <c r="T349" s="6"/>
      <c r="U349" s="48"/>
      <c r="V349" s="6"/>
      <c r="W349" s="48"/>
      <c r="X349" s="6"/>
      <c r="Y349" s="48"/>
      <c r="Z349" s="6"/>
      <c r="AA349" s="48"/>
      <c r="AB349" s="6"/>
      <c r="AC349" s="48"/>
      <c r="AD349" s="6"/>
      <c r="AE349" s="48"/>
    </row>
    <row r="350" spans="20:31">
      <c r="T350" s="6"/>
      <c r="U350" s="48"/>
      <c r="V350" s="6"/>
      <c r="W350" s="48"/>
      <c r="X350" s="6"/>
      <c r="Y350" s="48"/>
      <c r="Z350" s="6"/>
      <c r="AA350" s="48"/>
      <c r="AB350" s="6"/>
      <c r="AC350" s="48"/>
      <c r="AD350" s="6"/>
      <c r="AE350" s="48"/>
    </row>
    <row r="351" spans="20:31">
      <c r="T351" s="6"/>
      <c r="U351" s="48"/>
      <c r="V351" s="6"/>
      <c r="W351" s="48"/>
      <c r="X351" s="6"/>
      <c r="Y351" s="48"/>
      <c r="Z351" s="6"/>
      <c r="AA351" s="48"/>
      <c r="AB351" s="6"/>
      <c r="AC351" s="48"/>
      <c r="AD351" s="6"/>
      <c r="AE351" s="48"/>
    </row>
    <row r="352" spans="20:31">
      <c r="T352" s="6"/>
      <c r="U352" s="48"/>
      <c r="V352" s="6"/>
      <c r="W352" s="48"/>
      <c r="X352" s="6"/>
      <c r="Y352" s="48"/>
      <c r="Z352" s="6"/>
      <c r="AA352" s="48"/>
      <c r="AB352" s="6"/>
      <c r="AC352" s="48"/>
      <c r="AD352" s="6"/>
      <c r="AE352" s="48"/>
    </row>
    <row r="353" spans="20:31">
      <c r="T353" s="6"/>
      <c r="U353" s="48"/>
      <c r="V353" s="6"/>
      <c r="W353" s="48"/>
      <c r="X353" s="6"/>
      <c r="Y353" s="48"/>
      <c r="Z353" s="6"/>
      <c r="AA353" s="48"/>
      <c r="AB353" s="6"/>
      <c r="AC353" s="48"/>
      <c r="AD353" s="6"/>
      <c r="AE353" s="48"/>
    </row>
    <row r="354" spans="20:31">
      <c r="T354" s="6"/>
      <c r="U354" s="48"/>
      <c r="V354" s="6"/>
      <c r="W354" s="48"/>
      <c r="X354" s="6"/>
      <c r="Y354" s="48"/>
      <c r="Z354" s="6"/>
      <c r="AA354" s="48"/>
      <c r="AB354" s="6"/>
      <c r="AC354" s="48"/>
      <c r="AD354" s="6"/>
      <c r="AE354" s="48"/>
    </row>
    <row r="355" spans="20:31">
      <c r="T355" s="6"/>
      <c r="U355" s="48"/>
      <c r="V355" s="6"/>
      <c r="W355" s="48"/>
      <c r="X355" s="6"/>
      <c r="Y355" s="48"/>
      <c r="Z355" s="6"/>
      <c r="AA355" s="48"/>
      <c r="AB355" s="6"/>
      <c r="AC355" s="48"/>
      <c r="AD355" s="6"/>
      <c r="AE355" s="48"/>
    </row>
    <row r="356" spans="20:31">
      <c r="T356" s="6"/>
      <c r="U356" s="48"/>
      <c r="V356" s="6"/>
      <c r="W356" s="48"/>
      <c r="X356" s="6"/>
      <c r="Y356" s="48"/>
      <c r="Z356" s="6"/>
      <c r="AA356" s="48"/>
      <c r="AB356" s="6"/>
      <c r="AC356" s="48"/>
      <c r="AD356" s="6"/>
      <c r="AE356" s="48"/>
    </row>
    <row r="357" spans="20:31">
      <c r="T357" s="6"/>
      <c r="U357" s="48"/>
      <c r="V357" s="6"/>
      <c r="W357" s="48"/>
      <c r="X357" s="6"/>
      <c r="Y357" s="48"/>
      <c r="Z357" s="6"/>
      <c r="AA357" s="48"/>
      <c r="AB357" s="6"/>
      <c r="AC357" s="48"/>
      <c r="AD357" s="6"/>
      <c r="AE357" s="48"/>
    </row>
    <row r="358" spans="20:31">
      <c r="T358" s="6"/>
      <c r="U358" s="48"/>
      <c r="V358" s="6"/>
      <c r="W358" s="48"/>
      <c r="X358" s="6"/>
      <c r="Y358" s="48"/>
      <c r="Z358" s="6"/>
      <c r="AA358" s="48"/>
      <c r="AB358" s="6"/>
      <c r="AC358" s="48"/>
      <c r="AD358" s="6"/>
      <c r="AE358" s="48"/>
    </row>
    <row r="359" spans="20:31">
      <c r="T359" s="6"/>
      <c r="U359" s="48"/>
      <c r="V359" s="6"/>
      <c r="W359" s="48"/>
      <c r="X359" s="6"/>
      <c r="Y359" s="48"/>
      <c r="Z359" s="6"/>
      <c r="AA359" s="48"/>
      <c r="AB359" s="6"/>
      <c r="AC359" s="48"/>
      <c r="AD359" s="6"/>
      <c r="AE359" s="48"/>
    </row>
    <row r="360" spans="20:31">
      <c r="T360" s="6"/>
      <c r="U360" s="48"/>
      <c r="V360" s="6"/>
      <c r="W360" s="48"/>
      <c r="X360" s="6"/>
      <c r="Y360" s="48"/>
      <c r="Z360" s="6"/>
      <c r="AA360" s="48"/>
      <c r="AB360" s="6"/>
      <c r="AC360" s="48"/>
      <c r="AD360" s="6"/>
      <c r="AE360" s="48"/>
    </row>
    <row r="361" spans="20:31">
      <c r="T361" s="6"/>
      <c r="U361" s="48"/>
      <c r="V361" s="6"/>
      <c r="W361" s="48"/>
      <c r="X361" s="6"/>
      <c r="Y361" s="48"/>
      <c r="Z361" s="6"/>
      <c r="AA361" s="48"/>
      <c r="AB361" s="6"/>
      <c r="AC361" s="48"/>
      <c r="AD361" s="6"/>
      <c r="AE361" s="48"/>
    </row>
    <row r="362" spans="20:31">
      <c r="T362" s="6"/>
      <c r="U362" s="48"/>
      <c r="V362" s="6"/>
      <c r="W362" s="48"/>
      <c r="X362" s="6"/>
      <c r="Y362" s="48"/>
      <c r="Z362" s="6"/>
      <c r="AA362" s="48"/>
      <c r="AB362" s="6"/>
      <c r="AC362" s="48"/>
      <c r="AD362" s="6"/>
      <c r="AE362" s="48"/>
    </row>
    <row r="363" spans="20:31">
      <c r="T363" s="6"/>
      <c r="U363" s="48"/>
      <c r="V363" s="6"/>
      <c r="W363" s="48"/>
      <c r="X363" s="6"/>
      <c r="Y363" s="48"/>
      <c r="Z363" s="6"/>
      <c r="AA363" s="48"/>
      <c r="AB363" s="6"/>
      <c r="AC363" s="48"/>
      <c r="AD363" s="6"/>
      <c r="AE363" s="48"/>
    </row>
    <row r="364" spans="20:31">
      <c r="T364" s="6"/>
      <c r="U364" s="48"/>
      <c r="V364" s="6"/>
      <c r="W364" s="48"/>
      <c r="X364" s="6"/>
      <c r="Y364" s="48"/>
      <c r="Z364" s="6"/>
      <c r="AA364" s="48"/>
      <c r="AB364" s="6"/>
      <c r="AC364" s="48"/>
      <c r="AD364" s="6"/>
      <c r="AE364" s="48"/>
    </row>
    <row r="365" spans="20:31">
      <c r="T365" s="6"/>
      <c r="U365" s="48"/>
      <c r="V365" s="6"/>
      <c r="W365" s="48"/>
      <c r="X365" s="6"/>
      <c r="Y365" s="48"/>
      <c r="Z365" s="6"/>
      <c r="AA365" s="48"/>
      <c r="AB365" s="6"/>
      <c r="AC365" s="48"/>
      <c r="AD365" s="6"/>
      <c r="AE365" s="48"/>
    </row>
    <row r="366" spans="20:31">
      <c r="T366" s="6"/>
      <c r="U366" s="48"/>
      <c r="V366" s="6"/>
      <c r="W366" s="48"/>
      <c r="X366" s="6"/>
      <c r="Y366" s="48"/>
      <c r="Z366" s="6"/>
      <c r="AA366" s="48"/>
      <c r="AB366" s="6"/>
      <c r="AC366" s="48"/>
      <c r="AD366" s="6"/>
      <c r="AE366" s="48"/>
    </row>
    <row r="367" spans="20:31">
      <c r="T367" s="6"/>
      <c r="U367" s="48"/>
      <c r="V367" s="6"/>
      <c r="W367" s="48"/>
      <c r="X367" s="6"/>
      <c r="Y367" s="48"/>
      <c r="Z367" s="6"/>
      <c r="AA367" s="48"/>
      <c r="AB367" s="6"/>
      <c r="AC367" s="48"/>
      <c r="AD367" s="6"/>
      <c r="AE367" s="48"/>
    </row>
    <row r="368" spans="20:31">
      <c r="T368" s="6"/>
      <c r="U368" s="48"/>
      <c r="V368" s="6"/>
      <c r="W368" s="48"/>
      <c r="X368" s="6"/>
      <c r="Y368" s="48"/>
      <c r="Z368" s="6"/>
      <c r="AA368" s="48"/>
      <c r="AB368" s="6"/>
      <c r="AC368" s="48"/>
      <c r="AD368" s="6"/>
      <c r="AE368" s="48"/>
    </row>
    <row r="369" spans="20:31">
      <c r="T369" s="6"/>
      <c r="U369" s="48"/>
      <c r="V369" s="6"/>
      <c r="W369" s="48"/>
      <c r="X369" s="6"/>
      <c r="Y369" s="48"/>
      <c r="Z369" s="6"/>
      <c r="AA369" s="48"/>
      <c r="AB369" s="6"/>
      <c r="AC369" s="48"/>
      <c r="AD369" s="6"/>
      <c r="AE369" s="48"/>
    </row>
    <row r="370" spans="20:31">
      <c r="T370" s="6"/>
      <c r="U370" s="48"/>
      <c r="V370" s="6"/>
      <c r="W370" s="48"/>
      <c r="X370" s="6"/>
      <c r="Y370" s="48"/>
      <c r="Z370" s="6"/>
      <c r="AA370" s="48"/>
      <c r="AB370" s="6"/>
      <c r="AC370" s="48"/>
      <c r="AD370" s="6"/>
      <c r="AE370" s="48"/>
    </row>
    <row r="371" spans="20:31">
      <c r="T371" s="6"/>
      <c r="U371" s="48"/>
      <c r="V371" s="6"/>
      <c r="W371" s="48"/>
      <c r="X371" s="6"/>
      <c r="Y371" s="48"/>
      <c r="Z371" s="6"/>
      <c r="AA371" s="48"/>
      <c r="AB371" s="6"/>
      <c r="AC371" s="48"/>
      <c r="AD371" s="6"/>
      <c r="AE371" s="48"/>
    </row>
    <row r="372" spans="20:31">
      <c r="T372" s="6"/>
      <c r="U372" s="48"/>
      <c r="V372" s="6"/>
      <c r="W372" s="48"/>
      <c r="X372" s="6"/>
      <c r="Y372" s="48"/>
      <c r="Z372" s="6"/>
      <c r="AA372" s="48"/>
      <c r="AB372" s="6"/>
      <c r="AC372" s="48"/>
      <c r="AD372" s="6"/>
      <c r="AE372" s="48"/>
    </row>
    <row r="373" spans="20:31">
      <c r="T373" s="6"/>
      <c r="U373" s="48"/>
      <c r="V373" s="6"/>
      <c r="W373" s="48"/>
      <c r="X373" s="6"/>
      <c r="Y373" s="48"/>
      <c r="Z373" s="6"/>
      <c r="AA373" s="48"/>
      <c r="AB373" s="6"/>
      <c r="AC373" s="48"/>
      <c r="AD373" s="6"/>
      <c r="AE373" s="48"/>
    </row>
    <row r="374" spans="20:31">
      <c r="T374" s="6"/>
      <c r="U374" s="48"/>
      <c r="V374" s="6"/>
      <c r="W374" s="48"/>
      <c r="X374" s="6"/>
      <c r="Y374" s="48"/>
      <c r="Z374" s="6"/>
      <c r="AA374" s="48"/>
      <c r="AB374" s="6"/>
      <c r="AC374" s="48"/>
      <c r="AD374" s="6"/>
      <c r="AE374" s="48"/>
    </row>
    <row r="375" spans="20:31">
      <c r="T375" s="6"/>
      <c r="U375" s="48"/>
      <c r="V375" s="6"/>
      <c r="W375" s="48"/>
      <c r="X375" s="6"/>
      <c r="Y375" s="48"/>
      <c r="Z375" s="6"/>
      <c r="AA375" s="48"/>
      <c r="AB375" s="6"/>
      <c r="AC375" s="48"/>
      <c r="AD375" s="6"/>
      <c r="AE375" s="48"/>
    </row>
    <row r="376" spans="20:31">
      <c r="T376" s="6"/>
      <c r="U376" s="48"/>
      <c r="V376" s="6"/>
      <c r="W376" s="48"/>
      <c r="X376" s="6"/>
      <c r="Y376" s="48"/>
      <c r="Z376" s="6"/>
      <c r="AA376" s="48"/>
      <c r="AB376" s="6"/>
      <c r="AC376" s="48"/>
      <c r="AD376" s="6"/>
      <c r="AE376" s="48"/>
    </row>
    <row r="377" spans="20:31">
      <c r="T377" s="6"/>
      <c r="U377" s="48"/>
      <c r="V377" s="6"/>
      <c r="W377" s="48"/>
      <c r="X377" s="6"/>
      <c r="Y377" s="48"/>
      <c r="Z377" s="6"/>
      <c r="AA377" s="48"/>
      <c r="AB377" s="6"/>
      <c r="AC377" s="48"/>
      <c r="AD377" s="6"/>
      <c r="AE377" s="48"/>
    </row>
    <row r="378" spans="20:31">
      <c r="T378" s="6"/>
      <c r="U378" s="48"/>
      <c r="V378" s="6"/>
      <c r="W378" s="48"/>
      <c r="X378" s="6"/>
      <c r="Y378" s="48"/>
      <c r="Z378" s="6"/>
      <c r="AA378" s="48"/>
      <c r="AB378" s="6"/>
      <c r="AC378" s="48"/>
      <c r="AD378" s="6"/>
      <c r="AE378" s="48"/>
    </row>
    <row r="379" spans="20:31">
      <c r="T379" s="6"/>
      <c r="U379" s="48"/>
      <c r="V379" s="6"/>
      <c r="W379" s="48"/>
      <c r="X379" s="6"/>
      <c r="Y379" s="48"/>
      <c r="Z379" s="6"/>
      <c r="AA379" s="48"/>
      <c r="AB379" s="6"/>
      <c r="AC379" s="48"/>
      <c r="AD379" s="6"/>
      <c r="AE379" s="48"/>
    </row>
    <row r="380" spans="20:31">
      <c r="T380" s="6"/>
      <c r="U380" s="48"/>
      <c r="V380" s="6"/>
      <c r="W380" s="48"/>
      <c r="X380" s="6"/>
      <c r="Y380" s="48"/>
      <c r="Z380" s="6"/>
      <c r="AA380" s="48"/>
      <c r="AB380" s="6"/>
      <c r="AC380" s="48"/>
      <c r="AD380" s="6"/>
      <c r="AE380" s="48"/>
    </row>
    <row r="381" spans="20:31">
      <c r="T381" s="6"/>
      <c r="U381" s="48"/>
      <c r="V381" s="6"/>
      <c r="W381" s="48"/>
      <c r="X381" s="6"/>
      <c r="Y381" s="48"/>
      <c r="Z381" s="6"/>
      <c r="AA381" s="48"/>
      <c r="AB381" s="6"/>
      <c r="AC381" s="48"/>
      <c r="AD381" s="6"/>
      <c r="AE381" s="48"/>
    </row>
    <row r="382" spans="20:31">
      <c r="T382" s="6"/>
      <c r="U382" s="48"/>
      <c r="V382" s="6"/>
      <c r="W382" s="48"/>
      <c r="X382" s="6"/>
      <c r="Y382" s="48"/>
      <c r="Z382" s="6"/>
      <c r="AA382" s="48"/>
      <c r="AB382" s="6"/>
      <c r="AC382" s="48"/>
      <c r="AD382" s="6"/>
      <c r="AE382" s="48"/>
    </row>
    <row r="383" spans="20:31">
      <c r="T383" s="6"/>
      <c r="U383" s="48"/>
      <c r="V383" s="6"/>
      <c r="W383" s="48"/>
      <c r="X383" s="6"/>
      <c r="Y383" s="48"/>
      <c r="Z383" s="6"/>
      <c r="AA383" s="48"/>
      <c r="AB383" s="6"/>
      <c r="AC383" s="48"/>
      <c r="AD383" s="6"/>
      <c r="AE383" s="48"/>
    </row>
    <row r="384" spans="20:31">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row r="1048576" spans="4:4">
      <c r="D1048576" s="210"/>
    </row>
  </sheetData>
  <autoFilter ref="A42:AB236" xr:uid="{E5A31D89-4F8A-41F3-91B7-DB461250C80C}">
    <filterColumn colId="16">
      <customFilters>
        <customFilter operator="notEqual" val=" "/>
      </customFilters>
    </filterColumn>
  </autoFilter>
  <mergeCells count="14">
    <mergeCell ref="B12:C12"/>
    <mergeCell ref="B1:D1"/>
    <mergeCell ref="B8:C8"/>
    <mergeCell ref="B9:C9"/>
    <mergeCell ref="B10:C10"/>
    <mergeCell ref="B11:C11"/>
    <mergeCell ref="B7:C7"/>
    <mergeCell ref="V41:W41"/>
    <mergeCell ref="X41:Y41"/>
    <mergeCell ref="B15:C15"/>
    <mergeCell ref="B19:C19"/>
    <mergeCell ref="B23:C23"/>
    <mergeCell ref="B27:C27"/>
    <mergeCell ref="T41:U41"/>
  </mergeCells>
  <conditionalFormatting sqref="R34:S39">
    <cfRule type="cellIs" dxfId="464" priority="32" operator="between">
      <formula>0.01</formula>
      <formula>0.04</formula>
    </cfRule>
    <cfRule type="cellIs" dxfId="463" priority="27" operator="between">
      <formula>0</formula>
      <formula>0.01</formula>
    </cfRule>
    <cfRule type="cellIs" dxfId="462" priority="28" operator="between">
      <formula>0.01</formula>
      <formula>0.04</formula>
    </cfRule>
    <cfRule type="cellIs" dxfId="461" priority="29" operator="between">
      <formula>0</formula>
      <formula>0.01</formula>
    </cfRule>
    <cfRule type="cellIs" dxfId="460" priority="30" operator="between">
      <formula>0.01</formula>
      <formula>0.04</formula>
    </cfRule>
    <cfRule type="cellIs" dxfId="459" priority="31" operator="between">
      <formula>0</formula>
      <formula>0.01</formula>
    </cfRule>
    <cfRule type="cellIs" dxfId="458" priority="33" operator="between">
      <formula>0</formula>
      <formula>0.01</formula>
    </cfRule>
    <cfRule type="cellIs" dxfId="457" priority="34" operator="between">
      <formula>0.01</formula>
      <formula>0.04</formula>
    </cfRule>
  </conditionalFormatting>
  <conditionalFormatting sqref="R34:T39">
    <cfRule type="containsText" dxfId="456" priority="24" operator="containsText" text="N/A">
      <formula>NOT(ISERROR(SEARCH("N/A",R34)))</formula>
    </cfRule>
    <cfRule type="cellIs" dxfId="455" priority="25" operator="greaterThan">
      <formula>0.04</formula>
    </cfRule>
    <cfRule type="cellIs" dxfId="454" priority="26" operator="lessThan">
      <formula>0</formula>
    </cfRule>
    <cfRule type="cellIs" dxfId="453" priority="35" operator="between">
      <formula>0</formula>
      <formula>0.01</formula>
    </cfRule>
    <cfRule type="cellIs" dxfId="452"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451" priority="20" operator="between">
      <formula>0</formula>
      <formula>0.01</formula>
    </cfRule>
    <cfRule type="cellIs" dxfId="450" priority="21" operator="between">
      <formula>0.01</formula>
      <formula>0.04</formula>
    </cfRule>
    <cfRule type="cellIs" dxfId="449" priority="22" operator="between">
      <formula>0</formula>
      <formula>0.01</formula>
    </cfRule>
    <cfRule type="cellIs" dxfId="448" priority="23" operator="between">
      <formula>0.01</formula>
      <formula>0.04</formula>
    </cfRule>
    <cfRule type="cellIs" dxfId="447" priority="16" operator="between">
      <formula>0</formula>
      <formula>0.01</formula>
    </cfRule>
    <cfRule type="cellIs" dxfId="446" priority="17" operator="between">
      <formula>0.01</formula>
      <formula>0.04</formula>
    </cfRule>
    <cfRule type="cellIs" dxfId="445" priority="18" operator="between">
      <formula>0</formula>
      <formula>0.01</formula>
    </cfRule>
    <cfRule type="cellIs" dxfId="444" priority="19" operator="between">
      <formula>0.01</formula>
      <formula>0.04</formula>
    </cfRule>
  </conditionalFormatting>
  <conditionalFormatting sqref="U43:U236">
    <cfRule type="cellIs" dxfId="443" priority="5" operator="greaterThan">
      <formula>0.04</formula>
    </cfRule>
    <cfRule type="cellIs" dxfId="442" priority="6" operator="lessThan">
      <formula>0</formula>
    </cfRule>
    <cfRule type="cellIs" dxfId="441" priority="7" operator="between">
      <formula>0</formula>
      <formula>0.01</formula>
    </cfRule>
    <cfRule type="cellIs" dxfId="440" priority="9" operator="between">
      <formula>0</formula>
      <formula>0.01</formula>
    </cfRule>
    <cfRule type="cellIs" dxfId="439" priority="10" operator="between">
      <formula>0.01</formula>
      <formula>0.04</formula>
    </cfRule>
    <cfRule type="cellIs" dxfId="438" priority="11" operator="between">
      <formula>0</formula>
      <formula>0.01</formula>
    </cfRule>
    <cfRule type="cellIs" dxfId="437" priority="12" operator="between">
      <formula>0.01</formula>
      <formula>0.04</formula>
    </cfRule>
    <cfRule type="cellIs" dxfId="436" priority="13" operator="between">
      <formula>0</formula>
      <formula>0.01</formula>
    </cfRule>
    <cfRule type="cellIs" dxfId="435" priority="14" operator="between">
      <formula>0.01</formula>
      <formula>0.04</formula>
    </cfRule>
    <cfRule type="cellIs" dxfId="434" priority="8" operator="between">
      <formula>0.01</formula>
      <formula>0.04</formula>
    </cfRule>
    <cfRule type="containsText" dxfId="433" priority="2" operator="containsText" text="N/A">
      <formula>NOT(ISERROR(SEARCH("N/A",U43)))</formula>
    </cfRule>
    <cfRule type="cellIs" dxfId="432" priority="3" operator="between">
      <formula>0</formula>
      <formula>0.01</formula>
    </cfRule>
    <cfRule type="cellIs" dxfId="431" priority="4"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236">
    <cfRule type="containsText" dxfId="430" priority="68" operator="containsText" text="N/A">
      <formula>NOT(ISERROR(SEARCH("N/A",W43)))</formula>
    </cfRule>
    <cfRule type="cellIs" dxfId="429" priority="69" operator="between">
      <formula>0</formula>
      <formula>0.01</formula>
    </cfRule>
    <cfRule type="cellIs" dxfId="428" priority="70" operator="between">
      <formula>0.01</formula>
      <formula>0.04</formula>
    </cfRule>
    <cfRule type="cellIs" dxfId="427" priority="71" operator="greaterThan">
      <formula>0.04</formula>
    </cfRule>
    <cfRule type="cellIs" dxfId="426" priority="72" operator="lessThan">
      <formula>0</formula>
    </cfRule>
    <cfRule type="cellIs" dxfId="425" priority="73" operator="between">
      <formula>0</formula>
      <formula>0.01</formula>
    </cfRule>
    <cfRule type="cellIs" dxfId="424" priority="74" operator="between">
      <formula>0.01</formula>
      <formula>0.04</formula>
    </cfRule>
    <cfRule type="cellIs" dxfId="423" priority="75" operator="between">
      <formula>0</formula>
      <formula>0.01</formula>
    </cfRule>
    <cfRule type="cellIs" dxfId="422" priority="76" operator="between">
      <formula>0.01</formula>
      <formula>0.04</formula>
    </cfRule>
    <cfRule type="cellIs" dxfId="421" priority="77" operator="between">
      <formula>0</formula>
      <formula>0.01</formula>
    </cfRule>
    <cfRule type="cellIs" dxfId="420" priority="78" operator="between">
      <formula>0.01</formula>
      <formula>0.04</formula>
    </cfRule>
    <cfRule type="cellIs" dxfId="419" priority="79" operator="between">
      <formula>0</formula>
      <formula>0.01</formula>
    </cfRule>
    <cfRule type="cellIs" dxfId="418" priority="80" operator="between">
      <formula>0.01</formula>
      <formula>0.04</formula>
    </cfRule>
  </conditionalFormatting>
  <conditionalFormatting sqref="Y43:Y236 AA43:AA236 AC43:AC236 AE43:AE236">
    <cfRule type="containsText" dxfId="417" priority="94" operator="containsText" text="N/A">
      <formula>NOT(ISERROR(SEARCH("N/A",Y43)))</formula>
    </cfRule>
    <cfRule type="cellIs" dxfId="416" priority="95" operator="between">
      <formula>0</formula>
      <formula>0.01</formula>
    </cfRule>
    <cfRule type="cellIs" dxfId="415" priority="96" operator="between">
      <formula>0.01</formula>
      <formula>0.04</formula>
    </cfRule>
    <cfRule type="cellIs" dxfId="414" priority="97" operator="greaterThan">
      <formula>0.04</formula>
    </cfRule>
    <cfRule type="cellIs" dxfId="413" priority="98" operator="lessThan">
      <formula>0</formula>
    </cfRule>
    <cfRule type="cellIs" dxfId="412" priority="99" operator="between">
      <formula>0</formula>
      <formula>0.01</formula>
    </cfRule>
    <cfRule type="cellIs" dxfId="411" priority="100" operator="between">
      <formula>0.01</formula>
      <formula>0.04</formula>
    </cfRule>
    <cfRule type="cellIs" dxfId="410" priority="101" operator="between">
      <formula>0</formula>
      <formula>0.01</formula>
    </cfRule>
    <cfRule type="cellIs" dxfId="409" priority="102" operator="between">
      <formula>0.01</formula>
      <formula>0.04</formula>
    </cfRule>
    <cfRule type="cellIs" dxfId="408" priority="103" operator="between">
      <formula>0</formula>
      <formula>0.01</formula>
    </cfRule>
    <cfRule type="cellIs" dxfId="407" priority="104" operator="between">
      <formula>0.01</formula>
      <formula>0.04</formula>
    </cfRule>
    <cfRule type="cellIs" dxfId="406" priority="105" operator="between">
      <formula>0</formula>
      <formula>0.01</formula>
    </cfRule>
    <cfRule type="cellIs" dxfId="405" priority="106" operator="between">
      <formula>0.01</formula>
      <formula>0.04</formula>
    </cfRule>
  </conditionalFormatting>
  <dataValidations count="1">
    <dataValidation type="list" allowBlank="1" showInputMessage="1" showErrorMessage="1" sqref="D14" xr:uid="{F7EDE35E-7731-4FC5-9B86-5415AC734A9E}">
      <formula1>$V$2:$V$3</formula1>
    </dataValidation>
  </dataValidations>
  <hyperlinks>
    <hyperlink ref="F5" r:id="rId1" xr:uid="{8177CA11-9ABA-47C8-B05A-94B4A9A0D8B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BC24-7EA0-4F8B-BDE2-9DB84103C35F}">
  <dimension ref="A1:AF481"/>
  <sheetViews>
    <sheetView zoomScale="55" zoomScaleNormal="55" workbookViewId="0">
      <selection activeCell="D50" sqref="D50"/>
    </sheetView>
  </sheetViews>
  <sheetFormatPr defaultRowHeight="14.5"/>
  <cols>
    <col min="1" max="1" width="11.1796875" bestFit="1" customWidth="1"/>
    <col min="2" max="2" width="17.81640625" customWidth="1"/>
    <col min="3" max="3" width="21.1796875" customWidth="1"/>
    <col min="4" max="4" width="44.453125" customWidth="1"/>
    <col min="5" max="10" width="12.54296875" customWidth="1"/>
    <col min="11" max="11" width="17" customWidth="1"/>
    <col min="12" max="12" width="12.54296875" customWidth="1"/>
    <col min="13" max="15" width="10.542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7.1796875" bestFit="1" customWidth="1"/>
    <col min="28" max="28" width="10.54296875" customWidth="1"/>
    <col min="29" max="29" width="8.81640625" bestFit="1" customWidth="1"/>
    <col min="31" max="31" width="8.81640625" bestFit="1" customWidth="1"/>
  </cols>
  <sheetData>
    <row r="1" spans="2:21" ht="21">
      <c r="B1" s="413" t="s">
        <v>22</v>
      </c>
      <c r="C1" s="413"/>
      <c r="D1" s="413"/>
    </row>
    <row r="2" spans="2:21">
      <c r="F2" s="2"/>
      <c r="G2" s="2"/>
      <c r="H2" s="2"/>
      <c r="I2" s="2"/>
      <c r="J2" s="2"/>
      <c r="U2" s="141" t="s">
        <v>35</v>
      </c>
    </row>
    <row r="3" spans="2:21" ht="18.5">
      <c r="B3" s="1" t="s">
        <v>42</v>
      </c>
      <c r="C3" s="1"/>
      <c r="U3" s="141" t="s">
        <v>43</v>
      </c>
    </row>
    <row r="4" spans="2:21" ht="18.5">
      <c r="B4" s="1"/>
      <c r="C4" s="1"/>
    </row>
    <row r="5" spans="2:21" ht="18.5">
      <c r="B5" s="1" t="s">
        <v>44</v>
      </c>
      <c r="C5" s="1"/>
      <c r="D5" s="2" t="s">
        <v>4339</v>
      </c>
    </row>
    <row r="6" spans="2:21" ht="18.5">
      <c r="B6" s="1"/>
      <c r="C6" s="1"/>
    </row>
    <row r="7" spans="2:21" ht="18.5">
      <c r="B7" s="411" t="s">
        <v>46</v>
      </c>
      <c r="C7" s="412"/>
      <c r="D7" s="94"/>
      <c r="E7" s="94"/>
      <c r="F7" s="94"/>
      <c r="G7" s="94"/>
      <c r="H7" s="94"/>
      <c r="I7" s="94"/>
      <c r="J7" s="94"/>
      <c r="K7" s="94"/>
      <c r="L7" s="94"/>
      <c r="M7" s="94"/>
      <c r="N7" s="94"/>
      <c r="O7" s="94"/>
      <c r="P7" s="89"/>
      <c r="Q7" s="90"/>
    </row>
    <row r="8" spans="2:21" ht="18" customHeight="1">
      <c r="B8" s="414" t="s">
        <v>47</v>
      </c>
      <c r="C8" s="415"/>
      <c r="D8" s="245" t="s">
        <v>4340</v>
      </c>
      <c r="E8" s="245"/>
      <c r="F8" s="245"/>
      <c r="G8" s="245"/>
      <c r="H8" s="245"/>
      <c r="I8" s="245"/>
      <c r="J8" s="245"/>
      <c r="K8" s="245"/>
      <c r="L8" s="245"/>
      <c r="M8" s="245"/>
      <c r="N8" s="245"/>
      <c r="O8" s="245"/>
      <c r="P8" s="254"/>
    </row>
    <row r="9" spans="2:21">
      <c r="B9" s="405" t="s">
        <v>49</v>
      </c>
      <c r="C9" s="406"/>
      <c r="D9" s="47" t="s">
        <v>4341</v>
      </c>
      <c r="E9" s="47"/>
      <c r="F9" s="47"/>
      <c r="G9" s="47"/>
      <c r="H9" s="47"/>
      <c r="I9" s="47"/>
      <c r="J9" s="47"/>
      <c r="K9" s="47"/>
      <c r="L9" s="47"/>
      <c r="M9" s="47"/>
      <c r="N9" s="47"/>
      <c r="O9" s="47"/>
      <c r="P9" s="256"/>
    </row>
    <row r="10" spans="2:21">
      <c r="B10" s="405" t="s">
        <v>51</v>
      </c>
      <c r="C10" s="406"/>
      <c r="D10" s="47" t="s">
        <v>4342</v>
      </c>
      <c r="E10" s="47"/>
      <c r="F10" s="47"/>
      <c r="G10" s="47"/>
      <c r="H10" s="47"/>
      <c r="I10" s="47"/>
      <c r="J10" s="47"/>
      <c r="K10" s="47"/>
      <c r="L10" s="47"/>
      <c r="M10" s="47"/>
      <c r="N10" s="47"/>
      <c r="O10" s="47"/>
      <c r="P10" s="256"/>
    </row>
    <row r="11" spans="2:21">
      <c r="B11" s="405" t="s">
        <v>53</v>
      </c>
      <c r="C11" s="406"/>
      <c r="D11" s="47"/>
      <c r="E11" s="47"/>
      <c r="F11" s="47"/>
      <c r="G11" s="47"/>
      <c r="H11" s="47"/>
      <c r="I11" s="47"/>
      <c r="J11" s="47"/>
      <c r="K11" s="47"/>
      <c r="L11" s="47"/>
      <c r="M11" s="47"/>
      <c r="N11" s="47"/>
      <c r="O11" s="47"/>
      <c r="P11" s="256"/>
    </row>
    <row r="12" spans="2:21">
      <c r="B12" s="407" t="s">
        <v>55</v>
      </c>
      <c r="C12" s="408"/>
      <c r="D12" s="250"/>
      <c r="E12" s="250"/>
      <c r="F12" s="250"/>
      <c r="G12" s="250"/>
      <c r="H12" s="250"/>
      <c r="I12" s="250"/>
      <c r="J12" s="250"/>
      <c r="K12" s="250"/>
      <c r="L12" s="250"/>
      <c r="M12" s="250"/>
      <c r="N12" s="250"/>
      <c r="O12" s="250"/>
      <c r="P12" s="258"/>
    </row>
    <row r="13" spans="2:21">
      <c r="B13" s="112"/>
      <c r="C13" s="112"/>
    </row>
    <row r="14" spans="2:21" s="117" customFormat="1" ht="18.5">
      <c r="B14" s="118" t="s">
        <v>34</v>
      </c>
      <c r="C14" s="119"/>
      <c r="D14" s="269" t="s">
        <v>43</v>
      </c>
      <c r="E14" s="123">
        <v>46113</v>
      </c>
      <c r="F14" s="124" t="s">
        <v>56</v>
      </c>
      <c r="G14" s="127" t="s">
        <v>57</v>
      </c>
    </row>
    <row r="15" spans="2:21">
      <c r="B15" s="409" t="s">
        <v>60</v>
      </c>
      <c r="C15" s="410"/>
      <c r="D15" s="312" t="s">
        <v>4343</v>
      </c>
      <c r="E15" s="165"/>
      <c r="F15" s="166"/>
      <c r="G15" s="171"/>
      <c r="H15" s="117"/>
      <c r="I15" s="117"/>
      <c r="J15" s="117"/>
      <c r="K15" s="117"/>
      <c r="L15" s="117"/>
      <c r="M15" s="117"/>
      <c r="N15" s="117"/>
      <c r="O15" s="117"/>
      <c r="P15" s="188"/>
      <c r="Q15" s="117"/>
      <c r="R15" s="117"/>
    </row>
    <row r="16" spans="2:21" ht="18.5">
      <c r="B16" s="137" t="s">
        <v>63</v>
      </c>
      <c r="C16" s="320"/>
      <c r="D16" s="46"/>
      <c r="E16" s="235">
        <v>3.5</v>
      </c>
      <c r="F16" s="176">
        <f>E16/E17-1</f>
        <v>0</v>
      </c>
      <c r="G16" s="177">
        <f>E16/E18-1</f>
        <v>0</v>
      </c>
      <c r="H16" s="158" t="s">
        <v>4344</v>
      </c>
      <c r="I16" s="117"/>
      <c r="J16" s="117"/>
      <c r="L16" s="117"/>
      <c r="M16" s="117"/>
      <c r="N16" s="117"/>
      <c r="O16" s="117"/>
      <c r="P16" s="188"/>
      <c r="Q16" s="117"/>
      <c r="R16" s="117"/>
    </row>
    <row r="17" spans="2:18" ht="18.5">
      <c r="B17" s="102" t="s">
        <v>66</v>
      </c>
      <c r="C17" s="1"/>
      <c r="D17" s="39"/>
      <c r="E17" s="233">
        <v>3.5</v>
      </c>
      <c r="F17" s="167"/>
      <c r="G17" s="178"/>
      <c r="H17" s="117" t="s">
        <v>4345</v>
      </c>
      <c r="I17" s="117"/>
      <c r="J17" s="117"/>
      <c r="K17" s="117"/>
      <c r="L17" s="117"/>
      <c r="M17" s="117"/>
      <c r="N17" s="117"/>
      <c r="O17" s="117"/>
      <c r="P17" s="188"/>
      <c r="Q17" s="117"/>
      <c r="R17" s="117"/>
    </row>
    <row r="18" spans="2:18" ht="18.5">
      <c r="B18" s="102" t="s">
        <v>57</v>
      </c>
      <c r="C18" s="1"/>
      <c r="D18" s="41"/>
      <c r="E18" s="321">
        <f>_xlfn.XLOOKUP(D15,$D$42:$D$263,$P$42:$P$263,0)</f>
        <v>3.5</v>
      </c>
      <c r="F18" s="179"/>
      <c r="G18" s="180"/>
      <c r="H18" s="117"/>
      <c r="I18" s="117"/>
      <c r="J18" s="117"/>
      <c r="K18" s="117"/>
      <c r="L18" s="117"/>
      <c r="M18" s="117"/>
      <c r="N18" s="117"/>
      <c r="O18" s="117"/>
      <c r="P18" s="188"/>
      <c r="Q18" s="117"/>
      <c r="R18" s="117"/>
    </row>
    <row r="19" spans="2:18">
      <c r="B19" s="409" t="s">
        <v>70</v>
      </c>
      <c r="C19" s="410"/>
      <c r="D19" t="s">
        <v>130</v>
      </c>
      <c r="E19" s="19"/>
      <c r="F19" s="167"/>
      <c r="G19" s="172"/>
      <c r="H19" s="117"/>
      <c r="I19" s="117"/>
      <c r="J19" s="117"/>
      <c r="K19" s="117"/>
      <c r="L19" s="117"/>
      <c r="M19" s="117"/>
      <c r="N19" s="117"/>
      <c r="O19" s="117"/>
      <c r="P19" s="188"/>
      <c r="Q19" s="117"/>
      <c r="R19" s="117"/>
    </row>
    <row r="20" spans="2:18" ht="18.5">
      <c r="B20" s="102" t="s">
        <v>63</v>
      </c>
      <c r="C20" s="1"/>
      <c r="D20" s="46"/>
      <c r="E20" s="235">
        <v>12.5</v>
      </c>
      <c r="F20" s="176">
        <f>E20/E21-1</f>
        <v>0</v>
      </c>
      <c r="G20" s="177">
        <f>E20/E22-1</f>
        <v>0</v>
      </c>
      <c r="H20" s="117"/>
      <c r="I20" s="117"/>
      <c r="J20" s="117"/>
      <c r="K20" s="117"/>
      <c r="L20" s="117"/>
      <c r="M20" s="117"/>
      <c r="N20" s="117"/>
      <c r="O20" s="117"/>
      <c r="P20" s="188"/>
      <c r="Q20" s="117"/>
      <c r="R20" s="117"/>
    </row>
    <row r="21" spans="2:18" ht="18.5">
      <c r="B21" s="102" t="s">
        <v>66</v>
      </c>
      <c r="C21" s="1"/>
      <c r="D21" s="39"/>
      <c r="E21" s="233">
        <v>12.5</v>
      </c>
      <c r="F21" s="167"/>
      <c r="G21" s="178"/>
      <c r="H21" s="117"/>
      <c r="I21" s="117"/>
      <c r="J21" s="117"/>
      <c r="K21" s="117"/>
      <c r="L21" s="117"/>
      <c r="M21" s="117"/>
      <c r="N21" s="117"/>
      <c r="O21" s="117"/>
      <c r="P21" s="117"/>
      <c r="Q21" s="117"/>
      <c r="R21" s="117"/>
    </row>
    <row r="22" spans="2:18" ht="18.5">
      <c r="B22" s="102" t="s">
        <v>57</v>
      </c>
      <c r="C22" s="1"/>
      <c r="D22" s="41"/>
      <c r="E22" s="321">
        <f>_xlfn.XLOOKUP(D19,$D$42:$D$263,$P$42:$P$263,0)</f>
        <v>12.5</v>
      </c>
      <c r="F22" s="179"/>
      <c r="G22" s="180"/>
      <c r="H22" s="117"/>
      <c r="I22" s="117"/>
      <c r="J22" s="117"/>
      <c r="K22" s="117"/>
      <c r="L22" s="117"/>
      <c r="M22" s="117"/>
      <c r="N22" s="117"/>
      <c r="O22" s="117"/>
      <c r="P22" s="117"/>
      <c r="Q22" s="117"/>
      <c r="R22" s="117"/>
    </row>
    <row r="23" spans="2:18">
      <c r="B23" s="409" t="s">
        <v>74</v>
      </c>
      <c r="C23" s="410"/>
      <c r="D23" s="323" t="s">
        <v>4346</v>
      </c>
      <c r="E23" s="19"/>
      <c r="F23" s="167"/>
      <c r="G23" s="172"/>
      <c r="H23" s="117"/>
      <c r="I23" s="117"/>
      <c r="J23" s="117"/>
      <c r="K23" s="117"/>
      <c r="L23" s="117"/>
      <c r="M23" s="117"/>
      <c r="N23" s="117"/>
      <c r="O23" s="117"/>
      <c r="P23" s="117"/>
      <c r="Q23" s="117"/>
      <c r="R23" s="117"/>
    </row>
    <row r="24" spans="2:18" ht="18.5">
      <c r="B24" s="102" t="s">
        <v>63</v>
      </c>
      <c r="C24" s="1"/>
      <c r="D24" s="46"/>
      <c r="E24" s="322">
        <v>5.5</v>
      </c>
      <c r="F24" s="176">
        <f>E24/E25-1</f>
        <v>0</v>
      </c>
      <c r="G24" s="177">
        <f>E24/E26-1</f>
        <v>0</v>
      </c>
      <c r="H24" s="117"/>
      <c r="I24" s="117"/>
      <c r="J24" s="117"/>
      <c r="K24" s="117"/>
      <c r="L24" s="117"/>
      <c r="M24" s="117"/>
      <c r="N24" s="117"/>
      <c r="O24" s="117"/>
      <c r="P24" s="117"/>
      <c r="Q24" s="117"/>
      <c r="R24" s="117"/>
    </row>
    <row r="25" spans="2:18" ht="18.5">
      <c r="B25" s="102" t="s">
        <v>66</v>
      </c>
      <c r="C25" s="1"/>
      <c r="D25" s="39"/>
      <c r="E25" s="19">
        <v>5.5</v>
      </c>
      <c r="F25" s="167"/>
      <c r="G25" s="178"/>
      <c r="H25" s="117"/>
      <c r="I25" s="117"/>
      <c r="J25" s="117"/>
      <c r="K25" s="117"/>
      <c r="L25" s="117"/>
      <c r="M25" s="117"/>
      <c r="N25" s="117"/>
      <c r="O25" s="117"/>
      <c r="P25" s="117"/>
      <c r="Q25" s="117"/>
      <c r="R25" s="117"/>
    </row>
    <row r="26" spans="2:18" ht="18.5">
      <c r="B26" s="102" t="s">
        <v>57</v>
      </c>
      <c r="C26" s="1"/>
      <c r="D26" s="324"/>
      <c r="E26" s="325">
        <f>_xlfn.XLOOKUP(D23,$D$42:$D$263,$P$42:$P$263,0)</f>
        <v>5.5</v>
      </c>
      <c r="F26" s="167"/>
      <c r="G26" s="178"/>
      <c r="H26" s="117"/>
      <c r="I26" s="117"/>
      <c r="J26" s="117"/>
      <c r="K26" s="117"/>
      <c r="L26" s="117"/>
      <c r="M26" s="117"/>
      <c r="N26" s="117"/>
      <c r="O26" s="117"/>
      <c r="P26" s="117"/>
      <c r="Q26" s="117"/>
      <c r="R26" s="117"/>
    </row>
    <row r="27" spans="2:18">
      <c r="B27" s="409" t="s">
        <v>76</v>
      </c>
      <c r="C27" s="467"/>
      <c r="D27" s="61" t="s">
        <v>4347</v>
      </c>
      <c r="E27" s="326"/>
      <c r="F27" s="327"/>
      <c r="G27" s="328"/>
      <c r="H27" s="117"/>
      <c r="I27" s="117"/>
      <c r="J27" s="117"/>
      <c r="K27" s="117"/>
      <c r="L27" s="117"/>
      <c r="M27" s="117"/>
      <c r="N27" s="117"/>
      <c r="O27" s="117"/>
      <c r="P27" s="117"/>
      <c r="Q27" s="117"/>
      <c r="R27" s="117"/>
    </row>
    <row r="28" spans="2:18" ht="18.5">
      <c r="B28" s="102" t="s">
        <v>63</v>
      </c>
      <c r="C28" s="1"/>
      <c r="D28" s="39"/>
      <c r="E28" s="233">
        <v>7.95</v>
      </c>
      <c r="F28" s="167">
        <f>E28/E29-1</f>
        <v>0</v>
      </c>
      <c r="G28" s="178" t="e">
        <f>E28/E30-1</f>
        <v>#DIV/0!</v>
      </c>
      <c r="H28" s="117"/>
      <c r="I28" s="117"/>
      <c r="J28" s="117"/>
      <c r="K28" s="117"/>
      <c r="L28" s="117"/>
      <c r="M28" s="117"/>
      <c r="N28" s="117"/>
      <c r="O28" s="117"/>
      <c r="P28" s="117"/>
      <c r="Q28" s="117"/>
      <c r="R28" s="117"/>
    </row>
    <row r="29" spans="2:18" ht="18.5">
      <c r="B29" s="102" t="s">
        <v>66</v>
      </c>
      <c r="C29" s="1"/>
      <c r="D29" s="39"/>
      <c r="E29" s="233">
        <v>7.95</v>
      </c>
      <c r="F29" s="167"/>
      <c r="G29" s="178"/>
      <c r="H29" s="117"/>
      <c r="I29" s="117"/>
      <c r="J29" s="117"/>
      <c r="K29" s="117"/>
      <c r="L29" s="117"/>
      <c r="M29" s="117"/>
      <c r="N29" s="117"/>
      <c r="O29" s="117"/>
      <c r="P29" s="117"/>
      <c r="Q29" s="117"/>
      <c r="R29" s="117"/>
    </row>
    <row r="30" spans="2:18" ht="18.5">
      <c r="B30" s="103" t="s">
        <v>57</v>
      </c>
      <c r="C30" s="175"/>
      <c r="D30" s="41"/>
      <c r="E30" s="321">
        <f>_xlfn.XLOOKUP(D27,$D$42:$D$263,$P$42:$P$263,0)</f>
        <v>0</v>
      </c>
      <c r="F30" s="179"/>
      <c r="G30" s="180"/>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AVERAGEIFS(E$43:E$521,$B$43:$B$521,$B34,$AD$43:$AD$521,"Yes")</f>
        <v>2.7833333333333332</v>
      </c>
      <c r="F34" s="29">
        <f>AVERAGEIFS(Q$43:Q$511,$B$43:$B$511,$B34,$AD$43:$AD$511,"Yes")</f>
        <v>3.8333333333333335</v>
      </c>
      <c r="G34" s="29">
        <f>AVERAGEIFS(L$43:L$521,$B$43:$B$521,$B34,$AB$43:$AB$521,"Yes")</f>
        <v>3.3</v>
      </c>
      <c r="H34" s="29">
        <f>AVERAGEIFS(Q$43:Q$511,$B$43:$B$511,$B34,$AB$43:$AB$511,"Yes")</f>
        <v>3.75</v>
      </c>
      <c r="I34" s="29">
        <f>AVERAGEIFS(M$43:M$521,$B$43:$B$521,$B34,$Z$43:$Z$521,"Yes")</f>
        <v>3.625</v>
      </c>
      <c r="J34" s="29">
        <f>AVERAGEIFS(Q$43:Q$511,$B$43:$B$511,$B34,$Z$43:$Z$511,"Yes")</f>
        <v>3.75</v>
      </c>
      <c r="K34" s="29">
        <f>AVERAGEIFS(N$43:N$521,$B$43:$B$521,$B34,$X$43:$X$521,"Yes")</f>
        <v>3.6124999999999998</v>
      </c>
      <c r="L34" s="29">
        <f>AVERAGEIFS(Q$43:Q$511,$B$43:$B$511,$B34,$X$43:$X$511,"Yes")</f>
        <v>3.75</v>
      </c>
      <c r="M34" s="29">
        <f>AVERAGEIFS(O$43:O$511,$B$43:$B$511,$B34,$V$43:$V$511,"Yes")</f>
        <v>3.28</v>
      </c>
      <c r="N34" s="29">
        <f>AVERAGEIFS(Q$43:Q$511,$B$43:$B$511,$B34,$V$43:$V$511,"Yes")</f>
        <v>3.3899999999999997</v>
      </c>
      <c r="O34" s="29">
        <f t="shared" ref="O34:P38" si="0">AVERAGEIFS(P$43:P$511,$B$43:$B$511,$B34,$T$43:$T$511,"Yes")</f>
        <v>3.3899999999999997</v>
      </c>
      <c r="P34" s="29">
        <f t="shared" si="0"/>
        <v>3.3899999999999997</v>
      </c>
      <c r="Q34" s="29">
        <f>AVERAGEIFS(Q$43:Q$511,$B$43:$B$511,$B34)</f>
        <v>3.8357142857142854</v>
      </c>
      <c r="R34" s="334">
        <f>F34/E34-1</f>
        <v>0.37724550898203613</v>
      </c>
      <c r="S34" s="334">
        <f t="shared" ref="S34:S39" si="1">H34/G34-1</f>
        <v>0.13636363636363646</v>
      </c>
      <c r="T34" s="334">
        <f t="shared" ref="T34:T39" si="2">J34/I34-1</f>
        <v>3.4482758620689724E-2</v>
      </c>
      <c r="U34" s="335">
        <f t="shared" ref="U34:U39" si="3">L34/K34-1</f>
        <v>3.8062283737024361E-2</v>
      </c>
      <c r="V34" s="336">
        <f t="shared" ref="V34:V39" si="4">N34/M34-1</f>
        <v>3.3536585365853577E-2</v>
      </c>
      <c r="W34" s="336">
        <f t="shared" ref="W34:W39" si="5">P34/O34-1</f>
        <v>0</v>
      </c>
    </row>
    <row r="35" spans="1:32">
      <c r="B35" s="102" t="s">
        <v>27</v>
      </c>
      <c r="C35" s="91"/>
      <c r="E35" s="29">
        <f>AVERAGEIFS(E$43:E$521,$B$43:$B$521,$B35,$AD$43:$AD$521,"Yes")</f>
        <v>5.8161538461538473</v>
      </c>
      <c r="F35" s="29">
        <f>AVERAGEIFS(Q$43:Q$511,$B$43:$B$511,$B35,$AD$43:$AD$511,"Yes")</f>
        <v>8.0307692307692307</v>
      </c>
      <c r="G35" s="29">
        <f>AVERAGEIFS(L$43:L$521,$B$43:$B$521,$B35,$AB$43:$AB$521,"Yes")</f>
        <v>7.2740740740740746</v>
      </c>
      <c r="H35" s="29">
        <f>AVERAGEIFS(Q$43:Q$511,$B$43:$B$511,$B35,$AB$43:$AB$511,"Yes")</f>
        <v>7.2499999999999991</v>
      </c>
      <c r="I35" s="29">
        <f>AVERAGEIFS(M$43:M$521,$B$43:$B$521,$B35,$Z$43:$Z$521,"Yes")</f>
        <v>6.9281249999999979</v>
      </c>
      <c r="J35" s="29">
        <f>AVERAGEIFS(Q$43:Q$511,$B$43:$B$511,$B35,$Z$43:$Z$511,"Yes")</f>
        <v>7.5187499999999989</v>
      </c>
      <c r="K35" s="29">
        <f>AVERAGEIFS(N$43:N$521,$B$43:$B$521,$B35,$X$43:$X$521,"Yes")</f>
        <v>7.2937499999999993</v>
      </c>
      <c r="L35" s="29">
        <f>AVERAGEIFS(Q$43:Q$511,$B$43:$B$511,$B35,$X$43:$X$511,"Yes")</f>
        <v>7.5187499999999989</v>
      </c>
      <c r="M35" s="29">
        <f>AVERAGEIFS(O$43:O$511,$B$43:$B$511,$B35,$V$43:$V$511,"Yes")</f>
        <v>7.5151785714285699</v>
      </c>
      <c r="N35" s="29">
        <f>AVERAGEIFS(Q$43:Q$511,$B$43:$B$511,$B35,$V$43:$V$511,"Yes")</f>
        <v>7.7187499999999991</v>
      </c>
      <c r="O35" s="29">
        <f t="shared" si="0"/>
        <v>7.9272727272727241</v>
      </c>
      <c r="P35" s="29">
        <f t="shared" si="0"/>
        <v>8.1219696969696962</v>
      </c>
      <c r="Q35" s="29">
        <f>AVERAGEIFS(Q$43:Q$511,$B$43:$B$511,$B35)</f>
        <v>8.0595588235294109</v>
      </c>
      <c r="R35" s="334">
        <f t="shared" ref="R35:R39" si="6">F35/E35-1</f>
        <v>0.38076973945245318</v>
      </c>
      <c r="S35" s="334">
        <f t="shared" si="1"/>
        <v>-3.3095723014258116E-3</v>
      </c>
      <c r="T35" s="334">
        <f t="shared" si="2"/>
        <v>8.52503382949934E-2</v>
      </c>
      <c r="U35" s="335">
        <f t="shared" si="3"/>
        <v>3.0848329048843048E-2</v>
      </c>
      <c r="V35" s="336">
        <f t="shared" si="4"/>
        <v>2.7088036117381531E-2</v>
      </c>
      <c r="W35" s="336">
        <f t="shared" si="5"/>
        <v>2.4560397553517133E-2</v>
      </c>
    </row>
    <row r="36" spans="1:32">
      <c r="B36" s="102" t="s">
        <v>86</v>
      </c>
      <c r="C36" s="91"/>
      <c r="E36" s="29">
        <f>AVERAGEIFS(E$43:E$521,$B$43:$B$521,$B36,$AD$43:$AD$521,"Yes")</f>
        <v>3.55</v>
      </c>
      <c r="F36" s="29">
        <f>AVERAGEIFS(Q$43:Q$511,$B$43:$B$511,$B36,$AD$43:$AD$511,"Yes")</f>
        <v>4.95</v>
      </c>
      <c r="G36" s="29">
        <f>AVERAGEIFS(L$43:L$521,$B$43:$B$521,$B36,$AB$43:$AB$521,"Yes")</f>
        <v>5.625</v>
      </c>
      <c r="H36" s="29">
        <f>AVERAGEIFS(Q$43:Q$511,$B$43:$B$511,$B36,$AB$43:$AB$511,"Yes")</f>
        <v>5.95</v>
      </c>
      <c r="I36" s="29">
        <f>AVERAGEIFS(M$43:M$521,$B$43:$B$521,$B36,$Z$43:$Z$521,"Yes")</f>
        <v>5.95</v>
      </c>
      <c r="J36" s="29">
        <f>AVERAGEIFS(Q$43:Q$511,$B$43:$B$511,$B36,$Z$43:$Z$511,"Yes")</f>
        <v>5.95</v>
      </c>
      <c r="K36" s="29">
        <f>AVERAGEIFS(N$43:N$521,$B$43:$B$521,$B36,$X$43:$X$521,"Yes")</f>
        <v>5.95</v>
      </c>
      <c r="L36" s="29">
        <f>AVERAGEIFS(Q$43:Q$511,$B$43:$B$511,$B36,$X$43:$X$511,"Yes")</f>
        <v>5.95</v>
      </c>
      <c r="M36" s="29">
        <f>AVERAGEIFS(O$43:O$511,$B$43:$B$511,$B36,$V$43:$V$511,"Yes")</f>
        <v>5.95</v>
      </c>
      <c r="N36" s="29">
        <f>AVERAGEIFS(Q$43:Q$511,$B$43:$B$511,$B36,$V$43:$V$511,"Yes")</f>
        <v>5.95</v>
      </c>
      <c r="O36" s="29">
        <f t="shared" si="0"/>
        <v>5.95</v>
      </c>
      <c r="P36" s="29">
        <f t="shared" si="0"/>
        <v>5.95</v>
      </c>
      <c r="Q36" s="29">
        <f>AVERAGEIFS(Q$43:Q$511,$B$43:$B$511,$B36)</f>
        <v>4.8375000000000004</v>
      </c>
      <c r="R36" s="334">
        <f t="shared" si="6"/>
        <v>0.39436619718309873</v>
      </c>
      <c r="S36" s="334">
        <f t="shared" si="1"/>
        <v>5.7777777777777706E-2</v>
      </c>
      <c r="T36" s="334">
        <f t="shared" si="2"/>
        <v>0</v>
      </c>
      <c r="U36" s="335">
        <f t="shared" si="3"/>
        <v>0</v>
      </c>
      <c r="V36" s="336">
        <f t="shared" si="4"/>
        <v>0</v>
      </c>
      <c r="W36" s="336">
        <f t="shared" si="5"/>
        <v>0</v>
      </c>
    </row>
    <row r="37" spans="1:32">
      <c r="B37" s="102" t="s">
        <v>29</v>
      </c>
      <c r="C37" s="91"/>
      <c r="E37" s="29">
        <f>AVERAGEIFS(E$43:E$521,$B$43:$B$521,$B37,$AD$43:$AD$521,"Yes")</f>
        <v>3.2</v>
      </c>
      <c r="F37" s="29">
        <f>AVERAGEIFS(Q$43:Q$511,$B$43:$B$511,$B37,$AD$43:$AD$511,"Yes")</f>
        <v>5.5</v>
      </c>
      <c r="G37" s="29">
        <f>AVERAGEIFS(L$43:L$521,$B$43:$B$521,$B37,$AB$43:$AB$521,"Yes")</f>
        <v>4.9000000000000004</v>
      </c>
      <c r="H37" s="29">
        <f>AVERAGEIFS(Q$43:Q$511,$B$43:$B$511,$B37,$AB$43:$AB$511,"Yes")</f>
        <v>5.5</v>
      </c>
      <c r="I37" s="29">
        <f>AVERAGEIFS(M$43:M$521,$B$43:$B$521,$B37,$Z$43:$Z$521,"Yes")</f>
        <v>5.9083333333333341</v>
      </c>
      <c r="J37" s="29">
        <f>AVERAGEIFS(Q$43:Q$511,$B$43:$B$511,$B37,$Z$43:$Z$511,"Yes")</f>
        <v>5.9083333333333341</v>
      </c>
      <c r="K37" s="29">
        <f>AVERAGEIFS(N$43:N$521,$B$43:$B$521,$B37,$X$43:$X$521,"Yes")</f>
        <v>5.9083333333333341</v>
      </c>
      <c r="L37" s="29">
        <f>AVERAGEIFS(Q$43:Q$511,$B$43:$B$511,$B37,$X$43:$X$511,"Yes")</f>
        <v>5.9083333333333341</v>
      </c>
      <c r="M37" s="29">
        <f>AVERAGEIFS(O$43:O$511,$B$43:$B$511,$B37,$V$43:$V$511,"Yes")</f>
        <v>5.9083333333333341</v>
      </c>
      <c r="N37" s="29">
        <f>AVERAGEIFS(Q$43:Q$511,$B$43:$B$511,$B37,$V$43:$V$511,"Yes")</f>
        <v>5.9083333333333341</v>
      </c>
      <c r="O37" s="29">
        <f t="shared" si="0"/>
        <v>5.9083333333333341</v>
      </c>
      <c r="P37" s="29">
        <f t="shared" si="0"/>
        <v>5.9083333333333341</v>
      </c>
      <c r="Q37" s="29">
        <f>AVERAGEIFS(Q$43:Q$511,$B$43:$B$511,$B37)</f>
        <v>5.8500000000000005</v>
      </c>
      <c r="R37" s="334">
        <f t="shared" si="6"/>
        <v>0.71875</v>
      </c>
      <c r="S37" s="334">
        <f t="shared" si="1"/>
        <v>0.12244897959183665</v>
      </c>
      <c r="T37" s="334">
        <f t="shared" si="2"/>
        <v>0</v>
      </c>
      <c r="U37" s="335">
        <f t="shared" si="3"/>
        <v>0</v>
      </c>
      <c r="V37" s="336">
        <f t="shared" si="4"/>
        <v>0</v>
      </c>
      <c r="W37" s="336">
        <f t="shared" si="5"/>
        <v>0</v>
      </c>
    </row>
    <row r="38" spans="1:32">
      <c r="B38" s="102" t="s">
        <v>28</v>
      </c>
      <c r="C38" s="91"/>
      <c r="E38" s="29">
        <f>AVERAGEIFS(E$43:E$521,$B$43:$B$521,$B38,$AD$43:$AD$521,"Yes")</f>
        <v>3.3499999999999996</v>
      </c>
      <c r="F38" s="29">
        <f>AVERAGEIFS(Q$43:Q$511,$B$43:$B$511,$B38,$AD$43:$AD$511,"Yes")</f>
        <v>5.45</v>
      </c>
      <c r="G38" s="29">
        <f>AVERAGEIFS(L$43:L$521,$B$43:$B$521,$B38,$AB$43:$AB$521,"Yes")</f>
        <v>3.7250000000000001</v>
      </c>
      <c r="H38" s="29">
        <f>AVERAGEIFS(Q$43:Q$511,$B$43:$B$511,$B38,$AB$43:$AB$511,"Yes")</f>
        <v>4.375</v>
      </c>
      <c r="I38" s="29">
        <f>AVERAGEIFS(M$43:M$521,$B$43:$B$521,$B38,$Z$43:$Z$521,"Yes")</f>
        <v>3.8833333333333337</v>
      </c>
      <c r="J38" s="29">
        <f>AVERAGEIFS(Q$43:Q$511,$B$43:$B$511,$B38,$Z$43:$Z$511,"Yes")</f>
        <v>4.1833333333333336</v>
      </c>
      <c r="K38" s="29">
        <f>AVERAGEIFS(N$43:N$521,$B$43:$B$521,$B38,$X$43:$X$521,"Yes")</f>
        <v>4.1333333333333337</v>
      </c>
      <c r="L38" s="29">
        <f>AVERAGEIFS(Q$43:Q$511,$B$43:$B$511,$B38,$X$43:$X$511,"Yes")</f>
        <v>4.1833333333333336</v>
      </c>
      <c r="M38" s="29">
        <f>AVERAGEIFS(O$43:O$511,$B$43:$B$511,$B38,$V$43:$V$511,"Yes")</f>
        <v>7.3812500000000005</v>
      </c>
      <c r="N38" s="29">
        <f>AVERAGEIFS(Q$43:Q$511,$B$43:$B$511,$B38,$V$43:$V$511,"Yes")</f>
        <v>7.4229166666666657</v>
      </c>
      <c r="O38" s="29">
        <f t="shared" si="0"/>
        <v>7.3999999999999995</v>
      </c>
      <c r="P38" s="29">
        <f t="shared" si="0"/>
        <v>7.4229166666666657</v>
      </c>
      <c r="Q38" s="29">
        <f>AVERAGEIFS(Q$43:Q$511,$B$43:$B$511,$B38)</f>
        <v>7.323999999999999</v>
      </c>
      <c r="R38" s="334">
        <f t="shared" si="6"/>
        <v>0.6268656716417913</v>
      </c>
      <c r="S38" s="334">
        <f t="shared" si="1"/>
        <v>0.17449664429530198</v>
      </c>
      <c r="T38" s="334">
        <f t="shared" si="2"/>
        <v>7.7253218884120178E-2</v>
      </c>
      <c r="U38" s="335">
        <f t="shared" si="3"/>
        <v>1.2096774193548265E-2</v>
      </c>
      <c r="V38" s="336">
        <f t="shared" si="4"/>
        <v>5.6449336720292287E-3</v>
      </c>
      <c r="W38" s="336">
        <f t="shared" si="5"/>
        <v>3.0968468468468568E-3</v>
      </c>
    </row>
    <row r="39" spans="1:32">
      <c r="B39" s="103" t="s">
        <v>26</v>
      </c>
      <c r="C39" s="93"/>
      <c r="D39" s="42"/>
      <c r="E39" s="29">
        <f>AVERAGEIFS(E$43:E$521,$C$43:$C$521,$B39,$AD$43:$AD$521,"Yes")</f>
        <v>2.9749999999999996</v>
      </c>
      <c r="F39" s="29">
        <f>AVERAGEIFS(Q$43:Q$511,$C$43:$C$511,$B39,$AD$43:$AD$511,"Yes")</f>
        <v>4.1124999999999998</v>
      </c>
      <c r="G39" s="29">
        <f>AVERAGEIFS(L$43:L$521,$C$43:$C$521,$B39,$AB$43:$AB$521,"Yes")</f>
        <v>4.0750000000000002</v>
      </c>
      <c r="H39" s="29">
        <f>AVERAGEIFS(Q$43:Q$511,$C$43:$C$511,$B39,$AB$43:$AB$511,"Yes")</f>
        <v>4.4833333333333334</v>
      </c>
      <c r="I39" s="29">
        <f>AVERAGEIFS(M$43:M$521,$C$43:$C$521,$B39,$Z$43:$Z$521,"Yes")</f>
        <v>4.3999999999999995</v>
      </c>
      <c r="J39" s="29">
        <f>AVERAGEIFS(Q$43:Q$511,$C$43:$C$511,$B39,$Z$43:$Z$511,"Yes")</f>
        <v>4.4833333333333334</v>
      </c>
      <c r="K39" s="29">
        <f>AVERAGEIFS(N$43:N$521,$C$43:$C$521,$B39,$X$43:$X$521,"Yes")</f>
        <v>4.3916666666666666</v>
      </c>
      <c r="L39" s="29">
        <f>AVERAGEIFS(Q$43:Q$511,$C$43:$C$511,$B39,$X$43:$X$511,"Yes")</f>
        <v>4.4833333333333334</v>
      </c>
      <c r="M39" s="29">
        <f>AVERAGEIFS(O$43:O$521,$C$43:$C$521,$B39,$V$43:$V$521,"Yes")</f>
        <v>4.0428571428571427</v>
      </c>
      <c r="N39" s="29">
        <f>AVERAGEIFS(Q$43:Q$511,$C$43:$C$511,$B39,$V$43:$V$511,"Yes")</f>
        <v>4.121428571428571</v>
      </c>
      <c r="O39" s="29">
        <f>AVERAGEIFS(P$43:P$511,$C$43:$C$511,$B39,$T$43:$T$511,"Yes")</f>
        <v>4.121428571428571</v>
      </c>
      <c r="P39" s="29">
        <f>AVERAGEIFS(Q$43:Q$511,$C$43:$C$511,$B39,$T$43:$T$511,"Yes")</f>
        <v>4.121428571428571</v>
      </c>
      <c r="Q39" s="29">
        <f>AVERAGEIFS(Q$43:Q$511,$C$43:$C$511,$B39)</f>
        <v>4.2</v>
      </c>
      <c r="R39" s="334">
        <f t="shared" si="6"/>
        <v>0.38235294117647078</v>
      </c>
      <c r="S39" s="334">
        <f t="shared" si="1"/>
        <v>0.10020449897750505</v>
      </c>
      <c r="T39" s="334">
        <f t="shared" si="2"/>
        <v>1.8939393939394034E-2</v>
      </c>
      <c r="U39" s="335">
        <f t="shared" si="3"/>
        <v>2.0872865275142427E-2</v>
      </c>
      <c r="V39" s="336">
        <f t="shared" si="4"/>
        <v>1.9434628975264934E-2</v>
      </c>
      <c r="W39" s="336">
        <f t="shared" si="5"/>
        <v>0</v>
      </c>
    </row>
    <row r="40" spans="1:32">
      <c r="I40" s="38"/>
      <c r="J40" s="38"/>
    </row>
    <row r="41" spans="1:32" ht="14.5" customHeight="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208">
        <v>44593</v>
      </c>
      <c r="F42" s="208">
        <v>44774</v>
      </c>
      <c r="G42" s="208">
        <v>44835</v>
      </c>
      <c r="H42" s="208">
        <v>44896</v>
      </c>
      <c r="I42" s="208">
        <v>45047</v>
      </c>
      <c r="J42" s="208">
        <v>45170</v>
      </c>
      <c r="K42" s="317">
        <v>45200</v>
      </c>
      <c r="L42" s="208">
        <v>45323</v>
      </c>
      <c r="M42" s="208">
        <v>45717</v>
      </c>
      <c r="N42" s="208">
        <v>45778</v>
      </c>
      <c r="O42" s="208">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s="8" customFormat="1" ht="14.5" customHeight="1">
      <c r="A43" s="8" t="s">
        <v>22</v>
      </c>
      <c r="B43" s="8" t="s">
        <v>86</v>
      </c>
      <c r="C43" s="8" t="str" cm="1">
        <f t="array" ref="C43">_xlfn.IFNA(_xlfn.IFS(B43="Starter","Starters &amp; Sides",B43="Sides","Starters &amp; Sides"),B43)</f>
        <v>Starters &amp; Sides</v>
      </c>
      <c r="D43" s="211" t="s">
        <v>4348</v>
      </c>
      <c r="E43" s="4">
        <v>1.1499999999999999</v>
      </c>
      <c r="F43" s="4">
        <v>1.1499999999999999</v>
      </c>
      <c r="G43" s="4">
        <v>1.1499999999999999</v>
      </c>
      <c r="H43" s="4">
        <v>1.1499999999999999</v>
      </c>
      <c r="I43" s="4">
        <v>1.5</v>
      </c>
      <c r="J43" s="4">
        <v>1.5</v>
      </c>
      <c r="K43" s="4">
        <v>1.5</v>
      </c>
      <c r="L43" s="4">
        <v>1.5</v>
      </c>
      <c r="M43" s="4">
        <v>1.95</v>
      </c>
      <c r="N43" s="4"/>
      <c r="O43" s="4"/>
      <c r="P43" s="15"/>
      <c r="Q43" s="337"/>
      <c r="R43" s="15" t="str">
        <f>IF(COUNTA(Q43)=1,"Yes","No")</f>
        <v>No</v>
      </c>
      <c r="S43" s="15" t="str">
        <f>IF(AND(T43="No",R43="Yes"),"Yes","No")</f>
        <v>No</v>
      </c>
      <c r="T43" s="221" t="str">
        <f>IF(COUNTA(P43:Q43)=2,"Yes","No")</f>
        <v>No</v>
      </c>
      <c r="U43" s="223" t="str">
        <f>IF(T43="Yes",Q43/P43-1,"N/A")</f>
        <v>N/A</v>
      </c>
      <c r="V43" s="221"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s="8" customFormat="1">
      <c r="A44" s="8" t="s">
        <v>22</v>
      </c>
      <c r="B44" s="8" t="s">
        <v>625</v>
      </c>
      <c r="C44" s="8" t="str" cm="1">
        <f t="array" ref="C44">_xlfn.IFNA(_xlfn.IFS(B44="Starter","Starters &amp; Sides",B44="Sides","Starters &amp; Sides"),B44)</f>
        <v>Starters &amp; Sides</v>
      </c>
      <c r="D44" s="319" t="s">
        <v>4343</v>
      </c>
      <c r="E44" s="4">
        <v>2.7</v>
      </c>
      <c r="F44" s="4">
        <v>3.7</v>
      </c>
      <c r="G44" s="4">
        <v>3.7</v>
      </c>
      <c r="H44" s="4">
        <v>3.7</v>
      </c>
      <c r="I44" s="4">
        <v>3.95</v>
      </c>
      <c r="J44" s="4">
        <v>2.95</v>
      </c>
      <c r="K44" s="4">
        <v>2.95</v>
      </c>
      <c r="L44" s="4">
        <v>2.95</v>
      </c>
      <c r="M44" s="4">
        <v>3.25</v>
      </c>
      <c r="N44" s="4">
        <v>3.5</v>
      </c>
      <c r="O44" s="4">
        <v>3.5</v>
      </c>
      <c r="P44" s="15">
        <v>3.5</v>
      </c>
      <c r="Q44" s="337">
        <v>3.5</v>
      </c>
      <c r="R44" s="15" t="str">
        <f t="shared" ref="R44:R112" si="7">IF(COUNTA(Q44)=1,"Yes","No")</f>
        <v>Yes</v>
      </c>
      <c r="S44" s="15" t="str">
        <f t="shared" ref="S44:S112" si="8">IF(AND(T44="No",R44="Yes"),"Yes","No")</f>
        <v>No</v>
      </c>
      <c r="T44" s="221" t="str">
        <f t="shared" ref="T44:T112" si="9">IF(COUNTA(P44:Q44)=2,"Yes","No")</f>
        <v>Yes</v>
      </c>
      <c r="U44" s="223">
        <f t="shared" ref="U44:U112" si="10">IF(T44="Yes",Q44/P44-1,"N/A")</f>
        <v>0</v>
      </c>
      <c r="V44" s="221" t="str">
        <f t="shared" ref="V44:V112" si="11">IF(COUNTA(O44:Q44)=3,"Yes","No")</f>
        <v>Yes</v>
      </c>
      <c r="W44" s="223">
        <f t="shared" ref="W44:W112" si="12">IF(V44="Yes",Q44/O44-1,"N/A")</f>
        <v>0</v>
      </c>
      <c r="X44" s="221" t="str">
        <f t="shared" ref="X44:X112" si="13">IF(COUNTA(N44:Q44)=4,"Yes","No")</f>
        <v>Yes</v>
      </c>
      <c r="Y44" s="223">
        <f t="shared" ref="Y44:Y112" si="14">IF(X44="Yes",Q44/N44-1,"N/A")</f>
        <v>0</v>
      </c>
      <c r="Z44" s="222" t="str">
        <f t="shared" ref="Z44:Z112" si="15">IF(COUNTA(M44:Q44)=5,"Yes","No")</f>
        <v>Yes</v>
      </c>
      <c r="AA44" s="68">
        <f t="shared" ref="AA44:AA112" si="16">IF(Z44="Yes",Q44/M44-1,"N/A")</f>
        <v>7.6923076923076872E-2</v>
      </c>
      <c r="AB44" s="65" t="str">
        <f t="shared" ref="AB44:AB112" si="17">IF(COUNTA(L44:Q44)=6,"Yes","No")</f>
        <v>Yes</v>
      </c>
      <c r="AC44" s="68">
        <f t="shared" ref="AC44:AC112" si="18">IF(AB44="Yes",Q44/L44-1,"N/A")</f>
        <v>0.18644067796610164</v>
      </c>
      <c r="AD44" s="65" t="str">
        <f t="shared" ref="AD44:AD112" si="19">IF(COUNTA(E44:Q44)=13,"Yes","No")</f>
        <v>Yes</v>
      </c>
      <c r="AE44" s="68">
        <f t="shared" ref="AE44:AE112" si="20">IF(AD44="Yes",Q44/E44-1,"N/A")</f>
        <v>0.29629629629629628</v>
      </c>
      <c r="AF44" s="66"/>
    </row>
    <row r="45" spans="1:32" s="8" customFormat="1">
      <c r="A45" s="8" t="s">
        <v>22</v>
      </c>
      <c r="B45" s="8" t="s">
        <v>625</v>
      </c>
      <c r="C45" s="8" t="str" cm="1">
        <f t="array" ref="C45">_xlfn.IFNA(_xlfn.IFS(B45="Starter","Starters &amp; Sides",B45="Sides","Starters &amp; Sides"),B45)</f>
        <v>Starters &amp; Sides</v>
      </c>
      <c r="D45" s="318" t="s">
        <v>4349</v>
      </c>
      <c r="E45" s="4">
        <v>3.15</v>
      </c>
      <c r="F45" s="4">
        <v>3.85</v>
      </c>
      <c r="G45" s="4">
        <v>3.85</v>
      </c>
      <c r="H45" s="4">
        <v>3.85</v>
      </c>
      <c r="I45" s="4">
        <v>3.95</v>
      </c>
      <c r="J45" s="4">
        <v>4.2</v>
      </c>
      <c r="K45" s="4">
        <v>4.2</v>
      </c>
      <c r="L45" s="4">
        <v>4.2</v>
      </c>
      <c r="M45" s="4">
        <v>4.5</v>
      </c>
      <c r="N45" s="4">
        <v>4.5</v>
      </c>
      <c r="O45" s="4">
        <v>4.5</v>
      </c>
      <c r="P45" s="15">
        <v>4.5</v>
      </c>
      <c r="Q45" s="337">
        <v>4.5</v>
      </c>
      <c r="R45" s="15" t="str">
        <f t="shared" si="7"/>
        <v>Yes</v>
      </c>
      <c r="S45" s="15" t="str">
        <f t="shared" si="8"/>
        <v>No</v>
      </c>
      <c r="T45" s="221" t="str">
        <f t="shared" si="9"/>
        <v>Yes</v>
      </c>
      <c r="U45" s="223">
        <f t="shared" si="10"/>
        <v>0</v>
      </c>
      <c r="V45" s="221" t="str">
        <f t="shared" si="11"/>
        <v>Yes</v>
      </c>
      <c r="W45" s="223">
        <f t="shared" si="12"/>
        <v>0</v>
      </c>
      <c r="X45" s="221" t="str">
        <f t="shared" si="13"/>
        <v>Yes</v>
      </c>
      <c r="Y45" s="223">
        <f t="shared" si="14"/>
        <v>0</v>
      </c>
      <c r="Z45" s="222" t="str">
        <f t="shared" si="15"/>
        <v>Yes</v>
      </c>
      <c r="AA45" s="68">
        <f t="shared" si="16"/>
        <v>0</v>
      </c>
      <c r="AB45" s="65" t="str">
        <f t="shared" si="17"/>
        <v>Yes</v>
      </c>
      <c r="AC45" s="68">
        <f t="shared" si="18"/>
        <v>7.1428571428571397E-2</v>
      </c>
      <c r="AD45" s="65" t="str">
        <f t="shared" si="19"/>
        <v>Yes</v>
      </c>
      <c r="AE45" s="68">
        <f t="shared" si="20"/>
        <v>0.4285714285714286</v>
      </c>
      <c r="AF45" s="66"/>
    </row>
    <row r="46" spans="1:32" s="8" customFormat="1">
      <c r="A46" s="8" t="s">
        <v>22</v>
      </c>
      <c r="B46" s="8" t="s">
        <v>625</v>
      </c>
      <c r="C46" s="8" t="str" cm="1">
        <f t="array" ref="C46">_xlfn.IFNA(_xlfn.IFS(B46="Starter","Starters &amp; Sides",B46="Sides","Starters &amp; Sides"),B46)</f>
        <v>Starters &amp; Sides</v>
      </c>
      <c r="D46" s="319" t="s">
        <v>4350</v>
      </c>
      <c r="E46" s="4">
        <v>2.5</v>
      </c>
      <c r="F46" s="4">
        <v>3.15</v>
      </c>
      <c r="G46" s="4">
        <v>3.15</v>
      </c>
      <c r="H46" s="4">
        <v>3.15</v>
      </c>
      <c r="I46" s="4">
        <v>3.1</v>
      </c>
      <c r="J46" s="4">
        <v>3.1</v>
      </c>
      <c r="K46" s="4">
        <v>3.1</v>
      </c>
      <c r="L46" s="4">
        <v>3.1</v>
      </c>
      <c r="M46" s="4">
        <v>3.25</v>
      </c>
      <c r="N46" s="4">
        <v>3.5</v>
      </c>
      <c r="O46" s="4">
        <v>3.5</v>
      </c>
      <c r="P46" s="15">
        <v>3.5</v>
      </c>
      <c r="Q46" s="337">
        <v>3.5</v>
      </c>
      <c r="R46" s="15" t="str">
        <f t="shared" si="7"/>
        <v>Yes</v>
      </c>
      <c r="S46" s="15" t="str">
        <f t="shared" si="8"/>
        <v>No</v>
      </c>
      <c r="T46" s="221" t="str">
        <f t="shared" si="9"/>
        <v>Yes</v>
      </c>
      <c r="U46" s="223">
        <f t="shared" si="10"/>
        <v>0</v>
      </c>
      <c r="V46" s="221" t="str">
        <f t="shared" si="11"/>
        <v>Yes</v>
      </c>
      <c r="W46" s="223">
        <f t="shared" si="12"/>
        <v>0</v>
      </c>
      <c r="X46" s="221" t="str">
        <f t="shared" si="13"/>
        <v>Yes</v>
      </c>
      <c r="Y46" s="223">
        <f t="shared" si="14"/>
        <v>0</v>
      </c>
      <c r="Z46" s="222" t="str">
        <f t="shared" si="15"/>
        <v>Yes</v>
      </c>
      <c r="AA46" s="68">
        <f t="shared" si="16"/>
        <v>7.6923076923076872E-2</v>
      </c>
      <c r="AB46" s="65" t="str">
        <f t="shared" si="17"/>
        <v>Yes</v>
      </c>
      <c r="AC46" s="68">
        <f t="shared" si="18"/>
        <v>0.12903225806451601</v>
      </c>
      <c r="AD46" s="65" t="str">
        <f t="shared" si="19"/>
        <v>Yes</v>
      </c>
      <c r="AE46" s="68">
        <f t="shared" si="20"/>
        <v>0.39999999999999991</v>
      </c>
      <c r="AF46" s="66"/>
    </row>
    <row r="47" spans="1:32" s="8" customFormat="1" ht="15.75" customHeight="1">
      <c r="A47" s="8" t="s">
        <v>22</v>
      </c>
      <c r="B47" s="8" t="s">
        <v>86</v>
      </c>
      <c r="C47" s="8" t="str" cm="1">
        <f t="array" ref="C47">_xlfn.IFNA(_xlfn.IFS(B47="Starter","Starters &amp; Sides",B47="Sides","Starters &amp; Sides"),B47)</f>
        <v>Starters &amp; Sides</v>
      </c>
      <c r="D47" s="211" t="s">
        <v>4351</v>
      </c>
      <c r="E47" s="4">
        <v>2.15</v>
      </c>
      <c r="F47" s="4">
        <v>2.25</v>
      </c>
      <c r="G47" s="4">
        <v>2.25</v>
      </c>
      <c r="H47" s="4">
        <v>2.25</v>
      </c>
      <c r="I47" s="4">
        <v>2.5</v>
      </c>
      <c r="J47" s="4">
        <v>2.5</v>
      </c>
      <c r="K47" s="4">
        <v>2</v>
      </c>
      <c r="L47" s="4">
        <v>2</v>
      </c>
      <c r="M47" s="4">
        <v>2.75</v>
      </c>
      <c r="N47" s="4"/>
      <c r="O47" s="4"/>
      <c r="P47" s="15"/>
      <c r="Q47" s="337"/>
      <c r="R47" s="15" t="str">
        <f t="shared" si="7"/>
        <v>No</v>
      </c>
      <c r="S47" s="15" t="str">
        <f t="shared" si="8"/>
        <v>No</v>
      </c>
      <c r="T47" s="221" t="str">
        <f t="shared" si="9"/>
        <v>No</v>
      </c>
      <c r="U47" s="223" t="str">
        <f t="shared" si="10"/>
        <v>N/A</v>
      </c>
      <c r="V47" s="221" t="str">
        <f t="shared" si="11"/>
        <v>No</v>
      </c>
      <c r="W47" s="223" t="str">
        <f t="shared" si="12"/>
        <v>N/A</v>
      </c>
      <c r="X47" s="221" t="str">
        <f t="shared" si="13"/>
        <v>No</v>
      </c>
      <c r="Y47" s="223" t="str">
        <f t="shared" si="14"/>
        <v>N/A</v>
      </c>
      <c r="Z47" s="222" t="str">
        <f t="shared" si="15"/>
        <v>No</v>
      </c>
      <c r="AA47" s="68" t="str">
        <f t="shared" si="16"/>
        <v>N/A</v>
      </c>
      <c r="AB47" s="65" t="str">
        <f t="shared" si="17"/>
        <v>No</v>
      </c>
      <c r="AC47" s="68" t="str">
        <f t="shared" si="18"/>
        <v>N/A</v>
      </c>
      <c r="AD47" s="65" t="str">
        <f t="shared" si="19"/>
        <v>No</v>
      </c>
      <c r="AE47" s="68" t="str">
        <f t="shared" si="20"/>
        <v>N/A</v>
      </c>
      <c r="AF47" s="66"/>
    </row>
    <row r="48" spans="1:32" s="8" customFormat="1" ht="15.75" customHeight="1">
      <c r="A48" s="8" t="s">
        <v>22</v>
      </c>
      <c r="B48" s="8" t="s">
        <v>86</v>
      </c>
      <c r="C48" s="8" t="str" cm="1">
        <f t="array" ref="C48">_xlfn.IFNA(_xlfn.IFS(B48="Starter","Starters &amp; Sides",B48="Sides","Starters &amp; Sides"),B48)</f>
        <v>Starters &amp; Sides</v>
      </c>
      <c r="D48" s="211" t="s">
        <v>4352</v>
      </c>
      <c r="E48" s="4"/>
      <c r="F48" s="4"/>
      <c r="G48" s="4"/>
      <c r="H48" s="4"/>
      <c r="I48" s="4"/>
      <c r="J48" s="4">
        <v>2.95</v>
      </c>
      <c r="K48" s="4">
        <v>2.95</v>
      </c>
      <c r="L48" s="4">
        <v>2.95</v>
      </c>
      <c r="M48" s="4"/>
      <c r="N48" s="4"/>
      <c r="O48" s="4"/>
      <c r="P48" s="15"/>
      <c r="Q48" s="337"/>
      <c r="R48" s="15" t="str">
        <f t="shared" si="7"/>
        <v>No</v>
      </c>
      <c r="S48" s="15" t="str">
        <f t="shared" si="8"/>
        <v>No</v>
      </c>
      <c r="T48" s="221" t="str">
        <f t="shared" si="9"/>
        <v>No</v>
      </c>
      <c r="U48" s="223" t="str">
        <f t="shared" si="10"/>
        <v>N/A</v>
      </c>
      <c r="V48" s="221" t="str">
        <f t="shared" si="11"/>
        <v>No</v>
      </c>
      <c r="W48" s="223" t="str">
        <f t="shared" si="12"/>
        <v>N/A</v>
      </c>
      <c r="X48" s="221" t="str">
        <f t="shared" si="13"/>
        <v>No</v>
      </c>
      <c r="Y48" s="223" t="str">
        <f t="shared" si="14"/>
        <v>N/A</v>
      </c>
      <c r="Z48" s="222" t="str">
        <f t="shared" si="15"/>
        <v>No</v>
      </c>
      <c r="AA48" s="68" t="str">
        <f t="shared" si="16"/>
        <v>N/A</v>
      </c>
      <c r="AB48" s="65" t="str">
        <f t="shared" si="17"/>
        <v>No</v>
      </c>
      <c r="AC48" s="68" t="str">
        <f t="shared" si="18"/>
        <v>N/A</v>
      </c>
      <c r="AD48" s="65" t="str">
        <f t="shared" si="19"/>
        <v>No</v>
      </c>
      <c r="AE48" s="68" t="str">
        <f t="shared" si="20"/>
        <v>N/A</v>
      </c>
      <c r="AF48" s="66"/>
    </row>
    <row r="49" spans="1:32" s="8" customFormat="1" ht="15.75" customHeight="1">
      <c r="A49" s="8" t="s">
        <v>22</v>
      </c>
      <c r="B49" s="8" t="s">
        <v>625</v>
      </c>
      <c r="C49" s="8" t="str" cm="1">
        <f t="array" ref="C49">_xlfn.IFNA(_xlfn.IFS(B49="Starter","Starters &amp; Sides",B49="Sides","Starters &amp; Sides"),B49)</f>
        <v>Starters &amp; Sides</v>
      </c>
      <c r="D49" s="211" t="s">
        <v>4353</v>
      </c>
      <c r="E49" s="4"/>
      <c r="F49" s="4"/>
      <c r="G49" s="4"/>
      <c r="H49" s="4"/>
      <c r="I49" s="4"/>
      <c r="J49" s="4">
        <v>2.95</v>
      </c>
      <c r="K49" s="4">
        <v>2.95</v>
      </c>
      <c r="L49" s="4">
        <v>2.95</v>
      </c>
      <c r="M49" s="4">
        <v>3.5</v>
      </c>
      <c r="N49" s="4"/>
      <c r="O49" s="4"/>
      <c r="P49" s="15"/>
      <c r="Q49" s="337"/>
      <c r="R49" s="15" t="str">
        <f t="shared" si="7"/>
        <v>No</v>
      </c>
      <c r="S49" s="15" t="str">
        <f t="shared" si="8"/>
        <v>No</v>
      </c>
      <c r="T49" s="221" t="str">
        <f t="shared" si="9"/>
        <v>No</v>
      </c>
      <c r="U49" s="223" t="str">
        <f t="shared" si="10"/>
        <v>N/A</v>
      </c>
      <c r="V49" s="221" t="str">
        <f t="shared" si="11"/>
        <v>No</v>
      </c>
      <c r="W49" s="223" t="str">
        <f t="shared" si="12"/>
        <v>N/A</v>
      </c>
      <c r="X49" s="221" t="str">
        <f t="shared" si="13"/>
        <v>No</v>
      </c>
      <c r="Y49" s="223" t="str">
        <f t="shared" si="14"/>
        <v>N/A</v>
      </c>
      <c r="Z49" s="222" t="str">
        <f t="shared" si="15"/>
        <v>No</v>
      </c>
      <c r="AA49" s="68" t="str">
        <f t="shared" si="16"/>
        <v>N/A</v>
      </c>
      <c r="AB49" s="65" t="str">
        <f t="shared" si="17"/>
        <v>No</v>
      </c>
      <c r="AC49" s="68" t="str">
        <f t="shared" si="18"/>
        <v>N/A</v>
      </c>
      <c r="AD49" s="65" t="str">
        <f t="shared" si="19"/>
        <v>No</v>
      </c>
      <c r="AE49" s="68" t="str">
        <f t="shared" si="20"/>
        <v>N/A</v>
      </c>
      <c r="AF49" s="66"/>
    </row>
    <row r="50" spans="1:32" s="8" customFormat="1" ht="15.75" customHeight="1">
      <c r="A50" s="8" t="s">
        <v>22</v>
      </c>
      <c r="B50" s="8" t="s">
        <v>625</v>
      </c>
      <c r="C50" s="8" t="str" cm="1">
        <f t="array" ref="C50">_xlfn.IFNA(_xlfn.IFS(B50="Starter","Starters &amp; Sides",B50="Sides","Starters &amp; Sides"),B50)</f>
        <v>Starters &amp; Sides</v>
      </c>
      <c r="D50" s="318" t="s">
        <v>4354</v>
      </c>
      <c r="E50" s="4"/>
      <c r="F50" s="4"/>
      <c r="G50" s="4"/>
      <c r="H50" s="4"/>
      <c r="I50" s="4"/>
      <c r="J50" s="4"/>
      <c r="K50" s="4"/>
      <c r="L50" s="4"/>
      <c r="M50" s="4"/>
      <c r="N50" s="4"/>
      <c r="O50" s="4"/>
      <c r="P50" s="15"/>
      <c r="Q50" s="337">
        <v>4.95</v>
      </c>
      <c r="R50" s="15" t="str">
        <f>IF(COUNTA(Q50)=1,"Yes","No")</f>
        <v>Yes</v>
      </c>
      <c r="S50" s="15" t="str">
        <f>IF(AND(T50="No",R50="Yes"),"Yes","No")</f>
        <v>Yes</v>
      </c>
      <c r="T50" s="221" t="str">
        <f>IF(COUNTA(P50:Q50)=2,"Yes","No")</f>
        <v>No</v>
      </c>
      <c r="U50" s="223" t="str">
        <f>IF(T50="Yes",Q50/P50-1,"N/A")</f>
        <v>N/A</v>
      </c>
      <c r="V50" s="221" t="str">
        <f>IF(COUNTA(O50:Q50)=3,"Yes","No")</f>
        <v>No</v>
      </c>
      <c r="W50" s="223" t="str">
        <f>IF(V50="Yes",Q50/O50-1,"N/A")</f>
        <v>N/A</v>
      </c>
      <c r="X50" s="221" t="str">
        <f>IF(COUNTA(N50:Q50)=4,"Yes","No")</f>
        <v>No</v>
      </c>
      <c r="Y50" s="223" t="str">
        <f>IF(X50="Yes",Q50/N50-1,"N/A")</f>
        <v>N/A</v>
      </c>
      <c r="Z50" s="222" t="str">
        <f>IF(COUNTA(M50:Q50)=5,"Yes","No")</f>
        <v>No</v>
      </c>
      <c r="AA50" s="68" t="str">
        <f>IF(Z50="Yes",Q50/M50-1,"N/A")</f>
        <v>N/A</v>
      </c>
      <c r="AB50" s="65" t="str">
        <f>IF(COUNTA(L50:Q50)=6,"Yes","No")</f>
        <v>No</v>
      </c>
      <c r="AC50" s="68" t="str">
        <f>IF(AB50="Yes",Q50/L50-1,"N/A")</f>
        <v>N/A</v>
      </c>
      <c r="AD50" s="65" t="str">
        <f>IF(COUNTA(E50:Q50)=13,"Yes","No")</f>
        <v>No</v>
      </c>
      <c r="AE50" s="68" t="str">
        <f>IF(AD50="Yes",Q50/E50-1,"N/A")</f>
        <v>N/A</v>
      </c>
      <c r="AF50" s="66"/>
    </row>
    <row r="51" spans="1:32" s="8" customFormat="1" ht="15.75" customHeight="1">
      <c r="A51" s="8" t="s">
        <v>22</v>
      </c>
      <c r="B51" s="8" t="s">
        <v>625</v>
      </c>
      <c r="C51" s="8" t="str" cm="1">
        <f t="array" ref="C51">_xlfn.IFNA(_xlfn.IFS(B51="Starter","Starters &amp; Sides",B51="Sides","Starters &amp; Sides"),B51)</f>
        <v>Starters &amp; Sides</v>
      </c>
      <c r="D51" s="318" t="s">
        <v>4355</v>
      </c>
      <c r="E51" s="4"/>
      <c r="F51" s="4"/>
      <c r="G51" s="4"/>
      <c r="H51" s="4"/>
      <c r="I51" s="4"/>
      <c r="J51" s="4"/>
      <c r="K51" s="4"/>
      <c r="L51" s="4"/>
      <c r="M51" s="4"/>
      <c r="N51" s="4"/>
      <c r="O51" s="4"/>
      <c r="P51" s="15"/>
      <c r="Q51" s="337">
        <v>4.95</v>
      </c>
      <c r="R51" s="15" t="str">
        <f>IF(COUNTA(Q51)=1,"Yes","No")</f>
        <v>Yes</v>
      </c>
      <c r="S51" s="15" t="str">
        <f>IF(AND(T51="No",R51="Yes"),"Yes","No")</f>
        <v>Yes</v>
      </c>
      <c r="T51" s="221" t="str">
        <f>IF(COUNTA(P51:Q51)=2,"Yes","No")</f>
        <v>No</v>
      </c>
      <c r="U51" s="223" t="str">
        <f>IF(T51="Yes",Q51/P51-1,"N/A")</f>
        <v>N/A</v>
      </c>
      <c r="V51" s="221" t="str">
        <f>IF(COUNTA(O51:Q51)=3,"Yes","No")</f>
        <v>No</v>
      </c>
      <c r="W51" s="223" t="str">
        <f>IF(V51="Yes",Q51/O51-1,"N/A")</f>
        <v>N/A</v>
      </c>
      <c r="X51" s="221" t="str">
        <f>IF(COUNTA(N51:Q51)=4,"Yes","No")</f>
        <v>No</v>
      </c>
      <c r="Y51" s="223" t="str">
        <f>IF(X51="Yes",Q51/N51-1,"N/A")</f>
        <v>N/A</v>
      </c>
      <c r="Z51" s="222" t="str">
        <f>IF(COUNTA(M51:Q51)=5,"Yes","No")</f>
        <v>No</v>
      </c>
      <c r="AA51" s="68" t="str">
        <f>IF(Z51="Yes",Q51/M51-1,"N/A")</f>
        <v>N/A</v>
      </c>
      <c r="AB51" s="65" t="str">
        <f>IF(COUNTA(L51:Q51)=6,"Yes","No")</f>
        <v>No</v>
      </c>
      <c r="AC51" s="68" t="str">
        <f>IF(AB51="Yes",Q51/L51-1,"N/A")</f>
        <v>N/A</v>
      </c>
      <c r="AD51" s="65" t="str">
        <f>IF(COUNTA(E51:Q51)=13,"Yes","No")</f>
        <v>No</v>
      </c>
      <c r="AE51" s="68" t="str">
        <f>IF(AD51="Yes",Q51/E51-1,"N/A")</f>
        <v>N/A</v>
      </c>
      <c r="AF51" s="66"/>
    </row>
    <row r="52" spans="1:32" s="8" customFormat="1" ht="15.75" customHeight="1">
      <c r="A52" s="8" t="s">
        <v>22</v>
      </c>
      <c r="B52" s="8" t="s">
        <v>86</v>
      </c>
      <c r="C52" s="8" t="str" cm="1">
        <f t="array" ref="C52">_xlfn.IFNA(_xlfn.IFS(B52="Starter","Starters &amp; Sides",B52="Sides","Starters &amp; Sides"),B52)</f>
        <v>Starters &amp; Sides</v>
      </c>
      <c r="D52" s="318" t="s">
        <v>4356</v>
      </c>
      <c r="E52" s="4"/>
      <c r="F52" s="4"/>
      <c r="G52" s="4"/>
      <c r="H52" s="4"/>
      <c r="I52" s="4"/>
      <c r="J52" s="4"/>
      <c r="K52" s="4"/>
      <c r="L52" s="4"/>
      <c r="M52" s="4"/>
      <c r="N52" s="4"/>
      <c r="O52" s="4"/>
      <c r="P52" s="15"/>
      <c r="Q52" s="337">
        <v>4.95</v>
      </c>
      <c r="R52" s="15" t="str">
        <f>IF(COUNTA(Q52)=1,"Yes","No")</f>
        <v>Yes</v>
      </c>
      <c r="S52" s="15" t="str">
        <f>IF(AND(T52="No",R52="Yes"),"Yes","No")</f>
        <v>Yes</v>
      </c>
      <c r="T52" s="221" t="str">
        <f>IF(COUNTA(P52:Q52)=2,"Yes","No")</f>
        <v>No</v>
      </c>
      <c r="U52" s="223" t="str">
        <f>IF(T52="Yes",Q52/P52-1,"N/A")</f>
        <v>N/A</v>
      </c>
      <c r="V52" s="221" t="str">
        <f>IF(COUNTA(O52:Q52)=3,"Yes","No")</f>
        <v>No</v>
      </c>
      <c r="W52" s="223" t="str">
        <f>IF(V52="Yes",Q52/O52-1,"N/A")</f>
        <v>N/A</v>
      </c>
      <c r="X52" s="221" t="str">
        <f>IF(COUNTA(N52:Q52)=4,"Yes","No")</f>
        <v>No</v>
      </c>
      <c r="Y52" s="223" t="str">
        <f>IF(X52="Yes",Q52/N52-1,"N/A")</f>
        <v>N/A</v>
      </c>
      <c r="Z52" s="222" t="str">
        <f>IF(COUNTA(M52:Q52)=5,"Yes","No")</f>
        <v>No</v>
      </c>
      <c r="AA52" s="68" t="str">
        <f>IF(Z52="Yes",Q52/M52-1,"N/A")</f>
        <v>N/A</v>
      </c>
      <c r="AB52" s="65" t="str">
        <f>IF(COUNTA(L52:Q52)=6,"Yes","No")</f>
        <v>No</v>
      </c>
      <c r="AC52" s="68" t="str">
        <f>IF(AB52="Yes",Q52/L52-1,"N/A")</f>
        <v>N/A</v>
      </c>
      <c r="AD52" s="65" t="str">
        <f>IF(COUNTA(E52:Q52)=13,"Yes","No")</f>
        <v>No</v>
      </c>
      <c r="AE52" s="68" t="str">
        <f>IF(AD52="Yes",Q52/E52-1,"N/A")</f>
        <v>N/A</v>
      </c>
      <c r="AF52" s="66"/>
    </row>
    <row r="53" spans="1:32" s="8" customFormat="1" ht="15.75" customHeight="1">
      <c r="A53" s="8" t="s">
        <v>22</v>
      </c>
      <c r="B53" s="8" t="s">
        <v>86</v>
      </c>
      <c r="C53" s="8" t="str" cm="1">
        <f t="array" ref="C53">_xlfn.IFNA(_xlfn.IFS(B53="Starter","Starters &amp; Sides",B53="Sides","Starters &amp; Sides"),B53)</f>
        <v>Starters &amp; Sides</v>
      </c>
      <c r="D53" s="318" t="s">
        <v>4357</v>
      </c>
      <c r="E53" s="4"/>
      <c r="F53" s="4"/>
      <c r="G53" s="4"/>
      <c r="H53" s="4"/>
      <c r="I53" s="4"/>
      <c r="J53" s="4"/>
      <c r="K53" s="4"/>
      <c r="L53" s="4"/>
      <c r="M53" s="4"/>
      <c r="N53" s="4"/>
      <c r="O53" s="4"/>
      <c r="P53" s="15"/>
      <c r="Q53" s="337">
        <v>2.5</v>
      </c>
      <c r="R53" s="15" t="str">
        <f>IF(COUNTA(Q53)=1,"Yes","No")</f>
        <v>Yes</v>
      </c>
      <c r="S53" s="15" t="str">
        <f>IF(AND(T53="No",R53="Yes"),"Yes","No")</f>
        <v>Yes</v>
      </c>
      <c r="T53" s="221" t="str">
        <f>IF(COUNTA(P53:Q53)=2,"Yes","No")</f>
        <v>No</v>
      </c>
      <c r="U53" s="223" t="str">
        <f>IF(T53="Yes",Q53/P53-1,"N/A")</f>
        <v>N/A</v>
      </c>
      <c r="V53" s="221" t="str">
        <f>IF(COUNTA(O53:Q53)=3,"Yes","No")</f>
        <v>No</v>
      </c>
      <c r="W53" s="223" t="str">
        <f>IF(V53="Yes",Q53/O53-1,"N/A")</f>
        <v>N/A</v>
      </c>
      <c r="X53" s="221" t="str">
        <f>IF(COUNTA(N53:Q53)=4,"Yes","No")</f>
        <v>No</v>
      </c>
      <c r="Y53" s="223" t="str">
        <f>IF(X53="Yes",Q53/N53-1,"N/A")</f>
        <v>N/A</v>
      </c>
      <c r="Z53" s="222" t="str">
        <f>IF(COUNTA(M53:Q53)=5,"Yes","No")</f>
        <v>No</v>
      </c>
      <c r="AA53" s="68" t="str">
        <f>IF(Z53="Yes",Q53/M53-1,"N/A")</f>
        <v>N/A</v>
      </c>
      <c r="AB53" s="65" t="str">
        <f>IF(COUNTA(L53:Q53)=6,"Yes","No")</f>
        <v>No</v>
      </c>
      <c r="AC53" s="68" t="str">
        <f>IF(AB53="Yes",Q53/L53-1,"N/A")</f>
        <v>N/A</v>
      </c>
      <c r="AD53" s="65" t="str">
        <f>IF(COUNTA(E53:Q53)=13,"Yes","No")</f>
        <v>No</v>
      </c>
      <c r="AE53" s="68" t="str">
        <f>IF(AD53="Yes",Q53/E53-1,"N/A")</f>
        <v>N/A</v>
      </c>
      <c r="AF53" s="66"/>
    </row>
    <row r="54" spans="1:32" s="8" customFormat="1" ht="15.75" customHeight="1">
      <c r="A54" s="8" t="s">
        <v>22</v>
      </c>
      <c r="B54" s="8" t="s">
        <v>86</v>
      </c>
      <c r="C54" s="8" t="str" cm="1">
        <f t="array" ref="C54">_xlfn.IFNA(_xlfn.IFS(B54="Starter","Starters &amp; Sides",B54="Sides","Starters &amp; Sides"),B54)</f>
        <v>Starters &amp; Sides</v>
      </c>
      <c r="D54" s="211" t="s">
        <v>4358</v>
      </c>
      <c r="E54" s="4"/>
      <c r="F54" s="4"/>
      <c r="G54" s="4"/>
      <c r="H54" s="4"/>
      <c r="I54" s="4"/>
      <c r="J54" s="4">
        <v>2.95</v>
      </c>
      <c r="K54" s="4">
        <v>2.95</v>
      </c>
      <c r="L54" s="4">
        <v>2.95</v>
      </c>
      <c r="M54" s="4"/>
      <c r="N54" s="4"/>
      <c r="O54" s="4"/>
      <c r="P54" s="15"/>
      <c r="Q54" s="337"/>
      <c r="R54" s="15" t="str">
        <f t="shared" si="7"/>
        <v>No</v>
      </c>
      <c r="S54" s="15" t="str">
        <f t="shared" si="8"/>
        <v>No</v>
      </c>
      <c r="T54" s="221" t="str">
        <f t="shared" si="9"/>
        <v>No</v>
      </c>
      <c r="U54" s="223" t="str">
        <f t="shared" si="10"/>
        <v>N/A</v>
      </c>
      <c r="V54" s="221" t="str">
        <f t="shared" si="11"/>
        <v>No</v>
      </c>
      <c r="W54" s="223" t="str">
        <f t="shared" si="12"/>
        <v>N/A</v>
      </c>
      <c r="X54" s="221" t="str">
        <f t="shared" si="13"/>
        <v>No</v>
      </c>
      <c r="Y54" s="223" t="str">
        <f t="shared" si="14"/>
        <v>N/A</v>
      </c>
      <c r="Z54" s="222" t="str">
        <f t="shared" si="15"/>
        <v>No</v>
      </c>
      <c r="AA54" s="68" t="str">
        <f t="shared" si="16"/>
        <v>N/A</v>
      </c>
      <c r="AB54" s="65" t="str">
        <f t="shared" si="17"/>
        <v>No</v>
      </c>
      <c r="AC54" s="68" t="str">
        <f t="shared" si="18"/>
        <v>N/A</v>
      </c>
      <c r="AD54" s="65" t="str">
        <f t="shared" si="19"/>
        <v>No</v>
      </c>
      <c r="AE54" s="68" t="str">
        <f t="shared" si="20"/>
        <v>N/A</v>
      </c>
      <c r="AF54" s="66"/>
    </row>
    <row r="55" spans="1:32" s="8" customFormat="1" ht="15.75" customHeight="1">
      <c r="A55" s="8" t="s">
        <v>22</v>
      </c>
      <c r="B55" s="8" t="s">
        <v>86</v>
      </c>
      <c r="C55" s="8" t="str" cm="1">
        <f t="array" ref="C55">_xlfn.IFNA(_xlfn.IFS(B55="Starter","Starters &amp; Sides",B55="Sides","Starters &amp; Sides"),B55)</f>
        <v>Starters &amp; Sides</v>
      </c>
      <c r="D55" s="211" t="s">
        <v>4359</v>
      </c>
      <c r="E55" s="4"/>
      <c r="F55" s="4"/>
      <c r="G55" s="4"/>
      <c r="H55" s="4"/>
      <c r="I55" s="4"/>
      <c r="J55" s="4">
        <v>4.9000000000000004</v>
      </c>
      <c r="K55" s="4">
        <v>4.9000000000000004</v>
      </c>
      <c r="L55" s="4">
        <v>4.9000000000000004</v>
      </c>
      <c r="M55" s="4"/>
      <c r="N55" s="4"/>
      <c r="O55" s="4"/>
      <c r="P55" s="15"/>
      <c r="Q55" s="337"/>
      <c r="R55" s="15" t="str">
        <f t="shared" si="7"/>
        <v>No</v>
      </c>
      <c r="S55" s="15" t="str">
        <f t="shared" si="8"/>
        <v>No</v>
      </c>
      <c r="T55" s="221" t="str">
        <f t="shared" si="9"/>
        <v>No</v>
      </c>
      <c r="U55" s="223" t="str">
        <f t="shared" si="10"/>
        <v>N/A</v>
      </c>
      <c r="V55" s="221" t="str">
        <f t="shared" si="11"/>
        <v>No</v>
      </c>
      <c r="W55" s="223" t="str">
        <f t="shared" si="12"/>
        <v>N/A</v>
      </c>
      <c r="X55" s="221" t="str">
        <f t="shared" si="13"/>
        <v>No</v>
      </c>
      <c r="Y55" s="223" t="str">
        <f t="shared" si="14"/>
        <v>N/A</v>
      </c>
      <c r="Z55" s="222" t="str">
        <f t="shared" si="15"/>
        <v>No</v>
      </c>
      <c r="AA55" s="68" t="str">
        <f t="shared" si="16"/>
        <v>N/A</v>
      </c>
      <c r="AB55" s="65" t="str">
        <f t="shared" si="17"/>
        <v>No</v>
      </c>
      <c r="AC55" s="68" t="str">
        <f t="shared" si="18"/>
        <v>N/A</v>
      </c>
      <c r="AD55" s="65" t="str">
        <f t="shared" si="19"/>
        <v>No</v>
      </c>
      <c r="AE55" s="68" t="str">
        <f t="shared" si="20"/>
        <v>N/A</v>
      </c>
      <c r="AF55" s="66"/>
    </row>
    <row r="56" spans="1:32" s="8" customFormat="1">
      <c r="A56" s="8" t="s">
        <v>22</v>
      </c>
      <c r="B56" s="8" t="s">
        <v>39</v>
      </c>
      <c r="C56" s="8" t="str" cm="1">
        <f t="array" ref="C56">_xlfn.IFNA(_xlfn.IFS(B56="Starter","Starters &amp; Sides",B56="Sides","Starters &amp; Sides"),B56)</f>
        <v>Starters &amp; Sides</v>
      </c>
      <c r="D56" s="8" t="s">
        <v>4360</v>
      </c>
      <c r="E56" s="4"/>
      <c r="F56" s="4"/>
      <c r="G56" s="4"/>
      <c r="H56" s="4"/>
      <c r="I56" s="4"/>
      <c r="J56" s="4"/>
      <c r="K56" s="4"/>
      <c r="L56" s="4"/>
      <c r="M56" s="4"/>
      <c r="N56" s="4"/>
      <c r="O56" s="15"/>
      <c r="P56" s="4">
        <v>3.95</v>
      </c>
      <c r="Q56" s="338"/>
      <c r="R56" s="15" t="str">
        <f>IF(COUNTA(Q56)=1,"Yes","No")</f>
        <v>No</v>
      </c>
      <c r="S56" s="15" t="str">
        <f>IF(AND(T56="No",R56="Yes"),"Yes","No")</f>
        <v>No</v>
      </c>
      <c r="T56" s="221" t="str">
        <f>IF(COUNTA(P56:Q56)=2,"Yes","No")</f>
        <v>No</v>
      </c>
      <c r="U56" s="223" t="str">
        <f>IF(T56="Yes",Q56/P56-1,"N/A")</f>
        <v>N/A</v>
      </c>
      <c r="V56" s="221" t="str">
        <f>IF(COUNTA(O56:Q56)=3,"Yes","No")</f>
        <v>No</v>
      </c>
      <c r="W56" s="223" t="str">
        <f>IF(V56="Yes",Q56/O56-1,"N/A")</f>
        <v>N/A</v>
      </c>
      <c r="X56" s="221" t="str">
        <f>IF(COUNTA(N56:Q56)=4,"Yes","No")</f>
        <v>No</v>
      </c>
      <c r="Y56" s="223" t="str">
        <f>IF(X56="Yes",Q56/N56-1,"N/A")</f>
        <v>N/A</v>
      </c>
      <c r="Z56" s="222" t="str">
        <f>IF(COUNTA(M56:Q56)=5,"Yes","No")</f>
        <v>No</v>
      </c>
      <c r="AA56" s="68" t="str">
        <f>IF(Z56="Yes",Q56/M56-1,"N/A")</f>
        <v>N/A</v>
      </c>
      <c r="AB56" s="65" t="str">
        <f>IF(COUNTA(L56:Q56)=6,"Yes","No")</f>
        <v>No</v>
      </c>
      <c r="AC56" s="68" t="str">
        <f>IF(AB56="Yes",Q56/L56-1,"N/A")</f>
        <v>N/A</v>
      </c>
      <c r="AD56" s="65" t="str">
        <f>IF(COUNTA(E56:Q56)=13,"Yes","No")</f>
        <v>No</v>
      </c>
      <c r="AE56" s="68" t="str">
        <f>IF(AD56="Yes",Q56/E56-1,"N/A")</f>
        <v>N/A</v>
      </c>
      <c r="AF56" s="66"/>
    </row>
    <row r="57" spans="1:32" s="8" customFormat="1">
      <c r="A57" s="8" t="s">
        <v>22</v>
      </c>
      <c r="B57" s="8" t="s">
        <v>625</v>
      </c>
      <c r="C57" s="8" t="str" cm="1">
        <f t="array" ref="C57">_xlfn.IFNA(_xlfn.IFS(B57="Starter","Starters &amp; Sides",B57="Sides","Starters &amp; Sides"),B57)</f>
        <v>Starters &amp; Sides</v>
      </c>
      <c r="D57" s="319" t="s">
        <v>4361</v>
      </c>
      <c r="E57" s="4"/>
      <c r="F57" s="4"/>
      <c r="G57" s="4"/>
      <c r="H57" s="4"/>
      <c r="I57" s="4"/>
      <c r="J57" s="4"/>
      <c r="K57" s="4"/>
      <c r="L57" s="4"/>
      <c r="M57" s="4"/>
      <c r="N57" s="4"/>
      <c r="O57" s="4">
        <v>1.95</v>
      </c>
      <c r="P57" s="15">
        <v>1.95</v>
      </c>
      <c r="Q57" s="337">
        <v>1.95</v>
      </c>
      <c r="R57" s="15" t="str">
        <f>IF(COUNTA(Q57)=1,"Yes","No")</f>
        <v>Yes</v>
      </c>
      <c r="S57" s="15" t="str">
        <f>IF(AND(T57="No",R57="Yes"),"Yes","No")</f>
        <v>No</v>
      </c>
      <c r="T57" s="221" t="str">
        <f>IF(COUNTA(P57:Q57)=2,"Yes","No")</f>
        <v>Yes</v>
      </c>
      <c r="U57" s="223">
        <f>IF(T57="Yes",Q57/P57-1,"N/A")</f>
        <v>0</v>
      </c>
      <c r="V57" s="221" t="str">
        <f>IF(COUNTA(O57:Q57)=3,"Yes","No")</f>
        <v>Yes</v>
      </c>
      <c r="W57" s="223">
        <f>IF(V57="Yes",Q57/O57-1,"N/A")</f>
        <v>0</v>
      </c>
      <c r="X57" s="221" t="str">
        <f>IF(COUNTA(N57:Q57)=4,"Yes","No")</f>
        <v>No</v>
      </c>
      <c r="Y57" s="223" t="str">
        <f>IF(X57="Yes",Q57/N57-1,"N/A")</f>
        <v>N/A</v>
      </c>
      <c r="Z57" s="222" t="str">
        <f>IF(COUNTA(M57:Q57)=5,"Yes","No")</f>
        <v>No</v>
      </c>
      <c r="AA57" s="68" t="str">
        <f>IF(Z57="Yes",Q57/M57-1,"N/A")</f>
        <v>N/A</v>
      </c>
      <c r="AB57" s="65" t="str">
        <f>IF(COUNTA(L57:Q57)=6,"Yes","No")</f>
        <v>No</v>
      </c>
      <c r="AC57" s="68" t="str">
        <f>IF(AB57="Yes",Q57/L57-1,"N/A")</f>
        <v>N/A</v>
      </c>
      <c r="AD57" s="65" t="str">
        <f>IF(COUNTA(E57:Q57)=13,"Yes","No")</f>
        <v>No</v>
      </c>
      <c r="AE57" s="68" t="str">
        <f>IF(AD57="Yes",Q57/E57-1,"N/A")</f>
        <v>N/A</v>
      </c>
      <c r="AF57" s="66"/>
    </row>
    <row r="58" spans="1:32" s="8" customFormat="1" ht="14.5" customHeight="1">
      <c r="A58" s="8" t="s">
        <v>22</v>
      </c>
      <c r="B58" s="8" t="s">
        <v>625</v>
      </c>
      <c r="C58" s="8" t="str" cm="1">
        <f t="array" ref="C58">_xlfn.IFNA(_xlfn.IFS(B58="Starter","Starters &amp; Sides",B58="Sides","Starters &amp; Sides"),B58)</f>
        <v>Starters &amp; Sides</v>
      </c>
      <c r="D58" s="318" t="s">
        <v>2202</v>
      </c>
      <c r="E58" s="4"/>
      <c r="F58" s="4"/>
      <c r="G58" s="4"/>
      <c r="H58" s="4"/>
      <c r="I58" s="4"/>
      <c r="J58" s="4">
        <v>2.95</v>
      </c>
      <c r="K58" s="4">
        <v>2.95</v>
      </c>
      <c r="L58" s="4">
        <v>2.95</v>
      </c>
      <c r="M58" s="4">
        <v>3.5</v>
      </c>
      <c r="N58" s="4">
        <v>2.95</v>
      </c>
      <c r="O58" s="4">
        <v>2.95</v>
      </c>
      <c r="P58" s="15">
        <v>3.5</v>
      </c>
      <c r="Q58" s="337">
        <v>3.5</v>
      </c>
      <c r="R58" s="15" t="str">
        <f t="shared" si="7"/>
        <v>Yes</v>
      </c>
      <c r="S58" s="15" t="str">
        <f t="shared" si="8"/>
        <v>No</v>
      </c>
      <c r="T58" s="221" t="str">
        <f t="shared" si="9"/>
        <v>Yes</v>
      </c>
      <c r="U58" s="223">
        <f t="shared" si="10"/>
        <v>0</v>
      </c>
      <c r="V58" s="221" t="str">
        <f t="shared" si="11"/>
        <v>Yes</v>
      </c>
      <c r="W58" s="223">
        <f t="shared" si="12"/>
        <v>0.18644067796610164</v>
      </c>
      <c r="X58" s="221" t="str">
        <f t="shared" si="13"/>
        <v>Yes</v>
      </c>
      <c r="Y58" s="223">
        <f t="shared" si="14"/>
        <v>0.18644067796610164</v>
      </c>
      <c r="Z58" s="222" t="str">
        <f t="shared" si="15"/>
        <v>Yes</v>
      </c>
      <c r="AA58" s="68">
        <f t="shared" si="16"/>
        <v>0</v>
      </c>
      <c r="AB58" s="65" t="str">
        <f t="shared" si="17"/>
        <v>Yes</v>
      </c>
      <c r="AC58" s="68">
        <f t="shared" si="18"/>
        <v>0.18644067796610164</v>
      </c>
      <c r="AD58" s="65" t="str">
        <f t="shared" si="19"/>
        <v>No</v>
      </c>
      <c r="AE58" s="68" t="str">
        <f t="shared" si="20"/>
        <v>N/A</v>
      </c>
      <c r="AF58" s="66"/>
    </row>
    <row r="59" spans="1:32" s="8" customFormat="1">
      <c r="A59" s="8" t="s">
        <v>22</v>
      </c>
      <c r="B59" s="8" t="s">
        <v>38</v>
      </c>
      <c r="C59" s="8" t="str" cm="1">
        <f t="array" ref="C59">_xlfn.IFNA(_xlfn.IFS(B59="Starter","Starters &amp; Sides",B59="Sides","Starters &amp; Sides"),B59)</f>
        <v>mains</v>
      </c>
      <c r="D59" s="319" t="s">
        <v>4362</v>
      </c>
      <c r="E59" s="4"/>
      <c r="F59" s="4"/>
      <c r="G59" s="4"/>
      <c r="H59" s="4"/>
      <c r="I59" s="4"/>
      <c r="J59" s="4"/>
      <c r="K59" s="4"/>
      <c r="L59" s="4"/>
      <c r="M59" s="4"/>
      <c r="N59" s="4"/>
      <c r="O59" s="4">
        <v>6.95</v>
      </c>
      <c r="P59" s="15">
        <v>6.95</v>
      </c>
      <c r="Q59" s="337">
        <v>6.95</v>
      </c>
      <c r="R59" s="15" t="str">
        <f t="shared" si="7"/>
        <v>Yes</v>
      </c>
      <c r="S59" s="15" t="str">
        <f t="shared" si="8"/>
        <v>No</v>
      </c>
      <c r="T59" s="221" t="str">
        <f t="shared" si="9"/>
        <v>Yes</v>
      </c>
      <c r="U59" s="223">
        <f t="shared" si="10"/>
        <v>0</v>
      </c>
      <c r="V59" s="221" t="str">
        <f t="shared" si="11"/>
        <v>Yes</v>
      </c>
      <c r="W59" s="223">
        <f t="shared" si="12"/>
        <v>0</v>
      </c>
      <c r="X59" s="221" t="str">
        <f t="shared" si="13"/>
        <v>No</v>
      </c>
      <c r="Y59" s="223" t="str">
        <f t="shared" si="14"/>
        <v>N/A</v>
      </c>
      <c r="Z59" s="222" t="str">
        <f t="shared" si="15"/>
        <v>No</v>
      </c>
      <c r="AA59" s="68" t="str">
        <f t="shared" si="16"/>
        <v>N/A</v>
      </c>
      <c r="AB59" s="65" t="str">
        <f t="shared" si="17"/>
        <v>No</v>
      </c>
      <c r="AC59" s="68" t="str">
        <f t="shared" si="18"/>
        <v>N/A</v>
      </c>
      <c r="AD59" s="65" t="str">
        <f t="shared" si="19"/>
        <v>No</v>
      </c>
      <c r="AE59" s="68" t="str">
        <f t="shared" si="20"/>
        <v>N/A</v>
      </c>
      <c r="AF59" s="66"/>
    </row>
    <row r="60" spans="1:32" s="8" customFormat="1">
      <c r="A60" s="8" t="s">
        <v>22</v>
      </c>
      <c r="B60" s="8" t="s">
        <v>38</v>
      </c>
      <c r="C60" s="8" t="str" cm="1">
        <f t="array" ref="C60">_xlfn.IFNA(_xlfn.IFS(B60="Starter","Starters &amp; Sides",B60="Sides","Starters &amp; Sides"),B60)</f>
        <v>mains</v>
      </c>
      <c r="D60" s="8" t="s">
        <v>4363</v>
      </c>
      <c r="E60" s="4"/>
      <c r="F60" s="4"/>
      <c r="G60" s="4"/>
      <c r="H60" s="4"/>
      <c r="I60" s="4"/>
      <c r="J60" s="4"/>
      <c r="K60" s="4"/>
      <c r="L60" s="4"/>
      <c r="M60" s="4"/>
      <c r="N60" s="4"/>
      <c r="O60" s="4">
        <v>6.95</v>
      </c>
      <c r="P60" s="15">
        <v>6.95</v>
      </c>
      <c r="Q60" s="337"/>
      <c r="R60" s="15" t="str">
        <f t="shared" si="7"/>
        <v>No</v>
      </c>
      <c r="S60" s="15" t="str">
        <f t="shared" si="8"/>
        <v>No</v>
      </c>
      <c r="T60" s="221" t="str">
        <f t="shared" si="9"/>
        <v>No</v>
      </c>
      <c r="U60" s="223" t="str">
        <f t="shared" si="10"/>
        <v>N/A</v>
      </c>
      <c r="V60" s="221" t="str">
        <f t="shared" si="11"/>
        <v>No</v>
      </c>
      <c r="W60" s="223" t="str">
        <f t="shared" si="12"/>
        <v>N/A</v>
      </c>
      <c r="X60" s="221" t="str">
        <f t="shared" si="13"/>
        <v>No</v>
      </c>
      <c r="Y60" s="223" t="str">
        <f t="shared" si="14"/>
        <v>N/A</v>
      </c>
      <c r="Z60" s="222" t="str">
        <f t="shared" si="15"/>
        <v>No</v>
      </c>
      <c r="AA60" s="68" t="str">
        <f t="shared" si="16"/>
        <v>N/A</v>
      </c>
      <c r="AB60" s="65" t="str">
        <f t="shared" si="17"/>
        <v>No</v>
      </c>
      <c r="AC60" s="68" t="str">
        <f t="shared" si="18"/>
        <v>N/A</v>
      </c>
      <c r="AD60" s="65" t="str">
        <f t="shared" si="19"/>
        <v>No</v>
      </c>
      <c r="AE60" s="68" t="str">
        <f t="shared" si="20"/>
        <v>N/A</v>
      </c>
      <c r="AF60" s="66"/>
    </row>
    <row r="61" spans="1:32" s="8" customFormat="1">
      <c r="A61" s="8" t="s">
        <v>22</v>
      </c>
      <c r="B61" s="8" t="s">
        <v>38</v>
      </c>
      <c r="C61" s="8" t="str" cm="1">
        <f t="array" ref="C61">_xlfn.IFNA(_xlfn.IFS(B61="Starter","Starters &amp; Sides",B61="Sides","Starters &amp; Sides"),B61)</f>
        <v>mains</v>
      </c>
      <c r="D61" s="319" t="s">
        <v>4364</v>
      </c>
      <c r="E61" s="4"/>
      <c r="F61" s="4"/>
      <c r="G61" s="4"/>
      <c r="H61" s="4"/>
      <c r="I61" s="4"/>
      <c r="J61" s="4"/>
      <c r="K61" s="4"/>
      <c r="L61" s="4"/>
      <c r="M61" s="4"/>
      <c r="N61" s="4"/>
      <c r="O61" s="4">
        <v>4.95</v>
      </c>
      <c r="P61" s="15">
        <v>4.95</v>
      </c>
      <c r="Q61" s="337">
        <v>4.95</v>
      </c>
      <c r="R61" s="15" t="str">
        <f t="shared" si="7"/>
        <v>Yes</v>
      </c>
      <c r="S61" s="15" t="str">
        <f t="shared" si="8"/>
        <v>No</v>
      </c>
      <c r="T61" s="221" t="str">
        <f t="shared" si="9"/>
        <v>Yes</v>
      </c>
      <c r="U61" s="223">
        <f t="shared" si="10"/>
        <v>0</v>
      </c>
      <c r="V61" s="221" t="str">
        <f t="shared" si="11"/>
        <v>Yes</v>
      </c>
      <c r="W61" s="223">
        <f t="shared" si="12"/>
        <v>0</v>
      </c>
      <c r="X61" s="221" t="str">
        <f t="shared" si="13"/>
        <v>No</v>
      </c>
      <c r="Y61" s="223" t="str">
        <f t="shared" si="14"/>
        <v>N/A</v>
      </c>
      <c r="Z61" s="222" t="str">
        <f t="shared" si="15"/>
        <v>No</v>
      </c>
      <c r="AA61" s="68" t="str">
        <f t="shared" si="16"/>
        <v>N/A</v>
      </c>
      <c r="AB61" s="65" t="str">
        <f t="shared" si="17"/>
        <v>No</v>
      </c>
      <c r="AC61" s="68" t="str">
        <f t="shared" si="18"/>
        <v>N/A</v>
      </c>
      <c r="AD61" s="65" t="str">
        <f t="shared" si="19"/>
        <v>No</v>
      </c>
      <c r="AE61" s="68" t="str">
        <f t="shared" si="20"/>
        <v>N/A</v>
      </c>
      <c r="AF61" s="66"/>
    </row>
    <row r="62" spans="1:32" s="8" customFormat="1">
      <c r="A62" s="8" t="s">
        <v>22</v>
      </c>
      <c r="B62" s="8" t="s">
        <v>38</v>
      </c>
      <c r="C62" s="8" t="str" cm="1">
        <f t="array" ref="C62">_xlfn.IFNA(_xlfn.IFS(B62="Starter","Starters &amp; Sides",B62="Sides","Starters &amp; Sides"),B62)</f>
        <v>mains</v>
      </c>
      <c r="D62" s="319" t="s">
        <v>4365</v>
      </c>
      <c r="E62" s="4"/>
      <c r="F62" s="4"/>
      <c r="G62" s="4"/>
      <c r="H62" s="4"/>
      <c r="I62" s="4"/>
      <c r="J62" s="4"/>
      <c r="K62" s="4"/>
      <c r="L62" s="4"/>
      <c r="M62" s="4"/>
      <c r="N62" s="4"/>
      <c r="O62" s="4">
        <v>4.5</v>
      </c>
      <c r="P62" s="15">
        <v>4.5</v>
      </c>
      <c r="Q62" s="337">
        <v>4.5</v>
      </c>
      <c r="R62" s="15" t="str">
        <f t="shared" si="7"/>
        <v>Yes</v>
      </c>
      <c r="S62" s="15" t="str">
        <f t="shared" si="8"/>
        <v>No</v>
      </c>
      <c r="T62" s="221" t="str">
        <f t="shared" si="9"/>
        <v>Yes</v>
      </c>
      <c r="U62" s="223">
        <f t="shared" si="10"/>
        <v>0</v>
      </c>
      <c r="V62" s="221" t="str">
        <f t="shared" si="11"/>
        <v>Yes</v>
      </c>
      <c r="W62" s="223">
        <f t="shared" si="12"/>
        <v>0</v>
      </c>
      <c r="X62" s="221" t="str">
        <f t="shared" si="13"/>
        <v>No</v>
      </c>
      <c r="Y62" s="223" t="str">
        <f t="shared" si="14"/>
        <v>N/A</v>
      </c>
      <c r="Z62" s="222" t="str">
        <f t="shared" si="15"/>
        <v>No</v>
      </c>
      <c r="AA62" s="68" t="str">
        <f t="shared" si="16"/>
        <v>N/A</v>
      </c>
      <c r="AB62" s="65" t="str">
        <f t="shared" si="17"/>
        <v>No</v>
      </c>
      <c r="AC62" s="68" t="str">
        <f t="shared" si="18"/>
        <v>N/A</v>
      </c>
      <c r="AD62" s="65" t="str">
        <f t="shared" si="19"/>
        <v>No</v>
      </c>
      <c r="AE62" s="68" t="str">
        <f t="shared" si="20"/>
        <v>N/A</v>
      </c>
      <c r="AF62" s="66"/>
    </row>
    <row r="63" spans="1:32" s="8" customFormat="1">
      <c r="A63" s="8" t="s">
        <v>22</v>
      </c>
      <c r="B63" s="8" t="s">
        <v>38</v>
      </c>
      <c r="C63" s="8" t="str" cm="1">
        <f t="array" ref="C63">_xlfn.IFNA(_xlfn.IFS(B63="Starter","Starters &amp; Sides",B63="Sides","Starters &amp; Sides"),B63)</f>
        <v>mains</v>
      </c>
      <c r="D63" s="319" t="s">
        <v>4366</v>
      </c>
      <c r="E63" s="4"/>
      <c r="F63" s="4"/>
      <c r="G63" s="4"/>
      <c r="H63" s="4"/>
      <c r="I63" s="4"/>
      <c r="J63" s="4"/>
      <c r="K63" s="4"/>
      <c r="L63" s="4"/>
      <c r="M63" s="4"/>
      <c r="N63" s="4"/>
      <c r="O63" s="4">
        <v>4.5</v>
      </c>
      <c r="P63" s="15">
        <v>4.5</v>
      </c>
      <c r="Q63" s="337">
        <v>4.5</v>
      </c>
      <c r="R63" s="15" t="str">
        <f t="shared" si="7"/>
        <v>Yes</v>
      </c>
      <c r="S63" s="15" t="str">
        <f t="shared" si="8"/>
        <v>No</v>
      </c>
      <c r="T63" s="221" t="str">
        <f t="shared" si="9"/>
        <v>Yes</v>
      </c>
      <c r="U63" s="223">
        <f t="shared" si="10"/>
        <v>0</v>
      </c>
      <c r="V63" s="221" t="str">
        <f t="shared" si="11"/>
        <v>Yes</v>
      </c>
      <c r="W63" s="223">
        <f t="shared" si="12"/>
        <v>0</v>
      </c>
      <c r="X63" s="221" t="str">
        <f t="shared" si="13"/>
        <v>No</v>
      </c>
      <c r="Y63" s="223" t="str">
        <f t="shared" si="14"/>
        <v>N/A</v>
      </c>
      <c r="Z63" s="222" t="str">
        <f t="shared" si="15"/>
        <v>No</v>
      </c>
      <c r="AA63" s="68" t="str">
        <f t="shared" si="16"/>
        <v>N/A</v>
      </c>
      <c r="AB63" s="65" t="str">
        <f t="shared" si="17"/>
        <v>No</v>
      </c>
      <c r="AC63" s="68" t="str">
        <f t="shared" si="18"/>
        <v>N/A</v>
      </c>
      <c r="AD63" s="65" t="str">
        <f t="shared" si="19"/>
        <v>No</v>
      </c>
      <c r="AE63" s="68" t="str">
        <f t="shared" si="20"/>
        <v>N/A</v>
      </c>
      <c r="AF63" s="66"/>
    </row>
    <row r="64" spans="1:32" s="8" customFormat="1">
      <c r="A64" s="8" t="s">
        <v>22</v>
      </c>
      <c r="B64" s="8" t="s">
        <v>38</v>
      </c>
      <c r="C64" s="8" t="str" cm="1">
        <f t="array" ref="C64">_xlfn.IFNA(_xlfn.IFS(B64="Starter","Starters &amp; Sides",B64="Sides","Starters &amp; Sides"),B64)</f>
        <v>mains</v>
      </c>
      <c r="D64" s="8" t="s">
        <v>4367</v>
      </c>
      <c r="E64" s="4"/>
      <c r="F64" s="4"/>
      <c r="G64" s="4"/>
      <c r="H64" s="4"/>
      <c r="I64" s="4"/>
      <c r="J64" s="4"/>
      <c r="K64" s="4"/>
      <c r="L64" s="4"/>
      <c r="M64" s="4"/>
      <c r="N64" s="4"/>
      <c r="O64" s="4">
        <v>6.5</v>
      </c>
      <c r="P64" s="15">
        <v>6.5</v>
      </c>
      <c r="Q64" s="337"/>
      <c r="R64" s="15" t="str">
        <f t="shared" si="7"/>
        <v>No</v>
      </c>
      <c r="S64" s="15" t="str">
        <f t="shared" si="8"/>
        <v>No</v>
      </c>
      <c r="T64" s="221" t="str">
        <f t="shared" si="9"/>
        <v>No</v>
      </c>
      <c r="U64" s="223" t="str">
        <f t="shared" si="10"/>
        <v>N/A</v>
      </c>
      <c r="V64" s="221" t="str">
        <f t="shared" si="11"/>
        <v>No</v>
      </c>
      <c r="W64" s="223" t="str">
        <f t="shared" si="12"/>
        <v>N/A</v>
      </c>
      <c r="X64" s="221" t="str">
        <f t="shared" si="13"/>
        <v>No</v>
      </c>
      <c r="Y64" s="223" t="str">
        <f t="shared" si="14"/>
        <v>N/A</v>
      </c>
      <c r="Z64" s="222" t="str">
        <f t="shared" si="15"/>
        <v>No</v>
      </c>
      <c r="AA64" s="68" t="str">
        <f t="shared" si="16"/>
        <v>N/A</v>
      </c>
      <c r="AB64" s="65" t="str">
        <f t="shared" si="17"/>
        <v>No</v>
      </c>
      <c r="AC64" s="68" t="str">
        <f t="shared" si="18"/>
        <v>N/A</v>
      </c>
      <c r="AD64" s="65" t="str">
        <f t="shared" si="19"/>
        <v>No</v>
      </c>
      <c r="AE64" s="68" t="str">
        <f t="shared" si="20"/>
        <v>N/A</v>
      </c>
      <c r="AF64" s="66"/>
    </row>
    <row r="65" spans="1:32" s="8" customFormat="1" ht="14.5" customHeight="1">
      <c r="A65" s="8" t="s">
        <v>22</v>
      </c>
      <c r="B65" s="8" t="s">
        <v>38</v>
      </c>
      <c r="C65" s="8" t="str" cm="1">
        <f t="array" ref="C65">_xlfn.IFNA(_xlfn.IFS(B65="Starter","Starters &amp; Sides",B65="Sides","Starters &amp; Sides"),B65)</f>
        <v>mains</v>
      </c>
      <c r="D65" s="318" t="s">
        <v>4368</v>
      </c>
      <c r="E65" s="4">
        <v>2.85</v>
      </c>
      <c r="F65" s="4">
        <v>3.5</v>
      </c>
      <c r="G65" s="4">
        <v>3.5</v>
      </c>
      <c r="H65" s="4">
        <v>3.5</v>
      </c>
      <c r="I65" s="4">
        <v>3.5</v>
      </c>
      <c r="J65" s="4">
        <v>2.95</v>
      </c>
      <c r="K65" s="4">
        <v>2.95</v>
      </c>
      <c r="L65" s="4">
        <v>2.95</v>
      </c>
      <c r="M65" s="4">
        <v>3.5</v>
      </c>
      <c r="N65" s="4">
        <v>3.5</v>
      </c>
      <c r="O65" s="4">
        <v>3.5</v>
      </c>
      <c r="P65" s="15">
        <v>3.5</v>
      </c>
      <c r="Q65" s="337">
        <v>3.5</v>
      </c>
      <c r="R65" s="15" t="str">
        <f t="shared" si="7"/>
        <v>Yes</v>
      </c>
      <c r="S65" s="15" t="str">
        <f t="shared" si="8"/>
        <v>No</v>
      </c>
      <c r="T65" s="221" t="str">
        <f t="shared" si="9"/>
        <v>Yes</v>
      </c>
      <c r="U65" s="223">
        <f t="shared" si="10"/>
        <v>0</v>
      </c>
      <c r="V65" s="221" t="str">
        <f t="shared" si="11"/>
        <v>Yes</v>
      </c>
      <c r="W65" s="223">
        <f t="shared" si="12"/>
        <v>0</v>
      </c>
      <c r="X65" s="221" t="str">
        <f t="shared" si="13"/>
        <v>Yes</v>
      </c>
      <c r="Y65" s="223">
        <f t="shared" si="14"/>
        <v>0</v>
      </c>
      <c r="Z65" s="222" t="str">
        <f t="shared" si="15"/>
        <v>Yes</v>
      </c>
      <c r="AA65" s="68">
        <f t="shared" si="16"/>
        <v>0</v>
      </c>
      <c r="AB65" s="65" t="str">
        <f t="shared" si="17"/>
        <v>Yes</v>
      </c>
      <c r="AC65" s="68">
        <f t="shared" si="18"/>
        <v>0.18644067796610164</v>
      </c>
      <c r="AD65" s="65" t="str">
        <f t="shared" si="19"/>
        <v>Yes</v>
      </c>
      <c r="AE65" s="68">
        <f t="shared" si="20"/>
        <v>0.22807017543859653</v>
      </c>
      <c r="AF65" s="66"/>
    </row>
    <row r="66" spans="1:32" s="8" customFormat="1" ht="14.5" customHeight="1">
      <c r="A66" s="8" t="s">
        <v>22</v>
      </c>
      <c r="B66" s="8" t="s">
        <v>38</v>
      </c>
      <c r="C66" s="8" t="str" cm="1">
        <f t="array" ref="C66">_xlfn.IFNA(_xlfn.IFS(B66="Starter","Starters &amp; Sides",B66="Sides","Starters &amp; Sides"),B66)</f>
        <v>mains</v>
      </c>
      <c r="D66" s="318" t="s">
        <v>4369</v>
      </c>
      <c r="E66" s="4">
        <v>5.6</v>
      </c>
      <c r="F66" s="4">
        <v>6.85</v>
      </c>
      <c r="G66" s="4">
        <v>6.85</v>
      </c>
      <c r="H66" s="4">
        <v>6.85</v>
      </c>
      <c r="I66" s="4">
        <v>7.5</v>
      </c>
      <c r="J66" s="4">
        <v>7.95</v>
      </c>
      <c r="K66" s="4">
        <v>7.95</v>
      </c>
      <c r="L66" s="4">
        <v>7.95</v>
      </c>
      <c r="M66" s="4">
        <v>8.5</v>
      </c>
      <c r="N66" s="4">
        <v>7.95</v>
      </c>
      <c r="O66" s="4">
        <v>7.95</v>
      </c>
      <c r="P66" s="15">
        <v>7.95</v>
      </c>
      <c r="Q66" s="337">
        <v>8.5</v>
      </c>
      <c r="R66" s="15" t="str">
        <f t="shared" si="7"/>
        <v>Yes</v>
      </c>
      <c r="S66" s="15" t="str">
        <f t="shared" si="8"/>
        <v>No</v>
      </c>
      <c r="T66" s="221" t="str">
        <f t="shared" si="9"/>
        <v>Yes</v>
      </c>
      <c r="U66" s="223">
        <f t="shared" si="10"/>
        <v>6.9182389937106903E-2</v>
      </c>
      <c r="V66" s="221" t="str">
        <f t="shared" si="11"/>
        <v>Yes</v>
      </c>
      <c r="W66" s="223">
        <f t="shared" si="12"/>
        <v>6.9182389937106903E-2</v>
      </c>
      <c r="X66" s="221" t="str">
        <f t="shared" si="13"/>
        <v>Yes</v>
      </c>
      <c r="Y66" s="223">
        <f t="shared" si="14"/>
        <v>6.9182389937106903E-2</v>
      </c>
      <c r="Z66" s="222" t="str">
        <f t="shared" si="15"/>
        <v>Yes</v>
      </c>
      <c r="AA66" s="68">
        <f t="shared" si="16"/>
        <v>0</v>
      </c>
      <c r="AB66" s="65" t="str">
        <f t="shared" si="17"/>
        <v>Yes</v>
      </c>
      <c r="AC66" s="68">
        <f t="shared" si="18"/>
        <v>6.9182389937106903E-2</v>
      </c>
      <c r="AD66" s="65" t="str">
        <f t="shared" si="19"/>
        <v>Yes</v>
      </c>
      <c r="AE66" s="68">
        <f t="shared" si="20"/>
        <v>0.51785714285714302</v>
      </c>
      <c r="AF66" s="66"/>
    </row>
    <row r="67" spans="1:32" s="8" customFormat="1" ht="14.5" customHeight="1">
      <c r="A67" s="8" t="s">
        <v>22</v>
      </c>
      <c r="B67" s="8" t="s">
        <v>38</v>
      </c>
      <c r="C67" s="8" t="str" cm="1">
        <f t="array" ref="C67">_xlfn.IFNA(_xlfn.IFS(B67="Starter","Starters &amp; Sides",B67="Sides","Starters &amp; Sides"),B67)</f>
        <v>mains</v>
      </c>
      <c r="D67" s="211" t="s">
        <v>4370</v>
      </c>
      <c r="E67" s="4"/>
      <c r="F67" s="4"/>
      <c r="G67" s="4"/>
      <c r="H67" s="4"/>
      <c r="I67" s="4"/>
      <c r="J67" s="4"/>
      <c r="K67" s="4"/>
      <c r="L67" s="4"/>
      <c r="M67" s="4">
        <v>7.95</v>
      </c>
      <c r="N67" s="4"/>
      <c r="O67" s="4"/>
      <c r="P67" s="15"/>
      <c r="Q67" s="337"/>
      <c r="R67" s="15" t="str">
        <f t="shared" si="7"/>
        <v>No</v>
      </c>
      <c r="S67" s="15" t="str">
        <f t="shared" si="8"/>
        <v>No</v>
      </c>
      <c r="T67" s="221" t="str">
        <f t="shared" si="9"/>
        <v>No</v>
      </c>
      <c r="U67" s="223" t="str">
        <f t="shared" si="10"/>
        <v>N/A</v>
      </c>
      <c r="V67" s="221" t="str">
        <f t="shared" si="11"/>
        <v>No</v>
      </c>
      <c r="W67" s="223" t="str">
        <f t="shared" si="12"/>
        <v>N/A</v>
      </c>
      <c r="X67" s="221" t="str">
        <f t="shared" si="13"/>
        <v>No</v>
      </c>
      <c r="Y67" s="223" t="str">
        <f t="shared" si="14"/>
        <v>N/A</v>
      </c>
      <c r="Z67" s="222" t="str">
        <f t="shared" si="15"/>
        <v>No</v>
      </c>
      <c r="AA67" s="68" t="str">
        <f t="shared" si="16"/>
        <v>N/A</v>
      </c>
      <c r="AB67" s="65" t="str">
        <f t="shared" si="17"/>
        <v>No</v>
      </c>
      <c r="AC67" s="68" t="str">
        <f t="shared" si="18"/>
        <v>N/A</v>
      </c>
      <c r="AD67" s="65" t="str">
        <f t="shared" si="19"/>
        <v>No</v>
      </c>
      <c r="AE67" s="68" t="str">
        <f t="shared" si="20"/>
        <v>N/A</v>
      </c>
      <c r="AF67" s="66"/>
    </row>
    <row r="68" spans="1:32" s="8" customFormat="1" ht="14.5" customHeight="1">
      <c r="A68" s="8" t="s">
        <v>22</v>
      </c>
      <c r="B68" s="8" t="s">
        <v>38</v>
      </c>
      <c r="C68" s="8" t="str" cm="1">
        <f t="array" ref="C68">_xlfn.IFNA(_xlfn.IFS(B68="Starter","Starters &amp; Sides",B68="Sides","Starters &amp; Sides"),B68)</f>
        <v>mains</v>
      </c>
      <c r="D68" s="211" t="s">
        <v>4371</v>
      </c>
      <c r="E68" s="4">
        <v>8.8000000000000007</v>
      </c>
      <c r="F68" s="4">
        <v>8.35</v>
      </c>
      <c r="G68" s="4">
        <v>8.35</v>
      </c>
      <c r="H68" s="4">
        <v>8.35</v>
      </c>
      <c r="I68" s="4">
        <v>9.25</v>
      </c>
      <c r="J68" s="4">
        <v>9.25</v>
      </c>
      <c r="K68" s="4">
        <v>9.9499999999999993</v>
      </c>
      <c r="L68" s="4">
        <v>9.9499999999999993</v>
      </c>
      <c r="M68" s="4"/>
      <c r="N68" s="4"/>
      <c r="O68" s="4"/>
      <c r="P68" s="15"/>
      <c r="Q68" s="337"/>
      <c r="R68" s="15" t="str">
        <f t="shared" si="7"/>
        <v>No</v>
      </c>
      <c r="S68" s="15" t="str">
        <f t="shared" si="8"/>
        <v>No</v>
      </c>
      <c r="T68" s="221" t="str">
        <f t="shared" si="9"/>
        <v>No</v>
      </c>
      <c r="U68" s="223" t="str">
        <f t="shared" si="10"/>
        <v>N/A</v>
      </c>
      <c r="V68" s="221" t="str">
        <f t="shared" si="11"/>
        <v>No</v>
      </c>
      <c r="W68" s="223" t="str">
        <f t="shared" si="12"/>
        <v>N/A</v>
      </c>
      <c r="X68" s="221" t="str">
        <f t="shared" si="13"/>
        <v>No</v>
      </c>
      <c r="Y68" s="223" t="str">
        <f t="shared" si="14"/>
        <v>N/A</v>
      </c>
      <c r="Z68" s="222" t="str">
        <f t="shared" si="15"/>
        <v>No</v>
      </c>
      <c r="AA68" s="68" t="str">
        <f t="shared" si="16"/>
        <v>N/A</v>
      </c>
      <c r="AB68" s="65" t="str">
        <f t="shared" si="17"/>
        <v>No</v>
      </c>
      <c r="AC68" s="68" t="str">
        <f t="shared" si="18"/>
        <v>N/A</v>
      </c>
      <c r="AD68" s="65" t="str">
        <f t="shared" si="19"/>
        <v>No</v>
      </c>
      <c r="AE68" s="68" t="str">
        <f t="shared" si="20"/>
        <v>N/A</v>
      </c>
      <c r="AF68" s="66"/>
    </row>
    <row r="69" spans="1:32" s="8" customFormat="1" ht="15.75" customHeight="1">
      <c r="A69" s="8" t="s">
        <v>22</v>
      </c>
      <c r="B69" s="8" t="s">
        <v>38</v>
      </c>
      <c r="C69" s="8" t="str" cm="1">
        <f t="array" ref="C69">_xlfn.IFNA(_xlfn.IFS(B69="Starter","Starters &amp; Sides",B69="Sides","Starters &amp; Sides"),B69)</f>
        <v>mains</v>
      </c>
      <c r="D69" s="319" t="s">
        <v>4372</v>
      </c>
      <c r="E69" s="4"/>
      <c r="F69" s="4"/>
      <c r="G69" s="4"/>
      <c r="H69" s="4"/>
      <c r="I69" s="4"/>
      <c r="J69" s="4">
        <v>5.6</v>
      </c>
      <c r="K69" s="4">
        <v>5.6</v>
      </c>
      <c r="L69" s="4">
        <v>5.6</v>
      </c>
      <c r="M69" s="4">
        <v>5.95</v>
      </c>
      <c r="N69" s="4">
        <v>6</v>
      </c>
      <c r="O69" s="4">
        <v>6</v>
      </c>
      <c r="P69" s="15">
        <v>6</v>
      </c>
      <c r="Q69" s="337">
        <v>6</v>
      </c>
      <c r="R69" s="15" t="str">
        <f>IF(COUNTA(Q69)=1,"Yes","No")</f>
        <v>Yes</v>
      </c>
      <c r="S69" s="15" t="str">
        <f>IF(AND(T69="No",R69="Yes"),"Yes","No")</f>
        <v>No</v>
      </c>
      <c r="T69" s="221" t="str">
        <f>IF(COUNTA(P69:Q69)=2,"Yes","No")</f>
        <v>Yes</v>
      </c>
      <c r="U69" s="223">
        <f>IF(T69="Yes",Q69/P69-1,"N/A")</f>
        <v>0</v>
      </c>
      <c r="V69" s="221" t="str">
        <f>IF(COUNTA(O69:Q69)=3,"Yes","No")</f>
        <v>Yes</v>
      </c>
      <c r="W69" s="223">
        <f>IF(V69="Yes",Q69/O69-1,"N/A")</f>
        <v>0</v>
      </c>
      <c r="X69" s="221" t="str">
        <f>IF(COUNTA(N69:Q69)=4,"Yes","No")</f>
        <v>Yes</v>
      </c>
      <c r="Y69" s="223">
        <f>IF(X69="Yes",Q69/N69-1,"N/A")</f>
        <v>0</v>
      </c>
      <c r="Z69" s="222" t="str">
        <f>IF(COUNTA(M69:Q69)=5,"Yes","No")</f>
        <v>Yes</v>
      </c>
      <c r="AA69" s="68">
        <f>IF(Z69="Yes",Q69/M69-1,"N/A")</f>
        <v>8.4033613445377853E-3</v>
      </c>
      <c r="AB69" s="65" t="str">
        <f>IF(COUNTA(L69:Q69)=6,"Yes","No")</f>
        <v>Yes</v>
      </c>
      <c r="AC69" s="68">
        <f>IF(AB69="Yes",Q69/L69-1,"N/A")</f>
        <v>7.1428571428571397E-2</v>
      </c>
      <c r="AD69" s="65" t="str">
        <f>IF(COUNTA(E69:Q69)=13,"Yes","No")</f>
        <v>No</v>
      </c>
      <c r="AE69" s="68" t="str">
        <f>IF(AD69="Yes",Q69/E69-1,"N/A")</f>
        <v>N/A</v>
      </c>
      <c r="AF69" s="66"/>
    </row>
    <row r="70" spans="1:32" s="8" customFormat="1" ht="14.5" customHeight="1">
      <c r="A70" s="8" t="s">
        <v>22</v>
      </c>
      <c r="B70" s="8" t="s">
        <v>38</v>
      </c>
      <c r="C70" s="8" t="str" cm="1">
        <f t="array" ref="C70">_xlfn.IFNA(_xlfn.IFS(B70="Starter","Starters &amp; Sides",B70="Sides","Starters &amp; Sides"),B70)</f>
        <v>mains</v>
      </c>
      <c r="D70" s="318" t="s">
        <v>4373</v>
      </c>
      <c r="E70" s="4"/>
      <c r="F70" s="4"/>
      <c r="G70" s="4"/>
      <c r="H70" s="4"/>
      <c r="I70" s="4"/>
      <c r="J70" s="4"/>
      <c r="K70" s="4"/>
      <c r="L70" s="4"/>
      <c r="M70" s="4">
        <v>6.95</v>
      </c>
      <c r="N70" s="4">
        <v>6.95</v>
      </c>
      <c r="O70" s="4">
        <v>6.95</v>
      </c>
      <c r="P70" s="15">
        <v>6.95</v>
      </c>
      <c r="Q70" s="337">
        <v>7.95</v>
      </c>
      <c r="R70" s="15" t="str">
        <f t="shared" si="7"/>
        <v>Yes</v>
      </c>
      <c r="S70" s="15" t="str">
        <f t="shared" si="8"/>
        <v>No</v>
      </c>
      <c r="T70" s="221" t="str">
        <f t="shared" si="9"/>
        <v>Yes</v>
      </c>
      <c r="U70" s="223">
        <f t="shared" si="10"/>
        <v>0.14388489208633093</v>
      </c>
      <c r="V70" s="221" t="str">
        <f t="shared" si="11"/>
        <v>Yes</v>
      </c>
      <c r="W70" s="223">
        <f t="shared" si="12"/>
        <v>0.14388489208633093</v>
      </c>
      <c r="X70" s="221" t="str">
        <f t="shared" si="13"/>
        <v>Yes</v>
      </c>
      <c r="Y70" s="223">
        <f t="shared" si="14"/>
        <v>0.14388489208633093</v>
      </c>
      <c r="Z70" s="222" t="str">
        <f t="shared" si="15"/>
        <v>Yes</v>
      </c>
      <c r="AA70" s="68">
        <f t="shared" si="16"/>
        <v>0.14388489208633093</v>
      </c>
      <c r="AB70" s="65" t="str">
        <f t="shared" si="17"/>
        <v>No</v>
      </c>
      <c r="AC70" s="68" t="str">
        <f t="shared" si="18"/>
        <v>N/A</v>
      </c>
      <c r="AD70" s="65" t="str">
        <f t="shared" si="19"/>
        <v>No</v>
      </c>
      <c r="AE70" s="68" t="str">
        <f t="shared" si="20"/>
        <v>N/A</v>
      </c>
      <c r="AF70" s="66"/>
    </row>
    <row r="71" spans="1:32" s="8" customFormat="1" ht="14.5" customHeight="1">
      <c r="A71" s="8" t="s">
        <v>22</v>
      </c>
      <c r="B71" s="8" t="s">
        <v>38</v>
      </c>
      <c r="C71" s="8" t="str" cm="1">
        <f t="array" ref="C71">_xlfn.IFNA(_xlfn.IFS(B71="Starter","Starters &amp; Sides",B71="Sides","Starters &amp; Sides"),B71)</f>
        <v>mains</v>
      </c>
      <c r="D71" s="318" t="s">
        <v>4374</v>
      </c>
      <c r="E71" s="4">
        <v>4.95</v>
      </c>
      <c r="F71" s="4">
        <v>5.85</v>
      </c>
      <c r="G71" s="4">
        <v>5.85</v>
      </c>
      <c r="H71" s="4">
        <v>5.85</v>
      </c>
      <c r="I71" s="4">
        <v>5.95</v>
      </c>
      <c r="J71" s="4">
        <v>6.1</v>
      </c>
      <c r="K71" s="4">
        <v>6.1</v>
      </c>
      <c r="L71" s="4">
        <v>6.1</v>
      </c>
      <c r="M71" s="4"/>
      <c r="N71" s="4"/>
      <c r="O71" s="4">
        <v>6.95</v>
      </c>
      <c r="P71" s="15">
        <v>6.95</v>
      </c>
      <c r="Q71" s="337">
        <v>6.95</v>
      </c>
      <c r="R71" s="15" t="str">
        <f t="shared" si="7"/>
        <v>Yes</v>
      </c>
      <c r="S71" s="15" t="str">
        <f t="shared" si="8"/>
        <v>No</v>
      </c>
      <c r="T71" s="221" t="str">
        <f t="shared" si="9"/>
        <v>Yes</v>
      </c>
      <c r="U71" s="223">
        <f t="shared" si="10"/>
        <v>0</v>
      </c>
      <c r="V71" s="221" t="str">
        <f t="shared" si="11"/>
        <v>Yes</v>
      </c>
      <c r="W71" s="223">
        <f t="shared" si="12"/>
        <v>0</v>
      </c>
      <c r="X71" s="221" t="str">
        <f t="shared" si="13"/>
        <v>No</v>
      </c>
      <c r="Y71" s="223" t="str">
        <f t="shared" si="14"/>
        <v>N/A</v>
      </c>
      <c r="Z71" s="222" t="str">
        <f t="shared" si="15"/>
        <v>No</v>
      </c>
      <c r="AA71" s="68" t="str">
        <f t="shared" si="16"/>
        <v>N/A</v>
      </c>
      <c r="AB71" s="65" t="str">
        <f t="shared" si="17"/>
        <v>No</v>
      </c>
      <c r="AC71" s="68" t="str">
        <f t="shared" si="18"/>
        <v>N/A</v>
      </c>
      <c r="AD71" s="65" t="str">
        <f t="shared" si="19"/>
        <v>No</v>
      </c>
      <c r="AE71" s="68" t="str">
        <f t="shared" si="20"/>
        <v>N/A</v>
      </c>
      <c r="AF71" s="66"/>
    </row>
    <row r="72" spans="1:32" s="8" customFormat="1" ht="14.5" customHeight="1">
      <c r="A72" s="8" t="s">
        <v>22</v>
      </c>
      <c r="B72" s="8" t="s">
        <v>38</v>
      </c>
      <c r="C72" s="8" t="str" cm="1">
        <f t="array" ref="C72">_xlfn.IFNA(_xlfn.IFS(B72="Starter","Starters &amp; Sides",B72="Sides","Starters &amp; Sides"),B72)</f>
        <v>mains</v>
      </c>
      <c r="D72" s="318" t="s">
        <v>130</v>
      </c>
      <c r="E72" s="4">
        <v>8.18</v>
      </c>
      <c r="F72" s="4">
        <v>7.75</v>
      </c>
      <c r="G72" s="4">
        <v>7.75</v>
      </c>
      <c r="H72" s="4">
        <v>7.75</v>
      </c>
      <c r="I72" s="4">
        <v>8.25</v>
      </c>
      <c r="J72" s="4">
        <v>8.5</v>
      </c>
      <c r="K72" s="4">
        <v>8.5</v>
      </c>
      <c r="L72" s="4">
        <v>8.5</v>
      </c>
      <c r="M72" s="4">
        <v>8.9499999999999993</v>
      </c>
      <c r="N72" s="4">
        <v>11.95</v>
      </c>
      <c r="O72" s="4">
        <v>11.95</v>
      </c>
      <c r="P72" s="15">
        <v>12.5</v>
      </c>
      <c r="Q72" s="337">
        <v>13.5</v>
      </c>
      <c r="R72" s="15" t="str">
        <f t="shared" si="7"/>
        <v>Yes</v>
      </c>
      <c r="S72" s="15" t="str">
        <f t="shared" si="8"/>
        <v>No</v>
      </c>
      <c r="T72" s="221" t="str">
        <f t="shared" si="9"/>
        <v>Yes</v>
      </c>
      <c r="U72" s="223">
        <f t="shared" si="10"/>
        <v>8.0000000000000071E-2</v>
      </c>
      <c r="V72" s="221" t="str">
        <f t="shared" si="11"/>
        <v>Yes</v>
      </c>
      <c r="W72" s="223">
        <f t="shared" si="12"/>
        <v>0.12970711297071147</v>
      </c>
      <c r="X72" s="221" t="str">
        <f t="shared" si="13"/>
        <v>Yes</v>
      </c>
      <c r="Y72" s="223">
        <f t="shared" si="14"/>
        <v>0.12970711297071147</v>
      </c>
      <c r="Z72" s="222" t="str">
        <f t="shared" si="15"/>
        <v>Yes</v>
      </c>
      <c r="AA72" s="68">
        <f t="shared" si="16"/>
        <v>0.5083798882681565</v>
      </c>
      <c r="AB72" s="65" t="str">
        <f t="shared" si="17"/>
        <v>Yes</v>
      </c>
      <c r="AC72" s="68">
        <f t="shared" si="18"/>
        <v>0.58823529411764697</v>
      </c>
      <c r="AD72" s="65" t="str">
        <f t="shared" si="19"/>
        <v>Yes</v>
      </c>
      <c r="AE72" s="68">
        <f t="shared" si="20"/>
        <v>0.65036674816625917</v>
      </c>
      <c r="AF72" s="66"/>
    </row>
    <row r="73" spans="1:32" s="8" customFormat="1" ht="14.5" customHeight="1">
      <c r="A73" s="8" t="s">
        <v>22</v>
      </c>
      <c r="B73" s="8" t="s">
        <v>38</v>
      </c>
      <c r="C73" s="8" t="str" cm="1">
        <f t="array" ref="C73">_xlfn.IFNA(_xlfn.IFS(B73="Starter","Starters &amp; Sides",B73="Sides","Starters &amp; Sides"),B73)</f>
        <v>mains</v>
      </c>
      <c r="D73" s="211" t="s">
        <v>4375</v>
      </c>
      <c r="E73" s="4">
        <v>4.95</v>
      </c>
      <c r="F73" s="4">
        <v>6</v>
      </c>
      <c r="G73" s="4">
        <v>6</v>
      </c>
      <c r="H73" s="4">
        <v>6</v>
      </c>
      <c r="I73" s="4">
        <v>6.25</v>
      </c>
      <c r="J73" s="4">
        <v>6.5</v>
      </c>
      <c r="K73" s="4">
        <v>6.5</v>
      </c>
      <c r="L73" s="4">
        <f>K73</f>
        <v>6.5</v>
      </c>
      <c r="M73" s="4"/>
      <c r="N73" s="4"/>
      <c r="O73" s="4">
        <v>6.95</v>
      </c>
      <c r="P73" s="15"/>
      <c r="Q73" s="337"/>
      <c r="R73" s="15" t="str">
        <f t="shared" si="7"/>
        <v>No</v>
      </c>
      <c r="S73" s="15" t="str">
        <f t="shared" si="8"/>
        <v>No</v>
      </c>
      <c r="T73" s="221" t="str">
        <f t="shared" si="9"/>
        <v>No</v>
      </c>
      <c r="U73" s="223" t="str">
        <f t="shared" si="10"/>
        <v>N/A</v>
      </c>
      <c r="V73" s="221" t="str">
        <f t="shared" si="11"/>
        <v>No</v>
      </c>
      <c r="W73" s="223" t="str">
        <f t="shared" si="12"/>
        <v>N/A</v>
      </c>
      <c r="X73" s="221" t="str">
        <f t="shared" si="13"/>
        <v>No</v>
      </c>
      <c r="Y73" s="223" t="str">
        <f t="shared" si="14"/>
        <v>N/A</v>
      </c>
      <c r="Z73" s="222" t="str">
        <f t="shared" si="15"/>
        <v>No</v>
      </c>
      <c r="AA73" s="68" t="str">
        <f t="shared" si="16"/>
        <v>N/A</v>
      </c>
      <c r="AB73" s="65" t="str">
        <f t="shared" si="17"/>
        <v>No</v>
      </c>
      <c r="AC73" s="68" t="str">
        <f t="shared" si="18"/>
        <v>N/A</v>
      </c>
      <c r="AD73" s="65" t="str">
        <f t="shared" si="19"/>
        <v>No</v>
      </c>
      <c r="AE73" s="68" t="str">
        <f t="shared" si="20"/>
        <v>N/A</v>
      </c>
      <c r="AF73" s="66"/>
    </row>
    <row r="74" spans="1:32" s="8" customFormat="1" ht="14.5" customHeight="1">
      <c r="A74" s="8" t="s">
        <v>22</v>
      </c>
      <c r="B74" s="8" t="s">
        <v>38</v>
      </c>
      <c r="C74" s="8" t="str" cm="1">
        <f t="array" ref="C74">_xlfn.IFNA(_xlfn.IFS(B74="Starter","Starters &amp; Sides",B74="Sides","Starters &amp; Sides"),B74)</f>
        <v>mains</v>
      </c>
      <c r="D74" s="319" t="s">
        <v>4376</v>
      </c>
      <c r="E74" s="4">
        <v>6.55</v>
      </c>
      <c r="F74" s="4">
        <v>8.35</v>
      </c>
      <c r="G74" s="4">
        <v>8.35</v>
      </c>
      <c r="H74" s="4">
        <v>8.35</v>
      </c>
      <c r="I74" s="4">
        <v>8.9499999999999993</v>
      </c>
      <c r="J74" s="4">
        <v>9.4499999999999993</v>
      </c>
      <c r="K74" s="4">
        <v>9.4499999999999993</v>
      </c>
      <c r="L74" s="4">
        <f t="shared" ref="L74:L77" si="21">K74</f>
        <v>9.4499999999999993</v>
      </c>
      <c r="M74" s="4">
        <v>5.25</v>
      </c>
      <c r="N74" s="4">
        <v>5.5</v>
      </c>
      <c r="O74" s="4">
        <v>5.5</v>
      </c>
      <c r="P74" s="15">
        <v>5.5</v>
      </c>
      <c r="Q74" s="337">
        <v>5.5</v>
      </c>
      <c r="R74" s="15" t="str">
        <f t="shared" si="7"/>
        <v>Yes</v>
      </c>
      <c r="S74" s="15" t="str">
        <f t="shared" si="8"/>
        <v>No</v>
      </c>
      <c r="T74" s="221" t="str">
        <f t="shared" si="9"/>
        <v>Yes</v>
      </c>
      <c r="U74" s="223">
        <f t="shared" si="10"/>
        <v>0</v>
      </c>
      <c r="V74" s="221" t="str">
        <f t="shared" si="11"/>
        <v>Yes</v>
      </c>
      <c r="W74" s="223">
        <f t="shared" si="12"/>
        <v>0</v>
      </c>
      <c r="X74" s="221" t="str">
        <f t="shared" si="13"/>
        <v>Yes</v>
      </c>
      <c r="Y74" s="223">
        <f t="shared" si="14"/>
        <v>0</v>
      </c>
      <c r="Z74" s="222" t="str">
        <f t="shared" si="15"/>
        <v>Yes</v>
      </c>
      <c r="AA74" s="68">
        <f t="shared" si="16"/>
        <v>4.7619047619047672E-2</v>
      </c>
      <c r="AB74" s="65" t="str">
        <f t="shared" si="17"/>
        <v>Yes</v>
      </c>
      <c r="AC74" s="68">
        <f t="shared" si="18"/>
        <v>-0.41798941798941791</v>
      </c>
      <c r="AD74" s="65" t="str">
        <f t="shared" si="19"/>
        <v>Yes</v>
      </c>
      <c r="AE74" s="68">
        <f t="shared" si="20"/>
        <v>-0.16030534351145032</v>
      </c>
      <c r="AF74" s="66"/>
    </row>
    <row r="75" spans="1:32" s="8" customFormat="1" ht="14.5" customHeight="1">
      <c r="A75" s="8" t="s">
        <v>22</v>
      </c>
      <c r="B75" s="8" t="s">
        <v>38</v>
      </c>
      <c r="C75" s="8" t="str" cm="1">
        <f t="array" ref="C75">_xlfn.IFNA(_xlfn.IFS(B75="Starter","Starters &amp; Sides",B75="Sides","Starters &amp; Sides"),B75)</f>
        <v>mains</v>
      </c>
      <c r="D75" s="211" t="s">
        <v>4377</v>
      </c>
      <c r="E75" s="4">
        <v>6.95</v>
      </c>
      <c r="F75" s="4">
        <v>8.9</v>
      </c>
      <c r="G75" s="4">
        <v>8.9</v>
      </c>
      <c r="H75" s="4">
        <v>8.9</v>
      </c>
      <c r="I75" s="4">
        <v>9.5</v>
      </c>
      <c r="J75" s="4">
        <v>10.199999999999999</v>
      </c>
      <c r="K75" s="4">
        <v>10.199999999999999</v>
      </c>
      <c r="L75" s="4">
        <f t="shared" si="21"/>
        <v>10.199999999999999</v>
      </c>
      <c r="M75" s="4"/>
      <c r="N75" s="4"/>
      <c r="O75" s="4"/>
      <c r="P75" s="15"/>
      <c r="Q75" s="337"/>
      <c r="R75" s="15" t="str">
        <f t="shared" si="7"/>
        <v>No</v>
      </c>
      <c r="S75" s="15" t="str">
        <f t="shared" si="8"/>
        <v>No</v>
      </c>
      <c r="T75" s="221" t="str">
        <f t="shared" si="9"/>
        <v>No</v>
      </c>
      <c r="U75" s="223" t="str">
        <f t="shared" si="10"/>
        <v>N/A</v>
      </c>
      <c r="V75" s="221" t="str">
        <f t="shared" si="11"/>
        <v>No</v>
      </c>
      <c r="W75" s="223" t="str">
        <f t="shared" si="12"/>
        <v>N/A</v>
      </c>
      <c r="X75" s="221" t="str">
        <f t="shared" si="13"/>
        <v>No</v>
      </c>
      <c r="Y75" s="223" t="str">
        <f t="shared" si="14"/>
        <v>N/A</v>
      </c>
      <c r="Z75" s="222" t="str">
        <f t="shared" si="15"/>
        <v>No</v>
      </c>
      <c r="AA75" s="68" t="str">
        <f t="shared" si="16"/>
        <v>N/A</v>
      </c>
      <c r="AB75" s="65" t="str">
        <f t="shared" si="17"/>
        <v>No</v>
      </c>
      <c r="AC75" s="68" t="str">
        <f t="shared" si="18"/>
        <v>N/A</v>
      </c>
      <c r="AD75" s="65" t="str">
        <f t="shared" si="19"/>
        <v>No</v>
      </c>
      <c r="AE75" s="68" t="str">
        <f t="shared" si="20"/>
        <v>N/A</v>
      </c>
      <c r="AF75" s="66"/>
    </row>
    <row r="76" spans="1:32" s="8" customFormat="1" ht="14.5" customHeight="1">
      <c r="A76" s="8" t="s">
        <v>22</v>
      </c>
      <c r="B76" s="8" t="s">
        <v>38</v>
      </c>
      <c r="C76" s="8" t="str" cm="1">
        <f t="array" ref="C76">_xlfn.IFNA(_xlfn.IFS(B76="Starter","Starters &amp; Sides",B76="Sides","Starters &amp; Sides"),B76)</f>
        <v>mains</v>
      </c>
      <c r="D76" s="319" t="s">
        <v>4378</v>
      </c>
      <c r="E76" s="4">
        <v>2.65</v>
      </c>
      <c r="F76" s="4">
        <v>3.15</v>
      </c>
      <c r="G76" s="4">
        <v>3.15</v>
      </c>
      <c r="H76" s="4">
        <v>3.15</v>
      </c>
      <c r="I76" s="4">
        <v>3.5</v>
      </c>
      <c r="J76" s="4">
        <v>2.95</v>
      </c>
      <c r="K76" s="4">
        <v>2.95</v>
      </c>
      <c r="L76" s="4">
        <f t="shared" si="21"/>
        <v>2.95</v>
      </c>
      <c r="M76" s="4">
        <v>3.5</v>
      </c>
      <c r="N76" s="4">
        <v>3.5</v>
      </c>
      <c r="O76" s="4">
        <v>3.5</v>
      </c>
      <c r="P76" s="15">
        <v>3.5</v>
      </c>
      <c r="Q76" s="337">
        <v>3.5</v>
      </c>
      <c r="R76" s="15" t="str">
        <f t="shared" si="7"/>
        <v>Yes</v>
      </c>
      <c r="S76" s="15" t="str">
        <f t="shared" si="8"/>
        <v>No</v>
      </c>
      <c r="T76" s="221" t="str">
        <f t="shared" si="9"/>
        <v>Yes</v>
      </c>
      <c r="U76" s="223">
        <f t="shared" si="10"/>
        <v>0</v>
      </c>
      <c r="V76" s="221" t="str">
        <f t="shared" si="11"/>
        <v>Yes</v>
      </c>
      <c r="W76" s="223">
        <f t="shared" si="12"/>
        <v>0</v>
      </c>
      <c r="X76" s="221" t="str">
        <f t="shared" si="13"/>
        <v>Yes</v>
      </c>
      <c r="Y76" s="223">
        <f t="shared" si="14"/>
        <v>0</v>
      </c>
      <c r="Z76" s="222" t="str">
        <f t="shared" si="15"/>
        <v>Yes</v>
      </c>
      <c r="AA76" s="68">
        <f t="shared" si="16"/>
        <v>0</v>
      </c>
      <c r="AB76" s="65" t="str">
        <f t="shared" si="17"/>
        <v>Yes</v>
      </c>
      <c r="AC76" s="68">
        <f t="shared" si="18"/>
        <v>0.18644067796610164</v>
      </c>
      <c r="AD76" s="65" t="str">
        <f t="shared" si="19"/>
        <v>Yes</v>
      </c>
      <c r="AE76" s="68">
        <f t="shared" si="20"/>
        <v>0.32075471698113223</v>
      </c>
      <c r="AF76" s="66"/>
    </row>
    <row r="77" spans="1:32" s="8" customFormat="1" ht="14.5" customHeight="1">
      <c r="A77" s="8" t="s">
        <v>22</v>
      </c>
      <c r="B77" s="8" t="s">
        <v>38</v>
      </c>
      <c r="C77" s="8" t="str" cm="1">
        <f t="array" ref="C77">_xlfn.IFNA(_xlfn.IFS(B77="Starter","Starters &amp; Sides",B77="Sides","Starters &amp; Sides"),B77)</f>
        <v>mains</v>
      </c>
      <c r="D77" s="318" t="s">
        <v>4379</v>
      </c>
      <c r="E77" s="4">
        <v>6.95</v>
      </c>
      <c r="F77" s="4">
        <v>9.5500000000000007</v>
      </c>
      <c r="G77" s="4">
        <v>9.5500000000000007</v>
      </c>
      <c r="H77" s="4">
        <v>9.5500000000000007</v>
      </c>
      <c r="I77" s="4">
        <v>9.9499999999999993</v>
      </c>
      <c r="J77" s="4">
        <v>10.95</v>
      </c>
      <c r="K77" s="4">
        <v>10.95</v>
      </c>
      <c r="L77" s="4">
        <f t="shared" si="21"/>
        <v>10.95</v>
      </c>
      <c r="M77" s="4">
        <v>6.5</v>
      </c>
      <c r="N77" s="4">
        <v>6.5</v>
      </c>
      <c r="O77" s="4">
        <v>6.5</v>
      </c>
      <c r="P77" s="15">
        <v>6.5</v>
      </c>
      <c r="Q77" s="337">
        <v>6.5</v>
      </c>
      <c r="R77" s="15" t="str">
        <f t="shared" si="7"/>
        <v>Yes</v>
      </c>
      <c r="S77" s="15" t="str">
        <f t="shared" si="8"/>
        <v>No</v>
      </c>
      <c r="T77" s="221" t="str">
        <f t="shared" si="9"/>
        <v>Yes</v>
      </c>
      <c r="U77" s="223">
        <f t="shared" si="10"/>
        <v>0</v>
      </c>
      <c r="V77" s="221" t="str">
        <f t="shared" si="11"/>
        <v>Yes</v>
      </c>
      <c r="W77" s="223">
        <f t="shared" si="12"/>
        <v>0</v>
      </c>
      <c r="X77" s="221" t="str">
        <f t="shared" si="13"/>
        <v>Yes</v>
      </c>
      <c r="Y77" s="223">
        <f t="shared" si="14"/>
        <v>0</v>
      </c>
      <c r="Z77" s="222" t="str">
        <f t="shared" si="15"/>
        <v>Yes</v>
      </c>
      <c r="AA77" s="68">
        <f t="shared" si="16"/>
        <v>0</v>
      </c>
      <c r="AB77" s="65" t="str">
        <f t="shared" si="17"/>
        <v>Yes</v>
      </c>
      <c r="AC77" s="68">
        <f t="shared" si="18"/>
        <v>-0.40639269406392686</v>
      </c>
      <c r="AD77" s="65" t="str">
        <f t="shared" si="19"/>
        <v>Yes</v>
      </c>
      <c r="AE77" s="68">
        <f t="shared" si="20"/>
        <v>-6.4748201438848962E-2</v>
      </c>
      <c r="AF77" s="66"/>
    </row>
    <row r="78" spans="1:32" s="8" customFormat="1" ht="14.5" customHeight="1">
      <c r="A78" s="8" t="s">
        <v>22</v>
      </c>
      <c r="B78" s="8" t="s">
        <v>38</v>
      </c>
      <c r="C78" s="8" t="str" cm="1">
        <f t="array" ref="C78">_xlfn.IFNA(_xlfn.IFS(B78="Starter","Starters &amp; Sides",B78="Sides","Starters &amp; Sides"),B78)</f>
        <v>mains</v>
      </c>
      <c r="D78" s="319" t="s">
        <v>4380</v>
      </c>
      <c r="E78" s="4">
        <v>3.1</v>
      </c>
      <c r="F78" s="4">
        <v>3.6</v>
      </c>
      <c r="G78" s="4">
        <v>3.6</v>
      </c>
      <c r="H78" s="4">
        <v>3.6</v>
      </c>
      <c r="I78" s="4">
        <v>3.95</v>
      </c>
      <c r="J78" s="4">
        <v>4.2</v>
      </c>
      <c r="K78" s="4">
        <v>4.2</v>
      </c>
      <c r="L78" s="4">
        <v>4.2</v>
      </c>
      <c r="M78" s="4">
        <v>4.5</v>
      </c>
      <c r="N78" s="4">
        <v>4.5</v>
      </c>
      <c r="O78" s="4">
        <v>4.5</v>
      </c>
      <c r="P78" s="15">
        <v>4.5</v>
      </c>
      <c r="Q78" s="337">
        <v>4.5</v>
      </c>
      <c r="R78" s="15" t="str">
        <f t="shared" si="7"/>
        <v>Yes</v>
      </c>
      <c r="S78" s="15" t="str">
        <f t="shared" si="8"/>
        <v>No</v>
      </c>
      <c r="T78" s="221" t="str">
        <f t="shared" si="9"/>
        <v>Yes</v>
      </c>
      <c r="U78" s="223">
        <f t="shared" si="10"/>
        <v>0</v>
      </c>
      <c r="V78" s="221" t="str">
        <f t="shared" si="11"/>
        <v>Yes</v>
      </c>
      <c r="W78" s="223">
        <f t="shared" si="12"/>
        <v>0</v>
      </c>
      <c r="X78" s="221" t="str">
        <f t="shared" si="13"/>
        <v>Yes</v>
      </c>
      <c r="Y78" s="223">
        <f t="shared" si="14"/>
        <v>0</v>
      </c>
      <c r="Z78" s="222" t="str">
        <f t="shared" si="15"/>
        <v>Yes</v>
      </c>
      <c r="AA78" s="68">
        <f t="shared" si="16"/>
        <v>0</v>
      </c>
      <c r="AB78" s="65" t="str">
        <f t="shared" si="17"/>
        <v>Yes</v>
      </c>
      <c r="AC78" s="68">
        <f t="shared" si="18"/>
        <v>7.1428571428571397E-2</v>
      </c>
      <c r="AD78" s="65" t="str">
        <f t="shared" si="19"/>
        <v>Yes</v>
      </c>
      <c r="AE78" s="68">
        <f t="shared" si="20"/>
        <v>0.45161290322580649</v>
      </c>
      <c r="AF78" s="66"/>
    </row>
    <row r="79" spans="1:32" s="8" customFormat="1" ht="14.5" customHeight="1">
      <c r="A79" s="8" t="s">
        <v>22</v>
      </c>
      <c r="B79" s="8" t="s">
        <v>38</v>
      </c>
      <c r="C79" s="8" t="str" cm="1">
        <f t="array" ref="C79">_xlfn.IFNA(_xlfn.IFS(B79="Starter","Starters &amp; Sides",B79="Sides","Starters &amp; Sides"),B79)</f>
        <v>mains</v>
      </c>
      <c r="D79" s="318" t="s">
        <v>4381</v>
      </c>
      <c r="E79" s="4">
        <v>5.6</v>
      </c>
      <c r="F79" s="4">
        <v>6.5</v>
      </c>
      <c r="G79" s="4">
        <v>6.5</v>
      </c>
      <c r="H79" s="4">
        <v>6.5</v>
      </c>
      <c r="I79" s="4">
        <v>6.75</v>
      </c>
      <c r="J79" s="4">
        <v>6.75</v>
      </c>
      <c r="K79" s="4">
        <v>6.75</v>
      </c>
      <c r="L79" s="4">
        <v>7.1</v>
      </c>
      <c r="M79" s="4">
        <v>7.75</v>
      </c>
      <c r="N79" s="4">
        <v>7.95</v>
      </c>
      <c r="O79" s="4">
        <v>7.95</v>
      </c>
      <c r="P79" s="15">
        <v>7.95</v>
      </c>
      <c r="Q79" s="337">
        <v>7.95</v>
      </c>
      <c r="R79" s="15" t="str">
        <f t="shared" si="7"/>
        <v>Yes</v>
      </c>
      <c r="S79" s="15" t="str">
        <f t="shared" si="8"/>
        <v>No</v>
      </c>
      <c r="T79" s="221" t="str">
        <f t="shared" si="9"/>
        <v>Yes</v>
      </c>
      <c r="U79" s="223">
        <f t="shared" si="10"/>
        <v>0</v>
      </c>
      <c r="V79" s="221" t="str">
        <f t="shared" si="11"/>
        <v>Yes</v>
      </c>
      <c r="W79" s="223">
        <f t="shared" si="12"/>
        <v>0</v>
      </c>
      <c r="X79" s="221" t="str">
        <f t="shared" si="13"/>
        <v>Yes</v>
      </c>
      <c r="Y79" s="223">
        <f t="shared" si="14"/>
        <v>0</v>
      </c>
      <c r="Z79" s="222" t="str">
        <f t="shared" si="15"/>
        <v>Yes</v>
      </c>
      <c r="AA79" s="68">
        <f t="shared" si="16"/>
        <v>2.5806451612903292E-2</v>
      </c>
      <c r="AB79" s="65" t="str">
        <f t="shared" si="17"/>
        <v>Yes</v>
      </c>
      <c r="AC79" s="68">
        <f t="shared" si="18"/>
        <v>0.11971830985915499</v>
      </c>
      <c r="AD79" s="65" t="str">
        <f t="shared" si="19"/>
        <v>Yes</v>
      </c>
      <c r="AE79" s="68">
        <f t="shared" si="20"/>
        <v>0.41964285714285721</v>
      </c>
      <c r="AF79" s="66"/>
    </row>
    <row r="80" spans="1:32" s="8" customFormat="1" ht="14.5" customHeight="1">
      <c r="A80" s="8" t="s">
        <v>22</v>
      </c>
      <c r="B80" s="8" t="s">
        <v>38</v>
      </c>
      <c r="C80" s="8" t="str" cm="1">
        <f t="array" ref="C80">_xlfn.IFNA(_xlfn.IFS(B80="Starter","Starters &amp; Sides",B80="Sides","Starters &amp; Sides"),B80)</f>
        <v>mains</v>
      </c>
      <c r="D80" s="318" t="s">
        <v>4382</v>
      </c>
      <c r="E80" s="4">
        <v>5.7</v>
      </c>
      <c r="F80" s="4">
        <v>6.6</v>
      </c>
      <c r="G80" s="4">
        <v>6.6</v>
      </c>
      <c r="H80" s="4">
        <v>6.6</v>
      </c>
      <c r="I80" s="4">
        <v>7.25</v>
      </c>
      <c r="J80" s="4">
        <v>7.25</v>
      </c>
      <c r="K80" s="4">
        <v>7.25</v>
      </c>
      <c r="L80" s="4">
        <v>7.65</v>
      </c>
      <c r="M80" s="4">
        <v>7.95</v>
      </c>
      <c r="N80" s="4">
        <v>7.95</v>
      </c>
      <c r="O80" s="4">
        <v>7.95</v>
      </c>
      <c r="P80" s="15">
        <v>7.95</v>
      </c>
      <c r="Q80" s="337">
        <v>7.95</v>
      </c>
      <c r="R80" s="15" t="str">
        <f t="shared" si="7"/>
        <v>Yes</v>
      </c>
      <c r="S80" s="15" t="str">
        <f t="shared" si="8"/>
        <v>No</v>
      </c>
      <c r="T80" s="221" t="str">
        <f t="shared" si="9"/>
        <v>Yes</v>
      </c>
      <c r="U80" s="223">
        <f t="shared" si="10"/>
        <v>0</v>
      </c>
      <c r="V80" s="221" t="str">
        <f t="shared" si="11"/>
        <v>Yes</v>
      </c>
      <c r="W80" s="223">
        <f t="shared" si="12"/>
        <v>0</v>
      </c>
      <c r="X80" s="221" t="str">
        <f t="shared" si="13"/>
        <v>Yes</v>
      </c>
      <c r="Y80" s="223">
        <f t="shared" si="14"/>
        <v>0</v>
      </c>
      <c r="Z80" s="222" t="str">
        <f t="shared" si="15"/>
        <v>Yes</v>
      </c>
      <c r="AA80" s="68">
        <f t="shared" si="16"/>
        <v>0</v>
      </c>
      <c r="AB80" s="65" t="str">
        <f t="shared" si="17"/>
        <v>Yes</v>
      </c>
      <c r="AC80" s="68">
        <f t="shared" si="18"/>
        <v>3.9215686274509887E-2</v>
      </c>
      <c r="AD80" s="65" t="str">
        <f t="shared" si="19"/>
        <v>Yes</v>
      </c>
      <c r="AE80" s="68">
        <f t="shared" si="20"/>
        <v>0.39473684210526305</v>
      </c>
      <c r="AF80" s="66"/>
    </row>
    <row r="81" spans="1:32" s="8" customFormat="1" ht="14.5" customHeight="1">
      <c r="A81" s="8" t="s">
        <v>22</v>
      </c>
      <c r="B81" s="8" t="s">
        <v>38</v>
      </c>
      <c r="C81" s="8" t="str" cm="1">
        <f t="array" ref="C81">_xlfn.IFNA(_xlfn.IFS(B81="Starter","Starters &amp; Sides",B81="Sides","Starters &amp; Sides"),B81)</f>
        <v>mains</v>
      </c>
      <c r="D81" s="318" t="s">
        <v>4383</v>
      </c>
      <c r="E81" s="4"/>
      <c r="F81" s="4"/>
      <c r="G81" s="4"/>
      <c r="H81" s="4"/>
      <c r="I81" s="4"/>
      <c r="J81" s="4"/>
      <c r="K81" s="4"/>
      <c r="L81" s="4"/>
      <c r="M81" s="4">
        <v>14.95</v>
      </c>
      <c r="N81" s="4">
        <v>13.95</v>
      </c>
      <c r="O81" s="4">
        <v>13.95</v>
      </c>
      <c r="P81" s="15">
        <v>14.95</v>
      </c>
      <c r="Q81" s="337">
        <v>14.95</v>
      </c>
      <c r="R81" s="15" t="str">
        <f t="shared" si="7"/>
        <v>Yes</v>
      </c>
      <c r="S81" s="15" t="str">
        <f t="shared" si="8"/>
        <v>No</v>
      </c>
      <c r="T81" s="221" t="str">
        <f t="shared" si="9"/>
        <v>Yes</v>
      </c>
      <c r="U81" s="223">
        <f t="shared" si="10"/>
        <v>0</v>
      </c>
      <c r="V81" s="221" t="str">
        <f t="shared" si="11"/>
        <v>Yes</v>
      </c>
      <c r="W81" s="223">
        <f t="shared" si="12"/>
        <v>7.1684587813620082E-2</v>
      </c>
      <c r="X81" s="221" t="str">
        <f t="shared" si="13"/>
        <v>Yes</v>
      </c>
      <c r="Y81" s="223">
        <f t="shared" si="14"/>
        <v>7.1684587813620082E-2</v>
      </c>
      <c r="Z81" s="222" t="str">
        <f t="shared" si="15"/>
        <v>Yes</v>
      </c>
      <c r="AA81" s="68">
        <f t="shared" si="16"/>
        <v>0</v>
      </c>
      <c r="AB81" s="65" t="str">
        <f t="shared" si="17"/>
        <v>No</v>
      </c>
      <c r="AC81" s="68" t="str">
        <f t="shared" si="18"/>
        <v>N/A</v>
      </c>
      <c r="AD81" s="65" t="str">
        <f t="shared" si="19"/>
        <v>No</v>
      </c>
      <c r="AE81" s="68" t="str">
        <f t="shared" si="20"/>
        <v>N/A</v>
      </c>
      <c r="AF81" s="66"/>
    </row>
    <row r="82" spans="1:32" s="8" customFormat="1">
      <c r="A82" s="8" t="s">
        <v>22</v>
      </c>
      <c r="B82" s="8" t="s">
        <v>38</v>
      </c>
      <c r="C82" s="8" t="str" cm="1">
        <f t="array" ref="C82">_xlfn.IFNA(_xlfn.IFS(B82="Starter","Starters &amp; Sides",B82="Sides","Starters &amp; Sides"),B82)</f>
        <v>mains</v>
      </c>
      <c r="D82" s="318" t="s">
        <v>4384</v>
      </c>
      <c r="E82" s="4">
        <v>5.7</v>
      </c>
      <c r="F82" s="4">
        <v>6.6</v>
      </c>
      <c r="G82" s="4">
        <v>6.6</v>
      </c>
      <c r="H82" s="4">
        <v>6.6</v>
      </c>
      <c r="I82" s="4">
        <v>7.25</v>
      </c>
      <c r="J82" s="4">
        <v>7.5</v>
      </c>
      <c r="K82" s="4">
        <v>7.5</v>
      </c>
      <c r="L82" s="4">
        <v>7.5</v>
      </c>
      <c r="M82" s="4"/>
      <c r="N82" s="4"/>
      <c r="O82" s="4">
        <v>7.95</v>
      </c>
      <c r="P82" s="15">
        <v>7.95</v>
      </c>
      <c r="Q82" s="337">
        <v>7.95</v>
      </c>
      <c r="R82" s="15" t="str">
        <f t="shared" si="7"/>
        <v>Yes</v>
      </c>
      <c r="S82" s="15" t="str">
        <f t="shared" si="8"/>
        <v>No</v>
      </c>
      <c r="T82" s="221" t="str">
        <f t="shared" si="9"/>
        <v>Yes</v>
      </c>
      <c r="U82" s="223">
        <f t="shared" si="10"/>
        <v>0</v>
      </c>
      <c r="V82" s="221" t="str">
        <f t="shared" si="11"/>
        <v>Yes</v>
      </c>
      <c r="W82" s="223">
        <f t="shared" si="12"/>
        <v>0</v>
      </c>
      <c r="X82" s="221" t="str">
        <f t="shared" si="13"/>
        <v>No</v>
      </c>
      <c r="Y82" s="223" t="str">
        <f t="shared" si="14"/>
        <v>N/A</v>
      </c>
      <c r="Z82" s="222" t="str">
        <f t="shared" si="15"/>
        <v>No</v>
      </c>
      <c r="AA82" s="68" t="str">
        <f t="shared" si="16"/>
        <v>N/A</v>
      </c>
      <c r="AB82" s="65" t="str">
        <f t="shared" si="17"/>
        <v>No</v>
      </c>
      <c r="AC82" s="68" t="str">
        <f t="shared" si="18"/>
        <v>N/A</v>
      </c>
      <c r="AD82" s="65" t="str">
        <f t="shared" si="19"/>
        <v>No</v>
      </c>
      <c r="AE82" s="68" t="str">
        <f t="shared" si="20"/>
        <v>N/A</v>
      </c>
      <c r="AF82" s="66"/>
    </row>
    <row r="83" spans="1:32" s="8" customFormat="1">
      <c r="A83" s="8" t="s">
        <v>22</v>
      </c>
      <c r="B83" s="8" t="s">
        <v>38</v>
      </c>
      <c r="C83" s="8" t="str" cm="1">
        <f t="array" ref="C83">_xlfn.IFNA(_xlfn.IFS(B83="Starter","Starters &amp; Sides",B83="Sides","Starters &amp; Sides"),B83)</f>
        <v>mains</v>
      </c>
      <c r="D83" s="318" t="s">
        <v>4385</v>
      </c>
      <c r="E83" s="4">
        <v>8.3000000000000007</v>
      </c>
      <c r="F83" s="4">
        <v>7.9</v>
      </c>
      <c r="G83" s="4">
        <v>7.9</v>
      </c>
      <c r="H83" s="4">
        <v>7.9</v>
      </c>
      <c r="I83" s="4">
        <v>8.5</v>
      </c>
      <c r="J83" s="4">
        <v>8.9499999999999993</v>
      </c>
      <c r="K83" s="4">
        <v>8.9499999999999993</v>
      </c>
      <c r="L83" s="4">
        <v>8.9499999999999993</v>
      </c>
      <c r="M83" s="4">
        <v>9.5</v>
      </c>
      <c r="N83" s="4">
        <v>12.95</v>
      </c>
      <c r="O83" s="4">
        <v>12.95</v>
      </c>
      <c r="P83" s="15">
        <v>13.5</v>
      </c>
      <c r="Q83" s="337">
        <v>14.5</v>
      </c>
      <c r="R83" s="15" t="str">
        <f t="shared" si="7"/>
        <v>Yes</v>
      </c>
      <c r="S83" s="15" t="str">
        <f t="shared" si="8"/>
        <v>No</v>
      </c>
      <c r="T83" s="221" t="str">
        <f t="shared" si="9"/>
        <v>Yes</v>
      </c>
      <c r="U83" s="223">
        <f t="shared" si="10"/>
        <v>7.4074074074074181E-2</v>
      </c>
      <c r="V83" s="221" t="str">
        <f t="shared" si="11"/>
        <v>Yes</v>
      </c>
      <c r="W83" s="223">
        <f t="shared" si="12"/>
        <v>0.11969111969111967</v>
      </c>
      <c r="X83" s="221" t="str">
        <f t="shared" si="13"/>
        <v>Yes</v>
      </c>
      <c r="Y83" s="223">
        <f t="shared" si="14"/>
        <v>0.11969111969111967</v>
      </c>
      <c r="Z83" s="222" t="str">
        <f t="shared" si="15"/>
        <v>Yes</v>
      </c>
      <c r="AA83" s="68">
        <f t="shared" si="16"/>
        <v>0.52631578947368429</v>
      </c>
      <c r="AB83" s="65" t="str">
        <f t="shared" si="17"/>
        <v>Yes</v>
      </c>
      <c r="AC83" s="68">
        <f t="shared" si="18"/>
        <v>0.6201117318435756</v>
      </c>
      <c r="AD83" s="65" t="str">
        <f t="shared" si="19"/>
        <v>Yes</v>
      </c>
      <c r="AE83" s="68">
        <f t="shared" si="20"/>
        <v>0.74698795180722866</v>
      </c>
      <c r="AF83" s="66"/>
    </row>
    <row r="84" spans="1:32" s="8" customFormat="1">
      <c r="A84" s="8" t="s">
        <v>22</v>
      </c>
      <c r="B84" s="8" t="s">
        <v>38</v>
      </c>
      <c r="C84" s="8" t="str" cm="1">
        <f t="array" ref="C84">_xlfn.IFNA(_xlfn.IFS(B84="Starter","Starters &amp; Sides",B84="Sides","Starters &amp; Sides"),B84)</f>
        <v>mains</v>
      </c>
      <c r="D84" s="318" t="s">
        <v>4386</v>
      </c>
      <c r="E84" s="4">
        <v>4.75</v>
      </c>
      <c r="F84" s="4">
        <v>5.2</v>
      </c>
      <c r="G84" s="4">
        <v>5.2</v>
      </c>
      <c r="H84" s="4">
        <v>5.2</v>
      </c>
      <c r="I84" s="4">
        <v>5.5</v>
      </c>
      <c r="J84" s="4">
        <v>5.7</v>
      </c>
      <c r="K84" s="4">
        <v>5.7</v>
      </c>
      <c r="L84" s="4">
        <v>5.7</v>
      </c>
      <c r="M84" s="4"/>
      <c r="N84" s="4"/>
      <c r="O84" s="4">
        <v>6.5</v>
      </c>
      <c r="P84" s="15">
        <v>6.5</v>
      </c>
      <c r="Q84" s="337">
        <v>6.5</v>
      </c>
      <c r="R84" s="15" t="str">
        <f t="shared" si="7"/>
        <v>Yes</v>
      </c>
      <c r="S84" s="15" t="str">
        <f t="shared" si="8"/>
        <v>No</v>
      </c>
      <c r="T84" s="221" t="str">
        <f t="shared" si="9"/>
        <v>Yes</v>
      </c>
      <c r="U84" s="223">
        <f t="shared" si="10"/>
        <v>0</v>
      </c>
      <c r="V84" s="221" t="str">
        <f t="shared" si="11"/>
        <v>Yes</v>
      </c>
      <c r="W84" s="223">
        <f t="shared" si="12"/>
        <v>0</v>
      </c>
      <c r="X84" s="221" t="str">
        <f t="shared" si="13"/>
        <v>No</v>
      </c>
      <c r="Y84" s="223" t="str">
        <f t="shared" si="14"/>
        <v>N/A</v>
      </c>
      <c r="Z84" s="222" t="str">
        <f t="shared" si="15"/>
        <v>No</v>
      </c>
      <c r="AA84" s="68" t="str">
        <f t="shared" si="16"/>
        <v>N/A</v>
      </c>
      <c r="AB84" s="65" t="str">
        <f t="shared" si="17"/>
        <v>No</v>
      </c>
      <c r="AC84" s="68" t="str">
        <f t="shared" si="18"/>
        <v>N/A</v>
      </c>
      <c r="AD84" s="65" t="str">
        <f t="shared" si="19"/>
        <v>No</v>
      </c>
      <c r="AE84" s="68" t="str">
        <f t="shared" si="20"/>
        <v>N/A</v>
      </c>
      <c r="AF84" s="66"/>
    </row>
    <row r="85" spans="1:32" s="8" customFormat="1">
      <c r="A85" s="8" t="s">
        <v>22</v>
      </c>
      <c r="B85" s="8" t="s">
        <v>38</v>
      </c>
      <c r="C85" s="8" t="str" cm="1">
        <f t="array" ref="C85">_xlfn.IFNA(_xlfn.IFS(B85="Starter","Starters &amp; Sides",B85="Sides","Starters &amp; Sides"),B85)</f>
        <v>mains</v>
      </c>
      <c r="D85" s="318" t="s">
        <v>4387</v>
      </c>
      <c r="E85" s="4">
        <v>7.73</v>
      </c>
      <c r="F85" s="4">
        <v>7.3</v>
      </c>
      <c r="G85" s="4">
        <v>7.3</v>
      </c>
      <c r="H85" s="4">
        <v>7.3</v>
      </c>
      <c r="I85" s="4">
        <v>7.5</v>
      </c>
      <c r="J85" s="4">
        <v>7.9</v>
      </c>
      <c r="K85" s="4">
        <v>7.9</v>
      </c>
      <c r="L85" s="4">
        <v>7.9</v>
      </c>
      <c r="M85" s="4">
        <v>8.25</v>
      </c>
      <c r="N85" s="4">
        <v>10.95</v>
      </c>
      <c r="O85" s="4">
        <v>10.95</v>
      </c>
      <c r="P85" s="15">
        <v>11.5</v>
      </c>
      <c r="Q85" s="337">
        <v>12.5</v>
      </c>
      <c r="R85" s="15" t="str">
        <f t="shared" si="7"/>
        <v>Yes</v>
      </c>
      <c r="S85" s="15" t="str">
        <f t="shared" si="8"/>
        <v>No</v>
      </c>
      <c r="T85" s="221" t="str">
        <f t="shared" si="9"/>
        <v>Yes</v>
      </c>
      <c r="U85" s="223">
        <f t="shared" si="10"/>
        <v>8.6956521739130377E-2</v>
      </c>
      <c r="V85" s="221" t="str">
        <f t="shared" si="11"/>
        <v>Yes</v>
      </c>
      <c r="W85" s="223">
        <f t="shared" si="12"/>
        <v>0.14155251141552516</v>
      </c>
      <c r="X85" s="221" t="str">
        <f t="shared" si="13"/>
        <v>Yes</v>
      </c>
      <c r="Y85" s="223">
        <f t="shared" si="14"/>
        <v>0.14155251141552516</v>
      </c>
      <c r="Z85" s="222" t="str">
        <f t="shared" si="15"/>
        <v>Yes</v>
      </c>
      <c r="AA85" s="68">
        <f t="shared" si="16"/>
        <v>0.51515151515151514</v>
      </c>
      <c r="AB85" s="65" t="str">
        <f t="shared" si="17"/>
        <v>Yes</v>
      </c>
      <c r="AC85" s="68">
        <f t="shared" si="18"/>
        <v>0.58227848101265822</v>
      </c>
      <c r="AD85" s="65" t="str">
        <f t="shared" si="19"/>
        <v>Yes</v>
      </c>
      <c r="AE85" s="68">
        <f t="shared" si="20"/>
        <v>0.61707632600258733</v>
      </c>
      <c r="AF85" s="66"/>
    </row>
    <row r="86" spans="1:32" s="8" customFormat="1">
      <c r="A86" s="8" t="s">
        <v>22</v>
      </c>
      <c r="B86" s="8" t="s">
        <v>38</v>
      </c>
      <c r="C86" s="8" t="str" cm="1">
        <f t="array" ref="C86">_xlfn.IFNA(_xlfn.IFS(B86="Starter","Starters &amp; Sides",B86="Sides","Starters &amp; Sides"),B86)</f>
        <v>mains</v>
      </c>
      <c r="D86" s="319" t="s">
        <v>4388</v>
      </c>
      <c r="E86" s="4">
        <v>5.95</v>
      </c>
      <c r="F86" s="4">
        <v>6.85</v>
      </c>
      <c r="G86" s="4">
        <v>6.85</v>
      </c>
      <c r="H86" s="4">
        <v>6.85</v>
      </c>
      <c r="I86" s="4">
        <v>6.95</v>
      </c>
      <c r="J86" s="4">
        <v>7.25</v>
      </c>
      <c r="K86" s="4">
        <v>7.25</v>
      </c>
      <c r="L86" s="4">
        <v>7.25</v>
      </c>
      <c r="M86" s="4">
        <v>7.75</v>
      </c>
      <c r="N86" s="4">
        <v>7.5</v>
      </c>
      <c r="O86" s="4">
        <v>7.5</v>
      </c>
      <c r="P86" s="15">
        <v>7.5</v>
      </c>
      <c r="Q86" s="337">
        <v>7.5</v>
      </c>
      <c r="R86" s="15" t="str">
        <f t="shared" si="7"/>
        <v>Yes</v>
      </c>
      <c r="S86" s="15" t="str">
        <f t="shared" si="8"/>
        <v>No</v>
      </c>
      <c r="T86" s="221" t="str">
        <f t="shared" si="9"/>
        <v>Yes</v>
      </c>
      <c r="U86" s="223">
        <f t="shared" si="10"/>
        <v>0</v>
      </c>
      <c r="V86" s="221" t="str">
        <f t="shared" si="11"/>
        <v>Yes</v>
      </c>
      <c r="W86" s="223">
        <f t="shared" si="12"/>
        <v>0</v>
      </c>
      <c r="X86" s="221" t="str">
        <f t="shared" si="13"/>
        <v>Yes</v>
      </c>
      <c r="Y86" s="223">
        <f t="shared" si="14"/>
        <v>0</v>
      </c>
      <c r="Z86" s="222" t="str">
        <f t="shared" si="15"/>
        <v>Yes</v>
      </c>
      <c r="AA86" s="68">
        <f t="shared" si="16"/>
        <v>-3.2258064516129004E-2</v>
      </c>
      <c r="AB86" s="65" t="str">
        <f t="shared" si="17"/>
        <v>Yes</v>
      </c>
      <c r="AC86" s="68">
        <f t="shared" si="18"/>
        <v>3.4482758620689724E-2</v>
      </c>
      <c r="AD86" s="65" t="str">
        <f t="shared" si="19"/>
        <v>Yes</v>
      </c>
      <c r="AE86" s="68">
        <f t="shared" si="20"/>
        <v>0.26050420168067223</v>
      </c>
      <c r="AF86" s="66"/>
    </row>
    <row r="87" spans="1:32" s="8" customFormat="1">
      <c r="A87" s="8" t="s">
        <v>22</v>
      </c>
      <c r="B87" s="8" t="s">
        <v>38</v>
      </c>
      <c r="C87" s="8" t="str" cm="1">
        <f t="array" ref="C87">_xlfn.IFNA(_xlfn.IFS(B87="Starter","Starters &amp; Sides",B87="Sides","Starters &amp; Sides"),B87)</f>
        <v>mains</v>
      </c>
      <c r="D87" s="319" t="s">
        <v>4389</v>
      </c>
      <c r="E87" s="4">
        <v>6.45</v>
      </c>
      <c r="F87" s="4">
        <v>7.5</v>
      </c>
      <c r="G87" s="4">
        <v>7.5</v>
      </c>
      <c r="H87" s="4">
        <v>7.5</v>
      </c>
      <c r="I87" s="4">
        <v>7.95</v>
      </c>
      <c r="J87" s="4">
        <v>8.1999999999999993</v>
      </c>
      <c r="K87" s="4">
        <v>8.1999999999999993</v>
      </c>
      <c r="L87" s="4">
        <v>8.1999999999999993</v>
      </c>
      <c r="M87" s="4">
        <v>8.5</v>
      </c>
      <c r="N87" s="4">
        <v>8.5</v>
      </c>
      <c r="O87" s="4">
        <v>8.5</v>
      </c>
      <c r="P87" s="15">
        <v>8.5</v>
      </c>
      <c r="Q87" s="337">
        <v>8.5</v>
      </c>
      <c r="R87" s="15" t="str">
        <f t="shared" si="7"/>
        <v>Yes</v>
      </c>
      <c r="S87" s="15" t="str">
        <f t="shared" si="8"/>
        <v>No</v>
      </c>
      <c r="T87" s="221" t="str">
        <f t="shared" si="9"/>
        <v>Yes</v>
      </c>
      <c r="U87" s="223">
        <f t="shared" si="10"/>
        <v>0</v>
      </c>
      <c r="V87" s="221" t="str">
        <f t="shared" si="11"/>
        <v>Yes</v>
      </c>
      <c r="W87" s="223">
        <f t="shared" si="12"/>
        <v>0</v>
      </c>
      <c r="X87" s="221" t="str">
        <f t="shared" si="13"/>
        <v>Yes</v>
      </c>
      <c r="Y87" s="223">
        <f t="shared" si="14"/>
        <v>0</v>
      </c>
      <c r="Z87" s="222" t="str">
        <f t="shared" si="15"/>
        <v>Yes</v>
      </c>
      <c r="AA87" s="68">
        <f t="shared" si="16"/>
        <v>0</v>
      </c>
      <c r="AB87" s="65" t="str">
        <f t="shared" si="17"/>
        <v>Yes</v>
      </c>
      <c r="AC87" s="68">
        <f t="shared" si="18"/>
        <v>3.6585365853658569E-2</v>
      </c>
      <c r="AD87" s="65" t="str">
        <f t="shared" si="19"/>
        <v>Yes</v>
      </c>
      <c r="AE87" s="68">
        <f t="shared" si="20"/>
        <v>0.31782945736434098</v>
      </c>
      <c r="AF87" s="66"/>
    </row>
    <row r="88" spans="1:32" s="8" customFormat="1">
      <c r="A88" s="8" t="s">
        <v>22</v>
      </c>
      <c r="B88" s="8" t="s">
        <v>38</v>
      </c>
      <c r="C88" s="8" t="str" cm="1">
        <f t="array" ref="C88">_xlfn.IFNA(_xlfn.IFS(B88="Starter","Starters &amp; Sides",B88="Sides","Starters &amp; Sides"),B88)</f>
        <v>mains</v>
      </c>
      <c r="D88" s="8" t="s">
        <v>4390</v>
      </c>
      <c r="E88" s="4">
        <v>4.05</v>
      </c>
      <c r="F88" s="4">
        <v>5</v>
      </c>
      <c r="G88" s="4">
        <v>5</v>
      </c>
      <c r="H88" s="4">
        <v>5</v>
      </c>
      <c r="I88" s="4">
        <v>5.25</v>
      </c>
      <c r="J88" s="4">
        <v>5.8</v>
      </c>
      <c r="K88" s="4">
        <v>5.8</v>
      </c>
      <c r="L88" s="4">
        <v>5.8</v>
      </c>
      <c r="M88" s="4"/>
      <c r="N88" s="4"/>
      <c r="O88" s="4"/>
      <c r="P88" s="15"/>
      <c r="Q88" s="337"/>
      <c r="R88" s="15" t="str">
        <f t="shared" si="7"/>
        <v>No</v>
      </c>
      <c r="S88" s="15" t="str">
        <f t="shared" si="8"/>
        <v>No</v>
      </c>
      <c r="T88" s="221" t="str">
        <f t="shared" si="9"/>
        <v>No</v>
      </c>
      <c r="U88" s="223" t="str">
        <f t="shared" si="10"/>
        <v>N/A</v>
      </c>
      <c r="V88" s="221" t="str">
        <f t="shared" si="11"/>
        <v>No</v>
      </c>
      <c r="W88" s="223" t="str">
        <f t="shared" si="12"/>
        <v>N/A</v>
      </c>
      <c r="X88" s="221" t="str">
        <f t="shared" si="13"/>
        <v>No</v>
      </c>
      <c r="Y88" s="223" t="str">
        <f t="shared" si="14"/>
        <v>N/A</v>
      </c>
      <c r="Z88" s="222" t="str">
        <f t="shared" si="15"/>
        <v>No</v>
      </c>
      <c r="AA88" s="68" t="str">
        <f t="shared" si="16"/>
        <v>N/A</v>
      </c>
      <c r="AB88" s="65" t="str">
        <f t="shared" si="17"/>
        <v>No</v>
      </c>
      <c r="AC88" s="68" t="str">
        <f t="shared" si="18"/>
        <v>N/A</v>
      </c>
      <c r="AD88" s="65" t="str">
        <f t="shared" si="19"/>
        <v>No</v>
      </c>
      <c r="AE88" s="68" t="str">
        <f t="shared" si="20"/>
        <v>N/A</v>
      </c>
      <c r="AF88" s="66"/>
    </row>
    <row r="89" spans="1:32" s="8" customFormat="1">
      <c r="A89" s="8" t="s">
        <v>22</v>
      </c>
      <c r="B89" s="8" t="s">
        <v>86</v>
      </c>
      <c r="C89" s="8" t="str" cm="1">
        <f t="array" ref="C89">_xlfn.IFNA(_xlfn.IFS(B89="Starter","Starters &amp; Sides",B89="Sides","Starters &amp; Sides"),B89)</f>
        <v>Starters &amp; Sides</v>
      </c>
      <c r="D89" s="319" t="s">
        <v>4391</v>
      </c>
      <c r="E89" s="4">
        <v>3.55</v>
      </c>
      <c r="F89" s="4">
        <v>4.1500000000000004</v>
      </c>
      <c r="G89" s="4">
        <v>4.1500000000000004</v>
      </c>
      <c r="H89" s="4">
        <v>4.1500000000000004</v>
      </c>
      <c r="I89" s="4">
        <v>4.5</v>
      </c>
      <c r="J89" s="4">
        <v>4.75</v>
      </c>
      <c r="K89" s="4">
        <v>4.75</v>
      </c>
      <c r="L89" s="4">
        <v>4.75</v>
      </c>
      <c r="M89" s="4">
        <v>4.95</v>
      </c>
      <c r="N89" s="4">
        <v>4.95</v>
      </c>
      <c r="O89" s="4">
        <v>4.95</v>
      </c>
      <c r="P89" s="15">
        <v>4.95</v>
      </c>
      <c r="Q89" s="337">
        <v>4.95</v>
      </c>
      <c r="R89" s="15" t="str">
        <f t="shared" si="7"/>
        <v>Yes</v>
      </c>
      <c r="S89" s="15" t="str">
        <f t="shared" si="8"/>
        <v>No</v>
      </c>
      <c r="T89" s="221" t="str">
        <f t="shared" si="9"/>
        <v>Yes</v>
      </c>
      <c r="U89" s="223">
        <f t="shared" si="10"/>
        <v>0</v>
      </c>
      <c r="V89" s="221" t="str">
        <f t="shared" si="11"/>
        <v>Yes</v>
      </c>
      <c r="W89" s="223">
        <f t="shared" si="12"/>
        <v>0</v>
      </c>
      <c r="X89" s="221" t="str">
        <f t="shared" si="13"/>
        <v>Yes</v>
      </c>
      <c r="Y89" s="223">
        <f t="shared" si="14"/>
        <v>0</v>
      </c>
      <c r="Z89" s="222" t="str">
        <f t="shared" si="15"/>
        <v>Yes</v>
      </c>
      <c r="AA89" s="68">
        <f t="shared" si="16"/>
        <v>0</v>
      </c>
      <c r="AB89" s="65" t="str">
        <f t="shared" si="17"/>
        <v>Yes</v>
      </c>
      <c r="AC89" s="68">
        <f t="shared" si="18"/>
        <v>4.2105263157894868E-2</v>
      </c>
      <c r="AD89" s="65" t="str">
        <f t="shared" si="19"/>
        <v>Yes</v>
      </c>
      <c r="AE89" s="68">
        <f t="shared" si="20"/>
        <v>0.39436619718309873</v>
      </c>
      <c r="AF89" s="66"/>
    </row>
    <row r="90" spans="1:32" s="8" customFormat="1">
      <c r="A90" s="8" t="s">
        <v>22</v>
      </c>
      <c r="B90" s="8" t="s">
        <v>38</v>
      </c>
      <c r="C90" s="8" t="str" cm="1">
        <f t="array" ref="C90">_xlfn.IFNA(_xlfn.IFS(B90="Starter","Starters &amp; Sides",B90="Sides","Starters &amp; Sides"),B90)</f>
        <v>mains</v>
      </c>
      <c r="D90" s="319" t="s">
        <v>4392</v>
      </c>
      <c r="E90" s="4"/>
      <c r="F90" s="4"/>
      <c r="G90" s="4"/>
      <c r="H90" s="4"/>
      <c r="I90" s="4"/>
      <c r="J90" s="4">
        <v>4.2</v>
      </c>
      <c r="K90" s="4">
        <v>4.2</v>
      </c>
      <c r="L90" s="4">
        <v>4.2</v>
      </c>
      <c r="M90" s="4">
        <v>4.5</v>
      </c>
      <c r="N90" s="4">
        <v>4.5</v>
      </c>
      <c r="O90" s="4">
        <v>4.5</v>
      </c>
      <c r="P90" s="15">
        <v>4.5</v>
      </c>
      <c r="Q90" s="337">
        <v>4.5</v>
      </c>
      <c r="R90" s="15" t="str">
        <f t="shared" si="7"/>
        <v>Yes</v>
      </c>
      <c r="S90" s="15" t="str">
        <f t="shared" si="8"/>
        <v>No</v>
      </c>
      <c r="T90" s="221" t="str">
        <f t="shared" si="9"/>
        <v>Yes</v>
      </c>
      <c r="U90" s="223">
        <f t="shared" si="10"/>
        <v>0</v>
      </c>
      <c r="V90" s="221" t="str">
        <f t="shared" si="11"/>
        <v>Yes</v>
      </c>
      <c r="W90" s="223">
        <f t="shared" si="12"/>
        <v>0</v>
      </c>
      <c r="X90" s="221" t="str">
        <f t="shared" si="13"/>
        <v>Yes</v>
      </c>
      <c r="Y90" s="223">
        <f t="shared" si="14"/>
        <v>0</v>
      </c>
      <c r="Z90" s="222" t="str">
        <f t="shared" si="15"/>
        <v>Yes</v>
      </c>
      <c r="AA90" s="68">
        <f t="shared" si="16"/>
        <v>0</v>
      </c>
      <c r="AB90" s="65" t="str">
        <f t="shared" si="17"/>
        <v>Yes</v>
      </c>
      <c r="AC90" s="68">
        <f t="shared" si="18"/>
        <v>7.1428571428571397E-2</v>
      </c>
      <c r="AD90" s="65" t="str">
        <f t="shared" si="19"/>
        <v>No</v>
      </c>
      <c r="AE90" s="68" t="str">
        <f t="shared" si="20"/>
        <v>N/A</v>
      </c>
      <c r="AF90" s="66"/>
    </row>
    <row r="91" spans="1:32" s="8" customFormat="1">
      <c r="A91" s="8" t="s">
        <v>22</v>
      </c>
      <c r="B91" s="8" t="s">
        <v>38</v>
      </c>
      <c r="C91" s="8" t="str" cm="1">
        <f t="array" ref="C91">_xlfn.IFNA(_xlfn.IFS(B91="Starter","Starters &amp; Sides",B91="Sides","Starters &amp; Sides"),B91)</f>
        <v>mains</v>
      </c>
      <c r="D91" s="8" t="s">
        <v>4393</v>
      </c>
      <c r="E91" s="4"/>
      <c r="F91" s="4"/>
      <c r="G91" s="4"/>
      <c r="H91" s="4"/>
      <c r="I91" s="4"/>
      <c r="J91" s="4">
        <v>4.2</v>
      </c>
      <c r="K91" s="4">
        <v>4.2</v>
      </c>
      <c r="L91" s="4">
        <v>4.2</v>
      </c>
      <c r="M91" s="4">
        <v>4.5</v>
      </c>
      <c r="N91" s="4"/>
      <c r="O91" s="4"/>
      <c r="P91" s="15"/>
      <c r="Q91" s="337"/>
      <c r="R91" s="15" t="str">
        <f t="shared" si="7"/>
        <v>No</v>
      </c>
      <c r="S91" s="15" t="str">
        <f t="shared" si="8"/>
        <v>No</v>
      </c>
      <c r="T91" s="221" t="str">
        <f t="shared" si="9"/>
        <v>No</v>
      </c>
      <c r="U91" s="223" t="str">
        <f t="shared" si="10"/>
        <v>N/A</v>
      </c>
      <c r="V91" s="221" t="str">
        <f t="shared" si="11"/>
        <v>No</v>
      </c>
      <c r="W91" s="223" t="str">
        <f t="shared" si="12"/>
        <v>N/A</v>
      </c>
      <c r="X91" s="221" t="str">
        <f t="shared" si="13"/>
        <v>No</v>
      </c>
      <c r="Y91" s="223" t="str">
        <f t="shared" si="14"/>
        <v>N/A</v>
      </c>
      <c r="Z91" s="222" t="str">
        <f t="shared" si="15"/>
        <v>No</v>
      </c>
      <c r="AA91" s="68" t="str">
        <f t="shared" si="16"/>
        <v>N/A</v>
      </c>
      <c r="AB91" s="65" t="str">
        <f t="shared" si="17"/>
        <v>No</v>
      </c>
      <c r="AC91" s="68" t="str">
        <f t="shared" si="18"/>
        <v>N/A</v>
      </c>
      <c r="AD91" s="65" t="str">
        <f t="shared" si="19"/>
        <v>No</v>
      </c>
      <c r="AE91" s="68" t="str">
        <f t="shared" si="20"/>
        <v>N/A</v>
      </c>
      <c r="AF91" s="66"/>
    </row>
    <row r="92" spans="1:32" s="8" customFormat="1">
      <c r="A92" s="8" t="s">
        <v>22</v>
      </c>
      <c r="B92" s="8" t="s">
        <v>38</v>
      </c>
      <c r="C92" s="8" t="str" cm="1">
        <f t="array" ref="C92">_xlfn.IFNA(_xlfn.IFS(B92="Starter","Starters &amp; Sides",B92="Sides","Starters &amp; Sides"),B92)</f>
        <v>mains</v>
      </c>
      <c r="D92" s="319" t="s">
        <v>4394</v>
      </c>
      <c r="E92" s="4"/>
      <c r="F92" s="4"/>
      <c r="G92" s="4"/>
      <c r="H92" s="4"/>
      <c r="I92" s="4"/>
      <c r="J92" s="4">
        <v>4.9000000000000004</v>
      </c>
      <c r="K92" s="4">
        <v>4.9000000000000004</v>
      </c>
      <c r="L92" s="4">
        <v>4.9000000000000004</v>
      </c>
      <c r="M92" s="4">
        <v>5.25</v>
      </c>
      <c r="N92" s="4">
        <v>5.5</v>
      </c>
      <c r="O92" s="4">
        <v>5.5</v>
      </c>
      <c r="P92" s="15">
        <v>5.5</v>
      </c>
      <c r="Q92" s="337">
        <v>5.5</v>
      </c>
      <c r="R92" s="15" t="str">
        <f t="shared" si="7"/>
        <v>Yes</v>
      </c>
      <c r="S92" s="15" t="str">
        <f t="shared" si="8"/>
        <v>No</v>
      </c>
      <c r="T92" s="221" t="str">
        <f t="shared" si="9"/>
        <v>Yes</v>
      </c>
      <c r="U92" s="223">
        <f t="shared" si="10"/>
        <v>0</v>
      </c>
      <c r="V92" s="221" t="str">
        <f t="shared" si="11"/>
        <v>Yes</v>
      </c>
      <c r="W92" s="223">
        <f t="shared" si="12"/>
        <v>0</v>
      </c>
      <c r="X92" s="221" t="str">
        <f t="shared" si="13"/>
        <v>Yes</v>
      </c>
      <c r="Y92" s="223">
        <f t="shared" si="14"/>
        <v>0</v>
      </c>
      <c r="Z92" s="222" t="str">
        <f t="shared" si="15"/>
        <v>Yes</v>
      </c>
      <c r="AA92" s="68">
        <f t="shared" si="16"/>
        <v>4.7619047619047672E-2</v>
      </c>
      <c r="AB92" s="65" t="str">
        <f t="shared" si="17"/>
        <v>Yes</v>
      </c>
      <c r="AC92" s="68">
        <f t="shared" si="18"/>
        <v>0.12244897959183665</v>
      </c>
      <c r="AD92" s="65" t="str">
        <f t="shared" si="19"/>
        <v>No</v>
      </c>
      <c r="AE92" s="68" t="str">
        <f t="shared" si="20"/>
        <v>N/A</v>
      </c>
      <c r="AF92" s="66"/>
    </row>
    <row r="93" spans="1:32" s="8" customFormat="1">
      <c r="A93" s="8" t="s">
        <v>22</v>
      </c>
      <c r="B93" s="8" t="s">
        <v>38</v>
      </c>
      <c r="C93" s="8" t="str" cm="1">
        <f t="array" ref="C93">_xlfn.IFNA(_xlfn.IFS(B93="Starter","Starters &amp; Sides",B93="Sides","Starters &amp; Sides"),B93)</f>
        <v>mains</v>
      </c>
      <c r="D93" s="319" t="s">
        <v>4395</v>
      </c>
      <c r="E93" s="4"/>
      <c r="F93" s="4"/>
      <c r="G93" s="4"/>
      <c r="H93" s="4"/>
      <c r="I93" s="4"/>
      <c r="J93" s="4">
        <v>4.9000000000000004</v>
      </c>
      <c r="K93" s="4">
        <v>4.9000000000000004</v>
      </c>
      <c r="L93" s="4">
        <v>4.9000000000000004</v>
      </c>
      <c r="M93" s="4">
        <v>5.25</v>
      </c>
      <c r="N93" s="4">
        <v>5.5</v>
      </c>
      <c r="O93" s="4">
        <v>5.5</v>
      </c>
      <c r="P93" s="15">
        <v>5.5</v>
      </c>
      <c r="Q93" s="337">
        <v>5.5</v>
      </c>
      <c r="R93" s="15" t="str">
        <f t="shared" si="7"/>
        <v>Yes</v>
      </c>
      <c r="S93" s="15" t="str">
        <f t="shared" si="8"/>
        <v>No</v>
      </c>
      <c r="T93" s="221" t="str">
        <f t="shared" si="9"/>
        <v>Yes</v>
      </c>
      <c r="U93" s="223">
        <f t="shared" si="10"/>
        <v>0</v>
      </c>
      <c r="V93" s="221" t="str">
        <f t="shared" si="11"/>
        <v>Yes</v>
      </c>
      <c r="W93" s="223">
        <f t="shared" si="12"/>
        <v>0</v>
      </c>
      <c r="X93" s="221" t="str">
        <f t="shared" si="13"/>
        <v>Yes</v>
      </c>
      <c r="Y93" s="223">
        <f t="shared" si="14"/>
        <v>0</v>
      </c>
      <c r="Z93" s="222" t="str">
        <f t="shared" si="15"/>
        <v>Yes</v>
      </c>
      <c r="AA93" s="68">
        <f t="shared" si="16"/>
        <v>4.7619047619047672E-2</v>
      </c>
      <c r="AB93" s="65" t="str">
        <f t="shared" si="17"/>
        <v>Yes</v>
      </c>
      <c r="AC93" s="68">
        <f t="shared" si="18"/>
        <v>0.12244897959183665</v>
      </c>
      <c r="AD93" s="65" t="str">
        <f t="shared" si="19"/>
        <v>No</v>
      </c>
      <c r="AE93" s="68" t="str">
        <f t="shared" si="20"/>
        <v>N/A</v>
      </c>
      <c r="AF93" s="66"/>
    </row>
    <row r="94" spans="1:32" s="8" customFormat="1">
      <c r="A94" s="8" t="s">
        <v>22</v>
      </c>
      <c r="B94" s="8" t="s">
        <v>38</v>
      </c>
      <c r="C94" s="8" t="str" cm="1">
        <f t="array" ref="C94">_xlfn.IFNA(_xlfn.IFS(B94="Starter","Starters &amp; Sides",B94="Sides","Starters &amp; Sides"),B94)</f>
        <v>mains</v>
      </c>
      <c r="D94" s="319" t="s">
        <v>4396</v>
      </c>
      <c r="E94" s="4"/>
      <c r="F94" s="4"/>
      <c r="G94" s="4"/>
      <c r="H94" s="4"/>
      <c r="I94" s="4"/>
      <c r="J94" s="4"/>
      <c r="K94" s="4"/>
      <c r="L94" s="4"/>
      <c r="M94" s="4">
        <v>7.75</v>
      </c>
      <c r="N94" s="4">
        <v>7.5</v>
      </c>
      <c r="O94" s="4">
        <v>7.5</v>
      </c>
      <c r="P94" s="15">
        <v>7.5</v>
      </c>
      <c r="Q94" s="337">
        <v>7.5</v>
      </c>
      <c r="R94" s="15" t="str">
        <f t="shared" si="7"/>
        <v>Yes</v>
      </c>
      <c r="S94" s="15" t="str">
        <f t="shared" si="8"/>
        <v>No</v>
      </c>
      <c r="T94" s="221" t="str">
        <f t="shared" si="9"/>
        <v>Yes</v>
      </c>
      <c r="U94" s="223">
        <f t="shared" si="10"/>
        <v>0</v>
      </c>
      <c r="V94" s="221" t="str">
        <f t="shared" si="11"/>
        <v>Yes</v>
      </c>
      <c r="W94" s="223">
        <f t="shared" si="12"/>
        <v>0</v>
      </c>
      <c r="X94" s="221" t="str">
        <f t="shared" si="13"/>
        <v>Yes</v>
      </c>
      <c r="Y94" s="223">
        <f t="shared" si="14"/>
        <v>0</v>
      </c>
      <c r="Z94" s="222" t="str">
        <f t="shared" si="15"/>
        <v>Yes</v>
      </c>
      <c r="AA94" s="68">
        <f t="shared" si="16"/>
        <v>-3.2258064516129004E-2</v>
      </c>
      <c r="AB94" s="65" t="str">
        <f t="shared" si="17"/>
        <v>No</v>
      </c>
      <c r="AC94" s="68" t="str">
        <f t="shared" si="18"/>
        <v>N/A</v>
      </c>
      <c r="AD94" s="65" t="str">
        <f t="shared" si="19"/>
        <v>No</v>
      </c>
      <c r="AE94" s="68" t="str">
        <f t="shared" si="20"/>
        <v>N/A</v>
      </c>
      <c r="AF94" s="66"/>
    </row>
    <row r="95" spans="1:32" s="8" customFormat="1">
      <c r="A95" s="8" t="s">
        <v>22</v>
      </c>
      <c r="B95" s="8" t="s">
        <v>38</v>
      </c>
      <c r="C95" s="8" t="str" cm="1">
        <f t="array" ref="C95">_xlfn.IFNA(_xlfn.IFS(B95="Starter","Starters &amp; Sides",B95="Sides","Starters &amp; Sides"),B95)</f>
        <v>mains</v>
      </c>
      <c r="D95" s="8" t="s">
        <v>4397</v>
      </c>
      <c r="E95" s="4"/>
      <c r="F95" s="4"/>
      <c r="G95" s="4"/>
      <c r="H95" s="4"/>
      <c r="I95" s="4"/>
      <c r="J95" s="4">
        <v>4.2</v>
      </c>
      <c r="K95" s="4">
        <v>4.2</v>
      </c>
      <c r="L95" s="4">
        <v>4.2</v>
      </c>
      <c r="M95" s="4"/>
      <c r="N95" s="4"/>
      <c r="O95" s="4"/>
      <c r="P95" s="15"/>
      <c r="Q95" s="337"/>
      <c r="R95" s="15" t="str">
        <f t="shared" si="7"/>
        <v>No</v>
      </c>
      <c r="S95" s="15" t="str">
        <f t="shared" si="8"/>
        <v>No</v>
      </c>
      <c r="T95" s="221" t="str">
        <f t="shared" si="9"/>
        <v>No</v>
      </c>
      <c r="U95" s="223" t="str">
        <f t="shared" si="10"/>
        <v>N/A</v>
      </c>
      <c r="V95" s="221" t="str">
        <f t="shared" si="11"/>
        <v>No</v>
      </c>
      <c r="W95" s="223" t="str">
        <f t="shared" si="12"/>
        <v>N/A</v>
      </c>
      <c r="X95" s="221" t="str">
        <f t="shared" si="13"/>
        <v>No</v>
      </c>
      <c r="Y95" s="223" t="str">
        <f t="shared" si="14"/>
        <v>N/A</v>
      </c>
      <c r="Z95" s="222" t="str">
        <f t="shared" si="15"/>
        <v>No</v>
      </c>
      <c r="AA95" s="68" t="str">
        <f t="shared" si="16"/>
        <v>N/A</v>
      </c>
      <c r="AB95" s="65" t="str">
        <f t="shared" si="17"/>
        <v>No</v>
      </c>
      <c r="AC95" s="68" t="str">
        <f t="shared" si="18"/>
        <v>N/A</v>
      </c>
      <c r="AD95" s="65" t="str">
        <f t="shared" si="19"/>
        <v>No</v>
      </c>
      <c r="AE95" s="68" t="str">
        <f t="shared" si="20"/>
        <v>N/A</v>
      </c>
      <c r="AF95" s="66"/>
    </row>
    <row r="96" spans="1:32" s="8" customFormat="1">
      <c r="A96" s="8" t="s">
        <v>22</v>
      </c>
      <c r="B96" s="8" t="s">
        <v>38</v>
      </c>
      <c r="C96" s="8" t="str" cm="1">
        <f t="array" ref="C96">_xlfn.IFNA(_xlfn.IFS(B96="Starter","Starters &amp; Sides",B96="Sides","Starters &amp; Sides"),B96)</f>
        <v>mains</v>
      </c>
      <c r="D96" s="8" t="s">
        <v>4398</v>
      </c>
      <c r="E96" s="4"/>
      <c r="F96" s="4"/>
      <c r="G96" s="4"/>
      <c r="H96" s="4"/>
      <c r="I96" s="4"/>
      <c r="J96" s="4">
        <v>4.9000000000000004</v>
      </c>
      <c r="K96" s="4">
        <v>4.9000000000000004</v>
      </c>
      <c r="L96" s="4">
        <v>4.9000000000000004</v>
      </c>
      <c r="M96" s="4"/>
      <c r="N96" s="4"/>
      <c r="O96" s="4"/>
      <c r="P96" s="15"/>
      <c r="Q96" s="337"/>
      <c r="R96" s="15" t="str">
        <f t="shared" si="7"/>
        <v>No</v>
      </c>
      <c r="S96" s="15" t="str">
        <f t="shared" si="8"/>
        <v>No</v>
      </c>
      <c r="T96" s="221" t="str">
        <f t="shared" si="9"/>
        <v>No</v>
      </c>
      <c r="U96" s="223" t="str">
        <f t="shared" si="10"/>
        <v>N/A</v>
      </c>
      <c r="V96" s="221" t="str">
        <f t="shared" si="11"/>
        <v>No</v>
      </c>
      <c r="W96" s="223" t="str">
        <f t="shared" si="12"/>
        <v>N/A</v>
      </c>
      <c r="X96" s="221" t="str">
        <f t="shared" si="13"/>
        <v>No</v>
      </c>
      <c r="Y96" s="223" t="str">
        <f t="shared" si="14"/>
        <v>N/A</v>
      </c>
      <c r="Z96" s="222" t="str">
        <f t="shared" si="15"/>
        <v>No</v>
      </c>
      <c r="AA96" s="68" t="str">
        <f t="shared" si="16"/>
        <v>N/A</v>
      </c>
      <c r="AB96" s="65" t="str">
        <f t="shared" si="17"/>
        <v>No</v>
      </c>
      <c r="AC96" s="68" t="str">
        <f t="shared" si="18"/>
        <v>N/A</v>
      </c>
      <c r="AD96" s="65" t="str">
        <f t="shared" si="19"/>
        <v>No</v>
      </c>
      <c r="AE96" s="68" t="str">
        <f t="shared" si="20"/>
        <v>N/A</v>
      </c>
      <c r="AF96" s="66"/>
    </row>
    <row r="97" spans="1:32" s="8" customFormat="1">
      <c r="A97" s="8" t="s">
        <v>22</v>
      </c>
      <c r="B97" s="8" t="s">
        <v>38</v>
      </c>
      <c r="C97" s="8" t="str" cm="1">
        <f t="array" ref="C97">_xlfn.IFNA(_xlfn.IFS(B97="Starter","Starters &amp; Sides",B97="Sides","Starters &amp; Sides"),B97)</f>
        <v>mains</v>
      </c>
      <c r="D97" s="8" t="s">
        <v>4399</v>
      </c>
      <c r="E97" s="4"/>
      <c r="F97" s="4"/>
      <c r="G97" s="4"/>
      <c r="H97" s="4"/>
      <c r="I97" s="4"/>
      <c r="J97" s="4">
        <v>4.9000000000000004</v>
      </c>
      <c r="K97" s="4">
        <v>4.9000000000000004</v>
      </c>
      <c r="L97" s="4">
        <v>4.9000000000000004</v>
      </c>
      <c r="M97" s="4"/>
      <c r="N97" s="4"/>
      <c r="O97" s="4"/>
      <c r="P97" s="15"/>
      <c r="Q97" s="337"/>
      <c r="R97" s="15" t="str">
        <f t="shared" si="7"/>
        <v>No</v>
      </c>
      <c r="S97" s="15" t="str">
        <f t="shared" si="8"/>
        <v>No</v>
      </c>
      <c r="T97" s="221" t="str">
        <f t="shared" si="9"/>
        <v>No</v>
      </c>
      <c r="U97" s="223" t="str">
        <f t="shared" si="10"/>
        <v>N/A</v>
      </c>
      <c r="V97" s="221" t="str">
        <f t="shared" si="11"/>
        <v>No</v>
      </c>
      <c r="W97" s="223" t="str">
        <f t="shared" si="12"/>
        <v>N/A</v>
      </c>
      <c r="X97" s="221" t="str">
        <f t="shared" si="13"/>
        <v>No</v>
      </c>
      <c r="Y97" s="223" t="str">
        <f t="shared" si="14"/>
        <v>N/A</v>
      </c>
      <c r="Z97" s="222" t="str">
        <f t="shared" si="15"/>
        <v>No</v>
      </c>
      <c r="AA97" s="68" t="str">
        <f t="shared" si="16"/>
        <v>N/A</v>
      </c>
      <c r="AB97" s="65" t="str">
        <f t="shared" si="17"/>
        <v>No</v>
      </c>
      <c r="AC97" s="68" t="str">
        <f t="shared" si="18"/>
        <v>N/A</v>
      </c>
      <c r="AD97" s="65" t="str">
        <f t="shared" si="19"/>
        <v>No</v>
      </c>
      <c r="AE97" s="68" t="str">
        <f t="shared" si="20"/>
        <v>N/A</v>
      </c>
      <c r="AF97" s="66"/>
    </row>
    <row r="98" spans="1:32" s="8" customFormat="1">
      <c r="A98" s="8" t="s">
        <v>22</v>
      </c>
      <c r="B98" s="8" t="s">
        <v>38</v>
      </c>
      <c r="C98" s="8" t="str" cm="1">
        <f t="array" ref="C98">_xlfn.IFNA(_xlfn.IFS(B98="Starter","Starters &amp; Sides",B98="Sides","Starters &amp; Sides"),B98)</f>
        <v>mains</v>
      </c>
      <c r="D98" s="8" t="s">
        <v>4400</v>
      </c>
      <c r="E98" s="4"/>
      <c r="F98" s="4"/>
      <c r="G98" s="4"/>
      <c r="H98" s="4"/>
      <c r="I98" s="4"/>
      <c r="J98" s="4">
        <v>5.6</v>
      </c>
      <c r="K98" s="4">
        <v>5.6</v>
      </c>
      <c r="L98" s="4">
        <v>5.6</v>
      </c>
      <c r="M98" s="4"/>
      <c r="N98" s="4"/>
      <c r="O98" s="4"/>
      <c r="P98" s="15"/>
      <c r="Q98" s="337"/>
      <c r="R98" s="15" t="str">
        <f t="shared" si="7"/>
        <v>No</v>
      </c>
      <c r="S98" s="15" t="str">
        <f t="shared" si="8"/>
        <v>No</v>
      </c>
      <c r="T98" s="221" t="str">
        <f t="shared" si="9"/>
        <v>No</v>
      </c>
      <c r="U98" s="223" t="str">
        <f t="shared" si="10"/>
        <v>N/A</v>
      </c>
      <c r="V98" s="221" t="str">
        <f t="shared" si="11"/>
        <v>No</v>
      </c>
      <c r="W98" s="223" t="str">
        <f t="shared" si="12"/>
        <v>N/A</v>
      </c>
      <c r="X98" s="221" t="str">
        <f t="shared" si="13"/>
        <v>No</v>
      </c>
      <c r="Y98" s="223" t="str">
        <f t="shared" si="14"/>
        <v>N/A</v>
      </c>
      <c r="Z98" s="222" t="str">
        <f t="shared" si="15"/>
        <v>No</v>
      </c>
      <c r="AA98" s="68" t="str">
        <f t="shared" si="16"/>
        <v>N/A</v>
      </c>
      <c r="AB98" s="65" t="str">
        <f t="shared" si="17"/>
        <v>No</v>
      </c>
      <c r="AC98" s="68" t="str">
        <f t="shared" si="18"/>
        <v>N/A</v>
      </c>
      <c r="AD98" s="65" t="str">
        <f t="shared" si="19"/>
        <v>No</v>
      </c>
      <c r="AE98" s="68" t="str">
        <f t="shared" si="20"/>
        <v>N/A</v>
      </c>
      <c r="AF98" s="66"/>
    </row>
    <row r="99" spans="1:32" s="8" customFormat="1">
      <c r="A99" s="8" t="s">
        <v>22</v>
      </c>
      <c r="B99" s="8" t="s">
        <v>38</v>
      </c>
      <c r="C99" s="8" t="str" cm="1">
        <f t="array" ref="C99">_xlfn.IFNA(_xlfn.IFS(B99="Starter","Starters &amp; Sides",B99="Sides","Starters &amp; Sides"),B99)</f>
        <v>mains</v>
      </c>
      <c r="D99" s="8" t="s">
        <v>4401</v>
      </c>
      <c r="E99" s="4"/>
      <c r="F99" s="4"/>
      <c r="G99" s="4"/>
      <c r="H99" s="4"/>
      <c r="I99" s="4"/>
      <c r="J99" s="4">
        <v>4.2</v>
      </c>
      <c r="K99" s="4">
        <v>4.2</v>
      </c>
      <c r="L99" s="4">
        <v>4.2</v>
      </c>
      <c r="M99" s="4"/>
      <c r="N99" s="4"/>
      <c r="O99" s="4"/>
      <c r="P99" s="15"/>
      <c r="Q99" s="337"/>
      <c r="R99" s="15" t="str">
        <f t="shared" si="7"/>
        <v>No</v>
      </c>
      <c r="S99" s="15" t="str">
        <f t="shared" si="8"/>
        <v>No</v>
      </c>
      <c r="T99" s="221" t="str">
        <f t="shared" si="9"/>
        <v>No</v>
      </c>
      <c r="U99" s="223" t="str">
        <f t="shared" si="10"/>
        <v>N/A</v>
      </c>
      <c r="V99" s="221" t="str">
        <f t="shared" si="11"/>
        <v>No</v>
      </c>
      <c r="W99" s="223" t="str">
        <f t="shared" si="12"/>
        <v>N/A</v>
      </c>
      <c r="X99" s="221" t="str">
        <f t="shared" si="13"/>
        <v>No</v>
      </c>
      <c r="Y99" s="223" t="str">
        <f t="shared" si="14"/>
        <v>N/A</v>
      </c>
      <c r="Z99" s="222" t="str">
        <f t="shared" si="15"/>
        <v>No</v>
      </c>
      <c r="AA99" s="68" t="str">
        <f t="shared" si="16"/>
        <v>N/A</v>
      </c>
      <c r="AB99" s="65" t="str">
        <f t="shared" si="17"/>
        <v>No</v>
      </c>
      <c r="AC99" s="68" t="str">
        <f t="shared" si="18"/>
        <v>N/A</v>
      </c>
      <c r="AD99" s="65" t="str">
        <f t="shared" si="19"/>
        <v>No</v>
      </c>
      <c r="AE99" s="68" t="str">
        <f t="shared" si="20"/>
        <v>N/A</v>
      </c>
      <c r="AF99" s="66"/>
    </row>
    <row r="100" spans="1:32" s="8" customFormat="1">
      <c r="A100" s="8" t="s">
        <v>22</v>
      </c>
      <c r="B100" s="8" t="s">
        <v>38</v>
      </c>
      <c r="C100" s="8" t="str" cm="1">
        <f t="array" ref="C100">_xlfn.IFNA(_xlfn.IFS(B100="Starter","Starters &amp; Sides",B100="Sides","Starters &amp; Sides"),B100)</f>
        <v>mains</v>
      </c>
      <c r="D100" s="8" t="s">
        <v>4402</v>
      </c>
      <c r="E100" s="4"/>
      <c r="F100" s="4"/>
      <c r="G100" s="4"/>
      <c r="H100" s="4"/>
      <c r="I100" s="4"/>
      <c r="J100" s="4">
        <v>4.9000000000000004</v>
      </c>
      <c r="K100" s="4">
        <v>4.9000000000000004</v>
      </c>
      <c r="L100" s="4">
        <v>4.9000000000000004</v>
      </c>
      <c r="M100" s="4"/>
      <c r="N100" s="4"/>
      <c r="O100" s="4"/>
      <c r="P100" s="15"/>
      <c r="Q100" s="337"/>
      <c r="R100" s="15" t="str">
        <f t="shared" si="7"/>
        <v>No</v>
      </c>
      <c r="S100" s="15" t="str">
        <f t="shared" si="8"/>
        <v>No</v>
      </c>
      <c r="T100" s="221" t="str">
        <f t="shared" si="9"/>
        <v>No</v>
      </c>
      <c r="U100" s="223" t="str">
        <f t="shared" si="10"/>
        <v>N/A</v>
      </c>
      <c r="V100" s="221" t="str">
        <f t="shared" si="11"/>
        <v>No</v>
      </c>
      <c r="W100" s="223" t="str">
        <f t="shared" si="12"/>
        <v>N/A</v>
      </c>
      <c r="X100" s="221" t="str">
        <f t="shared" si="13"/>
        <v>No</v>
      </c>
      <c r="Y100" s="223" t="str">
        <f t="shared" si="14"/>
        <v>N/A</v>
      </c>
      <c r="Z100" s="222" t="str">
        <f t="shared" si="15"/>
        <v>No</v>
      </c>
      <c r="AA100" s="68" t="str">
        <f t="shared" si="16"/>
        <v>N/A</v>
      </c>
      <c r="AB100" s="65" t="str">
        <f t="shared" si="17"/>
        <v>No</v>
      </c>
      <c r="AC100" s="68" t="str">
        <f t="shared" si="18"/>
        <v>N/A</v>
      </c>
      <c r="AD100" s="65" t="str">
        <f t="shared" si="19"/>
        <v>No</v>
      </c>
      <c r="AE100" s="68" t="str">
        <f t="shared" si="20"/>
        <v>N/A</v>
      </c>
      <c r="AF100" s="66"/>
    </row>
    <row r="101" spans="1:32" s="8" customFormat="1">
      <c r="A101" s="8" t="s">
        <v>22</v>
      </c>
      <c r="B101" s="8" t="s">
        <v>38</v>
      </c>
      <c r="C101" s="8" t="str" cm="1">
        <f t="array" ref="C101">_xlfn.IFNA(_xlfn.IFS(B101="Starter","Starters &amp; Sides",B101="Sides","Starters &amp; Sides"),B101)</f>
        <v>mains</v>
      </c>
      <c r="D101" s="8" t="s">
        <v>4403</v>
      </c>
      <c r="E101" s="4"/>
      <c r="F101" s="4"/>
      <c r="G101" s="4"/>
      <c r="H101" s="4"/>
      <c r="I101" s="4"/>
      <c r="J101" s="4">
        <v>5.6</v>
      </c>
      <c r="K101" s="4">
        <v>5.6</v>
      </c>
      <c r="L101" s="4">
        <v>5.6</v>
      </c>
      <c r="M101" s="4"/>
      <c r="N101" s="4"/>
      <c r="O101" s="4"/>
      <c r="P101" s="15"/>
      <c r="Q101" s="337"/>
      <c r="R101" s="15" t="str">
        <f t="shared" si="7"/>
        <v>No</v>
      </c>
      <c r="S101" s="15" t="str">
        <f t="shared" si="8"/>
        <v>No</v>
      </c>
      <c r="T101" s="221" t="str">
        <f t="shared" si="9"/>
        <v>No</v>
      </c>
      <c r="U101" s="223" t="str">
        <f t="shared" si="10"/>
        <v>N/A</v>
      </c>
      <c r="V101" s="221" t="str">
        <f t="shared" si="11"/>
        <v>No</v>
      </c>
      <c r="W101" s="223" t="str">
        <f t="shared" si="12"/>
        <v>N/A</v>
      </c>
      <c r="X101" s="221" t="str">
        <f t="shared" si="13"/>
        <v>No</v>
      </c>
      <c r="Y101" s="223" t="str">
        <f t="shared" si="14"/>
        <v>N/A</v>
      </c>
      <c r="Z101" s="222" t="str">
        <f t="shared" si="15"/>
        <v>No</v>
      </c>
      <c r="AA101" s="68" t="str">
        <f t="shared" si="16"/>
        <v>N/A</v>
      </c>
      <c r="AB101" s="65" t="str">
        <f t="shared" si="17"/>
        <v>No</v>
      </c>
      <c r="AC101" s="68" t="str">
        <f t="shared" si="18"/>
        <v>N/A</v>
      </c>
      <c r="AD101" s="65" t="str">
        <f t="shared" si="19"/>
        <v>No</v>
      </c>
      <c r="AE101" s="68" t="str">
        <f t="shared" si="20"/>
        <v>N/A</v>
      </c>
      <c r="AF101" s="66"/>
    </row>
    <row r="102" spans="1:32" s="8" customFormat="1">
      <c r="A102" s="8" t="s">
        <v>22</v>
      </c>
      <c r="B102" s="8" t="s">
        <v>38</v>
      </c>
      <c r="C102" s="8" t="str" cm="1">
        <f t="array" ref="C102">_xlfn.IFNA(_xlfn.IFS(B102="Starter","Starters &amp; Sides",B102="Sides","Starters &amp; Sides"),B102)</f>
        <v>mains</v>
      </c>
      <c r="D102" s="8" t="s">
        <v>4404</v>
      </c>
      <c r="E102" s="4"/>
      <c r="F102" s="4"/>
      <c r="G102" s="4"/>
      <c r="H102" s="4"/>
      <c r="I102" s="4"/>
      <c r="J102" s="4">
        <v>6.3</v>
      </c>
      <c r="K102" s="4">
        <v>6.3</v>
      </c>
      <c r="L102" s="4">
        <v>6.3</v>
      </c>
      <c r="M102" s="4"/>
      <c r="N102" s="4"/>
      <c r="O102" s="4"/>
      <c r="P102" s="15"/>
      <c r="Q102" s="337"/>
      <c r="R102" s="15" t="str">
        <f t="shared" si="7"/>
        <v>No</v>
      </c>
      <c r="S102" s="15" t="str">
        <f t="shared" si="8"/>
        <v>No</v>
      </c>
      <c r="T102" s="221" t="str">
        <f t="shared" si="9"/>
        <v>No</v>
      </c>
      <c r="U102" s="223" t="str">
        <f t="shared" si="10"/>
        <v>N/A</v>
      </c>
      <c r="V102" s="221" t="str">
        <f t="shared" si="11"/>
        <v>No</v>
      </c>
      <c r="W102" s="223" t="str">
        <f t="shared" si="12"/>
        <v>N/A</v>
      </c>
      <c r="X102" s="221" t="str">
        <f t="shared" si="13"/>
        <v>No</v>
      </c>
      <c r="Y102" s="223" t="str">
        <f t="shared" si="14"/>
        <v>N/A</v>
      </c>
      <c r="Z102" s="222" t="str">
        <f t="shared" si="15"/>
        <v>No</v>
      </c>
      <c r="AA102" s="68" t="str">
        <f t="shared" si="16"/>
        <v>N/A</v>
      </c>
      <c r="AB102" s="65" t="str">
        <f t="shared" si="17"/>
        <v>No</v>
      </c>
      <c r="AC102" s="68" t="str">
        <f t="shared" si="18"/>
        <v>N/A</v>
      </c>
      <c r="AD102" s="65" t="str">
        <f t="shared" si="19"/>
        <v>No</v>
      </c>
      <c r="AE102" s="68" t="str">
        <f t="shared" si="20"/>
        <v>N/A</v>
      </c>
      <c r="AF102" s="66"/>
    </row>
    <row r="103" spans="1:32" s="8" customFormat="1">
      <c r="A103" s="8" t="s">
        <v>22</v>
      </c>
      <c r="B103" s="8" t="s">
        <v>38</v>
      </c>
      <c r="C103" s="8" t="str" cm="1">
        <f t="array" ref="C103">_xlfn.IFNA(_xlfn.IFS(B103="Starter","Starters &amp; Sides",B103="Sides","Starters &amp; Sides"),B103)</f>
        <v>mains</v>
      </c>
      <c r="D103" s="8" t="s">
        <v>4405</v>
      </c>
      <c r="E103" s="4"/>
      <c r="F103" s="4"/>
      <c r="G103" s="4"/>
      <c r="H103" s="4"/>
      <c r="I103" s="4"/>
      <c r="J103" s="4">
        <v>7.25</v>
      </c>
      <c r="K103" s="4">
        <v>7.25</v>
      </c>
      <c r="L103" s="4">
        <v>7.25</v>
      </c>
      <c r="M103" s="4">
        <v>7.75</v>
      </c>
      <c r="N103" s="4">
        <v>7.5</v>
      </c>
      <c r="O103" s="4"/>
      <c r="P103" s="15"/>
      <c r="Q103" s="337"/>
      <c r="R103" s="15" t="str">
        <f t="shared" si="7"/>
        <v>No</v>
      </c>
      <c r="S103" s="15" t="str">
        <f t="shared" si="8"/>
        <v>No</v>
      </c>
      <c r="T103" s="221" t="str">
        <f t="shared" si="9"/>
        <v>No</v>
      </c>
      <c r="U103" s="223" t="str">
        <f t="shared" si="10"/>
        <v>N/A</v>
      </c>
      <c r="V103" s="221" t="str">
        <f t="shared" si="11"/>
        <v>No</v>
      </c>
      <c r="W103" s="223" t="str">
        <f t="shared" si="12"/>
        <v>N/A</v>
      </c>
      <c r="X103" s="221" t="str">
        <f t="shared" si="13"/>
        <v>No</v>
      </c>
      <c r="Y103" s="223" t="str">
        <f t="shared" si="14"/>
        <v>N/A</v>
      </c>
      <c r="Z103" s="222" t="str">
        <f t="shared" si="15"/>
        <v>No</v>
      </c>
      <c r="AA103" s="68" t="str">
        <f t="shared" si="16"/>
        <v>N/A</v>
      </c>
      <c r="AB103" s="65" t="str">
        <f t="shared" si="17"/>
        <v>No</v>
      </c>
      <c r="AC103" s="68" t="str">
        <f t="shared" si="18"/>
        <v>N/A</v>
      </c>
      <c r="AD103" s="65" t="str">
        <f t="shared" si="19"/>
        <v>No</v>
      </c>
      <c r="AE103" s="68" t="str">
        <f t="shared" si="20"/>
        <v>N/A</v>
      </c>
      <c r="AF103" s="66"/>
    </row>
    <row r="104" spans="1:32" s="8" customFormat="1">
      <c r="A104" s="8" t="s">
        <v>22</v>
      </c>
      <c r="B104" s="8" t="s">
        <v>38</v>
      </c>
      <c r="C104" s="8" t="str" cm="1">
        <f t="array" ref="C104">_xlfn.IFNA(_xlfn.IFS(B104="Starter","Starters &amp; Sides",B104="Sides","Starters &amp; Sides"),B104)</f>
        <v>mains</v>
      </c>
      <c r="D104" s="319" t="s">
        <v>4406</v>
      </c>
      <c r="E104" s="4"/>
      <c r="F104" s="4"/>
      <c r="G104" s="4"/>
      <c r="H104" s="4"/>
      <c r="I104" s="4"/>
      <c r="J104" s="4">
        <v>8.5</v>
      </c>
      <c r="K104" s="4">
        <v>8.5</v>
      </c>
      <c r="L104" s="4">
        <v>8.5</v>
      </c>
      <c r="M104" s="4">
        <v>8.9499999999999993</v>
      </c>
      <c r="N104" s="4">
        <v>8.5</v>
      </c>
      <c r="O104" s="4">
        <v>8.5</v>
      </c>
      <c r="P104" s="15">
        <v>8.5</v>
      </c>
      <c r="Q104" s="337">
        <v>8.5</v>
      </c>
      <c r="R104" s="15" t="str">
        <f t="shared" si="7"/>
        <v>Yes</v>
      </c>
      <c r="S104" s="15" t="str">
        <f t="shared" si="8"/>
        <v>No</v>
      </c>
      <c r="T104" s="221" t="str">
        <f t="shared" si="9"/>
        <v>Yes</v>
      </c>
      <c r="U104" s="223">
        <f t="shared" si="10"/>
        <v>0</v>
      </c>
      <c r="V104" s="221" t="str">
        <f t="shared" si="11"/>
        <v>Yes</v>
      </c>
      <c r="W104" s="223">
        <f t="shared" si="12"/>
        <v>0</v>
      </c>
      <c r="X104" s="221" t="str">
        <f t="shared" si="13"/>
        <v>Yes</v>
      </c>
      <c r="Y104" s="223">
        <f t="shared" si="14"/>
        <v>0</v>
      </c>
      <c r="Z104" s="222" t="str">
        <f t="shared" si="15"/>
        <v>Yes</v>
      </c>
      <c r="AA104" s="68">
        <f t="shared" si="16"/>
        <v>-5.0279329608938439E-2</v>
      </c>
      <c r="AB104" s="65" t="str">
        <f t="shared" si="17"/>
        <v>Yes</v>
      </c>
      <c r="AC104" s="68">
        <f t="shared" si="18"/>
        <v>0</v>
      </c>
      <c r="AD104" s="65" t="str">
        <f t="shared" si="19"/>
        <v>No</v>
      </c>
      <c r="AE104" s="68" t="str">
        <f t="shared" si="20"/>
        <v>N/A</v>
      </c>
      <c r="AF104" s="66"/>
    </row>
    <row r="105" spans="1:32" s="8" customFormat="1">
      <c r="A105" s="8" t="s">
        <v>22</v>
      </c>
      <c r="B105" s="8" t="s">
        <v>38</v>
      </c>
      <c r="C105" s="8" t="str" cm="1">
        <f t="array" ref="C105">_xlfn.IFNA(_xlfn.IFS(B105="Starter","Starters &amp; Sides",B105="Sides","Starters &amp; Sides"),B105)</f>
        <v>mains</v>
      </c>
      <c r="D105" s="8" t="s">
        <v>4407</v>
      </c>
      <c r="E105" s="4"/>
      <c r="F105" s="4"/>
      <c r="G105" s="4"/>
      <c r="H105" s="4"/>
      <c r="I105" s="4"/>
      <c r="J105" s="4">
        <v>8.5</v>
      </c>
      <c r="K105" s="4">
        <v>8.5</v>
      </c>
      <c r="L105" s="4">
        <v>8.5</v>
      </c>
      <c r="M105" s="4"/>
      <c r="N105" s="4"/>
      <c r="O105" s="4"/>
      <c r="P105" s="15"/>
      <c r="Q105" s="337"/>
      <c r="R105" s="15" t="str">
        <f t="shared" si="7"/>
        <v>No</v>
      </c>
      <c r="S105" s="15" t="str">
        <f t="shared" si="8"/>
        <v>No</v>
      </c>
      <c r="T105" s="221" t="str">
        <f t="shared" si="9"/>
        <v>No</v>
      </c>
      <c r="U105" s="223" t="str">
        <f t="shared" si="10"/>
        <v>N/A</v>
      </c>
      <c r="V105" s="221" t="str">
        <f t="shared" si="11"/>
        <v>No</v>
      </c>
      <c r="W105" s="223" t="str">
        <f t="shared" si="12"/>
        <v>N/A</v>
      </c>
      <c r="X105" s="221" t="str">
        <f t="shared" si="13"/>
        <v>No</v>
      </c>
      <c r="Y105" s="223" t="str">
        <f t="shared" si="14"/>
        <v>N/A</v>
      </c>
      <c r="Z105" s="222" t="str">
        <f t="shared" si="15"/>
        <v>No</v>
      </c>
      <c r="AA105" s="68" t="str">
        <f t="shared" si="16"/>
        <v>N/A</v>
      </c>
      <c r="AB105" s="65" t="str">
        <f t="shared" si="17"/>
        <v>No</v>
      </c>
      <c r="AC105" s="68" t="str">
        <f t="shared" si="18"/>
        <v>N/A</v>
      </c>
      <c r="AD105" s="65" t="str">
        <f t="shared" si="19"/>
        <v>No</v>
      </c>
      <c r="AE105" s="68" t="str">
        <f t="shared" si="20"/>
        <v>N/A</v>
      </c>
      <c r="AF105" s="66"/>
    </row>
    <row r="106" spans="1:32" s="8" customFormat="1">
      <c r="A106" s="8" t="s">
        <v>22</v>
      </c>
      <c r="B106" s="8" t="s">
        <v>38</v>
      </c>
      <c r="C106" s="8" t="str" cm="1">
        <f t="array" ref="C106">_xlfn.IFNA(_xlfn.IFS(B106="Starter","Starters &amp; Sides",B106="Sides","Starters &amp; Sides"),B106)</f>
        <v>mains</v>
      </c>
      <c r="D106" s="8" t="s">
        <v>4408</v>
      </c>
      <c r="E106" s="4"/>
      <c r="F106" s="4"/>
      <c r="G106" s="4"/>
      <c r="H106" s="4"/>
      <c r="I106" s="4"/>
      <c r="J106" s="4">
        <v>8.5</v>
      </c>
      <c r="K106" s="4">
        <v>8.5</v>
      </c>
      <c r="L106" s="4">
        <v>8.5</v>
      </c>
      <c r="M106" s="4">
        <v>8.9499999999999993</v>
      </c>
      <c r="N106" s="4"/>
      <c r="O106" s="4"/>
      <c r="P106" s="15"/>
      <c r="Q106" s="337"/>
      <c r="R106" s="15" t="str">
        <f t="shared" si="7"/>
        <v>No</v>
      </c>
      <c r="S106" s="15" t="str">
        <f t="shared" si="8"/>
        <v>No</v>
      </c>
      <c r="T106" s="221" t="str">
        <f t="shared" si="9"/>
        <v>No</v>
      </c>
      <c r="U106" s="223" t="str">
        <f t="shared" si="10"/>
        <v>N/A</v>
      </c>
      <c r="V106" s="221" t="str">
        <f t="shared" si="11"/>
        <v>No</v>
      </c>
      <c r="W106" s="223" t="str">
        <f t="shared" si="12"/>
        <v>N/A</v>
      </c>
      <c r="X106" s="221" t="str">
        <f t="shared" si="13"/>
        <v>No</v>
      </c>
      <c r="Y106" s="223" t="str">
        <f t="shared" si="14"/>
        <v>N/A</v>
      </c>
      <c r="Z106" s="222" t="str">
        <f t="shared" si="15"/>
        <v>No</v>
      </c>
      <c r="AA106" s="68" t="str">
        <f t="shared" si="16"/>
        <v>N/A</v>
      </c>
      <c r="AB106" s="65" t="str">
        <f t="shared" si="17"/>
        <v>No</v>
      </c>
      <c r="AC106" s="68" t="str">
        <f t="shared" si="18"/>
        <v>N/A</v>
      </c>
      <c r="AD106" s="65" t="str">
        <f t="shared" si="19"/>
        <v>No</v>
      </c>
      <c r="AE106" s="68" t="str">
        <f t="shared" si="20"/>
        <v>N/A</v>
      </c>
      <c r="AF106" s="66"/>
    </row>
    <row r="107" spans="1:32" s="8" customFormat="1">
      <c r="A107" s="8" t="s">
        <v>22</v>
      </c>
      <c r="B107" s="8" t="s">
        <v>38</v>
      </c>
      <c r="C107" s="8" t="str" cm="1">
        <f t="array" ref="C107">_xlfn.IFNA(_xlfn.IFS(B107="Starter","Starters &amp; Sides",B107="Sides","Starters &amp; Sides"),B107)</f>
        <v>mains</v>
      </c>
      <c r="D107" s="8" t="s">
        <v>4409</v>
      </c>
      <c r="E107" s="4"/>
      <c r="F107" s="4"/>
      <c r="G107" s="4"/>
      <c r="H107" s="4"/>
      <c r="I107" s="4"/>
      <c r="J107" s="4"/>
      <c r="K107" s="4"/>
      <c r="L107" s="4"/>
      <c r="M107" s="4">
        <v>6.75</v>
      </c>
      <c r="N107" s="4"/>
      <c r="O107" s="4"/>
      <c r="P107" s="15"/>
      <c r="Q107" s="337"/>
      <c r="R107" s="15" t="str">
        <f t="shared" si="7"/>
        <v>No</v>
      </c>
      <c r="S107" s="15" t="str">
        <f t="shared" si="8"/>
        <v>No</v>
      </c>
      <c r="T107" s="221" t="str">
        <f t="shared" si="9"/>
        <v>No</v>
      </c>
      <c r="U107" s="223" t="str">
        <f t="shared" si="10"/>
        <v>N/A</v>
      </c>
      <c r="V107" s="221" t="str">
        <f t="shared" si="11"/>
        <v>No</v>
      </c>
      <c r="W107" s="223" t="str">
        <f t="shared" si="12"/>
        <v>N/A</v>
      </c>
      <c r="X107" s="221" t="str">
        <f t="shared" si="13"/>
        <v>No</v>
      </c>
      <c r="Y107" s="223" t="str">
        <f t="shared" si="14"/>
        <v>N/A</v>
      </c>
      <c r="Z107" s="222" t="str">
        <f t="shared" si="15"/>
        <v>No</v>
      </c>
      <c r="AA107" s="68" t="str">
        <f t="shared" si="16"/>
        <v>N/A</v>
      </c>
      <c r="AB107" s="65" t="str">
        <f t="shared" si="17"/>
        <v>No</v>
      </c>
      <c r="AC107" s="68" t="str">
        <f t="shared" si="18"/>
        <v>N/A</v>
      </c>
      <c r="AD107" s="65" t="str">
        <f t="shared" si="19"/>
        <v>No</v>
      </c>
      <c r="AE107" s="68" t="str">
        <f t="shared" si="20"/>
        <v>N/A</v>
      </c>
      <c r="AF107" s="66"/>
    </row>
    <row r="108" spans="1:32" s="8" customFormat="1">
      <c r="A108" s="8" t="s">
        <v>22</v>
      </c>
      <c r="B108" s="8" t="s">
        <v>38</v>
      </c>
      <c r="C108" s="8" t="str" cm="1">
        <f t="array" ref="C108">_xlfn.IFNA(_xlfn.IFS(B108="Starter","Starters &amp; Sides",B108="Sides","Starters &amp; Sides"),B108)</f>
        <v>mains</v>
      </c>
      <c r="D108" s="8" t="s">
        <v>4410</v>
      </c>
      <c r="E108" s="4"/>
      <c r="F108" s="4"/>
      <c r="G108" s="4"/>
      <c r="H108" s="4"/>
      <c r="I108" s="4"/>
      <c r="J108" s="4"/>
      <c r="K108" s="4"/>
      <c r="L108" s="4"/>
      <c r="M108" s="4">
        <v>7.75</v>
      </c>
      <c r="N108" s="4"/>
      <c r="O108" s="4"/>
      <c r="P108" s="15"/>
      <c r="Q108" s="337"/>
      <c r="R108" s="15" t="str">
        <f t="shared" si="7"/>
        <v>No</v>
      </c>
      <c r="S108" s="15" t="str">
        <f t="shared" si="8"/>
        <v>No</v>
      </c>
      <c r="T108" s="221" t="str">
        <f t="shared" si="9"/>
        <v>No</v>
      </c>
      <c r="U108" s="223" t="str">
        <f t="shared" si="10"/>
        <v>N/A</v>
      </c>
      <c r="V108" s="221" t="str">
        <f t="shared" si="11"/>
        <v>No</v>
      </c>
      <c r="W108" s="223" t="str">
        <f t="shared" si="12"/>
        <v>N/A</v>
      </c>
      <c r="X108" s="221" t="str">
        <f t="shared" si="13"/>
        <v>No</v>
      </c>
      <c r="Y108" s="223" t="str">
        <f t="shared" si="14"/>
        <v>N/A</v>
      </c>
      <c r="Z108" s="222" t="str">
        <f t="shared" si="15"/>
        <v>No</v>
      </c>
      <c r="AA108" s="68" t="str">
        <f t="shared" si="16"/>
        <v>N/A</v>
      </c>
      <c r="AB108" s="65" t="str">
        <f t="shared" si="17"/>
        <v>No</v>
      </c>
      <c r="AC108" s="68" t="str">
        <f t="shared" si="18"/>
        <v>N/A</v>
      </c>
      <c r="AD108" s="65" t="str">
        <f t="shared" si="19"/>
        <v>No</v>
      </c>
      <c r="AE108" s="68" t="str">
        <f t="shared" si="20"/>
        <v>N/A</v>
      </c>
      <c r="AF108" s="66"/>
    </row>
    <row r="109" spans="1:32" s="8" customFormat="1">
      <c r="A109" s="8" t="s">
        <v>22</v>
      </c>
      <c r="B109" s="8" t="s">
        <v>38</v>
      </c>
      <c r="C109" s="8" t="str" cm="1">
        <f t="array" ref="C109">_xlfn.IFNA(_xlfn.IFS(B109="Starter","Starters &amp; Sides",B109="Sides","Starters &amp; Sides"),B109)</f>
        <v>mains</v>
      </c>
      <c r="D109" s="319" t="s">
        <v>4411</v>
      </c>
      <c r="E109" s="4"/>
      <c r="F109" s="4"/>
      <c r="G109" s="4"/>
      <c r="H109" s="4"/>
      <c r="I109" s="4"/>
      <c r="J109" s="4">
        <v>9.4499999999999993</v>
      </c>
      <c r="K109" s="4">
        <v>9.4499999999999993</v>
      </c>
      <c r="L109" s="4">
        <f t="shared" ref="L109:L121" si="22">K109</f>
        <v>9.4499999999999993</v>
      </c>
      <c r="M109" s="4">
        <v>5.25</v>
      </c>
      <c r="N109" s="4">
        <v>5.5</v>
      </c>
      <c r="O109" s="4">
        <v>5.5</v>
      </c>
      <c r="P109" s="15">
        <v>5.5</v>
      </c>
      <c r="Q109" s="337">
        <v>5.5</v>
      </c>
      <c r="R109" s="15" t="str">
        <f t="shared" si="7"/>
        <v>Yes</v>
      </c>
      <c r="S109" s="15" t="str">
        <f t="shared" si="8"/>
        <v>No</v>
      </c>
      <c r="T109" s="221" t="str">
        <f t="shared" si="9"/>
        <v>Yes</v>
      </c>
      <c r="U109" s="223">
        <f t="shared" si="10"/>
        <v>0</v>
      </c>
      <c r="V109" s="221" t="str">
        <f t="shared" si="11"/>
        <v>Yes</v>
      </c>
      <c r="W109" s="223">
        <f t="shared" si="12"/>
        <v>0</v>
      </c>
      <c r="X109" s="221" t="str">
        <f t="shared" si="13"/>
        <v>Yes</v>
      </c>
      <c r="Y109" s="223">
        <f t="shared" si="14"/>
        <v>0</v>
      </c>
      <c r="Z109" s="222" t="str">
        <f t="shared" si="15"/>
        <v>Yes</v>
      </c>
      <c r="AA109" s="68">
        <f t="shared" si="16"/>
        <v>4.7619047619047672E-2</v>
      </c>
      <c r="AB109" s="65" t="str">
        <f t="shared" si="17"/>
        <v>Yes</v>
      </c>
      <c r="AC109" s="68">
        <f t="shared" si="18"/>
        <v>-0.41798941798941791</v>
      </c>
      <c r="AD109" s="65" t="str">
        <f t="shared" si="19"/>
        <v>No</v>
      </c>
      <c r="AE109" s="68" t="str">
        <f t="shared" si="20"/>
        <v>N/A</v>
      </c>
      <c r="AF109" s="66"/>
    </row>
    <row r="110" spans="1:32" s="8" customFormat="1">
      <c r="A110" s="8" t="s">
        <v>22</v>
      </c>
      <c r="B110" s="8" t="s">
        <v>38</v>
      </c>
      <c r="C110" s="8" t="str" cm="1">
        <f t="array" ref="C110">_xlfn.IFNA(_xlfn.IFS(B110="Starter","Starters &amp; Sides",B110="Sides","Starters &amp; Sides"),B110)</f>
        <v>mains</v>
      </c>
      <c r="D110" s="319" t="s">
        <v>4412</v>
      </c>
      <c r="E110" s="4"/>
      <c r="F110" s="4"/>
      <c r="G110" s="4"/>
      <c r="H110" s="4"/>
      <c r="I110" s="4"/>
      <c r="J110" s="4">
        <v>9.4499999999999993</v>
      </c>
      <c r="K110" s="4">
        <v>9.4499999999999993</v>
      </c>
      <c r="L110" s="4">
        <f t="shared" si="22"/>
        <v>9.4499999999999993</v>
      </c>
      <c r="M110" s="4">
        <v>5.25</v>
      </c>
      <c r="N110" s="4">
        <v>5.5</v>
      </c>
      <c r="O110" s="4">
        <v>5.5</v>
      </c>
      <c r="P110" s="15">
        <v>5.5</v>
      </c>
      <c r="Q110" s="337">
        <v>5.5</v>
      </c>
      <c r="R110" s="15" t="str">
        <f t="shared" si="7"/>
        <v>Yes</v>
      </c>
      <c r="S110" s="15" t="str">
        <f t="shared" si="8"/>
        <v>No</v>
      </c>
      <c r="T110" s="221" t="str">
        <f t="shared" si="9"/>
        <v>Yes</v>
      </c>
      <c r="U110" s="223">
        <f t="shared" si="10"/>
        <v>0</v>
      </c>
      <c r="V110" s="221" t="str">
        <f t="shared" si="11"/>
        <v>Yes</v>
      </c>
      <c r="W110" s="223">
        <f t="shared" si="12"/>
        <v>0</v>
      </c>
      <c r="X110" s="221" t="str">
        <f t="shared" si="13"/>
        <v>Yes</v>
      </c>
      <c r="Y110" s="223">
        <f t="shared" si="14"/>
        <v>0</v>
      </c>
      <c r="Z110" s="222" t="str">
        <f t="shared" si="15"/>
        <v>Yes</v>
      </c>
      <c r="AA110" s="68">
        <f t="shared" si="16"/>
        <v>4.7619047619047672E-2</v>
      </c>
      <c r="AB110" s="65" t="str">
        <f t="shared" si="17"/>
        <v>Yes</v>
      </c>
      <c r="AC110" s="68">
        <f t="shared" si="18"/>
        <v>-0.41798941798941791</v>
      </c>
      <c r="AD110" s="65" t="str">
        <f t="shared" si="19"/>
        <v>No</v>
      </c>
      <c r="AE110" s="68" t="str">
        <f t="shared" si="20"/>
        <v>N/A</v>
      </c>
      <c r="AF110" s="66"/>
    </row>
    <row r="111" spans="1:32" s="8" customFormat="1">
      <c r="A111" s="8" t="s">
        <v>22</v>
      </c>
      <c r="B111" s="8" t="s">
        <v>38</v>
      </c>
      <c r="C111" s="8" t="str" cm="1">
        <f t="array" ref="C111">_xlfn.IFNA(_xlfn.IFS(B111="Starter","Starters &amp; Sides",B111="Sides","Starters &amp; Sides"),B111)</f>
        <v>mains</v>
      </c>
      <c r="D111" s="319" t="s">
        <v>4413</v>
      </c>
      <c r="E111" s="4"/>
      <c r="F111" s="4"/>
      <c r="G111" s="4"/>
      <c r="H111" s="4"/>
      <c r="I111" s="4"/>
      <c r="J111" s="4">
        <v>10.199999999999999</v>
      </c>
      <c r="K111" s="4">
        <v>10.199999999999999</v>
      </c>
      <c r="L111" s="4">
        <f t="shared" si="22"/>
        <v>10.199999999999999</v>
      </c>
      <c r="M111" s="4">
        <v>5.95</v>
      </c>
      <c r="N111" s="4">
        <v>6</v>
      </c>
      <c r="O111" s="4">
        <v>6</v>
      </c>
      <c r="P111" s="15">
        <v>6</v>
      </c>
      <c r="Q111" s="337">
        <v>6</v>
      </c>
      <c r="R111" s="15" t="str">
        <f t="shared" si="7"/>
        <v>Yes</v>
      </c>
      <c r="S111" s="15" t="str">
        <f t="shared" si="8"/>
        <v>No</v>
      </c>
      <c r="T111" s="221" t="str">
        <f t="shared" si="9"/>
        <v>Yes</v>
      </c>
      <c r="U111" s="223">
        <f t="shared" si="10"/>
        <v>0</v>
      </c>
      <c r="V111" s="221" t="str">
        <f t="shared" si="11"/>
        <v>Yes</v>
      </c>
      <c r="W111" s="223">
        <f t="shared" si="12"/>
        <v>0</v>
      </c>
      <c r="X111" s="221" t="str">
        <f t="shared" si="13"/>
        <v>Yes</v>
      </c>
      <c r="Y111" s="223">
        <f t="shared" si="14"/>
        <v>0</v>
      </c>
      <c r="Z111" s="222" t="str">
        <f t="shared" si="15"/>
        <v>Yes</v>
      </c>
      <c r="AA111" s="68">
        <f t="shared" si="16"/>
        <v>8.4033613445377853E-3</v>
      </c>
      <c r="AB111" s="65" t="str">
        <f t="shared" si="17"/>
        <v>Yes</v>
      </c>
      <c r="AC111" s="68">
        <f t="shared" si="18"/>
        <v>-0.41176470588235292</v>
      </c>
      <c r="AD111" s="65" t="str">
        <f t="shared" si="19"/>
        <v>No</v>
      </c>
      <c r="AE111" s="68" t="str">
        <f t="shared" si="20"/>
        <v>N/A</v>
      </c>
      <c r="AF111" s="66"/>
    </row>
    <row r="112" spans="1:32" s="8" customFormat="1">
      <c r="A112" s="8" t="s">
        <v>22</v>
      </c>
      <c r="B112" s="8" t="s">
        <v>38</v>
      </c>
      <c r="C112" s="8" t="str" cm="1">
        <f t="array" ref="C112">_xlfn.IFNA(_xlfn.IFS(B112="Starter","Starters &amp; Sides",B112="Sides","Starters &amp; Sides"),B112)</f>
        <v>mains</v>
      </c>
      <c r="D112" s="319" t="s">
        <v>4414</v>
      </c>
      <c r="E112" s="4"/>
      <c r="F112" s="4"/>
      <c r="G112" s="4"/>
      <c r="H112" s="4"/>
      <c r="I112" s="4"/>
      <c r="J112" s="4">
        <v>10.199999999999999</v>
      </c>
      <c r="K112" s="4">
        <v>10.199999999999999</v>
      </c>
      <c r="L112" s="4">
        <f t="shared" si="22"/>
        <v>10.199999999999999</v>
      </c>
      <c r="M112" s="4">
        <v>5.95</v>
      </c>
      <c r="N112" s="4"/>
      <c r="O112" s="4">
        <v>6</v>
      </c>
      <c r="P112" s="15">
        <v>6</v>
      </c>
      <c r="Q112" s="337">
        <v>6</v>
      </c>
      <c r="R112" s="15" t="str">
        <f t="shared" si="7"/>
        <v>Yes</v>
      </c>
      <c r="S112" s="15" t="str">
        <f t="shared" si="8"/>
        <v>No</v>
      </c>
      <c r="T112" s="221" t="str">
        <f t="shared" si="9"/>
        <v>Yes</v>
      </c>
      <c r="U112" s="223">
        <f t="shared" si="10"/>
        <v>0</v>
      </c>
      <c r="V112" s="221" t="str">
        <f t="shared" si="11"/>
        <v>Yes</v>
      </c>
      <c r="W112" s="223">
        <f t="shared" si="12"/>
        <v>0</v>
      </c>
      <c r="X112" s="221" t="str">
        <f t="shared" si="13"/>
        <v>No</v>
      </c>
      <c r="Y112" s="223" t="str">
        <f t="shared" si="14"/>
        <v>N/A</v>
      </c>
      <c r="Z112" s="222" t="str">
        <f t="shared" si="15"/>
        <v>No</v>
      </c>
      <c r="AA112" s="68" t="str">
        <f t="shared" si="16"/>
        <v>N/A</v>
      </c>
      <c r="AB112" s="65" t="str">
        <f t="shared" si="17"/>
        <v>No</v>
      </c>
      <c r="AC112" s="68" t="str">
        <f t="shared" si="18"/>
        <v>N/A</v>
      </c>
      <c r="AD112" s="65" t="str">
        <f t="shared" si="19"/>
        <v>No</v>
      </c>
      <c r="AE112" s="68" t="str">
        <f t="shared" si="20"/>
        <v>N/A</v>
      </c>
      <c r="AF112" s="66"/>
    </row>
    <row r="113" spans="1:32" s="8" customFormat="1">
      <c r="A113" s="8" t="s">
        <v>22</v>
      </c>
      <c r="B113" s="8" t="s">
        <v>38</v>
      </c>
      <c r="C113" s="8" t="str" cm="1">
        <f t="array" ref="C113">_xlfn.IFNA(_xlfn.IFS(B113="Starter","Starters &amp; Sides",B113="Sides","Starters &amp; Sides"),B113)</f>
        <v>mains</v>
      </c>
      <c r="D113" s="319" t="s">
        <v>4415</v>
      </c>
      <c r="E113" s="4"/>
      <c r="F113" s="4"/>
      <c r="G113" s="4"/>
      <c r="H113" s="4"/>
      <c r="I113" s="4"/>
      <c r="J113" s="4">
        <v>10.95</v>
      </c>
      <c r="K113" s="4">
        <v>10.95</v>
      </c>
      <c r="L113" s="4">
        <f t="shared" si="22"/>
        <v>10.95</v>
      </c>
      <c r="M113" s="4">
        <v>6.75</v>
      </c>
      <c r="N113" s="4">
        <v>6.5</v>
      </c>
      <c r="O113" s="4">
        <v>6.5</v>
      </c>
      <c r="P113" s="15">
        <v>6.5</v>
      </c>
      <c r="Q113" s="338">
        <v>6.5</v>
      </c>
      <c r="R113" s="15" t="str">
        <f t="shared" ref="R113:R175" si="23">IF(COUNTA(Q113)=1,"Yes","No")</f>
        <v>Yes</v>
      </c>
      <c r="S113" s="15" t="str">
        <f t="shared" ref="S113:S175" si="24">IF(AND(T113="No",R113="Yes"),"Yes","No")</f>
        <v>No</v>
      </c>
      <c r="T113" s="221" t="str">
        <f t="shared" ref="T113:T175" si="25">IF(COUNTA(P113:Q113)=2,"Yes","No")</f>
        <v>Yes</v>
      </c>
      <c r="U113" s="223">
        <f t="shared" ref="U113:U175" si="26">IF(T113="Yes",Q113/P113-1,"N/A")</f>
        <v>0</v>
      </c>
      <c r="V113" s="221" t="str">
        <f t="shared" ref="V113:V175" si="27">IF(COUNTA(O113:Q113)=3,"Yes","No")</f>
        <v>Yes</v>
      </c>
      <c r="W113" s="223">
        <f t="shared" ref="W113:W175" si="28">IF(V113="Yes",Q113/O113-1,"N/A")</f>
        <v>0</v>
      </c>
      <c r="X113" s="221" t="str">
        <f t="shared" ref="X113:X175" si="29">IF(COUNTA(N113:Q113)=4,"Yes","No")</f>
        <v>Yes</v>
      </c>
      <c r="Y113" s="223">
        <f t="shared" ref="Y113:Y175" si="30">IF(X113="Yes",Q113/N113-1,"N/A")</f>
        <v>0</v>
      </c>
      <c r="Z113" s="222" t="str">
        <f t="shared" ref="Z113:Z175" si="31">IF(COUNTA(M113:Q113)=5,"Yes","No")</f>
        <v>Yes</v>
      </c>
      <c r="AA113" s="68">
        <f t="shared" ref="AA113:AA175" si="32">IF(Z113="Yes",Q113/M113-1,"N/A")</f>
        <v>-3.703703703703709E-2</v>
      </c>
      <c r="AB113" s="65" t="str">
        <f t="shared" ref="AB113:AB175" si="33">IF(COUNTA(L113:Q113)=6,"Yes","No")</f>
        <v>Yes</v>
      </c>
      <c r="AC113" s="68">
        <f t="shared" ref="AC113:AC175" si="34">IF(AB113="Yes",Q113/L113-1,"N/A")</f>
        <v>-0.40639269406392686</v>
      </c>
      <c r="AD113" s="65" t="str">
        <f t="shared" ref="AD113:AD175" si="35">IF(COUNTA(E113:Q113)=13,"Yes","No")</f>
        <v>No</v>
      </c>
      <c r="AE113" s="68" t="str">
        <f t="shared" ref="AE113:AE175" si="36">IF(AD113="Yes",Q113/E113-1,"N/A")</f>
        <v>N/A</v>
      </c>
      <c r="AF113" s="66"/>
    </row>
    <row r="114" spans="1:32" s="8" customFormat="1">
      <c r="A114" s="8" t="s">
        <v>22</v>
      </c>
      <c r="B114" s="8" t="s">
        <v>38</v>
      </c>
      <c r="C114" s="8" t="str" cm="1">
        <f t="array" ref="C114">_xlfn.IFNA(_xlfn.IFS(B114="Starter","Starters &amp; Sides",B114="Sides","Starters &amp; Sides"),B114)</f>
        <v>mains</v>
      </c>
      <c r="D114" s="8" t="s">
        <v>4416</v>
      </c>
      <c r="E114" s="4"/>
      <c r="F114" s="4"/>
      <c r="G114" s="4"/>
      <c r="H114" s="4"/>
      <c r="I114" s="4"/>
      <c r="J114" s="4"/>
      <c r="K114" s="4"/>
      <c r="L114" s="4"/>
      <c r="M114" s="4">
        <v>6.75</v>
      </c>
      <c r="N114" s="4"/>
      <c r="O114" s="4"/>
      <c r="P114" s="15"/>
      <c r="Q114" s="337"/>
      <c r="R114" s="15" t="str">
        <f t="shared" si="23"/>
        <v>No</v>
      </c>
      <c r="S114" s="15" t="str">
        <f t="shared" si="24"/>
        <v>No</v>
      </c>
      <c r="T114" s="221" t="str">
        <f t="shared" si="25"/>
        <v>No</v>
      </c>
      <c r="U114" s="223" t="str">
        <f t="shared" si="26"/>
        <v>N/A</v>
      </c>
      <c r="V114" s="221" t="str">
        <f t="shared" si="27"/>
        <v>No</v>
      </c>
      <c r="W114" s="223" t="str">
        <f t="shared" si="28"/>
        <v>N/A</v>
      </c>
      <c r="X114" s="221" t="str">
        <f t="shared" si="29"/>
        <v>No</v>
      </c>
      <c r="Y114" s="223" t="str">
        <f t="shared" si="30"/>
        <v>N/A</v>
      </c>
      <c r="Z114" s="222" t="str">
        <f t="shared" si="31"/>
        <v>No</v>
      </c>
      <c r="AA114" s="68" t="str">
        <f t="shared" si="32"/>
        <v>N/A</v>
      </c>
      <c r="AB114" s="65" t="str">
        <f t="shared" si="33"/>
        <v>No</v>
      </c>
      <c r="AC114" s="68" t="str">
        <f t="shared" si="34"/>
        <v>N/A</v>
      </c>
      <c r="AD114" s="65" t="str">
        <f t="shared" si="35"/>
        <v>No</v>
      </c>
      <c r="AE114" s="68" t="str">
        <f t="shared" si="36"/>
        <v>N/A</v>
      </c>
      <c r="AF114" s="66"/>
    </row>
    <row r="115" spans="1:32" s="8" customFormat="1">
      <c r="A115" s="8" t="s">
        <v>22</v>
      </c>
      <c r="B115" s="8" t="s">
        <v>38</v>
      </c>
      <c r="C115" s="8" t="str" cm="1">
        <f t="array" ref="C115">_xlfn.IFNA(_xlfn.IFS(B115="Starter","Starters &amp; Sides",B115="Sides","Starters &amp; Sides"),B115)</f>
        <v>mains</v>
      </c>
      <c r="D115" s="8" t="s">
        <v>4417</v>
      </c>
      <c r="E115" s="4"/>
      <c r="F115" s="4"/>
      <c r="G115" s="4"/>
      <c r="H115" s="4"/>
      <c r="I115" s="4"/>
      <c r="J115" s="4"/>
      <c r="K115" s="4"/>
      <c r="L115" s="4"/>
      <c r="M115" s="4">
        <v>5.95</v>
      </c>
      <c r="N115" s="4"/>
      <c r="O115" s="4"/>
      <c r="P115" s="15"/>
      <c r="Q115" s="337"/>
      <c r="R115" s="15" t="str">
        <f t="shared" si="23"/>
        <v>No</v>
      </c>
      <c r="S115" s="15" t="str">
        <f t="shared" si="24"/>
        <v>No</v>
      </c>
      <c r="T115" s="221" t="str">
        <f t="shared" si="25"/>
        <v>No</v>
      </c>
      <c r="U115" s="223" t="str">
        <f t="shared" si="26"/>
        <v>N/A</v>
      </c>
      <c r="V115" s="221" t="str">
        <f t="shared" si="27"/>
        <v>No</v>
      </c>
      <c r="W115" s="223" t="str">
        <f t="shared" si="28"/>
        <v>N/A</v>
      </c>
      <c r="X115" s="221" t="str">
        <f t="shared" si="29"/>
        <v>No</v>
      </c>
      <c r="Y115" s="223" t="str">
        <f t="shared" si="30"/>
        <v>N/A</v>
      </c>
      <c r="Z115" s="222" t="str">
        <f t="shared" si="31"/>
        <v>No</v>
      </c>
      <c r="AA115" s="68" t="str">
        <f t="shared" si="32"/>
        <v>N/A</v>
      </c>
      <c r="AB115" s="65" t="str">
        <f t="shared" si="33"/>
        <v>No</v>
      </c>
      <c r="AC115" s="68" t="str">
        <f t="shared" si="34"/>
        <v>N/A</v>
      </c>
      <c r="AD115" s="65" t="str">
        <f t="shared" si="35"/>
        <v>No</v>
      </c>
      <c r="AE115" s="68" t="str">
        <f t="shared" si="36"/>
        <v>N/A</v>
      </c>
      <c r="AF115" s="66"/>
    </row>
    <row r="116" spans="1:32" s="8" customFormat="1">
      <c r="A116" s="8" t="s">
        <v>22</v>
      </c>
      <c r="B116" s="8" t="s">
        <v>38</v>
      </c>
      <c r="C116" s="8" t="str" cm="1">
        <f t="array" ref="C116">_xlfn.IFNA(_xlfn.IFS(B116="Starter","Starters &amp; Sides",B116="Sides","Starters &amp; Sides"),B116)</f>
        <v>mains</v>
      </c>
      <c r="D116" s="8" t="s">
        <v>4418</v>
      </c>
      <c r="E116" s="4"/>
      <c r="F116" s="4"/>
      <c r="G116" s="4"/>
      <c r="H116" s="4"/>
      <c r="I116" s="4"/>
      <c r="J116" s="4">
        <v>10.95</v>
      </c>
      <c r="K116" s="4">
        <v>10.95</v>
      </c>
      <c r="L116" s="4">
        <f>K116</f>
        <v>10.95</v>
      </c>
      <c r="M116" s="4"/>
      <c r="N116" s="4"/>
      <c r="O116" s="4"/>
      <c r="P116" s="15"/>
      <c r="Q116" s="337"/>
      <c r="R116" s="15" t="str">
        <f>IF(COUNTA(Q116)=1,"Yes","No")</f>
        <v>No</v>
      </c>
      <c r="S116" s="15" t="str">
        <f>IF(AND(T116="No",R116="Yes"),"Yes","No")</f>
        <v>No</v>
      </c>
      <c r="T116" s="221" t="str">
        <f>IF(COUNTA(P116:Q116)=2,"Yes","No")</f>
        <v>No</v>
      </c>
      <c r="U116" s="223" t="str">
        <f>IF(T116="Yes",Q116/P116-1,"N/A")</f>
        <v>N/A</v>
      </c>
      <c r="V116" s="221" t="str">
        <f>IF(COUNTA(O116:Q116)=3,"Yes","No")</f>
        <v>No</v>
      </c>
      <c r="W116" s="223" t="str">
        <f>IF(V116="Yes",Q116/O116-1,"N/A")</f>
        <v>N/A</v>
      </c>
      <c r="X116" s="221" t="str">
        <f>IF(COUNTA(N116:Q116)=4,"Yes","No")</f>
        <v>No</v>
      </c>
      <c r="Y116" s="223" t="str">
        <f>IF(X116="Yes",Q116/N116-1,"N/A")</f>
        <v>N/A</v>
      </c>
      <c r="Z116" s="222" t="str">
        <f>IF(COUNTA(M116:Q116)=5,"Yes","No")</f>
        <v>No</v>
      </c>
      <c r="AA116" s="68" t="str">
        <f>IF(Z116="Yes",Q116/M116-1,"N/A")</f>
        <v>N/A</v>
      </c>
      <c r="AB116" s="65" t="str">
        <f>IF(COUNTA(L116:Q116)=6,"Yes","No")</f>
        <v>No</v>
      </c>
      <c r="AC116" s="68" t="str">
        <f>IF(AB116="Yes",Q116/L116-1,"N/A")</f>
        <v>N/A</v>
      </c>
      <c r="AD116" s="65" t="str">
        <f>IF(COUNTA(E116:Q116)=13,"Yes","No")</f>
        <v>No</v>
      </c>
      <c r="AE116" s="68" t="str">
        <f>IF(AD116="Yes",Q116/E116-1,"N/A")</f>
        <v>N/A</v>
      </c>
      <c r="AF116" s="66"/>
    </row>
    <row r="117" spans="1:32" s="8" customFormat="1">
      <c r="A117" s="8" t="s">
        <v>22</v>
      </c>
      <c r="B117" s="8" t="s">
        <v>38</v>
      </c>
      <c r="C117" s="8" t="str" cm="1">
        <f t="array" ref="C117">_xlfn.IFNA(_xlfn.IFS(B117="Starter","Starters &amp; Sides",B117="Sides","Starters &amp; Sides"),B117)</f>
        <v>mains</v>
      </c>
      <c r="D117" s="319" t="s">
        <v>4419</v>
      </c>
      <c r="E117" s="4"/>
      <c r="F117" s="4"/>
      <c r="G117" s="4"/>
      <c r="H117" s="4"/>
      <c r="I117" s="4"/>
      <c r="J117" s="4"/>
      <c r="K117" s="4"/>
      <c r="L117" s="4"/>
      <c r="M117" s="4">
        <v>6.75</v>
      </c>
      <c r="N117" s="4">
        <v>6.5</v>
      </c>
      <c r="O117" s="4">
        <v>6.5</v>
      </c>
      <c r="P117" s="15">
        <v>6.5</v>
      </c>
      <c r="Q117" s="337">
        <v>6.5</v>
      </c>
      <c r="R117" s="15" t="str">
        <f t="shared" si="23"/>
        <v>Yes</v>
      </c>
      <c r="S117" s="15" t="str">
        <f t="shared" si="24"/>
        <v>No</v>
      </c>
      <c r="T117" s="221" t="str">
        <f t="shared" si="25"/>
        <v>Yes</v>
      </c>
      <c r="U117" s="223">
        <f t="shared" si="26"/>
        <v>0</v>
      </c>
      <c r="V117" s="221" t="str">
        <f t="shared" si="27"/>
        <v>Yes</v>
      </c>
      <c r="W117" s="223">
        <f t="shared" si="28"/>
        <v>0</v>
      </c>
      <c r="X117" s="221" t="str">
        <f t="shared" si="29"/>
        <v>Yes</v>
      </c>
      <c r="Y117" s="223">
        <f t="shared" si="30"/>
        <v>0</v>
      </c>
      <c r="Z117" s="222" t="str">
        <f t="shared" si="31"/>
        <v>Yes</v>
      </c>
      <c r="AA117" s="68">
        <f t="shared" si="32"/>
        <v>-3.703703703703709E-2</v>
      </c>
      <c r="AB117" s="65" t="str">
        <f t="shared" si="33"/>
        <v>No</v>
      </c>
      <c r="AC117" s="68" t="str">
        <f t="shared" si="34"/>
        <v>N/A</v>
      </c>
      <c r="AD117" s="65" t="str">
        <f t="shared" si="35"/>
        <v>No</v>
      </c>
      <c r="AE117" s="68" t="str">
        <f t="shared" si="36"/>
        <v>N/A</v>
      </c>
      <c r="AF117" s="66"/>
    </row>
    <row r="118" spans="1:32" s="8" customFormat="1">
      <c r="A118" s="8" t="s">
        <v>22</v>
      </c>
      <c r="B118" s="8" t="s">
        <v>38</v>
      </c>
      <c r="C118" s="8" t="str" cm="1">
        <f t="array" ref="C118">_xlfn.IFNA(_xlfn.IFS(B118="Starter","Starters &amp; Sides",B118="Sides","Starters &amp; Sides"),B118)</f>
        <v>mains</v>
      </c>
      <c r="D118" s="8" t="s">
        <v>4420</v>
      </c>
      <c r="E118" s="4"/>
      <c r="F118" s="4"/>
      <c r="G118" s="4"/>
      <c r="H118" s="4"/>
      <c r="I118" s="4"/>
      <c r="J118" s="4">
        <v>10.95</v>
      </c>
      <c r="K118" s="4">
        <v>10.95</v>
      </c>
      <c r="L118" s="4">
        <f t="shared" si="22"/>
        <v>10.95</v>
      </c>
      <c r="M118" s="4">
        <v>6.75</v>
      </c>
      <c r="N118" s="4"/>
      <c r="O118" s="4"/>
      <c r="P118" s="15"/>
      <c r="Q118" s="337"/>
      <c r="R118" s="15" t="str">
        <f t="shared" si="23"/>
        <v>No</v>
      </c>
      <c r="S118" s="15" t="str">
        <f t="shared" si="24"/>
        <v>No</v>
      </c>
      <c r="T118" s="221" t="str">
        <f t="shared" si="25"/>
        <v>No</v>
      </c>
      <c r="U118" s="223" t="str">
        <f t="shared" si="26"/>
        <v>N/A</v>
      </c>
      <c r="V118" s="221" t="str">
        <f t="shared" si="27"/>
        <v>No</v>
      </c>
      <c r="W118" s="223" t="str">
        <f t="shared" si="28"/>
        <v>N/A</v>
      </c>
      <c r="X118" s="221" t="str">
        <f t="shared" si="29"/>
        <v>No</v>
      </c>
      <c r="Y118" s="223" t="str">
        <f t="shared" si="30"/>
        <v>N/A</v>
      </c>
      <c r="Z118" s="222" t="str">
        <f t="shared" si="31"/>
        <v>No</v>
      </c>
      <c r="AA118" s="68" t="str">
        <f t="shared" si="32"/>
        <v>N/A</v>
      </c>
      <c r="AB118" s="65" t="str">
        <f t="shared" si="33"/>
        <v>No</v>
      </c>
      <c r="AC118" s="68" t="str">
        <f t="shared" si="34"/>
        <v>N/A</v>
      </c>
      <c r="AD118" s="65" t="str">
        <f t="shared" si="35"/>
        <v>No</v>
      </c>
      <c r="AE118" s="68" t="str">
        <f t="shared" si="36"/>
        <v>N/A</v>
      </c>
      <c r="AF118" s="66"/>
    </row>
    <row r="119" spans="1:32" s="8" customFormat="1">
      <c r="A119" s="8" t="s">
        <v>22</v>
      </c>
      <c r="B119" s="8" t="s">
        <v>38</v>
      </c>
      <c r="C119" s="8" t="str" cm="1">
        <f t="array" ref="C119">_xlfn.IFNA(_xlfn.IFS(B119="Starter","Starters &amp; Sides",B119="Sides","Starters &amp; Sides"),B119)</f>
        <v>mains</v>
      </c>
      <c r="D119" s="319" t="s">
        <v>4421</v>
      </c>
      <c r="E119" s="4"/>
      <c r="F119" s="4"/>
      <c r="G119" s="4"/>
      <c r="H119" s="4"/>
      <c r="I119" s="4"/>
      <c r="J119" s="4"/>
      <c r="K119" s="4"/>
      <c r="L119" s="4"/>
      <c r="M119" s="4">
        <v>6.75</v>
      </c>
      <c r="N119" s="4"/>
      <c r="O119" s="4">
        <v>6.5</v>
      </c>
      <c r="P119" s="15">
        <v>6.5</v>
      </c>
      <c r="Q119" s="337">
        <v>6.5</v>
      </c>
      <c r="R119" s="15" t="str">
        <f t="shared" si="23"/>
        <v>Yes</v>
      </c>
      <c r="S119" s="15" t="str">
        <f t="shared" si="24"/>
        <v>No</v>
      </c>
      <c r="T119" s="221" t="str">
        <f t="shared" si="25"/>
        <v>Yes</v>
      </c>
      <c r="U119" s="223">
        <f t="shared" si="26"/>
        <v>0</v>
      </c>
      <c r="V119" s="221" t="str">
        <f t="shared" si="27"/>
        <v>Yes</v>
      </c>
      <c r="W119" s="223">
        <f t="shared" si="28"/>
        <v>0</v>
      </c>
      <c r="X119" s="221" t="str">
        <f t="shared" si="29"/>
        <v>No</v>
      </c>
      <c r="Y119" s="223" t="str">
        <f t="shared" si="30"/>
        <v>N/A</v>
      </c>
      <c r="Z119" s="222" t="str">
        <f t="shared" si="31"/>
        <v>No</v>
      </c>
      <c r="AA119" s="68" t="str">
        <f t="shared" si="32"/>
        <v>N/A</v>
      </c>
      <c r="AB119" s="65" t="str">
        <f t="shared" si="33"/>
        <v>No</v>
      </c>
      <c r="AC119" s="68" t="str">
        <f t="shared" si="34"/>
        <v>N/A</v>
      </c>
      <c r="AD119" s="65" t="str">
        <f t="shared" si="35"/>
        <v>No</v>
      </c>
      <c r="AE119" s="68" t="str">
        <f t="shared" si="36"/>
        <v>N/A</v>
      </c>
      <c r="AF119" s="66"/>
    </row>
    <row r="120" spans="1:32" s="8" customFormat="1">
      <c r="A120" s="8" t="s">
        <v>22</v>
      </c>
      <c r="B120" s="8" t="s">
        <v>38</v>
      </c>
      <c r="C120" s="8" t="str" cm="1">
        <f t="array" ref="C120">_xlfn.IFNA(_xlfn.IFS(B120="Starter","Starters &amp; Sides",B120="Sides","Starters &amp; Sides"),B120)</f>
        <v>mains</v>
      </c>
      <c r="D120" s="8" t="s">
        <v>4422</v>
      </c>
      <c r="E120" s="4"/>
      <c r="F120" s="4"/>
      <c r="G120" s="4"/>
      <c r="H120" s="4"/>
      <c r="I120" s="4"/>
      <c r="J120" s="4">
        <v>10.95</v>
      </c>
      <c r="K120" s="4">
        <v>10.95</v>
      </c>
      <c r="L120" s="4">
        <f t="shared" si="22"/>
        <v>10.95</v>
      </c>
      <c r="M120" s="4"/>
      <c r="N120" s="4"/>
      <c r="O120" s="4"/>
      <c r="P120" s="15"/>
      <c r="Q120" s="337"/>
      <c r="R120" s="15" t="str">
        <f t="shared" si="23"/>
        <v>No</v>
      </c>
      <c r="S120" s="15" t="str">
        <f t="shared" si="24"/>
        <v>No</v>
      </c>
      <c r="T120" s="221" t="str">
        <f t="shared" si="25"/>
        <v>No</v>
      </c>
      <c r="U120" s="223" t="str">
        <f t="shared" si="26"/>
        <v>N/A</v>
      </c>
      <c r="V120" s="221" t="str">
        <f t="shared" si="27"/>
        <v>No</v>
      </c>
      <c r="W120" s="223" t="str">
        <f t="shared" si="28"/>
        <v>N/A</v>
      </c>
      <c r="X120" s="221" t="str">
        <f t="shared" si="29"/>
        <v>No</v>
      </c>
      <c r="Y120" s="223" t="str">
        <f t="shared" si="30"/>
        <v>N/A</v>
      </c>
      <c r="Z120" s="222" t="str">
        <f t="shared" si="31"/>
        <v>No</v>
      </c>
      <c r="AA120" s="68" t="str">
        <f t="shared" si="32"/>
        <v>N/A</v>
      </c>
      <c r="AB120" s="65" t="str">
        <f t="shared" si="33"/>
        <v>No</v>
      </c>
      <c r="AC120" s="68" t="str">
        <f t="shared" si="34"/>
        <v>N/A</v>
      </c>
      <c r="AD120" s="65" t="str">
        <f t="shared" si="35"/>
        <v>No</v>
      </c>
      <c r="AE120" s="68" t="str">
        <f t="shared" si="36"/>
        <v>N/A</v>
      </c>
      <c r="AF120" s="66"/>
    </row>
    <row r="121" spans="1:32" s="8" customFormat="1">
      <c r="A121" s="8" t="s">
        <v>22</v>
      </c>
      <c r="B121" s="8" t="s">
        <v>38</v>
      </c>
      <c r="C121" s="8" t="str" cm="1">
        <f t="array" ref="C121">_xlfn.IFNA(_xlfn.IFS(B121="Starter","Starters &amp; Sides",B121="Sides","Starters &amp; Sides"),B121)</f>
        <v>mains</v>
      </c>
      <c r="D121" s="8" t="s">
        <v>4423</v>
      </c>
      <c r="E121" s="13"/>
      <c r="F121" s="4"/>
      <c r="G121" s="4"/>
      <c r="H121" s="4"/>
      <c r="I121" s="4"/>
      <c r="J121" s="4">
        <v>10.95</v>
      </c>
      <c r="K121" s="4">
        <v>10.95</v>
      </c>
      <c r="L121" s="4">
        <f t="shared" si="22"/>
        <v>10.95</v>
      </c>
      <c r="M121" s="4"/>
      <c r="N121" s="4"/>
      <c r="O121" s="4"/>
      <c r="P121" s="15"/>
      <c r="Q121" s="337"/>
      <c r="R121" s="15" t="str">
        <f t="shared" si="23"/>
        <v>No</v>
      </c>
      <c r="S121" s="15" t="str">
        <f t="shared" si="24"/>
        <v>No</v>
      </c>
      <c r="T121" s="221" t="str">
        <f t="shared" si="25"/>
        <v>No</v>
      </c>
      <c r="U121" s="223" t="str">
        <f t="shared" si="26"/>
        <v>N/A</v>
      </c>
      <c r="V121" s="221" t="str">
        <f t="shared" si="27"/>
        <v>No</v>
      </c>
      <c r="W121" s="223" t="str">
        <f t="shared" si="28"/>
        <v>N/A</v>
      </c>
      <c r="X121" s="221" t="str">
        <f t="shared" si="29"/>
        <v>No</v>
      </c>
      <c r="Y121" s="223" t="str">
        <f t="shared" si="30"/>
        <v>N/A</v>
      </c>
      <c r="Z121" s="222" t="str">
        <f t="shared" si="31"/>
        <v>No</v>
      </c>
      <c r="AA121" s="68" t="str">
        <f t="shared" si="32"/>
        <v>N/A</v>
      </c>
      <c r="AB121" s="65" t="str">
        <f t="shared" si="33"/>
        <v>No</v>
      </c>
      <c r="AC121" s="68" t="str">
        <f t="shared" si="34"/>
        <v>N/A</v>
      </c>
      <c r="AD121" s="65" t="str">
        <f t="shared" si="35"/>
        <v>No</v>
      </c>
      <c r="AE121" s="68" t="str">
        <f t="shared" si="36"/>
        <v>N/A</v>
      </c>
      <c r="AF121" s="66"/>
    </row>
    <row r="122" spans="1:32" s="8" customFormat="1">
      <c r="A122" s="8" t="s">
        <v>22</v>
      </c>
      <c r="B122" s="8" t="s">
        <v>38</v>
      </c>
      <c r="C122" s="8" t="str" cm="1">
        <f t="array" ref="C122">_xlfn.IFNA(_xlfn.IFS(B122="Starter","Starters &amp; Sides",B122="Sides","Starters &amp; Sides"),B122)</f>
        <v>mains</v>
      </c>
      <c r="D122" s="8" t="s">
        <v>4424</v>
      </c>
      <c r="E122" s="13"/>
      <c r="F122" s="4"/>
      <c r="G122" s="4"/>
      <c r="H122" s="4"/>
      <c r="I122" s="4"/>
      <c r="J122" s="4">
        <v>8.5</v>
      </c>
      <c r="K122" s="4">
        <v>8.5</v>
      </c>
      <c r="L122" s="4">
        <v>8.5</v>
      </c>
      <c r="M122" s="4">
        <v>8.9499999999999993</v>
      </c>
      <c r="N122" s="4"/>
      <c r="O122" s="4"/>
      <c r="P122" s="15"/>
      <c r="Q122" s="337"/>
      <c r="R122" s="15" t="str">
        <f t="shared" si="23"/>
        <v>No</v>
      </c>
      <c r="S122" s="15" t="str">
        <f t="shared" si="24"/>
        <v>No</v>
      </c>
      <c r="T122" s="221" t="str">
        <f t="shared" si="25"/>
        <v>No</v>
      </c>
      <c r="U122" s="223" t="str">
        <f t="shared" si="26"/>
        <v>N/A</v>
      </c>
      <c r="V122" s="221" t="str">
        <f t="shared" si="27"/>
        <v>No</v>
      </c>
      <c r="W122" s="223" t="str">
        <f t="shared" si="28"/>
        <v>N/A</v>
      </c>
      <c r="X122" s="221" t="str">
        <f t="shared" si="29"/>
        <v>No</v>
      </c>
      <c r="Y122" s="223" t="str">
        <f t="shared" si="30"/>
        <v>N/A</v>
      </c>
      <c r="Z122" s="222" t="str">
        <f t="shared" si="31"/>
        <v>No</v>
      </c>
      <c r="AA122" s="68" t="str">
        <f t="shared" si="32"/>
        <v>N/A</v>
      </c>
      <c r="AB122" s="65" t="str">
        <f t="shared" si="33"/>
        <v>No</v>
      </c>
      <c r="AC122" s="68" t="str">
        <f t="shared" si="34"/>
        <v>N/A</v>
      </c>
      <c r="AD122" s="65" t="str">
        <f t="shared" si="35"/>
        <v>No</v>
      </c>
      <c r="AE122" s="68" t="str">
        <f t="shared" si="36"/>
        <v>N/A</v>
      </c>
      <c r="AF122" s="66"/>
    </row>
    <row r="123" spans="1:32" s="8" customFormat="1">
      <c r="A123" s="8" t="s">
        <v>22</v>
      </c>
      <c r="B123" s="8" t="s">
        <v>38</v>
      </c>
      <c r="C123" s="8" t="str" cm="1">
        <f t="array" ref="C123">_xlfn.IFNA(_xlfn.IFS(B123="Starter","Starters &amp; Sides",B123="Sides","Starters &amp; Sides"),B123)</f>
        <v>mains</v>
      </c>
      <c r="D123" s="8" t="s">
        <v>4425</v>
      </c>
      <c r="E123" s="13"/>
      <c r="F123" s="4"/>
      <c r="G123" s="4"/>
      <c r="H123" s="4"/>
      <c r="I123" s="4"/>
      <c r="J123" s="4">
        <v>8.5</v>
      </c>
      <c r="K123" s="4">
        <v>8.5</v>
      </c>
      <c r="L123" s="4">
        <v>8.5</v>
      </c>
      <c r="M123" s="4"/>
      <c r="N123" s="4"/>
      <c r="O123" s="4"/>
      <c r="P123" s="15"/>
      <c r="Q123" s="337"/>
      <c r="R123" s="15" t="str">
        <f t="shared" si="23"/>
        <v>No</v>
      </c>
      <c r="S123" s="15" t="str">
        <f t="shared" si="24"/>
        <v>No</v>
      </c>
      <c r="T123" s="221" t="str">
        <f t="shared" si="25"/>
        <v>No</v>
      </c>
      <c r="U123" s="223" t="str">
        <f t="shared" si="26"/>
        <v>N/A</v>
      </c>
      <c r="V123" s="221" t="str">
        <f t="shared" si="27"/>
        <v>No</v>
      </c>
      <c r="W123" s="223" t="str">
        <f t="shared" si="28"/>
        <v>N/A</v>
      </c>
      <c r="X123" s="221" t="str">
        <f t="shared" si="29"/>
        <v>No</v>
      </c>
      <c r="Y123" s="223" t="str">
        <f t="shared" si="30"/>
        <v>N/A</v>
      </c>
      <c r="Z123" s="222" t="str">
        <f t="shared" si="31"/>
        <v>No</v>
      </c>
      <c r="AA123" s="68" t="str">
        <f t="shared" si="32"/>
        <v>N/A</v>
      </c>
      <c r="AB123" s="65" t="str">
        <f t="shared" si="33"/>
        <v>No</v>
      </c>
      <c r="AC123" s="68" t="str">
        <f t="shared" si="34"/>
        <v>N/A</v>
      </c>
      <c r="AD123" s="65" t="str">
        <f t="shared" si="35"/>
        <v>No</v>
      </c>
      <c r="AE123" s="68" t="str">
        <f t="shared" si="36"/>
        <v>N/A</v>
      </c>
      <c r="AF123" s="66"/>
    </row>
    <row r="124" spans="1:32" s="8" customFormat="1">
      <c r="A124" s="8" t="s">
        <v>22</v>
      </c>
      <c r="B124" s="8" t="s">
        <v>38</v>
      </c>
      <c r="C124" s="8" t="str" cm="1">
        <f t="array" ref="C124">_xlfn.IFNA(_xlfn.IFS(B124="Starter","Starters &amp; Sides",B124="Sides","Starters &amp; Sides"),B124)</f>
        <v>mains</v>
      </c>
      <c r="D124" s="8" t="s">
        <v>4426</v>
      </c>
      <c r="E124" s="13"/>
      <c r="F124" s="4"/>
      <c r="G124" s="4"/>
      <c r="H124" s="4"/>
      <c r="I124" s="4"/>
      <c r="J124" s="4">
        <v>8.5</v>
      </c>
      <c r="K124" s="4">
        <v>8.5</v>
      </c>
      <c r="L124" s="4">
        <v>8.5</v>
      </c>
      <c r="M124" s="4">
        <v>8.9499999999999993</v>
      </c>
      <c r="N124" s="4"/>
      <c r="O124" s="4"/>
      <c r="P124" s="15"/>
      <c r="Q124" s="337"/>
      <c r="R124" s="15" t="str">
        <f t="shared" si="23"/>
        <v>No</v>
      </c>
      <c r="S124" s="15" t="str">
        <f t="shared" si="24"/>
        <v>No</v>
      </c>
      <c r="T124" s="221" t="str">
        <f t="shared" si="25"/>
        <v>No</v>
      </c>
      <c r="U124" s="223" t="str">
        <f t="shared" si="26"/>
        <v>N/A</v>
      </c>
      <c r="V124" s="221" t="str">
        <f t="shared" si="27"/>
        <v>No</v>
      </c>
      <c r="W124" s="223" t="str">
        <f t="shared" si="28"/>
        <v>N/A</v>
      </c>
      <c r="X124" s="221" t="str">
        <f t="shared" si="29"/>
        <v>No</v>
      </c>
      <c r="Y124" s="223" t="str">
        <f t="shared" si="30"/>
        <v>N/A</v>
      </c>
      <c r="Z124" s="222" t="str">
        <f t="shared" si="31"/>
        <v>No</v>
      </c>
      <c r="AA124" s="68" t="str">
        <f t="shared" si="32"/>
        <v>N/A</v>
      </c>
      <c r="AB124" s="65" t="str">
        <f t="shared" si="33"/>
        <v>No</v>
      </c>
      <c r="AC124" s="68" t="str">
        <f t="shared" si="34"/>
        <v>N/A</v>
      </c>
      <c r="AD124" s="65" t="str">
        <f t="shared" si="35"/>
        <v>No</v>
      </c>
      <c r="AE124" s="68" t="str">
        <f t="shared" si="36"/>
        <v>N/A</v>
      </c>
      <c r="AF124" s="66"/>
    </row>
    <row r="125" spans="1:32" s="8" customFormat="1">
      <c r="A125" s="8" t="s">
        <v>22</v>
      </c>
      <c r="B125" s="8" t="s">
        <v>38</v>
      </c>
      <c r="C125" s="8" t="str" cm="1">
        <f t="array" ref="C125">_xlfn.IFNA(_xlfn.IFS(B125="Starter","Starters &amp; Sides",B125="Sides","Starters &amp; Sides"),B125)</f>
        <v>mains</v>
      </c>
      <c r="D125" s="8" t="s">
        <v>4427</v>
      </c>
      <c r="E125" s="13"/>
      <c r="F125" s="4"/>
      <c r="G125" s="4"/>
      <c r="H125" s="4"/>
      <c r="I125" s="4"/>
      <c r="J125" s="4"/>
      <c r="K125" s="4"/>
      <c r="L125" s="4"/>
      <c r="M125" s="4">
        <v>6.75</v>
      </c>
      <c r="N125" s="4"/>
      <c r="O125" s="4"/>
      <c r="P125" s="15"/>
      <c r="Q125" s="337"/>
      <c r="R125" s="15" t="str">
        <f t="shared" si="23"/>
        <v>No</v>
      </c>
      <c r="S125" s="15" t="str">
        <f t="shared" si="24"/>
        <v>No</v>
      </c>
      <c r="T125" s="221" t="str">
        <f t="shared" si="25"/>
        <v>No</v>
      </c>
      <c r="U125" s="223" t="str">
        <f t="shared" si="26"/>
        <v>N/A</v>
      </c>
      <c r="V125" s="221" t="str">
        <f t="shared" si="27"/>
        <v>No</v>
      </c>
      <c r="W125" s="223" t="str">
        <f t="shared" si="28"/>
        <v>N/A</v>
      </c>
      <c r="X125" s="221" t="str">
        <f t="shared" si="29"/>
        <v>No</v>
      </c>
      <c r="Y125" s="223" t="str">
        <f t="shared" si="30"/>
        <v>N/A</v>
      </c>
      <c r="Z125" s="222" t="str">
        <f t="shared" si="31"/>
        <v>No</v>
      </c>
      <c r="AA125" s="68" t="str">
        <f t="shared" si="32"/>
        <v>N/A</v>
      </c>
      <c r="AB125" s="65" t="str">
        <f t="shared" si="33"/>
        <v>No</v>
      </c>
      <c r="AC125" s="68" t="str">
        <f t="shared" si="34"/>
        <v>N/A</v>
      </c>
      <c r="AD125" s="65" t="str">
        <f t="shared" si="35"/>
        <v>No</v>
      </c>
      <c r="AE125" s="68" t="str">
        <f t="shared" si="36"/>
        <v>N/A</v>
      </c>
      <c r="AF125" s="66"/>
    </row>
    <row r="126" spans="1:32" s="8" customFormat="1">
      <c r="A126" s="8" t="s">
        <v>22</v>
      </c>
      <c r="B126" s="8" t="s">
        <v>38</v>
      </c>
      <c r="C126" s="8" t="str" cm="1">
        <f t="array" ref="C126">_xlfn.IFNA(_xlfn.IFS(B126="Starter","Starters &amp; Sides",B126="Sides","Starters &amp; Sides"),B126)</f>
        <v>mains</v>
      </c>
      <c r="D126" s="319" t="s">
        <v>4428</v>
      </c>
      <c r="E126" s="13"/>
      <c r="F126" s="4"/>
      <c r="G126" s="4"/>
      <c r="H126" s="4"/>
      <c r="I126" s="4"/>
      <c r="J126" s="4"/>
      <c r="K126" s="4"/>
      <c r="L126" s="4"/>
      <c r="M126" s="4">
        <v>7.95</v>
      </c>
      <c r="N126" s="4">
        <v>7.95</v>
      </c>
      <c r="O126" s="4">
        <v>7.95</v>
      </c>
      <c r="P126" s="15">
        <v>7.95</v>
      </c>
      <c r="Q126" s="337">
        <v>7.95</v>
      </c>
      <c r="R126" s="15" t="str">
        <f t="shared" si="23"/>
        <v>Yes</v>
      </c>
      <c r="S126" s="15" t="str">
        <f t="shared" si="24"/>
        <v>No</v>
      </c>
      <c r="T126" s="221" t="str">
        <f t="shared" si="25"/>
        <v>Yes</v>
      </c>
      <c r="U126" s="223">
        <f t="shared" si="26"/>
        <v>0</v>
      </c>
      <c r="V126" s="221" t="str">
        <f t="shared" si="27"/>
        <v>Yes</v>
      </c>
      <c r="W126" s="223">
        <f t="shared" si="28"/>
        <v>0</v>
      </c>
      <c r="X126" s="221" t="str">
        <f t="shared" si="29"/>
        <v>Yes</v>
      </c>
      <c r="Y126" s="223">
        <f t="shared" si="30"/>
        <v>0</v>
      </c>
      <c r="Z126" s="222" t="str">
        <f t="shared" si="31"/>
        <v>Yes</v>
      </c>
      <c r="AA126" s="68">
        <f t="shared" si="32"/>
        <v>0</v>
      </c>
      <c r="AB126" s="65" t="str">
        <f t="shared" si="33"/>
        <v>No</v>
      </c>
      <c r="AC126" s="68" t="str">
        <f t="shared" si="34"/>
        <v>N/A</v>
      </c>
      <c r="AD126" s="65" t="str">
        <f t="shared" si="35"/>
        <v>No</v>
      </c>
      <c r="AE126" s="68" t="str">
        <f t="shared" si="36"/>
        <v>N/A</v>
      </c>
      <c r="AF126" s="66"/>
    </row>
    <row r="127" spans="1:32" s="8" customFormat="1">
      <c r="A127" s="8" t="s">
        <v>22</v>
      </c>
      <c r="B127" s="8" t="s">
        <v>38</v>
      </c>
      <c r="C127" s="8" t="str" cm="1">
        <f t="array" ref="C127">_xlfn.IFNA(_xlfn.IFS(B127="Starter","Starters &amp; Sides",B127="Sides","Starters &amp; Sides"),B127)</f>
        <v>mains</v>
      </c>
      <c r="D127" s="8" t="s">
        <v>4429</v>
      </c>
      <c r="E127" s="13"/>
      <c r="F127" s="4"/>
      <c r="G127" s="4"/>
      <c r="H127" s="4"/>
      <c r="I127" s="4"/>
      <c r="J127" s="4"/>
      <c r="K127" s="4"/>
      <c r="L127" s="4"/>
      <c r="M127" s="4">
        <v>5.95</v>
      </c>
      <c r="N127" s="4"/>
      <c r="O127" s="4"/>
      <c r="P127" s="15"/>
      <c r="Q127" s="337"/>
      <c r="R127" s="15" t="str">
        <f t="shared" si="23"/>
        <v>No</v>
      </c>
      <c r="S127" s="15" t="str">
        <f t="shared" si="24"/>
        <v>No</v>
      </c>
      <c r="T127" s="221" t="str">
        <f t="shared" si="25"/>
        <v>No</v>
      </c>
      <c r="U127" s="223" t="str">
        <f t="shared" si="26"/>
        <v>N/A</v>
      </c>
      <c r="V127" s="221" t="str">
        <f t="shared" si="27"/>
        <v>No</v>
      </c>
      <c r="W127" s="223" t="str">
        <f t="shared" si="28"/>
        <v>N/A</v>
      </c>
      <c r="X127" s="221" t="str">
        <f t="shared" si="29"/>
        <v>No</v>
      </c>
      <c r="Y127" s="223" t="str">
        <f t="shared" si="30"/>
        <v>N/A</v>
      </c>
      <c r="Z127" s="222" t="str">
        <f t="shared" si="31"/>
        <v>No</v>
      </c>
      <c r="AA127" s="68" t="str">
        <f t="shared" si="32"/>
        <v>N/A</v>
      </c>
      <c r="AB127" s="65" t="str">
        <f t="shared" si="33"/>
        <v>No</v>
      </c>
      <c r="AC127" s="68" t="str">
        <f t="shared" si="34"/>
        <v>N/A</v>
      </c>
      <c r="AD127" s="65" t="str">
        <f t="shared" si="35"/>
        <v>No</v>
      </c>
      <c r="AE127" s="68" t="str">
        <f t="shared" si="36"/>
        <v>N/A</v>
      </c>
      <c r="AF127" s="66"/>
    </row>
    <row r="128" spans="1:32" s="8" customFormat="1">
      <c r="A128" s="8" t="s">
        <v>22</v>
      </c>
      <c r="B128" s="8" t="s">
        <v>38</v>
      </c>
      <c r="C128" s="8" t="str" cm="1">
        <f t="array" ref="C128">_xlfn.IFNA(_xlfn.IFS(B128="Starter","Starters &amp; Sides",B128="Sides","Starters &amp; Sides"),B128)</f>
        <v>mains</v>
      </c>
      <c r="D128" s="8" t="s">
        <v>4430</v>
      </c>
      <c r="E128" s="13"/>
      <c r="F128" s="4"/>
      <c r="G128" s="4"/>
      <c r="H128" s="4"/>
      <c r="I128" s="4"/>
      <c r="J128" s="4"/>
      <c r="K128" s="4"/>
      <c r="L128" s="4"/>
      <c r="M128" s="4">
        <v>6.95</v>
      </c>
      <c r="N128" s="4"/>
      <c r="O128" s="4"/>
      <c r="P128" s="15"/>
      <c r="Q128" s="337"/>
      <c r="R128" s="15" t="str">
        <f t="shared" si="23"/>
        <v>No</v>
      </c>
      <c r="S128" s="15" t="str">
        <f t="shared" si="24"/>
        <v>No</v>
      </c>
      <c r="T128" s="221" t="str">
        <f t="shared" si="25"/>
        <v>No</v>
      </c>
      <c r="U128" s="223" t="str">
        <f t="shared" si="26"/>
        <v>N/A</v>
      </c>
      <c r="V128" s="221" t="str">
        <f t="shared" si="27"/>
        <v>No</v>
      </c>
      <c r="W128" s="223" t="str">
        <f t="shared" si="28"/>
        <v>N/A</v>
      </c>
      <c r="X128" s="221" t="str">
        <f t="shared" si="29"/>
        <v>No</v>
      </c>
      <c r="Y128" s="223" t="str">
        <f t="shared" si="30"/>
        <v>N/A</v>
      </c>
      <c r="Z128" s="222" t="str">
        <f t="shared" si="31"/>
        <v>No</v>
      </c>
      <c r="AA128" s="68" t="str">
        <f t="shared" si="32"/>
        <v>N/A</v>
      </c>
      <c r="AB128" s="65" t="str">
        <f t="shared" si="33"/>
        <v>No</v>
      </c>
      <c r="AC128" s="68" t="str">
        <f t="shared" si="34"/>
        <v>N/A</v>
      </c>
      <c r="AD128" s="65" t="str">
        <f t="shared" si="35"/>
        <v>No</v>
      </c>
      <c r="AE128" s="68" t="str">
        <f t="shared" si="36"/>
        <v>N/A</v>
      </c>
      <c r="AF128" s="66"/>
    </row>
    <row r="129" spans="1:32" s="8" customFormat="1">
      <c r="A129" s="8" t="s">
        <v>22</v>
      </c>
      <c r="B129" s="8" t="s">
        <v>38</v>
      </c>
      <c r="C129" s="8" t="str" cm="1">
        <f t="array" ref="C129">_xlfn.IFNA(_xlfn.IFS(B129="Starter","Starters &amp; Sides",B129="Sides","Starters &amp; Sides"),B129)</f>
        <v>mains</v>
      </c>
      <c r="D129" s="8" t="s">
        <v>4431</v>
      </c>
      <c r="E129" s="13"/>
      <c r="F129" s="4"/>
      <c r="G129" s="4"/>
      <c r="H129" s="4"/>
      <c r="I129" s="4"/>
      <c r="J129" s="4">
        <v>5.5</v>
      </c>
      <c r="K129" s="4">
        <v>5.5</v>
      </c>
      <c r="L129" s="4">
        <v>5.5</v>
      </c>
      <c r="M129" s="4">
        <v>5.75</v>
      </c>
      <c r="N129" s="4"/>
      <c r="O129" s="4"/>
      <c r="P129" s="15"/>
      <c r="Q129" s="337"/>
      <c r="R129" s="15" t="str">
        <f t="shared" si="23"/>
        <v>No</v>
      </c>
      <c r="S129" s="15" t="str">
        <f t="shared" si="24"/>
        <v>No</v>
      </c>
      <c r="T129" s="221" t="str">
        <f t="shared" si="25"/>
        <v>No</v>
      </c>
      <c r="U129" s="223" t="str">
        <f t="shared" si="26"/>
        <v>N/A</v>
      </c>
      <c r="V129" s="221" t="str">
        <f t="shared" si="27"/>
        <v>No</v>
      </c>
      <c r="W129" s="223" t="str">
        <f t="shared" si="28"/>
        <v>N/A</v>
      </c>
      <c r="X129" s="221" t="str">
        <f t="shared" si="29"/>
        <v>No</v>
      </c>
      <c r="Y129" s="223" t="str">
        <f t="shared" si="30"/>
        <v>N/A</v>
      </c>
      <c r="Z129" s="222" t="str">
        <f t="shared" si="31"/>
        <v>No</v>
      </c>
      <c r="AA129" s="68" t="str">
        <f t="shared" si="32"/>
        <v>N/A</v>
      </c>
      <c r="AB129" s="65" t="str">
        <f t="shared" si="33"/>
        <v>No</v>
      </c>
      <c r="AC129" s="68" t="str">
        <f t="shared" si="34"/>
        <v>N/A</v>
      </c>
      <c r="AD129" s="65" t="str">
        <f t="shared" si="35"/>
        <v>No</v>
      </c>
      <c r="AE129" s="68" t="str">
        <f t="shared" si="36"/>
        <v>N/A</v>
      </c>
      <c r="AF129" s="66"/>
    </row>
    <row r="130" spans="1:32" s="8" customFormat="1">
      <c r="A130" s="8" t="s">
        <v>22</v>
      </c>
      <c r="B130" s="8" t="s">
        <v>38</v>
      </c>
      <c r="C130" s="8" t="str" cm="1">
        <f t="array" ref="C130">_xlfn.IFNA(_xlfn.IFS(B130="Starter","Starters &amp; Sides",B130="Sides","Starters &amp; Sides"),B130)</f>
        <v>mains</v>
      </c>
      <c r="D130" s="8" t="s">
        <v>4432</v>
      </c>
      <c r="E130" s="13"/>
      <c r="F130" s="4"/>
      <c r="G130" s="4"/>
      <c r="H130" s="4"/>
      <c r="I130" s="4"/>
      <c r="J130" s="4">
        <v>5.15</v>
      </c>
      <c r="K130" s="4">
        <v>5.15</v>
      </c>
      <c r="L130" s="4">
        <v>5.15</v>
      </c>
      <c r="M130" s="4">
        <v>5.5</v>
      </c>
      <c r="N130" s="4"/>
      <c r="O130" s="4"/>
      <c r="P130" s="15"/>
      <c r="Q130" s="337"/>
      <c r="R130" s="15" t="str">
        <f t="shared" si="23"/>
        <v>No</v>
      </c>
      <c r="S130" s="15" t="str">
        <f t="shared" si="24"/>
        <v>No</v>
      </c>
      <c r="T130" s="221" t="str">
        <f t="shared" si="25"/>
        <v>No</v>
      </c>
      <c r="U130" s="223" t="str">
        <f t="shared" si="26"/>
        <v>N/A</v>
      </c>
      <c r="V130" s="221" t="str">
        <f t="shared" si="27"/>
        <v>No</v>
      </c>
      <c r="W130" s="223" t="str">
        <f t="shared" si="28"/>
        <v>N/A</v>
      </c>
      <c r="X130" s="221" t="str">
        <f t="shared" si="29"/>
        <v>No</v>
      </c>
      <c r="Y130" s="223" t="str">
        <f t="shared" si="30"/>
        <v>N/A</v>
      </c>
      <c r="Z130" s="222" t="str">
        <f t="shared" si="31"/>
        <v>No</v>
      </c>
      <c r="AA130" s="68" t="str">
        <f t="shared" si="32"/>
        <v>N/A</v>
      </c>
      <c r="AB130" s="65" t="str">
        <f t="shared" si="33"/>
        <v>No</v>
      </c>
      <c r="AC130" s="68" t="str">
        <f t="shared" si="34"/>
        <v>N/A</v>
      </c>
      <c r="AD130" s="65" t="str">
        <f t="shared" si="35"/>
        <v>No</v>
      </c>
      <c r="AE130" s="68" t="str">
        <f t="shared" si="36"/>
        <v>N/A</v>
      </c>
      <c r="AF130" s="66"/>
    </row>
    <row r="131" spans="1:32" s="8" customFormat="1">
      <c r="A131" s="8" t="s">
        <v>22</v>
      </c>
      <c r="B131" s="8" t="s">
        <v>38</v>
      </c>
      <c r="C131" s="8" t="str" cm="1">
        <f t="array" ref="C131">_xlfn.IFNA(_xlfn.IFS(B131="Starter","Starters &amp; Sides",B131="Sides","Starters &amp; Sides"),B131)</f>
        <v>mains</v>
      </c>
      <c r="D131" s="8" t="s">
        <v>4433</v>
      </c>
      <c r="E131" s="13"/>
      <c r="F131" s="4"/>
      <c r="G131" s="4"/>
      <c r="H131" s="4"/>
      <c r="I131" s="4"/>
      <c r="J131" s="4">
        <v>5.65</v>
      </c>
      <c r="K131" s="4">
        <v>5.65</v>
      </c>
      <c r="L131" s="4">
        <v>5.65</v>
      </c>
      <c r="M131" s="4">
        <v>5.95</v>
      </c>
      <c r="N131" s="4"/>
      <c r="O131" s="4"/>
      <c r="P131" s="15"/>
      <c r="Q131" s="337"/>
      <c r="R131" s="15" t="str">
        <f t="shared" si="23"/>
        <v>No</v>
      </c>
      <c r="S131" s="15" t="str">
        <f t="shared" si="24"/>
        <v>No</v>
      </c>
      <c r="T131" s="221" t="str">
        <f t="shared" si="25"/>
        <v>No</v>
      </c>
      <c r="U131" s="223" t="str">
        <f t="shared" si="26"/>
        <v>N/A</v>
      </c>
      <c r="V131" s="221" t="str">
        <f t="shared" si="27"/>
        <v>No</v>
      </c>
      <c r="W131" s="223" t="str">
        <f t="shared" si="28"/>
        <v>N/A</v>
      </c>
      <c r="X131" s="221" t="str">
        <f t="shared" si="29"/>
        <v>No</v>
      </c>
      <c r="Y131" s="223" t="str">
        <f t="shared" si="30"/>
        <v>N/A</v>
      </c>
      <c r="Z131" s="222" t="str">
        <f t="shared" si="31"/>
        <v>No</v>
      </c>
      <c r="AA131" s="68" t="str">
        <f t="shared" si="32"/>
        <v>N/A</v>
      </c>
      <c r="AB131" s="65" t="str">
        <f t="shared" si="33"/>
        <v>No</v>
      </c>
      <c r="AC131" s="68" t="str">
        <f t="shared" si="34"/>
        <v>N/A</v>
      </c>
      <c r="AD131" s="65" t="str">
        <f t="shared" si="35"/>
        <v>No</v>
      </c>
      <c r="AE131" s="68" t="str">
        <f t="shared" si="36"/>
        <v>N/A</v>
      </c>
      <c r="AF131" s="66"/>
    </row>
    <row r="132" spans="1:32" s="8" customFormat="1">
      <c r="A132" s="8" t="s">
        <v>22</v>
      </c>
      <c r="B132" s="8" t="s">
        <v>38</v>
      </c>
      <c r="C132" s="8" t="str" cm="1">
        <f t="array" ref="C132">_xlfn.IFNA(_xlfn.IFS(B132="Starter","Starters &amp; Sides",B132="Sides","Starters &amp; Sides"),B132)</f>
        <v>mains</v>
      </c>
      <c r="D132" s="8" t="s">
        <v>4434</v>
      </c>
      <c r="E132" s="13"/>
      <c r="F132" s="4"/>
      <c r="G132" s="4"/>
      <c r="H132" s="4"/>
      <c r="I132" s="4"/>
      <c r="J132" s="4">
        <v>15.5</v>
      </c>
      <c r="K132" s="4">
        <v>15.5</v>
      </c>
      <c r="L132" s="4">
        <v>15.5</v>
      </c>
      <c r="M132" s="4"/>
      <c r="N132" s="4"/>
      <c r="O132" s="4"/>
      <c r="P132" s="15"/>
      <c r="Q132" s="337"/>
      <c r="R132" s="15" t="str">
        <f t="shared" si="23"/>
        <v>No</v>
      </c>
      <c r="S132" s="15" t="str">
        <f t="shared" si="24"/>
        <v>No</v>
      </c>
      <c r="T132" s="221" t="str">
        <f t="shared" si="25"/>
        <v>No</v>
      </c>
      <c r="U132" s="223" t="str">
        <f t="shared" si="26"/>
        <v>N/A</v>
      </c>
      <c r="V132" s="221" t="str">
        <f t="shared" si="27"/>
        <v>No</v>
      </c>
      <c r="W132" s="223" t="str">
        <f t="shared" si="28"/>
        <v>N/A</v>
      </c>
      <c r="X132" s="221" t="str">
        <f t="shared" si="29"/>
        <v>No</v>
      </c>
      <c r="Y132" s="223" t="str">
        <f t="shared" si="30"/>
        <v>N/A</v>
      </c>
      <c r="Z132" s="222" t="str">
        <f t="shared" si="31"/>
        <v>No</v>
      </c>
      <c r="AA132" s="68" t="str">
        <f t="shared" si="32"/>
        <v>N/A</v>
      </c>
      <c r="AB132" s="65" t="str">
        <f t="shared" si="33"/>
        <v>No</v>
      </c>
      <c r="AC132" s="68" t="str">
        <f t="shared" si="34"/>
        <v>N/A</v>
      </c>
      <c r="AD132" s="65" t="str">
        <f t="shared" si="35"/>
        <v>No</v>
      </c>
      <c r="AE132" s="68" t="str">
        <f t="shared" si="36"/>
        <v>N/A</v>
      </c>
      <c r="AF132" s="66"/>
    </row>
    <row r="133" spans="1:32" s="8" customFormat="1">
      <c r="A133" s="8" t="s">
        <v>22</v>
      </c>
      <c r="B133" s="8" t="s">
        <v>38</v>
      </c>
      <c r="C133" s="8" t="str" cm="1">
        <f t="array" ref="C133">_xlfn.IFNA(_xlfn.IFS(B133="Starter","Starters &amp; Sides",B133="Sides","Starters &amp; Sides"),B133)</f>
        <v>mains</v>
      </c>
      <c r="D133" s="8" t="s">
        <v>4435</v>
      </c>
      <c r="E133" s="13"/>
      <c r="F133" s="4"/>
      <c r="G133" s="4"/>
      <c r="H133" s="4"/>
      <c r="I133" s="4"/>
      <c r="J133" s="4">
        <v>15.5</v>
      </c>
      <c r="K133" s="4">
        <v>15.5</v>
      </c>
      <c r="L133" s="4">
        <v>15.5</v>
      </c>
      <c r="M133" s="4"/>
      <c r="N133" s="4"/>
      <c r="O133" s="4"/>
      <c r="P133" s="15"/>
      <c r="Q133" s="337"/>
      <c r="R133" s="15" t="str">
        <f t="shared" si="23"/>
        <v>No</v>
      </c>
      <c r="S133" s="15" t="str">
        <f t="shared" si="24"/>
        <v>No</v>
      </c>
      <c r="T133" s="221" t="str">
        <f t="shared" si="25"/>
        <v>No</v>
      </c>
      <c r="U133" s="223" t="str">
        <f t="shared" si="26"/>
        <v>N/A</v>
      </c>
      <c r="V133" s="221" t="str">
        <f t="shared" si="27"/>
        <v>No</v>
      </c>
      <c r="W133" s="223" t="str">
        <f t="shared" si="28"/>
        <v>N/A</v>
      </c>
      <c r="X133" s="221" t="str">
        <f t="shared" si="29"/>
        <v>No</v>
      </c>
      <c r="Y133" s="223" t="str">
        <f t="shared" si="30"/>
        <v>N/A</v>
      </c>
      <c r="Z133" s="222" t="str">
        <f t="shared" si="31"/>
        <v>No</v>
      </c>
      <c r="AA133" s="68" t="str">
        <f t="shared" si="32"/>
        <v>N/A</v>
      </c>
      <c r="AB133" s="65" t="str">
        <f t="shared" si="33"/>
        <v>No</v>
      </c>
      <c r="AC133" s="68" t="str">
        <f t="shared" si="34"/>
        <v>N/A</v>
      </c>
      <c r="AD133" s="65" t="str">
        <f t="shared" si="35"/>
        <v>No</v>
      </c>
      <c r="AE133" s="68" t="str">
        <f t="shared" si="36"/>
        <v>N/A</v>
      </c>
      <c r="AF133" s="66"/>
    </row>
    <row r="134" spans="1:32" s="8" customFormat="1">
      <c r="A134" s="8" t="s">
        <v>22</v>
      </c>
      <c r="B134" s="8" t="s">
        <v>38</v>
      </c>
      <c r="C134" s="8" t="str" cm="1">
        <f t="array" ref="C134">_xlfn.IFNA(_xlfn.IFS(B134="Starter","Starters &amp; Sides",B134="Sides","Starters &amp; Sides"),B134)</f>
        <v>mains</v>
      </c>
      <c r="D134" s="8" t="s">
        <v>4436</v>
      </c>
      <c r="E134" s="13"/>
      <c r="F134" s="4"/>
      <c r="G134" s="4"/>
      <c r="H134" s="4"/>
      <c r="I134" s="4"/>
      <c r="J134" s="4">
        <v>17.5</v>
      </c>
      <c r="K134" s="4">
        <v>17.5</v>
      </c>
      <c r="L134" s="4">
        <v>17.5</v>
      </c>
      <c r="M134" s="4">
        <v>18.5</v>
      </c>
      <c r="N134" s="4"/>
      <c r="O134" s="4"/>
      <c r="P134" s="15"/>
      <c r="Q134" s="337"/>
      <c r="R134" s="15" t="str">
        <f t="shared" si="23"/>
        <v>No</v>
      </c>
      <c r="S134" s="15" t="str">
        <f t="shared" si="24"/>
        <v>No</v>
      </c>
      <c r="T134" s="221" t="str">
        <f t="shared" si="25"/>
        <v>No</v>
      </c>
      <c r="U134" s="223" t="str">
        <f t="shared" si="26"/>
        <v>N/A</v>
      </c>
      <c r="V134" s="221" t="str">
        <f t="shared" si="27"/>
        <v>No</v>
      </c>
      <c r="W134" s="223" t="str">
        <f t="shared" si="28"/>
        <v>N/A</v>
      </c>
      <c r="X134" s="221" t="str">
        <f t="shared" si="29"/>
        <v>No</v>
      </c>
      <c r="Y134" s="223" t="str">
        <f t="shared" si="30"/>
        <v>N/A</v>
      </c>
      <c r="Z134" s="222" t="str">
        <f t="shared" si="31"/>
        <v>No</v>
      </c>
      <c r="AA134" s="68" t="str">
        <f t="shared" si="32"/>
        <v>N/A</v>
      </c>
      <c r="AB134" s="65" t="str">
        <f t="shared" si="33"/>
        <v>No</v>
      </c>
      <c r="AC134" s="68" t="str">
        <f t="shared" si="34"/>
        <v>N/A</v>
      </c>
      <c r="AD134" s="65" t="str">
        <f t="shared" si="35"/>
        <v>No</v>
      </c>
      <c r="AE134" s="68" t="str">
        <f t="shared" si="36"/>
        <v>N/A</v>
      </c>
      <c r="AF134" s="66"/>
    </row>
    <row r="135" spans="1:32" s="8" customFormat="1">
      <c r="A135" s="8" t="s">
        <v>22</v>
      </c>
      <c r="B135" s="8" t="s">
        <v>38</v>
      </c>
      <c r="C135" s="8" t="str" cm="1">
        <f t="array" ref="C135">_xlfn.IFNA(_xlfn.IFS(B135="Starter","Starters &amp; Sides",B135="Sides","Starters &amp; Sides"),B135)</f>
        <v>mains</v>
      </c>
      <c r="D135" s="8" t="s">
        <v>4437</v>
      </c>
      <c r="E135" s="13"/>
      <c r="F135" s="4"/>
      <c r="G135" s="4"/>
      <c r="H135" s="4"/>
      <c r="I135" s="4"/>
      <c r="J135" s="4"/>
      <c r="K135" s="4"/>
      <c r="L135" s="4"/>
      <c r="M135" s="4">
        <v>7.75</v>
      </c>
      <c r="N135" s="4"/>
      <c r="O135" s="4"/>
      <c r="P135" s="15"/>
      <c r="Q135" s="337"/>
      <c r="R135" s="15" t="str">
        <f t="shared" si="23"/>
        <v>No</v>
      </c>
      <c r="S135" s="15" t="str">
        <f t="shared" si="24"/>
        <v>No</v>
      </c>
      <c r="T135" s="221" t="str">
        <f t="shared" si="25"/>
        <v>No</v>
      </c>
      <c r="U135" s="223" t="str">
        <f t="shared" si="26"/>
        <v>N/A</v>
      </c>
      <c r="V135" s="221" t="str">
        <f t="shared" si="27"/>
        <v>No</v>
      </c>
      <c r="W135" s="223" t="str">
        <f t="shared" si="28"/>
        <v>N/A</v>
      </c>
      <c r="X135" s="221" t="str">
        <f t="shared" si="29"/>
        <v>No</v>
      </c>
      <c r="Y135" s="223" t="str">
        <f t="shared" si="30"/>
        <v>N/A</v>
      </c>
      <c r="Z135" s="222" t="str">
        <f t="shared" si="31"/>
        <v>No</v>
      </c>
      <c r="AA135" s="68" t="str">
        <f t="shared" si="32"/>
        <v>N/A</v>
      </c>
      <c r="AB135" s="65" t="str">
        <f t="shared" si="33"/>
        <v>No</v>
      </c>
      <c r="AC135" s="68" t="str">
        <f t="shared" si="34"/>
        <v>N/A</v>
      </c>
      <c r="AD135" s="65" t="str">
        <f t="shared" si="35"/>
        <v>No</v>
      </c>
      <c r="AE135" s="68" t="str">
        <f t="shared" si="36"/>
        <v>N/A</v>
      </c>
      <c r="AF135" s="66"/>
    </row>
    <row r="136" spans="1:32" s="8" customFormat="1">
      <c r="A136" s="8" t="s">
        <v>22</v>
      </c>
      <c r="B136" s="8" t="s">
        <v>38</v>
      </c>
      <c r="C136" s="8" t="str" cm="1">
        <f t="array" ref="C136">_xlfn.IFNA(_xlfn.IFS(B136="Starter","Starters &amp; Sides",B136="Sides","Starters &amp; Sides"),B136)</f>
        <v>mains</v>
      </c>
      <c r="D136" s="319" t="s">
        <v>4438</v>
      </c>
      <c r="E136" s="13"/>
      <c r="F136" s="4"/>
      <c r="G136" s="4"/>
      <c r="H136" s="4"/>
      <c r="I136" s="4"/>
      <c r="J136" s="4"/>
      <c r="K136" s="4"/>
      <c r="L136" s="4"/>
      <c r="M136" s="4">
        <v>8.9499999999999993</v>
      </c>
      <c r="N136" s="4"/>
      <c r="O136" s="4">
        <v>8.5</v>
      </c>
      <c r="P136" s="15">
        <v>8.5</v>
      </c>
      <c r="Q136" s="337">
        <v>8.5</v>
      </c>
      <c r="R136" s="15" t="str">
        <f t="shared" si="23"/>
        <v>Yes</v>
      </c>
      <c r="S136" s="15" t="str">
        <f t="shared" si="24"/>
        <v>No</v>
      </c>
      <c r="T136" s="221" t="str">
        <f t="shared" si="25"/>
        <v>Yes</v>
      </c>
      <c r="U136" s="223">
        <f t="shared" si="26"/>
        <v>0</v>
      </c>
      <c r="V136" s="221" t="str">
        <f t="shared" si="27"/>
        <v>Yes</v>
      </c>
      <c r="W136" s="223">
        <f t="shared" si="28"/>
        <v>0</v>
      </c>
      <c r="X136" s="221" t="str">
        <f t="shared" si="29"/>
        <v>No</v>
      </c>
      <c r="Y136" s="223" t="str">
        <f t="shared" si="30"/>
        <v>N/A</v>
      </c>
      <c r="Z136" s="222" t="str">
        <f t="shared" si="31"/>
        <v>No</v>
      </c>
      <c r="AA136" s="68" t="str">
        <f t="shared" si="32"/>
        <v>N/A</v>
      </c>
      <c r="AB136" s="65" t="str">
        <f t="shared" si="33"/>
        <v>No</v>
      </c>
      <c r="AC136" s="68" t="str">
        <f t="shared" si="34"/>
        <v>N/A</v>
      </c>
      <c r="AD136" s="65" t="str">
        <f t="shared" si="35"/>
        <v>No</v>
      </c>
      <c r="AE136" s="68" t="str">
        <f t="shared" si="36"/>
        <v>N/A</v>
      </c>
      <c r="AF136" s="66"/>
    </row>
    <row r="137" spans="1:32" s="8" customFormat="1">
      <c r="A137" s="8" t="s">
        <v>22</v>
      </c>
      <c r="B137" s="8" t="s">
        <v>38</v>
      </c>
      <c r="C137" s="8" t="str" cm="1">
        <f t="array" ref="C137">_xlfn.IFNA(_xlfn.IFS(B137="Starter","Starters &amp; Sides",B137="Sides","Starters &amp; Sides"),B137)</f>
        <v>mains</v>
      </c>
      <c r="D137" s="8" t="s">
        <v>4439</v>
      </c>
      <c r="E137" s="13"/>
      <c r="F137" s="4"/>
      <c r="G137" s="4"/>
      <c r="H137" s="4"/>
      <c r="I137" s="4"/>
      <c r="J137" s="4">
        <v>17.5</v>
      </c>
      <c r="K137" s="4">
        <v>17.5</v>
      </c>
      <c r="L137" s="4">
        <v>17.5</v>
      </c>
      <c r="M137" s="4"/>
      <c r="N137" s="4"/>
      <c r="O137" s="4"/>
      <c r="P137" s="15"/>
      <c r="Q137" s="337"/>
      <c r="R137" s="15" t="str">
        <f t="shared" si="23"/>
        <v>No</v>
      </c>
      <c r="S137" s="15" t="str">
        <f t="shared" si="24"/>
        <v>No</v>
      </c>
      <c r="T137" s="221" t="str">
        <f t="shared" si="25"/>
        <v>No</v>
      </c>
      <c r="U137" s="223" t="str">
        <f t="shared" si="26"/>
        <v>N/A</v>
      </c>
      <c r="V137" s="221" t="str">
        <f t="shared" si="27"/>
        <v>No</v>
      </c>
      <c r="W137" s="223" t="str">
        <f t="shared" si="28"/>
        <v>N/A</v>
      </c>
      <c r="X137" s="221" t="str">
        <f t="shared" si="29"/>
        <v>No</v>
      </c>
      <c r="Y137" s="223" t="str">
        <f t="shared" si="30"/>
        <v>N/A</v>
      </c>
      <c r="Z137" s="222" t="str">
        <f t="shared" si="31"/>
        <v>No</v>
      </c>
      <c r="AA137" s="68" t="str">
        <f t="shared" si="32"/>
        <v>N/A</v>
      </c>
      <c r="AB137" s="65" t="str">
        <f t="shared" si="33"/>
        <v>No</v>
      </c>
      <c r="AC137" s="68" t="str">
        <f t="shared" si="34"/>
        <v>N/A</v>
      </c>
      <c r="AD137" s="65" t="str">
        <f t="shared" si="35"/>
        <v>No</v>
      </c>
      <c r="AE137" s="68" t="str">
        <f t="shared" si="36"/>
        <v>N/A</v>
      </c>
      <c r="AF137" s="66"/>
    </row>
    <row r="138" spans="1:32" s="8" customFormat="1">
      <c r="A138" s="8" t="s">
        <v>22</v>
      </c>
      <c r="B138" s="8" t="s">
        <v>38</v>
      </c>
      <c r="C138" s="8" t="str" cm="1">
        <f t="array" ref="C138">_xlfn.IFNA(_xlfn.IFS(B138="Starter","Starters &amp; Sides",B138="Sides","Starters &amp; Sides"),B138)</f>
        <v>mains</v>
      </c>
      <c r="D138" s="8" t="s">
        <v>4440</v>
      </c>
      <c r="E138" s="13"/>
      <c r="F138" s="4"/>
      <c r="G138" s="4"/>
      <c r="H138" s="4"/>
      <c r="I138" s="4"/>
      <c r="J138" s="4">
        <v>12.95</v>
      </c>
      <c r="K138" s="4">
        <v>12.95</v>
      </c>
      <c r="L138" s="4">
        <v>12.95</v>
      </c>
      <c r="M138" s="4">
        <v>13.95</v>
      </c>
      <c r="N138" s="4">
        <v>13.95</v>
      </c>
      <c r="O138" s="4">
        <v>13.95</v>
      </c>
      <c r="P138" s="15">
        <v>13.95</v>
      </c>
      <c r="Q138" s="337"/>
      <c r="R138" s="15" t="str">
        <f t="shared" si="23"/>
        <v>No</v>
      </c>
      <c r="S138" s="15" t="str">
        <f t="shared" si="24"/>
        <v>No</v>
      </c>
      <c r="T138" s="221" t="str">
        <f t="shared" si="25"/>
        <v>No</v>
      </c>
      <c r="U138" s="223" t="str">
        <f t="shared" si="26"/>
        <v>N/A</v>
      </c>
      <c r="V138" s="221" t="str">
        <f t="shared" si="27"/>
        <v>No</v>
      </c>
      <c r="W138" s="223" t="str">
        <f t="shared" si="28"/>
        <v>N/A</v>
      </c>
      <c r="X138" s="221" t="str">
        <f t="shared" si="29"/>
        <v>No</v>
      </c>
      <c r="Y138" s="223" t="str">
        <f t="shared" si="30"/>
        <v>N/A</v>
      </c>
      <c r="Z138" s="222" t="str">
        <f t="shared" si="31"/>
        <v>No</v>
      </c>
      <c r="AA138" s="68" t="str">
        <f t="shared" si="32"/>
        <v>N/A</v>
      </c>
      <c r="AB138" s="65" t="str">
        <f t="shared" si="33"/>
        <v>No</v>
      </c>
      <c r="AC138" s="68" t="str">
        <f t="shared" si="34"/>
        <v>N/A</v>
      </c>
      <c r="AD138" s="65" t="str">
        <f t="shared" si="35"/>
        <v>No</v>
      </c>
      <c r="AE138" s="68" t="str">
        <f t="shared" si="36"/>
        <v>N/A</v>
      </c>
      <c r="AF138" s="66"/>
    </row>
    <row r="139" spans="1:32" s="8" customFormat="1">
      <c r="A139" s="8" t="s">
        <v>22</v>
      </c>
      <c r="B139" s="8" t="s">
        <v>38</v>
      </c>
      <c r="C139" s="8" t="str" cm="1">
        <f t="array" ref="C139">_xlfn.IFNA(_xlfn.IFS(B139="Starter","Starters &amp; Sides",B139="Sides","Starters &amp; Sides"),B139)</f>
        <v>mains</v>
      </c>
      <c r="D139" s="8" t="s">
        <v>4441</v>
      </c>
      <c r="E139" s="13"/>
      <c r="F139" s="4"/>
      <c r="G139" s="4"/>
      <c r="H139" s="4"/>
      <c r="I139" s="4"/>
      <c r="J139" s="4">
        <v>6.1</v>
      </c>
      <c r="K139" s="4">
        <v>6.1</v>
      </c>
      <c r="L139" s="4">
        <v>6.1</v>
      </c>
      <c r="M139" s="4"/>
      <c r="N139" s="4"/>
      <c r="O139" s="4"/>
      <c r="P139" s="15"/>
      <c r="Q139" s="337"/>
      <c r="R139" s="15" t="str">
        <f t="shared" si="23"/>
        <v>No</v>
      </c>
      <c r="S139" s="15" t="str">
        <f t="shared" si="24"/>
        <v>No</v>
      </c>
      <c r="T139" s="221" t="str">
        <f t="shared" si="25"/>
        <v>No</v>
      </c>
      <c r="U139" s="223" t="str">
        <f t="shared" si="26"/>
        <v>N/A</v>
      </c>
      <c r="V139" s="221" t="str">
        <f t="shared" si="27"/>
        <v>No</v>
      </c>
      <c r="W139" s="223" t="str">
        <f t="shared" si="28"/>
        <v>N/A</v>
      </c>
      <c r="X139" s="221" t="str">
        <f t="shared" si="29"/>
        <v>No</v>
      </c>
      <c r="Y139" s="223" t="str">
        <f t="shared" si="30"/>
        <v>N/A</v>
      </c>
      <c r="Z139" s="222" t="str">
        <f t="shared" si="31"/>
        <v>No</v>
      </c>
      <c r="AA139" s="68" t="str">
        <f t="shared" si="32"/>
        <v>N/A</v>
      </c>
      <c r="AB139" s="65" t="str">
        <f t="shared" si="33"/>
        <v>No</v>
      </c>
      <c r="AC139" s="68" t="str">
        <f t="shared" si="34"/>
        <v>N/A</v>
      </c>
      <c r="AD139" s="65" t="str">
        <f t="shared" si="35"/>
        <v>No</v>
      </c>
      <c r="AE139" s="68" t="str">
        <f t="shared" si="36"/>
        <v>N/A</v>
      </c>
      <c r="AF139" s="66"/>
    </row>
    <row r="140" spans="1:32" s="8" customFormat="1">
      <c r="A140" s="8" t="s">
        <v>22</v>
      </c>
      <c r="B140" s="8" t="s">
        <v>38</v>
      </c>
      <c r="C140" s="8" t="str" cm="1">
        <f t="array" ref="C140">_xlfn.IFNA(_xlfn.IFS(B140="Starter","Starters &amp; Sides",B140="Sides","Starters &amp; Sides"),B140)</f>
        <v>mains</v>
      </c>
      <c r="D140" s="8" t="s">
        <v>4442</v>
      </c>
      <c r="E140" s="13"/>
      <c r="F140" s="4"/>
      <c r="G140" s="4"/>
      <c r="H140" s="4"/>
      <c r="I140" s="4"/>
      <c r="J140" s="4">
        <v>6.5</v>
      </c>
      <c r="K140" s="4">
        <v>6.5</v>
      </c>
      <c r="L140" s="4">
        <v>6.5</v>
      </c>
      <c r="M140" s="4"/>
      <c r="N140" s="4"/>
      <c r="O140" s="4"/>
      <c r="P140" s="15"/>
      <c r="Q140" s="337"/>
      <c r="R140" s="15" t="str">
        <f t="shared" si="23"/>
        <v>No</v>
      </c>
      <c r="S140" s="15" t="str">
        <f t="shared" si="24"/>
        <v>No</v>
      </c>
      <c r="T140" s="221" t="str">
        <f t="shared" si="25"/>
        <v>No</v>
      </c>
      <c r="U140" s="223" t="str">
        <f t="shared" si="26"/>
        <v>N/A</v>
      </c>
      <c r="V140" s="221" t="str">
        <f t="shared" si="27"/>
        <v>No</v>
      </c>
      <c r="W140" s="223" t="str">
        <f t="shared" si="28"/>
        <v>N/A</v>
      </c>
      <c r="X140" s="221" t="str">
        <f t="shared" si="29"/>
        <v>No</v>
      </c>
      <c r="Y140" s="223" t="str">
        <f t="shared" si="30"/>
        <v>N/A</v>
      </c>
      <c r="Z140" s="222" t="str">
        <f t="shared" si="31"/>
        <v>No</v>
      </c>
      <c r="AA140" s="68" t="str">
        <f t="shared" si="32"/>
        <v>N/A</v>
      </c>
      <c r="AB140" s="65" t="str">
        <f t="shared" si="33"/>
        <v>No</v>
      </c>
      <c r="AC140" s="68" t="str">
        <f t="shared" si="34"/>
        <v>N/A</v>
      </c>
      <c r="AD140" s="65" t="str">
        <f t="shared" si="35"/>
        <v>No</v>
      </c>
      <c r="AE140" s="68" t="str">
        <f t="shared" si="36"/>
        <v>N/A</v>
      </c>
      <c r="AF140" s="66"/>
    </row>
    <row r="141" spans="1:32" s="8" customFormat="1">
      <c r="A141" s="8" t="s">
        <v>22</v>
      </c>
      <c r="B141" s="8" t="s">
        <v>38</v>
      </c>
      <c r="C141" s="8" t="str" cm="1">
        <f t="array" ref="C141">_xlfn.IFNA(_xlfn.IFS(B141="Starter","Starters &amp; Sides",B141="Sides","Starters &amp; Sides"),B141)</f>
        <v>mains</v>
      </c>
      <c r="D141" s="8" t="s">
        <v>4443</v>
      </c>
      <c r="E141" s="13"/>
      <c r="F141" s="4"/>
      <c r="G141" s="4"/>
      <c r="H141" s="4"/>
      <c r="I141" s="4"/>
      <c r="J141" s="4">
        <v>7.95</v>
      </c>
      <c r="K141" s="4">
        <v>7.95</v>
      </c>
      <c r="L141" s="4">
        <v>7.95</v>
      </c>
      <c r="M141" s="4"/>
      <c r="N141" s="4"/>
      <c r="O141" s="4"/>
      <c r="P141" s="15"/>
      <c r="Q141" s="337"/>
      <c r="R141" s="15" t="str">
        <f t="shared" si="23"/>
        <v>No</v>
      </c>
      <c r="S141" s="15" t="str">
        <f t="shared" si="24"/>
        <v>No</v>
      </c>
      <c r="T141" s="221" t="str">
        <f t="shared" si="25"/>
        <v>No</v>
      </c>
      <c r="U141" s="223" t="str">
        <f t="shared" si="26"/>
        <v>N/A</v>
      </c>
      <c r="V141" s="221" t="str">
        <f t="shared" si="27"/>
        <v>No</v>
      </c>
      <c r="W141" s="223" t="str">
        <f t="shared" si="28"/>
        <v>N/A</v>
      </c>
      <c r="X141" s="221" t="str">
        <f t="shared" si="29"/>
        <v>No</v>
      </c>
      <c r="Y141" s="223" t="str">
        <f t="shared" si="30"/>
        <v>N/A</v>
      </c>
      <c r="Z141" s="222" t="str">
        <f t="shared" si="31"/>
        <v>No</v>
      </c>
      <c r="AA141" s="68" t="str">
        <f t="shared" si="32"/>
        <v>N/A</v>
      </c>
      <c r="AB141" s="65" t="str">
        <f t="shared" si="33"/>
        <v>No</v>
      </c>
      <c r="AC141" s="68" t="str">
        <f t="shared" si="34"/>
        <v>N/A</v>
      </c>
      <c r="AD141" s="65" t="str">
        <f t="shared" si="35"/>
        <v>No</v>
      </c>
      <c r="AE141" s="68" t="str">
        <f t="shared" si="36"/>
        <v>N/A</v>
      </c>
      <c r="AF141" s="66"/>
    </row>
    <row r="142" spans="1:32" s="8" customFormat="1">
      <c r="A142" s="8" t="s">
        <v>22</v>
      </c>
      <c r="B142" s="8" t="s">
        <v>38</v>
      </c>
      <c r="C142" s="8" t="str" cm="1">
        <f t="array" ref="C142">_xlfn.IFNA(_xlfn.IFS(B142="Starter","Starters &amp; Sides",B142="Sides","Starters &amp; Sides"),B142)</f>
        <v>mains</v>
      </c>
      <c r="D142" s="319" t="s">
        <v>4444</v>
      </c>
      <c r="E142" s="13"/>
      <c r="F142" s="4"/>
      <c r="G142" s="4"/>
      <c r="H142" s="4"/>
      <c r="I142" s="4"/>
      <c r="J142" s="4">
        <v>6.625</v>
      </c>
      <c r="K142" s="4">
        <v>6.625</v>
      </c>
      <c r="L142" s="4">
        <v>6.625</v>
      </c>
      <c r="M142" s="4">
        <v>5.95</v>
      </c>
      <c r="N142" s="4">
        <v>7.5</v>
      </c>
      <c r="O142" s="4">
        <v>7.5</v>
      </c>
      <c r="P142" s="15">
        <v>7.5</v>
      </c>
      <c r="Q142" s="337">
        <v>7.5</v>
      </c>
      <c r="R142" s="15" t="str">
        <f t="shared" si="23"/>
        <v>Yes</v>
      </c>
      <c r="S142" s="15" t="str">
        <f t="shared" si="24"/>
        <v>No</v>
      </c>
      <c r="T142" s="221" t="str">
        <f t="shared" si="25"/>
        <v>Yes</v>
      </c>
      <c r="U142" s="223">
        <f t="shared" si="26"/>
        <v>0</v>
      </c>
      <c r="V142" s="221" t="str">
        <f t="shared" si="27"/>
        <v>Yes</v>
      </c>
      <c r="W142" s="223">
        <f t="shared" si="28"/>
        <v>0</v>
      </c>
      <c r="X142" s="221" t="str">
        <f t="shared" si="29"/>
        <v>Yes</v>
      </c>
      <c r="Y142" s="223">
        <f t="shared" si="30"/>
        <v>0</v>
      </c>
      <c r="Z142" s="222" t="str">
        <f t="shared" si="31"/>
        <v>Yes</v>
      </c>
      <c r="AA142" s="68">
        <f t="shared" si="32"/>
        <v>0.26050420168067223</v>
      </c>
      <c r="AB142" s="65" t="str">
        <f t="shared" si="33"/>
        <v>Yes</v>
      </c>
      <c r="AC142" s="68">
        <f t="shared" si="34"/>
        <v>0.13207547169811318</v>
      </c>
      <c r="AD142" s="65" t="str">
        <f t="shared" si="35"/>
        <v>No</v>
      </c>
      <c r="AE142" s="68" t="str">
        <f t="shared" si="36"/>
        <v>N/A</v>
      </c>
      <c r="AF142" s="66"/>
    </row>
    <row r="143" spans="1:32" s="8" customFormat="1">
      <c r="A143" s="8" t="s">
        <v>22</v>
      </c>
      <c r="B143" s="8" t="s">
        <v>38</v>
      </c>
      <c r="C143" s="8" t="str" cm="1">
        <f t="array" ref="C143">_xlfn.IFNA(_xlfn.IFS(B143="Starter","Starters &amp; Sides",B143="Sides","Starters &amp; Sides"),B143)</f>
        <v>mains</v>
      </c>
      <c r="D143" s="319" t="s">
        <v>4445</v>
      </c>
      <c r="E143" s="13"/>
      <c r="F143" s="4"/>
      <c r="G143" s="4"/>
      <c r="H143" s="4"/>
      <c r="I143" s="4"/>
      <c r="J143" s="4">
        <v>6.375</v>
      </c>
      <c r="K143" s="4">
        <v>6.375</v>
      </c>
      <c r="L143" s="4">
        <v>6.375</v>
      </c>
      <c r="M143" s="4">
        <v>5.75</v>
      </c>
      <c r="N143" s="4">
        <v>6.95</v>
      </c>
      <c r="O143" s="4">
        <v>6.95</v>
      </c>
      <c r="P143" s="15">
        <v>6.95</v>
      </c>
      <c r="Q143" s="337">
        <v>6.95</v>
      </c>
      <c r="R143" s="15" t="str">
        <f t="shared" si="23"/>
        <v>Yes</v>
      </c>
      <c r="S143" s="15" t="str">
        <f t="shared" si="24"/>
        <v>No</v>
      </c>
      <c r="T143" s="221" t="str">
        <f t="shared" si="25"/>
        <v>Yes</v>
      </c>
      <c r="U143" s="223">
        <f t="shared" si="26"/>
        <v>0</v>
      </c>
      <c r="V143" s="221" t="str">
        <f t="shared" si="27"/>
        <v>Yes</v>
      </c>
      <c r="W143" s="223">
        <f t="shared" si="28"/>
        <v>0</v>
      </c>
      <c r="X143" s="221" t="str">
        <f t="shared" si="29"/>
        <v>Yes</v>
      </c>
      <c r="Y143" s="223">
        <f t="shared" si="30"/>
        <v>0</v>
      </c>
      <c r="Z143" s="222" t="str">
        <f t="shared" si="31"/>
        <v>Yes</v>
      </c>
      <c r="AA143" s="68">
        <f t="shared" si="32"/>
        <v>0.20869565217391317</v>
      </c>
      <c r="AB143" s="65" t="str">
        <f t="shared" si="33"/>
        <v>Yes</v>
      </c>
      <c r="AC143" s="68">
        <f t="shared" si="34"/>
        <v>9.0196078431372673E-2</v>
      </c>
      <c r="AD143" s="65" t="str">
        <f t="shared" si="35"/>
        <v>No</v>
      </c>
      <c r="AE143" s="68" t="str">
        <f t="shared" si="36"/>
        <v>N/A</v>
      </c>
      <c r="AF143" s="66"/>
    </row>
    <row r="144" spans="1:32" s="8" customFormat="1">
      <c r="A144" s="8" t="s">
        <v>22</v>
      </c>
      <c r="B144" s="8" t="s">
        <v>38</v>
      </c>
      <c r="C144" s="8" t="str" cm="1">
        <f t="array" ref="C144">_xlfn.IFNA(_xlfn.IFS(B144="Starter","Starters &amp; Sides",B144="Sides","Starters &amp; Sides"),B144)</f>
        <v>mains</v>
      </c>
      <c r="D144" s="319" t="s">
        <v>4446</v>
      </c>
      <c r="E144" s="13"/>
      <c r="F144" s="4"/>
      <c r="G144" s="4"/>
      <c r="H144" s="4"/>
      <c r="I144" s="4"/>
      <c r="J144" s="4">
        <v>6.25</v>
      </c>
      <c r="K144" s="4">
        <v>6.25</v>
      </c>
      <c r="L144" s="4">
        <v>6.25</v>
      </c>
      <c r="M144" s="4">
        <f>M142+0.5</f>
        <v>6.45</v>
      </c>
      <c r="N144" s="4"/>
      <c r="O144" s="4">
        <v>7.95</v>
      </c>
      <c r="P144" s="15">
        <v>7.95</v>
      </c>
      <c r="Q144" s="337">
        <v>8.5</v>
      </c>
      <c r="R144" s="15" t="str">
        <f t="shared" si="23"/>
        <v>Yes</v>
      </c>
      <c r="S144" s="15" t="str">
        <f t="shared" si="24"/>
        <v>No</v>
      </c>
      <c r="T144" s="221" t="str">
        <f t="shared" si="25"/>
        <v>Yes</v>
      </c>
      <c r="U144" s="223">
        <f t="shared" si="26"/>
        <v>6.9182389937106903E-2</v>
      </c>
      <c r="V144" s="221" t="str">
        <f t="shared" si="27"/>
        <v>Yes</v>
      </c>
      <c r="W144" s="223">
        <f t="shared" si="28"/>
        <v>6.9182389937106903E-2</v>
      </c>
      <c r="X144" s="221" t="str">
        <f t="shared" si="29"/>
        <v>No</v>
      </c>
      <c r="Y144" s="223" t="str">
        <f t="shared" si="30"/>
        <v>N/A</v>
      </c>
      <c r="Z144" s="222" t="str">
        <f t="shared" si="31"/>
        <v>No</v>
      </c>
      <c r="AA144" s="68" t="str">
        <f t="shared" si="32"/>
        <v>N/A</v>
      </c>
      <c r="AB144" s="65" t="str">
        <f t="shared" si="33"/>
        <v>No</v>
      </c>
      <c r="AC144" s="68" t="str">
        <f t="shared" si="34"/>
        <v>N/A</v>
      </c>
      <c r="AD144" s="65" t="str">
        <f t="shared" si="35"/>
        <v>No</v>
      </c>
      <c r="AE144" s="68" t="str">
        <f t="shared" si="36"/>
        <v>N/A</v>
      </c>
      <c r="AF144" s="66"/>
    </row>
    <row r="145" spans="1:32" s="8" customFormat="1">
      <c r="A145" s="8" t="s">
        <v>22</v>
      </c>
      <c r="B145" s="8" t="s">
        <v>38</v>
      </c>
      <c r="C145" s="8" t="str" cm="1">
        <f t="array" ref="C145">_xlfn.IFNA(_xlfn.IFS(B145="Starter","Starters &amp; Sides",B145="Sides","Starters &amp; Sides"),B145)</f>
        <v>mains</v>
      </c>
      <c r="D145" s="319" t="s">
        <v>4447</v>
      </c>
      <c r="E145" s="13"/>
      <c r="F145" s="4"/>
      <c r="G145" s="4"/>
      <c r="H145" s="4"/>
      <c r="I145" s="4"/>
      <c r="J145" s="4">
        <v>6.25</v>
      </c>
      <c r="K145" s="4">
        <v>6.25</v>
      </c>
      <c r="L145" s="4">
        <v>6.25</v>
      </c>
      <c r="M145" s="4">
        <f>M142+0.5</f>
        <v>6.45</v>
      </c>
      <c r="N145" s="4">
        <v>7.95</v>
      </c>
      <c r="O145" s="4">
        <v>7.95</v>
      </c>
      <c r="P145" s="15">
        <v>7.95</v>
      </c>
      <c r="Q145" s="337">
        <v>7.95</v>
      </c>
      <c r="R145" s="15" t="str">
        <f t="shared" si="23"/>
        <v>Yes</v>
      </c>
      <c r="S145" s="15" t="str">
        <f t="shared" si="24"/>
        <v>No</v>
      </c>
      <c r="T145" s="221" t="str">
        <f t="shared" si="25"/>
        <v>Yes</v>
      </c>
      <c r="U145" s="223">
        <f t="shared" si="26"/>
        <v>0</v>
      </c>
      <c r="V145" s="221" t="str">
        <f t="shared" si="27"/>
        <v>Yes</v>
      </c>
      <c r="W145" s="223">
        <f t="shared" si="28"/>
        <v>0</v>
      </c>
      <c r="X145" s="221" t="str">
        <f t="shared" si="29"/>
        <v>Yes</v>
      </c>
      <c r="Y145" s="223">
        <f t="shared" si="30"/>
        <v>0</v>
      </c>
      <c r="Z145" s="222" t="str">
        <f t="shared" si="31"/>
        <v>Yes</v>
      </c>
      <c r="AA145" s="68">
        <f t="shared" si="32"/>
        <v>0.23255813953488369</v>
      </c>
      <c r="AB145" s="65" t="str">
        <f t="shared" si="33"/>
        <v>Yes</v>
      </c>
      <c r="AC145" s="68">
        <f t="shared" si="34"/>
        <v>0.27200000000000002</v>
      </c>
      <c r="AD145" s="65" t="str">
        <f t="shared" si="35"/>
        <v>No</v>
      </c>
      <c r="AE145" s="68" t="str">
        <f t="shared" si="36"/>
        <v>N/A</v>
      </c>
      <c r="AF145" s="66"/>
    </row>
    <row r="146" spans="1:32" s="8" customFormat="1">
      <c r="A146" s="8" t="s">
        <v>22</v>
      </c>
      <c r="B146" s="8" t="s">
        <v>38</v>
      </c>
      <c r="C146" s="8" t="str" cm="1">
        <f t="array" ref="C146">_xlfn.IFNA(_xlfn.IFS(B146="Starter","Starters &amp; Sides",B146="Sides","Starters &amp; Sides"),B146)</f>
        <v>mains</v>
      </c>
      <c r="D146" s="8" t="s">
        <v>4448</v>
      </c>
      <c r="E146" s="13"/>
      <c r="F146" s="4"/>
      <c r="G146" s="4"/>
      <c r="H146" s="4"/>
      <c r="I146" s="4"/>
      <c r="J146" s="4">
        <v>6.25</v>
      </c>
      <c r="K146" s="4">
        <v>6.25</v>
      </c>
      <c r="L146" s="4">
        <v>6.25</v>
      </c>
      <c r="M146" s="4">
        <v>6.75</v>
      </c>
      <c r="N146" s="4"/>
      <c r="O146" s="4"/>
      <c r="P146" s="21"/>
      <c r="Q146" s="339"/>
      <c r="R146" s="15" t="str">
        <f t="shared" si="23"/>
        <v>No</v>
      </c>
      <c r="S146" s="15" t="str">
        <f t="shared" si="24"/>
        <v>No</v>
      </c>
      <c r="T146" s="221" t="str">
        <f t="shared" si="25"/>
        <v>No</v>
      </c>
      <c r="U146" s="223" t="str">
        <f t="shared" si="26"/>
        <v>N/A</v>
      </c>
      <c r="V146" s="221" t="str">
        <f t="shared" si="27"/>
        <v>No</v>
      </c>
      <c r="W146" s="223" t="str">
        <f t="shared" si="28"/>
        <v>N/A</v>
      </c>
      <c r="X146" s="221" t="str">
        <f t="shared" si="29"/>
        <v>No</v>
      </c>
      <c r="Y146" s="223" t="str">
        <f t="shared" si="30"/>
        <v>N/A</v>
      </c>
      <c r="Z146" s="222" t="str">
        <f t="shared" si="31"/>
        <v>No</v>
      </c>
      <c r="AA146" s="68" t="str">
        <f t="shared" si="32"/>
        <v>N/A</v>
      </c>
      <c r="AB146" s="65" t="str">
        <f t="shared" si="33"/>
        <v>No</v>
      </c>
      <c r="AC146" s="68" t="str">
        <f t="shared" si="34"/>
        <v>N/A</v>
      </c>
      <c r="AD146" s="65" t="str">
        <f t="shared" si="35"/>
        <v>No</v>
      </c>
      <c r="AE146" s="68" t="str">
        <f t="shared" si="36"/>
        <v>N/A</v>
      </c>
      <c r="AF146" s="66"/>
    </row>
    <row r="147" spans="1:32" s="8" customFormat="1">
      <c r="A147" s="8" t="s">
        <v>22</v>
      </c>
      <c r="B147" s="8" t="s">
        <v>38</v>
      </c>
      <c r="C147" s="8" t="str" cm="1">
        <f t="array" ref="C147">_xlfn.IFNA(_xlfn.IFS(B147="Starter","Starters &amp; Sides",B147="Sides","Starters &amp; Sides"),B147)</f>
        <v>mains</v>
      </c>
      <c r="D147" s="319" t="s">
        <v>4449</v>
      </c>
      <c r="E147" s="13"/>
      <c r="F147" s="4"/>
      <c r="G147" s="4"/>
      <c r="H147" s="4"/>
      <c r="I147" s="4"/>
      <c r="J147" s="4">
        <v>6.5</v>
      </c>
      <c r="K147" s="4">
        <v>6.5</v>
      </c>
      <c r="L147" s="4">
        <v>6.5</v>
      </c>
      <c r="M147" s="4">
        <v>6.95</v>
      </c>
      <c r="N147" s="4">
        <v>6.95</v>
      </c>
      <c r="O147" s="15">
        <v>6.95</v>
      </c>
      <c r="P147" s="4">
        <v>6.95</v>
      </c>
      <c r="Q147" s="338">
        <v>6.95</v>
      </c>
      <c r="R147" s="15" t="str">
        <f t="shared" si="23"/>
        <v>Yes</v>
      </c>
      <c r="S147" s="15" t="str">
        <f t="shared" si="24"/>
        <v>No</v>
      </c>
      <c r="T147" s="221" t="str">
        <f t="shared" si="25"/>
        <v>Yes</v>
      </c>
      <c r="U147" s="223">
        <f t="shared" si="26"/>
        <v>0</v>
      </c>
      <c r="V147" s="221" t="str">
        <f t="shared" si="27"/>
        <v>Yes</v>
      </c>
      <c r="W147" s="223">
        <f t="shared" si="28"/>
        <v>0</v>
      </c>
      <c r="X147" s="221" t="str">
        <f t="shared" si="29"/>
        <v>Yes</v>
      </c>
      <c r="Y147" s="223">
        <f t="shared" si="30"/>
        <v>0</v>
      </c>
      <c r="Z147" s="222" t="str">
        <f t="shared" si="31"/>
        <v>Yes</v>
      </c>
      <c r="AA147" s="68">
        <f t="shared" si="32"/>
        <v>0</v>
      </c>
      <c r="AB147" s="65" t="str">
        <f t="shared" si="33"/>
        <v>Yes</v>
      </c>
      <c r="AC147" s="68">
        <f t="shared" si="34"/>
        <v>6.9230769230769207E-2</v>
      </c>
      <c r="AD147" s="65" t="str">
        <f t="shared" si="35"/>
        <v>No</v>
      </c>
      <c r="AE147" s="68" t="str">
        <f t="shared" si="36"/>
        <v>N/A</v>
      </c>
      <c r="AF147" s="66"/>
    </row>
    <row r="148" spans="1:32" s="8" customFormat="1">
      <c r="A148" s="8" t="s">
        <v>22</v>
      </c>
      <c r="B148" s="8" t="s">
        <v>38</v>
      </c>
      <c r="C148" s="8" t="str" cm="1">
        <f t="array" ref="C148">_xlfn.IFNA(_xlfn.IFS(B148="Starter","Starters &amp; Sides",B148="Sides","Starters &amp; Sides"),B148)</f>
        <v>mains</v>
      </c>
      <c r="D148" s="8" t="s">
        <v>4450</v>
      </c>
      <c r="E148" s="13"/>
      <c r="F148" s="4"/>
      <c r="G148" s="4"/>
      <c r="H148" s="4"/>
      <c r="I148" s="4"/>
      <c r="J148" s="4">
        <v>5.95</v>
      </c>
      <c r="K148" s="4">
        <v>5.95</v>
      </c>
      <c r="L148" s="4">
        <v>5.95</v>
      </c>
      <c r="M148" s="4"/>
      <c r="N148" s="4"/>
      <c r="O148" s="15"/>
      <c r="P148" s="4"/>
      <c r="Q148" s="338"/>
      <c r="R148" s="15" t="str">
        <f t="shared" si="23"/>
        <v>No</v>
      </c>
      <c r="S148" s="15" t="str">
        <f t="shared" si="24"/>
        <v>No</v>
      </c>
      <c r="T148" s="221" t="str">
        <f t="shared" si="25"/>
        <v>No</v>
      </c>
      <c r="U148" s="223" t="str">
        <f t="shared" si="26"/>
        <v>N/A</v>
      </c>
      <c r="V148" s="221" t="str">
        <f t="shared" si="27"/>
        <v>No</v>
      </c>
      <c r="W148" s="223" t="str">
        <f t="shared" si="28"/>
        <v>N/A</v>
      </c>
      <c r="X148" s="221" t="str">
        <f t="shared" si="29"/>
        <v>No</v>
      </c>
      <c r="Y148" s="223" t="str">
        <f t="shared" si="30"/>
        <v>N/A</v>
      </c>
      <c r="Z148" s="222" t="str">
        <f t="shared" si="31"/>
        <v>No</v>
      </c>
      <c r="AA148" s="68" t="str">
        <f t="shared" si="32"/>
        <v>N/A</v>
      </c>
      <c r="AB148" s="65" t="str">
        <f t="shared" si="33"/>
        <v>No</v>
      </c>
      <c r="AC148" s="68" t="str">
        <f t="shared" si="34"/>
        <v>N/A</v>
      </c>
      <c r="AD148" s="65" t="str">
        <f t="shared" si="35"/>
        <v>No</v>
      </c>
      <c r="AE148" s="68" t="str">
        <f t="shared" si="36"/>
        <v>N/A</v>
      </c>
      <c r="AF148" s="66"/>
    </row>
    <row r="149" spans="1:32" s="8" customFormat="1">
      <c r="A149" s="8" t="s">
        <v>22</v>
      </c>
      <c r="B149" s="8" t="s">
        <v>38</v>
      </c>
      <c r="C149" s="8" t="str" cm="1">
        <f t="array" ref="C149">_xlfn.IFNA(_xlfn.IFS(B149="Starter","Starters &amp; Sides",B149="Sides","Starters &amp; Sides"),B149)</f>
        <v>mains</v>
      </c>
      <c r="D149" s="8" t="s">
        <v>4451</v>
      </c>
      <c r="E149" s="13"/>
      <c r="F149" s="4"/>
      <c r="G149" s="4"/>
      <c r="H149" s="4"/>
      <c r="I149" s="4"/>
      <c r="J149" s="4">
        <v>6.25</v>
      </c>
      <c r="K149" s="4">
        <v>6.25</v>
      </c>
      <c r="L149" s="4">
        <v>6.25</v>
      </c>
      <c r="M149" s="4"/>
      <c r="N149" s="4"/>
      <c r="O149" s="15"/>
      <c r="P149" s="4"/>
      <c r="Q149" s="338"/>
      <c r="R149" s="15" t="str">
        <f t="shared" si="23"/>
        <v>No</v>
      </c>
      <c r="S149" s="15" t="str">
        <f t="shared" si="24"/>
        <v>No</v>
      </c>
      <c r="T149" s="221" t="str">
        <f t="shared" si="25"/>
        <v>No</v>
      </c>
      <c r="U149" s="223" t="str">
        <f t="shared" si="26"/>
        <v>N/A</v>
      </c>
      <c r="V149" s="221" t="str">
        <f t="shared" si="27"/>
        <v>No</v>
      </c>
      <c r="W149" s="223" t="str">
        <f t="shared" si="28"/>
        <v>N/A</v>
      </c>
      <c r="X149" s="221" t="str">
        <f t="shared" si="29"/>
        <v>No</v>
      </c>
      <c r="Y149" s="223" t="str">
        <f t="shared" si="30"/>
        <v>N/A</v>
      </c>
      <c r="Z149" s="222" t="str">
        <f t="shared" si="31"/>
        <v>No</v>
      </c>
      <c r="AA149" s="68" t="str">
        <f t="shared" si="32"/>
        <v>N/A</v>
      </c>
      <c r="AB149" s="65" t="str">
        <f t="shared" si="33"/>
        <v>No</v>
      </c>
      <c r="AC149" s="68" t="str">
        <f t="shared" si="34"/>
        <v>N/A</v>
      </c>
      <c r="AD149" s="65" t="str">
        <f t="shared" si="35"/>
        <v>No</v>
      </c>
      <c r="AE149" s="68" t="str">
        <f t="shared" si="36"/>
        <v>N/A</v>
      </c>
      <c r="AF149" s="66"/>
    </row>
    <row r="150" spans="1:32" s="8" customFormat="1">
      <c r="A150" s="8" t="s">
        <v>22</v>
      </c>
      <c r="B150" s="8" t="s">
        <v>38</v>
      </c>
      <c r="C150" s="8" t="str" cm="1">
        <f t="array" ref="C150">_xlfn.IFNA(_xlfn.IFS(B150="Starter","Starters &amp; Sides",B150="Sides","Starters &amp; Sides"),B150)</f>
        <v>mains</v>
      </c>
      <c r="D150" s="8" t="s">
        <v>4452</v>
      </c>
      <c r="E150" s="13"/>
      <c r="F150" s="4"/>
      <c r="G150" s="4"/>
      <c r="H150" s="4"/>
      <c r="I150" s="4"/>
      <c r="J150" s="4">
        <v>6.95</v>
      </c>
      <c r="K150" s="4">
        <v>6.95</v>
      </c>
      <c r="L150" s="4">
        <v>6.95</v>
      </c>
      <c r="M150" s="4"/>
      <c r="N150" s="4"/>
      <c r="O150" s="15"/>
      <c r="P150" s="4"/>
      <c r="Q150" s="338"/>
      <c r="R150" s="15" t="str">
        <f t="shared" si="23"/>
        <v>No</v>
      </c>
      <c r="S150" s="15" t="str">
        <f t="shared" si="24"/>
        <v>No</v>
      </c>
      <c r="T150" s="221" t="str">
        <f t="shared" si="25"/>
        <v>No</v>
      </c>
      <c r="U150" s="223" t="str">
        <f t="shared" si="26"/>
        <v>N/A</v>
      </c>
      <c r="V150" s="221" t="str">
        <f t="shared" si="27"/>
        <v>No</v>
      </c>
      <c r="W150" s="223" t="str">
        <f t="shared" si="28"/>
        <v>N/A</v>
      </c>
      <c r="X150" s="221" t="str">
        <f t="shared" si="29"/>
        <v>No</v>
      </c>
      <c r="Y150" s="223" t="str">
        <f t="shared" si="30"/>
        <v>N/A</v>
      </c>
      <c r="Z150" s="222" t="str">
        <f t="shared" si="31"/>
        <v>No</v>
      </c>
      <c r="AA150" s="68" t="str">
        <f t="shared" si="32"/>
        <v>N/A</v>
      </c>
      <c r="AB150" s="65" t="str">
        <f t="shared" si="33"/>
        <v>No</v>
      </c>
      <c r="AC150" s="68" t="str">
        <f t="shared" si="34"/>
        <v>N/A</v>
      </c>
      <c r="AD150" s="65" t="str">
        <f t="shared" si="35"/>
        <v>No</v>
      </c>
      <c r="AE150" s="68" t="str">
        <f t="shared" si="36"/>
        <v>N/A</v>
      </c>
      <c r="AF150" s="66"/>
    </row>
    <row r="151" spans="1:32" s="8" customFormat="1">
      <c r="A151" s="8" t="s">
        <v>22</v>
      </c>
      <c r="B151" s="8" t="s">
        <v>38</v>
      </c>
      <c r="C151" s="8" t="str" cm="1">
        <f t="array" ref="C151">_xlfn.IFNA(_xlfn.IFS(B151="Starter","Starters &amp; Sides",B151="Sides","Starters &amp; Sides"),B151)</f>
        <v>mains</v>
      </c>
      <c r="D151" s="8" t="s">
        <v>4453</v>
      </c>
      <c r="E151" s="13"/>
      <c r="F151" s="4"/>
      <c r="G151" s="4"/>
      <c r="H151" s="4"/>
      <c r="I151" s="4"/>
      <c r="J151" s="4">
        <v>6.95</v>
      </c>
      <c r="K151" s="4">
        <v>6.95</v>
      </c>
      <c r="L151" s="4">
        <v>6.95</v>
      </c>
      <c r="M151" s="4"/>
      <c r="N151" s="4"/>
      <c r="O151" s="15"/>
      <c r="P151" s="4"/>
      <c r="Q151" s="338"/>
      <c r="R151" s="15" t="str">
        <f t="shared" si="23"/>
        <v>No</v>
      </c>
      <c r="S151" s="15" t="str">
        <f t="shared" si="24"/>
        <v>No</v>
      </c>
      <c r="T151" s="221" t="str">
        <f t="shared" si="25"/>
        <v>No</v>
      </c>
      <c r="U151" s="223" t="str">
        <f t="shared" si="26"/>
        <v>N/A</v>
      </c>
      <c r="V151" s="221" t="str">
        <f t="shared" si="27"/>
        <v>No</v>
      </c>
      <c r="W151" s="223" t="str">
        <f t="shared" si="28"/>
        <v>N/A</v>
      </c>
      <c r="X151" s="221" t="str">
        <f t="shared" si="29"/>
        <v>No</v>
      </c>
      <c r="Y151" s="223" t="str">
        <f t="shared" si="30"/>
        <v>N/A</v>
      </c>
      <c r="Z151" s="222" t="str">
        <f t="shared" si="31"/>
        <v>No</v>
      </c>
      <c r="AA151" s="68" t="str">
        <f t="shared" si="32"/>
        <v>N/A</v>
      </c>
      <c r="AB151" s="65" t="str">
        <f t="shared" si="33"/>
        <v>No</v>
      </c>
      <c r="AC151" s="68" t="str">
        <f t="shared" si="34"/>
        <v>N/A</v>
      </c>
      <c r="AD151" s="65" t="str">
        <f t="shared" si="35"/>
        <v>No</v>
      </c>
      <c r="AE151" s="68" t="str">
        <f t="shared" si="36"/>
        <v>N/A</v>
      </c>
      <c r="AF151" s="66"/>
    </row>
    <row r="152" spans="1:32" s="8" customFormat="1">
      <c r="A152" s="8" t="s">
        <v>22</v>
      </c>
      <c r="B152" s="8" t="s">
        <v>38</v>
      </c>
      <c r="C152" s="8" t="str" cm="1">
        <f t="array" ref="C152">_xlfn.IFNA(_xlfn.IFS(B152="Starter","Starters &amp; Sides",B152="Sides","Starters &amp; Sides"),B152)</f>
        <v>mains</v>
      </c>
      <c r="D152" s="8" t="s">
        <v>4454</v>
      </c>
      <c r="E152" s="13"/>
      <c r="F152" s="4"/>
      <c r="G152" s="4"/>
      <c r="H152" s="4"/>
      <c r="I152" s="4"/>
      <c r="J152" s="4">
        <v>7.1</v>
      </c>
      <c r="K152" s="4">
        <v>7.1</v>
      </c>
      <c r="L152" s="4">
        <v>7.1</v>
      </c>
      <c r="M152" s="4"/>
      <c r="N152" s="4"/>
      <c r="O152" s="15"/>
      <c r="P152" s="4"/>
      <c r="Q152" s="338"/>
      <c r="R152" s="15" t="str">
        <f t="shared" si="23"/>
        <v>No</v>
      </c>
      <c r="S152" s="15" t="str">
        <f t="shared" si="24"/>
        <v>No</v>
      </c>
      <c r="T152" s="221" t="str">
        <f t="shared" si="25"/>
        <v>No</v>
      </c>
      <c r="U152" s="223" t="str">
        <f t="shared" si="26"/>
        <v>N/A</v>
      </c>
      <c r="V152" s="221" t="str">
        <f t="shared" si="27"/>
        <v>No</v>
      </c>
      <c r="W152" s="223" t="str">
        <f t="shared" si="28"/>
        <v>N/A</v>
      </c>
      <c r="X152" s="221" t="str">
        <f t="shared" si="29"/>
        <v>No</v>
      </c>
      <c r="Y152" s="223" t="str">
        <f t="shared" si="30"/>
        <v>N/A</v>
      </c>
      <c r="Z152" s="222" t="str">
        <f t="shared" si="31"/>
        <v>No</v>
      </c>
      <c r="AA152" s="68" t="str">
        <f t="shared" si="32"/>
        <v>N/A</v>
      </c>
      <c r="AB152" s="65" t="str">
        <f t="shared" si="33"/>
        <v>No</v>
      </c>
      <c r="AC152" s="68" t="str">
        <f t="shared" si="34"/>
        <v>N/A</v>
      </c>
      <c r="AD152" s="65" t="str">
        <f t="shared" si="35"/>
        <v>No</v>
      </c>
      <c r="AE152" s="68" t="str">
        <f t="shared" si="36"/>
        <v>N/A</v>
      </c>
      <c r="AF152" s="66"/>
    </row>
    <row r="153" spans="1:32" s="8" customFormat="1">
      <c r="A153" s="8" t="s">
        <v>22</v>
      </c>
      <c r="B153" s="8" t="s">
        <v>38</v>
      </c>
      <c r="C153" s="8" t="str" cm="1">
        <f t="array" ref="C153">_xlfn.IFNA(_xlfn.IFS(B153="Starter","Starters &amp; Sides",B153="Sides","Starters &amp; Sides"),B153)</f>
        <v>mains</v>
      </c>
      <c r="D153" s="8" t="s">
        <v>4455</v>
      </c>
      <c r="E153" s="13"/>
      <c r="F153" s="4"/>
      <c r="G153" s="4"/>
      <c r="H153" s="4"/>
      <c r="I153" s="4"/>
      <c r="J153" s="4">
        <v>7.65</v>
      </c>
      <c r="K153" s="4">
        <v>7.65</v>
      </c>
      <c r="L153" s="4">
        <v>7.65</v>
      </c>
      <c r="M153" s="4"/>
      <c r="N153" s="4"/>
      <c r="O153" s="15"/>
      <c r="P153" s="4"/>
      <c r="Q153" s="338"/>
      <c r="R153" s="15" t="str">
        <f t="shared" si="23"/>
        <v>No</v>
      </c>
      <c r="S153" s="15" t="str">
        <f t="shared" si="24"/>
        <v>No</v>
      </c>
      <c r="T153" s="221" t="str">
        <f t="shared" si="25"/>
        <v>No</v>
      </c>
      <c r="U153" s="223" t="str">
        <f t="shared" si="26"/>
        <v>N/A</v>
      </c>
      <c r="V153" s="221" t="str">
        <f t="shared" si="27"/>
        <v>No</v>
      </c>
      <c r="W153" s="223" t="str">
        <f t="shared" si="28"/>
        <v>N/A</v>
      </c>
      <c r="X153" s="221" t="str">
        <f t="shared" si="29"/>
        <v>No</v>
      </c>
      <c r="Y153" s="223" t="str">
        <f t="shared" si="30"/>
        <v>N/A</v>
      </c>
      <c r="Z153" s="222" t="str">
        <f t="shared" si="31"/>
        <v>No</v>
      </c>
      <c r="AA153" s="68" t="str">
        <f t="shared" si="32"/>
        <v>N/A</v>
      </c>
      <c r="AB153" s="65" t="str">
        <f t="shared" si="33"/>
        <v>No</v>
      </c>
      <c r="AC153" s="68" t="str">
        <f t="shared" si="34"/>
        <v>N/A</v>
      </c>
      <c r="AD153" s="65" t="str">
        <f t="shared" si="35"/>
        <v>No</v>
      </c>
      <c r="AE153" s="68" t="str">
        <f t="shared" si="36"/>
        <v>N/A</v>
      </c>
      <c r="AF153" s="66"/>
    </row>
    <row r="154" spans="1:32" s="8" customFormat="1">
      <c r="A154" s="8" t="s">
        <v>22</v>
      </c>
      <c r="B154" s="8" t="s">
        <v>38</v>
      </c>
      <c r="C154" s="8" t="str" cm="1">
        <f t="array" ref="C154">_xlfn.IFNA(_xlfn.IFS(B154="Starter","Starters &amp; Sides",B154="Sides","Starters &amp; Sides"),B154)</f>
        <v>mains</v>
      </c>
      <c r="D154" s="319" t="s">
        <v>4456</v>
      </c>
      <c r="E154" s="13"/>
      <c r="F154" s="4"/>
      <c r="G154" s="4"/>
      <c r="H154" s="4"/>
      <c r="I154" s="4"/>
      <c r="J154" s="4">
        <v>8.5</v>
      </c>
      <c r="K154" s="4">
        <v>8.5</v>
      </c>
      <c r="L154" s="4">
        <v>8.5</v>
      </c>
      <c r="M154" s="4">
        <v>8.75</v>
      </c>
      <c r="N154" s="4">
        <v>8.5</v>
      </c>
      <c r="O154" s="15">
        <v>8.5</v>
      </c>
      <c r="P154" s="4">
        <v>8.5</v>
      </c>
      <c r="Q154" s="338">
        <v>8.5</v>
      </c>
      <c r="R154" s="15" t="str">
        <f t="shared" si="23"/>
        <v>Yes</v>
      </c>
      <c r="S154" s="15" t="str">
        <f t="shared" si="24"/>
        <v>No</v>
      </c>
      <c r="T154" s="221" t="str">
        <f t="shared" si="25"/>
        <v>Yes</v>
      </c>
      <c r="U154" s="223">
        <f t="shared" si="26"/>
        <v>0</v>
      </c>
      <c r="V154" s="221" t="str">
        <f t="shared" si="27"/>
        <v>Yes</v>
      </c>
      <c r="W154" s="223">
        <f t="shared" si="28"/>
        <v>0</v>
      </c>
      <c r="X154" s="221" t="str">
        <f t="shared" si="29"/>
        <v>Yes</v>
      </c>
      <c r="Y154" s="223">
        <f t="shared" si="30"/>
        <v>0</v>
      </c>
      <c r="Z154" s="222" t="str">
        <f t="shared" si="31"/>
        <v>Yes</v>
      </c>
      <c r="AA154" s="68">
        <f t="shared" si="32"/>
        <v>-2.8571428571428581E-2</v>
      </c>
      <c r="AB154" s="65" t="str">
        <f t="shared" si="33"/>
        <v>Yes</v>
      </c>
      <c r="AC154" s="68">
        <f t="shared" si="34"/>
        <v>0</v>
      </c>
      <c r="AD154" s="65" t="str">
        <f t="shared" si="35"/>
        <v>No</v>
      </c>
      <c r="AE154" s="68" t="str">
        <f t="shared" si="36"/>
        <v>N/A</v>
      </c>
      <c r="AF154" s="66"/>
    </row>
    <row r="155" spans="1:32" s="8" customFormat="1">
      <c r="A155" s="8" t="s">
        <v>22</v>
      </c>
      <c r="B155" s="8" t="s">
        <v>86</v>
      </c>
      <c r="C155" s="8" t="str" cm="1">
        <f t="array" ref="C155">_xlfn.IFNA(_xlfn.IFS(B155="Starter","Starters &amp; Sides",B155="Sides","Starters &amp; Sides"),B155)</f>
        <v>Starters &amp; Sides</v>
      </c>
      <c r="D155" s="319" t="s">
        <v>4457</v>
      </c>
      <c r="E155" s="13"/>
      <c r="F155" s="4"/>
      <c r="G155" s="4"/>
      <c r="H155" s="4"/>
      <c r="I155" s="4"/>
      <c r="J155" s="4">
        <v>6.5</v>
      </c>
      <c r="K155" s="4">
        <v>6.5</v>
      </c>
      <c r="L155" s="4">
        <v>6.5</v>
      </c>
      <c r="M155" s="4">
        <v>6.95</v>
      </c>
      <c r="N155" s="4">
        <v>6.95</v>
      </c>
      <c r="O155" s="15">
        <v>6.95</v>
      </c>
      <c r="P155" s="4">
        <v>6.95</v>
      </c>
      <c r="Q155" s="337">
        <v>6.95</v>
      </c>
      <c r="R155" s="15" t="str">
        <f t="shared" si="23"/>
        <v>Yes</v>
      </c>
      <c r="S155" s="15" t="str">
        <f t="shared" si="24"/>
        <v>No</v>
      </c>
      <c r="T155" s="221" t="str">
        <f t="shared" si="25"/>
        <v>Yes</v>
      </c>
      <c r="U155" s="223">
        <f t="shared" si="26"/>
        <v>0</v>
      </c>
      <c r="V155" s="221" t="str">
        <f t="shared" si="27"/>
        <v>Yes</v>
      </c>
      <c r="W155" s="223">
        <f t="shared" si="28"/>
        <v>0</v>
      </c>
      <c r="X155" s="221" t="str">
        <f t="shared" si="29"/>
        <v>Yes</v>
      </c>
      <c r="Y155" s="223">
        <f t="shared" si="30"/>
        <v>0</v>
      </c>
      <c r="Z155" s="222" t="str">
        <f t="shared" si="31"/>
        <v>Yes</v>
      </c>
      <c r="AA155" s="68">
        <f t="shared" si="32"/>
        <v>0</v>
      </c>
      <c r="AB155" s="65" t="str">
        <f t="shared" si="33"/>
        <v>Yes</v>
      </c>
      <c r="AC155" s="68">
        <f t="shared" si="34"/>
        <v>6.9230769230769207E-2</v>
      </c>
      <c r="AD155" s="65" t="str">
        <f t="shared" si="35"/>
        <v>No</v>
      </c>
      <c r="AE155" s="68" t="str">
        <f t="shared" si="36"/>
        <v>N/A</v>
      </c>
      <c r="AF155" s="66"/>
    </row>
    <row r="156" spans="1:32" s="8" customFormat="1">
      <c r="A156" s="8" t="s">
        <v>22</v>
      </c>
      <c r="B156" s="8" t="s">
        <v>38</v>
      </c>
      <c r="C156" s="8" t="str" cm="1">
        <f t="array" ref="C156">_xlfn.IFNA(_xlfn.IFS(B156="Starter","Starters &amp; Sides",B156="Sides","Starters &amp; Sides"),B156)</f>
        <v>mains</v>
      </c>
      <c r="D156" s="8" t="s">
        <v>4458</v>
      </c>
      <c r="E156" s="13"/>
      <c r="F156" s="4"/>
      <c r="G156" s="4"/>
      <c r="H156" s="4"/>
      <c r="I156" s="4"/>
      <c r="J156" s="4">
        <v>13.95</v>
      </c>
      <c r="K156" s="4">
        <v>13.95</v>
      </c>
      <c r="L156" s="4">
        <v>13.95</v>
      </c>
      <c r="M156" s="4"/>
      <c r="N156" s="4"/>
      <c r="O156" s="15"/>
      <c r="P156" s="4"/>
      <c r="Q156" s="338"/>
      <c r="R156" s="15" t="str">
        <f t="shared" si="23"/>
        <v>No</v>
      </c>
      <c r="S156" s="15" t="str">
        <f t="shared" si="24"/>
        <v>No</v>
      </c>
      <c r="T156" s="221" t="str">
        <f t="shared" si="25"/>
        <v>No</v>
      </c>
      <c r="U156" s="223" t="str">
        <f t="shared" si="26"/>
        <v>N/A</v>
      </c>
      <c r="V156" s="221" t="str">
        <f t="shared" si="27"/>
        <v>No</v>
      </c>
      <c r="W156" s="223" t="str">
        <f t="shared" si="28"/>
        <v>N/A</v>
      </c>
      <c r="X156" s="221" t="str">
        <f t="shared" si="29"/>
        <v>No</v>
      </c>
      <c r="Y156" s="223" t="str">
        <f t="shared" si="30"/>
        <v>N/A</v>
      </c>
      <c r="Z156" s="222" t="str">
        <f t="shared" si="31"/>
        <v>No</v>
      </c>
      <c r="AA156" s="68" t="str">
        <f t="shared" si="32"/>
        <v>N/A</v>
      </c>
      <c r="AB156" s="65" t="str">
        <f t="shared" si="33"/>
        <v>No</v>
      </c>
      <c r="AC156" s="68" t="str">
        <f t="shared" si="34"/>
        <v>N/A</v>
      </c>
      <c r="AD156" s="65" t="str">
        <f t="shared" si="35"/>
        <v>No</v>
      </c>
      <c r="AE156" s="68" t="str">
        <f t="shared" si="36"/>
        <v>N/A</v>
      </c>
      <c r="AF156" s="66"/>
    </row>
    <row r="157" spans="1:32" s="8" customFormat="1">
      <c r="A157" s="8" t="s">
        <v>22</v>
      </c>
      <c r="B157" s="8" t="s">
        <v>38</v>
      </c>
      <c r="C157" s="8" t="str" cm="1">
        <f t="array" ref="C157">_xlfn.IFNA(_xlfn.IFS(B157="Starter","Starters &amp; Sides",B157="Sides","Starters &amp; Sides"),B157)</f>
        <v>mains</v>
      </c>
      <c r="D157" s="8" t="s">
        <v>4459</v>
      </c>
      <c r="E157" s="13"/>
      <c r="F157" s="4"/>
      <c r="G157" s="4"/>
      <c r="H157" s="4"/>
      <c r="I157" s="4"/>
      <c r="J157" s="4">
        <v>12.95</v>
      </c>
      <c r="K157" s="4">
        <v>12.95</v>
      </c>
      <c r="L157" s="4">
        <v>12.95</v>
      </c>
      <c r="M157" s="4">
        <v>13.95</v>
      </c>
      <c r="N157" s="4"/>
      <c r="O157" s="15"/>
      <c r="P157" s="4"/>
      <c r="Q157" s="338"/>
      <c r="R157" s="15" t="str">
        <f t="shared" si="23"/>
        <v>No</v>
      </c>
      <c r="S157" s="15" t="str">
        <f t="shared" si="24"/>
        <v>No</v>
      </c>
      <c r="T157" s="221" t="str">
        <f t="shared" si="25"/>
        <v>No</v>
      </c>
      <c r="U157" s="223" t="str">
        <f t="shared" si="26"/>
        <v>N/A</v>
      </c>
      <c r="V157" s="221" t="str">
        <f t="shared" si="27"/>
        <v>No</v>
      </c>
      <c r="W157" s="223" t="str">
        <f t="shared" si="28"/>
        <v>N/A</v>
      </c>
      <c r="X157" s="221" t="str">
        <f t="shared" si="29"/>
        <v>No</v>
      </c>
      <c r="Y157" s="223" t="str">
        <f t="shared" si="30"/>
        <v>N/A</v>
      </c>
      <c r="Z157" s="222" t="str">
        <f t="shared" si="31"/>
        <v>No</v>
      </c>
      <c r="AA157" s="68" t="str">
        <f t="shared" si="32"/>
        <v>N/A</v>
      </c>
      <c r="AB157" s="65" t="str">
        <f t="shared" si="33"/>
        <v>No</v>
      </c>
      <c r="AC157" s="68" t="str">
        <f t="shared" si="34"/>
        <v>N/A</v>
      </c>
      <c r="AD157" s="65" t="str">
        <f t="shared" si="35"/>
        <v>No</v>
      </c>
      <c r="AE157" s="68" t="str">
        <f t="shared" si="36"/>
        <v>N/A</v>
      </c>
      <c r="AF157" s="66"/>
    </row>
    <row r="158" spans="1:32" s="8" customFormat="1">
      <c r="A158" s="8" t="s">
        <v>22</v>
      </c>
      <c r="B158" s="8" t="s">
        <v>38</v>
      </c>
      <c r="C158" s="8" t="str" cm="1">
        <f t="array" ref="C158">_xlfn.IFNA(_xlfn.IFS(B158="Starter","Starters &amp; Sides",B158="Sides","Starters &amp; Sides"),B158)</f>
        <v>mains</v>
      </c>
      <c r="D158" s="8" t="s">
        <v>4460</v>
      </c>
      <c r="E158" s="13"/>
      <c r="F158" s="4"/>
      <c r="G158" s="4"/>
      <c r="H158" s="4"/>
      <c r="I158" s="4"/>
      <c r="J158" s="4">
        <v>13.95</v>
      </c>
      <c r="K158" s="4">
        <v>13.95</v>
      </c>
      <c r="L158" s="4">
        <v>13.95</v>
      </c>
      <c r="M158" s="4"/>
      <c r="N158" s="4"/>
      <c r="O158" s="15"/>
      <c r="P158" s="4"/>
      <c r="Q158" s="338"/>
      <c r="R158" s="15" t="str">
        <f t="shared" si="23"/>
        <v>No</v>
      </c>
      <c r="S158" s="15" t="str">
        <f t="shared" si="24"/>
        <v>No</v>
      </c>
      <c r="T158" s="221" t="str">
        <f t="shared" si="25"/>
        <v>No</v>
      </c>
      <c r="U158" s="223" t="str">
        <f t="shared" si="26"/>
        <v>N/A</v>
      </c>
      <c r="V158" s="221" t="str">
        <f t="shared" si="27"/>
        <v>No</v>
      </c>
      <c r="W158" s="223" t="str">
        <f t="shared" si="28"/>
        <v>N/A</v>
      </c>
      <c r="X158" s="221" t="str">
        <f t="shared" si="29"/>
        <v>No</v>
      </c>
      <c r="Y158" s="223" t="str">
        <f t="shared" si="30"/>
        <v>N/A</v>
      </c>
      <c r="Z158" s="222" t="str">
        <f t="shared" si="31"/>
        <v>No</v>
      </c>
      <c r="AA158" s="68" t="str">
        <f t="shared" si="32"/>
        <v>N/A</v>
      </c>
      <c r="AB158" s="65" t="str">
        <f t="shared" si="33"/>
        <v>No</v>
      </c>
      <c r="AC158" s="68" t="str">
        <f t="shared" si="34"/>
        <v>N/A</v>
      </c>
      <c r="AD158" s="65" t="str">
        <f t="shared" si="35"/>
        <v>No</v>
      </c>
      <c r="AE158" s="68" t="str">
        <f t="shared" si="36"/>
        <v>N/A</v>
      </c>
      <c r="AF158" s="66"/>
    </row>
    <row r="159" spans="1:32" s="8" customFormat="1">
      <c r="A159" s="8" t="s">
        <v>22</v>
      </c>
      <c r="B159" s="8" t="s">
        <v>38</v>
      </c>
      <c r="C159" s="8" t="str" cm="1">
        <f t="array" ref="C159">_xlfn.IFNA(_xlfn.IFS(B159="Starter","Starters &amp; Sides",B159="Sides","Starters &amp; Sides"),B159)</f>
        <v>mains</v>
      </c>
      <c r="D159" s="8" t="s">
        <v>4461</v>
      </c>
      <c r="E159" s="13"/>
      <c r="F159" s="4"/>
      <c r="G159" s="4"/>
      <c r="H159" s="4"/>
      <c r="I159" s="4"/>
      <c r="J159" s="4">
        <v>7.9</v>
      </c>
      <c r="K159" s="4">
        <v>7.9</v>
      </c>
      <c r="L159" s="4">
        <f>K159</f>
        <v>7.9</v>
      </c>
      <c r="M159" s="4"/>
      <c r="N159" s="4"/>
      <c r="O159" s="15"/>
      <c r="P159" s="4"/>
      <c r="Q159" s="338"/>
      <c r="R159" s="15" t="str">
        <f t="shared" si="23"/>
        <v>No</v>
      </c>
      <c r="S159" s="15" t="str">
        <f t="shared" si="24"/>
        <v>No</v>
      </c>
      <c r="T159" s="221" t="str">
        <f t="shared" si="25"/>
        <v>No</v>
      </c>
      <c r="U159" s="223" t="str">
        <f t="shared" si="26"/>
        <v>N/A</v>
      </c>
      <c r="V159" s="221" t="str">
        <f t="shared" si="27"/>
        <v>No</v>
      </c>
      <c r="W159" s="223" t="str">
        <f t="shared" si="28"/>
        <v>N/A</v>
      </c>
      <c r="X159" s="221" t="str">
        <f t="shared" si="29"/>
        <v>No</v>
      </c>
      <c r="Y159" s="223" t="str">
        <f t="shared" si="30"/>
        <v>N/A</v>
      </c>
      <c r="Z159" s="222" t="str">
        <f t="shared" si="31"/>
        <v>No</v>
      </c>
      <c r="AA159" s="68" t="str">
        <f t="shared" si="32"/>
        <v>N/A</v>
      </c>
      <c r="AB159" s="65" t="str">
        <f t="shared" si="33"/>
        <v>No</v>
      </c>
      <c r="AC159" s="68" t="str">
        <f t="shared" si="34"/>
        <v>N/A</v>
      </c>
      <c r="AD159" s="65" t="str">
        <f t="shared" si="35"/>
        <v>No</v>
      </c>
      <c r="AE159" s="68" t="str">
        <f t="shared" si="36"/>
        <v>N/A</v>
      </c>
      <c r="AF159" s="66"/>
    </row>
    <row r="160" spans="1:32" s="8" customFormat="1">
      <c r="A160" s="8" t="s">
        <v>22</v>
      </c>
      <c r="B160" s="8" t="s">
        <v>38</v>
      </c>
      <c r="C160" s="8" t="str" cm="1">
        <f t="array" ref="C160">_xlfn.IFNA(_xlfn.IFS(B160="Starter","Starters &amp; Sides",B160="Sides","Starters &amp; Sides"),B160)</f>
        <v>mains</v>
      </c>
      <c r="D160" s="8" t="s">
        <v>4462</v>
      </c>
      <c r="E160" s="13"/>
      <c r="F160" s="4"/>
      <c r="G160" s="4"/>
      <c r="H160" s="4"/>
      <c r="I160" s="4"/>
      <c r="J160" s="4">
        <v>13.5</v>
      </c>
      <c r="K160" s="4">
        <v>13.5</v>
      </c>
      <c r="L160" s="4">
        <v>13.5</v>
      </c>
      <c r="M160" s="4">
        <v>14.5</v>
      </c>
      <c r="N160" s="4"/>
      <c r="O160" s="15"/>
      <c r="P160" s="4"/>
      <c r="Q160" s="338"/>
      <c r="R160" s="15" t="str">
        <f t="shared" si="23"/>
        <v>No</v>
      </c>
      <c r="S160" s="15" t="str">
        <f t="shared" si="24"/>
        <v>No</v>
      </c>
      <c r="T160" s="221" t="str">
        <f t="shared" si="25"/>
        <v>No</v>
      </c>
      <c r="U160" s="223" t="str">
        <f t="shared" si="26"/>
        <v>N/A</v>
      </c>
      <c r="V160" s="221" t="str">
        <f t="shared" si="27"/>
        <v>No</v>
      </c>
      <c r="W160" s="223" t="str">
        <f t="shared" si="28"/>
        <v>N/A</v>
      </c>
      <c r="X160" s="221" t="str">
        <f t="shared" si="29"/>
        <v>No</v>
      </c>
      <c r="Y160" s="223" t="str">
        <f t="shared" si="30"/>
        <v>N/A</v>
      </c>
      <c r="Z160" s="222" t="str">
        <f t="shared" si="31"/>
        <v>No</v>
      </c>
      <c r="AA160" s="68" t="str">
        <f t="shared" si="32"/>
        <v>N/A</v>
      </c>
      <c r="AB160" s="65" t="str">
        <f t="shared" si="33"/>
        <v>No</v>
      </c>
      <c r="AC160" s="68" t="str">
        <f t="shared" si="34"/>
        <v>N/A</v>
      </c>
      <c r="AD160" s="65" t="str">
        <f t="shared" si="35"/>
        <v>No</v>
      </c>
      <c r="AE160" s="68" t="str">
        <f t="shared" si="36"/>
        <v>N/A</v>
      </c>
      <c r="AF160" s="66"/>
    </row>
    <row r="161" spans="1:32" s="8" customFormat="1">
      <c r="A161" s="8" t="s">
        <v>22</v>
      </c>
      <c r="B161" s="8" t="s">
        <v>38</v>
      </c>
      <c r="C161" s="8" t="str" cm="1">
        <f t="array" ref="C161">_xlfn.IFNA(_xlfn.IFS(B161="Starter","Starters &amp; Sides",B161="Sides","Starters &amp; Sides"),B161)</f>
        <v>mains</v>
      </c>
      <c r="D161" s="8" t="s">
        <v>4463</v>
      </c>
      <c r="E161" s="13"/>
      <c r="F161" s="4"/>
      <c r="G161" s="4"/>
      <c r="H161" s="4"/>
      <c r="I161" s="4"/>
      <c r="J161" s="4">
        <v>13.75</v>
      </c>
      <c r="K161" s="4">
        <v>13.75</v>
      </c>
      <c r="L161" s="4">
        <v>13.75</v>
      </c>
      <c r="M161" s="4">
        <v>14.75</v>
      </c>
      <c r="N161" s="4">
        <v>12.95</v>
      </c>
      <c r="O161" s="15">
        <v>12.95</v>
      </c>
      <c r="P161" s="4"/>
      <c r="Q161" s="338"/>
      <c r="R161" s="15" t="str">
        <f t="shared" si="23"/>
        <v>No</v>
      </c>
      <c r="S161" s="15" t="str">
        <f t="shared" si="24"/>
        <v>No</v>
      </c>
      <c r="T161" s="221" t="str">
        <f t="shared" si="25"/>
        <v>No</v>
      </c>
      <c r="U161" s="223" t="str">
        <f t="shared" si="26"/>
        <v>N/A</v>
      </c>
      <c r="V161" s="221" t="str">
        <f t="shared" si="27"/>
        <v>No</v>
      </c>
      <c r="W161" s="223" t="str">
        <f t="shared" si="28"/>
        <v>N/A</v>
      </c>
      <c r="X161" s="221" t="str">
        <f t="shared" si="29"/>
        <v>No</v>
      </c>
      <c r="Y161" s="223" t="str">
        <f t="shared" si="30"/>
        <v>N/A</v>
      </c>
      <c r="Z161" s="222" t="str">
        <f t="shared" si="31"/>
        <v>No</v>
      </c>
      <c r="AA161" s="68" t="str">
        <f t="shared" si="32"/>
        <v>N/A</v>
      </c>
      <c r="AB161" s="65" t="str">
        <f t="shared" si="33"/>
        <v>No</v>
      </c>
      <c r="AC161" s="68" t="str">
        <f t="shared" si="34"/>
        <v>N/A</v>
      </c>
      <c r="AD161" s="65" t="str">
        <f t="shared" si="35"/>
        <v>No</v>
      </c>
      <c r="AE161" s="68" t="str">
        <f t="shared" si="36"/>
        <v>N/A</v>
      </c>
      <c r="AF161" s="66"/>
    </row>
    <row r="162" spans="1:32" s="8" customFormat="1">
      <c r="A162" s="8" t="s">
        <v>22</v>
      </c>
      <c r="B162" s="8" t="s">
        <v>38</v>
      </c>
      <c r="C162" s="8" t="str" cm="1">
        <f t="array" ref="C162">_xlfn.IFNA(_xlfn.IFS(B162="Starter","Starters &amp; Sides",B162="Sides","Starters &amp; Sides"),B162)</f>
        <v>mains</v>
      </c>
      <c r="D162" s="8" t="s">
        <v>4464</v>
      </c>
      <c r="E162" s="13"/>
      <c r="F162" s="4"/>
      <c r="G162" s="4"/>
      <c r="H162" s="4"/>
      <c r="I162" s="4"/>
      <c r="J162" s="4">
        <v>13.95</v>
      </c>
      <c r="K162" s="4">
        <v>13.95</v>
      </c>
      <c r="L162" s="4">
        <v>13.95</v>
      </c>
      <c r="M162" s="4">
        <v>14.95</v>
      </c>
      <c r="N162" s="4">
        <v>12.95</v>
      </c>
      <c r="O162" s="15">
        <v>12.95</v>
      </c>
      <c r="P162" s="4"/>
      <c r="Q162" s="338"/>
      <c r="R162" s="15" t="str">
        <f t="shared" si="23"/>
        <v>No</v>
      </c>
      <c r="S162" s="15" t="str">
        <f t="shared" si="24"/>
        <v>No</v>
      </c>
      <c r="T162" s="221" t="str">
        <f t="shared" si="25"/>
        <v>No</v>
      </c>
      <c r="U162" s="223" t="str">
        <f t="shared" si="26"/>
        <v>N/A</v>
      </c>
      <c r="V162" s="221" t="str">
        <f t="shared" si="27"/>
        <v>No</v>
      </c>
      <c r="W162" s="223" t="str">
        <f t="shared" si="28"/>
        <v>N/A</v>
      </c>
      <c r="X162" s="221" t="str">
        <f t="shared" si="29"/>
        <v>No</v>
      </c>
      <c r="Y162" s="223" t="str">
        <f t="shared" si="30"/>
        <v>N/A</v>
      </c>
      <c r="Z162" s="222" t="str">
        <f t="shared" si="31"/>
        <v>No</v>
      </c>
      <c r="AA162" s="68" t="str">
        <f t="shared" si="32"/>
        <v>N/A</v>
      </c>
      <c r="AB162" s="65" t="str">
        <f t="shared" si="33"/>
        <v>No</v>
      </c>
      <c r="AC162" s="68" t="str">
        <f t="shared" si="34"/>
        <v>N/A</v>
      </c>
      <c r="AD162" s="65" t="str">
        <f t="shared" si="35"/>
        <v>No</v>
      </c>
      <c r="AE162" s="68" t="str">
        <f t="shared" si="36"/>
        <v>N/A</v>
      </c>
      <c r="AF162" s="66"/>
    </row>
    <row r="163" spans="1:32" s="8" customFormat="1">
      <c r="A163" s="8" t="s">
        <v>22</v>
      </c>
      <c r="B163" s="8" t="s">
        <v>38</v>
      </c>
      <c r="C163" s="8" t="str" cm="1">
        <f t="array" ref="C163">_xlfn.IFNA(_xlfn.IFS(B163="Starter","Starters &amp; Sides",B163="Sides","Starters &amp; Sides"),B163)</f>
        <v>mains</v>
      </c>
      <c r="D163" s="8" t="s">
        <v>4465</v>
      </c>
      <c r="E163" s="13"/>
      <c r="F163" s="4"/>
      <c r="G163" s="4"/>
      <c r="H163" s="4"/>
      <c r="I163" s="4"/>
      <c r="J163" s="4">
        <v>5.6</v>
      </c>
      <c r="K163" s="4">
        <v>5.6</v>
      </c>
      <c r="L163" s="4">
        <v>5.6</v>
      </c>
      <c r="M163" s="4">
        <v>6.5</v>
      </c>
      <c r="N163" s="4">
        <v>5.95</v>
      </c>
      <c r="O163" s="15">
        <v>5.95</v>
      </c>
      <c r="P163" s="4"/>
      <c r="Q163" s="338"/>
      <c r="R163" s="15" t="str">
        <f t="shared" si="23"/>
        <v>No</v>
      </c>
      <c r="S163" s="15" t="str">
        <f t="shared" si="24"/>
        <v>No</v>
      </c>
      <c r="T163" s="221" t="str">
        <f t="shared" si="25"/>
        <v>No</v>
      </c>
      <c r="U163" s="223" t="str">
        <f t="shared" si="26"/>
        <v>N/A</v>
      </c>
      <c r="V163" s="221" t="str">
        <f t="shared" si="27"/>
        <v>No</v>
      </c>
      <c r="W163" s="223" t="str">
        <f t="shared" si="28"/>
        <v>N/A</v>
      </c>
      <c r="X163" s="221" t="str">
        <f t="shared" si="29"/>
        <v>No</v>
      </c>
      <c r="Y163" s="223" t="str">
        <f t="shared" si="30"/>
        <v>N/A</v>
      </c>
      <c r="Z163" s="222" t="str">
        <f t="shared" si="31"/>
        <v>No</v>
      </c>
      <c r="AA163" s="68" t="str">
        <f t="shared" si="32"/>
        <v>N/A</v>
      </c>
      <c r="AB163" s="65" t="str">
        <f t="shared" si="33"/>
        <v>No</v>
      </c>
      <c r="AC163" s="68" t="str">
        <f t="shared" si="34"/>
        <v>N/A</v>
      </c>
      <c r="AD163" s="65" t="str">
        <f t="shared" si="35"/>
        <v>No</v>
      </c>
      <c r="AE163" s="68" t="str">
        <f t="shared" si="36"/>
        <v>N/A</v>
      </c>
      <c r="AF163" s="66"/>
    </row>
    <row r="164" spans="1:32" s="8" customFormat="1">
      <c r="A164" s="8" t="s">
        <v>22</v>
      </c>
      <c r="B164" s="8" t="s">
        <v>38</v>
      </c>
      <c r="C164" s="8" t="str" cm="1">
        <f t="array" ref="C164">_xlfn.IFNA(_xlfn.IFS(B164="Starter","Starters &amp; Sides",B164="Sides","Starters &amp; Sides"),B164)</f>
        <v>mains</v>
      </c>
      <c r="D164" s="8" t="s">
        <v>4466</v>
      </c>
      <c r="E164" s="13"/>
      <c r="F164" s="4"/>
      <c r="G164" s="4"/>
      <c r="H164" s="4"/>
      <c r="I164" s="4"/>
      <c r="J164" s="4">
        <v>6.2</v>
      </c>
      <c r="K164" s="4">
        <v>6.2</v>
      </c>
      <c r="L164" s="4">
        <v>6.2</v>
      </c>
      <c r="M164" s="4">
        <v>7.25</v>
      </c>
      <c r="N164" s="4">
        <v>6.5</v>
      </c>
      <c r="O164" s="15">
        <v>6.5</v>
      </c>
      <c r="P164" s="4"/>
      <c r="Q164" s="338"/>
      <c r="R164" s="15" t="str">
        <f t="shared" si="23"/>
        <v>No</v>
      </c>
      <c r="S164" s="15" t="str">
        <f t="shared" si="24"/>
        <v>No</v>
      </c>
      <c r="T164" s="221" t="str">
        <f t="shared" si="25"/>
        <v>No</v>
      </c>
      <c r="U164" s="223" t="str">
        <f t="shared" si="26"/>
        <v>N/A</v>
      </c>
      <c r="V164" s="221" t="str">
        <f t="shared" si="27"/>
        <v>No</v>
      </c>
      <c r="W164" s="223" t="str">
        <f t="shared" si="28"/>
        <v>N/A</v>
      </c>
      <c r="X164" s="221" t="str">
        <f t="shared" si="29"/>
        <v>No</v>
      </c>
      <c r="Y164" s="223" t="str">
        <f t="shared" si="30"/>
        <v>N/A</v>
      </c>
      <c r="Z164" s="222" t="str">
        <f t="shared" si="31"/>
        <v>No</v>
      </c>
      <c r="AA164" s="68" t="str">
        <f t="shared" si="32"/>
        <v>N/A</v>
      </c>
      <c r="AB164" s="65" t="str">
        <f t="shared" si="33"/>
        <v>No</v>
      </c>
      <c r="AC164" s="68" t="str">
        <f t="shared" si="34"/>
        <v>N/A</v>
      </c>
      <c r="AD164" s="65" t="str">
        <f t="shared" si="35"/>
        <v>No</v>
      </c>
      <c r="AE164" s="68" t="str">
        <f t="shared" si="36"/>
        <v>N/A</v>
      </c>
      <c r="AF164" s="66"/>
    </row>
    <row r="165" spans="1:32" s="8" customFormat="1">
      <c r="A165" s="8" t="s">
        <v>22</v>
      </c>
      <c r="B165" s="8" t="s">
        <v>38</v>
      </c>
      <c r="C165" s="8" t="str" cm="1">
        <f t="array" ref="C165">_xlfn.IFNA(_xlfn.IFS(B165="Starter","Starters &amp; Sides",B165="Sides","Starters &amp; Sides"),B165)</f>
        <v>mains</v>
      </c>
      <c r="D165" s="8" t="s">
        <v>4467</v>
      </c>
      <c r="E165" s="13"/>
      <c r="F165" s="4"/>
      <c r="G165" s="4"/>
      <c r="H165" s="4"/>
      <c r="I165" s="4"/>
      <c r="J165" s="4">
        <v>6.5</v>
      </c>
      <c r="K165" s="4">
        <v>6.5</v>
      </c>
      <c r="L165" s="4">
        <v>6.5</v>
      </c>
      <c r="M165" s="4">
        <v>7.5</v>
      </c>
      <c r="N165" s="4"/>
      <c r="O165" s="15"/>
      <c r="P165" s="4"/>
      <c r="Q165" s="338"/>
      <c r="R165" s="15" t="str">
        <f t="shared" si="23"/>
        <v>No</v>
      </c>
      <c r="S165" s="15" t="str">
        <f t="shared" si="24"/>
        <v>No</v>
      </c>
      <c r="T165" s="221" t="str">
        <f t="shared" si="25"/>
        <v>No</v>
      </c>
      <c r="U165" s="223" t="str">
        <f t="shared" si="26"/>
        <v>N/A</v>
      </c>
      <c r="V165" s="221" t="str">
        <f t="shared" si="27"/>
        <v>No</v>
      </c>
      <c r="W165" s="223" t="str">
        <f t="shared" si="28"/>
        <v>N/A</v>
      </c>
      <c r="X165" s="221" t="str">
        <f t="shared" si="29"/>
        <v>No</v>
      </c>
      <c r="Y165" s="223" t="str">
        <f t="shared" si="30"/>
        <v>N/A</v>
      </c>
      <c r="Z165" s="222" t="str">
        <f t="shared" si="31"/>
        <v>No</v>
      </c>
      <c r="AA165" s="68" t="str">
        <f t="shared" si="32"/>
        <v>N/A</v>
      </c>
      <c r="AB165" s="65" t="str">
        <f t="shared" si="33"/>
        <v>No</v>
      </c>
      <c r="AC165" s="68" t="str">
        <f t="shared" si="34"/>
        <v>N/A</v>
      </c>
      <c r="AD165" s="65" t="str">
        <f t="shared" si="35"/>
        <v>No</v>
      </c>
      <c r="AE165" s="68" t="str">
        <f t="shared" si="36"/>
        <v>N/A</v>
      </c>
      <c r="AF165" s="66"/>
    </row>
    <row r="166" spans="1:32" s="8" customFormat="1">
      <c r="A166" s="8" t="s">
        <v>22</v>
      </c>
      <c r="B166" s="8" t="s">
        <v>38</v>
      </c>
      <c r="C166" s="8" t="str" cm="1">
        <f t="array" ref="C166">_xlfn.IFNA(_xlfn.IFS(B166="Starter","Starters &amp; Sides",B166="Sides","Starters &amp; Sides"),B166)</f>
        <v>mains</v>
      </c>
      <c r="D166" s="8" t="s">
        <v>4468</v>
      </c>
      <c r="E166" s="13"/>
      <c r="F166" s="4"/>
      <c r="G166" s="4"/>
      <c r="H166" s="4"/>
      <c r="I166" s="4"/>
      <c r="J166" s="4">
        <v>6.75</v>
      </c>
      <c r="K166" s="4">
        <v>6.75</v>
      </c>
      <c r="L166" s="4">
        <v>6.75</v>
      </c>
      <c r="M166" s="4">
        <v>7.75</v>
      </c>
      <c r="N166" s="4">
        <v>6.95</v>
      </c>
      <c r="O166" s="15">
        <v>6.95</v>
      </c>
      <c r="P166" s="4"/>
      <c r="Q166" s="338"/>
      <c r="R166" s="15" t="str">
        <f t="shared" si="23"/>
        <v>No</v>
      </c>
      <c r="S166" s="15" t="str">
        <f t="shared" si="24"/>
        <v>No</v>
      </c>
      <c r="T166" s="221" t="str">
        <f t="shared" si="25"/>
        <v>No</v>
      </c>
      <c r="U166" s="223" t="str">
        <f t="shared" si="26"/>
        <v>N/A</v>
      </c>
      <c r="V166" s="221" t="str">
        <f t="shared" si="27"/>
        <v>No</v>
      </c>
      <c r="W166" s="223" t="str">
        <f t="shared" si="28"/>
        <v>N/A</v>
      </c>
      <c r="X166" s="221" t="str">
        <f t="shared" si="29"/>
        <v>No</v>
      </c>
      <c r="Y166" s="223" t="str">
        <f t="shared" si="30"/>
        <v>N/A</v>
      </c>
      <c r="Z166" s="222" t="str">
        <f t="shared" si="31"/>
        <v>No</v>
      </c>
      <c r="AA166" s="68" t="str">
        <f t="shared" si="32"/>
        <v>N/A</v>
      </c>
      <c r="AB166" s="65" t="str">
        <f t="shared" si="33"/>
        <v>No</v>
      </c>
      <c r="AC166" s="68" t="str">
        <f t="shared" si="34"/>
        <v>N/A</v>
      </c>
      <c r="AD166" s="65" t="str">
        <f t="shared" si="35"/>
        <v>No</v>
      </c>
      <c r="AE166" s="68" t="str">
        <f t="shared" si="36"/>
        <v>N/A</v>
      </c>
      <c r="AF166" s="66"/>
    </row>
    <row r="167" spans="1:32" s="8" customFormat="1">
      <c r="A167" s="8" t="s">
        <v>22</v>
      </c>
      <c r="B167" s="8" t="s">
        <v>38</v>
      </c>
      <c r="C167" s="8" t="str" cm="1">
        <f t="array" ref="C167">_xlfn.IFNA(_xlfn.IFS(B167="Starter","Starters &amp; Sides",B167="Sides","Starters &amp; Sides"),B167)</f>
        <v>mains</v>
      </c>
      <c r="D167" s="8" t="s">
        <v>4469</v>
      </c>
      <c r="E167" s="13"/>
      <c r="F167" s="4"/>
      <c r="G167" s="4"/>
      <c r="H167" s="4"/>
      <c r="I167" s="4"/>
      <c r="J167" s="4">
        <v>6.7</v>
      </c>
      <c r="K167" s="4">
        <v>6.7</v>
      </c>
      <c r="L167" s="4">
        <v>6.7</v>
      </c>
      <c r="M167" s="4"/>
      <c r="N167" s="4"/>
      <c r="O167" s="15"/>
      <c r="P167" s="4"/>
      <c r="Q167" s="338"/>
      <c r="R167" s="15" t="str">
        <f t="shared" si="23"/>
        <v>No</v>
      </c>
      <c r="S167" s="15" t="str">
        <f t="shared" si="24"/>
        <v>No</v>
      </c>
      <c r="T167" s="221" t="str">
        <f t="shared" si="25"/>
        <v>No</v>
      </c>
      <c r="U167" s="223" t="str">
        <f t="shared" si="26"/>
        <v>N/A</v>
      </c>
      <c r="V167" s="221" t="str">
        <f t="shared" si="27"/>
        <v>No</v>
      </c>
      <c r="W167" s="223" t="str">
        <f t="shared" si="28"/>
        <v>N/A</v>
      </c>
      <c r="X167" s="221" t="str">
        <f t="shared" si="29"/>
        <v>No</v>
      </c>
      <c r="Y167" s="223" t="str">
        <f t="shared" si="30"/>
        <v>N/A</v>
      </c>
      <c r="Z167" s="222" t="str">
        <f t="shared" si="31"/>
        <v>No</v>
      </c>
      <c r="AA167" s="68" t="str">
        <f t="shared" si="32"/>
        <v>N/A</v>
      </c>
      <c r="AB167" s="65" t="str">
        <f t="shared" si="33"/>
        <v>No</v>
      </c>
      <c r="AC167" s="68" t="str">
        <f t="shared" si="34"/>
        <v>N/A</v>
      </c>
      <c r="AD167" s="65" t="str">
        <f t="shared" si="35"/>
        <v>No</v>
      </c>
      <c r="AE167" s="68" t="str">
        <f t="shared" si="36"/>
        <v>N/A</v>
      </c>
      <c r="AF167" s="66"/>
    </row>
    <row r="168" spans="1:32" s="8" customFormat="1">
      <c r="A168" s="8" t="s">
        <v>22</v>
      </c>
      <c r="B168" s="8" t="s">
        <v>38</v>
      </c>
      <c r="C168" s="8" t="str" cm="1">
        <f t="array" ref="C168">_xlfn.IFNA(_xlfn.IFS(B168="Starter","Starters &amp; Sides",B168="Sides","Starters &amp; Sides"),B168)</f>
        <v>mains</v>
      </c>
      <c r="D168" s="8" t="s">
        <v>4470</v>
      </c>
      <c r="E168" s="13"/>
      <c r="F168" s="4"/>
      <c r="G168" s="4"/>
      <c r="H168" s="4"/>
      <c r="I168" s="4"/>
      <c r="J168" s="4">
        <v>6.95</v>
      </c>
      <c r="K168" s="4">
        <v>6.95</v>
      </c>
      <c r="L168" s="4">
        <v>6.95</v>
      </c>
      <c r="M168" s="4"/>
      <c r="N168" s="4"/>
      <c r="O168" s="15">
        <v>6.95</v>
      </c>
      <c r="P168" s="4"/>
      <c r="Q168" s="338"/>
      <c r="R168" s="15" t="str">
        <f t="shared" si="23"/>
        <v>No</v>
      </c>
      <c r="S168" s="15" t="str">
        <f t="shared" si="24"/>
        <v>No</v>
      </c>
      <c r="T168" s="221" t="str">
        <f t="shared" si="25"/>
        <v>No</v>
      </c>
      <c r="U168" s="223" t="str">
        <f t="shared" si="26"/>
        <v>N/A</v>
      </c>
      <c r="V168" s="221" t="str">
        <f t="shared" si="27"/>
        <v>No</v>
      </c>
      <c r="W168" s="223" t="str">
        <f t="shared" si="28"/>
        <v>N/A</v>
      </c>
      <c r="X168" s="221" t="str">
        <f t="shared" si="29"/>
        <v>No</v>
      </c>
      <c r="Y168" s="223" t="str">
        <f t="shared" si="30"/>
        <v>N/A</v>
      </c>
      <c r="Z168" s="222" t="str">
        <f t="shared" si="31"/>
        <v>No</v>
      </c>
      <c r="AA168" s="68" t="str">
        <f t="shared" si="32"/>
        <v>N/A</v>
      </c>
      <c r="AB168" s="65" t="str">
        <f t="shared" si="33"/>
        <v>No</v>
      </c>
      <c r="AC168" s="68" t="str">
        <f t="shared" si="34"/>
        <v>N/A</v>
      </c>
      <c r="AD168" s="65" t="str">
        <f t="shared" si="35"/>
        <v>No</v>
      </c>
      <c r="AE168" s="68" t="str">
        <f t="shared" si="36"/>
        <v>N/A</v>
      </c>
      <c r="AF168" s="66"/>
    </row>
    <row r="169" spans="1:32" s="8" customFormat="1">
      <c r="A169" s="8" t="s">
        <v>22</v>
      </c>
      <c r="B169" s="8" t="s">
        <v>38</v>
      </c>
      <c r="C169" s="8" t="str" cm="1">
        <f t="array" ref="C169">_xlfn.IFNA(_xlfn.IFS(B169="Starter","Starters &amp; Sides",B169="Sides","Starters &amp; Sides"),B169)</f>
        <v>mains</v>
      </c>
      <c r="D169" s="319" t="s">
        <v>4471</v>
      </c>
      <c r="E169" s="13"/>
      <c r="F169" s="4"/>
      <c r="G169" s="4"/>
      <c r="H169" s="4"/>
      <c r="I169" s="4"/>
      <c r="J169" s="4"/>
      <c r="K169" s="4"/>
      <c r="L169" s="4"/>
      <c r="M169" s="4"/>
      <c r="N169" s="4"/>
      <c r="O169" s="15">
        <v>12.95</v>
      </c>
      <c r="P169" s="4">
        <v>13.95</v>
      </c>
      <c r="Q169" s="338">
        <v>14.5</v>
      </c>
      <c r="R169" s="15" t="str">
        <f t="shared" si="23"/>
        <v>Yes</v>
      </c>
      <c r="S169" s="15" t="str">
        <f t="shared" si="24"/>
        <v>No</v>
      </c>
      <c r="T169" s="221" t="str">
        <f t="shared" si="25"/>
        <v>Yes</v>
      </c>
      <c r="U169" s="223">
        <f t="shared" si="26"/>
        <v>3.9426523297491078E-2</v>
      </c>
      <c r="V169" s="221" t="str">
        <f t="shared" si="27"/>
        <v>Yes</v>
      </c>
      <c r="W169" s="223">
        <f t="shared" si="28"/>
        <v>0.11969111969111967</v>
      </c>
      <c r="X169" s="221" t="str">
        <f t="shared" si="29"/>
        <v>No</v>
      </c>
      <c r="Y169" s="223" t="str">
        <f t="shared" si="30"/>
        <v>N/A</v>
      </c>
      <c r="Z169" s="222" t="str">
        <f t="shared" si="31"/>
        <v>No</v>
      </c>
      <c r="AA169" s="68" t="str">
        <f t="shared" si="32"/>
        <v>N/A</v>
      </c>
      <c r="AB169" s="65" t="str">
        <f t="shared" si="33"/>
        <v>No</v>
      </c>
      <c r="AC169" s="68" t="str">
        <f t="shared" si="34"/>
        <v>N/A</v>
      </c>
      <c r="AD169" s="65" t="str">
        <f t="shared" si="35"/>
        <v>No</v>
      </c>
      <c r="AE169" s="68" t="str">
        <f t="shared" si="36"/>
        <v>N/A</v>
      </c>
      <c r="AF169" s="66"/>
    </row>
    <row r="170" spans="1:32" s="8" customFormat="1">
      <c r="A170" s="8" t="s">
        <v>22</v>
      </c>
      <c r="B170" s="8" t="s">
        <v>38</v>
      </c>
      <c r="C170" s="8" t="str" cm="1">
        <f t="array" ref="C170">_xlfn.IFNA(_xlfn.IFS(B170="Starter","Starters &amp; Sides",B170="Sides","Starters &amp; Sides"),B170)</f>
        <v>mains</v>
      </c>
      <c r="D170" s="319" t="s">
        <v>4472</v>
      </c>
      <c r="E170" s="13"/>
      <c r="F170" s="4"/>
      <c r="G170" s="4"/>
      <c r="H170" s="4"/>
      <c r="I170" s="4"/>
      <c r="J170" s="4"/>
      <c r="K170" s="4"/>
      <c r="L170" s="4"/>
      <c r="M170" s="4"/>
      <c r="N170" s="4"/>
      <c r="O170" s="15">
        <v>13.95</v>
      </c>
      <c r="P170" s="4">
        <v>14.95</v>
      </c>
      <c r="Q170" s="338">
        <v>15.5</v>
      </c>
      <c r="R170" s="15" t="str">
        <f t="shared" si="23"/>
        <v>Yes</v>
      </c>
      <c r="S170" s="15" t="str">
        <f t="shared" si="24"/>
        <v>No</v>
      </c>
      <c r="T170" s="221" t="str">
        <f t="shared" si="25"/>
        <v>Yes</v>
      </c>
      <c r="U170" s="223">
        <f t="shared" si="26"/>
        <v>3.6789297658862852E-2</v>
      </c>
      <c r="V170" s="221" t="str">
        <f t="shared" si="27"/>
        <v>Yes</v>
      </c>
      <c r="W170" s="223">
        <f t="shared" si="28"/>
        <v>0.11111111111111116</v>
      </c>
      <c r="X170" s="221" t="str">
        <f t="shared" si="29"/>
        <v>No</v>
      </c>
      <c r="Y170" s="223" t="str">
        <f t="shared" si="30"/>
        <v>N/A</v>
      </c>
      <c r="Z170" s="222" t="str">
        <f t="shared" si="31"/>
        <v>No</v>
      </c>
      <c r="AA170" s="68" t="str">
        <f t="shared" si="32"/>
        <v>N/A</v>
      </c>
      <c r="AB170" s="65" t="str">
        <f t="shared" si="33"/>
        <v>No</v>
      </c>
      <c r="AC170" s="68" t="str">
        <f t="shared" si="34"/>
        <v>N/A</v>
      </c>
      <c r="AD170" s="65" t="str">
        <f t="shared" si="35"/>
        <v>No</v>
      </c>
      <c r="AE170" s="68" t="str">
        <f t="shared" si="36"/>
        <v>N/A</v>
      </c>
      <c r="AF170" s="66"/>
    </row>
    <row r="171" spans="1:32" s="8" customFormat="1">
      <c r="A171" s="8" t="s">
        <v>22</v>
      </c>
      <c r="B171" s="8" t="s">
        <v>38</v>
      </c>
      <c r="C171" s="8" t="str" cm="1">
        <f t="array" ref="C171">_xlfn.IFNA(_xlfn.IFS(B171="Starter","Starters &amp; Sides",B171="Sides","Starters &amp; Sides"),B171)</f>
        <v>mains</v>
      </c>
      <c r="D171" s="319" t="s">
        <v>4473</v>
      </c>
      <c r="E171" s="13"/>
      <c r="F171" s="4"/>
      <c r="G171" s="4"/>
      <c r="H171" s="4"/>
      <c r="I171" s="4"/>
      <c r="J171" s="4"/>
      <c r="K171" s="4"/>
      <c r="L171" s="4"/>
      <c r="M171" s="4"/>
      <c r="N171" s="4"/>
      <c r="O171" s="15">
        <v>13.95</v>
      </c>
      <c r="P171" s="4">
        <v>13.95</v>
      </c>
      <c r="Q171" s="338">
        <v>14.5</v>
      </c>
      <c r="R171" s="15" t="str">
        <f t="shared" si="23"/>
        <v>Yes</v>
      </c>
      <c r="S171" s="15" t="str">
        <f t="shared" si="24"/>
        <v>No</v>
      </c>
      <c r="T171" s="221" t="str">
        <f t="shared" si="25"/>
        <v>Yes</v>
      </c>
      <c r="U171" s="223">
        <f t="shared" si="26"/>
        <v>3.9426523297491078E-2</v>
      </c>
      <c r="V171" s="221" t="str">
        <f t="shared" si="27"/>
        <v>Yes</v>
      </c>
      <c r="W171" s="223">
        <f t="shared" si="28"/>
        <v>3.9426523297491078E-2</v>
      </c>
      <c r="X171" s="221" t="str">
        <f t="shared" si="29"/>
        <v>No</v>
      </c>
      <c r="Y171" s="223" t="str">
        <f t="shared" si="30"/>
        <v>N/A</v>
      </c>
      <c r="Z171" s="222" t="str">
        <f t="shared" si="31"/>
        <v>No</v>
      </c>
      <c r="AA171" s="68" t="str">
        <f t="shared" si="32"/>
        <v>N/A</v>
      </c>
      <c r="AB171" s="65" t="str">
        <f t="shared" si="33"/>
        <v>No</v>
      </c>
      <c r="AC171" s="68" t="str">
        <f t="shared" si="34"/>
        <v>N/A</v>
      </c>
      <c r="AD171" s="65" t="str">
        <f t="shared" si="35"/>
        <v>No</v>
      </c>
      <c r="AE171" s="68" t="str">
        <f t="shared" si="36"/>
        <v>N/A</v>
      </c>
      <c r="AF171" s="66"/>
    </row>
    <row r="172" spans="1:32" s="8" customFormat="1">
      <c r="A172" s="8" t="s">
        <v>22</v>
      </c>
      <c r="B172" s="8" t="s">
        <v>38</v>
      </c>
      <c r="C172" s="8" t="str" cm="1">
        <f t="array" ref="C172">_xlfn.IFNA(_xlfn.IFS(B172="Starter","Starters &amp; Sides",B172="Sides","Starters &amp; Sides"),B172)</f>
        <v>mains</v>
      </c>
      <c r="D172" s="8" t="s">
        <v>4474</v>
      </c>
      <c r="E172" s="13"/>
      <c r="F172" s="4"/>
      <c r="G172" s="4"/>
      <c r="H172" s="4"/>
      <c r="I172" s="4"/>
      <c r="J172" s="4"/>
      <c r="K172" s="4"/>
      <c r="L172" s="4"/>
      <c r="M172" s="4"/>
      <c r="N172" s="4"/>
      <c r="O172" s="15">
        <v>11.95</v>
      </c>
      <c r="P172" s="4"/>
      <c r="Q172" s="338"/>
      <c r="R172" s="15" t="str">
        <f t="shared" si="23"/>
        <v>No</v>
      </c>
      <c r="S172" s="15" t="str">
        <f t="shared" si="24"/>
        <v>No</v>
      </c>
      <c r="T172" s="221" t="str">
        <f t="shared" si="25"/>
        <v>No</v>
      </c>
      <c r="U172" s="223" t="str">
        <f t="shared" si="26"/>
        <v>N/A</v>
      </c>
      <c r="V172" s="221" t="str">
        <f t="shared" si="27"/>
        <v>No</v>
      </c>
      <c r="W172" s="223" t="str">
        <f t="shared" si="28"/>
        <v>N/A</v>
      </c>
      <c r="X172" s="221" t="str">
        <f t="shared" si="29"/>
        <v>No</v>
      </c>
      <c r="Y172" s="223" t="str">
        <f t="shared" si="30"/>
        <v>N/A</v>
      </c>
      <c r="Z172" s="222" t="str">
        <f t="shared" si="31"/>
        <v>No</v>
      </c>
      <c r="AA172" s="68" t="str">
        <f t="shared" si="32"/>
        <v>N/A</v>
      </c>
      <c r="AB172" s="65" t="str">
        <f t="shared" si="33"/>
        <v>No</v>
      </c>
      <c r="AC172" s="68" t="str">
        <f t="shared" si="34"/>
        <v>N/A</v>
      </c>
      <c r="AD172" s="65" t="str">
        <f t="shared" si="35"/>
        <v>No</v>
      </c>
      <c r="AE172" s="68" t="str">
        <f t="shared" si="36"/>
        <v>N/A</v>
      </c>
      <c r="AF172" s="66"/>
    </row>
    <row r="173" spans="1:32" s="8" customFormat="1">
      <c r="A173" s="8" t="s">
        <v>22</v>
      </c>
      <c r="B173" s="8" t="s">
        <v>38</v>
      </c>
      <c r="C173" s="8" t="str" cm="1">
        <f t="array" ref="C173">_xlfn.IFNA(_xlfn.IFS(B173="Starter","Starters &amp; Sides",B173="Sides","Starters &amp; Sides"),B173)</f>
        <v>mains</v>
      </c>
      <c r="D173" s="8" t="s">
        <v>4475</v>
      </c>
      <c r="E173" s="13"/>
      <c r="F173" s="4"/>
      <c r="G173" s="4"/>
      <c r="H173" s="4"/>
      <c r="I173" s="4"/>
      <c r="J173" s="4"/>
      <c r="K173" s="4"/>
      <c r="L173" s="4"/>
      <c r="M173" s="4"/>
      <c r="N173" s="4"/>
      <c r="O173" s="15">
        <v>12.95</v>
      </c>
      <c r="P173" s="4">
        <v>12.95</v>
      </c>
      <c r="Q173" s="338"/>
      <c r="R173" s="15" t="str">
        <f t="shared" si="23"/>
        <v>No</v>
      </c>
      <c r="S173" s="15" t="str">
        <f t="shared" si="24"/>
        <v>No</v>
      </c>
      <c r="T173" s="221" t="str">
        <f t="shared" si="25"/>
        <v>No</v>
      </c>
      <c r="U173" s="223" t="str">
        <f t="shared" si="26"/>
        <v>N/A</v>
      </c>
      <c r="V173" s="221" t="str">
        <f t="shared" si="27"/>
        <v>No</v>
      </c>
      <c r="W173" s="223" t="str">
        <f t="shared" si="28"/>
        <v>N/A</v>
      </c>
      <c r="X173" s="221" t="str">
        <f t="shared" si="29"/>
        <v>No</v>
      </c>
      <c r="Y173" s="223" t="str">
        <f t="shared" si="30"/>
        <v>N/A</v>
      </c>
      <c r="Z173" s="222" t="str">
        <f t="shared" si="31"/>
        <v>No</v>
      </c>
      <c r="AA173" s="68" t="str">
        <f t="shared" si="32"/>
        <v>N/A</v>
      </c>
      <c r="AB173" s="65" t="str">
        <f t="shared" si="33"/>
        <v>No</v>
      </c>
      <c r="AC173" s="68" t="str">
        <f t="shared" si="34"/>
        <v>N/A</v>
      </c>
      <c r="AD173" s="65" t="str">
        <f t="shared" si="35"/>
        <v>No</v>
      </c>
      <c r="AE173" s="68" t="str">
        <f t="shared" si="36"/>
        <v>N/A</v>
      </c>
      <c r="AF173" s="66"/>
    </row>
    <row r="174" spans="1:32" s="8" customFormat="1">
      <c r="A174" s="8" t="s">
        <v>22</v>
      </c>
      <c r="B174" s="8" t="s">
        <v>38</v>
      </c>
      <c r="C174" s="8" t="str" cm="1">
        <f t="array" ref="C174">_xlfn.IFNA(_xlfn.IFS(B174="Starter","Starters &amp; Sides",B174="Sides","Starters &amp; Sides"),B174)</f>
        <v>mains</v>
      </c>
      <c r="D174" s="8" t="s">
        <v>4476</v>
      </c>
      <c r="E174" s="13"/>
      <c r="F174" s="4"/>
      <c r="G174" s="4"/>
      <c r="H174" s="4"/>
      <c r="I174" s="4"/>
      <c r="J174" s="4"/>
      <c r="K174" s="4"/>
      <c r="L174" s="4"/>
      <c r="M174" s="4"/>
      <c r="N174" s="4"/>
      <c r="O174" s="15">
        <v>13.95</v>
      </c>
      <c r="P174" s="4">
        <v>13.95</v>
      </c>
      <c r="Q174" s="338"/>
      <c r="R174" s="15" t="str">
        <f t="shared" si="23"/>
        <v>No</v>
      </c>
      <c r="S174" s="15" t="str">
        <f t="shared" si="24"/>
        <v>No</v>
      </c>
      <c r="T174" s="221" t="str">
        <f t="shared" si="25"/>
        <v>No</v>
      </c>
      <c r="U174" s="223" t="str">
        <f t="shared" si="26"/>
        <v>N/A</v>
      </c>
      <c r="V174" s="221" t="str">
        <f t="shared" si="27"/>
        <v>No</v>
      </c>
      <c r="W174" s="223" t="str">
        <f t="shared" si="28"/>
        <v>N/A</v>
      </c>
      <c r="X174" s="221" t="str">
        <f t="shared" si="29"/>
        <v>No</v>
      </c>
      <c r="Y174" s="223" t="str">
        <f t="shared" si="30"/>
        <v>N/A</v>
      </c>
      <c r="Z174" s="222" t="str">
        <f t="shared" si="31"/>
        <v>No</v>
      </c>
      <c r="AA174" s="68" t="str">
        <f t="shared" si="32"/>
        <v>N/A</v>
      </c>
      <c r="AB174" s="65" t="str">
        <f t="shared" si="33"/>
        <v>No</v>
      </c>
      <c r="AC174" s="68" t="str">
        <f t="shared" si="34"/>
        <v>N/A</v>
      </c>
      <c r="AD174" s="65" t="str">
        <f t="shared" si="35"/>
        <v>No</v>
      </c>
      <c r="AE174" s="68" t="str">
        <f t="shared" si="36"/>
        <v>N/A</v>
      </c>
      <c r="AF174" s="66"/>
    </row>
    <row r="175" spans="1:32" s="8" customFormat="1">
      <c r="A175" s="8" t="s">
        <v>22</v>
      </c>
      <c r="B175" s="8" t="s">
        <v>38</v>
      </c>
      <c r="C175" s="8" t="str" cm="1">
        <f t="array" ref="C175">_xlfn.IFNA(_xlfn.IFS(B175="Starter","Starters &amp; Sides",B175="Sides","Starters &amp; Sides"),B175)</f>
        <v>mains</v>
      </c>
      <c r="D175" s="319" t="s">
        <v>4477</v>
      </c>
      <c r="E175" s="13"/>
      <c r="F175" s="4"/>
      <c r="G175" s="4"/>
      <c r="H175" s="4"/>
      <c r="I175" s="4"/>
      <c r="J175" s="4"/>
      <c r="K175" s="4"/>
      <c r="L175" s="4"/>
      <c r="M175" s="4"/>
      <c r="N175" s="4"/>
      <c r="O175" s="15">
        <v>7.95</v>
      </c>
      <c r="P175" s="4">
        <v>7.95</v>
      </c>
      <c r="Q175" s="338">
        <v>7.95</v>
      </c>
      <c r="R175" s="15" t="str">
        <f t="shared" si="23"/>
        <v>Yes</v>
      </c>
      <c r="S175" s="15" t="str">
        <f t="shared" si="24"/>
        <v>No</v>
      </c>
      <c r="T175" s="221" t="str">
        <f t="shared" si="25"/>
        <v>Yes</v>
      </c>
      <c r="U175" s="223">
        <f t="shared" si="26"/>
        <v>0</v>
      </c>
      <c r="V175" s="221" t="str">
        <f t="shared" si="27"/>
        <v>Yes</v>
      </c>
      <c r="W175" s="223">
        <f t="shared" si="28"/>
        <v>0</v>
      </c>
      <c r="X175" s="221" t="str">
        <f t="shared" si="29"/>
        <v>No</v>
      </c>
      <c r="Y175" s="223" t="str">
        <f t="shared" si="30"/>
        <v>N/A</v>
      </c>
      <c r="Z175" s="222" t="str">
        <f t="shared" si="31"/>
        <v>No</v>
      </c>
      <c r="AA175" s="68" t="str">
        <f t="shared" si="32"/>
        <v>N/A</v>
      </c>
      <c r="AB175" s="65" t="str">
        <f t="shared" si="33"/>
        <v>No</v>
      </c>
      <c r="AC175" s="68" t="str">
        <f t="shared" si="34"/>
        <v>N/A</v>
      </c>
      <c r="AD175" s="65" t="str">
        <f t="shared" si="35"/>
        <v>No</v>
      </c>
      <c r="AE175" s="68" t="str">
        <f t="shared" si="36"/>
        <v>N/A</v>
      </c>
      <c r="AF175" s="66"/>
    </row>
    <row r="176" spans="1:32" s="8" customFormat="1">
      <c r="A176" s="8" t="s">
        <v>22</v>
      </c>
      <c r="B176" s="8" t="s">
        <v>38</v>
      </c>
      <c r="C176" s="8" t="str" cm="1">
        <f t="array" ref="C176">_xlfn.IFNA(_xlfn.IFS(B176="Starter","Starters &amp; Sides",B176="Sides","Starters &amp; Sides"),B176)</f>
        <v>mains</v>
      </c>
      <c r="D176" s="8" t="s">
        <v>4478</v>
      </c>
      <c r="E176" s="13"/>
      <c r="F176" s="4"/>
      <c r="G176" s="4"/>
      <c r="H176" s="4"/>
      <c r="I176" s="4"/>
      <c r="J176" s="4"/>
      <c r="K176" s="4"/>
      <c r="L176" s="4"/>
      <c r="M176" s="4"/>
      <c r="N176" s="4"/>
      <c r="O176" s="15">
        <v>5.95</v>
      </c>
      <c r="P176" s="4"/>
      <c r="Q176" s="338"/>
      <c r="R176" s="15" t="str">
        <f t="shared" ref="R176:R241" si="37">IF(COUNTA(Q176)=1,"Yes","No")</f>
        <v>No</v>
      </c>
      <c r="S176" s="15" t="str">
        <f t="shared" ref="S176:S241" si="38">IF(AND(T176="No",R176="Yes"),"Yes","No")</f>
        <v>No</v>
      </c>
      <c r="T176" s="221" t="str">
        <f t="shared" ref="T176:T241" si="39">IF(COUNTA(P176:Q176)=2,"Yes","No")</f>
        <v>No</v>
      </c>
      <c r="U176" s="223" t="str">
        <f t="shared" ref="U176:U241" si="40">IF(T176="Yes",Q176/P176-1,"N/A")</f>
        <v>N/A</v>
      </c>
      <c r="V176" s="221" t="str">
        <f t="shared" ref="V176:V241" si="41">IF(COUNTA(O176:Q176)=3,"Yes","No")</f>
        <v>No</v>
      </c>
      <c r="W176" s="223" t="str">
        <f t="shared" ref="W176:W241" si="42">IF(V176="Yes",Q176/O176-1,"N/A")</f>
        <v>N/A</v>
      </c>
      <c r="X176" s="221" t="str">
        <f t="shared" ref="X176:X241" si="43">IF(COUNTA(N176:Q176)=4,"Yes","No")</f>
        <v>No</v>
      </c>
      <c r="Y176" s="223" t="str">
        <f t="shared" ref="Y176:Y241" si="44">IF(X176="Yes",Q176/N176-1,"N/A")</f>
        <v>N/A</v>
      </c>
      <c r="Z176" s="222" t="str">
        <f t="shared" ref="Z176:Z241" si="45">IF(COUNTA(M176:Q176)=5,"Yes","No")</f>
        <v>No</v>
      </c>
      <c r="AA176" s="68" t="str">
        <f t="shared" ref="AA176:AA241" si="46">IF(Z176="Yes",Q176/M176-1,"N/A")</f>
        <v>N/A</v>
      </c>
      <c r="AB176" s="65" t="str">
        <f t="shared" ref="AB176:AB241" si="47">IF(COUNTA(L176:Q176)=6,"Yes","No")</f>
        <v>No</v>
      </c>
      <c r="AC176" s="68" t="str">
        <f t="shared" ref="AC176:AC241" si="48">IF(AB176="Yes",Q176/L176-1,"N/A")</f>
        <v>N/A</v>
      </c>
      <c r="AD176" s="65" t="str">
        <f t="shared" ref="AD176:AD241" si="49">IF(COUNTA(E176:Q176)=13,"Yes","No")</f>
        <v>No</v>
      </c>
      <c r="AE176" s="68" t="str">
        <f t="shared" ref="AE176:AE241" si="50">IF(AD176="Yes",Q176/E176-1,"N/A")</f>
        <v>N/A</v>
      </c>
      <c r="AF176" s="66"/>
    </row>
    <row r="177" spans="1:32" s="8" customFormat="1">
      <c r="A177" s="8" t="s">
        <v>22</v>
      </c>
      <c r="B177" s="8" t="s">
        <v>38</v>
      </c>
      <c r="C177" s="8" t="str" cm="1">
        <f t="array" ref="C177">_xlfn.IFNA(_xlfn.IFS(B177="Starter","Starters &amp; Sides",B177="Sides","Starters &amp; Sides"),B177)</f>
        <v>mains</v>
      </c>
      <c r="D177" s="319" t="s">
        <v>4479</v>
      </c>
      <c r="E177" s="13"/>
      <c r="F177" s="4"/>
      <c r="G177" s="4"/>
      <c r="H177" s="4"/>
      <c r="I177" s="4"/>
      <c r="J177" s="4"/>
      <c r="K177" s="4"/>
      <c r="L177" s="4"/>
      <c r="M177" s="4"/>
      <c r="N177" s="4"/>
      <c r="O177" s="15">
        <v>4.5</v>
      </c>
      <c r="P177" s="4">
        <v>4.5</v>
      </c>
      <c r="Q177" s="338">
        <v>4.5</v>
      </c>
      <c r="R177" s="15" t="str">
        <f t="shared" si="37"/>
        <v>Yes</v>
      </c>
      <c r="S177" s="15" t="str">
        <f t="shared" si="38"/>
        <v>No</v>
      </c>
      <c r="T177" s="221" t="str">
        <f t="shared" si="39"/>
        <v>Yes</v>
      </c>
      <c r="U177" s="223">
        <f t="shared" si="40"/>
        <v>0</v>
      </c>
      <c r="V177" s="221" t="str">
        <f t="shared" si="41"/>
        <v>Yes</v>
      </c>
      <c r="W177" s="223">
        <f t="shared" si="42"/>
        <v>0</v>
      </c>
      <c r="X177" s="221" t="str">
        <f t="shared" si="43"/>
        <v>No</v>
      </c>
      <c r="Y177" s="223" t="str">
        <f t="shared" si="44"/>
        <v>N/A</v>
      </c>
      <c r="Z177" s="222" t="str">
        <f t="shared" si="45"/>
        <v>No</v>
      </c>
      <c r="AA177" s="68" t="str">
        <f t="shared" si="46"/>
        <v>N/A</v>
      </c>
      <c r="AB177" s="65" t="str">
        <f t="shared" si="47"/>
        <v>No</v>
      </c>
      <c r="AC177" s="68" t="str">
        <f t="shared" si="48"/>
        <v>N/A</v>
      </c>
      <c r="AD177" s="65" t="str">
        <f t="shared" si="49"/>
        <v>No</v>
      </c>
      <c r="AE177" s="68" t="str">
        <f t="shared" si="50"/>
        <v>N/A</v>
      </c>
      <c r="AF177" s="66"/>
    </row>
    <row r="178" spans="1:32" s="8" customFormat="1">
      <c r="A178" s="8" t="s">
        <v>22</v>
      </c>
      <c r="B178" s="8" t="s">
        <v>38</v>
      </c>
      <c r="C178" s="8" t="str" cm="1">
        <f t="array" ref="C178">_xlfn.IFNA(_xlfn.IFS(B178="Starter","Starters &amp; Sides",B178="Sides","Starters &amp; Sides"),B178)</f>
        <v>mains</v>
      </c>
      <c r="D178" s="319" t="s">
        <v>4480</v>
      </c>
      <c r="E178" s="13"/>
      <c r="F178" s="4"/>
      <c r="G178" s="4"/>
      <c r="H178" s="4"/>
      <c r="I178" s="4"/>
      <c r="J178" s="4"/>
      <c r="K178" s="4"/>
      <c r="L178" s="4"/>
      <c r="M178" s="4"/>
      <c r="N178" s="4"/>
      <c r="O178" s="15">
        <v>5.95</v>
      </c>
      <c r="P178" s="4">
        <v>5.95</v>
      </c>
      <c r="Q178" s="338">
        <v>5.95</v>
      </c>
      <c r="R178" s="15" t="str">
        <f t="shared" si="37"/>
        <v>Yes</v>
      </c>
      <c r="S178" s="15" t="str">
        <f t="shared" si="38"/>
        <v>No</v>
      </c>
      <c r="T178" s="221" t="str">
        <f t="shared" si="39"/>
        <v>Yes</v>
      </c>
      <c r="U178" s="223">
        <f t="shared" si="40"/>
        <v>0</v>
      </c>
      <c r="V178" s="221" t="str">
        <f t="shared" si="41"/>
        <v>Yes</v>
      </c>
      <c r="W178" s="223">
        <f t="shared" si="42"/>
        <v>0</v>
      </c>
      <c r="X178" s="221" t="str">
        <f t="shared" si="43"/>
        <v>No</v>
      </c>
      <c r="Y178" s="223" t="str">
        <f t="shared" si="44"/>
        <v>N/A</v>
      </c>
      <c r="Z178" s="222" t="str">
        <f t="shared" si="45"/>
        <v>No</v>
      </c>
      <c r="AA178" s="68" t="str">
        <f t="shared" si="46"/>
        <v>N/A</v>
      </c>
      <c r="AB178" s="65" t="str">
        <f t="shared" si="47"/>
        <v>No</v>
      </c>
      <c r="AC178" s="68" t="str">
        <f t="shared" si="48"/>
        <v>N/A</v>
      </c>
      <c r="AD178" s="65" t="str">
        <f t="shared" si="49"/>
        <v>No</v>
      </c>
      <c r="AE178" s="68" t="str">
        <f t="shared" si="50"/>
        <v>N/A</v>
      </c>
      <c r="AF178" s="66"/>
    </row>
    <row r="179" spans="1:32" s="8" customFormat="1">
      <c r="A179" s="8" t="s">
        <v>22</v>
      </c>
      <c r="B179" s="8" t="s">
        <v>38</v>
      </c>
      <c r="C179" s="8" t="str" cm="1">
        <f t="array" ref="C179">_xlfn.IFNA(_xlfn.IFS(B179="Starter","Starters &amp; Sides",B179="Sides","Starters &amp; Sides"),B179)</f>
        <v>mains</v>
      </c>
      <c r="D179" s="319" t="s">
        <v>4481</v>
      </c>
      <c r="E179" s="13"/>
      <c r="F179" s="4"/>
      <c r="G179" s="4"/>
      <c r="H179" s="4"/>
      <c r="I179" s="4"/>
      <c r="J179" s="4"/>
      <c r="K179" s="4"/>
      <c r="L179" s="4"/>
      <c r="M179" s="4"/>
      <c r="N179" s="4"/>
      <c r="O179" s="15">
        <v>5.5</v>
      </c>
      <c r="P179" s="4">
        <v>5.5</v>
      </c>
      <c r="Q179" s="338">
        <v>5.5</v>
      </c>
      <c r="R179" s="15" t="str">
        <f t="shared" si="37"/>
        <v>Yes</v>
      </c>
      <c r="S179" s="15" t="str">
        <f t="shared" si="38"/>
        <v>No</v>
      </c>
      <c r="T179" s="221" t="str">
        <f t="shared" si="39"/>
        <v>Yes</v>
      </c>
      <c r="U179" s="223">
        <f t="shared" si="40"/>
        <v>0</v>
      </c>
      <c r="V179" s="221" t="str">
        <f t="shared" si="41"/>
        <v>Yes</v>
      </c>
      <c r="W179" s="223">
        <f t="shared" si="42"/>
        <v>0</v>
      </c>
      <c r="X179" s="221" t="str">
        <f t="shared" si="43"/>
        <v>No</v>
      </c>
      <c r="Y179" s="223" t="str">
        <f t="shared" si="44"/>
        <v>N/A</v>
      </c>
      <c r="Z179" s="222" t="str">
        <f t="shared" si="45"/>
        <v>No</v>
      </c>
      <c r="AA179" s="68" t="str">
        <f t="shared" si="46"/>
        <v>N/A</v>
      </c>
      <c r="AB179" s="65" t="str">
        <f t="shared" si="47"/>
        <v>No</v>
      </c>
      <c r="AC179" s="68" t="str">
        <f t="shared" si="48"/>
        <v>N/A</v>
      </c>
      <c r="AD179" s="65" t="str">
        <f t="shared" si="49"/>
        <v>No</v>
      </c>
      <c r="AE179" s="68" t="str">
        <f t="shared" si="50"/>
        <v>N/A</v>
      </c>
      <c r="AF179" s="66"/>
    </row>
    <row r="180" spans="1:32" s="8" customFormat="1">
      <c r="A180" s="8" t="s">
        <v>22</v>
      </c>
      <c r="B180" s="8" t="s">
        <v>38</v>
      </c>
      <c r="C180" s="8" t="str" cm="1">
        <f t="array" ref="C180">_xlfn.IFNA(_xlfn.IFS(B180="Starter","Starters &amp; Sides",B180="Sides","Starters &amp; Sides"),B180)</f>
        <v>mains</v>
      </c>
      <c r="D180" s="319" t="s">
        <v>4482</v>
      </c>
      <c r="E180" s="13"/>
      <c r="F180" s="4"/>
      <c r="G180" s="4"/>
      <c r="H180" s="4"/>
      <c r="I180" s="4"/>
      <c r="J180" s="4"/>
      <c r="K180" s="4"/>
      <c r="L180" s="4"/>
      <c r="M180" s="4"/>
      <c r="N180" s="4"/>
      <c r="O180" s="15">
        <v>5.95</v>
      </c>
      <c r="P180" s="4">
        <v>5.95</v>
      </c>
      <c r="Q180" s="338">
        <v>5.95</v>
      </c>
      <c r="R180" s="15" t="str">
        <f t="shared" si="37"/>
        <v>Yes</v>
      </c>
      <c r="S180" s="15" t="str">
        <f t="shared" si="38"/>
        <v>No</v>
      </c>
      <c r="T180" s="221" t="str">
        <f t="shared" si="39"/>
        <v>Yes</v>
      </c>
      <c r="U180" s="223">
        <f t="shared" si="40"/>
        <v>0</v>
      </c>
      <c r="V180" s="221" t="str">
        <f t="shared" si="41"/>
        <v>Yes</v>
      </c>
      <c r="W180" s="223">
        <f t="shared" si="42"/>
        <v>0</v>
      </c>
      <c r="X180" s="221" t="str">
        <f t="shared" si="43"/>
        <v>No</v>
      </c>
      <c r="Y180" s="223" t="str">
        <f t="shared" si="44"/>
        <v>N/A</v>
      </c>
      <c r="Z180" s="222" t="str">
        <f t="shared" si="45"/>
        <v>No</v>
      </c>
      <c r="AA180" s="68" t="str">
        <f t="shared" si="46"/>
        <v>N/A</v>
      </c>
      <c r="AB180" s="65" t="str">
        <f t="shared" si="47"/>
        <v>No</v>
      </c>
      <c r="AC180" s="68" t="str">
        <f t="shared" si="48"/>
        <v>N/A</v>
      </c>
      <c r="AD180" s="65" t="str">
        <f t="shared" si="49"/>
        <v>No</v>
      </c>
      <c r="AE180" s="68" t="str">
        <f t="shared" si="50"/>
        <v>N/A</v>
      </c>
      <c r="AF180" s="66"/>
    </row>
    <row r="181" spans="1:32" s="8" customFormat="1">
      <c r="A181" s="8" t="s">
        <v>22</v>
      </c>
      <c r="B181" s="8" t="s">
        <v>38</v>
      </c>
      <c r="C181" s="8" t="str" cm="1">
        <f t="array" ref="C181">_xlfn.IFNA(_xlfn.IFS(B181="Starter","Starters &amp; Sides",B181="Sides","Starters &amp; Sides"),B181)</f>
        <v>mains</v>
      </c>
      <c r="D181" s="319" t="s">
        <v>4483</v>
      </c>
      <c r="E181" s="13"/>
      <c r="F181" s="4"/>
      <c r="G181" s="4"/>
      <c r="H181" s="4"/>
      <c r="I181" s="4"/>
      <c r="J181" s="4"/>
      <c r="K181" s="4"/>
      <c r="L181" s="4"/>
      <c r="M181" s="4"/>
      <c r="N181" s="4"/>
      <c r="O181" s="15">
        <v>6.5</v>
      </c>
      <c r="P181" s="4">
        <v>6.5</v>
      </c>
      <c r="Q181" s="338">
        <v>6.5</v>
      </c>
      <c r="R181" s="15" t="str">
        <f t="shared" si="37"/>
        <v>Yes</v>
      </c>
      <c r="S181" s="15" t="str">
        <f t="shared" si="38"/>
        <v>No</v>
      </c>
      <c r="T181" s="221" t="str">
        <f t="shared" si="39"/>
        <v>Yes</v>
      </c>
      <c r="U181" s="223">
        <f t="shared" si="40"/>
        <v>0</v>
      </c>
      <c r="V181" s="221" t="str">
        <f t="shared" si="41"/>
        <v>Yes</v>
      </c>
      <c r="W181" s="223">
        <f t="shared" si="42"/>
        <v>0</v>
      </c>
      <c r="X181" s="221" t="str">
        <f t="shared" si="43"/>
        <v>No</v>
      </c>
      <c r="Y181" s="223" t="str">
        <f t="shared" si="44"/>
        <v>N/A</v>
      </c>
      <c r="Z181" s="222" t="str">
        <f t="shared" si="45"/>
        <v>No</v>
      </c>
      <c r="AA181" s="68" t="str">
        <f t="shared" si="46"/>
        <v>N/A</v>
      </c>
      <c r="AB181" s="65" t="str">
        <f t="shared" si="47"/>
        <v>No</v>
      </c>
      <c r="AC181" s="68" t="str">
        <f t="shared" si="48"/>
        <v>N/A</v>
      </c>
      <c r="AD181" s="65" t="str">
        <f t="shared" si="49"/>
        <v>No</v>
      </c>
      <c r="AE181" s="68" t="str">
        <f t="shared" si="50"/>
        <v>N/A</v>
      </c>
      <c r="AF181" s="66"/>
    </row>
    <row r="182" spans="1:32" s="8" customFormat="1">
      <c r="A182" s="8" t="s">
        <v>22</v>
      </c>
      <c r="B182" s="8" t="s">
        <v>38</v>
      </c>
      <c r="C182" s="8" t="str" cm="1">
        <f t="array" ref="C182">_xlfn.IFNA(_xlfn.IFS(B182="Starter","Starters &amp; Sides",B182="Sides","Starters &amp; Sides"),B182)</f>
        <v>mains</v>
      </c>
      <c r="D182" s="319" t="s">
        <v>4484</v>
      </c>
      <c r="E182" s="13"/>
      <c r="F182" s="4"/>
      <c r="G182" s="4"/>
      <c r="H182" s="4"/>
      <c r="I182" s="4"/>
      <c r="J182" s="4"/>
      <c r="K182" s="4"/>
      <c r="L182" s="4"/>
      <c r="M182" s="4"/>
      <c r="N182" s="4"/>
      <c r="O182" s="15">
        <v>6.5</v>
      </c>
      <c r="P182" s="4">
        <v>6.5</v>
      </c>
      <c r="Q182" s="338">
        <v>6.5</v>
      </c>
      <c r="R182" s="15" t="str">
        <f t="shared" si="37"/>
        <v>Yes</v>
      </c>
      <c r="S182" s="15" t="str">
        <f t="shared" si="38"/>
        <v>No</v>
      </c>
      <c r="T182" s="221" t="str">
        <f t="shared" si="39"/>
        <v>Yes</v>
      </c>
      <c r="U182" s="223">
        <f t="shared" si="40"/>
        <v>0</v>
      </c>
      <c r="V182" s="221" t="str">
        <f t="shared" si="41"/>
        <v>Yes</v>
      </c>
      <c r="W182" s="223">
        <f t="shared" si="42"/>
        <v>0</v>
      </c>
      <c r="X182" s="221" t="str">
        <f t="shared" si="43"/>
        <v>No</v>
      </c>
      <c r="Y182" s="223" t="str">
        <f t="shared" si="44"/>
        <v>N/A</v>
      </c>
      <c r="Z182" s="222" t="str">
        <f t="shared" si="45"/>
        <v>No</v>
      </c>
      <c r="AA182" s="68" t="str">
        <f t="shared" si="46"/>
        <v>N/A</v>
      </c>
      <c r="AB182" s="65" t="str">
        <f t="shared" si="47"/>
        <v>No</v>
      </c>
      <c r="AC182" s="68" t="str">
        <f t="shared" si="48"/>
        <v>N/A</v>
      </c>
      <c r="AD182" s="65" t="str">
        <f t="shared" si="49"/>
        <v>No</v>
      </c>
      <c r="AE182" s="68" t="str">
        <f t="shared" si="50"/>
        <v>N/A</v>
      </c>
      <c r="AF182" s="66"/>
    </row>
    <row r="183" spans="1:32" s="8" customFormat="1">
      <c r="A183" s="8" t="s">
        <v>22</v>
      </c>
      <c r="B183" s="8" t="s">
        <v>38</v>
      </c>
      <c r="C183" s="8" t="str" cm="1">
        <f t="array" ref="C183">_xlfn.IFNA(_xlfn.IFS(B183="Starter","Starters &amp; Sides",B183="Sides","Starters &amp; Sides"),B183)</f>
        <v>mains</v>
      </c>
      <c r="D183" s="319" t="s">
        <v>4485</v>
      </c>
      <c r="E183" s="13"/>
      <c r="F183" s="4"/>
      <c r="G183" s="4"/>
      <c r="H183" s="4"/>
      <c r="I183" s="4"/>
      <c r="J183" s="4"/>
      <c r="K183" s="4"/>
      <c r="L183" s="4"/>
      <c r="M183" s="4"/>
      <c r="N183" s="4"/>
      <c r="O183" s="15">
        <v>6.5</v>
      </c>
      <c r="P183" s="4">
        <v>6.5</v>
      </c>
      <c r="Q183" s="338">
        <v>6.5</v>
      </c>
      <c r="R183" s="15" t="str">
        <f t="shared" si="37"/>
        <v>Yes</v>
      </c>
      <c r="S183" s="15" t="str">
        <f t="shared" si="38"/>
        <v>No</v>
      </c>
      <c r="T183" s="221" t="str">
        <f t="shared" si="39"/>
        <v>Yes</v>
      </c>
      <c r="U183" s="223">
        <f t="shared" si="40"/>
        <v>0</v>
      </c>
      <c r="V183" s="221" t="str">
        <f t="shared" si="41"/>
        <v>Yes</v>
      </c>
      <c r="W183" s="223">
        <f t="shared" si="42"/>
        <v>0</v>
      </c>
      <c r="X183" s="221" t="str">
        <f t="shared" si="43"/>
        <v>No</v>
      </c>
      <c r="Y183" s="223" t="str">
        <f t="shared" si="44"/>
        <v>N/A</v>
      </c>
      <c r="Z183" s="222" t="str">
        <f t="shared" si="45"/>
        <v>No</v>
      </c>
      <c r="AA183" s="68" t="str">
        <f t="shared" si="46"/>
        <v>N/A</v>
      </c>
      <c r="AB183" s="65" t="str">
        <f t="shared" si="47"/>
        <v>No</v>
      </c>
      <c r="AC183" s="68" t="str">
        <f t="shared" si="48"/>
        <v>N/A</v>
      </c>
      <c r="AD183" s="65" t="str">
        <f t="shared" si="49"/>
        <v>No</v>
      </c>
      <c r="AE183" s="68" t="str">
        <f t="shared" si="50"/>
        <v>N/A</v>
      </c>
      <c r="AF183" s="66"/>
    </row>
    <row r="184" spans="1:32" s="8" customFormat="1">
      <c r="A184" s="8" t="s">
        <v>22</v>
      </c>
      <c r="B184" s="8" t="s">
        <v>38</v>
      </c>
      <c r="C184" s="8" t="str" cm="1">
        <f t="array" ref="C184">_xlfn.IFNA(_xlfn.IFS(B184="Starter","Starters &amp; Sides",B184="Sides","Starters &amp; Sides"),B184)</f>
        <v>mains</v>
      </c>
      <c r="D184" s="319" t="s">
        <v>4486</v>
      </c>
      <c r="E184" s="13"/>
      <c r="F184" s="4"/>
      <c r="G184" s="4"/>
      <c r="H184" s="4"/>
      <c r="I184" s="4"/>
      <c r="J184" s="4"/>
      <c r="K184" s="4"/>
      <c r="L184" s="4"/>
      <c r="M184" s="4"/>
      <c r="N184" s="4"/>
      <c r="O184" s="15">
        <v>7.5</v>
      </c>
      <c r="P184" s="4">
        <v>7.5</v>
      </c>
      <c r="Q184" s="338">
        <v>7.5</v>
      </c>
      <c r="R184" s="15" t="str">
        <f t="shared" si="37"/>
        <v>Yes</v>
      </c>
      <c r="S184" s="15" t="str">
        <f t="shared" si="38"/>
        <v>No</v>
      </c>
      <c r="T184" s="221" t="str">
        <f t="shared" si="39"/>
        <v>Yes</v>
      </c>
      <c r="U184" s="223">
        <f t="shared" si="40"/>
        <v>0</v>
      </c>
      <c r="V184" s="221" t="str">
        <f t="shared" si="41"/>
        <v>Yes</v>
      </c>
      <c r="W184" s="223">
        <f t="shared" si="42"/>
        <v>0</v>
      </c>
      <c r="X184" s="221" t="str">
        <f t="shared" si="43"/>
        <v>No</v>
      </c>
      <c r="Y184" s="223" t="str">
        <f t="shared" si="44"/>
        <v>N/A</v>
      </c>
      <c r="Z184" s="222" t="str">
        <f t="shared" si="45"/>
        <v>No</v>
      </c>
      <c r="AA184" s="68" t="str">
        <f t="shared" si="46"/>
        <v>N/A</v>
      </c>
      <c r="AB184" s="65" t="str">
        <f t="shared" si="47"/>
        <v>No</v>
      </c>
      <c r="AC184" s="68" t="str">
        <f t="shared" si="48"/>
        <v>N/A</v>
      </c>
      <c r="AD184" s="65" t="str">
        <f t="shared" si="49"/>
        <v>No</v>
      </c>
      <c r="AE184" s="68" t="str">
        <f t="shared" si="50"/>
        <v>N/A</v>
      </c>
      <c r="AF184" s="66"/>
    </row>
    <row r="185" spans="1:32" s="8" customFormat="1">
      <c r="A185" s="8" t="s">
        <v>22</v>
      </c>
      <c r="B185" s="8" t="s">
        <v>38</v>
      </c>
      <c r="C185" s="8" t="str" cm="1">
        <f t="array" ref="C185">_xlfn.IFNA(_xlfn.IFS(B185="Starter","Starters &amp; Sides",B185="Sides","Starters &amp; Sides"),B185)</f>
        <v>mains</v>
      </c>
      <c r="D185" s="319" t="s">
        <v>4487</v>
      </c>
      <c r="E185" s="13"/>
      <c r="F185" s="4"/>
      <c r="G185" s="4"/>
      <c r="H185" s="4"/>
      <c r="I185" s="4"/>
      <c r="J185" s="4"/>
      <c r="K185" s="4"/>
      <c r="L185" s="4"/>
      <c r="M185" s="4"/>
      <c r="N185" s="4"/>
      <c r="O185" s="15">
        <v>18.5</v>
      </c>
      <c r="P185" s="4">
        <v>18.5</v>
      </c>
      <c r="Q185" s="338">
        <v>18.5</v>
      </c>
      <c r="R185" s="15" t="str">
        <f t="shared" si="37"/>
        <v>Yes</v>
      </c>
      <c r="S185" s="15" t="str">
        <f t="shared" si="38"/>
        <v>No</v>
      </c>
      <c r="T185" s="221" t="str">
        <f t="shared" si="39"/>
        <v>Yes</v>
      </c>
      <c r="U185" s="223">
        <f t="shared" si="40"/>
        <v>0</v>
      </c>
      <c r="V185" s="221" t="str">
        <f t="shared" si="41"/>
        <v>Yes</v>
      </c>
      <c r="W185" s="223">
        <f t="shared" si="42"/>
        <v>0</v>
      </c>
      <c r="X185" s="221" t="str">
        <f t="shared" si="43"/>
        <v>No</v>
      </c>
      <c r="Y185" s="223" t="str">
        <f t="shared" si="44"/>
        <v>N/A</v>
      </c>
      <c r="Z185" s="222" t="str">
        <f t="shared" si="45"/>
        <v>No</v>
      </c>
      <c r="AA185" s="68" t="str">
        <f t="shared" si="46"/>
        <v>N/A</v>
      </c>
      <c r="AB185" s="65" t="str">
        <f t="shared" si="47"/>
        <v>No</v>
      </c>
      <c r="AC185" s="68" t="str">
        <f t="shared" si="48"/>
        <v>N/A</v>
      </c>
      <c r="AD185" s="65" t="str">
        <f t="shared" si="49"/>
        <v>No</v>
      </c>
      <c r="AE185" s="68" t="str">
        <f t="shared" si="50"/>
        <v>N/A</v>
      </c>
      <c r="AF185" s="66"/>
    </row>
    <row r="186" spans="1:32" s="8" customFormat="1">
      <c r="A186" s="8" t="s">
        <v>22</v>
      </c>
      <c r="B186" s="8" t="s">
        <v>38</v>
      </c>
      <c r="C186" s="8" t="str" cm="1">
        <f t="array" ref="C186">_xlfn.IFNA(_xlfn.IFS(B186="Starter","Starters &amp; Sides",B186="Sides","Starters &amp; Sides"),B186)</f>
        <v>mains</v>
      </c>
      <c r="D186" s="319" t="s">
        <v>4488</v>
      </c>
      <c r="E186" s="12"/>
      <c r="F186" s="4"/>
      <c r="G186" s="4"/>
      <c r="H186" s="4"/>
      <c r="I186" s="4"/>
      <c r="J186" s="4"/>
      <c r="K186" s="4"/>
      <c r="L186" s="4"/>
      <c r="M186" s="4"/>
      <c r="N186" s="4"/>
      <c r="O186" s="15"/>
      <c r="P186" s="4"/>
      <c r="Q186" s="338">
        <v>6</v>
      </c>
      <c r="R186" s="15" t="str">
        <f>IF(COUNTA(Q186)=1,"Yes","No")</f>
        <v>Yes</v>
      </c>
      <c r="S186" s="15" t="str">
        <f>IF(AND(T186="No",R186="Yes"),"Yes","No")</f>
        <v>Yes</v>
      </c>
      <c r="T186" s="221" t="str">
        <f>IF(COUNTA(P186:Q186)=2,"Yes","No")</f>
        <v>No</v>
      </c>
      <c r="U186" s="223" t="str">
        <f>IF(T186="Yes",Q186/P186-1,"N/A")</f>
        <v>N/A</v>
      </c>
      <c r="V186" s="221" t="str">
        <f>IF(COUNTA(O186:Q186)=3,"Yes","No")</f>
        <v>No</v>
      </c>
      <c r="W186" s="223" t="str">
        <f>IF(V186="Yes",Q186/O186-1,"N/A")</f>
        <v>N/A</v>
      </c>
      <c r="X186" s="221" t="str">
        <f>IF(COUNTA(N186:Q186)=4,"Yes","No")</f>
        <v>No</v>
      </c>
      <c r="Y186" s="223" t="str">
        <f>IF(X186="Yes",Q186/N186-1,"N/A")</f>
        <v>N/A</v>
      </c>
      <c r="Z186" s="222" t="str">
        <f>IF(COUNTA(M186:Q186)=5,"Yes","No")</f>
        <v>No</v>
      </c>
      <c r="AA186" s="68" t="str">
        <f>IF(Z186="Yes",Q186/M186-1,"N/A")</f>
        <v>N/A</v>
      </c>
      <c r="AB186" s="65" t="str">
        <f>IF(COUNTA(L186:Q186)=6,"Yes","No")</f>
        <v>No</v>
      </c>
      <c r="AC186" s="68" t="str">
        <f>IF(AB186="Yes",Q186/L186-1,"N/A")</f>
        <v>N/A</v>
      </c>
      <c r="AD186" s="65" t="str">
        <f>IF(COUNTA(E186:Q186)=13,"Yes","No")</f>
        <v>No</v>
      </c>
      <c r="AE186" s="68" t="str">
        <f>IF(AD186="Yes",Q186/E186-1,"N/A")</f>
        <v>N/A</v>
      </c>
      <c r="AF186" s="66"/>
    </row>
    <row r="187" spans="1:32" s="8" customFormat="1">
      <c r="A187" s="8" t="s">
        <v>22</v>
      </c>
      <c r="B187" s="8" t="s">
        <v>38</v>
      </c>
      <c r="C187" s="8" t="str" cm="1">
        <f t="array" ref="C187">_xlfn.IFNA(_xlfn.IFS(B187="Starter","Starters &amp; Sides",B187="Sides","Starters &amp; Sides"),B187)</f>
        <v>mains</v>
      </c>
      <c r="D187" s="319" t="s">
        <v>4489</v>
      </c>
      <c r="E187" s="12"/>
      <c r="F187" s="4"/>
      <c r="G187" s="4"/>
      <c r="H187" s="4"/>
      <c r="I187" s="4"/>
      <c r="J187" s="4"/>
      <c r="K187" s="4"/>
      <c r="L187" s="4"/>
      <c r="M187" s="4"/>
      <c r="N187" s="4"/>
      <c r="O187" s="15"/>
      <c r="P187" s="4"/>
      <c r="Q187" s="338">
        <v>6</v>
      </c>
      <c r="R187" s="15" t="str">
        <f>IF(COUNTA(Q187)=1,"Yes","No")</f>
        <v>Yes</v>
      </c>
      <c r="S187" s="15" t="str">
        <f>IF(AND(T187="No",R187="Yes"),"Yes","No")</f>
        <v>Yes</v>
      </c>
      <c r="T187" s="221" t="str">
        <f>IF(COUNTA(P187:Q187)=2,"Yes","No")</f>
        <v>No</v>
      </c>
      <c r="U187" s="223" t="str">
        <f>IF(T187="Yes",Q187/P187-1,"N/A")</f>
        <v>N/A</v>
      </c>
      <c r="V187" s="221" t="str">
        <f>IF(COUNTA(O187:Q187)=3,"Yes","No")</f>
        <v>No</v>
      </c>
      <c r="W187" s="223" t="str">
        <f>IF(V187="Yes",Q187/O187-1,"N/A")</f>
        <v>N/A</v>
      </c>
      <c r="X187" s="221" t="str">
        <f>IF(COUNTA(N187:Q187)=4,"Yes","No")</f>
        <v>No</v>
      </c>
      <c r="Y187" s="223" t="str">
        <f>IF(X187="Yes",Q187/N187-1,"N/A")</f>
        <v>N/A</v>
      </c>
      <c r="Z187" s="222" t="str">
        <f>IF(COUNTA(M187:Q187)=5,"Yes","No")</f>
        <v>No</v>
      </c>
      <c r="AA187" s="68" t="str">
        <f>IF(Z187="Yes",Q187/M187-1,"N/A")</f>
        <v>N/A</v>
      </c>
      <c r="AB187" s="65" t="str">
        <f>IF(COUNTA(L187:Q187)=6,"Yes","No")</f>
        <v>No</v>
      </c>
      <c r="AC187" s="68" t="str">
        <f>IF(AB187="Yes",Q187/L187-1,"N/A")</f>
        <v>N/A</v>
      </c>
      <c r="AD187" s="65" t="str">
        <f>IF(COUNTA(E187:Q187)=13,"Yes","No")</f>
        <v>No</v>
      </c>
      <c r="AE187" s="68" t="str">
        <f>IF(AD187="Yes",Q187/E187-1,"N/A")</f>
        <v>N/A</v>
      </c>
      <c r="AF187" s="66"/>
    </row>
    <row r="188" spans="1:32" s="8" customFormat="1">
      <c r="A188" s="8" t="s">
        <v>22</v>
      </c>
      <c r="B188" s="8" t="s">
        <v>38</v>
      </c>
      <c r="C188" s="8" t="str" cm="1">
        <f t="array" ref="C188">_xlfn.IFNA(_xlfn.IFS(B188="Starter","Starters &amp; Sides",B188="Sides","Starters &amp; Sides"),B188)</f>
        <v>mains</v>
      </c>
      <c r="D188" s="8" t="s">
        <v>4490</v>
      </c>
      <c r="E188" s="13"/>
      <c r="F188" s="4"/>
      <c r="G188" s="4"/>
      <c r="H188" s="4"/>
      <c r="I188" s="4"/>
      <c r="J188" s="4"/>
      <c r="K188" s="4"/>
      <c r="L188" s="4"/>
      <c r="M188" s="4"/>
      <c r="N188" s="4"/>
      <c r="O188" s="15"/>
      <c r="P188" s="4">
        <v>4.5</v>
      </c>
      <c r="Q188" s="338"/>
      <c r="R188" s="15" t="str">
        <f t="shared" si="37"/>
        <v>No</v>
      </c>
      <c r="S188" s="15" t="str">
        <f t="shared" si="38"/>
        <v>No</v>
      </c>
      <c r="T188" s="221" t="str">
        <f t="shared" si="39"/>
        <v>No</v>
      </c>
      <c r="U188" s="223" t="str">
        <f t="shared" si="40"/>
        <v>N/A</v>
      </c>
      <c r="V188" s="221" t="str">
        <f t="shared" si="41"/>
        <v>No</v>
      </c>
      <c r="W188" s="223" t="str">
        <f t="shared" si="42"/>
        <v>N/A</v>
      </c>
      <c r="X188" s="221" t="str">
        <f t="shared" si="43"/>
        <v>No</v>
      </c>
      <c r="Y188" s="223" t="str">
        <f t="shared" si="44"/>
        <v>N/A</v>
      </c>
      <c r="Z188" s="222" t="str">
        <f t="shared" si="45"/>
        <v>No</v>
      </c>
      <c r="AA188" s="68" t="str">
        <f t="shared" si="46"/>
        <v>N/A</v>
      </c>
      <c r="AB188" s="65" t="str">
        <f t="shared" si="47"/>
        <v>No</v>
      </c>
      <c r="AC188" s="68" t="str">
        <f t="shared" si="48"/>
        <v>N/A</v>
      </c>
      <c r="AD188" s="65" t="str">
        <f t="shared" si="49"/>
        <v>No</v>
      </c>
      <c r="AE188" s="68" t="str">
        <f t="shared" si="50"/>
        <v>N/A</v>
      </c>
      <c r="AF188" s="66"/>
    </row>
    <row r="189" spans="1:32" s="8" customFormat="1">
      <c r="A189" s="8" t="s">
        <v>22</v>
      </c>
      <c r="B189" s="8" t="s">
        <v>38</v>
      </c>
      <c r="C189" s="8" t="str" cm="1">
        <f t="array" ref="C189">_xlfn.IFNA(_xlfn.IFS(B189="Starter","Starters &amp; Sides",B189="Sides","Starters &amp; Sides"),B189)</f>
        <v>mains</v>
      </c>
      <c r="D189" s="8" t="s">
        <v>4491</v>
      </c>
      <c r="E189" s="13"/>
      <c r="F189" s="4"/>
      <c r="G189" s="4"/>
      <c r="H189" s="4"/>
      <c r="I189" s="4"/>
      <c r="J189" s="4"/>
      <c r="K189" s="4"/>
      <c r="L189" s="4"/>
      <c r="M189" s="4"/>
      <c r="N189" s="4"/>
      <c r="O189" s="15"/>
      <c r="P189" s="4">
        <v>5.5</v>
      </c>
      <c r="Q189" s="338"/>
      <c r="R189" s="15" t="str">
        <f t="shared" si="37"/>
        <v>No</v>
      </c>
      <c r="S189" s="15" t="str">
        <f t="shared" si="38"/>
        <v>No</v>
      </c>
      <c r="T189" s="221" t="str">
        <f t="shared" si="39"/>
        <v>No</v>
      </c>
      <c r="U189" s="223" t="str">
        <f t="shared" si="40"/>
        <v>N/A</v>
      </c>
      <c r="V189" s="221" t="str">
        <f t="shared" si="41"/>
        <v>No</v>
      </c>
      <c r="W189" s="223" t="str">
        <f t="shared" si="42"/>
        <v>N/A</v>
      </c>
      <c r="X189" s="221" t="str">
        <f t="shared" si="43"/>
        <v>No</v>
      </c>
      <c r="Y189" s="223" t="str">
        <f t="shared" si="44"/>
        <v>N/A</v>
      </c>
      <c r="Z189" s="222" t="str">
        <f t="shared" si="45"/>
        <v>No</v>
      </c>
      <c r="AA189" s="68" t="str">
        <f t="shared" si="46"/>
        <v>N/A</v>
      </c>
      <c r="AB189" s="65" t="str">
        <f t="shared" si="47"/>
        <v>No</v>
      </c>
      <c r="AC189" s="68" t="str">
        <f t="shared" si="48"/>
        <v>N/A</v>
      </c>
      <c r="AD189" s="65" t="str">
        <f t="shared" si="49"/>
        <v>No</v>
      </c>
      <c r="AE189" s="68" t="str">
        <f t="shared" si="50"/>
        <v>N/A</v>
      </c>
      <c r="AF189" s="66"/>
    </row>
    <row r="190" spans="1:32" s="8" customFormat="1">
      <c r="A190" s="8" t="s">
        <v>22</v>
      </c>
      <c r="B190" s="8" t="s">
        <v>38</v>
      </c>
      <c r="C190" s="8" t="str" cm="1">
        <f t="array" ref="C190">_xlfn.IFNA(_xlfn.IFS(B190="Starter","Starters &amp; Sides",B190="Sides","Starters &amp; Sides"),B190)</f>
        <v>mains</v>
      </c>
      <c r="D190" s="8" t="s">
        <v>4492</v>
      </c>
      <c r="E190" s="13"/>
      <c r="F190" s="4"/>
      <c r="G190" s="4"/>
      <c r="H190" s="4"/>
      <c r="I190" s="4"/>
      <c r="J190" s="4"/>
      <c r="K190" s="4"/>
      <c r="L190" s="4"/>
      <c r="M190" s="4"/>
      <c r="N190" s="4"/>
      <c r="O190" s="15"/>
      <c r="P190" s="4">
        <v>6</v>
      </c>
      <c r="Q190" s="338"/>
      <c r="R190" s="15" t="str">
        <f t="shared" si="37"/>
        <v>No</v>
      </c>
      <c r="S190" s="15" t="str">
        <f t="shared" si="38"/>
        <v>No</v>
      </c>
      <c r="T190" s="221" t="str">
        <f t="shared" si="39"/>
        <v>No</v>
      </c>
      <c r="U190" s="223" t="str">
        <f t="shared" si="40"/>
        <v>N/A</v>
      </c>
      <c r="V190" s="221" t="str">
        <f t="shared" si="41"/>
        <v>No</v>
      </c>
      <c r="W190" s="223" t="str">
        <f t="shared" si="42"/>
        <v>N/A</v>
      </c>
      <c r="X190" s="221" t="str">
        <f t="shared" si="43"/>
        <v>No</v>
      </c>
      <c r="Y190" s="223" t="str">
        <f t="shared" si="44"/>
        <v>N/A</v>
      </c>
      <c r="Z190" s="222" t="str">
        <f t="shared" si="45"/>
        <v>No</v>
      </c>
      <c r="AA190" s="68" t="str">
        <f t="shared" si="46"/>
        <v>N/A</v>
      </c>
      <c r="AB190" s="65" t="str">
        <f t="shared" si="47"/>
        <v>No</v>
      </c>
      <c r="AC190" s="68" t="str">
        <f t="shared" si="48"/>
        <v>N/A</v>
      </c>
      <c r="AD190" s="65" t="str">
        <f t="shared" si="49"/>
        <v>No</v>
      </c>
      <c r="AE190" s="68" t="str">
        <f t="shared" si="50"/>
        <v>N/A</v>
      </c>
      <c r="AF190" s="66"/>
    </row>
    <row r="191" spans="1:32" s="8" customFormat="1">
      <c r="A191" s="8" t="s">
        <v>22</v>
      </c>
      <c r="B191" s="8" t="s">
        <v>38</v>
      </c>
      <c r="C191" s="8" t="str" cm="1">
        <f t="array" ref="C191">_xlfn.IFNA(_xlfn.IFS(B191="Starter","Starters &amp; Sides",B191="Sides","Starters &amp; Sides"),B191)</f>
        <v>mains</v>
      </c>
      <c r="D191" s="319" t="s">
        <v>4493</v>
      </c>
      <c r="E191" s="13"/>
      <c r="F191" s="4"/>
      <c r="G191" s="4"/>
      <c r="H191" s="4"/>
      <c r="I191" s="4"/>
      <c r="J191" s="4"/>
      <c r="K191" s="4"/>
      <c r="L191" s="4"/>
      <c r="M191" s="4"/>
      <c r="N191" s="4"/>
      <c r="O191" s="15"/>
      <c r="P191" s="4">
        <v>6.5</v>
      </c>
      <c r="Q191" s="338">
        <v>7.5</v>
      </c>
      <c r="R191" s="15" t="str">
        <f t="shared" si="37"/>
        <v>Yes</v>
      </c>
      <c r="S191" s="15" t="str">
        <f t="shared" si="38"/>
        <v>No</v>
      </c>
      <c r="T191" s="221" t="str">
        <f t="shared" si="39"/>
        <v>Yes</v>
      </c>
      <c r="U191" s="223">
        <f t="shared" si="40"/>
        <v>0.15384615384615374</v>
      </c>
      <c r="V191" s="221" t="str">
        <f t="shared" si="41"/>
        <v>No</v>
      </c>
      <c r="W191" s="223" t="str">
        <f t="shared" si="42"/>
        <v>N/A</v>
      </c>
      <c r="X191" s="221" t="str">
        <f t="shared" si="43"/>
        <v>No</v>
      </c>
      <c r="Y191" s="223" t="str">
        <f t="shared" si="44"/>
        <v>N/A</v>
      </c>
      <c r="Z191" s="222" t="str">
        <f t="shared" si="45"/>
        <v>No</v>
      </c>
      <c r="AA191" s="68" t="str">
        <f t="shared" si="46"/>
        <v>N/A</v>
      </c>
      <c r="AB191" s="65" t="str">
        <f t="shared" si="47"/>
        <v>No</v>
      </c>
      <c r="AC191" s="68" t="str">
        <f t="shared" si="48"/>
        <v>N/A</v>
      </c>
      <c r="AD191" s="65" t="str">
        <f t="shared" si="49"/>
        <v>No</v>
      </c>
      <c r="AE191" s="68" t="str">
        <f t="shared" si="50"/>
        <v>N/A</v>
      </c>
      <c r="AF191" s="66"/>
    </row>
    <row r="192" spans="1:32" s="8" customFormat="1">
      <c r="A192" s="8" t="s">
        <v>22</v>
      </c>
      <c r="B192" s="8" t="s">
        <v>38</v>
      </c>
      <c r="C192" s="8" t="str" cm="1">
        <f t="array" ref="C192">_xlfn.IFNA(_xlfn.IFS(B192="Starter","Starters &amp; Sides",B192="Sides","Starters &amp; Sides"),B192)</f>
        <v>mains</v>
      </c>
      <c r="D192" s="319" t="s">
        <v>4494</v>
      </c>
      <c r="E192" s="13"/>
      <c r="F192" s="4"/>
      <c r="G192" s="4"/>
      <c r="H192" s="4"/>
      <c r="I192" s="4"/>
      <c r="J192" s="4"/>
      <c r="K192" s="4"/>
      <c r="L192" s="4"/>
      <c r="M192" s="4"/>
      <c r="N192" s="4"/>
      <c r="O192" s="15"/>
      <c r="P192" s="4">
        <v>6.95</v>
      </c>
      <c r="Q192" s="338">
        <v>7.5</v>
      </c>
      <c r="R192" s="15" t="str">
        <f t="shared" si="37"/>
        <v>Yes</v>
      </c>
      <c r="S192" s="15" t="str">
        <f t="shared" si="38"/>
        <v>No</v>
      </c>
      <c r="T192" s="221" t="str">
        <f t="shared" si="39"/>
        <v>Yes</v>
      </c>
      <c r="U192" s="223">
        <f t="shared" si="40"/>
        <v>7.9136690647481966E-2</v>
      </c>
      <c r="V192" s="221" t="str">
        <f t="shared" si="41"/>
        <v>No</v>
      </c>
      <c r="W192" s="223" t="str">
        <f t="shared" si="42"/>
        <v>N/A</v>
      </c>
      <c r="X192" s="221" t="str">
        <f t="shared" si="43"/>
        <v>No</v>
      </c>
      <c r="Y192" s="223" t="str">
        <f t="shared" si="44"/>
        <v>N/A</v>
      </c>
      <c r="Z192" s="222" t="str">
        <f t="shared" si="45"/>
        <v>No</v>
      </c>
      <c r="AA192" s="68" t="str">
        <f t="shared" si="46"/>
        <v>N/A</v>
      </c>
      <c r="AB192" s="65" t="str">
        <f t="shared" si="47"/>
        <v>No</v>
      </c>
      <c r="AC192" s="68" t="str">
        <f t="shared" si="48"/>
        <v>N/A</v>
      </c>
      <c r="AD192" s="65" t="str">
        <f t="shared" si="49"/>
        <v>No</v>
      </c>
      <c r="AE192" s="68" t="str">
        <f t="shared" si="50"/>
        <v>N/A</v>
      </c>
      <c r="AF192" s="66"/>
    </row>
    <row r="193" spans="1:32" s="8" customFormat="1">
      <c r="A193" s="8" t="s">
        <v>22</v>
      </c>
      <c r="B193" s="8" t="s">
        <v>38</v>
      </c>
      <c r="C193" s="8" t="str" cm="1">
        <f t="array" ref="C193">_xlfn.IFNA(_xlfn.IFS(B193="Starter","Starters &amp; Sides",B193="Sides","Starters &amp; Sides"),B193)</f>
        <v>mains</v>
      </c>
      <c r="D193" s="319" t="s">
        <v>4495</v>
      </c>
      <c r="E193" s="13"/>
      <c r="F193" s="4"/>
      <c r="G193" s="4"/>
      <c r="H193" s="4"/>
      <c r="I193" s="4"/>
      <c r="J193" s="4"/>
      <c r="K193" s="4"/>
      <c r="L193" s="4"/>
      <c r="M193" s="4"/>
      <c r="N193" s="4"/>
      <c r="O193" s="15"/>
      <c r="P193" s="4">
        <v>7.5</v>
      </c>
      <c r="Q193" s="338">
        <v>7.95</v>
      </c>
      <c r="R193" s="15" t="str">
        <f t="shared" si="37"/>
        <v>Yes</v>
      </c>
      <c r="S193" s="15" t="str">
        <f t="shared" si="38"/>
        <v>No</v>
      </c>
      <c r="T193" s="221" t="str">
        <f t="shared" si="39"/>
        <v>Yes</v>
      </c>
      <c r="U193" s="223">
        <f t="shared" si="40"/>
        <v>6.0000000000000053E-2</v>
      </c>
      <c r="V193" s="221" t="str">
        <f t="shared" si="41"/>
        <v>No</v>
      </c>
      <c r="W193" s="223" t="str">
        <f t="shared" si="42"/>
        <v>N/A</v>
      </c>
      <c r="X193" s="221" t="str">
        <f t="shared" si="43"/>
        <v>No</v>
      </c>
      <c r="Y193" s="223" t="str">
        <f t="shared" si="44"/>
        <v>N/A</v>
      </c>
      <c r="Z193" s="222" t="str">
        <f t="shared" si="45"/>
        <v>No</v>
      </c>
      <c r="AA193" s="68" t="str">
        <f t="shared" si="46"/>
        <v>N/A</v>
      </c>
      <c r="AB193" s="65" t="str">
        <f t="shared" si="47"/>
        <v>No</v>
      </c>
      <c r="AC193" s="68" t="str">
        <f t="shared" si="48"/>
        <v>N/A</v>
      </c>
      <c r="AD193" s="65" t="str">
        <f t="shared" si="49"/>
        <v>No</v>
      </c>
      <c r="AE193" s="68" t="str">
        <f t="shared" si="50"/>
        <v>N/A</v>
      </c>
      <c r="AF193" s="66"/>
    </row>
    <row r="194" spans="1:32" s="8" customFormat="1">
      <c r="A194" s="8" t="s">
        <v>22</v>
      </c>
      <c r="B194" s="8" t="s">
        <v>38</v>
      </c>
      <c r="C194" s="8" t="str" cm="1">
        <f t="array" ref="C194">_xlfn.IFNA(_xlfn.IFS(B194="Starter","Starters &amp; Sides",B194="Sides","Starters &amp; Sides"),B194)</f>
        <v>mains</v>
      </c>
      <c r="D194" s="319" t="s">
        <v>4496</v>
      </c>
      <c r="E194" s="13"/>
      <c r="F194" s="4"/>
      <c r="G194" s="4"/>
      <c r="H194" s="4"/>
      <c r="I194" s="4"/>
      <c r="J194" s="4"/>
      <c r="K194" s="4"/>
      <c r="L194" s="4"/>
      <c r="M194" s="4"/>
      <c r="N194" s="4"/>
      <c r="O194" s="15"/>
      <c r="P194" s="4">
        <v>12.95</v>
      </c>
      <c r="Q194" s="338">
        <v>13.95</v>
      </c>
      <c r="R194" s="15" t="str">
        <f t="shared" si="37"/>
        <v>Yes</v>
      </c>
      <c r="S194" s="15" t="str">
        <f t="shared" si="38"/>
        <v>No</v>
      </c>
      <c r="T194" s="221" t="str">
        <f t="shared" si="39"/>
        <v>Yes</v>
      </c>
      <c r="U194" s="223">
        <f t="shared" si="40"/>
        <v>7.7220077220077288E-2</v>
      </c>
      <c r="V194" s="221" t="str">
        <f t="shared" si="41"/>
        <v>No</v>
      </c>
      <c r="W194" s="223" t="str">
        <f t="shared" si="42"/>
        <v>N/A</v>
      </c>
      <c r="X194" s="221" t="str">
        <f t="shared" si="43"/>
        <v>No</v>
      </c>
      <c r="Y194" s="223" t="str">
        <f t="shared" si="44"/>
        <v>N/A</v>
      </c>
      <c r="Z194" s="222" t="str">
        <f t="shared" si="45"/>
        <v>No</v>
      </c>
      <c r="AA194" s="68" t="str">
        <f t="shared" si="46"/>
        <v>N/A</v>
      </c>
      <c r="AB194" s="65" t="str">
        <f t="shared" si="47"/>
        <v>No</v>
      </c>
      <c r="AC194" s="68" t="str">
        <f t="shared" si="48"/>
        <v>N/A</v>
      </c>
      <c r="AD194" s="65" t="str">
        <f t="shared" si="49"/>
        <v>No</v>
      </c>
      <c r="AE194" s="68" t="str">
        <f t="shared" si="50"/>
        <v>N/A</v>
      </c>
      <c r="AF194" s="66"/>
    </row>
    <row r="195" spans="1:32" s="8" customFormat="1">
      <c r="A195" s="8" t="s">
        <v>22</v>
      </c>
      <c r="B195" s="8" t="s">
        <v>38</v>
      </c>
      <c r="C195" s="8" t="str" cm="1">
        <f t="array" ref="C195">_xlfn.IFNA(_xlfn.IFS(B195="Starter","Starters &amp; Sides",B195="Sides","Starters &amp; Sides"),B195)</f>
        <v>mains</v>
      </c>
      <c r="D195" s="319" t="s">
        <v>4497</v>
      </c>
      <c r="E195" s="13"/>
      <c r="F195" s="4"/>
      <c r="G195" s="4"/>
      <c r="H195" s="4"/>
      <c r="I195" s="4"/>
      <c r="J195" s="4"/>
      <c r="K195" s="4"/>
      <c r="L195" s="4"/>
      <c r="M195" s="4"/>
      <c r="N195" s="4"/>
      <c r="O195" s="15"/>
      <c r="P195" s="4">
        <v>13.95</v>
      </c>
      <c r="Q195" s="338">
        <v>14.5</v>
      </c>
      <c r="R195" s="15" t="str">
        <f t="shared" si="37"/>
        <v>Yes</v>
      </c>
      <c r="S195" s="15" t="str">
        <f t="shared" si="38"/>
        <v>No</v>
      </c>
      <c r="T195" s="221" t="str">
        <f t="shared" si="39"/>
        <v>Yes</v>
      </c>
      <c r="U195" s="223">
        <f t="shared" si="40"/>
        <v>3.9426523297491078E-2</v>
      </c>
      <c r="V195" s="221" t="str">
        <f t="shared" si="41"/>
        <v>No</v>
      </c>
      <c r="W195" s="223" t="str">
        <f t="shared" si="42"/>
        <v>N/A</v>
      </c>
      <c r="X195" s="221" t="str">
        <f t="shared" si="43"/>
        <v>No</v>
      </c>
      <c r="Y195" s="223" t="str">
        <f t="shared" si="44"/>
        <v>N/A</v>
      </c>
      <c r="Z195" s="222" t="str">
        <f t="shared" si="45"/>
        <v>No</v>
      </c>
      <c r="AA195" s="68" t="str">
        <f t="shared" si="46"/>
        <v>N/A</v>
      </c>
      <c r="AB195" s="65" t="str">
        <f t="shared" si="47"/>
        <v>No</v>
      </c>
      <c r="AC195" s="68" t="str">
        <f t="shared" si="48"/>
        <v>N/A</v>
      </c>
      <c r="AD195" s="65" t="str">
        <f t="shared" si="49"/>
        <v>No</v>
      </c>
      <c r="AE195" s="68" t="str">
        <f t="shared" si="50"/>
        <v>N/A</v>
      </c>
      <c r="AF195" s="66"/>
    </row>
    <row r="196" spans="1:32" s="8" customFormat="1">
      <c r="A196" s="8" t="s">
        <v>22</v>
      </c>
      <c r="B196" s="8" t="s">
        <v>38</v>
      </c>
      <c r="C196" s="8" t="str" cm="1">
        <f t="array" ref="C196">_xlfn.IFNA(_xlfn.IFS(B196="Starter","Starters &amp; Sides",B196="Sides","Starters &amp; Sides"),B196)</f>
        <v>mains</v>
      </c>
      <c r="D196" s="319" t="s">
        <v>4498</v>
      </c>
      <c r="E196" s="13"/>
      <c r="F196" s="4"/>
      <c r="G196" s="4"/>
      <c r="H196" s="4"/>
      <c r="I196" s="4"/>
      <c r="J196" s="4"/>
      <c r="K196" s="4"/>
      <c r="L196" s="4"/>
      <c r="M196" s="4"/>
      <c r="N196" s="4"/>
      <c r="O196" s="15"/>
      <c r="P196" s="4">
        <v>13.95</v>
      </c>
      <c r="Q196" s="338">
        <v>14.5</v>
      </c>
      <c r="R196" s="15" t="str">
        <f t="shared" si="37"/>
        <v>Yes</v>
      </c>
      <c r="S196" s="15" t="str">
        <f t="shared" si="38"/>
        <v>No</v>
      </c>
      <c r="T196" s="221" t="str">
        <f t="shared" si="39"/>
        <v>Yes</v>
      </c>
      <c r="U196" s="223">
        <f t="shared" si="40"/>
        <v>3.9426523297491078E-2</v>
      </c>
      <c r="V196" s="221" t="str">
        <f t="shared" si="41"/>
        <v>No</v>
      </c>
      <c r="W196" s="223" t="str">
        <f t="shared" si="42"/>
        <v>N/A</v>
      </c>
      <c r="X196" s="221" t="str">
        <f t="shared" si="43"/>
        <v>No</v>
      </c>
      <c r="Y196" s="223" t="str">
        <f t="shared" si="44"/>
        <v>N/A</v>
      </c>
      <c r="Z196" s="222" t="str">
        <f t="shared" si="45"/>
        <v>No</v>
      </c>
      <c r="AA196" s="68" t="str">
        <f t="shared" si="46"/>
        <v>N/A</v>
      </c>
      <c r="AB196" s="65" t="str">
        <f t="shared" si="47"/>
        <v>No</v>
      </c>
      <c r="AC196" s="68" t="str">
        <f t="shared" si="48"/>
        <v>N/A</v>
      </c>
      <c r="AD196" s="65" t="str">
        <f t="shared" si="49"/>
        <v>No</v>
      </c>
      <c r="AE196" s="68" t="str">
        <f t="shared" si="50"/>
        <v>N/A</v>
      </c>
      <c r="AF196" s="66"/>
    </row>
    <row r="197" spans="1:32" s="8" customFormat="1">
      <c r="A197" s="8" t="s">
        <v>22</v>
      </c>
      <c r="B197" s="8" t="s">
        <v>38</v>
      </c>
      <c r="C197" s="8" t="str" cm="1">
        <f t="array" ref="C197">_xlfn.IFNA(_xlfn.IFS(B197="Starter","Starters &amp; Sides",B197="Sides","Starters &amp; Sides"),B197)</f>
        <v>mains</v>
      </c>
      <c r="D197" s="319" t="s">
        <v>4499</v>
      </c>
      <c r="E197" s="13"/>
      <c r="F197" s="4"/>
      <c r="G197" s="4"/>
      <c r="H197" s="4"/>
      <c r="I197" s="4"/>
      <c r="J197" s="4"/>
      <c r="K197" s="4"/>
      <c r="L197" s="4"/>
      <c r="M197" s="4"/>
      <c r="N197" s="4"/>
      <c r="O197" s="15"/>
      <c r="P197" s="4">
        <v>14.95</v>
      </c>
      <c r="Q197" s="338">
        <v>14.95</v>
      </c>
      <c r="R197" s="15" t="str">
        <f t="shared" si="37"/>
        <v>Yes</v>
      </c>
      <c r="S197" s="15" t="str">
        <f t="shared" si="38"/>
        <v>No</v>
      </c>
      <c r="T197" s="221" t="str">
        <f t="shared" si="39"/>
        <v>Yes</v>
      </c>
      <c r="U197" s="223">
        <f t="shared" si="40"/>
        <v>0</v>
      </c>
      <c r="V197" s="221" t="str">
        <f t="shared" si="41"/>
        <v>No</v>
      </c>
      <c r="W197" s="223" t="str">
        <f t="shared" si="42"/>
        <v>N/A</v>
      </c>
      <c r="X197" s="221" t="str">
        <f t="shared" si="43"/>
        <v>No</v>
      </c>
      <c r="Y197" s="223" t="str">
        <f t="shared" si="44"/>
        <v>N/A</v>
      </c>
      <c r="Z197" s="222" t="str">
        <f t="shared" si="45"/>
        <v>No</v>
      </c>
      <c r="AA197" s="68" t="str">
        <f t="shared" si="46"/>
        <v>N/A</v>
      </c>
      <c r="AB197" s="65" t="str">
        <f t="shared" si="47"/>
        <v>No</v>
      </c>
      <c r="AC197" s="68" t="str">
        <f t="shared" si="48"/>
        <v>N/A</v>
      </c>
      <c r="AD197" s="65" t="str">
        <f t="shared" si="49"/>
        <v>No</v>
      </c>
      <c r="AE197" s="68" t="str">
        <f t="shared" si="50"/>
        <v>N/A</v>
      </c>
      <c r="AF197" s="66"/>
    </row>
    <row r="198" spans="1:32" s="8" customFormat="1">
      <c r="A198" s="8" t="s">
        <v>22</v>
      </c>
      <c r="B198" s="8" t="s">
        <v>38</v>
      </c>
      <c r="C198" s="8" t="str" cm="1">
        <f t="array" ref="C198">_xlfn.IFNA(_xlfn.IFS(B198="Starter","Starters &amp; Sides",B198="Sides","Starters &amp; Sides"),B198)</f>
        <v>mains</v>
      </c>
      <c r="D198" s="319" t="s">
        <v>4500</v>
      </c>
      <c r="E198" s="13"/>
      <c r="F198" s="4"/>
      <c r="G198" s="4"/>
      <c r="H198" s="4"/>
      <c r="I198" s="4"/>
      <c r="J198" s="4"/>
      <c r="K198" s="4"/>
      <c r="L198" s="4"/>
      <c r="M198" s="4"/>
      <c r="N198" s="4"/>
      <c r="O198" s="15"/>
      <c r="P198" s="4">
        <v>6.5</v>
      </c>
      <c r="Q198" s="338">
        <v>7.5</v>
      </c>
      <c r="R198" s="15" t="str">
        <f t="shared" si="37"/>
        <v>Yes</v>
      </c>
      <c r="S198" s="15" t="str">
        <f t="shared" si="38"/>
        <v>No</v>
      </c>
      <c r="T198" s="221" t="str">
        <f t="shared" si="39"/>
        <v>Yes</v>
      </c>
      <c r="U198" s="223">
        <f t="shared" si="40"/>
        <v>0.15384615384615374</v>
      </c>
      <c r="V198" s="221" t="str">
        <f t="shared" si="41"/>
        <v>No</v>
      </c>
      <c r="W198" s="223" t="str">
        <f t="shared" si="42"/>
        <v>N/A</v>
      </c>
      <c r="X198" s="221" t="str">
        <f t="shared" si="43"/>
        <v>No</v>
      </c>
      <c r="Y198" s="223" t="str">
        <f t="shared" si="44"/>
        <v>N/A</v>
      </c>
      <c r="Z198" s="222" t="str">
        <f t="shared" si="45"/>
        <v>No</v>
      </c>
      <c r="AA198" s="68" t="str">
        <f t="shared" si="46"/>
        <v>N/A</v>
      </c>
      <c r="AB198" s="65" t="str">
        <f t="shared" si="47"/>
        <v>No</v>
      </c>
      <c r="AC198" s="68" t="str">
        <f t="shared" si="48"/>
        <v>N/A</v>
      </c>
      <c r="AD198" s="65" t="str">
        <f t="shared" si="49"/>
        <v>No</v>
      </c>
      <c r="AE198" s="68" t="str">
        <f t="shared" si="50"/>
        <v>N/A</v>
      </c>
      <c r="AF198" s="66"/>
    </row>
    <row r="199" spans="1:32" s="8" customFormat="1">
      <c r="A199" s="8" t="s">
        <v>22</v>
      </c>
      <c r="B199" s="8" t="s">
        <v>38</v>
      </c>
      <c r="C199" s="8" t="str" cm="1">
        <f t="array" ref="C199">_xlfn.IFNA(_xlfn.IFS(B199="Starter","Starters &amp; Sides",B199="Sides","Starters &amp; Sides"),B199)</f>
        <v>mains</v>
      </c>
      <c r="D199" s="319" t="s">
        <v>4501</v>
      </c>
      <c r="E199" s="13"/>
      <c r="F199" s="4"/>
      <c r="G199" s="4"/>
      <c r="H199" s="4"/>
      <c r="I199" s="4"/>
      <c r="J199" s="4"/>
      <c r="K199" s="4"/>
      <c r="L199" s="4"/>
      <c r="M199" s="4"/>
      <c r="N199" s="4"/>
      <c r="O199" s="15"/>
      <c r="P199" s="4">
        <v>6.95</v>
      </c>
      <c r="Q199" s="338">
        <v>7.5</v>
      </c>
      <c r="R199" s="15" t="str">
        <f t="shared" si="37"/>
        <v>Yes</v>
      </c>
      <c r="S199" s="15" t="str">
        <f t="shared" si="38"/>
        <v>No</v>
      </c>
      <c r="T199" s="221" t="str">
        <f t="shared" si="39"/>
        <v>Yes</v>
      </c>
      <c r="U199" s="223">
        <f t="shared" si="40"/>
        <v>7.9136690647481966E-2</v>
      </c>
      <c r="V199" s="221" t="str">
        <f t="shared" si="41"/>
        <v>No</v>
      </c>
      <c r="W199" s="223" t="str">
        <f t="shared" si="42"/>
        <v>N/A</v>
      </c>
      <c r="X199" s="221" t="str">
        <f t="shared" si="43"/>
        <v>No</v>
      </c>
      <c r="Y199" s="223" t="str">
        <f t="shared" si="44"/>
        <v>N/A</v>
      </c>
      <c r="Z199" s="222" t="str">
        <f t="shared" si="45"/>
        <v>No</v>
      </c>
      <c r="AA199" s="68" t="str">
        <f t="shared" si="46"/>
        <v>N/A</v>
      </c>
      <c r="AB199" s="65" t="str">
        <f t="shared" si="47"/>
        <v>No</v>
      </c>
      <c r="AC199" s="68" t="str">
        <f t="shared" si="48"/>
        <v>N/A</v>
      </c>
      <c r="AD199" s="65" t="str">
        <f t="shared" si="49"/>
        <v>No</v>
      </c>
      <c r="AE199" s="68" t="str">
        <f t="shared" si="50"/>
        <v>N/A</v>
      </c>
      <c r="AF199" s="66"/>
    </row>
    <row r="200" spans="1:32" s="8" customFormat="1">
      <c r="A200" s="8" t="s">
        <v>22</v>
      </c>
      <c r="B200" s="8" t="s">
        <v>38</v>
      </c>
      <c r="C200" s="8" t="str" cm="1">
        <f t="array" ref="C200">_xlfn.IFNA(_xlfn.IFS(B200="Starter","Starters &amp; Sides",B200="Sides","Starters &amp; Sides"),B200)</f>
        <v>mains</v>
      </c>
      <c r="D200" s="319" t="s">
        <v>4502</v>
      </c>
      <c r="E200" s="13"/>
      <c r="F200" s="4"/>
      <c r="G200" s="4"/>
      <c r="H200" s="4"/>
      <c r="I200" s="4"/>
      <c r="J200" s="4"/>
      <c r="K200" s="4"/>
      <c r="L200" s="4"/>
      <c r="M200" s="4"/>
      <c r="N200" s="4"/>
      <c r="O200" s="15"/>
      <c r="P200" s="4">
        <v>7.5</v>
      </c>
      <c r="Q200" s="338">
        <v>7.95</v>
      </c>
      <c r="R200" s="15" t="str">
        <f t="shared" si="37"/>
        <v>Yes</v>
      </c>
      <c r="S200" s="15" t="str">
        <f t="shared" si="38"/>
        <v>No</v>
      </c>
      <c r="T200" s="221" t="str">
        <f t="shared" si="39"/>
        <v>Yes</v>
      </c>
      <c r="U200" s="223">
        <f t="shared" si="40"/>
        <v>6.0000000000000053E-2</v>
      </c>
      <c r="V200" s="221" t="str">
        <f t="shared" si="41"/>
        <v>No</v>
      </c>
      <c r="W200" s="223" t="str">
        <f t="shared" si="42"/>
        <v>N/A</v>
      </c>
      <c r="X200" s="221" t="str">
        <f t="shared" si="43"/>
        <v>No</v>
      </c>
      <c r="Y200" s="223" t="str">
        <f t="shared" si="44"/>
        <v>N/A</v>
      </c>
      <c r="Z200" s="222" t="str">
        <f t="shared" si="45"/>
        <v>No</v>
      </c>
      <c r="AA200" s="68" t="str">
        <f t="shared" si="46"/>
        <v>N/A</v>
      </c>
      <c r="AB200" s="65" t="str">
        <f t="shared" si="47"/>
        <v>No</v>
      </c>
      <c r="AC200" s="68" t="str">
        <f t="shared" si="48"/>
        <v>N/A</v>
      </c>
      <c r="AD200" s="65" t="str">
        <f t="shared" si="49"/>
        <v>No</v>
      </c>
      <c r="AE200" s="68" t="str">
        <f t="shared" si="50"/>
        <v>N/A</v>
      </c>
      <c r="AF200" s="66"/>
    </row>
    <row r="201" spans="1:32" s="8" customFormat="1" ht="15" customHeight="1">
      <c r="A201" s="8" t="s">
        <v>22</v>
      </c>
      <c r="B201" s="8" t="s">
        <v>40</v>
      </c>
      <c r="C201" s="8" t="str" cm="1">
        <f t="array" ref="C201">_xlfn.IFNA(_xlfn.IFS(B201="Starter","Starters &amp; Sides",B201="Sides","Starters &amp; Sides"),B201)</f>
        <v>drinks</v>
      </c>
      <c r="D201" s="319" t="s">
        <v>4503</v>
      </c>
      <c r="E201" s="4">
        <v>4.55</v>
      </c>
      <c r="F201" s="4">
        <v>5.7</v>
      </c>
      <c r="G201" s="4">
        <v>5.7</v>
      </c>
      <c r="H201" s="4">
        <v>5.7</v>
      </c>
      <c r="I201" s="4">
        <v>5.95</v>
      </c>
      <c r="J201" s="4">
        <v>5.95</v>
      </c>
      <c r="K201" s="4">
        <v>5.95</v>
      </c>
      <c r="L201" s="4">
        <v>5.95</v>
      </c>
      <c r="M201" s="4">
        <v>6.25</v>
      </c>
      <c r="N201" s="4">
        <v>7.5</v>
      </c>
      <c r="O201" s="15">
        <v>7.5</v>
      </c>
      <c r="P201" s="4">
        <v>7.95</v>
      </c>
      <c r="Q201" s="338">
        <v>7.95</v>
      </c>
      <c r="R201" s="15" t="str">
        <f t="shared" si="37"/>
        <v>Yes</v>
      </c>
      <c r="S201" s="15" t="str">
        <f t="shared" si="38"/>
        <v>No</v>
      </c>
      <c r="T201" s="221" t="str">
        <f t="shared" si="39"/>
        <v>Yes</v>
      </c>
      <c r="U201" s="223">
        <f t="shared" si="40"/>
        <v>0</v>
      </c>
      <c r="V201" s="221" t="str">
        <f t="shared" si="41"/>
        <v>Yes</v>
      </c>
      <c r="W201" s="223">
        <f t="shared" si="42"/>
        <v>6.0000000000000053E-2</v>
      </c>
      <c r="X201" s="221" t="str">
        <f t="shared" si="43"/>
        <v>Yes</v>
      </c>
      <c r="Y201" s="223">
        <f t="shared" si="44"/>
        <v>6.0000000000000053E-2</v>
      </c>
      <c r="Z201" s="222" t="str">
        <f t="shared" si="45"/>
        <v>Yes</v>
      </c>
      <c r="AA201" s="68">
        <f t="shared" si="46"/>
        <v>0.27200000000000002</v>
      </c>
      <c r="AB201" s="65" t="str">
        <f t="shared" si="47"/>
        <v>Yes</v>
      </c>
      <c r="AC201" s="68">
        <f t="shared" si="48"/>
        <v>0.33613445378151252</v>
      </c>
      <c r="AD201" s="65" t="str">
        <f t="shared" si="49"/>
        <v>Yes</v>
      </c>
      <c r="AE201" s="68">
        <f t="shared" si="50"/>
        <v>0.74725274725274726</v>
      </c>
      <c r="AF201" s="66"/>
    </row>
    <row r="202" spans="1:32" s="8" customFormat="1">
      <c r="A202" s="8" t="s">
        <v>22</v>
      </c>
      <c r="B202" s="8" t="s">
        <v>40</v>
      </c>
      <c r="C202" s="8" t="str" cm="1">
        <f t="array" ref="C202">_xlfn.IFNA(_xlfn.IFS(B202="Starter","Starters &amp; Sides",B202="Sides","Starters &amp; Sides"),B202)</f>
        <v>drinks</v>
      </c>
      <c r="D202" s="319" t="s">
        <v>4504</v>
      </c>
      <c r="E202" s="4">
        <v>2.15</v>
      </c>
      <c r="F202" s="4">
        <v>2.15</v>
      </c>
      <c r="G202" s="4">
        <v>2.15</v>
      </c>
      <c r="H202" s="4">
        <v>2.15</v>
      </c>
      <c r="I202" s="4">
        <v>2.15</v>
      </c>
      <c r="J202" s="4">
        <v>2.5</v>
      </c>
      <c r="K202" s="4">
        <v>2.5</v>
      </c>
      <c r="L202" s="4">
        <v>2.5</v>
      </c>
      <c r="M202" s="4">
        <v>2.75</v>
      </c>
      <c r="N202" s="4">
        <v>2.95</v>
      </c>
      <c r="O202" s="15">
        <v>2.95</v>
      </c>
      <c r="P202" s="4">
        <v>2.95</v>
      </c>
      <c r="Q202" s="338">
        <v>2.95</v>
      </c>
      <c r="R202" s="15" t="str">
        <f t="shared" si="37"/>
        <v>Yes</v>
      </c>
      <c r="S202" s="15" t="str">
        <f t="shared" si="38"/>
        <v>No</v>
      </c>
      <c r="T202" s="221" t="str">
        <f t="shared" si="39"/>
        <v>Yes</v>
      </c>
      <c r="U202" s="223">
        <f t="shared" si="40"/>
        <v>0</v>
      </c>
      <c r="V202" s="221" t="str">
        <f t="shared" si="41"/>
        <v>Yes</v>
      </c>
      <c r="W202" s="223">
        <f t="shared" si="42"/>
        <v>0</v>
      </c>
      <c r="X202" s="221" t="str">
        <f t="shared" si="43"/>
        <v>Yes</v>
      </c>
      <c r="Y202" s="223">
        <f t="shared" si="44"/>
        <v>0</v>
      </c>
      <c r="Z202" s="222" t="str">
        <f t="shared" si="45"/>
        <v>Yes</v>
      </c>
      <c r="AA202" s="68">
        <f t="shared" si="46"/>
        <v>7.2727272727272751E-2</v>
      </c>
      <c r="AB202" s="65" t="str">
        <f t="shared" si="47"/>
        <v>Yes</v>
      </c>
      <c r="AC202" s="68">
        <f t="shared" si="48"/>
        <v>0.18000000000000016</v>
      </c>
      <c r="AD202" s="65" t="str">
        <f t="shared" si="49"/>
        <v>Yes</v>
      </c>
      <c r="AE202" s="68">
        <f t="shared" si="50"/>
        <v>0.37209302325581417</v>
      </c>
      <c r="AF202" s="66"/>
    </row>
    <row r="203" spans="1:32" s="8" customFormat="1">
      <c r="A203" s="8" t="s">
        <v>22</v>
      </c>
      <c r="B203" s="8" t="s">
        <v>40</v>
      </c>
      <c r="C203" s="8" t="str" cm="1">
        <f t="array" ref="C203">_xlfn.IFNA(_xlfn.IFS(B203="Starter","Starters &amp; Sides",B203="Sides","Starters &amp; Sides"),B203)</f>
        <v>drinks</v>
      </c>
      <c r="D203" s="319" t="s">
        <v>4505</v>
      </c>
      <c r="E203" s="4"/>
      <c r="F203" s="4"/>
      <c r="G203" s="4"/>
      <c r="H203" s="4"/>
      <c r="I203" s="4">
        <v>3.95</v>
      </c>
      <c r="J203" s="4">
        <v>4.1500000000000004</v>
      </c>
      <c r="K203" s="4">
        <v>4.1500000000000004</v>
      </c>
      <c r="L203" s="4">
        <v>4.1500000000000004</v>
      </c>
      <c r="M203" s="4">
        <v>4.1500000000000004</v>
      </c>
      <c r="N203" s="4">
        <v>4.5</v>
      </c>
      <c r="O203" s="15">
        <v>4.5</v>
      </c>
      <c r="P203" s="4">
        <v>4.5</v>
      </c>
      <c r="Q203" s="338">
        <v>4.5</v>
      </c>
      <c r="R203" s="15" t="str">
        <f t="shared" si="37"/>
        <v>Yes</v>
      </c>
      <c r="S203" s="15" t="str">
        <f t="shared" si="38"/>
        <v>No</v>
      </c>
      <c r="T203" s="221" t="str">
        <f t="shared" si="39"/>
        <v>Yes</v>
      </c>
      <c r="U203" s="223">
        <f t="shared" si="40"/>
        <v>0</v>
      </c>
      <c r="V203" s="221" t="str">
        <f t="shared" si="41"/>
        <v>Yes</v>
      </c>
      <c r="W203" s="223">
        <f t="shared" si="42"/>
        <v>0</v>
      </c>
      <c r="X203" s="221" t="str">
        <f t="shared" si="43"/>
        <v>Yes</v>
      </c>
      <c r="Y203" s="223">
        <f t="shared" si="44"/>
        <v>0</v>
      </c>
      <c r="Z203" s="222" t="str">
        <f t="shared" si="45"/>
        <v>Yes</v>
      </c>
      <c r="AA203" s="68">
        <f t="shared" si="46"/>
        <v>8.43373493975903E-2</v>
      </c>
      <c r="AB203" s="65" t="str">
        <f t="shared" si="47"/>
        <v>Yes</v>
      </c>
      <c r="AC203" s="68">
        <f t="shared" si="48"/>
        <v>8.43373493975903E-2</v>
      </c>
      <c r="AD203" s="65" t="str">
        <f t="shared" si="49"/>
        <v>No</v>
      </c>
      <c r="AE203" s="68" t="str">
        <f t="shared" si="50"/>
        <v>N/A</v>
      </c>
      <c r="AF203" s="66"/>
    </row>
    <row r="204" spans="1:32" s="8" customFormat="1">
      <c r="A204" s="8" t="s">
        <v>22</v>
      </c>
      <c r="B204" s="8" t="s">
        <v>40</v>
      </c>
      <c r="C204" s="8" t="str" cm="1">
        <f t="array" ref="C204">_xlfn.IFNA(_xlfn.IFS(B204="Starter","Starters &amp; Sides",B204="Sides","Starters &amp; Sides"),B204)</f>
        <v>drinks</v>
      </c>
      <c r="D204" s="319" t="s">
        <v>4506</v>
      </c>
      <c r="E204" s="4"/>
      <c r="F204" s="4"/>
      <c r="G204" s="4"/>
      <c r="H204" s="4"/>
      <c r="I204" s="4"/>
      <c r="J204" s="4"/>
      <c r="K204" s="4"/>
      <c r="L204" s="4"/>
      <c r="M204" s="4">
        <v>4.5</v>
      </c>
      <c r="N204" s="4">
        <v>4.5</v>
      </c>
      <c r="O204" s="15">
        <v>4.5</v>
      </c>
      <c r="P204" s="4">
        <v>4.5</v>
      </c>
      <c r="Q204" s="338">
        <v>4.5</v>
      </c>
      <c r="R204" s="15" t="str">
        <f t="shared" si="37"/>
        <v>Yes</v>
      </c>
      <c r="S204" s="15" t="str">
        <f t="shared" si="38"/>
        <v>No</v>
      </c>
      <c r="T204" s="221" t="str">
        <f t="shared" si="39"/>
        <v>Yes</v>
      </c>
      <c r="U204" s="223">
        <f t="shared" si="40"/>
        <v>0</v>
      </c>
      <c r="V204" s="221" t="str">
        <f t="shared" si="41"/>
        <v>Yes</v>
      </c>
      <c r="W204" s="223">
        <f t="shared" si="42"/>
        <v>0</v>
      </c>
      <c r="X204" s="221" t="str">
        <f t="shared" si="43"/>
        <v>Yes</v>
      </c>
      <c r="Y204" s="223">
        <f t="shared" si="44"/>
        <v>0</v>
      </c>
      <c r="Z204" s="222" t="str">
        <f t="shared" si="45"/>
        <v>Yes</v>
      </c>
      <c r="AA204" s="68">
        <f t="shared" si="46"/>
        <v>0</v>
      </c>
      <c r="AB204" s="65" t="str">
        <f t="shared" si="47"/>
        <v>No</v>
      </c>
      <c r="AC204" s="68" t="str">
        <f t="shared" si="48"/>
        <v>N/A</v>
      </c>
      <c r="AD204" s="65" t="str">
        <f t="shared" si="49"/>
        <v>No</v>
      </c>
      <c r="AE204" s="68" t="str">
        <f t="shared" si="50"/>
        <v>N/A</v>
      </c>
      <c r="AF204" s="66"/>
    </row>
    <row r="205" spans="1:32" s="8" customFormat="1">
      <c r="A205" s="8" t="s">
        <v>22</v>
      </c>
      <c r="B205" s="8" t="s">
        <v>40</v>
      </c>
      <c r="C205" s="8" t="str" cm="1">
        <f t="array" ref="C205">_xlfn.IFNA(_xlfn.IFS(B205="Starter","Starters &amp; Sides",B205="Sides","Starters &amp; Sides"),B205)</f>
        <v>drinks</v>
      </c>
      <c r="D205" s="8" t="s">
        <v>4507</v>
      </c>
      <c r="E205" s="4">
        <v>5.95</v>
      </c>
      <c r="F205" s="4">
        <v>6.6</v>
      </c>
      <c r="G205" s="4">
        <v>6.6</v>
      </c>
      <c r="H205" s="4">
        <v>6.6</v>
      </c>
      <c r="I205" s="4">
        <v>6.75</v>
      </c>
      <c r="J205" s="4">
        <v>6.75</v>
      </c>
      <c r="K205" s="4">
        <v>6.75</v>
      </c>
      <c r="L205" s="4">
        <v>6.75</v>
      </c>
      <c r="M205" s="4">
        <v>7.45</v>
      </c>
      <c r="N205" s="4">
        <v>6.95</v>
      </c>
      <c r="O205" s="15">
        <v>6.95</v>
      </c>
      <c r="P205" s="4">
        <v>6.95</v>
      </c>
      <c r="Q205" s="338"/>
      <c r="R205" s="15" t="str">
        <f t="shared" si="37"/>
        <v>No</v>
      </c>
      <c r="S205" s="15" t="str">
        <f t="shared" si="38"/>
        <v>No</v>
      </c>
      <c r="T205" s="221" t="str">
        <f t="shared" si="39"/>
        <v>No</v>
      </c>
      <c r="U205" s="223" t="str">
        <f t="shared" si="40"/>
        <v>N/A</v>
      </c>
      <c r="V205" s="221" t="str">
        <f t="shared" si="41"/>
        <v>No</v>
      </c>
      <c r="W205" s="223" t="str">
        <f t="shared" si="42"/>
        <v>N/A</v>
      </c>
      <c r="X205" s="221" t="str">
        <f t="shared" si="43"/>
        <v>No</v>
      </c>
      <c r="Y205" s="223" t="str">
        <f t="shared" si="44"/>
        <v>N/A</v>
      </c>
      <c r="Z205" s="222" t="str">
        <f t="shared" si="45"/>
        <v>No</v>
      </c>
      <c r="AA205" s="68" t="str">
        <f t="shared" si="46"/>
        <v>N/A</v>
      </c>
      <c r="AB205" s="65" t="str">
        <f t="shared" si="47"/>
        <v>No</v>
      </c>
      <c r="AC205" s="68" t="str">
        <f t="shared" si="48"/>
        <v>N/A</v>
      </c>
      <c r="AD205" s="65" t="str">
        <f t="shared" si="49"/>
        <v>No</v>
      </c>
      <c r="AE205" s="68" t="str">
        <f t="shared" si="50"/>
        <v>N/A</v>
      </c>
      <c r="AF205" s="66"/>
    </row>
    <row r="206" spans="1:32" s="8" customFormat="1">
      <c r="A206" s="8" t="s">
        <v>22</v>
      </c>
      <c r="B206" s="8" t="s">
        <v>40</v>
      </c>
      <c r="C206" s="8" t="str" cm="1">
        <f t="array" ref="C206">_xlfn.IFNA(_xlfn.IFS(B206="Starter","Starters &amp; Sides",B206="Sides","Starters &amp; Sides"),B206)</f>
        <v>drinks</v>
      </c>
      <c r="D206" s="8" t="s">
        <v>4508</v>
      </c>
      <c r="E206" s="4">
        <v>5.5</v>
      </c>
      <c r="F206" s="4">
        <v>6.15</v>
      </c>
      <c r="G206" s="4">
        <v>6.15</v>
      </c>
      <c r="H206" s="4">
        <v>6.15</v>
      </c>
      <c r="I206" s="4">
        <v>6.25</v>
      </c>
      <c r="J206" s="4"/>
      <c r="K206" s="4"/>
      <c r="L206" s="4"/>
      <c r="M206" s="4"/>
      <c r="N206" s="4"/>
      <c r="O206" s="15"/>
      <c r="P206" s="4"/>
      <c r="Q206" s="338"/>
      <c r="R206" s="15" t="str">
        <f t="shared" si="37"/>
        <v>No</v>
      </c>
      <c r="S206" s="15" t="str">
        <f t="shared" si="38"/>
        <v>No</v>
      </c>
      <c r="T206" s="221" t="str">
        <f t="shared" si="39"/>
        <v>No</v>
      </c>
      <c r="U206" s="223" t="str">
        <f t="shared" si="40"/>
        <v>N/A</v>
      </c>
      <c r="V206" s="221" t="str">
        <f t="shared" si="41"/>
        <v>No</v>
      </c>
      <c r="W206" s="223" t="str">
        <f t="shared" si="42"/>
        <v>N/A</v>
      </c>
      <c r="X206" s="221" t="str">
        <f t="shared" si="43"/>
        <v>No</v>
      </c>
      <c r="Y206" s="223" t="str">
        <f t="shared" si="44"/>
        <v>N/A</v>
      </c>
      <c r="Z206" s="222" t="str">
        <f t="shared" si="45"/>
        <v>No</v>
      </c>
      <c r="AA206" s="68" t="str">
        <f t="shared" si="46"/>
        <v>N/A</v>
      </c>
      <c r="AB206" s="65" t="str">
        <f t="shared" si="47"/>
        <v>No</v>
      </c>
      <c r="AC206" s="68" t="str">
        <f t="shared" si="48"/>
        <v>N/A</v>
      </c>
      <c r="AD206" s="65" t="str">
        <f t="shared" si="49"/>
        <v>No</v>
      </c>
      <c r="AE206" s="68" t="str">
        <f t="shared" si="50"/>
        <v>N/A</v>
      </c>
      <c r="AF206" s="66"/>
    </row>
    <row r="207" spans="1:32" s="8" customFormat="1">
      <c r="A207" s="8" t="s">
        <v>22</v>
      </c>
      <c r="B207" s="8" t="s">
        <v>40</v>
      </c>
      <c r="C207" s="8" t="str" cm="1">
        <f t="array" ref="C207">_xlfn.IFNA(_xlfn.IFS(B207="Starter","Starters &amp; Sides",B207="Sides","Starters &amp; Sides"),B207)</f>
        <v>drinks</v>
      </c>
      <c r="D207" s="8" t="s">
        <v>4509</v>
      </c>
      <c r="E207" s="4">
        <v>2.95</v>
      </c>
      <c r="F207" s="4">
        <v>4.3</v>
      </c>
      <c r="G207" s="4">
        <v>4.3</v>
      </c>
      <c r="H207" s="4">
        <v>4.3</v>
      </c>
      <c r="I207" s="4">
        <v>4.5</v>
      </c>
      <c r="J207" s="4">
        <v>4.75</v>
      </c>
      <c r="K207" s="4">
        <v>4.75</v>
      </c>
      <c r="L207" s="4">
        <v>4.75</v>
      </c>
      <c r="M207" s="4">
        <v>4.95</v>
      </c>
      <c r="N207" s="4"/>
      <c r="O207" s="15"/>
      <c r="P207" s="4"/>
      <c r="Q207" s="338"/>
      <c r="R207" s="15" t="str">
        <f t="shared" si="37"/>
        <v>No</v>
      </c>
      <c r="S207" s="15" t="str">
        <f t="shared" si="38"/>
        <v>No</v>
      </c>
      <c r="T207" s="221" t="str">
        <f t="shared" si="39"/>
        <v>No</v>
      </c>
      <c r="U207" s="223" t="str">
        <f t="shared" si="40"/>
        <v>N/A</v>
      </c>
      <c r="V207" s="221" t="str">
        <f t="shared" si="41"/>
        <v>No</v>
      </c>
      <c r="W207" s="223" t="str">
        <f t="shared" si="42"/>
        <v>N/A</v>
      </c>
      <c r="X207" s="221" t="str">
        <f t="shared" si="43"/>
        <v>No</v>
      </c>
      <c r="Y207" s="223" t="str">
        <f t="shared" si="44"/>
        <v>N/A</v>
      </c>
      <c r="Z207" s="222" t="str">
        <f t="shared" si="45"/>
        <v>No</v>
      </c>
      <c r="AA207" s="68" t="str">
        <f t="shared" si="46"/>
        <v>N/A</v>
      </c>
      <c r="AB207" s="65" t="str">
        <f t="shared" si="47"/>
        <v>No</v>
      </c>
      <c r="AC207" s="68" t="str">
        <f t="shared" si="48"/>
        <v>N/A</v>
      </c>
      <c r="AD207" s="65" t="str">
        <f t="shared" si="49"/>
        <v>No</v>
      </c>
      <c r="AE207" s="68" t="str">
        <f t="shared" si="50"/>
        <v>N/A</v>
      </c>
      <c r="AF207" s="66"/>
    </row>
    <row r="208" spans="1:32" s="8" customFormat="1">
      <c r="A208" s="8" t="s">
        <v>22</v>
      </c>
      <c r="B208" s="8" t="s">
        <v>40</v>
      </c>
      <c r="C208" s="8" t="str" cm="1">
        <f t="array" ref="C208">_xlfn.IFNA(_xlfn.IFS(B208="Starter","Starters &amp; Sides",B208="Sides","Starters &amp; Sides"),B208)</f>
        <v>drinks</v>
      </c>
      <c r="D208" s="8" t="s">
        <v>4510</v>
      </c>
      <c r="E208" s="4">
        <v>3.15</v>
      </c>
      <c r="F208" s="4">
        <v>4.3</v>
      </c>
      <c r="G208" s="4">
        <v>4.3</v>
      </c>
      <c r="H208" s="4">
        <v>4.3</v>
      </c>
      <c r="I208" s="4">
        <v>4.5</v>
      </c>
      <c r="J208" s="4">
        <v>4.75</v>
      </c>
      <c r="K208" s="4">
        <v>4.75</v>
      </c>
      <c r="L208" s="4">
        <v>4.75</v>
      </c>
      <c r="M208" s="4">
        <v>4.95</v>
      </c>
      <c r="N208" s="4"/>
      <c r="O208" s="15"/>
      <c r="P208" s="4"/>
      <c r="Q208" s="338"/>
      <c r="R208" s="15" t="str">
        <f t="shared" si="37"/>
        <v>No</v>
      </c>
      <c r="S208" s="15" t="str">
        <f t="shared" si="38"/>
        <v>No</v>
      </c>
      <c r="T208" s="221" t="str">
        <f t="shared" si="39"/>
        <v>No</v>
      </c>
      <c r="U208" s="223" t="str">
        <f t="shared" si="40"/>
        <v>N/A</v>
      </c>
      <c r="V208" s="221" t="str">
        <f t="shared" si="41"/>
        <v>No</v>
      </c>
      <c r="W208" s="223" t="str">
        <f t="shared" si="42"/>
        <v>N/A</v>
      </c>
      <c r="X208" s="221" t="str">
        <f t="shared" si="43"/>
        <v>No</v>
      </c>
      <c r="Y208" s="223" t="str">
        <f t="shared" si="44"/>
        <v>N/A</v>
      </c>
      <c r="Z208" s="222" t="str">
        <f t="shared" si="45"/>
        <v>No</v>
      </c>
      <c r="AA208" s="68" t="str">
        <f t="shared" si="46"/>
        <v>N/A</v>
      </c>
      <c r="AB208" s="65" t="str">
        <f t="shared" si="47"/>
        <v>No</v>
      </c>
      <c r="AC208" s="68" t="str">
        <f t="shared" si="48"/>
        <v>N/A</v>
      </c>
      <c r="AD208" s="65" t="str">
        <f t="shared" si="49"/>
        <v>No</v>
      </c>
      <c r="AE208" s="68" t="str">
        <f t="shared" si="50"/>
        <v>N/A</v>
      </c>
      <c r="AF208" s="66"/>
    </row>
    <row r="209" spans="1:32" s="8" customFormat="1">
      <c r="A209" s="8" t="s">
        <v>22</v>
      </c>
      <c r="B209" s="8" t="s">
        <v>40</v>
      </c>
      <c r="C209" s="8" t="str" cm="1">
        <f t="array" ref="C209">_xlfn.IFNA(_xlfn.IFS(B209="Starter","Starters &amp; Sides",B209="Sides","Starters &amp; Sides"),B209)</f>
        <v>drinks</v>
      </c>
      <c r="D209" s="8" t="s">
        <v>4511</v>
      </c>
      <c r="E209" s="4">
        <v>5.85</v>
      </c>
      <c r="F209" s="4">
        <v>6.15</v>
      </c>
      <c r="G209" s="4">
        <v>6.15</v>
      </c>
      <c r="H209" s="4">
        <v>6.15</v>
      </c>
      <c r="I209" s="4">
        <v>6.5</v>
      </c>
      <c r="J209" s="4">
        <v>6.95</v>
      </c>
      <c r="K209" s="4">
        <v>6.95</v>
      </c>
      <c r="L209" s="4">
        <v>6.95</v>
      </c>
      <c r="M209" s="4">
        <v>7.45</v>
      </c>
      <c r="N209" s="4">
        <v>7.5</v>
      </c>
      <c r="O209" s="15">
        <v>7.5</v>
      </c>
      <c r="P209" s="4">
        <v>7.5</v>
      </c>
      <c r="Q209" s="338"/>
      <c r="R209" s="15" t="str">
        <f t="shared" si="37"/>
        <v>No</v>
      </c>
      <c r="S209" s="15" t="str">
        <f t="shared" si="38"/>
        <v>No</v>
      </c>
      <c r="T209" s="221" t="str">
        <f t="shared" si="39"/>
        <v>No</v>
      </c>
      <c r="U209" s="223" t="str">
        <f t="shared" si="40"/>
        <v>N/A</v>
      </c>
      <c r="V209" s="221" t="str">
        <f t="shared" si="41"/>
        <v>No</v>
      </c>
      <c r="W209" s="223" t="str">
        <f t="shared" si="42"/>
        <v>N/A</v>
      </c>
      <c r="X209" s="221" t="str">
        <f t="shared" si="43"/>
        <v>No</v>
      </c>
      <c r="Y209" s="223" t="str">
        <f t="shared" si="44"/>
        <v>N/A</v>
      </c>
      <c r="Z209" s="222" t="str">
        <f t="shared" si="45"/>
        <v>No</v>
      </c>
      <c r="AA209" s="68" t="str">
        <f t="shared" si="46"/>
        <v>N/A</v>
      </c>
      <c r="AB209" s="65" t="str">
        <f t="shared" si="47"/>
        <v>No</v>
      </c>
      <c r="AC209" s="68" t="str">
        <f t="shared" si="48"/>
        <v>N/A</v>
      </c>
      <c r="AD209" s="65" t="str">
        <f t="shared" si="49"/>
        <v>No</v>
      </c>
      <c r="AE209" s="68" t="str">
        <f t="shared" si="50"/>
        <v>N/A</v>
      </c>
      <c r="AF209" s="66"/>
    </row>
    <row r="210" spans="1:32" s="8" customFormat="1">
      <c r="A210" s="8" t="s">
        <v>22</v>
      </c>
      <c r="B210" s="8" t="s">
        <v>40</v>
      </c>
      <c r="C210" s="8" t="str" cm="1">
        <f t="array" ref="C210">_xlfn.IFNA(_xlfn.IFS(B210="Starter","Starters &amp; Sides",B210="Sides","Starters &amp; Sides"),B210)</f>
        <v>drinks</v>
      </c>
      <c r="D210" s="8" t="s">
        <v>4512</v>
      </c>
      <c r="E210" s="4">
        <v>2.85</v>
      </c>
      <c r="F210" s="4">
        <v>3.9</v>
      </c>
      <c r="G210" s="4">
        <v>3.9</v>
      </c>
      <c r="H210" s="4">
        <v>3.9</v>
      </c>
      <c r="I210" s="4">
        <v>3.95</v>
      </c>
      <c r="J210" s="4">
        <v>4.25</v>
      </c>
      <c r="K210" s="4">
        <v>4.25</v>
      </c>
      <c r="L210" s="4">
        <v>4.25</v>
      </c>
      <c r="M210" s="4"/>
      <c r="N210" s="4"/>
      <c r="O210" s="15"/>
      <c r="P210" s="4"/>
      <c r="Q210" s="338"/>
      <c r="R210" s="15" t="str">
        <f t="shared" si="37"/>
        <v>No</v>
      </c>
      <c r="S210" s="15" t="str">
        <f t="shared" si="38"/>
        <v>No</v>
      </c>
      <c r="T210" s="221" t="str">
        <f t="shared" si="39"/>
        <v>No</v>
      </c>
      <c r="U210" s="223" t="str">
        <f t="shared" si="40"/>
        <v>N/A</v>
      </c>
      <c r="V210" s="221" t="str">
        <f t="shared" si="41"/>
        <v>No</v>
      </c>
      <c r="W210" s="223" t="str">
        <f t="shared" si="42"/>
        <v>N/A</v>
      </c>
      <c r="X210" s="221" t="str">
        <f t="shared" si="43"/>
        <v>No</v>
      </c>
      <c r="Y210" s="223" t="str">
        <f t="shared" si="44"/>
        <v>N/A</v>
      </c>
      <c r="Z210" s="222" t="str">
        <f t="shared" si="45"/>
        <v>No</v>
      </c>
      <c r="AA210" s="68" t="str">
        <f t="shared" si="46"/>
        <v>N/A</v>
      </c>
      <c r="AB210" s="65" t="str">
        <f t="shared" si="47"/>
        <v>No</v>
      </c>
      <c r="AC210" s="68" t="str">
        <f t="shared" si="48"/>
        <v>N/A</v>
      </c>
      <c r="AD210" s="65" t="str">
        <f t="shared" si="49"/>
        <v>No</v>
      </c>
      <c r="AE210" s="68" t="str">
        <f t="shared" si="50"/>
        <v>N/A</v>
      </c>
      <c r="AF210" s="66"/>
    </row>
    <row r="211" spans="1:32" s="8" customFormat="1">
      <c r="A211" s="8" t="s">
        <v>22</v>
      </c>
      <c r="B211" s="8" t="s">
        <v>40</v>
      </c>
      <c r="C211" s="8" t="str" cm="1">
        <f t="array" ref="C211">_xlfn.IFNA(_xlfn.IFS(B211="Starter","Starters &amp; Sides",B211="Sides","Starters &amp; Sides"),B211)</f>
        <v>drinks</v>
      </c>
      <c r="D211" s="319" t="s">
        <v>4513</v>
      </c>
      <c r="E211" s="4">
        <v>2.2999999999999998</v>
      </c>
      <c r="F211" s="4">
        <v>3</v>
      </c>
      <c r="G211" s="4"/>
      <c r="H211" s="4"/>
      <c r="I211" s="4">
        <v>3.25</v>
      </c>
      <c r="J211" s="4">
        <v>2.95</v>
      </c>
      <c r="K211" s="4">
        <v>2.95</v>
      </c>
      <c r="L211" s="4">
        <v>2.95</v>
      </c>
      <c r="M211" s="4">
        <v>3.45</v>
      </c>
      <c r="N211" s="4"/>
      <c r="O211" s="15">
        <v>3.45</v>
      </c>
      <c r="P211" s="4">
        <v>3.45</v>
      </c>
      <c r="Q211" s="338">
        <v>3.45</v>
      </c>
      <c r="R211" s="15" t="str">
        <f t="shared" si="37"/>
        <v>Yes</v>
      </c>
      <c r="S211" s="15" t="str">
        <f t="shared" si="38"/>
        <v>No</v>
      </c>
      <c r="T211" s="221" t="str">
        <f t="shared" si="39"/>
        <v>Yes</v>
      </c>
      <c r="U211" s="223">
        <f t="shared" si="40"/>
        <v>0</v>
      </c>
      <c r="V211" s="221" t="str">
        <f t="shared" si="41"/>
        <v>Yes</v>
      </c>
      <c r="W211" s="223">
        <f t="shared" si="42"/>
        <v>0</v>
      </c>
      <c r="X211" s="221" t="str">
        <f t="shared" si="43"/>
        <v>No</v>
      </c>
      <c r="Y211" s="223" t="str">
        <f t="shared" si="44"/>
        <v>N/A</v>
      </c>
      <c r="Z211" s="222" t="str">
        <f t="shared" si="45"/>
        <v>No</v>
      </c>
      <c r="AA211" s="68" t="str">
        <f t="shared" si="46"/>
        <v>N/A</v>
      </c>
      <c r="AB211" s="65" t="str">
        <f t="shared" si="47"/>
        <v>No</v>
      </c>
      <c r="AC211" s="68" t="str">
        <f t="shared" si="48"/>
        <v>N/A</v>
      </c>
      <c r="AD211" s="65" t="str">
        <f t="shared" si="49"/>
        <v>No</v>
      </c>
      <c r="AE211" s="68" t="str">
        <f t="shared" si="50"/>
        <v>N/A</v>
      </c>
      <c r="AF211" s="66"/>
    </row>
    <row r="212" spans="1:32" s="8" customFormat="1">
      <c r="A212" s="8" t="s">
        <v>22</v>
      </c>
      <c r="B212" s="8" t="s">
        <v>40</v>
      </c>
      <c r="C212" s="8" t="str" cm="1">
        <f t="array" ref="C212">_xlfn.IFNA(_xlfn.IFS(B212="Starter","Starters &amp; Sides",B212="Sides","Starters &amp; Sides"),B212)</f>
        <v>drinks</v>
      </c>
      <c r="D212" s="8" t="s">
        <v>4514</v>
      </c>
      <c r="E212" s="4">
        <v>6.95</v>
      </c>
      <c r="F212" s="4">
        <v>7.7</v>
      </c>
      <c r="G212" s="4">
        <v>7.7</v>
      </c>
      <c r="H212" s="4">
        <v>7.7</v>
      </c>
      <c r="I212" s="4">
        <v>7.75</v>
      </c>
      <c r="J212" s="4">
        <v>8.35</v>
      </c>
      <c r="K212" s="4">
        <v>8.35</v>
      </c>
      <c r="L212" s="4">
        <v>8.35</v>
      </c>
      <c r="M212" s="4">
        <v>7.95</v>
      </c>
      <c r="N212" s="4">
        <v>7.95</v>
      </c>
      <c r="O212" s="15">
        <v>7.95</v>
      </c>
      <c r="P212" s="4">
        <v>7.95</v>
      </c>
      <c r="Q212" s="338"/>
      <c r="R212" s="15" t="str">
        <f t="shared" si="37"/>
        <v>No</v>
      </c>
      <c r="S212" s="15" t="str">
        <f t="shared" si="38"/>
        <v>No</v>
      </c>
      <c r="T212" s="221" t="str">
        <f t="shared" si="39"/>
        <v>No</v>
      </c>
      <c r="U212" s="223" t="str">
        <f t="shared" si="40"/>
        <v>N/A</v>
      </c>
      <c r="V212" s="221" t="str">
        <f t="shared" si="41"/>
        <v>No</v>
      </c>
      <c r="W212" s="223" t="str">
        <f t="shared" si="42"/>
        <v>N/A</v>
      </c>
      <c r="X212" s="221" t="str">
        <f t="shared" si="43"/>
        <v>No</v>
      </c>
      <c r="Y212" s="223" t="str">
        <f t="shared" si="44"/>
        <v>N/A</v>
      </c>
      <c r="Z212" s="222" t="str">
        <f t="shared" si="45"/>
        <v>No</v>
      </c>
      <c r="AA212" s="68" t="str">
        <f t="shared" si="46"/>
        <v>N/A</v>
      </c>
      <c r="AB212" s="65" t="str">
        <f t="shared" si="47"/>
        <v>No</v>
      </c>
      <c r="AC212" s="68" t="str">
        <f t="shared" si="48"/>
        <v>N/A</v>
      </c>
      <c r="AD212" s="65" t="str">
        <f t="shared" si="49"/>
        <v>No</v>
      </c>
      <c r="AE212" s="68" t="str">
        <f t="shared" si="50"/>
        <v>N/A</v>
      </c>
      <c r="AF212" s="66"/>
    </row>
    <row r="213" spans="1:32" s="8" customFormat="1">
      <c r="A213" s="8" t="s">
        <v>22</v>
      </c>
      <c r="B213" s="8" t="s">
        <v>40</v>
      </c>
      <c r="C213" s="8" t="str" cm="1">
        <f t="array" ref="C213">_xlfn.IFNA(_xlfn.IFS(B213="Starter","Starters &amp; Sides",B213="Sides","Starters &amp; Sides"),B213)</f>
        <v>drinks</v>
      </c>
      <c r="D213" s="8" t="s">
        <v>4515</v>
      </c>
      <c r="E213" s="4">
        <v>5.5</v>
      </c>
      <c r="F213" s="4">
        <v>6.15</v>
      </c>
      <c r="G213" s="4">
        <v>6.15</v>
      </c>
      <c r="H213" s="4">
        <v>6.15</v>
      </c>
      <c r="I213" s="4">
        <v>6.25</v>
      </c>
      <c r="J213" s="4"/>
      <c r="K213" s="4"/>
      <c r="L213" s="4"/>
      <c r="M213" s="4">
        <v>7.55</v>
      </c>
      <c r="N213" s="4">
        <v>7.5</v>
      </c>
      <c r="O213" s="15">
        <v>7.5</v>
      </c>
      <c r="P213" s="4">
        <v>7.5</v>
      </c>
      <c r="Q213" s="338"/>
      <c r="R213" s="15" t="str">
        <f t="shared" si="37"/>
        <v>No</v>
      </c>
      <c r="S213" s="15" t="str">
        <f t="shared" si="38"/>
        <v>No</v>
      </c>
      <c r="T213" s="221" t="str">
        <f t="shared" si="39"/>
        <v>No</v>
      </c>
      <c r="U213" s="223" t="str">
        <f t="shared" si="40"/>
        <v>N/A</v>
      </c>
      <c r="V213" s="221" t="str">
        <f t="shared" si="41"/>
        <v>No</v>
      </c>
      <c r="W213" s="223" t="str">
        <f t="shared" si="42"/>
        <v>N/A</v>
      </c>
      <c r="X213" s="221" t="str">
        <f t="shared" si="43"/>
        <v>No</v>
      </c>
      <c r="Y213" s="223" t="str">
        <f t="shared" si="44"/>
        <v>N/A</v>
      </c>
      <c r="Z213" s="222" t="str">
        <f t="shared" si="45"/>
        <v>No</v>
      </c>
      <c r="AA213" s="68" t="str">
        <f t="shared" si="46"/>
        <v>N/A</v>
      </c>
      <c r="AB213" s="65" t="str">
        <f t="shared" si="47"/>
        <v>No</v>
      </c>
      <c r="AC213" s="68" t="str">
        <f t="shared" si="48"/>
        <v>N/A</v>
      </c>
      <c r="AD213" s="65" t="str">
        <f t="shared" si="49"/>
        <v>No</v>
      </c>
      <c r="AE213" s="68" t="str">
        <f t="shared" si="50"/>
        <v>N/A</v>
      </c>
      <c r="AF213" s="66"/>
    </row>
    <row r="214" spans="1:32" s="8" customFormat="1">
      <c r="A214" s="8" t="s">
        <v>22</v>
      </c>
      <c r="B214" s="8" t="s">
        <v>40</v>
      </c>
      <c r="C214" s="8" t="str" cm="1">
        <f t="array" ref="C214">_xlfn.IFNA(_xlfn.IFS(B214="Starter","Starters &amp; Sides",B214="Sides","Starters &amp; Sides"),B214)</f>
        <v>drinks</v>
      </c>
      <c r="D214" s="8" t="s">
        <v>4516</v>
      </c>
      <c r="E214" s="4">
        <v>5.5</v>
      </c>
      <c r="F214" s="4">
        <v>6.15</v>
      </c>
      <c r="G214" s="4">
        <v>6.15</v>
      </c>
      <c r="H214" s="4">
        <v>6.15</v>
      </c>
      <c r="I214" s="4">
        <v>6.25</v>
      </c>
      <c r="J214" s="4"/>
      <c r="K214" s="4"/>
      <c r="L214" s="4"/>
      <c r="M214" s="4">
        <v>7.55</v>
      </c>
      <c r="N214" s="4">
        <v>7.5</v>
      </c>
      <c r="O214" s="15">
        <v>7.5</v>
      </c>
      <c r="P214" s="4">
        <v>7.5</v>
      </c>
      <c r="Q214" s="338"/>
      <c r="R214" s="15" t="str">
        <f t="shared" si="37"/>
        <v>No</v>
      </c>
      <c r="S214" s="15" t="str">
        <f t="shared" si="38"/>
        <v>No</v>
      </c>
      <c r="T214" s="221" t="str">
        <f t="shared" si="39"/>
        <v>No</v>
      </c>
      <c r="U214" s="223" t="str">
        <f t="shared" si="40"/>
        <v>N/A</v>
      </c>
      <c r="V214" s="221" t="str">
        <f t="shared" si="41"/>
        <v>No</v>
      </c>
      <c r="W214" s="223" t="str">
        <f t="shared" si="42"/>
        <v>N/A</v>
      </c>
      <c r="X214" s="221" t="str">
        <f t="shared" si="43"/>
        <v>No</v>
      </c>
      <c r="Y214" s="223" t="str">
        <f t="shared" si="44"/>
        <v>N/A</v>
      </c>
      <c r="Z214" s="222" t="str">
        <f t="shared" si="45"/>
        <v>No</v>
      </c>
      <c r="AA214" s="68" t="str">
        <f t="shared" si="46"/>
        <v>N/A</v>
      </c>
      <c r="AB214" s="65" t="str">
        <f t="shared" si="47"/>
        <v>No</v>
      </c>
      <c r="AC214" s="68" t="str">
        <f t="shared" si="48"/>
        <v>N/A</v>
      </c>
      <c r="AD214" s="65" t="str">
        <f t="shared" si="49"/>
        <v>No</v>
      </c>
      <c r="AE214" s="68" t="str">
        <f t="shared" si="50"/>
        <v>N/A</v>
      </c>
      <c r="AF214" s="66"/>
    </row>
    <row r="215" spans="1:32" s="8" customFormat="1">
      <c r="A215" s="8" t="s">
        <v>22</v>
      </c>
      <c r="B215" s="8" t="s">
        <v>40</v>
      </c>
      <c r="C215" s="8" t="str" cm="1">
        <f t="array" ref="C215">_xlfn.IFNA(_xlfn.IFS(B215="Starter","Starters &amp; Sides",B215="Sides","Starters &amp; Sides"),B215)</f>
        <v>drinks</v>
      </c>
      <c r="D215" s="8" t="s">
        <v>4517</v>
      </c>
      <c r="E215" s="4">
        <v>5.5</v>
      </c>
      <c r="F215" s="4">
        <v>6.15</v>
      </c>
      <c r="G215" s="4">
        <v>6.15</v>
      </c>
      <c r="H215" s="4">
        <v>6.15</v>
      </c>
      <c r="I215" s="4">
        <v>6.25</v>
      </c>
      <c r="J215" s="4"/>
      <c r="K215" s="4"/>
      <c r="L215" s="4"/>
      <c r="M215" s="4">
        <v>7.55</v>
      </c>
      <c r="N215" s="4">
        <v>7.5</v>
      </c>
      <c r="O215" s="15">
        <v>7.5</v>
      </c>
      <c r="P215" s="4">
        <v>7.5</v>
      </c>
      <c r="Q215" s="338"/>
      <c r="R215" s="15" t="str">
        <f t="shared" si="37"/>
        <v>No</v>
      </c>
      <c r="S215" s="15" t="str">
        <f t="shared" si="38"/>
        <v>No</v>
      </c>
      <c r="T215" s="221" t="str">
        <f t="shared" si="39"/>
        <v>No</v>
      </c>
      <c r="U215" s="223" t="str">
        <f t="shared" si="40"/>
        <v>N/A</v>
      </c>
      <c r="V215" s="221" t="str">
        <f t="shared" si="41"/>
        <v>No</v>
      </c>
      <c r="W215" s="223" t="str">
        <f t="shared" si="42"/>
        <v>N/A</v>
      </c>
      <c r="X215" s="221" t="str">
        <f t="shared" si="43"/>
        <v>No</v>
      </c>
      <c r="Y215" s="223" t="str">
        <f t="shared" si="44"/>
        <v>N/A</v>
      </c>
      <c r="Z215" s="222" t="str">
        <f t="shared" si="45"/>
        <v>No</v>
      </c>
      <c r="AA215" s="68" t="str">
        <f t="shared" si="46"/>
        <v>N/A</v>
      </c>
      <c r="AB215" s="65" t="str">
        <f t="shared" si="47"/>
        <v>No</v>
      </c>
      <c r="AC215" s="68" t="str">
        <f t="shared" si="48"/>
        <v>N/A</v>
      </c>
      <c r="AD215" s="65" t="str">
        <f t="shared" si="49"/>
        <v>No</v>
      </c>
      <c r="AE215" s="68" t="str">
        <f t="shared" si="50"/>
        <v>N/A</v>
      </c>
      <c r="AF215" s="66"/>
    </row>
    <row r="216" spans="1:32" s="8" customFormat="1">
      <c r="A216" s="8" t="s">
        <v>22</v>
      </c>
      <c r="B216" s="8" t="s">
        <v>40</v>
      </c>
      <c r="C216" s="8" t="str" cm="1">
        <f t="array" ref="C216">_xlfn.IFNA(_xlfn.IFS(B216="Starter","Starters &amp; Sides",B216="Sides","Starters &amp; Sides"),B216)</f>
        <v>drinks</v>
      </c>
      <c r="D216" s="211" t="s">
        <v>4518</v>
      </c>
      <c r="E216" s="4"/>
      <c r="F216" s="4"/>
      <c r="G216" s="4"/>
      <c r="H216" s="4"/>
      <c r="I216" s="4"/>
      <c r="J216" s="4">
        <v>5.875</v>
      </c>
      <c r="K216" s="4">
        <v>5.875</v>
      </c>
      <c r="L216" s="4">
        <v>5.875</v>
      </c>
      <c r="M216" s="4">
        <f>AVERAGE(5.5,7.25)</f>
        <v>6.375</v>
      </c>
      <c r="N216" s="4"/>
      <c r="O216" s="15"/>
      <c r="P216" s="4"/>
      <c r="Q216" s="338"/>
      <c r="R216" s="15" t="str">
        <f t="shared" si="37"/>
        <v>No</v>
      </c>
      <c r="S216" s="15" t="str">
        <f t="shared" si="38"/>
        <v>No</v>
      </c>
      <c r="T216" s="221" t="str">
        <f t="shared" si="39"/>
        <v>No</v>
      </c>
      <c r="U216" s="223" t="str">
        <f t="shared" si="40"/>
        <v>N/A</v>
      </c>
      <c r="V216" s="221" t="str">
        <f t="shared" si="41"/>
        <v>No</v>
      </c>
      <c r="W216" s="223" t="str">
        <f t="shared" si="42"/>
        <v>N/A</v>
      </c>
      <c r="X216" s="221" t="str">
        <f t="shared" si="43"/>
        <v>No</v>
      </c>
      <c r="Y216" s="223" t="str">
        <f t="shared" si="44"/>
        <v>N/A</v>
      </c>
      <c r="Z216" s="222" t="str">
        <f t="shared" si="45"/>
        <v>No</v>
      </c>
      <c r="AA216" s="68" t="str">
        <f t="shared" si="46"/>
        <v>N/A</v>
      </c>
      <c r="AB216" s="65" t="str">
        <f t="shared" si="47"/>
        <v>No</v>
      </c>
      <c r="AC216" s="68" t="str">
        <f t="shared" si="48"/>
        <v>N/A</v>
      </c>
      <c r="AD216" s="65" t="str">
        <f t="shared" si="49"/>
        <v>No</v>
      </c>
      <c r="AE216" s="68" t="str">
        <f t="shared" si="50"/>
        <v>N/A</v>
      </c>
      <c r="AF216" s="66"/>
    </row>
    <row r="217" spans="1:32" s="8" customFormat="1">
      <c r="A217" s="8" t="s">
        <v>22</v>
      </c>
      <c r="B217" s="8" t="s">
        <v>40</v>
      </c>
      <c r="C217" s="8" t="str" cm="1">
        <f t="array" ref="C217">_xlfn.IFNA(_xlfn.IFS(B217="Starter","Starters &amp; Sides",B217="Sides","Starters &amp; Sides"),B217)</f>
        <v>drinks</v>
      </c>
      <c r="D217" s="8" t="s">
        <v>4519</v>
      </c>
      <c r="E217" s="4"/>
      <c r="F217" s="4"/>
      <c r="G217" s="4"/>
      <c r="H217" s="4"/>
      <c r="I217" s="4"/>
      <c r="J217" s="4">
        <v>5.2</v>
      </c>
      <c r="K217" s="4">
        <v>5.2</v>
      </c>
      <c r="L217" s="4">
        <v>5.2</v>
      </c>
      <c r="M217" s="4">
        <v>5.75</v>
      </c>
      <c r="N217" s="4">
        <v>5.95</v>
      </c>
      <c r="O217" s="15">
        <v>5.95</v>
      </c>
      <c r="P217" s="4">
        <v>5.95</v>
      </c>
      <c r="Q217" s="338"/>
      <c r="R217" s="15" t="str">
        <f t="shared" si="37"/>
        <v>No</v>
      </c>
      <c r="S217" s="15" t="str">
        <f t="shared" si="38"/>
        <v>No</v>
      </c>
      <c r="T217" s="221" t="str">
        <f t="shared" si="39"/>
        <v>No</v>
      </c>
      <c r="U217" s="223" t="str">
        <f t="shared" si="40"/>
        <v>N/A</v>
      </c>
      <c r="V217" s="221" t="str">
        <f t="shared" si="41"/>
        <v>No</v>
      </c>
      <c r="W217" s="223" t="str">
        <f t="shared" si="42"/>
        <v>N/A</v>
      </c>
      <c r="X217" s="221" t="str">
        <f t="shared" si="43"/>
        <v>No</v>
      </c>
      <c r="Y217" s="223" t="str">
        <f t="shared" si="44"/>
        <v>N/A</v>
      </c>
      <c r="Z217" s="222" t="str">
        <f t="shared" si="45"/>
        <v>No</v>
      </c>
      <c r="AA217" s="68" t="str">
        <f t="shared" si="46"/>
        <v>N/A</v>
      </c>
      <c r="AB217" s="65" t="str">
        <f t="shared" si="47"/>
        <v>No</v>
      </c>
      <c r="AC217" s="68" t="str">
        <f t="shared" si="48"/>
        <v>N/A</v>
      </c>
      <c r="AD217" s="65" t="str">
        <f t="shared" si="49"/>
        <v>No</v>
      </c>
      <c r="AE217" s="68" t="str">
        <f t="shared" si="50"/>
        <v>N/A</v>
      </c>
      <c r="AF217" s="66"/>
    </row>
    <row r="218" spans="1:32" s="8" customFormat="1">
      <c r="A218" s="8" t="s">
        <v>22</v>
      </c>
      <c r="B218" s="8" t="s">
        <v>40</v>
      </c>
      <c r="C218" s="8" t="str" cm="1">
        <f t="array" ref="C218">_xlfn.IFNA(_xlfn.IFS(B218="Starter","Starters &amp; Sides",B218="Sides","Starters &amp; Sides"),B218)</f>
        <v>drinks</v>
      </c>
      <c r="D218" s="211" t="s">
        <v>4520</v>
      </c>
      <c r="E218" s="4"/>
      <c r="F218" s="4"/>
      <c r="G218" s="4"/>
      <c r="H218" s="4"/>
      <c r="I218" s="4"/>
      <c r="J218" s="4">
        <v>4.5</v>
      </c>
      <c r="K218" s="4">
        <v>4.5</v>
      </c>
      <c r="L218" s="4">
        <v>4.5</v>
      </c>
      <c r="M218" s="4">
        <v>4.95</v>
      </c>
      <c r="N218" s="4"/>
      <c r="O218" s="15"/>
      <c r="P218" s="4"/>
      <c r="Q218" s="338"/>
      <c r="R218" s="15" t="str">
        <f t="shared" si="37"/>
        <v>No</v>
      </c>
      <c r="S218" s="15" t="str">
        <f t="shared" si="38"/>
        <v>No</v>
      </c>
      <c r="T218" s="221" t="str">
        <f t="shared" si="39"/>
        <v>No</v>
      </c>
      <c r="U218" s="223" t="str">
        <f t="shared" si="40"/>
        <v>N/A</v>
      </c>
      <c r="V218" s="221" t="str">
        <f t="shared" si="41"/>
        <v>No</v>
      </c>
      <c r="W218" s="223" t="str">
        <f t="shared" si="42"/>
        <v>N/A</v>
      </c>
      <c r="X218" s="221" t="str">
        <f t="shared" si="43"/>
        <v>No</v>
      </c>
      <c r="Y218" s="223" t="str">
        <f t="shared" si="44"/>
        <v>N/A</v>
      </c>
      <c r="Z218" s="222" t="str">
        <f t="shared" si="45"/>
        <v>No</v>
      </c>
      <c r="AA218" s="68" t="str">
        <f t="shared" si="46"/>
        <v>N/A</v>
      </c>
      <c r="AB218" s="65" t="str">
        <f t="shared" si="47"/>
        <v>No</v>
      </c>
      <c r="AC218" s="68" t="str">
        <f t="shared" si="48"/>
        <v>N/A</v>
      </c>
      <c r="AD218" s="65" t="str">
        <f t="shared" si="49"/>
        <v>No</v>
      </c>
      <c r="AE218" s="68" t="str">
        <f t="shared" si="50"/>
        <v>N/A</v>
      </c>
      <c r="AF218" s="66"/>
    </row>
    <row r="219" spans="1:32" s="8" customFormat="1">
      <c r="A219" s="8" t="s">
        <v>22</v>
      </c>
      <c r="B219" s="8" t="s">
        <v>40</v>
      </c>
      <c r="C219" s="8" t="str" cm="1">
        <f t="array" ref="C219">_xlfn.IFNA(_xlfn.IFS(B219="Starter","Starters &amp; Sides",B219="Sides","Starters &amp; Sides"),B219)</f>
        <v>drinks</v>
      </c>
      <c r="D219" s="211" t="s">
        <v>4521</v>
      </c>
      <c r="E219" s="4"/>
      <c r="F219" s="4"/>
      <c r="G219" s="4"/>
      <c r="H219" s="4"/>
      <c r="I219" s="4"/>
      <c r="J219" s="4">
        <v>11.049999999999999</v>
      </c>
      <c r="K219" s="4">
        <v>13.024999999999999</v>
      </c>
      <c r="L219" s="4"/>
      <c r="M219" s="4"/>
      <c r="N219" s="4"/>
      <c r="O219" s="15"/>
      <c r="P219" s="4"/>
      <c r="Q219" s="338"/>
      <c r="R219" s="15" t="str">
        <f t="shared" si="37"/>
        <v>No</v>
      </c>
      <c r="S219" s="15" t="str">
        <f t="shared" si="38"/>
        <v>No</v>
      </c>
      <c r="T219" s="221" t="str">
        <f t="shared" si="39"/>
        <v>No</v>
      </c>
      <c r="U219" s="223" t="str">
        <f t="shared" si="40"/>
        <v>N/A</v>
      </c>
      <c r="V219" s="221" t="str">
        <f t="shared" si="41"/>
        <v>No</v>
      </c>
      <c r="W219" s="223" t="str">
        <f t="shared" si="42"/>
        <v>N/A</v>
      </c>
      <c r="X219" s="221" t="str">
        <f t="shared" si="43"/>
        <v>No</v>
      </c>
      <c r="Y219" s="223" t="str">
        <f t="shared" si="44"/>
        <v>N/A</v>
      </c>
      <c r="Z219" s="222" t="str">
        <f t="shared" si="45"/>
        <v>No</v>
      </c>
      <c r="AA219" s="68" t="str">
        <f t="shared" si="46"/>
        <v>N/A</v>
      </c>
      <c r="AB219" s="65" t="str">
        <f t="shared" si="47"/>
        <v>No</v>
      </c>
      <c r="AC219" s="68" t="str">
        <f t="shared" si="48"/>
        <v>N/A</v>
      </c>
      <c r="AD219" s="65" t="str">
        <f t="shared" si="49"/>
        <v>No</v>
      </c>
      <c r="AE219" s="68" t="str">
        <f t="shared" si="50"/>
        <v>N/A</v>
      </c>
      <c r="AF219" s="66"/>
    </row>
    <row r="220" spans="1:32" s="8" customFormat="1">
      <c r="A220" s="8" t="s">
        <v>22</v>
      </c>
      <c r="B220" s="8" t="s">
        <v>40</v>
      </c>
      <c r="C220" s="8" t="str" cm="1">
        <f t="array" ref="C220">_xlfn.IFNA(_xlfn.IFS(B220="Starter","Starters &amp; Sides",B220="Sides","Starters &amp; Sides"),B220)</f>
        <v>drinks</v>
      </c>
      <c r="D220" s="211" t="s">
        <v>4522</v>
      </c>
      <c r="E220" s="4"/>
      <c r="F220" s="4"/>
      <c r="G220" s="4"/>
      <c r="H220" s="4"/>
      <c r="I220" s="4"/>
      <c r="J220" s="4">
        <v>12.516666666666666</v>
      </c>
      <c r="K220" s="4">
        <v>14.8</v>
      </c>
      <c r="L220" s="4"/>
      <c r="M220" s="4"/>
      <c r="N220" s="4"/>
      <c r="O220" s="15"/>
      <c r="P220" s="4"/>
      <c r="Q220" s="338"/>
      <c r="R220" s="15" t="str">
        <f t="shared" si="37"/>
        <v>No</v>
      </c>
      <c r="S220" s="15" t="str">
        <f t="shared" si="38"/>
        <v>No</v>
      </c>
      <c r="T220" s="221" t="str">
        <f t="shared" si="39"/>
        <v>No</v>
      </c>
      <c r="U220" s="223" t="str">
        <f t="shared" si="40"/>
        <v>N/A</v>
      </c>
      <c r="V220" s="221" t="str">
        <f t="shared" si="41"/>
        <v>No</v>
      </c>
      <c r="W220" s="223" t="str">
        <f t="shared" si="42"/>
        <v>N/A</v>
      </c>
      <c r="X220" s="221" t="str">
        <f t="shared" si="43"/>
        <v>No</v>
      </c>
      <c r="Y220" s="223" t="str">
        <f t="shared" si="44"/>
        <v>N/A</v>
      </c>
      <c r="Z220" s="222" t="str">
        <f t="shared" si="45"/>
        <v>No</v>
      </c>
      <c r="AA220" s="68" t="str">
        <f t="shared" si="46"/>
        <v>N/A</v>
      </c>
      <c r="AB220" s="65" t="str">
        <f t="shared" si="47"/>
        <v>No</v>
      </c>
      <c r="AC220" s="68" t="str">
        <f t="shared" si="48"/>
        <v>N/A</v>
      </c>
      <c r="AD220" s="65" t="str">
        <f t="shared" si="49"/>
        <v>No</v>
      </c>
      <c r="AE220" s="68" t="str">
        <f t="shared" si="50"/>
        <v>N/A</v>
      </c>
      <c r="AF220" s="66"/>
    </row>
    <row r="221" spans="1:32" s="8" customFormat="1">
      <c r="A221" s="8" t="s">
        <v>22</v>
      </c>
      <c r="B221" s="8" t="s">
        <v>40</v>
      </c>
      <c r="C221" s="8" t="str" cm="1">
        <f t="array" ref="C221">_xlfn.IFNA(_xlfn.IFS(B221="Starter","Starters &amp; Sides",B221="Sides","Starters &amp; Sides"),B221)</f>
        <v>drinks</v>
      </c>
      <c r="D221" s="211" t="s">
        <v>4523</v>
      </c>
      <c r="E221" s="4"/>
      <c r="F221" s="4"/>
      <c r="G221" s="4"/>
      <c r="H221" s="4"/>
      <c r="I221" s="4"/>
      <c r="J221" s="4">
        <v>11.049999999999999</v>
      </c>
      <c r="K221" s="4">
        <v>13.024999999999999</v>
      </c>
      <c r="L221" s="4"/>
      <c r="M221" s="4"/>
      <c r="N221" s="4"/>
      <c r="O221" s="15"/>
      <c r="P221" s="4"/>
      <c r="Q221" s="338"/>
      <c r="R221" s="15" t="str">
        <f t="shared" si="37"/>
        <v>No</v>
      </c>
      <c r="S221" s="15" t="str">
        <f t="shared" si="38"/>
        <v>No</v>
      </c>
      <c r="T221" s="221" t="str">
        <f t="shared" si="39"/>
        <v>No</v>
      </c>
      <c r="U221" s="223" t="str">
        <f t="shared" si="40"/>
        <v>N/A</v>
      </c>
      <c r="V221" s="221" t="str">
        <f t="shared" si="41"/>
        <v>No</v>
      </c>
      <c r="W221" s="223" t="str">
        <f t="shared" si="42"/>
        <v>N/A</v>
      </c>
      <c r="X221" s="221" t="str">
        <f t="shared" si="43"/>
        <v>No</v>
      </c>
      <c r="Y221" s="223" t="str">
        <f t="shared" si="44"/>
        <v>N/A</v>
      </c>
      <c r="Z221" s="222" t="str">
        <f t="shared" si="45"/>
        <v>No</v>
      </c>
      <c r="AA221" s="68" t="str">
        <f t="shared" si="46"/>
        <v>N/A</v>
      </c>
      <c r="AB221" s="65" t="str">
        <f t="shared" si="47"/>
        <v>No</v>
      </c>
      <c r="AC221" s="68" t="str">
        <f t="shared" si="48"/>
        <v>N/A</v>
      </c>
      <c r="AD221" s="65" t="str">
        <f t="shared" si="49"/>
        <v>No</v>
      </c>
      <c r="AE221" s="68" t="str">
        <f t="shared" si="50"/>
        <v>N/A</v>
      </c>
      <c r="AF221" s="66"/>
    </row>
    <row r="222" spans="1:32" s="8" customFormat="1">
      <c r="A222" s="8" t="s">
        <v>22</v>
      </c>
      <c r="B222" s="8" t="s">
        <v>40</v>
      </c>
      <c r="C222" s="8" t="str" cm="1">
        <f t="array" ref="C222">_xlfn.IFNA(_xlfn.IFS(B222="Starter","Starters &amp; Sides",B222="Sides","Starters &amp; Sides"),B222)</f>
        <v>drinks</v>
      </c>
      <c r="D222" s="211" t="s">
        <v>4524</v>
      </c>
      <c r="E222" s="4"/>
      <c r="F222" s="4"/>
      <c r="G222" s="4"/>
      <c r="H222" s="4"/>
      <c r="I222" s="4"/>
      <c r="J222" s="4">
        <v>13.183333333333332</v>
      </c>
      <c r="K222" s="4">
        <v>15.6</v>
      </c>
      <c r="L222" s="4"/>
      <c r="M222" s="4"/>
      <c r="N222" s="4"/>
      <c r="O222" s="15"/>
      <c r="P222" s="4"/>
      <c r="Q222" s="338"/>
      <c r="R222" s="15" t="str">
        <f t="shared" si="37"/>
        <v>No</v>
      </c>
      <c r="S222" s="15" t="str">
        <f t="shared" si="38"/>
        <v>No</v>
      </c>
      <c r="T222" s="221" t="str">
        <f t="shared" si="39"/>
        <v>No</v>
      </c>
      <c r="U222" s="223" t="str">
        <f t="shared" si="40"/>
        <v>N/A</v>
      </c>
      <c r="V222" s="221" t="str">
        <f t="shared" si="41"/>
        <v>No</v>
      </c>
      <c r="W222" s="223" t="str">
        <f t="shared" si="42"/>
        <v>N/A</v>
      </c>
      <c r="X222" s="221" t="str">
        <f t="shared" si="43"/>
        <v>No</v>
      </c>
      <c r="Y222" s="223" t="str">
        <f t="shared" si="44"/>
        <v>N/A</v>
      </c>
      <c r="Z222" s="222" t="str">
        <f t="shared" si="45"/>
        <v>No</v>
      </c>
      <c r="AA222" s="68" t="str">
        <f t="shared" si="46"/>
        <v>N/A</v>
      </c>
      <c r="AB222" s="65" t="str">
        <f t="shared" si="47"/>
        <v>No</v>
      </c>
      <c r="AC222" s="68" t="str">
        <f t="shared" si="48"/>
        <v>N/A</v>
      </c>
      <c r="AD222" s="65" t="str">
        <f t="shared" si="49"/>
        <v>No</v>
      </c>
      <c r="AE222" s="68" t="str">
        <f t="shared" si="50"/>
        <v>N/A</v>
      </c>
      <c r="AF222" s="66"/>
    </row>
    <row r="223" spans="1:32" s="8" customFormat="1">
      <c r="A223" s="8" t="s">
        <v>22</v>
      </c>
      <c r="B223" s="8" t="s">
        <v>40</v>
      </c>
      <c r="C223" s="8" t="str" cm="1">
        <f t="array" ref="C223">_xlfn.IFNA(_xlfn.IFS(B223="Starter","Starters &amp; Sides",B223="Sides","Starters &amp; Sides"),B223)</f>
        <v>drinks</v>
      </c>
      <c r="D223" s="211" t="s">
        <v>4525</v>
      </c>
      <c r="E223" s="4"/>
      <c r="F223" s="4"/>
      <c r="G223" s="4"/>
      <c r="H223" s="4"/>
      <c r="I223" s="4"/>
      <c r="J223" s="4">
        <v>11.049999999999999</v>
      </c>
      <c r="K223" s="4">
        <v>13.024999999999999</v>
      </c>
      <c r="L223" s="4"/>
      <c r="M223" s="4"/>
      <c r="N223" s="4"/>
      <c r="O223" s="15"/>
      <c r="P223" s="4"/>
      <c r="Q223" s="338"/>
      <c r="R223" s="15" t="str">
        <f t="shared" si="37"/>
        <v>No</v>
      </c>
      <c r="S223" s="15" t="str">
        <f t="shared" si="38"/>
        <v>No</v>
      </c>
      <c r="T223" s="221" t="str">
        <f t="shared" si="39"/>
        <v>No</v>
      </c>
      <c r="U223" s="223" t="str">
        <f t="shared" si="40"/>
        <v>N/A</v>
      </c>
      <c r="V223" s="221" t="str">
        <f t="shared" si="41"/>
        <v>No</v>
      </c>
      <c r="W223" s="223" t="str">
        <f t="shared" si="42"/>
        <v>N/A</v>
      </c>
      <c r="X223" s="221" t="str">
        <f t="shared" si="43"/>
        <v>No</v>
      </c>
      <c r="Y223" s="223" t="str">
        <f t="shared" si="44"/>
        <v>N/A</v>
      </c>
      <c r="Z223" s="222" t="str">
        <f t="shared" si="45"/>
        <v>No</v>
      </c>
      <c r="AA223" s="68" t="str">
        <f t="shared" si="46"/>
        <v>N/A</v>
      </c>
      <c r="AB223" s="65" t="str">
        <f t="shared" si="47"/>
        <v>No</v>
      </c>
      <c r="AC223" s="68" t="str">
        <f t="shared" si="48"/>
        <v>N/A</v>
      </c>
      <c r="AD223" s="65" t="str">
        <f t="shared" si="49"/>
        <v>No</v>
      </c>
      <c r="AE223" s="68" t="str">
        <f t="shared" si="50"/>
        <v>N/A</v>
      </c>
      <c r="AF223" s="66"/>
    </row>
    <row r="224" spans="1:32" s="8" customFormat="1">
      <c r="A224" s="8" t="s">
        <v>22</v>
      </c>
      <c r="B224" s="8" t="s">
        <v>40</v>
      </c>
      <c r="C224" s="8" t="str" cm="1">
        <f t="array" ref="C224">_xlfn.IFNA(_xlfn.IFS(B224="Starter","Starters &amp; Sides",B224="Sides","Starters &amp; Sides"),B224)</f>
        <v>drinks</v>
      </c>
      <c r="D224" s="211" t="s">
        <v>4526</v>
      </c>
      <c r="E224" s="13"/>
      <c r="F224" s="4"/>
      <c r="G224" s="4"/>
      <c r="H224" s="4"/>
      <c r="I224" s="4"/>
      <c r="J224" s="4">
        <v>12.15</v>
      </c>
      <c r="K224" s="4">
        <v>14.3</v>
      </c>
      <c r="L224" s="4"/>
      <c r="M224" s="4"/>
      <c r="N224" s="4"/>
      <c r="O224" s="15"/>
      <c r="P224" s="4"/>
      <c r="Q224" s="338"/>
      <c r="R224" s="15" t="str">
        <f t="shared" si="37"/>
        <v>No</v>
      </c>
      <c r="S224" s="15" t="str">
        <f t="shared" si="38"/>
        <v>No</v>
      </c>
      <c r="T224" s="221" t="str">
        <f t="shared" si="39"/>
        <v>No</v>
      </c>
      <c r="U224" s="223" t="str">
        <f t="shared" si="40"/>
        <v>N/A</v>
      </c>
      <c r="V224" s="221" t="str">
        <f t="shared" si="41"/>
        <v>No</v>
      </c>
      <c r="W224" s="223" t="str">
        <f t="shared" si="42"/>
        <v>N/A</v>
      </c>
      <c r="X224" s="221" t="str">
        <f t="shared" si="43"/>
        <v>No</v>
      </c>
      <c r="Y224" s="223" t="str">
        <f t="shared" si="44"/>
        <v>N/A</v>
      </c>
      <c r="Z224" s="222" t="str">
        <f t="shared" si="45"/>
        <v>No</v>
      </c>
      <c r="AA224" s="68" t="str">
        <f t="shared" si="46"/>
        <v>N/A</v>
      </c>
      <c r="AB224" s="65" t="str">
        <f t="shared" si="47"/>
        <v>No</v>
      </c>
      <c r="AC224" s="68" t="str">
        <f t="shared" si="48"/>
        <v>N/A</v>
      </c>
      <c r="AD224" s="65" t="str">
        <f t="shared" si="49"/>
        <v>No</v>
      </c>
      <c r="AE224" s="68" t="str">
        <f t="shared" si="50"/>
        <v>N/A</v>
      </c>
      <c r="AF224" s="66"/>
    </row>
    <row r="225" spans="1:32" s="8" customFormat="1">
      <c r="A225" s="8" t="s">
        <v>22</v>
      </c>
      <c r="B225" s="8" t="s">
        <v>40</v>
      </c>
      <c r="C225" s="8" t="str" cm="1">
        <f t="array" ref="C225">_xlfn.IFNA(_xlfn.IFS(B225="Starter","Starters &amp; Sides",B225="Sides","Starters &amp; Sides"),B225)</f>
        <v>drinks</v>
      </c>
      <c r="D225" s="319" t="s">
        <v>4527</v>
      </c>
      <c r="E225" s="13"/>
      <c r="F225" s="4"/>
      <c r="G225" s="4"/>
      <c r="H225" s="4"/>
      <c r="I225" s="4"/>
      <c r="J225" s="4">
        <v>2.65</v>
      </c>
      <c r="K225" s="4">
        <v>2.65</v>
      </c>
      <c r="L225" s="4">
        <v>2.65</v>
      </c>
      <c r="M225" s="4">
        <v>2.85</v>
      </c>
      <c r="N225" s="4">
        <v>2.95</v>
      </c>
      <c r="O225" s="15">
        <v>2.95</v>
      </c>
      <c r="P225" s="4">
        <v>2.95</v>
      </c>
      <c r="Q225" s="338">
        <v>2.95</v>
      </c>
      <c r="R225" s="15" t="str">
        <f t="shared" si="37"/>
        <v>Yes</v>
      </c>
      <c r="S225" s="15" t="str">
        <f t="shared" si="38"/>
        <v>No</v>
      </c>
      <c r="T225" s="221" t="str">
        <f t="shared" si="39"/>
        <v>Yes</v>
      </c>
      <c r="U225" s="223">
        <f t="shared" si="40"/>
        <v>0</v>
      </c>
      <c r="V225" s="221" t="str">
        <f t="shared" si="41"/>
        <v>Yes</v>
      </c>
      <c r="W225" s="223">
        <f t="shared" si="42"/>
        <v>0</v>
      </c>
      <c r="X225" s="221" t="str">
        <f t="shared" si="43"/>
        <v>Yes</v>
      </c>
      <c r="Y225" s="223">
        <f t="shared" si="44"/>
        <v>0</v>
      </c>
      <c r="Z225" s="222" t="str">
        <f t="shared" si="45"/>
        <v>Yes</v>
      </c>
      <c r="AA225" s="68">
        <f t="shared" si="46"/>
        <v>3.5087719298245723E-2</v>
      </c>
      <c r="AB225" s="65" t="str">
        <f t="shared" si="47"/>
        <v>Yes</v>
      </c>
      <c r="AC225" s="68">
        <f t="shared" si="48"/>
        <v>0.11320754716981152</v>
      </c>
      <c r="AD225" s="65" t="str">
        <f t="shared" si="49"/>
        <v>No</v>
      </c>
      <c r="AE225" s="68" t="str">
        <f t="shared" si="50"/>
        <v>N/A</v>
      </c>
      <c r="AF225" s="66"/>
    </row>
    <row r="226" spans="1:32" s="8" customFormat="1">
      <c r="A226" s="8" t="s">
        <v>22</v>
      </c>
      <c r="B226" s="8" t="s">
        <v>40</v>
      </c>
      <c r="C226" s="8" t="str" cm="1">
        <f t="array" ref="C226">_xlfn.IFNA(_xlfn.IFS(B226="Starter","Starters &amp; Sides",B226="Sides","Starters &amp; Sides"),B226)</f>
        <v>drinks</v>
      </c>
      <c r="D226" s="319" t="s">
        <v>4528</v>
      </c>
      <c r="E226" s="13"/>
      <c r="F226" s="4"/>
      <c r="G226" s="4"/>
      <c r="H226" s="4"/>
      <c r="I226" s="4"/>
      <c r="J226" s="4">
        <v>3.6</v>
      </c>
      <c r="K226" s="4">
        <v>3.6</v>
      </c>
      <c r="L226" s="4">
        <v>3.6</v>
      </c>
      <c r="M226" s="4">
        <v>3.8</v>
      </c>
      <c r="N226" s="4">
        <v>3.95</v>
      </c>
      <c r="O226" s="4">
        <v>3.95</v>
      </c>
      <c r="P226" s="4">
        <v>3.95</v>
      </c>
      <c r="Q226" s="338">
        <v>3.95</v>
      </c>
      <c r="R226" s="15" t="str">
        <f t="shared" si="37"/>
        <v>Yes</v>
      </c>
      <c r="S226" s="15" t="str">
        <f t="shared" si="38"/>
        <v>No</v>
      </c>
      <c r="T226" s="221" t="str">
        <f t="shared" si="39"/>
        <v>Yes</v>
      </c>
      <c r="U226" s="223">
        <f t="shared" si="40"/>
        <v>0</v>
      </c>
      <c r="V226" s="221" t="str">
        <f t="shared" si="41"/>
        <v>Yes</v>
      </c>
      <c r="W226" s="223">
        <f t="shared" si="42"/>
        <v>0</v>
      </c>
      <c r="X226" s="221" t="str">
        <f t="shared" si="43"/>
        <v>Yes</v>
      </c>
      <c r="Y226" s="223">
        <f t="shared" si="44"/>
        <v>0</v>
      </c>
      <c r="Z226" s="222" t="str">
        <f t="shared" si="45"/>
        <v>Yes</v>
      </c>
      <c r="AA226" s="68">
        <f t="shared" si="46"/>
        <v>3.9473684210526327E-2</v>
      </c>
      <c r="AB226" s="65" t="str">
        <f t="shared" si="47"/>
        <v>Yes</v>
      </c>
      <c r="AC226" s="68">
        <f t="shared" si="48"/>
        <v>9.7222222222222321E-2</v>
      </c>
      <c r="AD226" s="65" t="str">
        <f t="shared" si="49"/>
        <v>No</v>
      </c>
      <c r="AE226" s="68" t="str">
        <f t="shared" si="50"/>
        <v>N/A</v>
      </c>
      <c r="AF226" s="66"/>
    </row>
    <row r="227" spans="1:32" s="8" customFormat="1">
      <c r="A227" s="8" t="s">
        <v>22</v>
      </c>
      <c r="B227" s="8" t="s">
        <v>40</v>
      </c>
      <c r="C227" s="8" t="str" cm="1">
        <f t="array" ref="C227">_xlfn.IFNA(_xlfn.IFS(B227="Starter","Starters &amp; Sides",B227="Sides","Starters &amp; Sides"),B227)</f>
        <v>drinks</v>
      </c>
      <c r="D227" s="211" t="s">
        <v>4529</v>
      </c>
      <c r="E227" s="13"/>
      <c r="F227" s="4"/>
      <c r="G227" s="4"/>
      <c r="H227" s="4"/>
      <c r="I227" s="4"/>
      <c r="J227" s="4">
        <v>3.75</v>
      </c>
      <c r="K227" s="4">
        <v>3.75</v>
      </c>
      <c r="L227" s="4">
        <v>3.75</v>
      </c>
      <c r="M227" s="4">
        <v>3.8</v>
      </c>
      <c r="N227" s="4"/>
      <c r="O227" s="15"/>
      <c r="P227" s="4"/>
      <c r="Q227" s="338"/>
      <c r="R227" s="15" t="str">
        <f t="shared" si="37"/>
        <v>No</v>
      </c>
      <c r="S227" s="15" t="str">
        <f t="shared" si="38"/>
        <v>No</v>
      </c>
      <c r="T227" s="221" t="str">
        <f t="shared" si="39"/>
        <v>No</v>
      </c>
      <c r="U227" s="223" t="str">
        <f t="shared" si="40"/>
        <v>N/A</v>
      </c>
      <c r="V227" s="221" t="str">
        <f t="shared" si="41"/>
        <v>No</v>
      </c>
      <c r="W227" s="223" t="str">
        <f t="shared" si="42"/>
        <v>N/A</v>
      </c>
      <c r="X227" s="221" t="str">
        <f t="shared" si="43"/>
        <v>No</v>
      </c>
      <c r="Y227" s="223" t="str">
        <f t="shared" si="44"/>
        <v>N/A</v>
      </c>
      <c r="Z227" s="222" t="str">
        <f t="shared" si="45"/>
        <v>No</v>
      </c>
      <c r="AA227" s="68" t="str">
        <f t="shared" si="46"/>
        <v>N/A</v>
      </c>
      <c r="AB227" s="65" t="str">
        <f t="shared" si="47"/>
        <v>No</v>
      </c>
      <c r="AC227" s="68" t="str">
        <f t="shared" si="48"/>
        <v>N/A</v>
      </c>
      <c r="AD227" s="65" t="str">
        <f t="shared" si="49"/>
        <v>No</v>
      </c>
      <c r="AE227" s="68" t="str">
        <f t="shared" si="50"/>
        <v>N/A</v>
      </c>
      <c r="AF227" s="66"/>
    </row>
    <row r="228" spans="1:32" s="8" customFormat="1">
      <c r="A228" s="8" t="s">
        <v>22</v>
      </c>
      <c r="B228" s="8" t="s">
        <v>40</v>
      </c>
      <c r="C228" s="8" t="str" cm="1">
        <f t="array" ref="C228">_xlfn.IFNA(_xlfn.IFS(B228="Starter","Starters &amp; Sides",B228="Sides","Starters &amp; Sides"),B228)</f>
        <v>drinks</v>
      </c>
      <c r="D228" s="319" t="s">
        <v>4530</v>
      </c>
      <c r="E228" s="13"/>
      <c r="F228" s="4"/>
      <c r="G228" s="4"/>
      <c r="H228" s="4"/>
      <c r="I228" s="4"/>
      <c r="J228" s="4">
        <v>3.5</v>
      </c>
      <c r="K228" s="4">
        <v>3.5</v>
      </c>
      <c r="L228" s="4">
        <v>3.5</v>
      </c>
      <c r="M228" s="4">
        <v>3.75</v>
      </c>
      <c r="N228" s="4">
        <v>3.95</v>
      </c>
      <c r="O228" s="15">
        <v>3.95</v>
      </c>
      <c r="P228" s="4">
        <v>3.95</v>
      </c>
      <c r="Q228" s="338">
        <v>3.95</v>
      </c>
      <c r="R228" s="15" t="str">
        <f t="shared" si="37"/>
        <v>Yes</v>
      </c>
      <c r="S228" s="15" t="str">
        <f t="shared" si="38"/>
        <v>No</v>
      </c>
      <c r="T228" s="221" t="str">
        <f t="shared" si="39"/>
        <v>Yes</v>
      </c>
      <c r="U228" s="223">
        <f t="shared" si="40"/>
        <v>0</v>
      </c>
      <c r="V228" s="221" t="str">
        <f t="shared" si="41"/>
        <v>Yes</v>
      </c>
      <c r="W228" s="223">
        <f t="shared" si="42"/>
        <v>0</v>
      </c>
      <c r="X228" s="221" t="str">
        <f t="shared" si="43"/>
        <v>Yes</v>
      </c>
      <c r="Y228" s="223">
        <f t="shared" si="44"/>
        <v>0</v>
      </c>
      <c r="Z228" s="222" t="str">
        <f t="shared" si="45"/>
        <v>Yes</v>
      </c>
      <c r="AA228" s="68">
        <f t="shared" si="46"/>
        <v>5.3333333333333455E-2</v>
      </c>
      <c r="AB228" s="65" t="str">
        <f t="shared" si="47"/>
        <v>Yes</v>
      </c>
      <c r="AC228" s="68">
        <f t="shared" si="48"/>
        <v>0.12857142857142856</v>
      </c>
      <c r="AD228" s="65" t="str">
        <f t="shared" si="49"/>
        <v>No</v>
      </c>
      <c r="AE228" s="68" t="str">
        <f t="shared" si="50"/>
        <v>N/A</v>
      </c>
      <c r="AF228" s="66"/>
    </row>
    <row r="229" spans="1:32" s="8" customFormat="1">
      <c r="A229" s="8" t="s">
        <v>22</v>
      </c>
      <c r="B229" s="8" t="s">
        <v>40</v>
      </c>
      <c r="C229" s="8" t="str" cm="1">
        <f t="array" ref="C229">_xlfn.IFNA(_xlfn.IFS(B229="Starter","Starters &amp; Sides",B229="Sides","Starters &amp; Sides"),B229)</f>
        <v>drinks</v>
      </c>
      <c r="D229" s="319" t="s">
        <v>4531</v>
      </c>
      <c r="E229" s="13"/>
      <c r="F229" s="4"/>
      <c r="G229" s="4"/>
      <c r="H229" s="4"/>
      <c r="I229" s="4"/>
      <c r="J229" s="4">
        <v>3.7</v>
      </c>
      <c r="K229" s="4">
        <v>3.7</v>
      </c>
      <c r="L229" s="4">
        <v>3.7</v>
      </c>
      <c r="M229" s="4">
        <v>3.75</v>
      </c>
      <c r="N229" s="4"/>
      <c r="O229" s="15">
        <v>3.95</v>
      </c>
      <c r="P229" s="4">
        <v>3.95</v>
      </c>
      <c r="Q229" s="338">
        <v>4.5</v>
      </c>
      <c r="R229" s="15" t="str">
        <f t="shared" si="37"/>
        <v>Yes</v>
      </c>
      <c r="S229" s="15" t="str">
        <f t="shared" si="38"/>
        <v>No</v>
      </c>
      <c r="T229" s="221" t="str">
        <f t="shared" si="39"/>
        <v>Yes</v>
      </c>
      <c r="U229" s="223">
        <f t="shared" si="40"/>
        <v>0.13924050632911378</v>
      </c>
      <c r="V229" s="221" t="str">
        <f t="shared" si="41"/>
        <v>Yes</v>
      </c>
      <c r="W229" s="223">
        <f t="shared" si="42"/>
        <v>0.13924050632911378</v>
      </c>
      <c r="X229" s="221" t="str">
        <f t="shared" si="43"/>
        <v>No</v>
      </c>
      <c r="Y229" s="223" t="str">
        <f t="shared" si="44"/>
        <v>N/A</v>
      </c>
      <c r="Z229" s="222" t="str">
        <f t="shared" si="45"/>
        <v>No</v>
      </c>
      <c r="AA229" s="68" t="str">
        <f t="shared" si="46"/>
        <v>N/A</v>
      </c>
      <c r="AB229" s="65" t="str">
        <f t="shared" si="47"/>
        <v>No</v>
      </c>
      <c r="AC229" s="68" t="str">
        <f t="shared" si="48"/>
        <v>N/A</v>
      </c>
      <c r="AD229" s="65" t="str">
        <f t="shared" si="49"/>
        <v>No</v>
      </c>
      <c r="AE229" s="68" t="str">
        <f t="shared" si="50"/>
        <v>N/A</v>
      </c>
      <c r="AF229" s="66"/>
    </row>
    <row r="230" spans="1:32" s="8" customFormat="1">
      <c r="A230" s="8" t="s">
        <v>22</v>
      </c>
      <c r="B230" s="8" t="s">
        <v>40</v>
      </c>
      <c r="C230" s="8" t="str" cm="1">
        <f t="array" ref="C230">_xlfn.IFNA(_xlfn.IFS(B230="Starter","Starters &amp; Sides",B230="Sides","Starters &amp; Sides"),B230)</f>
        <v>drinks</v>
      </c>
      <c r="D230" s="8" t="s">
        <v>4532</v>
      </c>
      <c r="E230" s="13"/>
      <c r="F230" s="4"/>
      <c r="G230" s="4"/>
      <c r="H230" s="4"/>
      <c r="I230" s="4"/>
      <c r="J230" s="4">
        <v>4.5</v>
      </c>
      <c r="K230" s="4">
        <v>4.5</v>
      </c>
      <c r="L230" s="4">
        <v>4.5</v>
      </c>
      <c r="M230" s="4">
        <v>4.5</v>
      </c>
      <c r="N230" s="4">
        <v>4.5</v>
      </c>
      <c r="O230" s="15">
        <v>4.5</v>
      </c>
      <c r="P230" s="4">
        <v>4.5</v>
      </c>
      <c r="Q230" s="338"/>
      <c r="R230" s="15" t="str">
        <f t="shared" si="37"/>
        <v>No</v>
      </c>
      <c r="S230" s="15" t="str">
        <f t="shared" si="38"/>
        <v>No</v>
      </c>
      <c r="T230" s="221" t="str">
        <f t="shared" si="39"/>
        <v>No</v>
      </c>
      <c r="U230" s="223" t="str">
        <f t="shared" si="40"/>
        <v>N/A</v>
      </c>
      <c r="V230" s="221" t="str">
        <f t="shared" si="41"/>
        <v>No</v>
      </c>
      <c r="W230" s="223" t="str">
        <f t="shared" si="42"/>
        <v>N/A</v>
      </c>
      <c r="X230" s="221" t="str">
        <f t="shared" si="43"/>
        <v>No</v>
      </c>
      <c r="Y230" s="223" t="str">
        <f t="shared" si="44"/>
        <v>N/A</v>
      </c>
      <c r="Z230" s="222" t="str">
        <f t="shared" si="45"/>
        <v>No</v>
      </c>
      <c r="AA230" s="68" t="str">
        <f t="shared" si="46"/>
        <v>N/A</v>
      </c>
      <c r="AB230" s="65" t="str">
        <f t="shared" si="47"/>
        <v>No</v>
      </c>
      <c r="AC230" s="68" t="str">
        <f t="shared" si="48"/>
        <v>N/A</v>
      </c>
      <c r="AD230" s="65" t="str">
        <f t="shared" si="49"/>
        <v>No</v>
      </c>
      <c r="AE230" s="68" t="str">
        <f t="shared" si="50"/>
        <v>N/A</v>
      </c>
      <c r="AF230" s="66"/>
    </row>
    <row r="231" spans="1:32" s="8" customFormat="1">
      <c r="A231" s="8" t="s">
        <v>22</v>
      </c>
      <c r="B231" s="8" t="s">
        <v>40</v>
      </c>
      <c r="C231" s="8" t="str" cm="1">
        <f t="array" ref="C231">_xlfn.IFNA(_xlfn.IFS(B231="Starter","Starters &amp; Sides",B231="Sides","Starters &amp; Sides"),B231)</f>
        <v>drinks</v>
      </c>
      <c r="D231" s="319" t="s">
        <v>4533</v>
      </c>
      <c r="E231" s="13"/>
      <c r="F231" s="4"/>
      <c r="G231" s="4"/>
      <c r="H231" s="4"/>
      <c r="I231" s="4"/>
      <c r="J231" s="4"/>
      <c r="K231" s="4"/>
      <c r="L231" s="4"/>
      <c r="M231" s="4">
        <v>2.95</v>
      </c>
      <c r="N231" s="4">
        <v>2.95</v>
      </c>
      <c r="O231" s="15">
        <v>2.95</v>
      </c>
      <c r="P231" s="4">
        <v>2.95</v>
      </c>
      <c r="Q231" s="338">
        <v>2.95</v>
      </c>
      <c r="R231" s="15" t="str">
        <f t="shared" si="37"/>
        <v>Yes</v>
      </c>
      <c r="S231" s="15" t="str">
        <f t="shared" si="38"/>
        <v>No</v>
      </c>
      <c r="T231" s="221" t="str">
        <f t="shared" si="39"/>
        <v>Yes</v>
      </c>
      <c r="U231" s="223">
        <f t="shared" si="40"/>
        <v>0</v>
      </c>
      <c r="V231" s="221" t="str">
        <f t="shared" si="41"/>
        <v>Yes</v>
      </c>
      <c r="W231" s="223">
        <f t="shared" si="42"/>
        <v>0</v>
      </c>
      <c r="X231" s="221" t="str">
        <f t="shared" si="43"/>
        <v>Yes</v>
      </c>
      <c r="Y231" s="223">
        <f t="shared" si="44"/>
        <v>0</v>
      </c>
      <c r="Z231" s="222" t="str">
        <f t="shared" si="45"/>
        <v>Yes</v>
      </c>
      <c r="AA231" s="68">
        <f t="shared" si="46"/>
        <v>0</v>
      </c>
      <c r="AB231" s="65" t="str">
        <f t="shared" si="47"/>
        <v>No</v>
      </c>
      <c r="AC231" s="68" t="str">
        <f t="shared" si="48"/>
        <v>N/A</v>
      </c>
      <c r="AD231" s="65" t="str">
        <f t="shared" si="49"/>
        <v>No</v>
      </c>
      <c r="AE231" s="68" t="str">
        <f t="shared" si="50"/>
        <v>N/A</v>
      </c>
      <c r="AF231" s="66"/>
    </row>
    <row r="232" spans="1:32" s="8" customFormat="1">
      <c r="A232" s="8" t="s">
        <v>22</v>
      </c>
      <c r="B232" s="8" t="s">
        <v>40</v>
      </c>
      <c r="C232" s="8" t="str" cm="1">
        <f t="array" ref="C232">_xlfn.IFNA(_xlfn.IFS(B232="Starter","Starters &amp; Sides",B232="Sides","Starters &amp; Sides"),B232)</f>
        <v>drinks</v>
      </c>
      <c r="D232" s="319" t="s">
        <v>4534</v>
      </c>
      <c r="E232" s="13"/>
      <c r="F232" s="4"/>
      <c r="G232" s="4"/>
      <c r="H232" s="4"/>
      <c r="I232" s="4"/>
      <c r="J232" s="4"/>
      <c r="K232" s="4"/>
      <c r="L232" s="4"/>
      <c r="M232" s="4">
        <v>3.95</v>
      </c>
      <c r="N232" s="4">
        <v>3.95</v>
      </c>
      <c r="O232" s="15">
        <v>3.95</v>
      </c>
      <c r="P232" s="4">
        <v>3.95</v>
      </c>
      <c r="Q232" s="338">
        <v>3.95</v>
      </c>
      <c r="R232" s="15" t="str">
        <f t="shared" si="37"/>
        <v>Yes</v>
      </c>
      <c r="S232" s="15" t="str">
        <f t="shared" si="38"/>
        <v>No</v>
      </c>
      <c r="T232" s="221" t="str">
        <f t="shared" si="39"/>
        <v>Yes</v>
      </c>
      <c r="U232" s="223">
        <f t="shared" si="40"/>
        <v>0</v>
      </c>
      <c r="V232" s="221" t="str">
        <f t="shared" si="41"/>
        <v>Yes</v>
      </c>
      <c r="W232" s="223">
        <f t="shared" si="42"/>
        <v>0</v>
      </c>
      <c r="X232" s="221" t="str">
        <f t="shared" si="43"/>
        <v>Yes</v>
      </c>
      <c r="Y232" s="223">
        <f t="shared" si="44"/>
        <v>0</v>
      </c>
      <c r="Z232" s="222" t="str">
        <f t="shared" si="45"/>
        <v>Yes</v>
      </c>
      <c r="AA232" s="68">
        <f t="shared" si="46"/>
        <v>0</v>
      </c>
      <c r="AB232" s="65" t="str">
        <f t="shared" si="47"/>
        <v>No</v>
      </c>
      <c r="AC232" s="68" t="str">
        <f t="shared" si="48"/>
        <v>N/A</v>
      </c>
      <c r="AD232" s="65" t="str">
        <f t="shared" si="49"/>
        <v>No</v>
      </c>
      <c r="AE232" s="68" t="str">
        <f t="shared" si="50"/>
        <v>N/A</v>
      </c>
      <c r="AF232" s="66"/>
    </row>
    <row r="233" spans="1:32" s="8" customFormat="1">
      <c r="A233" s="8" t="s">
        <v>22</v>
      </c>
      <c r="B233" s="8" t="s">
        <v>40</v>
      </c>
      <c r="C233" s="8" t="str" cm="1">
        <f t="array" ref="C233">_xlfn.IFNA(_xlfn.IFS(B233="Starter","Starters &amp; Sides",B233="Sides","Starters &amp; Sides"),B233)</f>
        <v>drinks</v>
      </c>
      <c r="D233" s="319" t="s">
        <v>4535</v>
      </c>
      <c r="E233" s="13"/>
      <c r="F233" s="4"/>
      <c r="G233" s="4"/>
      <c r="H233" s="4"/>
      <c r="I233" s="4"/>
      <c r="J233" s="4"/>
      <c r="K233" s="4"/>
      <c r="L233" s="4"/>
      <c r="M233" s="4"/>
      <c r="N233" s="4"/>
      <c r="O233" s="15">
        <v>3.95</v>
      </c>
      <c r="P233" s="4">
        <v>3.95</v>
      </c>
      <c r="Q233" s="338">
        <v>3.95</v>
      </c>
      <c r="R233" s="15" t="str">
        <f t="shared" si="37"/>
        <v>Yes</v>
      </c>
      <c r="S233" s="15" t="str">
        <f t="shared" si="38"/>
        <v>No</v>
      </c>
      <c r="T233" s="221" t="str">
        <f t="shared" si="39"/>
        <v>Yes</v>
      </c>
      <c r="U233" s="223">
        <f t="shared" si="40"/>
        <v>0</v>
      </c>
      <c r="V233" s="221" t="str">
        <f t="shared" si="41"/>
        <v>Yes</v>
      </c>
      <c r="W233" s="223">
        <f t="shared" si="42"/>
        <v>0</v>
      </c>
      <c r="X233" s="221" t="str">
        <f t="shared" si="43"/>
        <v>No</v>
      </c>
      <c r="Y233" s="223" t="str">
        <f t="shared" si="44"/>
        <v>N/A</v>
      </c>
      <c r="Z233" s="222" t="str">
        <f t="shared" si="45"/>
        <v>No</v>
      </c>
      <c r="AA233" s="68" t="str">
        <f t="shared" si="46"/>
        <v>N/A</v>
      </c>
      <c r="AB233" s="65" t="str">
        <f t="shared" si="47"/>
        <v>No</v>
      </c>
      <c r="AC233" s="68" t="str">
        <f t="shared" si="48"/>
        <v>N/A</v>
      </c>
      <c r="AD233" s="65" t="str">
        <f t="shared" si="49"/>
        <v>No</v>
      </c>
      <c r="AE233" s="68" t="str">
        <f t="shared" si="50"/>
        <v>N/A</v>
      </c>
      <c r="AF233" s="66"/>
    </row>
    <row r="234" spans="1:32" s="8" customFormat="1">
      <c r="A234" s="8" t="s">
        <v>22</v>
      </c>
      <c r="B234" s="8" t="s">
        <v>40</v>
      </c>
      <c r="C234" s="8" t="str" cm="1">
        <f t="array" ref="C234">_xlfn.IFNA(_xlfn.IFS(B234="Starter","Starters &amp; Sides",B234="Sides","Starters &amp; Sides"),B234)</f>
        <v>drinks</v>
      </c>
      <c r="D234" s="319" t="s">
        <v>4536</v>
      </c>
      <c r="E234" s="13"/>
      <c r="F234" s="4"/>
      <c r="G234" s="4"/>
      <c r="H234" s="4"/>
      <c r="I234" s="4"/>
      <c r="J234" s="4"/>
      <c r="K234" s="4"/>
      <c r="L234" s="4"/>
      <c r="M234" s="4"/>
      <c r="N234" s="4"/>
      <c r="O234" s="15">
        <v>3.95</v>
      </c>
      <c r="P234" s="4">
        <v>3.95</v>
      </c>
      <c r="Q234" s="338">
        <v>3.95</v>
      </c>
      <c r="R234" s="15" t="str">
        <f t="shared" si="37"/>
        <v>Yes</v>
      </c>
      <c r="S234" s="15" t="str">
        <f t="shared" si="38"/>
        <v>No</v>
      </c>
      <c r="T234" s="221" t="str">
        <f t="shared" si="39"/>
        <v>Yes</v>
      </c>
      <c r="U234" s="223">
        <f t="shared" si="40"/>
        <v>0</v>
      </c>
      <c r="V234" s="221" t="str">
        <f t="shared" si="41"/>
        <v>Yes</v>
      </c>
      <c r="W234" s="223">
        <f t="shared" si="42"/>
        <v>0</v>
      </c>
      <c r="X234" s="221" t="str">
        <f t="shared" si="43"/>
        <v>No</v>
      </c>
      <c r="Y234" s="223" t="str">
        <f t="shared" si="44"/>
        <v>N/A</v>
      </c>
      <c r="Z234" s="222" t="str">
        <f t="shared" si="45"/>
        <v>No</v>
      </c>
      <c r="AA234" s="68" t="str">
        <f t="shared" si="46"/>
        <v>N/A</v>
      </c>
      <c r="AB234" s="65" t="str">
        <f t="shared" si="47"/>
        <v>No</v>
      </c>
      <c r="AC234" s="68" t="str">
        <f t="shared" si="48"/>
        <v>N/A</v>
      </c>
      <c r="AD234" s="65" t="str">
        <f t="shared" si="49"/>
        <v>No</v>
      </c>
      <c r="AE234" s="68" t="str">
        <f t="shared" si="50"/>
        <v>N/A</v>
      </c>
      <c r="AF234" s="66"/>
    </row>
    <row r="235" spans="1:32" s="8" customFormat="1">
      <c r="A235" s="8" t="s">
        <v>22</v>
      </c>
      <c r="B235" s="8" t="s">
        <v>40</v>
      </c>
      <c r="C235" s="8" t="str" cm="1">
        <f t="array" ref="C235">_xlfn.IFNA(_xlfn.IFS(B235="Starter","Starters &amp; Sides",B235="Sides","Starters &amp; Sides"),B235)</f>
        <v>drinks</v>
      </c>
      <c r="D235" s="319" t="s">
        <v>4537</v>
      </c>
      <c r="E235" s="13"/>
      <c r="F235" s="4"/>
      <c r="G235" s="4"/>
      <c r="H235" s="4"/>
      <c r="I235" s="4"/>
      <c r="J235" s="4"/>
      <c r="K235" s="4"/>
      <c r="L235" s="4"/>
      <c r="M235" s="4"/>
      <c r="N235" s="4"/>
      <c r="O235" s="15">
        <v>3.95</v>
      </c>
      <c r="P235" s="4">
        <v>3.95</v>
      </c>
      <c r="Q235" s="338">
        <v>3.95</v>
      </c>
      <c r="R235" s="15" t="str">
        <f t="shared" si="37"/>
        <v>Yes</v>
      </c>
      <c r="S235" s="15" t="str">
        <f t="shared" si="38"/>
        <v>No</v>
      </c>
      <c r="T235" s="221" t="str">
        <f t="shared" si="39"/>
        <v>Yes</v>
      </c>
      <c r="U235" s="223">
        <f t="shared" si="40"/>
        <v>0</v>
      </c>
      <c r="V235" s="221" t="str">
        <f t="shared" si="41"/>
        <v>Yes</v>
      </c>
      <c r="W235" s="223">
        <f t="shared" si="42"/>
        <v>0</v>
      </c>
      <c r="X235" s="221" t="str">
        <f t="shared" si="43"/>
        <v>No</v>
      </c>
      <c r="Y235" s="223" t="str">
        <f t="shared" si="44"/>
        <v>N/A</v>
      </c>
      <c r="Z235" s="222" t="str">
        <f t="shared" si="45"/>
        <v>No</v>
      </c>
      <c r="AA235" s="68" t="str">
        <f t="shared" si="46"/>
        <v>N/A</v>
      </c>
      <c r="AB235" s="65" t="str">
        <f t="shared" si="47"/>
        <v>No</v>
      </c>
      <c r="AC235" s="68" t="str">
        <f t="shared" si="48"/>
        <v>N/A</v>
      </c>
      <c r="AD235" s="65" t="str">
        <f t="shared" si="49"/>
        <v>No</v>
      </c>
      <c r="AE235" s="68" t="str">
        <f t="shared" si="50"/>
        <v>N/A</v>
      </c>
      <c r="AF235" s="66"/>
    </row>
    <row r="236" spans="1:32" s="8" customFormat="1">
      <c r="A236" s="8" t="s">
        <v>22</v>
      </c>
      <c r="B236" s="8" t="s">
        <v>40</v>
      </c>
      <c r="C236" s="8" t="str" cm="1">
        <f t="array" ref="C236">_xlfn.IFNA(_xlfn.IFS(B236="Starter","Starters &amp; Sides",B236="Sides","Starters &amp; Sides"),B236)</f>
        <v>drinks</v>
      </c>
      <c r="D236" s="319" t="s">
        <v>4538</v>
      </c>
      <c r="E236" s="12"/>
      <c r="F236" s="4"/>
      <c r="G236" s="4"/>
      <c r="H236" s="4"/>
      <c r="I236" s="4"/>
      <c r="J236" s="4"/>
      <c r="K236" s="4"/>
      <c r="L236" s="4"/>
      <c r="M236" s="4"/>
      <c r="N236" s="4"/>
      <c r="O236" s="15"/>
      <c r="P236" s="4"/>
      <c r="Q236" s="338">
        <v>4.95</v>
      </c>
      <c r="R236" s="15" t="str">
        <f>IF(COUNTA(Q236)=1,"Yes","No")</f>
        <v>Yes</v>
      </c>
      <c r="S236" s="15" t="str">
        <f>IF(AND(T236="No",R236="Yes"),"Yes","No")</f>
        <v>Yes</v>
      </c>
      <c r="T236" s="221" t="str">
        <f>IF(COUNTA(P236:Q236)=2,"Yes","No")</f>
        <v>No</v>
      </c>
      <c r="U236" s="223" t="str">
        <f>IF(T236="Yes",Q236/P236-1,"N/A")</f>
        <v>N/A</v>
      </c>
      <c r="V236" s="221" t="str">
        <f>IF(COUNTA(O236:Q236)=3,"Yes","No")</f>
        <v>No</v>
      </c>
      <c r="W236" s="223" t="str">
        <f>IF(V236="Yes",Q236/O236-1,"N/A")</f>
        <v>N/A</v>
      </c>
      <c r="X236" s="221" t="str">
        <f>IF(COUNTA(N236:Q236)=4,"Yes","No")</f>
        <v>No</v>
      </c>
      <c r="Y236" s="223" t="str">
        <f>IF(X236="Yes",Q236/N236-1,"N/A")</f>
        <v>N/A</v>
      </c>
      <c r="Z236" s="222" t="str">
        <f>IF(COUNTA(M236:Q236)=5,"Yes","No")</f>
        <v>No</v>
      </c>
      <c r="AA236" s="68" t="str">
        <f>IF(Z236="Yes",Q236/M236-1,"N/A")</f>
        <v>N/A</v>
      </c>
      <c r="AB236" s="65" t="str">
        <f>IF(COUNTA(L236:Q236)=6,"Yes","No")</f>
        <v>No</v>
      </c>
      <c r="AC236" s="68" t="str">
        <f>IF(AB236="Yes",Q236/L236-1,"N/A")</f>
        <v>N/A</v>
      </c>
      <c r="AD236" s="65" t="str">
        <f>IF(COUNTA(E236:Q236)=13,"Yes","No")</f>
        <v>No</v>
      </c>
      <c r="AE236" s="68" t="str">
        <f>IF(AD236="Yes",Q236/E236-1,"N/A")</f>
        <v>N/A</v>
      </c>
      <c r="AF236" s="66"/>
    </row>
    <row r="237" spans="1:32" s="8" customFormat="1">
      <c r="A237" s="8" t="s">
        <v>22</v>
      </c>
      <c r="B237" s="8" t="s">
        <v>40</v>
      </c>
      <c r="C237" s="8" t="str" cm="1">
        <f t="array" ref="C237">_xlfn.IFNA(_xlfn.IFS(B237="Starter","Starters &amp; Sides",B237="Sides","Starters &amp; Sides"),B237)</f>
        <v>drinks</v>
      </c>
      <c r="D237" s="319" t="s">
        <v>4539</v>
      </c>
      <c r="E237" s="13"/>
      <c r="F237" s="4"/>
      <c r="G237" s="4"/>
      <c r="H237" s="4"/>
      <c r="I237" s="4"/>
      <c r="J237" s="4"/>
      <c r="K237" s="4"/>
      <c r="L237" s="4"/>
      <c r="M237" s="4"/>
      <c r="N237" s="4"/>
      <c r="O237" s="15">
        <v>5.95</v>
      </c>
      <c r="P237" s="4">
        <v>5.95</v>
      </c>
      <c r="Q237" s="338">
        <v>5.95</v>
      </c>
      <c r="R237" s="15" t="str">
        <f t="shared" si="37"/>
        <v>Yes</v>
      </c>
      <c r="S237" s="15" t="str">
        <f t="shared" si="38"/>
        <v>No</v>
      </c>
      <c r="T237" s="221" t="str">
        <f t="shared" si="39"/>
        <v>Yes</v>
      </c>
      <c r="U237" s="223">
        <f t="shared" si="40"/>
        <v>0</v>
      </c>
      <c r="V237" s="221" t="str">
        <f t="shared" si="41"/>
        <v>Yes</v>
      </c>
      <c r="W237" s="223">
        <f t="shared" si="42"/>
        <v>0</v>
      </c>
      <c r="X237" s="221" t="str">
        <f t="shared" si="43"/>
        <v>No</v>
      </c>
      <c r="Y237" s="223" t="str">
        <f t="shared" si="44"/>
        <v>N/A</v>
      </c>
      <c r="Z237" s="222" t="str">
        <f t="shared" si="45"/>
        <v>No</v>
      </c>
      <c r="AA237" s="68" t="str">
        <f t="shared" si="46"/>
        <v>N/A</v>
      </c>
      <c r="AB237" s="65" t="str">
        <f t="shared" si="47"/>
        <v>No</v>
      </c>
      <c r="AC237" s="68" t="str">
        <f t="shared" si="48"/>
        <v>N/A</v>
      </c>
      <c r="AD237" s="65" t="str">
        <f t="shared" si="49"/>
        <v>No</v>
      </c>
      <c r="AE237" s="68" t="str">
        <f t="shared" si="50"/>
        <v>N/A</v>
      </c>
      <c r="AF237" s="66"/>
    </row>
    <row r="238" spans="1:32" s="8" customFormat="1">
      <c r="A238" s="8" t="s">
        <v>22</v>
      </c>
      <c r="B238" s="8" t="s">
        <v>40</v>
      </c>
      <c r="C238" s="8" t="str" cm="1">
        <f t="array" ref="C238">_xlfn.IFNA(_xlfn.IFS(B238="Starter","Starters &amp; Sides",B238="Sides","Starters &amp; Sides"),B238)</f>
        <v>drinks</v>
      </c>
      <c r="D238" s="319" t="s">
        <v>4540</v>
      </c>
      <c r="E238" s="13"/>
      <c r="F238" s="4"/>
      <c r="G238" s="4"/>
      <c r="H238" s="4"/>
      <c r="I238" s="4"/>
      <c r="J238" s="4"/>
      <c r="K238" s="4"/>
      <c r="L238" s="4"/>
      <c r="M238" s="4"/>
      <c r="N238" s="4"/>
      <c r="O238" s="15">
        <v>5.5</v>
      </c>
      <c r="P238" s="4">
        <v>5.5</v>
      </c>
      <c r="Q238" s="338">
        <v>5.5</v>
      </c>
      <c r="R238" s="15" t="str">
        <f t="shared" si="37"/>
        <v>Yes</v>
      </c>
      <c r="S238" s="15" t="str">
        <f t="shared" si="38"/>
        <v>No</v>
      </c>
      <c r="T238" s="221" t="str">
        <f t="shared" si="39"/>
        <v>Yes</v>
      </c>
      <c r="U238" s="223">
        <f t="shared" si="40"/>
        <v>0</v>
      </c>
      <c r="V238" s="221" t="str">
        <f t="shared" si="41"/>
        <v>Yes</v>
      </c>
      <c r="W238" s="223">
        <f t="shared" si="42"/>
        <v>0</v>
      </c>
      <c r="X238" s="221" t="str">
        <f t="shared" si="43"/>
        <v>No</v>
      </c>
      <c r="Y238" s="223" t="str">
        <f t="shared" si="44"/>
        <v>N/A</v>
      </c>
      <c r="Z238" s="222" t="str">
        <f t="shared" si="45"/>
        <v>No</v>
      </c>
      <c r="AA238" s="68" t="str">
        <f t="shared" si="46"/>
        <v>N/A</v>
      </c>
      <c r="AB238" s="65" t="str">
        <f t="shared" si="47"/>
        <v>No</v>
      </c>
      <c r="AC238" s="68" t="str">
        <f t="shared" si="48"/>
        <v>N/A</v>
      </c>
      <c r="AD238" s="65" t="str">
        <f t="shared" si="49"/>
        <v>No</v>
      </c>
      <c r="AE238" s="68" t="str">
        <f t="shared" si="50"/>
        <v>N/A</v>
      </c>
      <c r="AF238" s="66"/>
    </row>
    <row r="239" spans="1:32" s="8" customFormat="1">
      <c r="A239" s="8" t="s">
        <v>22</v>
      </c>
      <c r="B239" s="8" t="s">
        <v>40</v>
      </c>
      <c r="C239" s="8" t="str" cm="1">
        <f t="array" ref="C239">_xlfn.IFNA(_xlfn.IFS(B239="Starter","Starters &amp; Sides",B239="Sides","Starters &amp; Sides"),B239)</f>
        <v>drinks</v>
      </c>
      <c r="D239" s="319" t="s">
        <v>4541</v>
      </c>
      <c r="E239" s="13"/>
      <c r="F239" s="4"/>
      <c r="G239" s="4"/>
      <c r="H239" s="4"/>
      <c r="I239" s="4"/>
      <c r="J239" s="4"/>
      <c r="K239" s="4"/>
      <c r="L239" s="4"/>
      <c r="M239" s="4"/>
      <c r="N239" s="4"/>
      <c r="O239" s="15">
        <v>5.5</v>
      </c>
      <c r="P239" s="4">
        <v>5.5</v>
      </c>
      <c r="Q239" s="338">
        <v>5.5</v>
      </c>
      <c r="R239" s="15" t="str">
        <f t="shared" si="37"/>
        <v>Yes</v>
      </c>
      <c r="S239" s="15" t="str">
        <f t="shared" si="38"/>
        <v>No</v>
      </c>
      <c r="T239" s="221" t="str">
        <f t="shared" si="39"/>
        <v>Yes</v>
      </c>
      <c r="U239" s="223">
        <f t="shared" si="40"/>
        <v>0</v>
      </c>
      <c r="V239" s="221" t="str">
        <f t="shared" si="41"/>
        <v>Yes</v>
      </c>
      <c r="W239" s="223">
        <f t="shared" si="42"/>
        <v>0</v>
      </c>
      <c r="X239" s="221" t="str">
        <f t="shared" si="43"/>
        <v>No</v>
      </c>
      <c r="Y239" s="223" t="str">
        <f t="shared" si="44"/>
        <v>N/A</v>
      </c>
      <c r="Z239" s="222" t="str">
        <f t="shared" si="45"/>
        <v>No</v>
      </c>
      <c r="AA239" s="68" t="str">
        <f t="shared" si="46"/>
        <v>N/A</v>
      </c>
      <c r="AB239" s="65" t="str">
        <f t="shared" si="47"/>
        <v>No</v>
      </c>
      <c r="AC239" s="68" t="str">
        <f t="shared" si="48"/>
        <v>N/A</v>
      </c>
      <c r="AD239" s="65" t="str">
        <f t="shared" si="49"/>
        <v>No</v>
      </c>
      <c r="AE239" s="68" t="str">
        <f t="shared" si="50"/>
        <v>N/A</v>
      </c>
      <c r="AF239" s="66"/>
    </row>
    <row r="240" spans="1:32" s="8" customFormat="1">
      <c r="A240" s="8" t="s">
        <v>22</v>
      </c>
      <c r="B240" s="8" t="s">
        <v>40</v>
      </c>
      <c r="C240" s="8" t="str" cm="1">
        <f t="array" ref="C240">_xlfn.IFNA(_xlfn.IFS(B240="Starter","Starters &amp; Sides",B240="Sides","Starters &amp; Sides"),B240)</f>
        <v>drinks</v>
      </c>
      <c r="D240" s="319" t="s">
        <v>4542</v>
      </c>
      <c r="E240" s="13"/>
      <c r="F240" s="4"/>
      <c r="G240" s="4"/>
      <c r="H240" s="4"/>
      <c r="I240" s="4"/>
      <c r="J240" s="4"/>
      <c r="K240" s="4"/>
      <c r="L240" s="4"/>
      <c r="M240" s="4"/>
      <c r="N240" s="4"/>
      <c r="O240" s="15">
        <v>20.95</v>
      </c>
      <c r="P240" s="4">
        <v>20.95</v>
      </c>
      <c r="Q240" s="338">
        <v>20.95</v>
      </c>
      <c r="R240" s="15" t="str">
        <f t="shared" si="37"/>
        <v>Yes</v>
      </c>
      <c r="S240" s="15" t="str">
        <f t="shared" si="38"/>
        <v>No</v>
      </c>
      <c r="T240" s="221" t="str">
        <f t="shared" si="39"/>
        <v>Yes</v>
      </c>
      <c r="U240" s="223">
        <f t="shared" si="40"/>
        <v>0</v>
      </c>
      <c r="V240" s="221" t="str">
        <f t="shared" si="41"/>
        <v>Yes</v>
      </c>
      <c r="W240" s="223">
        <f t="shared" si="42"/>
        <v>0</v>
      </c>
      <c r="X240" s="221" t="str">
        <f t="shared" si="43"/>
        <v>No</v>
      </c>
      <c r="Y240" s="223" t="str">
        <f t="shared" si="44"/>
        <v>N/A</v>
      </c>
      <c r="Z240" s="222" t="str">
        <f t="shared" si="45"/>
        <v>No</v>
      </c>
      <c r="AA240" s="68" t="str">
        <f t="shared" si="46"/>
        <v>N/A</v>
      </c>
      <c r="AB240" s="65" t="str">
        <f t="shared" si="47"/>
        <v>No</v>
      </c>
      <c r="AC240" s="68" t="str">
        <f t="shared" si="48"/>
        <v>N/A</v>
      </c>
      <c r="AD240" s="65" t="str">
        <f t="shared" si="49"/>
        <v>No</v>
      </c>
      <c r="AE240" s="68" t="str">
        <f t="shared" si="50"/>
        <v>N/A</v>
      </c>
      <c r="AF240" s="66"/>
    </row>
    <row r="241" spans="1:32" s="8" customFormat="1">
      <c r="A241" s="8" t="s">
        <v>22</v>
      </c>
      <c r="B241" s="8" t="s">
        <v>40</v>
      </c>
      <c r="C241" s="8" t="str" cm="1">
        <f t="array" ref="C241">_xlfn.IFNA(_xlfn.IFS(B241="Starter","Starters &amp; Sides",B241="Sides","Starters &amp; Sides"),B241)</f>
        <v>drinks</v>
      </c>
      <c r="D241" s="8" t="s">
        <v>4543</v>
      </c>
      <c r="E241" s="13"/>
      <c r="F241" s="4"/>
      <c r="G241" s="4"/>
      <c r="H241" s="4"/>
      <c r="I241" s="4"/>
      <c r="J241" s="4"/>
      <c r="K241" s="4"/>
      <c r="L241" s="4"/>
      <c r="M241" s="4"/>
      <c r="N241" s="4"/>
      <c r="O241" s="15">
        <v>5.95</v>
      </c>
      <c r="P241" s="4">
        <v>5.95</v>
      </c>
      <c r="Q241" s="338"/>
      <c r="R241" s="15" t="str">
        <f t="shared" si="37"/>
        <v>No</v>
      </c>
      <c r="S241" s="15" t="str">
        <f t="shared" si="38"/>
        <v>No</v>
      </c>
      <c r="T241" s="221" t="str">
        <f t="shared" si="39"/>
        <v>No</v>
      </c>
      <c r="U241" s="223" t="str">
        <f t="shared" si="40"/>
        <v>N/A</v>
      </c>
      <c r="V241" s="221" t="str">
        <f t="shared" si="41"/>
        <v>No</v>
      </c>
      <c r="W241" s="223" t="str">
        <f t="shared" si="42"/>
        <v>N/A</v>
      </c>
      <c r="X241" s="221" t="str">
        <f t="shared" si="43"/>
        <v>No</v>
      </c>
      <c r="Y241" s="223" t="str">
        <f t="shared" si="44"/>
        <v>N/A</v>
      </c>
      <c r="Z241" s="222" t="str">
        <f t="shared" si="45"/>
        <v>No</v>
      </c>
      <c r="AA241" s="68" t="str">
        <f t="shared" si="46"/>
        <v>N/A</v>
      </c>
      <c r="AB241" s="65" t="str">
        <f t="shared" si="47"/>
        <v>No</v>
      </c>
      <c r="AC241" s="68" t="str">
        <f t="shared" si="48"/>
        <v>N/A</v>
      </c>
      <c r="AD241" s="65" t="str">
        <f t="shared" si="49"/>
        <v>No</v>
      </c>
      <c r="AE241" s="68" t="str">
        <f t="shared" si="50"/>
        <v>N/A</v>
      </c>
      <c r="AF241" s="66"/>
    </row>
    <row r="242" spans="1:32" s="8" customFormat="1">
      <c r="A242" s="8" t="s">
        <v>22</v>
      </c>
      <c r="B242" s="8" t="s">
        <v>40</v>
      </c>
      <c r="C242" s="8" t="str" cm="1">
        <f t="array" ref="C242">_xlfn.IFNA(_xlfn.IFS(B242="Starter","Starters &amp; Sides",B242="Sides","Starters &amp; Sides"),B242)</f>
        <v>drinks</v>
      </c>
      <c r="D242" s="8" t="s">
        <v>4544</v>
      </c>
      <c r="E242" s="13"/>
      <c r="F242" s="4"/>
      <c r="G242" s="4"/>
      <c r="H242" s="4"/>
      <c r="I242" s="4"/>
      <c r="J242" s="4"/>
      <c r="K242" s="4"/>
      <c r="L242" s="4"/>
      <c r="M242" s="4"/>
      <c r="N242" s="4"/>
      <c r="O242" s="15">
        <v>7.95</v>
      </c>
      <c r="P242" s="4">
        <v>7.95</v>
      </c>
      <c r="Q242" s="338"/>
      <c r="R242" s="15" t="str">
        <f t="shared" ref="R242:R263" si="51">IF(COUNTA(Q242)=1,"Yes","No")</f>
        <v>No</v>
      </c>
      <c r="S242" s="15" t="str">
        <f t="shared" ref="S242:S263" si="52">IF(AND(T242="No",R242="Yes"),"Yes","No")</f>
        <v>No</v>
      </c>
      <c r="T242" s="221" t="str">
        <f t="shared" ref="T242:T263" si="53">IF(COUNTA(P242:Q242)=2,"Yes","No")</f>
        <v>No</v>
      </c>
      <c r="U242" s="223" t="str">
        <f t="shared" ref="U242:U263" si="54">IF(T242="Yes",Q242/P242-1,"N/A")</f>
        <v>N/A</v>
      </c>
      <c r="V242" s="221" t="str">
        <f t="shared" ref="V242:V263" si="55">IF(COUNTA(O242:Q242)=3,"Yes","No")</f>
        <v>No</v>
      </c>
      <c r="W242" s="223" t="str">
        <f t="shared" ref="W242:W263" si="56">IF(V242="Yes",Q242/O242-1,"N/A")</f>
        <v>N/A</v>
      </c>
      <c r="X242" s="221" t="str">
        <f t="shared" ref="X242:X263" si="57">IF(COUNTA(N242:Q242)=4,"Yes","No")</f>
        <v>No</v>
      </c>
      <c r="Y242" s="223" t="str">
        <f t="shared" ref="Y242:Y263" si="58">IF(X242="Yes",Q242/N242-1,"N/A")</f>
        <v>N/A</v>
      </c>
      <c r="Z242" s="222" t="str">
        <f t="shared" ref="Z242:Z263" si="59">IF(COUNTA(M242:Q242)=5,"Yes","No")</f>
        <v>No</v>
      </c>
      <c r="AA242" s="68" t="str">
        <f t="shared" ref="AA242:AA263" si="60">IF(Z242="Yes",Q242/M242-1,"N/A")</f>
        <v>N/A</v>
      </c>
      <c r="AB242" s="65" t="str">
        <f t="shared" ref="AB242:AB263" si="61">IF(COUNTA(L242:Q242)=6,"Yes","No")</f>
        <v>No</v>
      </c>
      <c r="AC242" s="68" t="str">
        <f t="shared" ref="AC242:AC263" si="62">IF(AB242="Yes",Q242/L242-1,"N/A")</f>
        <v>N/A</v>
      </c>
      <c r="AD242" s="65" t="str">
        <f t="shared" ref="AD242:AD263" si="63">IF(COUNTA(E242:Q242)=13,"Yes","No")</f>
        <v>No</v>
      </c>
      <c r="AE242" s="68" t="str">
        <f t="shared" ref="AE242:AE263" si="64">IF(AD242="Yes",Q242/E242-1,"N/A")</f>
        <v>N/A</v>
      </c>
      <c r="AF242" s="66"/>
    </row>
    <row r="243" spans="1:32" s="8" customFormat="1">
      <c r="A243" s="8" t="s">
        <v>22</v>
      </c>
      <c r="B243" s="8" t="s">
        <v>40</v>
      </c>
      <c r="C243" s="8" t="str" cm="1">
        <f t="array" ref="C243">_xlfn.IFNA(_xlfn.IFS(B243="Starter","Starters &amp; Sides",B243="Sides","Starters &amp; Sides"),B243)</f>
        <v>drinks</v>
      </c>
      <c r="D243" s="8" t="s">
        <v>4545</v>
      </c>
      <c r="E243" s="13"/>
      <c r="F243" s="4"/>
      <c r="G243" s="4"/>
      <c r="H243" s="4"/>
      <c r="I243" s="4"/>
      <c r="J243" s="4"/>
      <c r="K243" s="4"/>
      <c r="L243" s="4"/>
      <c r="M243" s="4"/>
      <c r="N243" s="4"/>
      <c r="O243" s="15">
        <v>21.95</v>
      </c>
      <c r="P243" s="4">
        <v>21.95</v>
      </c>
      <c r="Q243" s="338"/>
      <c r="R243" s="15" t="str">
        <f t="shared" si="51"/>
        <v>No</v>
      </c>
      <c r="S243" s="15" t="str">
        <f t="shared" si="52"/>
        <v>No</v>
      </c>
      <c r="T243" s="221" t="str">
        <f t="shared" si="53"/>
        <v>No</v>
      </c>
      <c r="U243" s="223" t="str">
        <f t="shared" si="54"/>
        <v>N/A</v>
      </c>
      <c r="V243" s="221" t="str">
        <f t="shared" si="55"/>
        <v>No</v>
      </c>
      <c r="W243" s="223" t="str">
        <f t="shared" si="56"/>
        <v>N/A</v>
      </c>
      <c r="X243" s="221" t="str">
        <f t="shared" si="57"/>
        <v>No</v>
      </c>
      <c r="Y243" s="223" t="str">
        <f t="shared" si="58"/>
        <v>N/A</v>
      </c>
      <c r="Z243" s="222" t="str">
        <f t="shared" si="59"/>
        <v>No</v>
      </c>
      <c r="AA243" s="68" t="str">
        <f t="shared" si="60"/>
        <v>N/A</v>
      </c>
      <c r="AB243" s="65" t="str">
        <f t="shared" si="61"/>
        <v>No</v>
      </c>
      <c r="AC243" s="68" t="str">
        <f t="shared" si="62"/>
        <v>N/A</v>
      </c>
      <c r="AD243" s="65" t="str">
        <f t="shared" si="63"/>
        <v>No</v>
      </c>
      <c r="AE243" s="68" t="str">
        <f t="shared" si="64"/>
        <v>N/A</v>
      </c>
      <c r="AF243" s="66"/>
    </row>
    <row r="244" spans="1:32" s="8" customFormat="1">
      <c r="A244" s="8" t="s">
        <v>22</v>
      </c>
      <c r="B244" s="8" t="s">
        <v>40</v>
      </c>
      <c r="C244" s="8" t="str" cm="1">
        <f t="array" ref="C244">_xlfn.IFNA(_xlfn.IFS(B244="Starter","Starters &amp; Sides",B244="Sides","Starters &amp; Sides"),B244)</f>
        <v>drinks</v>
      </c>
      <c r="D244" s="319" t="s">
        <v>4546</v>
      </c>
      <c r="E244" s="13"/>
      <c r="F244" s="4"/>
      <c r="G244" s="4"/>
      <c r="H244" s="4"/>
      <c r="I244" s="4"/>
      <c r="J244" s="4"/>
      <c r="K244" s="4"/>
      <c r="L244" s="4"/>
      <c r="M244" s="4"/>
      <c r="N244" s="4"/>
      <c r="O244" s="15">
        <v>5.5</v>
      </c>
      <c r="P244" s="4">
        <v>5.5</v>
      </c>
      <c r="Q244" s="338">
        <v>5.5</v>
      </c>
      <c r="R244" s="15" t="str">
        <f t="shared" si="51"/>
        <v>Yes</v>
      </c>
      <c r="S244" s="15" t="str">
        <f t="shared" si="52"/>
        <v>No</v>
      </c>
      <c r="T244" s="221" t="str">
        <f t="shared" si="53"/>
        <v>Yes</v>
      </c>
      <c r="U244" s="223">
        <f t="shared" si="54"/>
        <v>0</v>
      </c>
      <c r="V244" s="221" t="str">
        <f t="shared" si="55"/>
        <v>Yes</v>
      </c>
      <c r="W244" s="223">
        <f t="shared" si="56"/>
        <v>0</v>
      </c>
      <c r="X244" s="221" t="str">
        <f t="shared" si="57"/>
        <v>No</v>
      </c>
      <c r="Y244" s="223" t="str">
        <f t="shared" si="58"/>
        <v>N/A</v>
      </c>
      <c r="Z244" s="222" t="str">
        <f t="shared" si="59"/>
        <v>No</v>
      </c>
      <c r="AA244" s="68" t="str">
        <f t="shared" si="60"/>
        <v>N/A</v>
      </c>
      <c r="AB244" s="65" t="str">
        <f t="shared" si="61"/>
        <v>No</v>
      </c>
      <c r="AC244" s="68" t="str">
        <f t="shared" si="62"/>
        <v>N/A</v>
      </c>
      <c r="AD244" s="65" t="str">
        <f t="shared" si="63"/>
        <v>No</v>
      </c>
      <c r="AE244" s="68" t="str">
        <f t="shared" si="64"/>
        <v>N/A</v>
      </c>
      <c r="AF244" s="66"/>
    </row>
    <row r="245" spans="1:32" s="8" customFormat="1">
      <c r="A245" s="8" t="s">
        <v>22</v>
      </c>
      <c r="B245" s="8" t="s">
        <v>40</v>
      </c>
      <c r="C245" s="8" t="str" cm="1">
        <f t="array" ref="C245">_xlfn.IFNA(_xlfn.IFS(B245="Starter","Starters &amp; Sides",B245="Sides","Starters &amp; Sides"),B245)</f>
        <v>drinks</v>
      </c>
      <c r="D245" s="319" t="s">
        <v>4547</v>
      </c>
      <c r="E245" s="13"/>
      <c r="F245" s="4"/>
      <c r="G245" s="4"/>
      <c r="H245" s="4"/>
      <c r="I245" s="4"/>
      <c r="J245" s="4"/>
      <c r="K245" s="4"/>
      <c r="L245" s="4"/>
      <c r="M245" s="4"/>
      <c r="N245" s="4"/>
      <c r="O245" s="15">
        <v>20.95</v>
      </c>
      <c r="P245" s="4">
        <v>20.95</v>
      </c>
      <c r="Q245" s="338">
        <v>20.95</v>
      </c>
      <c r="R245" s="15" t="str">
        <f t="shared" si="51"/>
        <v>Yes</v>
      </c>
      <c r="S245" s="15" t="str">
        <f t="shared" si="52"/>
        <v>No</v>
      </c>
      <c r="T245" s="221" t="str">
        <f t="shared" si="53"/>
        <v>Yes</v>
      </c>
      <c r="U245" s="223">
        <f t="shared" si="54"/>
        <v>0</v>
      </c>
      <c r="V245" s="221" t="str">
        <f t="shared" si="55"/>
        <v>Yes</v>
      </c>
      <c r="W245" s="223">
        <f t="shared" si="56"/>
        <v>0</v>
      </c>
      <c r="X245" s="221" t="str">
        <f t="shared" si="57"/>
        <v>No</v>
      </c>
      <c r="Y245" s="223" t="str">
        <f t="shared" si="58"/>
        <v>N/A</v>
      </c>
      <c r="Z245" s="222" t="str">
        <f t="shared" si="59"/>
        <v>No</v>
      </c>
      <c r="AA245" s="68" t="str">
        <f t="shared" si="60"/>
        <v>N/A</v>
      </c>
      <c r="AB245" s="65" t="str">
        <f t="shared" si="61"/>
        <v>No</v>
      </c>
      <c r="AC245" s="68" t="str">
        <f t="shared" si="62"/>
        <v>N/A</v>
      </c>
      <c r="AD245" s="65" t="str">
        <f t="shared" si="63"/>
        <v>No</v>
      </c>
      <c r="AE245" s="68" t="str">
        <f t="shared" si="64"/>
        <v>N/A</v>
      </c>
      <c r="AF245" s="66"/>
    </row>
    <row r="246" spans="1:32" s="8" customFormat="1">
      <c r="A246" s="8" t="s">
        <v>22</v>
      </c>
      <c r="B246" s="8" t="s">
        <v>40</v>
      </c>
      <c r="C246" s="8" t="str" cm="1">
        <f t="array" ref="C246">_xlfn.IFNA(_xlfn.IFS(B246="Starter","Starters &amp; Sides",B246="Sides","Starters &amp; Sides"),B246)</f>
        <v>drinks</v>
      </c>
      <c r="D246" s="319" t="s">
        <v>4548</v>
      </c>
      <c r="E246" s="13"/>
      <c r="F246" s="4"/>
      <c r="G246" s="4"/>
      <c r="H246" s="4"/>
      <c r="I246" s="4"/>
      <c r="J246" s="4"/>
      <c r="K246" s="4"/>
      <c r="L246" s="4"/>
      <c r="M246" s="4"/>
      <c r="N246" s="4"/>
      <c r="O246" s="15">
        <v>5.5</v>
      </c>
      <c r="P246" s="4">
        <v>5.5</v>
      </c>
      <c r="Q246" s="338">
        <v>5.5</v>
      </c>
      <c r="R246" s="15" t="str">
        <f t="shared" si="51"/>
        <v>Yes</v>
      </c>
      <c r="S246" s="15" t="str">
        <f t="shared" si="52"/>
        <v>No</v>
      </c>
      <c r="T246" s="221" t="str">
        <f t="shared" si="53"/>
        <v>Yes</v>
      </c>
      <c r="U246" s="223">
        <f t="shared" si="54"/>
        <v>0</v>
      </c>
      <c r="V246" s="221" t="str">
        <f t="shared" si="55"/>
        <v>Yes</v>
      </c>
      <c r="W246" s="223">
        <f t="shared" si="56"/>
        <v>0</v>
      </c>
      <c r="X246" s="221" t="str">
        <f t="shared" si="57"/>
        <v>No</v>
      </c>
      <c r="Y246" s="223" t="str">
        <f t="shared" si="58"/>
        <v>N/A</v>
      </c>
      <c r="Z246" s="222" t="str">
        <f t="shared" si="59"/>
        <v>No</v>
      </c>
      <c r="AA246" s="68" t="str">
        <f t="shared" si="60"/>
        <v>N/A</v>
      </c>
      <c r="AB246" s="65" t="str">
        <f t="shared" si="61"/>
        <v>No</v>
      </c>
      <c r="AC246" s="68" t="str">
        <f t="shared" si="62"/>
        <v>N/A</v>
      </c>
      <c r="AD246" s="65" t="str">
        <f t="shared" si="63"/>
        <v>No</v>
      </c>
      <c r="AE246" s="68" t="str">
        <f t="shared" si="64"/>
        <v>N/A</v>
      </c>
      <c r="AF246" s="66"/>
    </row>
    <row r="247" spans="1:32" s="8" customFormat="1">
      <c r="A247" s="8" t="s">
        <v>22</v>
      </c>
      <c r="B247" s="8" t="s">
        <v>40</v>
      </c>
      <c r="C247" s="8" t="str" cm="1">
        <f t="array" ref="C247">_xlfn.IFNA(_xlfn.IFS(B247="Starter","Starters &amp; Sides",B247="Sides","Starters &amp; Sides"),B247)</f>
        <v>drinks</v>
      </c>
      <c r="D247" s="319" t="s">
        <v>4549</v>
      </c>
      <c r="E247" s="13"/>
      <c r="F247" s="4"/>
      <c r="G247" s="4"/>
      <c r="H247" s="4"/>
      <c r="I247" s="4"/>
      <c r="J247" s="4"/>
      <c r="K247" s="4"/>
      <c r="L247" s="4"/>
      <c r="M247" s="4"/>
      <c r="N247" s="4"/>
      <c r="O247" s="15">
        <v>20.95</v>
      </c>
      <c r="P247" s="4">
        <v>20.95</v>
      </c>
      <c r="Q247" s="338">
        <v>20.95</v>
      </c>
      <c r="R247" s="15" t="str">
        <f t="shared" si="51"/>
        <v>Yes</v>
      </c>
      <c r="S247" s="15" t="str">
        <f t="shared" si="52"/>
        <v>No</v>
      </c>
      <c r="T247" s="221" t="str">
        <f t="shared" si="53"/>
        <v>Yes</v>
      </c>
      <c r="U247" s="223">
        <f t="shared" si="54"/>
        <v>0</v>
      </c>
      <c r="V247" s="221" t="str">
        <f t="shared" si="55"/>
        <v>Yes</v>
      </c>
      <c r="W247" s="223">
        <f t="shared" si="56"/>
        <v>0</v>
      </c>
      <c r="X247" s="221" t="str">
        <f t="shared" si="57"/>
        <v>No</v>
      </c>
      <c r="Y247" s="223" t="str">
        <f t="shared" si="58"/>
        <v>N/A</v>
      </c>
      <c r="Z247" s="222" t="str">
        <f t="shared" si="59"/>
        <v>No</v>
      </c>
      <c r="AA247" s="68" t="str">
        <f t="shared" si="60"/>
        <v>N/A</v>
      </c>
      <c r="AB247" s="65" t="str">
        <f t="shared" si="61"/>
        <v>No</v>
      </c>
      <c r="AC247" s="68" t="str">
        <f t="shared" si="62"/>
        <v>N/A</v>
      </c>
      <c r="AD247" s="65" t="str">
        <f t="shared" si="63"/>
        <v>No</v>
      </c>
      <c r="AE247" s="68" t="str">
        <f t="shared" si="64"/>
        <v>N/A</v>
      </c>
      <c r="AF247" s="66"/>
    </row>
    <row r="248" spans="1:32" s="8" customFormat="1">
      <c r="A248" s="8" t="s">
        <v>22</v>
      </c>
      <c r="B248" s="8" t="s">
        <v>40</v>
      </c>
      <c r="C248" s="8" t="str" cm="1">
        <f t="array" ref="C248">_xlfn.IFNA(_xlfn.IFS(B248="Starter","Starters &amp; Sides",B248="Sides","Starters &amp; Sides"),B248)</f>
        <v>drinks</v>
      </c>
      <c r="D248" s="8" t="s">
        <v>4550</v>
      </c>
      <c r="E248" s="13"/>
      <c r="F248" s="4"/>
      <c r="G248" s="4"/>
      <c r="H248" s="4"/>
      <c r="I248" s="4"/>
      <c r="J248" s="4"/>
      <c r="K248" s="4"/>
      <c r="L248" s="4"/>
      <c r="M248" s="4"/>
      <c r="N248" s="4"/>
      <c r="O248" s="15">
        <v>29.95</v>
      </c>
      <c r="P248" s="4">
        <v>29.95</v>
      </c>
      <c r="Q248" s="338"/>
      <c r="R248" s="15" t="str">
        <f t="shared" si="51"/>
        <v>No</v>
      </c>
      <c r="S248" s="15" t="str">
        <f t="shared" si="52"/>
        <v>No</v>
      </c>
      <c r="T248" s="221" t="str">
        <f t="shared" si="53"/>
        <v>No</v>
      </c>
      <c r="U248" s="223" t="str">
        <f t="shared" si="54"/>
        <v>N/A</v>
      </c>
      <c r="V248" s="221" t="str">
        <f t="shared" si="55"/>
        <v>No</v>
      </c>
      <c r="W248" s="223" t="str">
        <f t="shared" si="56"/>
        <v>N/A</v>
      </c>
      <c r="X248" s="221" t="str">
        <f t="shared" si="57"/>
        <v>No</v>
      </c>
      <c r="Y248" s="223" t="str">
        <f t="shared" si="58"/>
        <v>N/A</v>
      </c>
      <c r="Z248" s="222" t="str">
        <f t="shared" si="59"/>
        <v>No</v>
      </c>
      <c r="AA248" s="68" t="str">
        <f t="shared" si="60"/>
        <v>N/A</v>
      </c>
      <c r="AB248" s="65" t="str">
        <f t="shared" si="61"/>
        <v>No</v>
      </c>
      <c r="AC248" s="68" t="str">
        <f t="shared" si="62"/>
        <v>N/A</v>
      </c>
      <c r="AD248" s="65" t="str">
        <f t="shared" si="63"/>
        <v>No</v>
      </c>
      <c r="AE248" s="68" t="str">
        <f t="shared" si="64"/>
        <v>N/A</v>
      </c>
      <c r="AF248" s="66"/>
    </row>
    <row r="249" spans="1:32" s="8" customFormat="1">
      <c r="A249" s="8" t="s">
        <v>22</v>
      </c>
      <c r="B249" s="8" t="s">
        <v>40</v>
      </c>
      <c r="C249" s="8" t="str" cm="1">
        <f t="array" ref="C249">_xlfn.IFNA(_xlfn.IFS(B249="Starter","Starters &amp; Sides",B249="Sides","Starters &amp; Sides"),B249)</f>
        <v>drinks</v>
      </c>
      <c r="D249" s="319" t="s">
        <v>4551</v>
      </c>
      <c r="E249" s="13"/>
      <c r="F249" s="4"/>
      <c r="G249" s="4"/>
      <c r="H249" s="4"/>
      <c r="I249" s="4"/>
      <c r="J249" s="4"/>
      <c r="K249" s="4"/>
      <c r="L249" s="4"/>
      <c r="M249" s="4"/>
      <c r="N249" s="4"/>
      <c r="O249" s="15">
        <v>23.95</v>
      </c>
      <c r="P249" s="4">
        <v>23.95</v>
      </c>
      <c r="Q249" s="338">
        <v>23.95</v>
      </c>
      <c r="R249" s="15" t="str">
        <f t="shared" si="51"/>
        <v>Yes</v>
      </c>
      <c r="S249" s="15" t="str">
        <f t="shared" si="52"/>
        <v>No</v>
      </c>
      <c r="T249" s="221" t="str">
        <f t="shared" si="53"/>
        <v>Yes</v>
      </c>
      <c r="U249" s="223">
        <f t="shared" si="54"/>
        <v>0</v>
      </c>
      <c r="V249" s="221" t="str">
        <f t="shared" si="55"/>
        <v>Yes</v>
      </c>
      <c r="W249" s="223">
        <f t="shared" si="56"/>
        <v>0</v>
      </c>
      <c r="X249" s="221" t="str">
        <f t="shared" si="57"/>
        <v>No</v>
      </c>
      <c r="Y249" s="223" t="str">
        <f t="shared" si="58"/>
        <v>N/A</v>
      </c>
      <c r="Z249" s="222" t="str">
        <f t="shared" si="59"/>
        <v>No</v>
      </c>
      <c r="AA249" s="68" t="str">
        <f t="shared" si="60"/>
        <v>N/A</v>
      </c>
      <c r="AB249" s="65" t="str">
        <f t="shared" si="61"/>
        <v>No</v>
      </c>
      <c r="AC249" s="68" t="str">
        <f t="shared" si="62"/>
        <v>N/A</v>
      </c>
      <c r="AD249" s="65" t="str">
        <f t="shared" si="63"/>
        <v>No</v>
      </c>
      <c r="AE249" s="68" t="str">
        <f t="shared" si="64"/>
        <v>N/A</v>
      </c>
      <c r="AF249" s="66"/>
    </row>
    <row r="250" spans="1:32" s="8" customFormat="1">
      <c r="A250" s="8" t="s">
        <v>22</v>
      </c>
      <c r="B250" s="8" t="s">
        <v>40</v>
      </c>
      <c r="C250" s="8" t="str" cm="1">
        <f t="array" ref="C250">_xlfn.IFNA(_xlfn.IFS(B250="Starter","Starters &amp; Sides",B250="Sides","Starters &amp; Sides"),B250)</f>
        <v>drinks</v>
      </c>
      <c r="D250" s="319" t="s">
        <v>4552</v>
      </c>
      <c r="E250" s="13"/>
      <c r="F250" s="4"/>
      <c r="G250" s="4"/>
      <c r="H250" s="4"/>
      <c r="I250" s="4"/>
      <c r="J250" s="4"/>
      <c r="K250" s="4"/>
      <c r="L250" s="4"/>
      <c r="M250" s="4"/>
      <c r="N250" s="4"/>
      <c r="O250" s="15">
        <v>5.95</v>
      </c>
      <c r="P250" s="4">
        <v>5.95</v>
      </c>
      <c r="Q250" s="338">
        <v>5.95</v>
      </c>
      <c r="R250" s="15" t="str">
        <f t="shared" si="51"/>
        <v>Yes</v>
      </c>
      <c r="S250" s="15" t="str">
        <f t="shared" si="52"/>
        <v>No</v>
      </c>
      <c r="T250" s="221" t="str">
        <f t="shared" si="53"/>
        <v>Yes</v>
      </c>
      <c r="U250" s="223">
        <f t="shared" si="54"/>
        <v>0</v>
      </c>
      <c r="V250" s="221" t="str">
        <f t="shared" si="55"/>
        <v>Yes</v>
      </c>
      <c r="W250" s="223">
        <f t="shared" si="56"/>
        <v>0</v>
      </c>
      <c r="X250" s="221" t="str">
        <f t="shared" si="57"/>
        <v>No</v>
      </c>
      <c r="Y250" s="223" t="str">
        <f t="shared" si="58"/>
        <v>N/A</v>
      </c>
      <c r="Z250" s="222" t="str">
        <f t="shared" si="59"/>
        <v>No</v>
      </c>
      <c r="AA250" s="68" t="str">
        <f t="shared" si="60"/>
        <v>N/A</v>
      </c>
      <c r="AB250" s="65" t="str">
        <f t="shared" si="61"/>
        <v>No</v>
      </c>
      <c r="AC250" s="68" t="str">
        <f t="shared" si="62"/>
        <v>N/A</v>
      </c>
      <c r="AD250" s="65" t="str">
        <f t="shared" si="63"/>
        <v>No</v>
      </c>
      <c r="AE250" s="68" t="str">
        <f t="shared" si="64"/>
        <v>N/A</v>
      </c>
      <c r="AF250" s="66"/>
    </row>
    <row r="251" spans="1:32" s="8" customFormat="1">
      <c r="A251" s="8" t="s">
        <v>22</v>
      </c>
      <c r="B251" s="8" t="s">
        <v>29</v>
      </c>
      <c r="C251" s="8" t="str" cm="1">
        <f t="array" ref="C251">_xlfn.IFNA(_xlfn.IFS(B251="Starter","Starters &amp; Sides",B251="Sides","Starters &amp; Sides"),B251)</f>
        <v>Desserts</v>
      </c>
      <c r="D251" s="8" t="s">
        <v>4553</v>
      </c>
      <c r="E251" s="13"/>
      <c r="F251" s="4"/>
      <c r="G251" s="4"/>
      <c r="H251" s="4"/>
      <c r="I251" s="4"/>
      <c r="J251" s="4"/>
      <c r="K251" s="4"/>
      <c r="L251" s="4"/>
      <c r="M251" s="4"/>
      <c r="N251" s="4"/>
      <c r="O251" s="15">
        <v>5.5</v>
      </c>
      <c r="P251" s="4">
        <v>5.5</v>
      </c>
      <c r="Q251" s="338"/>
      <c r="R251" s="15" t="str">
        <f t="shared" si="51"/>
        <v>No</v>
      </c>
      <c r="S251" s="15" t="str">
        <f t="shared" si="52"/>
        <v>No</v>
      </c>
      <c r="T251" s="221" t="str">
        <f t="shared" si="53"/>
        <v>No</v>
      </c>
      <c r="U251" s="223" t="str">
        <f t="shared" si="54"/>
        <v>N/A</v>
      </c>
      <c r="V251" s="221" t="str">
        <f t="shared" si="55"/>
        <v>No</v>
      </c>
      <c r="W251" s="223" t="str">
        <f t="shared" si="56"/>
        <v>N/A</v>
      </c>
      <c r="X251" s="221" t="str">
        <f t="shared" si="57"/>
        <v>No</v>
      </c>
      <c r="Y251" s="223" t="str">
        <f t="shared" si="58"/>
        <v>N/A</v>
      </c>
      <c r="Z251" s="222" t="str">
        <f t="shared" si="59"/>
        <v>No</v>
      </c>
      <c r="AA251" s="68" t="str">
        <f t="shared" si="60"/>
        <v>N/A</v>
      </c>
      <c r="AB251" s="65" t="str">
        <f t="shared" si="61"/>
        <v>No</v>
      </c>
      <c r="AC251" s="68" t="str">
        <f t="shared" si="62"/>
        <v>N/A</v>
      </c>
      <c r="AD251" s="65" t="str">
        <f t="shared" si="63"/>
        <v>No</v>
      </c>
      <c r="AE251" s="68" t="str">
        <f t="shared" si="64"/>
        <v>N/A</v>
      </c>
      <c r="AF251" s="66"/>
    </row>
    <row r="252" spans="1:32" s="8" customFormat="1">
      <c r="A252" s="8" t="s">
        <v>22</v>
      </c>
      <c r="B252" s="8" t="s">
        <v>29</v>
      </c>
      <c r="C252" s="8" t="str" cm="1">
        <f t="array" ref="C252">_xlfn.IFNA(_xlfn.IFS(B252="Starter","Starters &amp; Sides",B252="Sides","Starters &amp; Sides"),B252)</f>
        <v>Desserts</v>
      </c>
      <c r="D252" s="318" t="s">
        <v>4346</v>
      </c>
      <c r="E252" s="13"/>
      <c r="F252" s="4"/>
      <c r="G252" s="4"/>
      <c r="H252" s="4"/>
      <c r="I252" s="4"/>
      <c r="J252" s="4"/>
      <c r="K252" s="4"/>
      <c r="L252" s="4"/>
      <c r="M252" s="4">
        <v>5.5</v>
      </c>
      <c r="N252" s="4">
        <v>5.5</v>
      </c>
      <c r="O252" s="15">
        <v>5.5</v>
      </c>
      <c r="P252" s="4">
        <v>5.5</v>
      </c>
      <c r="Q252" s="338">
        <v>5.5</v>
      </c>
      <c r="R252" s="15" t="str">
        <f t="shared" si="51"/>
        <v>Yes</v>
      </c>
      <c r="S252" s="15" t="str">
        <f t="shared" si="52"/>
        <v>No</v>
      </c>
      <c r="T252" s="221" t="str">
        <f t="shared" si="53"/>
        <v>Yes</v>
      </c>
      <c r="U252" s="223">
        <f t="shared" si="54"/>
        <v>0</v>
      </c>
      <c r="V252" s="221" t="str">
        <f t="shared" si="55"/>
        <v>Yes</v>
      </c>
      <c r="W252" s="223">
        <f t="shared" si="56"/>
        <v>0</v>
      </c>
      <c r="X252" s="221" t="str">
        <f t="shared" si="57"/>
        <v>Yes</v>
      </c>
      <c r="Y252" s="223">
        <f t="shared" si="58"/>
        <v>0</v>
      </c>
      <c r="Z252" s="222" t="str">
        <f t="shared" si="59"/>
        <v>Yes</v>
      </c>
      <c r="AA252" s="68">
        <f t="shared" si="60"/>
        <v>0</v>
      </c>
      <c r="AB252" s="65" t="str">
        <f t="shared" si="61"/>
        <v>No</v>
      </c>
      <c r="AC252" s="68" t="str">
        <f t="shared" si="62"/>
        <v>N/A</v>
      </c>
      <c r="AD252" s="65" t="str">
        <f t="shared" si="63"/>
        <v>No</v>
      </c>
      <c r="AE252" s="68" t="str">
        <f t="shared" si="64"/>
        <v>N/A</v>
      </c>
      <c r="AF252" s="66"/>
    </row>
    <row r="253" spans="1:32" s="8" customFormat="1">
      <c r="A253" s="8" t="s">
        <v>22</v>
      </c>
      <c r="B253" s="8" t="s">
        <v>29</v>
      </c>
      <c r="C253" s="8" t="str" cm="1">
        <f t="array" ref="C253">_xlfn.IFNA(_xlfn.IFS(B253="Starter","Starters &amp; Sides",B253="Sides","Starters &amp; Sides"),B253)</f>
        <v>Desserts</v>
      </c>
      <c r="D253" s="318" t="s">
        <v>4554</v>
      </c>
      <c r="E253" s="13"/>
      <c r="F253" s="4"/>
      <c r="G253" s="4"/>
      <c r="H253" s="4"/>
      <c r="I253" s="4"/>
      <c r="J253" s="4"/>
      <c r="K253" s="4"/>
      <c r="L253" s="4"/>
      <c r="M253" s="4">
        <v>5.5</v>
      </c>
      <c r="N253" s="4">
        <v>5.5</v>
      </c>
      <c r="O253" s="15">
        <v>5.5</v>
      </c>
      <c r="P253" s="4">
        <v>5.5</v>
      </c>
      <c r="Q253" s="338">
        <v>5.5</v>
      </c>
      <c r="R253" s="15" t="str">
        <f t="shared" si="51"/>
        <v>Yes</v>
      </c>
      <c r="S253" s="15" t="str">
        <f t="shared" si="52"/>
        <v>No</v>
      </c>
      <c r="T253" s="221" t="str">
        <f t="shared" si="53"/>
        <v>Yes</v>
      </c>
      <c r="U253" s="223">
        <f t="shared" si="54"/>
        <v>0</v>
      </c>
      <c r="V253" s="221" t="str">
        <f t="shared" si="55"/>
        <v>Yes</v>
      </c>
      <c r="W253" s="223">
        <f t="shared" si="56"/>
        <v>0</v>
      </c>
      <c r="X253" s="221" t="str">
        <f t="shared" si="57"/>
        <v>Yes</v>
      </c>
      <c r="Y253" s="223">
        <f t="shared" si="58"/>
        <v>0</v>
      </c>
      <c r="Z253" s="222" t="str">
        <f t="shared" si="59"/>
        <v>Yes</v>
      </c>
      <c r="AA253" s="68">
        <f t="shared" si="60"/>
        <v>0</v>
      </c>
      <c r="AB253" s="65" t="str">
        <f t="shared" si="61"/>
        <v>No</v>
      </c>
      <c r="AC253" s="68" t="str">
        <f t="shared" si="62"/>
        <v>N/A</v>
      </c>
      <c r="AD253" s="65" t="str">
        <f t="shared" si="63"/>
        <v>No</v>
      </c>
      <c r="AE253" s="68" t="str">
        <f t="shared" si="64"/>
        <v>N/A</v>
      </c>
      <c r="AF253" s="66"/>
    </row>
    <row r="254" spans="1:32" s="8" customFormat="1">
      <c r="A254" s="8" t="s">
        <v>22</v>
      </c>
      <c r="B254" s="8" t="s">
        <v>29</v>
      </c>
      <c r="C254" s="8" t="str" cm="1">
        <f t="array" ref="C254">_xlfn.IFNA(_xlfn.IFS(B254="Starter","Starters &amp; Sides",B254="Sides","Starters &amp; Sides"),B254)</f>
        <v>Desserts</v>
      </c>
      <c r="D254" s="318" t="s">
        <v>4555</v>
      </c>
      <c r="E254" s="13"/>
      <c r="F254" s="4"/>
      <c r="G254" s="4"/>
      <c r="H254" s="4"/>
      <c r="I254" s="4"/>
      <c r="J254" s="4"/>
      <c r="K254" s="4"/>
      <c r="L254" s="4"/>
      <c r="M254" s="4">
        <v>5.5</v>
      </c>
      <c r="N254" s="4">
        <v>5.5</v>
      </c>
      <c r="O254" s="15">
        <v>5.5</v>
      </c>
      <c r="P254" s="4">
        <v>5.5</v>
      </c>
      <c r="Q254" s="338">
        <v>5.5</v>
      </c>
      <c r="R254" s="15" t="str">
        <f t="shared" si="51"/>
        <v>Yes</v>
      </c>
      <c r="S254" s="15" t="str">
        <f t="shared" si="52"/>
        <v>No</v>
      </c>
      <c r="T254" s="221" t="str">
        <f t="shared" si="53"/>
        <v>Yes</v>
      </c>
      <c r="U254" s="223">
        <f t="shared" si="54"/>
        <v>0</v>
      </c>
      <c r="V254" s="221" t="str">
        <f t="shared" si="55"/>
        <v>Yes</v>
      </c>
      <c r="W254" s="223">
        <f t="shared" si="56"/>
        <v>0</v>
      </c>
      <c r="X254" s="221" t="str">
        <f t="shared" si="57"/>
        <v>Yes</v>
      </c>
      <c r="Y254" s="223">
        <f t="shared" si="58"/>
        <v>0</v>
      </c>
      <c r="Z254" s="222" t="str">
        <f t="shared" si="59"/>
        <v>Yes</v>
      </c>
      <c r="AA254" s="68">
        <f t="shared" si="60"/>
        <v>0</v>
      </c>
      <c r="AB254" s="65" t="str">
        <f t="shared" si="61"/>
        <v>No</v>
      </c>
      <c r="AC254" s="68" t="str">
        <f t="shared" si="62"/>
        <v>N/A</v>
      </c>
      <c r="AD254" s="65" t="str">
        <f t="shared" si="63"/>
        <v>No</v>
      </c>
      <c r="AE254" s="68" t="str">
        <f t="shared" si="64"/>
        <v>N/A</v>
      </c>
      <c r="AF254" s="66"/>
    </row>
    <row r="255" spans="1:32" s="8" customFormat="1">
      <c r="A255" s="8" t="s">
        <v>22</v>
      </c>
      <c r="B255" s="8" t="s">
        <v>29</v>
      </c>
      <c r="C255" s="8" t="str" cm="1">
        <f t="array" ref="C255">_xlfn.IFNA(_xlfn.IFS(B255="Starter","Starters &amp; Sides",B255="Sides","Starters &amp; Sides"),B255)</f>
        <v>Desserts</v>
      </c>
      <c r="D255" s="211" t="s">
        <v>4556</v>
      </c>
      <c r="E255" s="13"/>
      <c r="F255" s="4"/>
      <c r="G255" s="4"/>
      <c r="H255" s="4"/>
      <c r="I255" s="4"/>
      <c r="J255" s="4"/>
      <c r="K255" s="4"/>
      <c r="L255" s="4"/>
      <c r="M255" s="4">
        <v>5.5</v>
      </c>
      <c r="N255" s="4">
        <v>5.5</v>
      </c>
      <c r="O255" s="15">
        <v>5.5</v>
      </c>
      <c r="P255" s="4">
        <v>5.5</v>
      </c>
      <c r="Q255" s="338"/>
      <c r="R255" s="15" t="str">
        <f t="shared" si="51"/>
        <v>No</v>
      </c>
      <c r="S255" s="15" t="str">
        <f t="shared" si="52"/>
        <v>No</v>
      </c>
      <c r="T255" s="221" t="str">
        <f t="shared" si="53"/>
        <v>No</v>
      </c>
      <c r="U255" s="223" t="str">
        <f t="shared" si="54"/>
        <v>N/A</v>
      </c>
      <c r="V255" s="221" t="str">
        <f t="shared" si="55"/>
        <v>No</v>
      </c>
      <c r="W255" s="223" t="str">
        <f t="shared" si="56"/>
        <v>N/A</v>
      </c>
      <c r="X255" s="221" t="str">
        <f t="shared" si="57"/>
        <v>No</v>
      </c>
      <c r="Y255" s="223" t="str">
        <f t="shared" si="58"/>
        <v>N/A</v>
      </c>
      <c r="Z255" s="222" t="str">
        <f t="shared" si="59"/>
        <v>No</v>
      </c>
      <c r="AA255" s="68" t="str">
        <f t="shared" si="60"/>
        <v>N/A</v>
      </c>
      <c r="AB255" s="65" t="str">
        <f t="shared" si="61"/>
        <v>No</v>
      </c>
      <c r="AC255" s="68" t="str">
        <f t="shared" si="62"/>
        <v>N/A</v>
      </c>
      <c r="AD255" s="65" t="str">
        <f t="shared" si="63"/>
        <v>No</v>
      </c>
      <c r="AE255" s="68" t="str">
        <f t="shared" si="64"/>
        <v>N/A</v>
      </c>
      <c r="AF255" s="66"/>
    </row>
    <row r="256" spans="1:32" s="8" customFormat="1">
      <c r="A256" s="8" t="s">
        <v>22</v>
      </c>
      <c r="B256" s="8" t="s">
        <v>29</v>
      </c>
      <c r="C256" s="8" t="str" cm="1">
        <f t="array" ref="C256">_xlfn.IFNA(_xlfn.IFS(B256="Starter","Starters &amp; Sides",B256="Sides","Starters &amp; Sides"),B256)</f>
        <v>Desserts</v>
      </c>
      <c r="D256" s="318" t="s">
        <v>4557</v>
      </c>
      <c r="E256" s="4"/>
      <c r="F256" s="4"/>
      <c r="G256" s="4"/>
      <c r="H256" s="4"/>
      <c r="I256" s="4"/>
      <c r="J256" s="4"/>
      <c r="K256" s="4"/>
      <c r="L256" s="4"/>
      <c r="M256" s="4">
        <v>6.95</v>
      </c>
      <c r="N256" s="4">
        <v>6.95</v>
      </c>
      <c r="O256" s="15">
        <v>6.95</v>
      </c>
      <c r="P256" s="4">
        <v>6.95</v>
      </c>
      <c r="Q256" s="338">
        <v>6.95</v>
      </c>
      <c r="R256" s="15" t="str">
        <f t="shared" si="51"/>
        <v>Yes</v>
      </c>
      <c r="S256" s="15" t="str">
        <f t="shared" si="52"/>
        <v>No</v>
      </c>
      <c r="T256" s="221" t="str">
        <f t="shared" si="53"/>
        <v>Yes</v>
      </c>
      <c r="U256" s="223">
        <f t="shared" si="54"/>
        <v>0</v>
      </c>
      <c r="V256" s="221" t="str">
        <f t="shared" si="55"/>
        <v>Yes</v>
      </c>
      <c r="W256" s="223">
        <f t="shared" si="56"/>
        <v>0</v>
      </c>
      <c r="X256" s="221" t="str">
        <f t="shared" si="57"/>
        <v>Yes</v>
      </c>
      <c r="Y256" s="223">
        <f t="shared" si="58"/>
        <v>0</v>
      </c>
      <c r="Z256" s="222" t="str">
        <f t="shared" si="59"/>
        <v>Yes</v>
      </c>
      <c r="AA256" s="68">
        <f t="shared" si="60"/>
        <v>0</v>
      </c>
      <c r="AB256" s="65" t="str">
        <f t="shared" si="61"/>
        <v>No</v>
      </c>
      <c r="AC256" s="68" t="str">
        <f t="shared" si="62"/>
        <v>N/A</v>
      </c>
      <c r="AD256" s="65" t="str">
        <f t="shared" si="63"/>
        <v>No</v>
      </c>
      <c r="AE256" s="68" t="str">
        <f t="shared" si="64"/>
        <v>N/A</v>
      </c>
      <c r="AF256" s="66"/>
    </row>
    <row r="257" spans="1:32" s="8" customFormat="1">
      <c r="A257" s="8" t="s">
        <v>22</v>
      </c>
      <c r="B257" s="8" t="s">
        <v>29</v>
      </c>
      <c r="C257" s="8" t="str" cm="1">
        <f t="array" ref="C257">_xlfn.IFNA(_xlfn.IFS(B257="Starter","Starters &amp; Sides",B257="Sides","Starters &amp; Sides"),B257)</f>
        <v>Desserts</v>
      </c>
      <c r="D257" s="318" t="s">
        <v>4558</v>
      </c>
      <c r="E257" s="4"/>
      <c r="F257" s="4"/>
      <c r="G257" s="4"/>
      <c r="H257" s="4"/>
      <c r="I257" s="4"/>
      <c r="J257" s="4"/>
      <c r="K257" s="4"/>
      <c r="L257" s="4"/>
      <c r="M257" s="4">
        <v>6.5</v>
      </c>
      <c r="N257" s="4">
        <v>6.5</v>
      </c>
      <c r="O257" s="15">
        <v>6.5</v>
      </c>
      <c r="P257" s="4">
        <v>6.5</v>
      </c>
      <c r="Q257" s="338">
        <v>6.5</v>
      </c>
      <c r="R257" s="15" t="str">
        <f t="shared" si="51"/>
        <v>Yes</v>
      </c>
      <c r="S257" s="15" t="str">
        <f t="shared" si="52"/>
        <v>No</v>
      </c>
      <c r="T257" s="221" t="str">
        <f t="shared" si="53"/>
        <v>Yes</v>
      </c>
      <c r="U257" s="223">
        <f t="shared" si="54"/>
        <v>0</v>
      </c>
      <c r="V257" s="221" t="str">
        <f t="shared" si="55"/>
        <v>Yes</v>
      </c>
      <c r="W257" s="223">
        <f t="shared" si="56"/>
        <v>0</v>
      </c>
      <c r="X257" s="221" t="str">
        <f t="shared" si="57"/>
        <v>Yes</v>
      </c>
      <c r="Y257" s="223">
        <f t="shared" si="58"/>
        <v>0</v>
      </c>
      <c r="Z257" s="222" t="str">
        <f t="shared" si="59"/>
        <v>Yes</v>
      </c>
      <c r="AA257" s="68">
        <f t="shared" si="60"/>
        <v>0</v>
      </c>
      <c r="AB257" s="65" t="str">
        <f t="shared" si="61"/>
        <v>No</v>
      </c>
      <c r="AC257" s="68" t="str">
        <f t="shared" si="62"/>
        <v>N/A</v>
      </c>
      <c r="AD257" s="65" t="str">
        <f t="shared" si="63"/>
        <v>No</v>
      </c>
      <c r="AE257" s="68" t="str">
        <f t="shared" si="64"/>
        <v>N/A</v>
      </c>
      <c r="AF257" s="66"/>
    </row>
    <row r="258" spans="1:32" s="8" customFormat="1">
      <c r="A258" s="8" t="s">
        <v>22</v>
      </c>
      <c r="B258" s="8" t="s">
        <v>29</v>
      </c>
      <c r="C258" s="8" t="str" cm="1">
        <f t="array" ref="C258">_xlfn.IFNA(_xlfn.IFS(B258="Starter","Starters &amp; Sides",B258="Sides","Starters &amp; Sides"),B258)</f>
        <v>Desserts</v>
      </c>
      <c r="D258" s="318" t="s">
        <v>4559</v>
      </c>
      <c r="E258" s="4"/>
      <c r="F258" s="4"/>
      <c r="G258" s="4"/>
      <c r="H258" s="4"/>
      <c r="I258" s="4"/>
      <c r="J258" s="4"/>
      <c r="K258" s="4"/>
      <c r="L258" s="4"/>
      <c r="M258" s="4"/>
      <c r="N258" s="4"/>
      <c r="O258" s="15"/>
      <c r="P258" s="4"/>
      <c r="Q258" s="338">
        <v>5.5</v>
      </c>
      <c r="R258" s="15" t="str">
        <f>IF(COUNTA(Q258)=1,"Yes","No")</f>
        <v>Yes</v>
      </c>
      <c r="S258" s="15" t="str">
        <f>IF(AND(T258="No",R258="Yes"),"Yes","No")</f>
        <v>Yes</v>
      </c>
      <c r="T258" s="221" t="str">
        <f>IF(COUNTA(P258:Q258)=2,"Yes","No")</f>
        <v>No</v>
      </c>
      <c r="U258" s="223" t="str">
        <f>IF(T258="Yes",Q258/P258-1,"N/A")</f>
        <v>N/A</v>
      </c>
      <c r="V258" s="221" t="str">
        <f>IF(COUNTA(O258:Q258)=3,"Yes","No")</f>
        <v>No</v>
      </c>
      <c r="W258" s="223" t="str">
        <f>IF(V258="Yes",Q258/O258-1,"N/A")</f>
        <v>N/A</v>
      </c>
      <c r="X258" s="221" t="str">
        <f>IF(COUNTA(N258:Q258)=4,"Yes","No")</f>
        <v>No</v>
      </c>
      <c r="Y258" s="223" t="str">
        <f>IF(X258="Yes",Q258/N258-1,"N/A")</f>
        <v>N/A</v>
      </c>
      <c r="Z258" s="222" t="str">
        <f>IF(COUNTA(M258:Q258)=5,"Yes","No")</f>
        <v>No</v>
      </c>
      <c r="AA258" s="68" t="str">
        <f>IF(Z258="Yes",Q258/M258-1,"N/A")</f>
        <v>N/A</v>
      </c>
      <c r="AB258" s="65" t="str">
        <f>IF(COUNTA(L258:Q258)=6,"Yes","No")</f>
        <v>No</v>
      </c>
      <c r="AC258" s="68" t="str">
        <f>IF(AB258="Yes",Q258/L258-1,"N/A")</f>
        <v>N/A</v>
      </c>
      <c r="AD258" s="65" t="str">
        <f>IF(COUNTA(E258:Q258)=13,"Yes","No")</f>
        <v>No</v>
      </c>
      <c r="AE258" s="68" t="str">
        <f>IF(AD258="Yes",Q258/E258-1,"N/A")</f>
        <v>N/A</v>
      </c>
      <c r="AF258" s="66"/>
    </row>
    <row r="259" spans="1:32" s="8" customFormat="1" ht="14.5" customHeight="1">
      <c r="A259" s="8" t="s">
        <v>22</v>
      </c>
      <c r="B259" s="8" t="s">
        <v>29</v>
      </c>
      <c r="C259" s="8" t="str" cm="1">
        <f t="array" ref="C259">_xlfn.IFNA(_xlfn.IFS(B259="Starter","Starters &amp; Sides",B259="Sides","Starters &amp; Sides"),B259)</f>
        <v>Desserts</v>
      </c>
      <c r="D259" s="211" t="s">
        <v>4560</v>
      </c>
      <c r="E259" s="4">
        <v>3.2</v>
      </c>
      <c r="F259" s="4">
        <v>4.7</v>
      </c>
      <c r="G259" s="4">
        <v>4.7</v>
      </c>
      <c r="H259" s="4">
        <v>4.7</v>
      </c>
      <c r="I259" s="4">
        <v>5.25</v>
      </c>
      <c r="J259" s="4">
        <v>4.9000000000000004</v>
      </c>
      <c r="K259" s="4">
        <v>4.9000000000000004</v>
      </c>
      <c r="L259" s="4">
        <v>4.9000000000000004</v>
      </c>
      <c r="M259" s="4">
        <v>5.5</v>
      </c>
      <c r="N259" s="4">
        <v>5.5</v>
      </c>
      <c r="O259" s="15">
        <v>5.5</v>
      </c>
      <c r="P259" s="4">
        <v>5.5</v>
      </c>
      <c r="Q259" s="338">
        <v>5.5</v>
      </c>
      <c r="R259" s="15" t="str">
        <f t="shared" si="51"/>
        <v>Yes</v>
      </c>
      <c r="S259" s="15" t="str">
        <f t="shared" si="52"/>
        <v>No</v>
      </c>
      <c r="T259" s="221" t="str">
        <f t="shared" si="53"/>
        <v>Yes</v>
      </c>
      <c r="U259" s="223">
        <f t="shared" si="54"/>
        <v>0</v>
      </c>
      <c r="V259" s="221" t="str">
        <f t="shared" si="55"/>
        <v>Yes</v>
      </c>
      <c r="W259" s="223">
        <f t="shared" si="56"/>
        <v>0</v>
      </c>
      <c r="X259" s="221" t="str">
        <f t="shared" si="57"/>
        <v>Yes</v>
      </c>
      <c r="Y259" s="223">
        <f t="shared" si="58"/>
        <v>0</v>
      </c>
      <c r="Z259" s="222" t="str">
        <f t="shared" si="59"/>
        <v>Yes</v>
      </c>
      <c r="AA259" s="68">
        <f t="shared" si="60"/>
        <v>0</v>
      </c>
      <c r="AB259" s="65" t="str">
        <f t="shared" si="61"/>
        <v>Yes</v>
      </c>
      <c r="AC259" s="68">
        <f t="shared" si="62"/>
        <v>0.12244897959183665</v>
      </c>
      <c r="AD259" s="65" t="str">
        <f t="shared" si="63"/>
        <v>Yes</v>
      </c>
      <c r="AE259" s="68">
        <f t="shared" si="64"/>
        <v>0.71875</v>
      </c>
      <c r="AF259" s="66"/>
    </row>
    <row r="260" spans="1:32" s="8" customFormat="1">
      <c r="A260" s="8" t="s">
        <v>22</v>
      </c>
      <c r="B260" s="8" t="s">
        <v>29</v>
      </c>
      <c r="C260" s="8" t="str" cm="1">
        <f t="array" ref="C260">_xlfn.IFNA(_xlfn.IFS(B260="Starter","Starters &amp; Sides",B260="Sides","Starters &amp; Sides"),B260)</f>
        <v>Desserts</v>
      </c>
      <c r="D260" s="8" t="s">
        <v>4555</v>
      </c>
      <c r="E260" s="4">
        <v>3.2</v>
      </c>
      <c r="F260" s="4">
        <v>4.4000000000000004</v>
      </c>
      <c r="G260" s="4">
        <v>4.4000000000000004</v>
      </c>
      <c r="H260" s="4">
        <v>4.4000000000000004</v>
      </c>
      <c r="I260" s="4">
        <v>5.25</v>
      </c>
      <c r="J260" s="4">
        <v>4.9000000000000004</v>
      </c>
      <c r="K260" s="4">
        <v>4.9000000000000004</v>
      </c>
      <c r="L260" s="4">
        <v>4.9000000000000004</v>
      </c>
      <c r="M260" s="4"/>
      <c r="N260" s="4"/>
      <c r="O260" s="15">
        <v>5.5</v>
      </c>
      <c r="P260" s="4">
        <v>5.5</v>
      </c>
      <c r="Q260" s="338"/>
      <c r="R260" s="15" t="str">
        <f t="shared" si="51"/>
        <v>No</v>
      </c>
      <c r="S260" s="15" t="str">
        <f t="shared" si="52"/>
        <v>No</v>
      </c>
      <c r="T260" s="221" t="str">
        <f t="shared" si="53"/>
        <v>No</v>
      </c>
      <c r="U260" s="223" t="str">
        <f t="shared" si="54"/>
        <v>N/A</v>
      </c>
      <c r="V260" s="221" t="str">
        <f t="shared" si="55"/>
        <v>No</v>
      </c>
      <c r="W260" s="223" t="str">
        <f t="shared" si="56"/>
        <v>N/A</v>
      </c>
      <c r="X260" s="221" t="str">
        <f t="shared" si="57"/>
        <v>No</v>
      </c>
      <c r="Y260" s="223" t="str">
        <f t="shared" si="58"/>
        <v>N/A</v>
      </c>
      <c r="Z260" s="222" t="str">
        <f t="shared" si="59"/>
        <v>No</v>
      </c>
      <c r="AA260" s="68" t="str">
        <f t="shared" si="60"/>
        <v>N/A</v>
      </c>
      <c r="AB260" s="65" t="str">
        <f t="shared" si="61"/>
        <v>No</v>
      </c>
      <c r="AC260" s="68" t="str">
        <f t="shared" si="62"/>
        <v>N/A</v>
      </c>
      <c r="AD260" s="65" t="str">
        <f t="shared" si="63"/>
        <v>No</v>
      </c>
      <c r="AE260" s="68" t="str">
        <f t="shared" si="64"/>
        <v>N/A</v>
      </c>
      <c r="AF260" s="66"/>
    </row>
    <row r="261" spans="1:32" s="8" customFormat="1">
      <c r="A261" s="8" t="s">
        <v>22</v>
      </c>
      <c r="B261" s="8" t="s">
        <v>29</v>
      </c>
      <c r="C261" s="8" t="str" cm="1">
        <f t="array" ref="C261">_xlfn.IFNA(_xlfn.IFS(B261="Starter","Starters &amp; Sides",B261="Sides","Starters &amp; Sides"),B261)</f>
        <v>Desserts</v>
      </c>
      <c r="D261" s="211" t="s">
        <v>4561</v>
      </c>
      <c r="E261" s="4"/>
      <c r="F261" s="4"/>
      <c r="G261" s="4"/>
      <c r="H261" s="4"/>
      <c r="I261" s="4"/>
      <c r="J261" s="4">
        <v>4.9000000000000004</v>
      </c>
      <c r="K261" s="4">
        <v>4.9000000000000004</v>
      </c>
      <c r="L261" s="4">
        <v>4.9000000000000004</v>
      </c>
      <c r="M261" s="4"/>
      <c r="N261" s="4"/>
      <c r="O261" s="15"/>
      <c r="P261" s="4"/>
      <c r="Q261" s="338"/>
      <c r="R261" s="15" t="str">
        <f t="shared" si="51"/>
        <v>No</v>
      </c>
      <c r="S261" s="15" t="str">
        <f t="shared" si="52"/>
        <v>No</v>
      </c>
      <c r="T261" s="221" t="str">
        <f t="shared" si="53"/>
        <v>No</v>
      </c>
      <c r="U261" s="223" t="str">
        <f t="shared" si="54"/>
        <v>N/A</v>
      </c>
      <c r="V261" s="221" t="str">
        <f t="shared" si="55"/>
        <v>No</v>
      </c>
      <c r="W261" s="223" t="str">
        <f t="shared" si="56"/>
        <v>N/A</v>
      </c>
      <c r="X261" s="221" t="str">
        <f t="shared" si="57"/>
        <v>No</v>
      </c>
      <c r="Y261" s="223" t="str">
        <f t="shared" si="58"/>
        <v>N/A</v>
      </c>
      <c r="Z261" s="222" t="str">
        <f t="shared" si="59"/>
        <v>No</v>
      </c>
      <c r="AA261" s="68" t="str">
        <f t="shared" si="60"/>
        <v>N/A</v>
      </c>
      <c r="AB261" s="65" t="str">
        <f t="shared" si="61"/>
        <v>No</v>
      </c>
      <c r="AC261" s="68" t="str">
        <f t="shared" si="62"/>
        <v>N/A</v>
      </c>
      <c r="AD261" s="65" t="str">
        <f t="shared" si="63"/>
        <v>No</v>
      </c>
      <c r="AE261" s="68" t="str">
        <f t="shared" si="64"/>
        <v>N/A</v>
      </c>
      <c r="AF261" s="66"/>
    </row>
    <row r="262" spans="1:32" s="8" customFormat="1">
      <c r="A262" s="8" t="s">
        <v>22</v>
      </c>
      <c r="B262" s="8" t="s">
        <v>29</v>
      </c>
      <c r="C262" s="8" t="str" cm="1">
        <f t="array" ref="C262">_xlfn.IFNA(_xlfn.IFS(B262="Starter","Starters &amp; Sides",B262="Sides","Starters &amp; Sides"),B262)</f>
        <v>Desserts</v>
      </c>
      <c r="D262" s="211" t="s">
        <v>4562</v>
      </c>
      <c r="E262" s="4"/>
      <c r="F262" s="4"/>
      <c r="G262" s="4"/>
      <c r="H262" s="4"/>
      <c r="I262" s="4"/>
      <c r="J262" s="4">
        <v>5.25</v>
      </c>
      <c r="K262" s="4">
        <v>5.25</v>
      </c>
      <c r="L262" s="4">
        <v>5.25</v>
      </c>
      <c r="M262" s="4"/>
      <c r="N262" s="4"/>
      <c r="O262" s="15"/>
      <c r="P262" s="7"/>
      <c r="Q262" s="355"/>
      <c r="R262" s="15" t="str">
        <f t="shared" si="51"/>
        <v>No</v>
      </c>
      <c r="S262" s="15" t="str">
        <f t="shared" si="52"/>
        <v>No</v>
      </c>
      <c r="T262" s="340" t="str">
        <f t="shared" si="53"/>
        <v>No</v>
      </c>
      <c r="U262" s="294" t="str">
        <f t="shared" si="54"/>
        <v>N/A</v>
      </c>
      <c r="V262" s="340" t="str">
        <f t="shared" si="55"/>
        <v>No</v>
      </c>
      <c r="W262" s="294" t="str">
        <f t="shared" si="56"/>
        <v>N/A</v>
      </c>
      <c r="X262" s="340" t="str">
        <f t="shared" si="57"/>
        <v>No</v>
      </c>
      <c r="Y262" s="294" t="str">
        <f t="shared" si="58"/>
        <v>N/A</v>
      </c>
      <c r="Z262" s="267" t="str">
        <f t="shared" si="59"/>
        <v>No</v>
      </c>
      <c r="AA262" s="50" t="str">
        <f t="shared" si="60"/>
        <v>N/A</v>
      </c>
      <c r="AB262" s="295" t="str">
        <f t="shared" si="61"/>
        <v>No</v>
      </c>
      <c r="AC262" s="50" t="str">
        <f t="shared" si="62"/>
        <v>N/A</v>
      </c>
      <c r="AD262" s="295" t="str">
        <f t="shared" si="63"/>
        <v>No</v>
      </c>
      <c r="AE262" s="50" t="str">
        <f t="shared" si="64"/>
        <v>N/A</v>
      </c>
      <c r="AF262" s="291"/>
    </row>
    <row r="263" spans="1:32" s="8" customFormat="1">
      <c r="A263" s="8" t="s">
        <v>22</v>
      </c>
      <c r="B263" s="8" t="s">
        <v>29</v>
      </c>
      <c r="C263" s="8" t="str" cm="1">
        <f t="array" ref="C263">_xlfn.IFNA(_xlfn.IFS(B263="Starter","Starters &amp; Sides",B263="Sides","Starters &amp; Sides"),B263)</f>
        <v>Desserts</v>
      </c>
      <c r="D263" s="211" t="s">
        <v>4563</v>
      </c>
      <c r="E263" s="13"/>
      <c r="F263" s="4"/>
      <c r="G263" s="4"/>
      <c r="H263" s="4"/>
      <c r="I263" s="4"/>
      <c r="J263" s="4">
        <v>5.25</v>
      </c>
      <c r="K263" s="4">
        <v>5.25</v>
      </c>
      <c r="L263" s="4">
        <v>5.25</v>
      </c>
      <c r="M263" s="4"/>
      <c r="N263" s="4"/>
      <c r="O263" s="15"/>
      <c r="P263" s="4"/>
      <c r="Q263" s="338"/>
      <c r="R263" s="15" t="str">
        <f t="shared" si="51"/>
        <v>No</v>
      </c>
      <c r="S263" s="15" t="str">
        <f t="shared" si="52"/>
        <v>No</v>
      </c>
      <c r="T263" s="4" t="str">
        <f t="shared" si="53"/>
        <v>No</v>
      </c>
      <c r="U263" s="223" t="str">
        <f t="shared" si="54"/>
        <v>N/A</v>
      </c>
      <c r="V263" s="4" t="str">
        <f t="shared" si="55"/>
        <v>No</v>
      </c>
      <c r="W263" s="223" t="str">
        <f t="shared" si="56"/>
        <v>N/A</v>
      </c>
      <c r="X263" s="4" t="str">
        <f t="shared" si="57"/>
        <v>No</v>
      </c>
      <c r="Y263" s="223" t="str">
        <f t="shared" si="58"/>
        <v>N/A</v>
      </c>
      <c r="Z263" s="4" t="str">
        <f t="shared" si="59"/>
        <v>No</v>
      </c>
      <c r="AA263" s="223" t="str">
        <f t="shared" si="60"/>
        <v>N/A</v>
      </c>
      <c r="AB263" s="4" t="str">
        <f t="shared" si="61"/>
        <v>No</v>
      </c>
      <c r="AC263" s="223" t="str">
        <f t="shared" si="62"/>
        <v>N/A</v>
      </c>
      <c r="AD263" s="4" t="str">
        <f t="shared" si="63"/>
        <v>No</v>
      </c>
      <c r="AE263" s="223" t="str">
        <f t="shared" si="64"/>
        <v>N/A</v>
      </c>
    </row>
    <row r="264" spans="1:32">
      <c r="T264" s="6"/>
      <c r="U264" s="48"/>
      <c r="V264" s="6"/>
      <c r="W264" s="48"/>
      <c r="X264" s="6"/>
      <c r="Y264" s="48"/>
      <c r="Z264" s="6"/>
      <c r="AA264" s="48"/>
      <c r="AB264" s="6"/>
      <c r="AC264" s="48"/>
      <c r="AD264" s="6"/>
      <c r="AE264" s="48"/>
    </row>
    <row r="265" spans="1:32">
      <c r="T265" s="6"/>
      <c r="U265" s="48"/>
      <c r="V265" s="6"/>
      <c r="W265" s="48"/>
      <c r="X265" s="6"/>
      <c r="Y265" s="48"/>
      <c r="Z265" s="6"/>
      <c r="AA265" s="48"/>
      <c r="AB265" s="6"/>
      <c r="AC265" s="48"/>
      <c r="AD265" s="6"/>
      <c r="AE265" s="48"/>
    </row>
    <row r="266" spans="1:32">
      <c r="T266" s="6"/>
      <c r="U266" s="48"/>
      <c r="V266" s="6"/>
      <c r="W266" s="48"/>
      <c r="X266" s="6"/>
      <c r="Y266" s="48"/>
      <c r="Z266" s="6"/>
      <c r="AA266" s="48"/>
      <c r="AB266" s="6"/>
      <c r="AC266" s="48"/>
      <c r="AD266" s="6"/>
      <c r="AE266" s="48"/>
    </row>
    <row r="267" spans="1:32">
      <c r="T267" s="6"/>
      <c r="U267" s="48"/>
      <c r="V267" s="6"/>
      <c r="W267" s="48"/>
      <c r="X267" s="6"/>
      <c r="Y267" s="48"/>
      <c r="Z267" s="6"/>
      <c r="AA267" s="48"/>
      <c r="AB267" s="6"/>
      <c r="AC267" s="48"/>
      <c r="AD267" s="6"/>
      <c r="AE267" s="48"/>
    </row>
    <row r="268" spans="1:32">
      <c r="T268" s="6"/>
      <c r="U268" s="48"/>
      <c r="V268" s="6"/>
      <c r="W268" s="48"/>
      <c r="X268" s="6"/>
      <c r="Y268" s="48"/>
      <c r="Z268" s="6"/>
      <c r="AA268" s="48"/>
      <c r="AB268" s="6"/>
      <c r="AC268" s="48"/>
      <c r="AD268" s="6"/>
      <c r="AE268" s="48"/>
    </row>
    <row r="269" spans="1:32">
      <c r="T269" s="6"/>
      <c r="U269" s="48"/>
      <c r="V269" s="6"/>
      <c r="W269" s="48"/>
      <c r="X269" s="6"/>
      <c r="Y269" s="48"/>
      <c r="Z269" s="6"/>
      <c r="AA269" s="48"/>
      <c r="AB269" s="6"/>
      <c r="AC269" s="48"/>
      <c r="AD269" s="6"/>
      <c r="AE269" s="48"/>
    </row>
    <row r="270" spans="1:32">
      <c r="T270" s="6"/>
      <c r="U270" s="48"/>
      <c r="V270" s="6"/>
      <c r="W270" s="48"/>
      <c r="X270" s="6"/>
      <c r="Y270" s="48"/>
      <c r="Z270" s="6"/>
      <c r="AA270" s="48"/>
      <c r="AB270" s="6"/>
      <c r="AC270" s="48"/>
      <c r="AD270" s="6"/>
      <c r="AE270" s="48"/>
    </row>
    <row r="271" spans="1:32">
      <c r="T271" s="6"/>
      <c r="U271" s="48"/>
      <c r="V271" s="6"/>
      <c r="W271" s="48"/>
      <c r="X271" s="6"/>
      <c r="Y271" s="48"/>
      <c r="Z271" s="6"/>
      <c r="AA271" s="48"/>
      <c r="AB271" s="6"/>
      <c r="AC271" s="48"/>
      <c r="AD271" s="6"/>
      <c r="AE271" s="48"/>
    </row>
    <row r="272" spans="1:32">
      <c r="T272" s="6"/>
      <c r="U272" s="48"/>
      <c r="V272" s="6"/>
      <c r="W272" s="48"/>
      <c r="X272" s="6"/>
      <c r="Y272" s="48"/>
      <c r="Z272" s="6"/>
      <c r="AA272" s="48"/>
      <c r="AB272" s="6"/>
      <c r="AC272" s="48"/>
      <c r="AD272" s="6"/>
      <c r="AE272" s="48"/>
    </row>
    <row r="273" spans="20:31">
      <c r="T273" s="6"/>
      <c r="U273" s="48"/>
      <c r="V273" s="6"/>
      <c r="W273" s="48"/>
      <c r="X273" s="6"/>
      <c r="Y273" s="48"/>
      <c r="Z273" s="6"/>
      <c r="AA273" s="48"/>
      <c r="AB273" s="6"/>
      <c r="AC273" s="48"/>
      <c r="AD273" s="6"/>
      <c r="AE273" s="48"/>
    </row>
    <row r="274" spans="20:31">
      <c r="T274" s="6"/>
      <c r="U274" s="48"/>
      <c r="V274" s="6"/>
      <c r="W274" s="48"/>
      <c r="X274" s="6"/>
      <c r="Y274" s="48"/>
      <c r="Z274" s="6"/>
      <c r="AA274" s="48"/>
      <c r="AB274" s="6"/>
      <c r="AC274" s="48"/>
      <c r="AD274" s="6"/>
      <c r="AE274" s="48"/>
    </row>
    <row r="275" spans="20:31">
      <c r="T275" s="6"/>
      <c r="U275" s="48"/>
      <c r="V275" s="6"/>
      <c r="W275" s="48"/>
      <c r="X275" s="6"/>
      <c r="Y275" s="48"/>
      <c r="Z275" s="6"/>
      <c r="AA275" s="48"/>
      <c r="AB275" s="6"/>
      <c r="AC275" s="48"/>
      <c r="AD275" s="6"/>
      <c r="AE275" s="48"/>
    </row>
    <row r="276" spans="20:31">
      <c r="T276" s="6"/>
      <c r="U276" s="48"/>
      <c r="V276" s="6"/>
      <c r="W276" s="48"/>
      <c r="X276" s="6"/>
      <c r="Y276" s="48"/>
      <c r="Z276" s="6"/>
      <c r="AA276" s="48"/>
      <c r="AB276" s="6"/>
      <c r="AC276" s="48"/>
      <c r="AD276" s="6"/>
      <c r="AE276" s="48"/>
    </row>
    <row r="277" spans="20:31">
      <c r="T277" s="6"/>
      <c r="U277" s="48"/>
      <c r="V277" s="6"/>
      <c r="W277" s="48"/>
      <c r="X277" s="6"/>
      <c r="Y277" s="48"/>
      <c r="Z277" s="6"/>
      <c r="AA277" s="48"/>
      <c r="AB277" s="6"/>
      <c r="AC277" s="48"/>
      <c r="AD277" s="6"/>
      <c r="AE277" s="48"/>
    </row>
    <row r="278" spans="20:31">
      <c r="T278" s="6"/>
      <c r="U278" s="48"/>
      <c r="V278" s="6"/>
      <c r="W278" s="48"/>
      <c r="X278" s="6"/>
      <c r="Y278" s="48"/>
      <c r="Z278" s="6"/>
      <c r="AA278" s="48"/>
      <c r="AB278" s="6"/>
      <c r="AC278" s="48"/>
      <c r="AD278" s="6"/>
      <c r="AE278" s="48"/>
    </row>
    <row r="279" spans="20:31">
      <c r="T279" s="6"/>
      <c r="U279" s="48"/>
      <c r="V279" s="6"/>
      <c r="W279" s="48"/>
      <c r="X279" s="6"/>
      <c r="Y279" s="48"/>
      <c r="Z279" s="6"/>
      <c r="AA279" s="48"/>
      <c r="AB279" s="6"/>
      <c r="AC279" s="48"/>
      <c r="AD279" s="6"/>
      <c r="AE279" s="48"/>
    </row>
    <row r="280" spans="20:31">
      <c r="T280" s="6"/>
      <c r="U280" s="48"/>
      <c r="V280" s="6"/>
      <c r="W280" s="48"/>
      <c r="X280" s="6"/>
      <c r="Y280" s="48"/>
      <c r="Z280" s="6"/>
      <c r="AA280" s="48"/>
      <c r="AB280" s="6"/>
      <c r="AC280" s="48"/>
      <c r="AD280" s="6"/>
      <c r="AE280" s="48"/>
    </row>
    <row r="281" spans="20:31">
      <c r="T281" s="6"/>
      <c r="U281" s="48"/>
      <c r="V281" s="6"/>
      <c r="W281" s="48"/>
      <c r="X281" s="6"/>
      <c r="Y281" s="48"/>
      <c r="Z281" s="6"/>
      <c r="AA281" s="48"/>
      <c r="AB281" s="6"/>
      <c r="AC281" s="48"/>
      <c r="AD281" s="6"/>
      <c r="AE281" s="48"/>
    </row>
    <row r="282" spans="20:31">
      <c r="T282" s="6"/>
      <c r="U282" s="48"/>
      <c r="V282" s="6"/>
      <c r="W282" s="48"/>
      <c r="X282" s="6"/>
      <c r="Y282" s="48"/>
      <c r="Z282" s="6"/>
      <c r="AA282" s="48"/>
      <c r="AB282" s="6"/>
      <c r="AC282" s="48"/>
      <c r="AD282" s="6"/>
      <c r="AE282" s="48"/>
    </row>
    <row r="283" spans="20:31">
      <c r="T283" s="6"/>
      <c r="U283" s="48"/>
      <c r="V283" s="6"/>
      <c r="W283" s="48"/>
      <c r="X283" s="6"/>
      <c r="Y283" s="48"/>
      <c r="Z283" s="6"/>
      <c r="AA283" s="48"/>
      <c r="AB283" s="6"/>
      <c r="AC283" s="48"/>
      <c r="AD283" s="6"/>
      <c r="AE283" s="48"/>
    </row>
    <row r="284" spans="20:31">
      <c r="T284" s="6"/>
      <c r="U284" s="48"/>
      <c r="V284" s="6"/>
      <c r="W284" s="48"/>
      <c r="X284" s="6"/>
      <c r="Y284" s="48"/>
      <c r="Z284" s="6"/>
      <c r="AA284" s="48"/>
      <c r="AB284" s="6"/>
      <c r="AC284" s="48"/>
      <c r="AD284" s="6"/>
      <c r="AE284" s="48"/>
    </row>
    <row r="285" spans="20:31">
      <c r="T285" s="6"/>
      <c r="U285" s="48"/>
      <c r="V285" s="6"/>
      <c r="W285" s="48"/>
      <c r="X285" s="6"/>
      <c r="Y285" s="48"/>
      <c r="Z285" s="6"/>
      <c r="AA285" s="48"/>
      <c r="AB285" s="6"/>
      <c r="AC285" s="48"/>
      <c r="AD285" s="6"/>
      <c r="AE285" s="48"/>
    </row>
    <row r="286" spans="20:31">
      <c r="T286" s="6"/>
      <c r="U286" s="48"/>
      <c r="V286" s="6"/>
      <c r="W286" s="48"/>
      <c r="X286" s="6"/>
      <c r="Y286" s="48"/>
      <c r="Z286" s="6"/>
      <c r="AA286" s="48"/>
      <c r="AB286" s="6"/>
      <c r="AC286" s="48"/>
      <c r="AD286" s="6"/>
      <c r="AE286" s="48"/>
    </row>
    <row r="287" spans="20:31">
      <c r="T287" s="6"/>
      <c r="U287" s="48"/>
      <c r="V287" s="6"/>
      <c r="W287" s="48"/>
      <c r="X287" s="6"/>
      <c r="Y287" s="48"/>
      <c r="Z287" s="6"/>
      <c r="AA287" s="48"/>
      <c r="AB287" s="6"/>
      <c r="AC287" s="48"/>
      <c r="AD287" s="6"/>
      <c r="AE287" s="48"/>
    </row>
    <row r="288" spans="20:31">
      <c r="T288" s="6"/>
      <c r="U288" s="48"/>
      <c r="V288" s="6"/>
      <c r="W288" s="48"/>
      <c r="X288" s="6"/>
      <c r="Y288" s="48"/>
      <c r="Z288" s="6"/>
      <c r="AA288" s="48"/>
      <c r="AB288" s="6"/>
      <c r="AC288" s="48"/>
      <c r="AD288" s="6"/>
      <c r="AE288" s="48"/>
    </row>
    <row r="289" spans="20:31">
      <c r="T289" s="6"/>
      <c r="U289" s="48"/>
      <c r="V289" s="6"/>
      <c r="W289" s="48"/>
      <c r="X289" s="6"/>
      <c r="Y289" s="48"/>
      <c r="Z289" s="6"/>
      <c r="AA289" s="48"/>
      <c r="AB289" s="6"/>
      <c r="AC289" s="48"/>
      <c r="AD289" s="6"/>
      <c r="AE289" s="48"/>
    </row>
    <row r="290" spans="20:31">
      <c r="T290" s="6"/>
      <c r="U290" s="48"/>
      <c r="V290" s="6"/>
      <c r="W290" s="48"/>
      <c r="X290" s="6"/>
      <c r="Y290" s="48"/>
      <c r="Z290" s="6"/>
      <c r="AA290" s="48"/>
      <c r="AB290" s="6"/>
      <c r="AC290" s="48"/>
      <c r="AD290" s="6"/>
      <c r="AE290" s="48"/>
    </row>
    <row r="291" spans="20:31">
      <c r="T291" s="6"/>
      <c r="U291" s="48"/>
      <c r="V291" s="6"/>
      <c r="W291" s="48"/>
      <c r="X291" s="6"/>
      <c r="Y291" s="48"/>
      <c r="Z291" s="6"/>
      <c r="AA291" s="48"/>
      <c r="AB291" s="6"/>
      <c r="AC291" s="48"/>
      <c r="AD291" s="6"/>
      <c r="AE291" s="48"/>
    </row>
    <row r="292" spans="20:31">
      <c r="T292" s="6"/>
      <c r="U292" s="48"/>
      <c r="V292" s="6"/>
      <c r="W292" s="48"/>
      <c r="X292" s="6"/>
      <c r="Y292" s="48"/>
      <c r="Z292" s="6"/>
      <c r="AA292" s="48"/>
      <c r="AB292" s="6"/>
      <c r="AC292" s="48"/>
      <c r="AD292" s="6"/>
      <c r="AE292" s="48"/>
    </row>
    <row r="293" spans="20:31">
      <c r="T293" s="6"/>
      <c r="U293" s="48"/>
      <c r="V293" s="6"/>
      <c r="W293" s="48"/>
      <c r="X293" s="6"/>
      <c r="Y293" s="48"/>
      <c r="Z293" s="6"/>
      <c r="AA293" s="48"/>
      <c r="AB293" s="6"/>
      <c r="AC293" s="48"/>
      <c r="AD293" s="6"/>
      <c r="AE293" s="48"/>
    </row>
    <row r="294" spans="20:31">
      <c r="T294" s="6"/>
      <c r="U294" s="48"/>
      <c r="V294" s="6"/>
      <c r="W294" s="48"/>
      <c r="X294" s="6"/>
      <c r="Y294" s="48"/>
      <c r="Z294" s="6"/>
      <c r="AA294" s="48"/>
      <c r="AB294" s="6"/>
      <c r="AC294" s="48"/>
      <c r="AD294" s="6"/>
      <c r="AE294" s="48"/>
    </row>
    <row r="295" spans="20:31">
      <c r="T295" s="6"/>
      <c r="U295" s="48"/>
      <c r="V295" s="6"/>
      <c r="W295" s="48"/>
      <c r="X295" s="6"/>
      <c r="Y295" s="48"/>
      <c r="Z295" s="6"/>
      <c r="AA295" s="48"/>
      <c r="AB295" s="6"/>
      <c r="AC295" s="48"/>
      <c r="AD295" s="6"/>
      <c r="AE295" s="48"/>
    </row>
    <row r="296" spans="20:31">
      <c r="T296" s="6"/>
      <c r="U296" s="48"/>
      <c r="V296" s="6"/>
      <c r="W296" s="48"/>
      <c r="X296" s="6"/>
      <c r="Y296" s="48"/>
      <c r="Z296" s="6"/>
      <c r="AA296" s="48"/>
      <c r="AB296" s="6"/>
      <c r="AC296" s="48"/>
      <c r="AD296" s="6"/>
      <c r="AE296" s="48"/>
    </row>
    <row r="297" spans="20:31">
      <c r="T297" s="6"/>
      <c r="U297" s="48"/>
      <c r="V297" s="6"/>
      <c r="W297" s="48"/>
      <c r="X297" s="6"/>
      <c r="Y297" s="48"/>
      <c r="Z297" s="6"/>
      <c r="AA297" s="48"/>
      <c r="AB297" s="6"/>
      <c r="AC297" s="48"/>
      <c r="AD297" s="6"/>
      <c r="AE297" s="48"/>
    </row>
    <row r="298" spans="20:31">
      <c r="T298" s="6"/>
      <c r="U298" s="48"/>
      <c r="V298" s="6"/>
      <c r="W298" s="48"/>
      <c r="X298" s="6"/>
      <c r="Y298" s="48"/>
      <c r="Z298" s="6"/>
      <c r="AA298" s="48"/>
      <c r="AB298" s="6"/>
      <c r="AC298" s="48"/>
      <c r="AD298" s="6"/>
      <c r="AE298" s="48"/>
    </row>
    <row r="299" spans="20:31">
      <c r="T299" s="6"/>
      <c r="U299" s="48"/>
      <c r="V299" s="6"/>
      <c r="W299" s="48"/>
      <c r="X299" s="6"/>
      <c r="Y299" s="48"/>
      <c r="Z299" s="6"/>
      <c r="AA299" s="48"/>
      <c r="AB299" s="6"/>
      <c r="AC299" s="48"/>
      <c r="AD299" s="6"/>
      <c r="AE299" s="48"/>
    </row>
    <row r="300" spans="20:31">
      <c r="T300" s="6"/>
      <c r="U300" s="48"/>
      <c r="V300" s="6"/>
      <c r="W300" s="48"/>
      <c r="X300" s="6"/>
      <c r="Y300" s="48"/>
      <c r="Z300" s="6"/>
      <c r="AA300" s="48"/>
      <c r="AB300" s="6"/>
      <c r="AC300" s="48"/>
      <c r="AD300" s="6"/>
      <c r="AE300" s="48"/>
    </row>
    <row r="301" spans="20:31">
      <c r="T301" s="6"/>
      <c r="U301" s="48"/>
      <c r="V301" s="6"/>
      <c r="W301" s="48"/>
      <c r="X301" s="6"/>
      <c r="Y301" s="48"/>
      <c r="Z301" s="6"/>
      <c r="AA301" s="48"/>
      <c r="AB301" s="6"/>
      <c r="AC301" s="48"/>
      <c r="AD301" s="6"/>
      <c r="AE301" s="48"/>
    </row>
    <row r="302" spans="20:31">
      <c r="T302" s="6"/>
      <c r="U302" s="48"/>
      <c r="V302" s="6"/>
      <c r="W302" s="48"/>
      <c r="X302" s="6"/>
      <c r="Y302" s="48"/>
      <c r="Z302" s="6"/>
      <c r="AA302" s="48"/>
      <c r="AB302" s="6"/>
      <c r="AC302" s="48"/>
      <c r="AD302" s="6"/>
      <c r="AE302" s="48"/>
    </row>
    <row r="303" spans="20:31">
      <c r="T303" s="6"/>
      <c r="U303" s="48"/>
      <c r="V303" s="6"/>
      <c r="W303" s="48"/>
      <c r="X303" s="6"/>
      <c r="Y303" s="48"/>
      <c r="Z303" s="6"/>
      <c r="AA303" s="48"/>
      <c r="AB303" s="6"/>
      <c r="AC303" s="48"/>
      <c r="AD303" s="6"/>
      <c r="AE303" s="48"/>
    </row>
    <row r="304" spans="20:31">
      <c r="T304" s="6"/>
      <c r="U304" s="48"/>
      <c r="V304" s="6"/>
      <c r="W304" s="48"/>
      <c r="X304" s="6"/>
      <c r="Y304" s="48"/>
      <c r="Z304" s="6"/>
      <c r="AA304" s="48"/>
      <c r="AB304" s="6"/>
      <c r="AC304" s="48"/>
      <c r="AD304" s="6"/>
      <c r="AE304" s="48"/>
    </row>
    <row r="305" spans="20:31">
      <c r="T305" s="6"/>
      <c r="U305" s="48"/>
      <c r="V305" s="6"/>
      <c r="W305" s="48"/>
      <c r="X305" s="6"/>
      <c r="Y305" s="48"/>
      <c r="Z305" s="6"/>
      <c r="AA305" s="48"/>
      <c r="AB305" s="6"/>
      <c r="AC305" s="48"/>
      <c r="AD305" s="6"/>
      <c r="AE305" s="48"/>
    </row>
    <row r="306" spans="20:31">
      <c r="T306" s="6"/>
      <c r="U306" s="48"/>
      <c r="V306" s="6"/>
      <c r="W306" s="48"/>
      <c r="X306" s="6"/>
      <c r="Y306" s="48"/>
      <c r="Z306" s="6"/>
      <c r="AA306" s="48"/>
      <c r="AB306" s="6"/>
      <c r="AC306" s="48"/>
      <c r="AD306" s="6"/>
      <c r="AE306" s="48"/>
    </row>
    <row r="307" spans="20:31">
      <c r="T307" s="6"/>
      <c r="U307" s="48"/>
      <c r="V307" s="6"/>
      <c r="W307" s="48"/>
      <c r="X307" s="6"/>
      <c r="Y307" s="48"/>
      <c r="Z307" s="6"/>
      <c r="AA307" s="48"/>
      <c r="AB307" s="6"/>
      <c r="AC307" s="48"/>
      <c r="AD307" s="6"/>
      <c r="AE307" s="48"/>
    </row>
    <row r="308" spans="20:31">
      <c r="T308" s="6"/>
      <c r="U308" s="48"/>
      <c r="V308" s="6"/>
      <c r="W308" s="48"/>
      <c r="X308" s="6"/>
      <c r="Y308" s="48"/>
      <c r="Z308" s="6"/>
      <c r="AA308" s="48"/>
      <c r="AB308" s="6"/>
      <c r="AC308" s="48"/>
      <c r="AD308" s="6"/>
      <c r="AE308" s="48"/>
    </row>
    <row r="309" spans="20:31">
      <c r="T309" s="6"/>
      <c r="U309" s="48"/>
      <c r="V309" s="6"/>
      <c r="W309" s="48"/>
      <c r="X309" s="6"/>
      <c r="Y309" s="48"/>
      <c r="Z309" s="6"/>
      <c r="AA309" s="48"/>
      <c r="AB309" s="6"/>
      <c r="AC309" s="48"/>
      <c r="AD309" s="6"/>
      <c r="AE309" s="48"/>
    </row>
    <row r="310" spans="20:31">
      <c r="T310" s="6"/>
      <c r="U310" s="48"/>
      <c r="V310" s="6"/>
      <c r="W310" s="48"/>
      <c r="X310" s="6"/>
      <c r="Y310" s="48"/>
      <c r="Z310" s="6"/>
      <c r="AA310" s="48"/>
      <c r="AB310" s="6"/>
      <c r="AC310" s="48"/>
      <c r="AD310" s="6"/>
      <c r="AE310" s="48"/>
    </row>
    <row r="311" spans="20:31">
      <c r="T311" s="6"/>
      <c r="U311" s="48"/>
      <c r="V311" s="6"/>
      <c r="W311" s="48"/>
      <c r="X311" s="6"/>
      <c r="Y311" s="48"/>
      <c r="Z311" s="6"/>
      <c r="AA311" s="48"/>
      <c r="AB311" s="6"/>
      <c r="AC311" s="48"/>
      <c r="AD311" s="6"/>
      <c r="AE311" s="48"/>
    </row>
    <row r="312" spans="20:31">
      <c r="T312" s="6"/>
      <c r="U312" s="48"/>
      <c r="V312" s="6"/>
      <c r="W312" s="48"/>
      <c r="X312" s="6"/>
      <c r="Y312" s="48"/>
      <c r="Z312" s="6"/>
      <c r="AA312" s="48"/>
      <c r="AB312" s="6"/>
      <c r="AC312" s="48"/>
      <c r="AD312" s="6"/>
      <c r="AE312" s="48"/>
    </row>
    <row r="313" spans="20:31">
      <c r="T313" s="6"/>
      <c r="U313" s="48"/>
      <c r="V313" s="6"/>
      <c r="W313" s="48"/>
      <c r="X313" s="6"/>
      <c r="Y313" s="48"/>
      <c r="Z313" s="6"/>
      <c r="AA313" s="48"/>
      <c r="AB313" s="6"/>
      <c r="AC313" s="48"/>
      <c r="AD313" s="6"/>
      <c r="AE313" s="48"/>
    </row>
    <row r="314" spans="20:31">
      <c r="T314" s="6"/>
      <c r="U314" s="48"/>
      <c r="V314" s="6"/>
      <c r="W314" s="48"/>
      <c r="X314" s="6"/>
      <c r="Y314" s="48"/>
      <c r="Z314" s="6"/>
      <c r="AA314" s="48"/>
      <c r="AB314" s="6"/>
      <c r="AC314" s="48"/>
      <c r="AD314" s="6"/>
      <c r="AE314" s="48"/>
    </row>
    <row r="315" spans="20:31">
      <c r="T315" s="6"/>
      <c r="U315" s="48"/>
      <c r="V315" s="6"/>
      <c r="W315" s="48"/>
      <c r="X315" s="6"/>
      <c r="Y315" s="48"/>
      <c r="Z315" s="6"/>
      <c r="AA315" s="48"/>
      <c r="AB315" s="6"/>
      <c r="AC315" s="48"/>
      <c r="AD315" s="6"/>
      <c r="AE315" s="48"/>
    </row>
    <row r="316" spans="20:31">
      <c r="T316" s="6"/>
      <c r="U316" s="48"/>
      <c r="V316" s="6"/>
      <c r="W316" s="48"/>
      <c r="X316" s="6"/>
      <c r="Y316" s="48"/>
      <c r="Z316" s="6"/>
      <c r="AA316" s="48"/>
      <c r="AB316" s="6"/>
      <c r="AC316" s="48"/>
      <c r="AD316" s="6"/>
      <c r="AE316" s="48"/>
    </row>
    <row r="317" spans="20:31">
      <c r="T317" s="6"/>
      <c r="U317" s="48"/>
      <c r="V317" s="6"/>
      <c r="W317" s="48"/>
      <c r="X317" s="6"/>
      <c r="Y317" s="48"/>
      <c r="Z317" s="6"/>
      <c r="AA317" s="48"/>
      <c r="AB317" s="6"/>
      <c r="AC317" s="48"/>
      <c r="AD317" s="6"/>
      <c r="AE317" s="48"/>
    </row>
    <row r="318" spans="20:31">
      <c r="T318" s="6"/>
      <c r="U318" s="48"/>
      <c r="V318" s="6"/>
      <c r="W318" s="48"/>
      <c r="X318" s="6"/>
      <c r="Y318" s="48"/>
      <c r="Z318" s="6"/>
      <c r="AA318" s="48"/>
      <c r="AB318" s="6"/>
      <c r="AC318" s="48"/>
      <c r="AD318" s="6"/>
      <c r="AE318" s="48"/>
    </row>
    <row r="319" spans="20:31">
      <c r="T319" s="6"/>
      <c r="U319" s="48"/>
      <c r="V319" s="6"/>
      <c r="W319" s="48"/>
      <c r="X319" s="6"/>
      <c r="Y319" s="48"/>
      <c r="Z319" s="6"/>
      <c r="AA319" s="48"/>
      <c r="AB319" s="6"/>
      <c r="AC319" s="48"/>
      <c r="AD319" s="6"/>
      <c r="AE319" s="48"/>
    </row>
    <row r="320" spans="20:31">
      <c r="T320" s="6"/>
      <c r="U320" s="48"/>
      <c r="V320" s="6"/>
      <c r="W320" s="48"/>
      <c r="X320" s="6"/>
      <c r="Y320" s="48"/>
      <c r="Z320" s="6"/>
      <c r="AA320" s="48"/>
      <c r="AB320" s="6"/>
      <c r="AC320" s="48"/>
      <c r="AD320" s="6"/>
      <c r="AE320" s="48"/>
    </row>
    <row r="321" spans="20:31">
      <c r="T321" s="6"/>
      <c r="U321" s="48"/>
      <c r="V321" s="6"/>
      <c r="W321" s="48"/>
      <c r="X321" s="6"/>
      <c r="Y321" s="48"/>
      <c r="Z321" s="6"/>
      <c r="AA321" s="48"/>
      <c r="AB321" s="6"/>
      <c r="AC321" s="48"/>
      <c r="AD321" s="6"/>
      <c r="AE321" s="48"/>
    </row>
    <row r="322" spans="20:31">
      <c r="T322" s="6"/>
      <c r="U322" s="48"/>
      <c r="V322" s="6"/>
      <c r="W322" s="48"/>
      <c r="X322" s="6"/>
      <c r="Y322" s="48"/>
      <c r="Z322" s="6"/>
      <c r="AA322" s="48"/>
      <c r="AB322" s="6"/>
      <c r="AC322" s="48"/>
      <c r="AD322" s="6"/>
      <c r="AE322" s="48"/>
    </row>
    <row r="323" spans="20:31">
      <c r="T323" s="6"/>
      <c r="U323" s="48"/>
      <c r="V323" s="6"/>
      <c r="W323" s="48"/>
      <c r="X323" s="6"/>
      <c r="Y323" s="48"/>
      <c r="Z323" s="6"/>
      <c r="AA323" s="48"/>
      <c r="AB323" s="6"/>
      <c r="AC323" s="48"/>
      <c r="AD323" s="6"/>
      <c r="AE323" s="48"/>
    </row>
    <row r="324" spans="20:31">
      <c r="T324" s="6"/>
      <c r="U324" s="48"/>
      <c r="V324" s="6"/>
      <c r="W324" s="48"/>
      <c r="X324" s="6"/>
      <c r="Y324" s="48"/>
      <c r="Z324" s="6"/>
      <c r="AA324" s="48"/>
      <c r="AB324" s="6"/>
      <c r="AC324" s="48"/>
      <c r="AD324" s="6"/>
      <c r="AE324" s="48"/>
    </row>
    <row r="325" spans="20:31">
      <c r="T325" s="6"/>
      <c r="U325" s="48"/>
      <c r="V325" s="6"/>
      <c r="W325" s="48"/>
      <c r="X325" s="6"/>
      <c r="Y325" s="48"/>
      <c r="Z325" s="6"/>
      <c r="AA325" s="48"/>
      <c r="AB325" s="6"/>
      <c r="AC325" s="48"/>
      <c r="AD325" s="6"/>
      <c r="AE325" s="48"/>
    </row>
    <row r="326" spans="20:31">
      <c r="T326" s="6"/>
      <c r="U326" s="48"/>
      <c r="V326" s="6"/>
      <c r="W326" s="48"/>
      <c r="X326" s="6"/>
      <c r="Y326" s="48"/>
      <c r="Z326" s="6"/>
      <c r="AA326" s="48"/>
      <c r="AB326" s="6"/>
      <c r="AC326" s="48"/>
      <c r="AD326" s="6"/>
      <c r="AE326" s="48"/>
    </row>
    <row r="327" spans="20:31">
      <c r="T327" s="6"/>
      <c r="U327" s="48"/>
      <c r="V327" s="6"/>
      <c r="W327" s="48"/>
      <c r="X327" s="6"/>
      <c r="Y327" s="48"/>
      <c r="Z327" s="6"/>
      <c r="AA327" s="48"/>
      <c r="AB327" s="6"/>
      <c r="AC327" s="48"/>
      <c r="AD327" s="6"/>
      <c r="AE327" s="48"/>
    </row>
    <row r="328" spans="20:31">
      <c r="T328" s="6"/>
      <c r="U328" s="48"/>
      <c r="V328" s="6"/>
      <c r="W328" s="48"/>
      <c r="X328" s="6"/>
      <c r="Y328" s="48"/>
      <c r="Z328" s="6"/>
      <c r="AA328" s="48"/>
      <c r="AB328" s="6"/>
      <c r="AC328" s="48"/>
      <c r="AD328" s="6"/>
      <c r="AE328" s="48"/>
    </row>
    <row r="329" spans="20:31">
      <c r="T329" s="6"/>
      <c r="U329" s="48"/>
      <c r="V329" s="6"/>
      <c r="W329" s="48"/>
      <c r="X329" s="6"/>
      <c r="Y329" s="48"/>
      <c r="Z329" s="6"/>
      <c r="AA329" s="48"/>
      <c r="AB329" s="6"/>
      <c r="AC329" s="48"/>
      <c r="AD329" s="6"/>
      <c r="AE329" s="48"/>
    </row>
    <row r="330" spans="20:31">
      <c r="T330" s="6"/>
      <c r="U330" s="48"/>
      <c r="V330" s="6"/>
      <c r="W330" s="48"/>
      <c r="X330" s="6"/>
      <c r="Y330" s="48"/>
      <c r="Z330" s="6"/>
      <c r="AA330" s="48"/>
      <c r="AB330" s="6"/>
      <c r="AC330" s="48"/>
      <c r="AD330" s="6"/>
      <c r="AE330" s="48"/>
    </row>
    <row r="331" spans="20:31">
      <c r="T331" s="6"/>
      <c r="U331" s="48"/>
      <c r="V331" s="6"/>
      <c r="W331" s="48"/>
      <c r="X331" s="6"/>
      <c r="Y331" s="48"/>
      <c r="Z331" s="6"/>
      <c r="AA331" s="48"/>
      <c r="AB331" s="6"/>
      <c r="AC331" s="48"/>
      <c r="AD331" s="6"/>
      <c r="AE331" s="48"/>
    </row>
    <row r="332" spans="20:31">
      <c r="T332" s="6"/>
      <c r="U332" s="48"/>
      <c r="V332" s="6"/>
      <c r="W332" s="48"/>
      <c r="X332" s="6"/>
      <c r="Y332" s="48"/>
      <c r="Z332" s="6"/>
      <c r="AA332" s="48"/>
      <c r="AB332" s="6"/>
      <c r="AC332" s="48"/>
      <c r="AD332" s="6"/>
      <c r="AE332" s="48"/>
    </row>
    <row r="333" spans="20:31">
      <c r="T333" s="6"/>
      <c r="U333" s="48"/>
      <c r="V333" s="6"/>
      <c r="W333" s="48"/>
      <c r="X333" s="6"/>
      <c r="Y333" s="48"/>
      <c r="Z333" s="6"/>
      <c r="AA333" s="48"/>
      <c r="AB333" s="6"/>
      <c r="AC333" s="48"/>
      <c r="AD333" s="6"/>
      <c r="AE333" s="48"/>
    </row>
    <row r="334" spans="20:31">
      <c r="T334" s="6"/>
      <c r="U334" s="48"/>
      <c r="V334" s="6"/>
      <c r="W334" s="48"/>
      <c r="X334" s="6"/>
      <c r="Y334" s="48"/>
      <c r="Z334" s="6"/>
      <c r="AA334" s="48"/>
      <c r="AB334" s="6"/>
      <c r="AC334" s="48"/>
      <c r="AD334" s="6"/>
      <c r="AE334" s="48"/>
    </row>
    <row r="335" spans="20:31">
      <c r="T335" s="6"/>
      <c r="U335" s="48"/>
      <c r="V335" s="6"/>
      <c r="W335" s="48"/>
      <c r="X335" s="6"/>
      <c r="Y335" s="48"/>
      <c r="Z335" s="6"/>
      <c r="AA335" s="48"/>
      <c r="AB335" s="6"/>
      <c r="AC335" s="48"/>
      <c r="AD335" s="6"/>
      <c r="AE335" s="48"/>
    </row>
    <row r="336" spans="20:31">
      <c r="T336" s="6"/>
      <c r="U336" s="48"/>
      <c r="V336" s="6"/>
      <c r="W336" s="48"/>
      <c r="X336" s="6"/>
      <c r="Y336" s="48"/>
      <c r="Z336" s="6"/>
      <c r="AA336" s="48"/>
      <c r="AB336" s="6"/>
      <c r="AC336" s="48"/>
      <c r="AD336" s="6"/>
      <c r="AE336" s="48"/>
    </row>
    <row r="337" spans="20:31">
      <c r="T337" s="6"/>
      <c r="U337" s="48"/>
      <c r="V337" s="6"/>
      <c r="W337" s="48"/>
      <c r="X337" s="6"/>
      <c r="Y337" s="48"/>
      <c r="Z337" s="6"/>
      <c r="AA337" s="48"/>
      <c r="AB337" s="6"/>
      <c r="AC337" s="48"/>
      <c r="AD337" s="6"/>
      <c r="AE337" s="48"/>
    </row>
    <row r="338" spans="20:31">
      <c r="T338" s="6"/>
      <c r="U338" s="48"/>
      <c r="V338" s="6"/>
      <c r="W338" s="48"/>
      <c r="X338" s="6"/>
      <c r="Y338" s="48"/>
      <c r="Z338" s="6"/>
      <c r="AA338" s="48"/>
      <c r="AB338" s="6"/>
      <c r="AC338" s="48"/>
      <c r="AD338" s="6"/>
      <c r="AE338" s="48"/>
    </row>
    <row r="339" spans="20:31">
      <c r="T339" s="6"/>
      <c r="U339" s="48"/>
      <c r="V339" s="6"/>
      <c r="W339" s="48"/>
      <c r="X339" s="6"/>
      <c r="Y339" s="48"/>
      <c r="Z339" s="6"/>
      <c r="AA339" s="48"/>
      <c r="AB339" s="6"/>
      <c r="AC339" s="48"/>
      <c r="AD339" s="6"/>
      <c r="AE339" s="48"/>
    </row>
    <row r="340" spans="20:31">
      <c r="T340" s="6"/>
      <c r="U340" s="48"/>
      <c r="V340" s="6"/>
      <c r="W340" s="48"/>
      <c r="X340" s="6"/>
      <c r="Y340" s="48"/>
      <c r="Z340" s="6"/>
      <c r="AA340" s="48"/>
      <c r="AB340" s="6"/>
      <c r="AC340" s="48"/>
      <c r="AD340" s="6"/>
      <c r="AE340" s="48"/>
    </row>
    <row r="341" spans="20:31">
      <c r="T341" s="6"/>
      <c r="U341" s="48"/>
      <c r="V341" s="6"/>
      <c r="W341" s="48"/>
      <c r="X341" s="6"/>
      <c r="Y341" s="48"/>
      <c r="Z341" s="6"/>
      <c r="AA341" s="48"/>
      <c r="AB341" s="6"/>
      <c r="AC341" s="48"/>
      <c r="AD341" s="6"/>
      <c r="AE341" s="48"/>
    </row>
    <row r="342" spans="20:31">
      <c r="T342" s="6"/>
      <c r="U342" s="48"/>
      <c r="V342" s="6"/>
      <c r="W342" s="48"/>
      <c r="X342" s="6"/>
      <c r="Y342" s="48"/>
      <c r="Z342" s="6"/>
      <c r="AA342" s="48"/>
      <c r="AB342" s="6"/>
      <c r="AC342" s="48"/>
      <c r="AD342" s="6"/>
      <c r="AE342" s="48"/>
    </row>
    <row r="343" spans="20:31">
      <c r="T343" s="6"/>
      <c r="U343" s="48"/>
      <c r="V343" s="6"/>
      <c r="W343" s="48"/>
      <c r="X343" s="6"/>
      <c r="Y343" s="48"/>
      <c r="Z343" s="6"/>
      <c r="AA343" s="48"/>
      <c r="AB343" s="6"/>
      <c r="AC343" s="48"/>
      <c r="AD343" s="6"/>
      <c r="AE343" s="48"/>
    </row>
    <row r="344" spans="20:31">
      <c r="T344" s="6"/>
      <c r="U344" s="48"/>
      <c r="V344" s="6"/>
      <c r="W344" s="48"/>
      <c r="X344" s="6"/>
      <c r="Y344" s="48"/>
      <c r="Z344" s="6"/>
      <c r="AA344" s="48"/>
      <c r="AB344" s="6"/>
      <c r="AC344" s="48"/>
      <c r="AD344" s="6"/>
      <c r="AE344" s="48"/>
    </row>
    <row r="345" spans="20:31">
      <c r="T345" s="6"/>
      <c r="U345" s="48"/>
      <c r="V345" s="6"/>
      <c r="W345" s="48"/>
      <c r="X345" s="6"/>
      <c r="Y345" s="48"/>
      <c r="Z345" s="6"/>
      <c r="AA345" s="48"/>
      <c r="AB345" s="6"/>
      <c r="AC345" s="48"/>
      <c r="AD345" s="6"/>
      <c r="AE345" s="48"/>
    </row>
    <row r="346" spans="20:31">
      <c r="T346" s="6"/>
      <c r="U346" s="48"/>
      <c r="V346" s="6"/>
      <c r="W346" s="48"/>
      <c r="X346" s="6"/>
      <c r="Y346" s="48"/>
      <c r="Z346" s="6"/>
      <c r="AA346" s="48"/>
      <c r="AB346" s="6"/>
      <c r="AC346" s="48"/>
      <c r="AD346" s="6"/>
      <c r="AE346" s="48"/>
    </row>
    <row r="347" spans="20:31">
      <c r="T347" s="6"/>
      <c r="U347" s="48"/>
      <c r="V347" s="6"/>
      <c r="W347" s="48"/>
      <c r="X347" s="6"/>
      <c r="Y347" s="48"/>
      <c r="Z347" s="6"/>
      <c r="AA347" s="48"/>
      <c r="AB347" s="6"/>
      <c r="AC347" s="48"/>
      <c r="AD347" s="6"/>
      <c r="AE347" s="48"/>
    </row>
    <row r="348" spans="20:31">
      <c r="T348" s="6"/>
      <c r="U348" s="48"/>
      <c r="V348" s="6"/>
      <c r="W348" s="48"/>
      <c r="X348" s="6"/>
      <c r="Y348" s="48"/>
      <c r="Z348" s="6"/>
      <c r="AA348" s="48"/>
      <c r="AB348" s="6"/>
      <c r="AC348" s="48"/>
      <c r="AD348" s="6"/>
      <c r="AE348" s="48"/>
    </row>
    <row r="349" spans="20:31">
      <c r="T349" s="6"/>
      <c r="U349" s="48"/>
      <c r="V349" s="6"/>
      <c r="W349" s="48"/>
      <c r="X349" s="6"/>
      <c r="Y349" s="48"/>
      <c r="Z349" s="6"/>
      <c r="AA349" s="48"/>
      <c r="AB349" s="6"/>
      <c r="AC349" s="48"/>
      <c r="AD349" s="6"/>
      <c r="AE349" s="48"/>
    </row>
    <row r="350" spans="20:31">
      <c r="T350" s="6"/>
      <c r="U350" s="48"/>
      <c r="V350" s="6"/>
      <c r="W350" s="48"/>
      <c r="X350" s="6"/>
      <c r="Y350" s="48"/>
      <c r="Z350" s="6"/>
      <c r="AA350" s="48"/>
      <c r="AB350" s="6"/>
      <c r="AC350" s="48"/>
      <c r="AD350" s="6"/>
      <c r="AE350" s="48"/>
    </row>
    <row r="351" spans="20:31">
      <c r="T351" s="6"/>
      <c r="U351" s="48"/>
      <c r="V351" s="6"/>
      <c r="W351" s="48"/>
      <c r="X351" s="6"/>
      <c r="Y351" s="48"/>
      <c r="Z351" s="6"/>
      <c r="AA351" s="48"/>
      <c r="AB351" s="6"/>
      <c r="AC351" s="48"/>
      <c r="AD351" s="6"/>
      <c r="AE351" s="48"/>
    </row>
    <row r="352" spans="20:31">
      <c r="T352" s="6"/>
      <c r="U352" s="48"/>
      <c r="V352" s="6"/>
      <c r="W352" s="48"/>
      <c r="X352" s="6"/>
      <c r="Y352" s="48"/>
      <c r="Z352" s="6"/>
      <c r="AA352" s="48"/>
      <c r="AB352" s="6"/>
      <c r="AC352" s="48"/>
      <c r="AD352" s="6"/>
      <c r="AE352" s="48"/>
    </row>
    <row r="353" spans="20:31">
      <c r="T353" s="6"/>
      <c r="U353" s="48"/>
      <c r="V353" s="6"/>
      <c r="W353" s="48"/>
      <c r="X353" s="6"/>
      <c r="Y353" s="48"/>
      <c r="Z353" s="6"/>
      <c r="AA353" s="48"/>
      <c r="AB353" s="6"/>
      <c r="AC353" s="48"/>
      <c r="AD353" s="6"/>
      <c r="AE353" s="48"/>
    </row>
    <row r="354" spans="20:31">
      <c r="T354" s="6"/>
      <c r="U354" s="48"/>
      <c r="V354" s="6"/>
      <c r="W354" s="48"/>
      <c r="X354" s="6"/>
      <c r="Y354" s="48"/>
      <c r="Z354" s="6"/>
      <c r="AA354" s="48"/>
      <c r="AB354" s="6"/>
      <c r="AC354" s="48"/>
      <c r="AD354" s="6"/>
      <c r="AE354" s="48"/>
    </row>
    <row r="355" spans="20:31">
      <c r="T355" s="6"/>
      <c r="U355" s="48"/>
      <c r="V355" s="6"/>
      <c r="W355" s="48"/>
      <c r="X355" s="6"/>
      <c r="Y355" s="48"/>
      <c r="Z355" s="6"/>
      <c r="AA355" s="48"/>
      <c r="AB355" s="6"/>
      <c r="AC355" s="48"/>
      <c r="AD355" s="6"/>
      <c r="AE355" s="48"/>
    </row>
    <row r="356" spans="20:31">
      <c r="T356" s="6"/>
      <c r="U356" s="48"/>
      <c r="V356" s="6"/>
      <c r="W356" s="48"/>
      <c r="X356" s="6"/>
      <c r="Y356" s="48"/>
      <c r="Z356" s="6"/>
      <c r="AA356" s="48"/>
      <c r="AB356" s="6"/>
      <c r="AC356" s="48"/>
      <c r="AD356" s="6"/>
      <c r="AE356" s="48"/>
    </row>
    <row r="357" spans="20:31">
      <c r="T357" s="6"/>
      <c r="U357" s="48"/>
      <c r="V357" s="6"/>
      <c r="W357" s="48"/>
      <c r="X357" s="6"/>
      <c r="Y357" s="48"/>
      <c r="Z357" s="6"/>
      <c r="AA357" s="48"/>
      <c r="AB357" s="6"/>
      <c r="AC357" s="48"/>
      <c r="AD357" s="6"/>
      <c r="AE357" s="48"/>
    </row>
    <row r="358" spans="20:31">
      <c r="T358" s="6"/>
      <c r="U358" s="48"/>
      <c r="V358" s="6"/>
      <c r="W358" s="48"/>
      <c r="X358" s="6"/>
      <c r="Y358" s="48"/>
      <c r="Z358" s="6"/>
      <c r="AA358" s="48"/>
      <c r="AB358" s="6"/>
      <c r="AC358" s="48"/>
      <c r="AD358" s="6"/>
      <c r="AE358" s="48"/>
    </row>
    <row r="359" spans="20:31">
      <c r="T359" s="6"/>
      <c r="U359" s="48"/>
      <c r="V359" s="6"/>
      <c r="W359" s="48"/>
      <c r="X359" s="6"/>
      <c r="Y359" s="48"/>
      <c r="Z359" s="6"/>
      <c r="AA359" s="48"/>
      <c r="AB359" s="6"/>
      <c r="AC359" s="48"/>
      <c r="AD359" s="6"/>
      <c r="AE359" s="48"/>
    </row>
    <row r="360" spans="20:31">
      <c r="T360" s="6"/>
      <c r="U360" s="48"/>
      <c r="V360" s="6"/>
      <c r="W360" s="48"/>
      <c r="X360" s="6"/>
      <c r="Y360" s="48"/>
      <c r="Z360" s="6"/>
      <c r="AA360" s="48"/>
      <c r="AB360" s="6"/>
      <c r="AC360" s="48"/>
      <c r="AD360" s="6"/>
      <c r="AE360" s="48"/>
    </row>
    <row r="361" spans="20:31">
      <c r="T361" s="6"/>
      <c r="U361" s="48"/>
      <c r="V361" s="6"/>
      <c r="W361" s="48"/>
      <c r="X361" s="6"/>
      <c r="Y361" s="48"/>
      <c r="Z361" s="6"/>
      <c r="AA361" s="48"/>
      <c r="AB361" s="6"/>
      <c r="AC361" s="48"/>
      <c r="AD361" s="6"/>
      <c r="AE361" s="48"/>
    </row>
    <row r="362" spans="20:31">
      <c r="T362" s="6"/>
      <c r="U362" s="48"/>
      <c r="V362" s="6"/>
      <c r="W362" s="48"/>
      <c r="X362" s="6"/>
      <c r="Y362" s="48"/>
      <c r="Z362" s="6"/>
      <c r="AA362" s="48"/>
      <c r="AB362" s="6"/>
      <c r="AC362" s="48"/>
      <c r="AD362" s="6"/>
      <c r="AE362" s="48"/>
    </row>
    <row r="363" spans="20:31">
      <c r="T363" s="6"/>
      <c r="U363" s="48"/>
      <c r="V363" s="6"/>
      <c r="W363" s="48"/>
      <c r="X363" s="6"/>
      <c r="Y363" s="48"/>
      <c r="Z363" s="6"/>
      <c r="AA363" s="48"/>
      <c r="AB363" s="6"/>
      <c r="AC363" s="48"/>
      <c r="AD363" s="6"/>
      <c r="AE363" s="48"/>
    </row>
    <row r="364" spans="20:31">
      <c r="T364" s="6"/>
      <c r="U364" s="48"/>
      <c r="V364" s="6"/>
      <c r="W364" s="48"/>
      <c r="X364" s="6"/>
      <c r="Y364" s="48"/>
      <c r="Z364" s="6"/>
      <c r="AA364" s="48"/>
      <c r="AB364" s="6"/>
      <c r="AC364" s="48"/>
      <c r="AD364" s="6"/>
      <c r="AE364" s="48"/>
    </row>
    <row r="365" spans="20:31">
      <c r="T365" s="6"/>
      <c r="U365" s="48"/>
      <c r="V365" s="6"/>
      <c r="W365" s="48"/>
      <c r="X365" s="6"/>
      <c r="Y365" s="48"/>
      <c r="Z365" s="6"/>
      <c r="AA365" s="48"/>
      <c r="AB365" s="6"/>
      <c r="AC365" s="48"/>
      <c r="AD365" s="6"/>
      <c r="AE365" s="48"/>
    </row>
    <row r="366" spans="20:31">
      <c r="T366" s="6"/>
      <c r="U366" s="48"/>
      <c r="V366" s="6"/>
      <c r="W366" s="48"/>
      <c r="X366" s="6"/>
      <c r="Y366" s="48"/>
      <c r="Z366" s="6"/>
      <c r="AA366" s="48"/>
      <c r="AB366" s="6"/>
      <c r="AC366" s="48"/>
      <c r="AD366" s="6"/>
      <c r="AE366" s="48"/>
    </row>
    <row r="367" spans="20:31">
      <c r="T367" s="6"/>
      <c r="U367" s="48"/>
      <c r="V367" s="6"/>
      <c r="W367" s="48"/>
      <c r="X367" s="6"/>
      <c r="Y367" s="48"/>
      <c r="Z367" s="6"/>
      <c r="AA367" s="48"/>
      <c r="AB367" s="6"/>
      <c r="AC367" s="48"/>
      <c r="AD367" s="6"/>
      <c r="AE367" s="48"/>
    </row>
    <row r="368" spans="20:31">
      <c r="T368" s="6"/>
      <c r="U368" s="48"/>
      <c r="V368" s="6"/>
      <c r="W368" s="48"/>
      <c r="X368" s="6"/>
      <c r="Y368" s="48"/>
      <c r="Z368" s="6"/>
      <c r="AA368" s="48"/>
      <c r="AB368" s="6"/>
      <c r="AC368" s="48"/>
      <c r="AD368" s="6"/>
      <c r="AE368" s="48"/>
    </row>
    <row r="369" spans="20:31">
      <c r="T369" s="6"/>
      <c r="U369" s="48"/>
      <c r="V369" s="6"/>
      <c r="W369" s="48"/>
      <c r="X369" s="6"/>
      <c r="Y369" s="48"/>
      <c r="Z369" s="6"/>
      <c r="AA369" s="48"/>
      <c r="AB369" s="6"/>
      <c r="AC369" s="48"/>
      <c r="AD369" s="6"/>
      <c r="AE369" s="48"/>
    </row>
    <row r="370" spans="20:31">
      <c r="T370" s="6"/>
      <c r="U370" s="48"/>
      <c r="V370" s="6"/>
      <c r="W370" s="48"/>
      <c r="X370" s="6"/>
      <c r="Y370" s="48"/>
      <c r="Z370" s="6"/>
      <c r="AA370" s="48"/>
      <c r="AB370" s="6"/>
      <c r="AC370" s="48"/>
      <c r="AD370" s="6"/>
      <c r="AE370" s="48"/>
    </row>
    <row r="371" spans="20:31">
      <c r="T371" s="6"/>
      <c r="U371" s="48"/>
      <c r="V371" s="6"/>
      <c r="W371" s="48"/>
      <c r="X371" s="6"/>
      <c r="Y371" s="48"/>
      <c r="Z371" s="6"/>
      <c r="AA371" s="48"/>
      <c r="AB371" s="6"/>
      <c r="AC371" s="48"/>
      <c r="AD371" s="6"/>
      <c r="AE371" s="48"/>
    </row>
    <row r="372" spans="20:31">
      <c r="T372" s="6"/>
      <c r="U372" s="48"/>
      <c r="V372" s="6"/>
      <c r="W372" s="48"/>
      <c r="X372" s="6"/>
      <c r="Y372" s="48"/>
      <c r="Z372" s="6"/>
      <c r="AA372" s="48"/>
      <c r="AB372" s="6"/>
      <c r="AC372" s="48"/>
      <c r="AD372" s="6"/>
      <c r="AE372" s="48"/>
    </row>
    <row r="373" spans="20:31">
      <c r="T373" s="6"/>
      <c r="U373" s="48"/>
      <c r="V373" s="6"/>
      <c r="W373" s="48"/>
      <c r="X373" s="6"/>
      <c r="Y373" s="48"/>
      <c r="Z373" s="6"/>
      <c r="AA373" s="48"/>
      <c r="AB373" s="6"/>
      <c r="AC373" s="48"/>
      <c r="AD373" s="6"/>
      <c r="AE373" s="48"/>
    </row>
    <row r="374" spans="20:31">
      <c r="T374" s="6"/>
      <c r="U374" s="48"/>
      <c r="V374" s="6"/>
      <c r="W374" s="48"/>
      <c r="X374" s="6"/>
      <c r="Y374" s="48"/>
      <c r="Z374" s="6"/>
      <c r="AA374" s="48"/>
      <c r="AB374" s="6"/>
      <c r="AC374" s="48"/>
      <c r="AD374" s="6"/>
      <c r="AE374" s="48"/>
    </row>
    <row r="375" spans="20:31">
      <c r="T375" s="6"/>
      <c r="U375" s="48"/>
      <c r="V375" s="6"/>
      <c r="W375" s="48"/>
      <c r="X375" s="6"/>
      <c r="Y375" s="48"/>
      <c r="Z375" s="6"/>
      <c r="AA375" s="48"/>
      <c r="AB375" s="6"/>
      <c r="AC375" s="48"/>
      <c r="AD375" s="6"/>
      <c r="AE375" s="48"/>
    </row>
    <row r="376" spans="20:31">
      <c r="T376" s="6"/>
      <c r="U376" s="48"/>
      <c r="V376" s="6"/>
      <c r="W376" s="48"/>
      <c r="X376" s="6"/>
      <c r="Y376" s="48"/>
      <c r="Z376" s="6"/>
      <c r="AA376" s="48"/>
      <c r="AB376" s="6"/>
      <c r="AC376" s="48"/>
      <c r="AD376" s="6"/>
      <c r="AE376" s="48"/>
    </row>
    <row r="377" spans="20:31">
      <c r="T377" s="6"/>
      <c r="U377" s="48"/>
      <c r="V377" s="6"/>
      <c r="W377" s="48"/>
      <c r="X377" s="6"/>
      <c r="Y377" s="48"/>
      <c r="Z377" s="6"/>
      <c r="AA377" s="48"/>
      <c r="AB377" s="6"/>
      <c r="AC377" s="48"/>
      <c r="AD377" s="6"/>
      <c r="AE377" s="48"/>
    </row>
    <row r="378" spans="20:31">
      <c r="T378" s="6"/>
      <c r="U378" s="48"/>
      <c r="V378" s="6"/>
      <c r="W378" s="48"/>
      <c r="X378" s="6"/>
      <c r="Y378" s="48"/>
      <c r="Z378" s="6"/>
      <c r="AA378" s="48"/>
      <c r="AB378" s="6"/>
      <c r="AC378" s="48"/>
      <c r="AD378" s="6"/>
      <c r="AE378" s="48"/>
    </row>
    <row r="379" spans="20:31">
      <c r="T379" s="6"/>
      <c r="U379" s="48"/>
      <c r="V379" s="6"/>
      <c r="W379" s="48"/>
      <c r="X379" s="6"/>
      <c r="Y379" s="48"/>
      <c r="Z379" s="6"/>
      <c r="AA379" s="48"/>
      <c r="AB379" s="6"/>
      <c r="AC379" s="48"/>
      <c r="AD379" s="6"/>
      <c r="AE379" s="48"/>
    </row>
    <row r="380" spans="20:31">
      <c r="T380" s="6"/>
      <c r="U380" s="48"/>
      <c r="V380" s="6"/>
      <c r="W380" s="48"/>
      <c r="X380" s="6"/>
      <c r="Y380" s="48"/>
      <c r="Z380" s="6"/>
      <c r="AA380" s="48"/>
      <c r="AB380" s="6"/>
      <c r="AC380" s="48"/>
      <c r="AD380" s="6"/>
      <c r="AE380" s="48"/>
    </row>
    <row r="381" spans="20:31">
      <c r="T381" s="6"/>
      <c r="U381" s="48"/>
      <c r="V381" s="6"/>
      <c r="W381" s="48"/>
      <c r="X381" s="6"/>
      <c r="Y381" s="48"/>
      <c r="Z381" s="6"/>
      <c r="AA381" s="48"/>
      <c r="AB381" s="6"/>
      <c r="AC381" s="48"/>
      <c r="AD381" s="6"/>
      <c r="AE381" s="48"/>
    </row>
    <row r="382" spans="20:31">
      <c r="T382" s="6"/>
      <c r="U382" s="48"/>
      <c r="V382" s="6"/>
      <c r="W382" s="48"/>
      <c r="X382" s="6"/>
      <c r="Y382" s="48"/>
      <c r="Z382" s="6"/>
      <c r="AA382" s="48"/>
      <c r="AB382" s="6"/>
      <c r="AC382" s="48"/>
      <c r="AD382" s="6"/>
      <c r="AE382" s="48"/>
    </row>
    <row r="383" spans="20:31">
      <c r="T383" s="6"/>
      <c r="U383" s="48"/>
      <c r="V383" s="6"/>
      <c r="W383" s="48"/>
      <c r="X383" s="6"/>
      <c r="Y383" s="48"/>
      <c r="Z383" s="6"/>
      <c r="AA383" s="48"/>
      <c r="AB383" s="6"/>
      <c r="AC383" s="48"/>
      <c r="AD383" s="6"/>
      <c r="AE383" s="48"/>
    </row>
    <row r="384" spans="20:31">
      <c r="T384" s="6"/>
      <c r="U384" s="48"/>
      <c r="V384" s="6"/>
      <c r="W384" s="48"/>
      <c r="X384" s="6"/>
      <c r="Y384" s="48"/>
      <c r="Z384" s="6"/>
      <c r="AA384" s="48"/>
      <c r="AB384" s="6"/>
      <c r="AC384" s="48"/>
      <c r="AD384" s="6"/>
      <c r="AE384" s="48"/>
    </row>
    <row r="385" spans="20:31">
      <c r="T385" s="6"/>
      <c r="U385" s="48"/>
      <c r="V385" s="6"/>
      <c r="W385" s="48"/>
      <c r="X385" s="6"/>
      <c r="Y385" s="48"/>
      <c r="Z385" s="6"/>
      <c r="AA385" s="48"/>
      <c r="AB385" s="6"/>
      <c r="AC385" s="48"/>
      <c r="AD385" s="6"/>
      <c r="AE385" s="48"/>
    </row>
    <row r="386" spans="20:31">
      <c r="T386" s="6"/>
      <c r="U386" s="48"/>
      <c r="V386" s="6"/>
      <c r="W386" s="48"/>
      <c r="X386" s="6"/>
      <c r="Y386" s="48"/>
      <c r="Z386" s="6"/>
      <c r="AA386" s="48"/>
      <c r="AB386" s="6"/>
      <c r="AC386" s="48"/>
      <c r="AD386" s="6"/>
      <c r="AE386" s="48"/>
    </row>
    <row r="387" spans="20:31">
      <c r="T387" s="6"/>
      <c r="U387" s="48"/>
      <c r="V387" s="6"/>
      <c r="W387" s="48"/>
      <c r="X387" s="6"/>
      <c r="Y387" s="48"/>
      <c r="Z387" s="6"/>
      <c r="AA387" s="48"/>
      <c r="AB387" s="6"/>
      <c r="AC387" s="48"/>
      <c r="AD387" s="6"/>
      <c r="AE387" s="48"/>
    </row>
    <row r="388" spans="20:31">
      <c r="T388" s="6"/>
      <c r="U388" s="48"/>
      <c r="V388" s="6"/>
      <c r="W388" s="48"/>
      <c r="X388" s="6"/>
      <c r="Y388" s="48"/>
      <c r="Z388" s="6"/>
      <c r="AA388" s="48"/>
      <c r="AB388" s="6"/>
      <c r="AC388" s="48"/>
      <c r="AD388" s="6"/>
      <c r="AE388" s="48"/>
    </row>
    <row r="389" spans="20:31">
      <c r="T389" s="6"/>
      <c r="U389" s="48"/>
      <c r="V389" s="6"/>
      <c r="W389" s="48"/>
      <c r="X389" s="6"/>
      <c r="Y389" s="48"/>
      <c r="Z389" s="6"/>
      <c r="AA389" s="48"/>
      <c r="AB389" s="6"/>
      <c r="AC389" s="48"/>
      <c r="AD389" s="6"/>
      <c r="AE389" s="48"/>
    </row>
    <row r="390" spans="20:31">
      <c r="T390" s="6"/>
      <c r="U390" s="48"/>
      <c r="V390" s="6"/>
      <c r="W390" s="48"/>
      <c r="X390" s="6"/>
      <c r="Y390" s="48"/>
      <c r="Z390" s="6"/>
      <c r="AA390" s="48"/>
      <c r="AB390" s="6"/>
      <c r="AC390" s="48"/>
      <c r="AD390" s="6"/>
      <c r="AE390" s="48"/>
    </row>
    <row r="391" spans="20:31">
      <c r="T391" s="6"/>
      <c r="U391" s="48"/>
      <c r="V391" s="6"/>
      <c r="W391" s="48"/>
      <c r="X391" s="6"/>
      <c r="Y391" s="48"/>
      <c r="Z391" s="6"/>
      <c r="AA391" s="48"/>
      <c r="AB391" s="6"/>
      <c r="AC391" s="48"/>
      <c r="AD391" s="6"/>
      <c r="AE391" s="48"/>
    </row>
    <row r="392" spans="20:31">
      <c r="T392" s="6"/>
      <c r="U392" s="48"/>
      <c r="V392" s="6"/>
      <c r="W392" s="48"/>
      <c r="X392" s="6"/>
      <c r="Y392" s="48"/>
      <c r="Z392" s="6"/>
      <c r="AA392" s="48"/>
      <c r="AB392" s="6"/>
      <c r="AC392" s="48"/>
      <c r="AD392" s="6"/>
      <c r="AE392" s="48"/>
    </row>
    <row r="393" spans="20:31">
      <c r="T393" s="6"/>
      <c r="U393" s="48"/>
      <c r="V393" s="6"/>
      <c r="W393" s="48"/>
      <c r="X393" s="6"/>
      <c r="Y393" s="48"/>
      <c r="Z393" s="6"/>
      <c r="AA393" s="48"/>
      <c r="AB393" s="6"/>
      <c r="AC393" s="48"/>
      <c r="AD393" s="6"/>
      <c r="AE393" s="48"/>
    </row>
    <row r="394" spans="20:31">
      <c r="T394" s="6"/>
      <c r="U394" s="48"/>
      <c r="V394" s="6"/>
      <c r="W394" s="48"/>
      <c r="X394" s="6"/>
      <c r="Y394" s="48"/>
      <c r="Z394" s="6"/>
      <c r="AA394" s="48"/>
      <c r="AB394" s="6"/>
      <c r="AC394" s="48"/>
      <c r="AD394" s="6"/>
      <c r="AE394" s="48"/>
    </row>
    <row r="395" spans="20:31">
      <c r="T395" s="6"/>
      <c r="U395" s="48"/>
      <c r="V395" s="6"/>
      <c r="W395" s="48"/>
      <c r="X395" s="6"/>
      <c r="Y395" s="48"/>
      <c r="Z395" s="6"/>
      <c r="AA395" s="48"/>
      <c r="AB395" s="6"/>
      <c r="AC395" s="48"/>
      <c r="AD395" s="6"/>
      <c r="AE395" s="48"/>
    </row>
    <row r="396" spans="20:31">
      <c r="T396" s="6"/>
      <c r="U396" s="48"/>
      <c r="V396" s="6"/>
      <c r="W396" s="48"/>
      <c r="X396" s="6"/>
      <c r="Y396" s="48"/>
      <c r="Z396" s="6"/>
      <c r="AA396" s="48"/>
      <c r="AB396" s="6"/>
      <c r="AC396" s="48"/>
      <c r="AD396" s="6"/>
      <c r="AE396" s="48"/>
    </row>
    <row r="397" spans="20:31">
      <c r="T397" s="6"/>
      <c r="U397" s="48"/>
      <c r="V397" s="6"/>
      <c r="W397" s="48"/>
      <c r="X397" s="6"/>
      <c r="Y397" s="48"/>
      <c r="Z397" s="6"/>
      <c r="AA397" s="48"/>
      <c r="AB397" s="6"/>
      <c r="AC397" s="48"/>
      <c r="AD397" s="6"/>
      <c r="AE397" s="48"/>
    </row>
    <row r="398" spans="20:31">
      <c r="T398" s="6"/>
      <c r="U398" s="48"/>
      <c r="V398" s="6"/>
      <c r="W398" s="48"/>
      <c r="X398" s="6"/>
      <c r="Y398" s="48"/>
      <c r="Z398" s="6"/>
      <c r="AA398" s="48"/>
      <c r="AB398" s="6"/>
      <c r="AC398" s="48"/>
      <c r="AD398" s="6"/>
      <c r="AE398" s="48"/>
    </row>
    <row r="399" spans="20:31">
      <c r="T399" s="6"/>
      <c r="U399" s="48"/>
      <c r="V399" s="6"/>
      <c r="W399" s="48"/>
      <c r="X399" s="6"/>
      <c r="Y399" s="48"/>
      <c r="Z399" s="6"/>
      <c r="AA399" s="48"/>
      <c r="AB399" s="6"/>
      <c r="AC399" s="48"/>
      <c r="AD399" s="6"/>
      <c r="AE399" s="48"/>
    </row>
    <row r="400" spans="20:31">
      <c r="T400" s="6"/>
      <c r="U400" s="48"/>
      <c r="V400" s="6"/>
      <c r="W400" s="48"/>
      <c r="X400" s="6"/>
      <c r="Y400" s="48"/>
      <c r="Z400" s="6"/>
      <c r="AA400" s="48"/>
      <c r="AB400" s="6"/>
      <c r="AC400" s="48"/>
      <c r="AD400" s="6"/>
      <c r="AE400" s="48"/>
    </row>
    <row r="401" spans="20:31">
      <c r="T401" s="6"/>
      <c r="U401" s="48"/>
      <c r="V401" s="6"/>
      <c r="W401" s="48"/>
      <c r="X401" s="6"/>
      <c r="Y401" s="48"/>
      <c r="Z401" s="6"/>
      <c r="AA401" s="48"/>
      <c r="AB401" s="6"/>
      <c r="AC401" s="48"/>
      <c r="AD401" s="6"/>
      <c r="AE401" s="48"/>
    </row>
    <row r="402" spans="20:31">
      <c r="T402" s="6"/>
      <c r="U402" s="48"/>
      <c r="V402" s="6"/>
      <c r="W402" s="48"/>
      <c r="X402" s="6"/>
      <c r="Y402" s="48"/>
      <c r="Z402" s="6"/>
      <c r="AA402" s="48"/>
      <c r="AB402" s="6"/>
      <c r="AC402" s="48"/>
      <c r="AD402" s="6"/>
      <c r="AE402" s="48"/>
    </row>
    <row r="403" spans="20:31">
      <c r="T403" s="6"/>
      <c r="U403" s="48"/>
      <c r="V403" s="6"/>
      <c r="W403" s="48"/>
      <c r="X403" s="6"/>
      <c r="Y403" s="48"/>
      <c r="Z403" s="6"/>
      <c r="AA403" s="48"/>
      <c r="AB403" s="6"/>
      <c r="AC403" s="48"/>
      <c r="AD403" s="6"/>
      <c r="AE403" s="48"/>
    </row>
    <row r="404" spans="20:31">
      <c r="T404" s="6"/>
      <c r="U404" s="48"/>
      <c r="V404" s="6"/>
      <c r="W404" s="48"/>
      <c r="X404" s="6"/>
      <c r="Y404" s="48"/>
      <c r="Z404" s="6"/>
      <c r="AA404" s="48"/>
      <c r="AB404" s="6"/>
      <c r="AC404" s="48"/>
      <c r="AD404" s="6"/>
      <c r="AE404" s="48"/>
    </row>
    <row r="405" spans="20:31">
      <c r="T405" s="6"/>
      <c r="U405" s="48"/>
      <c r="V405" s="6"/>
      <c r="W405" s="48"/>
      <c r="X405" s="6"/>
      <c r="Y405" s="48"/>
      <c r="Z405" s="6"/>
      <c r="AA405" s="48"/>
      <c r="AB405" s="6"/>
      <c r="AC405" s="48"/>
      <c r="AD405" s="6"/>
      <c r="AE405" s="48"/>
    </row>
    <row r="406" spans="20:31">
      <c r="T406" s="6"/>
      <c r="U406" s="48"/>
      <c r="V406" s="6"/>
      <c r="W406" s="48"/>
      <c r="X406" s="6"/>
      <c r="Y406" s="48"/>
      <c r="Z406" s="6"/>
      <c r="AA406" s="48"/>
      <c r="AB406" s="6"/>
      <c r="AC406" s="48"/>
      <c r="AD406" s="6"/>
      <c r="AE406" s="48"/>
    </row>
    <row r="407" spans="20:31">
      <c r="T407" s="6"/>
      <c r="U407" s="48"/>
      <c r="V407" s="6"/>
      <c r="W407" s="48"/>
      <c r="X407" s="6"/>
      <c r="Y407" s="48"/>
      <c r="Z407" s="6"/>
      <c r="AA407" s="48"/>
      <c r="AB407" s="6"/>
      <c r="AC407" s="48"/>
      <c r="AD407" s="6"/>
      <c r="AE407" s="48"/>
    </row>
    <row r="408" spans="20:31">
      <c r="T408" s="6"/>
      <c r="U408" s="48"/>
      <c r="V408" s="6"/>
      <c r="W408" s="48"/>
      <c r="X408" s="6"/>
      <c r="Y408" s="48"/>
      <c r="Z408" s="6"/>
      <c r="AA408" s="48"/>
      <c r="AB408" s="6"/>
      <c r="AC408" s="48"/>
      <c r="AD408" s="6"/>
      <c r="AE408" s="48"/>
    </row>
    <row r="409" spans="20:31">
      <c r="T409" s="6"/>
      <c r="U409" s="48"/>
      <c r="V409" s="6"/>
      <c r="W409" s="48"/>
      <c r="X409" s="6"/>
      <c r="Y409" s="48"/>
      <c r="Z409" s="6"/>
      <c r="AA409" s="48"/>
      <c r="AB409" s="6"/>
      <c r="AC409" s="48"/>
      <c r="AD409" s="6"/>
      <c r="AE409" s="48"/>
    </row>
    <row r="410" spans="20:31">
      <c r="T410" s="6"/>
      <c r="U410" s="48"/>
      <c r="V410" s="6"/>
      <c r="W410" s="48"/>
      <c r="X410" s="6"/>
      <c r="Y410" s="48"/>
      <c r="Z410" s="6"/>
      <c r="AA410" s="48"/>
      <c r="AB410" s="6"/>
      <c r="AC410" s="48"/>
      <c r="AD410" s="6"/>
      <c r="AE410" s="48"/>
    </row>
    <row r="411" spans="20:31">
      <c r="T411" s="6"/>
      <c r="U411" s="48"/>
      <c r="V411" s="6"/>
      <c r="W411" s="48"/>
      <c r="X411" s="6"/>
      <c r="Y411" s="48"/>
      <c r="Z411" s="6"/>
      <c r="AA411" s="48"/>
      <c r="AB411" s="6"/>
      <c r="AC411" s="48"/>
      <c r="AD411" s="6"/>
      <c r="AE411" s="48"/>
    </row>
    <row r="412" spans="20:31">
      <c r="T412" s="6"/>
      <c r="U412" s="48"/>
      <c r="V412" s="6"/>
      <c r="W412" s="48"/>
      <c r="X412" s="6"/>
      <c r="Y412" s="48"/>
      <c r="Z412" s="6"/>
      <c r="AA412" s="48"/>
      <c r="AB412" s="6"/>
      <c r="AC412" s="48"/>
      <c r="AD412" s="6"/>
      <c r="AE412" s="48"/>
    </row>
    <row r="413" spans="20:31">
      <c r="T413" s="6"/>
      <c r="U413" s="48"/>
      <c r="V413" s="6"/>
      <c r="W413" s="48"/>
      <c r="X413" s="6"/>
      <c r="Y413" s="48"/>
      <c r="Z413" s="6"/>
      <c r="AA413" s="48"/>
      <c r="AB413" s="6"/>
      <c r="AC413" s="48"/>
      <c r="AD413" s="6"/>
      <c r="AE413" s="48"/>
    </row>
    <row r="414" spans="20:31">
      <c r="T414" s="6"/>
      <c r="U414" s="48"/>
      <c r="V414" s="6"/>
      <c r="W414" s="48"/>
      <c r="X414" s="6"/>
      <c r="Y414" s="48"/>
      <c r="Z414" s="6"/>
      <c r="AA414" s="48"/>
      <c r="AB414" s="6"/>
      <c r="AC414" s="48"/>
      <c r="AD414" s="6"/>
      <c r="AE414" s="48"/>
    </row>
    <row r="415" spans="20:31">
      <c r="T415" s="6"/>
      <c r="U415" s="48"/>
      <c r="V415" s="6"/>
      <c r="W415" s="48"/>
      <c r="X415" s="6"/>
      <c r="Y415" s="48"/>
      <c r="Z415" s="6"/>
      <c r="AA415" s="48"/>
      <c r="AB415" s="6"/>
      <c r="AC415" s="48"/>
      <c r="AD415" s="6"/>
      <c r="AE415" s="48"/>
    </row>
    <row r="416" spans="20:31">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row r="451" spans="20:31">
      <c r="T451" s="6"/>
      <c r="U451" s="48"/>
      <c r="V451" s="6"/>
      <c r="W451" s="48"/>
      <c r="X451" s="6"/>
      <c r="Y451" s="48"/>
      <c r="Z451" s="6"/>
      <c r="AA451" s="48"/>
      <c r="AB451" s="6"/>
      <c r="AC451" s="48"/>
      <c r="AD451" s="6"/>
      <c r="AE451" s="48"/>
    </row>
    <row r="452" spans="20:31">
      <c r="T452" s="6"/>
      <c r="U452" s="48"/>
      <c r="V452" s="6"/>
      <c r="W452" s="48"/>
      <c r="X452" s="6"/>
      <c r="Y452" s="48"/>
      <c r="Z452" s="6"/>
      <c r="AA452" s="48"/>
      <c r="AB452" s="6"/>
      <c r="AC452" s="48"/>
      <c r="AD452" s="6"/>
      <c r="AE452" s="48"/>
    </row>
    <row r="453" spans="20:31">
      <c r="T453" s="6"/>
      <c r="U453" s="48"/>
      <c r="V453" s="6"/>
      <c r="W453" s="48"/>
      <c r="X453" s="6"/>
      <c r="Y453" s="48"/>
      <c r="Z453" s="6"/>
      <c r="AA453" s="48"/>
      <c r="AB453" s="6"/>
      <c r="AC453" s="48"/>
      <c r="AD453" s="6"/>
      <c r="AE453" s="48"/>
    </row>
    <row r="454" spans="20:31">
      <c r="T454" s="6"/>
      <c r="U454" s="48"/>
      <c r="V454" s="6"/>
      <c r="W454" s="48"/>
      <c r="X454" s="6"/>
      <c r="Y454" s="48"/>
      <c r="Z454" s="6"/>
      <c r="AA454" s="48"/>
      <c r="AB454" s="6"/>
      <c r="AC454" s="48"/>
      <c r="AD454" s="6"/>
      <c r="AE454" s="48"/>
    </row>
    <row r="455" spans="20:31">
      <c r="T455" s="6"/>
      <c r="U455" s="48"/>
      <c r="V455" s="6"/>
      <c r="W455" s="48"/>
      <c r="X455" s="6"/>
      <c r="Y455" s="48"/>
      <c r="Z455" s="6"/>
      <c r="AA455" s="48"/>
      <c r="AB455" s="6"/>
      <c r="AC455" s="48"/>
      <c r="AD455" s="6"/>
      <c r="AE455" s="48"/>
    </row>
    <row r="456" spans="20:31">
      <c r="T456" s="6"/>
      <c r="U456" s="48"/>
      <c r="V456" s="6"/>
      <c r="W456" s="48"/>
      <c r="X456" s="6"/>
      <c r="Y456" s="48"/>
      <c r="Z456" s="6"/>
      <c r="AA456" s="48"/>
      <c r="AB456" s="6"/>
      <c r="AC456" s="48"/>
      <c r="AD456" s="6"/>
      <c r="AE456" s="48"/>
    </row>
    <row r="457" spans="20:31">
      <c r="T457" s="6"/>
      <c r="U457" s="48"/>
      <c r="V457" s="6"/>
      <c r="W457" s="48"/>
      <c r="X457" s="6"/>
      <c r="Y457" s="48"/>
      <c r="Z457" s="6"/>
      <c r="AA457" s="48"/>
      <c r="AB457" s="6"/>
      <c r="AC457" s="48"/>
      <c r="AD457" s="6"/>
      <c r="AE457" s="48"/>
    </row>
    <row r="458" spans="20:31">
      <c r="T458" s="6"/>
      <c r="U458" s="48"/>
      <c r="V458" s="6"/>
      <c r="W458" s="48"/>
      <c r="X458" s="6"/>
      <c r="Y458" s="48"/>
      <c r="Z458" s="6"/>
      <c r="AA458" s="48"/>
      <c r="AB458" s="6"/>
      <c r="AC458" s="48"/>
      <c r="AD458" s="6"/>
      <c r="AE458" s="48"/>
    </row>
    <row r="459" spans="20:31">
      <c r="T459" s="6"/>
      <c r="U459" s="48"/>
      <c r="V459" s="6"/>
      <c r="W459" s="48"/>
      <c r="X459" s="6"/>
      <c r="Y459" s="48"/>
      <c r="Z459" s="6"/>
      <c r="AA459" s="48"/>
      <c r="AB459" s="6"/>
      <c r="AC459" s="48"/>
      <c r="AD459" s="6"/>
      <c r="AE459" s="48"/>
    </row>
    <row r="460" spans="20:31">
      <c r="T460" s="6"/>
      <c r="U460" s="48"/>
      <c r="V460" s="6"/>
      <c r="W460" s="48"/>
      <c r="X460" s="6"/>
      <c r="Y460" s="48"/>
      <c r="Z460" s="6"/>
      <c r="AA460" s="48"/>
      <c r="AB460" s="6"/>
      <c r="AC460" s="48"/>
      <c r="AD460" s="6"/>
      <c r="AE460" s="48"/>
    </row>
    <row r="461" spans="20:31">
      <c r="T461" s="6"/>
      <c r="U461" s="48"/>
      <c r="V461" s="6"/>
      <c r="W461" s="48"/>
      <c r="X461" s="6"/>
      <c r="Y461" s="48"/>
      <c r="Z461" s="6"/>
      <c r="AA461" s="48"/>
      <c r="AB461" s="6"/>
      <c r="AC461" s="48"/>
      <c r="AD461" s="6"/>
      <c r="AE461" s="48"/>
    </row>
    <row r="462" spans="20:31">
      <c r="T462" s="6"/>
      <c r="U462" s="48"/>
      <c r="V462" s="6"/>
      <c r="W462" s="48"/>
      <c r="X462" s="6"/>
      <c r="Y462" s="48"/>
      <c r="Z462" s="6"/>
      <c r="AA462" s="48"/>
      <c r="AB462" s="6"/>
      <c r="AC462" s="48"/>
      <c r="AD462" s="6"/>
      <c r="AE462" s="48"/>
    </row>
    <row r="463" spans="20:31">
      <c r="T463" s="6"/>
      <c r="U463" s="48"/>
      <c r="V463" s="6"/>
      <c r="W463" s="48"/>
      <c r="X463" s="6"/>
      <c r="Y463" s="48"/>
      <c r="Z463" s="6"/>
      <c r="AA463" s="48"/>
      <c r="AB463" s="6"/>
      <c r="AC463" s="48"/>
      <c r="AD463" s="6"/>
      <c r="AE463" s="48"/>
    </row>
    <row r="464" spans="20:31">
      <c r="T464" s="6"/>
      <c r="U464" s="48"/>
      <c r="V464" s="6"/>
      <c r="W464" s="48"/>
      <c r="X464" s="6"/>
      <c r="Y464" s="48"/>
      <c r="Z464" s="6"/>
      <c r="AA464" s="48"/>
      <c r="AB464" s="6"/>
      <c r="AC464" s="48"/>
      <c r="AD464" s="6"/>
      <c r="AE464" s="48"/>
    </row>
    <row r="465" spans="20:31">
      <c r="T465" s="6"/>
      <c r="U465" s="48"/>
      <c r="V465" s="6"/>
      <c r="W465" s="48"/>
      <c r="X465" s="6"/>
      <c r="Y465" s="48"/>
      <c r="Z465" s="6"/>
      <c r="AA465" s="48"/>
      <c r="AB465" s="6"/>
      <c r="AC465" s="48"/>
      <c r="AD465" s="6"/>
      <c r="AE465" s="48"/>
    </row>
    <row r="466" spans="20:31">
      <c r="T466" s="6"/>
      <c r="U466" s="48"/>
      <c r="V466" s="6"/>
      <c r="W466" s="48"/>
      <c r="X466" s="6"/>
      <c r="Y466" s="48"/>
      <c r="Z466" s="6"/>
      <c r="AA466" s="48"/>
      <c r="AB466" s="6"/>
      <c r="AC466" s="48"/>
      <c r="AD466" s="6"/>
      <c r="AE466" s="48"/>
    </row>
    <row r="467" spans="20:31">
      <c r="T467" s="6"/>
      <c r="U467" s="48"/>
      <c r="V467" s="6"/>
      <c r="W467" s="48"/>
      <c r="X467" s="6"/>
      <c r="Y467" s="48"/>
      <c r="Z467" s="6"/>
      <c r="AA467" s="48"/>
      <c r="AB467" s="6"/>
      <c r="AC467" s="48"/>
      <c r="AD467" s="6"/>
      <c r="AE467" s="48"/>
    </row>
    <row r="468" spans="20:31">
      <c r="T468" s="6"/>
      <c r="U468" s="48"/>
      <c r="V468" s="6"/>
      <c r="W468" s="48"/>
      <c r="X468" s="6"/>
      <c r="Y468" s="48"/>
      <c r="Z468" s="6"/>
      <c r="AA468" s="48"/>
      <c r="AB468" s="6"/>
      <c r="AC468" s="48"/>
      <c r="AD468" s="6"/>
      <c r="AE468" s="48"/>
    </row>
    <row r="469" spans="20:31">
      <c r="T469" s="6"/>
      <c r="U469" s="48"/>
      <c r="V469" s="6"/>
      <c r="W469" s="48"/>
      <c r="X469" s="6"/>
      <c r="Y469" s="48"/>
      <c r="Z469" s="6"/>
      <c r="AA469" s="48"/>
      <c r="AB469" s="6"/>
      <c r="AC469" s="48"/>
      <c r="AD469" s="6"/>
      <c r="AE469" s="48"/>
    </row>
    <row r="470" spans="20:31">
      <c r="T470" s="6"/>
      <c r="U470" s="48"/>
      <c r="V470" s="6"/>
      <c r="W470" s="48"/>
      <c r="X470" s="6"/>
      <c r="Y470" s="48"/>
      <c r="Z470" s="6"/>
      <c r="AA470" s="48"/>
      <c r="AB470" s="6"/>
      <c r="AC470" s="48"/>
      <c r="AD470" s="6"/>
      <c r="AE470" s="48"/>
    </row>
    <row r="471" spans="20:31">
      <c r="T471" s="6"/>
      <c r="U471" s="48"/>
      <c r="V471" s="6"/>
      <c r="W471" s="48"/>
      <c r="X471" s="6"/>
      <c r="Y471" s="48"/>
      <c r="Z471" s="6"/>
      <c r="AA471" s="48"/>
      <c r="AB471" s="6"/>
      <c r="AC471" s="48"/>
      <c r="AD471" s="6"/>
      <c r="AE471" s="48"/>
    </row>
    <row r="472" spans="20:31">
      <c r="T472" s="6"/>
      <c r="U472" s="48"/>
      <c r="V472" s="6"/>
      <c r="W472" s="48"/>
      <c r="X472" s="6"/>
      <c r="Y472" s="48"/>
      <c r="Z472" s="6"/>
      <c r="AA472" s="48"/>
      <c r="AB472" s="6"/>
      <c r="AC472" s="48"/>
      <c r="AD472" s="6"/>
      <c r="AE472" s="48"/>
    </row>
    <row r="473" spans="20:31">
      <c r="T473" s="6"/>
      <c r="U473" s="48"/>
      <c r="V473" s="6"/>
      <c r="W473" s="48"/>
      <c r="X473" s="6"/>
      <c r="Y473" s="48"/>
      <c r="Z473" s="6"/>
      <c r="AA473" s="48"/>
      <c r="AB473" s="6"/>
      <c r="AC473" s="48"/>
      <c r="AD473" s="6"/>
      <c r="AE473" s="48"/>
    </row>
    <row r="474" spans="20:31">
      <c r="T474" s="6"/>
      <c r="U474" s="48"/>
      <c r="V474" s="6"/>
      <c r="W474" s="48"/>
      <c r="X474" s="6"/>
      <c r="Y474" s="48"/>
      <c r="Z474" s="6"/>
      <c r="AA474" s="48"/>
      <c r="AB474" s="6"/>
      <c r="AC474" s="48"/>
      <c r="AD474" s="6"/>
      <c r="AE474" s="48"/>
    </row>
    <row r="481" customFormat="1"/>
  </sheetData>
  <autoFilter ref="A42:AB263" xr:uid="{125EBC24-7EA0-4F8B-BDE2-9DB84103C35F}"/>
  <mergeCells count="14">
    <mergeCell ref="B27:C27"/>
    <mergeCell ref="V41:W41"/>
    <mergeCell ref="X41:Y41"/>
    <mergeCell ref="B1:D1"/>
    <mergeCell ref="B8:C8"/>
    <mergeCell ref="B9:C9"/>
    <mergeCell ref="B10:C10"/>
    <mergeCell ref="B11:C11"/>
    <mergeCell ref="B7:C7"/>
    <mergeCell ref="B12:C12"/>
    <mergeCell ref="B15:C15"/>
    <mergeCell ref="B19:C19"/>
    <mergeCell ref="B23:C23"/>
    <mergeCell ref="T41:U41"/>
  </mergeCells>
  <conditionalFormatting sqref="D169:D179 D59:D64 D188:D200 D56:D57 D233:D250">
    <cfRule type="duplicateValues" dxfId="404" priority="130"/>
  </conditionalFormatting>
  <conditionalFormatting sqref="R34:S39">
    <cfRule type="cellIs" dxfId="403" priority="34" operator="between">
      <formula>0.01</formula>
      <formula>0.04</formula>
    </cfRule>
    <cfRule type="cellIs" dxfId="402" priority="33" operator="between">
      <formula>0</formula>
      <formula>0.01</formula>
    </cfRule>
    <cfRule type="cellIs" dxfId="401" priority="32" operator="between">
      <formula>0.01</formula>
      <formula>0.04</formula>
    </cfRule>
    <cfRule type="cellIs" dxfId="400" priority="31" operator="between">
      <formula>0</formula>
      <formula>0.01</formula>
    </cfRule>
    <cfRule type="cellIs" dxfId="399" priority="30" operator="between">
      <formula>0.01</formula>
      <formula>0.04</formula>
    </cfRule>
    <cfRule type="cellIs" dxfId="398" priority="29" operator="between">
      <formula>0</formula>
      <formula>0.01</formula>
    </cfRule>
    <cfRule type="cellIs" dxfId="397" priority="28" operator="between">
      <formula>0.01</formula>
      <formula>0.04</formula>
    </cfRule>
    <cfRule type="cellIs" dxfId="396" priority="27" operator="between">
      <formula>0</formula>
      <formula>0.01</formula>
    </cfRule>
  </conditionalFormatting>
  <conditionalFormatting sqref="R34:T39">
    <cfRule type="cellIs" dxfId="395" priority="36" operator="between">
      <formula>0.01</formula>
      <formula>0.04</formula>
    </cfRule>
    <cfRule type="cellIs" dxfId="394" priority="35" operator="between">
      <formula>0</formula>
      <formula>0.01</formula>
    </cfRule>
    <cfRule type="cellIs" dxfId="393" priority="26" operator="lessThan">
      <formula>0</formula>
    </cfRule>
    <cfRule type="cellIs" dxfId="392" priority="25" operator="greaterThan">
      <formula>0.04</formula>
    </cfRule>
    <cfRule type="containsText" dxfId="391" priority="24" operator="containsText" text="N/A">
      <formula>NOT(ISERROR(SEARCH("N/A",R34)))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390" priority="16" operator="between">
      <formula>0</formula>
      <formula>0.01</formula>
    </cfRule>
    <cfRule type="cellIs" dxfId="389" priority="17" operator="between">
      <formula>0.01</formula>
      <formula>0.04</formula>
    </cfRule>
    <cfRule type="cellIs" dxfId="388" priority="18" operator="between">
      <formula>0</formula>
      <formula>0.01</formula>
    </cfRule>
    <cfRule type="cellIs" dxfId="387" priority="19" operator="between">
      <formula>0.01</formula>
      <formula>0.04</formula>
    </cfRule>
    <cfRule type="cellIs" dxfId="386" priority="20" operator="between">
      <formula>0</formula>
      <formula>0.01</formula>
    </cfRule>
    <cfRule type="cellIs" dxfId="385" priority="21" operator="between">
      <formula>0.01</formula>
      <formula>0.04</formula>
    </cfRule>
    <cfRule type="cellIs" dxfId="384" priority="22" operator="between">
      <formula>0</formula>
      <formula>0.01</formula>
    </cfRule>
    <cfRule type="cellIs" dxfId="383" priority="23" operator="between">
      <formula>0.01</formula>
      <formula>0.04</formula>
    </cfRule>
  </conditionalFormatting>
  <conditionalFormatting sqref="U43:U263 W43:W263 Y43:Y263 AA43:AA263 AC43:AC263 AE43:AE263">
    <cfRule type="cellIs" dxfId="382" priority="14" operator="between">
      <formula>0.01</formula>
      <formula>0.04</formula>
    </cfRule>
    <cfRule type="cellIs" dxfId="381" priority="13" operator="between">
      <formula>0</formula>
      <formula>0.01</formula>
    </cfRule>
    <cfRule type="cellIs" dxfId="380" priority="12" operator="between">
      <formula>0.01</formula>
      <formula>0.04</formula>
    </cfRule>
    <cfRule type="cellIs" dxfId="379" priority="11" operator="between">
      <formula>0</formula>
      <formula>0.01</formula>
    </cfRule>
    <cfRule type="cellIs" dxfId="378" priority="10" operator="between">
      <formula>0.01</formula>
      <formula>0.04</formula>
    </cfRule>
    <cfRule type="cellIs" dxfId="377" priority="9" operator="between">
      <formula>0</formula>
      <formula>0.01</formula>
    </cfRule>
    <cfRule type="cellIs" dxfId="376" priority="8" operator="between">
      <formula>0.01</formula>
      <formula>0.04</formula>
    </cfRule>
    <cfRule type="cellIs" dxfId="375" priority="7" operator="between">
      <formula>0</formula>
      <formula>0.01</formula>
    </cfRule>
    <cfRule type="cellIs" dxfId="374" priority="6" operator="lessThan">
      <formula>0</formula>
    </cfRule>
    <cfRule type="cellIs" dxfId="373" priority="5" operator="greaterThan">
      <formula>0.04</formula>
    </cfRule>
    <cfRule type="cellIs" dxfId="372" priority="4" operator="between">
      <formula>0.01</formula>
      <formula>0.04</formula>
    </cfRule>
    <cfRule type="cellIs" dxfId="371" priority="3" operator="between">
      <formula>0</formula>
      <formula>0.01</formula>
    </cfRule>
    <cfRule type="containsText" dxfId="370" priority="2" operator="containsText" text="N/A">
      <formula>NOT(ISERROR(SEARCH("N/A",U43)))</formula>
    </cfRule>
  </conditionalFormatting>
  <conditionalFormatting sqref="W34:W39">
    <cfRule type="colorScale" priority="1">
      <colorScale>
        <cfvo type="min"/>
        <cfvo type="percentile" val="50"/>
        <cfvo type="max"/>
        <color rgb="FF63BE7B"/>
        <color rgb="FFFFEB84"/>
        <color rgb="FFF8696B"/>
      </colorScale>
    </cfRule>
  </conditionalFormatting>
  <dataValidations disablePrompts="1" count="1">
    <dataValidation type="list" allowBlank="1" showInputMessage="1" showErrorMessage="1" sqref="D14" xr:uid="{3C53347E-8092-4448-9D0C-600F94ECCD52}">
      <formula1>$T$2:$T$3</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6227D-EF47-4B9C-9EC5-604F75168C30}">
  <dimension ref="A1:AF450"/>
  <sheetViews>
    <sheetView zoomScale="49" zoomScaleNormal="85" workbookViewId="0">
      <selection activeCell="J20" sqref="J20"/>
    </sheetView>
  </sheetViews>
  <sheetFormatPr defaultRowHeight="14.5"/>
  <cols>
    <col min="1" max="1" width="10.453125" bestFit="1" customWidth="1"/>
    <col min="2" max="2" width="17.81640625" customWidth="1"/>
    <col min="3" max="3" width="19.54296875" customWidth="1"/>
    <col min="4" max="4" width="39.54296875" bestFit="1" customWidth="1"/>
    <col min="5" max="9" width="11.54296875" customWidth="1"/>
    <col min="10" max="10" width="16.54296875" customWidth="1"/>
    <col min="11" max="12" width="11.54296875" customWidth="1"/>
    <col min="13" max="14" width="10.54296875" customWidth="1"/>
    <col min="15" max="15" width="11.726562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4.1796875" bestFit="1" customWidth="1"/>
    <col min="28" max="28" width="10.54296875" customWidth="1"/>
    <col min="29" max="29" width="14.1796875" bestFit="1" customWidth="1"/>
    <col min="31" max="31" width="8.81640625" bestFit="1" customWidth="1"/>
  </cols>
  <sheetData>
    <row r="1" spans="2:21" ht="21">
      <c r="B1" s="471" t="s">
        <v>4564</v>
      </c>
      <c r="C1" s="471"/>
      <c r="D1" s="471"/>
    </row>
    <row r="2" spans="2:21">
      <c r="F2" s="2"/>
      <c r="G2" s="2"/>
      <c r="H2" s="2"/>
      <c r="I2" s="9"/>
      <c r="J2" s="2"/>
      <c r="U2" s="141" t="s">
        <v>35</v>
      </c>
    </row>
    <row r="3" spans="2:21" ht="18.5">
      <c r="B3" s="1" t="s">
        <v>42</v>
      </c>
      <c r="C3" s="1"/>
      <c r="I3" s="9"/>
      <c r="U3" s="141" t="s">
        <v>43</v>
      </c>
    </row>
    <row r="4" spans="2:21" ht="18.5">
      <c r="B4" s="1"/>
      <c r="C4" s="1"/>
      <c r="I4" s="9"/>
    </row>
    <row r="5" spans="2:21" ht="18.5">
      <c r="B5" s="1" t="s">
        <v>44</v>
      </c>
      <c r="C5" s="1"/>
      <c r="D5" s="2" t="s">
        <v>4565</v>
      </c>
      <c r="I5" s="9"/>
    </row>
    <row r="6" spans="2:21" ht="18.5">
      <c r="B6" s="1"/>
      <c r="C6" s="1"/>
      <c r="I6" s="9"/>
    </row>
    <row r="7" spans="2:21" ht="18.5">
      <c r="B7" s="411" t="s">
        <v>46</v>
      </c>
      <c r="C7" s="412"/>
      <c r="D7" s="94"/>
      <c r="E7" s="94"/>
      <c r="F7" s="94"/>
      <c r="G7" s="94"/>
      <c r="H7" s="94"/>
      <c r="I7" s="97"/>
      <c r="J7" s="94"/>
      <c r="K7" s="94"/>
      <c r="L7" s="94"/>
      <c r="M7" s="94"/>
      <c r="N7" s="94"/>
      <c r="O7" s="94"/>
      <c r="P7" s="89"/>
      <c r="Q7" s="90"/>
    </row>
    <row r="8" spans="2:21" ht="36" customHeight="1">
      <c r="B8" s="414" t="s">
        <v>47</v>
      </c>
      <c r="C8" s="415"/>
      <c r="D8" s="474" t="s">
        <v>4566</v>
      </c>
      <c r="E8" s="475"/>
      <c r="F8" s="475"/>
      <c r="G8" s="475"/>
      <c r="H8" s="475"/>
      <c r="I8" s="476"/>
      <c r="J8" s="475"/>
      <c r="K8" s="475"/>
      <c r="L8" s="475"/>
      <c r="M8" s="475"/>
      <c r="N8" s="475"/>
      <c r="O8" s="475"/>
      <c r="P8" s="477"/>
    </row>
    <row r="9" spans="2:21" ht="29.15" customHeight="1">
      <c r="B9" s="405" t="s">
        <v>49</v>
      </c>
      <c r="C9" s="406"/>
      <c r="D9" s="472" t="s">
        <v>4567</v>
      </c>
      <c r="E9" s="473"/>
      <c r="F9" s="473"/>
      <c r="G9" s="473"/>
      <c r="H9" s="473"/>
      <c r="I9" s="473"/>
      <c r="J9" s="473"/>
      <c r="K9" s="397"/>
      <c r="L9" s="397"/>
      <c r="M9" s="397"/>
      <c r="N9" s="397"/>
      <c r="O9" s="397"/>
      <c r="P9" s="398"/>
    </row>
    <row r="10" spans="2:21">
      <c r="B10" s="405" t="s">
        <v>51</v>
      </c>
      <c r="C10" s="406"/>
      <c r="D10" s="468" t="s">
        <v>4568</v>
      </c>
      <c r="E10" s="469"/>
      <c r="F10" s="469"/>
      <c r="G10" s="469"/>
      <c r="H10" s="469"/>
      <c r="I10" s="469"/>
      <c r="J10" s="469"/>
      <c r="K10" s="469"/>
      <c r="L10" s="469"/>
      <c r="M10" s="469"/>
      <c r="N10" s="469"/>
      <c r="O10" s="469"/>
      <c r="P10" s="470"/>
    </row>
    <row r="11" spans="2:21">
      <c r="B11" s="405" t="s">
        <v>53</v>
      </c>
      <c r="C11" s="406"/>
      <c r="D11" s="397" t="s">
        <v>3144</v>
      </c>
      <c r="E11" s="397"/>
      <c r="F11" s="397"/>
      <c r="G11" s="397"/>
      <c r="H11" s="397"/>
      <c r="I11" s="399"/>
      <c r="J11" s="397"/>
      <c r="K11" s="397"/>
      <c r="L11" s="397"/>
      <c r="M11" s="397"/>
      <c r="N11" s="397"/>
      <c r="O11" s="397"/>
      <c r="P11" s="398"/>
    </row>
    <row r="12" spans="2:21">
      <c r="B12" s="407" t="s">
        <v>55</v>
      </c>
      <c r="C12" s="408"/>
      <c r="D12" s="400" t="s">
        <v>4569</v>
      </c>
      <c r="E12" s="400"/>
      <c r="F12" s="400"/>
      <c r="G12" s="400"/>
      <c r="H12" s="400"/>
      <c r="I12" s="401"/>
      <c r="J12" s="400"/>
      <c r="K12" s="400"/>
      <c r="L12" s="400"/>
      <c r="M12" s="400"/>
      <c r="N12" s="400"/>
      <c r="O12" s="400"/>
      <c r="P12" s="402"/>
    </row>
    <row r="13" spans="2:21">
      <c r="B13" s="112"/>
      <c r="C13" s="112"/>
      <c r="I13" s="9"/>
    </row>
    <row r="14" spans="2:21" s="117" customFormat="1" ht="18.5">
      <c r="B14" s="118" t="s">
        <v>34</v>
      </c>
      <c r="C14" s="119"/>
      <c r="D14" s="269" t="s">
        <v>35</v>
      </c>
      <c r="E14" s="123">
        <v>46113</v>
      </c>
      <c r="F14" s="124" t="s">
        <v>56</v>
      </c>
      <c r="G14" s="127" t="s">
        <v>57</v>
      </c>
    </row>
    <row r="15" spans="2:21">
      <c r="B15" s="409" t="s">
        <v>60</v>
      </c>
      <c r="C15" s="410"/>
      <c r="D15" s="94"/>
      <c r="E15" s="135"/>
      <c r="F15" s="164"/>
      <c r="G15" s="170"/>
      <c r="H15" s="117"/>
      <c r="I15" s="117"/>
      <c r="J15" s="117"/>
      <c r="K15" s="117"/>
      <c r="L15" s="117"/>
      <c r="M15" s="117"/>
      <c r="N15" s="117"/>
      <c r="O15" s="117"/>
      <c r="P15" s="188"/>
      <c r="Q15" s="117"/>
      <c r="R15" s="117"/>
    </row>
    <row r="16" spans="2:21" ht="18.5">
      <c r="B16" s="137" t="s">
        <v>63</v>
      </c>
      <c r="C16" s="138"/>
      <c r="D16" s="89" t="s">
        <v>4570</v>
      </c>
      <c r="E16" s="241">
        <v>9.4499999999999993</v>
      </c>
      <c r="F16" s="166">
        <f>E16/E17-1</f>
        <v>5.5865921787709549E-2</v>
      </c>
      <c r="G16" s="171">
        <f>E16/E18-1</f>
        <v>5.5865921787709549E-2</v>
      </c>
      <c r="H16" s="117"/>
      <c r="I16" s="117"/>
      <c r="J16" s="158" t="s">
        <v>4571</v>
      </c>
      <c r="K16" s="117"/>
      <c r="L16" s="117"/>
      <c r="M16" s="117"/>
      <c r="N16" s="117"/>
      <c r="O16" s="117"/>
      <c r="P16" s="188"/>
      <c r="Q16" s="117"/>
      <c r="R16" s="117"/>
    </row>
    <row r="17" spans="2:18" ht="18.5">
      <c r="B17" s="102" t="s">
        <v>66</v>
      </c>
      <c r="C17" s="116"/>
      <c r="D17" t="s">
        <v>4570</v>
      </c>
      <c r="E17" s="241">
        <v>8.9499999999999993</v>
      </c>
      <c r="F17" s="167"/>
      <c r="G17" s="172"/>
      <c r="H17" s="117"/>
      <c r="I17" s="117"/>
      <c r="J17" s="158" t="s">
        <v>4572</v>
      </c>
      <c r="K17" s="117"/>
      <c r="L17" s="117"/>
      <c r="M17" s="117"/>
      <c r="N17" s="117"/>
      <c r="O17" s="117"/>
      <c r="P17" s="188"/>
      <c r="Q17" s="117"/>
      <c r="R17" s="117"/>
    </row>
    <row r="18" spans="2:18" ht="18.5">
      <c r="B18" s="102" t="s">
        <v>57</v>
      </c>
      <c r="C18" s="116"/>
      <c r="D18" t="s">
        <v>4570</v>
      </c>
      <c r="E18" s="241">
        <v>8.9499999999999993</v>
      </c>
      <c r="F18" s="167"/>
      <c r="G18" s="172"/>
      <c r="H18" s="117"/>
      <c r="I18" s="480" t="s">
        <v>4573</v>
      </c>
      <c r="J18" s="480"/>
      <c r="K18" s="480"/>
      <c r="L18" s="117"/>
      <c r="M18" s="117"/>
      <c r="N18" s="117"/>
      <c r="O18" s="117"/>
      <c r="P18" s="188"/>
      <c r="Q18" s="117"/>
      <c r="R18" s="117"/>
    </row>
    <row r="19" spans="2:18">
      <c r="B19" s="409" t="s">
        <v>70</v>
      </c>
      <c r="C19" s="410"/>
      <c r="D19" s="94"/>
      <c r="E19" s="135"/>
      <c r="F19" s="164"/>
      <c r="G19" s="170"/>
      <c r="H19" s="117"/>
      <c r="I19" s="117"/>
      <c r="J19" s="117"/>
      <c r="K19" s="117"/>
      <c r="L19" s="117"/>
      <c r="M19" s="117"/>
      <c r="N19" s="117"/>
      <c r="O19" s="117"/>
      <c r="P19" s="188"/>
      <c r="Q19" s="117"/>
      <c r="R19" s="117"/>
    </row>
    <row r="20" spans="2:18" ht="18.5">
      <c r="B20" s="102" t="s">
        <v>63</v>
      </c>
      <c r="C20" s="116"/>
      <c r="D20" t="s">
        <v>4574</v>
      </c>
      <c r="E20" s="241">
        <v>21.45</v>
      </c>
      <c r="F20" s="166">
        <f>E20/E21-1</f>
        <v>8.6075949367088622E-2</v>
      </c>
      <c r="G20" s="171">
        <f>E20/E22-1</f>
        <v>8.6075949367088622E-2</v>
      </c>
      <c r="H20" s="117"/>
      <c r="I20" s="117"/>
      <c r="J20" s="158" t="s">
        <v>4571</v>
      </c>
      <c r="K20" s="117"/>
      <c r="L20" s="117"/>
      <c r="M20" s="117"/>
      <c r="N20" s="117"/>
      <c r="O20" s="117"/>
      <c r="P20" s="188"/>
      <c r="Q20" s="117"/>
      <c r="R20" s="117"/>
    </row>
    <row r="21" spans="2:18" ht="18.5">
      <c r="B21" s="102" t="s">
        <v>66</v>
      </c>
      <c r="C21" s="116"/>
      <c r="D21" t="s">
        <v>4574</v>
      </c>
      <c r="E21" s="241">
        <v>19.75</v>
      </c>
      <c r="F21" s="167"/>
      <c r="G21" s="172"/>
      <c r="H21" s="117"/>
      <c r="I21" s="117"/>
      <c r="J21" s="158" t="s">
        <v>4572</v>
      </c>
      <c r="K21" s="117"/>
      <c r="L21" s="117"/>
      <c r="M21" s="117"/>
      <c r="N21" s="117"/>
      <c r="O21" s="117"/>
      <c r="P21" s="117"/>
      <c r="Q21" s="117"/>
      <c r="R21" s="117"/>
    </row>
    <row r="22" spans="2:18" ht="18.5">
      <c r="B22" s="102" t="s">
        <v>57</v>
      </c>
      <c r="C22" s="116"/>
      <c r="D22" t="s">
        <v>4574</v>
      </c>
      <c r="E22" s="241">
        <v>19.75</v>
      </c>
      <c r="F22" s="167"/>
      <c r="G22" s="172"/>
      <c r="H22" s="117"/>
      <c r="I22" s="480" t="s">
        <v>4573</v>
      </c>
      <c r="J22" s="480"/>
      <c r="K22" s="480"/>
      <c r="L22" s="117"/>
      <c r="M22" s="117"/>
      <c r="N22" s="117"/>
      <c r="O22" s="117"/>
      <c r="P22" s="117"/>
      <c r="Q22" s="117"/>
      <c r="R22" s="117"/>
    </row>
    <row r="23" spans="2:18">
      <c r="B23" s="409" t="s">
        <v>74</v>
      </c>
      <c r="C23" s="410"/>
      <c r="D23" s="94"/>
      <c r="E23" s="135"/>
      <c r="F23" s="164"/>
      <c r="G23" s="170"/>
      <c r="H23" s="117"/>
      <c r="I23" s="117"/>
      <c r="J23" s="117"/>
      <c r="K23" s="117"/>
      <c r="L23" s="117"/>
      <c r="M23" s="117"/>
      <c r="N23" s="117"/>
      <c r="O23" s="117"/>
      <c r="P23" s="117"/>
      <c r="Q23" s="117"/>
      <c r="R23" s="117"/>
    </row>
    <row r="24" spans="2:18" ht="18.5">
      <c r="B24" s="102" t="s">
        <v>63</v>
      </c>
      <c r="C24" s="116"/>
      <c r="D24" t="s">
        <v>407</v>
      </c>
      <c r="E24" s="241">
        <v>7.95</v>
      </c>
      <c r="F24" s="166">
        <f>E24/E25-1</f>
        <v>2.5806451612903292E-2</v>
      </c>
      <c r="G24" s="171">
        <f>E24/E26-1</f>
        <v>2.5806451612903292E-2</v>
      </c>
      <c r="H24" s="117"/>
      <c r="I24" s="117"/>
      <c r="J24" s="158" t="s">
        <v>4571</v>
      </c>
      <c r="K24" s="117"/>
      <c r="L24" s="117"/>
      <c r="M24" s="117"/>
      <c r="N24" s="117"/>
      <c r="O24" s="117"/>
      <c r="P24" s="117"/>
      <c r="Q24" s="117"/>
      <c r="R24" s="117"/>
    </row>
    <row r="25" spans="2:18" ht="18.5">
      <c r="B25" s="102" t="s">
        <v>66</v>
      </c>
      <c r="C25" s="116"/>
      <c r="D25" t="s">
        <v>407</v>
      </c>
      <c r="E25" s="241">
        <v>7.75</v>
      </c>
      <c r="F25" s="167"/>
      <c r="G25" s="172"/>
      <c r="H25" s="117"/>
      <c r="I25" s="117"/>
      <c r="J25" s="158" t="s">
        <v>4572</v>
      </c>
      <c r="K25" s="117"/>
      <c r="L25" s="117"/>
      <c r="M25" s="117"/>
      <c r="N25" s="117"/>
      <c r="O25" s="117"/>
      <c r="P25" s="117"/>
      <c r="Q25" s="117"/>
      <c r="R25" s="117"/>
    </row>
    <row r="26" spans="2:18" ht="18.5">
      <c r="B26" s="102" t="s">
        <v>57</v>
      </c>
      <c r="C26" s="116"/>
      <c r="D26" t="s">
        <v>407</v>
      </c>
      <c r="E26" s="241">
        <v>7.75</v>
      </c>
      <c r="F26" s="167"/>
      <c r="G26" s="172"/>
      <c r="H26" s="117"/>
      <c r="I26" s="480" t="s">
        <v>4573</v>
      </c>
      <c r="J26" s="480"/>
      <c r="K26" s="480"/>
      <c r="L26" s="117"/>
      <c r="M26" s="117"/>
      <c r="N26" s="117"/>
      <c r="O26" s="117"/>
      <c r="P26" s="117"/>
      <c r="Q26" s="117"/>
      <c r="R26" s="117"/>
    </row>
    <row r="27" spans="2:18">
      <c r="B27" s="409" t="s">
        <v>76</v>
      </c>
      <c r="C27" s="410"/>
      <c r="D27" s="94"/>
      <c r="E27" s="135"/>
      <c r="F27" s="164"/>
      <c r="G27" s="170"/>
      <c r="H27" s="117"/>
      <c r="I27" s="117"/>
      <c r="J27" s="117"/>
      <c r="K27" s="117"/>
      <c r="L27" s="117"/>
      <c r="M27" s="117"/>
      <c r="N27" s="117"/>
      <c r="O27" s="117"/>
      <c r="P27" s="117"/>
      <c r="Q27" s="117"/>
      <c r="R27" s="117"/>
    </row>
    <row r="28" spans="2:18" ht="18.5">
      <c r="B28" s="102" t="s">
        <v>63</v>
      </c>
      <c r="C28" s="116"/>
      <c r="D28" t="s">
        <v>280</v>
      </c>
      <c r="E28" s="241">
        <v>10.45</v>
      </c>
      <c r="F28" s="166">
        <f>E28/E29-1</f>
        <v>0.10582010582010581</v>
      </c>
      <c r="G28" s="171">
        <f>E28/E30-1</f>
        <v>0.10582010582010581</v>
      </c>
      <c r="H28" s="117"/>
      <c r="I28" s="117"/>
      <c r="J28" s="158" t="s">
        <v>4571</v>
      </c>
      <c r="K28" s="117"/>
      <c r="L28" s="117"/>
      <c r="M28" s="117"/>
      <c r="N28" s="117"/>
      <c r="O28" s="117"/>
      <c r="P28" s="117"/>
      <c r="Q28" s="117"/>
      <c r="R28" s="117"/>
    </row>
    <row r="29" spans="2:18" ht="18.5">
      <c r="B29" s="102" t="s">
        <v>66</v>
      </c>
      <c r="C29" s="116"/>
      <c r="D29" t="s">
        <v>280</v>
      </c>
      <c r="E29" s="241">
        <v>9.4499999999999993</v>
      </c>
      <c r="F29" s="167"/>
      <c r="G29" s="172"/>
      <c r="H29" s="117"/>
      <c r="I29" s="117"/>
      <c r="J29" s="158" t="s">
        <v>4572</v>
      </c>
      <c r="K29" s="117"/>
      <c r="L29" s="117"/>
      <c r="M29" s="117"/>
      <c r="N29" s="117"/>
      <c r="O29" s="117"/>
      <c r="P29" s="117"/>
      <c r="Q29" s="117"/>
      <c r="R29" s="117"/>
    </row>
    <row r="30" spans="2:18" ht="18.5">
      <c r="B30" s="103" t="s">
        <v>57</v>
      </c>
      <c r="C30" s="105"/>
      <c r="D30" t="s">
        <v>280</v>
      </c>
      <c r="E30" s="241">
        <v>9.4499999999999993</v>
      </c>
      <c r="F30" s="130"/>
      <c r="G30" s="131"/>
      <c r="H30" s="117"/>
      <c r="I30" s="480" t="s">
        <v>4573</v>
      </c>
      <c r="J30" s="480"/>
      <c r="K30" s="480"/>
      <c r="L30" s="117"/>
      <c r="M30" s="117"/>
      <c r="N30" s="117"/>
      <c r="O30" s="117"/>
      <c r="P30" s="117"/>
      <c r="Q30" s="117"/>
      <c r="R30" s="117"/>
    </row>
    <row r="31" spans="2:18" ht="18.5">
      <c r="B31" s="1"/>
      <c r="C31" s="1"/>
      <c r="I31" s="9"/>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AVERAGEIFS(E$43:E$483,$B$43:$B$483,$B34,$AD$43:$AD$483,"Yes")</f>
        <v>6.1500000000000012</v>
      </c>
      <c r="F34" s="29">
        <f>AVERAGEIFS(Q$43:Q$487,$B$43:$B$487,$B34,$AD$43:$AD$487,"Yes")</f>
        <v>8.2166666666666668</v>
      </c>
      <c r="G34" s="29">
        <f>AVERAGEIFS(L$43:L$483,$B$43:$B$483,$B34,$AB$43:$AB$483,"Yes")</f>
        <v>8.4678571428571434</v>
      </c>
      <c r="H34" s="29">
        <f>AVERAGEIFS(Q$43:Q$487,$B$43:$B$487,$B34,$AB$43:$AB$487,"Yes")</f>
        <v>8.8857142857142861</v>
      </c>
      <c r="I34" s="29">
        <f>AVERAGEIFS(M$43:M$483,$B$43:$B$483,$B34,$Z$43:$Z$483,"Yes")</f>
        <v>9.0736842105263147</v>
      </c>
      <c r="J34" s="29">
        <f>AVERAGEIFS(Q$43:Q$487,$B$43:$B$487,$B34,$Z$43:$Z$487,"Yes")</f>
        <v>9.4499999999999993</v>
      </c>
      <c r="K34" s="29">
        <f>AVERAGEIFS(N$43:N$483,$B$43:$B$483,$B34,$X$43:$X$483,"Yes")</f>
        <v>9.692499999999999</v>
      </c>
      <c r="L34" s="29">
        <f>AVERAGEIFS(Q$43:Q$487,$B$43:$B$487,$B34,$X$43:$X$487,"Yes")</f>
        <v>9.9649999999999999</v>
      </c>
      <c r="M34" s="29">
        <f>AVERAGEIFS(O$43:O$487,$B$43:$B$487,$B34,$V$43:$V$487,"Yes")</f>
        <v>9.504761904761903</v>
      </c>
      <c r="N34" s="29">
        <f>AVERAGEIFS(Q$43:Q$487,$B$43:$B$487,$B34,$V$43:$V$487,"Yes")</f>
        <v>9.9166666666666661</v>
      </c>
      <c r="O34" s="29">
        <f t="shared" ref="O34:P38" si="0">AVERAGEIFS(P$43:P$487,$B$43:$B$487,$B34,$T$43:$T$487,"Yes")</f>
        <v>9.7023809523809526</v>
      </c>
      <c r="P34" s="29">
        <f t="shared" si="0"/>
        <v>9.9166666666666661</v>
      </c>
      <c r="Q34" s="29">
        <f>AVERAGEIFS(Q$43:Q$487,$B$43:$B$487,$B34)</f>
        <v>9.8999999999999968</v>
      </c>
      <c r="R34" s="334">
        <f t="shared" ref="R34:R39" si="1">F34/E34-1</f>
        <v>0.33604336043360417</v>
      </c>
      <c r="S34" s="334">
        <f t="shared" ref="S34:S39" si="2">H34/G34-1</f>
        <v>4.9346267397722521E-2</v>
      </c>
      <c r="T34" s="334">
        <f t="shared" ref="T34:T39" si="3">J34/I34-1</f>
        <v>4.1473317865429182E-2</v>
      </c>
      <c r="U34" s="335">
        <f t="shared" ref="U34:U39" si="4">L34/K34-1</f>
        <v>2.811452153727112E-2</v>
      </c>
      <c r="V34" s="336">
        <f t="shared" ref="V34:V39" si="5">N34/M34-1</f>
        <v>4.3336673346693555E-2</v>
      </c>
      <c r="W34" s="336">
        <f t="shared" ref="W34:W39" si="6">P34/O34-1</f>
        <v>2.208588957055202E-2</v>
      </c>
    </row>
    <row r="35" spans="1:32">
      <c r="B35" s="102" t="s">
        <v>27</v>
      </c>
      <c r="C35" s="91"/>
      <c r="E35" s="29">
        <f>AVERAGEIFS(E$43:E$483,$B$43:$B$483,$B35,$AD$43:$AD$483,"Yes")</f>
        <v>12.153333333333334</v>
      </c>
      <c r="F35" s="29">
        <f>AVERAGEIFS(Q$43:Q$487,$B$43:$B$487,$B35,$AD$43:$AD$487,"Yes")</f>
        <v>18.316666666666666</v>
      </c>
      <c r="G35" s="29">
        <f>AVERAGEIFS(L$43:L$483,$B$43:$B$483,$B35,$AB$43:$AB$483,"Yes")</f>
        <v>16.494</v>
      </c>
      <c r="H35" s="29">
        <f>AVERAGEIFS(Q$43:Q$487,$B$43:$B$487,$B35,$AB$43:$AB$487,"Yes")</f>
        <v>18.437999999999999</v>
      </c>
      <c r="I35" s="29">
        <f>AVERAGEIFS(M$43:M$483,$B$43:$B$483,$B35,$Z$43:$Z$483,"Yes")</f>
        <v>17.191379310344825</v>
      </c>
      <c r="J35" s="29">
        <f>AVERAGEIFS(Q$43:Q$487,$B$43:$B$487,$B35,$Z$43:$Z$487,"Yes")</f>
        <v>18.505172413793101</v>
      </c>
      <c r="K35" s="29">
        <f>AVERAGEIFS(N$43:N$483,$B$43:$B$483,$B35,$X$43:$X$483,"Yes")</f>
        <v>17.481034482758616</v>
      </c>
      <c r="L35" s="29">
        <f>AVERAGEIFS(Q$43:Q$487,$B$43:$B$487,$B35,$X$43:$X$487,"Yes")</f>
        <v>18.505172413793101</v>
      </c>
      <c r="M35" s="29">
        <f>AVERAGEIFS(O$43:O$487,$B$43:$B$487,$B35,$V$43:$V$487,"Yes")</f>
        <v>17.393333333333331</v>
      </c>
      <c r="N35" s="29">
        <f>AVERAGEIFS(Q$43:Q$487,$B$43:$B$487,$B35,$V$43:$V$487,"Yes")</f>
        <v>18.38</v>
      </c>
      <c r="O35" s="29">
        <f t="shared" si="0"/>
        <v>18.079268292682926</v>
      </c>
      <c r="P35" s="29">
        <f t="shared" si="0"/>
        <v>18.803658536585367</v>
      </c>
      <c r="Q35" s="29">
        <f>AVERAGEIFS(Q$43:Q$487,$B$43:$B$487,$B35)</f>
        <v>19.021000000000004</v>
      </c>
      <c r="R35" s="334">
        <f t="shared" si="1"/>
        <v>0.50713110257816774</v>
      </c>
      <c r="S35" s="334">
        <f t="shared" si="2"/>
        <v>0.11786104037831935</v>
      </c>
      <c r="T35" s="334">
        <f t="shared" si="3"/>
        <v>7.6421622705846959E-2</v>
      </c>
      <c r="U35" s="335">
        <f t="shared" si="4"/>
        <v>5.8585659335240292E-2</v>
      </c>
      <c r="V35" s="336">
        <f t="shared" si="5"/>
        <v>5.6726715216558254E-2</v>
      </c>
      <c r="W35" s="336">
        <f t="shared" si="6"/>
        <v>4.0067453625632465E-2</v>
      </c>
    </row>
    <row r="36" spans="1:32">
      <c r="B36" s="102" t="s">
        <v>86</v>
      </c>
      <c r="C36" s="91"/>
      <c r="E36" s="29">
        <f>AVERAGEIFS(E$43:E$483,$B$43:$B$483,$B36,$AD$43:$AD$483,"Yes")</f>
        <v>3.9000000000000004</v>
      </c>
      <c r="F36" s="29">
        <f>AVERAGEIFS(Q$43:Q$487,$B$43:$B$487,$B36,$AD$43:$AD$487,"Yes")</f>
        <v>5.25</v>
      </c>
      <c r="G36" s="29">
        <f>AVERAGEIFS(L$43:L$483,$B$43:$B$483,$B36,$AB$43:$AB$483,"Yes")</f>
        <v>5.3374999999999995</v>
      </c>
      <c r="H36" s="29">
        <f>AVERAGEIFS(Q$43:Q$487,$B$43:$B$487,$B36,$AB$43:$AB$487,"Yes")</f>
        <v>5.625</v>
      </c>
      <c r="I36" s="29">
        <f>AVERAGEIFS(M$43:M$483,$B$43:$B$483,$B36,$Z$43:$Z$483,"Yes")</f>
        <v>5.625</v>
      </c>
      <c r="J36" s="29">
        <f>AVERAGEIFS(Q$43:Q$487,$B$43:$B$487,$B36,$Z$43:$Z$487,"Yes")</f>
        <v>5.625</v>
      </c>
      <c r="K36" s="29">
        <f>AVERAGEIFS(N$43:N$483,$B$43:$B$483,$B36,$X$43:$X$483,"Yes")</f>
        <v>5.625</v>
      </c>
      <c r="L36" s="29">
        <f>AVERAGEIFS(Q$43:Q$487,$B$43:$B$487,$B36,$X$43:$X$487,"Yes")</f>
        <v>5.625</v>
      </c>
      <c r="M36" s="29">
        <f>AVERAGEIFS(O$43:O$487,$B$43:$B$487,$B36,$V$43:$V$487,"Yes")</f>
        <v>5.6749999999999998</v>
      </c>
      <c r="N36" s="29">
        <f>AVERAGEIFS(Q$43:Q$487,$B$43:$B$487,$B36,$V$43:$V$487,"Yes")</f>
        <v>5.625</v>
      </c>
      <c r="O36" s="29">
        <f t="shared" si="0"/>
        <v>5.625</v>
      </c>
      <c r="P36" s="29">
        <f t="shared" si="0"/>
        <v>5.625</v>
      </c>
      <c r="Q36" s="29">
        <f>AVERAGEIFS(Q$43:Q$487,$B$43:$B$487,$B36)</f>
        <v>5.59</v>
      </c>
      <c r="R36" s="334">
        <f t="shared" si="1"/>
        <v>0.34615384615384603</v>
      </c>
      <c r="S36" s="334">
        <f t="shared" si="2"/>
        <v>5.3864168618267039E-2</v>
      </c>
      <c r="T36" s="334">
        <f t="shared" si="3"/>
        <v>0</v>
      </c>
      <c r="U36" s="335">
        <f t="shared" si="4"/>
        <v>0</v>
      </c>
      <c r="V36" s="336">
        <f t="shared" si="5"/>
        <v>-8.8105726872246271E-3</v>
      </c>
      <c r="W36" s="336">
        <f t="shared" si="6"/>
        <v>0</v>
      </c>
    </row>
    <row r="37" spans="1:32">
      <c r="B37" s="102" t="s">
        <v>29</v>
      </c>
      <c r="C37" s="91"/>
      <c r="E37" s="29" t="e">
        <f>AVERAGEIFS(E$43:E$483,$B$43:$B$483,$B37,$AD$43:$AD$483,"Yes")</f>
        <v>#DIV/0!</v>
      </c>
      <c r="F37" s="29" t="e">
        <f>AVERAGEIFS(Q$43:Q$487,$B$43:$B$487,$B37,$AD$43:$AD$487,"Yes")</f>
        <v>#DIV/0!</v>
      </c>
      <c r="G37" s="29">
        <f>AVERAGEIFS(L$43:L$483,$B$43:$B$483,$B37,$AB$43:$AB$483,"Yes")</f>
        <v>7.5666666666666664</v>
      </c>
      <c r="H37" s="29">
        <f>AVERAGEIFS(Q$43:Q$487,$B$43:$B$487,$B37,$AB$43:$AB$487,"Yes")</f>
        <v>7.95</v>
      </c>
      <c r="I37" s="29">
        <f>AVERAGEIFS(M$43:M$483,$B$43:$B$483,$B37,$Z$43:$Z$483,"Yes")</f>
        <v>7.8166666666666664</v>
      </c>
      <c r="J37" s="29">
        <f>AVERAGEIFS(Q$43:Q$487,$B$43:$B$487,$B37,$Z$43:$Z$487,"Yes")</f>
        <v>7.95</v>
      </c>
      <c r="K37" s="29">
        <f>AVERAGEIFS(N$43:N$483,$B$43:$B$483,$B37,$X$43:$X$483,"Yes")</f>
        <v>7.8833333333333329</v>
      </c>
      <c r="L37" s="29">
        <f>AVERAGEIFS(Q$43:Q$487,$B$43:$B$487,$B37,$X$43:$X$487,"Yes")</f>
        <v>7.95</v>
      </c>
      <c r="M37" s="29">
        <f>AVERAGEIFS(O$43:O$487,$B$43:$B$487,$B37,$V$43:$V$487,"Yes")</f>
        <v>7.9749999999999996</v>
      </c>
      <c r="N37" s="29">
        <f>AVERAGEIFS(Q$43:Q$487,$B$43:$B$487,$B37,$V$43:$V$487,"Yes")</f>
        <v>7.95</v>
      </c>
      <c r="O37" s="29">
        <f t="shared" si="0"/>
        <v>8.3375000000000004</v>
      </c>
      <c r="P37" s="29">
        <f t="shared" si="0"/>
        <v>8.5250000000000004</v>
      </c>
      <c r="Q37" s="29">
        <f>AVERAGEIFS(Q$43:Q$487,$B$43:$B$487,$B37)</f>
        <v>8.49</v>
      </c>
      <c r="R37" s="334" t="e">
        <f t="shared" si="1"/>
        <v>#DIV/0!</v>
      </c>
      <c r="S37" s="334">
        <f t="shared" si="2"/>
        <v>5.0660792951541911E-2</v>
      </c>
      <c r="T37" s="334">
        <f t="shared" si="3"/>
        <v>1.7057569296375252E-2</v>
      </c>
      <c r="U37" s="335">
        <f t="shared" si="4"/>
        <v>8.4566596194504129E-3</v>
      </c>
      <c r="V37" s="336">
        <f t="shared" si="5"/>
        <v>-3.1347962382444194E-3</v>
      </c>
      <c r="W37" s="336">
        <f t="shared" si="6"/>
        <v>2.2488755622188883E-2</v>
      </c>
    </row>
    <row r="38" spans="1:32">
      <c r="B38" s="102" t="s">
        <v>28</v>
      </c>
      <c r="C38" s="91"/>
      <c r="E38" s="29" t="e">
        <f>AVERAGEIFS(E$43:E$483,$B$43:$B$483,$B38,$AD$43:$AD$483,"Yes")</f>
        <v>#DIV/0!</v>
      </c>
      <c r="F38" s="29" t="e">
        <f>AVERAGEIFS(Q$43:Q$487,$B$43:$B$487,$B38,$AD$43:$AD$487,"Yes")</f>
        <v>#DIV/0!</v>
      </c>
      <c r="G38" s="29">
        <f>AVERAGEIFS(L$43:L$483,$B$43:$B$483,$B38,$AB$43:$AB$483,"Yes")</f>
        <v>7.2379999999999995</v>
      </c>
      <c r="H38" s="29">
        <f>AVERAGEIFS(Q$43:Q$487,$B$43:$B$487,$B38,$AB$43:$AB$487,"Yes")</f>
        <v>7.4599999999999991</v>
      </c>
      <c r="I38" s="29">
        <f>AVERAGEIFS(M$43:M$483,$B$43:$B$483,$B38,$Z$43:$Z$483,"Yes")</f>
        <v>9.71875</v>
      </c>
      <c r="J38" s="29">
        <f>AVERAGEIFS(Q$43:Q$487,$B$43:$B$487,$B38,$Z$43:$Z$487,"Yes")</f>
        <v>9.9882812500000018</v>
      </c>
      <c r="K38" s="29">
        <f>AVERAGEIFS(N$43:N$483,$B$43:$B$483,$B38,$X$43:$X$483,"Yes")</f>
        <v>9.6607692307692314</v>
      </c>
      <c r="L38" s="29">
        <f>AVERAGEIFS(Q$43:Q$487,$B$43:$B$487,$B38,$X$43:$X$487,"Yes")</f>
        <v>9.9000000000000021</v>
      </c>
      <c r="M38" s="29">
        <f>AVERAGEIFS(O$43:O$487,$B$43:$B$487,$B38,$V$43:$V$487,"Yes")</f>
        <v>9.3652777777777789</v>
      </c>
      <c r="N38" s="29">
        <f>AVERAGEIFS(Q$43:Q$487,$B$43:$B$487,$B38,$V$43:$V$487,"Yes")</f>
        <v>9.4298611111111139</v>
      </c>
      <c r="O38" s="29">
        <f t="shared" si="0"/>
        <v>9.265200000000009</v>
      </c>
      <c r="P38" s="29">
        <f t="shared" si="0"/>
        <v>9.2712000000000092</v>
      </c>
      <c r="Q38" s="29">
        <f>AVERAGEIFS(Q$43:Q$487,$B$43:$B$487,$B38)</f>
        <v>8.9079861111111196</v>
      </c>
      <c r="R38" s="334" t="e">
        <f t="shared" si="1"/>
        <v>#DIV/0!</v>
      </c>
      <c r="S38" s="334">
        <f t="shared" si="2"/>
        <v>3.0671456203370973E-2</v>
      </c>
      <c r="T38" s="334">
        <f t="shared" si="3"/>
        <v>2.7733118971061232E-2</v>
      </c>
      <c r="U38" s="335">
        <f t="shared" si="4"/>
        <v>2.4763118082649971E-2</v>
      </c>
      <c r="V38" s="336">
        <f t="shared" si="5"/>
        <v>6.8960403381286284E-3</v>
      </c>
      <c r="W38" s="336">
        <f t="shared" si="6"/>
        <v>6.4758450977864257E-4</v>
      </c>
    </row>
    <row r="39" spans="1:32">
      <c r="B39" s="103" t="s">
        <v>26</v>
      </c>
      <c r="C39" s="93"/>
      <c r="D39" s="42"/>
      <c r="E39" s="29">
        <f>AVERAGEIFS(E$43:E$483,$C$43:$C$483,$B39,$AD$43:$AD$483,"Yes")</f>
        <v>5.5875000000000012</v>
      </c>
      <c r="F39" s="29">
        <f>AVERAGEIFS(Q$43:Q$487,$C$43:$C$487,$B39,$AD$43:$AD$487,"Yes")</f>
        <v>7.4749999999999996</v>
      </c>
      <c r="G39" s="29">
        <f>AVERAGEIFS(L$43:L$483,$C$43:$C$483,$B39,$AB$43:$AB$483,"Yes")</f>
        <v>7.7722222222222213</v>
      </c>
      <c r="H39" s="29">
        <f>AVERAGEIFS(Q$43:Q$487,$C$43:$C$487,$B39,$AB$43:$AB$487,"Yes")</f>
        <v>8.1611111111111114</v>
      </c>
      <c r="I39" s="29">
        <f>AVERAGEIFS(M$43:M$483,$C$43:$C$483,$B39,$Z$43:$Z$483,"Yes")</f>
        <v>8.4739130434782606</v>
      </c>
      <c r="J39" s="29">
        <f>AVERAGEIFS(Q$43:Q$487,$C$43:$C$487,$B39,$Z$43:$Z$487,"Yes")</f>
        <v>8.784782608695652</v>
      </c>
      <c r="K39" s="29">
        <f>AVERAGEIFS(N$43:N$483,$C$43:$C$483,$B39,$X$43:$X$483,"Yes")</f>
        <v>9.0145833333333325</v>
      </c>
      <c r="L39" s="29">
        <f>AVERAGEIFS(Q$43:Q$487,$C$43:$C$487,$B39,$X$43:$X$487,"Yes")</f>
        <v>9.2416666666666654</v>
      </c>
      <c r="M39" s="29">
        <f>AVERAGEIFS(O$43:O$483,$C$43:$C$483,$B39,$V$43:$V$483,"Yes")</f>
        <v>8.8919999999999977</v>
      </c>
      <c r="N39" s="29">
        <f>AVERAGEIFS(Q$43:Q$487,$C$43:$C$487,$B39,$V$43:$V$487,"Yes")</f>
        <v>9.2299999999999986</v>
      </c>
      <c r="O39" s="29">
        <f>AVERAGEIFS(P$43:P$487,$C$43:$C$487,$B39,$T$43:$T$487,"Yes")</f>
        <v>9.0499999999999989</v>
      </c>
      <c r="P39" s="29">
        <f>AVERAGEIFS(Q$43:Q$487,$C$43:$C$487,$B39,$T$43:$T$487,"Yes")</f>
        <v>9.2299999999999986</v>
      </c>
      <c r="Q39" s="29">
        <f>AVERAGEIFS(Q$43:Q$487,$C$43:$C$487,$B39)</f>
        <v>9.204838709677416</v>
      </c>
      <c r="R39" s="334">
        <f t="shared" si="1"/>
        <v>0.33780760626398165</v>
      </c>
      <c r="S39" s="334">
        <f t="shared" si="2"/>
        <v>5.0035739814153102E-2</v>
      </c>
      <c r="T39" s="334">
        <f t="shared" si="3"/>
        <v>3.668547973319658E-2</v>
      </c>
      <c r="U39" s="335">
        <f t="shared" si="4"/>
        <v>2.5190663277097292E-2</v>
      </c>
      <c r="V39" s="336">
        <f t="shared" si="5"/>
        <v>3.8011695906432941E-2</v>
      </c>
      <c r="W39" s="336">
        <f t="shared" si="6"/>
        <v>1.9889502762430844E-2</v>
      </c>
    </row>
    <row r="40" spans="1:32">
      <c r="I40" s="38"/>
      <c r="J40" s="38"/>
    </row>
    <row r="41" spans="1:32" ht="29">
      <c r="E41" s="478" t="s">
        <v>4575</v>
      </c>
      <c r="F41" s="479"/>
      <c r="G41" s="479"/>
      <c r="H41" s="28"/>
      <c r="I41" s="479"/>
      <c r="J41" s="479"/>
      <c r="K41" s="45"/>
      <c r="L41" s="45"/>
      <c r="M41" s="45"/>
      <c r="N41" s="45"/>
      <c r="O41" s="45"/>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52">
        <v>44593</v>
      </c>
      <c r="F42" s="52">
        <v>44774</v>
      </c>
      <c r="G42" s="52">
        <v>44835</v>
      </c>
      <c r="H42" s="52">
        <v>44896</v>
      </c>
      <c r="I42" s="52">
        <v>45047</v>
      </c>
      <c r="J42" s="52">
        <v>45170</v>
      </c>
      <c r="K42" s="53">
        <v>45200</v>
      </c>
      <c r="L42" s="52">
        <v>45323</v>
      </c>
      <c r="M42" s="52">
        <v>45717</v>
      </c>
      <c r="N42" s="52">
        <v>45778</v>
      </c>
      <c r="O42" s="52">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4.5" customHeight="1">
      <c r="A43" s="66" t="s">
        <v>23</v>
      </c>
      <c r="B43" s="66" t="s">
        <v>41</v>
      </c>
      <c r="C43" s="66" t="str" cm="1">
        <f t="array" ref="C43">_xlfn.IFNA(_xlfn.IFS(B43="Starter","Starters &amp; Sides",B43="Sides","Starters &amp; Sides"),B43)</f>
        <v>desserts</v>
      </c>
      <c r="D43" s="71" t="s">
        <v>4576</v>
      </c>
      <c r="E43" s="75"/>
      <c r="F43" s="12"/>
      <c r="G43" s="13"/>
      <c r="H43" s="13"/>
      <c r="I43" s="13"/>
      <c r="J43" s="13"/>
      <c r="K43" s="13"/>
      <c r="L43" s="4"/>
      <c r="M43" s="4">
        <v>8.25</v>
      </c>
      <c r="N43" s="4">
        <v>8.25</v>
      </c>
      <c r="O43" s="290">
        <v>8.25</v>
      </c>
      <c r="P43" s="15"/>
      <c r="Q43" s="337"/>
      <c r="R43" s="15" t="str">
        <f>IF(COUNTA(Q43)=1,"Yes","No")</f>
        <v>No</v>
      </c>
      <c r="S43" s="15" t="str">
        <f>IF(AND(T43="No",R43="Yes"),"Yes","No")</f>
        <v>No</v>
      </c>
      <c r="T43" s="221" t="str">
        <f>IF(COUNTA(P43:Q43)=2,"Yes","No")</f>
        <v>No</v>
      </c>
      <c r="U43" s="223" t="str">
        <f>IF(T43="Yes",Q43/P43-1,"N/A")</f>
        <v>N/A</v>
      </c>
      <c r="V43" s="221" t="str">
        <f>IF(COUNTA(O43:Q43)=3,"Yes","No")</f>
        <v>No</v>
      </c>
      <c r="W43" s="223" t="str">
        <f>IF(V43="Yes",Q43/O43-1,"N/A")</f>
        <v>N/A</v>
      </c>
      <c r="X43" s="221" t="str">
        <f>IF(COUNTA(N43:Q43)=4,"Yes","No")</f>
        <v>No</v>
      </c>
      <c r="Y43" s="223" t="str">
        <f>IF(X43="Yes",Q43/N43-1,"N/A")</f>
        <v>N/A</v>
      </c>
      <c r="Z43" s="222" t="str">
        <f>IF(COUNTA(M43:Q43)=5,"Yes","No")</f>
        <v>No</v>
      </c>
      <c r="AA43" s="68" t="str">
        <f>IF(Z43="Yes",Q43/M43-1,"N/A")</f>
        <v>N/A</v>
      </c>
      <c r="AB43" s="65" t="str">
        <f>IF(COUNTA(L43:Q43)=6,"Yes","No")</f>
        <v>No</v>
      </c>
      <c r="AC43" s="68" t="str">
        <f>IF(AB43="Yes",Q43/L43-1,"N/A")</f>
        <v>N/A</v>
      </c>
      <c r="AD43" s="65" t="str">
        <f>IF(COUNTA(E43:Q43)=13,"Yes","No")</f>
        <v>No</v>
      </c>
      <c r="AE43" s="68" t="str">
        <f>IF(AD43="Yes",Q43/E43-1,"N/A")</f>
        <v>N/A</v>
      </c>
      <c r="AF43" s="66"/>
    </row>
    <row r="44" spans="1:32">
      <c r="A44" s="66" t="s">
        <v>23</v>
      </c>
      <c r="B44" s="66" t="s">
        <v>41</v>
      </c>
      <c r="C44" s="66" t="str" cm="1">
        <f t="array" ref="C44">_xlfn.IFNA(_xlfn.IFS(B44="Starter","Starters &amp; Sides",B44="Sides","Starters &amp; Sides"),B44)</f>
        <v>desserts</v>
      </c>
      <c r="D44" s="71" t="s">
        <v>4577</v>
      </c>
      <c r="E44" s="75"/>
      <c r="F44" s="12"/>
      <c r="G44" s="13"/>
      <c r="H44" s="13"/>
      <c r="I44" s="13">
        <v>7.75</v>
      </c>
      <c r="J44" s="13"/>
      <c r="K44" s="4"/>
      <c r="L44" s="4"/>
      <c r="M44" s="4"/>
      <c r="N44" s="4"/>
      <c r="O44" s="290"/>
      <c r="P44" s="15"/>
      <c r="Q44" s="337"/>
      <c r="R44" s="15" t="str">
        <f t="shared" ref="R44:R105" si="7">IF(COUNTA(Q44)=1,"Yes","No")</f>
        <v>No</v>
      </c>
      <c r="S44" s="15" t="str">
        <f t="shared" ref="S44:S105" si="8">IF(AND(T44="No",R44="Yes"),"Yes","No")</f>
        <v>No</v>
      </c>
      <c r="T44" s="221" t="str">
        <f t="shared" ref="T44:T105" si="9">IF(COUNTA(P44:Q44)=2,"Yes","No")</f>
        <v>No</v>
      </c>
      <c r="U44" s="223" t="str">
        <f t="shared" ref="U44:U105" si="10">IF(T44="Yes",Q44/P44-1,"N/A")</f>
        <v>N/A</v>
      </c>
      <c r="V44" s="221" t="str">
        <f t="shared" ref="V44:V105" si="11">IF(COUNTA(O44:Q44)=3,"Yes","No")</f>
        <v>No</v>
      </c>
      <c r="W44" s="223" t="str">
        <f t="shared" ref="W44:W105" si="12">IF(V44="Yes",Q44/O44-1,"N/A")</f>
        <v>N/A</v>
      </c>
      <c r="X44" s="221" t="str">
        <f t="shared" ref="X44:X105" si="13">IF(COUNTA(N44:Q44)=4,"Yes","No")</f>
        <v>No</v>
      </c>
      <c r="Y44" s="223" t="str">
        <f t="shared" ref="Y44:Y105" si="14">IF(X44="Yes",Q44/N44-1,"N/A")</f>
        <v>N/A</v>
      </c>
      <c r="Z44" s="222" t="str">
        <f t="shared" ref="Z44:Z105" si="15">IF(COUNTA(M44:Q44)=5,"Yes","No")</f>
        <v>No</v>
      </c>
      <c r="AA44" s="68" t="str">
        <f t="shared" ref="AA44:AA105" si="16">IF(Z44="Yes",Q44/M44-1,"N/A")</f>
        <v>N/A</v>
      </c>
      <c r="AB44" s="65" t="str">
        <f t="shared" ref="AB44:AB105" si="17">IF(COUNTA(L44:Q44)=6,"Yes","No")</f>
        <v>No</v>
      </c>
      <c r="AC44" s="68" t="str">
        <f t="shared" ref="AC44:AC105" si="18">IF(AB44="Yes",Q44/L44-1,"N/A")</f>
        <v>N/A</v>
      </c>
      <c r="AD44" s="65" t="str">
        <f t="shared" ref="AD44:AD105" si="19">IF(COUNTA(E44:Q44)=13,"Yes","No")</f>
        <v>No</v>
      </c>
      <c r="AE44" s="68" t="str">
        <f t="shared" ref="AE44:AE105" si="20">IF(AD44="Yes",Q44/E44-1,"N/A")</f>
        <v>N/A</v>
      </c>
      <c r="AF44" s="66"/>
    </row>
    <row r="45" spans="1:32">
      <c r="A45" s="66" t="s">
        <v>23</v>
      </c>
      <c r="B45" s="66" t="s">
        <v>41</v>
      </c>
      <c r="C45" s="66" t="str" cm="1">
        <f t="array" ref="C45">_xlfn.IFNA(_xlfn.IFS(B45="Starter","Starters &amp; Sides",B45="Sides","Starters &amp; Sides"),B45)</f>
        <v>desserts</v>
      </c>
      <c r="D45" s="71" t="s">
        <v>4578</v>
      </c>
      <c r="E45" s="75"/>
      <c r="F45" s="12"/>
      <c r="G45" s="13"/>
      <c r="H45" s="13"/>
      <c r="I45" s="13"/>
      <c r="J45" s="13"/>
      <c r="K45" s="4"/>
      <c r="L45" s="4">
        <v>8.25</v>
      </c>
      <c r="M45" s="4"/>
      <c r="N45" s="4"/>
      <c r="O45" s="290"/>
      <c r="P45" s="15"/>
      <c r="Q45" s="337"/>
      <c r="R45" s="15" t="str">
        <f t="shared" si="7"/>
        <v>No</v>
      </c>
      <c r="S45" s="15" t="str">
        <f t="shared" si="8"/>
        <v>No</v>
      </c>
      <c r="T45" s="221" t="str">
        <f t="shared" si="9"/>
        <v>No</v>
      </c>
      <c r="U45" s="223" t="str">
        <f t="shared" si="10"/>
        <v>N/A</v>
      </c>
      <c r="V45" s="221" t="str">
        <f t="shared" si="11"/>
        <v>No</v>
      </c>
      <c r="W45" s="223" t="str">
        <f t="shared" si="12"/>
        <v>N/A</v>
      </c>
      <c r="X45" s="221" t="str">
        <f t="shared" si="13"/>
        <v>No</v>
      </c>
      <c r="Y45" s="223" t="str">
        <f t="shared" si="14"/>
        <v>N/A</v>
      </c>
      <c r="Z45" s="222" t="str">
        <f t="shared" si="15"/>
        <v>No</v>
      </c>
      <c r="AA45" s="68" t="str">
        <f t="shared" si="16"/>
        <v>N/A</v>
      </c>
      <c r="AB45" s="65" t="str">
        <f t="shared" si="17"/>
        <v>No</v>
      </c>
      <c r="AC45" s="68" t="str">
        <f t="shared" si="18"/>
        <v>N/A</v>
      </c>
      <c r="AD45" s="65" t="str">
        <f t="shared" si="19"/>
        <v>No</v>
      </c>
      <c r="AE45" s="68" t="str">
        <f t="shared" si="20"/>
        <v>N/A</v>
      </c>
      <c r="AF45" s="66"/>
    </row>
    <row r="46" spans="1:32">
      <c r="A46" s="66" t="s">
        <v>23</v>
      </c>
      <c r="B46" s="66" t="s">
        <v>41</v>
      </c>
      <c r="C46" s="66" t="str" cm="1">
        <f t="array" ref="C46">_xlfn.IFNA(_xlfn.IFS(B46="Starter","Starters &amp; Sides",B46="Sides","Starters &amp; Sides"),B46)</f>
        <v>desserts</v>
      </c>
      <c r="D46" s="391" t="s">
        <v>4579</v>
      </c>
      <c r="E46" s="75"/>
      <c r="F46" s="12"/>
      <c r="G46" s="13"/>
      <c r="H46" s="13"/>
      <c r="I46" s="13"/>
      <c r="J46" s="13"/>
      <c r="K46" s="4"/>
      <c r="L46" s="4">
        <v>8.25</v>
      </c>
      <c r="M46" s="4"/>
      <c r="N46" s="4"/>
      <c r="O46" s="290"/>
      <c r="P46" s="15"/>
      <c r="Q46" s="337"/>
      <c r="R46" s="15" t="str">
        <f t="shared" si="7"/>
        <v>No</v>
      </c>
      <c r="S46" s="15" t="str">
        <f t="shared" si="8"/>
        <v>No</v>
      </c>
      <c r="T46" s="221" t="str">
        <f t="shared" si="9"/>
        <v>No</v>
      </c>
      <c r="U46" s="223" t="str">
        <f t="shared" si="10"/>
        <v>N/A</v>
      </c>
      <c r="V46" s="221" t="str">
        <f t="shared" si="11"/>
        <v>No</v>
      </c>
      <c r="W46" s="223" t="str">
        <f t="shared" si="12"/>
        <v>N/A</v>
      </c>
      <c r="X46" s="221" t="str">
        <f t="shared" si="13"/>
        <v>No</v>
      </c>
      <c r="Y46" s="223" t="str">
        <f t="shared" si="14"/>
        <v>N/A</v>
      </c>
      <c r="Z46" s="222" t="str">
        <f t="shared" si="15"/>
        <v>No</v>
      </c>
      <c r="AA46" s="68" t="str">
        <f t="shared" si="16"/>
        <v>N/A</v>
      </c>
      <c r="AB46" s="65" t="str">
        <f t="shared" si="17"/>
        <v>No</v>
      </c>
      <c r="AC46" s="68" t="str">
        <f t="shared" si="18"/>
        <v>N/A</v>
      </c>
      <c r="AD46" s="65" t="str">
        <f t="shared" si="19"/>
        <v>No</v>
      </c>
      <c r="AE46" s="68" t="str">
        <f t="shared" si="20"/>
        <v>N/A</v>
      </c>
      <c r="AF46" s="66"/>
    </row>
    <row r="47" spans="1:32">
      <c r="A47" s="66" t="s">
        <v>23</v>
      </c>
      <c r="B47" s="66" t="s">
        <v>41</v>
      </c>
      <c r="C47" s="66" t="str" cm="1">
        <f t="array" ref="C47">_xlfn.IFNA(_xlfn.IFS(B47="Starter","Starters &amp; Sides",B47="Sides","Starters &amp; Sides"),B47)</f>
        <v>desserts</v>
      </c>
      <c r="D47" s="71" t="s">
        <v>416</v>
      </c>
      <c r="E47" s="75"/>
      <c r="F47" s="12"/>
      <c r="G47" s="13"/>
      <c r="H47" s="13"/>
      <c r="I47" s="13"/>
      <c r="J47" s="13"/>
      <c r="K47" s="13"/>
      <c r="L47" s="4"/>
      <c r="M47" s="4">
        <v>7.75</v>
      </c>
      <c r="N47" s="4">
        <v>7.75</v>
      </c>
      <c r="O47" s="290">
        <v>7.75</v>
      </c>
      <c r="P47" s="15"/>
      <c r="Q47" s="337"/>
      <c r="R47" s="15" t="str">
        <f t="shared" si="7"/>
        <v>No</v>
      </c>
      <c r="S47" s="15" t="str">
        <f t="shared" si="8"/>
        <v>No</v>
      </c>
      <c r="T47" s="221" t="str">
        <f t="shared" si="9"/>
        <v>No</v>
      </c>
      <c r="U47" s="223" t="str">
        <f t="shared" si="10"/>
        <v>N/A</v>
      </c>
      <c r="V47" s="221" t="str">
        <f t="shared" si="11"/>
        <v>No</v>
      </c>
      <c r="W47" s="223" t="str">
        <f t="shared" si="12"/>
        <v>N/A</v>
      </c>
      <c r="X47" s="221" t="str">
        <f t="shared" si="13"/>
        <v>No</v>
      </c>
      <c r="Y47" s="223" t="str">
        <f t="shared" si="14"/>
        <v>N/A</v>
      </c>
      <c r="Z47" s="222" t="str">
        <f t="shared" si="15"/>
        <v>No</v>
      </c>
      <c r="AA47" s="68" t="str">
        <f t="shared" si="16"/>
        <v>N/A</v>
      </c>
      <c r="AB47" s="65" t="str">
        <f t="shared" si="17"/>
        <v>No</v>
      </c>
      <c r="AC47" s="68" t="str">
        <f t="shared" si="18"/>
        <v>N/A</v>
      </c>
      <c r="AD47" s="65" t="str">
        <f t="shared" si="19"/>
        <v>No</v>
      </c>
      <c r="AE47" s="68" t="str">
        <f t="shared" si="20"/>
        <v>N/A</v>
      </c>
      <c r="AF47" s="66"/>
    </row>
    <row r="48" spans="1:32">
      <c r="A48" s="66" t="s">
        <v>4580</v>
      </c>
      <c r="B48" s="66" t="s">
        <v>41</v>
      </c>
      <c r="C48" s="66" t="str" cm="1">
        <f t="array" ref="C48">_xlfn.IFNA(_xlfn.IFS(B48="Starter","Starters &amp; Sides",B48="Sides","Starters &amp; Sides"),B48)</f>
        <v>desserts</v>
      </c>
      <c r="D48" s="66" t="s">
        <v>4581</v>
      </c>
      <c r="E48" s="54"/>
      <c r="F48" s="8"/>
      <c r="G48" s="8"/>
      <c r="H48" s="8"/>
      <c r="I48" s="8"/>
      <c r="J48" s="8"/>
      <c r="K48" s="8"/>
      <c r="L48" s="8"/>
      <c r="M48" s="8"/>
      <c r="N48" s="8"/>
      <c r="O48" s="290">
        <v>8.25</v>
      </c>
      <c r="P48" s="15">
        <v>7.95</v>
      </c>
      <c r="Q48" s="337">
        <v>7.95</v>
      </c>
      <c r="R48" s="15" t="str">
        <f t="shared" si="7"/>
        <v>Yes</v>
      </c>
      <c r="S48" s="15" t="str">
        <f t="shared" si="8"/>
        <v>No</v>
      </c>
      <c r="T48" s="221" t="str">
        <f t="shared" si="9"/>
        <v>Yes</v>
      </c>
      <c r="U48" s="223">
        <f t="shared" si="10"/>
        <v>0</v>
      </c>
      <c r="V48" s="221" t="str">
        <f t="shared" si="11"/>
        <v>Yes</v>
      </c>
      <c r="W48" s="223">
        <f t="shared" si="12"/>
        <v>-3.6363636363636376E-2</v>
      </c>
      <c r="X48" s="221" t="str">
        <f t="shared" si="13"/>
        <v>No</v>
      </c>
      <c r="Y48" s="223" t="str">
        <f t="shared" si="14"/>
        <v>N/A</v>
      </c>
      <c r="Z48" s="222" t="str">
        <f t="shared" si="15"/>
        <v>No</v>
      </c>
      <c r="AA48" s="68" t="str">
        <f t="shared" si="16"/>
        <v>N/A</v>
      </c>
      <c r="AB48" s="65" t="str">
        <f t="shared" si="17"/>
        <v>No</v>
      </c>
      <c r="AC48" s="68" t="str">
        <f t="shared" si="18"/>
        <v>N/A</v>
      </c>
      <c r="AD48" s="65" t="str">
        <f t="shared" si="19"/>
        <v>No</v>
      </c>
      <c r="AE48" s="68" t="str">
        <f t="shared" si="20"/>
        <v>N/A</v>
      </c>
      <c r="AF48" s="66"/>
    </row>
    <row r="49" spans="1:32">
      <c r="A49" s="66" t="s">
        <v>23</v>
      </c>
      <c r="B49" s="66" t="s">
        <v>41</v>
      </c>
      <c r="C49" s="66" t="str" cm="1">
        <f t="array" ref="C49">_xlfn.IFNA(_xlfn.IFS(B49="Starter","Starters &amp; Sides",B49="Sides","Starters &amp; Sides"),B49)</f>
        <v>desserts</v>
      </c>
      <c r="D49" s="71" t="s">
        <v>4582</v>
      </c>
      <c r="E49" s="75"/>
      <c r="F49" s="12"/>
      <c r="G49" s="13"/>
      <c r="H49" s="13">
        <v>5.85</v>
      </c>
      <c r="I49" s="13">
        <v>5.95</v>
      </c>
      <c r="J49" s="13">
        <v>6.25</v>
      </c>
      <c r="K49" s="13">
        <v>6.75</v>
      </c>
      <c r="L49" s="4">
        <v>6.75</v>
      </c>
      <c r="M49" s="4">
        <v>7.25</v>
      </c>
      <c r="N49" s="4">
        <v>7.25</v>
      </c>
      <c r="O49" s="290">
        <v>7.25</v>
      </c>
      <c r="P49" s="15"/>
      <c r="Q49" s="337"/>
      <c r="R49" s="15" t="str">
        <f t="shared" si="7"/>
        <v>No</v>
      </c>
      <c r="S49" s="15" t="str">
        <f t="shared" si="8"/>
        <v>No</v>
      </c>
      <c r="T49" s="221" t="str">
        <f t="shared" si="9"/>
        <v>No</v>
      </c>
      <c r="U49" s="223" t="str">
        <f t="shared" si="10"/>
        <v>N/A</v>
      </c>
      <c r="V49" s="221" t="str">
        <f t="shared" si="11"/>
        <v>No</v>
      </c>
      <c r="W49" s="223" t="str">
        <f t="shared" si="12"/>
        <v>N/A</v>
      </c>
      <c r="X49" s="221" t="str">
        <f t="shared" si="13"/>
        <v>No</v>
      </c>
      <c r="Y49" s="223" t="str">
        <f t="shared" si="14"/>
        <v>N/A</v>
      </c>
      <c r="Z49" s="222" t="str">
        <f t="shared" si="15"/>
        <v>No</v>
      </c>
      <c r="AA49" s="68" t="str">
        <f t="shared" si="16"/>
        <v>N/A</v>
      </c>
      <c r="AB49" s="65" t="str">
        <f t="shared" si="17"/>
        <v>No</v>
      </c>
      <c r="AC49" s="68" t="str">
        <f t="shared" si="18"/>
        <v>N/A</v>
      </c>
      <c r="AD49" s="65" t="str">
        <f t="shared" si="19"/>
        <v>No</v>
      </c>
      <c r="AE49" s="68" t="str">
        <f t="shared" si="20"/>
        <v>N/A</v>
      </c>
      <c r="AF49" s="66"/>
    </row>
    <row r="50" spans="1:32">
      <c r="A50" s="66" t="s">
        <v>4580</v>
      </c>
      <c r="B50" s="66" t="s">
        <v>41</v>
      </c>
      <c r="C50" s="66" t="str" cm="1">
        <f t="array" ref="C50">_xlfn.IFNA(_xlfn.IFS(B50="Starter","Starters &amp; Sides",B50="Sides","Starters &amp; Sides"),B50)</f>
        <v>desserts</v>
      </c>
      <c r="D50" s="66" t="s">
        <v>4583</v>
      </c>
      <c r="E50" s="54"/>
      <c r="F50" s="8"/>
      <c r="G50" s="8"/>
      <c r="H50" s="8"/>
      <c r="I50" s="8"/>
      <c r="J50" s="8"/>
      <c r="K50" s="8"/>
      <c r="L50" s="8"/>
      <c r="M50" s="8"/>
      <c r="N50" s="8"/>
      <c r="O50" s="8"/>
      <c r="P50" s="15">
        <v>5.95</v>
      </c>
      <c r="Q50" s="337"/>
      <c r="R50" s="15" t="str">
        <f t="shared" si="7"/>
        <v>No</v>
      </c>
      <c r="S50" s="15" t="str">
        <f t="shared" si="8"/>
        <v>No</v>
      </c>
      <c r="T50" s="221" t="str">
        <f t="shared" si="9"/>
        <v>No</v>
      </c>
      <c r="U50" s="223" t="str">
        <f t="shared" si="10"/>
        <v>N/A</v>
      </c>
      <c r="V50" s="221" t="str">
        <f t="shared" si="11"/>
        <v>No</v>
      </c>
      <c r="W50" s="223" t="str">
        <f t="shared" si="12"/>
        <v>N/A</v>
      </c>
      <c r="X50" s="221" t="str">
        <f t="shared" si="13"/>
        <v>No</v>
      </c>
      <c r="Y50" s="223" t="str">
        <f t="shared" si="14"/>
        <v>N/A</v>
      </c>
      <c r="Z50" s="222" t="str">
        <f t="shared" si="15"/>
        <v>No</v>
      </c>
      <c r="AA50" s="68" t="str">
        <f t="shared" si="16"/>
        <v>N/A</v>
      </c>
      <c r="AB50" s="65" t="str">
        <f t="shared" si="17"/>
        <v>No</v>
      </c>
      <c r="AC50" s="68" t="str">
        <f t="shared" si="18"/>
        <v>N/A</v>
      </c>
      <c r="AD50" s="65" t="str">
        <f t="shared" si="19"/>
        <v>No</v>
      </c>
      <c r="AE50" s="68" t="str">
        <f t="shared" si="20"/>
        <v>N/A</v>
      </c>
      <c r="AF50" s="66"/>
    </row>
    <row r="51" spans="1:32">
      <c r="A51" s="66" t="s">
        <v>4580</v>
      </c>
      <c r="B51" s="66" t="s">
        <v>41</v>
      </c>
      <c r="C51" s="66" t="str" cm="1">
        <f t="array" ref="C51">_xlfn.IFNA(_xlfn.IFS(B51="Starter","Starters &amp; Sides",B51="Sides","Starters &amp; Sides"),B51)</f>
        <v>desserts</v>
      </c>
      <c r="D51" s="66" t="s">
        <v>4584</v>
      </c>
      <c r="E51" s="54"/>
      <c r="F51" s="8"/>
      <c r="G51" s="8"/>
      <c r="H51" s="8"/>
      <c r="I51" s="8"/>
      <c r="J51" s="8"/>
      <c r="K51" s="8"/>
      <c r="L51" s="8"/>
      <c r="M51" s="8"/>
      <c r="N51" s="8"/>
      <c r="O51" s="8"/>
      <c r="P51" s="15">
        <v>8.4499999999999993</v>
      </c>
      <c r="Q51" s="337">
        <v>8.75</v>
      </c>
      <c r="R51" s="15" t="str">
        <f t="shared" si="7"/>
        <v>Yes</v>
      </c>
      <c r="S51" s="15" t="str">
        <f t="shared" si="8"/>
        <v>No</v>
      </c>
      <c r="T51" s="221" t="str">
        <f t="shared" si="9"/>
        <v>Yes</v>
      </c>
      <c r="U51" s="223">
        <f t="shared" si="10"/>
        <v>3.5502958579881838E-2</v>
      </c>
      <c r="V51" s="221" t="str">
        <f t="shared" si="11"/>
        <v>No</v>
      </c>
      <c r="W51" s="223" t="str">
        <f t="shared" si="12"/>
        <v>N/A</v>
      </c>
      <c r="X51" s="221" t="str">
        <f t="shared" si="13"/>
        <v>No</v>
      </c>
      <c r="Y51" s="223" t="str">
        <f t="shared" si="14"/>
        <v>N/A</v>
      </c>
      <c r="Z51" s="222" t="str">
        <f t="shared" si="15"/>
        <v>No</v>
      </c>
      <c r="AA51" s="68" t="str">
        <f t="shared" si="16"/>
        <v>N/A</v>
      </c>
      <c r="AB51" s="65" t="str">
        <f t="shared" si="17"/>
        <v>No</v>
      </c>
      <c r="AC51" s="68" t="str">
        <f t="shared" si="18"/>
        <v>N/A</v>
      </c>
      <c r="AD51" s="65" t="str">
        <f t="shared" si="19"/>
        <v>No</v>
      </c>
      <c r="AE51" s="68" t="str">
        <f t="shared" si="20"/>
        <v>N/A</v>
      </c>
      <c r="AF51" s="66"/>
    </row>
    <row r="52" spans="1:32">
      <c r="A52" s="66" t="s">
        <v>23</v>
      </c>
      <c r="B52" s="66" t="s">
        <v>41</v>
      </c>
      <c r="C52" s="66" t="str" cm="1">
        <f t="array" ref="C52">_xlfn.IFNA(_xlfn.IFS(B52="Starter","Starters &amp; Sides",B52="Sides","Starters &amp; Sides"),B52)</f>
        <v>desserts</v>
      </c>
      <c r="D52" s="71" t="s">
        <v>4585</v>
      </c>
      <c r="E52" s="75"/>
      <c r="F52" s="12"/>
      <c r="G52" s="13"/>
      <c r="H52" s="13"/>
      <c r="I52" s="13"/>
      <c r="J52" s="13">
        <v>6.95</v>
      </c>
      <c r="K52" s="4"/>
      <c r="L52" s="4"/>
      <c r="M52" s="4"/>
      <c r="N52" s="4"/>
      <c r="O52" s="290"/>
      <c r="P52" s="15"/>
      <c r="Q52" s="337"/>
      <c r="R52" s="15" t="str">
        <f t="shared" si="7"/>
        <v>No</v>
      </c>
      <c r="S52" s="15" t="str">
        <f t="shared" si="8"/>
        <v>No</v>
      </c>
      <c r="T52" s="221" t="str">
        <f t="shared" si="9"/>
        <v>No</v>
      </c>
      <c r="U52" s="223" t="str">
        <f t="shared" si="10"/>
        <v>N/A</v>
      </c>
      <c r="V52" s="221" t="str">
        <f t="shared" si="11"/>
        <v>No</v>
      </c>
      <c r="W52" s="223" t="str">
        <f t="shared" si="12"/>
        <v>N/A</v>
      </c>
      <c r="X52" s="221" t="str">
        <f t="shared" si="13"/>
        <v>No</v>
      </c>
      <c r="Y52" s="223" t="str">
        <f t="shared" si="14"/>
        <v>N/A</v>
      </c>
      <c r="Z52" s="222" t="str">
        <f t="shared" si="15"/>
        <v>No</v>
      </c>
      <c r="AA52" s="68" t="str">
        <f t="shared" si="16"/>
        <v>N/A</v>
      </c>
      <c r="AB52" s="65" t="str">
        <f t="shared" si="17"/>
        <v>No</v>
      </c>
      <c r="AC52" s="68" t="str">
        <f t="shared" si="18"/>
        <v>N/A</v>
      </c>
      <c r="AD52" s="65" t="str">
        <f t="shared" si="19"/>
        <v>No</v>
      </c>
      <c r="AE52" s="68" t="str">
        <f t="shared" si="20"/>
        <v>N/A</v>
      </c>
      <c r="AF52" s="66"/>
    </row>
    <row r="53" spans="1:32">
      <c r="A53" s="66" t="s">
        <v>4580</v>
      </c>
      <c r="B53" s="66" t="s">
        <v>41</v>
      </c>
      <c r="C53" s="66" t="str" cm="1">
        <f t="array" ref="C53">_xlfn.IFNA(_xlfn.IFS(B53="Starter","Starters &amp; Sides",B53="Sides","Starters &amp; Sides"),B53)</f>
        <v>desserts</v>
      </c>
      <c r="D53" s="71" t="s">
        <v>4586</v>
      </c>
      <c r="E53" s="54"/>
      <c r="F53" s="8"/>
      <c r="G53" s="8"/>
      <c r="H53" s="8"/>
      <c r="I53" s="8"/>
      <c r="J53" s="8"/>
      <c r="K53" s="8"/>
      <c r="L53" s="8"/>
      <c r="M53" s="8"/>
      <c r="N53" s="8"/>
      <c r="O53" s="290">
        <v>8.25</v>
      </c>
      <c r="P53" s="15"/>
      <c r="Q53" s="337"/>
      <c r="R53" s="15" t="str">
        <f t="shared" si="7"/>
        <v>No</v>
      </c>
      <c r="S53" s="15" t="str">
        <f t="shared" si="8"/>
        <v>No</v>
      </c>
      <c r="T53" s="221" t="str">
        <f t="shared" si="9"/>
        <v>No</v>
      </c>
      <c r="U53" s="223" t="str">
        <f t="shared" si="10"/>
        <v>N/A</v>
      </c>
      <c r="V53" s="221" t="str">
        <f t="shared" si="11"/>
        <v>No</v>
      </c>
      <c r="W53" s="223" t="str">
        <f t="shared" si="12"/>
        <v>N/A</v>
      </c>
      <c r="X53" s="221" t="str">
        <f t="shared" si="13"/>
        <v>No</v>
      </c>
      <c r="Y53" s="223" t="str">
        <f t="shared" si="14"/>
        <v>N/A</v>
      </c>
      <c r="Z53" s="222" t="str">
        <f t="shared" si="15"/>
        <v>No</v>
      </c>
      <c r="AA53" s="68" t="str">
        <f t="shared" si="16"/>
        <v>N/A</v>
      </c>
      <c r="AB53" s="65" t="str">
        <f t="shared" si="17"/>
        <v>No</v>
      </c>
      <c r="AC53" s="68" t="str">
        <f t="shared" si="18"/>
        <v>N/A</v>
      </c>
      <c r="AD53" s="65" t="str">
        <f t="shared" si="19"/>
        <v>No</v>
      </c>
      <c r="AE53" s="68" t="str">
        <f t="shared" si="20"/>
        <v>N/A</v>
      </c>
      <c r="AF53" s="66"/>
    </row>
    <row r="54" spans="1:32">
      <c r="A54" s="66" t="s">
        <v>23</v>
      </c>
      <c r="B54" s="66" t="s">
        <v>41</v>
      </c>
      <c r="C54" s="66" t="str" cm="1">
        <f t="array" ref="C54">_xlfn.IFNA(_xlfn.IFS(B54="Starter","Starters &amp; Sides",B54="Sides","Starters &amp; Sides"),B54)</f>
        <v>desserts</v>
      </c>
      <c r="D54" s="66" t="s">
        <v>4587</v>
      </c>
      <c r="E54" s="75"/>
      <c r="F54" s="12"/>
      <c r="G54" s="13"/>
      <c r="H54" s="13"/>
      <c r="I54" s="13">
        <v>6.75</v>
      </c>
      <c r="J54" s="13">
        <v>6.85</v>
      </c>
      <c r="K54" s="4"/>
      <c r="L54" s="4">
        <v>7.45</v>
      </c>
      <c r="M54" s="4">
        <v>7.75</v>
      </c>
      <c r="N54" s="4">
        <v>7.75</v>
      </c>
      <c r="O54" s="290">
        <v>7.75</v>
      </c>
      <c r="P54" s="15">
        <v>7.95</v>
      </c>
      <c r="Q54" s="337">
        <v>7.95</v>
      </c>
      <c r="R54" s="15" t="str">
        <f t="shared" si="7"/>
        <v>Yes</v>
      </c>
      <c r="S54" s="15" t="str">
        <f t="shared" si="8"/>
        <v>No</v>
      </c>
      <c r="T54" s="221" t="str">
        <f t="shared" si="9"/>
        <v>Yes</v>
      </c>
      <c r="U54" s="223">
        <f t="shared" si="10"/>
        <v>0</v>
      </c>
      <c r="V54" s="221" t="str">
        <f t="shared" si="11"/>
        <v>Yes</v>
      </c>
      <c r="W54" s="223">
        <f t="shared" si="12"/>
        <v>2.5806451612903292E-2</v>
      </c>
      <c r="X54" s="221" t="str">
        <f t="shared" si="13"/>
        <v>Yes</v>
      </c>
      <c r="Y54" s="223">
        <f t="shared" si="14"/>
        <v>2.5806451612903292E-2</v>
      </c>
      <c r="Z54" s="222" t="str">
        <f t="shared" si="15"/>
        <v>Yes</v>
      </c>
      <c r="AA54" s="68">
        <f t="shared" si="16"/>
        <v>2.5806451612903292E-2</v>
      </c>
      <c r="AB54" s="65" t="str">
        <f t="shared" si="17"/>
        <v>Yes</v>
      </c>
      <c r="AC54" s="68">
        <f t="shared" si="18"/>
        <v>6.7114093959731447E-2</v>
      </c>
      <c r="AD54" s="65" t="str">
        <f t="shared" si="19"/>
        <v>No</v>
      </c>
      <c r="AE54" s="68" t="str">
        <f t="shared" si="20"/>
        <v>N/A</v>
      </c>
      <c r="AF54" s="66"/>
    </row>
    <row r="55" spans="1:32" ht="14.5" customHeight="1">
      <c r="A55" s="66" t="s">
        <v>23</v>
      </c>
      <c r="B55" s="66" t="s">
        <v>41</v>
      </c>
      <c r="C55" s="66" t="str" cm="1">
        <f t="array" ref="C55">_xlfn.IFNA(_xlfn.IFS(B55="Starter","Starters &amp; Sides",B55="Sides","Starters &amp; Sides"),B55)</f>
        <v>desserts</v>
      </c>
      <c r="D55" s="391" t="s">
        <v>4588</v>
      </c>
      <c r="E55" s="75"/>
      <c r="F55" s="12"/>
      <c r="G55" s="13"/>
      <c r="H55" s="13"/>
      <c r="I55" s="13">
        <v>7.25</v>
      </c>
      <c r="J55" s="13">
        <v>7.25</v>
      </c>
      <c r="K55" s="4"/>
      <c r="L55" s="4"/>
      <c r="M55" s="4"/>
      <c r="N55" s="4"/>
      <c r="O55" s="290"/>
      <c r="P55" s="15"/>
      <c r="Q55" s="337"/>
      <c r="R55" s="15" t="str">
        <f t="shared" si="7"/>
        <v>No</v>
      </c>
      <c r="S55" s="15" t="str">
        <f t="shared" si="8"/>
        <v>No</v>
      </c>
      <c r="T55" s="221" t="str">
        <f t="shared" si="9"/>
        <v>No</v>
      </c>
      <c r="U55" s="223" t="str">
        <f t="shared" si="10"/>
        <v>N/A</v>
      </c>
      <c r="V55" s="221" t="str">
        <f t="shared" si="11"/>
        <v>No</v>
      </c>
      <c r="W55" s="223" t="str">
        <f t="shared" si="12"/>
        <v>N/A</v>
      </c>
      <c r="X55" s="221" t="str">
        <f t="shared" si="13"/>
        <v>No</v>
      </c>
      <c r="Y55" s="223" t="str">
        <f t="shared" si="14"/>
        <v>N/A</v>
      </c>
      <c r="Z55" s="222" t="str">
        <f t="shared" si="15"/>
        <v>No</v>
      </c>
      <c r="AA55" s="68" t="str">
        <f t="shared" si="16"/>
        <v>N/A</v>
      </c>
      <c r="AB55" s="65" t="str">
        <f t="shared" si="17"/>
        <v>No</v>
      </c>
      <c r="AC55" s="68" t="str">
        <f t="shared" si="18"/>
        <v>N/A</v>
      </c>
      <c r="AD55" s="65" t="str">
        <f t="shared" si="19"/>
        <v>No</v>
      </c>
      <c r="AE55" s="68" t="str">
        <f t="shared" si="20"/>
        <v>N/A</v>
      </c>
      <c r="AF55" s="66"/>
    </row>
    <row r="56" spans="1:32">
      <c r="A56" s="66" t="s">
        <v>23</v>
      </c>
      <c r="B56" s="66" t="s">
        <v>41</v>
      </c>
      <c r="C56" s="66" t="str" cm="1">
        <f t="array" ref="C56">_xlfn.IFNA(_xlfn.IFS(B56="Starter","Starters &amp; Sides",B56="Sides","Starters &amp; Sides"),B56)</f>
        <v>desserts</v>
      </c>
      <c r="D56" s="71" t="s">
        <v>1995</v>
      </c>
      <c r="E56" s="75"/>
      <c r="F56" s="12"/>
      <c r="G56" s="13"/>
      <c r="H56" s="13"/>
      <c r="I56" s="13">
        <v>6.95</v>
      </c>
      <c r="J56" s="13">
        <v>6.95</v>
      </c>
      <c r="K56" s="4"/>
      <c r="L56" s="4">
        <v>7.75</v>
      </c>
      <c r="M56" s="4">
        <v>7.95</v>
      </c>
      <c r="N56" s="4">
        <v>7.95</v>
      </c>
      <c r="O56" s="290">
        <v>7.95</v>
      </c>
      <c r="P56" s="15">
        <v>7.95</v>
      </c>
      <c r="Q56" s="337">
        <v>7.95</v>
      </c>
      <c r="R56" s="15" t="str">
        <f t="shared" si="7"/>
        <v>Yes</v>
      </c>
      <c r="S56" s="15" t="str">
        <f t="shared" si="8"/>
        <v>No</v>
      </c>
      <c r="T56" s="221" t="str">
        <f t="shared" si="9"/>
        <v>Yes</v>
      </c>
      <c r="U56" s="223">
        <f t="shared" si="10"/>
        <v>0</v>
      </c>
      <c r="V56" s="221" t="str">
        <f t="shared" si="11"/>
        <v>Yes</v>
      </c>
      <c r="W56" s="223">
        <f t="shared" si="12"/>
        <v>0</v>
      </c>
      <c r="X56" s="221" t="str">
        <f t="shared" si="13"/>
        <v>Yes</v>
      </c>
      <c r="Y56" s="223">
        <f t="shared" si="14"/>
        <v>0</v>
      </c>
      <c r="Z56" s="222" t="str">
        <f t="shared" si="15"/>
        <v>Yes</v>
      </c>
      <c r="AA56" s="68">
        <f t="shared" si="16"/>
        <v>0</v>
      </c>
      <c r="AB56" s="65" t="str">
        <f t="shared" si="17"/>
        <v>Yes</v>
      </c>
      <c r="AC56" s="68">
        <f t="shared" si="18"/>
        <v>2.5806451612903292E-2</v>
      </c>
      <c r="AD56" s="65" t="str">
        <f t="shared" si="19"/>
        <v>No</v>
      </c>
      <c r="AE56" s="68" t="str">
        <f t="shared" si="20"/>
        <v>N/A</v>
      </c>
      <c r="AF56" s="66"/>
    </row>
    <row r="57" spans="1:32">
      <c r="A57" s="66" t="s">
        <v>23</v>
      </c>
      <c r="B57" s="66" t="s">
        <v>41</v>
      </c>
      <c r="C57" s="66" t="str" cm="1">
        <f t="array" ref="C57">_xlfn.IFNA(_xlfn.IFS(B57="Starter","Starters &amp; Sides",B57="Sides","Starters &amp; Sides"),B57)</f>
        <v>desserts</v>
      </c>
      <c r="D57" s="71" t="s">
        <v>4589</v>
      </c>
      <c r="E57" s="75"/>
      <c r="F57" s="12"/>
      <c r="G57" s="13"/>
      <c r="H57" s="13">
        <v>4.95</v>
      </c>
      <c r="I57" s="13"/>
      <c r="J57" s="13"/>
      <c r="K57" s="13"/>
      <c r="L57" s="4"/>
      <c r="M57" s="4">
        <v>5.95</v>
      </c>
      <c r="N57" s="4">
        <v>6.25</v>
      </c>
      <c r="O57" s="290"/>
      <c r="P57" s="15"/>
      <c r="Q57" s="337"/>
      <c r="R57" s="15" t="str">
        <f t="shared" si="7"/>
        <v>No</v>
      </c>
      <c r="S57" s="15" t="str">
        <f t="shared" si="8"/>
        <v>No</v>
      </c>
      <c r="T57" s="221" t="str">
        <f t="shared" si="9"/>
        <v>No</v>
      </c>
      <c r="U57" s="223" t="str">
        <f t="shared" si="10"/>
        <v>N/A</v>
      </c>
      <c r="V57" s="221" t="str">
        <f t="shared" si="11"/>
        <v>No</v>
      </c>
      <c r="W57" s="223" t="str">
        <f t="shared" si="12"/>
        <v>N/A</v>
      </c>
      <c r="X57" s="221" t="str">
        <f t="shared" si="13"/>
        <v>No</v>
      </c>
      <c r="Y57" s="223" t="str">
        <f t="shared" si="14"/>
        <v>N/A</v>
      </c>
      <c r="Z57" s="222" t="str">
        <f t="shared" si="15"/>
        <v>No</v>
      </c>
      <c r="AA57" s="68" t="str">
        <f t="shared" si="16"/>
        <v>N/A</v>
      </c>
      <c r="AB57" s="65" t="str">
        <f t="shared" si="17"/>
        <v>No</v>
      </c>
      <c r="AC57" s="68" t="str">
        <f t="shared" si="18"/>
        <v>N/A</v>
      </c>
      <c r="AD57" s="65" t="str">
        <f t="shared" si="19"/>
        <v>No</v>
      </c>
      <c r="AE57" s="68" t="str">
        <f t="shared" si="20"/>
        <v>N/A</v>
      </c>
      <c r="AF57" s="66"/>
    </row>
    <row r="58" spans="1:32">
      <c r="A58" s="66" t="s">
        <v>4580</v>
      </c>
      <c r="B58" s="66" t="s">
        <v>41</v>
      </c>
      <c r="C58" s="66" t="str" cm="1">
        <f t="array" ref="C58">_xlfn.IFNA(_xlfn.IFS(B58="Starter","Starters &amp; Sides",B58="Sides","Starters &amp; Sides"),B58)</f>
        <v>desserts</v>
      </c>
      <c r="D58" s="71" t="s">
        <v>4590</v>
      </c>
      <c r="E58" s="54"/>
      <c r="F58" s="8"/>
      <c r="G58" s="8"/>
      <c r="H58" s="8"/>
      <c r="I58" s="8"/>
      <c r="J58" s="8"/>
      <c r="K58" s="8"/>
      <c r="L58" s="8"/>
      <c r="M58" s="8"/>
      <c r="N58" s="8"/>
      <c r="O58" s="290">
        <v>15.95</v>
      </c>
      <c r="P58" s="15"/>
      <c r="Q58" s="337"/>
      <c r="R58" s="15" t="str">
        <f t="shared" si="7"/>
        <v>No</v>
      </c>
      <c r="S58" s="15" t="str">
        <f t="shared" si="8"/>
        <v>No</v>
      </c>
      <c r="T58" s="221" t="str">
        <f t="shared" si="9"/>
        <v>No</v>
      </c>
      <c r="U58" s="223" t="str">
        <f t="shared" si="10"/>
        <v>N/A</v>
      </c>
      <c r="V58" s="221" t="str">
        <f t="shared" si="11"/>
        <v>No</v>
      </c>
      <c r="W58" s="223" t="str">
        <f t="shared" si="12"/>
        <v>N/A</v>
      </c>
      <c r="X58" s="221" t="str">
        <f t="shared" si="13"/>
        <v>No</v>
      </c>
      <c r="Y58" s="223" t="str">
        <f t="shared" si="14"/>
        <v>N/A</v>
      </c>
      <c r="Z58" s="222" t="str">
        <f t="shared" si="15"/>
        <v>No</v>
      </c>
      <c r="AA58" s="68" t="str">
        <f t="shared" si="16"/>
        <v>N/A</v>
      </c>
      <c r="AB58" s="65" t="str">
        <f t="shared" si="17"/>
        <v>No</v>
      </c>
      <c r="AC58" s="68" t="str">
        <f t="shared" si="18"/>
        <v>N/A</v>
      </c>
      <c r="AD58" s="65" t="str">
        <f t="shared" si="19"/>
        <v>No</v>
      </c>
      <c r="AE58" s="68" t="str">
        <f t="shared" si="20"/>
        <v>N/A</v>
      </c>
      <c r="AF58" s="66"/>
    </row>
    <row r="59" spans="1:32">
      <c r="A59" s="66" t="s">
        <v>23</v>
      </c>
      <c r="B59" s="66" t="s">
        <v>41</v>
      </c>
      <c r="C59" s="66" t="str" cm="1">
        <f t="array" ref="C59">_xlfn.IFNA(_xlfn.IFS(B59="Starter","Starters &amp; Sides",B59="Sides","Starters &amp; Sides"),B59)</f>
        <v>desserts</v>
      </c>
      <c r="D59" s="71" t="s">
        <v>4591</v>
      </c>
      <c r="E59" s="75"/>
      <c r="F59" s="12"/>
      <c r="G59" s="13"/>
      <c r="H59" s="13"/>
      <c r="I59" s="13"/>
      <c r="J59" s="13"/>
      <c r="K59" s="4"/>
      <c r="L59" s="4">
        <v>8</v>
      </c>
      <c r="M59" s="4"/>
      <c r="N59" s="4"/>
      <c r="O59" s="290"/>
      <c r="P59" s="15"/>
      <c r="Q59" s="337"/>
      <c r="R59" s="15" t="str">
        <f t="shared" si="7"/>
        <v>No</v>
      </c>
      <c r="S59" s="15" t="str">
        <f t="shared" si="8"/>
        <v>No</v>
      </c>
      <c r="T59" s="221" t="str">
        <f t="shared" si="9"/>
        <v>No</v>
      </c>
      <c r="U59" s="223" t="str">
        <f t="shared" si="10"/>
        <v>N/A</v>
      </c>
      <c r="V59" s="221" t="str">
        <f t="shared" si="11"/>
        <v>No</v>
      </c>
      <c r="W59" s="223" t="str">
        <f t="shared" si="12"/>
        <v>N/A</v>
      </c>
      <c r="X59" s="221" t="str">
        <f t="shared" si="13"/>
        <v>No</v>
      </c>
      <c r="Y59" s="223" t="str">
        <f t="shared" si="14"/>
        <v>N/A</v>
      </c>
      <c r="Z59" s="222" t="str">
        <f t="shared" si="15"/>
        <v>No</v>
      </c>
      <c r="AA59" s="68" t="str">
        <f t="shared" si="16"/>
        <v>N/A</v>
      </c>
      <c r="AB59" s="65" t="str">
        <f t="shared" si="17"/>
        <v>No</v>
      </c>
      <c r="AC59" s="68" t="str">
        <f t="shared" si="18"/>
        <v>N/A</v>
      </c>
      <c r="AD59" s="65" t="str">
        <f t="shared" si="19"/>
        <v>No</v>
      </c>
      <c r="AE59" s="68" t="str">
        <f t="shared" si="20"/>
        <v>N/A</v>
      </c>
      <c r="AF59" s="66"/>
    </row>
    <row r="60" spans="1:32">
      <c r="A60" s="66" t="s">
        <v>4580</v>
      </c>
      <c r="B60" s="66" t="s">
        <v>41</v>
      </c>
      <c r="C60" s="66" t="str" cm="1">
        <f t="array" ref="C60">_xlfn.IFNA(_xlfn.IFS(B60="Starter","Starters &amp; Sides",B60="Sides","Starters &amp; Sides"),B60)</f>
        <v>desserts</v>
      </c>
      <c r="D60" s="66" t="s">
        <v>4592</v>
      </c>
      <c r="E60" s="54"/>
      <c r="F60" s="8"/>
      <c r="G60" s="8"/>
      <c r="H60" s="8"/>
      <c r="I60" s="8"/>
      <c r="J60" s="8"/>
      <c r="K60" s="8"/>
      <c r="L60" s="8"/>
      <c r="M60" s="8"/>
      <c r="N60" s="8"/>
      <c r="O60" s="8"/>
      <c r="P60" s="15">
        <v>8.75</v>
      </c>
      <c r="Q60" s="337">
        <v>8.9499999999999993</v>
      </c>
      <c r="R60" s="15" t="str">
        <f t="shared" si="7"/>
        <v>Yes</v>
      </c>
      <c r="S60" s="15" t="str">
        <f t="shared" si="8"/>
        <v>No</v>
      </c>
      <c r="T60" s="221" t="str">
        <f t="shared" si="9"/>
        <v>Yes</v>
      </c>
      <c r="U60" s="223">
        <f t="shared" si="10"/>
        <v>2.2857142857142687E-2</v>
      </c>
      <c r="V60" s="221" t="str">
        <f t="shared" si="11"/>
        <v>No</v>
      </c>
      <c r="W60" s="223" t="str">
        <f t="shared" si="12"/>
        <v>N/A</v>
      </c>
      <c r="X60" s="221" t="str">
        <f t="shared" si="13"/>
        <v>No</v>
      </c>
      <c r="Y60" s="223" t="str">
        <f t="shared" si="14"/>
        <v>N/A</v>
      </c>
      <c r="Z60" s="222" t="str">
        <f t="shared" si="15"/>
        <v>No</v>
      </c>
      <c r="AA60" s="68" t="str">
        <f t="shared" si="16"/>
        <v>N/A</v>
      </c>
      <c r="AB60" s="65" t="str">
        <f t="shared" si="17"/>
        <v>No</v>
      </c>
      <c r="AC60" s="68" t="str">
        <f t="shared" si="18"/>
        <v>N/A</v>
      </c>
      <c r="AD60" s="65" t="str">
        <f t="shared" si="19"/>
        <v>No</v>
      </c>
      <c r="AE60" s="68" t="str">
        <f t="shared" si="20"/>
        <v>N/A</v>
      </c>
      <c r="AF60" s="66"/>
    </row>
    <row r="61" spans="1:32">
      <c r="A61" s="66" t="s">
        <v>23</v>
      </c>
      <c r="B61" s="66" t="s">
        <v>41</v>
      </c>
      <c r="C61" s="66" t="str" cm="1">
        <f t="array" ref="C61">_xlfn.IFNA(_xlfn.IFS(B61="Starter","Starters &amp; Sides",B61="Sides","Starters &amp; Sides"),B61)</f>
        <v>desserts</v>
      </c>
      <c r="D61" s="391" t="s">
        <v>4593</v>
      </c>
      <c r="E61" s="75"/>
      <c r="F61" s="12"/>
      <c r="G61" s="13"/>
      <c r="H61" s="13"/>
      <c r="I61" s="13"/>
      <c r="J61" s="13"/>
      <c r="K61" s="4"/>
      <c r="L61" s="4">
        <v>7.95</v>
      </c>
      <c r="M61" s="4">
        <v>7.95</v>
      </c>
      <c r="N61" s="4">
        <v>7.95</v>
      </c>
      <c r="O61" s="290">
        <v>7.95</v>
      </c>
      <c r="P61" s="15"/>
      <c r="Q61" s="337">
        <v>8.75</v>
      </c>
      <c r="R61" s="15" t="str">
        <f t="shared" si="7"/>
        <v>Yes</v>
      </c>
      <c r="S61" s="15" t="str">
        <f t="shared" si="8"/>
        <v>Yes</v>
      </c>
      <c r="T61" s="221" t="str">
        <f t="shared" si="9"/>
        <v>No</v>
      </c>
      <c r="U61" s="223" t="str">
        <f t="shared" si="10"/>
        <v>N/A</v>
      </c>
      <c r="V61" s="221" t="str">
        <f t="shared" si="11"/>
        <v>No</v>
      </c>
      <c r="W61" s="223" t="str">
        <f t="shared" si="12"/>
        <v>N/A</v>
      </c>
      <c r="X61" s="221" t="str">
        <f t="shared" si="13"/>
        <v>No</v>
      </c>
      <c r="Y61" s="223" t="str">
        <f t="shared" si="14"/>
        <v>N/A</v>
      </c>
      <c r="Z61" s="222" t="str">
        <f t="shared" si="15"/>
        <v>No</v>
      </c>
      <c r="AA61" s="68" t="str">
        <f t="shared" si="16"/>
        <v>N/A</v>
      </c>
      <c r="AB61" s="65" t="str">
        <f t="shared" si="17"/>
        <v>No</v>
      </c>
      <c r="AC61" s="68" t="str">
        <f t="shared" si="18"/>
        <v>N/A</v>
      </c>
      <c r="AD61" s="65" t="str">
        <f t="shared" si="19"/>
        <v>No</v>
      </c>
      <c r="AE61" s="68" t="str">
        <f t="shared" si="20"/>
        <v>N/A</v>
      </c>
      <c r="AF61" s="66"/>
    </row>
    <row r="62" spans="1:32">
      <c r="A62" s="66" t="s">
        <v>23</v>
      </c>
      <c r="B62" s="66" t="s">
        <v>41</v>
      </c>
      <c r="C62" s="66" t="str" cm="1">
        <f t="array" ref="C62">_xlfn.IFNA(_xlfn.IFS(B62="Starter","Starters &amp; Sides",B62="Sides","Starters &amp; Sides"),B62)</f>
        <v>desserts</v>
      </c>
      <c r="D62" s="66" t="s">
        <v>4594</v>
      </c>
      <c r="E62" s="75"/>
      <c r="F62" s="12"/>
      <c r="G62" s="13"/>
      <c r="H62" s="13">
        <v>6.75</v>
      </c>
      <c r="I62" s="13">
        <v>6.95</v>
      </c>
      <c r="J62" s="13">
        <v>6.95</v>
      </c>
      <c r="K62" s="13">
        <v>7.75</v>
      </c>
      <c r="L62" s="4">
        <v>7.75</v>
      </c>
      <c r="M62" s="4">
        <v>7.95</v>
      </c>
      <c r="N62" s="4">
        <v>7.95</v>
      </c>
      <c r="O62" s="290">
        <v>7.95</v>
      </c>
      <c r="P62" s="15"/>
      <c r="Q62" s="337"/>
      <c r="R62" s="15" t="str">
        <f t="shared" si="7"/>
        <v>No</v>
      </c>
      <c r="S62" s="15" t="str">
        <f t="shared" si="8"/>
        <v>No</v>
      </c>
      <c r="T62" s="221" t="str">
        <f t="shared" si="9"/>
        <v>No</v>
      </c>
      <c r="U62" s="223" t="str">
        <f t="shared" si="10"/>
        <v>N/A</v>
      </c>
      <c r="V62" s="221" t="str">
        <f t="shared" si="11"/>
        <v>No</v>
      </c>
      <c r="W62" s="223" t="str">
        <f t="shared" si="12"/>
        <v>N/A</v>
      </c>
      <c r="X62" s="221" t="str">
        <f t="shared" si="13"/>
        <v>No</v>
      </c>
      <c r="Y62" s="223" t="str">
        <f t="shared" si="14"/>
        <v>N/A</v>
      </c>
      <c r="Z62" s="222" t="str">
        <f t="shared" si="15"/>
        <v>No</v>
      </c>
      <c r="AA62" s="68" t="str">
        <f t="shared" si="16"/>
        <v>N/A</v>
      </c>
      <c r="AB62" s="65" t="str">
        <f t="shared" si="17"/>
        <v>No</v>
      </c>
      <c r="AC62" s="68" t="str">
        <f t="shared" si="18"/>
        <v>N/A</v>
      </c>
      <c r="AD62" s="65" t="str">
        <f t="shared" si="19"/>
        <v>No</v>
      </c>
      <c r="AE62" s="68" t="str">
        <f t="shared" si="20"/>
        <v>N/A</v>
      </c>
      <c r="AF62" s="66"/>
    </row>
    <row r="63" spans="1:32">
      <c r="A63" s="66" t="s">
        <v>23</v>
      </c>
      <c r="B63" s="66" t="s">
        <v>41</v>
      </c>
      <c r="C63" s="66" t="str" cm="1">
        <f t="array" ref="C63">_xlfn.IFNA(_xlfn.IFS(B63="Starter","Starters &amp; Sides",B63="Sides","Starters &amp; Sides"),B63)</f>
        <v>desserts</v>
      </c>
      <c r="D63" s="391" t="s">
        <v>4595</v>
      </c>
      <c r="E63" s="75"/>
      <c r="F63" s="12"/>
      <c r="G63" s="13"/>
      <c r="H63" s="13"/>
      <c r="I63" s="13"/>
      <c r="J63" s="13"/>
      <c r="K63" s="4"/>
      <c r="L63" s="4"/>
      <c r="M63" s="4">
        <v>7.95</v>
      </c>
      <c r="N63" s="4">
        <v>7.95</v>
      </c>
      <c r="O63" s="290"/>
      <c r="P63" s="15"/>
      <c r="Q63" s="337"/>
      <c r="R63" s="15" t="str">
        <f t="shared" si="7"/>
        <v>No</v>
      </c>
      <c r="S63" s="15" t="str">
        <f t="shared" si="8"/>
        <v>No</v>
      </c>
      <c r="T63" s="221" t="str">
        <f t="shared" si="9"/>
        <v>No</v>
      </c>
      <c r="U63" s="223" t="str">
        <f t="shared" si="10"/>
        <v>N/A</v>
      </c>
      <c r="V63" s="221" t="str">
        <f t="shared" si="11"/>
        <v>No</v>
      </c>
      <c r="W63" s="223" t="str">
        <f t="shared" si="12"/>
        <v>N/A</v>
      </c>
      <c r="X63" s="221" t="str">
        <f t="shared" si="13"/>
        <v>No</v>
      </c>
      <c r="Y63" s="223" t="str">
        <f t="shared" si="14"/>
        <v>N/A</v>
      </c>
      <c r="Z63" s="222" t="str">
        <f t="shared" si="15"/>
        <v>No</v>
      </c>
      <c r="AA63" s="68" t="str">
        <f t="shared" si="16"/>
        <v>N/A</v>
      </c>
      <c r="AB63" s="65" t="str">
        <f t="shared" si="17"/>
        <v>No</v>
      </c>
      <c r="AC63" s="68" t="str">
        <f t="shared" si="18"/>
        <v>N/A</v>
      </c>
      <c r="AD63" s="65" t="str">
        <f t="shared" si="19"/>
        <v>No</v>
      </c>
      <c r="AE63" s="68" t="str">
        <f t="shared" si="20"/>
        <v>N/A</v>
      </c>
      <c r="AF63" s="66"/>
    </row>
    <row r="64" spans="1:32">
      <c r="A64" s="66" t="s">
        <v>23</v>
      </c>
      <c r="B64" s="66" t="s">
        <v>41</v>
      </c>
      <c r="C64" s="66" t="str" cm="1">
        <f t="array" ref="C64">_xlfn.IFNA(_xlfn.IFS(B64="Starter","Starters &amp; Sides",B64="Sides","Starters &amp; Sides"),B64)</f>
        <v>desserts</v>
      </c>
      <c r="D64" s="71" t="s">
        <v>4596</v>
      </c>
      <c r="E64" s="75"/>
      <c r="F64" s="12"/>
      <c r="G64" s="13"/>
      <c r="H64" s="13"/>
      <c r="I64" s="13"/>
      <c r="J64" s="13"/>
      <c r="K64" s="4"/>
      <c r="L64" s="4">
        <v>7.95</v>
      </c>
      <c r="M64" s="4"/>
      <c r="N64" s="4"/>
      <c r="O64" s="290"/>
      <c r="P64" s="15"/>
      <c r="Q64" s="337"/>
      <c r="R64" s="15" t="str">
        <f t="shared" si="7"/>
        <v>No</v>
      </c>
      <c r="S64" s="15" t="str">
        <f t="shared" si="8"/>
        <v>No</v>
      </c>
      <c r="T64" s="221" t="str">
        <f t="shared" si="9"/>
        <v>No</v>
      </c>
      <c r="U64" s="223" t="str">
        <f t="shared" si="10"/>
        <v>N/A</v>
      </c>
      <c r="V64" s="221" t="str">
        <f t="shared" si="11"/>
        <v>No</v>
      </c>
      <c r="W64" s="223" t="str">
        <f t="shared" si="12"/>
        <v>N/A</v>
      </c>
      <c r="X64" s="221" t="str">
        <f t="shared" si="13"/>
        <v>No</v>
      </c>
      <c r="Y64" s="223" t="str">
        <f t="shared" si="14"/>
        <v>N/A</v>
      </c>
      <c r="Z64" s="222" t="str">
        <f t="shared" si="15"/>
        <v>No</v>
      </c>
      <c r="AA64" s="68" t="str">
        <f t="shared" si="16"/>
        <v>N/A</v>
      </c>
      <c r="AB64" s="65" t="str">
        <f t="shared" si="17"/>
        <v>No</v>
      </c>
      <c r="AC64" s="68" t="str">
        <f t="shared" si="18"/>
        <v>N/A</v>
      </c>
      <c r="AD64" s="65" t="str">
        <f t="shared" si="19"/>
        <v>No</v>
      </c>
      <c r="AE64" s="68" t="str">
        <f t="shared" si="20"/>
        <v>N/A</v>
      </c>
      <c r="AF64" s="66"/>
    </row>
    <row r="65" spans="1:32">
      <c r="A65" s="66" t="s">
        <v>23</v>
      </c>
      <c r="B65" s="66" t="s">
        <v>41</v>
      </c>
      <c r="C65" s="66" t="str" cm="1">
        <f t="array" ref="C65">_xlfn.IFNA(_xlfn.IFS(B65="Starter","Starters &amp; Sides",B65="Sides","Starters &amp; Sides"),B65)</f>
        <v>desserts</v>
      </c>
      <c r="D65" s="391" t="s">
        <v>4597</v>
      </c>
      <c r="E65" s="75"/>
      <c r="F65" s="12"/>
      <c r="G65" s="13"/>
      <c r="H65" s="13">
        <v>6.75</v>
      </c>
      <c r="I65" s="13"/>
      <c r="J65" s="13"/>
      <c r="K65" s="13"/>
      <c r="L65" s="4"/>
      <c r="M65" s="4"/>
      <c r="N65" s="4"/>
      <c r="O65" s="290"/>
      <c r="P65" s="15"/>
      <c r="Q65" s="337"/>
      <c r="R65" s="15" t="str">
        <f t="shared" si="7"/>
        <v>No</v>
      </c>
      <c r="S65" s="15" t="str">
        <f t="shared" si="8"/>
        <v>No</v>
      </c>
      <c r="T65" s="221" t="str">
        <f t="shared" si="9"/>
        <v>No</v>
      </c>
      <c r="U65" s="223" t="str">
        <f t="shared" si="10"/>
        <v>N/A</v>
      </c>
      <c r="V65" s="221" t="str">
        <f t="shared" si="11"/>
        <v>No</v>
      </c>
      <c r="W65" s="223" t="str">
        <f t="shared" si="12"/>
        <v>N/A</v>
      </c>
      <c r="X65" s="221" t="str">
        <f t="shared" si="13"/>
        <v>No</v>
      </c>
      <c r="Y65" s="223" t="str">
        <f t="shared" si="14"/>
        <v>N/A</v>
      </c>
      <c r="Z65" s="222" t="str">
        <f t="shared" si="15"/>
        <v>No</v>
      </c>
      <c r="AA65" s="68" t="str">
        <f t="shared" si="16"/>
        <v>N/A</v>
      </c>
      <c r="AB65" s="65" t="str">
        <f t="shared" si="17"/>
        <v>No</v>
      </c>
      <c r="AC65" s="68" t="str">
        <f t="shared" si="18"/>
        <v>N/A</v>
      </c>
      <c r="AD65" s="65" t="str">
        <f t="shared" si="19"/>
        <v>No</v>
      </c>
      <c r="AE65" s="68" t="str">
        <f t="shared" si="20"/>
        <v>N/A</v>
      </c>
      <c r="AF65" s="66"/>
    </row>
    <row r="66" spans="1:32">
      <c r="A66" s="66" t="s">
        <v>23</v>
      </c>
      <c r="B66" s="66" t="s">
        <v>41</v>
      </c>
      <c r="C66" s="66" t="str" cm="1">
        <f t="array" ref="C66">_xlfn.IFNA(_xlfn.IFS(B66="Starter","Starters &amp; Sides",B66="Sides","Starters &amp; Sides"),B66)</f>
        <v>desserts</v>
      </c>
      <c r="D66" s="391" t="s">
        <v>407</v>
      </c>
      <c r="E66" s="75"/>
      <c r="F66" s="12"/>
      <c r="G66" s="13"/>
      <c r="H66" s="13">
        <v>6.5</v>
      </c>
      <c r="I66" s="13">
        <v>6.75</v>
      </c>
      <c r="J66" s="13">
        <v>6.85</v>
      </c>
      <c r="K66" s="13">
        <v>7.5</v>
      </c>
      <c r="L66" s="4">
        <v>7.5</v>
      </c>
      <c r="M66" s="4">
        <v>7.75</v>
      </c>
      <c r="N66" s="4">
        <v>7.95</v>
      </c>
      <c r="O66" s="290">
        <v>7.95</v>
      </c>
      <c r="P66" s="15">
        <v>7.95</v>
      </c>
      <c r="Q66" s="337">
        <v>7.95</v>
      </c>
      <c r="R66" s="15" t="str">
        <f t="shared" si="7"/>
        <v>Yes</v>
      </c>
      <c r="S66" s="15" t="str">
        <f t="shared" si="8"/>
        <v>No</v>
      </c>
      <c r="T66" s="221" t="str">
        <f t="shared" si="9"/>
        <v>Yes</v>
      </c>
      <c r="U66" s="223">
        <f t="shared" si="10"/>
        <v>0</v>
      </c>
      <c r="V66" s="221" t="str">
        <f t="shared" si="11"/>
        <v>Yes</v>
      </c>
      <c r="W66" s="223">
        <f t="shared" si="12"/>
        <v>0</v>
      </c>
      <c r="X66" s="221" t="str">
        <f t="shared" si="13"/>
        <v>Yes</v>
      </c>
      <c r="Y66" s="223">
        <f t="shared" si="14"/>
        <v>0</v>
      </c>
      <c r="Z66" s="222" t="str">
        <f t="shared" si="15"/>
        <v>Yes</v>
      </c>
      <c r="AA66" s="68">
        <f t="shared" si="16"/>
        <v>2.5806451612903292E-2</v>
      </c>
      <c r="AB66" s="65" t="str">
        <f t="shared" si="17"/>
        <v>Yes</v>
      </c>
      <c r="AC66" s="68">
        <f t="shared" si="18"/>
        <v>6.0000000000000053E-2</v>
      </c>
      <c r="AD66" s="65" t="str">
        <f t="shared" si="19"/>
        <v>No</v>
      </c>
      <c r="AE66" s="68" t="str">
        <f t="shared" si="20"/>
        <v>N/A</v>
      </c>
      <c r="AF66" s="66"/>
    </row>
    <row r="67" spans="1:32">
      <c r="A67" s="66" t="s">
        <v>23</v>
      </c>
      <c r="B67" s="66" t="s">
        <v>41</v>
      </c>
      <c r="C67" s="66" t="str" cm="1">
        <f t="array" ref="C67">_xlfn.IFNA(_xlfn.IFS(B67="Starter","Starters &amp; Sides",B67="Sides","Starters &amp; Sides"),B67)</f>
        <v>desserts</v>
      </c>
      <c r="D67" s="391" t="s">
        <v>4598</v>
      </c>
      <c r="E67" s="75"/>
      <c r="F67" s="12"/>
      <c r="G67" s="13"/>
      <c r="H67" s="13"/>
      <c r="I67" s="13"/>
      <c r="J67" s="13"/>
      <c r="K67" s="4"/>
      <c r="L67" s="4">
        <v>7.95</v>
      </c>
      <c r="M67" s="4"/>
      <c r="N67" s="4"/>
      <c r="O67" s="290"/>
      <c r="P67" s="15"/>
      <c r="Q67" s="337"/>
      <c r="R67" s="15" t="str">
        <f t="shared" si="7"/>
        <v>No</v>
      </c>
      <c r="S67" s="15" t="str">
        <f t="shared" si="8"/>
        <v>No</v>
      </c>
      <c r="T67" s="221" t="str">
        <f t="shared" si="9"/>
        <v>No</v>
      </c>
      <c r="U67" s="223" t="str">
        <f t="shared" si="10"/>
        <v>N/A</v>
      </c>
      <c r="V67" s="221" t="str">
        <f t="shared" si="11"/>
        <v>No</v>
      </c>
      <c r="W67" s="223" t="str">
        <f t="shared" si="12"/>
        <v>N/A</v>
      </c>
      <c r="X67" s="221" t="str">
        <f t="shared" si="13"/>
        <v>No</v>
      </c>
      <c r="Y67" s="223" t="str">
        <f t="shared" si="14"/>
        <v>N/A</v>
      </c>
      <c r="Z67" s="222" t="str">
        <f t="shared" si="15"/>
        <v>No</v>
      </c>
      <c r="AA67" s="68" t="str">
        <f t="shared" si="16"/>
        <v>N/A</v>
      </c>
      <c r="AB67" s="65" t="str">
        <f t="shared" si="17"/>
        <v>No</v>
      </c>
      <c r="AC67" s="68" t="str">
        <f t="shared" si="18"/>
        <v>N/A</v>
      </c>
      <c r="AD67" s="65" t="str">
        <f t="shared" si="19"/>
        <v>No</v>
      </c>
      <c r="AE67" s="68" t="str">
        <f t="shared" si="20"/>
        <v>N/A</v>
      </c>
      <c r="AF67" s="66"/>
    </row>
    <row r="68" spans="1:32">
      <c r="A68" s="66" t="s">
        <v>23</v>
      </c>
      <c r="B68" s="66" t="s">
        <v>41</v>
      </c>
      <c r="C68" s="66" t="str" cm="1">
        <f t="array" ref="C68">_xlfn.IFNA(_xlfn.IFS(B68="Starter","Starters &amp; Sides",B68="Sides","Starters &amp; Sides"),B68)</f>
        <v>desserts</v>
      </c>
      <c r="D68" s="66" t="s">
        <v>4599</v>
      </c>
      <c r="E68" s="75"/>
      <c r="F68" s="12"/>
      <c r="G68" s="13"/>
      <c r="H68" s="13"/>
      <c r="I68" s="13"/>
      <c r="J68" s="13"/>
      <c r="K68" s="4"/>
      <c r="L68" s="4">
        <v>7.5</v>
      </c>
      <c r="M68" s="4">
        <v>7.45</v>
      </c>
      <c r="N68" s="4">
        <v>7.45</v>
      </c>
      <c r="O68" s="290">
        <v>7.45</v>
      </c>
      <c r="P68" s="15"/>
      <c r="Q68" s="337"/>
      <c r="R68" s="15" t="str">
        <f t="shared" si="7"/>
        <v>No</v>
      </c>
      <c r="S68" s="15" t="str">
        <f t="shared" si="8"/>
        <v>No</v>
      </c>
      <c r="T68" s="221" t="str">
        <f t="shared" si="9"/>
        <v>No</v>
      </c>
      <c r="U68" s="223" t="str">
        <f t="shared" si="10"/>
        <v>N/A</v>
      </c>
      <c r="V68" s="221" t="str">
        <f t="shared" si="11"/>
        <v>No</v>
      </c>
      <c r="W68" s="223" t="str">
        <f t="shared" si="12"/>
        <v>N/A</v>
      </c>
      <c r="X68" s="221" t="str">
        <f t="shared" si="13"/>
        <v>No</v>
      </c>
      <c r="Y68" s="223" t="str">
        <f t="shared" si="14"/>
        <v>N/A</v>
      </c>
      <c r="Z68" s="222" t="str">
        <f t="shared" si="15"/>
        <v>No</v>
      </c>
      <c r="AA68" s="68" t="str">
        <f t="shared" si="16"/>
        <v>N/A</v>
      </c>
      <c r="AB68" s="65" t="str">
        <f t="shared" si="17"/>
        <v>No</v>
      </c>
      <c r="AC68" s="68" t="str">
        <f t="shared" si="18"/>
        <v>N/A</v>
      </c>
      <c r="AD68" s="65" t="str">
        <f t="shared" si="19"/>
        <v>No</v>
      </c>
      <c r="AE68" s="68" t="str">
        <f t="shared" si="20"/>
        <v>N/A</v>
      </c>
      <c r="AF68" s="66"/>
    </row>
    <row r="69" spans="1:32">
      <c r="A69" s="66" t="s">
        <v>23</v>
      </c>
      <c r="B69" s="66" t="s">
        <v>41</v>
      </c>
      <c r="C69" s="66" t="str" cm="1">
        <f t="array" ref="C69">_xlfn.IFNA(_xlfn.IFS(B69="Starter","Starters &amp; Sides",B69="Sides","Starters &amp; Sides"),B69)</f>
        <v>desserts</v>
      </c>
      <c r="D69" s="391" t="s">
        <v>4600</v>
      </c>
      <c r="E69" s="75"/>
      <c r="F69" s="12"/>
      <c r="G69" s="13"/>
      <c r="H69" s="13"/>
      <c r="I69" s="13"/>
      <c r="J69" s="13"/>
      <c r="K69" s="4"/>
      <c r="L69" s="4">
        <v>7.5</v>
      </c>
      <c r="M69" s="4"/>
      <c r="N69" s="13"/>
      <c r="O69" s="290"/>
      <c r="P69" s="15"/>
      <c r="Q69" s="337"/>
      <c r="R69" s="15" t="str">
        <f t="shared" si="7"/>
        <v>No</v>
      </c>
      <c r="S69" s="15" t="str">
        <f t="shared" si="8"/>
        <v>No</v>
      </c>
      <c r="T69" s="221" t="str">
        <f t="shared" si="9"/>
        <v>No</v>
      </c>
      <c r="U69" s="223" t="str">
        <f t="shared" si="10"/>
        <v>N/A</v>
      </c>
      <c r="V69" s="221" t="str">
        <f t="shared" si="11"/>
        <v>No</v>
      </c>
      <c r="W69" s="223" t="str">
        <f t="shared" si="12"/>
        <v>N/A</v>
      </c>
      <c r="X69" s="221" t="str">
        <f t="shared" si="13"/>
        <v>No</v>
      </c>
      <c r="Y69" s="223" t="str">
        <f t="shared" si="14"/>
        <v>N/A</v>
      </c>
      <c r="Z69" s="222" t="str">
        <f t="shared" si="15"/>
        <v>No</v>
      </c>
      <c r="AA69" s="68" t="str">
        <f t="shared" si="16"/>
        <v>N/A</v>
      </c>
      <c r="AB69" s="65" t="str">
        <f t="shared" si="17"/>
        <v>No</v>
      </c>
      <c r="AC69" s="68" t="str">
        <f t="shared" si="18"/>
        <v>N/A</v>
      </c>
      <c r="AD69" s="65" t="str">
        <f t="shared" si="19"/>
        <v>No</v>
      </c>
      <c r="AE69" s="68" t="str">
        <f t="shared" si="20"/>
        <v>N/A</v>
      </c>
      <c r="AF69" s="66"/>
    </row>
    <row r="70" spans="1:32">
      <c r="A70" s="66" t="s">
        <v>23</v>
      </c>
      <c r="B70" s="66" t="s">
        <v>41</v>
      </c>
      <c r="C70" s="66" t="str" cm="1">
        <f t="array" ref="C70">_xlfn.IFNA(_xlfn.IFS(B70="Starter","Starters &amp; Sides",B70="Sides","Starters &amp; Sides"),B70)</f>
        <v>desserts</v>
      </c>
      <c r="D70" s="71" t="s">
        <v>4601</v>
      </c>
      <c r="E70" s="75"/>
      <c r="F70" s="12"/>
      <c r="G70" s="13"/>
      <c r="H70" s="13">
        <v>6.95</v>
      </c>
      <c r="I70" s="13"/>
      <c r="J70" s="13"/>
      <c r="K70" s="13"/>
      <c r="L70" s="4"/>
      <c r="M70" s="4"/>
      <c r="N70" s="4"/>
      <c r="O70" s="290"/>
      <c r="P70" s="15"/>
      <c r="Q70" s="337"/>
      <c r="R70" s="15" t="str">
        <f t="shared" si="7"/>
        <v>No</v>
      </c>
      <c r="S70" s="15" t="str">
        <f t="shared" si="8"/>
        <v>No</v>
      </c>
      <c r="T70" s="221" t="str">
        <f t="shared" si="9"/>
        <v>No</v>
      </c>
      <c r="U70" s="223" t="str">
        <f t="shared" si="10"/>
        <v>N/A</v>
      </c>
      <c r="V70" s="221" t="str">
        <f t="shared" si="11"/>
        <v>No</v>
      </c>
      <c r="W70" s="223" t="str">
        <f t="shared" si="12"/>
        <v>N/A</v>
      </c>
      <c r="X70" s="221" t="str">
        <f t="shared" si="13"/>
        <v>No</v>
      </c>
      <c r="Y70" s="223" t="str">
        <f t="shared" si="14"/>
        <v>N/A</v>
      </c>
      <c r="Z70" s="222" t="str">
        <f t="shared" si="15"/>
        <v>No</v>
      </c>
      <c r="AA70" s="68" t="str">
        <f t="shared" si="16"/>
        <v>N/A</v>
      </c>
      <c r="AB70" s="65" t="str">
        <f t="shared" si="17"/>
        <v>No</v>
      </c>
      <c r="AC70" s="68" t="str">
        <f t="shared" si="18"/>
        <v>N/A</v>
      </c>
      <c r="AD70" s="65" t="str">
        <f t="shared" si="19"/>
        <v>No</v>
      </c>
      <c r="AE70" s="68" t="str">
        <f t="shared" si="20"/>
        <v>N/A</v>
      </c>
      <c r="AF70" s="66"/>
    </row>
    <row r="71" spans="1:32">
      <c r="A71" s="66" t="s">
        <v>23</v>
      </c>
      <c r="B71" s="66" t="s">
        <v>40</v>
      </c>
      <c r="C71" s="66" t="str" cm="1">
        <f t="array" ref="C71">_xlfn.IFNA(_xlfn.IFS(B71="Starter","Starters &amp; Sides",B71="Sides","Starters &amp; Sides"),B71)</f>
        <v>drinks</v>
      </c>
      <c r="D71" s="71" t="s">
        <v>4602</v>
      </c>
      <c r="E71" s="75"/>
      <c r="F71" s="12"/>
      <c r="G71" s="13"/>
      <c r="H71" s="13"/>
      <c r="I71" s="13"/>
      <c r="J71" s="13"/>
      <c r="K71" s="4"/>
      <c r="L71" s="4">
        <v>7</v>
      </c>
      <c r="M71" s="4">
        <v>7</v>
      </c>
      <c r="N71" s="4">
        <v>7</v>
      </c>
      <c r="O71" s="290"/>
      <c r="P71" s="15"/>
      <c r="Q71" s="337"/>
      <c r="R71" s="15" t="str">
        <f t="shared" si="7"/>
        <v>No</v>
      </c>
      <c r="S71" s="15" t="str">
        <f t="shared" si="8"/>
        <v>No</v>
      </c>
      <c r="T71" s="221" t="str">
        <f t="shared" si="9"/>
        <v>No</v>
      </c>
      <c r="U71" s="223" t="str">
        <f t="shared" si="10"/>
        <v>N/A</v>
      </c>
      <c r="V71" s="221" t="str">
        <f t="shared" si="11"/>
        <v>No</v>
      </c>
      <c r="W71" s="223" t="str">
        <f t="shared" si="12"/>
        <v>N/A</v>
      </c>
      <c r="X71" s="221" t="str">
        <f t="shared" si="13"/>
        <v>No</v>
      </c>
      <c r="Y71" s="223" t="str">
        <f t="shared" si="14"/>
        <v>N/A</v>
      </c>
      <c r="Z71" s="222" t="str">
        <f t="shared" si="15"/>
        <v>No</v>
      </c>
      <c r="AA71" s="68" t="str">
        <f t="shared" si="16"/>
        <v>N/A</v>
      </c>
      <c r="AB71" s="65" t="str">
        <f t="shared" si="17"/>
        <v>No</v>
      </c>
      <c r="AC71" s="68" t="str">
        <f t="shared" si="18"/>
        <v>N/A</v>
      </c>
      <c r="AD71" s="65" t="str">
        <f t="shared" si="19"/>
        <v>No</v>
      </c>
      <c r="AE71" s="68" t="str">
        <f t="shared" si="20"/>
        <v>N/A</v>
      </c>
      <c r="AF71" s="66"/>
    </row>
    <row r="72" spans="1:32">
      <c r="A72" s="66" t="s">
        <v>23</v>
      </c>
      <c r="B72" s="66" t="s">
        <v>40</v>
      </c>
      <c r="C72" s="66" t="str" cm="1">
        <f t="array" ref="C72">_xlfn.IFNA(_xlfn.IFS(B72="Starter","Starters &amp; Sides",B72="Sides","Starters &amp; Sides"),B72)</f>
        <v>drinks</v>
      </c>
      <c r="D72" s="71" t="s">
        <v>4603</v>
      </c>
      <c r="E72" s="75"/>
      <c r="F72" s="12"/>
      <c r="G72" s="13"/>
      <c r="H72" s="13"/>
      <c r="I72" s="13"/>
      <c r="J72" s="13"/>
      <c r="K72" s="4"/>
      <c r="L72" s="4">
        <v>10.95</v>
      </c>
      <c r="M72" s="4">
        <v>11.25</v>
      </c>
      <c r="N72" s="13">
        <v>11.25</v>
      </c>
      <c r="O72" s="290">
        <v>11.25</v>
      </c>
      <c r="P72" s="15"/>
      <c r="Q72" s="337"/>
      <c r="R72" s="15" t="str">
        <f t="shared" si="7"/>
        <v>No</v>
      </c>
      <c r="S72" s="15" t="str">
        <f t="shared" si="8"/>
        <v>No</v>
      </c>
      <c r="T72" s="221" t="str">
        <f t="shared" si="9"/>
        <v>No</v>
      </c>
      <c r="U72" s="223" t="str">
        <f t="shared" si="10"/>
        <v>N/A</v>
      </c>
      <c r="V72" s="221" t="str">
        <f t="shared" si="11"/>
        <v>No</v>
      </c>
      <c r="W72" s="223" t="str">
        <f t="shared" si="12"/>
        <v>N/A</v>
      </c>
      <c r="X72" s="221" t="str">
        <f t="shared" si="13"/>
        <v>No</v>
      </c>
      <c r="Y72" s="223" t="str">
        <f t="shared" si="14"/>
        <v>N/A</v>
      </c>
      <c r="Z72" s="222" t="str">
        <f t="shared" si="15"/>
        <v>No</v>
      </c>
      <c r="AA72" s="68" t="str">
        <f t="shared" si="16"/>
        <v>N/A</v>
      </c>
      <c r="AB72" s="65" t="str">
        <f t="shared" si="17"/>
        <v>No</v>
      </c>
      <c r="AC72" s="68" t="str">
        <f t="shared" si="18"/>
        <v>N/A</v>
      </c>
      <c r="AD72" s="65" t="str">
        <f t="shared" si="19"/>
        <v>No</v>
      </c>
      <c r="AE72" s="68" t="str">
        <f t="shared" si="20"/>
        <v>N/A</v>
      </c>
      <c r="AF72" s="66"/>
    </row>
    <row r="73" spans="1:32">
      <c r="A73" s="66" t="s">
        <v>4580</v>
      </c>
      <c r="B73" s="66" t="s">
        <v>40</v>
      </c>
      <c r="C73" s="66" t="str" cm="1">
        <f t="array" ref="C73">_xlfn.IFNA(_xlfn.IFS(B73="Starter","Starters &amp; Sides",B73="Sides","Starters &amp; Sides"),B73)</f>
        <v>drinks</v>
      </c>
      <c r="D73" s="66" t="s">
        <v>4604</v>
      </c>
      <c r="E73" s="54"/>
      <c r="F73" s="8"/>
      <c r="G73" s="8"/>
      <c r="H73" s="8"/>
      <c r="I73" s="8"/>
      <c r="J73" s="8"/>
      <c r="K73" s="8"/>
      <c r="L73" s="8"/>
      <c r="M73" s="8"/>
      <c r="N73" s="8"/>
      <c r="O73" s="8"/>
      <c r="P73" s="15">
        <v>4</v>
      </c>
      <c r="Q73" s="337">
        <v>4</v>
      </c>
      <c r="R73" s="15" t="str">
        <f t="shared" si="7"/>
        <v>Yes</v>
      </c>
      <c r="S73" s="15" t="str">
        <f t="shared" si="8"/>
        <v>No</v>
      </c>
      <c r="T73" s="221" t="str">
        <f t="shared" si="9"/>
        <v>Yes</v>
      </c>
      <c r="U73" s="223">
        <f t="shared" si="10"/>
        <v>0</v>
      </c>
      <c r="V73" s="221" t="str">
        <f t="shared" si="11"/>
        <v>No</v>
      </c>
      <c r="W73" s="223" t="str">
        <f t="shared" si="12"/>
        <v>N/A</v>
      </c>
      <c r="X73" s="221" t="str">
        <f t="shared" si="13"/>
        <v>No</v>
      </c>
      <c r="Y73" s="223" t="str">
        <f t="shared" si="14"/>
        <v>N/A</v>
      </c>
      <c r="Z73" s="222" t="str">
        <f t="shared" si="15"/>
        <v>No</v>
      </c>
      <c r="AA73" s="68" t="str">
        <f t="shared" si="16"/>
        <v>N/A</v>
      </c>
      <c r="AB73" s="65" t="str">
        <f t="shared" si="17"/>
        <v>No</v>
      </c>
      <c r="AC73" s="68" t="str">
        <f t="shared" si="18"/>
        <v>N/A</v>
      </c>
      <c r="AD73" s="65" t="str">
        <f t="shared" si="19"/>
        <v>No</v>
      </c>
      <c r="AE73" s="68" t="str">
        <f t="shared" si="20"/>
        <v>N/A</v>
      </c>
      <c r="AF73" s="66"/>
    </row>
    <row r="74" spans="1:32">
      <c r="A74" s="66" t="s">
        <v>23</v>
      </c>
      <c r="B74" s="66" t="s">
        <v>40</v>
      </c>
      <c r="C74" s="66" t="str" cm="1">
        <f t="array" ref="C74">_xlfn.IFNA(_xlfn.IFS(B74="Starter","Starters &amp; Sides",B74="Sides","Starters &amp; Sides"),B74)</f>
        <v>drinks</v>
      </c>
      <c r="D74" s="66" t="s">
        <v>4605</v>
      </c>
      <c r="E74" s="75"/>
      <c r="F74" s="12"/>
      <c r="G74" s="13"/>
      <c r="H74" s="13"/>
      <c r="I74" s="13"/>
      <c r="J74" s="13"/>
      <c r="K74" s="4"/>
      <c r="L74" s="4"/>
      <c r="M74" s="4">
        <v>7</v>
      </c>
      <c r="N74" s="13">
        <v>7</v>
      </c>
      <c r="O74" s="290"/>
      <c r="P74" s="15">
        <v>7</v>
      </c>
      <c r="Q74" s="337">
        <v>7</v>
      </c>
      <c r="R74" s="15" t="str">
        <f t="shared" si="7"/>
        <v>Yes</v>
      </c>
      <c r="S74" s="15" t="str">
        <f t="shared" si="8"/>
        <v>No</v>
      </c>
      <c r="T74" s="221" t="str">
        <f t="shared" si="9"/>
        <v>Yes</v>
      </c>
      <c r="U74" s="223">
        <f t="shared" si="10"/>
        <v>0</v>
      </c>
      <c r="V74" s="221" t="str">
        <f t="shared" si="11"/>
        <v>No</v>
      </c>
      <c r="W74" s="223" t="str">
        <f t="shared" si="12"/>
        <v>N/A</v>
      </c>
      <c r="X74" s="221" t="str">
        <f t="shared" si="13"/>
        <v>No</v>
      </c>
      <c r="Y74" s="223" t="str">
        <f t="shared" si="14"/>
        <v>N/A</v>
      </c>
      <c r="Z74" s="222" t="str">
        <f t="shared" si="15"/>
        <v>No</v>
      </c>
      <c r="AA74" s="68" t="str">
        <f t="shared" si="16"/>
        <v>N/A</v>
      </c>
      <c r="AB74" s="65" t="str">
        <f t="shared" si="17"/>
        <v>No</v>
      </c>
      <c r="AC74" s="68" t="str">
        <f t="shared" si="18"/>
        <v>N/A</v>
      </c>
      <c r="AD74" s="65" t="str">
        <f t="shared" si="19"/>
        <v>No</v>
      </c>
      <c r="AE74" s="68" t="str">
        <f t="shared" si="20"/>
        <v>N/A</v>
      </c>
      <c r="AF74" s="66"/>
    </row>
    <row r="75" spans="1:32">
      <c r="A75" s="66" t="s">
        <v>23</v>
      </c>
      <c r="B75" s="66" t="s">
        <v>40</v>
      </c>
      <c r="C75" s="66" t="str" cm="1">
        <f t="array" ref="C75">_xlfn.IFNA(_xlfn.IFS(B75="Starter","Starters &amp; Sides",B75="Sides","Starters &amp; Sides"),B75)</f>
        <v>drinks</v>
      </c>
      <c r="D75" s="71" t="s">
        <v>524</v>
      </c>
      <c r="E75" s="75"/>
      <c r="F75" s="12"/>
      <c r="G75" s="13"/>
      <c r="H75" s="13"/>
      <c r="I75" s="13"/>
      <c r="J75" s="13"/>
      <c r="K75" s="4"/>
      <c r="L75" s="4"/>
      <c r="M75" s="4">
        <v>3.65</v>
      </c>
      <c r="N75" s="13">
        <v>3.65</v>
      </c>
      <c r="O75" s="290">
        <v>3.65</v>
      </c>
      <c r="P75" s="15">
        <v>3.65</v>
      </c>
      <c r="Q75" s="337">
        <v>3.65</v>
      </c>
      <c r="R75" s="15" t="str">
        <f t="shared" si="7"/>
        <v>Yes</v>
      </c>
      <c r="S75" s="15" t="str">
        <f t="shared" si="8"/>
        <v>No</v>
      </c>
      <c r="T75" s="221" t="str">
        <f t="shared" si="9"/>
        <v>Yes</v>
      </c>
      <c r="U75" s="223">
        <f t="shared" si="10"/>
        <v>0</v>
      </c>
      <c r="V75" s="221" t="str">
        <f t="shared" si="11"/>
        <v>Yes</v>
      </c>
      <c r="W75" s="223">
        <f t="shared" si="12"/>
        <v>0</v>
      </c>
      <c r="X75" s="221" t="str">
        <f t="shared" si="13"/>
        <v>Yes</v>
      </c>
      <c r="Y75" s="223">
        <f t="shared" si="14"/>
        <v>0</v>
      </c>
      <c r="Z75" s="222" t="str">
        <f t="shared" si="15"/>
        <v>Yes</v>
      </c>
      <c r="AA75" s="68">
        <f t="shared" si="16"/>
        <v>0</v>
      </c>
      <c r="AB75" s="65" t="str">
        <f t="shared" si="17"/>
        <v>No</v>
      </c>
      <c r="AC75" s="68" t="str">
        <f t="shared" si="18"/>
        <v>N/A</v>
      </c>
      <c r="AD75" s="65" t="str">
        <f t="shared" si="19"/>
        <v>No</v>
      </c>
      <c r="AE75" s="68" t="str">
        <f t="shared" si="20"/>
        <v>N/A</v>
      </c>
      <c r="AF75" s="66"/>
    </row>
    <row r="76" spans="1:32">
      <c r="A76" s="66" t="s">
        <v>23</v>
      </c>
      <c r="B76" s="66" t="s">
        <v>40</v>
      </c>
      <c r="C76" s="66" t="str" cm="1">
        <f t="array" ref="C76">_xlfn.IFNA(_xlfn.IFS(B76="Starter","Starters &amp; Sides",B76="Sides","Starters &amp; Sides"),B76)</f>
        <v>drinks</v>
      </c>
      <c r="D76" s="71" t="s">
        <v>280</v>
      </c>
      <c r="E76" s="75"/>
      <c r="F76" s="12"/>
      <c r="G76" s="13"/>
      <c r="H76" s="13"/>
      <c r="I76" s="13"/>
      <c r="J76" s="13"/>
      <c r="K76" s="4"/>
      <c r="L76" s="4">
        <v>9.9499999999999993</v>
      </c>
      <c r="M76" s="4">
        <v>9.9499999999999993</v>
      </c>
      <c r="N76" s="13">
        <v>9.9499999999999993</v>
      </c>
      <c r="O76" s="290">
        <v>9.9499999999999993</v>
      </c>
      <c r="P76" s="15">
        <v>10.15</v>
      </c>
      <c r="Q76" s="337">
        <v>10.45</v>
      </c>
      <c r="R76" s="15" t="str">
        <f t="shared" si="7"/>
        <v>Yes</v>
      </c>
      <c r="S76" s="15" t="str">
        <f t="shared" si="8"/>
        <v>No</v>
      </c>
      <c r="T76" s="221" t="str">
        <f t="shared" si="9"/>
        <v>Yes</v>
      </c>
      <c r="U76" s="223">
        <f t="shared" si="10"/>
        <v>2.9556650246305383E-2</v>
      </c>
      <c r="V76" s="221" t="str">
        <f t="shared" si="11"/>
        <v>Yes</v>
      </c>
      <c r="W76" s="223">
        <f t="shared" si="12"/>
        <v>5.0251256281407031E-2</v>
      </c>
      <c r="X76" s="221" t="str">
        <f t="shared" si="13"/>
        <v>Yes</v>
      </c>
      <c r="Y76" s="223">
        <f t="shared" si="14"/>
        <v>5.0251256281407031E-2</v>
      </c>
      <c r="Z76" s="222" t="str">
        <f t="shared" si="15"/>
        <v>Yes</v>
      </c>
      <c r="AA76" s="68">
        <f t="shared" si="16"/>
        <v>5.0251256281407031E-2</v>
      </c>
      <c r="AB76" s="65" t="str">
        <f t="shared" si="17"/>
        <v>Yes</v>
      </c>
      <c r="AC76" s="68">
        <f t="shared" si="18"/>
        <v>5.0251256281407031E-2</v>
      </c>
      <c r="AD76" s="65" t="str">
        <f t="shared" si="19"/>
        <v>No</v>
      </c>
      <c r="AE76" s="68" t="str">
        <f t="shared" si="20"/>
        <v>N/A</v>
      </c>
      <c r="AF76" s="66"/>
    </row>
    <row r="77" spans="1:32">
      <c r="A77" s="66" t="s">
        <v>23</v>
      </c>
      <c r="B77" s="66" t="s">
        <v>40</v>
      </c>
      <c r="C77" s="66" t="str" cm="1">
        <f t="array" ref="C77">_xlfn.IFNA(_xlfn.IFS(B77="Starter","Starters &amp; Sides",B77="Sides","Starters &amp; Sides"),B77)</f>
        <v>drinks</v>
      </c>
      <c r="D77" s="391" t="s">
        <v>3478</v>
      </c>
      <c r="E77" s="75"/>
      <c r="F77" s="12"/>
      <c r="G77" s="13"/>
      <c r="H77" s="13"/>
      <c r="I77" s="13"/>
      <c r="J77" s="13"/>
      <c r="K77" s="4"/>
      <c r="L77" s="4"/>
      <c r="M77" s="4">
        <v>4.25</v>
      </c>
      <c r="N77" s="13">
        <v>4.25</v>
      </c>
      <c r="O77" s="290">
        <v>4.25</v>
      </c>
      <c r="P77" s="15">
        <v>4.25</v>
      </c>
      <c r="Q77" s="337">
        <v>4.25</v>
      </c>
      <c r="R77" s="15" t="str">
        <f t="shared" si="7"/>
        <v>Yes</v>
      </c>
      <c r="S77" s="15" t="str">
        <f t="shared" si="8"/>
        <v>No</v>
      </c>
      <c r="T77" s="221" t="str">
        <f t="shared" si="9"/>
        <v>Yes</v>
      </c>
      <c r="U77" s="223">
        <f t="shared" si="10"/>
        <v>0</v>
      </c>
      <c r="V77" s="221" t="str">
        <f t="shared" si="11"/>
        <v>Yes</v>
      </c>
      <c r="W77" s="223">
        <f t="shared" si="12"/>
        <v>0</v>
      </c>
      <c r="X77" s="221" t="str">
        <f t="shared" si="13"/>
        <v>Yes</v>
      </c>
      <c r="Y77" s="223">
        <f t="shared" si="14"/>
        <v>0</v>
      </c>
      <c r="Z77" s="222" t="str">
        <f t="shared" si="15"/>
        <v>Yes</v>
      </c>
      <c r="AA77" s="68">
        <f t="shared" si="16"/>
        <v>0</v>
      </c>
      <c r="AB77" s="65" t="str">
        <f t="shared" si="17"/>
        <v>No</v>
      </c>
      <c r="AC77" s="68" t="str">
        <f t="shared" si="18"/>
        <v>N/A</v>
      </c>
      <c r="AD77" s="65" t="str">
        <f t="shared" si="19"/>
        <v>No</v>
      </c>
      <c r="AE77" s="68" t="str">
        <f t="shared" si="20"/>
        <v>N/A</v>
      </c>
      <c r="AF77" s="66"/>
    </row>
    <row r="78" spans="1:32">
      <c r="A78" s="66" t="s">
        <v>23</v>
      </c>
      <c r="B78" s="66" t="s">
        <v>40</v>
      </c>
      <c r="C78" s="66" t="str" cm="1">
        <f t="array" ref="C78">_xlfn.IFNA(_xlfn.IFS(B78="Starter","Starters &amp; Sides",B78="Sides","Starters &amp; Sides"),B78)</f>
        <v>drinks</v>
      </c>
      <c r="D78" s="391" t="s">
        <v>3477</v>
      </c>
      <c r="E78" s="75"/>
      <c r="F78" s="12"/>
      <c r="G78" s="13"/>
      <c r="H78" s="13"/>
      <c r="I78" s="13"/>
      <c r="J78" s="13"/>
      <c r="K78" s="4"/>
      <c r="L78" s="4"/>
      <c r="M78" s="4">
        <v>4.25</v>
      </c>
      <c r="N78" s="13">
        <v>4.25</v>
      </c>
      <c r="O78" s="290">
        <v>2.5</v>
      </c>
      <c r="P78" s="15">
        <v>4.25</v>
      </c>
      <c r="Q78" s="337">
        <v>4.25</v>
      </c>
      <c r="R78" s="15" t="str">
        <f t="shared" si="7"/>
        <v>Yes</v>
      </c>
      <c r="S78" s="15" t="str">
        <f t="shared" si="8"/>
        <v>No</v>
      </c>
      <c r="T78" s="221" t="str">
        <f t="shared" si="9"/>
        <v>Yes</v>
      </c>
      <c r="U78" s="223">
        <f t="shared" si="10"/>
        <v>0</v>
      </c>
      <c r="V78" s="221" t="str">
        <f t="shared" si="11"/>
        <v>Yes</v>
      </c>
      <c r="W78" s="223">
        <f t="shared" si="12"/>
        <v>0.7</v>
      </c>
      <c r="X78" s="221" t="str">
        <f t="shared" si="13"/>
        <v>Yes</v>
      </c>
      <c r="Y78" s="223">
        <f t="shared" si="14"/>
        <v>0</v>
      </c>
      <c r="Z78" s="222" t="str">
        <f t="shared" si="15"/>
        <v>Yes</v>
      </c>
      <c r="AA78" s="68">
        <f t="shared" si="16"/>
        <v>0</v>
      </c>
      <c r="AB78" s="65" t="str">
        <f t="shared" si="17"/>
        <v>No</v>
      </c>
      <c r="AC78" s="68" t="str">
        <f t="shared" si="18"/>
        <v>N/A</v>
      </c>
      <c r="AD78" s="65" t="str">
        <f t="shared" si="19"/>
        <v>No</v>
      </c>
      <c r="AE78" s="68" t="str">
        <f t="shared" si="20"/>
        <v>N/A</v>
      </c>
      <c r="AF78" s="66"/>
    </row>
    <row r="79" spans="1:32">
      <c r="A79" s="66" t="s">
        <v>4580</v>
      </c>
      <c r="B79" s="66" t="s">
        <v>40</v>
      </c>
      <c r="C79" s="66" t="str" cm="1">
        <f t="array" ref="C79">_xlfn.IFNA(_xlfn.IFS(B79="Starter","Starters &amp; Sides",B79="Sides","Starters &amp; Sides"),B79)</f>
        <v>drinks</v>
      </c>
      <c r="D79" s="66" t="s">
        <v>2583</v>
      </c>
      <c r="E79" s="54"/>
      <c r="F79" s="8"/>
      <c r="G79" s="8"/>
      <c r="H79" s="8"/>
      <c r="I79" s="8"/>
      <c r="J79" s="8"/>
      <c r="K79" s="8"/>
      <c r="L79" s="8"/>
      <c r="M79" s="8"/>
      <c r="N79" s="8"/>
      <c r="O79" s="8"/>
      <c r="P79" s="15">
        <v>4.95</v>
      </c>
      <c r="Q79" s="337"/>
      <c r="R79" s="15" t="str">
        <f t="shared" si="7"/>
        <v>No</v>
      </c>
      <c r="S79" s="15" t="str">
        <f t="shared" si="8"/>
        <v>No</v>
      </c>
      <c r="T79" s="221" t="str">
        <f t="shared" si="9"/>
        <v>No</v>
      </c>
      <c r="U79" s="223" t="str">
        <f t="shared" si="10"/>
        <v>N/A</v>
      </c>
      <c r="V79" s="221" t="str">
        <f t="shared" si="11"/>
        <v>No</v>
      </c>
      <c r="W79" s="223" t="str">
        <f t="shared" si="12"/>
        <v>N/A</v>
      </c>
      <c r="X79" s="221" t="str">
        <f t="shared" si="13"/>
        <v>No</v>
      </c>
      <c r="Y79" s="223" t="str">
        <f t="shared" si="14"/>
        <v>N/A</v>
      </c>
      <c r="Z79" s="222" t="str">
        <f t="shared" si="15"/>
        <v>No</v>
      </c>
      <c r="AA79" s="68" t="str">
        <f t="shared" si="16"/>
        <v>N/A</v>
      </c>
      <c r="AB79" s="65" t="str">
        <f t="shared" si="17"/>
        <v>No</v>
      </c>
      <c r="AC79" s="68" t="str">
        <f t="shared" si="18"/>
        <v>N/A</v>
      </c>
      <c r="AD79" s="65" t="str">
        <f t="shared" si="19"/>
        <v>No</v>
      </c>
      <c r="AE79" s="68" t="str">
        <f t="shared" si="20"/>
        <v>N/A</v>
      </c>
      <c r="AF79" s="66"/>
    </row>
    <row r="80" spans="1:32">
      <c r="A80" s="66" t="s">
        <v>23</v>
      </c>
      <c r="B80" s="66" t="s">
        <v>40</v>
      </c>
      <c r="C80" s="66" t="str" cm="1">
        <f t="array" ref="C80">_xlfn.IFNA(_xlfn.IFS(B80="Starter","Starters &amp; Sides",B80="Sides","Starters &amp; Sides"),B80)</f>
        <v>drinks</v>
      </c>
      <c r="D80" s="66" t="s">
        <v>4606</v>
      </c>
      <c r="E80" s="75"/>
      <c r="F80" s="12"/>
      <c r="G80" s="13"/>
      <c r="H80" s="13"/>
      <c r="I80" s="13"/>
      <c r="J80" s="13"/>
      <c r="K80" s="4"/>
      <c r="L80" s="4"/>
      <c r="M80" s="4">
        <v>7</v>
      </c>
      <c r="N80" s="13"/>
      <c r="O80" s="290"/>
      <c r="P80" s="15">
        <v>7.45</v>
      </c>
      <c r="Q80" s="337">
        <v>7.45</v>
      </c>
      <c r="R80" s="15" t="str">
        <f t="shared" si="7"/>
        <v>Yes</v>
      </c>
      <c r="S80" s="15" t="str">
        <f t="shared" si="8"/>
        <v>No</v>
      </c>
      <c r="T80" s="221" t="str">
        <f t="shared" si="9"/>
        <v>Yes</v>
      </c>
      <c r="U80" s="223">
        <f t="shared" si="10"/>
        <v>0</v>
      </c>
      <c r="V80" s="221" t="str">
        <f t="shared" si="11"/>
        <v>No</v>
      </c>
      <c r="W80" s="223" t="str">
        <f t="shared" si="12"/>
        <v>N/A</v>
      </c>
      <c r="X80" s="221" t="str">
        <f t="shared" si="13"/>
        <v>No</v>
      </c>
      <c r="Y80" s="223" t="str">
        <f t="shared" si="14"/>
        <v>N/A</v>
      </c>
      <c r="Z80" s="222" t="str">
        <f t="shared" si="15"/>
        <v>No</v>
      </c>
      <c r="AA80" s="68" t="str">
        <f t="shared" si="16"/>
        <v>N/A</v>
      </c>
      <c r="AB80" s="65" t="str">
        <f t="shared" si="17"/>
        <v>No</v>
      </c>
      <c r="AC80" s="68" t="str">
        <f t="shared" si="18"/>
        <v>N/A</v>
      </c>
      <c r="AD80" s="65" t="str">
        <f t="shared" si="19"/>
        <v>No</v>
      </c>
      <c r="AE80" s="68" t="str">
        <f t="shared" si="20"/>
        <v>N/A</v>
      </c>
      <c r="AF80" s="66"/>
    </row>
    <row r="81" spans="1:32">
      <c r="A81" s="66" t="s">
        <v>4580</v>
      </c>
      <c r="B81" s="66" t="s">
        <v>40</v>
      </c>
      <c r="C81" s="66" t="str" cm="1">
        <f t="array" ref="C81">_xlfn.IFNA(_xlfn.IFS(B81="Starter","Starters &amp; Sides",B81="Sides","Starters &amp; Sides"),B81)</f>
        <v>drinks</v>
      </c>
      <c r="D81" s="66" t="s">
        <v>3904</v>
      </c>
      <c r="E81" s="54"/>
      <c r="F81" s="8"/>
      <c r="G81" s="8"/>
      <c r="H81" s="8"/>
      <c r="I81" s="8"/>
      <c r="J81" s="8"/>
      <c r="K81" s="8"/>
      <c r="L81" s="8"/>
      <c r="M81" s="8"/>
      <c r="N81" s="8"/>
      <c r="O81" s="8"/>
      <c r="P81" s="15">
        <v>5.45</v>
      </c>
      <c r="Q81" s="337">
        <v>5.45</v>
      </c>
      <c r="R81" s="15" t="str">
        <f t="shared" si="7"/>
        <v>Yes</v>
      </c>
      <c r="S81" s="15" t="str">
        <f t="shared" si="8"/>
        <v>No</v>
      </c>
      <c r="T81" s="221" t="str">
        <f t="shared" si="9"/>
        <v>Yes</v>
      </c>
      <c r="U81" s="223">
        <f t="shared" si="10"/>
        <v>0</v>
      </c>
      <c r="V81" s="221" t="str">
        <f t="shared" si="11"/>
        <v>No</v>
      </c>
      <c r="W81" s="223" t="str">
        <f t="shared" si="12"/>
        <v>N/A</v>
      </c>
      <c r="X81" s="221" t="str">
        <f t="shared" si="13"/>
        <v>No</v>
      </c>
      <c r="Y81" s="223" t="str">
        <f t="shared" si="14"/>
        <v>N/A</v>
      </c>
      <c r="Z81" s="222" t="str">
        <f t="shared" si="15"/>
        <v>No</v>
      </c>
      <c r="AA81" s="68" t="str">
        <f t="shared" si="16"/>
        <v>N/A</v>
      </c>
      <c r="AB81" s="65" t="str">
        <f t="shared" si="17"/>
        <v>No</v>
      </c>
      <c r="AC81" s="68" t="str">
        <f t="shared" si="18"/>
        <v>N/A</v>
      </c>
      <c r="AD81" s="65" t="str">
        <f t="shared" si="19"/>
        <v>No</v>
      </c>
      <c r="AE81" s="68" t="str">
        <f t="shared" si="20"/>
        <v>N/A</v>
      </c>
      <c r="AF81" s="66"/>
    </row>
    <row r="82" spans="1:32">
      <c r="A82" s="66" t="s">
        <v>4580</v>
      </c>
      <c r="B82" s="66" t="s">
        <v>40</v>
      </c>
      <c r="C82" s="66" t="str" cm="1">
        <f t="array" ref="C82">_xlfn.IFNA(_xlfn.IFS(B82="Starter","Starters &amp; Sides",B82="Sides","Starters &amp; Sides"),B82)</f>
        <v>drinks</v>
      </c>
      <c r="D82" s="66" t="s">
        <v>4607</v>
      </c>
      <c r="E82" s="54"/>
      <c r="F82" s="8"/>
      <c r="G82" s="8"/>
      <c r="H82" s="8"/>
      <c r="I82" s="8"/>
      <c r="J82" s="8"/>
      <c r="K82" s="8"/>
      <c r="L82" s="8"/>
      <c r="M82" s="8"/>
      <c r="N82" s="8"/>
      <c r="O82" s="290">
        <v>4.95</v>
      </c>
      <c r="P82" s="15">
        <v>4.95</v>
      </c>
      <c r="Q82" s="337">
        <v>4.95</v>
      </c>
      <c r="R82" s="15" t="str">
        <f t="shared" si="7"/>
        <v>Yes</v>
      </c>
      <c r="S82" s="15" t="str">
        <f t="shared" si="8"/>
        <v>No</v>
      </c>
      <c r="T82" s="221" t="str">
        <f t="shared" si="9"/>
        <v>Yes</v>
      </c>
      <c r="U82" s="223">
        <f t="shared" si="10"/>
        <v>0</v>
      </c>
      <c r="V82" s="221" t="str">
        <f t="shared" si="11"/>
        <v>Yes</v>
      </c>
      <c r="W82" s="223">
        <f t="shared" si="12"/>
        <v>0</v>
      </c>
      <c r="X82" s="221" t="str">
        <f t="shared" si="13"/>
        <v>No</v>
      </c>
      <c r="Y82" s="223" t="str">
        <f t="shared" si="14"/>
        <v>N/A</v>
      </c>
      <c r="Z82" s="222" t="str">
        <f t="shared" si="15"/>
        <v>No</v>
      </c>
      <c r="AA82" s="68" t="str">
        <f t="shared" si="16"/>
        <v>N/A</v>
      </c>
      <c r="AB82" s="65" t="str">
        <f t="shared" si="17"/>
        <v>No</v>
      </c>
      <c r="AC82" s="68" t="str">
        <f t="shared" si="18"/>
        <v>N/A</v>
      </c>
      <c r="AD82" s="65" t="str">
        <f t="shared" si="19"/>
        <v>No</v>
      </c>
      <c r="AE82" s="68" t="str">
        <f t="shared" si="20"/>
        <v>N/A</v>
      </c>
      <c r="AF82" s="66"/>
    </row>
    <row r="83" spans="1:32">
      <c r="A83" s="66" t="s">
        <v>4580</v>
      </c>
      <c r="B83" s="66" t="s">
        <v>40</v>
      </c>
      <c r="C83" s="66" t="str" cm="1">
        <f t="array" ref="C83">_xlfn.IFNA(_xlfn.IFS(B83="Starter","Starters &amp; Sides",B83="Sides","Starters &amp; Sides"),B83)</f>
        <v>drinks</v>
      </c>
      <c r="D83" s="66" t="s">
        <v>4608</v>
      </c>
      <c r="E83" s="54"/>
      <c r="F83" s="8"/>
      <c r="G83" s="8"/>
      <c r="H83" s="8"/>
      <c r="I83" s="8"/>
      <c r="J83" s="8"/>
      <c r="K83" s="8"/>
      <c r="L83" s="8"/>
      <c r="M83" s="8"/>
      <c r="N83" s="8"/>
      <c r="O83" s="290">
        <v>3.75</v>
      </c>
      <c r="P83" s="15">
        <v>3.75</v>
      </c>
      <c r="Q83" s="337">
        <v>3.75</v>
      </c>
      <c r="R83" s="15" t="str">
        <f t="shared" si="7"/>
        <v>Yes</v>
      </c>
      <c r="S83" s="15" t="str">
        <f t="shared" si="8"/>
        <v>No</v>
      </c>
      <c r="T83" s="221" t="str">
        <f t="shared" si="9"/>
        <v>Yes</v>
      </c>
      <c r="U83" s="223">
        <f t="shared" si="10"/>
        <v>0</v>
      </c>
      <c r="V83" s="221" t="str">
        <f t="shared" si="11"/>
        <v>Yes</v>
      </c>
      <c r="W83" s="223">
        <f t="shared" si="12"/>
        <v>0</v>
      </c>
      <c r="X83" s="221" t="str">
        <f t="shared" si="13"/>
        <v>No</v>
      </c>
      <c r="Y83" s="223" t="str">
        <f t="shared" si="14"/>
        <v>N/A</v>
      </c>
      <c r="Z83" s="222" t="str">
        <f t="shared" si="15"/>
        <v>No</v>
      </c>
      <c r="AA83" s="68" t="str">
        <f t="shared" si="16"/>
        <v>N/A</v>
      </c>
      <c r="AB83" s="65" t="str">
        <f t="shared" si="17"/>
        <v>No</v>
      </c>
      <c r="AC83" s="68" t="str">
        <f t="shared" si="18"/>
        <v>N/A</v>
      </c>
      <c r="AD83" s="65" t="str">
        <f t="shared" si="19"/>
        <v>No</v>
      </c>
      <c r="AE83" s="68" t="str">
        <f t="shared" si="20"/>
        <v>N/A</v>
      </c>
      <c r="AF83" s="66"/>
    </row>
    <row r="84" spans="1:32">
      <c r="A84" s="66" t="s">
        <v>4580</v>
      </c>
      <c r="B84" s="66" t="s">
        <v>40</v>
      </c>
      <c r="C84" s="66" t="str" cm="1">
        <f t="array" ref="C84">_xlfn.IFNA(_xlfn.IFS(B84="Starter","Starters &amp; Sides",B84="Sides","Starters &amp; Sides"),B84)</f>
        <v>drinks</v>
      </c>
      <c r="D84" t="s">
        <v>4609</v>
      </c>
      <c r="E84" s="54"/>
      <c r="F84" s="8"/>
      <c r="G84" s="8"/>
      <c r="H84" s="8"/>
      <c r="I84" s="8"/>
      <c r="J84" s="8"/>
      <c r="K84" s="8"/>
      <c r="L84" s="8"/>
      <c r="M84" s="8"/>
      <c r="N84" s="8"/>
      <c r="O84" s="290">
        <v>4.95</v>
      </c>
      <c r="P84" s="15">
        <v>4.95</v>
      </c>
      <c r="Q84" s="337">
        <v>4.95</v>
      </c>
      <c r="R84" s="15" t="str">
        <f t="shared" si="7"/>
        <v>Yes</v>
      </c>
      <c r="S84" s="15" t="str">
        <f t="shared" si="8"/>
        <v>No</v>
      </c>
      <c r="T84" s="221" t="str">
        <f t="shared" si="9"/>
        <v>Yes</v>
      </c>
      <c r="U84" s="223">
        <f t="shared" si="10"/>
        <v>0</v>
      </c>
      <c r="V84" s="221" t="str">
        <f t="shared" si="11"/>
        <v>Yes</v>
      </c>
      <c r="W84" s="223">
        <f t="shared" si="12"/>
        <v>0</v>
      </c>
      <c r="X84" s="221" t="str">
        <f t="shared" si="13"/>
        <v>No</v>
      </c>
      <c r="Y84" s="223" t="str">
        <f t="shared" si="14"/>
        <v>N/A</v>
      </c>
      <c r="Z84" s="222" t="str">
        <f t="shared" si="15"/>
        <v>No</v>
      </c>
      <c r="AA84" s="68" t="str">
        <f t="shared" si="16"/>
        <v>N/A</v>
      </c>
      <c r="AB84" s="65" t="str">
        <f t="shared" si="17"/>
        <v>No</v>
      </c>
      <c r="AC84" s="68" t="str">
        <f t="shared" si="18"/>
        <v>N/A</v>
      </c>
      <c r="AD84" s="65" t="str">
        <f t="shared" si="19"/>
        <v>No</v>
      </c>
      <c r="AE84" s="68" t="str">
        <f t="shared" si="20"/>
        <v>N/A</v>
      </c>
      <c r="AF84" s="66"/>
    </row>
    <row r="85" spans="1:32">
      <c r="A85" s="66" t="s">
        <v>23</v>
      </c>
      <c r="B85" s="66" t="s">
        <v>40</v>
      </c>
      <c r="C85" s="66" t="str" cm="1">
        <f t="array" ref="C85">_xlfn.IFNA(_xlfn.IFS(B85="Starter","Starters &amp; Sides",B85="Sides","Starters &amp; Sides"),B85)</f>
        <v>drinks</v>
      </c>
      <c r="D85" s="66" t="s">
        <v>4610</v>
      </c>
      <c r="E85" s="75"/>
      <c r="F85" s="12"/>
      <c r="G85" s="13"/>
      <c r="H85" s="13"/>
      <c r="I85" s="13"/>
      <c r="J85" s="13"/>
      <c r="K85" s="4"/>
      <c r="L85" s="4"/>
      <c r="M85" s="4"/>
      <c r="N85" s="13"/>
      <c r="O85" s="290"/>
      <c r="P85" s="15">
        <v>3.75</v>
      </c>
      <c r="Q85" s="337">
        <v>3.75</v>
      </c>
      <c r="R85" s="15" t="str">
        <f t="shared" si="7"/>
        <v>Yes</v>
      </c>
      <c r="S85" s="15" t="str">
        <f t="shared" si="8"/>
        <v>No</v>
      </c>
      <c r="T85" s="221" t="str">
        <f t="shared" si="9"/>
        <v>Yes</v>
      </c>
      <c r="U85" s="223">
        <f t="shared" si="10"/>
        <v>0</v>
      </c>
      <c r="V85" s="221" t="str">
        <f t="shared" si="11"/>
        <v>No</v>
      </c>
      <c r="W85" s="223" t="str">
        <f t="shared" si="12"/>
        <v>N/A</v>
      </c>
      <c r="X85" s="221" t="str">
        <f t="shared" si="13"/>
        <v>No</v>
      </c>
      <c r="Y85" s="223" t="str">
        <f t="shared" si="14"/>
        <v>N/A</v>
      </c>
      <c r="Z85" s="222" t="str">
        <f t="shared" si="15"/>
        <v>No</v>
      </c>
      <c r="AA85" s="68" t="str">
        <f t="shared" si="16"/>
        <v>N/A</v>
      </c>
      <c r="AB85" s="65" t="str">
        <f t="shared" si="17"/>
        <v>No</v>
      </c>
      <c r="AC85" s="68" t="str">
        <f t="shared" si="18"/>
        <v>N/A</v>
      </c>
      <c r="AD85" s="65" t="str">
        <f t="shared" si="19"/>
        <v>No</v>
      </c>
      <c r="AE85" s="68" t="str">
        <f t="shared" si="20"/>
        <v>N/A</v>
      </c>
      <c r="AF85" s="66"/>
    </row>
    <row r="86" spans="1:32">
      <c r="A86" s="66" t="s">
        <v>4580</v>
      </c>
      <c r="B86" s="66" t="s">
        <v>40</v>
      </c>
      <c r="C86" s="66" t="str" cm="1">
        <f t="array" ref="C86">_xlfn.IFNA(_xlfn.IFS(B86="Starter","Starters &amp; Sides",B86="Sides","Starters &amp; Sides"),B86)</f>
        <v>drinks</v>
      </c>
      <c r="D86" s="66" t="s">
        <v>4611</v>
      </c>
      <c r="E86" s="54"/>
      <c r="F86" s="8"/>
      <c r="G86" s="8"/>
      <c r="H86" s="8"/>
      <c r="I86" s="8"/>
      <c r="J86" s="8"/>
      <c r="K86" s="8"/>
      <c r="L86" s="8"/>
      <c r="M86" s="8"/>
      <c r="N86" s="8"/>
      <c r="O86" s="8"/>
      <c r="P86" s="15">
        <v>11.95</v>
      </c>
      <c r="Q86" s="337"/>
      <c r="R86" s="15" t="str">
        <f t="shared" si="7"/>
        <v>No</v>
      </c>
      <c r="S86" s="15" t="str">
        <f t="shared" si="8"/>
        <v>No</v>
      </c>
      <c r="T86" s="221" t="str">
        <f t="shared" si="9"/>
        <v>No</v>
      </c>
      <c r="U86" s="223" t="str">
        <f t="shared" si="10"/>
        <v>N/A</v>
      </c>
      <c r="V86" s="221" t="str">
        <f t="shared" si="11"/>
        <v>No</v>
      </c>
      <c r="W86" s="223" t="str">
        <f t="shared" si="12"/>
        <v>N/A</v>
      </c>
      <c r="X86" s="221" t="str">
        <f t="shared" si="13"/>
        <v>No</v>
      </c>
      <c r="Y86" s="223" t="str">
        <f t="shared" si="14"/>
        <v>N/A</v>
      </c>
      <c r="Z86" s="222" t="str">
        <f t="shared" si="15"/>
        <v>No</v>
      </c>
      <c r="AA86" s="68" t="str">
        <f t="shared" si="16"/>
        <v>N/A</v>
      </c>
      <c r="AB86" s="65" t="str">
        <f t="shared" si="17"/>
        <v>No</v>
      </c>
      <c r="AC86" s="68" t="str">
        <f t="shared" si="18"/>
        <v>N/A</v>
      </c>
      <c r="AD86" s="65" t="str">
        <f t="shared" si="19"/>
        <v>No</v>
      </c>
      <c r="AE86" s="68" t="str">
        <f t="shared" si="20"/>
        <v>N/A</v>
      </c>
      <c r="AF86" s="66"/>
    </row>
    <row r="87" spans="1:32">
      <c r="A87" s="66" t="s">
        <v>4580</v>
      </c>
      <c r="B87" s="66" t="s">
        <v>40</v>
      </c>
      <c r="C87" s="66" t="str" cm="1">
        <f t="array" ref="C87">_xlfn.IFNA(_xlfn.IFS(B87="Starter","Starters &amp; Sides",B87="Sides","Starters &amp; Sides"),B87)</f>
        <v>drinks</v>
      </c>
      <c r="D87" t="s">
        <v>4612</v>
      </c>
      <c r="E87" s="54"/>
      <c r="F87" s="8"/>
      <c r="G87" s="8"/>
      <c r="H87" s="8"/>
      <c r="I87" s="8"/>
      <c r="J87" s="8"/>
      <c r="K87" s="8"/>
      <c r="L87" s="8"/>
      <c r="M87" s="8"/>
      <c r="N87" s="8"/>
      <c r="O87" s="8"/>
      <c r="P87" s="15">
        <v>6.95</v>
      </c>
      <c r="Q87" s="337">
        <v>6.45</v>
      </c>
      <c r="R87" s="15" t="str">
        <f t="shared" si="7"/>
        <v>Yes</v>
      </c>
      <c r="S87" s="15" t="str">
        <f t="shared" si="8"/>
        <v>No</v>
      </c>
      <c r="T87" s="221" t="str">
        <f t="shared" si="9"/>
        <v>Yes</v>
      </c>
      <c r="U87" s="223">
        <f t="shared" si="10"/>
        <v>-7.1942446043165464E-2</v>
      </c>
      <c r="V87" s="221" t="str">
        <f t="shared" si="11"/>
        <v>No</v>
      </c>
      <c r="W87" s="223" t="str">
        <f t="shared" si="12"/>
        <v>N/A</v>
      </c>
      <c r="X87" s="221" t="str">
        <f t="shared" si="13"/>
        <v>No</v>
      </c>
      <c r="Y87" s="223" t="str">
        <f t="shared" si="14"/>
        <v>N/A</v>
      </c>
      <c r="Z87" s="222" t="str">
        <f t="shared" si="15"/>
        <v>No</v>
      </c>
      <c r="AA87" s="68" t="str">
        <f t="shared" si="16"/>
        <v>N/A</v>
      </c>
      <c r="AB87" s="65" t="str">
        <f t="shared" si="17"/>
        <v>No</v>
      </c>
      <c r="AC87" s="68" t="str">
        <f t="shared" si="18"/>
        <v>N/A</v>
      </c>
      <c r="AD87" s="65" t="str">
        <f t="shared" si="19"/>
        <v>No</v>
      </c>
      <c r="AE87" s="68" t="str">
        <f t="shared" si="20"/>
        <v>N/A</v>
      </c>
      <c r="AF87" s="66"/>
    </row>
    <row r="88" spans="1:32">
      <c r="A88" s="66" t="s">
        <v>4580</v>
      </c>
      <c r="B88" s="66" t="s">
        <v>40</v>
      </c>
      <c r="C88" s="66" t="str" cm="1">
        <f t="array" ref="C88">_xlfn.IFNA(_xlfn.IFS(B88="Starter","Starters &amp; Sides",B88="Sides","Starters &amp; Sides"),B88)</f>
        <v>drinks</v>
      </c>
      <c r="D88" s="66" t="s">
        <v>4613</v>
      </c>
      <c r="E88" s="54"/>
      <c r="F88" s="8"/>
      <c r="G88" s="8"/>
      <c r="H88" s="8"/>
      <c r="I88" s="8"/>
      <c r="J88" s="8"/>
      <c r="K88" s="8"/>
      <c r="L88" s="8"/>
      <c r="M88" s="8"/>
      <c r="N88" s="8"/>
      <c r="O88" s="8"/>
      <c r="P88" s="15">
        <v>6.95</v>
      </c>
      <c r="Q88" s="337">
        <v>6.45</v>
      </c>
      <c r="R88" s="15" t="str">
        <f t="shared" si="7"/>
        <v>Yes</v>
      </c>
      <c r="S88" s="15" t="str">
        <f t="shared" si="8"/>
        <v>No</v>
      </c>
      <c r="T88" s="221" t="str">
        <f t="shared" si="9"/>
        <v>Yes</v>
      </c>
      <c r="U88" s="223">
        <f t="shared" si="10"/>
        <v>-7.1942446043165464E-2</v>
      </c>
      <c r="V88" s="221" t="str">
        <f t="shared" si="11"/>
        <v>No</v>
      </c>
      <c r="W88" s="223" t="str">
        <f t="shared" si="12"/>
        <v>N/A</v>
      </c>
      <c r="X88" s="221" t="str">
        <f t="shared" si="13"/>
        <v>No</v>
      </c>
      <c r="Y88" s="223" t="str">
        <f t="shared" si="14"/>
        <v>N/A</v>
      </c>
      <c r="Z88" s="222" t="str">
        <f t="shared" si="15"/>
        <v>No</v>
      </c>
      <c r="AA88" s="68" t="str">
        <f t="shared" si="16"/>
        <v>N/A</v>
      </c>
      <c r="AB88" s="65" t="str">
        <f t="shared" si="17"/>
        <v>No</v>
      </c>
      <c r="AC88" s="68" t="str">
        <f t="shared" si="18"/>
        <v>N/A</v>
      </c>
      <c r="AD88" s="65" t="str">
        <f t="shared" si="19"/>
        <v>No</v>
      </c>
      <c r="AE88" s="68" t="str">
        <f t="shared" si="20"/>
        <v>N/A</v>
      </c>
      <c r="AF88" s="66"/>
    </row>
    <row r="89" spans="1:32">
      <c r="A89" s="66" t="s">
        <v>23</v>
      </c>
      <c r="B89" s="66" t="s">
        <v>40</v>
      </c>
      <c r="C89" s="66" t="str" cm="1">
        <f t="array" ref="C89">_xlfn.IFNA(_xlfn.IFS(B89="Starter","Starters &amp; Sides",B89="Sides","Starters &amp; Sides"),B89)</f>
        <v>drinks</v>
      </c>
      <c r="D89" s="71" t="s">
        <v>4614</v>
      </c>
      <c r="E89" s="75"/>
      <c r="F89" s="12"/>
      <c r="G89" s="13"/>
      <c r="H89" s="13"/>
      <c r="I89" s="13"/>
      <c r="J89" s="13"/>
      <c r="K89" s="4"/>
      <c r="L89" s="4">
        <v>10.95</v>
      </c>
      <c r="M89" s="4"/>
      <c r="N89" s="13"/>
      <c r="O89" s="290"/>
      <c r="P89" s="15"/>
      <c r="Q89" s="337"/>
      <c r="R89" s="15" t="str">
        <f t="shared" si="7"/>
        <v>No</v>
      </c>
      <c r="S89" s="15" t="str">
        <f t="shared" si="8"/>
        <v>No</v>
      </c>
      <c r="T89" s="221" t="str">
        <f t="shared" si="9"/>
        <v>No</v>
      </c>
      <c r="U89" s="223" t="str">
        <f t="shared" si="10"/>
        <v>N/A</v>
      </c>
      <c r="V89" s="221" t="str">
        <f t="shared" si="11"/>
        <v>No</v>
      </c>
      <c r="W89" s="223" t="str">
        <f t="shared" si="12"/>
        <v>N/A</v>
      </c>
      <c r="X89" s="221" t="str">
        <f t="shared" si="13"/>
        <v>No</v>
      </c>
      <c r="Y89" s="223" t="str">
        <f t="shared" si="14"/>
        <v>N/A</v>
      </c>
      <c r="Z89" s="222" t="str">
        <f t="shared" si="15"/>
        <v>No</v>
      </c>
      <c r="AA89" s="68" t="str">
        <f t="shared" si="16"/>
        <v>N/A</v>
      </c>
      <c r="AB89" s="65" t="str">
        <f t="shared" si="17"/>
        <v>No</v>
      </c>
      <c r="AC89" s="68" t="str">
        <f t="shared" si="18"/>
        <v>N/A</v>
      </c>
      <c r="AD89" s="65" t="str">
        <f t="shared" si="19"/>
        <v>No</v>
      </c>
      <c r="AE89" s="68" t="str">
        <f t="shared" si="20"/>
        <v>N/A</v>
      </c>
      <c r="AF89" s="66"/>
    </row>
    <row r="90" spans="1:32" ht="14.5" customHeight="1">
      <c r="A90" s="66" t="s">
        <v>23</v>
      </c>
      <c r="B90" s="66" t="s">
        <v>40</v>
      </c>
      <c r="C90" s="66" t="str" cm="1">
        <f t="array" ref="C90">_xlfn.IFNA(_xlfn.IFS(B90="Starter","Starters &amp; Sides",B90="Sides","Starters &amp; Sides"),B90)</f>
        <v>drinks</v>
      </c>
      <c r="D90" s="71" t="s">
        <v>4615</v>
      </c>
      <c r="E90" s="75"/>
      <c r="F90" s="12"/>
      <c r="G90" s="13"/>
      <c r="H90" s="13"/>
      <c r="I90" s="13"/>
      <c r="J90" s="13"/>
      <c r="K90" s="4"/>
      <c r="L90" s="4">
        <v>5.5</v>
      </c>
      <c r="M90" s="4"/>
      <c r="N90" s="13"/>
      <c r="O90" s="290"/>
      <c r="P90" s="15"/>
      <c r="Q90" s="337"/>
      <c r="R90" s="15" t="str">
        <f t="shared" si="7"/>
        <v>No</v>
      </c>
      <c r="S90" s="15" t="str">
        <f t="shared" si="8"/>
        <v>No</v>
      </c>
      <c r="T90" s="221" t="str">
        <f t="shared" si="9"/>
        <v>No</v>
      </c>
      <c r="U90" s="223" t="str">
        <f t="shared" si="10"/>
        <v>N/A</v>
      </c>
      <c r="V90" s="221" t="str">
        <f t="shared" si="11"/>
        <v>No</v>
      </c>
      <c r="W90" s="223" t="str">
        <f t="shared" si="12"/>
        <v>N/A</v>
      </c>
      <c r="X90" s="221" t="str">
        <f t="shared" si="13"/>
        <v>No</v>
      </c>
      <c r="Y90" s="223" t="str">
        <f t="shared" si="14"/>
        <v>N/A</v>
      </c>
      <c r="Z90" s="222" t="str">
        <f t="shared" si="15"/>
        <v>No</v>
      </c>
      <c r="AA90" s="68" t="str">
        <f t="shared" si="16"/>
        <v>N/A</v>
      </c>
      <c r="AB90" s="65" t="str">
        <f t="shared" si="17"/>
        <v>No</v>
      </c>
      <c r="AC90" s="68" t="str">
        <f t="shared" si="18"/>
        <v>N/A</v>
      </c>
      <c r="AD90" s="65" t="str">
        <f t="shared" si="19"/>
        <v>No</v>
      </c>
      <c r="AE90" s="68" t="str">
        <f t="shared" si="20"/>
        <v>N/A</v>
      </c>
      <c r="AF90" s="66"/>
    </row>
    <row r="91" spans="1:32">
      <c r="A91" s="66" t="s">
        <v>23</v>
      </c>
      <c r="B91" s="66" t="s">
        <v>40</v>
      </c>
      <c r="C91" s="66" t="str" cm="1">
        <f t="array" ref="C91">_xlfn.IFNA(_xlfn.IFS(B91="Starter","Starters &amp; Sides",B91="Sides","Starters &amp; Sides"),B91)</f>
        <v>drinks</v>
      </c>
      <c r="D91" s="71" t="s">
        <v>4616</v>
      </c>
      <c r="E91" s="75"/>
      <c r="F91" s="12"/>
      <c r="G91" s="13"/>
      <c r="H91" s="13"/>
      <c r="I91" s="13"/>
      <c r="J91" s="13"/>
      <c r="K91" s="4"/>
      <c r="L91" s="4"/>
      <c r="M91" s="4">
        <v>2.8</v>
      </c>
      <c r="N91" s="13"/>
      <c r="O91" s="290">
        <v>2.8</v>
      </c>
      <c r="P91" s="15"/>
      <c r="Q91" s="337"/>
      <c r="R91" s="15" t="str">
        <f t="shared" si="7"/>
        <v>No</v>
      </c>
      <c r="S91" s="15" t="str">
        <f t="shared" si="8"/>
        <v>No</v>
      </c>
      <c r="T91" s="221" t="str">
        <f t="shared" si="9"/>
        <v>No</v>
      </c>
      <c r="U91" s="223" t="str">
        <f t="shared" si="10"/>
        <v>N/A</v>
      </c>
      <c r="V91" s="221" t="str">
        <f t="shared" si="11"/>
        <v>No</v>
      </c>
      <c r="W91" s="223" t="str">
        <f t="shared" si="12"/>
        <v>N/A</v>
      </c>
      <c r="X91" s="221" t="str">
        <f t="shared" si="13"/>
        <v>No</v>
      </c>
      <c r="Y91" s="223" t="str">
        <f t="shared" si="14"/>
        <v>N/A</v>
      </c>
      <c r="Z91" s="222" t="str">
        <f t="shared" si="15"/>
        <v>No</v>
      </c>
      <c r="AA91" s="68" t="str">
        <f t="shared" si="16"/>
        <v>N/A</v>
      </c>
      <c r="AB91" s="65" t="str">
        <f t="shared" si="17"/>
        <v>No</v>
      </c>
      <c r="AC91" s="68" t="str">
        <f t="shared" si="18"/>
        <v>N/A</v>
      </c>
      <c r="AD91" s="65" t="str">
        <f t="shared" si="19"/>
        <v>No</v>
      </c>
      <c r="AE91" s="68" t="str">
        <f t="shared" si="20"/>
        <v>N/A</v>
      </c>
      <c r="AF91" s="66"/>
    </row>
    <row r="92" spans="1:32">
      <c r="A92" s="66" t="s">
        <v>4580</v>
      </c>
      <c r="B92" s="66" t="s">
        <v>40</v>
      </c>
      <c r="C92" s="66" t="str" cm="1">
        <f t="array" ref="C92">_xlfn.IFNA(_xlfn.IFS(B92="Starter","Starters &amp; Sides",B92="Sides","Starters &amp; Sides"),B92)</f>
        <v>drinks</v>
      </c>
      <c r="D92" s="66" t="s">
        <v>4617</v>
      </c>
      <c r="E92" s="54"/>
      <c r="F92" s="8"/>
      <c r="G92" s="8"/>
      <c r="H92" s="8"/>
      <c r="I92" s="8"/>
      <c r="J92" s="8"/>
      <c r="K92" s="8"/>
      <c r="L92" s="8"/>
      <c r="M92" s="8"/>
      <c r="N92" s="8"/>
      <c r="O92" s="8"/>
      <c r="P92" s="15">
        <v>4</v>
      </c>
      <c r="Q92" s="337">
        <v>4</v>
      </c>
      <c r="R92" s="15" t="str">
        <f t="shared" si="7"/>
        <v>Yes</v>
      </c>
      <c r="S92" s="15" t="str">
        <f t="shared" si="8"/>
        <v>No</v>
      </c>
      <c r="T92" s="221" t="str">
        <f t="shared" si="9"/>
        <v>Yes</v>
      </c>
      <c r="U92" s="223">
        <f t="shared" si="10"/>
        <v>0</v>
      </c>
      <c r="V92" s="221" t="str">
        <f t="shared" si="11"/>
        <v>No</v>
      </c>
      <c r="W92" s="223" t="str">
        <f t="shared" si="12"/>
        <v>N/A</v>
      </c>
      <c r="X92" s="221" t="str">
        <f t="shared" si="13"/>
        <v>No</v>
      </c>
      <c r="Y92" s="223" t="str">
        <f t="shared" si="14"/>
        <v>N/A</v>
      </c>
      <c r="Z92" s="222" t="str">
        <f t="shared" si="15"/>
        <v>No</v>
      </c>
      <c r="AA92" s="68" t="str">
        <f t="shared" si="16"/>
        <v>N/A</v>
      </c>
      <c r="AB92" s="65" t="str">
        <f t="shared" si="17"/>
        <v>No</v>
      </c>
      <c r="AC92" s="68" t="str">
        <f t="shared" si="18"/>
        <v>N/A</v>
      </c>
      <c r="AD92" s="65" t="str">
        <f t="shared" si="19"/>
        <v>No</v>
      </c>
      <c r="AE92" s="68" t="str">
        <f t="shared" si="20"/>
        <v>N/A</v>
      </c>
      <c r="AF92" s="66"/>
    </row>
    <row r="93" spans="1:32">
      <c r="A93" s="66" t="s">
        <v>4580</v>
      </c>
      <c r="B93" s="66" t="s">
        <v>40</v>
      </c>
      <c r="C93" s="66" t="str" cm="1">
        <f t="array" ref="C93">_xlfn.IFNA(_xlfn.IFS(B93="Starter","Starters &amp; Sides",B93="Sides","Starters &amp; Sides"),B93)</f>
        <v>drinks</v>
      </c>
      <c r="D93" s="66" t="s">
        <v>4618</v>
      </c>
      <c r="E93" s="54"/>
      <c r="F93" s="8"/>
      <c r="G93" s="8"/>
      <c r="H93" s="8"/>
      <c r="I93" s="8"/>
      <c r="J93" s="8"/>
      <c r="K93" s="8"/>
      <c r="L93" s="8"/>
      <c r="M93" s="8"/>
      <c r="N93" s="8"/>
      <c r="O93" s="8"/>
      <c r="P93" s="15">
        <v>7</v>
      </c>
      <c r="Q93" s="337">
        <v>7</v>
      </c>
      <c r="R93" s="15" t="str">
        <f t="shared" si="7"/>
        <v>Yes</v>
      </c>
      <c r="S93" s="15" t="str">
        <f t="shared" si="8"/>
        <v>No</v>
      </c>
      <c r="T93" s="221" t="str">
        <f t="shared" si="9"/>
        <v>Yes</v>
      </c>
      <c r="U93" s="223">
        <f t="shared" si="10"/>
        <v>0</v>
      </c>
      <c r="V93" s="221" t="str">
        <f t="shared" si="11"/>
        <v>No</v>
      </c>
      <c r="W93" s="223" t="str">
        <f t="shared" si="12"/>
        <v>N/A</v>
      </c>
      <c r="X93" s="221" t="str">
        <f t="shared" si="13"/>
        <v>No</v>
      </c>
      <c r="Y93" s="223" t="str">
        <f t="shared" si="14"/>
        <v>N/A</v>
      </c>
      <c r="Z93" s="222" t="str">
        <f t="shared" si="15"/>
        <v>No</v>
      </c>
      <c r="AA93" s="68" t="str">
        <f t="shared" si="16"/>
        <v>N/A</v>
      </c>
      <c r="AB93" s="65" t="str">
        <f t="shared" si="17"/>
        <v>No</v>
      </c>
      <c r="AC93" s="68" t="str">
        <f t="shared" si="18"/>
        <v>N/A</v>
      </c>
      <c r="AD93" s="65" t="str">
        <f t="shared" si="19"/>
        <v>No</v>
      </c>
      <c r="AE93" s="68" t="str">
        <f t="shared" si="20"/>
        <v>N/A</v>
      </c>
      <c r="AF93" s="66"/>
    </row>
    <row r="94" spans="1:32">
      <c r="A94" s="66" t="s">
        <v>23</v>
      </c>
      <c r="B94" s="66" t="s">
        <v>40</v>
      </c>
      <c r="C94" s="66" t="str" cm="1">
        <f t="array" ref="C94">_xlfn.IFNA(_xlfn.IFS(B94="Starter","Starters &amp; Sides",B94="Sides","Starters &amp; Sides"),B94)</f>
        <v>drinks</v>
      </c>
      <c r="D94" s="391" t="s">
        <v>4619</v>
      </c>
      <c r="E94" s="75"/>
      <c r="F94" s="12"/>
      <c r="G94" s="13"/>
      <c r="H94" s="13"/>
      <c r="I94" s="13"/>
      <c r="J94" s="13"/>
      <c r="K94" s="4"/>
      <c r="L94" s="4">
        <v>9.9499999999999993</v>
      </c>
      <c r="M94" s="4"/>
      <c r="N94" s="13"/>
      <c r="O94" s="290"/>
      <c r="P94" s="15"/>
      <c r="Q94" s="337"/>
      <c r="R94" s="15" t="str">
        <f t="shared" si="7"/>
        <v>No</v>
      </c>
      <c r="S94" s="15" t="str">
        <f t="shared" si="8"/>
        <v>No</v>
      </c>
      <c r="T94" s="221" t="str">
        <f t="shared" si="9"/>
        <v>No</v>
      </c>
      <c r="U94" s="223" t="str">
        <f t="shared" si="10"/>
        <v>N/A</v>
      </c>
      <c r="V94" s="221" t="str">
        <f t="shared" si="11"/>
        <v>No</v>
      </c>
      <c r="W94" s="223" t="str">
        <f t="shared" si="12"/>
        <v>N/A</v>
      </c>
      <c r="X94" s="221" t="str">
        <f t="shared" si="13"/>
        <v>No</v>
      </c>
      <c r="Y94" s="223" t="str">
        <f t="shared" si="14"/>
        <v>N/A</v>
      </c>
      <c r="Z94" s="222" t="str">
        <f t="shared" si="15"/>
        <v>No</v>
      </c>
      <c r="AA94" s="68" t="str">
        <f t="shared" si="16"/>
        <v>N/A</v>
      </c>
      <c r="AB94" s="65" t="str">
        <f t="shared" si="17"/>
        <v>No</v>
      </c>
      <c r="AC94" s="68" t="str">
        <f t="shared" si="18"/>
        <v>N/A</v>
      </c>
      <c r="AD94" s="65" t="str">
        <f t="shared" si="19"/>
        <v>No</v>
      </c>
      <c r="AE94" s="68" t="str">
        <f t="shared" si="20"/>
        <v>N/A</v>
      </c>
      <c r="AF94" s="66"/>
    </row>
    <row r="95" spans="1:32">
      <c r="A95" s="66" t="s">
        <v>23</v>
      </c>
      <c r="B95" s="66" t="s">
        <v>40</v>
      </c>
      <c r="C95" s="66" t="str" cm="1">
        <f t="array" ref="C95">_xlfn.IFNA(_xlfn.IFS(B95="Starter","Starters &amp; Sides",B95="Sides","Starters &amp; Sides"),B95)</f>
        <v>drinks</v>
      </c>
      <c r="D95" s="391" t="s">
        <v>528</v>
      </c>
      <c r="E95" s="75"/>
      <c r="F95" s="12"/>
      <c r="G95" s="13"/>
      <c r="H95" s="13"/>
      <c r="I95" s="13"/>
      <c r="J95" s="13"/>
      <c r="K95" s="4"/>
      <c r="L95" s="4"/>
      <c r="M95" s="4">
        <v>3.75</v>
      </c>
      <c r="N95" s="13">
        <v>3.75</v>
      </c>
      <c r="O95" s="290">
        <v>3.75</v>
      </c>
      <c r="P95" s="15">
        <v>3.75</v>
      </c>
      <c r="Q95" s="337">
        <v>3.75</v>
      </c>
      <c r="R95" s="15" t="str">
        <f t="shared" si="7"/>
        <v>Yes</v>
      </c>
      <c r="S95" s="15" t="str">
        <f t="shared" si="8"/>
        <v>No</v>
      </c>
      <c r="T95" s="221" t="str">
        <f t="shared" si="9"/>
        <v>Yes</v>
      </c>
      <c r="U95" s="223">
        <f t="shared" si="10"/>
        <v>0</v>
      </c>
      <c r="V95" s="221" t="str">
        <f t="shared" si="11"/>
        <v>Yes</v>
      </c>
      <c r="W95" s="223">
        <f t="shared" si="12"/>
        <v>0</v>
      </c>
      <c r="X95" s="221" t="str">
        <f t="shared" si="13"/>
        <v>Yes</v>
      </c>
      <c r="Y95" s="223">
        <f t="shared" si="14"/>
        <v>0</v>
      </c>
      <c r="Z95" s="222" t="str">
        <f t="shared" si="15"/>
        <v>Yes</v>
      </c>
      <c r="AA95" s="68">
        <f t="shared" si="16"/>
        <v>0</v>
      </c>
      <c r="AB95" s="65" t="str">
        <f t="shared" si="17"/>
        <v>No</v>
      </c>
      <c r="AC95" s="68" t="str">
        <f t="shared" si="18"/>
        <v>N/A</v>
      </c>
      <c r="AD95" s="65" t="str">
        <f t="shared" si="19"/>
        <v>No</v>
      </c>
      <c r="AE95" s="68" t="str">
        <f t="shared" si="20"/>
        <v>N/A</v>
      </c>
      <c r="AF95" s="66"/>
    </row>
    <row r="96" spans="1:32">
      <c r="A96" s="66" t="s">
        <v>23</v>
      </c>
      <c r="B96" s="66" t="s">
        <v>40</v>
      </c>
      <c r="C96" s="66" t="str" cm="1">
        <f t="array" ref="C96">_xlfn.IFNA(_xlfn.IFS(B96="Starter","Starters &amp; Sides",B96="Sides","Starters &amp; Sides"),B96)</f>
        <v>drinks</v>
      </c>
      <c r="D96" s="66" t="s">
        <v>4620</v>
      </c>
      <c r="E96" s="75"/>
      <c r="F96" s="12"/>
      <c r="G96" s="13"/>
      <c r="H96" s="13"/>
      <c r="I96" s="13"/>
      <c r="J96" s="13"/>
      <c r="K96" s="4"/>
      <c r="L96" s="4"/>
      <c r="M96" s="4">
        <v>7.75</v>
      </c>
      <c r="N96" s="217">
        <v>7.75</v>
      </c>
      <c r="O96" s="290">
        <v>8.15</v>
      </c>
      <c r="P96" s="15">
        <v>8.15</v>
      </c>
      <c r="Q96" s="337">
        <v>8.15</v>
      </c>
      <c r="R96" s="15" t="str">
        <f t="shared" si="7"/>
        <v>Yes</v>
      </c>
      <c r="S96" s="15" t="str">
        <f t="shared" si="8"/>
        <v>No</v>
      </c>
      <c r="T96" s="221" t="str">
        <f t="shared" si="9"/>
        <v>Yes</v>
      </c>
      <c r="U96" s="223">
        <f t="shared" si="10"/>
        <v>0</v>
      </c>
      <c r="V96" s="221" t="str">
        <f t="shared" si="11"/>
        <v>Yes</v>
      </c>
      <c r="W96" s="223">
        <f t="shared" si="12"/>
        <v>0</v>
      </c>
      <c r="X96" s="221" t="str">
        <f t="shared" si="13"/>
        <v>Yes</v>
      </c>
      <c r="Y96" s="223">
        <f t="shared" si="14"/>
        <v>5.1612903225806583E-2</v>
      </c>
      <c r="Z96" s="222" t="str">
        <f t="shared" si="15"/>
        <v>Yes</v>
      </c>
      <c r="AA96" s="68">
        <f t="shared" si="16"/>
        <v>5.1612903225806583E-2</v>
      </c>
      <c r="AB96" s="65" t="str">
        <f t="shared" si="17"/>
        <v>No</v>
      </c>
      <c r="AC96" s="68" t="str">
        <f t="shared" si="18"/>
        <v>N/A</v>
      </c>
      <c r="AD96" s="65" t="str">
        <f t="shared" si="19"/>
        <v>No</v>
      </c>
      <c r="AE96" s="68" t="str">
        <f t="shared" si="20"/>
        <v>N/A</v>
      </c>
      <c r="AF96" s="66"/>
    </row>
    <row r="97" spans="1:32">
      <c r="A97" s="66" t="s">
        <v>23</v>
      </c>
      <c r="B97" s="66" t="s">
        <v>40</v>
      </c>
      <c r="C97" s="66" t="str" cm="1">
        <f t="array" ref="C97">_xlfn.IFNA(_xlfn.IFS(B97="Starter","Starters &amp; Sides",B97="Sides","Starters &amp; Sides"),B97)</f>
        <v>drinks</v>
      </c>
      <c r="D97" s="66" t="s">
        <v>4621</v>
      </c>
      <c r="E97" s="75"/>
      <c r="F97" s="12"/>
      <c r="G97" s="13"/>
      <c r="H97" s="13"/>
      <c r="I97" s="13"/>
      <c r="J97" s="13"/>
      <c r="K97" s="4"/>
      <c r="L97" s="4"/>
      <c r="M97" s="4">
        <v>26.25</v>
      </c>
      <c r="N97" s="217">
        <v>26.25</v>
      </c>
      <c r="O97" s="290">
        <v>27.85</v>
      </c>
      <c r="P97" s="15">
        <v>27.85</v>
      </c>
      <c r="Q97" s="337">
        <v>27.85</v>
      </c>
      <c r="R97" s="15" t="str">
        <f t="shared" si="7"/>
        <v>Yes</v>
      </c>
      <c r="S97" s="15" t="str">
        <f t="shared" si="8"/>
        <v>No</v>
      </c>
      <c r="T97" s="221" t="str">
        <f t="shared" si="9"/>
        <v>Yes</v>
      </c>
      <c r="U97" s="223">
        <f t="shared" si="10"/>
        <v>0</v>
      </c>
      <c r="V97" s="221" t="str">
        <f t="shared" si="11"/>
        <v>Yes</v>
      </c>
      <c r="W97" s="223">
        <f t="shared" si="12"/>
        <v>0</v>
      </c>
      <c r="X97" s="221" t="str">
        <f t="shared" si="13"/>
        <v>Yes</v>
      </c>
      <c r="Y97" s="223">
        <f t="shared" si="14"/>
        <v>6.0952380952381091E-2</v>
      </c>
      <c r="Z97" s="222" t="str">
        <f t="shared" si="15"/>
        <v>Yes</v>
      </c>
      <c r="AA97" s="68">
        <f t="shared" si="16"/>
        <v>6.0952380952381091E-2</v>
      </c>
      <c r="AB97" s="65" t="str">
        <f t="shared" si="17"/>
        <v>No</v>
      </c>
      <c r="AC97" s="68" t="str">
        <f t="shared" si="18"/>
        <v>N/A</v>
      </c>
      <c r="AD97" s="65" t="str">
        <f t="shared" si="19"/>
        <v>No</v>
      </c>
      <c r="AE97" s="68" t="str">
        <f t="shared" si="20"/>
        <v>N/A</v>
      </c>
      <c r="AF97" s="66"/>
    </row>
    <row r="98" spans="1:32">
      <c r="A98" s="66" t="s">
        <v>4580</v>
      </c>
      <c r="B98" s="66" t="s">
        <v>40</v>
      </c>
      <c r="C98" s="66" t="str" cm="1">
        <f t="array" ref="C98">_xlfn.IFNA(_xlfn.IFS(B98="Starter","Starters &amp; Sides",B98="Sides","Starters &amp; Sides"),B98)</f>
        <v>drinks</v>
      </c>
      <c r="D98" s="66" t="s">
        <v>4622</v>
      </c>
      <c r="E98" s="54"/>
      <c r="F98" s="8"/>
      <c r="G98" s="8"/>
      <c r="H98" s="8"/>
      <c r="I98" s="8"/>
      <c r="J98" s="8"/>
      <c r="K98" s="8"/>
      <c r="L98" s="8"/>
      <c r="M98" s="8"/>
      <c r="N98" s="8"/>
      <c r="O98" s="8"/>
      <c r="P98" s="15">
        <v>8.75</v>
      </c>
      <c r="Q98" s="337">
        <v>8.75</v>
      </c>
      <c r="R98" s="15" t="str">
        <f t="shared" si="7"/>
        <v>Yes</v>
      </c>
      <c r="S98" s="15" t="str">
        <f t="shared" si="8"/>
        <v>No</v>
      </c>
      <c r="T98" s="221" t="str">
        <f t="shared" si="9"/>
        <v>Yes</v>
      </c>
      <c r="U98" s="223">
        <f t="shared" si="10"/>
        <v>0</v>
      </c>
      <c r="V98" s="221" t="str">
        <f t="shared" si="11"/>
        <v>No</v>
      </c>
      <c r="W98" s="223" t="str">
        <f t="shared" si="12"/>
        <v>N/A</v>
      </c>
      <c r="X98" s="221" t="str">
        <f t="shared" si="13"/>
        <v>No</v>
      </c>
      <c r="Y98" s="223" t="str">
        <f t="shared" si="14"/>
        <v>N/A</v>
      </c>
      <c r="Z98" s="222" t="str">
        <f t="shared" si="15"/>
        <v>No</v>
      </c>
      <c r="AA98" s="68" t="str">
        <f t="shared" si="16"/>
        <v>N/A</v>
      </c>
      <c r="AB98" s="65" t="str">
        <f t="shared" si="17"/>
        <v>No</v>
      </c>
      <c r="AC98" s="68" t="str">
        <f t="shared" si="18"/>
        <v>N/A</v>
      </c>
      <c r="AD98" s="65" t="str">
        <f t="shared" si="19"/>
        <v>No</v>
      </c>
      <c r="AE98" s="68" t="str">
        <f t="shared" si="20"/>
        <v>N/A</v>
      </c>
      <c r="AF98" s="66"/>
    </row>
    <row r="99" spans="1:32">
      <c r="A99" s="66" t="s">
        <v>4580</v>
      </c>
      <c r="B99" s="66" t="s">
        <v>40</v>
      </c>
      <c r="C99" s="66" t="str" cm="1">
        <f t="array" ref="C99">_xlfn.IFNA(_xlfn.IFS(B99="Starter","Starters &amp; Sides",B99="Sides","Starters &amp; Sides"),B99)</f>
        <v>drinks</v>
      </c>
      <c r="D99" t="s">
        <v>4623</v>
      </c>
      <c r="E99" s="54"/>
      <c r="F99" s="8"/>
      <c r="G99" s="8"/>
      <c r="H99" s="8"/>
      <c r="I99" s="8"/>
      <c r="J99" s="8"/>
      <c r="K99" s="8"/>
      <c r="L99" s="8"/>
      <c r="M99" s="8"/>
      <c r="N99" s="8"/>
      <c r="O99" s="8"/>
      <c r="P99" s="15">
        <v>29.95</v>
      </c>
      <c r="Q99" s="337">
        <v>29.95</v>
      </c>
      <c r="R99" s="15" t="str">
        <f t="shared" si="7"/>
        <v>Yes</v>
      </c>
      <c r="S99" s="15" t="str">
        <f t="shared" si="8"/>
        <v>No</v>
      </c>
      <c r="T99" s="221" t="str">
        <f t="shared" si="9"/>
        <v>Yes</v>
      </c>
      <c r="U99" s="223">
        <f t="shared" si="10"/>
        <v>0</v>
      </c>
      <c r="V99" s="221" t="str">
        <f t="shared" si="11"/>
        <v>No</v>
      </c>
      <c r="W99" s="223" t="str">
        <f t="shared" si="12"/>
        <v>N/A</v>
      </c>
      <c r="X99" s="221" t="str">
        <f t="shared" si="13"/>
        <v>No</v>
      </c>
      <c r="Y99" s="223" t="str">
        <f t="shared" si="14"/>
        <v>N/A</v>
      </c>
      <c r="Z99" s="222" t="str">
        <f t="shared" si="15"/>
        <v>No</v>
      </c>
      <c r="AA99" s="68" t="str">
        <f t="shared" si="16"/>
        <v>N/A</v>
      </c>
      <c r="AB99" s="65" t="str">
        <f t="shared" si="17"/>
        <v>No</v>
      </c>
      <c r="AC99" s="68" t="str">
        <f t="shared" si="18"/>
        <v>N/A</v>
      </c>
      <c r="AD99" s="65" t="str">
        <f t="shared" si="19"/>
        <v>No</v>
      </c>
      <c r="AE99" s="68" t="str">
        <f t="shared" si="20"/>
        <v>N/A</v>
      </c>
      <c r="AF99" s="66"/>
    </row>
    <row r="100" spans="1:32">
      <c r="A100" s="66" t="s">
        <v>4580</v>
      </c>
      <c r="B100" s="66" t="s">
        <v>40</v>
      </c>
      <c r="C100" s="66" t="str" cm="1">
        <f t="array" ref="C100">_xlfn.IFNA(_xlfn.IFS(B100="Starter","Starters &amp; Sides",B100="Sides","Starters &amp; Sides"),B100)</f>
        <v>drinks</v>
      </c>
      <c r="D100" s="66" t="s">
        <v>4624</v>
      </c>
      <c r="E100" s="54"/>
      <c r="F100" s="8"/>
      <c r="G100" s="8"/>
      <c r="H100" s="8"/>
      <c r="I100" s="8"/>
      <c r="J100" s="8"/>
      <c r="K100" s="8"/>
      <c r="L100" s="8"/>
      <c r="M100" s="8"/>
      <c r="N100" s="8"/>
      <c r="O100" s="8"/>
      <c r="P100" s="15">
        <v>59.75</v>
      </c>
      <c r="Q100" s="337">
        <v>59.75</v>
      </c>
      <c r="R100" s="15" t="str">
        <f t="shared" si="7"/>
        <v>Yes</v>
      </c>
      <c r="S100" s="15" t="str">
        <f t="shared" si="8"/>
        <v>No</v>
      </c>
      <c r="T100" s="221" t="str">
        <f t="shared" si="9"/>
        <v>Yes</v>
      </c>
      <c r="U100" s="223">
        <f t="shared" si="10"/>
        <v>0</v>
      </c>
      <c r="V100" s="221" t="str">
        <f t="shared" si="11"/>
        <v>No</v>
      </c>
      <c r="W100" s="223" t="str">
        <f t="shared" si="12"/>
        <v>N/A</v>
      </c>
      <c r="X100" s="221" t="str">
        <f t="shared" si="13"/>
        <v>No</v>
      </c>
      <c r="Y100" s="223" t="str">
        <f t="shared" si="14"/>
        <v>N/A</v>
      </c>
      <c r="Z100" s="222" t="str">
        <f t="shared" si="15"/>
        <v>No</v>
      </c>
      <c r="AA100" s="68" t="str">
        <f t="shared" si="16"/>
        <v>N/A</v>
      </c>
      <c r="AB100" s="65" t="str">
        <f t="shared" si="17"/>
        <v>No</v>
      </c>
      <c r="AC100" s="68" t="str">
        <f t="shared" si="18"/>
        <v>N/A</v>
      </c>
      <c r="AD100" s="65" t="str">
        <f t="shared" si="19"/>
        <v>No</v>
      </c>
      <c r="AE100" s="68" t="str">
        <f t="shared" si="20"/>
        <v>N/A</v>
      </c>
      <c r="AF100" s="66"/>
    </row>
    <row r="101" spans="1:32">
      <c r="A101" s="66" t="s">
        <v>4580</v>
      </c>
      <c r="B101" s="66" t="s">
        <v>40</v>
      </c>
      <c r="C101" s="66" t="str" cm="1">
        <f t="array" ref="C101">_xlfn.IFNA(_xlfn.IFS(B101="Starter","Starters &amp; Sides",B101="Sides","Starters &amp; Sides"),B101)</f>
        <v>drinks</v>
      </c>
      <c r="D101" s="66" t="s">
        <v>4625</v>
      </c>
      <c r="E101" s="54"/>
      <c r="F101" s="8"/>
      <c r="G101" s="8"/>
      <c r="H101" s="8"/>
      <c r="I101" s="8"/>
      <c r="J101" s="8"/>
      <c r="K101" s="8"/>
      <c r="L101" s="8"/>
      <c r="M101" s="8"/>
      <c r="N101" s="8"/>
      <c r="O101" s="8"/>
      <c r="P101" s="15">
        <v>6.25</v>
      </c>
      <c r="Q101" s="337">
        <v>6.25</v>
      </c>
      <c r="R101" s="15" t="str">
        <f t="shared" si="7"/>
        <v>Yes</v>
      </c>
      <c r="S101" s="15" t="str">
        <f t="shared" si="8"/>
        <v>No</v>
      </c>
      <c r="T101" s="221" t="str">
        <f t="shared" si="9"/>
        <v>Yes</v>
      </c>
      <c r="U101" s="223">
        <f t="shared" si="10"/>
        <v>0</v>
      </c>
      <c r="V101" s="221" t="str">
        <f t="shared" si="11"/>
        <v>No</v>
      </c>
      <c r="W101" s="223" t="str">
        <f t="shared" si="12"/>
        <v>N/A</v>
      </c>
      <c r="X101" s="221" t="str">
        <f t="shared" si="13"/>
        <v>No</v>
      </c>
      <c r="Y101" s="223" t="str">
        <f t="shared" si="14"/>
        <v>N/A</v>
      </c>
      <c r="Z101" s="222" t="str">
        <f t="shared" si="15"/>
        <v>No</v>
      </c>
      <c r="AA101" s="68" t="str">
        <f t="shared" si="16"/>
        <v>N/A</v>
      </c>
      <c r="AB101" s="65" t="str">
        <f t="shared" si="17"/>
        <v>No</v>
      </c>
      <c r="AC101" s="68" t="str">
        <f t="shared" si="18"/>
        <v>N/A</v>
      </c>
      <c r="AD101" s="65" t="str">
        <f t="shared" si="19"/>
        <v>No</v>
      </c>
      <c r="AE101" s="68" t="str">
        <f t="shared" si="20"/>
        <v>N/A</v>
      </c>
      <c r="AF101" s="66"/>
    </row>
    <row r="102" spans="1:32">
      <c r="A102" s="66" t="s">
        <v>23</v>
      </c>
      <c r="B102" s="66" t="s">
        <v>40</v>
      </c>
      <c r="C102" s="66" t="str" cm="1">
        <f t="array" ref="C102">_xlfn.IFNA(_xlfn.IFS(B102="Starter","Starters &amp; Sides",B102="Sides","Starters &amp; Sides"),B102)</f>
        <v>drinks</v>
      </c>
      <c r="D102" s="71" t="s">
        <v>4626</v>
      </c>
      <c r="E102" s="75"/>
      <c r="F102" s="12"/>
      <c r="G102" s="13"/>
      <c r="H102" s="13"/>
      <c r="I102" s="13"/>
      <c r="J102" s="13"/>
      <c r="K102" s="4"/>
      <c r="L102" s="4"/>
      <c r="M102" s="4">
        <v>4.25</v>
      </c>
      <c r="N102" s="13">
        <v>4.25</v>
      </c>
      <c r="O102" s="290">
        <v>4.25</v>
      </c>
      <c r="P102" s="15">
        <v>4.25</v>
      </c>
      <c r="Q102" s="337">
        <v>4.25</v>
      </c>
      <c r="R102" s="15" t="str">
        <f t="shared" si="7"/>
        <v>Yes</v>
      </c>
      <c r="S102" s="15" t="str">
        <f t="shared" si="8"/>
        <v>No</v>
      </c>
      <c r="T102" s="221" t="str">
        <f t="shared" si="9"/>
        <v>Yes</v>
      </c>
      <c r="U102" s="223">
        <f t="shared" si="10"/>
        <v>0</v>
      </c>
      <c r="V102" s="221" t="str">
        <f t="shared" si="11"/>
        <v>Yes</v>
      </c>
      <c r="W102" s="223">
        <f t="shared" si="12"/>
        <v>0</v>
      </c>
      <c r="X102" s="221" t="str">
        <f t="shared" si="13"/>
        <v>Yes</v>
      </c>
      <c r="Y102" s="223">
        <f t="shared" si="14"/>
        <v>0</v>
      </c>
      <c r="Z102" s="222" t="str">
        <f t="shared" si="15"/>
        <v>Yes</v>
      </c>
      <c r="AA102" s="68">
        <f t="shared" si="16"/>
        <v>0</v>
      </c>
      <c r="AB102" s="65" t="str">
        <f t="shared" si="17"/>
        <v>No</v>
      </c>
      <c r="AC102" s="68" t="str">
        <f t="shared" si="18"/>
        <v>N/A</v>
      </c>
      <c r="AD102" s="65" t="str">
        <f t="shared" si="19"/>
        <v>No</v>
      </c>
      <c r="AE102" s="68" t="str">
        <f t="shared" si="20"/>
        <v>N/A</v>
      </c>
      <c r="AF102" s="66"/>
    </row>
    <row r="103" spans="1:32">
      <c r="A103" s="66" t="s">
        <v>4580</v>
      </c>
      <c r="B103" s="66" t="s">
        <v>40</v>
      </c>
      <c r="C103" s="66" t="str" cm="1">
        <f t="array" ref="C103">_xlfn.IFNA(_xlfn.IFS(B103="Starter","Starters &amp; Sides",B103="Sides","Starters &amp; Sides"),B103)</f>
        <v>drinks</v>
      </c>
      <c r="D103" t="s">
        <v>4627</v>
      </c>
      <c r="E103" s="54"/>
      <c r="F103" s="8"/>
      <c r="G103" s="8"/>
      <c r="H103" s="8"/>
      <c r="I103" s="8"/>
      <c r="J103" s="8"/>
      <c r="K103" s="8"/>
      <c r="L103" s="8"/>
      <c r="M103" s="8"/>
      <c r="N103" s="8"/>
      <c r="O103" s="8"/>
      <c r="P103" s="15">
        <v>6.25</v>
      </c>
      <c r="Q103" s="337">
        <v>6.25</v>
      </c>
      <c r="R103" s="15" t="str">
        <f t="shared" si="7"/>
        <v>Yes</v>
      </c>
      <c r="S103" s="15" t="str">
        <f t="shared" si="8"/>
        <v>No</v>
      </c>
      <c r="T103" s="221" t="str">
        <f t="shared" si="9"/>
        <v>Yes</v>
      </c>
      <c r="U103" s="223">
        <f t="shared" si="10"/>
        <v>0</v>
      </c>
      <c r="V103" s="221" t="str">
        <f t="shared" si="11"/>
        <v>No</v>
      </c>
      <c r="W103" s="223" t="str">
        <f t="shared" si="12"/>
        <v>N/A</v>
      </c>
      <c r="X103" s="221" t="str">
        <f t="shared" si="13"/>
        <v>No</v>
      </c>
      <c r="Y103" s="223" t="str">
        <f t="shared" si="14"/>
        <v>N/A</v>
      </c>
      <c r="Z103" s="222" t="str">
        <f t="shared" si="15"/>
        <v>No</v>
      </c>
      <c r="AA103" s="68" t="str">
        <f t="shared" si="16"/>
        <v>N/A</v>
      </c>
      <c r="AB103" s="65" t="str">
        <f t="shared" si="17"/>
        <v>No</v>
      </c>
      <c r="AC103" s="68" t="str">
        <f t="shared" si="18"/>
        <v>N/A</v>
      </c>
      <c r="AD103" s="65" t="str">
        <f t="shared" si="19"/>
        <v>No</v>
      </c>
      <c r="AE103" s="68" t="str">
        <f t="shared" si="20"/>
        <v>N/A</v>
      </c>
      <c r="AF103" s="66"/>
    </row>
    <row r="104" spans="1:32">
      <c r="A104" s="66" t="s">
        <v>23</v>
      </c>
      <c r="B104" s="66" t="s">
        <v>40</v>
      </c>
      <c r="C104" s="66" t="str" cm="1">
        <f t="array" ref="C104">_xlfn.IFNA(_xlfn.IFS(B104="Starter","Starters &amp; Sides",B104="Sides","Starters &amp; Sides"),B104)</f>
        <v>drinks</v>
      </c>
      <c r="D104" s="71" t="s">
        <v>4628</v>
      </c>
      <c r="E104" s="75"/>
      <c r="F104" s="12"/>
      <c r="G104" s="13"/>
      <c r="H104" s="13"/>
      <c r="I104" s="13"/>
      <c r="J104" s="13"/>
      <c r="K104" s="4"/>
      <c r="L104" s="4"/>
      <c r="M104" s="4">
        <v>4.25</v>
      </c>
      <c r="N104" s="13">
        <v>4.25</v>
      </c>
      <c r="O104" s="290">
        <v>4.25</v>
      </c>
      <c r="P104" s="15">
        <v>4.25</v>
      </c>
      <c r="Q104" s="337">
        <v>4.25</v>
      </c>
      <c r="R104" s="15" t="str">
        <f t="shared" si="7"/>
        <v>Yes</v>
      </c>
      <c r="S104" s="15" t="str">
        <f t="shared" si="8"/>
        <v>No</v>
      </c>
      <c r="T104" s="221" t="str">
        <f t="shared" si="9"/>
        <v>Yes</v>
      </c>
      <c r="U104" s="223">
        <f t="shared" si="10"/>
        <v>0</v>
      </c>
      <c r="V104" s="221" t="str">
        <f t="shared" si="11"/>
        <v>Yes</v>
      </c>
      <c r="W104" s="223">
        <f t="shared" si="12"/>
        <v>0</v>
      </c>
      <c r="X104" s="221" t="str">
        <f t="shared" si="13"/>
        <v>Yes</v>
      </c>
      <c r="Y104" s="223">
        <f t="shared" si="14"/>
        <v>0</v>
      </c>
      <c r="Z104" s="222" t="str">
        <f t="shared" si="15"/>
        <v>Yes</v>
      </c>
      <c r="AA104" s="68">
        <f t="shared" si="16"/>
        <v>0</v>
      </c>
      <c r="AB104" s="65" t="str">
        <f t="shared" si="17"/>
        <v>No</v>
      </c>
      <c r="AC104" s="68" t="str">
        <f t="shared" si="18"/>
        <v>N/A</v>
      </c>
      <c r="AD104" s="65" t="str">
        <f t="shared" si="19"/>
        <v>No</v>
      </c>
      <c r="AE104" s="68" t="str">
        <f t="shared" si="20"/>
        <v>N/A</v>
      </c>
      <c r="AF104" s="66"/>
    </row>
    <row r="105" spans="1:32">
      <c r="A105" s="66" t="s">
        <v>23</v>
      </c>
      <c r="B105" s="66" t="s">
        <v>40</v>
      </c>
      <c r="C105" s="66" t="str" cm="1">
        <f t="array" ref="C105">_xlfn.IFNA(_xlfn.IFS(B105="Starter","Starters &amp; Sides",B105="Sides","Starters &amp; Sides"),B105)</f>
        <v>drinks</v>
      </c>
      <c r="D105" s="66" t="s">
        <v>4629</v>
      </c>
      <c r="E105" s="75"/>
      <c r="F105" s="12"/>
      <c r="G105" s="13"/>
      <c r="H105" s="13"/>
      <c r="I105" s="13"/>
      <c r="J105" s="13"/>
      <c r="K105" s="4"/>
      <c r="L105" s="4"/>
      <c r="M105" s="4">
        <v>6.95</v>
      </c>
      <c r="N105" s="13">
        <v>6.95</v>
      </c>
      <c r="O105" s="290">
        <v>6.95</v>
      </c>
      <c r="P105" s="15">
        <v>6.95</v>
      </c>
      <c r="Q105" s="337">
        <v>6.95</v>
      </c>
      <c r="R105" s="15" t="str">
        <f t="shared" si="7"/>
        <v>Yes</v>
      </c>
      <c r="S105" s="15" t="str">
        <f t="shared" si="8"/>
        <v>No</v>
      </c>
      <c r="T105" s="221" t="str">
        <f t="shared" si="9"/>
        <v>Yes</v>
      </c>
      <c r="U105" s="223">
        <f t="shared" si="10"/>
        <v>0</v>
      </c>
      <c r="V105" s="221" t="str">
        <f t="shared" si="11"/>
        <v>Yes</v>
      </c>
      <c r="W105" s="223">
        <f t="shared" si="12"/>
        <v>0</v>
      </c>
      <c r="X105" s="221" t="str">
        <f t="shared" si="13"/>
        <v>Yes</v>
      </c>
      <c r="Y105" s="223">
        <f t="shared" si="14"/>
        <v>0</v>
      </c>
      <c r="Z105" s="222" t="str">
        <f t="shared" si="15"/>
        <v>Yes</v>
      </c>
      <c r="AA105" s="68">
        <f t="shared" si="16"/>
        <v>0</v>
      </c>
      <c r="AB105" s="65" t="str">
        <f t="shared" si="17"/>
        <v>No</v>
      </c>
      <c r="AC105" s="68" t="str">
        <f t="shared" si="18"/>
        <v>N/A</v>
      </c>
      <c r="AD105" s="65" t="str">
        <f t="shared" si="19"/>
        <v>No</v>
      </c>
      <c r="AE105" s="68" t="str">
        <f t="shared" si="20"/>
        <v>N/A</v>
      </c>
      <c r="AF105" s="66"/>
    </row>
    <row r="106" spans="1:32">
      <c r="A106" s="66" t="s">
        <v>23</v>
      </c>
      <c r="B106" s="66" t="s">
        <v>40</v>
      </c>
      <c r="C106" s="66" t="str" cm="1">
        <f t="array" ref="C106">_xlfn.IFNA(_xlfn.IFS(B106="Starter","Starters &amp; Sides",B106="Sides","Starters &amp; Sides"),B106)</f>
        <v>drinks</v>
      </c>
      <c r="D106" s="66" t="s">
        <v>4630</v>
      </c>
      <c r="E106" s="75"/>
      <c r="F106" s="12"/>
      <c r="G106" s="13"/>
      <c r="H106" s="13"/>
      <c r="I106" s="13"/>
      <c r="J106" s="13"/>
      <c r="K106" s="4"/>
      <c r="L106" s="4"/>
      <c r="M106" s="4">
        <v>6.95</v>
      </c>
      <c r="N106" s="13"/>
      <c r="O106" s="290">
        <v>6.95</v>
      </c>
      <c r="P106" s="15">
        <v>6.95</v>
      </c>
      <c r="Q106" s="337">
        <v>6.95</v>
      </c>
      <c r="R106" s="15" t="str">
        <f t="shared" ref="R106:R168" si="21">IF(COUNTA(Q106)=1,"Yes","No")</f>
        <v>Yes</v>
      </c>
      <c r="S106" s="15" t="str">
        <f t="shared" ref="S106:S168" si="22">IF(AND(T106="No",R106="Yes"),"Yes","No")</f>
        <v>No</v>
      </c>
      <c r="T106" s="221" t="str">
        <f t="shared" ref="T106:T168" si="23">IF(COUNTA(P106:Q106)=2,"Yes","No")</f>
        <v>Yes</v>
      </c>
      <c r="U106" s="223">
        <f t="shared" ref="U106:U168" si="24">IF(T106="Yes",Q106/P106-1,"N/A")</f>
        <v>0</v>
      </c>
      <c r="V106" s="221" t="str">
        <f t="shared" ref="V106:V168" si="25">IF(COUNTA(O106:Q106)=3,"Yes","No")</f>
        <v>Yes</v>
      </c>
      <c r="W106" s="223">
        <f t="shared" ref="W106:W168" si="26">IF(V106="Yes",Q106/O106-1,"N/A")</f>
        <v>0</v>
      </c>
      <c r="X106" s="221" t="str">
        <f t="shared" ref="X106:X168" si="27">IF(COUNTA(N106:Q106)=4,"Yes","No")</f>
        <v>No</v>
      </c>
      <c r="Y106" s="223" t="str">
        <f t="shared" ref="Y106:Y168" si="28">IF(X106="Yes",Q106/N106-1,"N/A")</f>
        <v>N/A</v>
      </c>
      <c r="Z106" s="222" t="str">
        <f t="shared" ref="Z106:Z168" si="29">IF(COUNTA(M106:Q106)=5,"Yes","No")</f>
        <v>No</v>
      </c>
      <c r="AA106" s="68" t="str">
        <f t="shared" ref="AA106:AA168" si="30">IF(Z106="Yes",Q106/M106-1,"N/A")</f>
        <v>N/A</v>
      </c>
      <c r="AB106" s="65" t="str">
        <f t="shared" ref="AB106:AB168" si="31">IF(COUNTA(L106:Q106)=6,"Yes","No")</f>
        <v>No</v>
      </c>
      <c r="AC106" s="68" t="str">
        <f t="shared" ref="AC106:AC168" si="32">IF(AB106="Yes",Q106/L106-1,"N/A")</f>
        <v>N/A</v>
      </c>
      <c r="AD106" s="65" t="str">
        <f t="shared" ref="AD106:AD168" si="33">IF(COUNTA(E106:Q106)=13,"Yes","No")</f>
        <v>No</v>
      </c>
      <c r="AE106" s="68" t="str">
        <f t="shared" ref="AE106:AE168" si="34">IF(AD106="Yes",Q106/E106-1,"N/A")</f>
        <v>N/A</v>
      </c>
      <c r="AF106" s="66"/>
    </row>
    <row r="107" spans="1:32">
      <c r="A107" s="66" t="s">
        <v>4580</v>
      </c>
      <c r="B107" s="66" t="s">
        <v>40</v>
      </c>
      <c r="C107" s="66" t="str" cm="1">
        <f t="array" ref="C107">_xlfn.IFNA(_xlfn.IFS(B107="Starter","Starters &amp; Sides",B107="Sides","Starters &amp; Sides"),B107)</f>
        <v>drinks</v>
      </c>
      <c r="D107" t="s">
        <v>4631</v>
      </c>
      <c r="E107" s="54"/>
      <c r="F107" s="8"/>
      <c r="G107" s="8"/>
      <c r="H107" s="8"/>
      <c r="I107" s="8"/>
      <c r="J107" s="8"/>
      <c r="K107" s="8"/>
      <c r="L107" s="8"/>
      <c r="M107" s="8"/>
      <c r="N107" s="8"/>
      <c r="O107" s="8"/>
      <c r="P107" s="15">
        <v>4</v>
      </c>
      <c r="Q107" s="337">
        <v>4</v>
      </c>
      <c r="R107" s="15" t="str">
        <f t="shared" si="21"/>
        <v>Yes</v>
      </c>
      <c r="S107" s="15" t="str">
        <f t="shared" si="22"/>
        <v>No</v>
      </c>
      <c r="T107" s="221" t="str">
        <f t="shared" si="23"/>
        <v>Yes</v>
      </c>
      <c r="U107" s="223">
        <f t="shared" si="24"/>
        <v>0</v>
      </c>
      <c r="V107" s="221" t="str">
        <f t="shared" si="25"/>
        <v>No</v>
      </c>
      <c r="W107" s="223" t="str">
        <f t="shared" si="26"/>
        <v>N/A</v>
      </c>
      <c r="X107" s="221" t="str">
        <f t="shared" si="27"/>
        <v>No</v>
      </c>
      <c r="Y107" s="223" t="str">
        <f t="shared" si="28"/>
        <v>N/A</v>
      </c>
      <c r="Z107" s="222" t="str">
        <f t="shared" si="29"/>
        <v>No</v>
      </c>
      <c r="AA107" s="68" t="str">
        <f t="shared" si="30"/>
        <v>N/A</v>
      </c>
      <c r="AB107" s="65" t="str">
        <f t="shared" si="31"/>
        <v>No</v>
      </c>
      <c r="AC107" s="68" t="str">
        <f t="shared" si="32"/>
        <v>N/A</v>
      </c>
      <c r="AD107" s="65" t="str">
        <f t="shared" si="33"/>
        <v>No</v>
      </c>
      <c r="AE107" s="68" t="str">
        <f t="shared" si="34"/>
        <v>N/A</v>
      </c>
      <c r="AF107" s="66"/>
    </row>
    <row r="108" spans="1:32">
      <c r="A108" s="66" t="s">
        <v>4580</v>
      </c>
      <c r="B108" s="66" t="s">
        <v>40</v>
      </c>
      <c r="C108" s="66" t="str" cm="1">
        <f t="array" ref="C108">_xlfn.IFNA(_xlfn.IFS(B108="Starter","Starters &amp; Sides",B108="Sides","Starters &amp; Sides"),B108)</f>
        <v>drinks</v>
      </c>
      <c r="D108" t="s">
        <v>4632</v>
      </c>
      <c r="E108" s="54"/>
      <c r="F108" s="8"/>
      <c r="G108" s="8"/>
      <c r="H108" s="8"/>
      <c r="I108" s="8"/>
      <c r="J108" s="8"/>
      <c r="K108" s="8"/>
      <c r="L108" s="8"/>
      <c r="M108" s="8"/>
      <c r="N108" s="8"/>
      <c r="O108" s="8"/>
      <c r="P108" s="15">
        <v>7</v>
      </c>
      <c r="Q108" s="337">
        <v>7</v>
      </c>
      <c r="R108" s="15" t="str">
        <f t="shared" si="21"/>
        <v>Yes</v>
      </c>
      <c r="S108" s="15" t="str">
        <f t="shared" si="22"/>
        <v>No</v>
      </c>
      <c r="T108" s="221" t="str">
        <f t="shared" si="23"/>
        <v>Yes</v>
      </c>
      <c r="U108" s="223">
        <f t="shared" si="24"/>
        <v>0</v>
      </c>
      <c r="V108" s="221" t="str">
        <f t="shared" si="25"/>
        <v>No</v>
      </c>
      <c r="W108" s="223" t="str">
        <f t="shared" si="26"/>
        <v>N/A</v>
      </c>
      <c r="X108" s="221" t="str">
        <f t="shared" si="27"/>
        <v>No</v>
      </c>
      <c r="Y108" s="223" t="str">
        <f t="shared" si="28"/>
        <v>N/A</v>
      </c>
      <c r="Z108" s="222" t="str">
        <f t="shared" si="29"/>
        <v>No</v>
      </c>
      <c r="AA108" s="68" t="str">
        <f t="shared" si="30"/>
        <v>N/A</v>
      </c>
      <c r="AB108" s="65" t="str">
        <f t="shared" si="31"/>
        <v>No</v>
      </c>
      <c r="AC108" s="68" t="str">
        <f t="shared" si="32"/>
        <v>N/A</v>
      </c>
      <c r="AD108" s="65" t="str">
        <f t="shared" si="33"/>
        <v>No</v>
      </c>
      <c r="AE108" s="68" t="str">
        <f t="shared" si="34"/>
        <v>N/A</v>
      </c>
      <c r="AF108" s="66"/>
    </row>
    <row r="109" spans="1:32">
      <c r="A109" s="66" t="s">
        <v>4580</v>
      </c>
      <c r="B109" s="66" t="s">
        <v>40</v>
      </c>
      <c r="C109" s="66" t="str" cm="1">
        <f t="array" ref="C109">_xlfn.IFNA(_xlfn.IFS(B109="Starter","Starters &amp; Sides",B109="Sides","Starters &amp; Sides"),B109)</f>
        <v>drinks</v>
      </c>
      <c r="D109" t="s">
        <v>4633</v>
      </c>
      <c r="E109" s="54"/>
      <c r="F109" s="8"/>
      <c r="G109" s="8"/>
      <c r="H109" s="8"/>
      <c r="I109" s="8"/>
      <c r="J109" s="8"/>
      <c r="K109" s="8"/>
      <c r="L109" s="8"/>
      <c r="M109" s="8"/>
      <c r="N109" s="8"/>
      <c r="O109" s="8"/>
      <c r="P109" s="15">
        <v>6.25</v>
      </c>
      <c r="Q109" s="337">
        <v>6.25</v>
      </c>
      <c r="R109" s="15" t="str">
        <f t="shared" si="21"/>
        <v>Yes</v>
      </c>
      <c r="S109" s="15" t="str">
        <f t="shared" si="22"/>
        <v>No</v>
      </c>
      <c r="T109" s="221" t="str">
        <f t="shared" si="23"/>
        <v>Yes</v>
      </c>
      <c r="U109" s="223">
        <f t="shared" si="24"/>
        <v>0</v>
      </c>
      <c r="V109" s="221" t="str">
        <f t="shared" si="25"/>
        <v>No</v>
      </c>
      <c r="W109" s="223" t="str">
        <f t="shared" si="26"/>
        <v>N/A</v>
      </c>
      <c r="X109" s="221" t="str">
        <f t="shared" si="27"/>
        <v>No</v>
      </c>
      <c r="Y109" s="223" t="str">
        <f t="shared" si="28"/>
        <v>N/A</v>
      </c>
      <c r="Z109" s="222" t="str">
        <f t="shared" si="29"/>
        <v>No</v>
      </c>
      <c r="AA109" s="68" t="str">
        <f t="shared" si="30"/>
        <v>N/A</v>
      </c>
      <c r="AB109" s="65" t="str">
        <f t="shared" si="31"/>
        <v>No</v>
      </c>
      <c r="AC109" s="68" t="str">
        <f t="shared" si="32"/>
        <v>N/A</v>
      </c>
      <c r="AD109" s="65" t="str">
        <f t="shared" si="33"/>
        <v>No</v>
      </c>
      <c r="AE109" s="68" t="str">
        <f t="shared" si="34"/>
        <v>N/A</v>
      </c>
      <c r="AF109" s="66"/>
    </row>
    <row r="110" spans="1:32">
      <c r="A110" s="66" t="s">
        <v>23</v>
      </c>
      <c r="B110" s="66" t="s">
        <v>40</v>
      </c>
      <c r="C110" s="66" t="str" cm="1">
        <f t="array" ref="C110">_xlfn.IFNA(_xlfn.IFS(B110="Starter","Starters &amp; Sides",B110="Sides","Starters &amp; Sides"),B110)</f>
        <v>drinks</v>
      </c>
      <c r="D110" s="71" t="s">
        <v>4634</v>
      </c>
      <c r="E110" s="75"/>
      <c r="F110" s="12"/>
      <c r="G110" s="13"/>
      <c r="H110" s="13"/>
      <c r="I110" s="13"/>
      <c r="J110" s="13"/>
      <c r="K110" s="4"/>
      <c r="L110" s="4"/>
      <c r="M110" s="4">
        <v>4.25</v>
      </c>
      <c r="N110" s="13">
        <v>4.25</v>
      </c>
      <c r="O110" s="290">
        <v>4.25</v>
      </c>
      <c r="P110" s="15">
        <v>4.25</v>
      </c>
      <c r="Q110" s="337">
        <v>4.25</v>
      </c>
      <c r="R110" s="15" t="str">
        <f t="shared" si="21"/>
        <v>Yes</v>
      </c>
      <c r="S110" s="15" t="str">
        <f t="shared" si="22"/>
        <v>No</v>
      </c>
      <c r="T110" s="221" t="str">
        <f t="shared" si="23"/>
        <v>Yes</v>
      </c>
      <c r="U110" s="223">
        <f t="shared" si="24"/>
        <v>0</v>
      </c>
      <c r="V110" s="221" t="str">
        <f t="shared" si="25"/>
        <v>Yes</v>
      </c>
      <c r="W110" s="223">
        <f t="shared" si="26"/>
        <v>0</v>
      </c>
      <c r="X110" s="221" t="str">
        <f t="shared" si="27"/>
        <v>Yes</v>
      </c>
      <c r="Y110" s="223">
        <f t="shared" si="28"/>
        <v>0</v>
      </c>
      <c r="Z110" s="222" t="str">
        <f t="shared" si="29"/>
        <v>Yes</v>
      </c>
      <c r="AA110" s="68">
        <f t="shared" si="30"/>
        <v>0</v>
      </c>
      <c r="AB110" s="65" t="str">
        <f t="shared" si="31"/>
        <v>No</v>
      </c>
      <c r="AC110" s="68" t="str">
        <f t="shared" si="32"/>
        <v>N/A</v>
      </c>
      <c r="AD110" s="65" t="str">
        <f t="shared" si="33"/>
        <v>No</v>
      </c>
      <c r="AE110" s="68" t="str">
        <f t="shared" si="34"/>
        <v>N/A</v>
      </c>
      <c r="AF110" s="66"/>
    </row>
    <row r="111" spans="1:32">
      <c r="A111" s="66" t="s">
        <v>23</v>
      </c>
      <c r="B111" s="66" t="s">
        <v>40</v>
      </c>
      <c r="C111" s="66" t="str" cm="1">
        <f t="array" ref="C111">_xlfn.IFNA(_xlfn.IFS(B111="Starter","Starters &amp; Sides",B111="Sides","Starters &amp; Sides"),B111)</f>
        <v>drinks</v>
      </c>
      <c r="D111" s="66" t="s">
        <v>857</v>
      </c>
      <c r="E111" s="75"/>
      <c r="F111" s="12"/>
      <c r="G111" s="13"/>
      <c r="H111" s="13"/>
      <c r="I111" s="13"/>
      <c r="J111" s="13"/>
      <c r="K111" s="4"/>
      <c r="L111" s="4"/>
      <c r="M111" s="4">
        <v>3.55</v>
      </c>
      <c r="N111" s="13">
        <v>3.55</v>
      </c>
      <c r="O111" s="290">
        <v>3.55</v>
      </c>
      <c r="P111" s="15">
        <v>3.55</v>
      </c>
      <c r="Q111" s="337">
        <v>3.55</v>
      </c>
      <c r="R111" s="15" t="str">
        <f t="shared" si="21"/>
        <v>Yes</v>
      </c>
      <c r="S111" s="15" t="str">
        <f t="shared" si="22"/>
        <v>No</v>
      </c>
      <c r="T111" s="221" t="str">
        <f t="shared" si="23"/>
        <v>Yes</v>
      </c>
      <c r="U111" s="223">
        <f t="shared" si="24"/>
        <v>0</v>
      </c>
      <c r="V111" s="221" t="str">
        <f t="shared" si="25"/>
        <v>Yes</v>
      </c>
      <c r="W111" s="223">
        <f t="shared" si="26"/>
        <v>0</v>
      </c>
      <c r="X111" s="221" t="str">
        <f t="shared" si="27"/>
        <v>Yes</v>
      </c>
      <c r="Y111" s="223">
        <f t="shared" si="28"/>
        <v>0</v>
      </c>
      <c r="Z111" s="222" t="str">
        <f t="shared" si="29"/>
        <v>Yes</v>
      </c>
      <c r="AA111" s="68">
        <f t="shared" si="30"/>
        <v>0</v>
      </c>
      <c r="AB111" s="65" t="str">
        <f t="shared" si="31"/>
        <v>No</v>
      </c>
      <c r="AC111" s="68" t="str">
        <f t="shared" si="32"/>
        <v>N/A</v>
      </c>
      <c r="AD111" s="65" t="str">
        <f t="shared" si="33"/>
        <v>No</v>
      </c>
      <c r="AE111" s="68" t="str">
        <f t="shared" si="34"/>
        <v>N/A</v>
      </c>
      <c r="AF111" s="66"/>
    </row>
    <row r="112" spans="1:32">
      <c r="A112" s="66" t="s">
        <v>4580</v>
      </c>
      <c r="B112" s="66" t="s">
        <v>40</v>
      </c>
      <c r="C112" s="66" t="str" cm="1">
        <f t="array" ref="C112">_xlfn.IFNA(_xlfn.IFS(B112="Starter","Starters &amp; Sides",B112="Sides","Starters &amp; Sides"),B112)</f>
        <v>drinks</v>
      </c>
      <c r="D112" s="66" t="s">
        <v>4635</v>
      </c>
      <c r="E112" s="54"/>
      <c r="F112" s="8"/>
      <c r="G112" s="8"/>
      <c r="H112" s="8"/>
      <c r="I112" s="8"/>
      <c r="J112" s="8"/>
      <c r="K112" s="8"/>
      <c r="L112" s="8"/>
      <c r="M112" s="8"/>
      <c r="N112" s="8"/>
      <c r="O112" s="8"/>
      <c r="P112" s="15">
        <v>12.45</v>
      </c>
      <c r="Q112" s="337"/>
      <c r="R112" s="15" t="str">
        <f t="shared" si="21"/>
        <v>No</v>
      </c>
      <c r="S112" s="15" t="str">
        <f t="shared" si="22"/>
        <v>No</v>
      </c>
      <c r="T112" s="221" t="str">
        <f t="shared" si="23"/>
        <v>No</v>
      </c>
      <c r="U112" s="223" t="str">
        <f t="shared" si="24"/>
        <v>N/A</v>
      </c>
      <c r="V112" s="221" t="str">
        <f t="shared" si="25"/>
        <v>No</v>
      </c>
      <c r="W112" s="223" t="str">
        <f t="shared" si="26"/>
        <v>N/A</v>
      </c>
      <c r="X112" s="221" t="str">
        <f t="shared" si="27"/>
        <v>No</v>
      </c>
      <c r="Y112" s="223" t="str">
        <f t="shared" si="28"/>
        <v>N/A</v>
      </c>
      <c r="Z112" s="222" t="str">
        <f t="shared" si="29"/>
        <v>No</v>
      </c>
      <c r="AA112" s="68" t="str">
        <f t="shared" si="30"/>
        <v>N/A</v>
      </c>
      <c r="AB112" s="65" t="str">
        <f t="shared" si="31"/>
        <v>No</v>
      </c>
      <c r="AC112" s="68" t="str">
        <f t="shared" si="32"/>
        <v>N/A</v>
      </c>
      <c r="AD112" s="65" t="str">
        <f t="shared" si="33"/>
        <v>No</v>
      </c>
      <c r="AE112" s="68" t="str">
        <f t="shared" si="34"/>
        <v>N/A</v>
      </c>
      <c r="AF112" s="66"/>
    </row>
    <row r="113" spans="1:32">
      <c r="A113" s="66" t="s">
        <v>23</v>
      </c>
      <c r="B113" s="66" t="s">
        <v>40</v>
      </c>
      <c r="C113" s="66" t="str" cm="1">
        <f t="array" ref="C113">_xlfn.IFNA(_xlfn.IFS(B113="Starter","Starters &amp; Sides",B113="Sides","Starters &amp; Sides"),B113)</f>
        <v>drinks</v>
      </c>
      <c r="D113" s="71" t="s">
        <v>2123</v>
      </c>
      <c r="E113" s="75"/>
      <c r="F113" s="12"/>
      <c r="G113" s="13"/>
      <c r="H113" s="13"/>
      <c r="I113" s="13"/>
      <c r="J113" s="13"/>
      <c r="K113" s="4"/>
      <c r="L113" s="4"/>
      <c r="M113" s="4">
        <v>3.55</v>
      </c>
      <c r="N113" s="13">
        <v>3.55</v>
      </c>
      <c r="O113" s="290">
        <v>3.55</v>
      </c>
      <c r="P113" s="15">
        <v>3.55</v>
      </c>
      <c r="Q113" s="337">
        <v>3.55</v>
      </c>
      <c r="R113" s="15" t="str">
        <f t="shared" si="21"/>
        <v>Yes</v>
      </c>
      <c r="S113" s="15" t="str">
        <f t="shared" si="22"/>
        <v>No</v>
      </c>
      <c r="T113" s="221" t="str">
        <f t="shared" si="23"/>
        <v>Yes</v>
      </c>
      <c r="U113" s="223">
        <f t="shared" si="24"/>
        <v>0</v>
      </c>
      <c r="V113" s="221" t="str">
        <f t="shared" si="25"/>
        <v>Yes</v>
      </c>
      <c r="W113" s="223">
        <f t="shared" si="26"/>
        <v>0</v>
      </c>
      <c r="X113" s="221" t="str">
        <f t="shared" si="27"/>
        <v>Yes</v>
      </c>
      <c r="Y113" s="223">
        <f t="shared" si="28"/>
        <v>0</v>
      </c>
      <c r="Z113" s="222" t="str">
        <f t="shared" si="29"/>
        <v>Yes</v>
      </c>
      <c r="AA113" s="68">
        <f t="shared" si="30"/>
        <v>0</v>
      </c>
      <c r="AB113" s="65" t="str">
        <f t="shared" si="31"/>
        <v>No</v>
      </c>
      <c r="AC113" s="68" t="str">
        <f t="shared" si="32"/>
        <v>N/A</v>
      </c>
      <c r="AD113" s="65" t="str">
        <f t="shared" si="33"/>
        <v>No</v>
      </c>
      <c r="AE113" s="68" t="str">
        <f t="shared" si="34"/>
        <v>N/A</v>
      </c>
      <c r="AF113" s="66"/>
    </row>
    <row r="114" spans="1:32">
      <c r="A114" s="66" t="s">
        <v>4580</v>
      </c>
      <c r="B114" s="66" t="s">
        <v>40</v>
      </c>
      <c r="C114" s="66" t="str" cm="1">
        <f t="array" ref="C114">_xlfn.IFNA(_xlfn.IFS(B114="Starter","Starters &amp; Sides",B114="Sides","Starters &amp; Sides"),B114)</f>
        <v>drinks</v>
      </c>
      <c r="D114" s="66" t="s">
        <v>4636</v>
      </c>
      <c r="E114" s="54"/>
      <c r="F114" s="8"/>
      <c r="G114" s="8"/>
      <c r="H114" s="8"/>
      <c r="I114" s="8"/>
      <c r="J114" s="8"/>
      <c r="K114" s="8"/>
      <c r="L114" s="8"/>
      <c r="M114" s="8"/>
      <c r="N114" s="8"/>
      <c r="O114" s="8"/>
      <c r="P114" s="15">
        <v>4.95</v>
      </c>
      <c r="Q114" s="337"/>
      <c r="R114" s="15" t="str">
        <f t="shared" si="21"/>
        <v>No</v>
      </c>
      <c r="S114" s="15" t="str">
        <f t="shared" si="22"/>
        <v>No</v>
      </c>
      <c r="T114" s="221" t="str">
        <f t="shared" si="23"/>
        <v>No</v>
      </c>
      <c r="U114" s="223" t="str">
        <f t="shared" si="24"/>
        <v>N/A</v>
      </c>
      <c r="V114" s="221" t="str">
        <f t="shared" si="25"/>
        <v>No</v>
      </c>
      <c r="W114" s="223" t="str">
        <f t="shared" si="26"/>
        <v>N/A</v>
      </c>
      <c r="X114" s="221" t="str">
        <f t="shared" si="27"/>
        <v>No</v>
      </c>
      <c r="Y114" s="223" t="str">
        <f t="shared" si="28"/>
        <v>N/A</v>
      </c>
      <c r="Z114" s="222" t="str">
        <f t="shared" si="29"/>
        <v>No</v>
      </c>
      <c r="AA114" s="68" t="str">
        <f t="shared" si="30"/>
        <v>N/A</v>
      </c>
      <c r="AB114" s="65" t="str">
        <f t="shared" si="31"/>
        <v>No</v>
      </c>
      <c r="AC114" s="68" t="str">
        <f t="shared" si="32"/>
        <v>N/A</v>
      </c>
      <c r="AD114" s="65" t="str">
        <f t="shared" si="33"/>
        <v>No</v>
      </c>
      <c r="AE114" s="68" t="str">
        <f t="shared" si="34"/>
        <v>N/A</v>
      </c>
      <c r="AF114" s="66"/>
    </row>
    <row r="115" spans="1:32">
      <c r="A115" s="66" t="s">
        <v>23</v>
      </c>
      <c r="B115" s="66" t="s">
        <v>40</v>
      </c>
      <c r="C115" s="66" t="str" cm="1">
        <f t="array" ref="C115">_xlfn.IFNA(_xlfn.IFS(B115="Starter","Starters &amp; Sides",B115="Sides","Starters &amp; Sides"),B115)</f>
        <v>drinks</v>
      </c>
      <c r="D115" s="71" t="s">
        <v>4637</v>
      </c>
      <c r="E115" s="75"/>
      <c r="F115" s="12"/>
      <c r="G115" s="13"/>
      <c r="H115" s="13"/>
      <c r="I115" s="13"/>
      <c r="J115" s="13"/>
      <c r="K115" s="4"/>
      <c r="L115" s="4"/>
      <c r="M115" s="4">
        <v>3.55</v>
      </c>
      <c r="N115" s="13">
        <v>3.55</v>
      </c>
      <c r="O115" s="290">
        <v>3.55</v>
      </c>
      <c r="P115" s="15">
        <v>3.55</v>
      </c>
      <c r="Q115" s="337">
        <v>3.55</v>
      </c>
      <c r="R115" s="15" t="str">
        <f t="shared" si="21"/>
        <v>Yes</v>
      </c>
      <c r="S115" s="15" t="str">
        <f t="shared" si="22"/>
        <v>No</v>
      </c>
      <c r="T115" s="221" t="str">
        <f t="shared" si="23"/>
        <v>Yes</v>
      </c>
      <c r="U115" s="223">
        <f t="shared" si="24"/>
        <v>0</v>
      </c>
      <c r="V115" s="221" t="str">
        <f t="shared" si="25"/>
        <v>Yes</v>
      </c>
      <c r="W115" s="223">
        <f t="shared" si="26"/>
        <v>0</v>
      </c>
      <c r="X115" s="221" t="str">
        <f t="shared" si="27"/>
        <v>Yes</v>
      </c>
      <c r="Y115" s="223">
        <f t="shared" si="28"/>
        <v>0</v>
      </c>
      <c r="Z115" s="222" t="str">
        <f t="shared" si="29"/>
        <v>Yes</v>
      </c>
      <c r="AA115" s="68">
        <f t="shared" si="30"/>
        <v>0</v>
      </c>
      <c r="AB115" s="65" t="str">
        <f t="shared" si="31"/>
        <v>No</v>
      </c>
      <c r="AC115" s="68" t="str">
        <f t="shared" si="32"/>
        <v>N/A</v>
      </c>
      <c r="AD115" s="65" t="str">
        <f t="shared" si="33"/>
        <v>No</v>
      </c>
      <c r="AE115" s="68" t="str">
        <f t="shared" si="34"/>
        <v>N/A</v>
      </c>
      <c r="AF115" s="66"/>
    </row>
    <row r="116" spans="1:32">
      <c r="A116" s="66" t="s">
        <v>4580</v>
      </c>
      <c r="B116" s="66" t="s">
        <v>40</v>
      </c>
      <c r="C116" s="66" t="str" cm="1">
        <f t="array" ref="C116">_xlfn.IFNA(_xlfn.IFS(B116="Starter","Starters &amp; Sides",B116="Sides","Starters &amp; Sides"),B116)</f>
        <v>drinks</v>
      </c>
      <c r="D116" s="66" t="s">
        <v>4638</v>
      </c>
      <c r="E116" s="54"/>
      <c r="F116" s="8"/>
      <c r="G116" s="8"/>
      <c r="H116" s="8"/>
      <c r="I116" s="8"/>
      <c r="J116" s="8"/>
      <c r="K116" s="8"/>
      <c r="L116" s="8"/>
      <c r="M116" s="8"/>
      <c r="N116" s="8"/>
      <c r="O116" s="8"/>
      <c r="P116" s="15">
        <v>4</v>
      </c>
      <c r="Q116" s="337">
        <v>4</v>
      </c>
      <c r="R116" s="15" t="str">
        <f t="shared" si="21"/>
        <v>Yes</v>
      </c>
      <c r="S116" s="15" t="str">
        <f t="shared" si="22"/>
        <v>No</v>
      </c>
      <c r="T116" s="221" t="str">
        <f t="shared" si="23"/>
        <v>Yes</v>
      </c>
      <c r="U116" s="223">
        <f t="shared" si="24"/>
        <v>0</v>
      </c>
      <c r="V116" s="221" t="str">
        <f t="shared" si="25"/>
        <v>No</v>
      </c>
      <c r="W116" s="223" t="str">
        <f t="shared" si="26"/>
        <v>N/A</v>
      </c>
      <c r="X116" s="221" t="str">
        <f t="shared" si="27"/>
        <v>No</v>
      </c>
      <c r="Y116" s="223" t="str">
        <f t="shared" si="28"/>
        <v>N/A</v>
      </c>
      <c r="Z116" s="222" t="str">
        <f t="shared" si="29"/>
        <v>No</v>
      </c>
      <c r="AA116" s="68" t="str">
        <f t="shared" si="30"/>
        <v>N/A</v>
      </c>
      <c r="AB116" s="65" t="str">
        <f t="shared" si="31"/>
        <v>No</v>
      </c>
      <c r="AC116" s="68" t="str">
        <f t="shared" si="32"/>
        <v>N/A</v>
      </c>
      <c r="AD116" s="65" t="str">
        <f t="shared" si="33"/>
        <v>No</v>
      </c>
      <c r="AE116" s="68" t="str">
        <f t="shared" si="34"/>
        <v>N/A</v>
      </c>
      <c r="AF116" s="66"/>
    </row>
    <row r="117" spans="1:32">
      <c r="A117" s="66" t="s">
        <v>4580</v>
      </c>
      <c r="B117" s="66" t="s">
        <v>40</v>
      </c>
      <c r="C117" s="66" t="str" cm="1">
        <f t="array" ref="C117">_xlfn.IFNA(_xlfn.IFS(B117="Starter","Starters &amp; Sides",B117="Sides","Starters &amp; Sides"),B117)</f>
        <v>drinks</v>
      </c>
      <c r="D117" s="66" t="s">
        <v>4639</v>
      </c>
      <c r="E117" s="54"/>
      <c r="F117" s="8"/>
      <c r="G117" s="8"/>
      <c r="H117" s="8"/>
      <c r="I117" s="8"/>
      <c r="J117" s="8"/>
      <c r="K117" s="8"/>
      <c r="L117" s="8"/>
      <c r="M117" s="8"/>
      <c r="N117" s="8"/>
      <c r="O117" s="8"/>
      <c r="P117" s="15">
        <v>7</v>
      </c>
      <c r="Q117" s="337">
        <v>7</v>
      </c>
      <c r="R117" s="15" t="str">
        <f t="shared" si="21"/>
        <v>Yes</v>
      </c>
      <c r="S117" s="15" t="str">
        <f t="shared" si="22"/>
        <v>No</v>
      </c>
      <c r="T117" s="221" t="str">
        <f t="shared" si="23"/>
        <v>Yes</v>
      </c>
      <c r="U117" s="223">
        <f t="shared" si="24"/>
        <v>0</v>
      </c>
      <c r="V117" s="221" t="str">
        <f t="shared" si="25"/>
        <v>No</v>
      </c>
      <c r="W117" s="223" t="str">
        <f t="shared" si="26"/>
        <v>N/A</v>
      </c>
      <c r="X117" s="221" t="str">
        <f t="shared" si="27"/>
        <v>No</v>
      </c>
      <c r="Y117" s="223" t="str">
        <f t="shared" si="28"/>
        <v>N/A</v>
      </c>
      <c r="Z117" s="222" t="str">
        <f t="shared" si="29"/>
        <v>No</v>
      </c>
      <c r="AA117" s="68" t="str">
        <f t="shared" si="30"/>
        <v>N/A</v>
      </c>
      <c r="AB117" s="65" t="str">
        <f t="shared" si="31"/>
        <v>No</v>
      </c>
      <c r="AC117" s="68" t="str">
        <f t="shared" si="32"/>
        <v>N/A</v>
      </c>
      <c r="AD117" s="65" t="str">
        <f t="shared" si="33"/>
        <v>No</v>
      </c>
      <c r="AE117" s="68" t="str">
        <f t="shared" si="34"/>
        <v>N/A</v>
      </c>
      <c r="AF117" s="66"/>
    </row>
    <row r="118" spans="1:32">
      <c r="A118" s="66" t="s">
        <v>23</v>
      </c>
      <c r="B118" s="66" t="s">
        <v>40</v>
      </c>
      <c r="C118" s="66" t="str" cm="1">
        <f t="array" ref="C118">_xlfn.IFNA(_xlfn.IFS(B118="Starter","Starters &amp; Sides",B118="Sides","Starters &amp; Sides"),B118)</f>
        <v>drinks</v>
      </c>
      <c r="D118" s="71" t="s">
        <v>861</v>
      </c>
      <c r="E118" s="75"/>
      <c r="F118" s="12"/>
      <c r="G118" s="13"/>
      <c r="H118" s="13"/>
      <c r="I118" s="13"/>
      <c r="J118" s="13"/>
      <c r="K118" s="4"/>
      <c r="L118" s="4"/>
      <c r="M118" s="4">
        <v>3.75</v>
      </c>
      <c r="N118" s="13">
        <v>3.75</v>
      </c>
      <c r="O118" s="290">
        <v>3.75</v>
      </c>
      <c r="P118" s="15">
        <v>3.75</v>
      </c>
      <c r="Q118" s="337">
        <v>3.75</v>
      </c>
      <c r="R118" s="15" t="str">
        <f t="shared" si="21"/>
        <v>Yes</v>
      </c>
      <c r="S118" s="15" t="str">
        <f t="shared" si="22"/>
        <v>No</v>
      </c>
      <c r="T118" s="221" t="str">
        <f t="shared" si="23"/>
        <v>Yes</v>
      </c>
      <c r="U118" s="223">
        <f t="shared" si="24"/>
        <v>0</v>
      </c>
      <c r="V118" s="221" t="str">
        <f t="shared" si="25"/>
        <v>Yes</v>
      </c>
      <c r="W118" s="223">
        <f t="shared" si="26"/>
        <v>0</v>
      </c>
      <c r="X118" s="221" t="str">
        <f t="shared" si="27"/>
        <v>Yes</v>
      </c>
      <c r="Y118" s="223">
        <f t="shared" si="28"/>
        <v>0</v>
      </c>
      <c r="Z118" s="222" t="str">
        <f t="shared" si="29"/>
        <v>Yes</v>
      </c>
      <c r="AA118" s="68">
        <f t="shared" si="30"/>
        <v>0</v>
      </c>
      <c r="AB118" s="65" t="str">
        <f t="shared" si="31"/>
        <v>No</v>
      </c>
      <c r="AC118" s="68" t="str">
        <f t="shared" si="32"/>
        <v>N/A</v>
      </c>
      <c r="AD118" s="65" t="str">
        <f t="shared" si="33"/>
        <v>No</v>
      </c>
      <c r="AE118" s="68" t="str">
        <f t="shared" si="34"/>
        <v>N/A</v>
      </c>
      <c r="AF118" s="66"/>
    </row>
    <row r="119" spans="1:32">
      <c r="A119" s="66" t="s">
        <v>23</v>
      </c>
      <c r="B119" s="66" t="s">
        <v>40</v>
      </c>
      <c r="C119" s="66" t="str" cm="1">
        <f t="array" ref="C119">_xlfn.IFNA(_xlfn.IFS(B119="Starter","Starters &amp; Sides",B119="Sides","Starters &amp; Sides"),B119)</f>
        <v>drinks</v>
      </c>
      <c r="D119" s="71" t="s">
        <v>4640</v>
      </c>
      <c r="E119" s="75"/>
      <c r="F119" s="12"/>
      <c r="G119" s="13"/>
      <c r="H119" s="13"/>
      <c r="I119" s="13"/>
      <c r="J119" s="13"/>
      <c r="K119" s="4"/>
      <c r="L119" s="4"/>
      <c r="M119" s="4">
        <v>4.25</v>
      </c>
      <c r="N119" s="13">
        <v>4.25</v>
      </c>
      <c r="O119" s="290">
        <v>4.25</v>
      </c>
      <c r="P119" s="15"/>
      <c r="Q119" s="337"/>
      <c r="R119" s="15" t="str">
        <f t="shared" si="21"/>
        <v>No</v>
      </c>
      <c r="S119" s="15" t="str">
        <f t="shared" si="22"/>
        <v>No</v>
      </c>
      <c r="T119" s="221" t="str">
        <f t="shared" si="23"/>
        <v>No</v>
      </c>
      <c r="U119" s="223" t="str">
        <f t="shared" si="24"/>
        <v>N/A</v>
      </c>
      <c r="V119" s="221" t="str">
        <f t="shared" si="25"/>
        <v>No</v>
      </c>
      <c r="W119" s="223" t="str">
        <f t="shared" si="26"/>
        <v>N/A</v>
      </c>
      <c r="X119" s="221" t="str">
        <f t="shared" si="27"/>
        <v>No</v>
      </c>
      <c r="Y119" s="223" t="str">
        <f t="shared" si="28"/>
        <v>N/A</v>
      </c>
      <c r="Z119" s="222" t="str">
        <f t="shared" si="29"/>
        <v>No</v>
      </c>
      <c r="AA119" s="68" t="str">
        <f t="shared" si="30"/>
        <v>N/A</v>
      </c>
      <c r="AB119" s="65" t="str">
        <f t="shared" si="31"/>
        <v>No</v>
      </c>
      <c r="AC119" s="68" t="str">
        <f t="shared" si="32"/>
        <v>N/A</v>
      </c>
      <c r="AD119" s="65" t="str">
        <f t="shared" si="33"/>
        <v>No</v>
      </c>
      <c r="AE119" s="68" t="str">
        <f t="shared" si="34"/>
        <v>N/A</v>
      </c>
      <c r="AF119" s="66"/>
    </row>
    <row r="120" spans="1:32">
      <c r="A120" s="66" t="s">
        <v>23</v>
      </c>
      <c r="B120" s="66" t="s">
        <v>40</v>
      </c>
      <c r="C120" s="66" t="str" cm="1">
        <f t="array" ref="C120">_xlfn.IFNA(_xlfn.IFS(B120="Starter","Starters &amp; Sides",B120="Sides","Starters &amp; Sides"),B120)</f>
        <v>drinks</v>
      </c>
      <c r="D120" s="66" t="s">
        <v>4641</v>
      </c>
      <c r="E120" s="75"/>
      <c r="F120" s="12"/>
      <c r="G120" s="13"/>
      <c r="H120" s="13"/>
      <c r="I120" s="13"/>
      <c r="J120" s="13"/>
      <c r="K120" s="4"/>
      <c r="L120" s="4"/>
      <c r="M120" s="4">
        <v>4.25</v>
      </c>
      <c r="N120" s="13">
        <v>4.25</v>
      </c>
      <c r="O120" s="290">
        <v>4.25</v>
      </c>
      <c r="P120" s="15"/>
      <c r="Q120" s="337"/>
      <c r="R120" s="15" t="str">
        <f t="shared" si="21"/>
        <v>No</v>
      </c>
      <c r="S120" s="15" t="str">
        <f t="shared" si="22"/>
        <v>No</v>
      </c>
      <c r="T120" s="221" t="str">
        <f t="shared" si="23"/>
        <v>No</v>
      </c>
      <c r="U120" s="223" t="str">
        <f t="shared" si="24"/>
        <v>N/A</v>
      </c>
      <c r="V120" s="221" t="str">
        <f t="shared" si="25"/>
        <v>No</v>
      </c>
      <c r="W120" s="223" t="str">
        <f t="shared" si="26"/>
        <v>N/A</v>
      </c>
      <c r="X120" s="221" t="str">
        <f t="shared" si="27"/>
        <v>No</v>
      </c>
      <c r="Y120" s="223" t="str">
        <f t="shared" si="28"/>
        <v>N/A</v>
      </c>
      <c r="Z120" s="222" t="str">
        <f t="shared" si="29"/>
        <v>No</v>
      </c>
      <c r="AA120" s="68" t="str">
        <f t="shared" si="30"/>
        <v>N/A</v>
      </c>
      <c r="AB120" s="65" t="str">
        <f t="shared" si="31"/>
        <v>No</v>
      </c>
      <c r="AC120" s="68" t="str">
        <f t="shared" si="32"/>
        <v>N/A</v>
      </c>
      <c r="AD120" s="65" t="str">
        <f t="shared" si="33"/>
        <v>No</v>
      </c>
      <c r="AE120" s="68" t="str">
        <f t="shared" si="34"/>
        <v>N/A</v>
      </c>
      <c r="AF120" s="66"/>
    </row>
    <row r="121" spans="1:32">
      <c r="A121" s="66" t="s">
        <v>23</v>
      </c>
      <c r="B121" s="66" t="s">
        <v>40</v>
      </c>
      <c r="C121" s="66" t="str" cm="1">
        <f t="array" ref="C121">_xlfn.IFNA(_xlfn.IFS(B121="Starter","Starters &amp; Sides",B121="Sides","Starters &amp; Sides"),B121)</f>
        <v>drinks</v>
      </c>
      <c r="D121" s="71" t="s">
        <v>537</v>
      </c>
      <c r="E121" s="75"/>
      <c r="F121" s="12"/>
      <c r="G121" s="13"/>
      <c r="H121" s="13"/>
      <c r="I121" s="13"/>
      <c r="J121" s="13"/>
      <c r="K121" s="4"/>
      <c r="L121" s="4"/>
      <c r="M121" s="4">
        <v>3.35</v>
      </c>
      <c r="N121" s="13">
        <v>3.35</v>
      </c>
      <c r="O121" s="290">
        <v>3.35</v>
      </c>
      <c r="P121" s="15">
        <v>3.35</v>
      </c>
      <c r="Q121" s="337">
        <v>3.55</v>
      </c>
      <c r="R121" s="15" t="str">
        <f t="shared" si="21"/>
        <v>Yes</v>
      </c>
      <c r="S121" s="15" t="str">
        <f t="shared" si="22"/>
        <v>No</v>
      </c>
      <c r="T121" s="221" t="str">
        <f t="shared" si="23"/>
        <v>Yes</v>
      </c>
      <c r="U121" s="223">
        <f t="shared" si="24"/>
        <v>5.9701492537313383E-2</v>
      </c>
      <c r="V121" s="221" t="str">
        <f t="shared" si="25"/>
        <v>Yes</v>
      </c>
      <c r="W121" s="223">
        <f t="shared" si="26"/>
        <v>5.9701492537313383E-2</v>
      </c>
      <c r="X121" s="221" t="str">
        <f t="shared" si="27"/>
        <v>Yes</v>
      </c>
      <c r="Y121" s="223">
        <f t="shared" si="28"/>
        <v>5.9701492537313383E-2</v>
      </c>
      <c r="Z121" s="222" t="str">
        <f t="shared" si="29"/>
        <v>Yes</v>
      </c>
      <c r="AA121" s="68">
        <f t="shared" si="30"/>
        <v>5.9701492537313383E-2</v>
      </c>
      <c r="AB121" s="65" t="str">
        <f t="shared" si="31"/>
        <v>No</v>
      </c>
      <c r="AC121" s="68" t="str">
        <f t="shared" si="32"/>
        <v>N/A</v>
      </c>
      <c r="AD121" s="65" t="str">
        <f t="shared" si="33"/>
        <v>No</v>
      </c>
      <c r="AE121" s="68" t="str">
        <f t="shared" si="34"/>
        <v>N/A</v>
      </c>
      <c r="AF121" s="66"/>
    </row>
    <row r="122" spans="1:32">
      <c r="A122" s="66" t="s">
        <v>23</v>
      </c>
      <c r="B122" s="66" t="s">
        <v>40</v>
      </c>
      <c r="C122" s="66" t="str" cm="1">
        <f t="array" ref="C122">_xlfn.IFNA(_xlfn.IFS(B122="Starter","Starters &amp; Sides",B122="Sides","Starters &amp; Sides"),B122)</f>
        <v>drinks</v>
      </c>
      <c r="D122" s="391" t="s">
        <v>4642</v>
      </c>
      <c r="E122" s="75"/>
      <c r="F122" s="12"/>
      <c r="G122" s="13"/>
      <c r="H122" s="13"/>
      <c r="I122" s="13"/>
      <c r="J122" s="13"/>
      <c r="K122" s="4"/>
      <c r="L122" s="4"/>
      <c r="M122" s="4">
        <v>11.25</v>
      </c>
      <c r="N122" s="13">
        <v>11.25</v>
      </c>
      <c r="O122" s="290">
        <v>11.25</v>
      </c>
      <c r="P122" s="15"/>
      <c r="Q122" s="337"/>
      <c r="R122" s="15" t="str">
        <f t="shared" si="21"/>
        <v>No</v>
      </c>
      <c r="S122" s="15" t="str">
        <f t="shared" si="22"/>
        <v>No</v>
      </c>
      <c r="T122" s="221" t="str">
        <f t="shared" si="23"/>
        <v>No</v>
      </c>
      <c r="U122" s="223" t="str">
        <f t="shared" si="24"/>
        <v>N/A</v>
      </c>
      <c r="V122" s="221" t="str">
        <f t="shared" si="25"/>
        <v>No</v>
      </c>
      <c r="W122" s="223" t="str">
        <f t="shared" si="26"/>
        <v>N/A</v>
      </c>
      <c r="X122" s="221" t="str">
        <f t="shared" si="27"/>
        <v>No</v>
      </c>
      <c r="Y122" s="223" t="str">
        <f t="shared" si="28"/>
        <v>N/A</v>
      </c>
      <c r="Z122" s="222" t="str">
        <f t="shared" si="29"/>
        <v>No</v>
      </c>
      <c r="AA122" s="68" t="str">
        <f t="shared" si="30"/>
        <v>N/A</v>
      </c>
      <c r="AB122" s="65" t="str">
        <f t="shared" si="31"/>
        <v>No</v>
      </c>
      <c r="AC122" s="68" t="str">
        <f t="shared" si="32"/>
        <v>N/A</v>
      </c>
      <c r="AD122" s="65" t="str">
        <f t="shared" si="33"/>
        <v>No</v>
      </c>
      <c r="AE122" s="68" t="str">
        <f t="shared" si="34"/>
        <v>N/A</v>
      </c>
      <c r="AF122" s="66"/>
    </row>
    <row r="123" spans="1:32">
      <c r="A123" s="66" t="s">
        <v>23</v>
      </c>
      <c r="B123" s="66" t="s">
        <v>40</v>
      </c>
      <c r="C123" s="66" t="str" cm="1">
        <f t="array" ref="C123">_xlfn.IFNA(_xlfn.IFS(B123="Starter","Starters &amp; Sides",B123="Sides","Starters &amp; Sides"),B123)</f>
        <v>drinks</v>
      </c>
      <c r="D123" s="391" t="s">
        <v>4643</v>
      </c>
      <c r="E123" s="75"/>
      <c r="F123" s="12"/>
      <c r="G123" s="13"/>
      <c r="H123" s="13"/>
      <c r="I123" s="13"/>
      <c r="J123" s="13"/>
      <c r="K123" s="4"/>
      <c r="L123" s="4">
        <v>10.95</v>
      </c>
      <c r="M123" s="4"/>
      <c r="N123" s="13"/>
      <c r="O123" s="290"/>
      <c r="P123" s="15"/>
      <c r="Q123" s="337"/>
      <c r="R123" s="15" t="str">
        <f t="shared" si="21"/>
        <v>No</v>
      </c>
      <c r="S123" s="15" t="str">
        <f t="shared" si="22"/>
        <v>No</v>
      </c>
      <c r="T123" s="221" t="str">
        <f t="shared" si="23"/>
        <v>No</v>
      </c>
      <c r="U123" s="223" t="str">
        <f t="shared" si="24"/>
        <v>N/A</v>
      </c>
      <c r="V123" s="221" t="str">
        <f t="shared" si="25"/>
        <v>No</v>
      </c>
      <c r="W123" s="223" t="str">
        <f t="shared" si="26"/>
        <v>N/A</v>
      </c>
      <c r="X123" s="221" t="str">
        <f t="shared" si="27"/>
        <v>No</v>
      </c>
      <c r="Y123" s="223" t="str">
        <f t="shared" si="28"/>
        <v>N/A</v>
      </c>
      <c r="Z123" s="222" t="str">
        <f t="shared" si="29"/>
        <v>No</v>
      </c>
      <c r="AA123" s="68" t="str">
        <f t="shared" si="30"/>
        <v>N/A</v>
      </c>
      <c r="AB123" s="65" t="str">
        <f t="shared" si="31"/>
        <v>No</v>
      </c>
      <c r="AC123" s="68" t="str">
        <f t="shared" si="32"/>
        <v>N/A</v>
      </c>
      <c r="AD123" s="65" t="str">
        <f t="shared" si="33"/>
        <v>No</v>
      </c>
      <c r="AE123" s="68" t="str">
        <f t="shared" si="34"/>
        <v>N/A</v>
      </c>
      <c r="AF123" s="66"/>
    </row>
    <row r="124" spans="1:32">
      <c r="A124" s="66" t="s">
        <v>23</v>
      </c>
      <c r="B124" s="66" t="s">
        <v>40</v>
      </c>
      <c r="C124" s="66" t="str" cm="1">
        <f t="array" ref="C124">_xlfn.IFNA(_xlfn.IFS(B124="Starter","Starters &amp; Sides",B124="Sides","Starters &amp; Sides"),B124)</f>
        <v>drinks</v>
      </c>
      <c r="D124" s="391" t="s">
        <v>4644</v>
      </c>
      <c r="E124" s="75"/>
      <c r="F124" s="12"/>
      <c r="G124" s="13"/>
      <c r="H124" s="13"/>
      <c r="I124" s="13"/>
      <c r="J124" s="13"/>
      <c r="K124" s="4"/>
      <c r="L124" s="4">
        <v>2.8</v>
      </c>
      <c r="M124" s="4">
        <v>2.8</v>
      </c>
      <c r="N124" s="13"/>
      <c r="O124" s="290"/>
      <c r="P124" s="15"/>
      <c r="Q124" s="337">
        <v>2.8</v>
      </c>
      <c r="R124" s="15" t="str">
        <f t="shared" si="21"/>
        <v>Yes</v>
      </c>
      <c r="S124" s="15" t="str">
        <f t="shared" si="22"/>
        <v>Yes</v>
      </c>
      <c r="T124" s="221" t="str">
        <f t="shared" si="23"/>
        <v>No</v>
      </c>
      <c r="U124" s="223" t="str">
        <f t="shared" si="24"/>
        <v>N/A</v>
      </c>
      <c r="V124" s="221" t="str">
        <f t="shared" si="25"/>
        <v>No</v>
      </c>
      <c r="W124" s="223" t="str">
        <f t="shared" si="26"/>
        <v>N/A</v>
      </c>
      <c r="X124" s="221" t="str">
        <f t="shared" si="27"/>
        <v>No</v>
      </c>
      <c r="Y124" s="223" t="str">
        <f t="shared" si="28"/>
        <v>N/A</v>
      </c>
      <c r="Z124" s="222" t="str">
        <f t="shared" si="29"/>
        <v>No</v>
      </c>
      <c r="AA124" s="68" t="str">
        <f t="shared" si="30"/>
        <v>N/A</v>
      </c>
      <c r="AB124" s="65" t="str">
        <f t="shared" si="31"/>
        <v>No</v>
      </c>
      <c r="AC124" s="68" t="str">
        <f t="shared" si="32"/>
        <v>N/A</v>
      </c>
      <c r="AD124" s="65" t="str">
        <f t="shared" si="33"/>
        <v>No</v>
      </c>
      <c r="AE124" s="68" t="str">
        <f t="shared" si="34"/>
        <v>N/A</v>
      </c>
      <c r="AF124" s="66"/>
    </row>
    <row r="125" spans="1:32">
      <c r="A125" s="66" t="s">
        <v>23</v>
      </c>
      <c r="B125" s="66" t="s">
        <v>40</v>
      </c>
      <c r="C125" s="66" t="str" cm="1">
        <f t="array" ref="C125">_xlfn.IFNA(_xlfn.IFS(B125="Starter","Starters &amp; Sides",B125="Sides","Starters &amp; Sides"),B125)</f>
        <v>drinks</v>
      </c>
      <c r="D125" s="71" t="s">
        <v>4645</v>
      </c>
      <c r="E125" s="75"/>
      <c r="F125" s="12"/>
      <c r="G125" s="13"/>
      <c r="H125" s="13"/>
      <c r="I125" s="13"/>
      <c r="J125" s="13"/>
      <c r="K125" s="4"/>
      <c r="L125" s="4">
        <v>4.8</v>
      </c>
      <c r="M125" s="4"/>
      <c r="N125" s="13"/>
      <c r="O125" s="290"/>
      <c r="P125" s="15"/>
      <c r="Q125" s="337"/>
      <c r="R125" s="15" t="str">
        <f t="shared" si="21"/>
        <v>No</v>
      </c>
      <c r="S125" s="15" t="str">
        <f t="shared" si="22"/>
        <v>No</v>
      </c>
      <c r="T125" s="221" t="str">
        <f t="shared" si="23"/>
        <v>No</v>
      </c>
      <c r="U125" s="223" t="str">
        <f t="shared" si="24"/>
        <v>N/A</v>
      </c>
      <c r="V125" s="221" t="str">
        <f t="shared" si="25"/>
        <v>No</v>
      </c>
      <c r="W125" s="223" t="str">
        <f t="shared" si="26"/>
        <v>N/A</v>
      </c>
      <c r="X125" s="221" t="str">
        <f t="shared" si="27"/>
        <v>No</v>
      </c>
      <c r="Y125" s="223" t="str">
        <f t="shared" si="28"/>
        <v>N/A</v>
      </c>
      <c r="Z125" s="222" t="str">
        <f t="shared" si="29"/>
        <v>No</v>
      </c>
      <c r="AA125" s="68" t="str">
        <f t="shared" si="30"/>
        <v>N/A</v>
      </c>
      <c r="AB125" s="65" t="str">
        <f t="shared" si="31"/>
        <v>No</v>
      </c>
      <c r="AC125" s="68" t="str">
        <f t="shared" si="32"/>
        <v>N/A</v>
      </c>
      <c r="AD125" s="65" t="str">
        <f t="shared" si="33"/>
        <v>No</v>
      </c>
      <c r="AE125" s="68" t="str">
        <f t="shared" si="34"/>
        <v>N/A</v>
      </c>
      <c r="AF125" s="66"/>
    </row>
    <row r="126" spans="1:32">
      <c r="A126" s="66" t="s">
        <v>23</v>
      </c>
      <c r="B126" s="66" t="s">
        <v>40</v>
      </c>
      <c r="C126" s="66" t="str" cm="1">
        <f t="array" ref="C126">_xlfn.IFNA(_xlfn.IFS(B126="Starter","Starters &amp; Sides",B126="Sides","Starters &amp; Sides"),B126)</f>
        <v>drinks</v>
      </c>
      <c r="D126" s="71" t="s">
        <v>4646</v>
      </c>
      <c r="E126" s="75"/>
      <c r="F126" s="12"/>
      <c r="G126" s="13"/>
      <c r="H126" s="13"/>
      <c r="I126" s="13"/>
      <c r="J126" s="13"/>
      <c r="K126" s="4"/>
      <c r="L126" s="4">
        <v>10.95</v>
      </c>
      <c r="M126" s="4"/>
      <c r="N126" s="13"/>
      <c r="O126" s="290"/>
      <c r="P126" s="15"/>
      <c r="Q126" s="337"/>
      <c r="R126" s="15" t="str">
        <f t="shared" si="21"/>
        <v>No</v>
      </c>
      <c r="S126" s="15" t="str">
        <f t="shared" si="22"/>
        <v>No</v>
      </c>
      <c r="T126" s="221" t="str">
        <f t="shared" si="23"/>
        <v>No</v>
      </c>
      <c r="U126" s="223" t="str">
        <f t="shared" si="24"/>
        <v>N/A</v>
      </c>
      <c r="V126" s="221" t="str">
        <f t="shared" si="25"/>
        <v>No</v>
      </c>
      <c r="W126" s="223" t="str">
        <f t="shared" si="26"/>
        <v>N/A</v>
      </c>
      <c r="X126" s="221" t="str">
        <f t="shared" si="27"/>
        <v>No</v>
      </c>
      <c r="Y126" s="223" t="str">
        <f t="shared" si="28"/>
        <v>N/A</v>
      </c>
      <c r="Z126" s="222" t="str">
        <f t="shared" si="29"/>
        <v>No</v>
      </c>
      <c r="AA126" s="68" t="str">
        <f t="shared" si="30"/>
        <v>N/A</v>
      </c>
      <c r="AB126" s="65" t="str">
        <f t="shared" si="31"/>
        <v>No</v>
      </c>
      <c r="AC126" s="68" t="str">
        <f t="shared" si="32"/>
        <v>N/A</v>
      </c>
      <c r="AD126" s="65" t="str">
        <f t="shared" si="33"/>
        <v>No</v>
      </c>
      <c r="AE126" s="68" t="str">
        <f t="shared" si="34"/>
        <v>N/A</v>
      </c>
      <c r="AF126" s="66"/>
    </row>
    <row r="127" spans="1:32">
      <c r="A127" s="66" t="s">
        <v>23</v>
      </c>
      <c r="B127" s="66" t="s">
        <v>40</v>
      </c>
      <c r="C127" s="66" t="str" cm="1">
        <f t="array" ref="C127">_xlfn.IFNA(_xlfn.IFS(B127="Starter","Starters &amp; Sides",B127="Sides","Starters &amp; Sides"),B127)</f>
        <v>drinks</v>
      </c>
      <c r="D127" s="71" t="s">
        <v>4647</v>
      </c>
      <c r="E127" s="75"/>
      <c r="F127" s="12"/>
      <c r="G127" s="13"/>
      <c r="H127" s="13"/>
      <c r="I127" s="13"/>
      <c r="J127" s="13"/>
      <c r="K127" s="4"/>
      <c r="L127" s="4">
        <v>9</v>
      </c>
      <c r="M127" s="4"/>
      <c r="N127" s="13"/>
      <c r="O127" s="290"/>
      <c r="P127" s="15"/>
      <c r="Q127" s="337"/>
      <c r="R127" s="15" t="str">
        <f t="shared" si="21"/>
        <v>No</v>
      </c>
      <c r="S127" s="15" t="str">
        <f t="shared" si="22"/>
        <v>No</v>
      </c>
      <c r="T127" s="221" t="str">
        <f t="shared" si="23"/>
        <v>No</v>
      </c>
      <c r="U127" s="223" t="str">
        <f t="shared" si="24"/>
        <v>N/A</v>
      </c>
      <c r="V127" s="221" t="str">
        <f t="shared" si="25"/>
        <v>No</v>
      </c>
      <c r="W127" s="223" t="str">
        <f t="shared" si="26"/>
        <v>N/A</v>
      </c>
      <c r="X127" s="221" t="str">
        <f t="shared" si="27"/>
        <v>No</v>
      </c>
      <c r="Y127" s="223" t="str">
        <f t="shared" si="28"/>
        <v>N/A</v>
      </c>
      <c r="Z127" s="222" t="str">
        <f t="shared" si="29"/>
        <v>No</v>
      </c>
      <c r="AA127" s="68" t="str">
        <f t="shared" si="30"/>
        <v>N/A</v>
      </c>
      <c r="AB127" s="65" t="str">
        <f t="shared" si="31"/>
        <v>No</v>
      </c>
      <c r="AC127" s="68" t="str">
        <f t="shared" si="32"/>
        <v>N/A</v>
      </c>
      <c r="AD127" s="65" t="str">
        <f t="shared" si="33"/>
        <v>No</v>
      </c>
      <c r="AE127" s="68" t="str">
        <f t="shared" si="34"/>
        <v>N/A</v>
      </c>
      <c r="AF127" s="66"/>
    </row>
    <row r="128" spans="1:32">
      <c r="A128" s="66" t="s">
        <v>23</v>
      </c>
      <c r="B128" s="66" t="s">
        <v>40</v>
      </c>
      <c r="C128" s="66" t="str" cm="1">
        <f t="array" ref="C128">_xlfn.IFNA(_xlfn.IFS(B128="Starter","Starters &amp; Sides",B128="Sides","Starters &amp; Sides"),B128)</f>
        <v>drinks</v>
      </c>
      <c r="D128" s="71" t="s">
        <v>4648</v>
      </c>
      <c r="E128" s="75"/>
      <c r="F128" s="12"/>
      <c r="G128" s="13"/>
      <c r="H128" s="13"/>
      <c r="I128" s="13"/>
      <c r="J128" s="13"/>
      <c r="K128" s="4"/>
      <c r="L128" s="4">
        <v>10.95</v>
      </c>
      <c r="M128" s="4"/>
      <c r="N128" s="13"/>
      <c r="O128" s="290"/>
      <c r="P128" s="15"/>
      <c r="Q128" s="337"/>
      <c r="R128" s="15" t="str">
        <f t="shared" si="21"/>
        <v>No</v>
      </c>
      <c r="S128" s="15" t="str">
        <f t="shared" si="22"/>
        <v>No</v>
      </c>
      <c r="T128" s="221" t="str">
        <f t="shared" si="23"/>
        <v>No</v>
      </c>
      <c r="U128" s="223" t="str">
        <f t="shared" si="24"/>
        <v>N/A</v>
      </c>
      <c r="V128" s="221" t="str">
        <f t="shared" si="25"/>
        <v>No</v>
      </c>
      <c r="W128" s="223" t="str">
        <f t="shared" si="26"/>
        <v>N/A</v>
      </c>
      <c r="X128" s="221" t="str">
        <f t="shared" si="27"/>
        <v>No</v>
      </c>
      <c r="Y128" s="223" t="str">
        <f t="shared" si="28"/>
        <v>N/A</v>
      </c>
      <c r="Z128" s="222" t="str">
        <f t="shared" si="29"/>
        <v>No</v>
      </c>
      <c r="AA128" s="68" t="str">
        <f t="shared" si="30"/>
        <v>N/A</v>
      </c>
      <c r="AB128" s="65" t="str">
        <f t="shared" si="31"/>
        <v>No</v>
      </c>
      <c r="AC128" s="68" t="str">
        <f t="shared" si="32"/>
        <v>N/A</v>
      </c>
      <c r="AD128" s="65" t="str">
        <f t="shared" si="33"/>
        <v>No</v>
      </c>
      <c r="AE128" s="68" t="str">
        <f t="shared" si="34"/>
        <v>N/A</v>
      </c>
      <c r="AF128" s="66"/>
    </row>
    <row r="129" spans="1:32">
      <c r="A129" s="66" t="s">
        <v>4580</v>
      </c>
      <c r="B129" s="66" t="s">
        <v>40</v>
      </c>
      <c r="C129" s="66" t="str" cm="1">
        <f t="array" ref="C129">_xlfn.IFNA(_xlfn.IFS(B129="Starter","Starters &amp; Sides",B129="Sides","Starters &amp; Sides"),B129)</f>
        <v>drinks</v>
      </c>
      <c r="D129" s="66" t="s">
        <v>4649</v>
      </c>
      <c r="E129" s="54"/>
      <c r="F129" s="8"/>
      <c r="G129" s="8"/>
      <c r="H129" s="8"/>
      <c r="I129" s="8"/>
      <c r="J129" s="8"/>
      <c r="K129" s="8"/>
      <c r="L129" s="8"/>
      <c r="M129" s="8"/>
      <c r="N129" s="8"/>
      <c r="O129" s="290">
        <v>4.25</v>
      </c>
      <c r="P129" s="15"/>
      <c r="Q129" s="337"/>
      <c r="R129" s="15" t="str">
        <f t="shared" si="21"/>
        <v>No</v>
      </c>
      <c r="S129" s="15" t="str">
        <f t="shared" si="22"/>
        <v>No</v>
      </c>
      <c r="T129" s="221" t="str">
        <f t="shared" si="23"/>
        <v>No</v>
      </c>
      <c r="U129" s="223" t="str">
        <f t="shared" si="24"/>
        <v>N/A</v>
      </c>
      <c r="V129" s="221" t="str">
        <f t="shared" si="25"/>
        <v>No</v>
      </c>
      <c r="W129" s="223" t="str">
        <f t="shared" si="26"/>
        <v>N/A</v>
      </c>
      <c r="X129" s="221" t="str">
        <f t="shared" si="27"/>
        <v>No</v>
      </c>
      <c r="Y129" s="223" t="str">
        <f t="shared" si="28"/>
        <v>N/A</v>
      </c>
      <c r="Z129" s="222" t="str">
        <f t="shared" si="29"/>
        <v>No</v>
      </c>
      <c r="AA129" s="68" t="str">
        <f t="shared" si="30"/>
        <v>N/A</v>
      </c>
      <c r="AB129" s="65" t="str">
        <f t="shared" si="31"/>
        <v>No</v>
      </c>
      <c r="AC129" s="68" t="str">
        <f t="shared" si="32"/>
        <v>N/A</v>
      </c>
      <c r="AD129" s="65" t="str">
        <f t="shared" si="33"/>
        <v>No</v>
      </c>
      <c r="AE129" s="68" t="str">
        <f t="shared" si="34"/>
        <v>N/A</v>
      </c>
      <c r="AF129" s="66"/>
    </row>
    <row r="130" spans="1:32">
      <c r="A130" s="66" t="s">
        <v>4580</v>
      </c>
      <c r="B130" s="66" t="s">
        <v>40</v>
      </c>
      <c r="C130" s="66" t="str" cm="1">
        <f t="array" ref="C130">_xlfn.IFNA(_xlfn.IFS(B130="Starter","Starters &amp; Sides",B130="Sides","Starters &amp; Sides"),B130)</f>
        <v>drinks</v>
      </c>
      <c r="D130" s="66" t="s">
        <v>4650</v>
      </c>
      <c r="E130" s="54"/>
      <c r="F130" s="8"/>
      <c r="G130" s="8"/>
      <c r="H130" s="8"/>
      <c r="I130" s="8"/>
      <c r="J130" s="8"/>
      <c r="K130" s="8"/>
      <c r="L130" s="8"/>
      <c r="M130" s="8"/>
      <c r="N130" s="8"/>
      <c r="O130" s="8"/>
      <c r="P130" s="15">
        <v>4.45</v>
      </c>
      <c r="Q130" s="337">
        <v>4.45</v>
      </c>
      <c r="R130" s="15" t="str">
        <f t="shared" si="21"/>
        <v>Yes</v>
      </c>
      <c r="S130" s="15" t="str">
        <f t="shared" si="22"/>
        <v>No</v>
      </c>
      <c r="T130" s="221" t="str">
        <f t="shared" si="23"/>
        <v>Yes</v>
      </c>
      <c r="U130" s="223">
        <f t="shared" si="24"/>
        <v>0</v>
      </c>
      <c r="V130" s="221" t="str">
        <f t="shared" si="25"/>
        <v>No</v>
      </c>
      <c r="W130" s="223" t="str">
        <f t="shared" si="26"/>
        <v>N/A</v>
      </c>
      <c r="X130" s="221" t="str">
        <f t="shared" si="27"/>
        <v>No</v>
      </c>
      <c r="Y130" s="223" t="str">
        <f t="shared" si="28"/>
        <v>N/A</v>
      </c>
      <c r="Z130" s="222" t="str">
        <f t="shared" si="29"/>
        <v>No</v>
      </c>
      <c r="AA130" s="68" t="str">
        <f t="shared" si="30"/>
        <v>N/A</v>
      </c>
      <c r="AB130" s="65" t="str">
        <f t="shared" si="31"/>
        <v>No</v>
      </c>
      <c r="AC130" s="68" t="str">
        <f t="shared" si="32"/>
        <v>N/A</v>
      </c>
      <c r="AD130" s="65" t="str">
        <f t="shared" si="33"/>
        <v>No</v>
      </c>
      <c r="AE130" s="68" t="str">
        <f t="shared" si="34"/>
        <v>N/A</v>
      </c>
      <c r="AF130" s="66"/>
    </row>
    <row r="131" spans="1:32">
      <c r="A131" s="66" t="s">
        <v>4580</v>
      </c>
      <c r="B131" s="66" t="s">
        <v>40</v>
      </c>
      <c r="C131" s="66" t="str" cm="1">
        <f t="array" ref="C131">_xlfn.IFNA(_xlfn.IFS(B131="Starter","Starters &amp; Sides",B131="Sides","Starters &amp; Sides"),B131)</f>
        <v>drinks</v>
      </c>
      <c r="D131" s="66" t="s">
        <v>4651</v>
      </c>
      <c r="E131" s="54"/>
      <c r="F131" s="8"/>
      <c r="G131" s="8"/>
      <c r="H131" s="8"/>
      <c r="I131" s="8"/>
      <c r="J131" s="8"/>
      <c r="K131" s="8"/>
      <c r="L131" s="8"/>
      <c r="M131" s="8"/>
      <c r="N131" s="8"/>
      <c r="O131" s="290">
        <v>4.25</v>
      </c>
      <c r="P131" s="15">
        <v>4.45</v>
      </c>
      <c r="Q131" s="337">
        <v>4.45</v>
      </c>
      <c r="R131" s="15" t="str">
        <f t="shared" si="21"/>
        <v>Yes</v>
      </c>
      <c r="S131" s="15" t="str">
        <f t="shared" si="22"/>
        <v>No</v>
      </c>
      <c r="T131" s="221" t="str">
        <f t="shared" si="23"/>
        <v>Yes</v>
      </c>
      <c r="U131" s="223">
        <f t="shared" si="24"/>
        <v>0</v>
      </c>
      <c r="V131" s="221" t="str">
        <f t="shared" si="25"/>
        <v>Yes</v>
      </c>
      <c r="W131" s="223">
        <f t="shared" si="26"/>
        <v>4.705882352941182E-2</v>
      </c>
      <c r="X131" s="221" t="str">
        <f t="shared" si="27"/>
        <v>No</v>
      </c>
      <c r="Y131" s="223" t="str">
        <f t="shared" si="28"/>
        <v>N/A</v>
      </c>
      <c r="Z131" s="222" t="str">
        <f t="shared" si="29"/>
        <v>No</v>
      </c>
      <c r="AA131" s="68" t="str">
        <f t="shared" si="30"/>
        <v>N/A</v>
      </c>
      <c r="AB131" s="65" t="str">
        <f t="shared" si="31"/>
        <v>No</v>
      </c>
      <c r="AC131" s="68" t="str">
        <f t="shared" si="32"/>
        <v>N/A</v>
      </c>
      <c r="AD131" s="65" t="str">
        <f t="shared" si="33"/>
        <v>No</v>
      </c>
      <c r="AE131" s="68" t="str">
        <f t="shared" si="34"/>
        <v>N/A</v>
      </c>
      <c r="AF131" s="66"/>
    </row>
    <row r="132" spans="1:32">
      <c r="A132" s="66" t="s">
        <v>23</v>
      </c>
      <c r="B132" s="66" t="s">
        <v>40</v>
      </c>
      <c r="C132" s="66" t="str" cm="1">
        <f t="array" ref="C132">_xlfn.IFNA(_xlfn.IFS(B132="Starter","Starters &amp; Sides",B132="Sides","Starters &amp; Sides"),B132)</f>
        <v>drinks</v>
      </c>
      <c r="D132" s="66" t="s">
        <v>4652</v>
      </c>
      <c r="E132" s="75"/>
      <c r="F132" s="12"/>
      <c r="G132" s="13"/>
      <c r="H132" s="13"/>
      <c r="I132" s="13"/>
      <c r="J132" s="13"/>
      <c r="K132" s="4"/>
      <c r="L132" s="4"/>
      <c r="M132" s="4">
        <v>7.25</v>
      </c>
      <c r="N132" s="13">
        <v>7.25</v>
      </c>
      <c r="O132" s="290">
        <v>7.25</v>
      </c>
      <c r="P132" s="15">
        <v>7.25</v>
      </c>
      <c r="Q132" s="337">
        <v>7.45</v>
      </c>
      <c r="R132" s="15" t="str">
        <f t="shared" si="21"/>
        <v>Yes</v>
      </c>
      <c r="S132" s="15" t="str">
        <f t="shared" si="22"/>
        <v>No</v>
      </c>
      <c r="T132" s="221" t="str">
        <f t="shared" si="23"/>
        <v>Yes</v>
      </c>
      <c r="U132" s="223">
        <f t="shared" si="24"/>
        <v>2.7586206896551779E-2</v>
      </c>
      <c r="V132" s="221" t="str">
        <f t="shared" si="25"/>
        <v>Yes</v>
      </c>
      <c r="W132" s="223">
        <f t="shared" si="26"/>
        <v>2.7586206896551779E-2</v>
      </c>
      <c r="X132" s="221" t="str">
        <f t="shared" si="27"/>
        <v>Yes</v>
      </c>
      <c r="Y132" s="223">
        <f t="shared" si="28"/>
        <v>2.7586206896551779E-2</v>
      </c>
      <c r="Z132" s="222" t="str">
        <f t="shared" si="29"/>
        <v>Yes</v>
      </c>
      <c r="AA132" s="68">
        <f t="shared" si="30"/>
        <v>2.7586206896551779E-2</v>
      </c>
      <c r="AB132" s="65" t="str">
        <f t="shared" si="31"/>
        <v>No</v>
      </c>
      <c r="AC132" s="68" t="str">
        <f t="shared" si="32"/>
        <v>N/A</v>
      </c>
      <c r="AD132" s="65" t="str">
        <f t="shared" si="33"/>
        <v>No</v>
      </c>
      <c r="AE132" s="68" t="str">
        <f t="shared" si="34"/>
        <v>N/A</v>
      </c>
      <c r="AF132" s="66"/>
    </row>
    <row r="133" spans="1:32">
      <c r="A133" s="66" t="s">
        <v>23</v>
      </c>
      <c r="B133" s="66" t="s">
        <v>40</v>
      </c>
      <c r="C133" s="66" t="str" cm="1">
        <f t="array" ref="C133">_xlfn.IFNA(_xlfn.IFS(B133="Starter","Starters &amp; Sides",B133="Sides","Starters &amp; Sides"),B133)</f>
        <v>drinks</v>
      </c>
      <c r="D133" s="71" t="s">
        <v>538</v>
      </c>
      <c r="E133" s="75"/>
      <c r="F133" s="12"/>
      <c r="G133" s="13"/>
      <c r="H133" s="13"/>
      <c r="I133" s="13"/>
      <c r="J133" s="13"/>
      <c r="K133" s="4"/>
      <c r="L133" s="4"/>
      <c r="M133" s="4">
        <v>3.95</v>
      </c>
      <c r="N133" s="13">
        <v>3.95</v>
      </c>
      <c r="O133" s="290">
        <v>3.95</v>
      </c>
      <c r="P133" s="15"/>
      <c r="Q133" s="337">
        <v>4.25</v>
      </c>
      <c r="R133" s="15" t="str">
        <f t="shared" si="21"/>
        <v>Yes</v>
      </c>
      <c r="S133" s="15" t="str">
        <f t="shared" si="22"/>
        <v>Yes</v>
      </c>
      <c r="T133" s="221" t="str">
        <f t="shared" si="23"/>
        <v>No</v>
      </c>
      <c r="U133" s="223" t="str">
        <f t="shared" si="24"/>
        <v>N/A</v>
      </c>
      <c r="V133" s="221" t="str">
        <f t="shared" si="25"/>
        <v>No</v>
      </c>
      <c r="W133" s="223" t="str">
        <f t="shared" si="26"/>
        <v>N/A</v>
      </c>
      <c r="X133" s="221" t="str">
        <f t="shared" si="27"/>
        <v>No</v>
      </c>
      <c r="Y133" s="223" t="str">
        <f t="shared" si="28"/>
        <v>N/A</v>
      </c>
      <c r="Z133" s="222" t="str">
        <f t="shared" si="29"/>
        <v>No</v>
      </c>
      <c r="AA133" s="68" t="str">
        <f t="shared" si="30"/>
        <v>N/A</v>
      </c>
      <c r="AB133" s="65" t="str">
        <f t="shared" si="31"/>
        <v>No</v>
      </c>
      <c r="AC133" s="68" t="str">
        <f t="shared" si="32"/>
        <v>N/A</v>
      </c>
      <c r="AD133" s="65" t="str">
        <f t="shared" si="33"/>
        <v>No</v>
      </c>
      <c r="AE133" s="68" t="str">
        <f t="shared" si="34"/>
        <v>N/A</v>
      </c>
      <c r="AF133" s="66"/>
    </row>
    <row r="134" spans="1:32">
      <c r="A134" s="66" t="s">
        <v>4580</v>
      </c>
      <c r="B134" s="66" t="s">
        <v>40</v>
      </c>
      <c r="C134" s="66" t="str" cm="1">
        <f t="array" ref="C134">_xlfn.IFNA(_xlfn.IFS(B134="Starter","Starters &amp; Sides",B134="Sides","Starters &amp; Sides"),B134)</f>
        <v>drinks</v>
      </c>
      <c r="D134" t="s">
        <v>4653</v>
      </c>
      <c r="E134" s="54"/>
      <c r="F134" s="8"/>
      <c r="G134" s="8"/>
      <c r="H134" s="8"/>
      <c r="I134" s="8"/>
      <c r="J134" s="8"/>
      <c r="K134" s="8"/>
      <c r="L134" s="8"/>
      <c r="M134" s="8"/>
      <c r="N134" s="8"/>
      <c r="O134" s="8"/>
      <c r="P134" s="15">
        <v>7.25</v>
      </c>
      <c r="Q134" s="337">
        <v>7.25</v>
      </c>
      <c r="R134" s="15" t="str">
        <f t="shared" si="21"/>
        <v>Yes</v>
      </c>
      <c r="S134" s="15" t="str">
        <f t="shared" si="22"/>
        <v>No</v>
      </c>
      <c r="T134" s="221" t="str">
        <f t="shared" si="23"/>
        <v>Yes</v>
      </c>
      <c r="U134" s="223">
        <f t="shared" si="24"/>
        <v>0</v>
      </c>
      <c r="V134" s="221" t="str">
        <f t="shared" si="25"/>
        <v>No</v>
      </c>
      <c r="W134" s="223" t="str">
        <f t="shared" si="26"/>
        <v>N/A</v>
      </c>
      <c r="X134" s="221" t="str">
        <f t="shared" si="27"/>
        <v>No</v>
      </c>
      <c r="Y134" s="223" t="str">
        <f t="shared" si="28"/>
        <v>N/A</v>
      </c>
      <c r="Z134" s="222" t="str">
        <f t="shared" si="29"/>
        <v>No</v>
      </c>
      <c r="AA134" s="68" t="str">
        <f t="shared" si="30"/>
        <v>N/A</v>
      </c>
      <c r="AB134" s="65" t="str">
        <f t="shared" si="31"/>
        <v>No</v>
      </c>
      <c r="AC134" s="68" t="str">
        <f t="shared" si="32"/>
        <v>N/A</v>
      </c>
      <c r="AD134" s="65" t="str">
        <f t="shared" si="33"/>
        <v>No</v>
      </c>
      <c r="AE134" s="68" t="str">
        <f t="shared" si="34"/>
        <v>N/A</v>
      </c>
      <c r="AF134" s="66"/>
    </row>
    <row r="135" spans="1:32">
      <c r="A135" s="66" t="s">
        <v>23</v>
      </c>
      <c r="B135" s="66" t="s">
        <v>40</v>
      </c>
      <c r="C135" s="66" t="str" cm="1">
        <f t="array" ref="C135">_xlfn.IFNA(_xlfn.IFS(B135="Starter","Starters &amp; Sides",B135="Sides","Starters &amp; Sides"),B135)</f>
        <v>drinks</v>
      </c>
      <c r="D135" s="71" t="s">
        <v>4654</v>
      </c>
      <c r="E135" s="75"/>
      <c r="F135" s="12"/>
      <c r="G135" s="13"/>
      <c r="H135" s="13"/>
      <c r="I135" s="13"/>
      <c r="J135" s="13"/>
      <c r="K135" s="4"/>
      <c r="L135" s="4"/>
      <c r="M135" s="4">
        <v>7.25</v>
      </c>
      <c r="N135" s="217">
        <v>7.25</v>
      </c>
      <c r="O135" s="290"/>
      <c r="P135" s="15"/>
      <c r="Q135" s="337">
        <v>7.45</v>
      </c>
      <c r="R135" s="15" t="str">
        <f t="shared" si="21"/>
        <v>Yes</v>
      </c>
      <c r="S135" s="15" t="str">
        <f t="shared" si="22"/>
        <v>Yes</v>
      </c>
      <c r="T135" s="221" t="str">
        <f t="shared" si="23"/>
        <v>No</v>
      </c>
      <c r="U135" s="223" t="str">
        <f t="shared" si="24"/>
        <v>N/A</v>
      </c>
      <c r="V135" s="221" t="str">
        <f t="shared" si="25"/>
        <v>No</v>
      </c>
      <c r="W135" s="223" t="str">
        <f t="shared" si="26"/>
        <v>N/A</v>
      </c>
      <c r="X135" s="221" t="str">
        <f t="shared" si="27"/>
        <v>No</v>
      </c>
      <c r="Y135" s="223" t="str">
        <f t="shared" si="28"/>
        <v>N/A</v>
      </c>
      <c r="Z135" s="222" t="str">
        <f t="shared" si="29"/>
        <v>No</v>
      </c>
      <c r="AA135" s="68" t="str">
        <f t="shared" si="30"/>
        <v>N/A</v>
      </c>
      <c r="AB135" s="65" t="str">
        <f t="shared" si="31"/>
        <v>No</v>
      </c>
      <c r="AC135" s="68" t="str">
        <f t="shared" si="32"/>
        <v>N/A</v>
      </c>
      <c r="AD135" s="65" t="str">
        <f t="shared" si="33"/>
        <v>No</v>
      </c>
      <c r="AE135" s="68" t="str">
        <f t="shared" si="34"/>
        <v>N/A</v>
      </c>
      <c r="AF135" s="66"/>
    </row>
    <row r="136" spans="1:32">
      <c r="A136" s="66" t="s">
        <v>4580</v>
      </c>
      <c r="B136" s="66" t="s">
        <v>40</v>
      </c>
      <c r="C136" s="66" t="str" cm="1">
        <f t="array" ref="C136">_xlfn.IFNA(_xlfn.IFS(B136="Starter","Starters &amp; Sides",B136="Sides","Starters &amp; Sides"),B136)</f>
        <v>drinks</v>
      </c>
      <c r="D136" t="s">
        <v>440</v>
      </c>
      <c r="E136" s="54"/>
      <c r="F136" s="8"/>
      <c r="G136" s="8"/>
      <c r="H136" s="8"/>
      <c r="I136" s="8"/>
      <c r="J136" s="8"/>
      <c r="K136" s="8"/>
      <c r="L136" s="8"/>
      <c r="M136" s="8"/>
      <c r="N136" s="8"/>
      <c r="O136" s="8"/>
      <c r="P136" s="15">
        <v>12.75</v>
      </c>
      <c r="Q136" s="337"/>
      <c r="R136" s="15" t="str">
        <f t="shared" si="21"/>
        <v>No</v>
      </c>
      <c r="S136" s="15" t="str">
        <f t="shared" si="22"/>
        <v>No</v>
      </c>
      <c r="T136" s="221" t="str">
        <f t="shared" si="23"/>
        <v>No</v>
      </c>
      <c r="U136" s="223" t="str">
        <f t="shared" si="24"/>
        <v>N/A</v>
      </c>
      <c r="V136" s="221" t="str">
        <f t="shared" si="25"/>
        <v>No</v>
      </c>
      <c r="W136" s="223" t="str">
        <f t="shared" si="26"/>
        <v>N/A</v>
      </c>
      <c r="X136" s="221" t="str">
        <f t="shared" si="27"/>
        <v>No</v>
      </c>
      <c r="Y136" s="223" t="str">
        <f t="shared" si="28"/>
        <v>N/A</v>
      </c>
      <c r="Z136" s="222" t="str">
        <f t="shared" si="29"/>
        <v>No</v>
      </c>
      <c r="AA136" s="68" t="str">
        <f t="shared" si="30"/>
        <v>N/A</v>
      </c>
      <c r="AB136" s="65" t="str">
        <f t="shared" si="31"/>
        <v>No</v>
      </c>
      <c r="AC136" s="68" t="str">
        <f t="shared" si="32"/>
        <v>N/A</v>
      </c>
      <c r="AD136" s="65" t="str">
        <f t="shared" si="33"/>
        <v>No</v>
      </c>
      <c r="AE136" s="68" t="str">
        <f t="shared" si="34"/>
        <v>N/A</v>
      </c>
      <c r="AF136" s="66"/>
    </row>
    <row r="137" spans="1:32">
      <c r="A137" s="66" t="s">
        <v>23</v>
      </c>
      <c r="B137" s="66" t="s">
        <v>40</v>
      </c>
      <c r="C137" s="66" t="str" cm="1">
        <f t="array" ref="C137">_xlfn.IFNA(_xlfn.IFS(B137="Starter","Starters &amp; Sides",B137="Sides","Starters &amp; Sides"),B137)</f>
        <v>drinks</v>
      </c>
      <c r="D137" s="71" t="s">
        <v>4655</v>
      </c>
      <c r="E137" s="75"/>
      <c r="F137" s="12"/>
      <c r="G137" s="13"/>
      <c r="H137" s="13"/>
      <c r="I137" s="13"/>
      <c r="J137" s="13"/>
      <c r="K137" s="4"/>
      <c r="L137" s="4">
        <v>10.95</v>
      </c>
      <c r="M137" s="4"/>
      <c r="N137" s="13"/>
      <c r="O137" s="290"/>
      <c r="P137" s="15"/>
      <c r="Q137" s="337"/>
      <c r="R137" s="15" t="str">
        <f t="shared" si="21"/>
        <v>No</v>
      </c>
      <c r="S137" s="15" t="str">
        <f t="shared" si="22"/>
        <v>No</v>
      </c>
      <c r="T137" s="221" t="str">
        <f t="shared" si="23"/>
        <v>No</v>
      </c>
      <c r="U137" s="223" t="str">
        <f t="shared" si="24"/>
        <v>N/A</v>
      </c>
      <c r="V137" s="221" t="str">
        <f t="shared" si="25"/>
        <v>No</v>
      </c>
      <c r="W137" s="223" t="str">
        <f t="shared" si="26"/>
        <v>N/A</v>
      </c>
      <c r="X137" s="221" t="str">
        <f t="shared" si="27"/>
        <v>No</v>
      </c>
      <c r="Y137" s="223" t="str">
        <f t="shared" si="28"/>
        <v>N/A</v>
      </c>
      <c r="Z137" s="222" t="str">
        <f t="shared" si="29"/>
        <v>No</v>
      </c>
      <c r="AA137" s="68" t="str">
        <f t="shared" si="30"/>
        <v>N/A</v>
      </c>
      <c r="AB137" s="65" t="str">
        <f t="shared" si="31"/>
        <v>No</v>
      </c>
      <c r="AC137" s="68" t="str">
        <f t="shared" si="32"/>
        <v>N/A</v>
      </c>
      <c r="AD137" s="65" t="str">
        <f t="shared" si="33"/>
        <v>No</v>
      </c>
      <c r="AE137" s="68" t="str">
        <f t="shared" si="34"/>
        <v>N/A</v>
      </c>
      <c r="AF137" s="66"/>
    </row>
    <row r="138" spans="1:32">
      <c r="A138" s="66" t="s">
        <v>4580</v>
      </c>
      <c r="B138" s="66" t="s">
        <v>40</v>
      </c>
      <c r="C138" s="66" t="str" cm="1">
        <f t="array" ref="C138">_xlfn.IFNA(_xlfn.IFS(B138="Starter","Starters &amp; Sides",B138="Sides","Starters &amp; Sides"),B138)</f>
        <v>drinks</v>
      </c>
      <c r="D138" t="s">
        <v>4656</v>
      </c>
      <c r="E138" s="54"/>
      <c r="F138" s="8"/>
      <c r="G138" s="8"/>
      <c r="H138" s="8"/>
      <c r="I138" s="8"/>
      <c r="J138" s="8"/>
      <c r="K138" s="8"/>
      <c r="L138" s="8"/>
      <c r="M138" s="8"/>
      <c r="N138" s="8"/>
      <c r="O138" s="8"/>
      <c r="P138" s="15">
        <v>4</v>
      </c>
      <c r="Q138" s="337">
        <v>4</v>
      </c>
      <c r="R138" s="15" t="str">
        <f t="shared" si="21"/>
        <v>Yes</v>
      </c>
      <c r="S138" s="15" t="str">
        <f t="shared" si="22"/>
        <v>No</v>
      </c>
      <c r="T138" s="221" t="str">
        <f t="shared" si="23"/>
        <v>Yes</v>
      </c>
      <c r="U138" s="223">
        <f t="shared" si="24"/>
        <v>0</v>
      </c>
      <c r="V138" s="221" t="str">
        <f t="shared" si="25"/>
        <v>No</v>
      </c>
      <c r="W138" s="223" t="str">
        <f t="shared" si="26"/>
        <v>N/A</v>
      </c>
      <c r="X138" s="221" t="str">
        <f t="shared" si="27"/>
        <v>No</v>
      </c>
      <c r="Y138" s="223" t="str">
        <f t="shared" si="28"/>
        <v>N/A</v>
      </c>
      <c r="Z138" s="222" t="str">
        <f t="shared" si="29"/>
        <v>No</v>
      </c>
      <c r="AA138" s="68" t="str">
        <f t="shared" si="30"/>
        <v>N/A</v>
      </c>
      <c r="AB138" s="65" t="str">
        <f t="shared" si="31"/>
        <v>No</v>
      </c>
      <c r="AC138" s="68" t="str">
        <f t="shared" si="32"/>
        <v>N/A</v>
      </c>
      <c r="AD138" s="65" t="str">
        <f t="shared" si="33"/>
        <v>No</v>
      </c>
      <c r="AE138" s="68" t="str">
        <f t="shared" si="34"/>
        <v>N/A</v>
      </c>
      <c r="AF138" s="66"/>
    </row>
    <row r="139" spans="1:32">
      <c r="A139" s="66" t="s">
        <v>23</v>
      </c>
      <c r="B139" s="66" t="s">
        <v>40</v>
      </c>
      <c r="C139" s="66" t="str" cm="1">
        <f t="array" ref="C139">_xlfn.IFNA(_xlfn.IFS(B139="Starter","Starters &amp; Sides",B139="Sides","Starters &amp; Sides"),B139)</f>
        <v>drinks</v>
      </c>
      <c r="D139" t="s">
        <v>4657</v>
      </c>
      <c r="E139" s="75"/>
      <c r="F139" s="12"/>
      <c r="G139" s="13"/>
      <c r="H139" s="13"/>
      <c r="I139" s="13"/>
      <c r="J139" s="13"/>
      <c r="K139" s="4"/>
      <c r="L139" s="4"/>
      <c r="M139" s="4">
        <v>7</v>
      </c>
      <c r="N139" s="13">
        <v>7</v>
      </c>
      <c r="O139" s="290">
        <v>6.6</v>
      </c>
      <c r="P139" s="15">
        <v>7</v>
      </c>
      <c r="Q139" s="337">
        <v>7</v>
      </c>
      <c r="R139" s="15" t="str">
        <f t="shared" si="21"/>
        <v>Yes</v>
      </c>
      <c r="S139" s="15" t="str">
        <f t="shared" si="22"/>
        <v>No</v>
      </c>
      <c r="T139" s="221" t="str">
        <f t="shared" si="23"/>
        <v>Yes</v>
      </c>
      <c r="U139" s="223">
        <f t="shared" si="24"/>
        <v>0</v>
      </c>
      <c r="V139" s="221" t="str">
        <f t="shared" si="25"/>
        <v>Yes</v>
      </c>
      <c r="W139" s="223">
        <f t="shared" si="26"/>
        <v>6.0606060606060552E-2</v>
      </c>
      <c r="X139" s="221" t="str">
        <f t="shared" si="27"/>
        <v>Yes</v>
      </c>
      <c r="Y139" s="223">
        <f t="shared" si="28"/>
        <v>0</v>
      </c>
      <c r="Z139" s="222" t="str">
        <f t="shared" si="29"/>
        <v>Yes</v>
      </c>
      <c r="AA139" s="68">
        <f t="shared" si="30"/>
        <v>0</v>
      </c>
      <c r="AB139" s="65" t="str">
        <f t="shared" si="31"/>
        <v>No</v>
      </c>
      <c r="AC139" s="68" t="str">
        <f t="shared" si="32"/>
        <v>N/A</v>
      </c>
      <c r="AD139" s="65" t="str">
        <f t="shared" si="33"/>
        <v>No</v>
      </c>
      <c r="AE139" s="68" t="str">
        <f t="shared" si="34"/>
        <v>N/A</v>
      </c>
      <c r="AF139" s="66"/>
    </row>
    <row r="140" spans="1:32">
      <c r="A140" s="66" t="s">
        <v>4580</v>
      </c>
      <c r="B140" s="66" t="s">
        <v>40</v>
      </c>
      <c r="C140" s="66" t="str" cm="1">
        <f t="array" ref="C140">_xlfn.IFNA(_xlfn.IFS(B140="Starter","Starters &amp; Sides",B140="Sides","Starters &amp; Sides"),B140)</f>
        <v>drinks</v>
      </c>
      <c r="D140" s="66" t="s">
        <v>4658</v>
      </c>
      <c r="E140" s="54"/>
      <c r="F140" s="8"/>
      <c r="G140" s="8"/>
      <c r="H140" s="8"/>
      <c r="I140" s="8"/>
      <c r="J140" s="8"/>
      <c r="K140" s="8"/>
      <c r="L140" s="8"/>
      <c r="M140" s="8"/>
      <c r="N140" s="8"/>
      <c r="O140" s="8"/>
      <c r="P140" s="21">
        <v>4</v>
      </c>
      <c r="Q140" s="339">
        <v>4</v>
      </c>
      <c r="R140" s="15" t="str">
        <f t="shared" si="21"/>
        <v>Yes</v>
      </c>
      <c r="S140" s="15" t="str">
        <f t="shared" si="22"/>
        <v>No</v>
      </c>
      <c r="T140" s="221" t="str">
        <f t="shared" si="23"/>
        <v>Yes</v>
      </c>
      <c r="U140" s="223">
        <f t="shared" si="24"/>
        <v>0</v>
      </c>
      <c r="V140" s="221" t="str">
        <f t="shared" si="25"/>
        <v>No</v>
      </c>
      <c r="W140" s="223" t="str">
        <f t="shared" si="26"/>
        <v>N/A</v>
      </c>
      <c r="X140" s="221" t="str">
        <f t="shared" si="27"/>
        <v>No</v>
      </c>
      <c r="Y140" s="223" t="str">
        <f t="shared" si="28"/>
        <v>N/A</v>
      </c>
      <c r="Z140" s="222" t="str">
        <f t="shared" si="29"/>
        <v>No</v>
      </c>
      <c r="AA140" s="68" t="str">
        <f t="shared" si="30"/>
        <v>N/A</v>
      </c>
      <c r="AB140" s="65" t="str">
        <f t="shared" si="31"/>
        <v>No</v>
      </c>
      <c r="AC140" s="68" t="str">
        <f t="shared" si="32"/>
        <v>N/A</v>
      </c>
      <c r="AD140" s="65" t="str">
        <f t="shared" si="33"/>
        <v>No</v>
      </c>
      <c r="AE140" s="68" t="str">
        <f t="shared" si="34"/>
        <v>N/A</v>
      </c>
      <c r="AF140" s="66"/>
    </row>
    <row r="141" spans="1:32">
      <c r="A141" s="66" t="s">
        <v>23</v>
      </c>
      <c r="B141" s="66" t="s">
        <v>40</v>
      </c>
      <c r="C141" s="66" t="str" cm="1">
        <f t="array" ref="C141">_xlfn.IFNA(_xlfn.IFS(B141="Starter","Starters &amp; Sides",B141="Sides","Starters &amp; Sides"),B141)</f>
        <v>drinks</v>
      </c>
      <c r="D141" t="s">
        <v>4659</v>
      </c>
      <c r="E141" s="75"/>
      <c r="F141" s="12"/>
      <c r="G141" s="13"/>
      <c r="H141" s="13"/>
      <c r="I141" s="13"/>
      <c r="J141" s="13"/>
      <c r="K141" s="4"/>
      <c r="L141" s="4"/>
      <c r="M141" s="4">
        <v>7</v>
      </c>
      <c r="N141" s="13">
        <v>7</v>
      </c>
      <c r="O141" s="375">
        <v>6.6</v>
      </c>
      <c r="P141" s="4">
        <v>7</v>
      </c>
      <c r="Q141" s="338">
        <v>7</v>
      </c>
      <c r="R141" s="15" t="str">
        <f t="shared" si="21"/>
        <v>Yes</v>
      </c>
      <c r="S141" s="15" t="str">
        <f t="shared" si="22"/>
        <v>No</v>
      </c>
      <c r="T141" s="221" t="str">
        <f t="shared" si="23"/>
        <v>Yes</v>
      </c>
      <c r="U141" s="223">
        <f t="shared" si="24"/>
        <v>0</v>
      </c>
      <c r="V141" s="221" t="str">
        <f t="shared" si="25"/>
        <v>Yes</v>
      </c>
      <c r="W141" s="223">
        <f t="shared" si="26"/>
        <v>6.0606060606060552E-2</v>
      </c>
      <c r="X141" s="221" t="str">
        <f t="shared" si="27"/>
        <v>Yes</v>
      </c>
      <c r="Y141" s="223">
        <f t="shared" si="28"/>
        <v>0</v>
      </c>
      <c r="Z141" s="222" t="str">
        <f t="shared" si="29"/>
        <v>Yes</v>
      </c>
      <c r="AA141" s="68">
        <f t="shared" si="30"/>
        <v>0</v>
      </c>
      <c r="AB141" s="65" t="str">
        <f t="shared" si="31"/>
        <v>No</v>
      </c>
      <c r="AC141" s="68" t="str">
        <f t="shared" si="32"/>
        <v>N/A</v>
      </c>
      <c r="AD141" s="65" t="str">
        <f t="shared" si="33"/>
        <v>No</v>
      </c>
      <c r="AE141" s="68" t="str">
        <f t="shared" si="34"/>
        <v>N/A</v>
      </c>
      <c r="AF141" s="66"/>
    </row>
    <row r="142" spans="1:32">
      <c r="A142" s="66" t="s">
        <v>23</v>
      </c>
      <c r="B142" s="66" t="s">
        <v>40</v>
      </c>
      <c r="C142" s="66" t="str" cm="1">
        <f t="array" ref="C142">_xlfn.IFNA(_xlfn.IFS(B142="Starter","Starters &amp; Sides",B142="Sides","Starters &amp; Sides"),B142)</f>
        <v>drinks</v>
      </c>
      <c r="D142" s="71" t="s">
        <v>540</v>
      </c>
      <c r="E142" s="75"/>
      <c r="F142" s="12"/>
      <c r="G142" s="13"/>
      <c r="H142" s="13"/>
      <c r="I142" s="13"/>
      <c r="J142" s="13"/>
      <c r="K142" s="4"/>
      <c r="L142" s="4"/>
      <c r="M142" s="4">
        <v>3.75</v>
      </c>
      <c r="N142" s="13">
        <v>3.75</v>
      </c>
      <c r="O142" s="375">
        <v>3.75</v>
      </c>
      <c r="P142" s="4">
        <v>3.75</v>
      </c>
      <c r="Q142" s="338">
        <v>3.75</v>
      </c>
      <c r="R142" s="15" t="str">
        <f t="shared" si="21"/>
        <v>Yes</v>
      </c>
      <c r="S142" s="15" t="str">
        <f t="shared" si="22"/>
        <v>No</v>
      </c>
      <c r="T142" s="221" t="str">
        <f t="shared" si="23"/>
        <v>Yes</v>
      </c>
      <c r="U142" s="223">
        <f t="shared" si="24"/>
        <v>0</v>
      </c>
      <c r="V142" s="221" t="str">
        <f t="shared" si="25"/>
        <v>Yes</v>
      </c>
      <c r="W142" s="223">
        <f t="shared" si="26"/>
        <v>0</v>
      </c>
      <c r="X142" s="221" t="str">
        <f t="shared" si="27"/>
        <v>Yes</v>
      </c>
      <c r="Y142" s="223">
        <f t="shared" si="28"/>
        <v>0</v>
      </c>
      <c r="Z142" s="222" t="str">
        <f t="shared" si="29"/>
        <v>Yes</v>
      </c>
      <c r="AA142" s="68">
        <f t="shared" si="30"/>
        <v>0</v>
      </c>
      <c r="AB142" s="65" t="str">
        <f t="shared" si="31"/>
        <v>No</v>
      </c>
      <c r="AC142" s="68" t="str">
        <f t="shared" si="32"/>
        <v>N/A</v>
      </c>
      <c r="AD142" s="65" t="str">
        <f t="shared" si="33"/>
        <v>No</v>
      </c>
      <c r="AE142" s="68" t="str">
        <f t="shared" si="34"/>
        <v>N/A</v>
      </c>
      <c r="AF142" s="66"/>
    </row>
    <row r="143" spans="1:32">
      <c r="A143" s="66" t="s">
        <v>23</v>
      </c>
      <c r="B143" s="66" t="s">
        <v>40</v>
      </c>
      <c r="C143" s="66" t="str" cm="1">
        <f t="array" ref="C143">_xlfn.IFNA(_xlfn.IFS(B143="Starter","Starters &amp; Sides",B143="Sides","Starters &amp; Sides"),B143)</f>
        <v>drinks</v>
      </c>
      <c r="D143" s="391" t="s">
        <v>4660</v>
      </c>
      <c r="E143" s="75"/>
      <c r="F143" s="12"/>
      <c r="G143" s="13"/>
      <c r="H143" s="13"/>
      <c r="I143" s="13"/>
      <c r="J143" s="13"/>
      <c r="K143" s="4"/>
      <c r="L143" s="4"/>
      <c r="M143" s="4">
        <v>11.25</v>
      </c>
      <c r="N143" s="13">
        <v>11.25</v>
      </c>
      <c r="O143" s="375">
        <v>11.25</v>
      </c>
      <c r="P143" s="4"/>
      <c r="Q143" s="338"/>
      <c r="R143" s="15" t="str">
        <f t="shared" si="21"/>
        <v>No</v>
      </c>
      <c r="S143" s="15" t="str">
        <f t="shared" si="22"/>
        <v>No</v>
      </c>
      <c r="T143" s="221" t="str">
        <f t="shared" si="23"/>
        <v>No</v>
      </c>
      <c r="U143" s="223" t="str">
        <f t="shared" si="24"/>
        <v>N/A</v>
      </c>
      <c r="V143" s="221" t="str">
        <f t="shared" si="25"/>
        <v>No</v>
      </c>
      <c r="W143" s="223" t="str">
        <f t="shared" si="26"/>
        <v>N/A</v>
      </c>
      <c r="X143" s="221" t="str">
        <f t="shared" si="27"/>
        <v>No</v>
      </c>
      <c r="Y143" s="223" t="str">
        <f t="shared" si="28"/>
        <v>N/A</v>
      </c>
      <c r="Z143" s="222" t="str">
        <f t="shared" si="29"/>
        <v>No</v>
      </c>
      <c r="AA143" s="68" t="str">
        <f t="shared" si="30"/>
        <v>N/A</v>
      </c>
      <c r="AB143" s="65" t="str">
        <f t="shared" si="31"/>
        <v>No</v>
      </c>
      <c r="AC143" s="68" t="str">
        <f t="shared" si="32"/>
        <v>N/A</v>
      </c>
      <c r="AD143" s="65" t="str">
        <f t="shared" si="33"/>
        <v>No</v>
      </c>
      <c r="AE143" s="68" t="str">
        <f t="shared" si="34"/>
        <v>N/A</v>
      </c>
      <c r="AF143" s="66"/>
    </row>
    <row r="144" spans="1:32">
      <c r="A144" s="66" t="s">
        <v>4580</v>
      </c>
      <c r="B144" s="66" t="s">
        <v>40</v>
      </c>
      <c r="C144" s="66" t="str" cm="1">
        <f t="array" ref="C144">_xlfn.IFNA(_xlfn.IFS(B144="Starter","Starters &amp; Sides",B144="Sides","Starters &amp; Sides"),B144)</f>
        <v>drinks</v>
      </c>
      <c r="D144" s="66" t="s">
        <v>4661</v>
      </c>
      <c r="E144" s="54"/>
      <c r="F144" s="8"/>
      <c r="G144" s="8"/>
      <c r="H144" s="8"/>
      <c r="I144" s="8"/>
      <c r="J144" s="8"/>
      <c r="K144" s="8"/>
      <c r="L144" s="8"/>
      <c r="M144" s="8"/>
      <c r="N144" s="8"/>
      <c r="O144" s="61"/>
      <c r="P144" s="4">
        <v>4</v>
      </c>
      <c r="Q144" s="338">
        <v>4</v>
      </c>
      <c r="R144" s="15" t="str">
        <f t="shared" si="21"/>
        <v>Yes</v>
      </c>
      <c r="S144" s="15" t="str">
        <f t="shared" si="22"/>
        <v>No</v>
      </c>
      <c r="T144" s="221" t="str">
        <f t="shared" si="23"/>
        <v>Yes</v>
      </c>
      <c r="U144" s="223">
        <f t="shared" si="24"/>
        <v>0</v>
      </c>
      <c r="V144" s="221" t="str">
        <f t="shared" si="25"/>
        <v>No</v>
      </c>
      <c r="W144" s="223" t="str">
        <f t="shared" si="26"/>
        <v>N/A</v>
      </c>
      <c r="X144" s="221" t="str">
        <f t="shared" si="27"/>
        <v>No</v>
      </c>
      <c r="Y144" s="223" t="str">
        <f t="shared" si="28"/>
        <v>N/A</v>
      </c>
      <c r="Z144" s="222" t="str">
        <f t="shared" si="29"/>
        <v>No</v>
      </c>
      <c r="AA144" s="68" t="str">
        <f t="shared" si="30"/>
        <v>N/A</v>
      </c>
      <c r="AB144" s="65" t="str">
        <f t="shared" si="31"/>
        <v>No</v>
      </c>
      <c r="AC144" s="68" t="str">
        <f t="shared" si="32"/>
        <v>N/A</v>
      </c>
      <c r="AD144" s="65" t="str">
        <f t="shared" si="33"/>
        <v>No</v>
      </c>
      <c r="AE144" s="68" t="str">
        <f t="shared" si="34"/>
        <v>N/A</v>
      </c>
      <c r="AF144" s="66"/>
    </row>
    <row r="145" spans="1:32">
      <c r="A145" s="66" t="s">
        <v>23</v>
      </c>
      <c r="B145" s="66" t="s">
        <v>40</v>
      </c>
      <c r="C145" s="66" t="str" cm="1">
        <f t="array" ref="C145">_xlfn.IFNA(_xlfn.IFS(B145="Starter","Starters &amp; Sides",B145="Sides","Starters &amp; Sides"),B145)</f>
        <v>drinks</v>
      </c>
      <c r="D145" t="s">
        <v>3948</v>
      </c>
      <c r="E145" s="75"/>
      <c r="F145" s="12"/>
      <c r="G145" s="13"/>
      <c r="H145" s="13"/>
      <c r="I145" s="13"/>
      <c r="J145" s="13"/>
      <c r="K145" s="4"/>
      <c r="L145" s="4"/>
      <c r="M145" s="4">
        <v>7</v>
      </c>
      <c r="N145" s="13">
        <v>7</v>
      </c>
      <c r="O145" s="375"/>
      <c r="P145" s="4">
        <v>7</v>
      </c>
      <c r="Q145" s="338">
        <v>7</v>
      </c>
      <c r="R145" s="15" t="str">
        <f t="shared" si="21"/>
        <v>Yes</v>
      </c>
      <c r="S145" s="15" t="str">
        <f t="shared" si="22"/>
        <v>No</v>
      </c>
      <c r="T145" s="221" t="str">
        <f t="shared" si="23"/>
        <v>Yes</v>
      </c>
      <c r="U145" s="223">
        <f t="shared" si="24"/>
        <v>0</v>
      </c>
      <c r="V145" s="221" t="str">
        <f t="shared" si="25"/>
        <v>No</v>
      </c>
      <c r="W145" s="223" t="str">
        <f t="shared" si="26"/>
        <v>N/A</v>
      </c>
      <c r="X145" s="221" t="str">
        <f t="shared" si="27"/>
        <v>No</v>
      </c>
      <c r="Y145" s="223" t="str">
        <f t="shared" si="28"/>
        <v>N/A</v>
      </c>
      <c r="Z145" s="222" t="str">
        <f t="shared" si="29"/>
        <v>No</v>
      </c>
      <c r="AA145" s="68" t="str">
        <f t="shared" si="30"/>
        <v>N/A</v>
      </c>
      <c r="AB145" s="65" t="str">
        <f t="shared" si="31"/>
        <v>No</v>
      </c>
      <c r="AC145" s="68" t="str">
        <f t="shared" si="32"/>
        <v>N/A</v>
      </c>
      <c r="AD145" s="65" t="str">
        <f t="shared" si="33"/>
        <v>No</v>
      </c>
      <c r="AE145" s="68" t="str">
        <f t="shared" si="34"/>
        <v>N/A</v>
      </c>
      <c r="AF145" s="66"/>
    </row>
    <row r="146" spans="1:32">
      <c r="A146" s="66" t="s">
        <v>23</v>
      </c>
      <c r="B146" s="66" t="s">
        <v>40</v>
      </c>
      <c r="C146" s="66" t="str" cm="1">
        <f t="array" ref="C146">_xlfn.IFNA(_xlfn.IFS(B146="Starter","Starters &amp; Sides",B146="Sides","Starters &amp; Sides"),B146)</f>
        <v>drinks</v>
      </c>
      <c r="D146" s="391" t="s">
        <v>446</v>
      </c>
      <c r="E146" s="75"/>
      <c r="F146" s="12"/>
      <c r="G146" s="13"/>
      <c r="H146" s="13"/>
      <c r="I146" s="13"/>
      <c r="J146" s="13"/>
      <c r="K146" s="4"/>
      <c r="L146" s="4"/>
      <c r="M146" s="4">
        <v>10.95</v>
      </c>
      <c r="N146" s="13">
        <v>10.95</v>
      </c>
      <c r="O146" s="375">
        <v>11.25</v>
      </c>
      <c r="P146" s="4">
        <v>11.75</v>
      </c>
      <c r="Q146" s="338">
        <v>12.95</v>
      </c>
      <c r="R146" s="15" t="str">
        <f t="shared" si="21"/>
        <v>Yes</v>
      </c>
      <c r="S146" s="15" t="str">
        <f t="shared" si="22"/>
        <v>No</v>
      </c>
      <c r="T146" s="221" t="str">
        <f t="shared" si="23"/>
        <v>Yes</v>
      </c>
      <c r="U146" s="223">
        <f t="shared" si="24"/>
        <v>0.10212765957446801</v>
      </c>
      <c r="V146" s="221" t="str">
        <f t="shared" si="25"/>
        <v>Yes</v>
      </c>
      <c r="W146" s="223">
        <f t="shared" si="26"/>
        <v>0.15111111111111097</v>
      </c>
      <c r="X146" s="221" t="str">
        <f t="shared" si="27"/>
        <v>Yes</v>
      </c>
      <c r="Y146" s="223">
        <f t="shared" si="28"/>
        <v>0.18264840182648401</v>
      </c>
      <c r="Z146" s="222" t="str">
        <f t="shared" si="29"/>
        <v>Yes</v>
      </c>
      <c r="AA146" s="68">
        <f t="shared" si="30"/>
        <v>0.18264840182648401</v>
      </c>
      <c r="AB146" s="65" t="str">
        <f t="shared" si="31"/>
        <v>No</v>
      </c>
      <c r="AC146" s="68" t="str">
        <f t="shared" si="32"/>
        <v>N/A</v>
      </c>
      <c r="AD146" s="65" t="str">
        <f t="shared" si="33"/>
        <v>No</v>
      </c>
      <c r="AE146" s="68" t="str">
        <f t="shared" si="34"/>
        <v>N/A</v>
      </c>
      <c r="AF146" s="66"/>
    </row>
    <row r="147" spans="1:32">
      <c r="A147" s="66" t="s">
        <v>4580</v>
      </c>
      <c r="B147" s="66" t="s">
        <v>40</v>
      </c>
      <c r="C147" s="66" t="str" cm="1">
        <f t="array" ref="C147">_xlfn.IFNA(_xlfn.IFS(B147="Starter","Starters &amp; Sides",B147="Sides","Starters &amp; Sides"),B147)</f>
        <v>drinks</v>
      </c>
      <c r="D147" s="66" t="s">
        <v>4662</v>
      </c>
      <c r="E147" s="54"/>
      <c r="F147" s="8"/>
      <c r="G147" s="8"/>
      <c r="H147" s="8"/>
      <c r="I147" s="8"/>
      <c r="J147" s="8"/>
      <c r="K147" s="8"/>
      <c r="L147" s="8"/>
      <c r="M147" s="8"/>
      <c r="N147" s="8"/>
      <c r="O147" s="61"/>
      <c r="P147" s="4">
        <v>4</v>
      </c>
      <c r="Q147" s="338"/>
      <c r="R147" s="15" t="str">
        <f t="shared" si="21"/>
        <v>No</v>
      </c>
      <c r="S147" s="15" t="str">
        <f t="shared" si="22"/>
        <v>No</v>
      </c>
      <c r="T147" s="221" t="str">
        <f t="shared" si="23"/>
        <v>No</v>
      </c>
      <c r="U147" s="223" t="str">
        <f t="shared" si="24"/>
        <v>N/A</v>
      </c>
      <c r="V147" s="221" t="str">
        <f t="shared" si="25"/>
        <v>No</v>
      </c>
      <c r="W147" s="223" t="str">
        <f t="shared" si="26"/>
        <v>N/A</v>
      </c>
      <c r="X147" s="221" t="str">
        <f t="shared" si="27"/>
        <v>No</v>
      </c>
      <c r="Y147" s="223" t="str">
        <f t="shared" si="28"/>
        <v>N/A</v>
      </c>
      <c r="Z147" s="222" t="str">
        <f t="shared" si="29"/>
        <v>No</v>
      </c>
      <c r="AA147" s="68" t="str">
        <f t="shared" si="30"/>
        <v>N/A</v>
      </c>
      <c r="AB147" s="65" t="str">
        <f t="shared" si="31"/>
        <v>No</v>
      </c>
      <c r="AC147" s="68" t="str">
        <f t="shared" si="32"/>
        <v>N/A</v>
      </c>
      <c r="AD147" s="65" t="str">
        <f t="shared" si="33"/>
        <v>No</v>
      </c>
      <c r="AE147" s="68" t="str">
        <f t="shared" si="34"/>
        <v>N/A</v>
      </c>
      <c r="AF147" s="66"/>
    </row>
    <row r="148" spans="1:32">
      <c r="A148" s="66" t="s">
        <v>4580</v>
      </c>
      <c r="B148" s="66" t="s">
        <v>40</v>
      </c>
      <c r="C148" s="66" t="str" cm="1">
        <f t="array" ref="C148">_xlfn.IFNA(_xlfn.IFS(B148="Starter","Starters &amp; Sides",B148="Sides","Starters &amp; Sides"),B148)</f>
        <v>drinks</v>
      </c>
      <c r="D148" s="66" t="s">
        <v>4663</v>
      </c>
      <c r="E148" s="54"/>
      <c r="F148" s="8"/>
      <c r="G148" s="8"/>
      <c r="H148" s="8"/>
      <c r="I148" s="8"/>
      <c r="J148" s="8"/>
      <c r="K148" s="8"/>
      <c r="L148" s="8"/>
      <c r="M148" s="8"/>
      <c r="N148" s="8"/>
      <c r="O148" s="61"/>
      <c r="P148" s="4">
        <v>7</v>
      </c>
      <c r="Q148" s="338"/>
      <c r="R148" s="15" t="str">
        <f t="shared" si="21"/>
        <v>No</v>
      </c>
      <c r="S148" s="15" t="str">
        <f t="shared" si="22"/>
        <v>No</v>
      </c>
      <c r="T148" s="221" t="str">
        <f t="shared" si="23"/>
        <v>No</v>
      </c>
      <c r="U148" s="223" t="str">
        <f t="shared" si="24"/>
        <v>N/A</v>
      </c>
      <c r="V148" s="221" t="str">
        <f t="shared" si="25"/>
        <v>No</v>
      </c>
      <c r="W148" s="223" t="str">
        <f t="shared" si="26"/>
        <v>N/A</v>
      </c>
      <c r="X148" s="221" t="str">
        <f t="shared" si="27"/>
        <v>No</v>
      </c>
      <c r="Y148" s="223" t="str">
        <f t="shared" si="28"/>
        <v>N/A</v>
      </c>
      <c r="Z148" s="222" t="str">
        <f t="shared" si="29"/>
        <v>No</v>
      </c>
      <c r="AA148" s="68" t="str">
        <f t="shared" si="30"/>
        <v>N/A</v>
      </c>
      <c r="AB148" s="65" t="str">
        <f t="shared" si="31"/>
        <v>No</v>
      </c>
      <c r="AC148" s="68" t="str">
        <f t="shared" si="32"/>
        <v>N/A</v>
      </c>
      <c r="AD148" s="65" t="str">
        <f t="shared" si="33"/>
        <v>No</v>
      </c>
      <c r="AE148" s="68" t="str">
        <f t="shared" si="34"/>
        <v>N/A</v>
      </c>
      <c r="AF148" s="66"/>
    </row>
    <row r="149" spans="1:32">
      <c r="A149" s="66" t="s">
        <v>23</v>
      </c>
      <c r="B149" s="66" t="s">
        <v>40</v>
      </c>
      <c r="C149" s="66" t="str" cm="1">
        <f t="array" ref="C149">_xlfn.IFNA(_xlfn.IFS(B149="Starter","Starters &amp; Sides",B149="Sides","Starters &amp; Sides"),B149)</f>
        <v>drinks</v>
      </c>
      <c r="D149" s="391" t="s">
        <v>543</v>
      </c>
      <c r="E149" s="75"/>
      <c r="F149" s="12"/>
      <c r="G149" s="13"/>
      <c r="H149" s="13"/>
      <c r="I149" s="13"/>
      <c r="J149" s="13"/>
      <c r="K149" s="4"/>
      <c r="L149" s="4"/>
      <c r="M149" s="4">
        <v>3.65</v>
      </c>
      <c r="N149" s="13">
        <v>3.65</v>
      </c>
      <c r="O149" s="375">
        <v>3.65</v>
      </c>
      <c r="P149" s="4">
        <v>3.65</v>
      </c>
      <c r="Q149" s="338">
        <v>3.65</v>
      </c>
      <c r="R149" s="15" t="str">
        <f t="shared" si="21"/>
        <v>Yes</v>
      </c>
      <c r="S149" s="15" t="str">
        <f t="shared" si="22"/>
        <v>No</v>
      </c>
      <c r="T149" s="221" t="str">
        <f t="shared" si="23"/>
        <v>Yes</v>
      </c>
      <c r="U149" s="223">
        <f t="shared" si="24"/>
        <v>0</v>
      </c>
      <c r="V149" s="221" t="str">
        <f t="shared" si="25"/>
        <v>Yes</v>
      </c>
      <c r="W149" s="223">
        <f t="shared" si="26"/>
        <v>0</v>
      </c>
      <c r="X149" s="221" t="str">
        <f t="shared" si="27"/>
        <v>Yes</v>
      </c>
      <c r="Y149" s="223">
        <f t="shared" si="28"/>
        <v>0</v>
      </c>
      <c r="Z149" s="222" t="str">
        <f t="shared" si="29"/>
        <v>Yes</v>
      </c>
      <c r="AA149" s="68">
        <f t="shared" si="30"/>
        <v>0</v>
      </c>
      <c r="AB149" s="65" t="str">
        <f t="shared" si="31"/>
        <v>No</v>
      </c>
      <c r="AC149" s="68" t="str">
        <f t="shared" si="32"/>
        <v>N/A</v>
      </c>
      <c r="AD149" s="65" t="str">
        <f t="shared" si="33"/>
        <v>No</v>
      </c>
      <c r="AE149" s="68" t="str">
        <f t="shared" si="34"/>
        <v>N/A</v>
      </c>
      <c r="AF149" s="66"/>
    </row>
    <row r="150" spans="1:32">
      <c r="A150" s="66" t="s">
        <v>23</v>
      </c>
      <c r="B150" s="66" t="s">
        <v>40</v>
      </c>
      <c r="C150" s="66" t="str" cm="1">
        <f t="array" ref="C150">_xlfn.IFNA(_xlfn.IFS(B150="Starter","Starters &amp; Sides",B150="Sides","Starters &amp; Sides"),B150)</f>
        <v>drinks</v>
      </c>
      <c r="D150" t="s">
        <v>205</v>
      </c>
      <c r="E150" s="75"/>
      <c r="F150" s="12"/>
      <c r="G150" s="13"/>
      <c r="H150" s="13"/>
      <c r="I150" s="13"/>
      <c r="J150" s="13"/>
      <c r="K150" s="4"/>
      <c r="L150" s="4"/>
      <c r="M150" s="4">
        <v>8.25</v>
      </c>
      <c r="N150" s="217">
        <v>8.25</v>
      </c>
      <c r="O150" s="375">
        <v>8.65</v>
      </c>
      <c r="P150" s="4">
        <v>8.75</v>
      </c>
      <c r="Q150" s="338">
        <v>8.75</v>
      </c>
      <c r="R150" s="15" t="str">
        <f t="shared" si="21"/>
        <v>Yes</v>
      </c>
      <c r="S150" s="15" t="str">
        <f t="shared" si="22"/>
        <v>No</v>
      </c>
      <c r="T150" s="221" t="str">
        <f t="shared" si="23"/>
        <v>Yes</v>
      </c>
      <c r="U150" s="223">
        <f t="shared" si="24"/>
        <v>0</v>
      </c>
      <c r="V150" s="221" t="str">
        <f t="shared" si="25"/>
        <v>Yes</v>
      </c>
      <c r="W150" s="223">
        <f t="shared" si="26"/>
        <v>1.156069364161838E-2</v>
      </c>
      <c r="X150" s="221" t="str">
        <f t="shared" si="27"/>
        <v>Yes</v>
      </c>
      <c r="Y150" s="223">
        <f t="shared" si="28"/>
        <v>6.0606060606060552E-2</v>
      </c>
      <c r="Z150" s="222" t="str">
        <f t="shared" si="29"/>
        <v>Yes</v>
      </c>
      <c r="AA150" s="68">
        <f t="shared" si="30"/>
        <v>6.0606060606060552E-2</v>
      </c>
      <c r="AB150" s="65" t="str">
        <f t="shared" si="31"/>
        <v>No</v>
      </c>
      <c r="AC150" s="68" t="str">
        <f t="shared" si="32"/>
        <v>N/A</v>
      </c>
      <c r="AD150" s="65" t="str">
        <f t="shared" si="33"/>
        <v>No</v>
      </c>
      <c r="AE150" s="68" t="str">
        <f t="shared" si="34"/>
        <v>N/A</v>
      </c>
      <c r="AF150" s="66"/>
    </row>
    <row r="151" spans="1:32">
      <c r="A151" s="66" t="s">
        <v>23</v>
      </c>
      <c r="B151" s="66" t="s">
        <v>40</v>
      </c>
      <c r="C151" s="66" t="str" cm="1">
        <f t="array" ref="C151">_xlfn.IFNA(_xlfn.IFS(B151="Starter","Starters &amp; Sides",B151="Sides","Starters &amp; Sides"),B151)</f>
        <v>drinks</v>
      </c>
      <c r="D151" s="66" t="s">
        <v>206</v>
      </c>
      <c r="E151" s="75"/>
      <c r="F151" s="12"/>
      <c r="G151" s="13"/>
      <c r="H151" s="13"/>
      <c r="I151" s="13"/>
      <c r="J151" s="13"/>
      <c r="K151" s="4"/>
      <c r="L151" s="4"/>
      <c r="M151" s="4">
        <v>9.9499999999999993</v>
      </c>
      <c r="N151" s="217">
        <v>9.9499999999999993</v>
      </c>
      <c r="O151" s="375">
        <v>10.45</v>
      </c>
      <c r="P151" s="4"/>
      <c r="Q151" s="338">
        <v>10.45</v>
      </c>
      <c r="R151" s="15" t="str">
        <f t="shared" si="21"/>
        <v>Yes</v>
      </c>
      <c r="S151" s="15" t="str">
        <f t="shared" si="22"/>
        <v>Yes</v>
      </c>
      <c r="T151" s="221" t="str">
        <f t="shared" si="23"/>
        <v>No</v>
      </c>
      <c r="U151" s="223" t="str">
        <f t="shared" si="24"/>
        <v>N/A</v>
      </c>
      <c r="V151" s="221" t="str">
        <f t="shared" si="25"/>
        <v>No</v>
      </c>
      <c r="W151" s="223" t="str">
        <f t="shared" si="26"/>
        <v>N/A</v>
      </c>
      <c r="X151" s="221" t="str">
        <f t="shared" si="27"/>
        <v>No</v>
      </c>
      <c r="Y151" s="223" t="str">
        <f t="shared" si="28"/>
        <v>N/A</v>
      </c>
      <c r="Z151" s="222" t="str">
        <f t="shared" si="29"/>
        <v>No</v>
      </c>
      <c r="AA151" s="68" t="str">
        <f t="shared" si="30"/>
        <v>N/A</v>
      </c>
      <c r="AB151" s="65" t="str">
        <f t="shared" si="31"/>
        <v>No</v>
      </c>
      <c r="AC151" s="68" t="str">
        <f t="shared" si="32"/>
        <v>N/A</v>
      </c>
      <c r="AD151" s="65" t="str">
        <f t="shared" si="33"/>
        <v>No</v>
      </c>
      <c r="AE151" s="68" t="str">
        <f t="shared" si="34"/>
        <v>N/A</v>
      </c>
      <c r="AF151" s="66"/>
    </row>
    <row r="152" spans="1:32">
      <c r="A152" s="66" t="s">
        <v>23</v>
      </c>
      <c r="B152" s="66" t="s">
        <v>40</v>
      </c>
      <c r="C152" s="66" t="str" cm="1">
        <f t="array" ref="C152">_xlfn.IFNA(_xlfn.IFS(B152="Starter","Starters &amp; Sides",B152="Sides","Starters &amp; Sides"),B152)</f>
        <v>drinks</v>
      </c>
      <c r="D152" s="66" t="s">
        <v>207</v>
      </c>
      <c r="E152" s="75"/>
      <c r="F152" s="12"/>
      <c r="G152" s="13"/>
      <c r="H152" s="13"/>
      <c r="I152" s="13"/>
      <c r="J152" s="13"/>
      <c r="K152" s="4"/>
      <c r="L152" s="4"/>
      <c r="M152" s="4">
        <v>28.75</v>
      </c>
      <c r="N152" s="217">
        <v>28.75</v>
      </c>
      <c r="O152" s="375">
        <v>29.95</v>
      </c>
      <c r="P152" s="4">
        <v>29.95</v>
      </c>
      <c r="Q152" s="338">
        <v>29.95</v>
      </c>
      <c r="R152" s="15" t="str">
        <f t="shared" si="21"/>
        <v>Yes</v>
      </c>
      <c r="S152" s="15" t="str">
        <f t="shared" si="22"/>
        <v>No</v>
      </c>
      <c r="T152" s="221" t="str">
        <f t="shared" si="23"/>
        <v>Yes</v>
      </c>
      <c r="U152" s="223">
        <f t="shared" si="24"/>
        <v>0</v>
      </c>
      <c r="V152" s="221" t="str">
        <f t="shared" si="25"/>
        <v>Yes</v>
      </c>
      <c r="W152" s="223">
        <f t="shared" si="26"/>
        <v>0</v>
      </c>
      <c r="X152" s="221" t="str">
        <f t="shared" si="27"/>
        <v>Yes</v>
      </c>
      <c r="Y152" s="223">
        <f t="shared" si="28"/>
        <v>4.1739130434782501E-2</v>
      </c>
      <c r="Z152" s="222" t="str">
        <f t="shared" si="29"/>
        <v>Yes</v>
      </c>
      <c r="AA152" s="68">
        <f t="shared" si="30"/>
        <v>4.1739130434782501E-2</v>
      </c>
      <c r="AB152" s="65" t="str">
        <f t="shared" si="31"/>
        <v>No</v>
      </c>
      <c r="AC152" s="68" t="str">
        <f t="shared" si="32"/>
        <v>N/A</v>
      </c>
      <c r="AD152" s="65" t="str">
        <f t="shared" si="33"/>
        <v>No</v>
      </c>
      <c r="AE152" s="68" t="str">
        <f t="shared" si="34"/>
        <v>N/A</v>
      </c>
      <c r="AF152" s="66"/>
    </row>
    <row r="153" spans="1:32">
      <c r="A153" s="66" t="s">
        <v>4580</v>
      </c>
      <c r="B153" s="66" t="s">
        <v>40</v>
      </c>
      <c r="C153" s="66" t="str" cm="1">
        <f t="array" ref="C153">_xlfn.IFNA(_xlfn.IFS(B153="Starter","Starters &amp; Sides",B153="Sides","Starters &amp; Sides"),B153)</f>
        <v>drinks</v>
      </c>
      <c r="D153" s="66" t="s">
        <v>4664</v>
      </c>
      <c r="E153" s="54"/>
      <c r="F153" s="8"/>
      <c r="G153" s="8"/>
      <c r="H153" s="8"/>
      <c r="I153" s="8"/>
      <c r="J153" s="8"/>
      <c r="K153" s="8"/>
      <c r="L153" s="8"/>
      <c r="M153" s="8"/>
      <c r="N153" s="8"/>
      <c r="O153" s="61"/>
      <c r="P153" s="4">
        <v>6</v>
      </c>
      <c r="Q153" s="338">
        <v>6</v>
      </c>
      <c r="R153" s="15" t="str">
        <f>IF(COUNTA(Q153)=1,"Yes","No")</f>
        <v>Yes</v>
      </c>
      <c r="S153" s="15" t="str">
        <f t="shared" si="22"/>
        <v>No</v>
      </c>
      <c r="T153" s="221" t="str">
        <f>IF(COUNTA(P153:Q153)=2,"Yes","No")</f>
        <v>Yes</v>
      </c>
      <c r="U153" s="223">
        <f>IF(T153="Yes",Q153/P153-1,"N/A")</f>
        <v>0</v>
      </c>
      <c r="V153" s="221" t="str">
        <f>IF(COUNTA(O153:Q153)=3,"Yes","No")</f>
        <v>No</v>
      </c>
      <c r="W153" s="223" t="str">
        <f>IF(V153="Yes",Q153/O153-1,"N/A")</f>
        <v>N/A</v>
      </c>
      <c r="X153" s="221" t="str">
        <f>IF(COUNTA(N153:Q153)=4,"Yes","No")</f>
        <v>No</v>
      </c>
      <c r="Y153" s="223" t="str">
        <f>IF(X153="Yes",Q153/N153-1,"N/A")</f>
        <v>N/A</v>
      </c>
      <c r="Z153" s="222" t="str">
        <f>IF(COUNTA(M153:Q153)=5,"Yes","No")</f>
        <v>No</v>
      </c>
      <c r="AA153" s="68" t="str">
        <f>IF(Z153="Yes",Q153/M153-1,"N/A")</f>
        <v>N/A</v>
      </c>
      <c r="AB153" s="65" t="str">
        <f>IF(COUNTA(L153:Q153)=6,"Yes","No")</f>
        <v>No</v>
      </c>
      <c r="AC153" s="68" t="str">
        <f>IF(AB153="Yes",Q153/L153-1,"N/A")</f>
        <v>N/A</v>
      </c>
      <c r="AD153" s="65" t="str">
        <f>IF(COUNTA(E153:Q153)=13,"Yes","No")</f>
        <v>No</v>
      </c>
      <c r="AE153" s="68" t="str">
        <f>IF(AD153="Yes",Q153/E153-1,"N/A")</f>
        <v>N/A</v>
      </c>
      <c r="AF153" s="66"/>
    </row>
    <row r="154" spans="1:32">
      <c r="A154" s="66" t="s">
        <v>23</v>
      </c>
      <c r="B154" s="66" t="s">
        <v>40</v>
      </c>
      <c r="C154" s="66" t="str" cm="1">
        <f t="array" ref="C154">_xlfn.IFNA(_xlfn.IFS(B154="Starter","Starters &amp; Sides",B154="Sides","Starters &amp; Sides"),B154)</f>
        <v>drinks</v>
      </c>
      <c r="D154" s="66" t="s">
        <v>4665</v>
      </c>
      <c r="E154" s="75"/>
      <c r="F154" s="12"/>
      <c r="G154" s="13"/>
      <c r="H154" s="13"/>
      <c r="I154" s="13"/>
      <c r="J154" s="13"/>
      <c r="K154" s="4"/>
      <c r="L154" s="4"/>
      <c r="M154" s="4">
        <v>9</v>
      </c>
      <c r="N154" s="13">
        <v>9</v>
      </c>
      <c r="O154" s="375">
        <v>8.6</v>
      </c>
      <c r="P154" s="4">
        <v>9</v>
      </c>
      <c r="Q154" s="338">
        <v>9</v>
      </c>
      <c r="R154" s="15" t="str">
        <f>IF(COUNTA(Q154)=1,"Yes","No")</f>
        <v>Yes</v>
      </c>
      <c r="S154" s="15" t="str">
        <f t="shared" si="22"/>
        <v>No</v>
      </c>
      <c r="T154" s="221" t="str">
        <f t="shared" si="23"/>
        <v>Yes</v>
      </c>
      <c r="U154" s="223">
        <f>IF(T154="Yes",Q154/P154-1,"N/A")</f>
        <v>0</v>
      </c>
      <c r="V154" s="221" t="str">
        <f t="shared" si="25"/>
        <v>Yes</v>
      </c>
      <c r="W154" s="223">
        <f>IF(V154="Yes",Q154/O154-1,"N/A")</f>
        <v>4.6511627906976827E-2</v>
      </c>
      <c r="X154" s="221" t="str">
        <f t="shared" si="27"/>
        <v>Yes</v>
      </c>
      <c r="Y154" s="223">
        <f>IF(X154="Yes",Q154/N154-1,"N/A")</f>
        <v>0</v>
      </c>
      <c r="Z154" s="222" t="str">
        <f t="shared" si="29"/>
        <v>Yes</v>
      </c>
      <c r="AA154" s="68">
        <f>IF(Z154="Yes",Q154/M154-1,"N/A")</f>
        <v>0</v>
      </c>
      <c r="AB154" s="65" t="str">
        <f t="shared" si="31"/>
        <v>No</v>
      </c>
      <c r="AC154" s="68" t="str">
        <f>IF(AB154="Yes",Q154/L154-1,"N/A")</f>
        <v>N/A</v>
      </c>
      <c r="AD154" s="65" t="str">
        <f t="shared" si="33"/>
        <v>No</v>
      </c>
      <c r="AE154" s="68" t="str">
        <f>IF(AD154="Yes",Q154/E154-1,"N/A")</f>
        <v>N/A</v>
      </c>
      <c r="AF154" s="66"/>
    </row>
    <row r="155" spans="1:32">
      <c r="A155" s="66" t="s">
        <v>23</v>
      </c>
      <c r="B155" s="66" t="s">
        <v>40</v>
      </c>
      <c r="C155" s="66" t="str" cm="1">
        <f t="array" ref="C155">_xlfn.IFNA(_xlfn.IFS(B155="Starter","Starters &amp; Sides",B155="Sides","Starters &amp; Sides"),B155)</f>
        <v>drinks</v>
      </c>
      <c r="D155" s="71" t="s">
        <v>4666</v>
      </c>
      <c r="E155" s="75"/>
      <c r="F155" s="12"/>
      <c r="G155" s="13"/>
      <c r="H155" s="13"/>
      <c r="I155" s="13"/>
      <c r="J155" s="13"/>
      <c r="K155" s="4"/>
      <c r="L155" s="4">
        <v>3.95</v>
      </c>
      <c r="M155" s="4"/>
      <c r="N155" s="13"/>
      <c r="O155" s="375"/>
      <c r="P155" s="4"/>
      <c r="Q155" s="338"/>
      <c r="R155" s="15" t="str">
        <f t="shared" si="21"/>
        <v>No</v>
      </c>
      <c r="S155" s="15" t="str">
        <f t="shared" si="22"/>
        <v>No</v>
      </c>
      <c r="T155" s="221" t="str">
        <f t="shared" si="23"/>
        <v>No</v>
      </c>
      <c r="U155" s="223" t="str">
        <f t="shared" si="24"/>
        <v>N/A</v>
      </c>
      <c r="V155" s="221" t="str">
        <f t="shared" si="25"/>
        <v>No</v>
      </c>
      <c r="W155" s="223" t="str">
        <f t="shared" si="26"/>
        <v>N/A</v>
      </c>
      <c r="X155" s="221" t="str">
        <f t="shared" si="27"/>
        <v>No</v>
      </c>
      <c r="Y155" s="223" t="str">
        <f t="shared" si="28"/>
        <v>N/A</v>
      </c>
      <c r="Z155" s="222" t="str">
        <f t="shared" si="29"/>
        <v>No</v>
      </c>
      <c r="AA155" s="68" t="str">
        <f t="shared" si="30"/>
        <v>N/A</v>
      </c>
      <c r="AB155" s="65" t="str">
        <f t="shared" si="31"/>
        <v>No</v>
      </c>
      <c r="AC155" s="68" t="str">
        <f t="shared" si="32"/>
        <v>N/A</v>
      </c>
      <c r="AD155" s="65" t="str">
        <f t="shared" si="33"/>
        <v>No</v>
      </c>
      <c r="AE155" s="68" t="str">
        <f t="shared" si="34"/>
        <v>N/A</v>
      </c>
      <c r="AF155" s="66"/>
    </row>
    <row r="156" spans="1:32" ht="14.5" customHeight="1">
      <c r="A156" s="66" t="s">
        <v>23</v>
      </c>
      <c r="B156" s="66" t="s">
        <v>40</v>
      </c>
      <c r="C156" s="66" t="str" cm="1">
        <f t="array" ref="C156">_xlfn.IFNA(_xlfn.IFS(B156="Starter","Starters &amp; Sides",B156="Sides","Starters &amp; Sides"),B156)</f>
        <v>drinks</v>
      </c>
      <c r="D156" t="s">
        <v>4667</v>
      </c>
      <c r="E156" s="75"/>
      <c r="F156" s="12"/>
      <c r="G156" s="13"/>
      <c r="H156" s="13"/>
      <c r="I156" s="13"/>
      <c r="J156" s="13"/>
      <c r="K156" s="4"/>
      <c r="L156" s="4"/>
      <c r="M156" s="4">
        <v>5.6</v>
      </c>
      <c r="N156" s="13">
        <v>5.6</v>
      </c>
      <c r="O156" s="375">
        <v>5.6</v>
      </c>
      <c r="P156" s="4">
        <v>5.6</v>
      </c>
      <c r="Q156" s="338">
        <v>5.75</v>
      </c>
      <c r="R156" s="15" t="str">
        <f t="shared" si="21"/>
        <v>Yes</v>
      </c>
      <c r="S156" s="15" t="str">
        <f t="shared" si="22"/>
        <v>No</v>
      </c>
      <c r="T156" s="221" t="str">
        <f t="shared" si="23"/>
        <v>Yes</v>
      </c>
      <c r="U156" s="223">
        <f t="shared" si="24"/>
        <v>2.6785714285714413E-2</v>
      </c>
      <c r="V156" s="221" t="str">
        <f t="shared" si="25"/>
        <v>Yes</v>
      </c>
      <c r="W156" s="223">
        <f t="shared" si="26"/>
        <v>2.6785714285714413E-2</v>
      </c>
      <c r="X156" s="221" t="str">
        <f t="shared" si="27"/>
        <v>Yes</v>
      </c>
      <c r="Y156" s="223">
        <f t="shared" si="28"/>
        <v>2.6785714285714413E-2</v>
      </c>
      <c r="Z156" s="222" t="str">
        <f t="shared" si="29"/>
        <v>Yes</v>
      </c>
      <c r="AA156" s="68">
        <f t="shared" si="30"/>
        <v>2.6785714285714413E-2</v>
      </c>
      <c r="AB156" s="65" t="str">
        <f t="shared" si="31"/>
        <v>No</v>
      </c>
      <c r="AC156" s="68" t="str">
        <f t="shared" si="32"/>
        <v>N/A</v>
      </c>
      <c r="AD156" s="65" t="str">
        <f t="shared" si="33"/>
        <v>No</v>
      </c>
      <c r="AE156" s="68" t="str">
        <f t="shared" si="34"/>
        <v>N/A</v>
      </c>
      <c r="AF156" s="66"/>
    </row>
    <row r="157" spans="1:32" ht="14.5" customHeight="1">
      <c r="A157" s="66" t="s">
        <v>23</v>
      </c>
      <c r="B157" s="66" t="s">
        <v>40</v>
      </c>
      <c r="C157" s="66" t="str" cm="1">
        <f t="array" ref="C157">_xlfn.IFNA(_xlfn.IFS(B157="Starter","Starters &amp; Sides",B157="Sides","Starters &amp; Sides"),B157)</f>
        <v>drinks</v>
      </c>
      <c r="D157" s="71" t="s">
        <v>2156</v>
      </c>
      <c r="E157" s="75"/>
      <c r="F157" s="12"/>
      <c r="G157" s="13"/>
      <c r="H157" s="13"/>
      <c r="I157" s="13"/>
      <c r="J157" s="13"/>
      <c r="K157" s="4"/>
      <c r="L157" s="4"/>
      <c r="M157" s="4">
        <v>8.9499999999999993</v>
      </c>
      <c r="N157" s="217">
        <v>8.9499999999999993</v>
      </c>
      <c r="O157" s="375">
        <v>9.15</v>
      </c>
      <c r="P157" s="4"/>
      <c r="Q157" s="338">
        <v>9.15</v>
      </c>
      <c r="R157" s="15" t="str">
        <f t="shared" si="21"/>
        <v>Yes</v>
      </c>
      <c r="S157" s="15" t="str">
        <f t="shared" si="22"/>
        <v>Yes</v>
      </c>
      <c r="T157" s="221" t="str">
        <f t="shared" si="23"/>
        <v>No</v>
      </c>
      <c r="U157" s="223" t="str">
        <f t="shared" si="24"/>
        <v>N/A</v>
      </c>
      <c r="V157" s="221" t="str">
        <f t="shared" si="25"/>
        <v>No</v>
      </c>
      <c r="W157" s="223" t="str">
        <f t="shared" si="26"/>
        <v>N/A</v>
      </c>
      <c r="X157" s="221" t="str">
        <f t="shared" si="27"/>
        <v>No</v>
      </c>
      <c r="Y157" s="223" t="str">
        <f t="shared" si="28"/>
        <v>N/A</v>
      </c>
      <c r="Z157" s="222" t="str">
        <f t="shared" si="29"/>
        <v>No</v>
      </c>
      <c r="AA157" s="68" t="str">
        <f t="shared" si="30"/>
        <v>N/A</v>
      </c>
      <c r="AB157" s="65" t="str">
        <f t="shared" si="31"/>
        <v>No</v>
      </c>
      <c r="AC157" s="68" t="str">
        <f t="shared" si="32"/>
        <v>N/A</v>
      </c>
      <c r="AD157" s="65" t="str">
        <f t="shared" si="33"/>
        <v>No</v>
      </c>
      <c r="AE157" s="68" t="str">
        <f t="shared" si="34"/>
        <v>N/A</v>
      </c>
      <c r="AF157" s="66"/>
    </row>
    <row r="158" spans="1:32">
      <c r="A158" s="66" t="s">
        <v>23</v>
      </c>
      <c r="B158" s="66" t="s">
        <v>40</v>
      </c>
      <c r="C158" s="66" t="str" cm="1">
        <f t="array" ref="C158">_xlfn.IFNA(_xlfn.IFS(B158="Starter","Starters &amp; Sides",B158="Sides","Starters &amp; Sides"),B158)</f>
        <v>drinks</v>
      </c>
      <c r="D158" s="66" t="s">
        <v>202</v>
      </c>
      <c r="E158" s="75"/>
      <c r="F158" s="12"/>
      <c r="G158" s="13"/>
      <c r="H158" s="13"/>
      <c r="I158" s="13"/>
      <c r="J158" s="13"/>
      <c r="K158" s="4"/>
      <c r="L158" s="4"/>
      <c r="M158" s="4">
        <v>7.5</v>
      </c>
      <c r="N158" s="217">
        <v>7.5</v>
      </c>
      <c r="O158" s="375">
        <v>7.65</v>
      </c>
      <c r="P158" s="4">
        <v>7.95</v>
      </c>
      <c r="Q158" s="338">
        <v>6.75</v>
      </c>
      <c r="R158" s="15" t="str">
        <f t="shared" si="21"/>
        <v>Yes</v>
      </c>
      <c r="S158" s="15" t="str">
        <f t="shared" si="22"/>
        <v>No</v>
      </c>
      <c r="T158" s="221" t="str">
        <f t="shared" si="23"/>
        <v>Yes</v>
      </c>
      <c r="U158" s="223">
        <f t="shared" si="24"/>
        <v>-0.15094339622641506</v>
      </c>
      <c r="V158" s="221" t="str">
        <f t="shared" si="25"/>
        <v>Yes</v>
      </c>
      <c r="W158" s="223">
        <f t="shared" si="26"/>
        <v>-0.11764705882352944</v>
      </c>
      <c r="X158" s="221" t="str">
        <f t="shared" si="27"/>
        <v>Yes</v>
      </c>
      <c r="Y158" s="223">
        <f t="shared" si="28"/>
        <v>-9.9999999999999978E-2</v>
      </c>
      <c r="Z158" s="222" t="str">
        <f t="shared" si="29"/>
        <v>Yes</v>
      </c>
      <c r="AA158" s="68">
        <f t="shared" si="30"/>
        <v>-9.9999999999999978E-2</v>
      </c>
      <c r="AB158" s="65" t="str">
        <f t="shared" si="31"/>
        <v>No</v>
      </c>
      <c r="AC158" s="68" t="str">
        <f t="shared" si="32"/>
        <v>N/A</v>
      </c>
      <c r="AD158" s="65" t="str">
        <f t="shared" si="33"/>
        <v>No</v>
      </c>
      <c r="AE158" s="68" t="str">
        <f t="shared" si="34"/>
        <v>N/A</v>
      </c>
      <c r="AF158" s="66"/>
    </row>
    <row r="159" spans="1:32">
      <c r="A159" s="66" t="s">
        <v>23</v>
      </c>
      <c r="B159" s="66" t="s">
        <v>40</v>
      </c>
      <c r="C159" s="66" t="str" cm="1">
        <f t="array" ref="C159">_xlfn.IFNA(_xlfn.IFS(B159="Starter","Starters &amp; Sides",B159="Sides","Starters &amp; Sides"),B159)</f>
        <v>drinks</v>
      </c>
      <c r="D159" s="66" t="s">
        <v>204</v>
      </c>
      <c r="E159" s="75"/>
      <c r="F159" s="12"/>
      <c r="G159" s="13"/>
      <c r="H159" s="13"/>
      <c r="I159" s="13"/>
      <c r="J159" s="13"/>
      <c r="K159" s="4"/>
      <c r="L159" s="4"/>
      <c r="M159" s="4">
        <v>25.25</v>
      </c>
      <c r="N159" s="217">
        <v>25.25</v>
      </c>
      <c r="O159" s="375">
        <v>25.95</v>
      </c>
      <c r="P159" s="4">
        <v>25.95</v>
      </c>
      <c r="Q159" s="338">
        <v>25.95</v>
      </c>
      <c r="R159" s="15" t="str">
        <f t="shared" si="21"/>
        <v>Yes</v>
      </c>
      <c r="S159" s="15" t="str">
        <f t="shared" si="22"/>
        <v>No</v>
      </c>
      <c r="T159" s="221" t="str">
        <f t="shared" si="23"/>
        <v>Yes</v>
      </c>
      <c r="U159" s="223">
        <f t="shared" si="24"/>
        <v>0</v>
      </c>
      <c r="V159" s="221" t="str">
        <f t="shared" si="25"/>
        <v>Yes</v>
      </c>
      <c r="W159" s="223">
        <f t="shared" si="26"/>
        <v>0</v>
      </c>
      <c r="X159" s="221" t="str">
        <f t="shared" si="27"/>
        <v>Yes</v>
      </c>
      <c r="Y159" s="223">
        <f t="shared" si="28"/>
        <v>2.7722772277227747E-2</v>
      </c>
      <c r="Z159" s="222" t="str">
        <f t="shared" si="29"/>
        <v>Yes</v>
      </c>
      <c r="AA159" s="68">
        <f t="shared" si="30"/>
        <v>2.7722772277227747E-2</v>
      </c>
      <c r="AB159" s="65" t="str">
        <f t="shared" si="31"/>
        <v>No</v>
      </c>
      <c r="AC159" s="68" t="str">
        <f t="shared" si="32"/>
        <v>N/A</v>
      </c>
      <c r="AD159" s="65" t="str">
        <f t="shared" si="33"/>
        <v>No</v>
      </c>
      <c r="AE159" s="68" t="str">
        <f t="shared" si="34"/>
        <v>N/A</v>
      </c>
      <c r="AF159" s="66"/>
    </row>
    <row r="160" spans="1:32">
      <c r="A160" s="66" t="s">
        <v>23</v>
      </c>
      <c r="B160" s="66" t="s">
        <v>40</v>
      </c>
      <c r="C160" s="66" t="str" cm="1">
        <f t="array" ref="C160">_xlfn.IFNA(_xlfn.IFS(B160="Starter","Starters &amp; Sides",B160="Sides","Starters &amp; Sides"),B160)</f>
        <v>drinks</v>
      </c>
      <c r="D160" s="71" t="s">
        <v>863</v>
      </c>
      <c r="E160" s="75"/>
      <c r="F160" s="12"/>
      <c r="G160" s="13"/>
      <c r="H160" s="13"/>
      <c r="I160" s="13"/>
      <c r="J160" s="13"/>
      <c r="K160" s="4"/>
      <c r="L160" s="4"/>
      <c r="M160" s="4">
        <v>3.75</v>
      </c>
      <c r="N160" s="13">
        <v>3.75</v>
      </c>
      <c r="O160" s="375">
        <v>3.75</v>
      </c>
      <c r="P160" s="4">
        <v>3.75</v>
      </c>
      <c r="Q160" s="338">
        <v>3.75</v>
      </c>
      <c r="R160" s="15" t="str">
        <f t="shared" si="21"/>
        <v>Yes</v>
      </c>
      <c r="S160" s="15" t="str">
        <f t="shared" si="22"/>
        <v>No</v>
      </c>
      <c r="T160" s="221" t="str">
        <f t="shared" si="23"/>
        <v>Yes</v>
      </c>
      <c r="U160" s="223">
        <f t="shared" si="24"/>
        <v>0</v>
      </c>
      <c r="V160" s="221" t="str">
        <f t="shared" si="25"/>
        <v>Yes</v>
      </c>
      <c r="W160" s="223">
        <f t="shared" si="26"/>
        <v>0</v>
      </c>
      <c r="X160" s="221" t="str">
        <f t="shared" si="27"/>
        <v>Yes</v>
      </c>
      <c r="Y160" s="223">
        <f t="shared" si="28"/>
        <v>0</v>
      </c>
      <c r="Z160" s="222" t="str">
        <f t="shared" si="29"/>
        <v>Yes</v>
      </c>
      <c r="AA160" s="68">
        <f t="shared" si="30"/>
        <v>0</v>
      </c>
      <c r="AB160" s="65" t="str">
        <f t="shared" si="31"/>
        <v>No</v>
      </c>
      <c r="AC160" s="68" t="str">
        <f t="shared" si="32"/>
        <v>N/A</v>
      </c>
      <c r="AD160" s="65" t="str">
        <f t="shared" si="33"/>
        <v>No</v>
      </c>
      <c r="AE160" s="68" t="str">
        <f t="shared" si="34"/>
        <v>N/A</v>
      </c>
      <c r="AF160" s="66"/>
    </row>
    <row r="161" spans="1:32">
      <c r="A161" s="66" t="s">
        <v>4580</v>
      </c>
      <c r="B161" s="66" t="s">
        <v>40</v>
      </c>
      <c r="C161" s="66" t="str" cm="1">
        <f t="array" ref="C161">_xlfn.IFNA(_xlfn.IFS(B161="Starter","Starters &amp; Sides",B161="Sides","Starters &amp; Sides"),B161)</f>
        <v>drinks</v>
      </c>
      <c r="D161" s="66" t="s">
        <v>4668</v>
      </c>
      <c r="E161" s="54"/>
      <c r="F161" s="8"/>
      <c r="G161" s="8"/>
      <c r="H161" s="8"/>
      <c r="I161" s="8"/>
      <c r="J161" s="8"/>
      <c r="K161" s="8"/>
      <c r="L161" s="8"/>
      <c r="M161" s="8"/>
      <c r="N161" s="8"/>
      <c r="O161" s="61"/>
      <c r="P161" s="4">
        <v>12.25</v>
      </c>
      <c r="Q161" s="338">
        <v>12.45</v>
      </c>
      <c r="R161" s="15" t="str">
        <f t="shared" si="21"/>
        <v>Yes</v>
      </c>
      <c r="S161" s="15" t="str">
        <f t="shared" si="22"/>
        <v>No</v>
      </c>
      <c r="T161" s="221" t="str">
        <f t="shared" si="23"/>
        <v>Yes</v>
      </c>
      <c r="U161" s="223">
        <f t="shared" si="24"/>
        <v>1.6326530612244872E-2</v>
      </c>
      <c r="V161" s="221" t="str">
        <f t="shared" si="25"/>
        <v>No</v>
      </c>
      <c r="W161" s="223" t="str">
        <f t="shared" si="26"/>
        <v>N/A</v>
      </c>
      <c r="X161" s="221" t="str">
        <f t="shared" si="27"/>
        <v>No</v>
      </c>
      <c r="Y161" s="223" t="str">
        <f t="shared" si="28"/>
        <v>N/A</v>
      </c>
      <c r="Z161" s="222" t="str">
        <f t="shared" si="29"/>
        <v>No</v>
      </c>
      <c r="AA161" s="68" t="str">
        <f t="shared" si="30"/>
        <v>N/A</v>
      </c>
      <c r="AB161" s="65" t="str">
        <f t="shared" si="31"/>
        <v>No</v>
      </c>
      <c r="AC161" s="68" t="str">
        <f t="shared" si="32"/>
        <v>N/A</v>
      </c>
      <c r="AD161" s="65" t="str">
        <f t="shared" si="33"/>
        <v>No</v>
      </c>
      <c r="AE161" s="68" t="str">
        <f t="shared" si="34"/>
        <v>N/A</v>
      </c>
      <c r="AF161" s="66"/>
    </row>
    <row r="162" spans="1:32">
      <c r="A162" s="66" t="s">
        <v>23</v>
      </c>
      <c r="B162" s="66" t="s">
        <v>40</v>
      </c>
      <c r="C162" s="66" t="str" cm="1">
        <f t="array" ref="C162">_xlfn.IFNA(_xlfn.IFS(B162="Starter","Starters &amp; Sides",B162="Sides","Starters &amp; Sides"),B162)</f>
        <v>drinks</v>
      </c>
      <c r="D162" s="71" t="s">
        <v>4669</v>
      </c>
      <c r="E162" s="75"/>
      <c r="F162" s="12"/>
      <c r="G162" s="13"/>
      <c r="H162" s="13"/>
      <c r="I162" s="13"/>
      <c r="J162" s="13"/>
      <c r="K162" s="4"/>
      <c r="L162" s="4"/>
      <c r="M162" s="4">
        <v>7.95</v>
      </c>
      <c r="N162" s="217">
        <v>7.95</v>
      </c>
      <c r="O162" s="375">
        <v>8.9</v>
      </c>
      <c r="P162" s="4"/>
      <c r="Q162" s="338">
        <v>8.5500000000000007</v>
      </c>
      <c r="R162" s="15" t="str">
        <f t="shared" si="21"/>
        <v>Yes</v>
      </c>
      <c r="S162" s="15" t="str">
        <f t="shared" si="22"/>
        <v>Yes</v>
      </c>
      <c r="T162" s="221" t="str">
        <f t="shared" si="23"/>
        <v>No</v>
      </c>
      <c r="U162" s="223" t="str">
        <f t="shared" si="24"/>
        <v>N/A</v>
      </c>
      <c r="V162" s="221" t="str">
        <f t="shared" si="25"/>
        <v>No</v>
      </c>
      <c r="W162" s="223" t="str">
        <f t="shared" si="26"/>
        <v>N/A</v>
      </c>
      <c r="X162" s="221" t="str">
        <f t="shared" si="27"/>
        <v>No</v>
      </c>
      <c r="Y162" s="223" t="str">
        <f t="shared" si="28"/>
        <v>N/A</v>
      </c>
      <c r="Z162" s="222" t="str">
        <f t="shared" si="29"/>
        <v>No</v>
      </c>
      <c r="AA162" s="68" t="str">
        <f t="shared" si="30"/>
        <v>N/A</v>
      </c>
      <c r="AB162" s="65" t="str">
        <f t="shared" si="31"/>
        <v>No</v>
      </c>
      <c r="AC162" s="68" t="str">
        <f t="shared" si="32"/>
        <v>N/A</v>
      </c>
      <c r="AD162" s="65" t="str">
        <f t="shared" si="33"/>
        <v>No</v>
      </c>
      <c r="AE162" s="68" t="str">
        <f t="shared" si="34"/>
        <v>N/A</v>
      </c>
      <c r="AF162" s="66"/>
    </row>
    <row r="163" spans="1:32">
      <c r="A163" s="66" t="s">
        <v>23</v>
      </c>
      <c r="B163" s="66" t="s">
        <v>40</v>
      </c>
      <c r="C163" s="66" t="str" cm="1">
        <f t="array" ref="C163">_xlfn.IFNA(_xlfn.IFS(B163="Starter","Starters &amp; Sides",B163="Sides","Starters &amp; Sides"),B163)</f>
        <v>drinks</v>
      </c>
      <c r="D163" s="66" t="s">
        <v>4670</v>
      </c>
      <c r="E163" s="75"/>
      <c r="F163" s="12"/>
      <c r="G163" s="13"/>
      <c r="H163" s="13"/>
      <c r="I163" s="13"/>
      <c r="J163" s="13"/>
      <c r="K163" s="4"/>
      <c r="L163" s="4"/>
      <c r="M163" s="4">
        <v>6.95</v>
      </c>
      <c r="N163" s="217">
        <v>6.95</v>
      </c>
      <c r="O163" s="375">
        <v>7.6</v>
      </c>
      <c r="P163" s="4">
        <v>6.95</v>
      </c>
      <c r="Q163" s="338">
        <v>7.35</v>
      </c>
      <c r="R163" s="15" t="str">
        <f t="shared" si="21"/>
        <v>Yes</v>
      </c>
      <c r="S163" s="15" t="str">
        <f t="shared" si="22"/>
        <v>No</v>
      </c>
      <c r="T163" s="221" t="str">
        <f t="shared" si="23"/>
        <v>Yes</v>
      </c>
      <c r="U163" s="223">
        <f t="shared" si="24"/>
        <v>5.7553956834532238E-2</v>
      </c>
      <c r="V163" s="221" t="str">
        <f t="shared" si="25"/>
        <v>Yes</v>
      </c>
      <c r="W163" s="223">
        <f t="shared" si="26"/>
        <v>-3.289473684210531E-2</v>
      </c>
      <c r="X163" s="221" t="str">
        <f t="shared" si="27"/>
        <v>Yes</v>
      </c>
      <c r="Y163" s="223">
        <f t="shared" si="28"/>
        <v>5.7553956834532238E-2</v>
      </c>
      <c r="Z163" s="222" t="str">
        <f t="shared" si="29"/>
        <v>Yes</v>
      </c>
      <c r="AA163" s="68">
        <f t="shared" si="30"/>
        <v>5.7553956834532238E-2</v>
      </c>
      <c r="AB163" s="65" t="str">
        <f t="shared" si="31"/>
        <v>No</v>
      </c>
      <c r="AC163" s="68" t="str">
        <f t="shared" si="32"/>
        <v>N/A</v>
      </c>
      <c r="AD163" s="65" t="str">
        <f t="shared" si="33"/>
        <v>No</v>
      </c>
      <c r="AE163" s="68" t="str">
        <f t="shared" si="34"/>
        <v>N/A</v>
      </c>
      <c r="AF163" s="66"/>
    </row>
    <row r="164" spans="1:32">
      <c r="A164" s="66" t="s">
        <v>23</v>
      </c>
      <c r="B164" s="66" t="s">
        <v>40</v>
      </c>
      <c r="C164" s="66" t="str" cm="1">
        <f t="array" ref="C164">_xlfn.IFNA(_xlfn.IFS(B164="Starter","Starters &amp; Sides",B164="Sides","Starters &amp; Sides"),B164)</f>
        <v>drinks</v>
      </c>
      <c r="D164" t="s">
        <v>4671</v>
      </c>
      <c r="E164" s="75"/>
      <c r="F164" s="12"/>
      <c r="G164" s="13"/>
      <c r="H164" s="13"/>
      <c r="I164" s="13"/>
      <c r="J164" s="13"/>
      <c r="K164" s="4"/>
      <c r="L164" s="4"/>
      <c r="M164" s="4">
        <v>21.75</v>
      </c>
      <c r="N164" s="217">
        <v>21.75</v>
      </c>
      <c r="O164" s="375">
        <v>24.45</v>
      </c>
      <c r="P164" s="4">
        <v>24.45</v>
      </c>
      <c r="Q164" s="338">
        <v>24.45</v>
      </c>
      <c r="R164" s="15" t="str">
        <f t="shared" si="21"/>
        <v>Yes</v>
      </c>
      <c r="S164" s="15" t="str">
        <f t="shared" si="22"/>
        <v>No</v>
      </c>
      <c r="T164" s="221" t="str">
        <f t="shared" si="23"/>
        <v>Yes</v>
      </c>
      <c r="U164" s="223">
        <f t="shared" si="24"/>
        <v>0</v>
      </c>
      <c r="V164" s="221" t="str">
        <f t="shared" si="25"/>
        <v>Yes</v>
      </c>
      <c r="W164" s="223">
        <f t="shared" si="26"/>
        <v>0</v>
      </c>
      <c r="X164" s="221" t="str">
        <f t="shared" si="27"/>
        <v>Yes</v>
      </c>
      <c r="Y164" s="223">
        <f t="shared" si="28"/>
        <v>0.12413793103448278</v>
      </c>
      <c r="Z164" s="222" t="str">
        <f t="shared" si="29"/>
        <v>Yes</v>
      </c>
      <c r="AA164" s="68">
        <f t="shared" si="30"/>
        <v>0.12413793103448278</v>
      </c>
      <c r="AB164" s="65" t="str">
        <f t="shared" si="31"/>
        <v>No</v>
      </c>
      <c r="AC164" s="68" t="str">
        <f t="shared" si="32"/>
        <v>N/A</v>
      </c>
      <c r="AD164" s="65" t="str">
        <f t="shared" si="33"/>
        <v>No</v>
      </c>
      <c r="AE164" s="68" t="str">
        <f t="shared" si="34"/>
        <v>N/A</v>
      </c>
      <c r="AF164" s="66"/>
    </row>
    <row r="165" spans="1:32">
      <c r="A165" s="66" t="s">
        <v>23</v>
      </c>
      <c r="B165" s="66" t="s">
        <v>40</v>
      </c>
      <c r="C165" s="66" t="str" cm="1">
        <f t="array" ref="C165">_xlfn.IFNA(_xlfn.IFS(B165="Starter","Starters &amp; Sides",B165="Sides","Starters &amp; Sides"),B165)</f>
        <v>drinks</v>
      </c>
      <c r="D165" s="71" t="s">
        <v>4672</v>
      </c>
      <c r="E165" s="75"/>
      <c r="F165" s="12"/>
      <c r="G165" s="13"/>
      <c r="H165" s="13"/>
      <c r="I165" s="13"/>
      <c r="J165" s="13"/>
      <c r="K165" s="4"/>
      <c r="L165" s="4"/>
      <c r="M165" s="4">
        <v>5.75</v>
      </c>
      <c r="N165" s="13">
        <v>5.95</v>
      </c>
      <c r="O165" s="375">
        <v>5.95</v>
      </c>
      <c r="P165" s="4">
        <v>5.95</v>
      </c>
      <c r="Q165" s="338">
        <v>5.95</v>
      </c>
      <c r="R165" s="15" t="str">
        <f t="shared" si="21"/>
        <v>Yes</v>
      </c>
      <c r="S165" s="15" t="str">
        <f t="shared" si="22"/>
        <v>No</v>
      </c>
      <c r="T165" s="221" t="str">
        <f t="shared" si="23"/>
        <v>Yes</v>
      </c>
      <c r="U165" s="223">
        <f t="shared" si="24"/>
        <v>0</v>
      </c>
      <c r="V165" s="221" t="str">
        <f t="shared" si="25"/>
        <v>Yes</v>
      </c>
      <c r="W165" s="223">
        <f t="shared" si="26"/>
        <v>0</v>
      </c>
      <c r="X165" s="221" t="str">
        <f t="shared" si="27"/>
        <v>Yes</v>
      </c>
      <c r="Y165" s="223">
        <f t="shared" si="28"/>
        <v>0</v>
      </c>
      <c r="Z165" s="222" t="str">
        <f t="shared" si="29"/>
        <v>Yes</v>
      </c>
      <c r="AA165" s="68">
        <f t="shared" si="30"/>
        <v>3.4782608695652195E-2</v>
      </c>
      <c r="AB165" s="65" t="str">
        <f t="shared" si="31"/>
        <v>No</v>
      </c>
      <c r="AC165" s="68" t="str">
        <f t="shared" si="32"/>
        <v>N/A</v>
      </c>
      <c r="AD165" s="65" t="str">
        <f t="shared" si="33"/>
        <v>No</v>
      </c>
      <c r="AE165" s="68" t="str">
        <f t="shared" si="34"/>
        <v>N/A</v>
      </c>
      <c r="AF165" s="66"/>
    </row>
    <row r="166" spans="1:32">
      <c r="A166" s="66" t="s">
        <v>4580</v>
      </c>
      <c r="B166" s="66" t="s">
        <v>40</v>
      </c>
      <c r="C166" s="66" t="str" cm="1">
        <f t="array" ref="C166">_xlfn.IFNA(_xlfn.IFS(B166="Starter","Starters &amp; Sides",B166="Sides","Starters &amp; Sides"),B166)</f>
        <v>drinks</v>
      </c>
      <c r="D166" s="66" t="s">
        <v>3961</v>
      </c>
      <c r="E166" s="54"/>
      <c r="F166" s="8"/>
      <c r="G166" s="8"/>
      <c r="H166" s="8"/>
      <c r="I166" s="8"/>
      <c r="J166" s="8"/>
      <c r="K166" s="8"/>
      <c r="L166" s="8"/>
      <c r="M166" s="8"/>
      <c r="N166" s="8"/>
      <c r="O166" s="375">
        <v>11.25</v>
      </c>
      <c r="P166" s="4">
        <v>11.25</v>
      </c>
      <c r="Q166" s="338"/>
      <c r="R166" s="15" t="str">
        <f t="shared" si="21"/>
        <v>No</v>
      </c>
      <c r="S166" s="15" t="str">
        <f t="shared" si="22"/>
        <v>No</v>
      </c>
      <c r="T166" s="221" t="str">
        <f t="shared" si="23"/>
        <v>No</v>
      </c>
      <c r="U166" s="223" t="str">
        <f t="shared" si="24"/>
        <v>N/A</v>
      </c>
      <c r="V166" s="221" t="str">
        <f t="shared" si="25"/>
        <v>No</v>
      </c>
      <c r="W166" s="223" t="str">
        <f t="shared" si="26"/>
        <v>N/A</v>
      </c>
      <c r="X166" s="221" t="str">
        <f t="shared" si="27"/>
        <v>No</v>
      </c>
      <c r="Y166" s="223" t="str">
        <f t="shared" si="28"/>
        <v>N/A</v>
      </c>
      <c r="Z166" s="222" t="str">
        <f t="shared" si="29"/>
        <v>No</v>
      </c>
      <c r="AA166" s="68" t="str">
        <f t="shared" si="30"/>
        <v>N/A</v>
      </c>
      <c r="AB166" s="65" t="str">
        <f t="shared" si="31"/>
        <v>No</v>
      </c>
      <c r="AC166" s="68" t="str">
        <f t="shared" si="32"/>
        <v>N/A</v>
      </c>
      <c r="AD166" s="65" t="str">
        <f t="shared" si="33"/>
        <v>No</v>
      </c>
      <c r="AE166" s="68" t="str">
        <f t="shared" si="34"/>
        <v>N/A</v>
      </c>
      <c r="AF166" s="66"/>
    </row>
    <row r="167" spans="1:32">
      <c r="A167" s="66" t="s">
        <v>4580</v>
      </c>
      <c r="B167" s="66" t="s">
        <v>40</v>
      </c>
      <c r="C167" s="66" t="str" cm="1">
        <f t="array" ref="C167">_xlfn.IFNA(_xlfn.IFS(B167="Starter","Starters &amp; Sides",B167="Sides","Starters &amp; Sides"),B167)</f>
        <v>drinks</v>
      </c>
      <c r="D167" s="66" t="s">
        <v>4673</v>
      </c>
      <c r="E167" s="54"/>
      <c r="F167" s="8"/>
      <c r="G167" s="8"/>
      <c r="H167" s="8"/>
      <c r="I167" s="8"/>
      <c r="J167" s="8"/>
      <c r="K167" s="8"/>
      <c r="L167" s="8"/>
      <c r="M167" s="8"/>
      <c r="N167" s="8"/>
      <c r="O167" s="61"/>
      <c r="P167" s="4">
        <v>4</v>
      </c>
      <c r="Q167" s="338">
        <v>4</v>
      </c>
      <c r="R167" s="15" t="str">
        <f t="shared" si="21"/>
        <v>Yes</v>
      </c>
      <c r="S167" s="15" t="str">
        <f t="shared" si="22"/>
        <v>No</v>
      </c>
      <c r="T167" s="221" t="str">
        <f t="shared" si="23"/>
        <v>Yes</v>
      </c>
      <c r="U167" s="223">
        <f t="shared" si="24"/>
        <v>0</v>
      </c>
      <c r="V167" s="221" t="str">
        <f t="shared" si="25"/>
        <v>No</v>
      </c>
      <c r="W167" s="223" t="str">
        <f t="shared" si="26"/>
        <v>N/A</v>
      </c>
      <c r="X167" s="221" t="str">
        <f t="shared" si="27"/>
        <v>No</v>
      </c>
      <c r="Y167" s="223" t="str">
        <f t="shared" si="28"/>
        <v>N/A</v>
      </c>
      <c r="Z167" s="222" t="str">
        <f t="shared" si="29"/>
        <v>No</v>
      </c>
      <c r="AA167" s="68" t="str">
        <f t="shared" si="30"/>
        <v>N/A</v>
      </c>
      <c r="AB167" s="65" t="str">
        <f t="shared" si="31"/>
        <v>No</v>
      </c>
      <c r="AC167" s="68" t="str">
        <f t="shared" si="32"/>
        <v>N/A</v>
      </c>
      <c r="AD167" s="65" t="str">
        <f t="shared" si="33"/>
        <v>No</v>
      </c>
      <c r="AE167" s="68" t="str">
        <f t="shared" si="34"/>
        <v>N/A</v>
      </c>
      <c r="AF167" s="66"/>
    </row>
    <row r="168" spans="1:32">
      <c r="A168" s="66" t="s">
        <v>23</v>
      </c>
      <c r="B168" s="66" t="s">
        <v>40</v>
      </c>
      <c r="C168" s="66" t="str" cm="1">
        <f t="array" ref="C168">_xlfn.IFNA(_xlfn.IFS(B168="Starter","Starters &amp; Sides",B168="Sides","Starters &amp; Sides"),B168)</f>
        <v>drinks</v>
      </c>
      <c r="D168" s="66" t="s">
        <v>4674</v>
      </c>
      <c r="E168" s="75"/>
      <c r="F168" s="12"/>
      <c r="G168" s="13"/>
      <c r="H168" s="13"/>
      <c r="I168" s="13"/>
      <c r="J168" s="13"/>
      <c r="K168" s="4"/>
      <c r="L168" s="4">
        <v>7</v>
      </c>
      <c r="M168" s="4">
        <v>7</v>
      </c>
      <c r="N168" s="4">
        <v>7</v>
      </c>
      <c r="O168" s="375"/>
      <c r="P168" s="4">
        <v>7</v>
      </c>
      <c r="Q168" s="338">
        <v>7</v>
      </c>
      <c r="R168" s="15" t="str">
        <f t="shared" si="21"/>
        <v>Yes</v>
      </c>
      <c r="S168" s="15" t="str">
        <f t="shared" si="22"/>
        <v>No</v>
      </c>
      <c r="T168" s="221" t="str">
        <f t="shared" si="23"/>
        <v>Yes</v>
      </c>
      <c r="U168" s="223">
        <f t="shared" si="24"/>
        <v>0</v>
      </c>
      <c r="V168" s="221" t="str">
        <f t="shared" si="25"/>
        <v>No</v>
      </c>
      <c r="W168" s="223" t="str">
        <f t="shared" si="26"/>
        <v>N/A</v>
      </c>
      <c r="X168" s="221" t="str">
        <f t="shared" si="27"/>
        <v>No</v>
      </c>
      <c r="Y168" s="223" t="str">
        <f t="shared" si="28"/>
        <v>N/A</v>
      </c>
      <c r="Z168" s="222" t="str">
        <f t="shared" si="29"/>
        <v>No</v>
      </c>
      <c r="AA168" s="68" t="str">
        <f t="shared" si="30"/>
        <v>N/A</v>
      </c>
      <c r="AB168" s="65" t="str">
        <f t="shared" si="31"/>
        <v>No</v>
      </c>
      <c r="AC168" s="68" t="str">
        <f t="shared" si="32"/>
        <v>N/A</v>
      </c>
      <c r="AD168" s="65" t="str">
        <f t="shared" si="33"/>
        <v>No</v>
      </c>
      <c r="AE168" s="68" t="str">
        <f t="shared" si="34"/>
        <v>N/A</v>
      </c>
      <c r="AF168" s="66"/>
    </row>
    <row r="169" spans="1:32">
      <c r="A169" s="66" t="s">
        <v>23</v>
      </c>
      <c r="B169" s="66" t="s">
        <v>40</v>
      </c>
      <c r="C169" s="66" t="str" cm="1">
        <f t="array" ref="C169">_xlfn.IFNA(_xlfn.IFS(B169="Starter","Starters &amp; Sides",B169="Sides","Starters &amp; Sides"),B169)</f>
        <v>drinks</v>
      </c>
      <c r="D169" s="66" t="s">
        <v>4675</v>
      </c>
      <c r="E169" s="75"/>
      <c r="F169" s="12"/>
      <c r="G169" s="13"/>
      <c r="H169" s="13"/>
      <c r="I169" s="13"/>
      <c r="J169" s="13"/>
      <c r="K169" s="4"/>
      <c r="L169" s="4"/>
      <c r="M169" s="4">
        <v>7.75</v>
      </c>
      <c r="N169" s="217">
        <v>7.75</v>
      </c>
      <c r="O169" s="375">
        <v>7.95</v>
      </c>
      <c r="P169" s="4"/>
      <c r="Q169" s="338">
        <v>7.95</v>
      </c>
      <c r="R169" s="15" t="str">
        <f t="shared" ref="R169:R230" si="35">IF(COUNTA(Q169)=1,"Yes","No")</f>
        <v>Yes</v>
      </c>
      <c r="S169" s="15" t="str">
        <f t="shared" ref="S169:S230" si="36">IF(AND(T169="No",R169="Yes"),"Yes","No")</f>
        <v>Yes</v>
      </c>
      <c r="T169" s="221" t="str">
        <f t="shared" ref="T169:T230" si="37">IF(COUNTA(P169:Q169)=2,"Yes","No")</f>
        <v>No</v>
      </c>
      <c r="U169" s="223" t="str">
        <f t="shared" ref="U169:U230" si="38">IF(T169="Yes",Q169/P169-1,"N/A")</f>
        <v>N/A</v>
      </c>
      <c r="V169" s="221" t="str">
        <f t="shared" ref="V169:V230" si="39">IF(COUNTA(O169:Q169)=3,"Yes","No")</f>
        <v>No</v>
      </c>
      <c r="W169" s="223" t="str">
        <f t="shared" ref="W169:W230" si="40">IF(V169="Yes",Q169/O169-1,"N/A")</f>
        <v>N/A</v>
      </c>
      <c r="X169" s="221" t="str">
        <f t="shared" ref="X169:X230" si="41">IF(COUNTA(N169:Q169)=4,"Yes","No")</f>
        <v>No</v>
      </c>
      <c r="Y169" s="223" t="str">
        <f t="shared" ref="Y169:Y230" si="42">IF(X169="Yes",Q169/N169-1,"N/A")</f>
        <v>N/A</v>
      </c>
      <c r="Z169" s="222" t="str">
        <f t="shared" ref="Z169:Z230" si="43">IF(COUNTA(M169:Q169)=5,"Yes","No")</f>
        <v>No</v>
      </c>
      <c r="AA169" s="68" t="str">
        <f t="shared" ref="AA169:AA230" si="44">IF(Z169="Yes",Q169/M169-1,"N/A")</f>
        <v>N/A</v>
      </c>
      <c r="AB169" s="65" t="str">
        <f t="shared" ref="AB169:AB230" si="45">IF(COUNTA(L169:Q169)=6,"Yes","No")</f>
        <v>No</v>
      </c>
      <c r="AC169" s="68" t="str">
        <f t="shared" ref="AC169:AC230" si="46">IF(AB169="Yes",Q169/L169-1,"N/A")</f>
        <v>N/A</v>
      </c>
      <c r="AD169" s="65" t="str">
        <f t="shared" ref="AD169:AD230" si="47">IF(COUNTA(E169:Q169)=13,"Yes","No")</f>
        <v>No</v>
      </c>
      <c r="AE169" s="68" t="str">
        <f t="shared" ref="AE169:AE230" si="48">IF(AD169="Yes",Q169/E169-1,"N/A")</f>
        <v>N/A</v>
      </c>
      <c r="AF169" s="66"/>
    </row>
    <row r="170" spans="1:32">
      <c r="A170" s="66" t="s">
        <v>23</v>
      </c>
      <c r="B170" s="66" t="s">
        <v>40</v>
      </c>
      <c r="C170" s="66" t="str" cm="1">
        <f t="array" ref="C170">_xlfn.IFNA(_xlfn.IFS(B170="Starter","Starters &amp; Sides",B170="Sides","Starters &amp; Sides"),B170)</f>
        <v>drinks</v>
      </c>
      <c r="D170" s="66" t="s">
        <v>4676</v>
      </c>
      <c r="E170" s="75"/>
      <c r="F170" s="12"/>
      <c r="G170" s="13"/>
      <c r="H170" s="13"/>
      <c r="I170" s="13"/>
      <c r="J170" s="13"/>
      <c r="K170" s="4"/>
      <c r="L170" s="4"/>
      <c r="M170" s="4">
        <v>6.5</v>
      </c>
      <c r="N170" s="217">
        <v>6.5</v>
      </c>
      <c r="O170" s="375">
        <v>6.65</v>
      </c>
      <c r="P170" s="4">
        <v>6.75</v>
      </c>
      <c r="Q170" s="338">
        <v>6.75</v>
      </c>
      <c r="R170" s="15" t="str">
        <f t="shared" si="35"/>
        <v>Yes</v>
      </c>
      <c r="S170" s="15" t="str">
        <f t="shared" si="36"/>
        <v>No</v>
      </c>
      <c r="T170" s="221" t="str">
        <f t="shared" si="37"/>
        <v>Yes</v>
      </c>
      <c r="U170" s="223">
        <f t="shared" si="38"/>
        <v>0</v>
      </c>
      <c r="V170" s="221" t="str">
        <f t="shared" si="39"/>
        <v>Yes</v>
      </c>
      <c r="W170" s="223">
        <f t="shared" si="40"/>
        <v>1.5037593984962294E-2</v>
      </c>
      <c r="X170" s="221" t="str">
        <f t="shared" si="41"/>
        <v>Yes</v>
      </c>
      <c r="Y170" s="223">
        <f t="shared" si="42"/>
        <v>3.8461538461538547E-2</v>
      </c>
      <c r="Z170" s="222" t="str">
        <f t="shared" si="43"/>
        <v>Yes</v>
      </c>
      <c r="AA170" s="68">
        <f t="shared" si="44"/>
        <v>3.8461538461538547E-2</v>
      </c>
      <c r="AB170" s="65" t="str">
        <f t="shared" si="45"/>
        <v>No</v>
      </c>
      <c r="AC170" s="68" t="str">
        <f t="shared" si="46"/>
        <v>N/A</v>
      </c>
      <c r="AD170" s="65" t="str">
        <f t="shared" si="47"/>
        <v>No</v>
      </c>
      <c r="AE170" s="68" t="str">
        <f t="shared" si="48"/>
        <v>N/A</v>
      </c>
      <c r="AF170" s="66"/>
    </row>
    <row r="171" spans="1:32">
      <c r="A171" s="66" t="s">
        <v>23</v>
      </c>
      <c r="B171" s="66" t="s">
        <v>40</v>
      </c>
      <c r="C171" s="66" t="str" cm="1">
        <f t="array" ref="C171">_xlfn.IFNA(_xlfn.IFS(B171="Starter","Starters &amp; Sides",B171="Sides","Starters &amp; Sides"),B171)</f>
        <v>drinks</v>
      </c>
      <c r="D171" s="66" t="s">
        <v>4677</v>
      </c>
      <c r="E171" s="75"/>
      <c r="F171" s="12"/>
      <c r="G171" s="13"/>
      <c r="H171" s="13"/>
      <c r="I171" s="13"/>
      <c r="J171" s="13"/>
      <c r="K171" s="4"/>
      <c r="L171" s="4"/>
      <c r="M171" s="4">
        <v>20.75</v>
      </c>
      <c r="N171" s="217">
        <v>20.75</v>
      </c>
      <c r="O171" s="375">
        <v>22.95</v>
      </c>
      <c r="P171" s="4">
        <v>22.95</v>
      </c>
      <c r="Q171" s="338">
        <v>22.95</v>
      </c>
      <c r="R171" s="15" t="str">
        <f t="shared" si="35"/>
        <v>Yes</v>
      </c>
      <c r="S171" s="15" t="str">
        <f t="shared" si="36"/>
        <v>No</v>
      </c>
      <c r="T171" s="221" t="str">
        <f t="shared" si="37"/>
        <v>Yes</v>
      </c>
      <c r="U171" s="223">
        <f t="shared" si="38"/>
        <v>0</v>
      </c>
      <c r="V171" s="221" t="str">
        <f t="shared" si="39"/>
        <v>Yes</v>
      </c>
      <c r="W171" s="223">
        <f t="shared" si="40"/>
        <v>0</v>
      </c>
      <c r="X171" s="221" t="str">
        <f t="shared" si="41"/>
        <v>Yes</v>
      </c>
      <c r="Y171" s="223">
        <f t="shared" si="42"/>
        <v>0.10602409638554211</v>
      </c>
      <c r="Z171" s="222" t="str">
        <f t="shared" si="43"/>
        <v>Yes</v>
      </c>
      <c r="AA171" s="68">
        <f t="shared" si="44"/>
        <v>0.10602409638554211</v>
      </c>
      <c r="AB171" s="65" t="str">
        <f t="shared" si="45"/>
        <v>No</v>
      </c>
      <c r="AC171" s="68" t="str">
        <f t="shared" si="46"/>
        <v>N/A</v>
      </c>
      <c r="AD171" s="65" t="str">
        <f t="shared" si="47"/>
        <v>No</v>
      </c>
      <c r="AE171" s="68" t="str">
        <f t="shared" si="48"/>
        <v>N/A</v>
      </c>
      <c r="AF171" s="66"/>
    </row>
    <row r="172" spans="1:32">
      <c r="A172" s="66" t="s">
        <v>4580</v>
      </c>
      <c r="B172" s="66" t="s">
        <v>40</v>
      </c>
      <c r="C172" s="66" t="str" cm="1">
        <f t="array" ref="C172">_xlfn.IFNA(_xlfn.IFS(B172="Starter","Starters &amp; Sides",B172="Sides","Starters &amp; Sides"),B172)</f>
        <v>drinks</v>
      </c>
      <c r="D172" s="66" t="s">
        <v>4678</v>
      </c>
      <c r="E172" s="54"/>
      <c r="F172" s="8"/>
      <c r="G172" s="8"/>
      <c r="H172" s="8"/>
      <c r="I172" s="8"/>
      <c r="J172" s="8"/>
      <c r="K172" s="8"/>
      <c r="L172" s="8"/>
      <c r="M172" s="8"/>
      <c r="N172" s="8"/>
      <c r="O172" s="61"/>
      <c r="P172" s="4">
        <v>3.75</v>
      </c>
      <c r="Q172" s="338">
        <v>3.75</v>
      </c>
      <c r="R172" s="15" t="str">
        <f t="shared" si="35"/>
        <v>Yes</v>
      </c>
      <c r="S172" s="15" t="str">
        <f t="shared" si="36"/>
        <v>No</v>
      </c>
      <c r="T172" s="221" t="str">
        <f t="shared" si="37"/>
        <v>Yes</v>
      </c>
      <c r="U172" s="223">
        <f t="shared" si="38"/>
        <v>0</v>
      </c>
      <c r="V172" s="221" t="str">
        <f t="shared" si="39"/>
        <v>No</v>
      </c>
      <c r="W172" s="223" t="str">
        <f t="shared" si="40"/>
        <v>N/A</v>
      </c>
      <c r="X172" s="221" t="str">
        <f t="shared" si="41"/>
        <v>No</v>
      </c>
      <c r="Y172" s="223" t="str">
        <f t="shared" si="42"/>
        <v>N/A</v>
      </c>
      <c r="Z172" s="222" t="str">
        <f t="shared" si="43"/>
        <v>No</v>
      </c>
      <c r="AA172" s="68" t="str">
        <f t="shared" si="44"/>
        <v>N/A</v>
      </c>
      <c r="AB172" s="65" t="str">
        <f t="shared" si="45"/>
        <v>No</v>
      </c>
      <c r="AC172" s="68" t="str">
        <f t="shared" si="46"/>
        <v>N/A</v>
      </c>
      <c r="AD172" s="65" t="str">
        <f t="shared" si="47"/>
        <v>No</v>
      </c>
      <c r="AE172" s="68" t="str">
        <f t="shared" si="48"/>
        <v>N/A</v>
      </c>
      <c r="AF172" s="66"/>
    </row>
    <row r="173" spans="1:32">
      <c r="A173" s="66" t="s">
        <v>4580</v>
      </c>
      <c r="B173" s="66" t="s">
        <v>40</v>
      </c>
      <c r="C173" s="66" t="str" cm="1">
        <f t="array" ref="C173">_xlfn.IFNA(_xlfn.IFS(B173="Starter","Starters &amp; Sides",B173="Sides","Starters &amp; Sides"),B173)</f>
        <v>drinks</v>
      </c>
      <c r="D173" s="66" t="s">
        <v>4679</v>
      </c>
      <c r="E173" s="54"/>
      <c r="F173" s="8"/>
      <c r="G173" s="8"/>
      <c r="H173" s="8"/>
      <c r="I173" s="8"/>
      <c r="J173" s="8"/>
      <c r="K173" s="8"/>
      <c r="L173" s="8"/>
      <c r="M173" s="8"/>
      <c r="N173" s="8"/>
      <c r="O173" s="61"/>
      <c r="P173" s="4">
        <v>3.85</v>
      </c>
      <c r="Q173" s="338">
        <v>3.85</v>
      </c>
      <c r="R173" s="15" t="str">
        <f t="shared" si="35"/>
        <v>Yes</v>
      </c>
      <c r="S173" s="15" t="str">
        <f t="shared" si="36"/>
        <v>No</v>
      </c>
      <c r="T173" s="221" t="str">
        <f t="shared" si="37"/>
        <v>Yes</v>
      </c>
      <c r="U173" s="223">
        <f t="shared" si="38"/>
        <v>0</v>
      </c>
      <c r="V173" s="221" t="str">
        <f t="shared" si="39"/>
        <v>No</v>
      </c>
      <c r="W173" s="223" t="str">
        <f t="shared" si="40"/>
        <v>N/A</v>
      </c>
      <c r="X173" s="221" t="str">
        <f t="shared" si="41"/>
        <v>No</v>
      </c>
      <c r="Y173" s="223" t="str">
        <f t="shared" si="42"/>
        <v>N/A</v>
      </c>
      <c r="Z173" s="222" t="str">
        <f t="shared" si="43"/>
        <v>No</v>
      </c>
      <c r="AA173" s="68" t="str">
        <f t="shared" si="44"/>
        <v>N/A</v>
      </c>
      <c r="AB173" s="65" t="str">
        <f t="shared" si="45"/>
        <v>No</v>
      </c>
      <c r="AC173" s="68" t="str">
        <f t="shared" si="46"/>
        <v>N/A</v>
      </c>
      <c r="AD173" s="65" t="str">
        <f t="shared" si="47"/>
        <v>No</v>
      </c>
      <c r="AE173" s="68" t="str">
        <f t="shared" si="48"/>
        <v>N/A</v>
      </c>
      <c r="AF173" s="66"/>
    </row>
    <row r="174" spans="1:32">
      <c r="A174" s="66" t="s">
        <v>4580</v>
      </c>
      <c r="B174" s="66" t="s">
        <v>40</v>
      </c>
      <c r="C174" s="66" t="str" cm="1">
        <f t="array" ref="C174">_xlfn.IFNA(_xlfn.IFS(B174="Starter","Starters &amp; Sides",B174="Sides","Starters &amp; Sides"),B174)</f>
        <v>drinks</v>
      </c>
      <c r="D174" t="s">
        <v>4680</v>
      </c>
      <c r="E174" s="54"/>
      <c r="F174" s="8"/>
      <c r="G174" s="8"/>
      <c r="H174" s="8"/>
      <c r="I174" s="8"/>
      <c r="J174" s="8"/>
      <c r="K174" s="8"/>
      <c r="L174" s="8"/>
      <c r="M174" s="8"/>
      <c r="N174" s="8"/>
      <c r="O174" s="61"/>
      <c r="P174" s="4">
        <v>3.85</v>
      </c>
      <c r="Q174" s="338">
        <v>3.85</v>
      </c>
      <c r="R174" s="15" t="str">
        <f t="shared" si="35"/>
        <v>Yes</v>
      </c>
      <c r="S174" s="15" t="str">
        <f t="shared" si="36"/>
        <v>No</v>
      </c>
      <c r="T174" s="221" t="str">
        <f t="shared" si="37"/>
        <v>Yes</v>
      </c>
      <c r="U174" s="223">
        <f t="shared" si="38"/>
        <v>0</v>
      </c>
      <c r="V174" s="221" t="str">
        <f t="shared" si="39"/>
        <v>No</v>
      </c>
      <c r="W174" s="223" t="str">
        <f t="shared" si="40"/>
        <v>N/A</v>
      </c>
      <c r="X174" s="221" t="str">
        <f t="shared" si="41"/>
        <v>No</v>
      </c>
      <c r="Y174" s="223" t="str">
        <f t="shared" si="42"/>
        <v>N/A</v>
      </c>
      <c r="Z174" s="222" t="str">
        <f t="shared" si="43"/>
        <v>No</v>
      </c>
      <c r="AA174" s="68" t="str">
        <f t="shared" si="44"/>
        <v>N/A</v>
      </c>
      <c r="AB174" s="65" t="str">
        <f t="shared" si="45"/>
        <v>No</v>
      </c>
      <c r="AC174" s="68" t="str">
        <f t="shared" si="46"/>
        <v>N/A</v>
      </c>
      <c r="AD174" s="65" t="str">
        <f t="shared" si="47"/>
        <v>No</v>
      </c>
      <c r="AE174" s="68" t="str">
        <f t="shared" si="48"/>
        <v>N/A</v>
      </c>
      <c r="AF174" s="66"/>
    </row>
    <row r="175" spans="1:32">
      <c r="A175" s="66" t="s">
        <v>4580</v>
      </c>
      <c r="B175" s="66" t="s">
        <v>40</v>
      </c>
      <c r="C175" s="66" t="str" cm="1">
        <f t="array" ref="C175">_xlfn.IFNA(_xlfn.IFS(B175="Starter","Starters &amp; Sides",B175="Sides","Starters &amp; Sides"),B175)</f>
        <v>drinks</v>
      </c>
      <c r="D175" s="66" t="s">
        <v>4681</v>
      </c>
      <c r="E175" s="54"/>
      <c r="F175" s="8"/>
      <c r="G175" s="8"/>
      <c r="H175" s="8"/>
      <c r="I175" s="8"/>
      <c r="J175" s="8"/>
      <c r="K175" s="8"/>
      <c r="L175" s="8"/>
      <c r="M175" s="8"/>
      <c r="N175" s="8"/>
      <c r="O175" s="61"/>
      <c r="P175" s="4">
        <v>3.85</v>
      </c>
      <c r="Q175" s="338">
        <v>3.85</v>
      </c>
      <c r="R175" s="15" t="str">
        <f t="shared" si="35"/>
        <v>Yes</v>
      </c>
      <c r="S175" s="15" t="str">
        <f t="shared" si="36"/>
        <v>No</v>
      </c>
      <c r="T175" s="221" t="str">
        <f t="shared" si="37"/>
        <v>Yes</v>
      </c>
      <c r="U175" s="223">
        <f t="shared" si="38"/>
        <v>0</v>
      </c>
      <c r="V175" s="221" t="str">
        <f t="shared" si="39"/>
        <v>No</v>
      </c>
      <c r="W175" s="223" t="str">
        <f t="shared" si="40"/>
        <v>N/A</v>
      </c>
      <c r="X175" s="221" t="str">
        <f t="shared" si="41"/>
        <v>No</v>
      </c>
      <c r="Y175" s="223" t="str">
        <f t="shared" si="42"/>
        <v>N/A</v>
      </c>
      <c r="Z175" s="222" t="str">
        <f t="shared" si="43"/>
        <v>No</v>
      </c>
      <c r="AA175" s="68" t="str">
        <f t="shared" si="44"/>
        <v>N/A</v>
      </c>
      <c r="AB175" s="65" t="str">
        <f t="shared" si="45"/>
        <v>No</v>
      </c>
      <c r="AC175" s="68" t="str">
        <f t="shared" si="46"/>
        <v>N/A</v>
      </c>
      <c r="AD175" s="65" t="str">
        <f t="shared" si="47"/>
        <v>No</v>
      </c>
      <c r="AE175" s="68" t="str">
        <f t="shared" si="48"/>
        <v>N/A</v>
      </c>
      <c r="AF175" s="66"/>
    </row>
    <row r="176" spans="1:32">
      <c r="A176" s="66" t="s">
        <v>4580</v>
      </c>
      <c r="B176" s="66" t="s">
        <v>40</v>
      </c>
      <c r="C176" s="66" t="str" cm="1">
        <f t="array" ref="C176">_xlfn.IFNA(_xlfn.IFS(B176="Starter","Starters &amp; Sides",B176="Sides","Starters &amp; Sides"),B176)</f>
        <v>drinks</v>
      </c>
      <c r="D176" s="66" t="s">
        <v>4682</v>
      </c>
      <c r="E176" s="54"/>
      <c r="F176" s="8"/>
      <c r="G176" s="8"/>
      <c r="H176" s="8"/>
      <c r="I176" s="8"/>
      <c r="J176" s="8"/>
      <c r="K176" s="8"/>
      <c r="L176" s="8"/>
      <c r="M176" s="8"/>
      <c r="N176" s="8"/>
      <c r="O176" s="61"/>
      <c r="P176" s="4">
        <v>3.75</v>
      </c>
      <c r="Q176" s="338">
        <v>3.75</v>
      </c>
      <c r="R176" s="15" t="str">
        <f t="shared" si="35"/>
        <v>Yes</v>
      </c>
      <c r="S176" s="15" t="str">
        <f t="shared" si="36"/>
        <v>No</v>
      </c>
      <c r="T176" s="221" t="str">
        <f t="shared" si="37"/>
        <v>Yes</v>
      </c>
      <c r="U176" s="223">
        <f t="shared" si="38"/>
        <v>0</v>
      </c>
      <c r="V176" s="221" t="str">
        <f t="shared" si="39"/>
        <v>No</v>
      </c>
      <c r="W176" s="223" t="str">
        <f t="shared" si="40"/>
        <v>N/A</v>
      </c>
      <c r="X176" s="221" t="str">
        <f t="shared" si="41"/>
        <v>No</v>
      </c>
      <c r="Y176" s="223" t="str">
        <f t="shared" si="42"/>
        <v>N/A</v>
      </c>
      <c r="Z176" s="222" t="str">
        <f t="shared" si="43"/>
        <v>No</v>
      </c>
      <c r="AA176" s="68" t="str">
        <f t="shared" si="44"/>
        <v>N/A</v>
      </c>
      <c r="AB176" s="65" t="str">
        <f t="shared" si="45"/>
        <v>No</v>
      </c>
      <c r="AC176" s="68" t="str">
        <f t="shared" si="46"/>
        <v>N/A</v>
      </c>
      <c r="AD176" s="65" t="str">
        <f t="shared" si="47"/>
        <v>No</v>
      </c>
      <c r="AE176" s="68" t="str">
        <f t="shared" si="48"/>
        <v>N/A</v>
      </c>
      <c r="AF176" s="66"/>
    </row>
    <row r="177" spans="1:32">
      <c r="A177" s="66" t="s">
        <v>4580</v>
      </c>
      <c r="B177" s="66" t="s">
        <v>40</v>
      </c>
      <c r="C177" s="66" t="str" cm="1">
        <f t="array" ref="C177">_xlfn.IFNA(_xlfn.IFS(B177="Starter","Starters &amp; Sides",B177="Sides","Starters &amp; Sides"),B177)</f>
        <v>drinks</v>
      </c>
      <c r="D177" s="66" t="s">
        <v>4683</v>
      </c>
      <c r="E177" s="54"/>
      <c r="F177" s="8"/>
      <c r="G177" s="8"/>
      <c r="H177" s="8"/>
      <c r="I177" s="8"/>
      <c r="J177" s="8"/>
      <c r="K177" s="8"/>
      <c r="L177" s="8"/>
      <c r="M177" s="8"/>
      <c r="N177" s="8"/>
      <c r="O177" s="61"/>
      <c r="P177" s="4">
        <v>3.85</v>
      </c>
      <c r="Q177" s="338">
        <v>3.85</v>
      </c>
      <c r="R177" s="15" t="str">
        <f t="shared" si="35"/>
        <v>Yes</v>
      </c>
      <c r="S177" s="15" t="str">
        <f t="shared" si="36"/>
        <v>No</v>
      </c>
      <c r="T177" s="221" t="str">
        <f t="shared" si="37"/>
        <v>Yes</v>
      </c>
      <c r="U177" s="223">
        <f t="shared" si="38"/>
        <v>0</v>
      </c>
      <c r="V177" s="221" t="str">
        <f t="shared" si="39"/>
        <v>No</v>
      </c>
      <c r="W177" s="223" t="str">
        <f t="shared" si="40"/>
        <v>N/A</v>
      </c>
      <c r="X177" s="221" t="str">
        <f t="shared" si="41"/>
        <v>No</v>
      </c>
      <c r="Y177" s="223" t="str">
        <f t="shared" si="42"/>
        <v>N/A</v>
      </c>
      <c r="Z177" s="222" t="str">
        <f t="shared" si="43"/>
        <v>No</v>
      </c>
      <c r="AA177" s="68" t="str">
        <f t="shared" si="44"/>
        <v>N/A</v>
      </c>
      <c r="AB177" s="65" t="str">
        <f t="shared" si="45"/>
        <v>No</v>
      </c>
      <c r="AC177" s="68" t="str">
        <f t="shared" si="46"/>
        <v>N/A</v>
      </c>
      <c r="AD177" s="65" t="str">
        <f t="shared" si="47"/>
        <v>No</v>
      </c>
      <c r="AE177" s="68" t="str">
        <f t="shared" si="48"/>
        <v>N/A</v>
      </c>
      <c r="AF177" s="66"/>
    </row>
    <row r="178" spans="1:32">
      <c r="A178" s="66" t="s">
        <v>23</v>
      </c>
      <c r="B178" s="66" t="s">
        <v>40</v>
      </c>
      <c r="C178" s="66" t="str" cm="1">
        <f t="array" ref="C178">_xlfn.IFNA(_xlfn.IFS(B178="Starter","Starters &amp; Sides",B178="Sides","Starters &amp; Sides"),B178)</f>
        <v>drinks</v>
      </c>
      <c r="D178" s="66" t="s">
        <v>3663</v>
      </c>
      <c r="E178" s="75"/>
      <c r="F178" s="12"/>
      <c r="G178" s="13"/>
      <c r="H178" s="13"/>
      <c r="I178" s="13"/>
      <c r="J178" s="13"/>
      <c r="K178" s="4"/>
      <c r="L178" s="4"/>
      <c r="M178" s="4">
        <v>4.25</v>
      </c>
      <c r="N178" s="13">
        <v>4.25</v>
      </c>
      <c r="O178" s="375">
        <v>4.25</v>
      </c>
      <c r="P178" s="4">
        <v>4.25</v>
      </c>
      <c r="Q178" s="338">
        <v>4.25</v>
      </c>
      <c r="R178" s="15" t="str">
        <f t="shared" si="35"/>
        <v>Yes</v>
      </c>
      <c r="S178" s="15" t="str">
        <f t="shared" si="36"/>
        <v>No</v>
      </c>
      <c r="T178" s="221" t="str">
        <f t="shared" si="37"/>
        <v>Yes</v>
      </c>
      <c r="U178" s="223">
        <f t="shared" si="38"/>
        <v>0</v>
      </c>
      <c r="V178" s="221" t="str">
        <f t="shared" si="39"/>
        <v>Yes</v>
      </c>
      <c r="W178" s="223">
        <f t="shared" si="40"/>
        <v>0</v>
      </c>
      <c r="X178" s="221" t="str">
        <f t="shared" si="41"/>
        <v>Yes</v>
      </c>
      <c r="Y178" s="223">
        <f t="shared" si="42"/>
        <v>0</v>
      </c>
      <c r="Z178" s="222" t="str">
        <f t="shared" si="43"/>
        <v>Yes</v>
      </c>
      <c r="AA178" s="68">
        <f t="shared" si="44"/>
        <v>0</v>
      </c>
      <c r="AB178" s="65" t="str">
        <f t="shared" si="45"/>
        <v>No</v>
      </c>
      <c r="AC178" s="68" t="str">
        <f t="shared" si="46"/>
        <v>N/A</v>
      </c>
      <c r="AD178" s="65" t="str">
        <f t="shared" si="47"/>
        <v>No</v>
      </c>
      <c r="AE178" s="68" t="str">
        <f t="shared" si="48"/>
        <v>N/A</v>
      </c>
      <c r="AF178" s="66"/>
    </row>
    <row r="179" spans="1:32">
      <c r="A179" s="66" t="s">
        <v>23</v>
      </c>
      <c r="B179" s="66" t="s">
        <v>40</v>
      </c>
      <c r="C179" s="66" t="str" cm="1">
        <f t="array" ref="C179">_xlfn.IFNA(_xlfn.IFS(B179="Starter","Starters &amp; Sides",B179="Sides","Starters &amp; Sides"),B179)</f>
        <v>drinks</v>
      </c>
      <c r="D179" s="66" t="s">
        <v>4684</v>
      </c>
      <c r="E179" s="75"/>
      <c r="F179" s="12"/>
      <c r="G179" s="13"/>
      <c r="H179" s="13"/>
      <c r="I179" s="13"/>
      <c r="J179" s="13"/>
      <c r="K179" s="4"/>
      <c r="L179" s="4"/>
      <c r="M179" s="4">
        <v>9.25</v>
      </c>
      <c r="N179" s="217">
        <v>9.25</v>
      </c>
      <c r="O179" s="375">
        <v>9.65</v>
      </c>
      <c r="P179" s="4"/>
      <c r="Q179" s="338"/>
      <c r="R179" s="15" t="str">
        <f t="shared" si="35"/>
        <v>No</v>
      </c>
      <c r="S179" s="15" t="str">
        <f t="shared" si="36"/>
        <v>No</v>
      </c>
      <c r="T179" s="221" t="str">
        <f t="shared" si="37"/>
        <v>No</v>
      </c>
      <c r="U179" s="223" t="str">
        <f t="shared" si="38"/>
        <v>N/A</v>
      </c>
      <c r="V179" s="221" t="str">
        <f t="shared" si="39"/>
        <v>No</v>
      </c>
      <c r="W179" s="223" t="str">
        <f t="shared" si="40"/>
        <v>N/A</v>
      </c>
      <c r="X179" s="221" t="str">
        <f t="shared" si="41"/>
        <v>No</v>
      </c>
      <c r="Y179" s="223" t="str">
        <f t="shared" si="42"/>
        <v>N/A</v>
      </c>
      <c r="Z179" s="222" t="str">
        <f t="shared" si="43"/>
        <v>No</v>
      </c>
      <c r="AA179" s="68" t="str">
        <f t="shared" si="44"/>
        <v>N/A</v>
      </c>
      <c r="AB179" s="65" t="str">
        <f t="shared" si="45"/>
        <v>No</v>
      </c>
      <c r="AC179" s="68" t="str">
        <f t="shared" si="46"/>
        <v>N/A</v>
      </c>
      <c r="AD179" s="65" t="str">
        <f t="shared" si="47"/>
        <v>No</v>
      </c>
      <c r="AE179" s="68" t="str">
        <f t="shared" si="48"/>
        <v>N/A</v>
      </c>
      <c r="AF179" s="66"/>
    </row>
    <row r="180" spans="1:32">
      <c r="A180" s="66" t="s">
        <v>23</v>
      </c>
      <c r="B180" s="66" t="s">
        <v>40</v>
      </c>
      <c r="C180" s="66" t="str" cm="1">
        <f t="array" ref="C180">_xlfn.IFNA(_xlfn.IFS(B180="Starter","Starters &amp; Sides",B180="Sides","Starters &amp; Sides"),B180)</f>
        <v>drinks</v>
      </c>
      <c r="D180" s="71" t="s">
        <v>4685</v>
      </c>
      <c r="E180" s="75"/>
      <c r="F180" s="12"/>
      <c r="G180" s="13"/>
      <c r="H180" s="13"/>
      <c r="I180" s="13"/>
      <c r="J180" s="13"/>
      <c r="K180" s="4"/>
      <c r="L180" s="4"/>
      <c r="M180" s="4">
        <v>7.95</v>
      </c>
      <c r="N180" s="217">
        <v>7.95</v>
      </c>
      <c r="O180" s="375"/>
      <c r="P180" s="4"/>
      <c r="Q180" s="338"/>
      <c r="R180" s="15" t="str">
        <f t="shared" si="35"/>
        <v>No</v>
      </c>
      <c r="S180" s="15" t="str">
        <f t="shared" si="36"/>
        <v>No</v>
      </c>
      <c r="T180" s="221" t="str">
        <f t="shared" si="37"/>
        <v>No</v>
      </c>
      <c r="U180" s="223" t="str">
        <f t="shared" si="38"/>
        <v>N/A</v>
      </c>
      <c r="V180" s="221" t="str">
        <f t="shared" si="39"/>
        <v>No</v>
      </c>
      <c r="W180" s="223" t="str">
        <f t="shared" si="40"/>
        <v>N/A</v>
      </c>
      <c r="X180" s="221" t="str">
        <f t="shared" si="41"/>
        <v>No</v>
      </c>
      <c r="Y180" s="223" t="str">
        <f t="shared" si="42"/>
        <v>N/A</v>
      </c>
      <c r="Z180" s="222" t="str">
        <f t="shared" si="43"/>
        <v>No</v>
      </c>
      <c r="AA180" s="68" t="str">
        <f t="shared" si="44"/>
        <v>N/A</v>
      </c>
      <c r="AB180" s="65" t="str">
        <f t="shared" si="45"/>
        <v>No</v>
      </c>
      <c r="AC180" s="68" t="str">
        <f t="shared" si="46"/>
        <v>N/A</v>
      </c>
      <c r="AD180" s="65" t="str">
        <f t="shared" si="47"/>
        <v>No</v>
      </c>
      <c r="AE180" s="68" t="str">
        <f t="shared" si="48"/>
        <v>N/A</v>
      </c>
      <c r="AF180" s="66"/>
    </row>
    <row r="181" spans="1:32">
      <c r="A181" s="66" t="s">
        <v>23</v>
      </c>
      <c r="B181" s="66" t="s">
        <v>40</v>
      </c>
      <c r="C181" s="66" t="str" cm="1">
        <f t="array" ref="C181">_xlfn.IFNA(_xlfn.IFS(B181="Starter","Starters &amp; Sides",B181="Sides","Starters &amp; Sides"),B181)</f>
        <v>drinks</v>
      </c>
      <c r="D181" s="71" t="s">
        <v>4686</v>
      </c>
      <c r="E181" s="75"/>
      <c r="F181" s="12"/>
      <c r="G181" s="13"/>
      <c r="H181" s="13"/>
      <c r="I181" s="13"/>
      <c r="J181" s="13"/>
      <c r="K181" s="4"/>
      <c r="L181" s="4"/>
      <c r="M181" s="4">
        <v>9.75</v>
      </c>
      <c r="N181" s="217">
        <v>9.75</v>
      </c>
      <c r="O181" s="375"/>
      <c r="P181" s="4"/>
      <c r="Q181" s="338"/>
      <c r="R181" s="15" t="str">
        <f t="shared" si="35"/>
        <v>No</v>
      </c>
      <c r="S181" s="15" t="str">
        <f t="shared" si="36"/>
        <v>No</v>
      </c>
      <c r="T181" s="221" t="str">
        <f t="shared" si="37"/>
        <v>No</v>
      </c>
      <c r="U181" s="223" t="str">
        <f t="shared" si="38"/>
        <v>N/A</v>
      </c>
      <c r="V181" s="221" t="str">
        <f t="shared" si="39"/>
        <v>No</v>
      </c>
      <c r="W181" s="223" t="str">
        <f t="shared" si="40"/>
        <v>N/A</v>
      </c>
      <c r="X181" s="221" t="str">
        <f t="shared" si="41"/>
        <v>No</v>
      </c>
      <c r="Y181" s="223" t="str">
        <f t="shared" si="42"/>
        <v>N/A</v>
      </c>
      <c r="Z181" s="222" t="str">
        <f t="shared" si="43"/>
        <v>No</v>
      </c>
      <c r="AA181" s="68" t="str">
        <f t="shared" si="44"/>
        <v>N/A</v>
      </c>
      <c r="AB181" s="65" t="str">
        <f t="shared" si="45"/>
        <v>No</v>
      </c>
      <c r="AC181" s="68" t="str">
        <f t="shared" si="46"/>
        <v>N/A</v>
      </c>
      <c r="AD181" s="65" t="str">
        <f t="shared" si="47"/>
        <v>No</v>
      </c>
      <c r="AE181" s="68" t="str">
        <f t="shared" si="48"/>
        <v>N/A</v>
      </c>
      <c r="AF181" s="66"/>
    </row>
    <row r="182" spans="1:32">
      <c r="A182" s="66" t="s">
        <v>23</v>
      </c>
      <c r="B182" s="66" t="s">
        <v>40</v>
      </c>
      <c r="C182" s="66" t="str" cm="1">
        <f t="array" ref="C182">_xlfn.IFNA(_xlfn.IFS(B182="Starter","Starters &amp; Sides",B182="Sides","Starters &amp; Sides"),B182)</f>
        <v>drinks</v>
      </c>
      <c r="D182" s="66" t="s">
        <v>4687</v>
      </c>
      <c r="E182" s="75"/>
      <c r="F182" s="12"/>
      <c r="G182" s="13"/>
      <c r="H182" s="13"/>
      <c r="I182" s="13"/>
      <c r="J182" s="13"/>
      <c r="K182" s="4"/>
      <c r="L182" s="4"/>
      <c r="M182" s="4">
        <v>27.75</v>
      </c>
      <c r="N182" s="217">
        <v>27.75</v>
      </c>
      <c r="O182" s="375">
        <v>28.95</v>
      </c>
      <c r="P182" s="4"/>
      <c r="Q182" s="338"/>
      <c r="R182" s="15" t="str">
        <f t="shared" si="35"/>
        <v>No</v>
      </c>
      <c r="S182" s="15" t="str">
        <f t="shared" si="36"/>
        <v>No</v>
      </c>
      <c r="T182" s="221" t="str">
        <f t="shared" si="37"/>
        <v>No</v>
      </c>
      <c r="U182" s="223" t="str">
        <f t="shared" si="38"/>
        <v>N/A</v>
      </c>
      <c r="V182" s="221" t="str">
        <f t="shared" si="39"/>
        <v>No</v>
      </c>
      <c r="W182" s="223" t="str">
        <f t="shared" si="40"/>
        <v>N/A</v>
      </c>
      <c r="X182" s="221" t="str">
        <f t="shared" si="41"/>
        <v>No</v>
      </c>
      <c r="Y182" s="223" t="str">
        <f t="shared" si="42"/>
        <v>N/A</v>
      </c>
      <c r="Z182" s="222" t="str">
        <f t="shared" si="43"/>
        <v>No</v>
      </c>
      <c r="AA182" s="68" t="str">
        <f t="shared" si="44"/>
        <v>N/A</v>
      </c>
      <c r="AB182" s="65" t="str">
        <f t="shared" si="45"/>
        <v>No</v>
      </c>
      <c r="AC182" s="68" t="str">
        <f t="shared" si="46"/>
        <v>N/A</v>
      </c>
      <c r="AD182" s="65" t="str">
        <f t="shared" si="47"/>
        <v>No</v>
      </c>
      <c r="AE182" s="68" t="str">
        <f t="shared" si="48"/>
        <v>N/A</v>
      </c>
      <c r="AF182" s="66"/>
    </row>
    <row r="183" spans="1:32">
      <c r="A183" s="66" t="s">
        <v>23</v>
      </c>
      <c r="B183" s="66" t="s">
        <v>40</v>
      </c>
      <c r="C183" s="66" t="str" cm="1">
        <f t="array" ref="C183">_xlfn.IFNA(_xlfn.IFS(B183="Starter","Starters &amp; Sides",B183="Sides","Starters &amp; Sides"),B183)</f>
        <v>drinks</v>
      </c>
      <c r="D183" s="71" t="s">
        <v>4688</v>
      </c>
      <c r="E183" s="75"/>
      <c r="F183" s="12"/>
      <c r="G183" s="13"/>
      <c r="H183" s="13"/>
      <c r="I183" s="13"/>
      <c r="J183" s="13"/>
      <c r="K183" s="4"/>
      <c r="L183" s="4"/>
      <c r="M183" s="4">
        <v>2.8</v>
      </c>
      <c r="N183" s="290">
        <v>2.5</v>
      </c>
      <c r="O183" s="375">
        <v>2.8</v>
      </c>
      <c r="P183" s="4"/>
      <c r="Q183" s="338"/>
      <c r="R183" s="15" t="str">
        <f t="shared" si="35"/>
        <v>No</v>
      </c>
      <c r="S183" s="15" t="str">
        <f t="shared" si="36"/>
        <v>No</v>
      </c>
      <c r="T183" s="221" t="str">
        <f t="shared" si="37"/>
        <v>No</v>
      </c>
      <c r="U183" s="223" t="str">
        <f t="shared" si="38"/>
        <v>N/A</v>
      </c>
      <c r="V183" s="221" t="str">
        <f t="shared" si="39"/>
        <v>No</v>
      </c>
      <c r="W183" s="223" t="str">
        <f t="shared" si="40"/>
        <v>N/A</v>
      </c>
      <c r="X183" s="221" t="str">
        <f t="shared" si="41"/>
        <v>No</v>
      </c>
      <c r="Y183" s="223" t="str">
        <f t="shared" si="42"/>
        <v>N/A</v>
      </c>
      <c r="Z183" s="222" t="str">
        <f t="shared" si="43"/>
        <v>No</v>
      </c>
      <c r="AA183" s="68" t="str">
        <f t="shared" si="44"/>
        <v>N/A</v>
      </c>
      <c r="AB183" s="65" t="str">
        <f t="shared" si="45"/>
        <v>No</v>
      </c>
      <c r="AC183" s="68" t="str">
        <f t="shared" si="46"/>
        <v>N/A</v>
      </c>
      <c r="AD183" s="65" t="str">
        <f t="shared" si="47"/>
        <v>No</v>
      </c>
      <c r="AE183" s="68" t="str">
        <f t="shared" si="48"/>
        <v>N/A</v>
      </c>
      <c r="AF183" s="66"/>
    </row>
    <row r="184" spans="1:32">
      <c r="A184" s="66" t="s">
        <v>23</v>
      </c>
      <c r="B184" s="66" t="s">
        <v>40</v>
      </c>
      <c r="C184" s="66" t="str" cm="1">
        <f t="array" ref="C184">_xlfn.IFNA(_xlfn.IFS(B184="Starter","Starters &amp; Sides",B184="Sides","Starters &amp; Sides"),B184)</f>
        <v>drinks</v>
      </c>
      <c r="D184" s="71" t="s">
        <v>4689</v>
      </c>
      <c r="E184" s="75"/>
      <c r="F184" s="12"/>
      <c r="G184" s="13"/>
      <c r="H184" s="13"/>
      <c r="I184" s="13"/>
      <c r="J184" s="13"/>
      <c r="K184" s="4"/>
      <c r="L184" s="4">
        <v>5.75</v>
      </c>
      <c r="M184" s="4">
        <v>5.75</v>
      </c>
      <c r="N184" s="13">
        <v>5.95</v>
      </c>
      <c r="O184" s="375">
        <v>5.95</v>
      </c>
      <c r="P184" s="4">
        <v>5.95</v>
      </c>
      <c r="Q184" s="338">
        <v>5.95</v>
      </c>
      <c r="R184" s="15" t="str">
        <f t="shared" si="35"/>
        <v>Yes</v>
      </c>
      <c r="S184" s="15" t="str">
        <f t="shared" si="36"/>
        <v>No</v>
      </c>
      <c r="T184" s="221" t="str">
        <f t="shared" si="37"/>
        <v>Yes</v>
      </c>
      <c r="U184" s="223">
        <f t="shared" si="38"/>
        <v>0</v>
      </c>
      <c r="V184" s="221" t="str">
        <f t="shared" si="39"/>
        <v>Yes</v>
      </c>
      <c r="W184" s="223">
        <f t="shared" si="40"/>
        <v>0</v>
      </c>
      <c r="X184" s="221" t="str">
        <f t="shared" si="41"/>
        <v>Yes</v>
      </c>
      <c r="Y184" s="223">
        <f t="shared" si="42"/>
        <v>0</v>
      </c>
      <c r="Z184" s="222" t="str">
        <f t="shared" si="43"/>
        <v>Yes</v>
      </c>
      <c r="AA184" s="68">
        <f t="shared" si="44"/>
        <v>3.4782608695652195E-2</v>
      </c>
      <c r="AB184" s="65" t="str">
        <f t="shared" si="45"/>
        <v>Yes</v>
      </c>
      <c r="AC184" s="68">
        <f t="shared" si="46"/>
        <v>3.4782608695652195E-2</v>
      </c>
      <c r="AD184" s="65" t="str">
        <f t="shared" si="47"/>
        <v>No</v>
      </c>
      <c r="AE184" s="68" t="str">
        <f t="shared" si="48"/>
        <v>N/A</v>
      </c>
      <c r="AF184" s="66"/>
    </row>
    <row r="185" spans="1:32">
      <c r="A185" s="66" t="s">
        <v>23</v>
      </c>
      <c r="B185" s="66" t="s">
        <v>40</v>
      </c>
      <c r="C185" s="66" t="str" cm="1">
        <f t="array" ref="C185">_xlfn.IFNA(_xlfn.IFS(B185="Starter","Starters &amp; Sides",B185="Sides","Starters &amp; Sides"),B185)</f>
        <v>drinks</v>
      </c>
      <c r="D185" s="71" t="s">
        <v>4690</v>
      </c>
      <c r="E185" s="75"/>
      <c r="F185" s="12"/>
      <c r="G185" s="13"/>
      <c r="H185" s="13"/>
      <c r="I185" s="13"/>
      <c r="J185" s="13"/>
      <c r="K185" s="4"/>
      <c r="L185" s="4">
        <v>9.9499999999999993</v>
      </c>
      <c r="M185" s="4">
        <v>9.9499999999999993</v>
      </c>
      <c r="N185" s="13"/>
      <c r="O185" s="375"/>
      <c r="P185" s="4">
        <v>10.45</v>
      </c>
      <c r="Q185" s="338">
        <v>10.75</v>
      </c>
      <c r="R185" s="15" t="str">
        <f t="shared" si="35"/>
        <v>Yes</v>
      </c>
      <c r="S185" s="15" t="str">
        <f t="shared" si="36"/>
        <v>No</v>
      </c>
      <c r="T185" s="221" t="str">
        <f t="shared" si="37"/>
        <v>Yes</v>
      </c>
      <c r="U185" s="223">
        <f t="shared" si="38"/>
        <v>2.8708133971292016E-2</v>
      </c>
      <c r="V185" s="221" t="str">
        <f t="shared" si="39"/>
        <v>No</v>
      </c>
      <c r="W185" s="223" t="str">
        <f t="shared" si="40"/>
        <v>N/A</v>
      </c>
      <c r="X185" s="221" t="str">
        <f t="shared" si="41"/>
        <v>No</v>
      </c>
      <c r="Y185" s="223" t="str">
        <f t="shared" si="42"/>
        <v>N/A</v>
      </c>
      <c r="Z185" s="222" t="str">
        <f t="shared" si="43"/>
        <v>No</v>
      </c>
      <c r="AA185" s="68" t="str">
        <f t="shared" si="44"/>
        <v>N/A</v>
      </c>
      <c r="AB185" s="65" t="str">
        <f t="shared" si="45"/>
        <v>No</v>
      </c>
      <c r="AC185" s="68" t="str">
        <f t="shared" si="46"/>
        <v>N/A</v>
      </c>
      <c r="AD185" s="65" t="str">
        <f t="shared" si="47"/>
        <v>No</v>
      </c>
      <c r="AE185" s="68" t="str">
        <f t="shared" si="48"/>
        <v>N/A</v>
      </c>
      <c r="AF185" s="66"/>
    </row>
    <row r="186" spans="1:32">
      <c r="A186" s="66" t="s">
        <v>4580</v>
      </c>
      <c r="B186" s="66" t="s">
        <v>40</v>
      </c>
      <c r="C186" s="66" t="str" cm="1">
        <f t="array" ref="C186">_xlfn.IFNA(_xlfn.IFS(B186="Starter","Starters &amp; Sides",B186="Sides","Starters &amp; Sides"),B186)</f>
        <v>drinks</v>
      </c>
      <c r="D186" s="66" t="s">
        <v>4691</v>
      </c>
      <c r="E186" s="54"/>
      <c r="F186" s="8"/>
      <c r="G186" s="8"/>
      <c r="H186" s="8"/>
      <c r="I186" s="8"/>
      <c r="J186" s="8"/>
      <c r="K186" s="8"/>
      <c r="L186" s="8"/>
      <c r="M186" s="8"/>
      <c r="N186" s="8"/>
      <c r="O186" s="61"/>
      <c r="P186" s="4">
        <v>4</v>
      </c>
      <c r="Q186" s="338">
        <v>4</v>
      </c>
      <c r="R186" s="15" t="str">
        <f t="shared" si="35"/>
        <v>Yes</v>
      </c>
      <c r="S186" s="15" t="str">
        <f t="shared" si="36"/>
        <v>No</v>
      </c>
      <c r="T186" s="221" t="str">
        <f t="shared" si="37"/>
        <v>Yes</v>
      </c>
      <c r="U186" s="223">
        <f t="shared" si="38"/>
        <v>0</v>
      </c>
      <c r="V186" s="221" t="str">
        <f t="shared" si="39"/>
        <v>No</v>
      </c>
      <c r="W186" s="223" t="str">
        <f t="shared" si="40"/>
        <v>N/A</v>
      </c>
      <c r="X186" s="221" t="str">
        <f t="shared" si="41"/>
        <v>No</v>
      </c>
      <c r="Y186" s="223" t="str">
        <f t="shared" si="42"/>
        <v>N/A</v>
      </c>
      <c r="Z186" s="222" t="str">
        <f t="shared" si="43"/>
        <v>No</v>
      </c>
      <c r="AA186" s="68" t="str">
        <f t="shared" si="44"/>
        <v>N/A</v>
      </c>
      <c r="AB186" s="65" t="str">
        <f t="shared" si="45"/>
        <v>No</v>
      </c>
      <c r="AC186" s="68" t="str">
        <f t="shared" si="46"/>
        <v>N/A</v>
      </c>
      <c r="AD186" s="65" t="str">
        <f t="shared" si="47"/>
        <v>No</v>
      </c>
      <c r="AE186" s="68" t="str">
        <f t="shared" si="48"/>
        <v>N/A</v>
      </c>
      <c r="AF186" s="66"/>
    </row>
    <row r="187" spans="1:32">
      <c r="A187" s="66" t="s">
        <v>4580</v>
      </c>
      <c r="B187" s="66" t="s">
        <v>40</v>
      </c>
      <c r="C187" s="66" t="str" cm="1">
        <f t="array" ref="C187">_xlfn.IFNA(_xlfn.IFS(B187="Starter","Starters &amp; Sides",B187="Sides","Starters &amp; Sides"),B187)</f>
        <v>drinks</v>
      </c>
      <c r="D187" s="66" t="s">
        <v>4692</v>
      </c>
      <c r="E187" s="54"/>
      <c r="F187" s="8"/>
      <c r="G187" s="8"/>
      <c r="H187" s="8"/>
      <c r="I187" s="8"/>
      <c r="J187" s="8"/>
      <c r="K187" s="8"/>
      <c r="L187" s="8"/>
      <c r="M187" s="8"/>
      <c r="N187" s="8"/>
      <c r="O187" s="61"/>
      <c r="P187" s="4">
        <v>7</v>
      </c>
      <c r="Q187" s="338">
        <v>7</v>
      </c>
      <c r="R187" s="15" t="str">
        <f t="shared" si="35"/>
        <v>Yes</v>
      </c>
      <c r="S187" s="15" t="str">
        <f t="shared" si="36"/>
        <v>No</v>
      </c>
      <c r="T187" s="221" t="str">
        <f t="shared" si="37"/>
        <v>Yes</v>
      </c>
      <c r="U187" s="223">
        <f t="shared" si="38"/>
        <v>0</v>
      </c>
      <c r="V187" s="221" t="str">
        <f t="shared" si="39"/>
        <v>No</v>
      </c>
      <c r="W187" s="223" t="str">
        <f t="shared" si="40"/>
        <v>N/A</v>
      </c>
      <c r="X187" s="221" t="str">
        <f t="shared" si="41"/>
        <v>No</v>
      </c>
      <c r="Y187" s="223" t="str">
        <f t="shared" si="42"/>
        <v>N/A</v>
      </c>
      <c r="Z187" s="222" t="str">
        <f t="shared" si="43"/>
        <v>No</v>
      </c>
      <c r="AA187" s="68" t="str">
        <f t="shared" si="44"/>
        <v>N/A</v>
      </c>
      <c r="AB187" s="65" t="str">
        <f t="shared" si="45"/>
        <v>No</v>
      </c>
      <c r="AC187" s="68" t="str">
        <f t="shared" si="46"/>
        <v>N/A</v>
      </c>
      <c r="AD187" s="65" t="str">
        <f t="shared" si="47"/>
        <v>No</v>
      </c>
      <c r="AE187" s="68" t="str">
        <f t="shared" si="48"/>
        <v>N/A</v>
      </c>
      <c r="AF187" s="66"/>
    </row>
    <row r="188" spans="1:32">
      <c r="A188" s="66" t="s">
        <v>23</v>
      </c>
      <c r="B188" s="66" t="s">
        <v>40</v>
      </c>
      <c r="C188" s="66" t="str" cm="1">
        <f t="array" ref="C188">_xlfn.IFNA(_xlfn.IFS(B188="Starter","Starters &amp; Sides",B188="Sides","Starters &amp; Sides"),B188)</f>
        <v>drinks</v>
      </c>
      <c r="D188" s="71" t="s">
        <v>4693</v>
      </c>
      <c r="E188" s="75"/>
      <c r="F188" s="12"/>
      <c r="G188" s="13"/>
      <c r="H188" s="13"/>
      <c r="I188" s="13"/>
      <c r="J188" s="13"/>
      <c r="K188" s="4"/>
      <c r="L188" s="4"/>
      <c r="M188" s="4">
        <v>10.95</v>
      </c>
      <c r="N188" s="13">
        <v>10.95</v>
      </c>
      <c r="O188" s="375"/>
      <c r="P188" s="4">
        <v>12.95</v>
      </c>
      <c r="Q188" s="338">
        <v>12.95</v>
      </c>
      <c r="R188" s="15" t="str">
        <f t="shared" si="35"/>
        <v>Yes</v>
      </c>
      <c r="S188" s="15" t="str">
        <f t="shared" si="36"/>
        <v>No</v>
      </c>
      <c r="T188" s="221" t="str">
        <f t="shared" si="37"/>
        <v>Yes</v>
      </c>
      <c r="U188" s="223">
        <f t="shared" si="38"/>
        <v>0</v>
      </c>
      <c r="V188" s="221" t="str">
        <f t="shared" si="39"/>
        <v>No</v>
      </c>
      <c r="W188" s="223" t="str">
        <f t="shared" si="40"/>
        <v>N/A</v>
      </c>
      <c r="X188" s="221" t="str">
        <f t="shared" si="41"/>
        <v>No</v>
      </c>
      <c r="Y188" s="223" t="str">
        <f t="shared" si="42"/>
        <v>N/A</v>
      </c>
      <c r="Z188" s="222" t="str">
        <f t="shared" si="43"/>
        <v>No</v>
      </c>
      <c r="AA188" s="68" t="str">
        <f t="shared" si="44"/>
        <v>N/A</v>
      </c>
      <c r="AB188" s="65" t="str">
        <f t="shared" si="45"/>
        <v>No</v>
      </c>
      <c r="AC188" s="68" t="str">
        <f t="shared" si="46"/>
        <v>N/A</v>
      </c>
      <c r="AD188" s="65" t="str">
        <f t="shared" si="47"/>
        <v>No</v>
      </c>
      <c r="AE188" s="68" t="str">
        <f t="shared" si="48"/>
        <v>N/A</v>
      </c>
      <c r="AF188" s="66"/>
    </row>
    <row r="189" spans="1:32">
      <c r="A189" s="66" t="s">
        <v>23</v>
      </c>
      <c r="B189" s="66" t="s">
        <v>40</v>
      </c>
      <c r="C189" s="66" t="str" cm="1">
        <f t="array" ref="C189">_xlfn.IFNA(_xlfn.IFS(B189="Starter","Starters &amp; Sides",B189="Sides","Starters &amp; Sides"),B189)</f>
        <v>drinks</v>
      </c>
      <c r="D189" s="71" t="s">
        <v>4694</v>
      </c>
      <c r="E189" s="75"/>
      <c r="F189" s="12"/>
      <c r="G189" s="13"/>
      <c r="H189" s="13"/>
      <c r="I189" s="13"/>
      <c r="J189" s="13"/>
      <c r="K189" s="4"/>
      <c r="L189" s="4"/>
      <c r="M189" s="4">
        <v>3.55</v>
      </c>
      <c r="N189" s="13">
        <v>3.55</v>
      </c>
      <c r="O189" s="375">
        <v>3.55</v>
      </c>
      <c r="P189" s="4">
        <v>3.55</v>
      </c>
      <c r="Q189" s="338">
        <v>2.5499999999999998</v>
      </c>
      <c r="R189" s="15" t="str">
        <f t="shared" si="35"/>
        <v>Yes</v>
      </c>
      <c r="S189" s="15" t="str">
        <f t="shared" si="36"/>
        <v>No</v>
      </c>
      <c r="T189" s="221" t="str">
        <f t="shared" si="37"/>
        <v>Yes</v>
      </c>
      <c r="U189" s="223">
        <f t="shared" si="38"/>
        <v>-0.28169014084507049</v>
      </c>
      <c r="V189" s="221" t="str">
        <f t="shared" si="39"/>
        <v>Yes</v>
      </c>
      <c r="W189" s="223">
        <f t="shared" si="40"/>
        <v>-0.28169014084507049</v>
      </c>
      <c r="X189" s="221" t="str">
        <f t="shared" si="41"/>
        <v>Yes</v>
      </c>
      <c r="Y189" s="223">
        <f t="shared" si="42"/>
        <v>-0.28169014084507049</v>
      </c>
      <c r="Z189" s="222" t="str">
        <f t="shared" si="43"/>
        <v>Yes</v>
      </c>
      <c r="AA189" s="68">
        <f t="shared" si="44"/>
        <v>-0.28169014084507049</v>
      </c>
      <c r="AB189" s="65" t="str">
        <f t="shared" si="45"/>
        <v>No</v>
      </c>
      <c r="AC189" s="68" t="str">
        <f t="shared" si="46"/>
        <v>N/A</v>
      </c>
      <c r="AD189" s="65" t="str">
        <f t="shared" si="47"/>
        <v>No</v>
      </c>
      <c r="AE189" s="68" t="str">
        <f t="shared" si="48"/>
        <v>N/A</v>
      </c>
      <c r="AF189" s="66"/>
    </row>
    <row r="190" spans="1:32">
      <c r="A190" s="66" t="s">
        <v>23</v>
      </c>
      <c r="B190" s="66" t="s">
        <v>40</v>
      </c>
      <c r="C190" s="66" t="str" cm="1">
        <f t="array" ref="C190">_xlfn.IFNA(_xlfn.IFS(B190="Starter","Starters &amp; Sides",B190="Sides","Starters &amp; Sides"),B190)</f>
        <v>drinks</v>
      </c>
      <c r="D190" s="66" t="s">
        <v>4695</v>
      </c>
      <c r="E190" s="75"/>
      <c r="F190" s="12"/>
      <c r="G190" s="13"/>
      <c r="H190" s="13"/>
      <c r="I190" s="13"/>
      <c r="J190" s="13"/>
      <c r="K190" s="4"/>
      <c r="L190" s="4"/>
      <c r="M190" s="4">
        <v>5.25</v>
      </c>
      <c r="N190" s="13">
        <v>5.25</v>
      </c>
      <c r="O190" s="375">
        <v>5.25</v>
      </c>
      <c r="P190" s="4">
        <v>5.25</v>
      </c>
      <c r="Q190" s="338">
        <v>5.45</v>
      </c>
      <c r="R190" s="15" t="str">
        <f t="shared" si="35"/>
        <v>Yes</v>
      </c>
      <c r="S190" s="15" t="str">
        <f t="shared" si="36"/>
        <v>No</v>
      </c>
      <c r="T190" s="221" t="str">
        <f t="shared" si="37"/>
        <v>Yes</v>
      </c>
      <c r="U190" s="223">
        <f t="shared" si="38"/>
        <v>3.8095238095238182E-2</v>
      </c>
      <c r="V190" s="221" t="str">
        <f t="shared" si="39"/>
        <v>Yes</v>
      </c>
      <c r="W190" s="223">
        <f t="shared" si="40"/>
        <v>3.8095238095238182E-2</v>
      </c>
      <c r="X190" s="221" t="str">
        <f t="shared" si="41"/>
        <v>Yes</v>
      </c>
      <c r="Y190" s="223">
        <f t="shared" si="42"/>
        <v>3.8095238095238182E-2</v>
      </c>
      <c r="Z190" s="222" t="str">
        <f t="shared" si="43"/>
        <v>Yes</v>
      </c>
      <c r="AA190" s="68">
        <f t="shared" si="44"/>
        <v>3.8095238095238182E-2</v>
      </c>
      <c r="AB190" s="65" t="str">
        <f t="shared" si="45"/>
        <v>No</v>
      </c>
      <c r="AC190" s="68" t="str">
        <f t="shared" si="46"/>
        <v>N/A</v>
      </c>
      <c r="AD190" s="65" t="str">
        <f t="shared" si="47"/>
        <v>No</v>
      </c>
      <c r="AE190" s="68" t="str">
        <f t="shared" si="48"/>
        <v>N/A</v>
      </c>
      <c r="AF190" s="66"/>
    </row>
    <row r="191" spans="1:32">
      <c r="A191" s="66" t="s">
        <v>23</v>
      </c>
      <c r="B191" s="66" t="s">
        <v>40</v>
      </c>
      <c r="C191" s="66" t="str" cm="1">
        <f t="array" ref="C191">_xlfn.IFNA(_xlfn.IFS(B191="Starter","Starters &amp; Sides",B191="Sides","Starters &amp; Sides"),B191)</f>
        <v>drinks</v>
      </c>
      <c r="D191" s="66" t="s">
        <v>4696</v>
      </c>
      <c r="E191" s="75"/>
      <c r="F191" s="12"/>
      <c r="G191" s="13"/>
      <c r="H191" s="13"/>
      <c r="I191" s="13"/>
      <c r="J191" s="13"/>
      <c r="K191" s="4"/>
      <c r="L191" s="4"/>
      <c r="M191" s="4"/>
      <c r="N191" s="13"/>
      <c r="O191" s="375">
        <v>5.95</v>
      </c>
      <c r="P191" s="4">
        <v>5.95</v>
      </c>
      <c r="Q191" s="338">
        <v>5.95</v>
      </c>
      <c r="R191" s="15" t="str">
        <f t="shared" si="35"/>
        <v>Yes</v>
      </c>
      <c r="S191" s="15" t="str">
        <f t="shared" si="36"/>
        <v>No</v>
      </c>
      <c r="T191" s="221" t="str">
        <f t="shared" si="37"/>
        <v>Yes</v>
      </c>
      <c r="U191" s="223">
        <f t="shared" si="38"/>
        <v>0</v>
      </c>
      <c r="V191" s="221" t="str">
        <f t="shared" si="39"/>
        <v>Yes</v>
      </c>
      <c r="W191" s="223">
        <f t="shared" si="40"/>
        <v>0</v>
      </c>
      <c r="X191" s="221" t="str">
        <f t="shared" si="41"/>
        <v>No</v>
      </c>
      <c r="Y191" s="223" t="str">
        <f t="shared" si="42"/>
        <v>N/A</v>
      </c>
      <c r="Z191" s="222" t="str">
        <f t="shared" si="43"/>
        <v>No</v>
      </c>
      <c r="AA191" s="68" t="str">
        <f t="shared" si="44"/>
        <v>N/A</v>
      </c>
      <c r="AB191" s="65" t="str">
        <f t="shared" si="45"/>
        <v>No</v>
      </c>
      <c r="AC191" s="68" t="str">
        <f t="shared" si="46"/>
        <v>N/A</v>
      </c>
      <c r="AD191" s="65" t="str">
        <f t="shared" si="47"/>
        <v>No</v>
      </c>
      <c r="AE191" s="68" t="str">
        <f t="shared" si="48"/>
        <v>N/A</v>
      </c>
      <c r="AF191" s="66"/>
    </row>
    <row r="192" spans="1:32">
      <c r="A192" s="66" t="s">
        <v>4580</v>
      </c>
      <c r="B192" s="66" t="s">
        <v>40</v>
      </c>
      <c r="C192" s="66" t="str" cm="1">
        <f t="array" ref="C192">_xlfn.IFNA(_xlfn.IFS(B192="Starter","Starters &amp; Sides",B192="Sides","Starters &amp; Sides"),B192)</f>
        <v>drinks</v>
      </c>
      <c r="D192" s="66" t="s">
        <v>4697</v>
      </c>
      <c r="E192" s="54"/>
      <c r="F192" s="8"/>
      <c r="G192" s="8"/>
      <c r="H192" s="8"/>
      <c r="I192" s="8"/>
      <c r="J192" s="8"/>
      <c r="K192" s="8"/>
      <c r="L192" s="8"/>
      <c r="M192" s="8"/>
      <c r="N192" s="8"/>
      <c r="O192" s="61"/>
      <c r="P192" s="4">
        <v>7.95</v>
      </c>
      <c r="Q192" s="338">
        <v>7.95</v>
      </c>
      <c r="R192" s="15" t="str">
        <f t="shared" si="35"/>
        <v>Yes</v>
      </c>
      <c r="S192" s="15" t="str">
        <f t="shared" si="36"/>
        <v>No</v>
      </c>
      <c r="T192" s="221" t="str">
        <f t="shared" si="37"/>
        <v>Yes</v>
      </c>
      <c r="U192" s="223">
        <f t="shared" si="38"/>
        <v>0</v>
      </c>
      <c r="V192" s="221" t="str">
        <f t="shared" si="39"/>
        <v>No</v>
      </c>
      <c r="W192" s="223" t="str">
        <f t="shared" si="40"/>
        <v>N/A</v>
      </c>
      <c r="X192" s="221" t="str">
        <f t="shared" si="41"/>
        <v>No</v>
      </c>
      <c r="Y192" s="223" t="str">
        <f t="shared" si="42"/>
        <v>N/A</v>
      </c>
      <c r="Z192" s="222" t="str">
        <f t="shared" si="43"/>
        <v>No</v>
      </c>
      <c r="AA192" s="68" t="str">
        <f t="shared" si="44"/>
        <v>N/A</v>
      </c>
      <c r="AB192" s="65" t="str">
        <f t="shared" si="45"/>
        <v>No</v>
      </c>
      <c r="AC192" s="68" t="str">
        <f t="shared" si="46"/>
        <v>N/A</v>
      </c>
      <c r="AD192" s="65" t="str">
        <f t="shared" si="47"/>
        <v>No</v>
      </c>
      <c r="AE192" s="68" t="str">
        <f t="shared" si="48"/>
        <v>N/A</v>
      </c>
      <c r="AF192" s="66"/>
    </row>
    <row r="193" spans="1:32">
      <c r="A193" s="66" t="s">
        <v>23</v>
      </c>
      <c r="B193" s="66" t="s">
        <v>40</v>
      </c>
      <c r="C193" s="66" t="str" cm="1">
        <f t="array" ref="C193">_xlfn.IFNA(_xlfn.IFS(B193="Starter","Starters &amp; Sides",B193="Sides","Starters &amp; Sides"),B193)</f>
        <v>drinks</v>
      </c>
      <c r="D193" s="66" t="s">
        <v>4698</v>
      </c>
      <c r="E193" s="75"/>
      <c r="F193" s="12"/>
      <c r="G193" s="13"/>
      <c r="H193" s="13"/>
      <c r="I193" s="13"/>
      <c r="J193" s="13"/>
      <c r="K193" s="4"/>
      <c r="L193" s="4"/>
      <c r="M193" s="4">
        <v>5.5</v>
      </c>
      <c r="N193" s="13">
        <v>5.95</v>
      </c>
      <c r="O193" s="375">
        <v>5.95</v>
      </c>
      <c r="P193" s="4">
        <v>5.95</v>
      </c>
      <c r="Q193" s="338">
        <v>5.95</v>
      </c>
      <c r="R193" s="15" t="str">
        <f t="shared" si="35"/>
        <v>Yes</v>
      </c>
      <c r="S193" s="15" t="str">
        <f t="shared" si="36"/>
        <v>No</v>
      </c>
      <c r="T193" s="221" t="str">
        <f t="shared" si="37"/>
        <v>Yes</v>
      </c>
      <c r="U193" s="223">
        <f t="shared" si="38"/>
        <v>0</v>
      </c>
      <c r="V193" s="221" t="str">
        <f t="shared" si="39"/>
        <v>Yes</v>
      </c>
      <c r="W193" s="223">
        <f t="shared" si="40"/>
        <v>0</v>
      </c>
      <c r="X193" s="221" t="str">
        <f t="shared" si="41"/>
        <v>Yes</v>
      </c>
      <c r="Y193" s="223">
        <f t="shared" si="42"/>
        <v>0</v>
      </c>
      <c r="Z193" s="222" t="str">
        <f t="shared" si="43"/>
        <v>Yes</v>
      </c>
      <c r="AA193" s="68">
        <f t="shared" si="44"/>
        <v>8.181818181818179E-2</v>
      </c>
      <c r="AB193" s="65" t="str">
        <f t="shared" si="45"/>
        <v>No</v>
      </c>
      <c r="AC193" s="68" t="str">
        <f t="shared" si="46"/>
        <v>N/A</v>
      </c>
      <c r="AD193" s="65" t="str">
        <f t="shared" si="47"/>
        <v>No</v>
      </c>
      <c r="AE193" s="68" t="str">
        <f t="shared" si="48"/>
        <v>N/A</v>
      </c>
      <c r="AF193" s="66"/>
    </row>
    <row r="194" spans="1:32">
      <c r="A194" s="66" t="s">
        <v>23</v>
      </c>
      <c r="B194" s="66" t="s">
        <v>40</v>
      </c>
      <c r="C194" s="66" t="str" cm="1">
        <f t="array" ref="C194">_xlfn.IFNA(_xlfn.IFS(B194="Starter","Starters &amp; Sides",B194="Sides","Starters &amp; Sides"),B194)</f>
        <v>drinks</v>
      </c>
      <c r="D194" s="66" t="s">
        <v>4699</v>
      </c>
      <c r="E194" s="75"/>
      <c r="F194" s="12"/>
      <c r="G194" s="13"/>
      <c r="H194" s="13"/>
      <c r="I194" s="13"/>
      <c r="J194" s="13"/>
      <c r="K194" s="4"/>
      <c r="L194" s="4"/>
      <c r="M194" s="4">
        <v>7.5</v>
      </c>
      <c r="N194" s="13">
        <v>7.75</v>
      </c>
      <c r="O194" s="375">
        <v>6.25</v>
      </c>
      <c r="P194" s="4">
        <v>6.25</v>
      </c>
      <c r="Q194" s="338">
        <v>6.45</v>
      </c>
      <c r="R194" s="15" t="str">
        <f t="shared" si="35"/>
        <v>Yes</v>
      </c>
      <c r="S194" s="15" t="str">
        <f t="shared" si="36"/>
        <v>No</v>
      </c>
      <c r="T194" s="221" t="str">
        <f t="shared" si="37"/>
        <v>Yes</v>
      </c>
      <c r="U194" s="223">
        <f t="shared" si="38"/>
        <v>3.2000000000000028E-2</v>
      </c>
      <c r="V194" s="221" t="str">
        <f t="shared" si="39"/>
        <v>Yes</v>
      </c>
      <c r="W194" s="223">
        <f t="shared" si="40"/>
        <v>3.2000000000000028E-2</v>
      </c>
      <c r="X194" s="221" t="str">
        <f t="shared" si="41"/>
        <v>Yes</v>
      </c>
      <c r="Y194" s="223">
        <f t="shared" si="42"/>
        <v>-0.16774193548387095</v>
      </c>
      <c r="Z194" s="222" t="str">
        <f t="shared" si="43"/>
        <v>Yes</v>
      </c>
      <c r="AA194" s="68">
        <f t="shared" si="44"/>
        <v>-0.14000000000000001</v>
      </c>
      <c r="AB194" s="65" t="str">
        <f t="shared" si="45"/>
        <v>No</v>
      </c>
      <c r="AC194" s="68" t="str">
        <f t="shared" si="46"/>
        <v>N/A</v>
      </c>
      <c r="AD194" s="65" t="str">
        <f t="shared" si="47"/>
        <v>No</v>
      </c>
      <c r="AE194" s="68" t="str">
        <f t="shared" si="48"/>
        <v>N/A</v>
      </c>
      <c r="AF194" s="66"/>
    </row>
    <row r="195" spans="1:32">
      <c r="A195" s="66" t="s">
        <v>23</v>
      </c>
      <c r="B195" s="66" t="s">
        <v>40</v>
      </c>
      <c r="C195" s="66" t="str" cm="1">
        <f t="array" ref="C195">_xlfn.IFNA(_xlfn.IFS(B195="Starter","Starters &amp; Sides",B195="Sides","Starters &amp; Sides"),B195)</f>
        <v>drinks</v>
      </c>
      <c r="D195" s="71" t="s">
        <v>4700</v>
      </c>
      <c r="E195" s="75"/>
      <c r="F195" s="12"/>
      <c r="G195" s="13"/>
      <c r="H195" s="13"/>
      <c r="I195" s="13"/>
      <c r="J195" s="13"/>
      <c r="K195" s="4"/>
      <c r="L195" s="4"/>
      <c r="M195" s="4">
        <v>9.9499999999999993</v>
      </c>
      <c r="N195" s="13"/>
      <c r="O195" s="375"/>
      <c r="P195" s="4"/>
      <c r="Q195" s="338"/>
      <c r="R195" s="15" t="str">
        <f t="shared" si="35"/>
        <v>No</v>
      </c>
      <c r="S195" s="15" t="str">
        <f t="shared" si="36"/>
        <v>No</v>
      </c>
      <c r="T195" s="221" t="str">
        <f t="shared" si="37"/>
        <v>No</v>
      </c>
      <c r="U195" s="223" t="str">
        <f t="shared" si="38"/>
        <v>N/A</v>
      </c>
      <c r="V195" s="221" t="str">
        <f t="shared" si="39"/>
        <v>No</v>
      </c>
      <c r="W195" s="223" t="str">
        <f t="shared" si="40"/>
        <v>N/A</v>
      </c>
      <c r="X195" s="221" t="str">
        <f t="shared" si="41"/>
        <v>No</v>
      </c>
      <c r="Y195" s="223" t="str">
        <f t="shared" si="42"/>
        <v>N/A</v>
      </c>
      <c r="Z195" s="222" t="str">
        <f t="shared" si="43"/>
        <v>No</v>
      </c>
      <c r="AA195" s="68" t="str">
        <f t="shared" si="44"/>
        <v>N/A</v>
      </c>
      <c r="AB195" s="65" t="str">
        <f t="shared" si="45"/>
        <v>No</v>
      </c>
      <c r="AC195" s="68" t="str">
        <f t="shared" si="46"/>
        <v>N/A</v>
      </c>
      <c r="AD195" s="65" t="str">
        <f t="shared" si="47"/>
        <v>No</v>
      </c>
      <c r="AE195" s="68" t="str">
        <f t="shared" si="48"/>
        <v>N/A</v>
      </c>
      <c r="AF195" s="66"/>
    </row>
    <row r="196" spans="1:32">
      <c r="A196" s="66" t="s">
        <v>23</v>
      </c>
      <c r="B196" s="66" t="s">
        <v>40</v>
      </c>
      <c r="C196" s="66" t="str" cm="1">
        <f t="array" ref="C196">_xlfn.IFNA(_xlfn.IFS(B196="Starter","Starters &amp; Sides",B196="Sides","Starters &amp; Sides"),B196)</f>
        <v>drinks</v>
      </c>
      <c r="D196" s="71" t="s">
        <v>4701</v>
      </c>
      <c r="E196" s="75"/>
      <c r="F196" s="12"/>
      <c r="G196" s="13"/>
      <c r="H196" s="13"/>
      <c r="I196" s="13"/>
      <c r="J196" s="13"/>
      <c r="K196" s="4"/>
      <c r="L196" s="4">
        <v>3.95</v>
      </c>
      <c r="M196" s="4"/>
      <c r="N196" s="13"/>
      <c r="O196" s="375"/>
      <c r="P196" s="4"/>
      <c r="Q196" s="338"/>
      <c r="R196" s="15" t="str">
        <f t="shared" si="35"/>
        <v>No</v>
      </c>
      <c r="S196" s="15" t="str">
        <f t="shared" si="36"/>
        <v>No</v>
      </c>
      <c r="T196" s="221" t="str">
        <f t="shared" si="37"/>
        <v>No</v>
      </c>
      <c r="U196" s="223" t="str">
        <f t="shared" si="38"/>
        <v>N/A</v>
      </c>
      <c r="V196" s="221" t="str">
        <f t="shared" si="39"/>
        <v>No</v>
      </c>
      <c r="W196" s="223" t="str">
        <f t="shared" si="40"/>
        <v>N/A</v>
      </c>
      <c r="X196" s="221" t="str">
        <f t="shared" si="41"/>
        <v>No</v>
      </c>
      <c r="Y196" s="223" t="str">
        <f t="shared" si="42"/>
        <v>N/A</v>
      </c>
      <c r="Z196" s="222" t="str">
        <f t="shared" si="43"/>
        <v>No</v>
      </c>
      <c r="AA196" s="68" t="str">
        <f t="shared" si="44"/>
        <v>N/A</v>
      </c>
      <c r="AB196" s="65" t="str">
        <f t="shared" si="45"/>
        <v>No</v>
      </c>
      <c r="AC196" s="68" t="str">
        <f t="shared" si="46"/>
        <v>N/A</v>
      </c>
      <c r="AD196" s="65" t="str">
        <f t="shared" si="47"/>
        <v>No</v>
      </c>
      <c r="AE196" s="68" t="str">
        <f t="shared" si="48"/>
        <v>N/A</v>
      </c>
      <c r="AF196" s="66"/>
    </row>
    <row r="197" spans="1:32">
      <c r="A197" s="66" t="s">
        <v>23</v>
      </c>
      <c r="B197" s="66" t="s">
        <v>40</v>
      </c>
      <c r="C197" s="66" t="str" cm="1">
        <f t="array" ref="C197">_xlfn.IFNA(_xlfn.IFS(B197="Starter","Starters &amp; Sides",B197="Sides","Starters &amp; Sides"),B197)</f>
        <v>drinks</v>
      </c>
      <c r="D197" s="66" t="s">
        <v>4702</v>
      </c>
      <c r="E197" s="75"/>
      <c r="F197" s="12"/>
      <c r="G197" s="13"/>
      <c r="H197" s="13"/>
      <c r="I197" s="13"/>
      <c r="J197" s="13"/>
      <c r="K197" s="4"/>
      <c r="L197" s="4"/>
      <c r="M197" s="4">
        <v>5.75</v>
      </c>
      <c r="N197" s="13">
        <v>5.95</v>
      </c>
      <c r="O197" s="375">
        <v>5.95</v>
      </c>
      <c r="P197" s="4">
        <v>5.95</v>
      </c>
      <c r="Q197" s="338">
        <v>5.95</v>
      </c>
      <c r="R197" s="15" t="str">
        <f t="shared" si="35"/>
        <v>Yes</v>
      </c>
      <c r="S197" s="15" t="str">
        <f t="shared" si="36"/>
        <v>No</v>
      </c>
      <c r="T197" s="221" t="str">
        <f t="shared" si="37"/>
        <v>Yes</v>
      </c>
      <c r="U197" s="223">
        <f t="shared" si="38"/>
        <v>0</v>
      </c>
      <c r="V197" s="221" t="str">
        <f t="shared" si="39"/>
        <v>Yes</v>
      </c>
      <c r="W197" s="223">
        <f t="shared" si="40"/>
        <v>0</v>
      </c>
      <c r="X197" s="221" t="str">
        <f t="shared" si="41"/>
        <v>Yes</v>
      </c>
      <c r="Y197" s="223">
        <f t="shared" si="42"/>
        <v>0</v>
      </c>
      <c r="Z197" s="222" t="str">
        <f t="shared" si="43"/>
        <v>Yes</v>
      </c>
      <c r="AA197" s="68">
        <f t="shared" si="44"/>
        <v>3.4782608695652195E-2</v>
      </c>
      <c r="AB197" s="65" t="str">
        <f t="shared" si="45"/>
        <v>No</v>
      </c>
      <c r="AC197" s="68" t="str">
        <f t="shared" si="46"/>
        <v>N/A</v>
      </c>
      <c r="AD197" s="65" t="str">
        <f t="shared" si="47"/>
        <v>No</v>
      </c>
      <c r="AE197" s="68" t="str">
        <f t="shared" si="48"/>
        <v>N/A</v>
      </c>
      <c r="AF197" s="66"/>
    </row>
    <row r="198" spans="1:32">
      <c r="A198" s="66" t="s">
        <v>4580</v>
      </c>
      <c r="B198" s="66" t="s">
        <v>40</v>
      </c>
      <c r="C198" s="66" t="str" cm="1">
        <f t="array" ref="C198">_xlfn.IFNA(_xlfn.IFS(B198="Starter","Starters &amp; Sides",B198="Sides","Starters &amp; Sides"),B198)</f>
        <v>drinks</v>
      </c>
      <c r="D198" s="66" t="s">
        <v>4703</v>
      </c>
      <c r="E198" s="54"/>
      <c r="F198" s="8"/>
      <c r="G198" s="8"/>
      <c r="H198" s="8"/>
      <c r="I198" s="8"/>
      <c r="J198" s="8"/>
      <c r="K198" s="8"/>
      <c r="L198" s="8"/>
      <c r="M198" s="8"/>
      <c r="N198" s="8"/>
      <c r="O198" s="61"/>
      <c r="P198" s="4">
        <v>12.75</v>
      </c>
      <c r="Q198" s="338"/>
      <c r="R198" s="15" t="str">
        <f t="shared" si="35"/>
        <v>No</v>
      </c>
      <c r="S198" s="15" t="str">
        <f t="shared" si="36"/>
        <v>No</v>
      </c>
      <c r="T198" s="221" t="str">
        <f t="shared" si="37"/>
        <v>No</v>
      </c>
      <c r="U198" s="223" t="str">
        <f t="shared" si="38"/>
        <v>N/A</v>
      </c>
      <c r="V198" s="221" t="str">
        <f t="shared" si="39"/>
        <v>No</v>
      </c>
      <c r="W198" s="223" t="str">
        <f t="shared" si="40"/>
        <v>N/A</v>
      </c>
      <c r="X198" s="221" t="str">
        <f t="shared" si="41"/>
        <v>No</v>
      </c>
      <c r="Y198" s="223" t="str">
        <f t="shared" si="42"/>
        <v>N/A</v>
      </c>
      <c r="Z198" s="222" t="str">
        <f t="shared" si="43"/>
        <v>No</v>
      </c>
      <c r="AA198" s="68" t="str">
        <f t="shared" si="44"/>
        <v>N/A</v>
      </c>
      <c r="AB198" s="65" t="str">
        <f t="shared" si="45"/>
        <v>No</v>
      </c>
      <c r="AC198" s="68" t="str">
        <f t="shared" si="46"/>
        <v>N/A</v>
      </c>
      <c r="AD198" s="65" t="str">
        <f t="shared" si="47"/>
        <v>No</v>
      </c>
      <c r="AE198" s="68" t="str">
        <f t="shared" si="48"/>
        <v>N/A</v>
      </c>
      <c r="AF198" s="66"/>
    </row>
    <row r="199" spans="1:32">
      <c r="A199" s="66" t="s">
        <v>23</v>
      </c>
      <c r="B199" s="66" t="s">
        <v>40</v>
      </c>
      <c r="C199" s="66" t="str" cm="1">
        <f t="array" ref="C199">_xlfn.IFNA(_xlfn.IFS(B199="Starter","Starters &amp; Sides",B199="Sides","Starters &amp; Sides"),B199)</f>
        <v>drinks</v>
      </c>
      <c r="D199" s="71" t="s">
        <v>4704</v>
      </c>
      <c r="E199" s="75"/>
      <c r="F199" s="12"/>
      <c r="G199" s="13"/>
      <c r="H199" s="13"/>
      <c r="I199" s="13"/>
      <c r="J199" s="13"/>
      <c r="K199" s="4"/>
      <c r="L199" s="4">
        <v>11</v>
      </c>
      <c r="M199" s="4">
        <v>11.25</v>
      </c>
      <c r="N199" s="13">
        <v>11.25</v>
      </c>
      <c r="O199" s="375">
        <v>11.25</v>
      </c>
      <c r="P199" s="4"/>
      <c r="Q199" s="338"/>
      <c r="R199" s="15" t="str">
        <f t="shared" si="35"/>
        <v>No</v>
      </c>
      <c r="S199" s="15" t="str">
        <f t="shared" si="36"/>
        <v>No</v>
      </c>
      <c r="T199" s="221" t="str">
        <f t="shared" si="37"/>
        <v>No</v>
      </c>
      <c r="U199" s="223" t="str">
        <f t="shared" si="38"/>
        <v>N/A</v>
      </c>
      <c r="V199" s="221" t="str">
        <f t="shared" si="39"/>
        <v>No</v>
      </c>
      <c r="W199" s="223" t="str">
        <f t="shared" si="40"/>
        <v>N/A</v>
      </c>
      <c r="X199" s="221" t="str">
        <f t="shared" si="41"/>
        <v>No</v>
      </c>
      <c r="Y199" s="223" t="str">
        <f t="shared" si="42"/>
        <v>N/A</v>
      </c>
      <c r="Z199" s="222" t="str">
        <f t="shared" si="43"/>
        <v>No</v>
      </c>
      <c r="AA199" s="68" t="str">
        <f t="shared" si="44"/>
        <v>N/A</v>
      </c>
      <c r="AB199" s="65" t="str">
        <f t="shared" si="45"/>
        <v>No</v>
      </c>
      <c r="AC199" s="68" t="str">
        <f t="shared" si="46"/>
        <v>N/A</v>
      </c>
      <c r="AD199" s="65" t="str">
        <f t="shared" si="47"/>
        <v>No</v>
      </c>
      <c r="AE199" s="68" t="str">
        <f t="shared" si="48"/>
        <v>N/A</v>
      </c>
      <c r="AF199" s="66"/>
    </row>
    <row r="200" spans="1:32">
      <c r="A200" s="66" t="s">
        <v>23</v>
      </c>
      <c r="B200" s="66" t="s">
        <v>40</v>
      </c>
      <c r="C200" s="66" t="str" cm="1">
        <f t="array" ref="C200">_xlfn.IFNA(_xlfn.IFS(B200="Starter","Starters &amp; Sides",B200="Sides","Starters &amp; Sides"),B200)</f>
        <v>drinks</v>
      </c>
      <c r="D200" s="71" t="s">
        <v>769</v>
      </c>
      <c r="E200" s="75"/>
      <c r="F200" s="12"/>
      <c r="G200" s="13"/>
      <c r="H200" s="13"/>
      <c r="I200" s="13"/>
      <c r="J200" s="13"/>
      <c r="K200" s="4"/>
      <c r="L200" s="4">
        <v>2.8</v>
      </c>
      <c r="M200" s="4"/>
      <c r="N200" s="13"/>
      <c r="O200" s="375"/>
      <c r="P200" s="4"/>
      <c r="Q200" s="338">
        <v>2.8</v>
      </c>
      <c r="R200" s="15" t="str">
        <f t="shared" si="35"/>
        <v>Yes</v>
      </c>
      <c r="S200" s="15" t="str">
        <f t="shared" si="36"/>
        <v>Yes</v>
      </c>
      <c r="T200" s="221" t="str">
        <f t="shared" si="37"/>
        <v>No</v>
      </c>
      <c r="U200" s="223" t="str">
        <f t="shared" si="38"/>
        <v>N/A</v>
      </c>
      <c r="V200" s="221" t="str">
        <f t="shared" si="39"/>
        <v>No</v>
      </c>
      <c r="W200" s="223" t="str">
        <f t="shared" si="40"/>
        <v>N/A</v>
      </c>
      <c r="X200" s="221" t="str">
        <f t="shared" si="41"/>
        <v>No</v>
      </c>
      <c r="Y200" s="223" t="str">
        <f t="shared" si="42"/>
        <v>N/A</v>
      </c>
      <c r="Z200" s="222" t="str">
        <f t="shared" si="43"/>
        <v>No</v>
      </c>
      <c r="AA200" s="68" t="str">
        <f t="shared" si="44"/>
        <v>N/A</v>
      </c>
      <c r="AB200" s="65" t="str">
        <f t="shared" si="45"/>
        <v>No</v>
      </c>
      <c r="AC200" s="68" t="str">
        <f t="shared" si="46"/>
        <v>N/A</v>
      </c>
      <c r="AD200" s="65" t="str">
        <f t="shared" si="47"/>
        <v>No</v>
      </c>
      <c r="AE200" s="68" t="str">
        <f t="shared" si="48"/>
        <v>N/A</v>
      </c>
      <c r="AF200" s="66"/>
    </row>
    <row r="201" spans="1:32">
      <c r="A201" s="66" t="s">
        <v>23</v>
      </c>
      <c r="B201" s="66" t="s">
        <v>40</v>
      </c>
      <c r="C201" s="66" t="str" cm="1">
        <f t="array" ref="C201">_xlfn.IFNA(_xlfn.IFS(B201="Starter","Starters &amp; Sides",B201="Sides","Starters &amp; Sides"),B201)</f>
        <v>drinks</v>
      </c>
      <c r="D201" s="391" t="s">
        <v>4705</v>
      </c>
      <c r="E201" s="75"/>
      <c r="F201" s="12"/>
      <c r="G201" s="13"/>
      <c r="H201" s="13"/>
      <c r="I201" s="13"/>
      <c r="J201" s="13"/>
      <c r="K201" s="4"/>
      <c r="L201" s="4"/>
      <c r="M201" s="4">
        <v>7.65</v>
      </c>
      <c r="N201" s="217">
        <v>7.65</v>
      </c>
      <c r="O201" s="375"/>
      <c r="P201" s="4"/>
      <c r="Q201" s="338">
        <v>7.85</v>
      </c>
      <c r="R201" s="15" t="str">
        <f t="shared" si="35"/>
        <v>Yes</v>
      </c>
      <c r="S201" s="15" t="str">
        <f t="shared" si="36"/>
        <v>Yes</v>
      </c>
      <c r="T201" s="221" t="str">
        <f t="shared" si="37"/>
        <v>No</v>
      </c>
      <c r="U201" s="223" t="str">
        <f t="shared" si="38"/>
        <v>N/A</v>
      </c>
      <c r="V201" s="221" t="str">
        <f t="shared" si="39"/>
        <v>No</v>
      </c>
      <c r="W201" s="223" t="str">
        <f t="shared" si="40"/>
        <v>N/A</v>
      </c>
      <c r="X201" s="221" t="str">
        <f t="shared" si="41"/>
        <v>No</v>
      </c>
      <c r="Y201" s="223" t="str">
        <f t="shared" si="42"/>
        <v>N/A</v>
      </c>
      <c r="Z201" s="222" t="str">
        <f t="shared" si="43"/>
        <v>No</v>
      </c>
      <c r="AA201" s="68" t="str">
        <f t="shared" si="44"/>
        <v>N/A</v>
      </c>
      <c r="AB201" s="65" t="str">
        <f t="shared" si="45"/>
        <v>No</v>
      </c>
      <c r="AC201" s="68" t="str">
        <f t="shared" si="46"/>
        <v>N/A</v>
      </c>
      <c r="AD201" s="65" t="str">
        <f t="shared" si="47"/>
        <v>No</v>
      </c>
      <c r="AE201" s="68" t="str">
        <f t="shared" si="48"/>
        <v>N/A</v>
      </c>
      <c r="AF201" s="66"/>
    </row>
    <row r="202" spans="1:32">
      <c r="A202" s="66" t="s">
        <v>23</v>
      </c>
      <c r="B202" s="66" t="s">
        <v>40</v>
      </c>
      <c r="C202" s="66" t="str" cm="1">
        <f t="array" ref="C202">_xlfn.IFNA(_xlfn.IFS(B202="Starter","Starters &amp; Sides",B202="Sides","Starters &amp; Sides"),B202)</f>
        <v>drinks</v>
      </c>
      <c r="D202" s="66" t="s">
        <v>4706</v>
      </c>
      <c r="E202" s="75"/>
      <c r="F202" s="12"/>
      <c r="G202" s="13"/>
      <c r="H202" s="13"/>
      <c r="I202" s="13"/>
      <c r="J202" s="13"/>
      <c r="K202" s="4"/>
      <c r="L202" s="4"/>
      <c r="M202" s="4">
        <v>29.25</v>
      </c>
      <c r="N202" s="325">
        <v>29.25</v>
      </c>
      <c r="O202" s="375">
        <v>29.95</v>
      </c>
      <c r="P202" s="4">
        <v>29.95</v>
      </c>
      <c r="Q202" s="338">
        <v>29.95</v>
      </c>
      <c r="R202" s="15" t="str">
        <f t="shared" si="35"/>
        <v>Yes</v>
      </c>
      <c r="S202" s="15" t="str">
        <f t="shared" si="36"/>
        <v>No</v>
      </c>
      <c r="T202" s="221" t="str">
        <f t="shared" si="37"/>
        <v>Yes</v>
      </c>
      <c r="U202" s="223">
        <f t="shared" si="38"/>
        <v>0</v>
      </c>
      <c r="V202" s="221" t="str">
        <f t="shared" si="39"/>
        <v>Yes</v>
      </c>
      <c r="W202" s="223">
        <f t="shared" si="40"/>
        <v>0</v>
      </c>
      <c r="X202" s="221" t="str">
        <f t="shared" si="41"/>
        <v>Yes</v>
      </c>
      <c r="Y202" s="223">
        <f t="shared" si="42"/>
        <v>2.3931623931623847E-2</v>
      </c>
      <c r="Z202" s="222" t="str">
        <f t="shared" si="43"/>
        <v>Yes</v>
      </c>
      <c r="AA202" s="68">
        <f t="shared" si="44"/>
        <v>2.3931623931623847E-2</v>
      </c>
      <c r="AB202" s="65" t="str">
        <f t="shared" si="45"/>
        <v>No</v>
      </c>
      <c r="AC202" s="68" t="str">
        <f t="shared" si="46"/>
        <v>N/A</v>
      </c>
      <c r="AD202" s="65" t="str">
        <f t="shared" si="47"/>
        <v>No</v>
      </c>
      <c r="AE202" s="68" t="str">
        <f t="shared" si="48"/>
        <v>N/A</v>
      </c>
      <c r="AF202" s="66"/>
    </row>
    <row r="203" spans="1:32">
      <c r="A203" s="66" t="s">
        <v>23</v>
      </c>
      <c r="B203" s="66" t="s">
        <v>40</v>
      </c>
      <c r="C203" s="66" t="str" cm="1">
        <f t="array" ref="C203">_xlfn.IFNA(_xlfn.IFS(B203="Starter","Starters &amp; Sides",B203="Sides","Starters &amp; Sides"),B203)</f>
        <v>drinks</v>
      </c>
      <c r="D203" s="66" t="s">
        <v>4707</v>
      </c>
      <c r="E203" s="75"/>
      <c r="F203" s="12"/>
      <c r="G203" s="13"/>
      <c r="H203" s="13"/>
      <c r="I203" s="13"/>
      <c r="J203" s="13"/>
      <c r="K203" s="4"/>
      <c r="L203" s="4"/>
      <c r="M203" s="4">
        <v>9.75</v>
      </c>
      <c r="N203" s="217">
        <v>9.75</v>
      </c>
      <c r="O203" s="375">
        <v>9.4499999999999993</v>
      </c>
      <c r="P203" s="4"/>
      <c r="Q203" s="338">
        <v>9.15</v>
      </c>
      <c r="R203" s="15" t="str">
        <f t="shared" si="35"/>
        <v>Yes</v>
      </c>
      <c r="S203" s="15" t="str">
        <f t="shared" si="36"/>
        <v>Yes</v>
      </c>
      <c r="T203" s="221" t="str">
        <f t="shared" si="37"/>
        <v>No</v>
      </c>
      <c r="U203" s="223" t="str">
        <f t="shared" si="38"/>
        <v>N/A</v>
      </c>
      <c r="V203" s="221" t="str">
        <f t="shared" si="39"/>
        <v>No</v>
      </c>
      <c r="W203" s="223" t="str">
        <f t="shared" si="40"/>
        <v>N/A</v>
      </c>
      <c r="X203" s="221" t="str">
        <f t="shared" si="41"/>
        <v>No</v>
      </c>
      <c r="Y203" s="223" t="str">
        <f t="shared" si="42"/>
        <v>N/A</v>
      </c>
      <c r="Z203" s="222" t="str">
        <f t="shared" si="43"/>
        <v>No</v>
      </c>
      <c r="AA203" s="68" t="str">
        <f t="shared" si="44"/>
        <v>N/A</v>
      </c>
      <c r="AB203" s="65" t="str">
        <f t="shared" si="45"/>
        <v>No</v>
      </c>
      <c r="AC203" s="68" t="str">
        <f t="shared" si="46"/>
        <v>N/A</v>
      </c>
      <c r="AD203" s="65" t="str">
        <f t="shared" si="47"/>
        <v>No</v>
      </c>
      <c r="AE203" s="68" t="str">
        <f t="shared" si="48"/>
        <v>N/A</v>
      </c>
      <c r="AF203" s="66"/>
    </row>
    <row r="204" spans="1:32">
      <c r="A204" s="66" t="s">
        <v>23</v>
      </c>
      <c r="B204" s="66" t="s">
        <v>40</v>
      </c>
      <c r="C204" s="66" t="str" cm="1">
        <f t="array" ref="C204">_xlfn.IFNA(_xlfn.IFS(B204="Starter","Starters &amp; Sides",B204="Sides","Starters &amp; Sides"),B204)</f>
        <v>drinks</v>
      </c>
      <c r="D204" s="66" t="s">
        <v>197</v>
      </c>
      <c r="E204" s="75"/>
      <c r="F204" s="12"/>
      <c r="G204" s="13"/>
      <c r="H204" s="13"/>
      <c r="I204" s="13"/>
      <c r="J204" s="13"/>
      <c r="K204" s="4"/>
      <c r="L204" s="4"/>
      <c r="M204" s="4">
        <v>7.5</v>
      </c>
      <c r="N204" s="217">
        <v>7.5</v>
      </c>
      <c r="O204" s="375">
        <v>7.95</v>
      </c>
      <c r="P204" s="4">
        <v>7.95</v>
      </c>
      <c r="Q204" s="338">
        <v>7.95</v>
      </c>
      <c r="R204" s="15" t="str">
        <f t="shared" si="35"/>
        <v>Yes</v>
      </c>
      <c r="S204" s="15" t="str">
        <f t="shared" si="36"/>
        <v>No</v>
      </c>
      <c r="T204" s="221" t="str">
        <f t="shared" si="37"/>
        <v>Yes</v>
      </c>
      <c r="U204" s="223">
        <f t="shared" si="38"/>
        <v>0</v>
      </c>
      <c r="V204" s="221" t="str">
        <f t="shared" si="39"/>
        <v>Yes</v>
      </c>
      <c r="W204" s="223">
        <f t="shared" si="40"/>
        <v>0</v>
      </c>
      <c r="X204" s="221" t="str">
        <f t="shared" si="41"/>
        <v>Yes</v>
      </c>
      <c r="Y204" s="223">
        <f t="shared" si="42"/>
        <v>6.0000000000000053E-2</v>
      </c>
      <c r="Z204" s="222" t="str">
        <f t="shared" si="43"/>
        <v>Yes</v>
      </c>
      <c r="AA204" s="68">
        <f t="shared" si="44"/>
        <v>6.0000000000000053E-2</v>
      </c>
      <c r="AB204" s="65" t="str">
        <f t="shared" si="45"/>
        <v>No</v>
      </c>
      <c r="AC204" s="68" t="str">
        <f t="shared" si="46"/>
        <v>N/A</v>
      </c>
      <c r="AD204" s="65" t="str">
        <f t="shared" si="47"/>
        <v>No</v>
      </c>
      <c r="AE204" s="68" t="str">
        <f t="shared" si="48"/>
        <v>N/A</v>
      </c>
      <c r="AF204" s="66"/>
    </row>
    <row r="205" spans="1:32">
      <c r="A205" s="66" t="s">
        <v>23</v>
      </c>
      <c r="B205" s="66" t="s">
        <v>40</v>
      </c>
      <c r="C205" s="66" t="str" cm="1">
        <f t="array" ref="C205">_xlfn.IFNA(_xlfn.IFS(B205="Starter","Starters &amp; Sides",B205="Sides","Starters &amp; Sides"),B205)</f>
        <v>drinks</v>
      </c>
      <c r="D205" s="66" t="s">
        <v>4708</v>
      </c>
      <c r="E205" s="75"/>
      <c r="F205" s="12"/>
      <c r="G205" s="13"/>
      <c r="H205" s="13"/>
      <c r="I205" s="13"/>
      <c r="J205" s="13"/>
      <c r="K205" s="4"/>
      <c r="L205" s="4"/>
      <c r="M205" s="4">
        <v>7.75</v>
      </c>
      <c r="N205" s="217">
        <v>7.75</v>
      </c>
      <c r="O205" s="375">
        <v>7.65</v>
      </c>
      <c r="P205" s="4">
        <v>8.1</v>
      </c>
      <c r="Q205" s="338">
        <v>8.1</v>
      </c>
      <c r="R205" s="15" t="str">
        <f t="shared" si="35"/>
        <v>Yes</v>
      </c>
      <c r="S205" s="15" t="str">
        <f t="shared" si="36"/>
        <v>No</v>
      </c>
      <c r="T205" s="221" t="str">
        <f t="shared" si="37"/>
        <v>Yes</v>
      </c>
      <c r="U205" s="223">
        <f t="shared" si="38"/>
        <v>0</v>
      </c>
      <c r="V205" s="221" t="str">
        <f t="shared" si="39"/>
        <v>Yes</v>
      </c>
      <c r="W205" s="223">
        <f t="shared" si="40"/>
        <v>5.8823529411764719E-2</v>
      </c>
      <c r="X205" s="221" t="str">
        <f t="shared" si="41"/>
        <v>Yes</v>
      </c>
      <c r="Y205" s="223">
        <f t="shared" si="42"/>
        <v>4.5161290322580649E-2</v>
      </c>
      <c r="Z205" s="222" t="str">
        <f t="shared" si="43"/>
        <v>Yes</v>
      </c>
      <c r="AA205" s="68">
        <f t="shared" si="44"/>
        <v>4.5161290322580649E-2</v>
      </c>
      <c r="AB205" s="65" t="str">
        <f t="shared" si="45"/>
        <v>No</v>
      </c>
      <c r="AC205" s="68" t="str">
        <f t="shared" si="46"/>
        <v>N/A</v>
      </c>
      <c r="AD205" s="65" t="str">
        <f t="shared" si="47"/>
        <v>No</v>
      </c>
      <c r="AE205" s="68" t="str">
        <f t="shared" si="48"/>
        <v>N/A</v>
      </c>
      <c r="AF205" s="66"/>
    </row>
    <row r="206" spans="1:32">
      <c r="A206" s="66" t="s">
        <v>23</v>
      </c>
      <c r="B206" s="66" t="s">
        <v>40</v>
      </c>
      <c r="C206" s="66" t="str" cm="1">
        <f t="array" ref="C206">_xlfn.IFNA(_xlfn.IFS(B206="Starter","Starters &amp; Sides",B206="Sides","Starters &amp; Sides"),B206)</f>
        <v>drinks</v>
      </c>
      <c r="D206" s="66" t="s">
        <v>4709</v>
      </c>
      <c r="E206" s="75"/>
      <c r="F206" s="12"/>
      <c r="G206" s="13"/>
      <c r="H206" s="13"/>
      <c r="I206" s="13"/>
      <c r="J206" s="13"/>
      <c r="K206" s="4"/>
      <c r="L206" s="4"/>
      <c r="M206" s="4">
        <v>26.25</v>
      </c>
      <c r="N206" s="217">
        <v>26.25</v>
      </c>
      <c r="O206" s="375">
        <v>26.25</v>
      </c>
      <c r="P206" s="4">
        <v>26.25</v>
      </c>
      <c r="Q206" s="338">
        <v>26.25</v>
      </c>
      <c r="R206" s="15" t="str">
        <f t="shared" si="35"/>
        <v>Yes</v>
      </c>
      <c r="S206" s="15" t="str">
        <f t="shared" si="36"/>
        <v>No</v>
      </c>
      <c r="T206" s="221" t="str">
        <f t="shared" si="37"/>
        <v>Yes</v>
      </c>
      <c r="U206" s="223">
        <f t="shared" si="38"/>
        <v>0</v>
      </c>
      <c r="V206" s="221" t="str">
        <f t="shared" si="39"/>
        <v>Yes</v>
      </c>
      <c r="W206" s="223">
        <f t="shared" si="40"/>
        <v>0</v>
      </c>
      <c r="X206" s="221" t="str">
        <f t="shared" si="41"/>
        <v>Yes</v>
      </c>
      <c r="Y206" s="223">
        <f t="shared" si="42"/>
        <v>0</v>
      </c>
      <c r="Z206" s="222" t="str">
        <f t="shared" si="43"/>
        <v>Yes</v>
      </c>
      <c r="AA206" s="68">
        <f t="shared" si="44"/>
        <v>0</v>
      </c>
      <c r="AB206" s="65" t="str">
        <f t="shared" si="45"/>
        <v>No</v>
      </c>
      <c r="AC206" s="68" t="str">
        <f t="shared" si="46"/>
        <v>N/A</v>
      </c>
      <c r="AD206" s="65" t="str">
        <f t="shared" si="47"/>
        <v>No</v>
      </c>
      <c r="AE206" s="68" t="str">
        <f t="shared" si="48"/>
        <v>N/A</v>
      </c>
      <c r="AF206" s="66"/>
    </row>
    <row r="207" spans="1:32">
      <c r="A207" s="66" t="s">
        <v>23</v>
      </c>
      <c r="B207" s="66" t="s">
        <v>40</v>
      </c>
      <c r="C207" s="66" t="str" cm="1">
        <f t="array" ref="C207">_xlfn.IFNA(_xlfn.IFS(B207="Starter","Starters &amp; Sides",B207="Sides","Starters &amp; Sides"),B207)</f>
        <v>drinks</v>
      </c>
      <c r="D207" t="s">
        <v>199</v>
      </c>
      <c r="E207" s="75"/>
      <c r="F207" s="12"/>
      <c r="G207" s="13"/>
      <c r="H207" s="13"/>
      <c r="I207" s="13"/>
      <c r="J207" s="13"/>
      <c r="K207" s="4"/>
      <c r="L207" s="4"/>
      <c r="M207" s="4">
        <v>25.25</v>
      </c>
      <c r="N207" s="217">
        <v>25.25</v>
      </c>
      <c r="O207" s="375">
        <v>25.95</v>
      </c>
      <c r="P207" s="4">
        <v>25.95</v>
      </c>
      <c r="Q207" s="338">
        <v>25.95</v>
      </c>
      <c r="R207" s="15" t="str">
        <f t="shared" si="35"/>
        <v>Yes</v>
      </c>
      <c r="S207" s="15" t="str">
        <f t="shared" si="36"/>
        <v>No</v>
      </c>
      <c r="T207" s="221" t="str">
        <f t="shared" si="37"/>
        <v>Yes</v>
      </c>
      <c r="U207" s="223">
        <f t="shared" si="38"/>
        <v>0</v>
      </c>
      <c r="V207" s="221" t="str">
        <f t="shared" si="39"/>
        <v>Yes</v>
      </c>
      <c r="W207" s="223">
        <f t="shared" si="40"/>
        <v>0</v>
      </c>
      <c r="X207" s="221" t="str">
        <f t="shared" si="41"/>
        <v>Yes</v>
      </c>
      <c r="Y207" s="223">
        <f t="shared" si="42"/>
        <v>2.7722772277227747E-2</v>
      </c>
      <c r="Z207" s="222" t="str">
        <f t="shared" si="43"/>
        <v>Yes</v>
      </c>
      <c r="AA207" s="68">
        <f t="shared" si="44"/>
        <v>2.7722772277227747E-2</v>
      </c>
      <c r="AB207" s="65" t="str">
        <f t="shared" si="45"/>
        <v>No</v>
      </c>
      <c r="AC207" s="68" t="str">
        <f t="shared" si="46"/>
        <v>N/A</v>
      </c>
      <c r="AD207" s="65" t="str">
        <f t="shared" si="47"/>
        <v>No</v>
      </c>
      <c r="AE207" s="68" t="str">
        <f t="shared" si="48"/>
        <v>N/A</v>
      </c>
      <c r="AF207" s="66"/>
    </row>
    <row r="208" spans="1:32">
      <c r="A208" s="66" t="s">
        <v>4580</v>
      </c>
      <c r="B208" s="66" t="s">
        <v>40</v>
      </c>
      <c r="C208" s="66" t="str" cm="1">
        <f t="array" ref="C208">_xlfn.IFNA(_xlfn.IFS(B208="Starter","Starters &amp; Sides",B208="Sides","Starters &amp; Sides"),B208)</f>
        <v>drinks</v>
      </c>
      <c r="D208" t="s">
        <v>4710</v>
      </c>
      <c r="E208" s="54"/>
      <c r="F208" s="8"/>
      <c r="G208" s="8"/>
      <c r="H208" s="8"/>
      <c r="I208" s="8"/>
      <c r="J208" s="8"/>
      <c r="K208" s="8"/>
      <c r="L208" s="8"/>
      <c r="M208" s="8"/>
      <c r="N208" s="8"/>
      <c r="O208" s="61"/>
      <c r="P208" s="4">
        <v>8.5</v>
      </c>
      <c r="Q208" s="338">
        <v>8.5</v>
      </c>
      <c r="R208" s="15" t="str">
        <f t="shared" si="35"/>
        <v>Yes</v>
      </c>
      <c r="S208" s="15" t="str">
        <f t="shared" si="36"/>
        <v>No</v>
      </c>
      <c r="T208" s="221" t="str">
        <f t="shared" si="37"/>
        <v>Yes</v>
      </c>
      <c r="U208" s="223">
        <f t="shared" si="38"/>
        <v>0</v>
      </c>
      <c r="V208" s="221" t="str">
        <f t="shared" si="39"/>
        <v>No</v>
      </c>
      <c r="W208" s="223" t="str">
        <f t="shared" si="40"/>
        <v>N/A</v>
      </c>
      <c r="X208" s="221" t="str">
        <f t="shared" si="41"/>
        <v>No</v>
      </c>
      <c r="Y208" s="223" t="str">
        <f t="shared" si="42"/>
        <v>N/A</v>
      </c>
      <c r="Z208" s="222" t="str">
        <f t="shared" si="43"/>
        <v>No</v>
      </c>
      <c r="AA208" s="68" t="str">
        <f t="shared" si="44"/>
        <v>N/A</v>
      </c>
      <c r="AB208" s="65" t="str">
        <f t="shared" si="45"/>
        <v>No</v>
      </c>
      <c r="AC208" s="68" t="str">
        <f t="shared" si="46"/>
        <v>N/A</v>
      </c>
      <c r="AD208" s="65" t="str">
        <f t="shared" si="47"/>
        <v>No</v>
      </c>
      <c r="AE208" s="68" t="str">
        <f t="shared" si="48"/>
        <v>N/A</v>
      </c>
      <c r="AF208" s="66"/>
    </row>
    <row r="209" spans="1:32">
      <c r="A209" s="66" t="s">
        <v>4580</v>
      </c>
      <c r="B209" s="66" t="s">
        <v>40</v>
      </c>
      <c r="C209" s="66" t="str" cm="1">
        <f t="array" ref="C209">_xlfn.IFNA(_xlfn.IFS(B209="Starter","Starters &amp; Sides",B209="Sides","Starters &amp; Sides"),B209)</f>
        <v>drinks</v>
      </c>
      <c r="D209" t="s">
        <v>837</v>
      </c>
      <c r="E209" s="54"/>
      <c r="F209" s="8"/>
      <c r="G209" s="8"/>
      <c r="H209" s="8"/>
      <c r="I209" s="8"/>
      <c r="J209" s="8"/>
      <c r="K209" s="8"/>
      <c r="L209" s="8"/>
      <c r="M209" s="8"/>
      <c r="N209" s="8"/>
      <c r="O209" s="61"/>
      <c r="P209" s="4">
        <v>28.95</v>
      </c>
      <c r="Q209" s="338">
        <v>28.95</v>
      </c>
      <c r="R209" s="15" t="str">
        <f t="shared" si="35"/>
        <v>Yes</v>
      </c>
      <c r="S209" s="15" t="str">
        <f t="shared" si="36"/>
        <v>No</v>
      </c>
      <c r="T209" s="221" t="str">
        <f t="shared" si="37"/>
        <v>Yes</v>
      </c>
      <c r="U209" s="223">
        <f t="shared" si="38"/>
        <v>0</v>
      </c>
      <c r="V209" s="221" t="str">
        <f t="shared" si="39"/>
        <v>No</v>
      </c>
      <c r="W209" s="223" t="str">
        <f t="shared" si="40"/>
        <v>N/A</v>
      </c>
      <c r="X209" s="221" t="str">
        <f t="shared" si="41"/>
        <v>No</v>
      </c>
      <c r="Y209" s="223" t="str">
        <f t="shared" si="42"/>
        <v>N/A</v>
      </c>
      <c r="Z209" s="222" t="str">
        <f t="shared" si="43"/>
        <v>No</v>
      </c>
      <c r="AA209" s="68" t="str">
        <f t="shared" si="44"/>
        <v>N/A</v>
      </c>
      <c r="AB209" s="65" t="str">
        <f t="shared" si="45"/>
        <v>No</v>
      </c>
      <c r="AC209" s="68" t="str">
        <f t="shared" si="46"/>
        <v>N/A</v>
      </c>
      <c r="AD209" s="65" t="str">
        <f t="shared" si="47"/>
        <v>No</v>
      </c>
      <c r="AE209" s="68" t="str">
        <f t="shared" si="48"/>
        <v>N/A</v>
      </c>
      <c r="AF209" s="66"/>
    </row>
    <row r="210" spans="1:32">
      <c r="A210" s="66" t="s">
        <v>23</v>
      </c>
      <c r="B210" s="66" t="s">
        <v>40</v>
      </c>
      <c r="C210" s="66" t="str" cm="1">
        <f t="array" ref="C210">_xlfn.IFNA(_xlfn.IFS(B210="Starter","Starters &amp; Sides",B210="Sides","Starters &amp; Sides"),B210)</f>
        <v>drinks</v>
      </c>
      <c r="D210" t="s">
        <v>212</v>
      </c>
      <c r="E210" s="75"/>
      <c r="F210" s="12"/>
      <c r="G210" s="13"/>
      <c r="H210" s="13"/>
      <c r="I210" s="13"/>
      <c r="J210" s="13"/>
      <c r="K210" s="4"/>
      <c r="L210" s="4"/>
      <c r="M210" s="4">
        <v>28.25</v>
      </c>
      <c r="N210" s="217">
        <v>28.25</v>
      </c>
      <c r="O210" s="375">
        <v>29.95</v>
      </c>
      <c r="P210" s="4">
        <v>28.95</v>
      </c>
      <c r="Q210" s="338">
        <v>28.95</v>
      </c>
      <c r="R210" s="15" t="str">
        <f t="shared" si="35"/>
        <v>Yes</v>
      </c>
      <c r="S210" s="15" t="str">
        <f t="shared" si="36"/>
        <v>No</v>
      </c>
      <c r="T210" s="221" t="str">
        <f t="shared" si="37"/>
        <v>Yes</v>
      </c>
      <c r="U210" s="223">
        <f t="shared" si="38"/>
        <v>0</v>
      </c>
      <c r="V210" s="221" t="str">
        <f t="shared" si="39"/>
        <v>Yes</v>
      </c>
      <c r="W210" s="223">
        <f t="shared" si="40"/>
        <v>-3.3388981636060078E-2</v>
      </c>
      <c r="X210" s="221" t="str">
        <f t="shared" si="41"/>
        <v>Yes</v>
      </c>
      <c r="Y210" s="223">
        <f t="shared" si="42"/>
        <v>2.4778761061946986E-2</v>
      </c>
      <c r="Z210" s="222" t="str">
        <f t="shared" si="43"/>
        <v>Yes</v>
      </c>
      <c r="AA210" s="68">
        <f t="shared" si="44"/>
        <v>2.4778761061946986E-2</v>
      </c>
      <c r="AB210" s="65" t="str">
        <f t="shared" si="45"/>
        <v>No</v>
      </c>
      <c r="AC210" s="68" t="str">
        <f t="shared" si="46"/>
        <v>N/A</v>
      </c>
      <c r="AD210" s="65" t="str">
        <f t="shared" si="47"/>
        <v>No</v>
      </c>
      <c r="AE210" s="68" t="str">
        <f t="shared" si="48"/>
        <v>N/A</v>
      </c>
      <c r="AF210" s="66"/>
    </row>
    <row r="211" spans="1:32">
      <c r="A211" s="66" t="s">
        <v>4580</v>
      </c>
      <c r="B211" s="66" t="s">
        <v>40</v>
      </c>
      <c r="C211" s="66" t="str" cm="1">
        <f t="array" ref="C211">_xlfn.IFNA(_xlfn.IFS(B211="Starter","Starters &amp; Sides",B211="Sides","Starters &amp; Sides"),B211)</f>
        <v>drinks</v>
      </c>
      <c r="D211" t="s">
        <v>4711</v>
      </c>
      <c r="E211" s="54"/>
      <c r="F211" s="8"/>
      <c r="G211" s="8"/>
      <c r="H211" s="8"/>
      <c r="I211" s="8"/>
      <c r="J211" s="8"/>
      <c r="K211" s="8"/>
      <c r="L211" s="8"/>
      <c r="M211" s="8"/>
      <c r="N211" s="8"/>
      <c r="O211" s="61"/>
      <c r="P211" s="4">
        <v>55.95</v>
      </c>
      <c r="Q211" s="338">
        <v>55.95</v>
      </c>
      <c r="R211" s="15" t="str">
        <f t="shared" si="35"/>
        <v>Yes</v>
      </c>
      <c r="S211" s="15" t="str">
        <f t="shared" si="36"/>
        <v>No</v>
      </c>
      <c r="T211" s="221" t="str">
        <f t="shared" si="37"/>
        <v>Yes</v>
      </c>
      <c r="U211" s="223">
        <f t="shared" si="38"/>
        <v>0</v>
      </c>
      <c r="V211" s="221" t="str">
        <f t="shared" si="39"/>
        <v>No</v>
      </c>
      <c r="W211" s="223" t="str">
        <f t="shared" si="40"/>
        <v>N/A</v>
      </c>
      <c r="X211" s="221" t="str">
        <f t="shared" si="41"/>
        <v>No</v>
      </c>
      <c r="Y211" s="223" t="str">
        <f t="shared" si="42"/>
        <v>N/A</v>
      </c>
      <c r="Z211" s="222" t="str">
        <f t="shared" si="43"/>
        <v>No</v>
      </c>
      <c r="AA211" s="68" t="str">
        <f t="shared" si="44"/>
        <v>N/A</v>
      </c>
      <c r="AB211" s="65" t="str">
        <f t="shared" si="45"/>
        <v>No</v>
      </c>
      <c r="AC211" s="68" t="str">
        <f t="shared" si="46"/>
        <v>N/A</v>
      </c>
      <c r="AD211" s="65" t="str">
        <f t="shared" si="47"/>
        <v>No</v>
      </c>
      <c r="AE211" s="68" t="str">
        <f t="shared" si="48"/>
        <v>N/A</v>
      </c>
      <c r="AF211" s="66"/>
    </row>
    <row r="212" spans="1:32">
      <c r="A212" s="66" t="s">
        <v>23</v>
      </c>
      <c r="B212" s="66" t="s">
        <v>40</v>
      </c>
      <c r="C212" s="66" t="str" cm="1">
        <f t="array" ref="C212">_xlfn.IFNA(_xlfn.IFS(B212="Starter","Starters &amp; Sides",B212="Sides","Starters &amp; Sides"),B212)</f>
        <v>drinks</v>
      </c>
      <c r="D212" s="391" t="s">
        <v>4712</v>
      </c>
      <c r="E212" s="75"/>
      <c r="F212" s="12"/>
      <c r="G212" s="13"/>
      <c r="H212" s="13"/>
      <c r="I212" s="13"/>
      <c r="J212" s="13"/>
      <c r="K212" s="4"/>
      <c r="L212" s="4"/>
      <c r="M212" s="4">
        <v>3.55</v>
      </c>
      <c r="N212" s="13">
        <v>3.55</v>
      </c>
      <c r="O212" s="375">
        <v>3.55</v>
      </c>
      <c r="P212" s="4">
        <v>3.55</v>
      </c>
      <c r="Q212" s="338">
        <v>3.55</v>
      </c>
      <c r="R212" s="15" t="str">
        <f t="shared" si="35"/>
        <v>Yes</v>
      </c>
      <c r="S212" s="15" t="str">
        <f t="shared" si="36"/>
        <v>No</v>
      </c>
      <c r="T212" s="221" t="str">
        <f t="shared" si="37"/>
        <v>Yes</v>
      </c>
      <c r="U212" s="223">
        <f t="shared" si="38"/>
        <v>0</v>
      </c>
      <c r="V212" s="221" t="str">
        <f t="shared" si="39"/>
        <v>Yes</v>
      </c>
      <c r="W212" s="223">
        <f t="shared" si="40"/>
        <v>0</v>
      </c>
      <c r="X212" s="221" t="str">
        <f t="shared" si="41"/>
        <v>Yes</v>
      </c>
      <c r="Y212" s="223">
        <f t="shared" si="42"/>
        <v>0</v>
      </c>
      <c r="Z212" s="222" t="str">
        <f t="shared" si="43"/>
        <v>Yes</v>
      </c>
      <c r="AA212" s="68">
        <f t="shared" si="44"/>
        <v>0</v>
      </c>
      <c r="AB212" s="65" t="str">
        <f t="shared" si="45"/>
        <v>No</v>
      </c>
      <c r="AC212" s="68" t="str">
        <f t="shared" si="46"/>
        <v>N/A</v>
      </c>
      <c r="AD212" s="65" t="str">
        <f t="shared" si="47"/>
        <v>No</v>
      </c>
      <c r="AE212" s="68" t="str">
        <f t="shared" si="48"/>
        <v>N/A</v>
      </c>
      <c r="AF212" s="66"/>
    </row>
    <row r="213" spans="1:32">
      <c r="A213" s="66" t="s">
        <v>23</v>
      </c>
      <c r="B213" s="66" t="s">
        <v>40</v>
      </c>
      <c r="C213" s="66" t="str" cm="1">
        <f t="array" ref="C213">_xlfn.IFNA(_xlfn.IFS(B213="Starter","Starters &amp; Sides",B213="Sides","Starters &amp; Sides"),B213)</f>
        <v>drinks</v>
      </c>
      <c r="D213" s="71" t="s">
        <v>4713</v>
      </c>
      <c r="E213" s="75"/>
      <c r="F213" s="12"/>
      <c r="G213" s="13"/>
      <c r="H213" s="13"/>
      <c r="I213" s="13"/>
      <c r="J213" s="13"/>
      <c r="K213" s="4"/>
      <c r="L213" s="4">
        <v>5.54</v>
      </c>
      <c r="M213" s="4">
        <v>5.75</v>
      </c>
      <c r="N213" s="13">
        <v>5.95</v>
      </c>
      <c r="O213" s="375">
        <v>5.95</v>
      </c>
      <c r="P213" s="4">
        <v>5.95</v>
      </c>
      <c r="Q213" s="338">
        <v>5.95</v>
      </c>
      <c r="R213" s="15" t="str">
        <f t="shared" si="35"/>
        <v>Yes</v>
      </c>
      <c r="S213" s="15" t="str">
        <f t="shared" si="36"/>
        <v>No</v>
      </c>
      <c r="T213" s="221" t="str">
        <f t="shared" si="37"/>
        <v>Yes</v>
      </c>
      <c r="U213" s="223">
        <f t="shared" si="38"/>
        <v>0</v>
      </c>
      <c r="V213" s="221" t="str">
        <f t="shared" si="39"/>
        <v>Yes</v>
      </c>
      <c r="W213" s="223">
        <f t="shared" si="40"/>
        <v>0</v>
      </c>
      <c r="X213" s="221" t="str">
        <f t="shared" si="41"/>
        <v>Yes</v>
      </c>
      <c r="Y213" s="223">
        <f t="shared" si="42"/>
        <v>0</v>
      </c>
      <c r="Z213" s="222" t="str">
        <f t="shared" si="43"/>
        <v>Yes</v>
      </c>
      <c r="AA213" s="68">
        <f t="shared" si="44"/>
        <v>3.4782608695652195E-2</v>
      </c>
      <c r="AB213" s="65" t="str">
        <f t="shared" si="45"/>
        <v>Yes</v>
      </c>
      <c r="AC213" s="68">
        <f t="shared" si="46"/>
        <v>7.400722021660644E-2</v>
      </c>
      <c r="AD213" s="65" t="str">
        <f t="shared" si="47"/>
        <v>No</v>
      </c>
      <c r="AE213" s="68" t="str">
        <f t="shared" si="48"/>
        <v>N/A</v>
      </c>
      <c r="AF213" s="66"/>
    </row>
    <row r="214" spans="1:32">
      <c r="A214" s="66" t="s">
        <v>4580</v>
      </c>
      <c r="B214" s="66" t="s">
        <v>40</v>
      </c>
      <c r="C214" s="66" t="str" cm="1">
        <f t="array" ref="C214">_xlfn.IFNA(_xlfn.IFS(B214="Starter","Starters &amp; Sides",B214="Sides","Starters &amp; Sides"),B214)</f>
        <v>drinks</v>
      </c>
      <c r="D214" s="66" t="s">
        <v>4714</v>
      </c>
      <c r="E214" s="54"/>
      <c r="F214" s="8"/>
      <c r="G214" s="8"/>
      <c r="H214" s="8"/>
      <c r="I214" s="8"/>
      <c r="J214" s="8"/>
      <c r="K214" s="8"/>
      <c r="L214" s="8"/>
      <c r="M214" s="8"/>
      <c r="N214" s="8"/>
      <c r="O214" s="61"/>
      <c r="P214" s="4">
        <v>5.95</v>
      </c>
      <c r="Q214" s="338">
        <v>6.25</v>
      </c>
      <c r="R214" s="15" t="str">
        <f t="shared" si="35"/>
        <v>Yes</v>
      </c>
      <c r="S214" s="15" t="str">
        <f t="shared" si="36"/>
        <v>No</v>
      </c>
      <c r="T214" s="221" t="str">
        <f t="shared" si="37"/>
        <v>Yes</v>
      </c>
      <c r="U214" s="223">
        <f t="shared" si="38"/>
        <v>5.0420168067226934E-2</v>
      </c>
      <c r="V214" s="221" t="str">
        <f t="shared" si="39"/>
        <v>No</v>
      </c>
      <c r="W214" s="223" t="str">
        <f t="shared" si="40"/>
        <v>N/A</v>
      </c>
      <c r="X214" s="221" t="str">
        <f t="shared" si="41"/>
        <v>No</v>
      </c>
      <c r="Y214" s="223" t="str">
        <f t="shared" si="42"/>
        <v>N/A</v>
      </c>
      <c r="Z214" s="222" t="str">
        <f t="shared" si="43"/>
        <v>No</v>
      </c>
      <c r="AA214" s="68" t="str">
        <f t="shared" si="44"/>
        <v>N/A</v>
      </c>
      <c r="AB214" s="65" t="str">
        <f t="shared" si="45"/>
        <v>No</v>
      </c>
      <c r="AC214" s="68" t="str">
        <f t="shared" si="46"/>
        <v>N/A</v>
      </c>
      <c r="AD214" s="65" t="str">
        <f t="shared" si="47"/>
        <v>No</v>
      </c>
      <c r="AE214" s="68" t="str">
        <f t="shared" si="48"/>
        <v>N/A</v>
      </c>
      <c r="AF214" s="66"/>
    </row>
    <row r="215" spans="1:32">
      <c r="A215" s="66" t="s">
        <v>23</v>
      </c>
      <c r="B215" s="66" t="s">
        <v>40</v>
      </c>
      <c r="C215" s="66" t="str" cm="1">
        <f t="array" ref="C215">_xlfn.IFNA(_xlfn.IFS(B215="Starter","Starters &amp; Sides",B215="Sides","Starters &amp; Sides"),B215)</f>
        <v>drinks</v>
      </c>
      <c r="D215" s="71" t="s">
        <v>1470</v>
      </c>
      <c r="E215" s="75"/>
      <c r="F215" s="12"/>
      <c r="G215" s="13"/>
      <c r="H215" s="13"/>
      <c r="I215" s="13"/>
      <c r="J215" s="13"/>
      <c r="K215" s="4"/>
      <c r="L215" s="4">
        <v>9.9499999999999993</v>
      </c>
      <c r="M215" s="4">
        <v>9.9499999999999993</v>
      </c>
      <c r="N215" s="13"/>
      <c r="O215" s="375"/>
      <c r="P215" s="4">
        <v>10.15</v>
      </c>
      <c r="Q215" s="338">
        <v>10.45</v>
      </c>
      <c r="R215" s="15" t="str">
        <f t="shared" si="35"/>
        <v>Yes</v>
      </c>
      <c r="S215" s="15" t="str">
        <f t="shared" si="36"/>
        <v>No</v>
      </c>
      <c r="T215" s="221" t="str">
        <f t="shared" si="37"/>
        <v>Yes</v>
      </c>
      <c r="U215" s="223">
        <f t="shared" si="38"/>
        <v>2.9556650246305383E-2</v>
      </c>
      <c r="V215" s="221" t="str">
        <f t="shared" si="39"/>
        <v>No</v>
      </c>
      <c r="W215" s="223" t="str">
        <f t="shared" si="40"/>
        <v>N/A</v>
      </c>
      <c r="X215" s="221" t="str">
        <f t="shared" si="41"/>
        <v>No</v>
      </c>
      <c r="Y215" s="223" t="str">
        <f t="shared" si="42"/>
        <v>N/A</v>
      </c>
      <c r="Z215" s="222" t="str">
        <f t="shared" si="43"/>
        <v>No</v>
      </c>
      <c r="AA215" s="68" t="str">
        <f t="shared" si="44"/>
        <v>N/A</v>
      </c>
      <c r="AB215" s="65" t="str">
        <f t="shared" si="45"/>
        <v>No</v>
      </c>
      <c r="AC215" s="68" t="str">
        <f t="shared" si="46"/>
        <v>N/A</v>
      </c>
      <c r="AD215" s="65" t="str">
        <f t="shared" si="47"/>
        <v>No</v>
      </c>
      <c r="AE215" s="68" t="str">
        <f t="shared" si="48"/>
        <v>N/A</v>
      </c>
      <c r="AF215" s="66"/>
    </row>
    <row r="216" spans="1:32">
      <c r="A216" s="66" t="s">
        <v>23</v>
      </c>
      <c r="B216" s="66" t="s">
        <v>40</v>
      </c>
      <c r="C216" s="66" t="str" cm="1">
        <f t="array" ref="C216">_xlfn.IFNA(_xlfn.IFS(B216="Starter","Starters &amp; Sides",B216="Sides","Starters &amp; Sides"),B216)</f>
        <v>drinks</v>
      </c>
      <c r="D216" s="71" t="s">
        <v>4715</v>
      </c>
      <c r="E216" s="75"/>
      <c r="F216" s="12"/>
      <c r="G216" s="13"/>
      <c r="H216" s="13"/>
      <c r="I216" s="13"/>
      <c r="J216" s="13"/>
      <c r="K216" s="4"/>
      <c r="L216" s="4"/>
      <c r="M216" s="4">
        <v>2.8</v>
      </c>
      <c r="N216" s="13"/>
      <c r="O216" s="375"/>
      <c r="P216" s="4"/>
      <c r="Q216" s="338">
        <v>2.8</v>
      </c>
      <c r="R216" s="15" t="str">
        <f t="shared" si="35"/>
        <v>Yes</v>
      </c>
      <c r="S216" s="15" t="str">
        <f t="shared" si="36"/>
        <v>Yes</v>
      </c>
      <c r="T216" s="221" t="str">
        <f t="shared" si="37"/>
        <v>No</v>
      </c>
      <c r="U216" s="223" t="str">
        <f t="shared" si="38"/>
        <v>N/A</v>
      </c>
      <c r="V216" s="221" t="str">
        <f t="shared" si="39"/>
        <v>No</v>
      </c>
      <c r="W216" s="223" t="str">
        <f t="shared" si="40"/>
        <v>N/A</v>
      </c>
      <c r="X216" s="221" t="str">
        <f t="shared" si="41"/>
        <v>No</v>
      </c>
      <c r="Y216" s="223" t="str">
        <f t="shared" si="42"/>
        <v>N/A</v>
      </c>
      <c r="Z216" s="222" t="str">
        <f t="shared" si="43"/>
        <v>No</v>
      </c>
      <c r="AA216" s="68" t="str">
        <f t="shared" si="44"/>
        <v>N/A</v>
      </c>
      <c r="AB216" s="65" t="str">
        <f t="shared" si="45"/>
        <v>No</v>
      </c>
      <c r="AC216" s="68" t="str">
        <f t="shared" si="46"/>
        <v>N/A</v>
      </c>
      <c r="AD216" s="65" t="str">
        <f t="shared" si="47"/>
        <v>No</v>
      </c>
      <c r="AE216" s="68" t="str">
        <f t="shared" si="48"/>
        <v>N/A</v>
      </c>
      <c r="AF216" s="66"/>
    </row>
    <row r="217" spans="1:32">
      <c r="A217" s="66" t="s">
        <v>23</v>
      </c>
      <c r="B217" s="66" t="s">
        <v>40</v>
      </c>
      <c r="C217" s="66" t="str" cm="1">
        <f t="array" ref="C217">_xlfn.IFNA(_xlfn.IFS(B217="Starter","Starters &amp; Sides",B217="Sides","Starters &amp; Sides"),B217)</f>
        <v>drinks</v>
      </c>
      <c r="D217" s="391" t="s">
        <v>4716</v>
      </c>
      <c r="E217" s="75"/>
      <c r="F217" s="12"/>
      <c r="G217" s="13"/>
      <c r="H217" s="13"/>
      <c r="I217" s="13"/>
      <c r="J217" s="13"/>
      <c r="K217" s="4"/>
      <c r="L217" s="4">
        <v>10.95</v>
      </c>
      <c r="M217" s="4">
        <v>11.25</v>
      </c>
      <c r="N217" s="13">
        <v>11.25</v>
      </c>
      <c r="O217" s="375">
        <v>11.25</v>
      </c>
      <c r="P217" s="4"/>
      <c r="Q217" s="338"/>
      <c r="R217" s="15" t="str">
        <f t="shared" si="35"/>
        <v>No</v>
      </c>
      <c r="S217" s="15" t="str">
        <f t="shared" si="36"/>
        <v>No</v>
      </c>
      <c r="T217" s="221" t="str">
        <f t="shared" si="37"/>
        <v>No</v>
      </c>
      <c r="U217" s="223" t="str">
        <f t="shared" si="38"/>
        <v>N/A</v>
      </c>
      <c r="V217" s="221" t="str">
        <f t="shared" si="39"/>
        <v>No</v>
      </c>
      <c r="W217" s="223" t="str">
        <f t="shared" si="40"/>
        <v>N/A</v>
      </c>
      <c r="X217" s="221" t="str">
        <f t="shared" si="41"/>
        <v>No</v>
      </c>
      <c r="Y217" s="223" t="str">
        <f t="shared" si="42"/>
        <v>N/A</v>
      </c>
      <c r="Z217" s="222" t="str">
        <f t="shared" si="43"/>
        <v>No</v>
      </c>
      <c r="AA217" s="68" t="str">
        <f t="shared" si="44"/>
        <v>N/A</v>
      </c>
      <c r="AB217" s="65" t="str">
        <f t="shared" si="45"/>
        <v>No</v>
      </c>
      <c r="AC217" s="68" t="str">
        <f t="shared" si="46"/>
        <v>N/A</v>
      </c>
      <c r="AD217" s="65" t="str">
        <f t="shared" si="47"/>
        <v>No</v>
      </c>
      <c r="AE217" s="68" t="str">
        <f t="shared" si="48"/>
        <v>N/A</v>
      </c>
      <c r="AF217" s="66"/>
    </row>
    <row r="218" spans="1:32">
      <c r="A218" s="66" t="s">
        <v>23</v>
      </c>
      <c r="B218" s="66" t="s">
        <v>40</v>
      </c>
      <c r="C218" s="66" t="str" cm="1">
        <f t="array" ref="C218">_xlfn.IFNA(_xlfn.IFS(B218="Starter","Starters &amp; Sides",B218="Sides","Starters &amp; Sides"),B218)</f>
        <v>drinks</v>
      </c>
      <c r="D218" s="71" t="s">
        <v>4717</v>
      </c>
      <c r="E218" s="75"/>
      <c r="F218" s="12"/>
      <c r="G218" s="13"/>
      <c r="H218" s="13"/>
      <c r="I218" s="13"/>
      <c r="J218" s="13"/>
      <c r="K218" s="4"/>
      <c r="L218" s="4"/>
      <c r="M218" s="4">
        <v>4.25</v>
      </c>
      <c r="N218" s="13">
        <v>4.25</v>
      </c>
      <c r="O218" s="375">
        <v>4.25</v>
      </c>
      <c r="P218" s="4">
        <v>4.25</v>
      </c>
      <c r="Q218" s="338">
        <v>4.25</v>
      </c>
      <c r="R218" s="15" t="str">
        <f t="shared" si="35"/>
        <v>Yes</v>
      </c>
      <c r="S218" s="15" t="str">
        <f t="shared" si="36"/>
        <v>No</v>
      </c>
      <c r="T218" s="221" t="str">
        <f t="shared" si="37"/>
        <v>Yes</v>
      </c>
      <c r="U218" s="223">
        <f t="shared" si="38"/>
        <v>0</v>
      </c>
      <c r="V218" s="221" t="str">
        <f t="shared" si="39"/>
        <v>Yes</v>
      </c>
      <c r="W218" s="223">
        <f t="shared" si="40"/>
        <v>0</v>
      </c>
      <c r="X218" s="221" t="str">
        <f t="shared" si="41"/>
        <v>Yes</v>
      </c>
      <c r="Y218" s="223">
        <f t="shared" si="42"/>
        <v>0</v>
      </c>
      <c r="Z218" s="222" t="str">
        <f t="shared" si="43"/>
        <v>Yes</v>
      </c>
      <c r="AA218" s="68">
        <f t="shared" si="44"/>
        <v>0</v>
      </c>
      <c r="AB218" s="65" t="str">
        <f t="shared" si="45"/>
        <v>No</v>
      </c>
      <c r="AC218" s="68" t="str">
        <f t="shared" si="46"/>
        <v>N/A</v>
      </c>
      <c r="AD218" s="65" t="str">
        <f t="shared" si="47"/>
        <v>No</v>
      </c>
      <c r="AE218" s="68" t="str">
        <f t="shared" si="48"/>
        <v>N/A</v>
      </c>
      <c r="AF218" s="66"/>
    </row>
    <row r="219" spans="1:32">
      <c r="A219" s="66" t="s">
        <v>23</v>
      </c>
      <c r="B219" s="66" t="s">
        <v>40</v>
      </c>
      <c r="C219" s="66" t="str" cm="1">
        <f t="array" ref="C219">_xlfn.IFNA(_xlfn.IFS(B219="Starter","Starters &amp; Sides",B219="Sides","Starters &amp; Sides"),B219)</f>
        <v>drinks</v>
      </c>
      <c r="D219" s="391" t="s">
        <v>4718</v>
      </c>
      <c r="E219" s="75"/>
      <c r="F219" s="12"/>
      <c r="G219" s="13"/>
      <c r="H219" s="13"/>
      <c r="I219" s="13"/>
      <c r="J219" s="13"/>
      <c r="K219" s="4"/>
      <c r="L219" s="4"/>
      <c r="M219" s="4">
        <v>4.25</v>
      </c>
      <c r="N219" s="13">
        <v>4.25</v>
      </c>
      <c r="O219" s="375">
        <v>4.25</v>
      </c>
      <c r="P219" s="4">
        <v>4.25</v>
      </c>
      <c r="Q219" s="338">
        <v>4.25</v>
      </c>
      <c r="R219" s="15" t="str">
        <f t="shared" si="35"/>
        <v>Yes</v>
      </c>
      <c r="S219" s="15" t="str">
        <f t="shared" si="36"/>
        <v>No</v>
      </c>
      <c r="T219" s="221" t="str">
        <f t="shared" si="37"/>
        <v>Yes</v>
      </c>
      <c r="U219" s="223">
        <f t="shared" si="38"/>
        <v>0</v>
      </c>
      <c r="V219" s="221" t="str">
        <f t="shared" si="39"/>
        <v>Yes</v>
      </c>
      <c r="W219" s="223">
        <f t="shared" si="40"/>
        <v>0</v>
      </c>
      <c r="X219" s="221" t="str">
        <f t="shared" si="41"/>
        <v>Yes</v>
      </c>
      <c r="Y219" s="223">
        <f t="shared" si="42"/>
        <v>0</v>
      </c>
      <c r="Z219" s="222" t="str">
        <f t="shared" si="43"/>
        <v>Yes</v>
      </c>
      <c r="AA219" s="68">
        <f t="shared" si="44"/>
        <v>0</v>
      </c>
      <c r="AB219" s="65" t="str">
        <f t="shared" si="45"/>
        <v>No</v>
      </c>
      <c r="AC219" s="68" t="str">
        <f t="shared" si="46"/>
        <v>N/A</v>
      </c>
      <c r="AD219" s="65" t="str">
        <f t="shared" si="47"/>
        <v>No</v>
      </c>
      <c r="AE219" s="68" t="str">
        <f t="shared" si="48"/>
        <v>N/A</v>
      </c>
      <c r="AF219" s="66"/>
    </row>
    <row r="220" spans="1:32">
      <c r="A220" s="66" t="s">
        <v>23</v>
      </c>
      <c r="B220" s="66" t="s">
        <v>40</v>
      </c>
      <c r="C220" s="66" t="str" cm="1">
        <f t="array" ref="C220">_xlfn.IFNA(_xlfn.IFS(B220="Starter","Starters &amp; Sides",B220="Sides","Starters &amp; Sides"),B220)</f>
        <v>drinks</v>
      </c>
      <c r="D220" s="71" t="s">
        <v>441</v>
      </c>
      <c r="E220" s="75"/>
      <c r="F220" s="12"/>
      <c r="G220" s="13"/>
      <c r="H220" s="13"/>
      <c r="I220" s="13"/>
      <c r="J220" s="13"/>
      <c r="K220" s="4"/>
      <c r="L220" s="4"/>
      <c r="M220" s="4">
        <v>10.95</v>
      </c>
      <c r="N220" s="13">
        <v>10.95</v>
      </c>
      <c r="O220" s="375">
        <v>10.95</v>
      </c>
      <c r="P220" s="4">
        <v>12.25</v>
      </c>
      <c r="Q220" s="338"/>
      <c r="R220" s="15" t="str">
        <f t="shared" si="35"/>
        <v>No</v>
      </c>
      <c r="S220" s="15" t="str">
        <f t="shared" si="36"/>
        <v>No</v>
      </c>
      <c r="T220" s="221" t="str">
        <f t="shared" si="37"/>
        <v>No</v>
      </c>
      <c r="U220" s="223" t="str">
        <f t="shared" si="38"/>
        <v>N/A</v>
      </c>
      <c r="V220" s="221" t="str">
        <f t="shared" si="39"/>
        <v>No</v>
      </c>
      <c r="W220" s="223" t="str">
        <f t="shared" si="40"/>
        <v>N/A</v>
      </c>
      <c r="X220" s="221" t="str">
        <f t="shared" si="41"/>
        <v>No</v>
      </c>
      <c r="Y220" s="223" t="str">
        <f t="shared" si="42"/>
        <v>N/A</v>
      </c>
      <c r="Z220" s="222" t="str">
        <f t="shared" si="43"/>
        <v>No</v>
      </c>
      <c r="AA220" s="68" t="str">
        <f t="shared" si="44"/>
        <v>N/A</v>
      </c>
      <c r="AB220" s="65" t="str">
        <f t="shared" si="45"/>
        <v>No</v>
      </c>
      <c r="AC220" s="68" t="str">
        <f t="shared" si="46"/>
        <v>N/A</v>
      </c>
      <c r="AD220" s="65" t="str">
        <f t="shared" si="47"/>
        <v>No</v>
      </c>
      <c r="AE220" s="68" t="str">
        <f t="shared" si="48"/>
        <v>N/A</v>
      </c>
      <c r="AF220" s="66"/>
    </row>
    <row r="221" spans="1:32">
      <c r="A221" s="66" t="s">
        <v>23</v>
      </c>
      <c r="B221" s="66" t="s">
        <v>40</v>
      </c>
      <c r="C221" s="66" t="str" cm="1">
        <f t="array" ref="C221">_xlfn.IFNA(_xlfn.IFS(B221="Starter","Starters &amp; Sides",B221="Sides","Starters &amp; Sides"),B221)</f>
        <v>drinks</v>
      </c>
      <c r="D221" t="s">
        <v>2178</v>
      </c>
      <c r="E221" s="75"/>
      <c r="F221" s="12"/>
      <c r="G221" s="13"/>
      <c r="H221" s="13"/>
      <c r="I221" s="13"/>
      <c r="J221" s="13"/>
      <c r="K221" s="4"/>
      <c r="L221" s="4"/>
      <c r="M221" s="4">
        <v>9.75</v>
      </c>
      <c r="N221" s="217">
        <v>9.75</v>
      </c>
      <c r="O221" s="375">
        <v>9.9499999999999993</v>
      </c>
      <c r="P221" s="395">
        <v>9.9499999999999993</v>
      </c>
      <c r="Q221" s="338">
        <v>9.9499999999999993</v>
      </c>
      <c r="R221" s="15" t="str">
        <f t="shared" si="35"/>
        <v>Yes</v>
      </c>
      <c r="S221" s="15" t="str">
        <f t="shared" si="36"/>
        <v>No</v>
      </c>
      <c r="T221" s="221" t="str">
        <f t="shared" si="37"/>
        <v>Yes</v>
      </c>
      <c r="U221" s="223">
        <f t="shared" si="38"/>
        <v>0</v>
      </c>
      <c r="V221" s="221" t="str">
        <f t="shared" si="39"/>
        <v>Yes</v>
      </c>
      <c r="W221" s="223">
        <f t="shared" si="40"/>
        <v>0</v>
      </c>
      <c r="X221" s="221" t="str">
        <f t="shared" si="41"/>
        <v>Yes</v>
      </c>
      <c r="Y221" s="223">
        <f t="shared" si="42"/>
        <v>2.051282051282044E-2</v>
      </c>
      <c r="Z221" s="222" t="str">
        <f t="shared" si="43"/>
        <v>Yes</v>
      </c>
      <c r="AA221" s="68">
        <f t="shared" si="44"/>
        <v>2.051282051282044E-2</v>
      </c>
      <c r="AB221" s="65" t="str">
        <f t="shared" si="45"/>
        <v>No</v>
      </c>
      <c r="AC221" s="68" t="str">
        <f t="shared" si="46"/>
        <v>N/A</v>
      </c>
      <c r="AD221" s="65" t="str">
        <f t="shared" si="47"/>
        <v>No</v>
      </c>
      <c r="AE221" s="68" t="str">
        <f t="shared" si="48"/>
        <v>N/A</v>
      </c>
      <c r="AF221" s="66"/>
    </row>
    <row r="222" spans="1:32">
      <c r="A222" s="66" t="s">
        <v>23</v>
      </c>
      <c r="B222" s="66" t="s">
        <v>40</v>
      </c>
      <c r="C222" s="66" t="str" cm="1">
        <f t="array" ref="C222">_xlfn.IFNA(_xlfn.IFS(B222="Starter","Starters &amp; Sides",B222="Sides","Starters &amp; Sides"),B222)</f>
        <v>drinks</v>
      </c>
      <c r="D222" t="s">
        <v>194</v>
      </c>
      <c r="E222" s="75"/>
      <c r="F222" s="12"/>
      <c r="G222" s="13"/>
      <c r="H222" s="13"/>
      <c r="I222" s="13"/>
      <c r="J222" s="13"/>
      <c r="K222" s="4"/>
      <c r="L222" s="4"/>
      <c r="M222" s="4">
        <v>8.25</v>
      </c>
      <c r="N222" s="217">
        <v>8.25</v>
      </c>
      <c r="O222" s="375">
        <v>8.4499999999999993</v>
      </c>
      <c r="P222" s="4">
        <v>8.3000000000000007</v>
      </c>
      <c r="Q222" s="338">
        <v>8.3000000000000007</v>
      </c>
      <c r="R222" s="15" t="str">
        <f t="shared" si="35"/>
        <v>Yes</v>
      </c>
      <c r="S222" s="15" t="str">
        <f t="shared" si="36"/>
        <v>No</v>
      </c>
      <c r="T222" s="221" t="str">
        <f t="shared" si="37"/>
        <v>Yes</v>
      </c>
      <c r="U222" s="223">
        <f t="shared" si="38"/>
        <v>0</v>
      </c>
      <c r="V222" s="221" t="str">
        <f t="shared" si="39"/>
        <v>Yes</v>
      </c>
      <c r="W222" s="223">
        <f t="shared" si="40"/>
        <v>-1.7751479289940697E-2</v>
      </c>
      <c r="X222" s="221" t="str">
        <f t="shared" si="41"/>
        <v>Yes</v>
      </c>
      <c r="Y222" s="223">
        <f t="shared" si="42"/>
        <v>6.0606060606060996E-3</v>
      </c>
      <c r="Z222" s="222" t="str">
        <f t="shared" si="43"/>
        <v>Yes</v>
      </c>
      <c r="AA222" s="68">
        <f t="shared" si="44"/>
        <v>6.0606060606060996E-3</v>
      </c>
      <c r="AB222" s="65" t="str">
        <f t="shared" si="45"/>
        <v>No</v>
      </c>
      <c r="AC222" s="68" t="str">
        <f t="shared" si="46"/>
        <v>N/A</v>
      </c>
      <c r="AD222" s="65" t="str">
        <f t="shared" si="47"/>
        <v>No</v>
      </c>
      <c r="AE222" s="68" t="str">
        <f t="shared" si="48"/>
        <v>N/A</v>
      </c>
      <c r="AF222" s="66"/>
    </row>
    <row r="223" spans="1:32">
      <c r="A223" s="66" t="s">
        <v>23</v>
      </c>
      <c r="B223" s="66" t="s">
        <v>40</v>
      </c>
      <c r="C223" s="66" t="str" cm="1">
        <f t="array" ref="C223">_xlfn.IFNA(_xlfn.IFS(B223="Starter","Starters &amp; Sides",B223="Sides","Starters &amp; Sides"),B223)</f>
        <v>drinks</v>
      </c>
      <c r="D223" t="s">
        <v>196</v>
      </c>
      <c r="E223" s="75"/>
      <c r="F223" s="12"/>
      <c r="G223" s="13"/>
      <c r="H223" s="13"/>
      <c r="I223" s="13"/>
      <c r="J223" s="13"/>
      <c r="K223" s="4"/>
      <c r="L223" s="4"/>
      <c r="M223" s="4">
        <v>27.75</v>
      </c>
      <c r="N223" s="217">
        <v>27.75</v>
      </c>
      <c r="O223" s="375">
        <v>28.75</v>
      </c>
      <c r="P223" s="4">
        <v>28.75</v>
      </c>
      <c r="Q223" s="338">
        <v>28.75</v>
      </c>
      <c r="R223" s="15" t="str">
        <f t="shared" si="35"/>
        <v>Yes</v>
      </c>
      <c r="S223" s="15" t="str">
        <f t="shared" si="36"/>
        <v>No</v>
      </c>
      <c r="T223" s="221" t="str">
        <f t="shared" si="37"/>
        <v>Yes</v>
      </c>
      <c r="U223" s="223">
        <f t="shared" si="38"/>
        <v>0</v>
      </c>
      <c r="V223" s="221" t="str">
        <f t="shared" si="39"/>
        <v>Yes</v>
      </c>
      <c r="W223" s="223">
        <f t="shared" si="40"/>
        <v>0</v>
      </c>
      <c r="X223" s="221" t="str">
        <f t="shared" si="41"/>
        <v>Yes</v>
      </c>
      <c r="Y223" s="223">
        <f t="shared" si="42"/>
        <v>3.6036036036036112E-2</v>
      </c>
      <c r="Z223" s="222" t="str">
        <f t="shared" si="43"/>
        <v>Yes</v>
      </c>
      <c r="AA223" s="68">
        <f t="shared" si="44"/>
        <v>3.6036036036036112E-2</v>
      </c>
      <c r="AB223" s="65" t="str">
        <f t="shared" si="45"/>
        <v>No</v>
      </c>
      <c r="AC223" s="68" t="str">
        <f t="shared" si="46"/>
        <v>N/A</v>
      </c>
      <c r="AD223" s="65" t="str">
        <f t="shared" si="47"/>
        <v>No</v>
      </c>
      <c r="AE223" s="68" t="str">
        <f t="shared" si="48"/>
        <v>N/A</v>
      </c>
      <c r="AF223" s="66"/>
    </row>
    <row r="224" spans="1:32">
      <c r="A224" s="66" t="s">
        <v>23</v>
      </c>
      <c r="B224" s="66" t="s">
        <v>40</v>
      </c>
      <c r="C224" s="66" t="str" cm="1">
        <f t="array" ref="C224">_xlfn.IFNA(_xlfn.IFS(B224="Starter","Starters &amp; Sides",B224="Sides","Starters &amp; Sides"),B224)</f>
        <v>drinks</v>
      </c>
      <c r="D224" s="66" t="s">
        <v>4719</v>
      </c>
      <c r="E224" s="75"/>
      <c r="F224" s="12"/>
      <c r="G224" s="13"/>
      <c r="H224" s="13"/>
      <c r="I224" s="13"/>
      <c r="J224" s="13"/>
      <c r="K224" s="4"/>
      <c r="L224" s="4"/>
      <c r="M224" s="4">
        <v>10.5</v>
      </c>
      <c r="N224" s="217">
        <v>10.5</v>
      </c>
      <c r="O224" s="375">
        <v>10.45</v>
      </c>
      <c r="P224" s="395">
        <v>10.45</v>
      </c>
      <c r="Q224" s="338">
        <v>10.45</v>
      </c>
      <c r="R224" s="15" t="str">
        <f t="shared" si="35"/>
        <v>Yes</v>
      </c>
      <c r="S224" s="15" t="str">
        <f t="shared" si="36"/>
        <v>No</v>
      </c>
      <c r="T224" s="221" t="str">
        <f t="shared" si="37"/>
        <v>Yes</v>
      </c>
      <c r="U224" s="223">
        <f t="shared" si="38"/>
        <v>0</v>
      </c>
      <c r="V224" s="221" t="str">
        <f t="shared" si="39"/>
        <v>Yes</v>
      </c>
      <c r="W224" s="223">
        <f t="shared" si="40"/>
        <v>0</v>
      </c>
      <c r="X224" s="221" t="str">
        <f t="shared" si="41"/>
        <v>Yes</v>
      </c>
      <c r="Y224" s="223">
        <f t="shared" si="42"/>
        <v>-4.761904761904856E-3</v>
      </c>
      <c r="Z224" s="222" t="str">
        <f t="shared" si="43"/>
        <v>Yes</v>
      </c>
      <c r="AA224" s="68">
        <f t="shared" si="44"/>
        <v>-4.761904761904856E-3</v>
      </c>
      <c r="AB224" s="65" t="str">
        <f t="shared" si="45"/>
        <v>No</v>
      </c>
      <c r="AC224" s="68" t="str">
        <f t="shared" si="46"/>
        <v>N/A</v>
      </c>
      <c r="AD224" s="65" t="str">
        <f t="shared" si="47"/>
        <v>No</v>
      </c>
      <c r="AE224" s="68" t="str">
        <f t="shared" si="48"/>
        <v>N/A</v>
      </c>
      <c r="AF224" s="66"/>
    </row>
    <row r="225" spans="1:32">
      <c r="A225" s="66" t="s">
        <v>23</v>
      </c>
      <c r="B225" s="66" t="s">
        <v>40</v>
      </c>
      <c r="C225" s="66" t="str" cm="1">
        <f t="array" ref="C225">_xlfn.IFNA(_xlfn.IFS(B225="Starter","Starters &amp; Sides",B225="Sides","Starters &amp; Sides"),B225)</f>
        <v>drinks</v>
      </c>
      <c r="D225" s="66" t="s">
        <v>4720</v>
      </c>
      <c r="E225" s="75"/>
      <c r="F225" s="12"/>
      <c r="G225" s="13"/>
      <c r="H225" s="13"/>
      <c r="I225" s="13"/>
      <c r="J225" s="13"/>
      <c r="K225" s="4"/>
      <c r="L225" s="4"/>
      <c r="M225" s="4">
        <v>8.5</v>
      </c>
      <c r="N225" s="217">
        <v>8.5</v>
      </c>
      <c r="O225" s="375">
        <v>8.65</v>
      </c>
      <c r="P225" s="4">
        <v>8.75</v>
      </c>
      <c r="Q225" s="338">
        <v>8.75</v>
      </c>
      <c r="R225" s="15" t="str">
        <f t="shared" si="35"/>
        <v>Yes</v>
      </c>
      <c r="S225" s="15" t="str">
        <f t="shared" si="36"/>
        <v>No</v>
      </c>
      <c r="T225" s="221" t="str">
        <f t="shared" si="37"/>
        <v>Yes</v>
      </c>
      <c r="U225" s="223">
        <f t="shared" si="38"/>
        <v>0</v>
      </c>
      <c r="V225" s="221" t="str">
        <f t="shared" si="39"/>
        <v>Yes</v>
      </c>
      <c r="W225" s="223">
        <f t="shared" si="40"/>
        <v>1.156069364161838E-2</v>
      </c>
      <c r="X225" s="221" t="str">
        <f t="shared" si="41"/>
        <v>Yes</v>
      </c>
      <c r="Y225" s="223">
        <f t="shared" si="42"/>
        <v>2.9411764705882248E-2</v>
      </c>
      <c r="Z225" s="222" t="str">
        <f t="shared" si="43"/>
        <v>Yes</v>
      </c>
      <c r="AA225" s="68">
        <f t="shared" si="44"/>
        <v>2.9411764705882248E-2</v>
      </c>
      <c r="AB225" s="65" t="str">
        <f t="shared" si="45"/>
        <v>No</v>
      </c>
      <c r="AC225" s="68" t="str">
        <f t="shared" si="46"/>
        <v>N/A</v>
      </c>
      <c r="AD225" s="65" t="str">
        <f t="shared" si="47"/>
        <v>No</v>
      </c>
      <c r="AE225" s="68" t="str">
        <f t="shared" si="48"/>
        <v>N/A</v>
      </c>
      <c r="AF225" s="66"/>
    </row>
    <row r="226" spans="1:32">
      <c r="A226" s="66" t="s">
        <v>23</v>
      </c>
      <c r="B226" s="66" t="s">
        <v>40</v>
      </c>
      <c r="C226" s="66" t="str" cm="1">
        <f t="array" ref="C226">_xlfn.IFNA(_xlfn.IFS(B226="Starter","Starters &amp; Sides",B226="Sides","Starters &amp; Sides"),B226)</f>
        <v>drinks</v>
      </c>
      <c r="D226" s="66" t="s">
        <v>4721</v>
      </c>
      <c r="E226" s="75"/>
      <c r="F226" s="12"/>
      <c r="G226" s="13"/>
      <c r="H226" s="13"/>
      <c r="I226" s="13"/>
      <c r="J226" s="13"/>
      <c r="K226" s="4"/>
      <c r="L226" s="4"/>
      <c r="M226" s="4">
        <v>29.25</v>
      </c>
      <c r="N226" s="217">
        <v>29.25</v>
      </c>
      <c r="O226" s="375">
        <v>29.95</v>
      </c>
      <c r="P226" s="4">
        <v>29.95</v>
      </c>
      <c r="Q226" s="338">
        <v>29.95</v>
      </c>
      <c r="R226" s="15" t="str">
        <f t="shared" si="35"/>
        <v>Yes</v>
      </c>
      <c r="S226" s="15" t="str">
        <f t="shared" si="36"/>
        <v>No</v>
      </c>
      <c r="T226" s="221" t="str">
        <f t="shared" si="37"/>
        <v>Yes</v>
      </c>
      <c r="U226" s="223">
        <f t="shared" si="38"/>
        <v>0</v>
      </c>
      <c r="V226" s="221" t="str">
        <f t="shared" si="39"/>
        <v>Yes</v>
      </c>
      <c r="W226" s="223">
        <f t="shared" si="40"/>
        <v>0</v>
      </c>
      <c r="X226" s="221" t="str">
        <f t="shared" si="41"/>
        <v>Yes</v>
      </c>
      <c r="Y226" s="223">
        <f t="shared" si="42"/>
        <v>2.3931623931623847E-2</v>
      </c>
      <c r="Z226" s="222" t="str">
        <f t="shared" si="43"/>
        <v>Yes</v>
      </c>
      <c r="AA226" s="68">
        <f t="shared" si="44"/>
        <v>2.3931623931623847E-2</v>
      </c>
      <c r="AB226" s="65" t="str">
        <f t="shared" si="45"/>
        <v>No</v>
      </c>
      <c r="AC226" s="68" t="str">
        <f t="shared" si="46"/>
        <v>N/A</v>
      </c>
      <c r="AD226" s="65" t="str">
        <f t="shared" si="47"/>
        <v>No</v>
      </c>
      <c r="AE226" s="68" t="str">
        <f t="shared" si="48"/>
        <v>N/A</v>
      </c>
      <c r="AF226" s="66"/>
    </row>
    <row r="227" spans="1:32">
      <c r="A227" s="66" t="s">
        <v>23</v>
      </c>
      <c r="B227" s="66" t="s">
        <v>40</v>
      </c>
      <c r="C227" s="66" t="str" cm="1">
        <f t="array" ref="C227">_xlfn.IFNA(_xlfn.IFS(B227="Starter","Starters &amp; Sides",B227="Sides","Starters &amp; Sides"),B227)</f>
        <v>drinks</v>
      </c>
      <c r="D227" s="71" t="s">
        <v>3541</v>
      </c>
      <c r="E227" s="75"/>
      <c r="F227" s="12"/>
      <c r="G227" s="13"/>
      <c r="H227" s="13"/>
      <c r="I227" s="13"/>
      <c r="J227" s="13"/>
      <c r="K227" s="4"/>
      <c r="L227" s="4"/>
      <c r="M227" s="4"/>
      <c r="N227" s="13">
        <v>4.25</v>
      </c>
      <c r="O227" s="375">
        <v>4.25</v>
      </c>
      <c r="P227" s="4">
        <v>4.25</v>
      </c>
      <c r="Q227" s="338">
        <v>4.25</v>
      </c>
      <c r="R227" s="15" t="str">
        <f t="shared" si="35"/>
        <v>Yes</v>
      </c>
      <c r="S227" s="15" t="str">
        <f t="shared" si="36"/>
        <v>No</v>
      </c>
      <c r="T227" s="221" t="str">
        <f t="shared" si="37"/>
        <v>Yes</v>
      </c>
      <c r="U227" s="223">
        <f t="shared" si="38"/>
        <v>0</v>
      </c>
      <c r="V227" s="221" t="str">
        <f t="shared" si="39"/>
        <v>Yes</v>
      </c>
      <c r="W227" s="223">
        <f t="shared" si="40"/>
        <v>0</v>
      </c>
      <c r="X227" s="221" t="str">
        <f t="shared" si="41"/>
        <v>Yes</v>
      </c>
      <c r="Y227" s="223">
        <f t="shared" si="42"/>
        <v>0</v>
      </c>
      <c r="Z227" s="222" t="str">
        <f t="shared" si="43"/>
        <v>No</v>
      </c>
      <c r="AA227" s="68" t="str">
        <f t="shared" si="44"/>
        <v>N/A</v>
      </c>
      <c r="AB227" s="65" t="str">
        <f t="shared" si="45"/>
        <v>No</v>
      </c>
      <c r="AC227" s="68" t="str">
        <f t="shared" si="46"/>
        <v>N/A</v>
      </c>
      <c r="AD227" s="65" t="str">
        <f t="shared" si="47"/>
        <v>No</v>
      </c>
      <c r="AE227" s="68" t="str">
        <f t="shared" si="48"/>
        <v>N/A</v>
      </c>
      <c r="AF227" s="66"/>
    </row>
    <row r="228" spans="1:32">
      <c r="A228" s="66" t="s">
        <v>23</v>
      </c>
      <c r="B228" s="66" t="s">
        <v>40</v>
      </c>
      <c r="C228" s="66" t="str" cm="1">
        <f t="array" ref="C228">_xlfn.IFNA(_xlfn.IFS(B228="Starter","Starters &amp; Sides",B228="Sides","Starters &amp; Sides"),B228)</f>
        <v>drinks</v>
      </c>
      <c r="D228" s="66" t="s">
        <v>855</v>
      </c>
      <c r="E228" s="75"/>
      <c r="F228" s="12"/>
      <c r="G228" s="13"/>
      <c r="H228" s="13"/>
      <c r="I228" s="13"/>
      <c r="J228" s="13"/>
      <c r="K228" s="4"/>
      <c r="L228" s="4"/>
      <c r="M228" s="4">
        <v>3.45</v>
      </c>
      <c r="N228" s="13">
        <v>3.45</v>
      </c>
      <c r="O228" s="375">
        <v>3.45</v>
      </c>
      <c r="P228" s="4">
        <v>3.45</v>
      </c>
      <c r="Q228" s="338">
        <v>3.45</v>
      </c>
      <c r="R228" s="15" t="str">
        <f t="shared" si="35"/>
        <v>Yes</v>
      </c>
      <c r="S228" s="15" t="str">
        <f t="shared" si="36"/>
        <v>No</v>
      </c>
      <c r="T228" s="221" t="str">
        <f t="shared" si="37"/>
        <v>Yes</v>
      </c>
      <c r="U228" s="223">
        <f t="shared" si="38"/>
        <v>0</v>
      </c>
      <c r="V228" s="221" t="str">
        <f t="shared" si="39"/>
        <v>Yes</v>
      </c>
      <c r="W228" s="223">
        <f t="shared" si="40"/>
        <v>0</v>
      </c>
      <c r="X228" s="221" t="str">
        <f t="shared" si="41"/>
        <v>Yes</v>
      </c>
      <c r="Y228" s="223">
        <f t="shared" si="42"/>
        <v>0</v>
      </c>
      <c r="Z228" s="222" t="str">
        <f t="shared" si="43"/>
        <v>Yes</v>
      </c>
      <c r="AA228" s="68">
        <f t="shared" si="44"/>
        <v>0</v>
      </c>
      <c r="AB228" s="65" t="str">
        <f t="shared" si="45"/>
        <v>No</v>
      </c>
      <c r="AC228" s="68" t="str">
        <f t="shared" si="46"/>
        <v>N/A</v>
      </c>
      <c r="AD228" s="65" t="str">
        <f t="shared" si="47"/>
        <v>No</v>
      </c>
      <c r="AE228" s="68" t="str">
        <f t="shared" si="48"/>
        <v>N/A</v>
      </c>
      <c r="AF228" s="66"/>
    </row>
    <row r="229" spans="1:32">
      <c r="A229" s="66" t="s">
        <v>23</v>
      </c>
      <c r="B229" s="66" t="s">
        <v>40</v>
      </c>
      <c r="C229" s="66" t="str" cm="1">
        <f t="array" ref="C229">_xlfn.IFNA(_xlfn.IFS(B229="Starter","Starters &amp; Sides",B229="Sides","Starters &amp; Sides"),B229)</f>
        <v>drinks</v>
      </c>
      <c r="D229" s="71" t="s">
        <v>4722</v>
      </c>
      <c r="E229" s="75"/>
      <c r="F229" s="12"/>
      <c r="G229" s="13"/>
      <c r="H229" s="13"/>
      <c r="I229" s="13"/>
      <c r="J229" s="13"/>
      <c r="K229" s="4"/>
      <c r="L229" s="4">
        <v>8.9499999999999993</v>
      </c>
      <c r="M229" s="4"/>
      <c r="N229" s="13"/>
      <c r="O229" s="375"/>
      <c r="P229" s="4"/>
      <c r="Q229" s="338"/>
      <c r="R229" s="15" t="str">
        <f t="shared" si="35"/>
        <v>No</v>
      </c>
      <c r="S229" s="15" t="str">
        <f t="shared" si="36"/>
        <v>No</v>
      </c>
      <c r="T229" s="221" t="str">
        <f t="shared" si="37"/>
        <v>No</v>
      </c>
      <c r="U229" s="223" t="str">
        <f t="shared" si="38"/>
        <v>N/A</v>
      </c>
      <c r="V229" s="221" t="str">
        <f t="shared" si="39"/>
        <v>No</v>
      </c>
      <c r="W229" s="223" t="str">
        <f t="shared" si="40"/>
        <v>N/A</v>
      </c>
      <c r="X229" s="221" t="str">
        <f t="shared" si="41"/>
        <v>No</v>
      </c>
      <c r="Y229" s="223" t="str">
        <f t="shared" si="42"/>
        <v>N/A</v>
      </c>
      <c r="Z229" s="222" t="str">
        <f t="shared" si="43"/>
        <v>No</v>
      </c>
      <c r="AA229" s="68" t="str">
        <f t="shared" si="44"/>
        <v>N/A</v>
      </c>
      <c r="AB229" s="65" t="str">
        <f t="shared" si="45"/>
        <v>No</v>
      </c>
      <c r="AC229" s="68" t="str">
        <f t="shared" si="46"/>
        <v>N/A</v>
      </c>
      <c r="AD229" s="65" t="str">
        <f t="shared" si="47"/>
        <v>No</v>
      </c>
      <c r="AE229" s="68" t="str">
        <f t="shared" si="48"/>
        <v>N/A</v>
      </c>
      <c r="AF229" s="66"/>
    </row>
    <row r="230" spans="1:32">
      <c r="A230" s="66" t="s">
        <v>23</v>
      </c>
      <c r="B230" s="66" t="s">
        <v>40</v>
      </c>
      <c r="C230" s="66" t="str" cm="1">
        <f t="array" ref="C230">_xlfn.IFNA(_xlfn.IFS(B230="Starter","Starters &amp; Sides",B230="Sides","Starters &amp; Sides"),B230)</f>
        <v>drinks</v>
      </c>
      <c r="D230" s="71" t="s">
        <v>4723</v>
      </c>
      <c r="E230" s="75"/>
      <c r="F230" s="12"/>
      <c r="G230" s="13"/>
      <c r="H230" s="13"/>
      <c r="I230" s="13"/>
      <c r="J230" s="13"/>
      <c r="K230" s="4"/>
      <c r="L230" s="4">
        <v>8.75</v>
      </c>
      <c r="M230" s="4"/>
      <c r="N230" s="13"/>
      <c r="O230" s="375"/>
      <c r="P230" s="4"/>
      <c r="Q230" s="338"/>
      <c r="R230" s="15" t="str">
        <f t="shared" si="35"/>
        <v>No</v>
      </c>
      <c r="S230" s="15" t="str">
        <f t="shared" si="36"/>
        <v>No</v>
      </c>
      <c r="T230" s="221" t="str">
        <f t="shared" si="37"/>
        <v>No</v>
      </c>
      <c r="U230" s="223" t="str">
        <f t="shared" si="38"/>
        <v>N/A</v>
      </c>
      <c r="V230" s="221" t="str">
        <f t="shared" si="39"/>
        <v>No</v>
      </c>
      <c r="W230" s="223" t="str">
        <f t="shared" si="40"/>
        <v>N/A</v>
      </c>
      <c r="X230" s="221" t="str">
        <f t="shared" si="41"/>
        <v>No</v>
      </c>
      <c r="Y230" s="223" t="str">
        <f t="shared" si="42"/>
        <v>N/A</v>
      </c>
      <c r="Z230" s="222" t="str">
        <f t="shared" si="43"/>
        <v>No</v>
      </c>
      <c r="AA230" s="68" t="str">
        <f t="shared" si="44"/>
        <v>N/A</v>
      </c>
      <c r="AB230" s="65" t="str">
        <f t="shared" si="45"/>
        <v>No</v>
      </c>
      <c r="AC230" s="68" t="str">
        <f t="shared" si="46"/>
        <v>N/A</v>
      </c>
      <c r="AD230" s="65" t="str">
        <f t="shared" si="47"/>
        <v>No</v>
      </c>
      <c r="AE230" s="68" t="str">
        <f t="shared" si="48"/>
        <v>N/A</v>
      </c>
      <c r="AF230" s="66"/>
    </row>
    <row r="231" spans="1:32">
      <c r="A231" s="66" t="s">
        <v>23</v>
      </c>
      <c r="B231" s="66" t="s">
        <v>40</v>
      </c>
      <c r="C231" s="66" t="str" cm="1">
        <f t="array" ref="C231">_xlfn.IFNA(_xlfn.IFS(B231="Starter","Starters &amp; Sides",B231="Sides","Starters &amp; Sides"),B231)</f>
        <v>drinks</v>
      </c>
      <c r="D231" s="71" t="s">
        <v>4724</v>
      </c>
      <c r="E231" s="75"/>
      <c r="F231" s="12"/>
      <c r="G231" s="13"/>
      <c r="H231" s="13"/>
      <c r="I231" s="13"/>
      <c r="J231" s="13"/>
      <c r="K231" s="4"/>
      <c r="L231" s="4">
        <v>10.75</v>
      </c>
      <c r="M231" s="4"/>
      <c r="N231" s="13"/>
      <c r="O231" s="375"/>
      <c r="P231" s="4"/>
      <c r="Q231" s="338"/>
      <c r="R231" s="15" t="str">
        <f t="shared" ref="R231:R289" si="49">IF(COUNTA(Q231)=1,"Yes","No")</f>
        <v>No</v>
      </c>
      <c r="S231" s="15" t="str">
        <f t="shared" ref="S231:S289" si="50">IF(AND(T231="No",R231="Yes"),"Yes","No")</f>
        <v>No</v>
      </c>
      <c r="T231" s="221" t="str">
        <f t="shared" ref="T231:T289" si="51">IF(COUNTA(P231:Q231)=2,"Yes","No")</f>
        <v>No</v>
      </c>
      <c r="U231" s="223" t="str">
        <f t="shared" ref="U231:U289" si="52">IF(T231="Yes",Q231/P231-1,"N/A")</f>
        <v>N/A</v>
      </c>
      <c r="V231" s="221" t="str">
        <f t="shared" ref="V231:V289" si="53">IF(COUNTA(O231:Q231)=3,"Yes","No")</f>
        <v>No</v>
      </c>
      <c r="W231" s="223" t="str">
        <f t="shared" ref="W231:W289" si="54">IF(V231="Yes",Q231/O231-1,"N/A")</f>
        <v>N/A</v>
      </c>
      <c r="X231" s="221" t="str">
        <f t="shared" ref="X231:X289" si="55">IF(COUNTA(N231:Q231)=4,"Yes","No")</f>
        <v>No</v>
      </c>
      <c r="Y231" s="223" t="str">
        <f t="shared" ref="Y231:Y289" si="56">IF(X231="Yes",Q231/N231-1,"N/A")</f>
        <v>N/A</v>
      </c>
      <c r="Z231" s="222" t="str">
        <f t="shared" ref="Z231:Z289" si="57">IF(COUNTA(M231:Q231)=5,"Yes","No")</f>
        <v>No</v>
      </c>
      <c r="AA231" s="68" t="str">
        <f t="shared" ref="AA231:AA289" si="58">IF(Z231="Yes",Q231/M231-1,"N/A")</f>
        <v>N/A</v>
      </c>
      <c r="AB231" s="65" t="str">
        <f t="shared" ref="AB231:AB289" si="59">IF(COUNTA(L231:Q231)=6,"Yes","No")</f>
        <v>No</v>
      </c>
      <c r="AC231" s="68" t="str">
        <f t="shared" ref="AC231:AC289" si="60">IF(AB231="Yes",Q231/L231-1,"N/A")</f>
        <v>N/A</v>
      </c>
      <c r="AD231" s="65" t="str">
        <f t="shared" ref="AD231:AD289" si="61">IF(COUNTA(E231:Q231)=13,"Yes","No")</f>
        <v>No</v>
      </c>
      <c r="AE231" s="68" t="str">
        <f t="shared" ref="AE231:AE289" si="62">IF(AD231="Yes",Q231/E231-1,"N/A")</f>
        <v>N/A</v>
      </c>
      <c r="AF231" s="66"/>
    </row>
    <row r="232" spans="1:32">
      <c r="A232" s="66" t="s">
        <v>4580</v>
      </c>
      <c r="B232" s="66" t="s">
        <v>40</v>
      </c>
      <c r="C232" s="66" t="str" cm="1">
        <f t="array" ref="C232">_xlfn.IFNA(_xlfn.IFS(B232="Starter","Starters &amp; Sides",B232="Sides","Starters &amp; Sides"),B232)</f>
        <v>drinks</v>
      </c>
      <c r="D232" s="66" t="s">
        <v>4725</v>
      </c>
      <c r="E232" s="54"/>
      <c r="F232" s="8"/>
      <c r="G232" s="8"/>
      <c r="H232" s="8"/>
      <c r="I232" s="8"/>
      <c r="J232" s="8"/>
      <c r="K232" s="8"/>
      <c r="L232" s="8"/>
      <c r="M232" s="8"/>
      <c r="N232" s="8"/>
      <c r="O232" s="61"/>
      <c r="P232" s="4">
        <v>6</v>
      </c>
      <c r="Q232" s="338">
        <v>6</v>
      </c>
      <c r="R232" s="15" t="str">
        <f t="shared" si="49"/>
        <v>Yes</v>
      </c>
      <c r="S232" s="15" t="str">
        <f t="shared" si="50"/>
        <v>No</v>
      </c>
      <c r="T232" s="221" t="str">
        <f t="shared" si="51"/>
        <v>Yes</v>
      </c>
      <c r="U232" s="223">
        <f t="shared" si="52"/>
        <v>0</v>
      </c>
      <c r="V232" s="221" t="str">
        <f t="shared" si="53"/>
        <v>No</v>
      </c>
      <c r="W232" s="223" t="str">
        <f t="shared" si="54"/>
        <v>N/A</v>
      </c>
      <c r="X232" s="221" t="str">
        <f t="shared" si="55"/>
        <v>No</v>
      </c>
      <c r="Y232" s="223" t="str">
        <f t="shared" si="56"/>
        <v>N/A</v>
      </c>
      <c r="Z232" s="222" t="str">
        <f t="shared" si="57"/>
        <v>No</v>
      </c>
      <c r="AA232" s="68" t="str">
        <f t="shared" si="58"/>
        <v>N/A</v>
      </c>
      <c r="AB232" s="65" t="str">
        <f t="shared" si="59"/>
        <v>No</v>
      </c>
      <c r="AC232" s="68" t="str">
        <f t="shared" si="60"/>
        <v>N/A</v>
      </c>
      <c r="AD232" s="65" t="str">
        <f t="shared" si="61"/>
        <v>No</v>
      </c>
      <c r="AE232" s="68" t="str">
        <f t="shared" si="62"/>
        <v>N/A</v>
      </c>
      <c r="AF232" s="66"/>
    </row>
    <row r="233" spans="1:32">
      <c r="A233" s="66" t="s">
        <v>23</v>
      </c>
      <c r="B233" s="66" t="s">
        <v>40</v>
      </c>
      <c r="C233" s="66" t="str" cm="1">
        <f t="array" ref="C233">_xlfn.IFNA(_xlfn.IFS(B233="Starter","Starters &amp; Sides",B233="Sides","Starters &amp; Sides"),B233)</f>
        <v>drinks</v>
      </c>
      <c r="D233" s="66" t="s">
        <v>4726</v>
      </c>
      <c r="E233" s="75"/>
      <c r="F233" s="12"/>
      <c r="G233" s="13"/>
      <c r="H233" s="13"/>
      <c r="I233" s="13"/>
      <c r="J233" s="13"/>
      <c r="K233" s="4"/>
      <c r="L233" s="4">
        <v>9</v>
      </c>
      <c r="M233" s="4">
        <v>9</v>
      </c>
      <c r="N233" s="13">
        <v>9</v>
      </c>
      <c r="O233" s="375">
        <v>8.6</v>
      </c>
      <c r="P233" s="4">
        <v>9</v>
      </c>
      <c r="Q233" s="338">
        <v>9</v>
      </c>
      <c r="R233" s="15" t="str">
        <f t="shared" si="49"/>
        <v>Yes</v>
      </c>
      <c r="S233" s="15" t="str">
        <f t="shared" si="50"/>
        <v>No</v>
      </c>
      <c r="T233" s="221" t="str">
        <f t="shared" si="51"/>
        <v>Yes</v>
      </c>
      <c r="U233" s="223">
        <f t="shared" si="52"/>
        <v>0</v>
      </c>
      <c r="V233" s="221" t="str">
        <f t="shared" si="53"/>
        <v>Yes</v>
      </c>
      <c r="W233" s="223">
        <f t="shared" si="54"/>
        <v>4.6511627906976827E-2</v>
      </c>
      <c r="X233" s="221" t="str">
        <f t="shared" si="55"/>
        <v>Yes</v>
      </c>
      <c r="Y233" s="223">
        <f t="shared" si="56"/>
        <v>0</v>
      </c>
      <c r="Z233" s="222" t="str">
        <f t="shared" si="57"/>
        <v>Yes</v>
      </c>
      <c r="AA233" s="68">
        <f t="shared" si="58"/>
        <v>0</v>
      </c>
      <c r="AB233" s="65" t="str">
        <f t="shared" si="59"/>
        <v>Yes</v>
      </c>
      <c r="AC233" s="68">
        <f t="shared" si="60"/>
        <v>0</v>
      </c>
      <c r="AD233" s="65" t="str">
        <f t="shared" si="61"/>
        <v>No</v>
      </c>
      <c r="AE233" s="68" t="str">
        <f t="shared" si="62"/>
        <v>N/A</v>
      </c>
      <c r="AF233" s="66"/>
    </row>
    <row r="234" spans="1:32">
      <c r="A234" s="66" t="s">
        <v>23</v>
      </c>
      <c r="B234" s="66" t="s">
        <v>40</v>
      </c>
      <c r="C234" s="66" t="str" cm="1">
        <f t="array" ref="C234">_xlfn.IFNA(_xlfn.IFS(B234="Starter","Starters &amp; Sides",B234="Sides","Starters &amp; Sides"),B234)</f>
        <v>drinks</v>
      </c>
      <c r="D234" s="71" t="s">
        <v>4727</v>
      </c>
      <c r="E234" s="75"/>
      <c r="F234" s="12"/>
      <c r="G234" s="13"/>
      <c r="H234" s="13"/>
      <c r="I234" s="13"/>
      <c r="J234" s="13"/>
      <c r="K234" s="4"/>
      <c r="L234" s="4">
        <v>9</v>
      </c>
      <c r="M234" s="4"/>
      <c r="N234" s="13"/>
      <c r="O234" s="375"/>
      <c r="P234" s="4"/>
      <c r="Q234" s="338"/>
      <c r="R234" s="15" t="str">
        <f t="shared" si="49"/>
        <v>No</v>
      </c>
      <c r="S234" s="15" t="str">
        <f t="shared" si="50"/>
        <v>No</v>
      </c>
      <c r="T234" s="221" t="str">
        <f t="shared" si="51"/>
        <v>No</v>
      </c>
      <c r="U234" s="223" t="str">
        <f t="shared" si="52"/>
        <v>N/A</v>
      </c>
      <c r="V234" s="221" t="str">
        <f t="shared" si="53"/>
        <v>No</v>
      </c>
      <c r="W234" s="223" t="str">
        <f t="shared" si="54"/>
        <v>N/A</v>
      </c>
      <c r="X234" s="221" t="str">
        <f t="shared" si="55"/>
        <v>No</v>
      </c>
      <c r="Y234" s="223" t="str">
        <f t="shared" si="56"/>
        <v>N/A</v>
      </c>
      <c r="Z234" s="222" t="str">
        <f t="shared" si="57"/>
        <v>No</v>
      </c>
      <c r="AA234" s="68" t="str">
        <f t="shared" si="58"/>
        <v>N/A</v>
      </c>
      <c r="AB234" s="65" t="str">
        <f t="shared" si="59"/>
        <v>No</v>
      </c>
      <c r="AC234" s="68" t="str">
        <f t="shared" si="60"/>
        <v>N/A</v>
      </c>
      <c r="AD234" s="65" t="str">
        <f t="shared" si="61"/>
        <v>No</v>
      </c>
      <c r="AE234" s="68" t="str">
        <f t="shared" si="62"/>
        <v>N/A</v>
      </c>
      <c r="AF234" s="66"/>
    </row>
    <row r="235" spans="1:32">
      <c r="A235" s="66" t="s">
        <v>4580</v>
      </c>
      <c r="B235" s="66" t="s">
        <v>40</v>
      </c>
      <c r="C235" s="66" t="str" cm="1">
        <f t="array" ref="C235">_xlfn.IFNA(_xlfn.IFS(B235="Starter","Starters &amp; Sides",B235="Sides","Starters &amp; Sides"),B235)</f>
        <v>drinks</v>
      </c>
      <c r="D235" t="s">
        <v>4728</v>
      </c>
      <c r="E235" s="54"/>
      <c r="F235" s="8"/>
      <c r="G235" s="8"/>
      <c r="H235" s="8"/>
      <c r="I235" s="8"/>
      <c r="J235" s="8"/>
      <c r="K235" s="8"/>
      <c r="L235" s="8"/>
      <c r="M235" s="8"/>
      <c r="N235" s="8"/>
      <c r="O235" s="61"/>
      <c r="P235" s="4">
        <v>5.95</v>
      </c>
      <c r="Q235" s="338"/>
      <c r="R235" s="15" t="str">
        <f t="shared" si="49"/>
        <v>No</v>
      </c>
      <c r="S235" s="15" t="str">
        <f t="shared" si="50"/>
        <v>No</v>
      </c>
      <c r="T235" s="221" t="str">
        <f t="shared" si="51"/>
        <v>No</v>
      </c>
      <c r="U235" s="223" t="str">
        <f t="shared" si="52"/>
        <v>N/A</v>
      </c>
      <c r="V235" s="221" t="str">
        <f t="shared" si="53"/>
        <v>No</v>
      </c>
      <c r="W235" s="223" t="str">
        <f t="shared" si="54"/>
        <v>N/A</v>
      </c>
      <c r="X235" s="221" t="str">
        <f t="shared" si="55"/>
        <v>No</v>
      </c>
      <c r="Y235" s="223" t="str">
        <f t="shared" si="56"/>
        <v>N/A</v>
      </c>
      <c r="Z235" s="222" t="str">
        <f t="shared" si="57"/>
        <v>No</v>
      </c>
      <c r="AA235" s="68" t="str">
        <f t="shared" si="58"/>
        <v>N/A</v>
      </c>
      <c r="AB235" s="65" t="str">
        <f t="shared" si="59"/>
        <v>No</v>
      </c>
      <c r="AC235" s="68" t="str">
        <f t="shared" si="60"/>
        <v>N/A</v>
      </c>
      <c r="AD235" s="65" t="str">
        <f t="shared" si="61"/>
        <v>No</v>
      </c>
      <c r="AE235" s="68" t="str">
        <f t="shared" si="62"/>
        <v>N/A</v>
      </c>
      <c r="AF235" s="66"/>
    </row>
    <row r="236" spans="1:32">
      <c r="A236" s="66" t="s">
        <v>4580</v>
      </c>
      <c r="B236" s="66" t="s">
        <v>40</v>
      </c>
      <c r="C236" s="66" t="str" cm="1">
        <f t="array" ref="C236">_xlfn.IFNA(_xlfn.IFS(B236="Starter","Starters &amp; Sides",B236="Sides","Starters &amp; Sides"),B236)</f>
        <v>drinks</v>
      </c>
      <c r="D236" t="s">
        <v>4729</v>
      </c>
      <c r="E236" s="54"/>
      <c r="F236" s="8"/>
      <c r="G236" s="8"/>
      <c r="H236" s="8"/>
      <c r="I236" s="8"/>
      <c r="J236" s="8"/>
      <c r="K236" s="8"/>
      <c r="L236" s="8"/>
      <c r="M236" s="8"/>
      <c r="N236" s="8"/>
      <c r="O236" s="61"/>
      <c r="P236" s="4">
        <v>6.25</v>
      </c>
      <c r="Q236" s="338">
        <v>6.25</v>
      </c>
      <c r="R236" s="15" t="str">
        <f t="shared" si="49"/>
        <v>Yes</v>
      </c>
      <c r="S236" s="15" t="str">
        <f t="shared" si="50"/>
        <v>No</v>
      </c>
      <c r="T236" s="221" t="str">
        <f t="shared" si="51"/>
        <v>Yes</v>
      </c>
      <c r="U236" s="223">
        <f t="shared" si="52"/>
        <v>0</v>
      </c>
      <c r="V236" s="221" t="str">
        <f t="shared" si="53"/>
        <v>No</v>
      </c>
      <c r="W236" s="223" t="str">
        <f t="shared" si="54"/>
        <v>N/A</v>
      </c>
      <c r="X236" s="221" t="str">
        <f t="shared" si="55"/>
        <v>No</v>
      </c>
      <c r="Y236" s="223" t="str">
        <f t="shared" si="56"/>
        <v>N/A</v>
      </c>
      <c r="Z236" s="222" t="str">
        <f t="shared" si="57"/>
        <v>No</v>
      </c>
      <c r="AA236" s="68" t="str">
        <f t="shared" si="58"/>
        <v>N/A</v>
      </c>
      <c r="AB236" s="65" t="str">
        <f t="shared" si="59"/>
        <v>No</v>
      </c>
      <c r="AC236" s="68" t="str">
        <f t="shared" si="60"/>
        <v>N/A</v>
      </c>
      <c r="AD236" s="65" t="str">
        <f t="shared" si="61"/>
        <v>No</v>
      </c>
      <c r="AE236" s="68" t="str">
        <f t="shared" si="62"/>
        <v>N/A</v>
      </c>
      <c r="AF236" s="66"/>
    </row>
    <row r="237" spans="1:32">
      <c r="A237" s="66" t="s">
        <v>23</v>
      </c>
      <c r="B237" s="66" t="s">
        <v>40</v>
      </c>
      <c r="C237" s="66" t="str" cm="1">
        <f t="array" ref="C237">_xlfn.IFNA(_xlfn.IFS(B237="Starter","Starters &amp; Sides",B237="Sides","Starters &amp; Sides"),B237)</f>
        <v>drinks</v>
      </c>
      <c r="D237" s="71" t="s">
        <v>4730</v>
      </c>
      <c r="E237" s="75"/>
      <c r="F237" s="12"/>
      <c r="G237" s="13"/>
      <c r="H237" s="13"/>
      <c r="I237" s="13"/>
      <c r="J237" s="13"/>
      <c r="K237" s="4"/>
      <c r="L237" s="4"/>
      <c r="M237" s="4">
        <v>4.25</v>
      </c>
      <c r="N237" s="13">
        <v>4.25</v>
      </c>
      <c r="O237" s="375">
        <v>4.25</v>
      </c>
      <c r="P237" s="4">
        <v>4.25</v>
      </c>
      <c r="Q237" s="338">
        <v>4.25</v>
      </c>
      <c r="R237" s="15" t="str">
        <f t="shared" si="49"/>
        <v>Yes</v>
      </c>
      <c r="S237" s="15" t="str">
        <f t="shared" si="50"/>
        <v>No</v>
      </c>
      <c r="T237" s="221" t="str">
        <f t="shared" si="51"/>
        <v>Yes</v>
      </c>
      <c r="U237" s="223">
        <f t="shared" si="52"/>
        <v>0</v>
      </c>
      <c r="V237" s="221" t="str">
        <f t="shared" si="53"/>
        <v>Yes</v>
      </c>
      <c r="W237" s="223">
        <f t="shared" si="54"/>
        <v>0</v>
      </c>
      <c r="X237" s="221" t="str">
        <f t="shared" si="55"/>
        <v>Yes</v>
      </c>
      <c r="Y237" s="223">
        <f t="shared" si="56"/>
        <v>0</v>
      </c>
      <c r="Z237" s="222" t="str">
        <f t="shared" si="57"/>
        <v>Yes</v>
      </c>
      <c r="AA237" s="68">
        <f t="shared" si="58"/>
        <v>0</v>
      </c>
      <c r="AB237" s="65" t="str">
        <f t="shared" si="59"/>
        <v>No</v>
      </c>
      <c r="AC237" s="68" t="str">
        <f t="shared" si="60"/>
        <v>N/A</v>
      </c>
      <c r="AD237" s="65" t="str">
        <f t="shared" si="61"/>
        <v>No</v>
      </c>
      <c r="AE237" s="68" t="str">
        <f t="shared" si="62"/>
        <v>N/A</v>
      </c>
      <c r="AF237" s="66"/>
    </row>
    <row r="238" spans="1:32">
      <c r="A238" s="66" t="s">
        <v>23</v>
      </c>
      <c r="B238" s="66" t="s">
        <v>40</v>
      </c>
      <c r="C238" s="66" t="str" cm="1">
        <f t="array" ref="C238">_xlfn.IFNA(_xlfn.IFS(B238="Starter","Starters &amp; Sides",B238="Sides","Starters &amp; Sides"),B238)</f>
        <v>drinks</v>
      </c>
      <c r="D238" s="71" t="s">
        <v>4731</v>
      </c>
      <c r="E238" s="75"/>
      <c r="F238" s="12"/>
      <c r="G238" s="13"/>
      <c r="H238" s="13"/>
      <c r="I238" s="13"/>
      <c r="J238" s="13"/>
      <c r="K238" s="4"/>
      <c r="L238" s="4">
        <v>10.95</v>
      </c>
      <c r="M238" s="4"/>
      <c r="N238" s="13"/>
      <c r="O238" s="375"/>
      <c r="P238" s="4"/>
      <c r="Q238" s="338"/>
      <c r="R238" s="15" t="str">
        <f t="shared" si="49"/>
        <v>No</v>
      </c>
      <c r="S238" s="15" t="str">
        <f t="shared" si="50"/>
        <v>No</v>
      </c>
      <c r="T238" s="221" t="str">
        <f t="shared" si="51"/>
        <v>No</v>
      </c>
      <c r="U238" s="223" t="str">
        <f t="shared" si="52"/>
        <v>N/A</v>
      </c>
      <c r="V238" s="221" t="str">
        <f t="shared" si="53"/>
        <v>No</v>
      </c>
      <c r="W238" s="223" t="str">
        <f t="shared" si="54"/>
        <v>N/A</v>
      </c>
      <c r="X238" s="221" t="str">
        <f t="shared" si="55"/>
        <v>No</v>
      </c>
      <c r="Y238" s="223" t="str">
        <f t="shared" si="56"/>
        <v>N/A</v>
      </c>
      <c r="Z238" s="222" t="str">
        <f t="shared" si="57"/>
        <v>No</v>
      </c>
      <c r="AA238" s="68" t="str">
        <f t="shared" si="58"/>
        <v>N/A</v>
      </c>
      <c r="AB238" s="65" t="str">
        <f t="shared" si="59"/>
        <v>No</v>
      </c>
      <c r="AC238" s="68" t="str">
        <f t="shared" si="60"/>
        <v>N/A</v>
      </c>
      <c r="AD238" s="65" t="str">
        <f t="shared" si="61"/>
        <v>No</v>
      </c>
      <c r="AE238" s="68" t="str">
        <f t="shared" si="62"/>
        <v>N/A</v>
      </c>
      <c r="AF238" s="66"/>
    </row>
    <row r="239" spans="1:32">
      <c r="A239" s="66" t="s">
        <v>23</v>
      </c>
      <c r="B239" s="66" t="s">
        <v>40</v>
      </c>
      <c r="C239" s="66" t="str" cm="1">
        <f t="array" ref="C239">_xlfn.IFNA(_xlfn.IFS(B239="Starter","Starters &amp; Sides",B239="Sides","Starters &amp; Sides"),B239)</f>
        <v>drinks</v>
      </c>
      <c r="D239" s="71" t="s">
        <v>182</v>
      </c>
      <c r="E239" s="75"/>
      <c r="F239" s="12"/>
      <c r="G239" s="13"/>
      <c r="H239" s="13"/>
      <c r="I239" s="13"/>
      <c r="J239" s="13"/>
      <c r="K239" s="4"/>
      <c r="L239" s="4">
        <v>9.9499999999999993</v>
      </c>
      <c r="M239" s="4">
        <v>9.9499999999999993</v>
      </c>
      <c r="N239" s="13"/>
      <c r="O239" s="375"/>
      <c r="P239" s="4">
        <v>10.45</v>
      </c>
      <c r="Q239" s="338">
        <v>10.95</v>
      </c>
      <c r="R239" s="15" t="str">
        <f t="shared" si="49"/>
        <v>Yes</v>
      </c>
      <c r="S239" s="15" t="str">
        <f t="shared" si="50"/>
        <v>No</v>
      </c>
      <c r="T239" s="221" t="str">
        <f t="shared" si="51"/>
        <v>Yes</v>
      </c>
      <c r="U239" s="223">
        <f t="shared" si="52"/>
        <v>4.7846889952153138E-2</v>
      </c>
      <c r="V239" s="221" t="str">
        <f t="shared" si="53"/>
        <v>No</v>
      </c>
      <c r="W239" s="223" t="str">
        <f t="shared" si="54"/>
        <v>N/A</v>
      </c>
      <c r="X239" s="221" t="str">
        <f t="shared" si="55"/>
        <v>No</v>
      </c>
      <c r="Y239" s="223" t="str">
        <f t="shared" si="56"/>
        <v>N/A</v>
      </c>
      <c r="Z239" s="222" t="str">
        <f t="shared" si="57"/>
        <v>No</v>
      </c>
      <c r="AA239" s="68" t="str">
        <f t="shared" si="58"/>
        <v>N/A</v>
      </c>
      <c r="AB239" s="65" t="str">
        <f t="shared" si="59"/>
        <v>No</v>
      </c>
      <c r="AC239" s="68" t="str">
        <f t="shared" si="60"/>
        <v>N/A</v>
      </c>
      <c r="AD239" s="65" t="str">
        <f t="shared" si="61"/>
        <v>No</v>
      </c>
      <c r="AE239" s="68" t="str">
        <f t="shared" si="62"/>
        <v>N/A</v>
      </c>
      <c r="AF239" s="66"/>
    </row>
    <row r="240" spans="1:32">
      <c r="A240" s="66" t="s">
        <v>4580</v>
      </c>
      <c r="B240" s="66" t="s">
        <v>40</v>
      </c>
      <c r="C240" s="66" t="str" cm="1">
        <f t="array" ref="C240">_xlfn.IFNA(_xlfn.IFS(B240="Starter","Starters &amp; Sides",B240="Sides","Starters &amp; Sides"),B240)</f>
        <v>drinks</v>
      </c>
      <c r="D240" t="s">
        <v>4732</v>
      </c>
      <c r="E240" s="54"/>
      <c r="F240" s="8"/>
      <c r="G240" s="8"/>
      <c r="H240" s="8"/>
      <c r="I240" s="8"/>
      <c r="J240" s="8"/>
      <c r="K240" s="8"/>
      <c r="L240" s="8"/>
      <c r="M240" s="8"/>
      <c r="N240" s="8"/>
      <c r="O240" s="61"/>
      <c r="P240" s="4">
        <v>4</v>
      </c>
      <c r="Q240" s="338">
        <v>4</v>
      </c>
      <c r="R240" s="15" t="str">
        <f t="shared" si="49"/>
        <v>Yes</v>
      </c>
      <c r="S240" s="15" t="str">
        <f t="shared" si="50"/>
        <v>No</v>
      </c>
      <c r="T240" s="221" t="str">
        <f t="shared" si="51"/>
        <v>Yes</v>
      </c>
      <c r="U240" s="223">
        <f t="shared" si="52"/>
        <v>0</v>
      </c>
      <c r="V240" s="221" t="str">
        <f t="shared" si="53"/>
        <v>No</v>
      </c>
      <c r="W240" s="223" t="str">
        <f t="shared" si="54"/>
        <v>N/A</v>
      </c>
      <c r="X240" s="221" t="str">
        <f t="shared" si="55"/>
        <v>No</v>
      </c>
      <c r="Y240" s="223" t="str">
        <f t="shared" si="56"/>
        <v>N/A</v>
      </c>
      <c r="Z240" s="222" t="str">
        <f t="shared" si="57"/>
        <v>No</v>
      </c>
      <c r="AA240" s="68" t="str">
        <f t="shared" si="58"/>
        <v>N/A</v>
      </c>
      <c r="AB240" s="65" t="str">
        <f t="shared" si="59"/>
        <v>No</v>
      </c>
      <c r="AC240" s="68" t="str">
        <f t="shared" si="60"/>
        <v>N/A</v>
      </c>
      <c r="AD240" s="65" t="str">
        <f t="shared" si="61"/>
        <v>No</v>
      </c>
      <c r="AE240" s="68" t="str">
        <f t="shared" si="62"/>
        <v>N/A</v>
      </c>
      <c r="AF240" s="66"/>
    </row>
    <row r="241" spans="1:32">
      <c r="A241" s="66" t="s">
        <v>23</v>
      </c>
      <c r="B241" s="66" t="s">
        <v>40</v>
      </c>
      <c r="C241" s="66" t="str" cm="1">
        <f t="array" ref="C241">_xlfn.IFNA(_xlfn.IFS(B241="Starter","Starters &amp; Sides",B241="Sides","Starters &amp; Sides"),B241)</f>
        <v>drinks</v>
      </c>
      <c r="D241" t="s">
        <v>4733</v>
      </c>
      <c r="E241" s="75"/>
      <c r="F241" s="12"/>
      <c r="G241" s="13"/>
      <c r="H241" s="13"/>
      <c r="I241" s="13"/>
      <c r="J241" s="13"/>
      <c r="K241" s="4"/>
      <c r="L241" s="4"/>
      <c r="M241" s="4">
        <v>7</v>
      </c>
      <c r="N241" s="13">
        <v>7</v>
      </c>
      <c r="O241" s="375"/>
      <c r="P241" s="4">
        <v>7</v>
      </c>
      <c r="Q241" s="338">
        <v>7</v>
      </c>
      <c r="R241" s="15" t="str">
        <f t="shared" si="49"/>
        <v>Yes</v>
      </c>
      <c r="S241" s="15" t="str">
        <f t="shared" si="50"/>
        <v>No</v>
      </c>
      <c r="T241" s="221" t="str">
        <f t="shared" si="51"/>
        <v>Yes</v>
      </c>
      <c r="U241" s="223">
        <f t="shared" si="52"/>
        <v>0</v>
      </c>
      <c r="V241" s="221" t="str">
        <f t="shared" si="53"/>
        <v>No</v>
      </c>
      <c r="W241" s="223" t="str">
        <f t="shared" si="54"/>
        <v>N/A</v>
      </c>
      <c r="X241" s="221" t="str">
        <f t="shared" si="55"/>
        <v>No</v>
      </c>
      <c r="Y241" s="223" t="str">
        <f t="shared" si="56"/>
        <v>N/A</v>
      </c>
      <c r="Z241" s="222" t="str">
        <f t="shared" si="57"/>
        <v>No</v>
      </c>
      <c r="AA241" s="68" t="str">
        <f t="shared" si="58"/>
        <v>N/A</v>
      </c>
      <c r="AB241" s="65" t="str">
        <f t="shared" si="59"/>
        <v>No</v>
      </c>
      <c r="AC241" s="68" t="str">
        <f t="shared" si="60"/>
        <v>N/A</v>
      </c>
      <c r="AD241" s="65" t="str">
        <f t="shared" si="61"/>
        <v>No</v>
      </c>
      <c r="AE241" s="68" t="str">
        <f t="shared" si="62"/>
        <v>N/A</v>
      </c>
      <c r="AF241" s="66"/>
    </row>
    <row r="242" spans="1:32">
      <c r="A242" s="66" t="s">
        <v>4580</v>
      </c>
      <c r="B242" s="66" t="s">
        <v>40</v>
      </c>
      <c r="C242" s="66" t="str" cm="1">
        <f t="array" ref="C242">_xlfn.IFNA(_xlfn.IFS(B242="Starter","Starters &amp; Sides",B242="Sides","Starters &amp; Sides"),B242)</f>
        <v>drinks</v>
      </c>
      <c r="D242" t="s">
        <v>4734</v>
      </c>
      <c r="E242" s="54"/>
      <c r="F242" s="8"/>
      <c r="G242" s="8"/>
      <c r="H242" s="8"/>
      <c r="I242" s="8"/>
      <c r="J242" s="8"/>
      <c r="K242" s="8"/>
      <c r="L242" s="8"/>
      <c r="M242" s="8"/>
      <c r="N242" s="8"/>
      <c r="O242" s="61"/>
      <c r="P242" s="4">
        <v>4.95</v>
      </c>
      <c r="Q242" s="338"/>
      <c r="R242" s="15" t="str">
        <f t="shared" si="49"/>
        <v>No</v>
      </c>
      <c r="S242" s="15" t="str">
        <f t="shared" si="50"/>
        <v>No</v>
      </c>
      <c r="T242" s="221" t="str">
        <f t="shared" si="51"/>
        <v>No</v>
      </c>
      <c r="U242" s="223" t="str">
        <f t="shared" si="52"/>
        <v>N/A</v>
      </c>
      <c r="V242" s="221" t="str">
        <f t="shared" si="53"/>
        <v>No</v>
      </c>
      <c r="W242" s="223" t="str">
        <f t="shared" si="54"/>
        <v>N/A</v>
      </c>
      <c r="X242" s="221" t="str">
        <f t="shared" si="55"/>
        <v>No</v>
      </c>
      <c r="Y242" s="223" t="str">
        <f t="shared" si="56"/>
        <v>N/A</v>
      </c>
      <c r="Z242" s="222" t="str">
        <f t="shared" si="57"/>
        <v>No</v>
      </c>
      <c r="AA242" s="68" t="str">
        <f t="shared" si="58"/>
        <v>N/A</v>
      </c>
      <c r="AB242" s="65" t="str">
        <f t="shared" si="59"/>
        <v>No</v>
      </c>
      <c r="AC242" s="68" t="str">
        <f t="shared" si="60"/>
        <v>N/A</v>
      </c>
      <c r="AD242" s="65" t="str">
        <f t="shared" si="61"/>
        <v>No</v>
      </c>
      <c r="AE242" s="68" t="str">
        <f t="shared" si="62"/>
        <v>N/A</v>
      </c>
      <c r="AF242" s="66"/>
    </row>
    <row r="243" spans="1:32">
      <c r="A243" s="66" t="s">
        <v>23</v>
      </c>
      <c r="B243" s="66" t="s">
        <v>40</v>
      </c>
      <c r="C243" s="66" t="str" cm="1">
        <f t="array" ref="C243">_xlfn.IFNA(_xlfn.IFS(B243="Starter","Starters &amp; Sides",B243="Sides","Starters &amp; Sides"),B243)</f>
        <v>drinks</v>
      </c>
      <c r="D243" s="391" t="s">
        <v>4735</v>
      </c>
      <c r="E243" s="75"/>
      <c r="F243" s="12"/>
      <c r="G243" s="13"/>
      <c r="H243" s="13"/>
      <c r="I243" s="13"/>
      <c r="J243" s="13"/>
      <c r="K243" s="4"/>
      <c r="L243" s="4">
        <v>10.95</v>
      </c>
      <c r="M243" s="4">
        <v>11.25</v>
      </c>
      <c r="N243" s="13">
        <v>11.25</v>
      </c>
      <c r="O243" s="375">
        <v>11.25</v>
      </c>
      <c r="P243" s="4"/>
      <c r="Q243" s="338"/>
      <c r="R243" s="15" t="str">
        <f t="shared" si="49"/>
        <v>No</v>
      </c>
      <c r="S243" s="15" t="str">
        <f t="shared" si="50"/>
        <v>No</v>
      </c>
      <c r="T243" s="221" t="str">
        <f t="shared" si="51"/>
        <v>No</v>
      </c>
      <c r="U243" s="223" t="str">
        <f t="shared" si="52"/>
        <v>N/A</v>
      </c>
      <c r="V243" s="221" t="str">
        <f t="shared" si="53"/>
        <v>No</v>
      </c>
      <c r="W243" s="223" t="str">
        <f t="shared" si="54"/>
        <v>N/A</v>
      </c>
      <c r="X243" s="221" t="str">
        <f t="shared" si="55"/>
        <v>No</v>
      </c>
      <c r="Y243" s="223" t="str">
        <f t="shared" si="56"/>
        <v>N/A</v>
      </c>
      <c r="Z243" s="222" t="str">
        <f t="shared" si="57"/>
        <v>No</v>
      </c>
      <c r="AA243" s="68" t="str">
        <f t="shared" si="58"/>
        <v>N/A</v>
      </c>
      <c r="AB243" s="65" t="str">
        <f t="shared" si="59"/>
        <v>No</v>
      </c>
      <c r="AC243" s="68" t="str">
        <f t="shared" si="60"/>
        <v>N/A</v>
      </c>
      <c r="AD243" s="65" t="str">
        <f t="shared" si="61"/>
        <v>No</v>
      </c>
      <c r="AE243" s="68" t="str">
        <f t="shared" si="62"/>
        <v>N/A</v>
      </c>
      <c r="AF243" s="66"/>
    </row>
    <row r="244" spans="1:32">
      <c r="A244" s="66" t="s">
        <v>23</v>
      </c>
      <c r="B244" s="66" t="s">
        <v>40</v>
      </c>
      <c r="C244" s="66" t="str" cm="1">
        <f t="array" ref="C244">_xlfn.IFNA(_xlfn.IFS(B244="Starter","Starters &amp; Sides",B244="Sides","Starters &amp; Sides"),B244)</f>
        <v>drinks</v>
      </c>
      <c r="D244" t="s">
        <v>4736</v>
      </c>
      <c r="E244" s="75"/>
      <c r="F244" s="12"/>
      <c r="G244" s="13"/>
      <c r="H244" s="13"/>
      <c r="I244" s="13"/>
      <c r="J244" s="13"/>
      <c r="K244" s="4"/>
      <c r="L244" s="4"/>
      <c r="M244" s="4">
        <v>7.5</v>
      </c>
      <c r="N244" s="217">
        <v>7.5</v>
      </c>
      <c r="O244" s="375">
        <v>7.9</v>
      </c>
      <c r="P244" s="4"/>
      <c r="Q244" s="338"/>
      <c r="R244" s="15" t="str">
        <f t="shared" si="49"/>
        <v>No</v>
      </c>
      <c r="S244" s="15" t="str">
        <f t="shared" si="50"/>
        <v>No</v>
      </c>
      <c r="T244" s="221" t="str">
        <f t="shared" si="51"/>
        <v>No</v>
      </c>
      <c r="U244" s="223" t="str">
        <f t="shared" si="52"/>
        <v>N/A</v>
      </c>
      <c r="V244" s="221" t="str">
        <f t="shared" si="53"/>
        <v>No</v>
      </c>
      <c r="W244" s="223" t="str">
        <f t="shared" si="54"/>
        <v>N/A</v>
      </c>
      <c r="X244" s="221" t="str">
        <f t="shared" si="55"/>
        <v>No</v>
      </c>
      <c r="Y244" s="223" t="str">
        <f t="shared" si="56"/>
        <v>N/A</v>
      </c>
      <c r="Z244" s="222" t="str">
        <f t="shared" si="57"/>
        <v>No</v>
      </c>
      <c r="AA244" s="68" t="str">
        <f t="shared" si="58"/>
        <v>N/A</v>
      </c>
      <c r="AB244" s="65" t="str">
        <f t="shared" si="59"/>
        <v>No</v>
      </c>
      <c r="AC244" s="68" t="str">
        <f t="shared" si="60"/>
        <v>N/A</v>
      </c>
      <c r="AD244" s="65" t="str">
        <f t="shared" si="61"/>
        <v>No</v>
      </c>
      <c r="AE244" s="68" t="str">
        <f t="shared" si="62"/>
        <v>N/A</v>
      </c>
      <c r="AF244" s="66"/>
    </row>
    <row r="245" spans="1:32">
      <c r="A245" s="66" t="s">
        <v>23</v>
      </c>
      <c r="B245" s="66" t="s">
        <v>40</v>
      </c>
      <c r="C245" s="66" t="str" cm="1">
        <f t="array" ref="C245">_xlfn.IFNA(_xlfn.IFS(B245="Starter","Starters &amp; Sides",B245="Sides","Starters &amp; Sides"),B245)</f>
        <v>drinks</v>
      </c>
      <c r="D245" t="s">
        <v>4737</v>
      </c>
      <c r="E245" s="75"/>
      <c r="F245" s="12"/>
      <c r="G245" s="13"/>
      <c r="H245" s="13"/>
      <c r="I245" s="13"/>
      <c r="J245" s="13"/>
      <c r="K245" s="4"/>
      <c r="L245" s="4"/>
      <c r="M245" s="4">
        <v>6.5</v>
      </c>
      <c r="N245" s="217">
        <v>6.5</v>
      </c>
      <c r="O245" s="375">
        <v>7.15</v>
      </c>
      <c r="P245" s="4">
        <v>7.15</v>
      </c>
      <c r="Q245" s="338"/>
      <c r="R245" s="15" t="str">
        <f t="shared" si="49"/>
        <v>No</v>
      </c>
      <c r="S245" s="15" t="str">
        <f t="shared" si="50"/>
        <v>No</v>
      </c>
      <c r="T245" s="221" t="str">
        <f t="shared" si="51"/>
        <v>No</v>
      </c>
      <c r="U245" s="223" t="str">
        <f t="shared" si="52"/>
        <v>N/A</v>
      </c>
      <c r="V245" s="221" t="str">
        <f t="shared" si="53"/>
        <v>No</v>
      </c>
      <c r="W245" s="223" t="str">
        <f t="shared" si="54"/>
        <v>N/A</v>
      </c>
      <c r="X245" s="221" t="str">
        <f t="shared" si="55"/>
        <v>No</v>
      </c>
      <c r="Y245" s="223" t="str">
        <f t="shared" si="56"/>
        <v>N/A</v>
      </c>
      <c r="Z245" s="222" t="str">
        <f t="shared" si="57"/>
        <v>No</v>
      </c>
      <c r="AA245" s="68" t="str">
        <f t="shared" si="58"/>
        <v>N/A</v>
      </c>
      <c r="AB245" s="65" t="str">
        <f t="shared" si="59"/>
        <v>No</v>
      </c>
      <c r="AC245" s="68" t="str">
        <f t="shared" si="60"/>
        <v>N/A</v>
      </c>
      <c r="AD245" s="65" t="str">
        <f t="shared" si="61"/>
        <v>No</v>
      </c>
      <c r="AE245" s="68" t="str">
        <f t="shared" si="62"/>
        <v>N/A</v>
      </c>
      <c r="AF245" s="66"/>
    </row>
    <row r="246" spans="1:32">
      <c r="A246" s="66" t="s">
        <v>23</v>
      </c>
      <c r="B246" s="66" t="s">
        <v>40</v>
      </c>
      <c r="C246" s="66" t="str" cm="1">
        <f t="array" ref="C246">_xlfn.IFNA(_xlfn.IFS(B246="Starter","Starters &amp; Sides",B246="Sides","Starters &amp; Sides"),B246)</f>
        <v>drinks</v>
      </c>
      <c r="D246" t="s">
        <v>4738</v>
      </c>
      <c r="E246" s="75"/>
      <c r="F246" s="12"/>
      <c r="G246" s="13"/>
      <c r="H246" s="13"/>
      <c r="I246" s="13"/>
      <c r="J246" s="13"/>
      <c r="K246" s="4"/>
      <c r="L246" s="4"/>
      <c r="M246" s="4">
        <v>20.75</v>
      </c>
      <c r="N246" s="217">
        <v>20.75</v>
      </c>
      <c r="O246" s="375">
        <v>23.95</v>
      </c>
      <c r="P246" s="4">
        <v>23.95</v>
      </c>
      <c r="Q246" s="338"/>
      <c r="R246" s="15" t="str">
        <f t="shared" si="49"/>
        <v>No</v>
      </c>
      <c r="S246" s="15" t="str">
        <f t="shared" si="50"/>
        <v>No</v>
      </c>
      <c r="T246" s="221" t="str">
        <f t="shared" si="51"/>
        <v>No</v>
      </c>
      <c r="U246" s="223" t="str">
        <f t="shared" si="52"/>
        <v>N/A</v>
      </c>
      <c r="V246" s="221" t="str">
        <f t="shared" si="53"/>
        <v>No</v>
      </c>
      <c r="W246" s="223" t="str">
        <f t="shared" si="54"/>
        <v>N/A</v>
      </c>
      <c r="X246" s="221" t="str">
        <f t="shared" si="55"/>
        <v>No</v>
      </c>
      <c r="Y246" s="223" t="str">
        <f t="shared" si="56"/>
        <v>N/A</v>
      </c>
      <c r="Z246" s="222" t="str">
        <f t="shared" si="57"/>
        <v>No</v>
      </c>
      <c r="AA246" s="68" t="str">
        <f t="shared" si="58"/>
        <v>N/A</v>
      </c>
      <c r="AB246" s="65" t="str">
        <f t="shared" si="59"/>
        <v>No</v>
      </c>
      <c r="AC246" s="68" t="str">
        <f t="shared" si="60"/>
        <v>N/A</v>
      </c>
      <c r="AD246" s="65" t="str">
        <f t="shared" si="61"/>
        <v>No</v>
      </c>
      <c r="AE246" s="68" t="str">
        <f t="shared" si="62"/>
        <v>N/A</v>
      </c>
      <c r="AF246" s="66"/>
    </row>
    <row r="247" spans="1:32">
      <c r="A247" s="66" t="s">
        <v>4580</v>
      </c>
      <c r="B247" s="66" t="s">
        <v>40</v>
      </c>
      <c r="C247" s="66" t="str" cm="1">
        <f t="array" ref="C247">_xlfn.IFNA(_xlfn.IFS(B247="Starter","Starters &amp; Sides",B247="Sides","Starters &amp; Sides"),B247)</f>
        <v>drinks</v>
      </c>
      <c r="D247" t="s">
        <v>4739</v>
      </c>
      <c r="E247" s="54"/>
      <c r="F247" s="8"/>
      <c r="G247" s="8"/>
      <c r="H247" s="8"/>
      <c r="I247" s="8"/>
      <c r="J247" s="8"/>
      <c r="K247" s="8"/>
      <c r="L247" s="8"/>
      <c r="M247" s="8"/>
      <c r="N247" s="8"/>
      <c r="O247" s="61"/>
      <c r="P247" s="4">
        <v>4.45</v>
      </c>
      <c r="Q247" s="338">
        <v>4.45</v>
      </c>
      <c r="R247" s="15" t="str">
        <f t="shared" si="49"/>
        <v>Yes</v>
      </c>
      <c r="S247" s="15" t="str">
        <f t="shared" si="50"/>
        <v>No</v>
      </c>
      <c r="T247" s="221" t="str">
        <f t="shared" si="51"/>
        <v>Yes</v>
      </c>
      <c r="U247" s="223">
        <f t="shared" si="52"/>
        <v>0</v>
      </c>
      <c r="V247" s="221" t="str">
        <f t="shared" si="53"/>
        <v>No</v>
      </c>
      <c r="W247" s="223" t="str">
        <f t="shared" si="54"/>
        <v>N/A</v>
      </c>
      <c r="X247" s="221" t="str">
        <f t="shared" si="55"/>
        <v>No</v>
      </c>
      <c r="Y247" s="223" t="str">
        <f t="shared" si="56"/>
        <v>N/A</v>
      </c>
      <c r="Z247" s="222" t="str">
        <f t="shared" si="57"/>
        <v>No</v>
      </c>
      <c r="AA247" s="68" t="str">
        <f t="shared" si="58"/>
        <v>N/A</v>
      </c>
      <c r="AB247" s="65" t="str">
        <f t="shared" si="59"/>
        <v>No</v>
      </c>
      <c r="AC247" s="68" t="str">
        <f t="shared" si="60"/>
        <v>N/A</v>
      </c>
      <c r="AD247" s="65" t="str">
        <f t="shared" si="61"/>
        <v>No</v>
      </c>
      <c r="AE247" s="68" t="str">
        <f t="shared" si="62"/>
        <v>N/A</v>
      </c>
      <c r="AF247" s="66"/>
    </row>
    <row r="248" spans="1:32">
      <c r="A248" s="66" t="s">
        <v>4580</v>
      </c>
      <c r="B248" s="66" t="s">
        <v>40</v>
      </c>
      <c r="C248" s="66" t="str" cm="1">
        <f t="array" ref="C248">_xlfn.IFNA(_xlfn.IFS(B248="Starter","Starters &amp; Sides",B248="Sides","Starters &amp; Sides"),B248)</f>
        <v>drinks</v>
      </c>
      <c r="D248" s="66" t="s">
        <v>4740</v>
      </c>
      <c r="E248" s="54"/>
      <c r="F248" s="8"/>
      <c r="G248" s="8"/>
      <c r="H248" s="8"/>
      <c r="I248" s="8"/>
      <c r="J248" s="8"/>
      <c r="K248" s="8"/>
      <c r="L248" s="8"/>
      <c r="M248" s="8"/>
      <c r="N248" s="8"/>
      <c r="O248" s="375">
        <v>4.25</v>
      </c>
      <c r="P248" s="4">
        <v>4.45</v>
      </c>
      <c r="Q248" s="338">
        <v>4.45</v>
      </c>
      <c r="R248" s="15" t="str">
        <f t="shared" si="49"/>
        <v>Yes</v>
      </c>
      <c r="S248" s="15" t="str">
        <f t="shared" si="50"/>
        <v>No</v>
      </c>
      <c r="T248" s="221" t="str">
        <f t="shared" si="51"/>
        <v>Yes</v>
      </c>
      <c r="U248" s="223">
        <f t="shared" si="52"/>
        <v>0</v>
      </c>
      <c r="V248" s="221" t="str">
        <f t="shared" si="53"/>
        <v>Yes</v>
      </c>
      <c r="W248" s="223">
        <f t="shared" si="54"/>
        <v>4.705882352941182E-2</v>
      </c>
      <c r="X248" s="221" t="str">
        <f t="shared" si="55"/>
        <v>No</v>
      </c>
      <c r="Y248" s="223" t="str">
        <f t="shared" si="56"/>
        <v>N/A</v>
      </c>
      <c r="Z248" s="222" t="str">
        <f t="shared" si="57"/>
        <v>No</v>
      </c>
      <c r="AA248" s="68" t="str">
        <f t="shared" si="58"/>
        <v>N/A</v>
      </c>
      <c r="AB248" s="65" t="str">
        <f t="shared" si="59"/>
        <v>No</v>
      </c>
      <c r="AC248" s="68" t="str">
        <f t="shared" si="60"/>
        <v>N/A</v>
      </c>
      <c r="AD248" s="65" t="str">
        <f t="shared" si="61"/>
        <v>No</v>
      </c>
      <c r="AE248" s="68" t="str">
        <f t="shared" si="62"/>
        <v>N/A</v>
      </c>
      <c r="AF248" s="66"/>
    </row>
    <row r="249" spans="1:32">
      <c r="A249" s="66" t="s">
        <v>4580</v>
      </c>
      <c r="B249" s="66" t="s">
        <v>40</v>
      </c>
      <c r="C249" s="66" t="str" cm="1">
        <f t="array" ref="C249">_xlfn.IFNA(_xlfn.IFS(B249="Starter","Starters &amp; Sides",B249="Sides","Starters &amp; Sides"),B249)</f>
        <v>drinks</v>
      </c>
      <c r="D249" s="66" t="s">
        <v>4741</v>
      </c>
      <c r="E249" s="54"/>
      <c r="F249" s="8"/>
      <c r="G249" s="8"/>
      <c r="H249" s="8"/>
      <c r="I249" s="8"/>
      <c r="J249" s="8"/>
      <c r="K249" s="8"/>
      <c r="L249" s="8"/>
      <c r="M249" s="8"/>
      <c r="N249" s="8"/>
      <c r="O249" s="61"/>
      <c r="P249" s="4">
        <v>11.25</v>
      </c>
      <c r="Q249" s="338">
        <v>10.75</v>
      </c>
      <c r="R249" s="15" t="str">
        <f t="shared" si="49"/>
        <v>Yes</v>
      </c>
      <c r="S249" s="15" t="str">
        <f t="shared" si="50"/>
        <v>No</v>
      </c>
      <c r="T249" s="221" t="str">
        <f t="shared" si="51"/>
        <v>Yes</v>
      </c>
      <c r="U249" s="223">
        <f t="shared" si="52"/>
        <v>-4.4444444444444398E-2</v>
      </c>
      <c r="V249" s="221" t="str">
        <f t="shared" si="53"/>
        <v>No</v>
      </c>
      <c r="W249" s="223" t="str">
        <f t="shared" si="54"/>
        <v>N/A</v>
      </c>
      <c r="X249" s="221" t="str">
        <f t="shared" si="55"/>
        <v>No</v>
      </c>
      <c r="Y249" s="223" t="str">
        <f t="shared" si="56"/>
        <v>N/A</v>
      </c>
      <c r="Z249" s="222" t="str">
        <f t="shared" si="57"/>
        <v>No</v>
      </c>
      <c r="AA249" s="68" t="str">
        <f t="shared" si="58"/>
        <v>N/A</v>
      </c>
      <c r="AB249" s="65" t="str">
        <f t="shared" si="59"/>
        <v>No</v>
      </c>
      <c r="AC249" s="68" t="str">
        <f t="shared" si="60"/>
        <v>N/A</v>
      </c>
      <c r="AD249" s="65" t="str">
        <f t="shared" si="61"/>
        <v>No</v>
      </c>
      <c r="AE249" s="68" t="str">
        <f t="shared" si="62"/>
        <v>N/A</v>
      </c>
      <c r="AF249" s="66"/>
    </row>
    <row r="250" spans="1:32">
      <c r="A250" s="66" t="s">
        <v>23</v>
      </c>
      <c r="B250" s="66" t="s">
        <v>40</v>
      </c>
      <c r="C250" s="66" t="str" cm="1">
        <f t="array" ref="C250">_xlfn.IFNA(_xlfn.IFS(B250="Starter","Starters &amp; Sides",B250="Sides","Starters &amp; Sides"),B250)</f>
        <v>drinks</v>
      </c>
      <c r="D250" s="71" t="s">
        <v>4742</v>
      </c>
      <c r="E250" s="75"/>
      <c r="F250" s="12"/>
      <c r="G250" s="13"/>
      <c r="H250" s="13"/>
      <c r="I250" s="13"/>
      <c r="J250" s="13"/>
      <c r="K250" s="4"/>
      <c r="L250" s="4"/>
      <c r="M250" s="4">
        <v>5.5</v>
      </c>
      <c r="N250" s="393">
        <v>5.95</v>
      </c>
      <c r="O250" s="375">
        <v>5.95</v>
      </c>
      <c r="P250" s="4"/>
      <c r="Q250" s="338"/>
      <c r="R250" s="15" t="str">
        <f t="shared" si="49"/>
        <v>No</v>
      </c>
      <c r="S250" s="15" t="str">
        <f t="shared" si="50"/>
        <v>No</v>
      </c>
      <c r="T250" s="221" t="str">
        <f t="shared" si="51"/>
        <v>No</v>
      </c>
      <c r="U250" s="223" t="str">
        <f t="shared" si="52"/>
        <v>N/A</v>
      </c>
      <c r="V250" s="221" t="str">
        <f t="shared" si="53"/>
        <v>No</v>
      </c>
      <c r="W250" s="223" t="str">
        <f t="shared" si="54"/>
        <v>N/A</v>
      </c>
      <c r="X250" s="221" t="str">
        <f t="shared" si="55"/>
        <v>No</v>
      </c>
      <c r="Y250" s="223" t="str">
        <f t="shared" si="56"/>
        <v>N/A</v>
      </c>
      <c r="Z250" s="222" t="str">
        <f t="shared" si="57"/>
        <v>No</v>
      </c>
      <c r="AA250" s="68" t="str">
        <f t="shared" si="58"/>
        <v>N/A</v>
      </c>
      <c r="AB250" s="65" t="str">
        <f t="shared" si="59"/>
        <v>No</v>
      </c>
      <c r="AC250" s="68" t="str">
        <f t="shared" si="60"/>
        <v>N/A</v>
      </c>
      <c r="AD250" s="65" t="str">
        <f t="shared" si="61"/>
        <v>No</v>
      </c>
      <c r="AE250" s="68" t="str">
        <f t="shared" si="62"/>
        <v>N/A</v>
      </c>
      <c r="AF250" s="66"/>
    </row>
    <row r="251" spans="1:32">
      <c r="A251" s="66" t="s">
        <v>4580</v>
      </c>
      <c r="B251" s="66" t="s">
        <v>40</v>
      </c>
      <c r="C251" s="66" t="str" cm="1">
        <f t="array" ref="C251">_xlfn.IFNA(_xlfn.IFS(B251="Starter","Starters &amp; Sides",B251="Sides","Starters &amp; Sides"),B251)</f>
        <v>drinks</v>
      </c>
      <c r="D251" s="66" t="s">
        <v>4743</v>
      </c>
      <c r="E251" s="54"/>
      <c r="F251" s="8"/>
      <c r="G251" s="8"/>
      <c r="H251" s="8"/>
      <c r="I251" s="8"/>
      <c r="J251" s="8"/>
      <c r="K251" s="8"/>
      <c r="L251" s="8"/>
      <c r="M251" s="8"/>
      <c r="N251" s="8"/>
      <c r="O251" s="61"/>
      <c r="P251" s="4">
        <v>4</v>
      </c>
      <c r="Q251" s="338">
        <v>4</v>
      </c>
      <c r="R251" s="15" t="str">
        <f t="shared" si="49"/>
        <v>Yes</v>
      </c>
      <c r="S251" s="15" t="str">
        <f t="shared" si="50"/>
        <v>No</v>
      </c>
      <c r="T251" s="221" t="str">
        <f t="shared" si="51"/>
        <v>Yes</v>
      </c>
      <c r="U251" s="223">
        <f t="shared" si="52"/>
        <v>0</v>
      </c>
      <c r="V251" s="221" t="str">
        <f t="shared" si="53"/>
        <v>No</v>
      </c>
      <c r="W251" s="223" t="str">
        <f t="shared" si="54"/>
        <v>N/A</v>
      </c>
      <c r="X251" s="221" t="str">
        <f t="shared" si="55"/>
        <v>No</v>
      </c>
      <c r="Y251" s="223" t="str">
        <f t="shared" si="56"/>
        <v>N/A</v>
      </c>
      <c r="Z251" s="222" t="str">
        <f t="shared" si="57"/>
        <v>No</v>
      </c>
      <c r="AA251" s="68" t="str">
        <f t="shared" si="58"/>
        <v>N/A</v>
      </c>
      <c r="AB251" s="65" t="str">
        <f t="shared" si="59"/>
        <v>No</v>
      </c>
      <c r="AC251" s="68" t="str">
        <f t="shared" si="60"/>
        <v>N/A</v>
      </c>
      <c r="AD251" s="65" t="str">
        <f t="shared" si="61"/>
        <v>No</v>
      </c>
      <c r="AE251" s="68" t="str">
        <f t="shared" si="62"/>
        <v>N/A</v>
      </c>
      <c r="AF251" s="66"/>
    </row>
    <row r="252" spans="1:32">
      <c r="A252" s="66" t="s">
        <v>23</v>
      </c>
      <c r="B252" s="66" t="s">
        <v>40</v>
      </c>
      <c r="C252" s="66" t="str" cm="1">
        <f t="array" ref="C252">_xlfn.IFNA(_xlfn.IFS(B252="Starter","Starters &amp; Sides",B252="Sides","Starters &amp; Sides"),B252)</f>
        <v>drinks</v>
      </c>
      <c r="D252" s="66" t="s">
        <v>4744</v>
      </c>
      <c r="E252" s="75"/>
      <c r="F252" s="12"/>
      <c r="G252" s="13"/>
      <c r="H252" s="13"/>
      <c r="I252" s="13"/>
      <c r="J252" s="13"/>
      <c r="K252" s="4"/>
      <c r="L252" s="4"/>
      <c r="M252" s="4">
        <v>6.5</v>
      </c>
      <c r="N252" s="13">
        <v>6.5</v>
      </c>
      <c r="O252" s="375">
        <v>7</v>
      </c>
      <c r="P252" s="4">
        <v>7</v>
      </c>
      <c r="Q252" s="338">
        <v>7</v>
      </c>
      <c r="R252" s="15" t="str">
        <f t="shared" si="49"/>
        <v>Yes</v>
      </c>
      <c r="S252" s="15" t="str">
        <f t="shared" si="50"/>
        <v>No</v>
      </c>
      <c r="T252" s="221" t="str">
        <f t="shared" si="51"/>
        <v>Yes</v>
      </c>
      <c r="U252" s="223">
        <f t="shared" si="52"/>
        <v>0</v>
      </c>
      <c r="V252" s="221" t="str">
        <f t="shared" si="53"/>
        <v>Yes</v>
      </c>
      <c r="W252" s="223">
        <f t="shared" si="54"/>
        <v>0</v>
      </c>
      <c r="X252" s="221" t="str">
        <f t="shared" si="55"/>
        <v>Yes</v>
      </c>
      <c r="Y252" s="223">
        <f t="shared" si="56"/>
        <v>7.6923076923076872E-2</v>
      </c>
      <c r="Z252" s="222" t="str">
        <f t="shared" si="57"/>
        <v>Yes</v>
      </c>
      <c r="AA252" s="68">
        <f t="shared" si="58"/>
        <v>7.6923076923076872E-2</v>
      </c>
      <c r="AB252" s="65" t="str">
        <f t="shared" si="59"/>
        <v>No</v>
      </c>
      <c r="AC252" s="68" t="str">
        <f t="shared" si="60"/>
        <v>N/A</v>
      </c>
      <c r="AD252" s="65" t="str">
        <f t="shared" si="61"/>
        <v>No</v>
      </c>
      <c r="AE252" s="68" t="str">
        <f t="shared" si="62"/>
        <v>N/A</v>
      </c>
      <c r="AF252" s="66"/>
    </row>
    <row r="253" spans="1:32">
      <c r="A253" s="66" t="s">
        <v>23</v>
      </c>
      <c r="B253" s="66" t="s">
        <v>40</v>
      </c>
      <c r="C253" s="66" t="str" cm="1">
        <f t="array" ref="C253">_xlfn.IFNA(_xlfn.IFS(B253="Starter","Starters &amp; Sides",B253="Sides","Starters &amp; Sides"),B253)</f>
        <v>drinks</v>
      </c>
      <c r="D253" t="s">
        <v>187</v>
      </c>
      <c r="E253" s="75"/>
      <c r="F253" s="12"/>
      <c r="G253" s="13"/>
      <c r="H253" s="13"/>
      <c r="I253" s="13"/>
      <c r="J253" s="13"/>
      <c r="K253" s="4"/>
      <c r="L253" s="4">
        <v>5.95</v>
      </c>
      <c r="M253" s="4">
        <v>5.75</v>
      </c>
      <c r="N253" s="13">
        <v>5.95</v>
      </c>
      <c r="O253" s="375">
        <v>5.95</v>
      </c>
      <c r="P253" s="4">
        <v>5.95</v>
      </c>
      <c r="Q253" s="338">
        <v>5.95</v>
      </c>
      <c r="R253" s="15" t="str">
        <f t="shared" si="49"/>
        <v>Yes</v>
      </c>
      <c r="S253" s="15" t="str">
        <f t="shared" si="50"/>
        <v>No</v>
      </c>
      <c r="T253" s="221" t="str">
        <f t="shared" si="51"/>
        <v>Yes</v>
      </c>
      <c r="U253" s="223">
        <f t="shared" si="52"/>
        <v>0</v>
      </c>
      <c r="V253" s="221" t="str">
        <f t="shared" si="53"/>
        <v>Yes</v>
      </c>
      <c r="W253" s="223">
        <f t="shared" si="54"/>
        <v>0</v>
      </c>
      <c r="X253" s="221" t="str">
        <f t="shared" si="55"/>
        <v>Yes</v>
      </c>
      <c r="Y253" s="223">
        <f t="shared" si="56"/>
        <v>0</v>
      </c>
      <c r="Z253" s="222" t="str">
        <f t="shared" si="57"/>
        <v>Yes</v>
      </c>
      <c r="AA253" s="68">
        <f t="shared" si="58"/>
        <v>3.4782608695652195E-2</v>
      </c>
      <c r="AB253" s="65" t="str">
        <f t="shared" si="59"/>
        <v>Yes</v>
      </c>
      <c r="AC253" s="68">
        <f t="shared" si="60"/>
        <v>0</v>
      </c>
      <c r="AD253" s="65" t="str">
        <f t="shared" si="61"/>
        <v>No</v>
      </c>
      <c r="AE253" s="68" t="str">
        <f t="shared" si="62"/>
        <v>N/A</v>
      </c>
      <c r="AF253" s="66"/>
    </row>
    <row r="254" spans="1:32">
      <c r="A254" s="66" t="s">
        <v>23</v>
      </c>
      <c r="B254" s="66" t="s">
        <v>40</v>
      </c>
      <c r="C254" s="66" t="str" cm="1">
        <f t="array" ref="C254">_xlfn.IFNA(_xlfn.IFS(B254="Starter","Starters &amp; Sides",B254="Sides","Starters &amp; Sides"),B254)</f>
        <v>drinks</v>
      </c>
      <c r="D254" t="s">
        <v>4745</v>
      </c>
      <c r="E254" s="75"/>
      <c r="F254" s="12"/>
      <c r="G254" s="13"/>
      <c r="H254" s="13"/>
      <c r="I254" s="13"/>
      <c r="J254" s="13"/>
      <c r="K254" s="4"/>
      <c r="L254" s="4"/>
      <c r="M254" s="4">
        <v>9.25</v>
      </c>
      <c r="N254" s="217">
        <v>9.25</v>
      </c>
      <c r="O254" s="375">
        <v>8.9499999999999993</v>
      </c>
      <c r="P254" s="4"/>
      <c r="Q254" s="338">
        <v>8.85</v>
      </c>
      <c r="R254" s="15" t="str">
        <f t="shared" si="49"/>
        <v>Yes</v>
      </c>
      <c r="S254" s="15" t="str">
        <f t="shared" si="50"/>
        <v>Yes</v>
      </c>
      <c r="T254" s="221" t="str">
        <f t="shared" si="51"/>
        <v>No</v>
      </c>
      <c r="U254" s="223" t="str">
        <f t="shared" si="52"/>
        <v>N/A</v>
      </c>
      <c r="V254" s="221" t="str">
        <f t="shared" si="53"/>
        <v>No</v>
      </c>
      <c r="W254" s="223" t="str">
        <f t="shared" si="54"/>
        <v>N/A</v>
      </c>
      <c r="X254" s="221" t="str">
        <f t="shared" si="55"/>
        <v>No</v>
      </c>
      <c r="Y254" s="223" t="str">
        <f t="shared" si="56"/>
        <v>N/A</v>
      </c>
      <c r="Z254" s="222" t="str">
        <f t="shared" si="57"/>
        <v>No</v>
      </c>
      <c r="AA254" s="68" t="str">
        <f t="shared" si="58"/>
        <v>N/A</v>
      </c>
      <c r="AB254" s="65" t="str">
        <f t="shared" si="59"/>
        <v>No</v>
      </c>
      <c r="AC254" s="68" t="str">
        <f t="shared" si="60"/>
        <v>N/A</v>
      </c>
      <c r="AD254" s="65" t="str">
        <f t="shared" si="61"/>
        <v>No</v>
      </c>
      <c r="AE254" s="68" t="str">
        <f t="shared" si="62"/>
        <v>N/A</v>
      </c>
      <c r="AF254" s="66"/>
    </row>
    <row r="255" spans="1:32">
      <c r="A255" s="66" t="s">
        <v>23</v>
      </c>
      <c r="B255" s="66" t="s">
        <v>40</v>
      </c>
      <c r="C255" s="66" t="str" cm="1">
        <f t="array" ref="C255">_xlfn.IFNA(_xlfn.IFS(B255="Starter","Starters &amp; Sides",B255="Sides","Starters &amp; Sides"),B255)</f>
        <v>drinks</v>
      </c>
      <c r="D255" s="66" t="s">
        <v>4746</v>
      </c>
      <c r="E255" s="75"/>
      <c r="F255" s="12"/>
      <c r="G255" s="13"/>
      <c r="H255" s="13"/>
      <c r="I255" s="13"/>
      <c r="J255" s="13"/>
      <c r="K255" s="4"/>
      <c r="L255" s="4"/>
      <c r="M255" s="4">
        <v>7.5</v>
      </c>
      <c r="N255" s="217">
        <v>7.5</v>
      </c>
      <c r="O255" s="375">
        <v>7.35</v>
      </c>
      <c r="P255" s="4">
        <v>7.65</v>
      </c>
      <c r="Q255" s="338">
        <v>7.65</v>
      </c>
      <c r="R255" s="15" t="str">
        <f t="shared" si="49"/>
        <v>Yes</v>
      </c>
      <c r="S255" s="15" t="str">
        <f t="shared" si="50"/>
        <v>No</v>
      </c>
      <c r="T255" s="221" t="str">
        <f t="shared" si="51"/>
        <v>Yes</v>
      </c>
      <c r="U255" s="223">
        <f t="shared" si="52"/>
        <v>0</v>
      </c>
      <c r="V255" s="221" t="str">
        <f t="shared" si="53"/>
        <v>Yes</v>
      </c>
      <c r="W255" s="223">
        <f t="shared" si="54"/>
        <v>4.081632653061229E-2</v>
      </c>
      <c r="X255" s="221" t="str">
        <f t="shared" si="55"/>
        <v>Yes</v>
      </c>
      <c r="Y255" s="223">
        <f t="shared" si="56"/>
        <v>2.0000000000000018E-2</v>
      </c>
      <c r="Z255" s="222" t="str">
        <f t="shared" si="57"/>
        <v>Yes</v>
      </c>
      <c r="AA255" s="68">
        <f t="shared" si="58"/>
        <v>2.0000000000000018E-2</v>
      </c>
      <c r="AB255" s="65" t="str">
        <f t="shared" si="59"/>
        <v>No</v>
      </c>
      <c r="AC255" s="68" t="str">
        <f t="shared" si="60"/>
        <v>N/A</v>
      </c>
      <c r="AD255" s="65" t="str">
        <f t="shared" si="61"/>
        <v>No</v>
      </c>
      <c r="AE255" s="68" t="str">
        <f t="shared" si="62"/>
        <v>N/A</v>
      </c>
      <c r="AF255" s="66"/>
    </row>
    <row r="256" spans="1:32">
      <c r="A256" s="66" t="s">
        <v>23</v>
      </c>
      <c r="B256" s="66" t="s">
        <v>40</v>
      </c>
      <c r="C256" s="66" t="str" cm="1">
        <f t="array" ref="C256">_xlfn.IFNA(_xlfn.IFS(B256="Starter","Starters &amp; Sides",B256="Sides","Starters &amp; Sides"),B256)</f>
        <v>drinks</v>
      </c>
      <c r="D256" s="66" t="s">
        <v>4747</v>
      </c>
      <c r="E256" s="75"/>
      <c r="F256" s="12"/>
      <c r="G256" s="13"/>
      <c r="H256" s="13"/>
      <c r="I256" s="13"/>
      <c r="J256" s="13"/>
      <c r="K256" s="4"/>
      <c r="L256" s="4"/>
      <c r="M256" s="4">
        <v>25.25</v>
      </c>
      <c r="N256" s="217">
        <v>25.25</v>
      </c>
      <c r="O256" s="375">
        <v>24.95</v>
      </c>
      <c r="P256" s="4">
        <v>24.95</v>
      </c>
      <c r="Q256" s="338">
        <v>24.95</v>
      </c>
      <c r="R256" s="15" t="str">
        <f t="shared" si="49"/>
        <v>Yes</v>
      </c>
      <c r="S256" s="15" t="str">
        <f t="shared" si="50"/>
        <v>No</v>
      </c>
      <c r="T256" s="221" t="str">
        <f t="shared" si="51"/>
        <v>Yes</v>
      </c>
      <c r="U256" s="223">
        <f t="shared" si="52"/>
        <v>0</v>
      </c>
      <c r="V256" s="221" t="str">
        <f t="shared" si="53"/>
        <v>Yes</v>
      </c>
      <c r="W256" s="223">
        <f t="shared" si="54"/>
        <v>0</v>
      </c>
      <c r="X256" s="221" t="str">
        <f t="shared" si="55"/>
        <v>Yes</v>
      </c>
      <c r="Y256" s="223">
        <f t="shared" si="56"/>
        <v>-1.1881188118811892E-2</v>
      </c>
      <c r="Z256" s="222" t="str">
        <f t="shared" si="57"/>
        <v>Yes</v>
      </c>
      <c r="AA256" s="68">
        <f t="shared" si="58"/>
        <v>-1.1881188118811892E-2</v>
      </c>
      <c r="AB256" s="65" t="str">
        <f t="shared" si="59"/>
        <v>No</v>
      </c>
      <c r="AC256" s="68" t="str">
        <f t="shared" si="60"/>
        <v>N/A</v>
      </c>
      <c r="AD256" s="65" t="str">
        <f t="shared" si="61"/>
        <v>No</v>
      </c>
      <c r="AE256" s="68" t="str">
        <f t="shared" si="62"/>
        <v>N/A</v>
      </c>
      <c r="AF256" s="66"/>
    </row>
    <row r="257" spans="1:32">
      <c r="A257" s="66" t="s">
        <v>4580</v>
      </c>
      <c r="B257" s="66" t="s">
        <v>38</v>
      </c>
      <c r="C257" s="66" t="str" cm="1">
        <f t="array" ref="C257">_xlfn.IFNA(_xlfn.IFS(B257="Starter","Starters &amp; Sides",B257="Sides","Starters &amp; Sides"),B257)</f>
        <v>mains</v>
      </c>
      <c r="D257" s="66" t="s">
        <v>4748</v>
      </c>
      <c r="E257" s="54"/>
      <c r="F257" s="8"/>
      <c r="G257" s="8"/>
      <c r="H257" s="8"/>
      <c r="I257" s="8"/>
      <c r="J257" s="8"/>
      <c r="K257" s="8"/>
      <c r="L257" s="8"/>
      <c r="M257" s="8"/>
      <c r="N257" s="8"/>
      <c r="O257" s="375"/>
      <c r="P257" s="4">
        <v>21.25</v>
      </c>
      <c r="Q257" s="338">
        <v>21.25</v>
      </c>
      <c r="R257" s="15" t="str">
        <f t="shared" si="49"/>
        <v>Yes</v>
      </c>
      <c r="S257" s="15" t="str">
        <f t="shared" si="50"/>
        <v>No</v>
      </c>
      <c r="T257" s="221" t="str">
        <f t="shared" si="51"/>
        <v>Yes</v>
      </c>
      <c r="U257" s="223">
        <f t="shared" si="52"/>
        <v>0</v>
      </c>
      <c r="V257" s="221" t="str">
        <f t="shared" si="53"/>
        <v>No</v>
      </c>
      <c r="W257" s="223" t="str">
        <f t="shared" si="54"/>
        <v>N/A</v>
      </c>
      <c r="X257" s="221" t="str">
        <f t="shared" si="55"/>
        <v>No</v>
      </c>
      <c r="Y257" s="223" t="str">
        <f t="shared" si="56"/>
        <v>N/A</v>
      </c>
      <c r="Z257" s="222" t="str">
        <f t="shared" si="57"/>
        <v>No</v>
      </c>
      <c r="AA257" s="68" t="str">
        <f t="shared" si="58"/>
        <v>N/A</v>
      </c>
      <c r="AB257" s="65" t="str">
        <f t="shared" si="59"/>
        <v>No</v>
      </c>
      <c r="AC257" s="68" t="str">
        <f t="shared" si="60"/>
        <v>N/A</v>
      </c>
      <c r="AD257" s="65" t="str">
        <f t="shared" si="61"/>
        <v>No</v>
      </c>
      <c r="AE257" s="68" t="str">
        <f t="shared" si="62"/>
        <v>N/A</v>
      </c>
      <c r="AF257" s="66"/>
    </row>
    <row r="258" spans="1:32">
      <c r="A258" s="66" t="s">
        <v>23</v>
      </c>
      <c r="B258" s="66" t="s">
        <v>38</v>
      </c>
      <c r="C258" s="66" t="str" cm="1">
        <f t="array" ref="C258">_xlfn.IFNA(_xlfn.IFS(B258="Starter","Starters &amp; Sides",B258="Sides","Starters &amp; Sides"),B258)</f>
        <v>mains</v>
      </c>
      <c r="D258" s="71" t="s">
        <v>4749</v>
      </c>
      <c r="E258" s="75"/>
      <c r="F258" s="12"/>
      <c r="G258" s="13"/>
      <c r="H258" s="13"/>
      <c r="I258" s="13">
        <v>14.95</v>
      </c>
      <c r="J258" s="13"/>
      <c r="K258" s="4"/>
      <c r="L258" s="4"/>
      <c r="M258" s="4"/>
      <c r="N258" s="4"/>
      <c r="O258" s="375"/>
      <c r="P258" s="4"/>
      <c r="Q258" s="338"/>
      <c r="R258" s="15" t="str">
        <f t="shared" si="49"/>
        <v>No</v>
      </c>
      <c r="S258" s="15" t="str">
        <f t="shared" si="50"/>
        <v>No</v>
      </c>
      <c r="T258" s="221" t="str">
        <f t="shared" si="51"/>
        <v>No</v>
      </c>
      <c r="U258" s="223" t="str">
        <f t="shared" si="52"/>
        <v>N/A</v>
      </c>
      <c r="V258" s="221" t="str">
        <f t="shared" si="53"/>
        <v>No</v>
      </c>
      <c r="W258" s="223" t="str">
        <f t="shared" si="54"/>
        <v>N/A</v>
      </c>
      <c r="X258" s="221" t="str">
        <f t="shared" si="55"/>
        <v>No</v>
      </c>
      <c r="Y258" s="223" t="str">
        <f t="shared" si="56"/>
        <v>N/A</v>
      </c>
      <c r="Z258" s="222" t="str">
        <f t="shared" si="57"/>
        <v>No</v>
      </c>
      <c r="AA258" s="68" t="str">
        <f t="shared" si="58"/>
        <v>N/A</v>
      </c>
      <c r="AB258" s="65" t="str">
        <f t="shared" si="59"/>
        <v>No</v>
      </c>
      <c r="AC258" s="68" t="str">
        <f t="shared" si="60"/>
        <v>N/A</v>
      </c>
      <c r="AD258" s="65" t="str">
        <f t="shared" si="61"/>
        <v>No</v>
      </c>
      <c r="AE258" s="68" t="str">
        <f t="shared" si="62"/>
        <v>N/A</v>
      </c>
      <c r="AF258" s="66"/>
    </row>
    <row r="259" spans="1:32">
      <c r="A259" s="66" t="s">
        <v>23</v>
      </c>
      <c r="B259" s="66" t="s">
        <v>38</v>
      </c>
      <c r="C259" s="66" t="str" cm="1">
        <f t="array" ref="C259">_xlfn.IFNA(_xlfn.IFS(B259="Starter","Starters &amp; Sides",B259="Sides","Starters &amp; Sides"),B259)</f>
        <v>mains</v>
      </c>
      <c r="D259" s="66" t="s">
        <v>4750</v>
      </c>
      <c r="E259" s="75"/>
      <c r="F259" s="12"/>
      <c r="G259" s="13"/>
      <c r="H259" s="13"/>
      <c r="I259" s="13"/>
      <c r="J259" s="13"/>
      <c r="K259" s="4"/>
      <c r="L259" s="4"/>
      <c r="M259" s="4">
        <v>18.45</v>
      </c>
      <c r="N259" s="4">
        <v>18.45</v>
      </c>
      <c r="O259" s="375">
        <v>18.45</v>
      </c>
      <c r="P259" s="4"/>
      <c r="Q259" s="338"/>
      <c r="R259" s="15" t="str">
        <f t="shared" si="49"/>
        <v>No</v>
      </c>
      <c r="S259" s="15" t="str">
        <f t="shared" si="50"/>
        <v>No</v>
      </c>
      <c r="T259" s="221" t="str">
        <f t="shared" si="51"/>
        <v>No</v>
      </c>
      <c r="U259" s="223" t="str">
        <f t="shared" si="52"/>
        <v>N/A</v>
      </c>
      <c r="V259" s="221" t="str">
        <f t="shared" si="53"/>
        <v>No</v>
      </c>
      <c r="W259" s="223" t="str">
        <f t="shared" si="54"/>
        <v>N/A</v>
      </c>
      <c r="X259" s="221" t="str">
        <f t="shared" si="55"/>
        <v>No</v>
      </c>
      <c r="Y259" s="223" t="str">
        <f t="shared" si="56"/>
        <v>N/A</v>
      </c>
      <c r="Z259" s="222" t="str">
        <f t="shared" si="57"/>
        <v>No</v>
      </c>
      <c r="AA259" s="68" t="str">
        <f t="shared" si="58"/>
        <v>N/A</v>
      </c>
      <c r="AB259" s="65" t="str">
        <f t="shared" si="59"/>
        <v>No</v>
      </c>
      <c r="AC259" s="68" t="str">
        <f t="shared" si="60"/>
        <v>N/A</v>
      </c>
      <c r="AD259" s="65" t="str">
        <f t="shared" si="61"/>
        <v>No</v>
      </c>
      <c r="AE259" s="68" t="str">
        <f t="shared" si="62"/>
        <v>N/A</v>
      </c>
      <c r="AF259" s="66"/>
    </row>
    <row r="260" spans="1:32">
      <c r="A260" s="66" t="s">
        <v>23</v>
      </c>
      <c r="B260" s="66" t="s">
        <v>38</v>
      </c>
      <c r="C260" s="66" t="str" cm="1">
        <f t="array" ref="C260">_xlfn.IFNA(_xlfn.IFS(B260="Starter","Starters &amp; Sides",B260="Sides","Starters &amp; Sides"),B260)</f>
        <v>mains</v>
      </c>
      <c r="D260" s="66" t="s">
        <v>4751</v>
      </c>
      <c r="E260" s="75">
        <v>10.75</v>
      </c>
      <c r="F260" s="12">
        <v>11.75</v>
      </c>
      <c r="G260" s="13">
        <v>11.95</v>
      </c>
      <c r="H260" s="13">
        <v>12.45</v>
      </c>
      <c r="I260" s="13">
        <v>12.95</v>
      </c>
      <c r="J260" s="13">
        <v>13.5</v>
      </c>
      <c r="K260" s="4">
        <v>14.5</v>
      </c>
      <c r="L260" s="4">
        <v>14.95</v>
      </c>
      <c r="M260" s="4">
        <v>16.25</v>
      </c>
      <c r="N260" s="4">
        <v>16.75</v>
      </c>
      <c r="O260" s="375">
        <v>16.75</v>
      </c>
      <c r="P260" s="4">
        <v>17.75</v>
      </c>
      <c r="Q260" s="338">
        <v>17.95</v>
      </c>
      <c r="R260" s="15" t="str">
        <f t="shared" si="49"/>
        <v>Yes</v>
      </c>
      <c r="S260" s="15" t="str">
        <f t="shared" si="50"/>
        <v>No</v>
      </c>
      <c r="T260" s="221" t="str">
        <f t="shared" si="51"/>
        <v>Yes</v>
      </c>
      <c r="U260" s="223">
        <f t="shared" si="52"/>
        <v>1.1267605633802802E-2</v>
      </c>
      <c r="V260" s="221" t="str">
        <f t="shared" si="53"/>
        <v>Yes</v>
      </c>
      <c r="W260" s="223">
        <f t="shared" si="54"/>
        <v>7.1641791044775971E-2</v>
      </c>
      <c r="X260" s="221" t="str">
        <f t="shared" si="55"/>
        <v>Yes</v>
      </c>
      <c r="Y260" s="223">
        <f t="shared" si="56"/>
        <v>7.1641791044775971E-2</v>
      </c>
      <c r="Z260" s="222" t="str">
        <f t="shared" si="57"/>
        <v>Yes</v>
      </c>
      <c r="AA260" s="68">
        <f t="shared" si="58"/>
        <v>0.10461538461538455</v>
      </c>
      <c r="AB260" s="65" t="str">
        <f t="shared" si="59"/>
        <v>Yes</v>
      </c>
      <c r="AC260" s="68">
        <f t="shared" si="60"/>
        <v>0.20066889632107032</v>
      </c>
      <c r="AD260" s="65" t="str">
        <f t="shared" si="61"/>
        <v>Yes</v>
      </c>
      <c r="AE260" s="68">
        <f t="shared" si="62"/>
        <v>0.66976744186046511</v>
      </c>
      <c r="AF260" s="66"/>
    </row>
    <row r="261" spans="1:32">
      <c r="A261" s="66" t="s">
        <v>4580</v>
      </c>
      <c r="B261" s="66" t="s">
        <v>38</v>
      </c>
      <c r="C261" s="66" t="str" cm="1">
        <f t="array" ref="C261">_xlfn.IFNA(_xlfn.IFS(B261="Starter","Starters &amp; Sides",B261="Sides","Starters &amp; Sides"),B261)</f>
        <v>mains</v>
      </c>
      <c r="D261" s="66" t="s">
        <v>4752</v>
      </c>
      <c r="E261" s="54"/>
      <c r="F261" s="8"/>
      <c r="G261" s="8"/>
      <c r="H261" s="8"/>
      <c r="I261" s="8"/>
      <c r="J261" s="8"/>
      <c r="K261" s="8"/>
      <c r="L261" s="8"/>
      <c r="M261" s="8"/>
      <c r="N261" s="8"/>
      <c r="O261" s="375"/>
      <c r="P261" s="4">
        <v>17.25</v>
      </c>
      <c r="Q261" s="338">
        <v>17.95</v>
      </c>
      <c r="R261" s="15" t="str">
        <f t="shared" si="49"/>
        <v>Yes</v>
      </c>
      <c r="S261" s="15" t="str">
        <f t="shared" si="50"/>
        <v>No</v>
      </c>
      <c r="T261" s="221" t="str">
        <f t="shared" si="51"/>
        <v>Yes</v>
      </c>
      <c r="U261" s="223">
        <f t="shared" si="52"/>
        <v>4.057971014492745E-2</v>
      </c>
      <c r="V261" s="221" t="str">
        <f t="shared" si="53"/>
        <v>No</v>
      </c>
      <c r="W261" s="223" t="str">
        <f t="shared" si="54"/>
        <v>N/A</v>
      </c>
      <c r="X261" s="221" t="str">
        <f t="shared" si="55"/>
        <v>No</v>
      </c>
      <c r="Y261" s="223" t="str">
        <f t="shared" si="56"/>
        <v>N/A</v>
      </c>
      <c r="Z261" s="222" t="str">
        <f t="shared" si="57"/>
        <v>No</v>
      </c>
      <c r="AA261" s="68" t="str">
        <f t="shared" si="58"/>
        <v>N/A</v>
      </c>
      <c r="AB261" s="65" t="str">
        <f t="shared" si="59"/>
        <v>No</v>
      </c>
      <c r="AC261" s="68" t="str">
        <f t="shared" si="60"/>
        <v>N/A</v>
      </c>
      <c r="AD261" s="65" t="str">
        <f t="shared" si="61"/>
        <v>No</v>
      </c>
      <c r="AE261" s="68" t="str">
        <f t="shared" si="62"/>
        <v>N/A</v>
      </c>
      <c r="AF261" s="66"/>
    </row>
    <row r="262" spans="1:32">
      <c r="A262" s="66" t="s">
        <v>4580</v>
      </c>
      <c r="B262" s="66" t="s">
        <v>38</v>
      </c>
      <c r="C262" s="66" t="str" cm="1">
        <f t="array" ref="C262">_xlfn.IFNA(_xlfn.IFS(B262="Starter","Starters &amp; Sides",B262="Sides","Starters &amp; Sides"),B262)</f>
        <v>mains</v>
      </c>
      <c r="D262" s="291" t="s">
        <v>4753</v>
      </c>
      <c r="E262" s="54"/>
      <c r="F262" s="8"/>
      <c r="G262" s="8"/>
      <c r="H262" s="8"/>
      <c r="I262" s="8"/>
      <c r="J262" s="8"/>
      <c r="K262" s="8"/>
      <c r="L262" s="8"/>
      <c r="M262" s="8"/>
      <c r="N262" s="8"/>
      <c r="O262" s="375"/>
      <c r="P262" s="4">
        <v>15.45</v>
      </c>
      <c r="Q262" s="338"/>
      <c r="R262" s="15" t="str">
        <f t="shared" si="49"/>
        <v>No</v>
      </c>
      <c r="S262" s="15" t="str">
        <f t="shared" si="50"/>
        <v>No</v>
      </c>
      <c r="T262" s="221" t="str">
        <f t="shared" si="51"/>
        <v>No</v>
      </c>
      <c r="U262" s="223" t="str">
        <f t="shared" si="52"/>
        <v>N/A</v>
      </c>
      <c r="V262" s="221" t="str">
        <f t="shared" si="53"/>
        <v>No</v>
      </c>
      <c r="W262" s="223" t="str">
        <f t="shared" si="54"/>
        <v>N/A</v>
      </c>
      <c r="X262" s="221" t="str">
        <f t="shared" si="55"/>
        <v>No</v>
      </c>
      <c r="Y262" s="223" t="str">
        <f t="shared" si="56"/>
        <v>N/A</v>
      </c>
      <c r="Z262" s="222" t="str">
        <f t="shared" si="57"/>
        <v>No</v>
      </c>
      <c r="AA262" s="68" t="str">
        <f t="shared" si="58"/>
        <v>N/A</v>
      </c>
      <c r="AB262" s="65" t="str">
        <f t="shared" si="59"/>
        <v>No</v>
      </c>
      <c r="AC262" s="68" t="str">
        <f t="shared" si="60"/>
        <v>N/A</v>
      </c>
      <c r="AD262" s="65" t="str">
        <f t="shared" si="61"/>
        <v>No</v>
      </c>
      <c r="AE262" s="68" t="str">
        <f t="shared" si="62"/>
        <v>N/A</v>
      </c>
      <c r="AF262" s="66"/>
    </row>
    <row r="263" spans="1:32">
      <c r="A263" s="66" t="s">
        <v>23</v>
      </c>
      <c r="B263" s="66" t="s">
        <v>38</v>
      </c>
      <c r="C263" s="212" t="str" cm="1">
        <f t="array" ref="C263">_xlfn.IFNA(_xlfn.IFS(B263="Starter","Starters &amp; Sides",B263="Sides","Starters &amp; Sides"),B263)</f>
        <v>mains</v>
      </c>
      <c r="D263" s="211" t="s">
        <v>4754</v>
      </c>
      <c r="E263" s="75"/>
      <c r="F263" s="12"/>
      <c r="G263" s="13"/>
      <c r="H263" s="13"/>
      <c r="I263" s="13"/>
      <c r="J263" s="13"/>
      <c r="K263" s="4"/>
      <c r="L263" s="4">
        <v>15.95</v>
      </c>
      <c r="M263" s="4"/>
      <c r="N263" s="4"/>
      <c r="O263" s="375"/>
      <c r="P263" s="4"/>
      <c r="Q263" s="338"/>
      <c r="R263" s="15" t="str">
        <f t="shared" si="49"/>
        <v>No</v>
      </c>
      <c r="S263" s="15" t="str">
        <f t="shared" si="50"/>
        <v>No</v>
      </c>
      <c r="T263" s="221" t="str">
        <f t="shared" si="51"/>
        <v>No</v>
      </c>
      <c r="U263" s="223" t="str">
        <f t="shared" si="52"/>
        <v>N/A</v>
      </c>
      <c r="V263" s="221" t="str">
        <f t="shared" si="53"/>
        <v>No</v>
      </c>
      <c r="W263" s="223" t="str">
        <f t="shared" si="54"/>
        <v>N/A</v>
      </c>
      <c r="X263" s="221" t="str">
        <f t="shared" si="55"/>
        <v>No</v>
      </c>
      <c r="Y263" s="223" t="str">
        <f t="shared" si="56"/>
        <v>N/A</v>
      </c>
      <c r="Z263" s="222" t="str">
        <f t="shared" si="57"/>
        <v>No</v>
      </c>
      <c r="AA263" s="68" t="str">
        <f t="shared" si="58"/>
        <v>N/A</v>
      </c>
      <c r="AB263" s="65" t="str">
        <f t="shared" si="59"/>
        <v>No</v>
      </c>
      <c r="AC263" s="68" t="str">
        <f t="shared" si="60"/>
        <v>N/A</v>
      </c>
      <c r="AD263" s="65" t="str">
        <f t="shared" si="61"/>
        <v>No</v>
      </c>
      <c r="AE263" s="68" t="str">
        <f t="shared" si="62"/>
        <v>N/A</v>
      </c>
      <c r="AF263" s="66"/>
    </row>
    <row r="264" spans="1:32">
      <c r="A264" s="66" t="s">
        <v>23</v>
      </c>
      <c r="B264" s="66" t="s">
        <v>38</v>
      </c>
      <c r="C264" s="212" t="str" cm="1">
        <f t="array" ref="C264">_xlfn.IFNA(_xlfn.IFS(B264="Starter","Starters &amp; Sides",B264="Sides","Starters &amp; Sides"),B264)</f>
        <v>mains</v>
      </c>
      <c r="D264" s="211" t="s">
        <v>4755</v>
      </c>
      <c r="E264" s="75">
        <v>13.55</v>
      </c>
      <c r="F264" s="12">
        <v>13.75</v>
      </c>
      <c r="G264" s="13">
        <v>14.5</v>
      </c>
      <c r="H264" s="13">
        <v>14.95</v>
      </c>
      <c r="I264" s="13">
        <v>15.25</v>
      </c>
      <c r="J264" s="13">
        <v>15.5</v>
      </c>
      <c r="K264" s="4">
        <v>15.95</v>
      </c>
      <c r="L264" s="4">
        <v>17.25</v>
      </c>
      <c r="M264" s="4">
        <v>17.75</v>
      </c>
      <c r="N264" s="4">
        <v>17.75</v>
      </c>
      <c r="O264" s="375">
        <v>17.75</v>
      </c>
      <c r="P264" s="4">
        <v>17.75</v>
      </c>
      <c r="Q264" s="338">
        <v>18.45</v>
      </c>
      <c r="R264" s="15" t="str">
        <f t="shared" si="49"/>
        <v>Yes</v>
      </c>
      <c r="S264" s="15" t="str">
        <f t="shared" si="50"/>
        <v>No</v>
      </c>
      <c r="T264" s="221" t="str">
        <f t="shared" si="51"/>
        <v>Yes</v>
      </c>
      <c r="U264" s="223">
        <f t="shared" si="52"/>
        <v>3.9436619718309807E-2</v>
      </c>
      <c r="V264" s="221" t="str">
        <f t="shared" si="53"/>
        <v>Yes</v>
      </c>
      <c r="W264" s="223">
        <f t="shared" si="54"/>
        <v>3.9436619718309807E-2</v>
      </c>
      <c r="X264" s="221" t="str">
        <f t="shared" si="55"/>
        <v>Yes</v>
      </c>
      <c r="Y264" s="223">
        <f t="shared" si="56"/>
        <v>3.9436619718309807E-2</v>
      </c>
      <c r="Z264" s="222" t="str">
        <f t="shared" si="57"/>
        <v>Yes</v>
      </c>
      <c r="AA264" s="68">
        <f t="shared" si="58"/>
        <v>3.9436619718309807E-2</v>
      </c>
      <c r="AB264" s="65" t="str">
        <f t="shared" si="59"/>
        <v>Yes</v>
      </c>
      <c r="AC264" s="68">
        <f t="shared" si="60"/>
        <v>6.956521739130439E-2</v>
      </c>
      <c r="AD264" s="65" t="str">
        <f t="shared" si="61"/>
        <v>Yes</v>
      </c>
      <c r="AE264" s="68">
        <f t="shared" si="62"/>
        <v>0.36162361623616235</v>
      </c>
      <c r="AF264" s="66"/>
    </row>
    <row r="265" spans="1:32">
      <c r="A265" s="66" t="s">
        <v>23</v>
      </c>
      <c r="B265" s="66" t="s">
        <v>38</v>
      </c>
      <c r="C265" s="212" t="str" cm="1">
        <f t="array" ref="C265">_xlfn.IFNA(_xlfn.IFS(B265="Starter","Starters &amp; Sides",B265="Sides","Starters &amp; Sides"),B265)</f>
        <v>mains</v>
      </c>
      <c r="D265" s="211" t="s">
        <v>4756</v>
      </c>
      <c r="E265" s="75">
        <v>13.55</v>
      </c>
      <c r="F265" s="12">
        <v>13.55</v>
      </c>
      <c r="G265" s="13">
        <v>14.5</v>
      </c>
      <c r="H265" s="13">
        <v>14.95</v>
      </c>
      <c r="I265" s="13">
        <v>15.25</v>
      </c>
      <c r="J265" s="13">
        <v>15.5</v>
      </c>
      <c r="K265" s="4">
        <v>15.95</v>
      </c>
      <c r="L265" s="4">
        <v>17.25</v>
      </c>
      <c r="M265" s="4">
        <v>17.75</v>
      </c>
      <c r="N265" s="4">
        <v>17.75</v>
      </c>
      <c r="O265" s="375">
        <v>17.75</v>
      </c>
      <c r="P265" s="4">
        <v>17.75</v>
      </c>
      <c r="Q265" s="338">
        <v>18.45</v>
      </c>
      <c r="R265" s="15" t="str">
        <f t="shared" si="49"/>
        <v>Yes</v>
      </c>
      <c r="S265" s="15" t="str">
        <f t="shared" si="50"/>
        <v>No</v>
      </c>
      <c r="T265" s="221" t="str">
        <f t="shared" si="51"/>
        <v>Yes</v>
      </c>
      <c r="U265" s="223">
        <f t="shared" si="52"/>
        <v>3.9436619718309807E-2</v>
      </c>
      <c r="V265" s="221" t="str">
        <f t="shared" si="53"/>
        <v>Yes</v>
      </c>
      <c r="W265" s="223">
        <f t="shared" si="54"/>
        <v>3.9436619718309807E-2</v>
      </c>
      <c r="X265" s="221" t="str">
        <f t="shared" si="55"/>
        <v>Yes</v>
      </c>
      <c r="Y265" s="223">
        <f t="shared" si="56"/>
        <v>3.9436619718309807E-2</v>
      </c>
      <c r="Z265" s="222" t="str">
        <f t="shared" si="57"/>
        <v>Yes</v>
      </c>
      <c r="AA265" s="68">
        <f t="shared" si="58"/>
        <v>3.9436619718309807E-2</v>
      </c>
      <c r="AB265" s="65" t="str">
        <f t="shared" si="59"/>
        <v>Yes</v>
      </c>
      <c r="AC265" s="68">
        <f t="shared" si="60"/>
        <v>6.956521739130439E-2</v>
      </c>
      <c r="AD265" s="65" t="str">
        <f t="shared" si="61"/>
        <v>Yes</v>
      </c>
      <c r="AE265" s="68">
        <f t="shared" si="62"/>
        <v>0.36162361623616235</v>
      </c>
      <c r="AF265" s="66"/>
    </row>
    <row r="266" spans="1:32">
      <c r="A266" s="66" t="s">
        <v>23</v>
      </c>
      <c r="B266" s="66" t="s">
        <v>38</v>
      </c>
      <c r="C266" s="212" t="str" cm="1">
        <f t="array" ref="C266">_xlfn.IFNA(_xlfn.IFS(B266="Starter","Starters &amp; Sides",B266="Sides","Starters &amp; Sides"),B266)</f>
        <v>mains</v>
      </c>
      <c r="D266" s="211" t="s">
        <v>4757</v>
      </c>
      <c r="E266" s="75">
        <v>13.5</v>
      </c>
      <c r="F266" s="12">
        <v>13.75</v>
      </c>
      <c r="G266" s="13">
        <v>13.95</v>
      </c>
      <c r="H266" s="13">
        <v>14.45</v>
      </c>
      <c r="I266" s="13">
        <v>14.95</v>
      </c>
      <c r="J266" s="13">
        <v>15.25</v>
      </c>
      <c r="K266" s="4">
        <v>16.25</v>
      </c>
      <c r="L266" s="4">
        <v>16.95</v>
      </c>
      <c r="M266" s="4">
        <v>17.45</v>
      </c>
      <c r="N266" s="4">
        <v>17.45</v>
      </c>
      <c r="O266" s="375">
        <v>17.45</v>
      </c>
      <c r="P266" s="4"/>
      <c r="Q266" s="338"/>
      <c r="R266" s="15" t="str">
        <f t="shared" si="49"/>
        <v>No</v>
      </c>
      <c r="S266" s="15" t="str">
        <f t="shared" si="50"/>
        <v>No</v>
      </c>
      <c r="T266" s="221" t="str">
        <f t="shared" si="51"/>
        <v>No</v>
      </c>
      <c r="U266" s="223" t="str">
        <f t="shared" si="52"/>
        <v>N/A</v>
      </c>
      <c r="V266" s="221" t="str">
        <f t="shared" si="53"/>
        <v>No</v>
      </c>
      <c r="W266" s="223" t="str">
        <f t="shared" si="54"/>
        <v>N/A</v>
      </c>
      <c r="X266" s="221" t="str">
        <f t="shared" si="55"/>
        <v>No</v>
      </c>
      <c r="Y266" s="223" t="str">
        <f t="shared" si="56"/>
        <v>N/A</v>
      </c>
      <c r="Z266" s="222" t="str">
        <f t="shared" si="57"/>
        <v>No</v>
      </c>
      <c r="AA266" s="68" t="str">
        <f t="shared" si="58"/>
        <v>N/A</v>
      </c>
      <c r="AB266" s="65" t="str">
        <f t="shared" si="59"/>
        <v>No</v>
      </c>
      <c r="AC266" s="68" t="str">
        <f t="shared" si="60"/>
        <v>N/A</v>
      </c>
      <c r="AD266" s="65" t="str">
        <f t="shared" si="61"/>
        <v>No</v>
      </c>
      <c r="AE266" s="68" t="str">
        <f t="shared" si="62"/>
        <v>N/A</v>
      </c>
      <c r="AF266" s="66"/>
    </row>
    <row r="267" spans="1:32">
      <c r="A267" s="66" t="s">
        <v>23</v>
      </c>
      <c r="B267" s="66" t="s">
        <v>38</v>
      </c>
      <c r="C267" s="212" t="str" cm="1">
        <f t="array" ref="C267">_xlfn.IFNA(_xlfn.IFS(B267="Starter","Starters &amp; Sides",B267="Sides","Starters &amp; Sides"),B267)</f>
        <v>mains</v>
      </c>
      <c r="D267" s="8" t="s">
        <v>4758</v>
      </c>
      <c r="E267" s="75">
        <v>11.5</v>
      </c>
      <c r="F267" s="12">
        <v>12.95</v>
      </c>
      <c r="G267" s="13">
        <v>12.95</v>
      </c>
      <c r="H267" s="13">
        <v>13.45</v>
      </c>
      <c r="I267" s="13">
        <v>12.95</v>
      </c>
      <c r="J267" s="13">
        <v>14.5</v>
      </c>
      <c r="K267" s="4">
        <v>15.5</v>
      </c>
      <c r="L267" s="4">
        <v>16.25</v>
      </c>
      <c r="M267" s="4">
        <v>16.75</v>
      </c>
      <c r="N267" s="4">
        <v>16.75</v>
      </c>
      <c r="O267" s="375">
        <v>16.75</v>
      </c>
      <c r="P267" s="4"/>
      <c r="Q267" s="338">
        <v>17.75</v>
      </c>
      <c r="R267" s="15" t="str">
        <f t="shared" si="49"/>
        <v>Yes</v>
      </c>
      <c r="S267" s="15" t="str">
        <f t="shared" si="50"/>
        <v>Yes</v>
      </c>
      <c r="T267" s="221" t="str">
        <f t="shared" si="51"/>
        <v>No</v>
      </c>
      <c r="U267" s="223" t="str">
        <f t="shared" si="52"/>
        <v>N/A</v>
      </c>
      <c r="V267" s="221" t="str">
        <f t="shared" si="53"/>
        <v>No</v>
      </c>
      <c r="W267" s="223" t="str">
        <f t="shared" si="54"/>
        <v>N/A</v>
      </c>
      <c r="X267" s="221" t="str">
        <f t="shared" si="55"/>
        <v>No</v>
      </c>
      <c r="Y267" s="223" t="str">
        <f t="shared" si="56"/>
        <v>N/A</v>
      </c>
      <c r="Z267" s="222" t="str">
        <f t="shared" si="57"/>
        <v>No</v>
      </c>
      <c r="AA267" s="68" t="str">
        <f t="shared" si="58"/>
        <v>N/A</v>
      </c>
      <c r="AB267" s="65" t="str">
        <f t="shared" si="59"/>
        <v>No</v>
      </c>
      <c r="AC267" s="68" t="str">
        <f t="shared" si="60"/>
        <v>N/A</v>
      </c>
      <c r="AD267" s="65" t="str">
        <f t="shared" si="61"/>
        <v>No</v>
      </c>
      <c r="AE267" s="68" t="str">
        <f t="shared" si="62"/>
        <v>N/A</v>
      </c>
      <c r="AF267" s="66"/>
    </row>
    <row r="268" spans="1:32">
      <c r="A268" s="66" t="s">
        <v>23</v>
      </c>
      <c r="B268" s="66" t="s">
        <v>38</v>
      </c>
      <c r="C268" s="212" t="str" cm="1">
        <f t="array" ref="C268">_xlfn.IFNA(_xlfn.IFS(B268="Starter","Starters &amp; Sides",B268="Sides","Starters &amp; Sides"),B268)</f>
        <v>mains</v>
      </c>
      <c r="D268" s="211" t="s">
        <v>4759</v>
      </c>
      <c r="E268" s="75">
        <v>12.5</v>
      </c>
      <c r="F268" s="12">
        <v>13.75</v>
      </c>
      <c r="G268" s="13">
        <v>13.95</v>
      </c>
      <c r="H268" s="13">
        <v>14.45</v>
      </c>
      <c r="I268" s="13">
        <v>14.95</v>
      </c>
      <c r="J268" s="13">
        <v>15.25</v>
      </c>
      <c r="K268" s="4">
        <v>15.95</v>
      </c>
      <c r="L268" s="4">
        <v>16.95</v>
      </c>
      <c r="M268" s="4">
        <v>17.45</v>
      </c>
      <c r="N268" s="4">
        <v>17.75</v>
      </c>
      <c r="O268" s="375">
        <v>17.75</v>
      </c>
      <c r="P268" s="4"/>
      <c r="Q268" s="338"/>
      <c r="R268" s="15" t="str">
        <f t="shared" si="49"/>
        <v>No</v>
      </c>
      <c r="S268" s="15" t="str">
        <f t="shared" si="50"/>
        <v>No</v>
      </c>
      <c r="T268" s="221" t="str">
        <f t="shared" si="51"/>
        <v>No</v>
      </c>
      <c r="U268" s="223" t="str">
        <f t="shared" si="52"/>
        <v>N/A</v>
      </c>
      <c r="V268" s="221" t="str">
        <f t="shared" si="53"/>
        <v>No</v>
      </c>
      <c r="W268" s="223" t="str">
        <f t="shared" si="54"/>
        <v>N/A</v>
      </c>
      <c r="X268" s="221" t="str">
        <f t="shared" si="55"/>
        <v>No</v>
      </c>
      <c r="Y268" s="223" t="str">
        <f t="shared" si="56"/>
        <v>N/A</v>
      </c>
      <c r="Z268" s="222" t="str">
        <f t="shared" si="57"/>
        <v>No</v>
      </c>
      <c r="AA268" s="68" t="str">
        <f t="shared" si="58"/>
        <v>N/A</v>
      </c>
      <c r="AB268" s="65" t="str">
        <f t="shared" si="59"/>
        <v>No</v>
      </c>
      <c r="AC268" s="68" t="str">
        <f t="shared" si="60"/>
        <v>N/A</v>
      </c>
      <c r="AD268" s="65" t="str">
        <f t="shared" si="61"/>
        <v>No</v>
      </c>
      <c r="AE268" s="68" t="str">
        <f t="shared" si="62"/>
        <v>N/A</v>
      </c>
      <c r="AF268" s="66"/>
    </row>
    <row r="269" spans="1:32">
      <c r="A269" s="66" t="s">
        <v>23</v>
      </c>
      <c r="B269" s="66" t="s">
        <v>38</v>
      </c>
      <c r="C269" s="212" t="str" cm="1">
        <f t="array" ref="C269">_xlfn.IFNA(_xlfn.IFS(B269="Starter","Starters &amp; Sides",B269="Sides","Starters &amp; Sides"),B269)</f>
        <v>mains</v>
      </c>
      <c r="D269" s="211" t="s">
        <v>4760</v>
      </c>
      <c r="E269" s="75"/>
      <c r="F269" s="12"/>
      <c r="G269" s="13"/>
      <c r="H269" s="13"/>
      <c r="I269" s="13"/>
      <c r="J269" s="13"/>
      <c r="K269" s="4">
        <v>16.5</v>
      </c>
      <c r="L269" s="4"/>
      <c r="M269" s="4">
        <v>17.75</v>
      </c>
      <c r="N269" s="4">
        <v>17.75</v>
      </c>
      <c r="O269" s="375">
        <v>17.75</v>
      </c>
      <c r="P269" s="4"/>
      <c r="Q269" s="338"/>
      <c r="R269" s="15" t="str">
        <f t="shared" si="49"/>
        <v>No</v>
      </c>
      <c r="S269" s="15" t="str">
        <f t="shared" si="50"/>
        <v>No</v>
      </c>
      <c r="T269" s="221" t="str">
        <f t="shared" si="51"/>
        <v>No</v>
      </c>
      <c r="U269" s="223" t="str">
        <f t="shared" si="52"/>
        <v>N/A</v>
      </c>
      <c r="V269" s="221" t="str">
        <f t="shared" si="53"/>
        <v>No</v>
      </c>
      <c r="W269" s="223" t="str">
        <f t="shared" si="54"/>
        <v>N/A</v>
      </c>
      <c r="X269" s="221" t="str">
        <f t="shared" si="55"/>
        <v>No</v>
      </c>
      <c r="Y269" s="223" t="str">
        <f t="shared" si="56"/>
        <v>N/A</v>
      </c>
      <c r="Z269" s="222" t="str">
        <f t="shared" si="57"/>
        <v>No</v>
      </c>
      <c r="AA269" s="68" t="str">
        <f t="shared" si="58"/>
        <v>N/A</v>
      </c>
      <c r="AB269" s="65" t="str">
        <f t="shared" si="59"/>
        <v>No</v>
      </c>
      <c r="AC269" s="68" t="str">
        <f t="shared" si="60"/>
        <v>N/A</v>
      </c>
      <c r="AD269" s="65" t="str">
        <f t="shared" si="61"/>
        <v>No</v>
      </c>
      <c r="AE269" s="68" t="str">
        <f t="shared" si="62"/>
        <v>N/A</v>
      </c>
      <c r="AF269" s="66"/>
    </row>
    <row r="270" spans="1:32">
      <c r="A270" s="66" t="s">
        <v>23</v>
      </c>
      <c r="B270" s="66" t="s">
        <v>38</v>
      </c>
      <c r="C270" s="212" t="str" cm="1">
        <f t="array" ref="C270">_xlfn.IFNA(_xlfn.IFS(B270="Starter","Starters &amp; Sides",B270="Sides","Starters &amp; Sides"),B270)</f>
        <v>mains</v>
      </c>
      <c r="D270" s="8" t="s">
        <v>4761</v>
      </c>
      <c r="E270" s="75"/>
      <c r="F270" s="12"/>
      <c r="G270" s="13"/>
      <c r="H270" s="13"/>
      <c r="I270" s="13">
        <v>15.95</v>
      </c>
      <c r="J270" s="13">
        <v>16.45</v>
      </c>
      <c r="K270" s="4">
        <v>17.25</v>
      </c>
      <c r="L270" s="4">
        <v>17.95</v>
      </c>
      <c r="M270" s="4">
        <v>18.45</v>
      </c>
      <c r="N270" s="4">
        <v>18.45</v>
      </c>
      <c r="O270" s="375">
        <v>18.45</v>
      </c>
      <c r="P270" s="4">
        <v>19.45</v>
      </c>
      <c r="Q270" s="338">
        <v>20.75</v>
      </c>
      <c r="R270" s="15" t="str">
        <f t="shared" si="49"/>
        <v>Yes</v>
      </c>
      <c r="S270" s="15" t="str">
        <f t="shared" si="50"/>
        <v>No</v>
      </c>
      <c r="T270" s="221" t="str">
        <f t="shared" si="51"/>
        <v>Yes</v>
      </c>
      <c r="U270" s="223">
        <f t="shared" si="52"/>
        <v>6.6838046272493568E-2</v>
      </c>
      <c r="V270" s="221" t="str">
        <f t="shared" si="53"/>
        <v>Yes</v>
      </c>
      <c r="W270" s="223">
        <f t="shared" si="54"/>
        <v>0.12466124661246614</v>
      </c>
      <c r="X270" s="221" t="str">
        <f t="shared" si="55"/>
        <v>Yes</v>
      </c>
      <c r="Y270" s="223">
        <f t="shared" si="56"/>
        <v>0.12466124661246614</v>
      </c>
      <c r="Z270" s="222" t="str">
        <f t="shared" si="57"/>
        <v>Yes</v>
      </c>
      <c r="AA270" s="68">
        <f t="shared" si="58"/>
        <v>0.12466124661246614</v>
      </c>
      <c r="AB270" s="65" t="str">
        <f t="shared" si="59"/>
        <v>Yes</v>
      </c>
      <c r="AC270" s="68">
        <f t="shared" si="60"/>
        <v>0.15598885793871875</v>
      </c>
      <c r="AD270" s="65" t="str">
        <f t="shared" si="61"/>
        <v>No</v>
      </c>
      <c r="AE270" s="68" t="str">
        <f t="shared" si="62"/>
        <v>N/A</v>
      </c>
      <c r="AF270" s="66"/>
    </row>
    <row r="271" spans="1:32">
      <c r="A271" s="66" t="s">
        <v>4580</v>
      </c>
      <c r="B271" s="66" t="s">
        <v>38</v>
      </c>
      <c r="C271" s="212" t="str" cm="1">
        <f t="array" ref="C271">_xlfn.IFNA(_xlfn.IFS(B271="Starter","Starters &amp; Sides",B271="Sides","Starters &amp; Sides"),B271)</f>
        <v>mains</v>
      </c>
      <c r="D271" s="8" t="s">
        <v>4762</v>
      </c>
      <c r="E271" s="54"/>
      <c r="F271" s="8"/>
      <c r="G271" s="8"/>
      <c r="H271" s="8"/>
      <c r="I271" s="8"/>
      <c r="J271" s="8"/>
      <c r="K271" s="8"/>
      <c r="L271" s="8"/>
      <c r="M271" s="8"/>
      <c r="N271" s="8"/>
      <c r="O271" s="375"/>
      <c r="P271" s="4">
        <v>18.75</v>
      </c>
      <c r="Q271" s="338">
        <v>19.75</v>
      </c>
      <c r="R271" s="15" t="str">
        <f t="shared" si="49"/>
        <v>Yes</v>
      </c>
      <c r="S271" s="15" t="str">
        <f t="shared" si="50"/>
        <v>No</v>
      </c>
      <c r="T271" s="221" t="str">
        <f t="shared" si="51"/>
        <v>Yes</v>
      </c>
      <c r="U271" s="223">
        <f t="shared" si="52"/>
        <v>5.3333333333333233E-2</v>
      </c>
      <c r="V271" s="221" t="str">
        <f t="shared" si="53"/>
        <v>No</v>
      </c>
      <c r="W271" s="223" t="str">
        <f t="shared" si="54"/>
        <v>N/A</v>
      </c>
      <c r="X271" s="221" t="str">
        <f t="shared" si="55"/>
        <v>No</v>
      </c>
      <c r="Y271" s="223" t="str">
        <f t="shared" si="56"/>
        <v>N/A</v>
      </c>
      <c r="Z271" s="222" t="str">
        <f t="shared" si="57"/>
        <v>No</v>
      </c>
      <c r="AA271" s="68" t="str">
        <f t="shared" si="58"/>
        <v>N/A</v>
      </c>
      <c r="AB271" s="65" t="str">
        <f t="shared" si="59"/>
        <v>No</v>
      </c>
      <c r="AC271" s="68" t="str">
        <f t="shared" si="60"/>
        <v>N/A</v>
      </c>
      <c r="AD271" s="65" t="str">
        <f t="shared" si="61"/>
        <v>No</v>
      </c>
      <c r="AE271" s="68" t="str">
        <f t="shared" si="62"/>
        <v>N/A</v>
      </c>
      <c r="AF271" s="66"/>
    </row>
    <row r="272" spans="1:32">
      <c r="A272" s="66" t="s">
        <v>23</v>
      </c>
      <c r="B272" s="66" t="s">
        <v>38</v>
      </c>
      <c r="C272" s="212" t="str" cm="1">
        <f t="array" ref="C272">_xlfn.IFNA(_xlfn.IFS(B272="Starter","Starters &amp; Sides",B272="Sides","Starters &amp; Sides"),B272)</f>
        <v>mains</v>
      </c>
      <c r="D272" s="8" t="s">
        <v>4763</v>
      </c>
      <c r="E272" s="75"/>
      <c r="F272" s="12"/>
      <c r="G272" s="13"/>
      <c r="H272" s="13"/>
      <c r="I272" s="13"/>
      <c r="J272" s="13"/>
      <c r="K272" s="4"/>
      <c r="L272" s="4"/>
      <c r="M272" s="4">
        <v>19.75</v>
      </c>
      <c r="N272" s="4">
        <v>19.75</v>
      </c>
      <c r="O272" s="375">
        <v>19.75</v>
      </c>
      <c r="P272" s="4">
        <v>19.95</v>
      </c>
      <c r="Q272" s="338">
        <v>21.25</v>
      </c>
      <c r="R272" s="15" t="str">
        <f t="shared" si="49"/>
        <v>Yes</v>
      </c>
      <c r="S272" s="15" t="str">
        <f t="shared" si="50"/>
        <v>No</v>
      </c>
      <c r="T272" s="221" t="str">
        <f t="shared" si="51"/>
        <v>Yes</v>
      </c>
      <c r="U272" s="223">
        <f t="shared" si="52"/>
        <v>6.5162907268170533E-2</v>
      </c>
      <c r="V272" s="221" t="str">
        <f t="shared" si="53"/>
        <v>Yes</v>
      </c>
      <c r="W272" s="223">
        <f t="shared" si="54"/>
        <v>7.5949367088607556E-2</v>
      </c>
      <c r="X272" s="221" t="str">
        <f t="shared" si="55"/>
        <v>Yes</v>
      </c>
      <c r="Y272" s="223">
        <f t="shared" si="56"/>
        <v>7.5949367088607556E-2</v>
      </c>
      <c r="Z272" s="222" t="str">
        <f t="shared" si="57"/>
        <v>Yes</v>
      </c>
      <c r="AA272" s="68">
        <f t="shared" si="58"/>
        <v>7.5949367088607556E-2</v>
      </c>
      <c r="AB272" s="65" t="str">
        <f t="shared" si="59"/>
        <v>No</v>
      </c>
      <c r="AC272" s="68" t="str">
        <f t="shared" si="60"/>
        <v>N/A</v>
      </c>
      <c r="AD272" s="65" t="str">
        <f t="shared" si="61"/>
        <v>No</v>
      </c>
      <c r="AE272" s="68" t="str">
        <f t="shared" si="62"/>
        <v>N/A</v>
      </c>
      <c r="AF272" s="66"/>
    </row>
    <row r="273" spans="1:32">
      <c r="A273" s="66" t="s">
        <v>23</v>
      </c>
      <c r="B273" s="66" t="s">
        <v>38</v>
      </c>
      <c r="C273" s="212" t="str" cm="1">
        <f t="array" ref="C273">_xlfn.IFNA(_xlfn.IFS(B273="Starter","Starters &amp; Sides",B273="Sides","Starters &amp; Sides"),B273)</f>
        <v>mains</v>
      </c>
      <c r="D273" s="8" t="s">
        <v>4764</v>
      </c>
      <c r="E273" s="75">
        <v>12.75</v>
      </c>
      <c r="F273" s="12">
        <v>12.95</v>
      </c>
      <c r="G273" s="13">
        <v>13.25</v>
      </c>
      <c r="H273" s="13">
        <v>13.75</v>
      </c>
      <c r="I273" s="13">
        <v>14.5</v>
      </c>
      <c r="J273" s="13">
        <v>14.75</v>
      </c>
      <c r="K273" s="4">
        <v>15.5</v>
      </c>
      <c r="L273" s="4">
        <v>16.5</v>
      </c>
      <c r="M273" s="4">
        <v>16.95</v>
      </c>
      <c r="N273" s="4">
        <v>16.95</v>
      </c>
      <c r="O273" s="375">
        <v>16.95</v>
      </c>
      <c r="P273" s="4">
        <v>17.95</v>
      </c>
      <c r="Q273" s="338">
        <v>18.75</v>
      </c>
      <c r="R273" s="15" t="str">
        <f t="shared" si="49"/>
        <v>Yes</v>
      </c>
      <c r="S273" s="15" t="str">
        <f t="shared" si="50"/>
        <v>No</v>
      </c>
      <c r="T273" s="221" t="str">
        <f t="shared" si="51"/>
        <v>Yes</v>
      </c>
      <c r="U273" s="223">
        <f t="shared" si="52"/>
        <v>4.4568245125348183E-2</v>
      </c>
      <c r="V273" s="221" t="str">
        <f t="shared" si="53"/>
        <v>Yes</v>
      </c>
      <c r="W273" s="223">
        <f t="shared" si="54"/>
        <v>0.10619469026548667</v>
      </c>
      <c r="X273" s="221" t="str">
        <f t="shared" si="55"/>
        <v>Yes</v>
      </c>
      <c r="Y273" s="223">
        <f t="shared" si="56"/>
        <v>0.10619469026548667</v>
      </c>
      <c r="Z273" s="222" t="str">
        <f t="shared" si="57"/>
        <v>Yes</v>
      </c>
      <c r="AA273" s="68">
        <f t="shared" si="58"/>
        <v>0.10619469026548667</v>
      </c>
      <c r="AB273" s="65" t="str">
        <f t="shared" si="59"/>
        <v>Yes</v>
      </c>
      <c r="AC273" s="68">
        <f t="shared" si="60"/>
        <v>0.13636363636363646</v>
      </c>
      <c r="AD273" s="65" t="str">
        <f t="shared" si="61"/>
        <v>Yes</v>
      </c>
      <c r="AE273" s="68">
        <f t="shared" si="62"/>
        <v>0.47058823529411775</v>
      </c>
      <c r="AF273" s="66"/>
    </row>
    <row r="274" spans="1:32">
      <c r="A274" s="66" t="s">
        <v>23</v>
      </c>
      <c r="B274" s="66" t="s">
        <v>38</v>
      </c>
      <c r="C274" s="212" t="str" cm="1">
        <f t="array" ref="C274">_xlfn.IFNA(_xlfn.IFS(B274="Starter","Starters &amp; Sides",B274="Sides","Starters &amp; Sides"),B274)</f>
        <v>mains</v>
      </c>
      <c r="D274" s="8" t="s">
        <v>4765</v>
      </c>
      <c r="E274" s="75"/>
      <c r="F274" s="12"/>
      <c r="G274" s="13"/>
      <c r="H274" s="13"/>
      <c r="I274" s="13">
        <v>10.95</v>
      </c>
      <c r="J274" s="13">
        <v>10.95</v>
      </c>
      <c r="K274" s="4">
        <v>11.5</v>
      </c>
      <c r="L274" s="4">
        <v>12.95</v>
      </c>
      <c r="M274" s="4">
        <v>13.25</v>
      </c>
      <c r="N274" s="4">
        <v>14.25</v>
      </c>
      <c r="O274" s="375">
        <v>14.25</v>
      </c>
      <c r="P274" s="4">
        <v>14.25</v>
      </c>
      <c r="Q274" s="338">
        <v>14.75</v>
      </c>
      <c r="R274" s="15" t="str">
        <f t="shared" si="49"/>
        <v>Yes</v>
      </c>
      <c r="S274" s="15" t="str">
        <f t="shared" si="50"/>
        <v>No</v>
      </c>
      <c r="T274" s="221" t="str">
        <f t="shared" si="51"/>
        <v>Yes</v>
      </c>
      <c r="U274" s="223">
        <f t="shared" si="52"/>
        <v>3.5087719298245723E-2</v>
      </c>
      <c r="V274" s="221" t="str">
        <f t="shared" si="53"/>
        <v>Yes</v>
      </c>
      <c r="W274" s="223">
        <f t="shared" si="54"/>
        <v>3.5087719298245723E-2</v>
      </c>
      <c r="X274" s="221" t="str">
        <f t="shared" si="55"/>
        <v>Yes</v>
      </c>
      <c r="Y274" s="223">
        <f t="shared" si="56"/>
        <v>3.5087719298245723E-2</v>
      </c>
      <c r="Z274" s="222" t="str">
        <f t="shared" si="57"/>
        <v>Yes</v>
      </c>
      <c r="AA274" s="68">
        <f t="shared" si="58"/>
        <v>0.1132075471698113</v>
      </c>
      <c r="AB274" s="65" t="str">
        <f t="shared" si="59"/>
        <v>Yes</v>
      </c>
      <c r="AC274" s="68">
        <f t="shared" si="60"/>
        <v>0.13899613899613916</v>
      </c>
      <c r="AD274" s="65" t="str">
        <f t="shared" si="61"/>
        <v>No</v>
      </c>
      <c r="AE274" s="68" t="str">
        <f t="shared" si="62"/>
        <v>N/A</v>
      </c>
      <c r="AF274" s="66"/>
    </row>
    <row r="275" spans="1:32">
      <c r="A275" s="66" t="s">
        <v>23</v>
      </c>
      <c r="B275" s="66" t="s">
        <v>38</v>
      </c>
      <c r="C275" s="212" t="str" cm="1">
        <f t="array" ref="C275">_xlfn.IFNA(_xlfn.IFS(B275="Starter","Starters &amp; Sides",B275="Sides","Starters &amp; Sides"),B275)</f>
        <v>mains</v>
      </c>
      <c r="D275" s="211" t="s">
        <v>4766</v>
      </c>
      <c r="E275" s="75"/>
      <c r="F275" s="12"/>
      <c r="G275" s="13"/>
      <c r="H275" s="13"/>
      <c r="I275" s="13">
        <v>12.75</v>
      </c>
      <c r="J275" s="13">
        <v>12.75</v>
      </c>
      <c r="K275" s="4">
        <v>13.5</v>
      </c>
      <c r="L275" s="4">
        <v>14.95</v>
      </c>
      <c r="M275" s="4">
        <v>15.45</v>
      </c>
      <c r="N275" s="4">
        <v>15.95</v>
      </c>
      <c r="O275" s="375">
        <v>15.95</v>
      </c>
      <c r="P275" s="4">
        <v>15.95</v>
      </c>
      <c r="Q275" s="338">
        <v>16.45</v>
      </c>
      <c r="R275" s="15" t="str">
        <f t="shared" si="49"/>
        <v>Yes</v>
      </c>
      <c r="S275" s="15" t="str">
        <f t="shared" si="50"/>
        <v>No</v>
      </c>
      <c r="T275" s="221" t="str">
        <f t="shared" si="51"/>
        <v>Yes</v>
      </c>
      <c r="U275" s="223">
        <f t="shared" si="52"/>
        <v>3.1347962382445083E-2</v>
      </c>
      <c r="V275" s="221" t="str">
        <f t="shared" si="53"/>
        <v>Yes</v>
      </c>
      <c r="W275" s="223">
        <f t="shared" si="54"/>
        <v>3.1347962382445083E-2</v>
      </c>
      <c r="X275" s="221" t="str">
        <f t="shared" si="55"/>
        <v>Yes</v>
      </c>
      <c r="Y275" s="223">
        <f t="shared" si="56"/>
        <v>3.1347962382445083E-2</v>
      </c>
      <c r="Z275" s="222" t="str">
        <f t="shared" si="57"/>
        <v>Yes</v>
      </c>
      <c r="AA275" s="68">
        <f t="shared" si="58"/>
        <v>6.472491909385103E-2</v>
      </c>
      <c r="AB275" s="65" t="str">
        <f t="shared" si="59"/>
        <v>Yes</v>
      </c>
      <c r="AC275" s="68">
        <f t="shared" si="60"/>
        <v>0.10033444816053505</v>
      </c>
      <c r="AD275" s="65" t="str">
        <f t="shared" si="61"/>
        <v>No</v>
      </c>
      <c r="AE275" s="68" t="str">
        <f t="shared" si="62"/>
        <v>N/A</v>
      </c>
      <c r="AF275" s="66"/>
    </row>
    <row r="276" spans="1:32">
      <c r="A276" s="66" t="s">
        <v>4580</v>
      </c>
      <c r="B276" s="66" t="s">
        <v>38</v>
      </c>
      <c r="C276" s="212" t="str" cm="1">
        <f t="array" ref="C276">_xlfn.IFNA(_xlfn.IFS(B276="Starter","Starters &amp; Sides",B276="Sides","Starters &amp; Sides"),B276)</f>
        <v>mains</v>
      </c>
      <c r="D276" s="211" t="s">
        <v>4767</v>
      </c>
      <c r="E276" s="54"/>
      <c r="F276" s="8"/>
      <c r="G276" s="8"/>
      <c r="H276" s="8"/>
      <c r="I276" s="8"/>
      <c r="J276" s="8"/>
      <c r="K276" s="8"/>
      <c r="L276" s="8"/>
      <c r="M276" s="8"/>
      <c r="N276" s="8"/>
      <c r="O276" s="375">
        <v>14.25</v>
      </c>
      <c r="P276" s="4">
        <v>14.25</v>
      </c>
      <c r="Q276" s="338">
        <v>14.75</v>
      </c>
      <c r="R276" s="15" t="str">
        <f t="shared" si="49"/>
        <v>Yes</v>
      </c>
      <c r="S276" s="15" t="str">
        <f t="shared" si="50"/>
        <v>No</v>
      </c>
      <c r="T276" s="221" t="str">
        <f t="shared" si="51"/>
        <v>Yes</v>
      </c>
      <c r="U276" s="223">
        <f t="shared" si="52"/>
        <v>3.5087719298245723E-2</v>
      </c>
      <c r="V276" s="221" t="str">
        <f t="shared" si="53"/>
        <v>Yes</v>
      </c>
      <c r="W276" s="223">
        <f t="shared" si="54"/>
        <v>3.5087719298245723E-2</v>
      </c>
      <c r="X276" s="221" t="str">
        <f t="shared" si="55"/>
        <v>No</v>
      </c>
      <c r="Y276" s="223" t="str">
        <f t="shared" si="56"/>
        <v>N/A</v>
      </c>
      <c r="Z276" s="222" t="str">
        <f t="shared" si="57"/>
        <v>No</v>
      </c>
      <c r="AA276" s="68" t="str">
        <f t="shared" si="58"/>
        <v>N/A</v>
      </c>
      <c r="AB276" s="65" t="str">
        <f t="shared" si="59"/>
        <v>No</v>
      </c>
      <c r="AC276" s="68" t="str">
        <f t="shared" si="60"/>
        <v>N/A</v>
      </c>
      <c r="AD276" s="65" t="str">
        <f t="shared" si="61"/>
        <v>No</v>
      </c>
      <c r="AE276" s="68" t="str">
        <f t="shared" si="62"/>
        <v>N/A</v>
      </c>
      <c r="AF276" s="66"/>
    </row>
    <row r="277" spans="1:32">
      <c r="A277" s="66" t="s">
        <v>23</v>
      </c>
      <c r="B277" s="66" t="s">
        <v>38</v>
      </c>
      <c r="C277" s="212" t="str" cm="1">
        <f t="array" ref="C277">_xlfn.IFNA(_xlfn.IFS(B277="Starter","Starters &amp; Sides",B277="Sides","Starters &amp; Sides"),B277)</f>
        <v>mains</v>
      </c>
      <c r="D277" s="8" t="s">
        <v>4768</v>
      </c>
      <c r="E277" s="75"/>
      <c r="F277" s="12"/>
      <c r="G277" s="13"/>
      <c r="H277" s="13"/>
      <c r="I277" s="13">
        <v>13.5</v>
      </c>
      <c r="J277" s="13">
        <v>13.75</v>
      </c>
      <c r="K277" s="4">
        <v>13.95</v>
      </c>
      <c r="L277" s="4">
        <v>15.25</v>
      </c>
      <c r="M277" s="4">
        <v>15.75</v>
      </c>
      <c r="N277" s="4">
        <v>16.25</v>
      </c>
      <c r="O277" s="375">
        <v>16.25</v>
      </c>
      <c r="P277" s="4">
        <v>16.25</v>
      </c>
      <c r="Q277" s="338">
        <v>16.75</v>
      </c>
      <c r="R277" s="15" t="str">
        <f t="shared" si="49"/>
        <v>Yes</v>
      </c>
      <c r="S277" s="15" t="str">
        <f t="shared" si="50"/>
        <v>No</v>
      </c>
      <c r="T277" s="221" t="str">
        <f t="shared" si="51"/>
        <v>Yes</v>
      </c>
      <c r="U277" s="223">
        <f t="shared" si="52"/>
        <v>3.076923076923066E-2</v>
      </c>
      <c r="V277" s="221" t="str">
        <f t="shared" si="53"/>
        <v>Yes</v>
      </c>
      <c r="W277" s="223">
        <f t="shared" si="54"/>
        <v>3.076923076923066E-2</v>
      </c>
      <c r="X277" s="221" t="str">
        <f t="shared" si="55"/>
        <v>Yes</v>
      </c>
      <c r="Y277" s="223">
        <f t="shared" si="56"/>
        <v>3.076923076923066E-2</v>
      </c>
      <c r="Z277" s="222" t="str">
        <f t="shared" si="57"/>
        <v>Yes</v>
      </c>
      <c r="AA277" s="68">
        <f t="shared" si="58"/>
        <v>6.3492063492063489E-2</v>
      </c>
      <c r="AB277" s="65" t="str">
        <f t="shared" si="59"/>
        <v>Yes</v>
      </c>
      <c r="AC277" s="68">
        <f t="shared" si="60"/>
        <v>9.8360655737705027E-2</v>
      </c>
      <c r="AD277" s="65" t="str">
        <f t="shared" si="61"/>
        <v>No</v>
      </c>
      <c r="AE277" s="68" t="str">
        <f t="shared" si="62"/>
        <v>N/A</v>
      </c>
      <c r="AF277" s="66"/>
    </row>
    <row r="278" spans="1:32">
      <c r="A278" s="66" t="s">
        <v>23</v>
      </c>
      <c r="B278" s="66" t="s">
        <v>38</v>
      </c>
      <c r="C278" s="212" t="str" cm="1">
        <f t="array" ref="C278">_xlfn.IFNA(_xlfn.IFS(B278="Starter","Starters &amp; Sides",B278="Sides","Starters &amp; Sides"),B278)</f>
        <v>mains</v>
      </c>
      <c r="D278" s="211" t="s">
        <v>4769</v>
      </c>
      <c r="E278" s="75"/>
      <c r="F278" s="12"/>
      <c r="G278" s="13"/>
      <c r="H278" s="13"/>
      <c r="I278" s="13"/>
      <c r="J278" s="13"/>
      <c r="K278" s="4"/>
      <c r="L278" s="4"/>
      <c r="M278" s="4">
        <v>18.75</v>
      </c>
      <c r="N278" s="4">
        <v>18.75</v>
      </c>
      <c r="O278" s="375">
        <v>18.75</v>
      </c>
      <c r="P278" s="4"/>
      <c r="Q278" s="338"/>
      <c r="R278" s="15" t="str">
        <f t="shared" si="49"/>
        <v>No</v>
      </c>
      <c r="S278" s="15" t="str">
        <f t="shared" si="50"/>
        <v>No</v>
      </c>
      <c r="T278" s="221" t="str">
        <f t="shared" si="51"/>
        <v>No</v>
      </c>
      <c r="U278" s="223" t="str">
        <f t="shared" si="52"/>
        <v>N/A</v>
      </c>
      <c r="V278" s="221" t="str">
        <f t="shared" si="53"/>
        <v>No</v>
      </c>
      <c r="W278" s="223" t="str">
        <f t="shared" si="54"/>
        <v>N/A</v>
      </c>
      <c r="X278" s="221" t="str">
        <f t="shared" si="55"/>
        <v>No</v>
      </c>
      <c r="Y278" s="223" t="str">
        <f t="shared" si="56"/>
        <v>N/A</v>
      </c>
      <c r="Z278" s="222" t="str">
        <f t="shared" si="57"/>
        <v>No</v>
      </c>
      <c r="AA278" s="68" t="str">
        <f t="shared" si="58"/>
        <v>N/A</v>
      </c>
      <c r="AB278" s="65" t="str">
        <f t="shared" si="59"/>
        <v>No</v>
      </c>
      <c r="AC278" s="68" t="str">
        <f t="shared" si="60"/>
        <v>N/A</v>
      </c>
      <c r="AD278" s="65" t="str">
        <f t="shared" si="61"/>
        <v>No</v>
      </c>
      <c r="AE278" s="68" t="str">
        <f t="shared" si="62"/>
        <v>N/A</v>
      </c>
      <c r="AF278" s="66"/>
    </row>
    <row r="279" spans="1:32">
      <c r="A279" s="66" t="s">
        <v>4580</v>
      </c>
      <c r="B279" s="66" t="s">
        <v>38</v>
      </c>
      <c r="C279" s="212" t="str" cm="1">
        <f t="array" ref="C279">_xlfn.IFNA(_xlfn.IFS(B279="Starter","Starters &amp; Sides",B279="Sides","Starters &amp; Sides"),B279)</f>
        <v>mains</v>
      </c>
      <c r="D279" s="8" t="s">
        <v>4770</v>
      </c>
      <c r="E279" s="54"/>
      <c r="F279" s="8"/>
      <c r="G279" s="8"/>
      <c r="H279" s="8"/>
      <c r="I279" s="8"/>
      <c r="J279" s="8"/>
      <c r="K279" s="8"/>
      <c r="L279" s="8"/>
      <c r="M279" s="8"/>
      <c r="N279" s="8"/>
      <c r="O279" s="375"/>
      <c r="P279" s="4">
        <v>18.95</v>
      </c>
      <c r="Q279" s="338"/>
      <c r="R279" s="15" t="str">
        <f t="shared" si="49"/>
        <v>No</v>
      </c>
      <c r="S279" s="15" t="str">
        <f t="shared" si="50"/>
        <v>No</v>
      </c>
      <c r="T279" s="221" t="str">
        <f t="shared" si="51"/>
        <v>No</v>
      </c>
      <c r="U279" s="223" t="str">
        <f t="shared" si="52"/>
        <v>N/A</v>
      </c>
      <c r="V279" s="221" t="str">
        <f t="shared" si="53"/>
        <v>No</v>
      </c>
      <c r="W279" s="223" t="str">
        <f t="shared" si="54"/>
        <v>N/A</v>
      </c>
      <c r="X279" s="221" t="str">
        <f t="shared" si="55"/>
        <v>No</v>
      </c>
      <c r="Y279" s="223" t="str">
        <f t="shared" si="56"/>
        <v>N/A</v>
      </c>
      <c r="Z279" s="222" t="str">
        <f t="shared" si="57"/>
        <v>No</v>
      </c>
      <c r="AA279" s="68" t="str">
        <f t="shared" si="58"/>
        <v>N/A</v>
      </c>
      <c r="AB279" s="65" t="str">
        <f t="shared" si="59"/>
        <v>No</v>
      </c>
      <c r="AC279" s="68" t="str">
        <f t="shared" si="60"/>
        <v>N/A</v>
      </c>
      <c r="AD279" s="65" t="str">
        <f t="shared" si="61"/>
        <v>No</v>
      </c>
      <c r="AE279" s="68" t="str">
        <f t="shared" si="62"/>
        <v>N/A</v>
      </c>
      <c r="AF279" s="66"/>
    </row>
    <row r="280" spans="1:32">
      <c r="A280" s="66" t="s">
        <v>23</v>
      </c>
      <c r="B280" s="66" t="s">
        <v>38</v>
      </c>
      <c r="C280" s="212" t="str" cm="1">
        <f t="array" ref="C280">_xlfn.IFNA(_xlfn.IFS(B280="Starter","Starters &amp; Sides",B280="Sides","Starters &amp; Sides"),B280)</f>
        <v>mains</v>
      </c>
      <c r="D280" s="8" t="s">
        <v>4771</v>
      </c>
      <c r="E280" s="75"/>
      <c r="F280" s="12"/>
      <c r="G280" s="13"/>
      <c r="H280" s="13"/>
      <c r="I280" s="13">
        <v>13.95</v>
      </c>
      <c r="J280" s="13">
        <v>14.25</v>
      </c>
      <c r="K280" s="4">
        <v>15</v>
      </c>
      <c r="L280" s="4">
        <v>15.5</v>
      </c>
      <c r="M280" s="4">
        <v>16.25</v>
      </c>
      <c r="N280" s="4">
        <v>16.95</v>
      </c>
      <c r="O280" s="375">
        <v>16.95</v>
      </c>
      <c r="P280" s="4">
        <v>16.95</v>
      </c>
      <c r="Q280" s="338">
        <v>17.45</v>
      </c>
      <c r="R280" s="15" t="str">
        <f t="shared" si="49"/>
        <v>Yes</v>
      </c>
      <c r="S280" s="15" t="str">
        <f t="shared" si="50"/>
        <v>No</v>
      </c>
      <c r="T280" s="221" t="str">
        <f t="shared" si="51"/>
        <v>Yes</v>
      </c>
      <c r="U280" s="223">
        <f t="shared" si="52"/>
        <v>2.9498525073746285E-2</v>
      </c>
      <c r="V280" s="221" t="str">
        <f t="shared" si="53"/>
        <v>Yes</v>
      </c>
      <c r="W280" s="223">
        <f t="shared" si="54"/>
        <v>2.9498525073746285E-2</v>
      </c>
      <c r="X280" s="221" t="str">
        <f t="shared" si="55"/>
        <v>Yes</v>
      </c>
      <c r="Y280" s="223">
        <f t="shared" si="56"/>
        <v>2.9498525073746285E-2</v>
      </c>
      <c r="Z280" s="222" t="str">
        <f t="shared" si="57"/>
        <v>Yes</v>
      </c>
      <c r="AA280" s="68">
        <f t="shared" si="58"/>
        <v>7.3846153846153895E-2</v>
      </c>
      <c r="AB280" s="65" t="str">
        <f t="shared" si="59"/>
        <v>Yes</v>
      </c>
      <c r="AC280" s="68">
        <f t="shared" si="60"/>
        <v>0.12580645161290316</v>
      </c>
      <c r="AD280" s="65" t="str">
        <f t="shared" si="61"/>
        <v>No</v>
      </c>
      <c r="AE280" s="68" t="str">
        <f t="shared" si="62"/>
        <v>N/A</v>
      </c>
      <c r="AF280" s="66"/>
    </row>
    <row r="281" spans="1:32">
      <c r="A281" s="66" t="s">
        <v>23</v>
      </c>
      <c r="B281" s="66" t="s">
        <v>38</v>
      </c>
      <c r="C281" s="212" t="str" cm="1">
        <f t="array" ref="C281">_xlfn.IFNA(_xlfn.IFS(B281="Starter","Starters &amp; Sides",B281="Sides","Starters &amp; Sides"),B281)</f>
        <v>mains</v>
      </c>
      <c r="D281" s="211" t="s">
        <v>4772</v>
      </c>
      <c r="E281" s="75"/>
      <c r="F281" s="12"/>
      <c r="G281" s="13"/>
      <c r="H281" s="13"/>
      <c r="I281" s="13"/>
      <c r="J281" s="13"/>
      <c r="K281" s="4"/>
      <c r="L281" s="4"/>
      <c r="M281" s="4">
        <v>17.25</v>
      </c>
      <c r="N281" s="4">
        <v>17.25</v>
      </c>
      <c r="O281" s="375">
        <v>17.25</v>
      </c>
      <c r="P281" s="4"/>
      <c r="Q281" s="338"/>
      <c r="R281" s="15" t="str">
        <f t="shared" si="49"/>
        <v>No</v>
      </c>
      <c r="S281" s="15" t="str">
        <f t="shared" si="50"/>
        <v>No</v>
      </c>
      <c r="T281" s="221" t="str">
        <f t="shared" si="51"/>
        <v>No</v>
      </c>
      <c r="U281" s="223" t="str">
        <f t="shared" si="52"/>
        <v>N/A</v>
      </c>
      <c r="V281" s="221" t="str">
        <f t="shared" si="53"/>
        <v>No</v>
      </c>
      <c r="W281" s="223" t="str">
        <f t="shared" si="54"/>
        <v>N/A</v>
      </c>
      <c r="X281" s="221" t="str">
        <f t="shared" si="55"/>
        <v>No</v>
      </c>
      <c r="Y281" s="223" t="str">
        <f t="shared" si="56"/>
        <v>N/A</v>
      </c>
      <c r="Z281" s="222" t="str">
        <f t="shared" si="57"/>
        <v>No</v>
      </c>
      <c r="AA281" s="68" t="str">
        <f t="shared" si="58"/>
        <v>N/A</v>
      </c>
      <c r="AB281" s="65" t="str">
        <f t="shared" si="59"/>
        <v>No</v>
      </c>
      <c r="AC281" s="68" t="str">
        <f t="shared" si="60"/>
        <v>N/A</v>
      </c>
      <c r="AD281" s="65" t="str">
        <f t="shared" si="61"/>
        <v>No</v>
      </c>
      <c r="AE281" s="68" t="str">
        <f t="shared" si="62"/>
        <v>N/A</v>
      </c>
      <c r="AF281" s="66"/>
    </row>
    <row r="282" spans="1:32">
      <c r="A282" s="66" t="s">
        <v>23</v>
      </c>
      <c r="B282" s="66" t="s">
        <v>38</v>
      </c>
      <c r="C282" s="212" t="str" cm="1">
        <f t="array" ref="C282">_xlfn.IFNA(_xlfn.IFS(B282="Starter","Starters &amp; Sides",B282="Sides","Starters &amp; Sides"),B282)</f>
        <v>mains</v>
      </c>
      <c r="D282" s="211" t="s">
        <v>4773</v>
      </c>
      <c r="E282" s="75"/>
      <c r="F282" s="12"/>
      <c r="G282" s="13"/>
      <c r="H282" s="13"/>
      <c r="I282" s="13"/>
      <c r="J282" s="13"/>
      <c r="K282" s="4"/>
      <c r="L282" s="4"/>
      <c r="M282" s="4">
        <v>18.95</v>
      </c>
      <c r="N282" s="4">
        <v>18.95</v>
      </c>
      <c r="O282" s="375"/>
      <c r="P282" s="4"/>
      <c r="Q282" s="338"/>
      <c r="R282" s="15" t="str">
        <f t="shared" si="49"/>
        <v>No</v>
      </c>
      <c r="S282" s="15" t="str">
        <f t="shared" si="50"/>
        <v>No</v>
      </c>
      <c r="T282" s="221" t="str">
        <f t="shared" si="51"/>
        <v>No</v>
      </c>
      <c r="U282" s="223" t="str">
        <f t="shared" si="52"/>
        <v>N/A</v>
      </c>
      <c r="V282" s="221" t="str">
        <f t="shared" si="53"/>
        <v>No</v>
      </c>
      <c r="W282" s="223" t="str">
        <f t="shared" si="54"/>
        <v>N/A</v>
      </c>
      <c r="X282" s="221" t="str">
        <f t="shared" si="55"/>
        <v>No</v>
      </c>
      <c r="Y282" s="223" t="str">
        <f t="shared" si="56"/>
        <v>N/A</v>
      </c>
      <c r="Z282" s="222" t="str">
        <f t="shared" si="57"/>
        <v>No</v>
      </c>
      <c r="AA282" s="68" t="str">
        <f t="shared" si="58"/>
        <v>N/A</v>
      </c>
      <c r="AB282" s="65" t="str">
        <f t="shared" si="59"/>
        <v>No</v>
      </c>
      <c r="AC282" s="68" t="str">
        <f t="shared" si="60"/>
        <v>N/A</v>
      </c>
      <c r="AD282" s="65" t="str">
        <f t="shared" si="61"/>
        <v>No</v>
      </c>
      <c r="AE282" s="68" t="str">
        <f t="shared" si="62"/>
        <v>N/A</v>
      </c>
      <c r="AF282" s="66"/>
    </row>
    <row r="283" spans="1:32">
      <c r="A283" s="66" t="s">
        <v>4580</v>
      </c>
      <c r="B283" s="66" t="s">
        <v>38</v>
      </c>
      <c r="C283" s="212" t="str" cm="1">
        <f t="array" ref="C283">_xlfn.IFNA(_xlfn.IFS(B283="Starter","Starters &amp; Sides",B283="Sides","Starters &amp; Sides"),B283)</f>
        <v>mains</v>
      </c>
      <c r="D283" s="8" t="s">
        <v>4774</v>
      </c>
      <c r="E283" s="54"/>
      <c r="F283" s="8"/>
      <c r="G283" s="8"/>
      <c r="H283" s="8"/>
      <c r="I283" s="8"/>
      <c r="J283" s="8"/>
      <c r="K283" s="8"/>
      <c r="L283" s="8"/>
      <c r="M283" s="8"/>
      <c r="N283" s="8"/>
      <c r="O283" s="375"/>
      <c r="P283" s="4">
        <v>20.25</v>
      </c>
      <c r="Q283" s="338">
        <v>21.25</v>
      </c>
      <c r="R283" s="15" t="str">
        <f t="shared" si="49"/>
        <v>Yes</v>
      </c>
      <c r="S283" s="15" t="str">
        <f t="shared" si="50"/>
        <v>No</v>
      </c>
      <c r="T283" s="221" t="str">
        <f t="shared" si="51"/>
        <v>Yes</v>
      </c>
      <c r="U283" s="223">
        <f t="shared" si="52"/>
        <v>4.9382716049382713E-2</v>
      </c>
      <c r="V283" s="221" t="str">
        <f t="shared" si="53"/>
        <v>No</v>
      </c>
      <c r="W283" s="223" t="str">
        <f t="shared" si="54"/>
        <v>N/A</v>
      </c>
      <c r="X283" s="221" t="str">
        <f t="shared" si="55"/>
        <v>No</v>
      </c>
      <c r="Y283" s="223" t="str">
        <f t="shared" si="56"/>
        <v>N/A</v>
      </c>
      <c r="Z283" s="222" t="str">
        <f t="shared" si="57"/>
        <v>No</v>
      </c>
      <c r="AA283" s="68" t="str">
        <f t="shared" si="58"/>
        <v>N/A</v>
      </c>
      <c r="AB283" s="65" t="str">
        <f t="shared" si="59"/>
        <v>No</v>
      </c>
      <c r="AC283" s="68" t="str">
        <f t="shared" si="60"/>
        <v>N/A</v>
      </c>
      <c r="AD283" s="65" t="str">
        <f t="shared" si="61"/>
        <v>No</v>
      </c>
      <c r="AE283" s="68" t="str">
        <f t="shared" si="62"/>
        <v>N/A</v>
      </c>
      <c r="AF283" s="66"/>
    </row>
    <row r="284" spans="1:32">
      <c r="A284" s="66" t="s">
        <v>23</v>
      </c>
      <c r="B284" s="66" t="s">
        <v>38</v>
      </c>
      <c r="C284" s="212" t="str" cm="1">
        <f t="array" ref="C284">_xlfn.IFNA(_xlfn.IFS(B284="Starter","Starters &amp; Sides",B284="Sides","Starters &amp; Sides"),B284)</f>
        <v>mains</v>
      </c>
      <c r="D284" s="211" t="s">
        <v>4775</v>
      </c>
      <c r="E284" s="75"/>
      <c r="F284" s="12"/>
      <c r="G284" s="13"/>
      <c r="H284" s="13"/>
      <c r="I284" s="13">
        <v>16.45</v>
      </c>
      <c r="J284" s="13">
        <v>16.75</v>
      </c>
      <c r="K284" s="4">
        <v>17.5</v>
      </c>
      <c r="L284" s="4">
        <v>18.25</v>
      </c>
      <c r="M284" s="4"/>
      <c r="N284" s="4"/>
      <c r="O284" s="375"/>
      <c r="P284" s="4"/>
      <c r="Q284" s="338"/>
      <c r="R284" s="15" t="str">
        <f t="shared" si="49"/>
        <v>No</v>
      </c>
      <c r="S284" s="15" t="str">
        <f t="shared" si="50"/>
        <v>No</v>
      </c>
      <c r="T284" s="221" t="str">
        <f t="shared" si="51"/>
        <v>No</v>
      </c>
      <c r="U284" s="223" t="str">
        <f t="shared" si="52"/>
        <v>N/A</v>
      </c>
      <c r="V284" s="221" t="str">
        <f t="shared" si="53"/>
        <v>No</v>
      </c>
      <c r="W284" s="223" t="str">
        <f t="shared" si="54"/>
        <v>N/A</v>
      </c>
      <c r="X284" s="221" t="str">
        <f t="shared" si="55"/>
        <v>No</v>
      </c>
      <c r="Y284" s="223" t="str">
        <f t="shared" si="56"/>
        <v>N/A</v>
      </c>
      <c r="Z284" s="222" t="str">
        <f t="shared" si="57"/>
        <v>No</v>
      </c>
      <c r="AA284" s="68" t="str">
        <f t="shared" si="58"/>
        <v>N/A</v>
      </c>
      <c r="AB284" s="65" t="str">
        <f t="shared" si="59"/>
        <v>No</v>
      </c>
      <c r="AC284" s="68" t="str">
        <f t="shared" si="60"/>
        <v>N/A</v>
      </c>
      <c r="AD284" s="65" t="str">
        <f t="shared" si="61"/>
        <v>No</v>
      </c>
      <c r="AE284" s="68" t="str">
        <f t="shared" si="62"/>
        <v>N/A</v>
      </c>
      <c r="AF284" s="66"/>
    </row>
    <row r="285" spans="1:32">
      <c r="A285" s="66" t="s">
        <v>23</v>
      </c>
      <c r="B285" s="66" t="s">
        <v>38</v>
      </c>
      <c r="C285" s="212" t="str" cm="1">
        <f t="array" ref="C285">_xlfn.IFNA(_xlfn.IFS(B285="Starter","Starters &amp; Sides",B285="Sides","Starters &amp; Sides"),B285)</f>
        <v>mains</v>
      </c>
      <c r="D285" s="211" t="s">
        <v>4776</v>
      </c>
      <c r="E285" s="75">
        <v>12.75</v>
      </c>
      <c r="F285" s="12">
        <v>13.95</v>
      </c>
      <c r="G285" s="13">
        <v>14.25</v>
      </c>
      <c r="H285" s="13">
        <v>14.75</v>
      </c>
      <c r="I285" s="13">
        <v>15.25</v>
      </c>
      <c r="J285" s="13">
        <v>15.45</v>
      </c>
      <c r="K285" s="4">
        <v>16.25</v>
      </c>
      <c r="L285" s="4">
        <v>17.25</v>
      </c>
      <c r="M285" s="4">
        <v>17.75</v>
      </c>
      <c r="N285" s="4">
        <v>17.75</v>
      </c>
      <c r="O285" s="375">
        <v>17.75</v>
      </c>
      <c r="P285" s="4"/>
      <c r="Q285" s="338"/>
      <c r="R285" s="15" t="str">
        <f t="shared" si="49"/>
        <v>No</v>
      </c>
      <c r="S285" s="15" t="str">
        <f t="shared" si="50"/>
        <v>No</v>
      </c>
      <c r="T285" s="221" t="str">
        <f t="shared" si="51"/>
        <v>No</v>
      </c>
      <c r="U285" s="223" t="str">
        <f t="shared" si="52"/>
        <v>N/A</v>
      </c>
      <c r="V285" s="221" t="str">
        <f t="shared" si="53"/>
        <v>No</v>
      </c>
      <c r="W285" s="223" t="str">
        <f t="shared" si="54"/>
        <v>N/A</v>
      </c>
      <c r="X285" s="221" t="str">
        <f t="shared" si="55"/>
        <v>No</v>
      </c>
      <c r="Y285" s="223" t="str">
        <f t="shared" si="56"/>
        <v>N/A</v>
      </c>
      <c r="Z285" s="222" t="str">
        <f t="shared" si="57"/>
        <v>No</v>
      </c>
      <c r="AA285" s="68" t="str">
        <f t="shared" si="58"/>
        <v>N/A</v>
      </c>
      <c r="AB285" s="65" t="str">
        <f t="shared" si="59"/>
        <v>No</v>
      </c>
      <c r="AC285" s="68" t="str">
        <f t="shared" si="60"/>
        <v>N/A</v>
      </c>
      <c r="AD285" s="65" t="str">
        <f t="shared" si="61"/>
        <v>No</v>
      </c>
      <c r="AE285" s="68" t="str">
        <f t="shared" si="62"/>
        <v>N/A</v>
      </c>
      <c r="AF285" s="66"/>
    </row>
    <row r="286" spans="1:32">
      <c r="A286" s="66" t="s">
        <v>23</v>
      </c>
      <c r="B286" s="66" t="s">
        <v>38</v>
      </c>
      <c r="C286" s="212" t="str" cm="1">
        <f t="array" ref="C286">_xlfn.IFNA(_xlfn.IFS(B286="Starter","Starters &amp; Sides",B286="Sides","Starters &amp; Sides"),B286)</f>
        <v>mains</v>
      </c>
      <c r="D286" s="211" t="s">
        <v>322</v>
      </c>
      <c r="E286" s="75">
        <v>12.95</v>
      </c>
      <c r="F286" s="12">
        <v>13.75</v>
      </c>
      <c r="G286" s="13">
        <v>13.95</v>
      </c>
      <c r="H286" s="13">
        <v>14.25</v>
      </c>
      <c r="I286" s="13">
        <v>14.95</v>
      </c>
      <c r="J286" s="13">
        <v>15.25</v>
      </c>
      <c r="K286" s="4">
        <v>16</v>
      </c>
      <c r="L286" s="4">
        <v>16.75</v>
      </c>
      <c r="M286" s="4">
        <v>16.95</v>
      </c>
      <c r="N286" s="4">
        <v>17.25</v>
      </c>
      <c r="O286" s="375">
        <v>17.25</v>
      </c>
      <c r="P286" s="4">
        <v>18.25</v>
      </c>
      <c r="Q286" s="338">
        <v>18.75</v>
      </c>
      <c r="R286" s="15" t="str">
        <f t="shared" si="49"/>
        <v>Yes</v>
      </c>
      <c r="S286" s="15" t="str">
        <f t="shared" si="50"/>
        <v>No</v>
      </c>
      <c r="T286" s="221" t="str">
        <f t="shared" si="51"/>
        <v>Yes</v>
      </c>
      <c r="U286" s="223">
        <f t="shared" si="52"/>
        <v>2.7397260273972712E-2</v>
      </c>
      <c r="V286" s="221" t="str">
        <f t="shared" si="53"/>
        <v>Yes</v>
      </c>
      <c r="W286" s="223">
        <f t="shared" si="54"/>
        <v>8.6956521739130377E-2</v>
      </c>
      <c r="X286" s="221" t="str">
        <f t="shared" si="55"/>
        <v>Yes</v>
      </c>
      <c r="Y286" s="223">
        <f t="shared" si="56"/>
        <v>8.6956521739130377E-2</v>
      </c>
      <c r="Z286" s="222" t="str">
        <f t="shared" si="57"/>
        <v>Yes</v>
      </c>
      <c r="AA286" s="68">
        <f t="shared" si="58"/>
        <v>0.10619469026548667</v>
      </c>
      <c r="AB286" s="65" t="str">
        <f t="shared" si="59"/>
        <v>Yes</v>
      </c>
      <c r="AC286" s="68">
        <f t="shared" si="60"/>
        <v>0.11940298507462677</v>
      </c>
      <c r="AD286" s="65" t="str">
        <f t="shared" si="61"/>
        <v>Yes</v>
      </c>
      <c r="AE286" s="68">
        <f t="shared" si="62"/>
        <v>0.44787644787644787</v>
      </c>
      <c r="AF286" s="66"/>
    </row>
    <row r="287" spans="1:32">
      <c r="A287" s="66" t="s">
        <v>23</v>
      </c>
      <c r="B287" s="66" t="s">
        <v>38</v>
      </c>
      <c r="C287" s="212" t="str" cm="1">
        <f t="array" ref="C287">_xlfn.IFNA(_xlfn.IFS(B287="Starter","Starters &amp; Sides",B287="Sides","Starters &amp; Sides"),B287)</f>
        <v>mains</v>
      </c>
      <c r="D287" s="8" t="s">
        <v>311</v>
      </c>
      <c r="E287" s="75">
        <v>10.95</v>
      </c>
      <c r="F287" s="12">
        <v>10.95</v>
      </c>
      <c r="G287" s="13">
        <v>11.25</v>
      </c>
      <c r="H287" s="13">
        <v>11.75</v>
      </c>
      <c r="I287" s="13">
        <v>14.25</v>
      </c>
      <c r="J287" s="13">
        <v>14.45</v>
      </c>
      <c r="K287" s="4">
        <v>14.95</v>
      </c>
      <c r="L287" s="4">
        <v>15.75</v>
      </c>
      <c r="M287" s="4">
        <v>15.75</v>
      </c>
      <c r="N287" s="4">
        <v>15.75</v>
      </c>
      <c r="O287" s="375">
        <v>15.75</v>
      </c>
      <c r="P287" s="4">
        <v>16.75</v>
      </c>
      <c r="Q287" s="338">
        <v>17.25</v>
      </c>
      <c r="R287" s="15" t="str">
        <f t="shared" si="49"/>
        <v>Yes</v>
      </c>
      <c r="S287" s="15" t="str">
        <f t="shared" si="50"/>
        <v>No</v>
      </c>
      <c r="T287" s="221" t="str">
        <f t="shared" si="51"/>
        <v>Yes</v>
      </c>
      <c r="U287" s="223">
        <f t="shared" si="52"/>
        <v>2.9850746268656803E-2</v>
      </c>
      <c r="V287" s="221" t="str">
        <f t="shared" si="53"/>
        <v>Yes</v>
      </c>
      <c r="W287" s="223">
        <f t="shared" si="54"/>
        <v>9.5238095238095344E-2</v>
      </c>
      <c r="X287" s="221" t="str">
        <f t="shared" si="55"/>
        <v>Yes</v>
      </c>
      <c r="Y287" s="223">
        <f t="shared" si="56"/>
        <v>9.5238095238095344E-2</v>
      </c>
      <c r="Z287" s="222" t="str">
        <f t="shared" si="57"/>
        <v>Yes</v>
      </c>
      <c r="AA287" s="68">
        <f t="shared" si="58"/>
        <v>9.5238095238095344E-2</v>
      </c>
      <c r="AB287" s="65" t="str">
        <f t="shared" si="59"/>
        <v>Yes</v>
      </c>
      <c r="AC287" s="68">
        <f t="shared" si="60"/>
        <v>9.5238095238095344E-2</v>
      </c>
      <c r="AD287" s="65" t="str">
        <f t="shared" si="61"/>
        <v>Yes</v>
      </c>
      <c r="AE287" s="68">
        <f t="shared" si="62"/>
        <v>0.57534246575342474</v>
      </c>
      <c r="AF287" s="66"/>
    </row>
    <row r="288" spans="1:32">
      <c r="A288" s="66" t="s">
        <v>4580</v>
      </c>
      <c r="B288" s="66" t="s">
        <v>38</v>
      </c>
      <c r="C288" s="212" t="str" cm="1">
        <f t="array" ref="C288">_xlfn.IFNA(_xlfn.IFS(B288="Starter","Starters &amp; Sides",B288="Sides","Starters &amp; Sides"),B288)</f>
        <v>mains</v>
      </c>
      <c r="D288" s="8" t="s">
        <v>4574</v>
      </c>
      <c r="E288" s="54"/>
      <c r="F288" s="8"/>
      <c r="G288" s="8"/>
      <c r="H288" s="8"/>
      <c r="I288" s="8"/>
      <c r="J288" s="8"/>
      <c r="K288" s="8"/>
      <c r="L288" s="8"/>
      <c r="M288" s="8"/>
      <c r="N288" s="8"/>
      <c r="O288" s="375"/>
      <c r="P288" s="4">
        <v>20.25</v>
      </c>
      <c r="Q288" s="338">
        <v>21.45</v>
      </c>
      <c r="R288" s="15" t="str">
        <f t="shared" si="49"/>
        <v>Yes</v>
      </c>
      <c r="S288" s="15" t="str">
        <f t="shared" si="50"/>
        <v>No</v>
      </c>
      <c r="T288" s="221" t="str">
        <f t="shared" si="51"/>
        <v>Yes</v>
      </c>
      <c r="U288" s="223">
        <f t="shared" si="52"/>
        <v>5.9259259259259123E-2</v>
      </c>
      <c r="V288" s="221" t="str">
        <f t="shared" si="53"/>
        <v>No</v>
      </c>
      <c r="W288" s="223" t="str">
        <f t="shared" si="54"/>
        <v>N/A</v>
      </c>
      <c r="X288" s="221" t="str">
        <f t="shared" si="55"/>
        <v>No</v>
      </c>
      <c r="Y288" s="223" t="str">
        <f t="shared" si="56"/>
        <v>N/A</v>
      </c>
      <c r="Z288" s="222" t="str">
        <f t="shared" si="57"/>
        <v>No</v>
      </c>
      <c r="AA288" s="68" t="str">
        <f t="shared" si="58"/>
        <v>N/A</v>
      </c>
      <c r="AB288" s="65" t="str">
        <f t="shared" si="59"/>
        <v>No</v>
      </c>
      <c r="AC288" s="68" t="str">
        <f t="shared" si="60"/>
        <v>N/A</v>
      </c>
      <c r="AD288" s="65" t="str">
        <f t="shared" si="61"/>
        <v>No</v>
      </c>
      <c r="AE288" s="68" t="str">
        <f t="shared" si="62"/>
        <v>N/A</v>
      </c>
      <c r="AF288" s="66"/>
    </row>
    <row r="289" spans="1:32">
      <c r="A289" s="66" t="s">
        <v>23</v>
      </c>
      <c r="B289" s="66" t="s">
        <v>38</v>
      </c>
      <c r="C289" s="212" t="str" cm="1">
        <f t="array" ref="C289">_xlfn.IFNA(_xlfn.IFS(B289="Starter","Starters &amp; Sides",B289="Sides","Starters &amp; Sides"),B289)</f>
        <v>mains</v>
      </c>
      <c r="D289" s="211" t="s">
        <v>4777</v>
      </c>
      <c r="E289" s="75"/>
      <c r="F289" s="12"/>
      <c r="G289" s="13"/>
      <c r="H289" s="13"/>
      <c r="I289" s="13"/>
      <c r="J289" s="13"/>
      <c r="K289" s="4">
        <v>17.5</v>
      </c>
      <c r="L289" s="4">
        <v>18.25</v>
      </c>
      <c r="M289" s="4">
        <v>18.25</v>
      </c>
      <c r="N289" s="4">
        <v>19.45</v>
      </c>
      <c r="O289" s="375">
        <v>20.25</v>
      </c>
      <c r="P289" s="4">
        <v>20.25</v>
      </c>
      <c r="Q289" s="338">
        <v>20.95</v>
      </c>
      <c r="R289" s="15" t="str">
        <f t="shared" si="49"/>
        <v>Yes</v>
      </c>
      <c r="S289" s="15" t="str">
        <f t="shared" si="50"/>
        <v>No</v>
      </c>
      <c r="T289" s="221" t="str">
        <f t="shared" si="51"/>
        <v>Yes</v>
      </c>
      <c r="U289" s="223">
        <f t="shared" si="52"/>
        <v>3.4567901234567877E-2</v>
      </c>
      <c r="V289" s="221" t="str">
        <f t="shared" si="53"/>
        <v>Yes</v>
      </c>
      <c r="W289" s="223">
        <f t="shared" si="54"/>
        <v>3.4567901234567877E-2</v>
      </c>
      <c r="X289" s="221" t="str">
        <f t="shared" si="55"/>
        <v>Yes</v>
      </c>
      <c r="Y289" s="223">
        <f t="shared" si="56"/>
        <v>7.7120822622108065E-2</v>
      </c>
      <c r="Z289" s="222" t="str">
        <f t="shared" si="57"/>
        <v>Yes</v>
      </c>
      <c r="AA289" s="68">
        <f t="shared" si="58"/>
        <v>0.14794520547945211</v>
      </c>
      <c r="AB289" s="65" t="str">
        <f t="shared" si="59"/>
        <v>Yes</v>
      </c>
      <c r="AC289" s="68">
        <f t="shared" si="60"/>
        <v>0.14794520547945211</v>
      </c>
      <c r="AD289" s="65" t="str">
        <f t="shared" si="61"/>
        <v>No</v>
      </c>
      <c r="AE289" s="68" t="str">
        <f t="shared" si="62"/>
        <v>N/A</v>
      </c>
      <c r="AF289" s="66"/>
    </row>
    <row r="290" spans="1:32">
      <c r="A290" s="66" t="s">
        <v>23</v>
      </c>
      <c r="B290" s="66" t="s">
        <v>38</v>
      </c>
      <c r="C290" s="212" t="str" cm="1">
        <f t="array" ref="C290">_xlfn.IFNA(_xlfn.IFS(B290="Starter","Starters &amp; Sides",B290="Sides","Starters &amp; Sides"),B290)</f>
        <v>mains</v>
      </c>
      <c r="D290" s="211" t="s">
        <v>4778</v>
      </c>
      <c r="E290" s="75"/>
      <c r="F290" s="12"/>
      <c r="G290" s="13"/>
      <c r="H290" s="13"/>
      <c r="I290" s="13"/>
      <c r="J290" s="13"/>
      <c r="K290" s="4"/>
      <c r="L290" s="4"/>
      <c r="M290" s="4">
        <v>18.25</v>
      </c>
      <c r="N290" s="4">
        <v>18.25</v>
      </c>
      <c r="O290" s="375">
        <v>18.25</v>
      </c>
      <c r="P290" s="4"/>
      <c r="Q290" s="338"/>
      <c r="R290" s="15" t="str">
        <f t="shared" ref="R290:R339" si="63">IF(COUNTA(Q290)=1,"Yes","No")</f>
        <v>No</v>
      </c>
      <c r="S290" s="15" t="str">
        <f t="shared" ref="S290:S339" si="64">IF(AND(T290="No",R290="Yes"),"Yes","No")</f>
        <v>No</v>
      </c>
      <c r="T290" s="221" t="str">
        <f t="shared" ref="T290:T339" si="65">IF(COUNTA(P290:Q290)=2,"Yes","No")</f>
        <v>No</v>
      </c>
      <c r="U290" s="223" t="str">
        <f t="shared" ref="U290:U339" si="66">IF(T290="Yes",Q290/P290-1,"N/A")</f>
        <v>N/A</v>
      </c>
      <c r="V290" s="221" t="str">
        <f t="shared" ref="V290:V339" si="67">IF(COUNTA(O290:Q290)=3,"Yes","No")</f>
        <v>No</v>
      </c>
      <c r="W290" s="223" t="str">
        <f t="shared" ref="W290:W339" si="68">IF(V290="Yes",Q290/O290-1,"N/A")</f>
        <v>N/A</v>
      </c>
      <c r="X290" s="221" t="str">
        <f t="shared" ref="X290:X339" si="69">IF(COUNTA(N290:Q290)=4,"Yes","No")</f>
        <v>No</v>
      </c>
      <c r="Y290" s="223" t="str">
        <f t="shared" ref="Y290:Y339" si="70">IF(X290="Yes",Q290/N290-1,"N/A")</f>
        <v>N/A</v>
      </c>
      <c r="Z290" s="222" t="str">
        <f t="shared" ref="Z290:Z339" si="71">IF(COUNTA(M290:Q290)=5,"Yes","No")</f>
        <v>No</v>
      </c>
      <c r="AA290" s="68" t="str">
        <f t="shared" ref="AA290:AA339" si="72">IF(Z290="Yes",Q290/M290-1,"N/A")</f>
        <v>N/A</v>
      </c>
      <c r="AB290" s="65" t="str">
        <f t="shared" ref="AB290:AB339" si="73">IF(COUNTA(L290:Q290)=6,"Yes","No")</f>
        <v>No</v>
      </c>
      <c r="AC290" s="68" t="str">
        <f t="shared" ref="AC290:AC339" si="74">IF(AB290="Yes",Q290/L290-1,"N/A")</f>
        <v>N/A</v>
      </c>
      <c r="AD290" s="65" t="str">
        <f t="shared" ref="AD290:AD339" si="75">IF(COUNTA(E290:Q290)=13,"Yes","No")</f>
        <v>No</v>
      </c>
      <c r="AE290" s="68" t="str">
        <f t="shared" ref="AE290:AE339" si="76">IF(AD290="Yes",Q290/E290-1,"N/A")</f>
        <v>N/A</v>
      </c>
      <c r="AF290" s="66"/>
    </row>
    <row r="291" spans="1:32">
      <c r="A291" s="66" t="s">
        <v>4580</v>
      </c>
      <c r="B291" s="66" t="s">
        <v>38</v>
      </c>
      <c r="C291" s="212" t="str" cm="1">
        <f t="array" ref="C291">_xlfn.IFNA(_xlfn.IFS(B291="Starter","Starters &amp; Sides",B291="Sides","Starters &amp; Sides"),B291)</f>
        <v>mains</v>
      </c>
      <c r="D291" s="8" t="s">
        <v>4779</v>
      </c>
      <c r="E291" s="54"/>
      <c r="F291" s="8"/>
      <c r="G291" s="8"/>
      <c r="H291" s="8"/>
      <c r="I291" s="8"/>
      <c r="J291" s="8"/>
      <c r="K291" s="8"/>
      <c r="L291" s="8"/>
      <c r="M291" s="8"/>
      <c r="N291" s="8"/>
      <c r="O291" s="375"/>
      <c r="P291" s="4">
        <v>19.25</v>
      </c>
      <c r="Q291" s="338"/>
      <c r="R291" s="15" t="str">
        <f t="shared" si="63"/>
        <v>No</v>
      </c>
      <c r="S291" s="15" t="str">
        <f t="shared" si="64"/>
        <v>No</v>
      </c>
      <c r="T291" s="221" t="str">
        <f t="shared" si="65"/>
        <v>No</v>
      </c>
      <c r="U291" s="223" t="str">
        <f t="shared" si="66"/>
        <v>N/A</v>
      </c>
      <c r="V291" s="221" t="str">
        <f t="shared" si="67"/>
        <v>No</v>
      </c>
      <c r="W291" s="223" t="str">
        <f t="shared" si="68"/>
        <v>N/A</v>
      </c>
      <c r="X291" s="221" t="str">
        <f t="shared" si="69"/>
        <v>No</v>
      </c>
      <c r="Y291" s="223" t="str">
        <f t="shared" si="70"/>
        <v>N/A</v>
      </c>
      <c r="Z291" s="222" t="str">
        <f t="shared" si="71"/>
        <v>No</v>
      </c>
      <c r="AA291" s="68" t="str">
        <f t="shared" si="72"/>
        <v>N/A</v>
      </c>
      <c r="AB291" s="65" t="str">
        <f t="shared" si="73"/>
        <v>No</v>
      </c>
      <c r="AC291" s="68" t="str">
        <f t="shared" si="74"/>
        <v>N/A</v>
      </c>
      <c r="AD291" s="65" t="str">
        <f t="shared" si="75"/>
        <v>No</v>
      </c>
      <c r="AE291" s="68" t="str">
        <f t="shared" si="76"/>
        <v>N/A</v>
      </c>
      <c r="AF291" s="66"/>
    </row>
    <row r="292" spans="1:32">
      <c r="A292" s="66" t="s">
        <v>23</v>
      </c>
      <c r="B292" s="66" t="s">
        <v>38</v>
      </c>
      <c r="C292" s="212" t="str" cm="1">
        <f t="array" ref="C292">_xlfn.IFNA(_xlfn.IFS(B292="Starter","Starters &amp; Sides",B292="Sides","Starters &amp; Sides"),B292)</f>
        <v>mains</v>
      </c>
      <c r="D292" s="8" t="s">
        <v>4780</v>
      </c>
      <c r="E292" s="75">
        <v>14.25</v>
      </c>
      <c r="F292" s="12">
        <v>14.95</v>
      </c>
      <c r="G292" s="13">
        <v>14.95</v>
      </c>
      <c r="H292" s="13">
        <v>15.45</v>
      </c>
      <c r="I292" s="13"/>
      <c r="J292" s="13"/>
      <c r="K292" s="4">
        <v>16.95</v>
      </c>
      <c r="L292" s="4">
        <v>17.95</v>
      </c>
      <c r="M292" s="4">
        <v>18.25</v>
      </c>
      <c r="N292" s="4">
        <v>18.45</v>
      </c>
      <c r="O292" s="375">
        <v>18.45</v>
      </c>
      <c r="P292" s="4">
        <v>18.45</v>
      </c>
      <c r="Q292" s="338">
        <v>19.45</v>
      </c>
      <c r="R292" s="15" t="str">
        <f t="shared" si="63"/>
        <v>Yes</v>
      </c>
      <c r="S292" s="15" t="str">
        <f t="shared" si="64"/>
        <v>No</v>
      </c>
      <c r="T292" s="221" t="str">
        <f t="shared" si="65"/>
        <v>Yes</v>
      </c>
      <c r="U292" s="223">
        <f t="shared" si="66"/>
        <v>5.4200542005420127E-2</v>
      </c>
      <c r="V292" s="221" t="str">
        <f t="shared" si="67"/>
        <v>Yes</v>
      </c>
      <c r="W292" s="223">
        <f t="shared" si="68"/>
        <v>5.4200542005420127E-2</v>
      </c>
      <c r="X292" s="221" t="str">
        <f t="shared" si="69"/>
        <v>Yes</v>
      </c>
      <c r="Y292" s="223">
        <f t="shared" si="70"/>
        <v>5.4200542005420127E-2</v>
      </c>
      <c r="Z292" s="222" t="str">
        <f t="shared" si="71"/>
        <v>Yes</v>
      </c>
      <c r="AA292" s="68">
        <f t="shared" si="72"/>
        <v>6.5753424657534199E-2</v>
      </c>
      <c r="AB292" s="65" t="str">
        <f t="shared" si="73"/>
        <v>Yes</v>
      </c>
      <c r="AC292" s="68">
        <f t="shared" si="74"/>
        <v>8.3565459610027926E-2</v>
      </c>
      <c r="AD292" s="65" t="str">
        <f t="shared" si="75"/>
        <v>No</v>
      </c>
      <c r="AE292" s="68" t="str">
        <f t="shared" si="76"/>
        <v>N/A</v>
      </c>
      <c r="AF292" s="66"/>
    </row>
    <row r="293" spans="1:32">
      <c r="A293" s="66" t="s">
        <v>4580</v>
      </c>
      <c r="B293" s="66" t="s">
        <v>38</v>
      </c>
      <c r="C293" s="212" t="str" cm="1">
        <f t="array" ref="C293">_xlfn.IFNA(_xlfn.IFS(B293="Starter","Starters &amp; Sides",B293="Sides","Starters &amp; Sides"),B293)</f>
        <v>mains</v>
      </c>
      <c r="D293" s="8" t="s">
        <v>4781</v>
      </c>
      <c r="E293" s="54"/>
      <c r="F293" s="8"/>
      <c r="G293" s="8"/>
      <c r="H293" s="8"/>
      <c r="I293" s="8"/>
      <c r="J293" s="8"/>
      <c r="K293" s="8"/>
      <c r="L293" s="8"/>
      <c r="M293" s="8"/>
      <c r="N293" s="8"/>
      <c r="O293" s="375"/>
      <c r="P293" s="4">
        <v>18.45</v>
      </c>
      <c r="Q293" s="338">
        <v>18.95</v>
      </c>
      <c r="R293" s="15" t="str">
        <f t="shared" si="63"/>
        <v>Yes</v>
      </c>
      <c r="S293" s="15" t="str">
        <f t="shared" si="64"/>
        <v>No</v>
      </c>
      <c r="T293" s="221" t="str">
        <f t="shared" si="65"/>
        <v>Yes</v>
      </c>
      <c r="U293" s="223">
        <f t="shared" si="66"/>
        <v>2.7100271002709952E-2</v>
      </c>
      <c r="V293" s="221" t="str">
        <f t="shared" si="67"/>
        <v>No</v>
      </c>
      <c r="W293" s="223" t="str">
        <f t="shared" si="68"/>
        <v>N/A</v>
      </c>
      <c r="X293" s="221" t="str">
        <f t="shared" si="69"/>
        <v>No</v>
      </c>
      <c r="Y293" s="223" t="str">
        <f t="shared" si="70"/>
        <v>N/A</v>
      </c>
      <c r="Z293" s="222" t="str">
        <f t="shared" si="71"/>
        <v>No</v>
      </c>
      <c r="AA293" s="68" t="str">
        <f t="shared" si="72"/>
        <v>N/A</v>
      </c>
      <c r="AB293" s="65" t="str">
        <f t="shared" si="73"/>
        <v>No</v>
      </c>
      <c r="AC293" s="68" t="str">
        <f t="shared" si="74"/>
        <v>N/A</v>
      </c>
      <c r="AD293" s="65" t="str">
        <f t="shared" si="75"/>
        <v>No</v>
      </c>
      <c r="AE293" s="68" t="str">
        <f t="shared" si="76"/>
        <v>N/A</v>
      </c>
      <c r="AF293" s="66"/>
    </row>
    <row r="294" spans="1:32">
      <c r="A294" s="66" t="s">
        <v>23</v>
      </c>
      <c r="B294" s="66" t="s">
        <v>38</v>
      </c>
      <c r="C294" s="212" t="str" cm="1">
        <f t="array" ref="C294">_xlfn.IFNA(_xlfn.IFS(B294="Starter","Starters &amp; Sides",B294="Sides","Starters &amp; Sides"),B294)</f>
        <v>mains</v>
      </c>
      <c r="D294" s="8" t="s">
        <v>3350</v>
      </c>
      <c r="E294" s="75">
        <v>14.75</v>
      </c>
      <c r="F294" s="12">
        <v>14.95</v>
      </c>
      <c r="G294" s="13">
        <v>15.25</v>
      </c>
      <c r="H294" s="13">
        <v>15.75</v>
      </c>
      <c r="I294" s="13"/>
      <c r="J294" s="13"/>
      <c r="K294" s="4">
        <v>17.5</v>
      </c>
      <c r="L294" s="4">
        <v>17.95</v>
      </c>
      <c r="M294" s="4">
        <v>18.25</v>
      </c>
      <c r="N294" s="4">
        <v>18.25</v>
      </c>
      <c r="O294" s="375">
        <v>18.25</v>
      </c>
      <c r="P294" s="4">
        <v>18.45</v>
      </c>
      <c r="Q294" s="338">
        <v>19.75</v>
      </c>
      <c r="R294" s="15" t="str">
        <f t="shared" si="63"/>
        <v>Yes</v>
      </c>
      <c r="S294" s="15" t="str">
        <f t="shared" si="64"/>
        <v>No</v>
      </c>
      <c r="T294" s="221" t="str">
        <f t="shared" si="65"/>
        <v>Yes</v>
      </c>
      <c r="U294" s="223">
        <f t="shared" si="66"/>
        <v>7.046070460704601E-2</v>
      </c>
      <c r="V294" s="221" t="str">
        <f t="shared" si="67"/>
        <v>Yes</v>
      </c>
      <c r="W294" s="223">
        <f t="shared" si="68"/>
        <v>8.2191780821917915E-2</v>
      </c>
      <c r="X294" s="221" t="str">
        <f t="shared" si="69"/>
        <v>Yes</v>
      </c>
      <c r="Y294" s="223">
        <f t="shared" si="70"/>
        <v>8.2191780821917915E-2</v>
      </c>
      <c r="Z294" s="222" t="str">
        <f t="shared" si="71"/>
        <v>Yes</v>
      </c>
      <c r="AA294" s="68">
        <f t="shared" si="72"/>
        <v>8.2191780821917915E-2</v>
      </c>
      <c r="AB294" s="65" t="str">
        <f t="shared" si="73"/>
        <v>Yes</v>
      </c>
      <c r="AC294" s="68">
        <f t="shared" si="74"/>
        <v>0.10027855153203347</v>
      </c>
      <c r="AD294" s="65" t="str">
        <f t="shared" si="75"/>
        <v>No</v>
      </c>
      <c r="AE294" s="68" t="str">
        <f t="shared" si="76"/>
        <v>N/A</v>
      </c>
      <c r="AF294" s="66"/>
    </row>
    <row r="295" spans="1:32">
      <c r="A295" s="66" t="s">
        <v>4580</v>
      </c>
      <c r="B295" s="66" t="s">
        <v>38</v>
      </c>
      <c r="C295" s="212" t="str" cm="1">
        <f t="array" ref="C295">_xlfn.IFNA(_xlfn.IFS(B295="Starter","Starters &amp; Sides",B295="Sides","Starters &amp; Sides"),B295)</f>
        <v>mains</v>
      </c>
      <c r="D295" s="8" t="s">
        <v>4782</v>
      </c>
      <c r="E295" s="54"/>
      <c r="F295" s="8"/>
      <c r="G295" s="8"/>
      <c r="H295" s="8"/>
      <c r="I295" s="8"/>
      <c r="J295" s="8"/>
      <c r="K295" s="8"/>
      <c r="L295" s="8"/>
      <c r="M295" s="8"/>
      <c r="N295" s="8"/>
      <c r="O295" s="375"/>
      <c r="P295" s="4">
        <v>18.75</v>
      </c>
      <c r="Q295" s="338">
        <v>19.25</v>
      </c>
      <c r="R295" s="15" t="str">
        <f t="shared" si="63"/>
        <v>Yes</v>
      </c>
      <c r="S295" s="15" t="str">
        <f t="shared" si="64"/>
        <v>No</v>
      </c>
      <c r="T295" s="221" t="str">
        <f t="shared" si="65"/>
        <v>Yes</v>
      </c>
      <c r="U295" s="223">
        <f t="shared" si="66"/>
        <v>2.6666666666666616E-2</v>
      </c>
      <c r="V295" s="221" t="str">
        <f t="shared" si="67"/>
        <v>No</v>
      </c>
      <c r="W295" s="223" t="str">
        <f t="shared" si="68"/>
        <v>N/A</v>
      </c>
      <c r="X295" s="221" t="str">
        <f t="shared" si="69"/>
        <v>No</v>
      </c>
      <c r="Y295" s="223" t="str">
        <f t="shared" si="70"/>
        <v>N/A</v>
      </c>
      <c r="Z295" s="222" t="str">
        <f t="shared" si="71"/>
        <v>No</v>
      </c>
      <c r="AA295" s="68" t="str">
        <f t="shared" si="72"/>
        <v>N/A</v>
      </c>
      <c r="AB295" s="65" t="str">
        <f t="shared" si="73"/>
        <v>No</v>
      </c>
      <c r="AC295" s="68" t="str">
        <f t="shared" si="74"/>
        <v>N/A</v>
      </c>
      <c r="AD295" s="65" t="str">
        <f t="shared" si="75"/>
        <v>No</v>
      </c>
      <c r="AE295" s="68" t="str">
        <f t="shared" si="76"/>
        <v>N/A</v>
      </c>
      <c r="AF295" s="66"/>
    </row>
    <row r="296" spans="1:32">
      <c r="A296" s="291" t="s">
        <v>23</v>
      </c>
      <c r="B296" s="291" t="s">
        <v>38</v>
      </c>
      <c r="C296" s="137" t="str" cm="1">
        <f t="array" ref="C296">_xlfn.IFNA(_xlfn.IFS(B296="Starter","Starters &amp; Sides",B296="Sides","Starters &amp; Sides"),B296)</f>
        <v>mains</v>
      </c>
      <c r="D296" s="8" t="s">
        <v>4783</v>
      </c>
      <c r="E296" s="77"/>
      <c r="F296" s="32"/>
      <c r="G296" s="33"/>
      <c r="H296" s="33"/>
      <c r="I296" s="33">
        <v>14.5</v>
      </c>
      <c r="J296" s="33">
        <v>14.75</v>
      </c>
      <c r="K296" s="7">
        <v>15.5</v>
      </c>
      <c r="L296" s="7">
        <v>15.95</v>
      </c>
      <c r="M296" s="7">
        <v>16.25</v>
      </c>
      <c r="N296" s="7">
        <v>16.25</v>
      </c>
      <c r="O296" s="375">
        <v>16.25</v>
      </c>
      <c r="P296" s="4">
        <v>16.25</v>
      </c>
      <c r="Q296" s="338"/>
      <c r="R296" s="15" t="str">
        <f t="shared" si="63"/>
        <v>No</v>
      </c>
      <c r="S296" s="15" t="str">
        <f t="shared" si="64"/>
        <v>No</v>
      </c>
      <c r="T296" s="221" t="str">
        <f t="shared" si="65"/>
        <v>No</v>
      </c>
      <c r="U296" s="223" t="str">
        <f t="shared" si="66"/>
        <v>N/A</v>
      </c>
      <c r="V296" s="221" t="str">
        <f t="shared" si="67"/>
        <v>No</v>
      </c>
      <c r="W296" s="223" t="str">
        <f t="shared" si="68"/>
        <v>N/A</v>
      </c>
      <c r="X296" s="221" t="str">
        <f t="shared" si="69"/>
        <v>No</v>
      </c>
      <c r="Y296" s="223" t="str">
        <f t="shared" si="70"/>
        <v>N/A</v>
      </c>
      <c r="Z296" s="222" t="str">
        <f t="shared" si="71"/>
        <v>No</v>
      </c>
      <c r="AA296" s="68" t="str">
        <f t="shared" si="72"/>
        <v>N/A</v>
      </c>
      <c r="AB296" s="65" t="str">
        <f t="shared" si="73"/>
        <v>No</v>
      </c>
      <c r="AC296" s="68" t="str">
        <f t="shared" si="74"/>
        <v>N/A</v>
      </c>
      <c r="AD296" s="65" t="str">
        <f t="shared" si="75"/>
        <v>No</v>
      </c>
      <c r="AE296" s="68" t="str">
        <f t="shared" si="76"/>
        <v>N/A</v>
      </c>
      <c r="AF296" s="66"/>
    </row>
    <row r="297" spans="1:32">
      <c r="A297" s="8" t="s">
        <v>23</v>
      </c>
      <c r="B297" s="8" t="s">
        <v>38</v>
      </c>
      <c r="C297" s="61" t="str" cm="1">
        <f t="array" ref="C297">_xlfn.IFNA(_xlfn.IFS(B297="Starter","Starters &amp; Sides",B297="Sides","Starters &amp; Sides"),B297)</f>
        <v>mains</v>
      </c>
      <c r="D297" s="8" t="s">
        <v>4784</v>
      </c>
      <c r="E297" s="75">
        <v>8.9499999999999993</v>
      </c>
      <c r="F297" s="12">
        <v>10.25</v>
      </c>
      <c r="G297" s="13">
        <v>10.5</v>
      </c>
      <c r="H297" s="13">
        <v>10.5</v>
      </c>
      <c r="I297" s="13">
        <v>10.95</v>
      </c>
      <c r="J297" s="13">
        <v>10.95</v>
      </c>
      <c r="K297" s="4">
        <v>11.95</v>
      </c>
      <c r="L297" s="4">
        <v>12.75</v>
      </c>
      <c r="M297" s="4">
        <v>12.95</v>
      </c>
      <c r="N297" s="4">
        <v>14.45</v>
      </c>
      <c r="O297" s="375">
        <v>14.45</v>
      </c>
      <c r="P297" s="4">
        <v>15.45</v>
      </c>
      <c r="Q297" s="338">
        <v>15.75</v>
      </c>
      <c r="R297" s="15" t="str">
        <f t="shared" si="63"/>
        <v>Yes</v>
      </c>
      <c r="S297" s="15" t="str">
        <f t="shared" si="64"/>
        <v>No</v>
      </c>
      <c r="T297" s="221" t="str">
        <f t="shared" si="65"/>
        <v>Yes</v>
      </c>
      <c r="U297" s="223">
        <f t="shared" si="66"/>
        <v>1.9417475728155331E-2</v>
      </c>
      <c r="V297" s="221" t="str">
        <f t="shared" si="67"/>
        <v>Yes</v>
      </c>
      <c r="W297" s="223">
        <f t="shared" si="68"/>
        <v>8.9965397923875479E-2</v>
      </c>
      <c r="X297" s="221" t="str">
        <f t="shared" si="69"/>
        <v>Yes</v>
      </c>
      <c r="Y297" s="223">
        <f t="shared" si="70"/>
        <v>8.9965397923875479E-2</v>
      </c>
      <c r="Z297" s="222" t="str">
        <f t="shared" si="71"/>
        <v>Yes</v>
      </c>
      <c r="AA297" s="68">
        <f t="shared" si="72"/>
        <v>0.21621621621621623</v>
      </c>
      <c r="AB297" s="65" t="str">
        <f t="shared" si="73"/>
        <v>Yes</v>
      </c>
      <c r="AC297" s="68">
        <f t="shared" si="74"/>
        <v>0.23529411764705888</v>
      </c>
      <c r="AD297" s="65" t="str">
        <f t="shared" si="75"/>
        <v>Yes</v>
      </c>
      <c r="AE297" s="68">
        <f t="shared" si="76"/>
        <v>0.75977653631284925</v>
      </c>
      <c r="AF297" s="66"/>
    </row>
    <row r="298" spans="1:32">
      <c r="A298" s="8" t="s">
        <v>4580</v>
      </c>
      <c r="B298" s="8" t="s">
        <v>38</v>
      </c>
      <c r="C298" s="61" t="str" cm="1">
        <f t="array" ref="C298">_xlfn.IFNA(_xlfn.IFS(B298="Starter","Starters &amp; Sides",B298="Sides","Starters &amp; Sides"),B298)</f>
        <v>mains</v>
      </c>
      <c r="D298" s="8" t="s">
        <v>4785</v>
      </c>
      <c r="E298" s="54"/>
      <c r="F298" s="8"/>
      <c r="G298" s="8"/>
      <c r="H298" s="8"/>
      <c r="I298" s="8"/>
      <c r="J298" s="8"/>
      <c r="K298" s="8"/>
      <c r="L298" s="8"/>
      <c r="M298" s="8"/>
      <c r="N298" s="8"/>
      <c r="O298" s="375"/>
      <c r="P298" s="4">
        <v>19.95</v>
      </c>
      <c r="Q298" s="338"/>
      <c r="R298" s="15" t="str">
        <f t="shared" si="63"/>
        <v>No</v>
      </c>
      <c r="S298" s="15" t="str">
        <f t="shared" si="64"/>
        <v>No</v>
      </c>
      <c r="T298" s="221" t="str">
        <f t="shared" si="65"/>
        <v>No</v>
      </c>
      <c r="U298" s="223" t="str">
        <f t="shared" si="66"/>
        <v>N/A</v>
      </c>
      <c r="V298" s="221" t="str">
        <f t="shared" si="67"/>
        <v>No</v>
      </c>
      <c r="W298" s="223" t="str">
        <f t="shared" si="68"/>
        <v>N/A</v>
      </c>
      <c r="X298" s="221" t="str">
        <f t="shared" si="69"/>
        <v>No</v>
      </c>
      <c r="Y298" s="223" t="str">
        <f t="shared" si="70"/>
        <v>N/A</v>
      </c>
      <c r="Z298" s="222" t="str">
        <f t="shared" si="71"/>
        <v>No</v>
      </c>
      <c r="AA298" s="68" t="str">
        <f t="shared" si="72"/>
        <v>N/A</v>
      </c>
      <c r="AB298" s="65" t="str">
        <f t="shared" si="73"/>
        <v>No</v>
      </c>
      <c r="AC298" s="68" t="str">
        <f t="shared" si="74"/>
        <v>N/A</v>
      </c>
      <c r="AD298" s="65" t="str">
        <f t="shared" si="75"/>
        <v>No</v>
      </c>
      <c r="AE298" s="68" t="str">
        <f t="shared" si="76"/>
        <v>N/A</v>
      </c>
      <c r="AF298" s="66"/>
    </row>
    <row r="299" spans="1:32">
      <c r="A299" s="8" t="s">
        <v>4580</v>
      </c>
      <c r="B299" s="8" t="s">
        <v>38</v>
      </c>
      <c r="C299" s="61" t="str" cm="1">
        <f t="array" ref="C299">_xlfn.IFNA(_xlfn.IFS(B299="Starter","Starters &amp; Sides",B299="Sides","Starters &amp; Sides"),B299)</f>
        <v>mains</v>
      </c>
      <c r="D299" s="8" t="s">
        <v>4786</v>
      </c>
      <c r="E299" s="54"/>
      <c r="F299" s="8"/>
      <c r="G299" s="8"/>
      <c r="H299" s="8"/>
      <c r="I299" s="8"/>
      <c r="J299" s="8"/>
      <c r="K299" s="8"/>
      <c r="L299" s="8"/>
      <c r="M299" s="8"/>
      <c r="N299" s="8"/>
      <c r="O299" s="375"/>
      <c r="P299" s="4">
        <v>17.95</v>
      </c>
      <c r="Q299" s="338"/>
      <c r="R299" s="15" t="str">
        <f t="shared" si="63"/>
        <v>No</v>
      </c>
      <c r="S299" s="15" t="str">
        <f t="shared" si="64"/>
        <v>No</v>
      </c>
      <c r="T299" s="221" t="str">
        <f t="shared" si="65"/>
        <v>No</v>
      </c>
      <c r="U299" s="223" t="str">
        <f t="shared" si="66"/>
        <v>N/A</v>
      </c>
      <c r="V299" s="221" t="str">
        <f t="shared" si="67"/>
        <v>No</v>
      </c>
      <c r="W299" s="223" t="str">
        <f t="shared" si="68"/>
        <v>N/A</v>
      </c>
      <c r="X299" s="221" t="str">
        <f t="shared" si="69"/>
        <v>No</v>
      </c>
      <c r="Y299" s="223" t="str">
        <f t="shared" si="70"/>
        <v>N/A</v>
      </c>
      <c r="Z299" s="222" t="str">
        <f t="shared" si="71"/>
        <v>No</v>
      </c>
      <c r="AA299" s="68" t="str">
        <f t="shared" si="72"/>
        <v>N/A</v>
      </c>
      <c r="AB299" s="65" t="str">
        <f t="shared" si="73"/>
        <v>No</v>
      </c>
      <c r="AC299" s="68" t="str">
        <f t="shared" si="74"/>
        <v>N/A</v>
      </c>
      <c r="AD299" s="65" t="str">
        <f t="shared" si="75"/>
        <v>No</v>
      </c>
      <c r="AE299" s="68" t="str">
        <f t="shared" si="76"/>
        <v>N/A</v>
      </c>
      <c r="AF299" s="66"/>
    </row>
    <row r="300" spans="1:32">
      <c r="A300" s="8" t="s">
        <v>23</v>
      </c>
      <c r="B300" s="8" t="s">
        <v>38</v>
      </c>
      <c r="C300" s="61" t="str" cm="1">
        <f t="array" ref="C300">_xlfn.IFNA(_xlfn.IFS(B300="Starter","Starters &amp; Sides",B300="Sides","Starters &amp; Sides"),B300)</f>
        <v>mains</v>
      </c>
      <c r="D300" s="211" t="s">
        <v>4787</v>
      </c>
      <c r="E300" s="75">
        <v>10.7</v>
      </c>
      <c r="F300" s="12">
        <v>11.95</v>
      </c>
      <c r="G300" s="13">
        <v>12.95</v>
      </c>
      <c r="H300" s="13">
        <v>13.45</v>
      </c>
      <c r="I300" s="13">
        <v>13.95</v>
      </c>
      <c r="J300" s="13">
        <v>14.25</v>
      </c>
      <c r="K300" s="4">
        <v>15.25</v>
      </c>
      <c r="L300" s="4">
        <v>15.95</v>
      </c>
      <c r="M300" s="4">
        <v>16.75</v>
      </c>
      <c r="N300" s="4">
        <v>16.75</v>
      </c>
      <c r="O300" s="375">
        <v>16.75</v>
      </c>
      <c r="P300" s="4">
        <v>17.75</v>
      </c>
      <c r="Q300" s="338">
        <v>18.45</v>
      </c>
      <c r="R300" s="15" t="str">
        <f t="shared" si="63"/>
        <v>Yes</v>
      </c>
      <c r="S300" s="15" t="str">
        <f t="shared" si="64"/>
        <v>No</v>
      </c>
      <c r="T300" s="221" t="str">
        <f t="shared" si="65"/>
        <v>Yes</v>
      </c>
      <c r="U300" s="223">
        <f t="shared" si="66"/>
        <v>3.9436619718309807E-2</v>
      </c>
      <c r="V300" s="221" t="str">
        <f t="shared" si="67"/>
        <v>Yes</v>
      </c>
      <c r="W300" s="223">
        <f t="shared" si="68"/>
        <v>0.10149253731343277</v>
      </c>
      <c r="X300" s="221" t="str">
        <f t="shared" si="69"/>
        <v>Yes</v>
      </c>
      <c r="Y300" s="223">
        <f t="shared" si="70"/>
        <v>0.10149253731343277</v>
      </c>
      <c r="Z300" s="222" t="str">
        <f t="shared" si="71"/>
        <v>Yes</v>
      </c>
      <c r="AA300" s="68">
        <f t="shared" si="72"/>
        <v>0.10149253731343277</v>
      </c>
      <c r="AB300" s="65" t="str">
        <f t="shared" si="73"/>
        <v>Yes</v>
      </c>
      <c r="AC300" s="68">
        <f t="shared" si="74"/>
        <v>0.15673981191222564</v>
      </c>
      <c r="AD300" s="65" t="str">
        <f t="shared" si="75"/>
        <v>Yes</v>
      </c>
      <c r="AE300" s="68">
        <f t="shared" si="76"/>
        <v>0.72429906542056077</v>
      </c>
      <c r="AF300" s="66"/>
    </row>
    <row r="301" spans="1:32">
      <c r="A301" s="8" t="s">
        <v>23</v>
      </c>
      <c r="B301" s="8" t="s">
        <v>38</v>
      </c>
      <c r="C301" s="61" t="str" cm="1">
        <f t="array" ref="C301">_xlfn.IFNA(_xlfn.IFS(B301="Starter","Starters &amp; Sides",B301="Sides","Starters &amp; Sides"),B301)</f>
        <v>mains</v>
      </c>
      <c r="D301" s="211" t="s">
        <v>4788</v>
      </c>
      <c r="E301" s="75"/>
      <c r="F301" s="12"/>
      <c r="G301" s="13"/>
      <c r="H301" s="13"/>
      <c r="I301" s="13"/>
      <c r="J301" s="13"/>
      <c r="K301" s="4"/>
      <c r="L301" s="4"/>
      <c r="M301" s="4">
        <v>16.75</v>
      </c>
      <c r="N301" s="4">
        <v>16.75</v>
      </c>
      <c r="O301" s="375">
        <v>16.75</v>
      </c>
      <c r="P301" s="4">
        <v>16.95</v>
      </c>
      <c r="Q301" s="338">
        <v>16.75</v>
      </c>
      <c r="R301" s="15" t="str">
        <f t="shared" si="63"/>
        <v>Yes</v>
      </c>
      <c r="S301" s="15" t="str">
        <f t="shared" si="64"/>
        <v>No</v>
      </c>
      <c r="T301" s="221" t="str">
        <f t="shared" si="65"/>
        <v>Yes</v>
      </c>
      <c r="U301" s="223">
        <f t="shared" si="66"/>
        <v>-1.1799410029498469E-2</v>
      </c>
      <c r="V301" s="221" t="str">
        <f t="shared" si="67"/>
        <v>Yes</v>
      </c>
      <c r="W301" s="223">
        <f t="shared" si="68"/>
        <v>0</v>
      </c>
      <c r="X301" s="221" t="str">
        <f t="shared" si="69"/>
        <v>Yes</v>
      </c>
      <c r="Y301" s="223">
        <f t="shared" si="70"/>
        <v>0</v>
      </c>
      <c r="Z301" s="222" t="str">
        <f t="shared" si="71"/>
        <v>Yes</v>
      </c>
      <c r="AA301" s="68">
        <f t="shared" si="72"/>
        <v>0</v>
      </c>
      <c r="AB301" s="65" t="str">
        <f t="shared" si="73"/>
        <v>No</v>
      </c>
      <c r="AC301" s="68" t="str">
        <f t="shared" si="74"/>
        <v>N/A</v>
      </c>
      <c r="AD301" s="65" t="str">
        <f t="shared" si="75"/>
        <v>No</v>
      </c>
      <c r="AE301" s="68" t="str">
        <f t="shared" si="76"/>
        <v>N/A</v>
      </c>
      <c r="AF301" s="66"/>
    </row>
    <row r="302" spans="1:32">
      <c r="A302" s="8" t="s">
        <v>4580</v>
      </c>
      <c r="B302" s="8" t="s">
        <v>38</v>
      </c>
      <c r="C302" s="61" t="str" cm="1">
        <f t="array" ref="C302">_xlfn.IFNA(_xlfn.IFS(B302="Starter","Starters &amp; Sides",B302="Sides","Starters &amp; Sides"),B302)</f>
        <v>mains</v>
      </c>
      <c r="D302" s="8" t="s">
        <v>4789</v>
      </c>
      <c r="E302" s="54"/>
      <c r="F302" s="8"/>
      <c r="G302" s="8"/>
      <c r="H302" s="8"/>
      <c r="I302" s="8"/>
      <c r="J302" s="8"/>
      <c r="K302" s="8"/>
      <c r="L302" s="8"/>
      <c r="M302" s="8"/>
      <c r="N302" s="8"/>
      <c r="O302" s="375"/>
      <c r="P302" s="4">
        <v>17.95</v>
      </c>
      <c r="Q302" s="338"/>
      <c r="R302" s="15" t="str">
        <f t="shared" si="63"/>
        <v>No</v>
      </c>
      <c r="S302" s="15" t="str">
        <f t="shared" si="64"/>
        <v>No</v>
      </c>
      <c r="T302" s="221" t="str">
        <f t="shared" si="65"/>
        <v>No</v>
      </c>
      <c r="U302" s="223" t="str">
        <f t="shared" si="66"/>
        <v>N/A</v>
      </c>
      <c r="V302" s="221" t="str">
        <f t="shared" si="67"/>
        <v>No</v>
      </c>
      <c r="W302" s="223" t="str">
        <f t="shared" si="68"/>
        <v>N/A</v>
      </c>
      <c r="X302" s="221" t="str">
        <f t="shared" si="69"/>
        <v>No</v>
      </c>
      <c r="Y302" s="223" t="str">
        <f t="shared" si="70"/>
        <v>N/A</v>
      </c>
      <c r="Z302" s="222" t="str">
        <f t="shared" si="71"/>
        <v>No</v>
      </c>
      <c r="AA302" s="68" t="str">
        <f t="shared" si="72"/>
        <v>N/A</v>
      </c>
      <c r="AB302" s="65" t="str">
        <f t="shared" si="73"/>
        <v>No</v>
      </c>
      <c r="AC302" s="68" t="str">
        <f t="shared" si="74"/>
        <v>N/A</v>
      </c>
      <c r="AD302" s="65" t="str">
        <f t="shared" si="75"/>
        <v>No</v>
      </c>
      <c r="AE302" s="68" t="str">
        <f t="shared" si="76"/>
        <v>N/A</v>
      </c>
      <c r="AF302" s="66"/>
    </row>
    <row r="303" spans="1:32">
      <c r="A303" s="8" t="s">
        <v>23</v>
      </c>
      <c r="B303" s="8" t="s">
        <v>38</v>
      </c>
      <c r="C303" s="8" t="str" cm="1">
        <f t="array" ref="C303">_xlfn.IFNA(_xlfn.IFS(B303="Starter","Starters &amp; Sides",B303="Sides","Starters &amp; Sides"),B303)</f>
        <v>mains</v>
      </c>
      <c r="D303" s="391" t="s">
        <v>4790</v>
      </c>
      <c r="E303" s="12"/>
      <c r="F303" s="12"/>
      <c r="G303" s="13"/>
      <c r="H303" s="13"/>
      <c r="I303" s="13"/>
      <c r="J303" s="13"/>
      <c r="K303" s="4"/>
      <c r="L303" s="4"/>
      <c r="M303" s="4">
        <v>17.25</v>
      </c>
      <c r="N303" s="4">
        <v>17.25</v>
      </c>
      <c r="O303" s="375">
        <v>17.25</v>
      </c>
      <c r="P303" s="4">
        <v>17.25</v>
      </c>
      <c r="Q303" s="338">
        <v>17.95</v>
      </c>
      <c r="R303" s="15" t="str">
        <f t="shared" si="63"/>
        <v>Yes</v>
      </c>
      <c r="S303" s="15" t="str">
        <f t="shared" si="64"/>
        <v>No</v>
      </c>
      <c r="T303" s="221" t="str">
        <f t="shared" si="65"/>
        <v>Yes</v>
      </c>
      <c r="U303" s="223">
        <f t="shared" si="66"/>
        <v>4.057971014492745E-2</v>
      </c>
      <c r="V303" s="221" t="str">
        <f t="shared" si="67"/>
        <v>Yes</v>
      </c>
      <c r="W303" s="223">
        <f t="shared" si="68"/>
        <v>4.057971014492745E-2</v>
      </c>
      <c r="X303" s="221" t="str">
        <f t="shared" si="69"/>
        <v>Yes</v>
      </c>
      <c r="Y303" s="223">
        <f t="shared" si="70"/>
        <v>4.057971014492745E-2</v>
      </c>
      <c r="Z303" s="222" t="str">
        <f t="shared" si="71"/>
        <v>Yes</v>
      </c>
      <c r="AA303" s="68">
        <f t="shared" si="72"/>
        <v>4.057971014492745E-2</v>
      </c>
      <c r="AB303" s="65" t="str">
        <f t="shared" si="73"/>
        <v>No</v>
      </c>
      <c r="AC303" s="68" t="str">
        <f t="shared" si="74"/>
        <v>N/A</v>
      </c>
      <c r="AD303" s="65" t="str">
        <f t="shared" si="75"/>
        <v>No</v>
      </c>
      <c r="AE303" s="68" t="str">
        <f t="shared" si="76"/>
        <v>N/A</v>
      </c>
      <c r="AF303" s="66"/>
    </row>
    <row r="304" spans="1:32">
      <c r="A304" s="8" t="s">
        <v>23</v>
      </c>
      <c r="B304" s="8" t="s">
        <v>38</v>
      </c>
      <c r="C304" s="8" t="str" cm="1">
        <f t="array" ref="C304">_xlfn.IFNA(_xlfn.IFS(B304="Starter","Starters &amp; Sides",B304="Sides","Starters &amp; Sides"),B304)</f>
        <v>mains</v>
      </c>
      <c r="D304" s="391" t="s">
        <v>4791</v>
      </c>
      <c r="E304" s="12"/>
      <c r="F304" s="12"/>
      <c r="G304" s="13"/>
      <c r="H304" s="13"/>
      <c r="I304" s="13">
        <v>16.5</v>
      </c>
      <c r="J304" s="13">
        <v>16.75</v>
      </c>
      <c r="K304" s="4">
        <v>16.95</v>
      </c>
      <c r="L304" s="4">
        <v>18.25</v>
      </c>
      <c r="M304" s="4">
        <v>18.75</v>
      </c>
      <c r="N304" s="4">
        <v>18.75</v>
      </c>
      <c r="O304" s="375">
        <v>18.75</v>
      </c>
      <c r="P304" s="4">
        <v>18.95</v>
      </c>
      <c r="Q304" s="338">
        <v>19.95</v>
      </c>
      <c r="R304" s="15" t="str">
        <f t="shared" si="63"/>
        <v>Yes</v>
      </c>
      <c r="S304" s="15" t="str">
        <f t="shared" si="64"/>
        <v>No</v>
      </c>
      <c r="T304" s="221" t="str">
        <f t="shared" si="65"/>
        <v>Yes</v>
      </c>
      <c r="U304" s="223">
        <f t="shared" si="66"/>
        <v>5.2770448548812743E-2</v>
      </c>
      <c r="V304" s="221" t="str">
        <f t="shared" si="67"/>
        <v>Yes</v>
      </c>
      <c r="W304" s="223">
        <f t="shared" si="68"/>
        <v>6.4000000000000057E-2</v>
      </c>
      <c r="X304" s="221" t="str">
        <f t="shared" si="69"/>
        <v>Yes</v>
      </c>
      <c r="Y304" s="223">
        <f t="shared" si="70"/>
        <v>6.4000000000000057E-2</v>
      </c>
      <c r="Z304" s="222" t="str">
        <f t="shared" si="71"/>
        <v>Yes</v>
      </c>
      <c r="AA304" s="68">
        <f t="shared" si="72"/>
        <v>6.4000000000000057E-2</v>
      </c>
      <c r="AB304" s="65" t="str">
        <f t="shared" si="73"/>
        <v>Yes</v>
      </c>
      <c r="AC304" s="68">
        <f t="shared" si="74"/>
        <v>9.3150684931506911E-2</v>
      </c>
      <c r="AD304" s="65" t="str">
        <f t="shared" si="75"/>
        <v>No</v>
      </c>
      <c r="AE304" s="68" t="str">
        <f t="shared" si="76"/>
        <v>N/A</v>
      </c>
      <c r="AF304" s="66"/>
    </row>
    <row r="305" spans="1:32">
      <c r="A305" s="8" t="s">
        <v>23</v>
      </c>
      <c r="B305" s="8" t="s">
        <v>38</v>
      </c>
      <c r="C305" s="8" t="str" cm="1">
        <f t="array" ref="C305">_xlfn.IFNA(_xlfn.IFS(B305="Starter","Starters &amp; Sides",B305="Sides","Starters &amp; Sides"),B305)</f>
        <v>mains</v>
      </c>
      <c r="D305" s="211" t="s">
        <v>4792</v>
      </c>
      <c r="E305" s="12"/>
      <c r="F305" s="12"/>
      <c r="G305" s="13"/>
      <c r="H305" s="13"/>
      <c r="I305" s="13">
        <v>15.5</v>
      </c>
      <c r="J305" s="13">
        <v>16.25</v>
      </c>
      <c r="K305" s="4"/>
      <c r="L305" s="4"/>
      <c r="M305" s="4"/>
      <c r="N305" s="4"/>
      <c r="O305" s="375"/>
      <c r="P305" s="4"/>
      <c r="Q305" s="338"/>
      <c r="R305" s="15" t="str">
        <f t="shared" si="63"/>
        <v>No</v>
      </c>
      <c r="S305" s="15" t="str">
        <f t="shared" si="64"/>
        <v>No</v>
      </c>
      <c r="T305" s="221" t="str">
        <f t="shared" si="65"/>
        <v>No</v>
      </c>
      <c r="U305" s="223" t="str">
        <f t="shared" si="66"/>
        <v>N/A</v>
      </c>
      <c r="V305" s="221" t="str">
        <f t="shared" si="67"/>
        <v>No</v>
      </c>
      <c r="W305" s="223" t="str">
        <f t="shared" si="68"/>
        <v>N/A</v>
      </c>
      <c r="X305" s="221" t="str">
        <f t="shared" si="69"/>
        <v>No</v>
      </c>
      <c r="Y305" s="223" t="str">
        <f t="shared" si="70"/>
        <v>N/A</v>
      </c>
      <c r="Z305" s="222" t="str">
        <f t="shared" si="71"/>
        <v>No</v>
      </c>
      <c r="AA305" s="68" t="str">
        <f t="shared" si="72"/>
        <v>N/A</v>
      </c>
      <c r="AB305" s="65" t="str">
        <f t="shared" si="73"/>
        <v>No</v>
      </c>
      <c r="AC305" s="68" t="str">
        <f t="shared" si="74"/>
        <v>N/A</v>
      </c>
      <c r="AD305" s="65" t="str">
        <f t="shared" si="75"/>
        <v>No</v>
      </c>
      <c r="AE305" s="68" t="str">
        <f t="shared" si="76"/>
        <v>N/A</v>
      </c>
      <c r="AF305" s="66"/>
    </row>
    <row r="306" spans="1:32">
      <c r="A306" s="8" t="s">
        <v>23</v>
      </c>
      <c r="B306" s="8" t="s">
        <v>38</v>
      </c>
      <c r="C306" s="8" t="str" cm="1">
        <f t="array" ref="C306">_xlfn.IFNA(_xlfn.IFS(B306="Starter","Starters &amp; Sides",B306="Sides","Starters &amp; Sides"),B306)</f>
        <v>mains</v>
      </c>
      <c r="D306" s="211" t="s">
        <v>4793</v>
      </c>
      <c r="E306" s="12"/>
      <c r="F306" s="12"/>
      <c r="G306" s="13"/>
      <c r="H306" s="13"/>
      <c r="I306" s="13">
        <v>16.25</v>
      </c>
      <c r="J306" s="13">
        <v>16.5</v>
      </c>
      <c r="K306" s="4"/>
      <c r="L306" s="4"/>
      <c r="M306" s="4"/>
      <c r="N306" s="4"/>
      <c r="O306" s="375"/>
      <c r="P306" s="4"/>
      <c r="Q306" s="338"/>
      <c r="R306" s="15" t="str">
        <f t="shared" si="63"/>
        <v>No</v>
      </c>
      <c r="S306" s="15" t="str">
        <f t="shared" si="64"/>
        <v>No</v>
      </c>
      <c r="T306" s="221" t="str">
        <f t="shared" si="65"/>
        <v>No</v>
      </c>
      <c r="U306" s="223" t="str">
        <f t="shared" si="66"/>
        <v>N/A</v>
      </c>
      <c r="V306" s="221" t="str">
        <f t="shared" si="67"/>
        <v>No</v>
      </c>
      <c r="W306" s="223" t="str">
        <f t="shared" si="68"/>
        <v>N/A</v>
      </c>
      <c r="X306" s="221" t="str">
        <f t="shared" si="69"/>
        <v>No</v>
      </c>
      <c r="Y306" s="223" t="str">
        <f t="shared" si="70"/>
        <v>N/A</v>
      </c>
      <c r="Z306" s="222" t="str">
        <f t="shared" si="71"/>
        <v>No</v>
      </c>
      <c r="AA306" s="68" t="str">
        <f t="shared" si="72"/>
        <v>N/A</v>
      </c>
      <c r="AB306" s="65" t="str">
        <f t="shared" si="73"/>
        <v>No</v>
      </c>
      <c r="AC306" s="68" t="str">
        <f t="shared" si="74"/>
        <v>N/A</v>
      </c>
      <c r="AD306" s="65" t="str">
        <f t="shared" si="75"/>
        <v>No</v>
      </c>
      <c r="AE306" s="68" t="str">
        <f t="shared" si="76"/>
        <v>N/A</v>
      </c>
      <c r="AF306" s="66"/>
    </row>
    <row r="307" spans="1:32">
      <c r="A307" s="8" t="s">
        <v>23</v>
      </c>
      <c r="B307" s="8" t="s">
        <v>38</v>
      </c>
      <c r="C307" s="8" t="str" cm="1">
        <f t="array" ref="C307">_xlfn.IFNA(_xlfn.IFS(B307="Starter","Starters &amp; Sides",B307="Sides","Starters &amp; Sides"),B307)</f>
        <v>mains</v>
      </c>
      <c r="D307" s="211" t="s">
        <v>4794</v>
      </c>
      <c r="E307" s="12"/>
      <c r="F307" s="12"/>
      <c r="G307" s="13"/>
      <c r="H307" s="13"/>
      <c r="I307" s="13"/>
      <c r="J307" s="13"/>
      <c r="K307" s="13">
        <v>16.5</v>
      </c>
      <c r="L307" s="4">
        <v>17.5</v>
      </c>
      <c r="M307" s="4"/>
      <c r="N307" s="4"/>
      <c r="O307" s="375"/>
      <c r="P307" s="4"/>
      <c r="Q307" s="338"/>
      <c r="R307" s="15" t="str">
        <f t="shared" si="63"/>
        <v>No</v>
      </c>
      <c r="S307" s="15" t="str">
        <f t="shared" si="64"/>
        <v>No</v>
      </c>
      <c r="T307" s="221" t="str">
        <f t="shared" si="65"/>
        <v>No</v>
      </c>
      <c r="U307" s="223" t="str">
        <f t="shared" si="66"/>
        <v>N/A</v>
      </c>
      <c r="V307" s="221" t="str">
        <f t="shared" si="67"/>
        <v>No</v>
      </c>
      <c r="W307" s="223" t="str">
        <f t="shared" si="68"/>
        <v>N/A</v>
      </c>
      <c r="X307" s="221" t="str">
        <f t="shared" si="69"/>
        <v>No</v>
      </c>
      <c r="Y307" s="223" t="str">
        <f t="shared" si="70"/>
        <v>N/A</v>
      </c>
      <c r="Z307" s="222" t="str">
        <f t="shared" si="71"/>
        <v>No</v>
      </c>
      <c r="AA307" s="68" t="str">
        <f t="shared" si="72"/>
        <v>N/A</v>
      </c>
      <c r="AB307" s="65" t="str">
        <f t="shared" si="73"/>
        <v>No</v>
      </c>
      <c r="AC307" s="68" t="str">
        <f t="shared" si="74"/>
        <v>N/A</v>
      </c>
      <c r="AD307" s="65" t="str">
        <f t="shared" si="75"/>
        <v>No</v>
      </c>
      <c r="AE307" s="68" t="str">
        <f t="shared" si="76"/>
        <v>N/A</v>
      </c>
      <c r="AF307" s="66"/>
    </row>
    <row r="308" spans="1:32">
      <c r="A308" s="8" t="s">
        <v>23</v>
      </c>
      <c r="B308" s="8" t="s">
        <v>38</v>
      </c>
      <c r="C308" s="8" t="str" cm="1">
        <f t="array" ref="C308">_xlfn.IFNA(_xlfn.IFS(B308="Starter","Starters &amp; Sides",B308="Sides","Starters &amp; Sides"),B308)</f>
        <v>mains</v>
      </c>
      <c r="D308" s="391" t="s">
        <v>4795</v>
      </c>
      <c r="E308" s="12"/>
      <c r="F308" s="12"/>
      <c r="G308" s="13"/>
      <c r="H308" s="13"/>
      <c r="I308" s="13">
        <v>16.5</v>
      </c>
      <c r="J308" s="13">
        <v>16.75</v>
      </c>
      <c r="K308" s="4">
        <v>16.95</v>
      </c>
      <c r="L308" s="4">
        <v>17.95</v>
      </c>
      <c r="M308" s="4"/>
      <c r="N308" s="4"/>
      <c r="O308" s="375"/>
      <c r="P308" s="4"/>
      <c r="Q308" s="338"/>
      <c r="R308" s="15" t="str">
        <f t="shared" si="63"/>
        <v>No</v>
      </c>
      <c r="S308" s="15" t="str">
        <f t="shared" si="64"/>
        <v>No</v>
      </c>
      <c r="T308" s="221" t="str">
        <f t="shared" si="65"/>
        <v>No</v>
      </c>
      <c r="U308" s="223" t="str">
        <f t="shared" si="66"/>
        <v>N/A</v>
      </c>
      <c r="V308" s="221" t="str">
        <f t="shared" si="67"/>
        <v>No</v>
      </c>
      <c r="W308" s="223" t="str">
        <f t="shared" si="68"/>
        <v>N/A</v>
      </c>
      <c r="X308" s="221" t="str">
        <f t="shared" si="69"/>
        <v>No</v>
      </c>
      <c r="Y308" s="223" t="str">
        <f t="shared" si="70"/>
        <v>N/A</v>
      </c>
      <c r="Z308" s="222" t="str">
        <f t="shared" si="71"/>
        <v>No</v>
      </c>
      <c r="AA308" s="68" t="str">
        <f t="shared" si="72"/>
        <v>N/A</v>
      </c>
      <c r="AB308" s="65" t="str">
        <f t="shared" si="73"/>
        <v>No</v>
      </c>
      <c r="AC308" s="68" t="str">
        <f t="shared" si="74"/>
        <v>N/A</v>
      </c>
      <c r="AD308" s="65" t="str">
        <f t="shared" si="75"/>
        <v>No</v>
      </c>
      <c r="AE308" s="68" t="str">
        <f t="shared" si="76"/>
        <v>N/A</v>
      </c>
      <c r="AF308" s="66"/>
    </row>
    <row r="309" spans="1:32">
      <c r="A309" s="8" t="s">
        <v>23</v>
      </c>
      <c r="B309" s="8" t="s">
        <v>38</v>
      </c>
      <c r="C309" s="8" t="str" cm="1">
        <f t="array" ref="C309">_xlfn.IFNA(_xlfn.IFS(B309="Starter","Starters &amp; Sides",B309="Sides","Starters &amp; Sides"),B309)</f>
        <v>mains</v>
      </c>
      <c r="D309" s="391" t="s">
        <v>4796</v>
      </c>
      <c r="E309" s="12">
        <v>12.95</v>
      </c>
      <c r="F309" s="12">
        <v>13.75</v>
      </c>
      <c r="G309" s="13">
        <v>13.75</v>
      </c>
      <c r="H309" s="13"/>
      <c r="I309" s="13"/>
      <c r="J309" s="13"/>
      <c r="K309" s="4"/>
      <c r="L309" s="4"/>
      <c r="M309" s="4"/>
      <c r="N309" s="4"/>
      <c r="O309" s="375"/>
      <c r="P309" s="4"/>
      <c r="Q309" s="338"/>
      <c r="R309" s="15" t="str">
        <f t="shared" si="63"/>
        <v>No</v>
      </c>
      <c r="S309" s="15" t="str">
        <f t="shared" si="64"/>
        <v>No</v>
      </c>
      <c r="T309" s="221" t="str">
        <f t="shared" si="65"/>
        <v>No</v>
      </c>
      <c r="U309" s="223" t="str">
        <f t="shared" si="66"/>
        <v>N/A</v>
      </c>
      <c r="V309" s="221" t="str">
        <f t="shared" si="67"/>
        <v>No</v>
      </c>
      <c r="W309" s="223" t="str">
        <f t="shared" si="68"/>
        <v>N/A</v>
      </c>
      <c r="X309" s="221" t="str">
        <f t="shared" si="69"/>
        <v>No</v>
      </c>
      <c r="Y309" s="223" t="str">
        <f t="shared" si="70"/>
        <v>N/A</v>
      </c>
      <c r="Z309" s="222" t="str">
        <f t="shared" si="71"/>
        <v>No</v>
      </c>
      <c r="AA309" s="68" t="str">
        <f t="shared" si="72"/>
        <v>N/A</v>
      </c>
      <c r="AB309" s="65" t="str">
        <f t="shared" si="73"/>
        <v>No</v>
      </c>
      <c r="AC309" s="68" t="str">
        <f t="shared" si="74"/>
        <v>N/A</v>
      </c>
      <c r="AD309" s="65" t="str">
        <f t="shared" si="75"/>
        <v>No</v>
      </c>
      <c r="AE309" s="68" t="str">
        <f t="shared" si="76"/>
        <v>N/A</v>
      </c>
      <c r="AF309" s="66"/>
    </row>
    <row r="310" spans="1:32">
      <c r="A310" s="8" t="s">
        <v>23</v>
      </c>
      <c r="B310" s="8" t="s">
        <v>38</v>
      </c>
      <c r="C310" s="8" t="str" cm="1">
        <f t="array" ref="C310">_xlfn.IFNA(_xlfn.IFS(B310="Starter","Starters &amp; Sides",B310="Sides","Starters &amp; Sides"),B310)</f>
        <v>mains</v>
      </c>
      <c r="D310" s="391" t="s">
        <v>4797</v>
      </c>
      <c r="E310" s="12"/>
      <c r="F310" s="12"/>
      <c r="G310" s="13"/>
      <c r="H310" s="13"/>
      <c r="I310" s="13">
        <v>15.95</v>
      </c>
      <c r="J310" s="13">
        <v>16.25</v>
      </c>
      <c r="K310" s="4"/>
      <c r="L310" s="4"/>
      <c r="M310" s="4"/>
      <c r="N310" s="4"/>
      <c r="O310" s="375"/>
      <c r="P310" s="4"/>
      <c r="Q310" s="338"/>
      <c r="R310" s="15" t="str">
        <f t="shared" si="63"/>
        <v>No</v>
      </c>
      <c r="S310" s="15" t="str">
        <f t="shared" si="64"/>
        <v>No</v>
      </c>
      <c r="T310" s="221" t="str">
        <f t="shared" si="65"/>
        <v>No</v>
      </c>
      <c r="U310" s="223" t="str">
        <f t="shared" si="66"/>
        <v>N/A</v>
      </c>
      <c r="V310" s="221" t="str">
        <f t="shared" si="67"/>
        <v>No</v>
      </c>
      <c r="W310" s="223" t="str">
        <f t="shared" si="68"/>
        <v>N/A</v>
      </c>
      <c r="X310" s="221" t="str">
        <f t="shared" si="69"/>
        <v>No</v>
      </c>
      <c r="Y310" s="223" t="str">
        <f t="shared" si="70"/>
        <v>N/A</v>
      </c>
      <c r="Z310" s="222" t="str">
        <f t="shared" si="71"/>
        <v>No</v>
      </c>
      <c r="AA310" s="68" t="str">
        <f t="shared" si="72"/>
        <v>N/A</v>
      </c>
      <c r="AB310" s="65" t="str">
        <f t="shared" si="73"/>
        <v>No</v>
      </c>
      <c r="AC310" s="68" t="str">
        <f t="shared" si="74"/>
        <v>N/A</v>
      </c>
      <c r="AD310" s="65" t="str">
        <f t="shared" si="75"/>
        <v>No</v>
      </c>
      <c r="AE310" s="68" t="str">
        <f t="shared" si="76"/>
        <v>N/A</v>
      </c>
      <c r="AF310" s="66"/>
    </row>
    <row r="311" spans="1:32">
      <c r="A311" s="8" t="s">
        <v>23</v>
      </c>
      <c r="B311" s="8" t="s">
        <v>38</v>
      </c>
      <c r="C311" s="8" t="str" cm="1">
        <f t="array" ref="C311">_xlfn.IFNA(_xlfn.IFS(B311="Starter","Starters &amp; Sides",B311="Sides","Starters &amp; Sides"),B311)</f>
        <v>mains</v>
      </c>
      <c r="D311" s="211" t="s">
        <v>4798</v>
      </c>
      <c r="E311" s="12">
        <v>8.9499999999999993</v>
      </c>
      <c r="F311" s="12">
        <v>12.25</v>
      </c>
      <c r="G311" s="13">
        <v>12.5</v>
      </c>
      <c r="H311" s="13">
        <v>12.5</v>
      </c>
      <c r="I311" s="13">
        <v>12.95</v>
      </c>
      <c r="J311" s="13">
        <v>12.95</v>
      </c>
      <c r="K311" s="4">
        <v>14</v>
      </c>
      <c r="L311" s="4">
        <v>14.75</v>
      </c>
      <c r="M311" s="4">
        <v>15.25</v>
      </c>
      <c r="N311" s="4">
        <v>16.25</v>
      </c>
      <c r="O311" s="375">
        <v>16.25</v>
      </c>
      <c r="P311" s="4">
        <v>16.25</v>
      </c>
      <c r="Q311" s="338">
        <v>16.75</v>
      </c>
      <c r="R311" s="15" t="str">
        <f t="shared" si="63"/>
        <v>Yes</v>
      </c>
      <c r="S311" s="15" t="str">
        <f t="shared" si="64"/>
        <v>No</v>
      </c>
      <c r="T311" s="221" t="str">
        <f t="shared" si="65"/>
        <v>Yes</v>
      </c>
      <c r="U311" s="223">
        <f t="shared" si="66"/>
        <v>3.076923076923066E-2</v>
      </c>
      <c r="V311" s="221" t="str">
        <f t="shared" si="67"/>
        <v>Yes</v>
      </c>
      <c r="W311" s="223">
        <f t="shared" si="68"/>
        <v>3.076923076923066E-2</v>
      </c>
      <c r="X311" s="221" t="str">
        <f t="shared" si="69"/>
        <v>Yes</v>
      </c>
      <c r="Y311" s="223">
        <f t="shared" si="70"/>
        <v>3.076923076923066E-2</v>
      </c>
      <c r="Z311" s="222" t="str">
        <f t="shared" si="71"/>
        <v>Yes</v>
      </c>
      <c r="AA311" s="68">
        <f t="shared" si="72"/>
        <v>9.8360655737705027E-2</v>
      </c>
      <c r="AB311" s="65" t="str">
        <f t="shared" si="73"/>
        <v>Yes</v>
      </c>
      <c r="AC311" s="68">
        <f t="shared" si="74"/>
        <v>0.13559322033898313</v>
      </c>
      <c r="AD311" s="65" t="str">
        <f t="shared" si="75"/>
        <v>Yes</v>
      </c>
      <c r="AE311" s="68">
        <f t="shared" si="76"/>
        <v>0.87150837988826835</v>
      </c>
      <c r="AF311" s="66"/>
    </row>
    <row r="312" spans="1:32">
      <c r="A312" s="8" t="s">
        <v>23</v>
      </c>
      <c r="B312" s="8" t="s">
        <v>38</v>
      </c>
      <c r="C312" s="8" t="str" cm="1">
        <f t="array" ref="C312">_xlfn.IFNA(_xlfn.IFS(B312="Starter","Starters &amp; Sides",B312="Sides","Starters &amp; Sides"),B312)</f>
        <v>mains</v>
      </c>
      <c r="D312" s="211" t="s">
        <v>4799</v>
      </c>
      <c r="E312" s="12">
        <v>14.25</v>
      </c>
      <c r="F312" s="12">
        <v>14.95</v>
      </c>
      <c r="G312" s="13">
        <v>15.25</v>
      </c>
      <c r="H312" s="13">
        <v>15.75</v>
      </c>
      <c r="I312" s="13">
        <v>15.95</v>
      </c>
      <c r="J312" s="13">
        <v>16.5</v>
      </c>
      <c r="K312" s="4">
        <v>16.95</v>
      </c>
      <c r="L312" s="4">
        <v>17.95</v>
      </c>
      <c r="M312" s="4">
        <v>18.45</v>
      </c>
      <c r="N312" s="4">
        <v>18.45</v>
      </c>
      <c r="O312" s="375">
        <v>18.45</v>
      </c>
      <c r="P312" s="4">
        <v>18.75</v>
      </c>
      <c r="Q312" s="338">
        <v>19.75</v>
      </c>
      <c r="R312" s="15" t="str">
        <f t="shared" si="63"/>
        <v>Yes</v>
      </c>
      <c r="S312" s="15" t="str">
        <f t="shared" si="64"/>
        <v>No</v>
      </c>
      <c r="T312" s="221" t="str">
        <f t="shared" si="65"/>
        <v>Yes</v>
      </c>
      <c r="U312" s="223">
        <f t="shared" si="66"/>
        <v>5.3333333333333233E-2</v>
      </c>
      <c r="V312" s="221" t="str">
        <f t="shared" si="67"/>
        <v>Yes</v>
      </c>
      <c r="W312" s="223">
        <f t="shared" si="68"/>
        <v>7.046070460704601E-2</v>
      </c>
      <c r="X312" s="221" t="str">
        <f t="shared" si="69"/>
        <v>Yes</v>
      </c>
      <c r="Y312" s="223">
        <f t="shared" si="70"/>
        <v>7.046070460704601E-2</v>
      </c>
      <c r="Z312" s="222" t="str">
        <f t="shared" si="71"/>
        <v>Yes</v>
      </c>
      <c r="AA312" s="68">
        <f t="shared" si="72"/>
        <v>7.046070460704601E-2</v>
      </c>
      <c r="AB312" s="65" t="str">
        <f t="shared" si="73"/>
        <v>Yes</v>
      </c>
      <c r="AC312" s="68">
        <f t="shared" si="74"/>
        <v>0.10027855153203347</v>
      </c>
      <c r="AD312" s="65" t="str">
        <f t="shared" si="75"/>
        <v>Yes</v>
      </c>
      <c r="AE312" s="68">
        <f t="shared" si="76"/>
        <v>0.38596491228070184</v>
      </c>
      <c r="AF312" s="66"/>
    </row>
    <row r="313" spans="1:32">
      <c r="A313" s="312" t="s">
        <v>23</v>
      </c>
      <c r="B313" s="312" t="s">
        <v>38</v>
      </c>
      <c r="C313" s="312" t="str" cm="1">
        <f t="array" ref="C313">_xlfn.IFNA(_xlfn.IFS(B313="Starter","Starters &amp; Sides",B313="Sides","Starters &amp; Sides"),B313)</f>
        <v>mains</v>
      </c>
      <c r="D313" s="391" t="s">
        <v>4800</v>
      </c>
      <c r="E313" s="12"/>
      <c r="F313" s="12"/>
      <c r="G313" s="13"/>
      <c r="H313" s="13"/>
      <c r="I313" s="13"/>
      <c r="J313" s="13"/>
      <c r="K313" s="4">
        <v>17.25</v>
      </c>
      <c r="L313" s="4"/>
      <c r="M313" s="4"/>
      <c r="N313" s="4"/>
      <c r="O313" s="375"/>
      <c r="P313" s="4"/>
      <c r="Q313" s="338"/>
      <c r="R313" s="15" t="str">
        <f t="shared" si="63"/>
        <v>No</v>
      </c>
      <c r="S313" s="15" t="str">
        <f t="shared" si="64"/>
        <v>No</v>
      </c>
      <c r="T313" s="221" t="str">
        <f t="shared" si="65"/>
        <v>No</v>
      </c>
      <c r="U313" s="223" t="str">
        <f t="shared" si="66"/>
        <v>N/A</v>
      </c>
      <c r="V313" s="221" t="str">
        <f t="shared" si="67"/>
        <v>No</v>
      </c>
      <c r="W313" s="223" t="str">
        <f t="shared" si="68"/>
        <v>N/A</v>
      </c>
      <c r="X313" s="221" t="str">
        <f t="shared" si="69"/>
        <v>No</v>
      </c>
      <c r="Y313" s="223" t="str">
        <f t="shared" si="70"/>
        <v>N/A</v>
      </c>
      <c r="Z313" s="222" t="str">
        <f t="shared" si="71"/>
        <v>No</v>
      </c>
      <c r="AA313" s="68" t="str">
        <f t="shared" si="72"/>
        <v>N/A</v>
      </c>
      <c r="AB313" s="65" t="str">
        <f t="shared" si="73"/>
        <v>No</v>
      </c>
      <c r="AC313" s="68" t="str">
        <f t="shared" si="74"/>
        <v>N/A</v>
      </c>
      <c r="AD313" s="65" t="str">
        <f t="shared" si="75"/>
        <v>No</v>
      </c>
      <c r="AE313" s="68" t="str">
        <f t="shared" si="76"/>
        <v>N/A</v>
      </c>
      <c r="AF313" s="66"/>
    </row>
    <row r="314" spans="1:32">
      <c r="A314" s="8" t="s">
        <v>23</v>
      </c>
      <c r="B314" s="8" t="s">
        <v>38</v>
      </c>
      <c r="C314" s="8" t="str" cm="1">
        <f t="array" ref="C314">_xlfn.IFNA(_xlfn.IFS(B314="Starter","Starters &amp; Sides",B314="Sides","Starters &amp; Sides"),B314)</f>
        <v>mains</v>
      </c>
      <c r="D314" s="211" t="s">
        <v>4801</v>
      </c>
      <c r="E314" s="12">
        <v>13.95</v>
      </c>
      <c r="F314" s="12">
        <v>13.95</v>
      </c>
      <c r="G314" s="13">
        <v>14.25</v>
      </c>
      <c r="H314" s="13">
        <v>14.75</v>
      </c>
      <c r="I314" s="13">
        <v>16.25</v>
      </c>
      <c r="J314" s="13">
        <v>16.25</v>
      </c>
      <c r="K314" s="4">
        <v>16.75</v>
      </c>
      <c r="L314" s="4">
        <v>17.75</v>
      </c>
      <c r="M314" s="4">
        <v>18.45</v>
      </c>
      <c r="N314" s="4">
        <v>18.45</v>
      </c>
      <c r="O314" s="375">
        <v>18.25</v>
      </c>
      <c r="P314" s="4">
        <v>18.25</v>
      </c>
      <c r="Q314" s="338">
        <v>18.75</v>
      </c>
      <c r="R314" s="15" t="str">
        <f t="shared" si="63"/>
        <v>Yes</v>
      </c>
      <c r="S314" s="15" t="str">
        <f t="shared" si="64"/>
        <v>No</v>
      </c>
      <c r="T314" s="221" t="str">
        <f t="shared" si="65"/>
        <v>Yes</v>
      </c>
      <c r="U314" s="223">
        <f t="shared" si="66"/>
        <v>2.7397260273972712E-2</v>
      </c>
      <c r="V314" s="221" t="str">
        <f t="shared" si="67"/>
        <v>Yes</v>
      </c>
      <c r="W314" s="223">
        <f t="shared" si="68"/>
        <v>2.7397260273972712E-2</v>
      </c>
      <c r="X314" s="221" t="str">
        <f t="shared" si="69"/>
        <v>Yes</v>
      </c>
      <c r="Y314" s="223">
        <f t="shared" si="70"/>
        <v>1.6260162601626105E-2</v>
      </c>
      <c r="Z314" s="222" t="str">
        <f t="shared" si="71"/>
        <v>Yes</v>
      </c>
      <c r="AA314" s="68">
        <f t="shared" si="72"/>
        <v>1.6260162601626105E-2</v>
      </c>
      <c r="AB314" s="65" t="str">
        <f t="shared" si="73"/>
        <v>Yes</v>
      </c>
      <c r="AC314" s="68">
        <f t="shared" si="74"/>
        <v>5.6338028169014009E-2</v>
      </c>
      <c r="AD314" s="65" t="str">
        <f t="shared" si="75"/>
        <v>Yes</v>
      </c>
      <c r="AE314" s="68">
        <f t="shared" si="76"/>
        <v>0.34408602150537648</v>
      </c>
      <c r="AF314" s="66"/>
    </row>
    <row r="315" spans="1:32">
      <c r="A315" s="8" t="s">
        <v>23</v>
      </c>
      <c r="B315" s="66" t="s">
        <v>38</v>
      </c>
      <c r="C315" s="66" t="str" cm="1">
        <f t="array" ref="C315">_xlfn.IFNA(_xlfn.IFS(B315="Starter","Starters &amp; Sides",B315="Sides","Starters &amp; Sides"),B315)</f>
        <v>mains</v>
      </c>
      <c r="D315" s="211" t="s">
        <v>4802</v>
      </c>
      <c r="E315" s="12">
        <v>14.55</v>
      </c>
      <c r="F315" s="12">
        <v>14.55</v>
      </c>
      <c r="G315" s="13">
        <v>14.95</v>
      </c>
      <c r="H315" s="13">
        <v>15.5</v>
      </c>
      <c r="I315" s="13">
        <v>15.95</v>
      </c>
      <c r="J315" s="13">
        <v>16.45</v>
      </c>
      <c r="K315" s="4">
        <v>17</v>
      </c>
      <c r="L315" s="4">
        <v>17.75</v>
      </c>
      <c r="M315" s="4">
        <v>18.45</v>
      </c>
      <c r="N315" s="4">
        <v>18.45</v>
      </c>
      <c r="O315" s="375">
        <v>18.45</v>
      </c>
      <c r="P315" s="4">
        <v>18.75</v>
      </c>
      <c r="Q315" s="338">
        <v>19.75</v>
      </c>
      <c r="R315" s="15" t="str">
        <f t="shared" si="63"/>
        <v>Yes</v>
      </c>
      <c r="S315" s="15" t="str">
        <f t="shared" si="64"/>
        <v>No</v>
      </c>
      <c r="T315" s="221" t="str">
        <f t="shared" si="65"/>
        <v>Yes</v>
      </c>
      <c r="U315" s="223">
        <f t="shared" si="66"/>
        <v>5.3333333333333233E-2</v>
      </c>
      <c r="V315" s="221" t="str">
        <f t="shared" si="67"/>
        <v>Yes</v>
      </c>
      <c r="W315" s="223">
        <f t="shared" si="68"/>
        <v>7.046070460704601E-2</v>
      </c>
      <c r="X315" s="221" t="str">
        <f t="shared" si="69"/>
        <v>Yes</v>
      </c>
      <c r="Y315" s="223">
        <f t="shared" si="70"/>
        <v>7.046070460704601E-2</v>
      </c>
      <c r="Z315" s="222" t="str">
        <f t="shared" si="71"/>
        <v>Yes</v>
      </c>
      <c r="AA315" s="68">
        <f t="shared" si="72"/>
        <v>7.046070460704601E-2</v>
      </c>
      <c r="AB315" s="65" t="str">
        <f t="shared" si="73"/>
        <v>Yes</v>
      </c>
      <c r="AC315" s="68">
        <f t="shared" si="74"/>
        <v>0.11267605633802824</v>
      </c>
      <c r="AD315" s="65" t="str">
        <f t="shared" si="75"/>
        <v>Yes</v>
      </c>
      <c r="AE315" s="68">
        <f t="shared" si="76"/>
        <v>0.35738831615120259</v>
      </c>
      <c r="AF315" s="66"/>
    </row>
    <row r="316" spans="1:32">
      <c r="A316" s="8" t="s">
        <v>23</v>
      </c>
      <c r="B316" s="66" t="s">
        <v>38</v>
      </c>
      <c r="C316" s="66" t="str" cm="1">
        <f t="array" ref="C316">_xlfn.IFNA(_xlfn.IFS(B316="Starter","Starters &amp; Sides",B316="Sides","Starters &amp; Sides"),B316)</f>
        <v>mains</v>
      </c>
      <c r="D316" s="211" t="s">
        <v>4803</v>
      </c>
      <c r="E316" s="12">
        <v>11.95</v>
      </c>
      <c r="F316" s="12">
        <v>13.5</v>
      </c>
      <c r="G316" s="13">
        <v>13.75</v>
      </c>
      <c r="H316" s="13">
        <v>14.25</v>
      </c>
      <c r="I316" s="13">
        <v>14.75</v>
      </c>
      <c r="J316" s="13">
        <v>14.75</v>
      </c>
      <c r="K316" s="4">
        <v>15.5</v>
      </c>
      <c r="L316" s="4">
        <v>16.75</v>
      </c>
      <c r="M316" s="4">
        <v>17.45</v>
      </c>
      <c r="N316" s="4">
        <v>17.95</v>
      </c>
      <c r="O316" s="375">
        <v>17.95</v>
      </c>
      <c r="P316" s="4">
        <v>17.95</v>
      </c>
      <c r="Q316" s="338">
        <v>18.45</v>
      </c>
      <c r="R316" s="15" t="str">
        <f t="shared" si="63"/>
        <v>Yes</v>
      </c>
      <c r="S316" s="15" t="str">
        <f t="shared" si="64"/>
        <v>No</v>
      </c>
      <c r="T316" s="221" t="str">
        <f t="shared" si="65"/>
        <v>Yes</v>
      </c>
      <c r="U316" s="223">
        <f t="shared" si="66"/>
        <v>2.7855153203342642E-2</v>
      </c>
      <c r="V316" s="221" t="str">
        <f t="shared" si="67"/>
        <v>Yes</v>
      </c>
      <c r="W316" s="223">
        <f t="shared" si="68"/>
        <v>2.7855153203342642E-2</v>
      </c>
      <c r="X316" s="221" t="str">
        <f t="shared" si="69"/>
        <v>Yes</v>
      </c>
      <c r="Y316" s="223">
        <f t="shared" si="70"/>
        <v>2.7855153203342642E-2</v>
      </c>
      <c r="Z316" s="222" t="str">
        <f t="shared" si="71"/>
        <v>Yes</v>
      </c>
      <c r="AA316" s="68">
        <f t="shared" si="72"/>
        <v>5.7306590257879764E-2</v>
      </c>
      <c r="AB316" s="65" t="str">
        <f t="shared" si="73"/>
        <v>Yes</v>
      </c>
      <c r="AC316" s="68">
        <f t="shared" si="74"/>
        <v>0.10149253731343277</v>
      </c>
      <c r="AD316" s="65" t="str">
        <f t="shared" si="75"/>
        <v>Yes</v>
      </c>
      <c r="AE316" s="68">
        <f t="shared" si="76"/>
        <v>0.54393305439330542</v>
      </c>
      <c r="AF316" s="66"/>
    </row>
    <row r="317" spans="1:32">
      <c r="A317" s="8" t="s">
        <v>23</v>
      </c>
      <c r="B317" s="66" t="s">
        <v>38</v>
      </c>
      <c r="C317" s="66" t="str" cm="1">
        <f t="array" ref="C317">_xlfn.IFNA(_xlfn.IFS(B317="Starter","Starters &amp; Sides",B317="Sides","Starters &amp; Sides"),B317)</f>
        <v>mains</v>
      </c>
      <c r="D317" s="211" t="s">
        <v>4804</v>
      </c>
      <c r="E317" s="12">
        <v>13.55</v>
      </c>
      <c r="F317" s="12">
        <v>13.75</v>
      </c>
      <c r="G317" s="13">
        <v>13.95</v>
      </c>
      <c r="H317" s="13">
        <v>14.75</v>
      </c>
      <c r="I317" s="13">
        <v>15.25</v>
      </c>
      <c r="J317" s="13">
        <v>15.5</v>
      </c>
      <c r="K317" s="4">
        <v>15.75</v>
      </c>
      <c r="L317" s="4">
        <v>16.5</v>
      </c>
      <c r="M317" s="4">
        <v>17.75</v>
      </c>
      <c r="N317" s="4">
        <v>17.75</v>
      </c>
      <c r="O317" s="375">
        <v>17.75</v>
      </c>
      <c r="P317" s="4">
        <v>17.95</v>
      </c>
      <c r="Q317" s="338">
        <v>18.75</v>
      </c>
      <c r="R317" s="15" t="str">
        <f t="shared" si="63"/>
        <v>Yes</v>
      </c>
      <c r="S317" s="15" t="str">
        <f t="shared" si="64"/>
        <v>No</v>
      </c>
      <c r="T317" s="221" t="str">
        <f t="shared" si="65"/>
        <v>Yes</v>
      </c>
      <c r="U317" s="223">
        <f t="shared" si="66"/>
        <v>4.4568245125348183E-2</v>
      </c>
      <c r="V317" s="221" t="str">
        <f t="shared" si="67"/>
        <v>Yes</v>
      </c>
      <c r="W317" s="223">
        <f t="shared" si="68"/>
        <v>5.6338028169014009E-2</v>
      </c>
      <c r="X317" s="221" t="str">
        <f t="shared" si="69"/>
        <v>Yes</v>
      </c>
      <c r="Y317" s="223">
        <f t="shared" si="70"/>
        <v>5.6338028169014009E-2</v>
      </c>
      <c r="Z317" s="222" t="str">
        <f t="shared" si="71"/>
        <v>Yes</v>
      </c>
      <c r="AA317" s="68">
        <f t="shared" si="72"/>
        <v>5.6338028169014009E-2</v>
      </c>
      <c r="AB317" s="65" t="str">
        <f t="shared" si="73"/>
        <v>Yes</v>
      </c>
      <c r="AC317" s="68">
        <f t="shared" si="74"/>
        <v>0.13636363636363646</v>
      </c>
      <c r="AD317" s="65" t="str">
        <f t="shared" si="75"/>
        <v>Yes</v>
      </c>
      <c r="AE317" s="68">
        <f t="shared" si="76"/>
        <v>0.38376383763837629</v>
      </c>
      <c r="AF317" s="66"/>
    </row>
    <row r="318" spans="1:32" ht="15" customHeight="1">
      <c r="A318" s="8" t="s">
        <v>23</v>
      </c>
      <c r="B318" s="66" t="s">
        <v>38</v>
      </c>
      <c r="C318" s="66" t="str" cm="1">
        <f t="array" ref="C318">_xlfn.IFNA(_xlfn.IFS(B318="Starter","Starters &amp; Sides",B318="Sides","Starters &amp; Sides"),B318)</f>
        <v>mains</v>
      </c>
      <c r="D318" s="211" t="s">
        <v>4805</v>
      </c>
      <c r="E318" s="12">
        <v>10.95</v>
      </c>
      <c r="F318" s="12">
        <v>13.5</v>
      </c>
      <c r="G318" s="13">
        <v>13.95</v>
      </c>
      <c r="H318" s="13">
        <v>14.95</v>
      </c>
      <c r="I318" s="13">
        <v>15.5</v>
      </c>
      <c r="J318" s="13">
        <v>15.45</v>
      </c>
      <c r="K318" s="4">
        <v>15.95</v>
      </c>
      <c r="L318" s="4">
        <v>17.25</v>
      </c>
      <c r="M318" s="4">
        <v>17.75</v>
      </c>
      <c r="N318" s="4">
        <v>17.75</v>
      </c>
      <c r="O318" s="375">
        <v>17.75</v>
      </c>
      <c r="P318" s="4">
        <v>17.95</v>
      </c>
      <c r="Q318" s="338">
        <v>18.75</v>
      </c>
      <c r="R318" s="15" t="str">
        <f t="shared" si="63"/>
        <v>Yes</v>
      </c>
      <c r="S318" s="15" t="str">
        <f t="shared" si="64"/>
        <v>No</v>
      </c>
      <c r="T318" s="221" t="str">
        <f t="shared" si="65"/>
        <v>Yes</v>
      </c>
      <c r="U318" s="223">
        <f t="shared" si="66"/>
        <v>4.4568245125348183E-2</v>
      </c>
      <c r="V318" s="221" t="str">
        <f t="shared" si="67"/>
        <v>Yes</v>
      </c>
      <c r="W318" s="223">
        <f t="shared" si="68"/>
        <v>5.6338028169014009E-2</v>
      </c>
      <c r="X318" s="221" t="str">
        <f t="shared" si="69"/>
        <v>Yes</v>
      </c>
      <c r="Y318" s="223">
        <f t="shared" si="70"/>
        <v>5.6338028169014009E-2</v>
      </c>
      <c r="Z318" s="222" t="str">
        <f t="shared" si="71"/>
        <v>Yes</v>
      </c>
      <c r="AA318" s="68">
        <f t="shared" si="72"/>
        <v>5.6338028169014009E-2</v>
      </c>
      <c r="AB318" s="65" t="str">
        <f t="shared" si="73"/>
        <v>Yes</v>
      </c>
      <c r="AC318" s="68">
        <f t="shared" si="74"/>
        <v>8.6956521739130377E-2</v>
      </c>
      <c r="AD318" s="65" t="str">
        <f t="shared" si="75"/>
        <v>Yes</v>
      </c>
      <c r="AE318" s="68">
        <f t="shared" si="76"/>
        <v>0.71232876712328785</v>
      </c>
      <c r="AF318" s="66"/>
    </row>
    <row r="319" spans="1:32" ht="15" customHeight="1">
      <c r="A319" s="8" t="s">
        <v>23</v>
      </c>
      <c r="B319" s="66" t="s">
        <v>38</v>
      </c>
      <c r="C319" s="66" t="str" cm="1">
        <f t="array" ref="C319">_xlfn.IFNA(_xlfn.IFS(B319="Starter","Starters &amp; Sides",B319="Sides","Starters &amp; Sides"),B319)</f>
        <v>mains</v>
      </c>
      <c r="D319" s="211" t="s">
        <v>4806</v>
      </c>
      <c r="E319" s="12"/>
      <c r="F319" s="12"/>
      <c r="G319" s="12"/>
      <c r="H319" s="12"/>
      <c r="I319" s="12"/>
      <c r="J319" s="12"/>
      <c r="K319" s="4"/>
      <c r="L319" s="4"/>
      <c r="M319" s="4"/>
      <c r="N319" s="4"/>
      <c r="O319" s="395"/>
      <c r="P319" s="4"/>
      <c r="Q319" s="338">
        <v>17.95</v>
      </c>
      <c r="R319" s="15" t="str">
        <f>IF(COUNTA(Q319)=1,"Yes","No")</f>
        <v>Yes</v>
      </c>
      <c r="S319" s="15" t="str">
        <f>IF(AND(T319="No",R319="Yes"),"Yes","No")</f>
        <v>Yes</v>
      </c>
      <c r="T319" s="221" t="str">
        <f>IF(COUNTA(P319:Q319)=2,"Yes","No")</f>
        <v>No</v>
      </c>
      <c r="U319" s="223" t="str">
        <f>IF(T319="Yes",Q319/P319-1,"N/A")</f>
        <v>N/A</v>
      </c>
      <c r="V319" s="221" t="str">
        <f>IF(COUNTA(O319:Q319)=3,"Yes","No")</f>
        <v>No</v>
      </c>
      <c r="W319" s="223" t="str">
        <f>IF(V319="Yes",Q319/O319-1,"N/A")</f>
        <v>N/A</v>
      </c>
      <c r="X319" s="221" t="str">
        <f>IF(COUNTA(N319:Q319)=4,"Yes","No")</f>
        <v>No</v>
      </c>
      <c r="Y319" s="223" t="str">
        <f>IF(X319="Yes",Q319/N319-1,"N/A")</f>
        <v>N/A</v>
      </c>
      <c r="Z319" s="222" t="str">
        <f>IF(COUNTA(M319:Q319)=5,"Yes","No")</f>
        <v>No</v>
      </c>
      <c r="AA319" s="68" t="str">
        <f>IF(Z319="Yes",Q319/M319-1,"N/A")</f>
        <v>N/A</v>
      </c>
      <c r="AB319" s="65" t="str">
        <f>IF(COUNTA(L319:Q319)=6,"Yes","No")</f>
        <v>No</v>
      </c>
      <c r="AC319" s="68" t="str">
        <f>IF(AB319="Yes",Q319/L319-1,"N/A")</f>
        <v>N/A</v>
      </c>
      <c r="AD319" s="65" t="str">
        <f>IF(COUNTA(E319:Q319)=13,"Yes","No")</f>
        <v>No</v>
      </c>
      <c r="AE319" s="68" t="str">
        <f>IF(AD319="Yes",Q319/E319-1,"N/A")</f>
        <v>N/A</v>
      </c>
      <c r="AF319" s="66"/>
    </row>
    <row r="320" spans="1:32">
      <c r="A320" s="8" t="s">
        <v>23</v>
      </c>
      <c r="B320" s="66" t="s">
        <v>38</v>
      </c>
      <c r="C320" s="66" t="str" cm="1">
        <f t="array" ref="C320">_xlfn.IFNA(_xlfn.IFS(B320="Starter","Starters &amp; Sides",B320="Sides","Starters &amp; Sides"),B320)</f>
        <v>mains</v>
      </c>
      <c r="D320" s="211" t="s">
        <v>4807</v>
      </c>
      <c r="E320" s="12"/>
      <c r="F320" s="12"/>
      <c r="G320" s="13"/>
      <c r="H320" s="13"/>
      <c r="I320" s="13"/>
      <c r="J320" s="13"/>
      <c r="K320" s="4"/>
      <c r="L320" s="4"/>
      <c r="M320" s="4">
        <v>18.75</v>
      </c>
      <c r="N320" s="4">
        <v>18.75</v>
      </c>
      <c r="O320" s="375">
        <v>18.75</v>
      </c>
      <c r="P320" s="4">
        <v>18.75</v>
      </c>
      <c r="Q320" s="338">
        <v>19.75</v>
      </c>
      <c r="R320" s="15" t="str">
        <f t="shared" si="63"/>
        <v>Yes</v>
      </c>
      <c r="S320" s="15" t="str">
        <f t="shared" si="64"/>
        <v>No</v>
      </c>
      <c r="T320" s="221" t="str">
        <f t="shared" si="65"/>
        <v>Yes</v>
      </c>
      <c r="U320" s="223">
        <f t="shared" si="66"/>
        <v>5.3333333333333233E-2</v>
      </c>
      <c r="V320" s="221" t="str">
        <f t="shared" si="67"/>
        <v>Yes</v>
      </c>
      <c r="W320" s="223">
        <f t="shared" si="68"/>
        <v>5.3333333333333233E-2</v>
      </c>
      <c r="X320" s="221" t="str">
        <f t="shared" si="69"/>
        <v>Yes</v>
      </c>
      <c r="Y320" s="223">
        <f t="shared" si="70"/>
        <v>5.3333333333333233E-2</v>
      </c>
      <c r="Z320" s="222" t="str">
        <f t="shared" si="71"/>
        <v>Yes</v>
      </c>
      <c r="AA320" s="68">
        <f t="shared" si="72"/>
        <v>5.3333333333333233E-2</v>
      </c>
      <c r="AB320" s="65" t="str">
        <f t="shared" si="73"/>
        <v>No</v>
      </c>
      <c r="AC320" s="68" t="str">
        <f t="shared" si="74"/>
        <v>N/A</v>
      </c>
      <c r="AD320" s="65" t="str">
        <f t="shared" si="75"/>
        <v>No</v>
      </c>
      <c r="AE320" s="68" t="str">
        <f t="shared" si="76"/>
        <v>N/A</v>
      </c>
      <c r="AF320" s="66"/>
    </row>
    <row r="321" spans="1:32">
      <c r="A321" s="8" t="s">
        <v>23</v>
      </c>
      <c r="B321" s="66" t="s">
        <v>38</v>
      </c>
      <c r="C321" s="66" t="str" cm="1">
        <f t="array" ref="C321">_xlfn.IFNA(_xlfn.IFS(B321="Starter","Starters &amp; Sides",B321="Sides","Starters &amp; Sides"),B321)</f>
        <v>mains</v>
      </c>
      <c r="D321" s="211" t="s">
        <v>4808</v>
      </c>
      <c r="E321" s="12"/>
      <c r="F321" s="12"/>
      <c r="G321" s="13"/>
      <c r="H321" s="13"/>
      <c r="I321" s="13"/>
      <c r="J321" s="13"/>
      <c r="K321" s="4">
        <v>16.95</v>
      </c>
      <c r="L321" s="4"/>
      <c r="M321" s="4"/>
      <c r="N321" s="4"/>
      <c r="O321" s="375"/>
      <c r="P321" s="4"/>
      <c r="Q321" s="338"/>
      <c r="R321" s="15" t="str">
        <f t="shared" si="63"/>
        <v>No</v>
      </c>
      <c r="S321" s="15" t="str">
        <f t="shared" si="64"/>
        <v>No</v>
      </c>
      <c r="T321" s="221" t="str">
        <f t="shared" si="65"/>
        <v>No</v>
      </c>
      <c r="U321" s="223" t="str">
        <f t="shared" si="66"/>
        <v>N/A</v>
      </c>
      <c r="V321" s="221" t="str">
        <f t="shared" si="67"/>
        <v>No</v>
      </c>
      <c r="W321" s="223" t="str">
        <f t="shared" si="68"/>
        <v>N/A</v>
      </c>
      <c r="X321" s="221" t="str">
        <f t="shared" si="69"/>
        <v>No</v>
      </c>
      <c r="Y321" s="223" t="str">
        <f t="shared" si="70"/>
        <v>N/A</v>
      </c>
      <c r="Z321" s="222" t="str">
        <f t="shared" si="71"/>
        <v>No</v>
      </c>
      <c r="AA321" s="68" t="str">
        <f t="shared" si="72"/>
        <v>N/A</v>
      </c>
      <c r="AB321" s="65" t="str">
        <f t="shared" si="73"/>
        <v>No</v>
      </c>
      <c r="AC321" s="68" t="str">
        <f t="shared" si="74"/>
        <v>N/A</v>
      </c>
      <c r="AD321" s="65" t="str">
        <f t="shared" si="75"/>
        <v>No</v>
      </c>
      <c r="AE321" s="68" t="str">
        <f t="shared" si="76"/>
        <v>N/A</v>
      </c>
      <c r="AF321" s="66"/>
    </row>
    <row r="322" spans="1:32">
      <c r="A322" s="8" t="s">
        <v>23</v>
      </c>
      <c r="B322" s="66" t="s">
        <v>38</v>
      </c>
      <c r="C322" s="66" t="str" cm="1">
        <f t="array" ref="C322">_xlfn.IFNA(_xlfn.IFS(B322="Starter","Starters &amp; Sides",B322="Sides","Starters &amp; Sides"),B322)</f>
        <v>mains</v>
      </c>
      <c r="D322" s="211" t="s">
        <v>4809</v>
      </c>
      <c r="E322" s="12"/>
      <c r="F322" s="12"/>
      <c r="G322" s="13"/>
      <c r="H322" s="13"/>
      <c r="I322" s="13"/>
      <c r="J322" s="13">
        <v>12.95</v>
      </c>
      <c r="K322" s="13"/>
      <c r="L322" s="4"/>
      <c r="M322" s="4"/>
      <c r="N322" s="4"/>
      <c r="O322" s="375"/>
      <c r="P322" s="4">
        <v>16.25</v>
      </c>
      <c r="Q322" s="338">
        <v>16.75</v>
      </c>
      <c r="R322" s="15" t="str">
        <f t="shared" si="63"/>
        <v>Yes</v>
      </c>
      <c r="S322" s="15" t="str">
        <f t="shared" si="64"/>
        <v>No</v>
      </c>
      <c r="T322" s="221" t="str">
        <f t="shared" si="65"/>
        <v>Yes</v>
      </c>
      <c r="U322" s="223">
        <f t="shared" si="66"/>
        <v>3.076923076923066E-2</v>
      </c>
      <c r="V322" s="221" t="str">
        <f t="shared" si="67"/>
        <v>No</v>
      </c>
      <c r="W322" s="223" t="str">
        <f t="shared" si="68"/>
        <v>N/A</v>
      </c>
      <c r="X322" s="221" t="str">
        <f t="shared" si="69"/>
        <v>No</v>
      </c>
      <c r="Y322" s="223" t="str">
        <f t="shared" si="70"/>
        <v>N/A</v>
      </c>
      <c r="Z322" s="222" t="str">
        <f t="shared" si="71"/>
        <v>No</v>
      </c>
      <c r="AA322" s="68" t="str">
        <f t="shared" si="72"/>
        <v>N/A</v>
      </c>
      <c r="AB322" s="65" t="str">
        <f t="shared" si="73"/>
        <v>No</v>
      </c>
      <c r="AC322" s="68" t="str">
        <f t="shared" si="74"/>
        <v>N/A</v>
      </c>
      <c r="AD322" s="65" t="str">
        <f t="shared" si="75"/>
        <v>No</v>
      </c>
      <c r="AE322" s="68" t="str">
        <f t="shared" si="76"/>
        <v>N/A</v>
      </c>
      <c r="AF322" s="66"/>
    </row>
    <row r="323" spans="1:32">
      <c r="A323" s="8" t="s">
        <v>23</v>
      </c>
      <c r="B323" s="66" t="s">
        <v>38</v>
      </c>
      <c r="C323" s="66" t="str" cm="1">
        <f t="array" ref="C323">_xlfn.IFNA(_xlfn.IFS(B323="Starter","Starters &amp; Sides",B323="Sides","Starters &amp; Sides"),B323)</f>
        <v>mains</v>
      </c>
      <c r="D323" s="8" t="s">
        <v>4810</v>
      </c>
      <c r="E323" s="12"/>
      <c r="F323" s="12"/>
      <c r="G323" s="13"/>
      <c r="H323" s="13"/>
      <c r="I323" s="13"/>
      <c r="J323" s="13"/>
      <c r="K323" s="4"/>
      <c r="L323" s="4"/>
      <c r="M323" s="4">
        <v>17.75</v>
      </c>
      <c r="N323" s="4">
        <v>17.75</v>
      </c>
      <c r="O323" s="375">
        <v>17.75</v>
      </c>
      <c r="P323" s="4"/>
      <c r="Q323" s="338"/>
      <c r="R323" s="15" t="str">
        <f t="shared" si="63"/>
        <v>No</v>
      </c>
      <c r="S323" s="15" t="str">
        <f t="shared" si="64"/>
        <v>No</v>
      </c>
      <c r="T323" s="221" t="str">
        <f t="shared" si="65"/>
        <v>No</v>
      </c>
      <c r="U323" s="223" t="str">
        <f t="shared" si="66"/>
        <v>N/A</v>
      </c>
      <c r="V323" s="221" t="str">
        <f t="shared" si="67"/>
        <v>No</v>
      </c>
      <c r="W323" s="223" t="str">
        <f t="shared" si="68"/>
        <v>N/A</v>
      </c>
      <c r="X323" s="221" t="str">
        <f t="shared" si="69"/>
        <v>No</v>
      </c>
      <c r="Y323" s="223" t="str">
        <f t="shared" si="70"/>
        <v>N/A</v>
      </c>
      <c r="Z323" s="222" t="str">
        <f t="shared" si="71"/>
        <v>No</v>
      </c>
      <c r="AA323" s="68" t="str">
        <f t="shared" si="72"/>
        <v>N/A</v>
      </c>
      <c r="AB323" s="65" t="str">
        <f t="shared" si="73"/>
        <v>No</v>
      </c>
      <c r="AC323" s="68" t="str">
        <f t="shared" si="74"/>
        <v>N/A</v>
      </c>
      <c r="AD323" s="65" t="str">
        <f t="shared" si="75"/>
        <v>No</v>
      </c>
      <c r="AE323" s="68" t="str">
        <f t="shared" si="76"/>
        <v>N/A</v>
      </c>
      <c r="AF323" s="66"/>
    </row>
    <row r="324" spans="1:32">
      <c r="A324" s="8" t="s">
        <v>23</v>
      </c>
      <c r="B324" s="66" t="s">
        <v>38</v>
      </c>
      <c r="C324" s="66" t="str" cm="1">
        <f t="array" ref="C324">_xlfn.IFNA(_xlfn.IFS(B324="Starter","Starters &amp; Sides",B324="Sides","Starters &amp; Sides"),B324)</f>
        <v>mains</v>
      </c>
      <c r="D324" s="8" t="s">
        <v>4811</v>
      </c>
      <c r="E324" s="12"/>
      <c r="F324" s="12"/>
      <c r="G324" s="13"/>
      <c r="H324" s="13"/>
      <c r="I324" s="13">
        <v>15.95</v>
      </c>
      <c r="J324" s="13">
        <v>16.25</v>
      </c>
      <c r="K324" s="4">
        <v>17.25</v>
      </c>
      <c r="L324" s="4">
        <v>17.5</v>
      </c>
      <c r="M324" s="4">
        <v>18.75</v>
      </c>
      <c r="N324" s="4">
        <v>19.25</v>
      </c>
      <c r="O324" s="375">
        <v>19.25</v>
      </c>
      <c r="P324" s="4">
        <v>19.25</v>
      </c>
      <c r="Q324" s="338">
        <v>19.95</v>
      </c>
      <c r="R324" s="15" t="str">
        <f t="shared" si="63"/>
        <v>Yes</v>
      </c>
      <c r="S324" s="15" t="str">
        <f t="shared" si="64"/>
        <v>No</v>
      </c>
      <c r="T324" s="221" t="str">
        <f t="shared" si="65"/>
        <v>Yes</v>
      </c>
      <c r="U324" s="223">
        <f t="shared" si="66"/>
        <v>3.6363636363636376E-2</v>
      </c>
      <c r="V324" s="221" t="str">
        <f t="shared" si="67"/>
        <v>Yes</v>
      </c>
      <c r="W324" s="223">
        <f t="shared" si="68"/>
        <v>3.6363636363636376E-2</v>
      </c>
      <c r="X324" s="221" t="str">
        <f t="shared" si="69"/>
        <v>Yes</v>
      </c>
      <c r="Y324" s="223">
        <f t="shared" si="70"/>
        <v>3.6363636363636376E-2</v>
      </c>
      <c r="Z324" s="222" t="str">
        <f t="shared" si="71"/>
        <v>Yes</v>
      </c>
      <c r="AA324" s="68">
        <f t="shared" si="72"/>
        <v>6.4000000000000057E-2</v>
      </c>
      <c r="AB324" s="65" t="str">
        <f t="shared" si="73"/>
        <v>Yes</v>
      </c>
      <c r="AC324" s="68">
        <f t="shared" si="74"/>
        <v>0.1399999999999999</v>
      </c>
      <c r="AD324" s="65" t="str">
        <f t="shared" si="75"/>
        <v>No</v>
      </c>
      <c r="AE324" s="68" t="str">
        <f t="shared" si="76"/>
        <v>N/A</v>
      </c>
      <c r="AF324" s="66"/>
    </row>
    <row r="325" spans="1:32">
      <c r="A325" s="8" t="s">
        <v>23</v>
      </c>
      <c r="B325" s="66" t="s">
        <v>38</v>
      </c>
      <c r="C325" s="66" t="str" cm="1">
        <f t="array" ref="C325">_xlfn.IFNA(_xlfn.IFS(B325="Starter","Starters &amp; Sides",B325="Sides","Starters &amp; Sides"),B325)</f>
        <v>mains</v>
      </c>
      <c r="D325" s="211" t="s">
        <v>4812</v>
      </c>
      <c r="E325" s="12"/>
      <c r="F325" s="12"/>
      <c r="G325" s="13"/>
      <c r="H325" s="13"/>
      <c r="I325" s="13"/>
      <c r="J325" s="13"/>
      <c r="K325" s="4"/>
      <c r="L325" s="4">
        <v>16.75</v>
      </c>
      <c r="M325" s="4"/>
      <c r="N325" s="4"/>
      <c r="O325" s="375"/>
      <c r="P325" s="4"/>
      <c r="Q325" s="338"/>
      <c r="R325" s="15" t="str">
        <f t="shared" si="63"/>
        <v>No</v>
      </c>
      <c r="S325" s="15" t="str">
        <f t="shared" si="64"/>
        <v>No</v>
      </c>
      <c r="T325" s="221" t="str">
        <f t="shared" si="65"/>
        <v>No</v>
      </c>
      <c r="U325" s="223" t="str">
        <f t="shared" si="66"/>
        <v>N/A</v>
      </c>
      <c r="V325" s="221" t="str">
        <f t="shared" si="67"/>
        <v>No</v>
      </c>
      <c r="W325" s="223" t="str">
        <f t="shared" si="68"/>
        <v>N/A</v>
      </c>
      <c r="X325" s="221" t="str">
        <f t="shared" si="69"/>
        <v>No</v>
      </c>
      <c r="Y325" s="223" t="str">
        <f t="shared" si="70"/>
        <v>N/A</v>
      </c>
      <c r="Z325" s="222" t="str">
        <f t="shared" si="71"/>
        <v>No</v>
      </c>
      <c r="AA325" s="68" t="str">
        <f t="shared" si="72"/>
        <v>N/A</v>
      </c>
      <c r="AB325" s="65" t="str">
        <f t="shared" si="73"/>
        <v>No</v>
      </c>
      <c r="AC325" s="68" t="str">
        <f t="shared" si="74"/>
        <v>N/A</v>
      </c>
      <c r="AD325" s="65" t="str">
        <f t="shared" si="75"/>
        <v>No</v>
      </c>
      <c r="AE325" s="68" t="str">
        <f t="shared" si="76"/>
        <v>N/A</v>
      </c>
      <c r="AF325" s="66"/>
    </row>
    <row r="326" spans="1:32">
      <c r="A326" s="8" t="s">
        <v>4580</v>
      </c>
      <c r="B326" s="66" t="s">
        <v>38</v>
      </c>
      <c r="C326" s="66" t="str" cm="1">
        <f t="array" ref="C326">_xlfn.IFNA(_xlfn.IFS(B326="Starter","Starters &amp; Sides",B326="Sides","Starters &amp; Sides"),B326)</f>
        <v>mains</v>
      </c>
      <c r="D326" s="8" t="s">
        <v>4813</v>
      </c>
      <c r="E326" s="8"/>
      <c r="F326" s="8"/>
      <c r="G326" s="8"/>
      <c r="H326" s="8"/>
      <c r="I326" s="8"/>
      <c r="J326" s="8"/>
      <c r="K326" s="8"/>
      <c r="L326" s="8"/>
      <c r="M326" s="8"/>
      <c r="N326" s="8"/>
      <c r="O326" s="375"/>
      <c r="P326" s="4">
        <v>20.25</v>
      </c>
      <c r="Q326" s="338">
        <v>21.45</v>
      </c>
      <c r="R326" s="15" t="str">
        <f t="shared" si="63"/>
        <v>Yes</v>
      </c>
      <c r="S326" s="15" t="str">
        <f t="shared" si="64"/>
        <v>No</v>
      </c>
      <c r="T326" s="221" t="str">
        <f t="shared" si="65"/>
        <v>Yes</v>
      </c>
      <c r="U326" s="223">
        <f t="shared" si="66"/>
        <v>5.9259259259259123E-2</v>
      </c>
      <c r="V326" s="221" t="str">
        <f t="shared" si="67"/>
        <v>No</v>
      </c>
      <c r="W326" s="223" t="str">
        <f t="shared" si="68"/>
        <v>N/A</v>
      </c>
      <c r="X326" s="221" t="str">
        <f t="shared" si="69"/>
        <v>No</v>
      </c>
      <c r="Y326" s="223" t="str">
        <f t="shared" si="70"/>
        <v>N/A</v>
      </c>
      <c r="Z326" s="222" t="str">
        <f t="shared" si="71"/>
        <v>No</v>
      </c>
      <c r="AA326" s="68" t="str">
        <f t="shared" si="72"/>
        <v>N/A</v>
      </c>
      <c r="AB326" s="65" t="str">
        <f t="shared" si="73"/>
        <v>No</v>
      </c>
      <c r="AC326" s="68" t="str">
        <f t="shared" si="74"/>
        <v>N/A</v>
      </c>
      <c r="AD326" s="65" t="str">
        <f t="shared" si="75"/>
        <v>No</v>
      </c>
      <c r="AE326" s="68" t="str">
        <f t="shared" si="76"/>
        <v>N/A</v>
      </c>
      <c r="AF326" s="66"/>
    </row>
    <row r="327" spans="1:32">
      <c r="A327" s="8" t="s">
        <v>23</v>
      </c>
      <c r="B327" s="66" t="s">
        <v>38</v>
      </c>
      <c r="C327" s="66" t="str" cm="1">
        <f t="array" ref="C327">_xlfn.IFNA(_xlfn.IFS(B327="Starter","Starters &amp; Sides",B327="Sides","Starters &amp; Sides"),B327)</f>
        <v>mains</v>
      </c>
      <c r="D327" s="211" t="s">
        <v>4814</v>
      </c>
      <c r="E327" s="32"/>
      <c r="F327" s="32"/>
      <c r="G327" s="33"/>
      <c r="H327" s="33"/>
      <c r="I327" s="33"/>
      <c r="J327" s="33"/>
      <c r="K327" s="7"/>
      <c r="L327" s="7"/>
      <c r="M327" s="7">
        <v>18.75</v>
      </c>
      <c r="N327" s="7">
        <v>18.75</v>
      </c>
      <c r="O327" s="375">
        <v>18.75</v>
      </c>
      <c r="P327" s="4"/>
      <c r="Q327" s="338"/>
      <c r="R327" s="15" t="str">
        <f t="shared" si="63"/>
        <v>No</v>
      </c>
      <c r="S327" s="15" t="str">
        <f t="shared" si="64"/>
        <v>No</v>
      </c>
      <c r="T327" s="221" t="str">
        <f t="shared" si="65"/>
        <v>No</v>
      </c>
      <c r="U327" s="223" t="str">
        <f t="shared" si="66"/>
        <v>N/A</v>
      </c>
      <c r="V327" s="221" t="str">
        <f t="shared" si="67"/>
        <v>No</v>
      </c>
      <c r="W327" s="223" t="str">
        <f t="shared" si="68"/>
        <v>N/A</v>
      </c>
      <c r="X327" s="221" t="str">
        <f t="shared" si="69"/>
        <v>No</v>
      </c>
      <c r="Y327" s="223" t="str">
        <f t="shared" si="70"/>
        <v>N/A</v>
      </c>
      <c r="Z327" s="222" t="str">
        <f t="shared" si="71"/>
        <v>No</v>
      </c>
      <c r="AA327" s="68" t="str">
        <f t="shared" si="72"/>
        <v>N/A</v>
      </c>
      <c r="AB327" s="65" t="str">
        <f t="shared" si="73"/>
        <v>No</v>
      </c>
      <c r="AC327" s="68" t="str">
        <f t="shared" si="74"/>
        <v>N/A</v>
      </c>
      <c r="AD327" s="65" t="str">
        <f t="shared" si="75"/>
        <v>No</v>
      </c>
      <c r="AE327" s="68" t="str">
        <f t="shared" si="76"/>
        <v>N/A</v>
      </c>
      <c r="AF327" s="66"/>
    </row>
    <row r="328" spans="1:32">
      <c r="A328" s="8" t="s">
        <v>23</v>
      </c>
      <c r="B328" s="66" t="s">
        <v>38</v>
      </c>
      <c r="C328" s="66" t="str" cm="1">
        <f t="array" ref="C328">_xlfn.IFNA(_xlfn.IFS(B328="Starter","Starters &amp; Sides",B328="Sides","Starters &amp; Sides"),B328)</f>
        <v>mains</v>
      </c>
      <c r="D328" s="211" t="s">
        <v>4815</v>
      </c>
      <c r="E328" s="12"/>
      <c r="F328" s="12"/>
      <c r="G328" s="13"/>
      <c r="H328" s="13"/>
      <c r="I328" s="13">
        <v>15.55</v>
      </c>
      <c r="J328" s="13">
        <v>15.95</v>
      </c>
      <c r="K328" s="4">
        <v>16.45</v>
      </c>
      <c r="L328" s="4"/>
      <c r="M328" s="4"/>
      <c r="N328" s="4"/>
      <c r="O328" s="375"/>
      <c r="P328" s="4"/>
      <c r="Q328" s="338"/>
      <c r="R328" s="15" t="str">
        <f t="shared" si="63"/>
        <v>No</v>
      </c>
      <c r="S328" s="15" t="str">
        <f t="shared" si="64"/>
        <v>No</v>
      </c>
      <c r="T328" s="221" t="str">
        <f t="shared" si="65"/>
        <v>No</v>
      </c>
      <c r="U328" s="223" t="str">
        <f t="shared" si="66"/>
        <v>N/A</v>
      </c>
      <c r="V328" s="221" t="str">
        <f t="shared" si="67"/>
        <v>No</v>
      </c>
      <c r="W328" s="223" t="str">
        <f t="shared" si="68"/>
        <v>N/A</v>
      </c>
      <c r="X328" s="221" t="str">
        <f t="shared" si="69"/>
        <v>No</v>
      </c>
      <c r="Y328" s="223" t="str">
        <f t="shared" si="70"/>
        <v>N/A</v>
      </c>
      <c r="Z328" s="222" t="str">
        <f t="shared" si="71"/>
        <v>No</v>
      </c>
      <c r="AA328" s="68" t="str">
        <f t="shared" si="72"/>
        <v>N/A</v>
      </c>
      <c r="AB328" s="65" t="str">
        <f t="shared" si="73"/>
        <v>No</v>
      </c>
      <c r="AC328" s="68" t="str">
        <f t="shared" si="74"/>
        <v>N/A</v>
      </c>
      <c r="AD328" s="65" t="str">
        <f t="shared" si="75"/>
        <v>No</v>
      </c>
      <c r="AE328" s="68" t="str">
        <f t="shared" si="76"/>
        <v>N/A</v>
      </c>
      <c r="AF328" s="66"/>
    </row>
    <row r="329" spans="1:32">
      <c r="A329" s="8" t="s">
        <v>23</v>
      </c>
      <c r="B329" s="66" t="s">
        <v>38</v>
      </c>
      <c r="C329" s="66" t="str" cm="1">
        <f t="array" ref="C329">_xlfn.IFNA(_xlfn.IFS(B329="Starter","Starters &amp; Sides",B329="Sides","Starters &amp; Sides"),B329)</f>
        <v>mains</v>
      </c>
      <c r="D329" s="211" t="s">
        <v>4816</v>
      </c>
      <c r="E329" s="12"/>
      <c r="F329" s="12"/>
      <c r="G329" s="13"/>
      <c r="H329" s="13"/>
      <c r="I329" s="13"/>
      <c r="J329" s="13">
        <v>16.95</v>
      </c>
      <c r="K329" s="13"/>
      <c r="L329" s="4"/>
      <c r="M329" s="4"/>
      <c r="N329" s="4"/>
      <c r="O329" s="375"/>
      <c r="P329" s="4"/>
      <c r="Q329" s="338"/>
      <c r="R329" s="15" t="str">
        <f t="shared" si="63"/>
        <v>No</v>
      </c>
      <c r="S329" s="15" t="str">
        <f t="shared" si="64"/>
        <v>No</v>
      </c>
      <c r="T329" s="221" t="str">
        <f t="shared" si="65"/>
        <v>No</v>
      </c>
      <c r="U329" s="223" t="str">
        <f t="shared" si="66"/>
        <v>N/A</v>
      </c>
      <c r="V329" s="221" t="str">
        <f t="shared" si="67"/>
        <v>No</v>
      </c>
      <c r="W329" s="223" t="str">
        <f t="shared" si="68"/>
        <v>N/A</v>
      </c>
      <c r="X329" s="221" t="str">
        <f t="shared" si="69"/>
        <v>No</v>
      </c>
      <c r="Y329" s="223" t="str">
        <f t="shared" si="70"/>
        <v>N/A</v>
      </c>
      <c r="Z329" s="222" t="str">
        <f t="shared" si="71"/>
        <v>No</v>
      </c>
      <c r="AA329" s="68" t="str">
        <f t="shared" si="72"/>
        <v>N/A</v>
      </c>
      <c r="AB329" s="65" t="str">
        <f t="shared" si="73"/>
        <v>No</v>
      </c>
      <c r="AC329" s="68" t="str">
        <f t="shared" si="74"/>
        <v>N/A</v>
      </c>
      <c r="AD329" s="65" t="str">
        <f t="shared" si="75"/>
        <v>No</v>
      </c>
      <c r="AE329" s="68" t="str">
        <f t="shared" si="76"/>
        <v>N/A</v>
      </c>
      <c r="AF329" s="66"/>
    </row>
    <row r="330" spans="1:32">
      <c r="A330" s="8" t="s">
        <v>4580</v>
      </c>
      <c r="B330" s="66" t="s">
        <v>38</v>
      </c>
      <c r="C330" s="66" t="str" cm="1">
        <f t="array" ref="C330">_xlfn.IFNA(_xlfn.IFS(B330="Starter","Starters &amp; Sides",B330="Sides","Starters &amp; Sides"),B330)</f>
        <v>mains</v>
      </c>
      <c r="D330" s="8" t="s">
        <v>4817</v>
      </c>
      <c r="E330" s="8"/>
      <c r="F330" s="8"/>
      <c r="G330" s="8"/>
      <c r="H330" s="8"/>
      <c r="I330" s="8"/>
      <c r="J330" s="8"/>
      <c r="K330" s="8"/>
      <c r="L330" s="8"/>
      <c r="M330" s="8"/>
      <c r="N330" s="8"/>
      <c r="O330" s="375"/>
      <c r="P330" s="4">
        <v>19.95</v>
      </c>
      <c r="Q330" s="338"/>
      <c r="R330" s="15" t="str">
        <f t="shared" si="63"/>
        <v>No</v>
      </c>
      <c r="S330" s="15" t="str">
        <f t="shared" si="64"/>
        <v>No</v>
      </c>
      <c r="T330" s="221" t="str">
        <f t="shared" si="65"/>
        <v>No</v>
      </c>
      <c r="U330" s="223" t="str">
        <f t="shared" si="66"/>
        <v>N/A</v>
      </c>
      <c r="V330" s="221" t="str">
        <f t="shared" si="67"/>
        <v>No</v>
      </c>
      <c r="W330" s="223" t="str">
        <f t="shared" si="68"/>
        <v>N/A</v>
      </c>
      <c r="X330" s="221" t="str">
        <f t="shared" si="69"/>
        <v>No</v>
      </c>
      <c r="Y330" s="223" t="str">
        <f t="shared" si="70"/>
        <v>N/A</v>
      </c>
      <c r="Z330" s="222" t="str">
        <f t="shared" si="71"/>
        <v>No</v>
      </c>
      <c r="AA330" s="68" t="str">
        <f t="shared" si="72"/>
        <v>N/A</v>
      </c>
      <c r="AB330" s="65" t="str">
        <f t="shared" si="73"/>
        <v>No</v>
      </c>
      <c r="AC330" s="68" t="str">
        <f t="shared" si="74"/>
        <v>N/A</v>
      </c>
      <c r="AD330" s="65" t="str">
        <f t="shared" si="75"/>
        <v>No</v>
      </c>
      <c r="AE330" s="68" t="str">
        <f t="shared" si="76"/>
        <v>N/A</v>
      </c>
      <c r="AF330" s="66"/>
    </row>
    <row r="331" spans="1:32">
      <c r="A331" s="8" t="s">
        <v>23</v>
      </c>
      <c r="B331" s="66" t="s">
        <v>38</v>
      </c>
      <c r="C331" s="66" t="str" cm="1">
        <f t="array" ref="C331">_xlfn.IFNA(_xlfn.IFS(B331="Starter","Starters &amp; Sides",B331="Sides","Starters &amp; Sides"),B331)</f>
        <v>mains</v>
      </c>
      <c r="D331" s="8" t="s">
        <v>4818</v>
      </c>
      <c r="E331" s="32"/>
      <c r="F331" s="32"/>
      <c r="G331" s="33"/>
      <c r="H331" s="33"/>
      <c r="I331" s="33">
        <v>16.45</v>
      </c>
      <c r="J331" s="33">
        <v>16.75</v>
      </c>
      <c r="K331" s="7">
        <v>17.5</v>
      </c>
      <c r="L331" s="7">
        <v>17.75</v>
      </c>
      <c r="M331" s="7"/>
      <c r="N331" s="7"/>
      <c r="O331" s="375"/>
      <c r="P331" s="4">
        <v>19.95</v>
      </c>
      <c r="Q331" s="338">
        <v>21.25</v>
      </c>
      <c r="R331" s="15" t="str">
        <f t="shared" si="63"/>
        <v>Yes</v>
      </c>
      <c r="S331" s="15" t="str">
        <f t="shared" si="64"/>
        <v>No</v>
      </c>
      <c r="T331" s="221" t="str">
        <f t="shared" si="65"/>
        <v>Yes</v>
      </c>
      <c r="U331" s="223">
        <f t="shared" si="66"/>
        <v>6.5162907268170533E-2</v>
      </c>
      <c r="V331" s="221" t="str">
        <f t="shared" si="67"/>
        <v>No</v>
      </c>
      <c r="W331" s="223" t="str">
        <f t="shared" si="68"/>
        <v>N/A</v>
      </c>
      <c r="X331" s="221" t="str">
        <f t="shared" si="69"/>
        <v>No</v>
      </c>
      <c r="Y331" s="223" t="str">
        <f t="shared" si="70"/>
        <v>N/A</v>
      </c>
      <c r="Z331" s="222" t="str">
        <f t="shared" si="71"/>
        <v>No</v>
      </c>
      <c r="AA331" s="68" t="str">
        <f t="shared" si="72"/>
        <v>N/A</v>
      </c>
      <c r="AB331" s="65" t="str">
        <f t="shared" si="73"/>
        <v>No</v>
      </c>
      <c r="AC331" s="68" t="str">
        <f t="shared" si="74"/>
        <v>N/A</v>
      </c>
      <c r="AD331" s="65" t="str">
        <f t="shared" si="75"/>
        <v>No</v>
      </c>
      <c r="AE331" s="68" t="str">
        <f t="shared" si="76"/>
        <v>N/A</v>
      </c>
      <c r="AF331" s="66"/>
    </row>
    <row r="332" spans="1:32">
      <c r="A332" s="8" t="s">
        <v>23</v>
      </c>
      <c r="B332" s="66" t="s">
        <v>38</v>
      </c>
      <c r="C332" s="66" t="str" cm="1">
        <f t="array" ref="C332">_xlfn.IFNA(_xlfn.IFS(B332="Starter","Starters &amp; Sides",B332="Sides","Starters &amp; Sides"),B332)</f>
        <v>mains</v>
      </c>
      <c r="D332" s="211" t="s">
        <v>4819</v>
      </c>
      <c r="E332" s="12"/>
      <c r="F332" s="12"/>
      <c r="G332" s="13"/>
      <c r="H332" s="13"/>
      <c r="I332" s="13">
        <v>14.25</v>
      </c>
      <c r="J332" s="13">
        <v>14.45</v>
      </c>
      <c r="K332" s="4">
        <v>15.5</v>
      </c>
      <c r="L332" s="4">
        <v>15.95</v>
      </c>
      <c r="M332" s="4">
        <v>16.25</v>
      </c>
      <c r="N332" s="4">
        <v>16.25</v>
      </c>
      <c r="O332" s="375">
        <v>16.25</v>
      </c>
      <c r="P332" s="4"/>
      <c r="Q332" s="338">
        <v>17.95</v>
      </c>
      <c r="R332" s="15" t="str">
        <f t="shared" si="63"/>
        <v>Yes</v>
      </c>
      <c r="S332" s="15" t="str">
        <f t="shared" si="64"/>
        <v>Yes</v>
      </c>
      <c r="T332" s="221" t="str">
        <f t="shared" si="65"/>
        <v>No</v>
      </c>
      <c r="U332" s="223" t="str">
        <f t="shared" si="66"/>
        <v>N/A</v>
      </c>
      <c r="V332" s="221" t="str">
        <f t="shared" si="67"/>
        <v>No</v>
      </c>
      <c r="W332" s="223" t="str">
        <f t="shared" si="68"/>
        <v>N/A</v>
      </c>
      <c r="X332" s="221" t="str">
        <f t="shared" si="69"/>
        <v>No</v>
      </c>
      <c r="Y332" s="223" t="str">
        <f t="shared" si="70"/>
        <v>N/A</v>
      </c>
      <c r="Z332" s="222" t="str">
        <f t="shared" si="71"/>
        <v>No</v>
      </c>
      <c r="AA332" s="68" t="str">
        <f t="shared" si="72"/>
        <v>N/A</v>
      </c>
      <c r="AB332" s="65" t="str">
        <f t="shared" si="73"/>
        <v>No</v>
      </c>
      <c r="AC332" s="68" t="str">
        <f t="shared" si="74"/>
        <v>N/A</v>
      </c>
      <c r="AD332" s="65" t="str">
        <f t="shared" si="75"/>
        <v>No</v>
      </c>
      <c r="AE332" s="68" t="str">
        <f t="shared" si="76"/>
        <v>N/A</v>
      </c>
      <c r="AF332" s="66"/>
    </row>
    <row r="333" spans="1:32">
      <c r="A333" s="8" t="s">
        <v>4580</v>
      </c>
      <c r="B333" s="66" t="s">
        <v>38</v>
      </c>
      <c r="C333" s="66" t="str" cm="1">
        <f t="array" ref="C333">_xlfn.IFNA(_xlfn.IFS(B333="Starter","Starters &amp; Sides",B333="Sides","Starters &amp; Sides"),B333)</f>
        <v>mains</v>
      </c>
      <c r="D333" s="8" t="s">
        <v>4820</v>
      </c>
      <c r="E333" s="8"/>
      <c r="F333" s="8"/>
      <c r="G333" s="8"/>
      <c r="H333" s="8"/>
      <c r="I333" s="8"/>
      <c r="J333" s="8"/>
      <c r="K333" s="8"/>
      <c r="L333" s="8"/>
      <c r="M333" s="8"/>
      <c r="N333" s="8"/>
      <c r="O333" s="375"/>
      <c r="P333" s="4">
        <v>17.95</v>
      </c>
      <c r="Q333" s="338"/>
      <c r="R333" s="15" t="str">
        <f t="shared" si="63"/>
        <v>No</v>
      </c>
      <c r="S333" s="15" t="str">
        <f t="shared" si="64"/>
        <v>No</v>
      </c>
      <c r="T333" s="221" t="str">
        <f t="shared" si="65"/>
        <v>No</v>
      </c>
      <c r="U333" s="223" t="str">
        <f t="shared" si="66"/>
        <v>N/A</v>
      </c>
      <c r="V333" s="221" t="str">
        <f t="shared" si="67"/>
        <v>No</v>
      </c>
      <c r="W333" s="223" t="str">
        <f t="shared" si="68"/>
        <v>N/A</v>
      </c>
      <c r="X333" s="221" t="str">
        <f t="shared" si="69"/>
        <v>No</v>
      </c>
      <c r="Y333" s="223" t="str">
        <f t="shared" si="70"/>
        <v>N/A</v>
      </c>
      <c r="Z333" s="222" t="str">
        <f t="shared" si="71"/>
        <v>No</v>
      </c>
      <c r="AA333" s="68" t="str">
        <f t="shared" si="72"/>
        <v>N/A</v>
      </c>
      <c r="AB333" s="65" t="str">
        <f t="shared" si="73"/>
        <v>No</v>
      </c>
      <c r="AC333" s="68" t="str">
        <f t="shared" si="74"/>
        <v>N/A</v>
      </c>
      <c r="AD333" s="65" t="str">
        <f t="shared" si="75"/>
        <v>No</v>
      </c>
      <c r="AE333" s="68" t="str">
        <f t="shared" si="76"/>
        <v>N/A</v>
      </c>
      <c r="AF333" s="66"/>
    </row>
    <row r="334" spans="1:32">
      <c r="A334" s="8" t="s">
        <v>23</v>
      </c>
      <c r="B334" s="66" t="s">
        <v>38</v>
      </c>
      <c r="C334" s="66" t="str" cm="1">
        <f t="array" ref="C334">_xlfn.IFNA(_xlfn.IFS(B334="Starter","Starters &amp; Sides",B334="Sides","Starters &amp; Sides"),B334)</f>
        <v>mains</v>
      </c>
      <c r="D334" s="211" t="s">
        <v>4821</v>
      </c>
      <c r="E334" s="12"/>
      <c r="F334" s="12"/>
      <c r="G334" s="13"/>
      <c r="H334" s="13"/>
      <c r="I334" s="13">
        <v>10.95</v>
      </c>
      <c r="J334" s="13">
        <v>10.95</v>
      </c>
      <c r="K334" s="4"/>
      <c r="L334" s="4"/>
      <c r="M334" s="4"/>
      <c r="N334" s="4"/>
      <c r="O334" s="375">
        <v>14.75</v>
      </c>
      <c r="P334" s="4"/>
      <c r="Q334" s="338">
        <v>15.75</v>
      </c>
      <c r="R334" s="15" t="str">
        <f t="shared" si="63"/>
        <v>Yes</v>
      </c>
      <c r="S334" s="15" t="str">
        <f t="shared" si="64"/>
        <v>Yes</v>
      </c>
      <c r="T334" s="221" t="str">
        <f t="shared" si="65"/>
        <v>No</v>
      </c>
      <c r="U334" s="223" t="str">
        <f t="shared" si="66"/>
        <v>N/A</v>
      </c>
      <c r="V334" s="221" t="str">
        <f t="shared" si="67"/>
        <v>No</v>
      </c>
      <c r="W334" s="223" t="str">
        <f t="shared" si="68"/>
        <v>N/A</v>
      </c>
      <c r="X334" s="221" t="str">
        <f t="shared" si="69"/>
        <v>No</v>
      </c>
      <c r="Y334" s="223" t="str">
        <f t="shared" si="70"/>
        <v>N/A</v>
      </c>
      <c r="Z334" s="222" t="str">
        <f t="shared" si="71"/>
        <v>No</v>
      </c>
      <c r="AA334" s="68" t="str">
        <f t="shared" si="72"/>
        <v>N/A</v>
      </c>
      <c r="AB334" s="65" t="str">
        <f t="shared" si="73"/>
        <v>No</v>
      </c>
      <c r="AC334" s="68" t="str">
        <f t="shared" si="74"/>
        <v>N/A</v>
      </c>
      <c r="AD334" s="65" t="str">
        <f t="shared" si="75"/>
        <v>No</v>
      </c>
      <c r="AE334" s="68" t="str">
        <f t="shared" si="76"/>
        <v>N/A</v>
      </c>
      <c r="AF334" s="66"/>
    </row>
    <row r="335" spans="1:32">
      <c r="A335" s="8" t="s">
        <v>4580</v>
      </c>
      <c r="B335" s="8" t="s">
        <v>38</v>
      </c>
      <c r="C335" s="8" t="str" cm="1">
        <f t="array" ref="C335">_xlfn.IFNA(_xlfn.IFS(B335="Starter","Starters &amp; Sides",B335="Sides","Starters &amp; Sides"),B335)</f>
        <v>mains</v>
      </c>
      <c r="D335" s="8" t="s">
        <v>4822</v>
      </c>
      <c r="E335" s="8"/>
      <c r="F335" s="8"/>
      <c r="G335" s="8"/>
      <c r="H335" s="8"/>
      <c r="I335" s="8"/>
      <c r="J335" s="8"/>
      <c r="K335" s="8"/>
      <c r="L335" s="8"/>
      <c r="M335" s="8"/>
      <c r="N335" s="8"/>
      <c r="O335" s="375"/>
      <c r="P335" s="4">
        <v>19.25</v>
      </c>
      <c r="Q335" s="338">
        <v>20.25</v>
      </c>
      <c r="R335" s="15" t="str">
        <f t="shared" si="63"/>
        <v>Yes</v>
      </c>
      <c r="S335" s="15" t="str">
        <f t="shared" si="64"/>
        <v>No</v>
      </c>
      <c r="T335" s="221" t="str">
        <f t="shared" si="65"/>
        <v>Yes</v>
      </c>
      <c r="U335" s="223">
        <f t="shared" si="66"/>
        <v>5.1948051948051965E-2</v>
      </c>
      <c r="V335" s="221" t="str">
        <f t="shared" si="67"/>
        <v>No</v>
      </c>
      <c r="W335" s="223" t="str">
        <f t="shared" si="68"/>
        <v>N/A</v>
      </c>
      <c r="X335" s="221" t="str">
        <f t="shared" si="69"/>
        <v>No</v>
      </c>
      <c r="Y335" s="223" t="str">
        <f t="shared" si="70"/>
        <v>N/A</v>
      </c>
      <c r="Z335" s="222" t="str">
        <f t="shared" si="71"/>
        <v>No</v>
      </c>
      <c r="AA335" s="68" t="str">
        <f t="shared" si="72"/>
        <v>N/A</v>
      </c>
      <c r="AB335" s="65" t="str">
        <f t="shared" si="73"/>
        <v>No</v>
      </c>
      <c r="AC335" s="68" t="str">
        <f t="shared" si="74"/>
        <v>N/A</v>
      </c>
      <c r="AD335" s="65" t="str">
        <f t="shared" si="75"/>
        <v>No</v>
      </c>
      <c r="AE335" s="68" t="str">
        <f t="shared" si="76"/>
        <v>N/A</v>
      </c>
      <c r="AF335" s="66"/>
    </row>
    <row r="336" spans="1:32">
      <c r="A336" s="8" t="s">
        <v>23</v>
      </c>
      <c r="B336" s="8" t="s">
        <v>38</v>
      </c>
      <c r="C336" s="8" t="str" cm="1">
        <f t="array" ref="C336">_xlfn.IFNA(_xlfn.IFS(B336="Starter","Starters &amp; Sides",B336="Sides","Starters &amp; Sides"),B336)</f>
        <v>mains</v>
      </c>
      <c r="D336" s="211" t="s">
        <v>4823</v>
      </c>
      <c r="E336" s="12"/>
      <c r="F336" s="12"/>
      <c r="G336" s="13"/>
      <c r="H336" s="13"/>
      <c r="I336" s="13"/>
      <c r="J336" s="13"/>
      <c r="K336" s="4"/>
      <c r="L336" s="4"/>
      <c r="M336" s="4">
        <v>15.95</v>
      </c>
      <c r="N336" s="4">
        <v>15.95</v>
      </c>
      <c r="O336" s="375">
        <v>15.95</v>
      </c>
      <c r="P336" s="4"/>
      <c r="Q336" s="338"/>
      <c r="R336" s="15" t="str">
        <f t="shared" si="63"/>
        <v>No</v>
      </c>
      <c r="S336" s="15" t="str">
        <f t="shared" si="64"/>
        <v>No</v>
      </c>
      <c r="T336" s="221" t="str">
        <f t="shared" si="65"/>
        <v>No</v>
      </c>
      <c r="U336" s="223" t="str">
        <f t="shared" si="66"/>
        <v>N/A</v>
      </c>
      <c r="V336" s="221" t="str">
        <f t="shared" si="67"/>
        <v>No</v>
      </c>
      <c r="W336" s="223" t="str">
        <f t="shared" si="68"/>
        <v>N/A</v>
      </c>
      <c r="X336" s="221" t="str">
        <f t="shared" si="69"/>
        <v>No</v>
      </c>
      <c r="Y336" s="223" t="str">
        <f t="shared" si="70"/>
        <v>N/A</v>
      </c>
      <c r="Z336" s="222" t="str">
        <f t="shared" si="71"/>
        <v>No</v>
      </c>
      <c r="AA336" s="68" t="str">
        <f t="shared" si="72"/>
        <v>N/A</v>
      </c>
      <c r="AB336" s="65" t="str">
        <f t="shared" si="73"/>
        <v>No</v>
      </c>
      <c r="AC336" s="68" t="str">
        <f t="shared" si="74"/>
        <v>N/A</v>
      </c>
      <c r="AD336" s="65" t="str">
        <f t="shared" si="75"/>
        <v>No</v>
      </c>
      <c r="AE336" s="68" t="str">
        <f t="shared" si="76"/>
        <v>N/A</v>
      </c>
      <c r="AF336" s="66"/>
    </row>
    <row r="337" spans="1:32">
      <c r="A337" s="8" t="s">
        <v>23</v>
      </c>
      <c r="B337" s="8" t="s">
        <v>38</v>
      </c>
      <c r="C337" s="8" t="str" cm="1">
        <f t="array" ref="C337">_xlfn.IFNA(_xlfn.IFS(B337="Starter","Starters &amp; Sides",B337="Sides","Starters &amp; Sides"),B337)</f>
        <v>mains</v>
      </c>
      <c r="D337" s="8" t="s">
        <v>4824</v>
      </c>
      <c r="E337" s="12"/>
      <c r="F337" s="12"/>
      <c r="G337" s="13"/>
      <c r="H337" s="13"/>
      <c r="I337" s="13"/>
      <c r="J337" s="13"/>
      <c r="K337" s="4"/>
      <c r="L337" s="4"/>
      <c r="M337" s="4">
        <v>19.45</v>
      </c>
      <c r="N337" s="4">
        <v>19.45</v>
      </c>
      <c r="O337" s="375">
        <v>19.45</v>
      </c>
      <c r="P337" s="4"/>
      <c r="Q337" s="338"/>
      <c r="R337" s="15" t="str">
        <f t="shared" si="63"/>
        <v>No</v>
      </c>
      <c r="S337" s="15" t="str">
        <f t="shared" si="64"/>
        <v>No</v>
      </c>
      <c r="T337" s="221" t="str">
        <f t="shared" si="65"/>
        <v>No</v>
      </c>
      <c r="U337" s="223" t="str">
        <f t="shared" si="66"/>
        <v>N/A</v>
      </c>
      <c r="V337" s="221" t="str">
        <f t="shared" si="67"/>
        <v>No</v>
      </c>
      <c r="W337" s="223" t="str">
        <f t="shared" si="68"/>
        <v>N/A</v>
      </c>
      <c r="X337" s="221" t="str">
        <f t="shared" si="69"/>
        <v>No</v>
      </c>
      <c r="Y337" s="223" t="str">
        <f t="shared" si="70"/>
        <v>N/A</v>
      </c>
      <c r="Z337" s="222" t="str">
        <f t="shared" si="71"/>
        <v>No</v>
      </c>
      <c r="AA337" s="68" t="str">
        <f t="shared" si="72"/>
        <v>N/A</v>
      </c>
      <c r="AB337" s="65" t="str">
        <f t="shared" si="73"/>
        <v>No</v>
      </c>
      <c r="AC337" s="68" t="str">
        <f t="shared" si="74"/>
        <v>N/A</v>
      </c>
      <c r="AD337" s="65" t="str">
        <f t="shared" si="75"/>
        <v>No</v>
      </c>
      <c r="AE337" s="68" t="str">
        <f t="shared" si="76"/>
        <v>N/A</v>
      </c>
      <c r="AF337" s="66"/>
    </row>
    <row r="338" spans="1:32">
      <c r="A338" s="8" t="s">
        <v>23</v>
      </c>
      <c r="B338" s="8" t="s">
        <v>38</v>
      </c>
      <c r="C338" s="8" t="str" cm="1">
        <f t="array" ref="C338">_xlfn.IFNA(_xlfn.IFS(B338="Starter","Starters &amp; Sides",B338="Sides","Starters &amp; Sides"),B338)</f>
        <v>mains</v>
      </c>
      <c r="D338" s="8" t="s">
        <v>4825</v>
      </c>
      <c r="E338" s="12"/>
      <c r="F338" s="12"/>
      <c r="G338" s="13"/>
      <c r="H338" s="13"/>
      <c r="I338" s="13"/>
      <c r="J338" s="13"/>
      <c r="K338" s="4"/>
      <c r="L338" s="4"/>
      <c r="M338" s="4">
        <v>18.75</v>
      </c>
      <c r="N338" s="4">
        <v>18.75</v>
      </c>
      <c r="O338" s="375">
        <v>18.75</v>
      </c>
      <c r="P338" s="4"/>
      <c r="Q338" s="338"/>
      <c r="R338" s="15" t="str">
        <f t="shared" si="63"/>
        <v>No</v>
      </c>
      <c r="S338" s="15" t="str">
        <f t="shared" si="64"/>
        <v>No</v>
      </c>
      <c r="T338" s="221" t="str">
        <f t="shared" si="65"/>
        <v>No</v>
      </c>
      <c r="U338" s="223" t="str">
        <f t="shared" si="66"/>
        <v>N/A</v>
      </c>
      <c r="V338" s="221" t="str">
        <f t="shared" si="67"/>
        <v>No</v>
      </c>
      <c r="W338" s="223" t="str">
        <f t="shared" si="68"/>
        <v>N/A</v>
      </c>
      <c r="X338" s="221" t="str">
        <f t="shared" si="69"/>
        <v>No</v>
      </c>
      <c r="Y338" s="223" t="str">
        <f t="shared" si="70"/>
        <v>N/A</v>
      </c>
      <c r="Z338" s="222" t="str">
        <f t="shared" si="71"/>
        <v>No</v>
      </c>
      <c r="AA338" s="68" t="str">
        <f t="shared" si="72"/>
        <v>N/A</v>
      </c>
      <c r="AB338" s="65" t="str">
        <f t="shared" si="73"/>
        <v>No</v>
      </c>
      <c r="AC338" s="68" t="str">
        <f t="shared" si="74"/>
        <v>N/A</v>
      </c>
      <c r="AD338" s="65" t="str">
        <f t="shared" si="75"/>
        <v>No</v>
      </c>
      <c r="AE338" s="68" t="str">
        <f t="shared" si="76"/>
        <v>N/A</v>
      </c>
      <c r="AF338" s="66"/>
    </row>
    <row r="339" spans="1:32">
      <c r="A339" s="8" t="s">
        <v>23</v>
      </c>
      <c r="B339" s="66" t="s">
        <v>38</v>
      </c>
      <c r="C339" s="66" t="str" cm="1">
        <f t="array" ref="C339">_xlfn.IFNA(_xlfn.IFS(B339="Starter","Starters &amp; Sides",B339="Sides","Starters &amp; Sides"),B339)</f>
        <v>mains</v>
      </c>
      <c r="D339" s="8" t="s">
        <v>4826</v>
      </c>
      <c r="E339" s="12"/>
      <c r="F339" s="12"/>
      <c r="G339" s="13"/>
      <c r="H339" s="13"/>
      <c r="I339" s="13">
        <v>13.25</v>
      </c>
      <c r="J339" s="13">
        <v>13.75</v>
      </c>
      <c r="K339" s="4"/>
      <c r="L339" s="4"/>
      <c r="M339" s="4">
        <v>15.45</v>
      </c>
      <c r="N339" s="4">
        <v>15.45</v>
      </c>
      <c r="O339" s="375">
        <v>15.45</v>
      </c>
      <c r="P339" s="4">
        <v>14.45</v>
      </c>
      <c r="Q339" s="338"/>
      <c r="R339" s="15" t="str">
        <f t="shared" si="63"/>
        <v>No</v>
      </c>
      <c r="S339" s="15" t="str">
        <f t="shared" si="64"/>
        <v>No</v>
      </c>
      <c r="T339" s="221" t="str">
        <f t="shared" si="65"/>
        <v>No</v>
      </c>
      <c r="U339" s="223" t="str">
        <f t="shared" si="66"/>
        <v>N/A</v>
      </c>
      <c r="V339" s="221" t="str">
        <f t="shared" si="67"/>
        <v>No</v>
      </c>
      <c r="W339" s="223" t="str">
        <f t="shared" si="68"/>
        <v>N/A</v>
      </c>
      <c r="X339" s="221" t="str">
        <f t="shared" si="69"/>
        <v>No</v>
      </c>
      <c r="Y339" s="223" t="str">
        <f t="shared" si="70"/>
        <v>N/A</v>
      </c>
      <c r="Z339" s="222" t="str">
        <f t="shared" si="71"/>
        <v>No</v>
      </c>
      <c r="AA339" s="68" t="str">
        <f t="shared" si="72"/>
        <v>N/A</v>
      </c>
      <c r="AB339" s="65" t="str">
        <f t="shared" si="73"/>
        <v>No</v>
      </c>
      <c r="AC339" s="68" t="str">
        <f t="shared" si="74"/>
        <v>N/A</v>
      </c>
      <c r="AD339" s="65" t="str">
        <f t="shared" si="75"/>
        <v>No</v>
      </c>
      <c r="AE339" s="68" t="str">
        <f t="shared" si="76"/>
        <v>N/A</v>
      </c>
      <c r="AF339" s="66"/>
    </row>
    <row r="340" spans="1:32">
      <c r="A340" s="8" t="s">
        <v>23</v>
      </c>
      <c r="B340" s="66" t="s">
        <v>625</v>
      </c>
      <c r="C340" s="66" t="str" cm="1">
        <f t="array" ref="C340">_xlfn.IFNA(_xlfn.IFS(B340="Starter","Starters &amp; Sides",B340="Sides","Starters &amp; Sides"),B340)</f>
        <v>Starters &amp; Sides</v>
      </c>
      <c r="D340" s="211" t="s">
        <v>4827</v>
      </c>
      <c r="E340" s="12"/>
      <c r="F340" s="12"/>
      <c r="G340" s="13"/>
      <c r="H340" s="13"/>
      <c r="I340" s="13">
        <v>8.9499999999999993</v>
      </c>
      <c r="J340" s="13"/>
      <c r="K340" s="4"/>
      <c r="L340" s="4">
        <v>7.5</v>
      </c>
      <c r="M340" s="4"/>
      <c r="N340" s="4"/>
      <c r="O340" s="375"/>
      <c r="P340" s="4"/>
      <c r="Q340" s="338"/>
      <c r="R340" s="15" t="str">
        <f t="shared" ref="R340:R371" si="77">IF(COUNTA(Q340)=1,"Yes","No")</f>
        <v>No</v>
      </c>
      <c r="S340" s="15" t="str">
        <f t="shared" ref="S340:S371" si="78">IF(AND(T340="No",R340="Yes"),"Yes","No")</f>
        <v>No</v>
      </c>
      <c r="T340" s="221" t="str">
        <f t="shared" ref="T340:T371" si="79">IF(COUNTA(P340:Q340)=2,"Yes","No")</f>
        <v>No</v>
      </c>
      <c r="U340" s="223" t="str">
        <f t="shared" ref="U340:U371" si="80">IF(T340="Yes",Q340/P340-1,"N/A")</f>
        <v>N/A</v>
      </c>
      <c r="V340" s="221" t="str">
        <f t="shared" ref="V340:V371" si="81">IF(COUNTA(O340:Q340)=3,"Yes","No")</f>
        <v>No</v>
      </c>
      <c r="W340" s="223" t="str">
        <f t="shared" ref="W340:W371" si="82">IF(V340="Yes",Q340/O340-1,"N/A")</f>
        <v>N/A</v>
      </c>
      <c r="X340" s="221" t="str">
        <f t="shared" ref="X340:X371" si="83">IF(COUNTA(N340:Q340)=4,"Yes","No")</f>
        <v>No</v>
      </c>
      <c r="Y340" s="223" t="str">
        <f t="shared" ref="Y340:Y371" si="84">IF(X340="Yes",Q340/N340-1,"N/A")</f>
        <v>N/A</v>
      </c>
      <c r="Z340" s="222" t="str">
        <f t="shared" ref="Z340:Z371" si="85">IF(COUNTA(M340:Q340)=5,"Yes","No")</f>
        <v>No</v>
      </c>
      <c r="AA340" s="68" t="str">
        <f t="shared" ref="AA340:AA371" si="86">IF(Z340="Yes",Q340/M340-1,"N/A")</f>
        <v>N/A</v>
      </c>
      <c r="AB340" s="65" t="str">
        <f t="shared" ref="AB340:AB371" si="87">IF(COUNTA(L340:Q340)=6,"Yes","No")</f>
        <v>No</v>
      </c>
      <c r="AC340" s="68" t="str">
        <f t="shared" ref="AC340:AC371" si="88">IF(AB340="Yes",Q340/L340-1,"N/A")</f>
        <v>N/A</v>
      </c>
      <c r="AD340" s="65" t="str">
        <f t="shared" ref="AD340:AD371" si="89">IF(COUNTA(E340:Q340)=13,"Yes","No")</f>
        <v>No</v>
      </c>
      <c r="AE340" s="68" t="str">
        <f t="shared" ref="AE340:AE371" si="90">IF(AD340="Yes",Q340/E340-1,"N/A")</f>
        <v>N/A</v>
      </c>
      <c r="AF340" s="66"/>
    </row>
    <row r="341" spans="1:32">
      <c r="A341" s="8" t="s">
        <v>4580</v>
      </c>
      <c r="B341" s="66" t="s">
        <v>625</v>
      </c>
      <c r="C341" s="66" t="str" cm="1">
        <f t="array" ref="C341">_xlfn.IFNA(_xlfn.IFS(B341="Starter","Starters &amp; Sides",B341="Sides","Starters &amp; Sides"),B341)</f>
        <v>Starters &amp; Sides</v>
      </c>
      <c r="D341" s="8" t="s">
        <v>4828</v>
      </c>
      <c r="E341" s="8"/>
      <c r="F341" s="8"/>
      <c r="G341" s="8"/>
      <c r="H341" s="8"/>
      <c r="I341" s="8"/>
      <c r="J341" s="8"/>
      <c r="K341" s="8"/>
      <c r="L341" s="8"/>
      <c r="M341" s="8"/>
      <c r="N341" s="8"/>
      <c r="O341" s="375">
        <v>5.75</v>
      </c>
      <c r="P341" s="4">
        <v>8.4499999999999993</v>
      </c>
      <c r="Q341" s="338">
        <v>8.9499999999999993</v>
      </c>
      <c r="R341" s="15" t="str">
        <f t="shared" si="77"/>
        <v>Yes</v>
      </c>
      <c r="S341" s="15" t="str">
        <f t="shared" si="78"/>
        <v>No</v>
      </c>
      <c r="T341" s="221" t="str">
        <f t="shared" si="79"/>
        <v>Yes</v>
      </c>
      <c r="U341" s="223">
        <f t="shared" si="80"/>
        <v>5.9171597633136175E-2</v>
      </c>
      <c r="V341" s="221" t="str">
        <f t="shared" si="81"/>
        <v>Yes</v>
      </c>
      <c r="W341" s="223">
        <f t="shared" si="82"/>
        <v>0.55652173913043468</v>
      </c>
      <c r="X341" s="221" t="str">
        <f t="shared" si="83"/>
        <v>No</v>
      </c>
      <c r="Y341" s="223" t="str">
        <f t="shared" si="84"/>
        <v>N/A</v>
      </c>
      <c r="Z341" s="222" t="str">
        <f t="shared" si="85"/>
        <v>No</v>
      </c>
      <c r="AA341" s="68" t="str">
        <f t="shared" si="86"/>
        <v>N/A</v>
      </c>
      <c r="AB341" s="65" t="str">
        <f t="shared" si="87"/>
        <v>No</v>
      </c>
      <c r="AC341" s="68" t="str">
        <f t="shared" si="88"/>
        <v>N/A</v>
      </c>
      <c r="AD341" s="65" t="str">
        <f t="shared" si="89"/>
        <v>No</v>
      </c>
      <c r="AE341" s="68" t="str">
        <f t="shared" si="90"/>
        <v>N/A</v>
      </c>
      <c r="AF341" s="66"/>
    </row>
    <row r="342" spans="1:32">
      <c r="A342" s="8" t="s">
        <v>23</v>
      </c>
      <c r="B342" s="66" t="s">
        <v>625</v>
      </c>
      <c r="C342" s="66" t="str" cm="1">
        <f t="array" ref="C342">_xlfn.IFNA(_xlfn.IFS(B342="Starter","Starters &amp; Sides",B342="Sides","Starters &amp; Sides"),B342)</f>
        <v>Starters &amp; Sides</v>
      </c>
      <c r="D342" s="211" t="s">
        <v>4829</v>
      </c>
      <c r="E342" s="12"/>
      <c r="F342" s="12"/>
      <c r="G342" s="13"/>
      <c r="H342" s="13"/>
      <c r="I342" s="13"/>
      <c r="J342" s="13">
        <v>7.95</v>
      </c>
      <c r="K342" s="4"/>
      <c r="L342" s="4"/>
      <c r="M342" s="4"/>
      <c r="N342" s="4"/>
      <c r="O342" s="375"/>
      <c r="P342" s="4"/>
      <c r="Q342" s="338"/>
      <c r="R342" s="15" t="str">
        <f t="shared" si="77"/>
        <v>No</v>
      </c>
      <c r="S342" s="15" t="str">
        <f t="shared" si="78"/>
        <v>No</v>
      </c>
      <c r="T342" s="221" t="str">
        <f t="shared" si="79"/>
        <v>No</v>
      </c>
      <c r="U342" s="223" t="str">
        <f t="shared" si="80"/>
        <v>N/A</v>
      </c>
      <c r="V342" s="221" t="str">
        <f t="shared" si="81"/>
        <v>No</v>
      </c>
      <c r="W342" s="223" t="str">
        <f t="shared" si="82"/>
        <v>N/A</v>
      </c>
      <c r="X342" s="221" t="str">
        <f t="shared" si="83"/>
        <v>No</v>
      </c>
      <c r="Y342" s="223" t="str">
        <f t="shared" si="84"/>
        <v>N/A</v>
      </c>
      <c r="Z342" s="222" t="str">
        <f t="shared" si="85"/>
        <v>No</v>
      </c>
      <c r="AA342" s="68" t="str">
        <f t="shared" si="86"/>
        <v>N/A</v>
      </c>
      <c r="AB342" s="65" t="str">
        <f t="shared" si="87"/>
        <v>No</v>
      </c>
      <c r="AC342" s="68" t="str">
        <f t="shared" si="88"/>
        <v>N/A</v>
      </c>
      <c r="AD342" s="65" t="str">
        <f t="shared" si="89"/>
        <v>No</v>
      </c>
      <c r="AE342" s="68" t="str">
        <f t="shared" si="90"/>
        <v>N/A</v>
      </c>
      <c r="AF342" s="66"/>
    </row>
    <row r="343" spans="1:32">
      <c r="A343" s="8" t="s">
        <v>4580</v>
      </c>
      <c r="B343" s="66" t="s">
        <v>625</v>
      </c>
      <c r="C343" s="66" t="str" cm="1">
        <f t="array" ref="C343">_xlfn.IFNA(_xlfn.IFS(B343="Starter","Starters &amp; Sides",B343="Sides","Starters &amp; Sides"),B343)</f>
        <v>Starters &amp; Sides</v>
      </c>
      <c r="D343" s="8" t="s">
        <v>4830</v>
      </c>
      <c r="E343" s="8"/>
      <c r="F343" s="8"/>
      <c r="G343" s="8"/>
      <c r="H343" s="8"/>
      <c r="I343" s="8"/>
      <c r="J343" s="8"/>
      <c r="K343" s="8"/>
      <c r="L343" s="8"/>
      <c r="M343" s="8"/>
      <c r="N343" s="8"/>
      <c r="O343" s="375"/>
      <c r="P343" s="4">
        <v>8.4499999999999993</v>
      </c>
      <c r="Q343" s="338"/>
      <c r="R343" s="15" t="str">
        <f t="shared" si="77"/>
        <v>No</v>
      </c>
      <c r="S343" s="15" t="str">
        <f t="shared" si="78"/>
        <v>No</v>
      </c>
      <c r="T343" s="221" t="str">
        <f t="shared" si="79"/>
        <v>No</v>
      </c>
      <c r="U343" s="223" t="str">
        <f t="shared" si="80"/>
        <v>N/A</v>
      </c>
      <c r="V343" s="221" t="str">
        <f t="shared" si="81"/>
        <v>No</v>
      </c>
      <c r="W343" s="223" t="str">
        <f t="shared" si="82"/>
        <v>N/A</v>
      </c>
      <c r="X343" s="221" t="str">
        <f t="shared" si="83"/>
        <v>No</v>
      </c>
      <c r="Y343" s="223" t="str">
        <f t="shared" si="84"/>
        <v>N/A</v>
      </c>
      <c r="Z343" s="222" t="str">
        <f t="shared" si="85"/>
        <v>No</v>
      </c>
      <c r="AA343" s="68" t="str">
        <f t="shared" si="86"/>
        <v>N/A</v>
      </c>
      <c r="AB343" s="65" t="str">
        <f t="shared" si="87"/>
        <v>No</v>
      </c>
      <c r="AC343" s="68" t="str">
        <f t="shared" si="88"/>
        <v>N/A</v>
      </c>
      <c r="AD343" s="65" t="str">
        <f t="shared" si="89"/>
        <v>No</v>
      </c>
      <c r="AE343" s="68" t="str">
        <f t="shared" si="90"/>
        <v>N/A</v>
      </c>
      <c r="AF343" s="66"/>
    </row>
    <row r="344" spans="1:32">
      <c r="A344" s="8" t="s">
        <v>23</v>
      </c>
      <c r="B344" s="66" t="s">
        <v>625</v>
      </c>
      <c r="C344" s="66" t="str" cm="1">
        <f t="array" ref="C344">_xlfn.IFNA(_xlfn.IFS(B344="Starter","Starters &amp; Sides",B344="Sides","Starters &amp; Sides"),B344)</f>
        <v>Starters &amp; Sides</v>
      </c>
      <c r="D344" s="8" t="s">
        <v>4831</v>
      </c>
      <c r="E344" s="12">
        <v>5.95</v>
      </c>
      <c r="F344" s="12">
        <v>5.95</v>
      </c>
      <c r="G344" s="13">
        <v>6.25</v>
      </c>
      <c r="H344" s="13">
        <v>6.25</v>
      </c>
      <c r="I344" s="13">
        <v>6.75</v>
      </c>
      <c r="J344" s="13">
        <v>6.75</v>
      </c>
      <c r="K344" s="13">
        <v>7.5</v>
      </c>
      <c r="L344" s="4">
        <v>7.75</v>
      </c>
      <c r="M344" s="4">
        <v>7.75</v>
      </c>
      <c r="N344" s="4">
        <v>8.25</v>
      </c>
      <c r="O344" s="375">
        <v>8.25</v>
      </c>
      <c r="P344" s="4">
        <v>8.25</v>
      </c>
      <c r="Q344" s="338">
        <v>8.4499999999999993</v>
      </c>
      <c r="R344" s="15" t="str">
        <f t="shared" si="77"/>
        <v>Yes</v>
      </c>
      <c r="S344" s="15" t="str">
        <f t="shared" si="78"/>
        <v>No</v>
      </c>
      <c r="T344" s="221" t="str">
        <f t="shared" si="79"/>
        <v>Yes</v>
      </c>
      <c r="U344" s="223">
        <f t="shared" si="80"/>
        <v>2.4242424242424176E-2</v>
      </c>
      <c r="V344" s="221" t="str">
        <f t="shared" si="81"/>
        <v>Yes</v>
      </c>
      <c r="W344" s="223">
        <f t="shared" si="82"/>
        <v>2.4242424242424176E-2</v>
      </c>
      <c r="X344" s="221" t="str">
        <f t="shared" si="83"/>
        <v>Yes</v>
      </c>
      <c r="Y344" s="223">
        <f t="shared" si="84"/>
        <v>2.4242424242424176E-2</v>
      </c>
      <c r="Z344" s="222" t="str">
        <f t="shared" si="85"/>
        <v>Yes</v>
      </c>
      <c r="AA344" s="68">
        <f t="shared" si="86"/>
        <v>9.0322580645161299E-2</v>
      </c>
      <c r="AB344" s="65" t="str">
        <f t="shared" si="87"/>
        <v>Yes</v>
      </c>
      <c r="AC344" s="68">
        <f t="shared" si="88"/>
        <v>9.0322580645161299E-2</v>
      </c>
      <c r="AD344" s="65" t="str">
        <f t="shared" si="89"/>
        <v>Yes</v>
      </c>
      <c r="AE344" s="68">
        <f t="shared" si="90"/>
        <v>0.4201680672268906</v>
      </c>
      <c r="AF344" s="66"/>
    </row>
    <row r="345" spans="1:32">
      <c r="A345" s="8" t="s">
        <v>23</v>
      </c>
      <c r="B345" s="66" t="s">
        <v>625</v>
      </c>
      <c r="C345" s="66" t="str" cm="1">
        <f t="array" ref="C345">_xlfn.IFNA(_xlfn.IFS(B345="Starter","Starters &amp; Sides",B345="Sides","Starters &amp; Sides"),B345)</f>
        <v>Starters &amp; Sides</v>
      </c>
      <c r="D345" s="211" t="s">
        <v>4832</v>
      </c>
      <c r="E345" s="12"/>
      <c r="F345" s="12"/>
      <c r="G345" s="13"/>
      <c r="H345" s="13"/>
      <c r="I345" s="13"/>
      <c r="J345" s="13"/>
      <c r="K345" s="4"/>
      <c r="L345" s="4"/>
      <c r="M345" s="4">
        <v>9.25</v>
      </c>
      <c r="N345" s="4">
        <v>9.25</v>
      </c>
      <c r="O345" s="375">
        <v>9.25</v>
      </c>
      <c r="P345" s="4">
        <v>9.4499999999999993</v>
      </c>
      <c r="Q345" s="338">
        <v>9.9499999999999993</v>
      </c>
      <c r="R345" s="15" t="str">
        <f t="shared" si="77"/>
        <v>Yes</v>
      </c>
      <c r="S345" s="15" t="str">
        <f t="shared" si="78"/>
        <v>No</v>
      </c>
      <c r="T345" s="221" t="str">
        <f t="shared" si="79"/>
        <v>Yes</v>
      </c>
      <c r="U345" s="223">
        <f t="shared" si="80"/>
        <v>5.2910052910053018E-2</v>
      </c>
      <c r="V345" s="221" t="str">
        <f t="shared" si="81"/>
        <v>Yes</v>
      </c>
      <c r="W345" s="223">
        <f t="shared" si="82"/>
        <v>7.5675675675675569E-2</v>
      </c>
      <c r="X345" s="221" t="str">
        <f t="shared" si="83"/>
        <v>Yes</v>
      </c>
      <c r="Y345" s="223">
        <f t="shared" si="84"/>
        <v>7.5675675675675569E-2</v>
      </c>
      <c r="Z345" s="222" t="str">
        <f t="shared" si="85"/>
        <v>Yes</v>
      </c>
      <c r="AA345" s="68">
        <f t="shared" si="86"/>
        <v>7.5675675675675569E-2</v>
      </c>
      <c r="AB345" s="65" t="str">
        <f t="shared" si="87"/>
        <v>No</v>
      </c>
      <c r="AC345" s="68" t="str">
        <f t="shared" si="88"/>
        <v>N/A</v>
      </c>
      <c r="AD345" s="65" t="str">
        <f t="shared" si="89"/>
        <v>No</v>
      </c>
      <c r="AE345" s="68" t="str">
        <f t="shared" si="90"/>
        <v>N/A</v>
      </c>
      <c r="AF345" s="66"/>
    </row>
    <row r="346" spans="1:32">
      <c r="A346" s="8" t="s">
        <v>23</v>
      </c>
      <c r="B346" s="66" t="s">
        <v>625</v>
      </c>
      <c r="C346" s="66" t="str" cm="1">
        <f t="array" ref="C346">_xlfn.IFNA(_xlfn.IFS(B346="Starter","Starters &amp; Sides",B346="Sides","Starters &amp; Sides"),B346)</f>
        <v>Starters &amp; Sides</v>
      </c>
      <c r="D346" s="8" t="s">
        <v>4833</v>
      </c>
      <c r="E346" s="12"/>
      <c r="F346" s="12"/>
      <c r="G346" s="13"/>
      <c r="H346" s="13"/>
      <c r="I346" s="13"/>
      <c r="J346" s="13">
        <v>14.5</v>
      </c>
      <c r="K346" s="4">
        <v>15.25</v>
      </c>
      <c r="L346" s="4">
        <v>16.5</v>
      </c>
      <c r="M346" s="4">
        <v>17.95</v>
      </c>
      <c r="N346" s="4">
        <v>17.95</v>
      </c>
      <c r="O346" s="375">
        <v>17.95</v>
      </c>
      <c r="P346" s="4">
        <v>17.95</v>
      </c>
      <c r="Q346" s="338">
        <v>18.45</v>
      </c>
      <c r="R346" s="15" t="str">
        <f t="shared" si="77"/>
        <v>Yes</v>
      </c>
      <c r="S346" s="15" t="str">
        <f t="shared" si="78"/>
        <v>No</v>
      </c>
      <c r="T346" s="221" t="str">
        <f t="shared" si="79"/>
        <v>Yes</v>
      </c>
      <c r="U346" s="223">
        <f t="shared" si="80"/>
        <v>2.7855153203342642E-2</v>
      </c>
      <c r="V346" s="221" t="str">
        <f t="shared" si="81"/>
        <v>Yes</v>
      </c>
      <c r="W346" s="223">
        <f t="shared" si="82"/>
        <v>2.7855153203342642E-2</v>
      </c>
      <c r="X346" s="221" t="str">
        <f t="shared" si="83"/>
        <v>Yes</v>
      </c>
      <c r="Y346" s="223">
        <f t="shared" si="84"/>
        <v>2.7855153203342642E-2</v>
      </c>
      <c r="Z346" s="222" t="str">
        <f t="shared" si="85"/>
        <v>Yes</v>
      </c>
      <c r="AA346" s="68">
        <f t="shared" si="86"/>
        <v>2.7855153203342642E-2</v>
      </c>
      <c r="AB346" s="65" t="str">
        <f t="shared" si="87"/>
        <v>Yes</v>
      </c>
      <c r="AC346" s="68">
        <f t="shared" si="88"/>
        <v>0.11818181818181817</v>
      </c>
      <c r="AD346" s="65" t="str">
        <f t="shared" si="89"/>
        <v>No</v>
      </c>
      <c r="AE346" s="68" t="str">
        <f t="shared" si="90"/>
        <v>N/A</v>
      </c>
      <c r="AF346" s="66"/>
    </row>
    <row r="347" spans="1:32">
      <c r="A347" s="8" t="s">
        <v>23</v>
      </c>
      <c r="B347" s="66" t="s">
        <v>625</v>
      </c>
      <c r="C347" s="66" t="str" cm="1">
        <f t="array" ref="C347">_xlfn.IFNA(_xlfn.IFS(B347="Starter","Starters &amp; Sides",B347="Sides","Starters &amp; Sides"),B347)</f>
        <v>Starters &amp; Sides</v>
      </c>
      <c r="D347" s="211" t="s">
        <v>4570</v>
      </c>
      <c r="E347" s="12">
        <v>7.05</v>
      </c>
      <c r="F347" s="12">
        <v>7.25</v>
      </c>
      <c r="G347" s="13">
        <v>7.5</v>
      </c>
      <c r="H347" s="13">
        <v>7.75</v>
      </c>
      <c r="I347" s="13">
        <v>7.95</v>
      </c>
      <c r="J347" s="13">
        <v>8.1999999999999993</v>
      </c>
      <c r="K347" s="13">
        <v>9</v>
      </c>
      <c r="L347" s="4">
        <v>9.25</v>
      </c>
      <c r="M347" s="4">
        <v>9.25</v>
      </c>
      <c r="N347" s="4">
        <v>9.25</v>
      </c>
      <c r="O347" s="375">
        <v>9.25</v>
      </c>
      <c r="P347" s="4">
        <v>9.25</v>
      </c>
      <c r="Q347" s="338">
        <v>9.4499999999999993</v>
      </c>
      <c r="R347" s="15" t="str">
        <f t="shared" si="77"/>
        <v>Yes</v>
      </c>
      <c r="S347" s="15" t="str">
        <f t="shared" si="78"/>
        <v>No</v>
      </c>
      <c r="T347" s="221" t="str">
        <f t="shared" si="79"/>
        <v>Yes</v>
      </c>
      <c r="U347" s="223">
        <f t="shared" si="80"/>
        <v>2.1621621621621623E-2</v>
      </c>
      <c r="V347" s="221" t="str">
        <f t="shared" si="81"/>
        <v>Yes</v>
      </c>
      <c r="W347" s="223">
        <f t="shared" si="82"/>
        <v>2.1621621621621623E-2</v>
      </c>
      <c r="X347" s="221" t="str">
        <f t="shared" si="83"/>
        <v>Yes</v>
      </c>
      <c r="Y347" s="223">
        <f t="shared" si="84"/>
        <v>2.1621621621621623E-2</v>
      </c>
      <c r="Z347" s="222" t="str">
        <f t="shared" si="85"/>
        <v>Yes</v>
      </c>
      <c r="AA347" s="68">
        <f t="shared" si="86"/>
        <v>2.1621621621621623E-2</v>
      </c>
      <c r="AB347" s="65" t="str">
        <f t="shared" si="87"/>
        <v>Yes</v>
      </c>
      <c r="AC347" s="68">
        <f t="shared" si="88"/>
        <v>2.1621621621621623E-2</v>
      </c>
      <c r="AD347" s="65" t="str">
        <f t="shared" si="89"/>
        <v>Yes</v>
      </c>
      <c r="AE347" s="68">
        <f t="shared" si="90"/>
        <v>0.34042553191489344</v>
      </c>
      <c r="AF347" s="66"/>
    </row>
    <row r="348" spans="1:32">
      <c r="A348" s="8" t="s">
        <v>23</v>
      </c>
      <c r="B348" s="66" t="s">
        <v>39</v>
      </c>
      <c r="C348" s="66" t="str" cm="1">
        <f t="array" ref="C348">_xlfn.IFNA(_xlfn.IFS(B348="Starter","Starters &amp; Sides",B348="Sides","Starters &amp; Sides"),B348)</f>
        <v>Starters &amp; Sides</v>
      </c>
      <c r="D348" s="211" t="s">
        <v>305</v>
      </c>
      <c r="E348" s="12"/>
      <c r="F348" s="12"/>
      <c r="G348" s="13"/>
      <c r="H348" s="13"/>
      <c r="I348" s="13">
        <v>6.85</v>
      </c>
      <c r="J348" s="13">
        <v>6.95</v>
      </c>
      <c r="K348" s="13"/>
      <c r="L348" s="4"/>
      <c r="M348" s="4"/>
      <c r="N348" s="4"/>
      <c r="O348" s="375"/>
      <c r="P348" s="4"/>
      <c r="Q348" s="338"/>
      <c r="R348" s="15" t="str">
        <f t="shared" si="77"/>
        <v>No</v>
      </c>
      <c r="S348" s="15" t="str">
        <f t="shared" si="78"/>
        <v>No</v>
      </c>
      <c r="T348" s="221" t="str">
        <f t="shared" si="79"/>
        <v>No</v>
      </c>
      <c r="U348" s="223" t="str">
        <f t="shared" si="80"/>
        <v>N/A</v>
      </c>
      <c r="V348" s="221" t="str">
        <f t="shared" si="81"/>
        <v>No</v>
      </c>
      <c r="W348" s="223" t="str">
        <f t="shared" si="82"/>
        <v>N/A</v>
      </c>
      <c r="X348" s="221" t="str">
        <f t="shared" si="83"/>
        <v>No</v>
      </c>
      <c r="Y348" s="223" t="str">
        <f t="shared" si="84"/>
        <v>N/A</v>
      </c>
      <c r="Z348" s="222" t="str">
        <f t="shared" si="85"/>
        <v>No</v>
      </c>
      <c r="AA348" s="68" t="str">
        <f t="shared" si="86"/>
        <v>N/A</v>
      </c>
      <c r="AB348" s="65" t="str">
        <f t="shared" si="87"/>
        <v>No</v>
      </c>
      <c r="AC348" s="68" t="str">
        <f t="shared" si="88"/>
        <v>N/A</v>
      </c>
      <c r="AD348" s="65" t="str">
        <f t="shared" si="89"/>
        <v>No</v>
      </c>
      <c r="AE348" s="68" t="str">
        <f t="shared" si="90"/>
        <v>N/A</v>
      </c>
      <c r="AF348" s="66"/>
    </row>
    <row r="349" spans="1:32">
      <c r="A349" s="8" t="s">
        <v>23</v>
      </c>
      <c r="B349" s="66" t="s">
        <v>625</v>
      </c>
      <c r="C349" s="66" t="str" cm="1">
        <f t="array" ref="C349">_xlfn.IFNA(_xlfn.IFS(B349="Starter","Starters &amp; Sides",B349="Sides","Starters &amp; Sides"),B349)</f>
        <v>Starters &amp; Sides</v>
      </c>
      <c r="D349" s="211" t="s">
        <v>4834</v>
      </c>
      <c r="E349" s="12">
        <v>3.75</v>
      </c>
      <c r="F349" s="12">
        <v>3.75</v>
      </c>
      <c r="G349" s="13">
        <v>3.75</v>
      </c>
      <c r="H349" s="13">
        <v>3.75</v>
      </c>
      <c r="I349" s="13"/>
      <c r="J349" s="13"/>
      <c r="K349" s="13"/>
      <c r="L349" s="4">
        <v>4.6500000000000004</v>
      </c>
      <c r="M349" s="4">
        <v>4.45</v>
      </c>
      <c r="N349" s="4">
        <v>4.45</v>
      </c>
      <c r="O349" s="290">
        <v>4.45</v>
      </c>
      <c r="P349" s="16">
        <v>4.45</v>
      </c>
      <c r="Q349" s="231">
        <v>4.25</v>
      </c>
      <c r="R349" s="15" t="str">
        <f t="shared" si="77"/>
        <v>Yes</v>
      </c>
      <c r="S349" s="15" t="str">
        <f t="shared" si="78"/>
        <v>No</v>
      </c>
      <c r="T349" s="221" t="str">
        <f t="shared" si="79"/>
        <v>Yes</v>
      </c>
      <c r="U349" s="223">
        <f t="shared" si="80"/>
        <v>-4.49438202247191E-2</v>
      </c>
      <c r="V349" s="221" t="str">
        <f t="shared" si="81"/>
        <v>Yes</v>
      </c>
      <c r="W349" s="223">
        <f t="shared" si="82"/>
        <v>-4.49438202247191E-2</v>
      </c>
      <c r="X349" s="221" t="str">
        <f t="shared" si="83"/>
        <v>Yes</v>
      </c>
      <c r="Y349" s="223">
        <f t="shared" si="84"/>
        <v>-4.49438202247191E-2</v>
      </c>
      <c r="Z349" s="222" t="str">
        <f t="shared" si="85"/>
        <v>Yes</v>
      </c>
      <c r="AA349" s="68">
        <f t="shared" si="86"/>
        <v>-4.49438202247191E-2</v>
      </c>
      <c r="AB349" s="65" t="str">
        <f t="shared" si="87"/>
        <v>Yes</v>
      </c>
      <c r="AC349" s="68">
        <f t="shared" si="88"/>
        <v>-8.6021505376344121E-2</v>
      </c>
      <c r="AD349" s="65" t="str">
        <f t="shared" si="89"/>
        <v>No</v>
      </c>
      <c r="AE349" s="68" t="str">
        <f t="shared" si="90"/>
        <v>N/A</v>
      </c>
      <c r="AF349" s="66"/>
    </row>
    <row r="350" spans="1:32">
      <c r="A350" s="8" t="s">
        <v>23</v>
      </c>
      <c r="B350" s="66" t="s">
        <v>625</v>
      </c>
      <c r="C350" s="66" t="str" cm="1">
        <f t="array" ref="C350">_xlfn.IFNA(_xlfn.IFS(B350="Starter","Starters &amp; Sides",B350="Sides","Starters &amp; Sides"),B350)</f>
        <v>Starters &amp; Sides</v>
      </c>
      <c r="D350" s="211" t="s">
        <v>4835</v>
      </c>
      <c r="E350" s="12">
        <v>6.55</v>
      </c>
      <c r="F350" s="12">
        <v>6.55</v>
      </c>
      <c r="G350" s="13">
        <v>6.55</v>
      </c>
      <c r="H350" s="13">
        <v>6.55</v>
      </c>
      <c r="I350" s="13">
        <v>6.75</v>
      </c>
      <c r="J350" s="13">
        <v>6.75</v>
      </c>
      <c r="K350" s="13">
        <v>7.45</v>
      </c>
      <c r="L350" s="4">
        <v>7.75</v>
      </c>
      <c r="M350" s="4">
        <v>7.75</v>
      </c>
      <c r="N350" s="4">
        <v>7.75</v>
      </c>
      <c r="O350" s="290">
        <v>7.75</v>
      </c>
      <c r="P350" s="4">
        <v>7.75</v>
      </c>
      <c r="Q350" s="371">
        <v>7.75</v>
      </c>
      <c r="R350" s="15" t="str">
        <f t="shared" si="77"/>
        <v>Yes</v>
      </c>
      <c r="S350" s="15" t="str">
        <f t="shared" si="78"/>
        <v>No</v>
      </c>
      <c r="T350" s="221" t="str">
        <f t="shared" si="79"/>
        <v>Yes</v>
      </c>
      <c r="U350" s="223">
        <f t="shared" si="80"/>
        <v>0</v>
      </c>
      <c r="V350" s="221" t="str">
        <f t="shared" si="81"/>
        <v>Yes</v>
      </c>
      <c r="W350" s="223">
        <f t="shared" si="82"/>
        <v>0</v>
      </c>
      <c r="X350" s="221" t="str">
        <f t="shared" si="83"/>
        <v>Yes</v>
      </c>
      <c r="Y350" s="223">
        <f t="shared" si="84"/>
        <v>0</v>
      </c>
      <c r="Z350" s="222" t="str">
        <f t="shared" si="85"/>
        <v>Yes</v>
      </c>
      <c r="AA350" s="68">
        <f t="shared" si="86"/>
        <v>0</v>
      </c>
      <c r="AB350" s="65" t="str">
        <f t="shared" si="87"/>
        <v>Yes</v>
      </c>
      <c r="AC350" s="68">
        <f t="shared" si="88"/>
        <v>0</v>
      </c>
      <c r="AD350" s="65" t="str">
        <f t="shared" si="89"/>
        <v>Yes</v>
      </c>
      <c r="AE350" s="68">
        <f t="shared" si="90"/>
        <v>0.18320610687022909</v>
      </c>
      <c r="AF350" s="66"/>
    </row>
    <row r="351" spans="1:32">
      <c r="A351" s="8" t="s">
        <v>23</v>
      </c>
      <c r="B351" s="66" t="s">
        <v>625</v>
      </c>
      <c r="C351" s="66" t="str" cm="1">
        <f t="array" ref="C351">_xlfn.IFNA(_xlfn.IFS(B351="Starter","Starters &amp; Sides",B351="Sides","Starters &amp; Sides"),B351)</f>
        <v>Starters &amp; Sides</v>
      </c>
      <c r="D351" s="211" t="s">
        <v>4836</v>
      </c>
      <c r="E351" s="12"/>
      <c r="F351" s="12"/>
      <c r="G351" s="13"/>
      <c r="H351" s="13"/>
      <c r="I351" s="13">
        <v>6.55</v>
      </c>
      <c r="J351" s="13">
        <v>6.75</v>
      </c>
      <c r="K351" s="4"/>
      <c r="L351" s="4"/>
      <c r="M351" s="4"/>
      <c r="N351" s="4"/>
      <c r="O351" s="290"/>
      <c r="P351" s="4"/>
      <c r="Q351" s="371"/>
      <c r="R351" s="15" t="str">
        <f t="shared" si="77"/>
        <v>No</v>
      </c>
      <c r="S351" s="15" t="str">
        <f t="shared" si="78"/>
        <v>No</v>
      </c>
      <c r="T351" s="221" t="str">
        <f t="shared" si="79"/>
        <v>No</v>
      </c>
      <c r="U351" s="223" t="str">
        <f t="shared" si="80"/>
        <v>N/A</v>
      </c>
      <c r="V351" s="221" t="str">
        <f t="shared" si="81"/>
        <v>No</v>
      </c>
      <c r="W351" s="223" t="str">
        <f t="shared" si="82"/>
        <v>N/A</v>
      </c>
      <c r="X351" s="221" t="str">
        <f t="shared" si="83"/>
        <v>No</v>
      </c>
      <c r="Y351" s="223" t="str">
        <f t="shared" si="84"/>
        <v>N/A</v>
      </c>
      <c r="Z351" s="222" t="str">
        <f t="shared" si="85"/>
        <v>No</v>
      </c>
      <c r="AA351" s="68" t="str">
        <f t="shared" si="86"/>
        <v>N/A</v>
      </c>
      <c r="AB351" s="65" t="str">
        <f t="shared" si="87"/>
        <v>No</v>
      </c>
      <c r="AC351" s="68" t="str">
        <f t="shared" si="88"/>
        <v>N/A</v>
      </c>
      <c r="AD351" s="65" t="str">
        <f t="shared" si="89"/>
        <v>No</v>
      </c>
      <c r="AE351" s="68" t="str">
        <f t="shared" si="90"/>
        <v>N/A</v>
      </c>
      <c r="AF351" s="66"/>
    </row>
    <row r="352" spans="1:32">
      <c r="A352" s="8" t="s">
        <v>23</v>
      </c>
      <c r="B352" s="66" t="s">
        <v>625</v>
      </c>
      <c r="C352" s="66" t="str" cm="1">
        <f t="array" ref="C352">_xlfn.IFNA(_xlfn.IFS(B352="Starter","Starters &amp; Sides",B352="Sides","Starters &amp; Sides"),B352)</f>
        <v>Starters &amp; Sides</v>
      </c>
      <c r="D352" s="211" t="s">
        <v>4837</v>
      </c>
      <c r="E352" s="12"/>
      <c r="F352" s="12"/>
      <c r="G352" s="13"/>
      <c r="H352" s="13"/>
      <c r="I352" s="13"/>
      <c r="J352" s="13"/>
      <c r="K352" s="4">
        <v>9</v>
      </c>
      <c r="L352" s="4">
        <v>9.25</v>
      </c>
      <c r="M352" s="4">
        <v>9.25</v>
      </c>
      <c r="N352" s="4">
        <v>9.25</v>
      </c>
      <c r="O352" s="290">
        <v>9.25</v>
      </c>
      <c r="P352" s="4">
        <v>9.25</v>
      </c>
      <c r="Q352" s="371">
        <v>9.75</v>
      </c>
      <c r="R352" s="15" t="str">
        <f t="shared" si="77"/>
        <v>Yes</v>
      </c>
      <c r="S352" s="15" t="str">
        <f t="shared" si="78"/>
        <v>No</v>
      </c>
      <c r="T352" s="221" t="str">
        <f t="shared" si="79"/>
        <v>Yes</v>
      </c>
      <c r="U352" s="223">
        <f t="shared" si="80"/>
        <v>5.4054054054053946E-2</v>
      </c>
      <c r="V352" s="221" t="str">
        <f t="shared" si="81"/>
        <v>Yes</v>
      </c>
      <c r="W352" s="223">
        <f t="shared" si="82"/>
        <v>5.4054054054053946E-2</v>
      </c>
      <c r="X352" s="221" t="str">
        <f t="shared" si="83"/>
        <v>Yes</v>
      </c>
      <c r="Y352" s="223">
        <f t="shared" si="84"/>
        <v>5.4054054054053946E-2</v>
      </c>
      <c r="Z352" s="222" t="str">
        <f t="shared" si="85"/>
        <v>Yes</v>
      </c>
      <c r="AA352" s="68">
        <f t="shared" si="86"/>
        <v>5.4054054054053946E-2</v>
      </c>
      <c r="AB352" s="65" t="str">
        <f t="shared" si="87"/>
        <v>Yes</v>
      </c>
      <c r="AC352" s="68">
        <f t="shared" si="88"/>
        <v>5.4054054054053946E-2</v>
      </c>
      <c r="AD352" s="65" t="str">
        <f t="shared" si="89"/>
        <v>No</v>
      </c>
      <c r="AE352" s="68" t="str">
        <f t="shared" si="90"/>
        <v>N/A</v>
      </c>
      <c r="AF352" s="66"/>
    </row>
    <row r="353" spans="1:32">
      <c r="A353" s="8" t="s">
        <v>23</v>
      </c>
      <c r="B353" s="66" t="s">
        <v>625</v>
      </c>
      <c r="C353" s="66" t="str" cm="1">
        <f t="array" ref="C353">_xlfn.IFNA(_xlfn.IFS(B353="Starter","Starters &amp; Sides",B353="Sides","Starters &amp; Sides"),B353)</f>
        <v>Starters &amp; Sides</v>
      </c>
      <c r="D353" s="211" t="s">
        <v>4838</v>
      </c>
      <c r="E353" s="12"/>
      <c r="F353" s="12"/>
      <c r="G353" s="13"/>
      <c r="H353" s="13"/>
      <c r="I353" s="13"/>
      <c r="J353" s="13"/>
      <c r="K353" s="13"/>
      <c r="L353" s="4">
        <v>7.95</v>
      </c>
      <c r="M353" s="4"/>
      <c r="N353" s="4"/>
      <c r="O353" s="290"/>
      <c r="P353" s="4"/>
      <c r="Q353" s="371"/>
      <c r="R353" s="15" t="str">
        <f t="shared" si="77"/>
        <v>No</v>
      </c>
      <c r="S353" s="15" t="str">
        <f t="shared" si="78"/>
        <v>No</v>
      </c>
      <c r="T353" s="221" t="str">
        <f t="shared" si="79"/>
        <v>No</v>
      </c>
      <c r="U353" s="223" t="str">
        <f t="shared" si="80"/>
        <v>N/A</v>
      </c>
      <c r="V353" s="221" t="str">
        <f t="shared" si="81"/>
        <v>No</v>
      </c>
      <c r="W353" s="223" t="str">
        <f t="shared" si="82"/>
        <v>N/A</v>
      </c>
      <c r="X353" s="221" t="str">
        <f t="shared" si="83"/>
        <v>No</v>
      </c>
      <c r="Y353" s="223" t="str">
        <f t="shared" si="84"/>
        <v>N/A</v>
      </c>
      <c r="Z353" s="222" t="str">
        <f t="shared" si="85"/>
        <v>No</v>
      </c>
      <c r="AA353" s="68" t="str">
        <f t="shared" si="86"/>
        <v>N/A</v>
      </c>
      <c r="AB353" s="65" t="str">
        <f t="shared" si="87"/>
        <v>No</v>
      </c>
      <c r="AC353" s="68" t="str">
        <f t="shared" si="88"/>
        <v>N/A</v>
      </c>
      <c r="AD353" s="65" t="str">
        <f t="shared" si="89"/>
        <v>No</v>
      </c>
      <c r="AE353" s="68" t="str">
        <f t="shared" si="90"/>
        <v>N/A</v>
      </c>
      <c r="AF353" s="66"/>
    </row>
    <row r="354" spans="1:32">
      <c r="A354" s="8" t="s">
        <v>23</v>
      </c>
      <c r="B354" s="66" t="s">
        <v>39</v>
      </c>
      <c r="C354" s="66" t="str" cm="1">
        <f t="array" ref="C354">_xlfn.IFNA(_xlfn.IFS(B354="Starter","Starters &amp; Sides",B354="Sides","Starters &amp; Sides"),B354)</f>
        <v>Starters &amp; Sides</v>
      </c>
      <c r="D354" s="211" t="s">
        <v>3044</v>
      </c>
      <c r="E354" s="12">
        <v>3.85</v>
      </c>
      <c r="F354" s="13">
        <v>3.95</v>
      </c>
      <c r="G354" s="13">
        <v>3.95</v>
      </c>
      <c r="H354" s="13">
        <v>3.95</v>
      </c>
      <c r="I354" s="13">
        <v>4.1500000000000004</v>
      </c>
      <c r="J354" s="13">
        <v>4.3499999999999996</v>
      </c>
      <c r="K354" s="13">
        <v>4.95</v>
      </c>
      <c r="L354" s="13">
        <v>4.95</v>
      </c>
      <c r="M354" s="13">
        <v>5.25</v>
      </c>
      <c r="N354" s="13">
        <v>5.25</v>
      </c>
      <c r="O354" s="290">
        <v>5.25</v>
      </c>
      <c r="P354" s="4">
        <v>5.25</v>
      </c>
      <c r="Q354" s="371">
        <v>5.25</v>
      </c>
      <c r="R354" s="15" t="str">
        <f t="shared" si="77"/>
        <v>Yes</v>
      </c>
      <c r="S354" s="15" t="str">
        <f t="shared" si="78"/>
        <v>No</v>
      </c>
      <c r="T354" s="221" t="str">
        <f t="shared" si="79"/>
        <v>Yes</v>
      </c>
      <c r="U354" s="223">
        <f t="shared" si="80"/>
        <v>0</v>
      </c>
      <c r="V354" s="221" t="str">
        <f t="shared" si="81"/>
        <v>Yes</v>
      </c>
      <c r="W354" s="223">
        <f t="shared" si="82"/>
        <v>0</v>
      </c>
      <c r="X354" s="221" t="str">
        <f t="shared" si="83"/>
        <v>Yes</v>
      </c>
      <c r="Y354" s="223">
        <f t="shared" si="84"/>
        <v>0</v>
      </c>
      <c r="Z354" s="222" t="str">
        <f t="shared" si="85"/>
        <v>Yes</v>
      </c>
      <c r="AA354" s="68">
        <f t="shared" si="86"/>
        <v>0</v>
      </c>
      <c r="AB354" s="65" t="str">
        <f t="shared" si="87"/>
        <v>Yes</v>
      </c>
      <c r="AC354" s="68">
        <f t="shared" si="88"/>
        <v>6.0606060606060552E-2</v>
      </c>
      <c r="AD354" s="65" t="str">
        <f t="shared" si="89"/>
        <v>Yes</v>
      </c>
      <c r="AE354" s="68">
        <f t="shared" si="90"/>
        <v>0.36363636363636354</v>
      </c>
      <c r="AF354" s="66"/>
    </row>
    <row r="355" spans="1:32">
      <c r="A355" s="8" t="s">
        <v>23</v>
      </c>
      <c r="B355" s="66" t="s">
        <v>625</v>
      </c>
      <c r="C355" s="66" t="str" cm="1">
        <f t="array" ref="C355">_xlfn.IFNA(_xlfn.IFS(B355="Starter","Starters &amp; Sides",B355="Sides","Starters &amp; Sides"),B355)</f>
        <v>Starters &amp; Sides</v>
      </c>
      <c r="D355" s="211" t="s">
        <v>4839</v>
      </c>
      <c r="E355" s="12"/>
      <c r="F355" s="12"/>
      <c r="G355" s="13"/>
      <c r="H355" s="13"/>
      <c r="I355" s="13"/>
      <c r="J355" s="13"/>
      <c r="K355" s="4"/>
      <c r="L355" s="4"/>
      <c r="M355" s="4">
        <v>8.4499999999999993</v>
      </c>
      <c r="N355" s="4">
        <v>8.75</v>
      </c>
      <c r="O355" s="290">
        <v>8.75</v>
      </c>
      <c r="P355" s="4">
        <v>8.75</v>
      </c>
      <c r="Q355" s="371"/>
      <c r="R355" s="15" t="str">
        <f t="shared" si="77"/>
        <v>No</v>
      </c>
      <c r="S355" s="15" t="str">
        <f t="shared" si="78"/>
        <v>No</v>
      </c>
      <c r="T355" s="221" t="str">
        <f t="shared" si="79"/>
        <v>No</v>
      </c>
      <c r="U355" s="223" t="str">
        <f t="shared" si="80"/>
        <v>N/A</v>
      </c>
      <c r="V355" s="221" t="str">
        <f t="shared" si="81"/>
        <v>No</v>
      </c>
      <c r="W355" s="223" t="str">
        <f t="shared" si="82"/>
        <v>N/A</v>
      </c>
      <c r="X355" s="221" t="str">
        <f t="shared" si="83"/>
        <v>No</v>
      </c>
      <c r="Y355" s="223" t="str">
        <f t="shared" si="84"/>
        <v>N/A</v>
      </c>
      <c r="Z355" s="222" t="str">
        <f t="shared" si="85"/>
        <v>No</v>
      </c>
      <c r="AA355" s="68" t="str">
        <f t="shared" si="86"/>
        <v>N/A</v>
      </c>
      <c r="AB355" s="65" t="str">
        <f t="shared" si="87"/>
        <v>No</v>
      </c>
      <c r="AC355" s="68" t="str">
        <f t="shared" si="88"/>
        <v>N/A</v>
      </c>
      <c r="AD355" s="65" t="str">
        <f t="shared" si="89"/>
        <v>No</v>
      </c>
      <c r="AE355" s="68" t="str">
        <f t="shared" si="90"/>
        <v>N/A</v>
      </c>
      <c r="AF355" s="66"/>
    </row>
    <row r="356" spans="1:32">
      <c r="A356" s="8" t="s">
        <v>23</v>
      </c>
      <c r="B356" s="66" t="s">
        <v>625</v>
      </c>
      <c r="C356" s="66" t="str" cm="1">
        <f t="array" ref="C356">_xlfn.IFNA(_xlfn.IFS(B356="Starter","Starters &amp; Sides",B356="Sides","Starters &amp; Sides"),B356)</f>
        <v>Starters &amp; Sides</v>
      </c>
      <c r="D356" s="8" t="s">
        <v>4840</v>
      </c>
      <c r="E356" s="12"/>
      <c r="F356" s="12"/>
      <c r="G356" s="13"/>
      <c r="H356" s="13"/>
      <c r="I356" s="13"/>
      <c r="J356" s="13"/>
      <c r="K356" s="13"/>
      <c r="L356" s="4">
        <v>6.25</v>
      </c>
      <c r="M356" s="4">
        <v>5.5</v>
      </c>
      <c r="N356" s="4">
        <v>5.5</v>
      </c>
      <c r="O356" s="290">
        <v>5.5</v>
      </c>
      <c r="P356" s="4">
        <v>5.45</v>
      </c>
      <c r="Q356" s="371">
        <v>5.45</v>
      </c>
      <c r="R356" s="15" t="str">
        <f t="shared" si="77"/>
        <v>Yes</v>
      </c>
      <c r="S356" s="15" t="str">
        <f t="shared" si="78"/>
        <v>No</v>
      </c>
      <c r="T356" s="221" t="str">
        <f t="shared" si="79"/>
        <v>Yes</v>
      </c>
      <c r="U356" s="223">
        <f t="shared" si="80"/>
        <v>0</v>
      </c>
      <c r="V356" s="221" t="str">
        <f t="shared" si="81"/>
        <v>Yes</v>
      </c>
      <c r="W356" s="223">
        <f t="shared" si="82"/>
        <v>-9.0909090909090384E-3</v>
      </c>
      <c r="X356" s="221" t="str">
        <f t="shared" si="83"/>
        <v>Yes</v>
      </c>
      <c r="Y356" s="223">
        <f t="shared" si="84"/>
        <v>-9.0909090909090384E-3</v>
      </c>
      <c r="Z356" s="222" t="str">
        <f t="shared" si="85"/>
        <v>Yes</v>
      </c>
      <c r="AA356" s="68">
        <f t="shared" si="86"/>
        <v>-9.0909090909090384E-3</v>
      </c>
      <c r="AB356" s="65" t="str">
        <f t="shared" si="87"/>
        <v>Yes</v>
      </c>
      <c r="AC356" s="68">
        <f t="shared" si="88"/>
        <v>-0.128</v>
      </c>
      <c r="AD356" s="65" t="str">
        <f t="shared" si="89"/>
        <v>No</v>
      </c>
      <c r="AE356" s="68" t="str">
        <f t="shared" si="90"/>
        <v>N/A</v>
      </c>
      <c r="AF356" s="66"/>
    </row>
    <row r="357" spans="1:32">
      <c r="A357" s="8" t="s">
        <v>23</v>
      </c>
      <c r="B357" s="66" t="s">
        <v>39</v>
      </c>
      <c r="C357" s="66" t="str" cm="1">
        <f t="array" ref="C357">_xlfn.IFNA(_xlfn.IFS(B357="Starter","Starters &amp; Sides",B357="Sides","Starters &amp; Sides"),B357)</f>
        <v>Starters &amp; Sides</v>
      </c>
      <c r="D357" s="211" t="s">
        <v>4841</v>
      </c>
      <c r="E357" s="12"/>
      <c r="F357" s="12"/>
      <c r="G357" s="13"/>
      <c r="H357" s="13"/>
      <c r="I357" s="13"/>
      <c r="J357" s="13"/>
      <c r="K357" s="13"/>
      <c r="L357" s="4"/>
      <c r="M357" s="4">
        <v>5.75</v>
      </c>
      <c r="N357" s="4"/>
      <c r="O357" s="290">
        <v>5.45</v>
      </c>
      <c r="P357" s="4"/>
      <c r="Q357" s="371"/>
      <c r="R357" s="15" t="str">
        <f t="shared" si="77"/>
        <v>No</v>
      </c>
      <c r="S357" s="15" t="str">
        <f t="shared" si="78"/>
        <v>No</v>
      </c>
      <c r="T357" s="221" t="str">
        <f t="shared" si="79"/>
        <v>No</v>
      </c>
      <c r="U357" s="223" t="str">
        <f t="shared" si="80"/>
        <v>N/A</v>
      </c>
      <c r="V357" s="221" t="str">
        <f t="shared" si="81"/>
        <v>No</v>
      </c>
      <c r="W357" s="223" t="str">
        <f t="shared" si="82"/>
        <v>N/A</v>
      </c>
      <c r="X357" s="221" t="str">
        <f t="shared" si="83"/>
        <v>No</v>
      </c>
      <c r="Y357" s="223" t="str">
        <f t="shared" si="84"/>
        <v>N/A</v>
      </c>
      <c r="Z357" s="222" t="str">
        <f t="shared" si="85"/>
        <v>No</v>
      </c>
      <c r="AA357" s="68" t="str">
        <f t="shared" si="86"/>
        <v>N/A</v>
      </c>
      <c r="AB357" s="65" t="str">
        <f t="shared" si="87"/>
        <v>No</v>
      </c>
      <c r="AC357" s="68" t="str">
        <f t="shared" si="88"/>
        <v>N/A</v>
      </c>
      <c r="AD357" s="65" t="str">
        <f t="shared" si="89"/>
        <v>No</v>
      </c>
      <c r="AE357" s="68" t="str">
        <f t="shared" si="90"/>
        <v>N/A</v>
      </c>
      <c r="AF357" s="66"/>
    </row>
    <row r="358" spans="1:32">
      <c r="A358" s="8" t="s">
        <v>23</v>
      </c>
      <c r="B358" s="66" t="s">
        <v>625</v>
      </c>
      <c r="C358" s="66" t="str" cm="1">
        <f t="array" ref="C358">_xlfn.IFNA(_xlfn.IFS(B358="Starter","Starters &amp; Sides",B358="Sides","Starters &amp; Sides"),B358)</f>
        <v>Starters &amp; Sides</v>
      </c>
      <c r="D358" s="211" t="s">
        <v>4842</v>
      </c>
      <c r="E358" s="12"/>
      <c r="F358" s="12"/>
      <c r="G358" s="13"/>
      <c r="H358" s="13"/>
      <c r="I358" s="13"/>
      <c r="J358" s="13"/>
      <c r="K358" s="13"/>
      <c r="L358" s="4"/>
      <c r="M358" s="4">
        <v>8.9499999999999993</v>
      </c>
      <c r="N358" s="4">
        <v>8.9499999999999993</v>
      </c>
      <c r="O358" s="290"/>
      <c r="P358" s="4"/>
      <c r="Q358" s="371">
        <v>9.25</v>
      </c>
      <c r="R358" s="15" t="str">
        <f t="shared" si="77"/>
        <v>Yes</v>
      </c>
      <c r="S358" s="15" t="str">
        <f t="shared" si="78"/>
        <v>Yes</v>
      </c>
      <c r="T358" s="221" t="str">
        <f t="shared" si="79"/>
        <v>No</v>
      </c>
      <c r="U358" s="223" t="str">
        <f t="shared" si="80"/>
        <v>N/A</v>
      </c>
      <c r="V358" s="221" t="str">
        <f t="shared" si="81"/>
        <v>No</v>
      </c>
      <c r="W358" s="223" t="str">
        <f t="shared" si="82"/>
        <v>N/A</v>
      </c>
      <c r="X358" s="221" t="str">
        <f t="shared" si="83"/>
        <v>No</v>
      </c>
      <c r="Y358" s="223" t="str">
        <f t="shared" si="84"/>
        <v>N/A</v>
      </c>
      <c r="Z358" s="222" t="str">
        <f t="shared" si="85"/>
        <v>No</v>
      </c>
      <c r="AA358" s="68" t="str">
        <f t="shared" si="86"/>
        <v>N/A</v>
      </c>
      <c r="AB358" s="65" t="str">
        <f t="shared" si="87"/>
        <v>No</v>
      </c>
      <c r="AC358" s="68" t="str">
        <f t="shared" si="88"/>
        <v>N/A</v>
      </c>
      <c r="AD358" s="65" t="str">
        <f t="shared" si="89"/>
        <v>No</v>
      </c>
      <c r="AE358" s="68" t="str">
        <f t="shared" si="90"/>
        <v>N/A</v>
      </c>
      <c r="AF358" s="66"/>
    </row>
    <row r="359" spans="1:32">
      <c r="A359" s="8" t="s">
        <v>4580</v>
      </c>
      <c r="B359" s="66" t="s">
        <v>625</v>
      </c>
      <c r="C359" s="66" t="str" cm="1">
        <f t="array" ref="C359">_xlfn.IFNA(_xlfn.IFS(B359="Starter","Starters &amp; Sides",B359="Sides","Starters &amp; Sides"),B359)</f>
        <v>Starters &amp; Sides</v>
      </c>
      <c r="D359" s="211" t="s">
        <v>4843</v>
      </c>
      <c r="E359" s="8"/>
      <c r="F359" s="8"/>
      <c r="G359" s="8"/>
      <c r="H359" s="8"/>
      <c r="I359" s="8"/>
      <c r="J359" s="8"/>
      <c r="K359" s="8"/>
      <c r="L359" s="8"/>
      <c r="M359" s="8"/>
      <c r="N359" s="8"/>
      <c r="O359" s="290">
        <v>8.25</v>
      </c>
      <c r="P359" s="4"/>
      <c r="Q359" s="371"/>
      <c r="R359" s="15" t="str">
        <f t="shared" si="77"/>
        <v>No</v>
      </c>
      <c r="S359" s="15" t="str">
        <f t="shared" si="78"/>
        <v>No</v>
      </c>
      <c r="T359" s="221" t="str">
        <f t="shared" si="79"/>
        <v>No</v>
      </c>
      <c r="U359" s="223" t="str">
        <f t="shared" si="80"/>
        <v>N/A</v>
      </c>
      <c r="V359" s="221" t="str">
        <f t="shared" si="81"/>
        <v>No</v>
      </c>
      <c r="W359" s="223" t="str">
        <f t="shared" si="82"/>
        <v>N/A</v>
      </c>
      <c r="X359" s="221" t="str">
        <f t="shared" si="83"/>
        <v>No</v>
      </c>
      <c r="Y359" s="223" t="str">
        <f t="shared" si="84"/>
        <v>N/A</v>
      </c>
      <c r="Z359" s="222" t="str">
        <f t="shared" si="85"/>
        <v>No</v>
      </c>
      <c r="AA359" s="68" t="str">
        <f t="shared" si="86"/>
        <v>N/A</v>
      </c>
      <c r="AB359" s="65" t="str">
        <f t="shared" si="87"/>
        <v>No</v>
      </c>
      <c r="AC359" s="68" t="str">
        <f t="shared" si="88"/>
        <v>N/A</v>
      </c>
      <c r="AD359" s="65" t="str">
        <f t="shared" si="89"/>
        <v>No</v>
      </c>
      <c r="AE359" s="68" t="str">
        <f t="shared" si="90"/>
        <v>N/A</v>
      </c>
      <c r="AF359" s="66"/>
    </row>
    <row r="360" spans="1:32">
      <c r="A360" s="8" t="s">
        <v>23</v>
      </c>
      <c r="B360" s="66" t="s">
        <v>625</v>
      </c>
      <c r="C360" s="66" t="str" cm="1">
        <f t="array" ref="C360">_xlfn.IFNA(_xlfn.IFS(B360="Starter","Starters &amp; Sides",B360="Sides","Starters &amp; Sides"),B360)</f>
        <v>Starters &amp; Sides</v>
      </c>
      <c r="D360" s="211" t="s">
        <v>4844</v>
      </c>
      <c r="E360" s="12"/>
      <c r="F360" s="12"/>
      <c r="G360" s="13"/>
      <c r="H360" s="13"/>
      <c r="I360" s="13"/>
      <c r="J360" s="13"/>
      <c r="K360" s="4"/>
      <c r="L360" s="4"/>
      <c r="M360" s="4">
        <v>19.45</v>
      </c>
      <c r="N360" s="4">
        <v>19.45</v>
      </c>
      <c r="O360" s="290">
        <v>19.45</v>
      </c>
      <c r="P360" s="4"/>
      <c r="Q360" s="371">
        <v>19.75</v>
      </c>
      <c r="R360" s="15" t="str">
        <f t="shared" si="77"/>
        <v>Yes</v>
      </c>
      <c r="S360" s="15" t="str">
        <f t="shared" si="78"/>
        <v>Yes</v>
      </c>
      <c r="T360" s="221" t="str">
        <f t="shared" si="79"/>
        <v>No</v>
      </c>
      <c r="U360" s="223" t="str">
        <f t="shared" si="80"/>
        <v>N/A</v>
      </c>
      <c r="V360" s="221" t="str">
        <f t="shared" si="81"/>
        <v>No</v>
      </c>
      <c r="W360" s="223" t="str">
        <f t="shared" si="82"/>
        <v>N/A</v>
      </c>
      <c r="X360" s="221" t="str">
        <f t="shared" si="83"/>
        <v>No</v>
      </c>
      <c r="Y360" s="223" t="str">
        <f t="shared" si="84"/>
        <v>N/A</v>
      </c>
      <c r="Z360" s="222" t="str">
        <f t="shared" si="85"/>
        <v>No</v>
      </c>
      <c r="AA360" s="68" t="str">
        <f t="shared" si="86"/>
        <v>N/A</v>
      </c>
      <c r="AB360" s="65" t="str">
        <f t="shared" si="87"/>
        <v>No</v>
      </c>
      <c r="AC360" s="68" t="str">
        <f t="shared" si="88"/>
        <v>N/A</v>
      </c>
      <c r="AD360" s="65" t="str">
        <f t="shared" si="89"/>
        <v>No</v>
      </c>
      <c r="AE360" s="68" t="str">
        <f t="shared" si="90"/>
        <v>N/A</v>
      </c>
      <c r="AF360" s="66"/>
    </row>
    <row r="361" spans="1:32">
      <c r="A361" s="8" t="s">
        <v>23</v>
      </c>
      <c r="B361" s="66" t="s">
        <v>625</v>
      </c>
      <c r="C361" s="66" t="str" cm="1">
        <f t="array" ref="C361">_xlfn.IFNA(_xlfn.IFS(B361="Starter","Starters &amp; Sides",B361="Sides","Starters &amp; Sides"),B361)</f>
        <v>Starters &amp; Sides</v>
      </c>
      <c r="D361" s="8" t="s">
        <v>4845</v>
      </c>
      <c r="E361" s="12"/>
      <c r="F361" s="12"/>
      <c r="G361" s="13"/>
      <c r="H361" s="13"/>
      <c r="I361" s="13"/>
      <c r="J361" s="13"/>
      <c r="K361" s="4"/>
      <c r="L361" s="4"/>
      <c r="M361" s="4">
        <v>19.45</v>
      </c>
      <c r="N361" s="4">
        <v>19.45</v>
      </c>
      <c r="O361" s="290">
        <v>19.45</v>
      </c>
      <c r="P361" s="4">
        <v>19.45</v>
      </c>
      <c r="Q361" s="371">
        <v>19.75</v>
      </c>
      <c r="R361" s="15" t="str">
        <f t="shared" si="77"/>
        <v>Yes</v>
      </c>
      <c r="S361" s="15" t="str">
        <f t="shared" si="78"/>
        <v>No</v>
      </c>
      <c r="T361" s="221" t="str">
        <f t="shared" si="79"/>
        <v>Yes</v>
      </c>
      <c r="U361" s="223">
        <f t="shared" si="80"/>
        <v>1.5424164524421524E-2</v>
      </c>
      <c r="V361" s="221" t="str">
        <f t="shared" si="81"/>
        <v>Yes</v>
      </c>
      <c r="W361" s="223">
        <f t="shared" si="82"/>
        <v>1.5424164524421524E-2</v>
      </c>
      <c r="X361" s="221" t="str">
        <f t="shared" si="83"/>
        <v>Yes</v>
      </c>
      <c r="Y361" s="223">
        <f t="shared" si="84"/>
        <v>1.5424164524421524E-2</v>
      </c>
      <c r="Z361" s="222" t="str">
        <f t="shared" si="85"/>
        <v>Yes</v>
      </c>
      <c r="AA361" s="68">
        <f t="shared" si="86"/>
        <v>1.5424164524421524E-2</v>
      </c>
      <c r="AB361" s="65" t="str">
        <f t="shared" si="87"/>
        <v>No</v>
      </c>
      <c r="AC361" s="68" t="str">
        <f t="shared" si="88"/>
        <v>N/A</v>
      </c>
      <c r="AD361" s="65" t="str">
        <f t="shared" si="89"/>
        <v>No</v>
      </c>
      <c r="AE361" s="68" t="str">
        <f t="shared" si="90"/>
        <v>N/A</v>
      </c>
      <c r="AF361" s="66"/>
    </row>
    <row r="362" spans="1:32">
      <c r="A362" s="8" t="s">
        <v>23</v>
      </c>
      <c r="B362" s="66" t="s">
        <v>625</v>
      </c>
      <c r="C362" s="66" t="str" cm="1">
        <f t="array" ref="C362">_xlfn.IFNA(_xlfn.IFS(B362="Starter","Starters &amp; Sides",B362="Sides","Starters &amp; Sides"),B362)</f>
        <v>Starters &amp; Sides</v>
      </c>
      <c r="D362" s="211" t="s">
        <v>4846</v>
      </c>
      <c r="E362" s="12"/>
      <c r="F362" s="12"/>
      <c r="G362" s="13"/>
      <c r="H362" s="13"/>
      <c r="I362" s="13"/>
      <c r="J362" s="13"/>
      <c r="K362" s="4">
        <v>8.25</v>
      </c>
      <c r="L362" s="4"/>
      <c r="M362" s="4">
        <v>8.25</v>
      </c>
      <c r="N362" s="4">
        <v>8.25</v>
      </c>
      <c r="O362" s="290">
        <v>8.25</v>
      </c>
      <c r="P362" s="4">
        <v>8.4499999999999993</v>
      </c>
      <c r="Q362" s="371">
        <v>8.75</v>
      </c>
      <c r="R362" s="15" t="str">
        <f t="shared" si="77"/>
        <v>Yes</v>
      </c>
      <c r="S362" s="15" t="str">
        <f t="shared" si="78"/>
        <v>No</v>
      </c>
      <c r="T362" s="221" t="str">
        <f t="shared" si="79"/>
        <v>Yes</v>
      </c>
      <c r="U362" s="223">
        <f t="shared" si="80"/>
        <v>3.5502958579881838E-2</v>
      </c>
      <c r="V362" s="221" t="str">
        <f t="shared" si="81"/>
        <v>Yes</v>
      </c>
      <c r="W362" s="223">
        <f t="shared" si="82"/>
        <v>6.0606060606060552E-2</v>
      </c>
      <c r="X362" s="221" t="str">
        <f t="shared" si="83"/>
        <v>Yes</v>
      </c>
      <c r="Y362" s="223">
        <f t="shared" si="84"/>
        <v>6.0606060606060552E-2</v>
      </c>
      <c r="Z362" s="222" t="str">
        <f t="shared" si="85"/>
        <v>Yes</v>
      </c>
      <c r="AA362" s="68">
        <f t="shared" si="86"/>
        <v>6.0606060606060552E-2</v>
      </c>
      <c r="AB362" s="65" t="str">
        <f t="shared" si="87"/>
        <v>No</v>
      </c>
      <c r="AC362" s="68" t="str">
        <f t="shared" si="88"/>
        <v>N/A</v>
      </c>
      <c r="AD362" s="65" t="str">
        <f t="shared" si="89"/>
        <v>No</v>
      </c>
      <c r="AE362" s="68" t="str">
        <f t="shared" si="90"/>
        <v>N/A</v>
      </c>
      <c r="AF362" s="66"/>
    </row>
    <row r="363" spans="1:32">
      <c r="A363" s="8" t="s">
        <v>23</v>
      </c>
      <c r="B363" s="66" t="s">
        <v>39</v>
      </c>
      <c r="C363" s="66" t="str" cm="1">
        <f t="array" ref="C363">_xlfn.IFNA(_xlfn.IFS(B363="Starter","Starters &amp; Sides",B363="Sides","Starters &amp; Sides"),B363)</f>
        <v>Starters &amp; Sides</v>
      </c>
      <c r="D363" s="211" t="s">
        <v>4847</v>
      </c>
      <c r="E363" s="12"/>
      <c r="F363" s="12"/>
      <c r="G363" s="13"/>
      <c r="H363" s="13"/>
      <c r="I363" s="13">
        <v>5.5</v>
      </c>
      <c r="J363" s="13">
        <v>5.55</v>
      </c>
      <c r="K363" s="13"/>
      <c r="L363" s="4"/>
      <c r="M363" s="4"/>
      <c r="N363" s="4"/>
      <c r="O363" s="290"/>
      <c r="P363" s="4"/>
      <c r="Q363" s="371"/>
      <c r="R363" s="15" t="str">
        <f t="shared" si="77"/>
        <v>No</v>
      </c>
      <c r="S363" s="15" t="str">
        <f t="shared" si="78"/>
        <v>No</v>
      </c>
      <c r="T363" s="221" t="str">
        <f t="shared" si="79"/>
        <v>No</v>
      </c>
      <c r="U363" s="223" t="str">
        <f t="shared" si="80"/>
        <v>N/A</v>
      </c>
      <c r="V363" s="221" t="str">
        <f t="shared" si="81"/>
        <v>No</v>
      </c>
      <c r="W363" s="223" t="str">
        <f t="shared" si="82"/>
        <v>N/A</v>
      </c>
      <c r="X363" s="221" t="str">
        <f t="shared" si="83"/>
        <v>No</v>
      </c>
      <c r="Y363" s="223" t="str">
        <f t="shared" si="84"/>
        <v>N/A</v>
      </c>
      <c r="Z363" s="222" t="str">
        <f t="shared" si="85"/>
        <v>No</v>
      </c>
      <c r="AA363" s="68" t="str">
        <f t="shared" si="86"/>
        <v>N/A</v>
      </c>
      <c r="AB363" s="65" t="str">
        <f t="shared" si="87"/>
        <v>No</v>
      </c>
      <c r="AC363" s="68" t="str">
        <f t="shared" si="88"/>
        <v>N/A</v>
      </c>
      <c r="AD363" s="65" t="str">
        <f t="shared" si="89"/>
        <v>No</v>
      </c>
      <c r="AE363" s="68" t="str">
        <f t="shared" si="90"/>
        <v>N/A</v>
      </c>
      <c r="AF363" s="66"/>
    </row>
    <row r="364" spans="1:32">
      <c r="A364" s="8" t="s">
        <v>23</v>
      </c>
      <c r="B364" s="66" t="s">
        <v>625</v>
      </c>
      <c r="C364" s="66" t="str" cm="1">
        <f t="array" ref="C364">_xlfn.IFNA(_xlfn.IFS(B364="Starter","Starters &amp; Sides",B364="Sides","Starters &amp; Sides"),B364)</f>
        <v>Starters &amp; Sides</v>
      </c>
      <c r="D364" s="8" t="s">
        <v>4848</v>
      </c>
      <c r="E364" s="12"/>
      <c r="F364" s="12"/>
      <c r="G364" s="13"/>
      <c r="H364" s="13"/>
      <c r="I364" s="13"/>
      <c r="J364" s="13"/>
      <c r="K364" s="4"/>
      <c r="L364" s="4"/>
      <c r="M364" s="4">
        <v>8.4499999999999993</v>
      </c>
      <c r="N364" s="4">
        <v>8.75</v>
      </c>
      <c r="O364" s="290">
        <v>8.75</v>
      </c>
      <c r="P364" s="4">
        <v>8.75</v>
      </c>
      <c r="Q364" s="371">
        <v>8.9499999999999993</v>
      </c>
      <c r="R364" s="15" t="str">
        <f t="shared" si="77"/>
        <v>Yes</v>
      </c>
      <c r="S364" s="15" t="str">
        <f t="shared" si="78"/>
        <v>No</v>
      </c>
      <c r="T364" s="221" t="str">
        <f t="shared" si="79"/>
        <v>Yes</v>
      </c>
      <c r="U364" s="223">
        <f t="shared" si="80"/>
        <v>2.2857142857142687E-2</v>
      </c>
      <c r="V364" s="221" t="str">
        <f t="shared" si="81"/>
        <v>Yes</v>
      </c>
      <c r="W364" s="223">
        <f t="shared" si="82"/>
        <v>2.2857142857142687E-2</v>
      </c>
      <c r="X364" s="221" t="str">
        <f t="shared" si="83"/>
        <v>Yes</v>
      </c>
      <c r="Y364" s="223">
        <f t="shared" si="84"/>
        <v>2.2857142857142687E-2</v>
      </c>
      <c r="Z364" s="222" t="str">
        <f t="shared" si="85"/>
        <v>Yes</v>
      </c>
      <c r="AA364" s="68">
        <f t="shared" si="86"/>
        <v>5.9171597633136175E-2</v>
      </c>
      <c r="AB364" s="65" t="str">
        <f t="shared" si="87"/>
        <v>No</v>
      </c>
      <c r="AC364" s="68" t="str">
        <f t="shared" si="88"/>
        <v>N/A</v>
      </c>
      <c r="AD364" s="65" t="str">
        <f t="shared" si="89"/>
        <v>No</v>
      </c>
      <c r="AE364" s="68" t="str">
        <f t="shared" si="90"/>
        <v>N/A</v>
      </c>
      <c r="AF364" s="66"/>
    </row>
    <row r="365" spans="1:32">
      <c r="A365" s="8" t="s">
        <v>23</v>
      </c>
      <c r="B365" s="66" t="s">
        <v>625</v>
      </c>
      <c r="C365" s="66" t="str" cm="1">
        <f t="array" ref="C365">_xlfn.IFNA(_xlfn.IFS(B365="Starter","Starters &amp; Sides",B365="Sides","Starters &amp; Sides"),B365)</f>
        <v>Starters &amp; Sides</v>
      </c>
      <c r="D365" s="211" t="s">
        <v>2534</v>
      </c>
      <c r="E365" s="12">
        <v>5.15</v>
      </c>
      <c r="F365" s="12">
        <v>5.25</v>
      </c>
      <c r="G365" s="13">
        <v>5.5</v>
      </c>
      <c r="H365" s="13">
        <v>5.5</v>
      </c>
      <c r="I365" s="13">
        <v>5.75</v>
      </c>
      <c r="J365" s="13">
        <v>5.95</v>
      </c>
      <c r="K365" s="4">
        <v>6.45</v>
      </c>
      <c r="L365" s="4">
        <v>6.75</v>
      </c>
      <c r="M365" s="4">
        <v>6.75</v>
      </c>
      <c r="N365" s="4">
        <v>6.95</v>
      </c>
      <c r="O365" s="290">
        <v>6.95</v>
      </c>
      <c r="P365" s="4">
        <v>6.95</v>
      </c>
      <c r="Q365" s="371">
        <v>7.45</v>
      </c>
      <c r="R365" s="15" t="str">
        <f t="shared" si="77"/>
        <v>Yes</v>
      </c>
      <c r="S365" s="15" t="str">
        <f t="shared" si="78"/>
        <v>No</v>
      </c>
      <c r="T365" s="221" t="str">
        <f t="shared" si="79"/>
        <v>Yes</v>
      </c>
      <c r="U365" s="223">
        <f t="shared" si="80"/>
        <v>7.1942446043165464E-2</v>
      </c>
      <c r="V365" s="221" t="str">
        <f t="shared" si="81"/>
        <v>Yes</v>
      </c>
      <c r="W365" s="223">
        <f t="shared" si="82"/>
        <v>7.1942446043165464E-2</v>
      </c>
      <c r="X365" s="221" t="str">
        <f t="shared" si="83"/>
        <v>Yes</v>
      </c>
      <c r="Y365" s="223">
        <f t="shared" si="84"/>
        <v>7.1942446043165464E-2</v>
      </c>
      <c r="Z365" s="222" t="str">
        <f t="shared" si="85"/>
        <v>Yes</v>
      </c>
      <c r="AA365" s="68">
        <f t="shared" si="86"/>
        <v>0.10370370370370363</v>
      </c>
      <c r="AB365" s="65" t="str">
        <f t="shared" si="87"/>
        <v>Yes</v>
      </c>
      <c r="AC365" s="68">
        <f t="shared" si="88"/>
        <v>0.10370370370370363</v>
      </c>
      <c r="AD365" s="65" t="str">
        <f t="shared" si="89"/>
        <v>Yes</v>
      </c>
      <c r="AE365" s="68">
        <f t="shared" si="90"/>
        <v>0.44660194174757284</v>
      </c>
      <c r="AF365" s="66"/>
    </row>
    <row r="366" spans="1:32">
      <c r="A366" s="8" t="s">
        <v>23</v>
      </c>
      <c r="B366" s="66" t="s">
        <v>625</v>
      </c>
      <c r="C366" s="66" t="str" cm="1">
        <f t="array" ref="C366">_xlfn.IFNA(_xlfn.IFS(B366="Starter","Starters &amp; Sides",B366="Sides","Starters &amp; Sides"),B366)</f>
        <v>Starters &amp; Sides</v>
      </c>
      <c r="D366" s="8" t="s">
        <v>3335</v>
      </c>
      <c r="E366" s="12">
        <v>6.25</v>
      </c>
      <c r="F366" s="12">
        <v>6.25</v>
      </c>
      <c r="G366" s="13">
        <v>6.5</v>
      </c>
      <c r="H366" s="13">
        <v>6.5</v>
      </c>
      <c r="I366" s="13">
        <v>6.55</v>
      </c>
      <c r="J366" s="13">
        <v>6.55</v>
      </c>
      <c r="K366" s="4">
        <v>7.45</v>
      </c>
      <c r="L366" s="4">
        <v>7.75</v>
      </c>
      <c r="M366" s="4">
        <v>7.75</v>
      </c>
      <c r="N366" s="4">
        <v>7.75</v>
      </c>
      <c r="O366" s="290">
        <v>7.75</v>
      </c>
      <c r="P366" s="4">
        <v>7.75</v>
      </c>
      <c r="Q366" s="371">
        <v>7.75</v>
      </c>
      <c r="R366" s="15" t="str">
        <f t="shared" si="77"/>
        <v>Yes</v>
      </c>
      <c r="S366" s="15" t="str">
        <f t="shared" si="78"/>
        <v>No</v>
      </c>
      <c r="T366" s="221" t="str">
        <f t="shared" si="79"/>
        <v>Yes</v>
      </c>
      <c r="U366" s="223">
        <f t="shared" si="80"/>
        <v>0</v>
      </c>
      <c r="V366" s="221" t="str">
        <f t="shared" si="81"/>
        <v>Yes</v>
      </c>
      <c r="W366" s="223">
        <f t="shared" si="82"/>
        <v>0</v>
      </c>
      <c r="X366" s="221" t="str">
        <f t="shared" si="83"/>
        <v>Yes</v>
      </c>
      <c r="Y366" s="223">
        <f t="shared" si="84"/>
        <v>0</v>
      </c>
      <c r="Z366" s="222" t="str">
        <f t="shared" si="85"/>
        <v>Yes</v>
      </c>
      <c r="AA366" s="68">
        <f t="shared" si="86"/>
        <v>0</v>
      </c>
      <c r="AB366" s="65" t="str">
        <f t="shared" si="87"/>
        <v>Yes</v>
      </c>
      <c r="AC366" s="68">
        <f t="shared" si="88"/>
        <v>0</v>
      </c>
      <c r="AD366" s="65" t="str">
        <f t="shared" si="89"/>
        <v>Yes</v>
      </c>
      <c r="AE366" s="68">
        <f t="shared" si="90"/>
        <v>0.24</v>
      </c>
      <c r="AF366" s="66"/>
    </row>
    <row r="367" spans="1:32">
      <c r="A367" s="8" t="s">
        <v>23</v>
      </c>
      <c r="B367" s="66" t="s">
        <v>625</v>
      </c>
      <c r="C367" s="66" t="str" cm="1">
        <f t="array" ref="C367">_xlfn.IFNA(_xlfn.IFS(B367="Starter","Starters &amp; Sides",B367="Sides","Starters &amp; Sides"),B367)</f>
        <v>Starters &amp; Sides</v>
      </c>
      <c r="D367" s="8" t="s">
        <v>4849</v>
      </c>
      <c r="E367" s="12"/>
      <c r="F367" s="12"/>
      <c r="G367" s="13"/>
      <c r="H367" s="13"/>
      <c r="I367" s="13"/>
      <c r="J367" s="13"/>
      <c r="K367" s="4"/>
      <c r="L367" s="4"/>
      <c r="M367" s="4">
        <v>7.75</v>
      </c>
      <c r="N367" s="4">
        <v>7.75</v>
      </c>
      <c r="O367" s="290">
        <v>7.75</v>
      </c>
      <c r="P367" s="4">
        <v>7.75</v>
      </c>
      <c r="Q367" s="371">
        <v>7.75</v>
      </c>
      <c r="R367" s="15" t="str">
        <f t="shared" si="77"/>
        <v>Yes</v>
      </c>
      <c r="S367" s="15" t="str">
        <f t="shared" si="78"/>
        <v>No</v>
      </c>
      <c r="T367" s="221" t="str">
        <f t="shared" si="79"/>
        <v>Yes</v>
      </c>
      <c r="U367" s="223">
        <f t="shared" si="80"/>
        <v>0</v>
      </c>
      <c r="V367" s="221" t="str">
        <f t="shared" si="81"/>
        <v>Yes</v>
      </c>
      <c r="W367" s="223">
        <f t="shared" si="82"/>
        <v>0</v>
      </c>
      <c r="X367" s="221" t="str">
        <f t="shared" si="83"/>
        <v>Yes</v>
      </c>
      <c r="Y367" s="223">
        <f t="shared" si="84"/>
        <v>0</v>
      </c>
      <c r="Z367" s="222" t="str">
        <f t="shared" si="85"/>
        <v>Yes</v>
      </c>
      <c r="AA367" s="68">
        <f t="shared" si="86"/>
        <v>0</v>
      </c>
      <c r="AB367" s="65" t="str">
        <f t="shared" si="87"/>
        <v>No</v>
      </c>
      <c r="AC367" s="68" t="str">
        <f t="shared" si="88"/>
        <v>N/A</v>
      </c>
      <c r="AD367" s="65" t="str">
        <f t="shared" si="89"/>
        <v>No</v>
      </c>
      <c r="AE367" s="68" t="str">
        <f t="shared" si="90"/>
        <v>N/A</v>
      </c>
      <c r="AF367" s="66"/>
    </row>
    <row r="368" spans="1:32">
      <c r="A368" s="8" t="s">
        <v>23</v>
      </c>
      <c r="B368" s="66" t="s">
        <v>625</v>
      </c>
      <c r="C368" s="66" t="str" cm="1">
        <f t="array" ref="C368">_xlfn.IFNA(_xlfn.IFS(B368="Starter","Starters &amp; Sides",B368="Sides","Starters &amp; Sides"),B368)</f>
        <v>Starters &amp; Sides</v>
      </c>
      <c r="D368" s="211" t="s">
        <v>4850</v>
      </c>
      <c r="E368" s="12"/>
      <c r="F368" s="12"/>
      <c r="G368" s="13"/>
      <c r="H368" s="13"/>
      <c r="I368" s="13">
        <v>6.95</v>
      </c>
      <c r="J368" s="13"/>
      <c r="K368" s="4"/>
      <c r="L368" s="4"/>
      <c r="M368" s="4"/>
      <c r="N368" s="4"/>
      <c r="O368" s="290"/>
      <c r="P368" s="4"/>
      <c r="Q368" s="371"/>
      <c r="R368" s="15" t="str">
        <f t="shared" si="77"/>
        <v>No</v>
      </c>
      <c r="S368" s="15" t="str">
        <f t="shared" si="78"/>
        <v>No</v>
      </c>
      <c r="T368" s="221" t="str">
        <f t="shared" si="79"/>
        <v>No</v>
      </c>
      <c r="U368" s="223" t="str">
        <f t="shared" si="80"/>
        <v>N/A</v>
      </c>
      <c r="V368" s="221" t="str">
        <f t="shared" si="81"/>
        <v>No</v>
      </c>
      <c r="W368" s="223" t="str">
        <f t="shared" si="82"/>
        <v>N/A</v>
      </c>
      <c r="X368" s="221" t="str">
        <f t="shared" si="83"/>
        <v>No</v>
      </c>
      <c r="Y368" s="223" t="str">
        <f t="shared" si="84"/>
        <v>N/A</v>
      </c>
      <c r="Z368" s="222" t="str">
        <f t="shared" si="85"/>
        <v>No</v>
      </c>
      <c r="AA368" s="68" t="str">
        <f t="shared" si="86"/>
        <v>N/A</v>
      </c>
      <c r="AB368" s="65" t="str">
        <f t="shared" si="87"/>
        <v>No</v>
      </c>
      <c r="AC368" s="68" t="str">
        <f t="shared" si="88"/>
        <v>N/A</v>
      </c>
      <c r="AD368" s="65" t="str">
        <f t="shared" si="89"/>
        <v>No</v>
      </c>
      <c r="AE368" s="68" t="str">
        <f t="shared" si="90"/>
        <v>N/A</v>
      </c>
      <c r="AF368" s="66"/>
    </row>
    <row r="369" spans="1:32">
      <c r="A369" s="8" t="s">
        <v>23</v>
      </c>
      <c r="B369" s="66" t="s">
        <v>625</v>
      </c>
      <c r="C369" s="66" t="str" cm="1">
        <f t="array" ref="C369">_xlfn.IFNA(_xlfn.IFS(B369="Starter","Starters &amp; Sides",B369="Sides","Starters &amp; Sides"),B369)</f>
        <v>Starters &amp; Sides</v>
      </c>
      <c r="D369" s="392" t="s">
        <v>4851</v>
      </c>
      <c r="E369" s="12"/>
      <c r="F369" s="12"/>
      <c r="G369" s="13"/>
      <c r="H369" s="13"/>
      <c r="I369" s="13"/>
      <c r="J369" s="13"/>
      <c r="K369" s="4"/>
      <c r="L369" s="4"/>
      <c r="M369" s="4">
        <v>19.45</v>
      </c>
      <c r="N369" s="4">
        <v>19.45</v>
      </c>
      <c r="O369" s="290">
        <v>19.45</v>
      </c>
      <c r="P369" s="4"/>
      <c r="Q369" s="371"/>
      <c r="R369" s="15" t="str">
        <f t="shared" si="77"/>
        <v>No</v>
      </c>
      <c r="S369" s="15" t="str">
        <f t="shared" si="78"/>
        <v>No</v>
      </c>
      <c r="T369" s="221" t="str">
        <f t="shared" si="79"/>
        <v>No</v>
      </c>
      <c r="U369" s="223" t="str">
        <f t="shared" si="80"/>
        <v>N/A</v>
      </c>
      <c r="V369" s="221" t="str">
        <f t="shared" si="81"/>
        <v>No</v>
      </c>
      <c r="W369" s="223" t="str">
        <f t="shared" si="82"/>
        <v>N/A</v>
      </c>
      <c r="X369" s="221" t="str">
        <f t="shared" si="83"/>
        <v>No</v>
      </c>
      <c r="Y369" s="223" t="str">
        <f t="shared" si="84"/>
        <v>N/A</v>
      </c>
      <c r="Z369" s="222" t="str">
        <f t="shared" si="85"/>
        <v>No</v>
      </c>
      <c r="AA369" s="68" t="str">
        <f t="shared" si="86"/>
        <v>N/A</v>
      </c>
      <c r="AB369" s="65" t="str">
        <f t="shared" si="87"/>
        <v>No</v>
      </c>
      <c r="AC369" s="68" t="str">
        <f t="shared" si="88"/>
        <v>N/A</v>
      </c>
      <c r="AD369" s="65" t="str">
        <f t="shared" si="89"/>
        <v>No</v>
      </c>
      <c r="AE369" s="68" t="str">
        <f t="shared" si="90"/>
        <v>N/A</v>
      </c>
      <c r="AF369" s="66"/>
    </row>
    <row r="370" spans="1:32">
      <c r="A370" s="8" t="s">
        <v>23</v>
      </c>
      <c r="B370" s="66" t="s">
        <v>625</v>
      </c>
      <c r="C370" s="66" t="str" cm="1">
        <f t="array" ref="C370">_xlfn.IFNA(_xlfn.IFS(B370="Starter","Starters &amp; Sides",B370="Sides","Starters &amp; Sides"),B370)</f>
        <v>Starters &amp; Sides</v>
      </c>
      <c r="D370" s="211" t="s">
        <v>4852</v>
      </c>
      <c r="E370" s="12"/>
      <c r="F370" s="12"/>
      <c r="G370" s="13"/>
      <c r="H370" s="13"/>
      <c r="I370" s="13"/>
      <c r="J370" s="13"/>
      <c r="K370" s="4">
        <v>17.5</v>
      </c>
      <c r="L370" s="4">
        <v>18.5</v>
      </c>
      <c r="M370" s="4"/>
      <c r="N370" s="4">
        <v>19.45</v>
      </c>
      <c r="O370" s="290">
        <v>19.45</v>
      </c>
      <c r="P370" s="4">
        <v>19.45</v>
      </c>
      <c r="Q370" s="371">
        <v>19.75</v>
      </c>
      <c r="R370" s="15" t="str">
        <f t="shared" si="77"/>
        <v>Yes</v>
      </c>
      <c r="S370" s="15" t="str">
        <f t="shared" si="78"/>
        <v>No</v>
      </c>
      <c r="T370" s="221" t="str">
        <f t="shared" si="79"/>
        <v>Yes</v>
      </c>
      <c r="U370" s="223">
        <f t="shared" si="80"/>
        <v>1.5424164524421524E-2</v>
      </c>
      <c r="V370" s="221" t="str">
        <f t="shared" si="81"/>
        <v>Yes</v>
      </c>
      <c r="W370" s="223">
        <f t="shared" si="82"/>
        <v>1.5424164524421524E-2</v>
      </c>
      <c r="X370" s="221" t="str">
        <f t="shared" si="83"/>
        <v>Yes</v>
      </c>
      <c r="Y370" s="223">
        <f t="shared" si="84"/>
        <v>1.5424164524421524E-2</v>
      </c>
      <c r="Z370" s="222" t="str">
        <f t="shared" si="85"/>
        <v>No</v>
      </c>
      <c r="AA370" s="68" t="str">
        <f t="shared" si="86"/>
        <v>N/A</v>
      </c>
      <c r="AB370" s="65" t="str">
        <f t="shared" si="87"/>
        <v>No</v>
      </c>
      <c r="AC370" s="68" t="str">
        <f t="shared" si="88"/>
        <v>N/A</v>
      </c>
      <c r="AD370" s="65" t="str">
        <f t="shared" si="89"/>
        <v>No</v>
      </c>
      <c r="AE370" s="68" t="str">
        <f t="shared" si="90"/>
        <v>N/A</v>
      </c>
      <c r="AF370" s="66"/>
    </row>
    <row r="371" spans="1:32">
      <c r="A371" s="8" t="s">
        <v>23</v>
      </c>
      <c r="B371" s="66" t="s">
        <v>39</v>
      </c>
      <c r="C371" s="66" t="str" cm="1">
        <f t="array" ref="C371">_xlfn.IFNA(_xlfn.IFS(B371="Starter","Starters &amp; Sides",B371="Sides","Starters &amp; Sides"),B371)</f>
        <v>Starters &amp; Sides</v>
      </c>
      <c r="D371" s="211" t="s">
        <v>4853</v>
      </c>
      <c r="E371" s="12"/>
      <c r="F371" s="12"/>
      <c r="G371" s="13"/>
      <c r="H371" s="13"/>
      <c r="I371" s="13"/>
      <c r="J371" s="13"/>
      <c r="K371" s="13">
        <v>4.8499999999999996</v>
      </c>
      <c r="L371" s="4">
        <v>4.95</v>
      </c>
      <c r="M371" s="4">
        <v>5.25</v>
      </c>
      <c r="N371" s="4">
        <v>5.25</v>
      </c>
      <c r="O371" s="290">
        <v>5.25</v>
      </c>
      <c r="P371" s="4">
        <v>5.25</v>
      </c>
      <c r="Q371" s="371">
        <v>5.25</v>
      </c>
      <c r="R371" s="15" t="str">
        <f t="shared" si="77"/>
        <v>Yes</v>
      </c>
      <c r="S371" s="15" t="str">
        <f t="shared" si="78"/>
        <v>No</v>
      </c>
      <c r="T371" s="221" t="str">
        <f t="shared" si="79"/>
        <v>Yes</v>
      </c>
      <c r="U371" s="223">
        <f t="shared" si="80"/>
        <v>0</v>
      </c>
      <c r="V371" s="221" t="str">
        <f t="shared" si="81"/>
        <v>Yes</v>
      </c>
      <c r="W371" s="223">
        <f t="shared" si="82"/>
        <v>0</v>
      </c>
      <c r="X371" s="221" t="str">
        <f t="shared" si="83"/>
        <v>Yes</v>
      </c>
      <c r="Y371" s="223">
        <f t="shared" si="84"/>
        <v>0</v>
      </c>
      <c r="Z371" s="222" t="str">
        <f t="shared" si="85"/>
        <v>Yes</v>
      </c>
      <c r="AA371" s="68">
        <f t="shared" si="86"/>
        <v>0</v>
      </c>
      <c r="AB371" s="65" t="str">
        <f t="shared" si="87"/>
        <v>Yes</v>
      </c>
      <c r="AC371" s="68">
        <f t="shared" si="88"/>
        <v>6.0606060606060552E-2</v>
      </c>
      <c r="AD371" s="65" t="str">
        <f t="shared" si="89"/>
        <v>No</v>
      </c>
      <c r="AE371" s="68" t="str">
        <f t="shared" si="90"/>
        <v>N/A</v>
      </c>
      <c r="AF371" s="66"/>
    </row>
    <row r="372" spans="1:32">
      <c r="A372" s="8" t="s">
        <v>23</v>
      </c>
      <c r="B372" s="66" t="s">
        <v>625</v>
      </c>
      <c r="C372" s="66" t="str" cm="1">
        <f t="array" ref="C372">_xlfn.IFNA(_xlfn.IFS(B372="Starter","Starters &amp; Sides",B372="Sides","Starters &amp; Sides"),B372)</f>
        <v>Starters &amp; Sides</v>
      </c>
      <c r="D372" s="8" t="s">
        <v>4854</v>
      </c>
      <c r="E372" s="12">
        <v>7.75</v>
      </c>
      <c r="F372" s="12">
        <v>7.75</v>
      </c>
      <c r="G372" s="13">
        <v>7.75</v>
      </c>
      <c r="H372" s="13">
        <v>7.75</v>
      </c>
      <c r="I372" s="13"/>
      <c r="J372" s="13"/>
      <c r="K372" s="4">
        <v>9</v>
      </c>
      <c r="L372" s="4">
        <v>9</v>
      </c>
      <c r="M372" s="4">
        <v>9.25</v>
      </c>
      <c r="N372" s="4">
        <v>9.9499999999999993</v>
      </c>
      <c r="O372" s="290">
        <v>9.9499999999999993</v>
      </c>
      <c r="P372" s="4">
        <v>9.9499999999999993</v>
      </c>
      <c r="Q372" s="371">
        <v>10.25</v>
      </c>
      <c r="R372" s="15" t="str">
        <f t="shared" ref="R372:R398" si="91">IF(COUNTA(Q372)=1,"Yes","No")</f>
        <v>Yes</v>
      </c>
      <c r="S372" s="15" t="str">
        <f t="shared" ref="S372:S398" si="92">IF(AND(T372="No",R372="Yes"),"Yes","No")</f>
        <v>No</v>
      </c>
      <c r="T372" s="221" t="str">
        <f t="shared" ref="T372:T398" si="93">IF(COUNTA(P372:Q372)=2,"Yes","No")</f>
        <v>Yes</v>
      </c>
      <c r="U372" s="223">
        <f t="shared" ref="U372:U398" si="94">IF(T372="Yes",Q372/P372-1,"N/A")</f>
        <v>3.0150753768844352E-2</v>
      </c>
      <c r="V372" s="221" t="str">
        <f t="shared" ref="V372:V398" si="95">IF(COUNTA(O372:Q372)=3,"Yes","No")</f>
        <v>Yes</v>
      </c>
      <c r="W372" s="223">
        <f t="shared" ref="W372:W398" si="96">IF(V372="Yes",Q372/O372-1,"N/A")</f>
        <v>3.0150753768844352E-2</v>
      </c>
      <c r="X372" s="221" t="str">
        <f t="shared" ref="X372:X398" si="97">IF(COUNTA(N372:Q372)=4,"Yes","No")</f>
        <v>Yes</v>
      </c>
      <c r="Y372" s="223">
        <f t="shared" ref="Y372:Y398" si="98">IF(X372="Yes",Q372/N372-1,"N/A")</f>
        <v>3.0150753768844352E-2</v>
      </c>
      <c r="Z372" s="222" t="str">
        <f t="shared" ref="Z372:Z398" si="99">IF(COUNTA(M372:Q372)=5,"Yes","No")</f>
        <v>Yes</v>
      </c>
      <c r="AA372" s="68">
        <f t="shared" ref="AA372:AA398" si="100">IF(Z372="Yes",Q372/M372-1,"N/A")</f>
        <v>0.10810810810810811</v>
      </c>
      <c r="AB372" s="65" t="str">
        <f t="shared" ref="AB372:AB398" si="101">IF(COUNTA(L372:Q372)=6,"Yes","No")</f>
        <v>Yes</v>
      </c>
      <c r="AC372" s="68">
        <f t="shared" ref="AC372:AC398" si="102">IF(AB372="Yes",Q372/L372-1,"N/A")</f>
        <v>0.13888888888888884</v>
      </c>
      <c r="AD372" s="65" t="str">
        <f t="shared" ref="AD372:AD398" si="103">IF(COUNTA(E372:Q372)=13,"Yes","No")</f>
        <v>No</v>
      </c>
      <c r="AE372" s="68" t="str">
        <f t="shared" ref="AE372:AE398" si="104">IF(AD372="Yes",Q372/E372-1,"N/A")</f>
        <v>N/A</v>
      </c>
      <c r="AF372" s="66"/>
    </row>
    <row r="373" spans="1:32">
      <c r="A373" s="8" t="s">
        <v>23</v>
      </c>
      <c r="B373" s="66" t="s">
        <v>625</v>
      </c>
      <c r="C373" s="66" t="str" cm="1">
        <f t="array" ref="C373">_xlfn.IFNA(_xlfn.IFS(B373="Starter","Starters &amp; Sides",B373="Sides","Starters &amp; Sides"),B373)</f>
        <v>Starters &amp; Sides</v>
      </c>
      <c r="D373" s="211" t="s">
        <v>4855</v>
      </c>
      <c r="E373" s="12"/>
      <c r="F373" s="12"/>
      <c r="G373" s="13"/>
      <c r="H373" s="13"/>
      <c r="I373" s="13"/>
      <c r="J373" s="13"/>
      <c r="K373" s="4"/>
      <c r="L373" s="4"/>
      <c r="M373" s="4">
        <v>9.25</v>
      </c>
      <c r="N373" s="4">
        <v>9.9499999999999993</v>
      </c>
      <c r="O373" s="290"/>
      <c r="P373" s="4"/>
      <c r="Q373" s="371"/>
      <c r="R373" s="15" t="str">
        <f t="shared" si="91"/>
        <v>No</v>
      </c>
      <c r="S373" s="15" t="str">
        <f t="shared" si="92"/>
        <v>No</v>
      </c>
      <c r="T373" s="221" t="str">
        <f t="shared" si="93"/>
        <v>No</v>
      </c>
      <c r="U373" s="223" t="str">
        <f t="shared" si="94"/>
        <v>N/A</v>
      </c>
      <c r="V373" s="221" t="str">
        <f t="shared" si="95"/>
        <v>No</v>
      </c>
      <c r="W373" s="223" t="str">
        <f t="shared" si="96"/>
        <v>N/A</v>
      </c>
      <c r="X373" s="221" t="str">
        <f t="shared" si="97"/>
        <v>No</v>
      </c>
      <c r="Y373" s="223" t="str">
        <f t="shared" si="98"/>
        <v>N/A</v>
      </c>
      <c r="Z373" s="222" t="str">
        <f t="shared" si="99"/>
        <v>No</v>
      </c>
      <c r="AA373" s="68" t="str">
        <f t="shared" si="100"/>
        <v>N/A</v>
      </c>
      <c r="AB373" s="65" t="str">
        <f t="shared" si="101"/>
        <v>No</v>
      </c>
      <c r="AC373" s="68" t="str">
        <f t="shared" si="102"/>
        <v>N/A</v>
      </c>
      <c r="AD373" s="65" t="str">
        <f t="shared" si="103"/>
        <v>No</v>
      </c>
      <c r="AE373" s="68" t="str">
        <f t="shared" si="104"/>
        <v>N/A</v>
      </c>
      <c r="AF373" s="66"/>
    </row>
    <row r="374" spans="1:32">
      <c r="A374" s="8" t="s">
        <v>23</v>
      </c>
      <c r="B374" s="66" t="s">
        <v>625</v>
      </c>
      <c r="C374" s="66" t="str" cm="1">
        <f t="array" ref="C374">_xlfn.IFNA(_xlfn.IFS(B374="Starter","Starters &amp; Sides",B374="Sides","Starters &amp; Sides"),B374)</f>
        <v>Starters &amp; Sides</v>
      </c>
      <c r="D374" s="8" t="s">
        <v>4856</v>
      </c>
      <c r="E374" s="12"/>
      <c r="F374" s="12"/>
      <c r="G374" s="13"/>
      <c r="H374" s="13"/>
      <c r="I374" s="13"/>
      <c r="J374" s="13"/>
      <c r="K374" s="4">
        <v>8.4499999999999993</v>
      </c>
      <c r="L374" s="4">
        <v>8.9499999999999993</v>
      </c>
      <c r="M374" s="4">
        <v>8.9499999999999993</v>
      </c>
      <c r="N374" s="4">
        <v>8.9499999999999993</v>
      </c>
      <c r="O374" s="290">
        <v>8.9499999999999993</v>
      </c>
      <c r="P374" s="4">
        <v>9.25</v>
      </c>
      <c r="Q374" s="371">
        <v>9.25</v>
      </c>
      <c r="R374" s="15" t="str">
        <f t="shared" si="91"/>
        <v>Yes</v>
      </c>
      <c r="S374" s="15" t="str">
        <f t="shared" si="92"/>
        <v>No</v>
      </c>
      <c r="T374" s="221" t="str">
        <f t="shared" si="93"/>
        <v>Yes</v>
      </c>
      <c r="U374" s="223">
        <f t="shared" si="94"/>
        <v>0</v>
      </c>
      <c r="V374" s="221" t="str">
        <f t="shared" si="95"/>
        <v>Yes</v>
      </c>
      <c r="W374" s="223">
        <f t="shared" si="96"/>
        <v>3.3519553072625774E-2</v>
      </c>
      <c r="X374" s="221" t="str">
        <f t="shared" si="97"/>
        <v>Yes</v>
      </c>
      <c r="Y374" s="223">
        <f t="shared" si="98"/>
        <v>3.3519553072625774E-2</v>
      </c>
      <c r="Z374" s="222" t="str">
        <f t="shared" si="99"/>
        <v>Yes</v>
      </c>
      <c r="AA374" s="68">
        <f t="shared" si="100"/>
        <v>3.3519553072625774E-2</v>
      </c>
      <c r="AB374" s="65" t="str">
        <f t="shared" si="101"/>
        <v>Yes</v>
      </c>
      <c r="AC374" s="68">
        <f t="shared" si="102"/>
        <v>3.3519553072625774E-2</v>
      </c>
      <c r="AD374" s="65" t="str">
        <f t="shared" si="103"/>
        <v>No</v>
      </c>
      <c r="AE374" s="68" t="str">
        <f t="shared" si="104"/>
        <v>N/A</v>
      </c>
      <c r="AF374" s="66"/>
    </row>
    <row r="375" spans="1:32">
      <c r="A375" s="8" t="s">
        <v>23</v>
      </c>
      <c r="B375" s="66" t="s">
        <v>39</v>
      </c>
      <c r="C375" s="66" t="str" cm="1">
        <f t="array" ref="C375">_xlfn.IFNA(_xlfn.IFS(B375="Starter","Starters &amp; Sides",B375="Sides","Starters &amp; Sides"),B375)</f>
        <v>Starters &amp; Sides</v>
      </c>
      <c r="D375" s="8" t="s">
        <v>4857</v>
      </c>
      <c r="E375" s="12"/>
      <c r="F375" s="12"/>
      <c r="G375" s="13"/>
      <c r="H375" s="13"/>
      <c r="I375" s="13">
        <v>6.95</v>
      </c>
      <c r="J375" s="13">
        <v>7.25</v>
      </c>
      <c r="K375" s="4"/>
      <c r="L375" s="4"/>
      <c r="M375" s="4">
        <v>7.75</v>
      </c>
      <c r="N375" s="13">
        <v>7.75</v>
      </c>
      <c r="O375" s="290">
        <v>7.75</v>
      </c>
      <c r="P375" s="4"/>
      <c r="Q375" s="371"/>
      <c r="R375" s="15" t="str">
        <f t="shared" si="91"/>
        <v>No</v>
      </c>
      <c r="S375" s="15" t="str">
        <f t="shared" si="92"/>
        <v>No</v>
      </c>
      <c r="T375" s="221" t="str">
        <f t="shared" si="93"/>
        <v>No</v>
      </c>
      <c r="U375" s="223" t="str">
        <f t="shared" si="94"/>
        <v>N/A</v>
      </c>
      <c r="V375" s="221" t="str">
        <f t="shared" si="95"/>
        <v>No</v>
      </c>
      <c r="W375" s="223" t="str">
        <f t="shared" si="96"/>
        <v>N/A</v>
      </c>
      <c r="X375" s="221" t="str">
        <f t="shared" si="97"/>
        <v>No</v>
      </c>
      <c r="Y375" s="223" t="str">
        <f t="shared" si="98"/>
        <v>N/A</v>
      </c>
      <c r="Z375" s="222" t="str">
        <f t="shared" si="99"/>
        <v>No</v>
      </c>
      <c r="AA375" s="68" t="str">
        <f t="shared" si="100"/>
        <v>N/A</v>
      </c>
      <c r="AB375" s="65" t="str">
        <f t="shared" si="101"/>
        <v>No</v>
      </c>
      <c r="AC375" s="68" t="str">
        <f t="shared" si="102"/>
        <v>N/A</v>
      </c>
      <c r="AD375" s="65" t="str">
        <f t="shared" si="103"/>
        <v>No</v>
      </c>
      <c r="AE375" s="68" t="str">
        <f t="shared" si="104"/>
        <v>N/A</v>
      </c>
      <c r="AF375" s="66"/>
    </row>
    <row r="376" spans="1:32">
      <c r="A376" s="8" t="s">
        <v>23</v>
      </c>
      <c r="B376" s="66" t="s">
        <v>39</v>
      </c>
      <c r="C376" s="66" t="str" cm="1">
        <f t="array" ref="C376">_xlfn.IFNA(_xlfn.IFS(B376="Starter","Starters &amp; Sides",B376="Sides","Starters &amp; Sides"),B376)</f>
        <v>Starters &amp; Sides</v>
      </c>
      <c r="D376" s="211" t="s">
        <v>4858</v>
      </c>
      <c r="E376" s="12"/>
      <c r="F376" s="12"/>
      <c r="G376" s="13"/>
      <c r="H376" s="13"/>
      <c r="I376" s="13">
        <v>5.5</v>
      </c>
      <c r="J376" s="13">
        <v>5.55</v>
      </c>
      <c r="K376" s="4">
        <v>6.5</v>
      </c>
      <c r="L376" s="4">
        <v>6.5</v>
      </c>
      <c r="M376" s="4">
        <v>6.75</v>
      </c>
      <c r="N376" s="13">
        <v>6.75</v>
      </c>
      <c r="O376" s="290">
        <v>6.75</v>
      </c>
      <c r="P376" s="4">
        <v>6.75</v>
      </c>
      <c r="Q376" s="371">
        <v>6.75</v>
      </c>
      <c r="R376" s="15" t="str">
        <f t="shared" si="91"/>
        <v>Yes</v>
      </c>
      <c r="S376" s="15" t="str">
        <f t="shared" si="92"/>
        <v>No</v>
      </c>
      <c r="T376" s="221" t="str">
        <f t="shared" si="93"/>
        <v>Yes</v>
      </c>
      <c r="U376" s="223">
        <f t="shared" si="94"/>
        <v>0</v>
      </c>
      <c r="V376" s="221" t="str">
        <f t="shared" si="95"/>
        <v>Yes</v>
      </c>
      <c r="W376" s="223">
        <f t="shared" si="96"/>
        <v>0</v>
      </c>
      <c r="X376" s="221" t="str">
        <f t="shared" si="97"/>
        <v>Yes</v>
      </c>
      <c r="Y376" s="223">
        <f t="shared" si="98"/>
        <v>0</v>
      </c>
      <c r="Z376" s="222" t="str">
        <f t="shared" si="99"/>
        <v>Yes</v>
      </c>
      <c r="AA376" s="68">
        <f t="shared" si="100"/>
        <v>0</v>
      </c>
      <c r="AB376" s="65" t="str">
        <f t="shared" si="101"/>
        <v>Yes</v>
      </c>
      <c r="AC376" s="68">
        <f t="shared" si="102"/>
        <v>3.8461538461538547E-2</v>
      </c>
      <c r="AD376" s="65" t="str">
        <f t="shared" si="103"/>
        <v>No</v>
      </c>
      <c r="AE376" s="68" t="str">
        <f t="shared" si="104"/>
        <v>N/A</v>
      </c>
      <c r="AF376" s="66"/>
    </row>
    <row r="377" spans="1:32">
      <c r="A377" s="8" t="s">
        <v>23</v>
      </c>
      <c r="B377" s="66" t="s">
        <v>39</v>
      </c>
      <c r="C377" s="66" t="str" cm="1">
        <f t="array" ref="C377">_xlfn.IFNA(_xlfn.IFS(B377="Starter","Starters &amp; Sides",B377="Sides","Starters &amp; Sides"),B377)</f>
        <v>Starters &amp; Sides</v>
      </c>
      <c r="D377" s="211" t="s">
        <v>2536</v>
      </c>
      <c r="E377" s="12"/>
      <c r="F377" s="12"/>
      <c r="G377" s="13"/>
      <c r="H377" s="13"/>
      <c r="I377" s="13"/>
      <c r="J377" s="13"/>
      <c r="K377" s="13"/>
      <c r="L377" s="4"/>
      <c r="M377" s="4">
        <v>5.75</v>
      </c>
      <c r="N377" s="4">
        <v>5.75</v>
      </c>
      <c r="O377" s="290">
        <v>5.75</v>
      </c>
      <c r="P377" s="4"/>
      <c r="Q377" s="371"/>
      <c r="R377" s="15" t="str">
        <f t="shared" si="91"/>
        <v>No</v>
      </c>
      <c r="S377" s="15" t="str">
        <f t="shared" si="92"/>
        <v>No</v>
      </c>
      <c r="T377" s="221" t="str">
        <f t="shared" si="93"/>
        <v>No</v>
      </c>
      <c r="U377" s="223" t="str">
        <f t="shared" si="94"/>
        <v>N/A</v>
      </c>
      <c r="V377" s="221" t="str">
        <f t="shared" si="95"/>
        <v>No</v>
      </c>
      <c r="W377" s="223" t="str">
        <f t="shared" si="96"/>
        <v>N/A</v>
      </c>
      <c r="X377" s="221" t="str">
        <f t="shared" si="97"/>
        <v>No</v>
      </c>
      <c r="Y377" s="223" t="str">
        <f t="shared" si="98"/>
        <v>N/A</v>
      </c>
      <c r="Z377" s="222" t="str">
        <f t="shared" si="99"/>
        <v>No</v>
      </c>
      <c r="AA377" s="68" t="str">
        <f t="shared" si="100"/>
        <v>N/A</v>
      </c>
      <c r="AB377" s="65" t="str">
        <f t="shared" si="101"/>
        <v>No</v>
      </c>
      <c r="AC377" s="68" t="str">
        <f t="shared" si="102"/>
        <v>N/A</v>
      </c>
      <c r="AD377" s="65" t="str">
        <f t="shared" si="103"/>
        <v>No</v>
      </c>
      <c r="AE377" s="68" t="str">
        <f t="shared" si="104"/>
        <v>N/A</v>
      </c>
      <c r="AF377" s="66"/>
    </row>
    <row r="378" spans="1:32">
      <c r="A378" s="8" t="s">
        <v>23</v>
      </c>
      <c r="B378" s="66" t="s">
        <v>39</v>
      </c>
      <c r="C378" s="66" t="str" cm="1">
        <f t="array" ref="C378">_xlfn.IFNA(_xlfn.IFS(B378="Starter","Starters &amp; Sides",B378="Sides","Starters &amp; Sides"),B378)</f>
        <v>Starters &amp; Sides</v>
      </c>
      <c r="D378" s="211" t="s">
        <v>4859</v>
      </c>
      <c r="E378" s="12"/>
      <c r="F378" s="12"/>
      <c r="G378" s="13"/>
      <c r="H378" s="13"/>
      <c r="I378" s="13">
        <v>3.95</v>
      </c>
      <c r="J378" s="13">
        <v>4.1500000000000004</v>
      </c>
      <c r="K378" s="13">
        <v>4.75</v>
      </c>
      <c r="L378" s="4">
        <v>4.75</v>
      </c>
      <c r="M378" s="4">
        <v>4.95</v>
      </c>
      <c r="N378" s="4">
        <v>4.95</v>
      </c>
      <c r="O378" s="290">
        <v>4.95</v>
      </c>
      <c r="P378" s="4"/>
      <c r="Q378" s="371">
        <v>5.45</v>
      </c>
      <c r="R378" s="15" t="str">
        <f t="shared" si="91"/>
        <v>Yes</v>
      </c>
      <c r="S378" s="15" t="str">
        <f t="shared" si="92"/>
        <v>Yes</v>
      </c>
      <c r="T378" s="221" t="str">
        <f t="shared" si="93"/>
        <v>No</v>
      </c>
      <c r="U378" s="223" t="str">
        <f t="shared" si="94"/>
        <v>N/A</v>
      </c>
      <c r="V378" s="221" t="str">
        <f t="shared" si="95"/>
        <v>No</v>
      </c>
      <c r="W378" s="223" t="str">
        <f t="shared" si="96"/>
        <v>N/A</v>
      </c>
      <c r="X378" s="221" t="str">
        <f t="shared" si="97"/>
        <v>No</v>
      </c>
      <c r="Y378" s="223" t="str">
        <f t="shared" si="98"/>
        <v>N/A</v>
      </c>
      <c r="Z378" s="222" t="str">
        <f t="shared" si="99"/>
        <v>No</v>
      </c>
      <c r="AA378" s="68" t="str">
        <f t="shared" si="100"/>
        <v>N/A</v>
      </c>
      <c r="AB378" s="65" t="str">
        <f t="shared" si="101"/>
        <v>No</v>
      </c>
      <c r="AC378" s="68" t="str">
        <f t="shared" si="102"/>
        <v>N/A</v>
      </c>
      <c r="AD378" s="65" t="str">
        <f t="shared" si="103"/>
        <v>No</v>
      </c>
      <c r="AE378" s="68" t="str">
        <f t="shared" si="104"/>
        <v>N/A</v>
      </c>
      <c r="AF378" s="66"/>
    </row>
    <row r="379" spans="1:32">
      <c r="A379" s="8" t="s">
        <v>23</v>
      </c>
      <c r="B379" s="66" t="s">
        <v>625</v>
      </c>
      <c r="C379" s="66" t="str" cm="1">
        <f t="array" ref="C379">_xlfn.IFNA(_xlfn.IFS(B379="Starter","Starters &amp; Sides",B379="Sides","Starters &amp; Sides"),B379)</f>
        <v>Starters &amp; Sides</v>
      </c>
      <c r="D379" s="8" t="s">
        <v>4860</v>
      </c>
      <c r="E379" s="12">
        <v>5.95</v>
      </c>
      <c r="F379" s="12">
        <v>6.45</v>
      </c>
      <c r="G379" s="13">
        <v>6.75</v>
      </c>
      <c r="H379" s="13">
        <v>6.75</v>
      </c>
      <c r="I379" s="13">
        <v>6.95</v>
      </c>
      <c r="J379" s="13">
        <v>6.95</v>
      </c>
      <c r="K379" s="4">
        <v>7.75</v>
      </c>
      <c r="L379" s="4">
        <v>7.75</v>
      </c>
      <c r="M379" s="4">
        <v>7.95</v>
      </c>
      <c r="N379" s="4">
        <v>7.95</v>
      </c>
      <c r="O379" s="290">
        <v>7.95</v>
      </c>
      <c r="P379" s="4">
        <v>8.25</v>
      </c>
      <c r="Q379" s="371">
        <v>8.4499999999999993</v>
      </c>
      <c r="R379" s="15" t="str">
        <f t="shared" si="91"/>
        <v>Yes</v>
      </c>
      <c r="S379" s="15" t="str">
        <f t="shared" si="92"/>
        <v>No</v>
      </c>
      <c r="T379" s="221" t="str">
        <f t="shared" si="93"/>
        <v>Yes</v>
      </c>
      <c r="U379" s="223">
        <f t="shared" si="94"/>
        <v>2.4242424242424176E-2</v>
      </c>
      <c r="V379" s="221" t="str">
        <f t="shared" si="95"/>
        <v>Yes</v>
      </c>
      <c r="W379" s="223">
        <f t="shared" si="96"/>
        <v>6.2893081761006275E-2</v>
      </c>
      <c r="X379" s="221" t="str">
        <f t="shared" si="97"/>
        <v>Yes</v>
      </c>
      <c r="Y379" s="223">
        <f t="shared" si="98"/>
        <v>6.2893081761006275E-2</v>
      </c>
      <c r="Z379" s="222" t="str">
        <f t="shared" si="99"/>
        <v>Yes</v>
      </c>
      <c r="AA379" s="68">
        <f t="shared" si="100"/>
        <v>6.2893081761006275E-2</v>
      </c>
      <c r="AB379" s="65" t="str">
        <f t="shared" si="101"/>
        <v>Yes</v>
      </c>
      <c r="AC379" s="68">
        <f t="shared" si="102"/>
        <v>9.0322580645161299E-2</v>
      </c>
      <c r="AD379" s="65" t="str">
        <f t="shared" si="103"/>
        <v>Yes</v>
      </c>
      <c r="AE379" s="68">
        <f t="shared" si="104"/>
        <v>0.4201680672268906</v>
      </c>
      <c r="AF379" s="66"/>
    </row>
    <row r="380" spans="1:32">
      <c r="A380" s="8" t="s">
        <v>23</v>
      </c>
      <c r="B380" s="66" t="s">
        <v>625</v>
      </c>
      <c r="C380" s="66" t="str" cm="1">
        <f t="array" ref="C380">_xlfn.IFNA(_xlfn.IFS(B380="Starter","Starters &amp; Sides",B380="Sides","Starters &amp; Sides"),B380)</f>
        <v>Starters &amp; Sides</v>
      </c>
      <c r="D380" s="8" t="s">
        <v>4861</v>
      </c>
      <c r="E380" s="12"/>
      <c r="F380" s="12"/>
      <c r="G380" s="13"/>
      <c r="H380" s="13"/>
      <c r="I380" s="13"/>
      <c r="J380" s="13"/>
      <c r="K380" s="4">
        <v>8</v>
      </c>
      <c r="L380" s="4">
        <v>8</v>
      </c>
      <c r="M380" s="4">
        <v>7.75</v>
      </c>
      <c r="N380" s="4">
        <v>7.75</v>
      </c>
      <c r="O380" s="290">
        <v>7.75</v>
      </c>
      <c r="P380" s="4">
        <v>8.25</v>
      </c>
      <c r="Q380" s="371">
        <v>8.4499999999999993</v>
      </c>
      <c r="R380" s="15" t="str">
        <f t="shared" si="91"/>
        <v>Yes</v>
      </c>
      <c r="S380" s="15" t="str">
        <f t="shared" si="92"/>
        <v>No</v>
      </c>
      <c r="T380" s="221" t="str">
        <f t="shared" si="93"/>
        <v>Yes</v>
      </c>
      <c r="U380" s="223">
        <f t="shared" si="94"/>
        <v>2.4242424242424176E-2</v>
      </c>
      <c r="V380" s="221" t="str">
        <f t="shared" si="95"/>
        <v>Yes</v>
      </c>
      <c r="W380" s="223">
        <f t="shared" si="96"/>
        <v>9.0322580645161299E-2</v>
      </c>
      <c r="X380" s="221" t="str">
        <f t="shared" si="97"/>
        <v>Yes</v>
      </c>
      <c r="Y380" s="223">
        <f t="shared" si="98"/>
        <v>9.0322580645161299E-2</v>
      </c>
      <c r="Z380" s="222" t="str">
        <f t="shared" si="99"/>
        <v>Yes</v>
      </c>
      <c r="AA380" s="68">
        <f t="shared" si="100"/>
        <v>9.0322580645161299E-2</v>
      </c>
      <c r="AB380" s="65" t="str">
        <f t="shared" si="101"/>
        <v>Yes</v>
      </c>
      <c r="AC380" s="68">
        <f t="shared" si="102"/>
        <v>5.6249999999999911E-2</v>
      </c>
      <c r="AD380" s="65" t="str">
        <f t="shared" si="103"/>
        <v>No</v>
      </c>
      <c r="AE380" s="68" t="str">
        <f t="shared" si="104"/>
        <v>N/A</v>
      </c>
      <c r="AF380" s="66"/>
    </row>
    <row r="381" spans="1:32">
      <c r="A381" s="8" t="s">
        <v>4580</v>
      </c>
      <c r="B381" s="66" t="s">
        <v>39</v>
      </c>
      <c r="C381" s="66" t="str" cm="1">
        <f t="array" ref="C381">_xlfn.IFNA(_xlfn.IFS(B381="Starter","Starters &amp; Sides",B381="Sides","Starters &amp; Sides"),B381)</f>
        <v>Starters &amp; Sides</v>
      </c>
      <c r="D381" s="8" t="s">
        <v>4862</v>
      </c>
      <c r="E381" s="8"/>
      <c r="F381" s="8"/>
      <c r="G381" s="8"/>
      <c r="H381" s="8"/>
      <c r="I381" s="8"/>
      <c r="J381" s="8"/>
      <c r="K381" s="8"/>
      <c r="L381" s="8"/>
      <c r="M381" s="8"/>
      <c r="N381" s="8"/>
      <c r="O381" s="8"/>
      <c r="P381" s="4">
        <v>8.9499999999999993</v>
      </c>
      <c r="Q381" s="371"/>
      <c r="R381" s="15" t="str">
        <f t="shared" si="91"/>
        <v>No</v>
      </c>
      <c r="S381" s="15" t="str">
        <f t="shared" si="92"/>
        <v>No</v>
      </c>
      <c r="T381" s="221" t="str">
        <f t="shared" si="93"/>
        <v>No</v>
      </c>
      <c r="U381" s="223" t="str">
        <f t="shared" si="94"/>
        <v>N/A</v>
      </c>
      <c r="V381" s="221" t="str">
        <f t="shared" si="95"/>
        <v>No</v>
      </c>
      <c r="W381" s="223" t="str">
        <f t="shared" si="96"/>
        <v>N/A</v>
      </c>
      <c r="X381" s="221" t="str">
        <f t="shared" si="97"/>
        <v>No</v>
      </c>
      <c r="Y381" s="223" t="str">
        <f t="shared" si="98"/>
        <v>N/A</v>
      </c>
      <c r="Z381" s="222" t="str">
        <f t="shared" si="99"/>
        <v>No</v>
      </c>
      <c r="AA381" s="68" t="str">
        <f t="shared" si="100"/>
        <v>N/A</v>
      </c>
      <c r="AB381" s="65" t="str">
        <f t="shared" si="101"/>
        <v>No</v>
      </c>
      <c r="AC381" s="68" t="str">
        <f t="shared" si="102"/>
        <v>N/A</v>
      </c>
      <c r="AD381" s="65" t="str">
        <f t="shared" si="103"/>
        <v>No</v>
      </c>
      <c r="AE381" s="68" t="str">
        <f t="shared" si="104"/>
        <v>N/A</v>
      </c>
      <c r="AF381" s="66"/>
    </row>
    <row r="382" spans="1:32">
      <c r="A382" s="8" t="s">
        <v>23</v>
      </c>
      <c r="B382" s="66" t="s">
        <v>625</v>
      </c>
      <c r="C382" s="66" t="str" cm="1">
        <f t="array" ref="C382">_xlfn.IFNA(_xlfn.IFS(B382="Starter","Starters &amp; Sides",B382="Sides","Starters &amp; Sides"),B382)</f>
        <v>Starters &amp; Sides</v>
      </c>
      <c r="D382" s="211" t="s">
        <v>4863</v>
      </c>
      <c r="E382" s="12">
        <v>2.95</v>
      </c>
      <c r="F382" s="12">
        <v>2.95</v>
      </c>
      <c r="G382" s="13">
        <v>2.95</v>
      </c>
      <c r="H382" s="13">
        <v>2.95</v>
      </c>
      <c r="I382" s="13"/>
      <c r="J382" s="13"/>
      <c r="K382" s="4"/>
      <c r="L382" s="4">
        <v>2.95</v>
      </c>
      <c r="M382" s="4">
        <v>3.25</v>
      </c>
      <c r="N382" s="4">
        <v>3.25</v>
      </c>
      <c r="O382" s="290">
        <v>3.25</v>
      </c>
      <c r="P382" s="4"/>
      <c r="Q382" s="371"/>
      <c r="R382" s="15" t="str">
        <f t="shared" si="91"/>
        <v>No</v>
      </c>
      <c r="S382" s="15" t="str">
        <f t="shared" si="92"/>
        <v>No</v>
      </c>
      <c r="T382" s="221" t="str">
        <f t="shared" si="93"/>
        <v>No</v>
      </c>
      <c r="U382" s="223" t="str">
        <f t="shared" si="94"/>
        <v>N/A</v>
      </c>
      <c r="V382" s="221" t="str">
        <f t="shared" si="95"/>
        <v>No</v>
      </c>
      <c r="W382" s="223" t="str">
        <f t="shared" si="96"/>
        <v>N/A</v>
      </c>
      <c r="X382" s="221" t="str">
        <f t="shared" si="97"/>
        <v>No</v>
      </c>
      <c r="Y382" s="223" t="str">
        <f t="shared" si="98"/>
        <v>N/A</v>
      </c>
      <c r="Z382" s="222" t="str">
        <f t="shared" si="99"/>
        <v>No</v>
      </c>
      <c r="AA382" s="68" t="str">
        <f t="shared" si="100"/>
        <v>N/A</v>
      </c>
      <c r="AB382" s="65" t="str">
        <f t="shared" si="101"/>
        <v>No</v>
      </c>
      <c r="AC382" s="68" t="str">
        <f t="shared" si="102"/>
        <v>N/A</v>
      </c>
      <c r="AD382" s="65" t="str">
        <f t="shared" si="103"/>
        <v>No</v>
      </c>
      <c r="AE382" s="68" t="str">
        <f t="shared" si="104"/>
        <v>N/A</v>
      </c>
      <c r="AF382" s="66"/>
    </row>
    <row r="383" spans="1:32">
      <c r="A383" s="8" t="s">
        <v>4580</v>
      </c>
      <c r="B383" s="66" t="s">
        <v>39</v>
      </c>
      <c r="C383" s="66" t="str" cm="1">
        <f t="array" ref="C383">_xlfn.IFNA(_xlfn.IFS(B383="Starter","Starters &amp; Sides",B383="Sides","Starters &amp; Sides"),B383)</f>
        <v>Starters &amp; Sides</v>
      </c>
      <c r="D383" s="8" t="s">
        <v>4864</v>
      </c>
      <c r="E383" s="8"/>
      <c r="F383" s="8"/>
      <c r="G383" s="8"/>
      <c r="H383" s="8"/>
      <c r="I383" s="8"/>
      <c r="J383" s="8"/>
      <c r="K383" s="8"/>
      <c r="L383" s="8"/>
      <c r="M383" s="8"/>
      <c r="N383" s="8"/>
      <c r="O383" s="290"/>
      <c r="P383" s="4">
        <v>6.45</v>
      </c>
      <c r="Q383" s="371"/>
      <c r="R383" s="15" t="str">
        <f t="shared" si="91"/>
        <v>No</v>
      </c>
      <c r="S383" s="15" t="str">
        <f t="shared" si="92"/>
        <v>No</v>
      </c>
      <c r="T383" s="221" t="str">
        <f t="shared" si="93"/>
        <v>No</v>
      </c>
      <c r="U383" s="223" t="str">
        <f t="shared" si="94"/>
        <v>N/A</v>
      </c>
      <c r="V383" s="221" t="str">
        <f t="shared" si="95"/>
        <v>No</v>
      </c>
      <c r="W383" s="223" t="str">
        <f t="shared" si="96"/>
        <v>N/A</v>
      </c>
      <c r="X383" s="221" t="str">
        <f t="shared" si="97"/>
        <v>No</v>
      </c>
      <c r="Y383" s="223" t="str">
        <f t="shared" si="98"/>
        <v>N/A</v>
      </c>
      <c r="Z383" s="222" t="str">
        <f t="shared" si="99"/>
        <v>No</v>
      </c>
      <c r="AA383" s="68" t="str">
        <f t="shared" si="100"/>
        <v>N/A</v>
      </c>
      <c r="AB383" s="65" t="str">
        <f t="shared" si="101"/>
        <v>No</v>
      </c>
      <c r="AC383" s="68" t="str">
        <f t="shared" si="102"/>
        <v>N/A</v>
      </c>
      <c r="AD383" s="65" t="str">
        <f t="shared" si="103"/>
        <v>No</v>
      </c>
      <c r="AE383" s="68" t="str">
        <f t="shared" si="104"/>
        <v>N/A</v>
      </c>
      <c r="AF383" s="66"/>
    </row>
    <row r="384" spans="1:32">
      <c r="A384" s="8" t="s">
        <v>23</v>
      </c>
      <c r="B384" s="66" t="s">
        <v>625</v>
      </c>
      <c r="C384" s="66" t="str" cm="1">
        <f t="array" ref="C384">_xlfn.IFNA(_xlfn.IFS(B384="Starter","Starters &amp; Sides",B384="Sides","Starters &amp; Sides"),B384)</f>
        <v>Starters &amp; Sides</v>
      </c>
      <c r="D384" s="211" t="s">
        <v>4865</v>
      </c>
      <c r="E384" s="12"/>
      <c r="F384" s="12"/>
      <c r="G384" s="13"/>
      <c r="H384" s="13"/>
      <c r="I384" s="13"/>
      <c r="J384" s="13">
        <v>8.25</v>
      </c>
      <c r="K384" s="4">
        <v>8.9499999999999993</v>
      </c>
      <c r="L384" s="4">
        <v>8.9499999999999993</v>
      </c>
      <c r="M384" s="161">
        <v>8.9499999999999993</v>
      </c>
      <c r="N384" s="4">
        <v>9.25</v>
      </c>
      <c r="O384" s="290">
        <v>9.25</v>
      </c>
      <c r="P384" s="4">
        <v>9.25</v>
      </c>
      <c r="Q384" s="371">
        <v>9.25</v>
      </c>
      <c r="R384" s="15" t="str">
        <f t="shared" si="91"/>
        <v>Yes</v>
      </c>
      <c r="S384" s="15" t="str">
        <f t="shared" si="92"/>
        <v>No</v>
      </c>
      <c r="T384" s="221" t="str">
        <f t="shared" si="93"/>
        <v>Yes</v>
      </c>
      <c r="U384" s="223">
        <f t="shared" si="94"/>
        <v>0</v>
      </c>
      <c r="V384" s="221" t="str">
        <f t="shared" si="95"/>
        <v>Yes</v>
      </c>
      <c r="W384" s="223">
        <f t="shared" si="96"/>
        <v>0</v>
      </c>
      <c r="X384" s="221" t="str">
        <f t="shared" si="97"/>
        <v>Yes</v>
      </c>
      <c r="Y384" s="223">
        <f t="shared" si="98"/>
        <v>0</v>
      </c>
      <c r="Z384" s="222" t="str">
        <f t="shared" si="99"/>
        <v>Yes</v>
      </c>
      <c r="AA384" s="68">
        <f t="shared" si="100"/>
        <v>3.3519553072625774E-2</v>
      </c>
      <c r="AB384" s="65" t="str">
        <f t="shared" si="101"/>
        <v>Yes</v>
      </c>
      <c r="AC384" s="68">
        <f t="shared" si="102"/>
        <v>3.3519553072625774E-2</v>
      </c>
      <c r="AD384" s="65" t="str">
        <f t="shared" si="103"/>
        <v>No</v>
      </c>
      <c r="AE384" s="68" t="str">
        <f t="shared" si="104"/>
        <v>N/A</v>
      </c>
      <c r="AF384" s="66"/>
    </row>
    <row r="385" spans="1:32">
      <c r="A385" s="8" t="s">
        <v>23</v>
      </c>
      <c r="B385" s="66" t="s">
        <v>625</v>
      </c>
      <c r="C385" s="66" t="str" cm="1">
        <f t="array" ref="C385">_xlfn.IFNA(_xlfn.IFS(B385="Starter","Starters &amp; Sides",B385="Sides","Starters &amp; Sides"),B385)</f>
        <v>Starters &amp; Sides</v>
      </c>
      <c r="D385" s="211" t="s">
        <v>4866</v>
      </c>
      <c r="E385" s="12">
        <v>6.95</v>
      </c>
      <c r="F385" s="12">
        <v>6.95</v>
      </c>
      <c r="G385" s="13"/>
      <c r="H385" s="13"/>
      <c r="I385" s="13"/>
      <c r="J385" s="13"/>
      <c r="K385" s="4"/>
      <c r="L385" s="4"/>
      <c r="M385" s="4"/>
      <c r="N385" s="4"/>
      <c r="O385" s="290"/>
      <c r="P385" s="4"/>
      <c r="Q385" s="371"/>
      <c r="R385" s="15" t="str">
        <f t="shared" si="91"/>
        <v>No</v>
      </c>
      <c r="S385" s="15" t="str">
        <f t="shared" si="92"/>
        <v>No</v>
      </c>
      <c r="T385" s="221" t="str">
        <f t="shared" si="93"/>
        <v>No</v>
      </c>
      <c r="U385" s="223" t="str">
        <f t="shared" si="94"/>
        <v>N/A</v>
      </c>
      <c r="V385" s="221" t="str">
        <f t="shared" si="95"/>
        <v>No</v>
      </c>
      <c r="W385" s="223" t="str">
        <f t="shared" si="96"/>
        <v>N/A</v>
      </c>
      <c r="X385" s="221" t="str">
        <f t="shared" si="97"/>
        <v>No</v>
      </c>
      <c r="Y385" s="223" t="str">
        <f t="shared" si="98"/>
        <v>N/A</v>
      </c>
      <c r="Z385" s="222" t="str">
        <f t="shared" si="99"/>
        <v>No</v>
      </c>
      <c r="AA385" s="68" t="str">
        <f t="shared" si="100"/>
        <v>N/A</v>
      </c>
      <c r="AB385" s="65" t="str">
        <f t="shared" si="101"/>
        <v>No</v>
      </c>
      <c r="AC385" s="68" t="str">
        <f t="shared" si="102"/>
        <v>N/A</v>
      </c>
      <c r="AD385" s="65" t="str">
        <f t="shared" si="103"/>
        <v>No</v>
      </c>
      <c r="AE385" s="68" t="str">
        <f t="shared" si="104"/>
        <v>N/A</v>
      </c>
      <c r="AF385" s="66"/>
    </row>
    <row r="386" spans="1:32">
      <c r="A386" s="8" t="s">
        <v>23</v>
      </c>
      <c r="B386" s="66" t="s">
        <v>625</v>
      </c>
      <c r="C386" s="66" t="str" cm="1">
        <f t="array" ref="C386">_xlfn.IFNA(_xlfn.IFS(B386="Starter","Starters &amp; Sides",B386="Sides","Starters &amp; Sides"),B386)</f>
        <v>Starters &amp; Sides</v>
      </c>
      <c r="D386" s="211" t="s">
        <v>4867</v>
      </c>
      <c r="E386" s="12"/>
      <c r="F386" s="12"/>
      <c r="G386" s="13"/>
      <c r="H386" s="13"/>
      <c r="I386" s="13"/>
      <c r="J386" s="13"/>
      <c r="K386" s="4"/>
      <c r="L386" s="4"/>
      <c r="M386" s="4">
        <v>8.25</v>
      </c>
      <c r="N386" s="4">
        <v>8.25</v>
      </c>
      <c r="O386" s="290">
        <v>8.25</v>
      </c>
      <c r="P386" s="4"/>
      <c r="Q386" s="371"/>
      <c r="R386" s="15" t="str">
        <f t="shared" si="91"/>
        <v>No</v>
      </c>
      <c r="S386" s="15" t="str">
        <f t="shared" si="92"/>
        <v>No</v>
      </c>
      <c r="T386" s="221" t="str">
        <f t="shared" si="93"/>
        <v>No</v>
      </c>
      <c r="U386" s="223" t="str">
        <f t="shared" si="94"/>
        <v>N/A</v>
      </c>
      <c r="V386" s="221" t="str">
        <f t="shared" si="95"/>
        <v>No</v>
      </c>
      <c r="W386" s="223" t="str">
        <f t="shared" si="96"/>
        <v>N/A</v>
      </c>
      <c r="X386" s="221" t="str">
        <f t="shared" si="97"/>
        <v>No</v>
      </c>
      <c r="Y386" s="223" t="str">
        <f t="shared" si="98"/>
        <v>N/A</v>
      </c>
      <c r="Z386" s="222" t="str">
        <f t="shared" si="99"/>
        <v>No</v>
      </c>
      <c r="AA386" s="68" t="str">
        <f t="shared" si="100"/>
        <v>N/A</v>
      </c>
      <c r="AB386" s="65" t="str">
        <f t="shared" si="101"/>
        <v>No</v>
      </c>
      <c r="AC386" s="68" t="str">
        <f t="shared" si="102"/>
        <v>N/A</v>
      </c>
      <c r="AD386" s="65" t="str">
        <f t="shared" si="103"/>
        <v>No</v>
      </c>
      <c r="AE386" s="68" t="str">
        <f t="shared" si="104"/>
        <v>N/A</v>
      </c>
      <c r="AF386" s="66"/>
    </row>
    <row r="387" spans="1:32">
      <c r="A387" s="8" t="s">
        <v>23</v>
      </c>
      <c r="B387" s="66" t="s">
        <v>39</v>
      </c>
      <c r="C387" s="66" t="str" cm="1">
        <f t="array" ref="C387">_xlfn.IFNA(_xlfn.IFS(B387="Starter","Starters &amp; Sides",B387="Sides","Starters &amp; Sides"),B387)</f>
        <v>Starters &amp; Sides</v>
      </c>
      <c r="D387" s="211" t="s">
        <v>391</v>
      </c>
      <c r="E387" s="12">
        <v>3.95</v>
      </c>
      <c r="F387" s="12">
        <v>3.95</v>
      </c>
      <c r="G387" s="13">
        <v>3.95</v>
      </c>
      <c r="H387" s="13">
        <v>3.95</v>
      </c>
      <c r="I387" s="13">
        <v>4.25</v>
      </c>
      <c r="J387" s="13">
        <v>4.3499999999999996</v>
      </c>
      <c r="K387" s="4">
        <v>4.95</v>
      </c>
      <c r="L387" s="4">
        <v>4.95</v>
      </c>
      <c r="M387" s="4">
        <v>5.25</v>
      </c>
      <c r="N387" s="13">
        <v>5.25</v>
      </c>
      <c r="O387" s="290">
        <v>5.45</v>
      </c>
      <c r="P387" s="4">
        <v>5.25</v>
      </c>
      <c r="Q387" s="371">
        <v>5.25</v>
      </c>
      <c r="R387" s="15" t="str">
        <f t="shared" si="91"/>
        <v>Yes</v>
      </c>
      <c r="S387" s="15" t="str">
        <f t="shared" si="92"/>
        <v>No</v>
      </c>
      <c r="T387" s="221" t="str">
        <f t="shared" si="93"/>
        <v>Yes</v>
      </c>
      <c r="U387" s="223">
        <f t="shared" si="94"/>
        <v>0</v>
      </c>
      <c r="V387" s="221" t="str">
        <f t="shared" si="95"/>
        <v>Yes</v>
      </c>
      <c r="W387" s="223">
        <f t="shared" si="96"/>
        <v>-3.669724770642202E-2</v>
      </c>
      <c r="X387" s="221" t="str">
        <f t="shared" si="97"/>
        <v>Yes</v>
      </c>
      <c r="Y387" s="223">
        <f t="shared" si="98"/>
        <v>0</v>
      </c>
      <c r="Z387" s="222" t="str">
        <f t="shared" si="99"/>
        <v>Yes</v>
      </c>
      <c r="AA387" s="68">
        <f t="shared" si="100"/>
        <v>0</v>
      </c>
      <c r="AB387" s="65" t="str">
        <f t="shared" si="101"/>
        <v>Yes</v>
      </c>
      <c r="AC387" s="68">
        <f t="shared" si="102"/>
        <v>6.0606060606060552E-2</v>
      </c>
      <c r="AD387" s="65" t="str">
        <f t="shared" si="103"/>
        <v>Yes</v>
      </c>
      <c r="AE387" s="68">
        <f t="shared" si="104"/>
        <v>0.32911392405063289</v>
      </c>
      <c r="AF387" s="66"/>
    </row>
    <row r="388" spans="1:32">
      <c r="A388" s="8" t="s">
        <v>4580</v>
      </c>
      <c r="B388" s="66" t="s">
        <v>625</v>
      </c>
      <c r="C388" s="66" t="str" cm="1">
        <f t="array" ref="C388">_xlfn.IFNA(_xlfn.IFS(B388="Starter","Starters &amp; Sides",B388="Sides","Starters &amp; Sides"),B388)</f>
        <v>Starters &amp; Sides</v>
      </c>
      <c r="D388" s="8" t="s">
        <v>4868</v>
      </c>
      <c r="E388" s="8"/>
      <c r="F388" s="8"/>
      <c r="G388" s="8"/>
      <c r="H388" s="8"/>
      <c r="I388" s="8"/>
      <c r="J388" s="8"/>
      <c r="K388" s="8"/>
      <c r="L388" s="8"/>
      <c r="M388" s="8"/>
      <c r="N388" s="8"/>
      <c r="O388" s="290"/>
      <c r="P388" s="4">
        <v>8.75</v>
      </c>
      <c r="Q388" s="371"/>
      <c r="R388" s="15" t="str">
        <f t="shared" si="91"/>
        <v>No</v>
      </c>
      <c r="S388" s="15" t="str">
        <f t="shared" si="92"/>
        <v>No</v>
      </c>
      <c r="T388" s="221" t="str">
        <f t="shared" si="93"/>
        <v>No</v>
      </c>
      <c r="U388" s="223" t="str">
        <f t="shared" si="94"/>
        <v>N/A</v>
      </c>
      <c r="V388" s="221" t="str">
        <f t="shared" si="95"/>
        <v>No</v>
      </c>
      <c r="W388" s="223" t="str">
        <f t="shared" si="96"/>
        <v>N/A</v>
      </c>
      <c r="X388" s="221" t="str">
        <f t="shared" si="97"/>
        <v>No</v>
      </c>
      <c r="Y388" s="223" t="str">
        <f t="shared" si="98"/>
        <v>N/A</v>
      </c>
      <c r="Z388" s="222" t="str">
        <f t="shared" si="99"/>
        <v>No</v>
      </c>
      <c r="AA388" s="68" t="str">
        <f t="shared" si="100"/>
        <v>N/A</v>
      </c>
      <c r="AB388" s="65" t="str">
        <f t="shared" si="101"/>
        <v>No</v>
      </c>
      <c r="AC388" s="68" t="str">
        <f t="shared" si="102"/>
        <v>N/A</v>
      </c>
      <c r="AD388" s="65" t="str">
        <f t="shared" si="103"/>
        <v>No</v>
      </c>
      <c r="AE388" s="68" t="str">
        <f t="shared" si="104"/>
        <v>N/A</v>
      </c>
      <c r="AF388" s="66"/>
    </row>
    <row r="389" spans="1:32">
      <c r="A389" s="8" t="s">
        <v>23</v>
      </c>
      <c r="B389" s="66" t="s">
        <v>625</v>
      </c>
      <c r="C389" s="66" t="str" cm="1">
        <f t="array" ref="C389">_xlfn.IFNA(_xlfn.IFS(B389="Starter","Starters &amp; Sides",B389="Sides","Starters &amp; Sides"),B389)</f>
        <v>Starters &amp; Sides</v>
      </c>
      <c r="D389" s="211" t="s">
        <v>4869</v>
      </c>
      <c r="E389" s="12">
        <v>16.95</v>
      </c>
      <c r="F389" s="12">
        <v>16.95</v>
      </c>
      <c r="G389" s="13">
        <v>16.95</v>
      </c>
      <c r="H389" s="13">
        <v>16.95</v>
      </c>
      <c r="I389" s="13"/>
      <c r="J389" s="13"/>
      <c r="K389" s="4"/>
      <c r="L389" s="4"/>
      <c r="M389" s="4"/>
      <c r="N389" s="4"/>
      <c r="O389" s="290"/>
      <c r="P389" s="4"/>
      <c r="Q389" s="371"/>
      <c r="R389" s="15" t="str">
        <f t="shared" si="91"/>
        <v>No</v>
      </c>
      <c r="S389" s="15" t="str">
        <f t="shared" si="92"/>
        <v>No</v>
      </c>
      <c r="T389" s="221" t="str">
        <f t="shared" si="93"/>
        <v>No</v>
      </c>
      <c r="U389" s="223" t="str">
        <f t="shared" si="94"/>
        <v>N/A</v>
      </c>
      <c r="V389" s="221" t="str">
        <f t="shared" si="95"/>
        <v>No</v>
      </c>
      <c r="W389" s="223" t="str">
        <f t="shared" si="96"/>
        <v>N/A</v>
      </c>
      <c r="X389" s="221" t="str">
        <f t="shared" si="97"/>
        <v>No</v>
      </c>
      <c r="Y389" s="223" t="str">
        <f t="shared" si="98"/>
        <v>N/A</v>
      </c>
      <c r="Z389" s="222" t="str">
        <f t="shared" si="99"/>
        <v>No</v>
      </c>
      <c r="AA389" s="68" t="str">
        <f t="shared" si="100"/>
        <v>N/A</v>
      </c>
      <c r="AB389" s="65" t="str">
        <f t="shared" si="101"/>
        <v>No</v>
      </c>
      <c r="AC389" s="68" t="str">
        <f t="shared" si="102"/>
        <v>N/A</v>
      </c>
      <c r="AD389" s="65" t="str">
        <f t="shared" si="103"/>
        <v>No</v>
      </c>
      <c r="AE389" s="68" t="str">
        <f t="shared" si="104"/>
        <v>N/A</v>
      </c>
      <c r="AF389" s="66"/>
    </row>
    <row r="390" spans="1:32">
      <c r="A390" s="8" t="s">
        <v>23</v>
      </c>
      <c r="B390" s="66" t="s">
        <v>39</v>
      </c>
      <c r="C390" s="66" t="str" cm="1">
        <f t="array" ref="C390">_xlfn.IFNA(_xlfn.IFS(B390="Starter","Starters &amp; Sides",B390="Sides","Starters &amp; Sides"),B390)</f>
        <v>Starters &amp; Sides</v>
      </c>
      <c r="D390" s="211" t="s">
        <v>4870</v>
      </c>
      <c r="E390" s="12"/>
      <c r="F390" s="12"/>
      <c r="G390" s="13"/>
      <c r="H390" s="13"/>
      <c r="I390" s="13"/>
      <c r="J390" s="13">
        <v>1.5</v>
      </c>
      <c r="K390" s="13"/>
      <c r="L390" s="4"/>
      <c r="M390" s="4"/>
      <c r="N390" s="4"/>
      <c r="O390" s="290"/>
      <c r="P390" s="4"/>
      <c r="Q390" s="371"/>
      <c r="R390" s="15" t="str">
        <f t="shared" si="91"/>
        <v>No</v>
      </c>
      <c r="S390" s="15" t="str">
        <f t="shared" si="92"/>
        <v>No</v>
      </c>
      <c r="T390" s="221" t="str">
        <f t="shared" si="93"/>
        <v>No</v>
      </c>
      <c r="U390" s="223" t="str">
        <f t="shared" si="94"/>
        <v>N/A</v>
      </c>
      <c r="V390" s="221" t="str">
        <f t="shared" si="95"/>
        <v>No</v>
      </c>
      <c r="W390" s="223" t="str">
        <f t="shared" si="96"/>
        <v>N/A</v>
      </c>
      <c r="X390" s="221" t="str">
        <f t="shared" si="97"/>
        <v>No</v>
      </c>
      <c r="Y390" s="223" t="str">
        <f t="shared" si="98"/>
        <v>N/A</v>
      </c>
      <c r="Z390" s="222" t="str">
        <f t="shared" si="99"/>
        <v>No</v>
      </c>
      <c r="AA390" s="68" t="str">
        <f t="shared" si="100"/>
        <v>N/A</v>
      </c>
      <c r="AB390" s="65" t="str">
        <f t="shared" si="101"/>
        <v>No</v>
      </c>
      <c r="AC390" s="68" t="str">
        <f t="shared" si="102"/>
        <v>N/A</v>
      </c>
      <c r="AD390" s="65" t="str">
        <f t="shared" si="103"/>
        <v>No</v>
      </c>
      <c r="AE390" s="68" t="str">
        <f t="shared" si="104"/>
        <v>N/A</v>
      </c>
      <c r="AF390" s="66"/>
    </row>
    <row r="391" spans="1:32">
      <c r="A391" s="8" t="s">
        <v>23</v>
      </c>
      <c r="B391" s="66" t="s">
        <v>39</v>
      </c>
      <c r="C391" s="66" t="str" cm="1">
        <f t="array" ref="C391">_xlfn.IFNA(_xlfn.IFS(B391="Starter","Starters &amp; Sides",B391="Sides","Starters &amp; Sides"),B391)</f>
        <v>Starters &amp; Sides</v>
      </c>
      <c r="D391" s="211" t="s">
        <v>4871</v>
      </c>
      <c r="E391" s="12"/>
      <c r="F391" s="12"/>
      <c r="G391" s="13"/>
      <c r="H391" s="13"/>
      <c r="I391" s="13"/>
      <c r="J391" s="13"/>
      <c r="K391" s="13">
        <v>6.25</v>
      </c>
      <c r="L391" s="4"/>
      <c r="M391" s="4"/>
      <c r="N391" s="4"/>
      <c r="O391" s="290"/>
      <c r="P391" s="4"/>
      <c r="Q391" s="371"/>
      <c r="R391" s="15" t="str">
        <f t="shared" si="91"/>
        <v>No</v>
      </c>
      <c r="S391" s="15" t="str">
        <f t="shared" si="92"/>
        <v>No</v>
      </c>
      <c r="T391" s="221" t="str">
        <f t="shared" si="93"/>
        <v>No</v>
      </c>
      <c r="U391" s="223" t="str">
        <f t="shared" si="94"/>
        <v>N/A</v>
      </c>
      <c r="V391" s="221" t="str">
        <f t="shared" si="95"/>
        <v>No</v>
      </c>
      <c r="W391" s="223" t="str">
        <f t="shared" si="96"/>
        <v>N/A</v>
      </c>
      <c r="X391" s="221" t="str">
        <f t="shared" si="97"/>
        <v>No</v>
      </c>
      <c r="Y391" s="223" t="str">
        <f t="shared" si="98"/>
        <v>N/A</v>
      </c>
      <c r="Z391" s="222" t="str">
        <f t="shared" si="99"/>
        <v>No</v>
      </c>
      <c r="AA391" s="68" t="str">
        <f t="shared" si="100"/>
        <v>N/A</v>
      </c>
      <c r="AB391" s="65" t="str">
        <f t="shared" si="101"/>
        <v>No</v>
      </c>
      <c r="AC391" s="68" t="str">
        <f t="shared" si="102"/>
        <v>N/A</v>
      </c>
      <c r="AD391" s="65" t="str">
        <f t="shared" si="103"/>
        <v>No</v>
      </c>
      <c r="AE391" s="68" t="str">
        <f t="shared" si="104"/>
        <v>N/A</v>
      </c>
      <c r="AF391" s="66"/>
    </row>
    <row r="392" spans="1:32">
      <c r="A392" s="8" t="s">
        <v>23</v>
      </c>
      <c r="B392" s="66" t="s">
        <v>625</v>
      </c>
      <c r="C392" s="66" t="str" cm="1">
        <f t="array" ref="C392">_xlfn.IFNA(_xlfn.IFS(B392="Starter","Starters &amp; Sides",B392="Sides","Starters &amp; Sides"),B392)</f>
        <v>Starters &amp; Sides</v>
      </c>
      <c r="D392" s="211" t="s">
        <v>4872</v>
      </c>
      <c r="E392" s="12"/>
      <c r="F392" s="12"/>
      <c r="G392" s="13"/>
      <c r="H392" s="13"/>
      <c r="I392" s="13"/>
      <c r="J392" s="13"/>
      <c r="K392" s="4">
        <v>8.4499999999999993</v>
      </c>
      <c r="L392" s="4">
        <v>8.4499999999999993</v>
      </c>
      <c r="M392" s="4"/>
      <c r="N392" s="4"/>
      <c r="O392" s="290"/>
      <c r="P392" s="4"/>
      <c r="Q392" s="371"/>
      <c r="R392" s="15" t="str">
        <f t="shared" si="91"/>
        <v>No</v>
      </c>
      <c r="S392" s="15" t="str">
        <f t="shared" si="92"/>
        <v>No</v>
      </c>
      <c r="T392" s="340" t="str">
        <f t="shared" si="93"/>
        <v>No</v>
      </c>
      <c r="U392" s="294" t="str">
        <f t="shared" si="94"/>
        <v>N/A</v>
      </c>
      <c r="V392" s="340" t="str">
        <f t="shared" si="95"/>
        <v>No</v>
      </c>
      <c r="W392" s="294" t="str">
        <f t="shared" si="96"/>
        <v>N/A</v>
      </c>
      <c r="X392" s="340" t="str">
        <f t="shared" si="97"/>
        <v>No</v>
      </c>
      <c r="Y392" s="294" t="str">
        <f t="shared" si="98"/>
        <v>N/A</v>
      </c>
      <c r="Z392" s="267" t="str">
        <f t="shared" si="99"/>
        <v>No</v>
      </c>
      <c r="AA392" s="50" t="str">
        <f t="shared" si="100"/>
        <v>N/A</v>
      </c>
      <c r="AB392" s="295" t="str">
        <f t="shared" si="101"/>
        <v>No</v>
      </c>
      <c r="AC392" s="50" t="str">
        <f t="shared" si="102"/>
        <v>N/A</v>
      </c>
      <c r="AD392" s="295" t="str">
        <f t="shared" si="103"/>
        <v>No</v>
      </c>
      <c r="AE392" s="50" t="str">
        <f t="shared" si="104"/>
        <v>N/A</v>
      </c>
      <c r="AF392" s="66"/>
    </row>
    <row r="393" spans="1:32">
      <c r="A393" s="8" t="s">
        <v>23</v>
      </c>
      <c r="B393" s="66" t="s">
        <v>625</v>
      </c>
      <c r="C393" s="66" t="str" cm="1">
        <f t="array" ref="C393">_xlfn.IFNA(_xlfn.IFS(B393="Starter","Starters &amp; Sides",B393="Sides","Starters &amp; Sides"),B393)</f>
        <v>Starters &amp; Sides</v>
      </c>
      <c r="D393" s="211" t="s">
        <v>4872</v>
      </c>
      <c r="E393" s="12"/>
      <c r="F393" s="12"/>
      <c r="G393" s="12"/>
      <c r="H393" s="12"/>
      <c r="I393" s="12"/>
      <c r="J393" s="12"/>
      <c r="K393" s="4">
        <v>8.4499999999999993</v>
      </c>
      <c r="L393" s="4">
        <v>8.4499999999999993</v>
      </c>
      <c r="M393" s="4"/>
      <c r="N393" s="4"/>
      <c r="O393" s="394"/>
      <c r="P393" s="4"/>
      <c r="Q393" s="371"/>
      <c r="R393" s="15" t="str">
        <f t="shared" si="91"/>
        <v>No</v>
      </c>
      <c r="S393" s="15" t="str">
        <f t="shared" si="92"/>
        <v>No</v>
      </c>
      <c r="T393" s="340" t="str">
        <f t="shared" si="93"/>
        <v>No</v>
      </c>
      <c r="U393" s="294" t="str">
        <f t="shared" si="94"/>
        <v>N/A</v>
      </c>
      <c r="V393" s="340" t="str">
        <f t="shared" si="95"/>
        <v>No</v>
      </c>
      <c r="W393" s="294" t="str">
        <f t="shared" si="96"/>
        <v>N/A</v>
      </c>
      <c r="X393" s="340" t="str">
        <f t="shared" si="97"/>
        <v>No</v>
      </c>
      <c r="Y393" s="294" t="str">
        <f t="shared" si="98"/>
        <v>N/A</v>
      </c>
      <c r="Z393" s="267" t="str">
        <f t="shared" si="99"/>
        <v>No</v>
      </c>
      <c r="AA393" s="50" t="str">
        <f t="shared" si="100"/>
        <v>N/A</v>
      </c>
      <c r="AB393" s="295" t="str">
        <f t="shared" si="101"/>
        <v>No</v>
      </c>
      <c r="AC393" s="50" t="str">
        <f t="shared" si="102"/>
        <v>N/A</v>
      </c>
      <c r="AD393" s="295" t="str">
        <f t="shared" si="103"/>
        <v>No</v>
      </c>
      <c r="AE393" s="50" t="str">
        <f t="shared" si="104"/>
        <v>N/A</v>
      </c>
      <c r="AF393" s="66"/>
    </row>
    <row r="394" spans="1:32">
      <c r="A394" s="8" t="s">
        <v>23</v>
      </c>
      <c r="B394" s="66" t="s">
        <v>625</v>
      </c>
      <c r="C394" s="66" t="str" cm="1">
        <f t="array" ref="C394">_xlfn.IFNA(_xlfn.IFS(B394="Starter","Starters &amp; Sides",B394="Sides","Starters &amp; Sides"),B394)</f>
        <v>Starters &amp; Sides</v>
      </c>
      <c r="D394" s="211" t="s">
        <v>4873</v>
      </c>
      <c r="E394" s="12"/>
      <c r="F394" s="12"/>
      <c r="G394" s="12"/>
      <c r="H394" s="12"/>
      <c r="I394" s="12"/>
      <c r="J394" s="12"/>
      <c r="K394" s="4"/>
      <c r="L394" s="4"/>
      <c r="M394" s="4"/>
      <c r="N394" s="4"/>
      <c r="O394" s="394"/>
      <c r="P394" s="4"/>
      <c r="Q394" s="371">
        <v>9.4499999999999993</v>
      </c>
      <c r="R394" s="15" t="str">
        <f t="shared" si="91"/>
        <v>Yes</v>
      </c>
      <c r="S394" s="15" t="str">
        <f t="shared" si="92"/>
        <v>Yes</v>
      </c>
      <c r="T394" s="340" t="str">
        <f t="shared" si="93"/>
        <v>No</v>
      </c>
      <c r="U394" s="294" t="str">
        <f t="shared" si="94"/>
        <v>N/A</v>
      </c>
      <c r="V394" s="340" t="str">
        <f t="shared" si="95"/>
        <v>No</v>
      </c>
      <c r="W394" s="294" t="str">
        <f t="shared" si="96"/>
        <v>N/A</v>
      </c>
      <c r="X394" s="340" t="str">
        <f t="shared" si="97"/>
        <v>No</v>
      </c>
      <c r="Y394" s="294" t="str">
        <f t="shared" si="98"/>
        <v>N/A</v>
      </c>
      <c r="Z394" s="267" t="str">
        <f t="shared" si="99"/>
        <v>No</v>
      </c>
      <c r="AA394" s="50" t="str">
        <f t="shared" si="100"/>
        <v>N/A</v>
      </c>
      <c r="AB394" s="295" t="str">
        <f t="shared" si="101"/>
        <v>No</v>
      </c>
      <c r="AC394" s="50" t="str">
        <f t="shared" si="102"/>
        <v>N/A</v>
      </c>
      <c r="AD394" s="295" t="str">
        <f t="shared" si="103"/>
        <v>No</v>
      </c>
      <c r="AE394" s="50" t="str">
        <f t="shared" si="104"/>
        <v>N/A</v>
      </c>
      <c r="AF394" s="66"/>
    </row>
    <row r="395" spans="1:32">
      <c r="A395" s="8" t="s">
        <v>23</v>
      </c>
      <c r="B395" s="66" t="s">
        <v>38</v>
      </c>
      <c r="C395" s="66" t="str" cm="1">
        <f t="array" ref="C395">_xlfn.IFNA(_xlfn.IFS(B395="Starter","Starters &amp; Sides",B395="Sides","Starters &amp; Sides"),B395)</f>
        <v>mains</v>
      </c>
      <c r="D395" s="8" t="s">
        <v>336</v>
      </c>
      <c r="E395" s="12"/>
      <c r="F395" s="12"/>
      <c r="G395" s="12"/>
      <c r="H395" s="12"/>
      <c r="I395" s="12"/>
      <c r="J395" s="12"/>
      <c r="K395" s="4"/>
      <c r="L395" s="4"/>
      <c r="M395" s="4"/>
      <c r="N395" s="4"/>
      <c r="O395" s="395"/>
      <c r="P395" s="4"/>
      <c r="Q395" s="338">
        <v>16.75</v>
      </c>
      <c r="R395" s="15" t="str">
        <f t="shared" si="91"/>
        <v>Yes</v>
      </c>
      <c r="S395" s="15" t="str">
        <f t="shared" si="92"/>
        <v>Yes</v>
      </c>
      <c r="T395" s="221" t="str">
        <f t="shared" si="93"/>
        <v>No</v>
      </c>
      <c r="U395" s="223" t="str">
        <f t="shared" si="94"/>
        <v>N/A</v>
      </c>
      <c r="V395" s="221" t="str">
        <f t="shared" si="95"/>
        <v>No</v>
      </c>
      <c r="W395" s="223" t="str">
        <f t="shared" si="96"/>
        <v>N/A</v>
      </c>
      <c r="X395" s="221" t="str">
        <f t="shared" si="97"/>
        <v>No</v>
      </c>
      <c r="Y395" s="223" t="str">
        <f t="shared" si="98"/>
        <v>N/A</v>
      </c>
      <c r="Z395" s="222" t="str">
        <f t="shared" si="99"/>
        <v>No</v>
      </c>
      <c r="AA395" s="68" t="str">
        <f t="shared" si="100"/>
        <v>N/A</v>
      </c>
      <c r="AB395" s="65" t="str">
        <f t="shared" si="101"/>
        <v>No</v>
      </c>
      <c r="AC395" s="68" t="str">
        <f t="shared" si="102"/>
        <v>N/A</v>
      </c>
      <c r="AD395" s="65" t="str">
        <f t="shared" si="103"/>
        <v>No</v>
      </c>
      <c r="AE395" s="68" t="str">
        <f t="shared" si="104"/>
        <v>N/A</v>
      </c>
      <c r="AF395" s="66"/>
    </row>
    <row r="396" spans="1:32">
      <c r="A396" s="8" t="s">
        <v>23</v>
      </c>
      <c r="B396" s="66" t="s">
        <v>38</v>
      </c>
      <c r="C396" s="66" t="str" cm="1">
        <f t="array" ref="C396">_xlfn.IFNA(_xlfn.IFS(B396="Starter","Starters &amp; Sides",B396="Sides","Starters &amp; Sides"),B396)</f>
        <v>mains</v>
      </c>
      <c r="D396" s="8" t="s">
        <v>4874</v>
      </c>
      <c r="E396" s="12"/>
      <c r="F396" s="12"/>
      <c r="G396" s="12"/>
      <c r="H396" s="12"/>
      <c r="I396" s="12"/>
      <c r="J396" s="12"/>
      <c r="K396" s="4"/>
      <c r="L396" s="4"/>
      <c r="M396" s="4"/>
      <c r="N396" s="4"/>
      <c r="O396" s="395"/>
      <c r="P396" s="4"/>
      <c r="Q396" s="338">
        <v>17.75</v>
      </c>
      <c r="R396" s="15" t="str">
        <f t="shared" si="91"/>
        <v>Yes</v>
      </c>
      <c r="S396" s="15" t="str">
        <f t="shared" si="92"/>
        <v>Yes</v>
      </c>
      <c r="T396" s="221" t="str">
        <f t="shared" si="93"/>
        <v>No</v>
      </c>
      <c r="U396" s="223" t="str">
        <f t="shared" si="94"/>
        <v>N/A</v>
      </c>
      <c r="V396" s="221" t="str">
        <f t="shared" si="95"/>
        <v>No</v>
      </c>
      <c r="W396" s="223" t="str">
        <f t="shared" si="96"/>
        <v>N/A</v>
      </c>
      <c r="X396" s="221" t="str">
        <f t="shared" si="97"/>
        <v>No</v>
      </c>
      <c r="Y396" s="223" t="str">
        <f t="shared" si="98"/>
        <v>N/A</v>
      </c>
      <c r="Z396" s="222" t="str">
        <f t="shared" si="99"/>
        <v>No</v>
      </c>
      <c r="AA396" s="68" t="str">
        <f t="shared" si="100"/>
        <v>N/A</v>
      </c>
      <c r="AB396" s="65" t="str">
        <f t="shared" si="101"/>
        <v>No</v>
      </c>
      <c r="AC396" s="68" t="str">
        <f t="shared" si="102"/>
        <v>N/A</v>
      </c>
      <c r="AD396" s="65" t="str">
        <f t="shared" si="103"/>
        <v>No</v>
      </c>
      <c r="AE396" s="68" t="str">
        <f t="shared" si="104"/>
        <v>N/A</v>
      </c>
      <c r="AF396" s="66"/>
    </row>
    <row r="397" spans="1:32">
      <c r="A397" s="8" t="s">
        <v>23</v>
      </c>
      <c r="B397" s="66" t="s">
        <v>38</v>
      </c>
      <c r="C397" s="66" t="str" cm="1">
        <f t="array" ref="C397">_xlfn.IFNA(_xlfn.IFS(B397="Starter","Starters &amp; Sides",B397="Sides","Starters &amp; Sides"),B397)</f>
        <v>mains</v>
      </c>
      <c r="D397" s="8" t="s">
        <v>4875</v>
      </c>
      <c r="E397" s="12"/>
      <c r="F397" s="12"/>
      <c r="G397" s="12"/>
      <c r="H397" s="12"/>
      <c r="I397" s="12"/>
      <c r="J397" s="12"/>
      <c r="K397" s="4"/>
      <c r="L397" s="4"/>
      <c r="M397" s="4"/>
      <c r="N397" s="4"/>
      <c r="O397" s="395"/>
      <c r="P397" s="4"/>
      <c r="Q397" s="338">
        <v>15.75</v>
      </c>
      <c r="R397" s="15" t="str">
        <f t="shared" si="91"/>
        <v>Yes</v>
      </c>
      <c r="S397" s="15" t="str">
        <f t="shared" si="92"/>
        <v>Yes</v>
      </c>
      <c r="T397" s="221" t="str">
        <f t="shared" si="93"/>
        <v>No</v>
      </c>
      <c r="U397" s="223" t="str">
        <f t="shared" si="94"/>
        <v>N/A</v>
      </c>
      <c r="V397" s="221" t="str">
        <f t="shared" si="95"/>
        <v>No</v>
      </c>
      <c r="W397" s="223" t="str">
        <f t="shared" si="96"/>
        <v>N/A</v>
      </c>
      <c r="X397" s="221" t="str">
        <f t="shared" si="97"/>
        <v>No</v>
      </c>
      <c r="Y397" s="223" t="str">
        <f t="shared" si="98"/>
        <v>N/A</v>
      </c>
      <c r="Z397" s="222" t="str">
        <f t="shared" si="99"/>
        <v>No</v>
      </c>
      <c r="AA397" s="68" t="str">
        <f t="shared" si="100"/>
        <v>N/A</v>
      </c>
      <c r="AB397" s="65" t="str">
        <f t="shared" si="101"/>
        <v>No</v>
      </c>
      <c r="AC397" s="68" t="str">
        <f t="shared" si="102"/>
        <v>N/A</v>
      </c>
      <c r="AD397" s="65" t="str">
        <f t="shared" si="103"/>
        <v>No</v>
      </c>
      <c r="AE397" s="68" t="str">
        <f t="shared" si="104"/>
        <v>N/A</v>
      </c>
      <c r="AF397" s="66"/>
    </row>
    <row r="398" spans="1:32">
      <c r="A398" s="8" t="s">
        <v>23</v>
      </c>
      <c r="B398" s="66" t="s">
        <v>38</v>
      </c>
      <c r="C398" s="66" t="str" cm="1">
        <f t="array" ref="C398">_xlfn.IFNA(_xlfn.IFS(B398="Starter","Starters &amp; Sides",B398="Sides","Starters &amp; Sides"),B398)</f>
        <v>mains</v>
      </c>
      <c r="D398" s="8" t="s">
        <v>4876</v>
      </c>
      <c r="E398" s="12"/>
      <c r="F398" s="12"/>
      <c r="G398" s="12"/>
      <c r="H398" s="12"/>
      <c r="I398" s="12"/>
      <c r="J398" s="12"/>
      <c r="K398" s="4"/>
      <c r="L398" s="4"/>
      <c r="M398" s="4"/>
      <c r="N398" s="4"/>
      <c r="O398" s="395"/>
      <c r="P398" s="4"/>
      <c r="Q398" s="338">
        <v>21.95</v>
      </c>
      <c r="R398" s="15" t="str">
        <f t="shared" si="91"/>
        <v>Yes</v>
      </c>
      <c r="S398" s="15" t="str">
        <f t="shared" si="92"/>
        <v>Yes</v>
      </c>
      <c r="T398" s="221" t="str">
        <f t="shared" si="93"/>
        <v>No</v>
      </c>
      <c r="U398" s="223" t="str">
        <f t="shared" si="94"/>
        <v>N/A</v>
      </c>
      <c r="V398" s="221" t="str">
        <f t="shared" si="95"/>
        <v>No</v>
      </c>
      <c r="W398" s="223" t="str">
        <f t="shared" si="96"/>
        <v>N/A</v>
      </c>
      <c r="X398" s="221" t="str">
        <f t="shared" si="97"/>
        <v>No</v>
      </c>
      <c r="Y398" s="223" t="str">
        <f t="shared" si="98"/>
        <v>N/A</v>
      </c>
      <c r="Z398" s="222" t="str">
        <f t="shared" si="99"/>
        <v>No</v>
      </c>
      <c r="AA398" s="68" t="str">
        <f t="shared" si="100"/>
        <v>N/A</v>
      </c>
      <c r="AB398" s="65" t="str">
        <f t="shared" si="101"/>
        <v>No</v>
      </c>
      <c r="AC398" s="68" t="str">
        <f t="shared" si="102"/>
        <v>N/A</v>
      </c>
      <c r="AD398" s="65" t="str">
        <f t="shared" si="103"/>
        <v>No</v>
      </c>
      <c r="AE398" s="68" t="str">
        <f t="shared" si="104"/>
        <v>N/A</v>
      </c>
      <c r="AF398" s="66"/>
    </row>
    <row r="399" spans="1:32">
      <c r="A399" s="8" t="s">
        <v>23</v>
      </c>
      <c r="B399" s="66" t="s">
        <v>38</v>
      </c>
      <c r="C399" s="66" t="str" cm="1">
        <f t="array" ref="C399">_xlfn.IFNA(_xlfn.IFS(B399="Starter","Starters &amp; Sides",B399="Sides","Starters &amp; Sides"),B399)</f>
        <v>mains</v>
      </c>
      <c r="D399" s="8" t="s">
        <v>4877</v>
      </c>
      <c r="E399" s="12"/>
      <c r="F399" s="12"/>
      <c r="G399" s="12"/>
      <c r="H399" s="12"/>
      <c r="I399" s="12"/>
      <c r="J399" s="12"/>
      <c r="K399" s="4"/>
      <c r="L399" s="4"/>
      <c r="M399" s="4"/>
      <c r="N399" s="4"/>
      <c r="O399" s="394"/>
      <c r="P399" s="4"/>
      <c r="Q399" s="338">
        <v>38.5</v>
      </c>
      <c r="R399" s="15" t="str">
        <f t="shared" ref="R399:R411" si="105">IF(COUNTA(Q399)=1,"Yes","No")</f>
        <v>Yes</v>
      </c>
      <c r="S399" s="15" t="str">
        <f t="shared" ref="S399:S411" si="106">IF(AND(T399="No",R399="Yes"),"Yes","No")</f>
        <v>Yes</v>
      </c>
      <c r="T399" s="221" t="str">
        <f t="shared" ref="T399:T411" si="107">IF(COUNTA(P399:Q399)=2,"Yes","No")</f>
        <v>No</v>
      </c>
      <c r="U399" s="223" t="str">
        <f t="shared" ref="U399:U411" si="108">IF(T399="Yes",Q399/P399-1,"N/A")</f>
        <v>N/A</v>
      </c>
      <c r="V399" s="221" t="str">
        <f t="shared" ref="V399:V411" si="109">IF(COUNTA(O399:Q399)=3,"Yes","No")</f>
        <v>No</v>
      </c>
      <c r="W399" s="223" t="str">
        <f t="shared" ref="W399:W411" si="110">IF(V399="Yes",Q399/O399-1,"N/A")</f>
        <v>N/A</v>
      </c>
      <c r="X399" s="221" t="str">
        <f t="shared" ref="X399:X411" si="111">IF(COUNTA(N399:Q399)=4,"Yes","No")</f>
        <v>No</v>
      </c>
      <c r="Y399" s="223" t="str">
        <f t="shared" ref="Y399:Y411" si="112">IF(X399="Yes",Q399/N399-1,"N/A")</f>
        <v>N/A</v>
      </c>
      <c r="Z399" s="222" t="str">
        <f t="shared" ref="Z399:Z411" si="113">IF(COUNTA(M399:Q399)=5,"Yes","No")</f>
        <v>No</v>
      </c>
      <c r="AA399" s="68" t="str">
        <f t="shared" ref="AA399:AA411" si="114">IF(Z399="Yes",Q399/M399-1,"N/A")</f>
        <v>N/A</v>
      </c>
      <c r="AB399" s="65" t="str">
        <f t="shared" ref="AB399:AB411" si="115">IF(COUNTA(L399:Q399)=6,"Yes","No")</f>
        <v>No</v>
      </c>
      <c r="AC399" s="68" t="str">
        <f t="shared" ref="AC399:AC411" si="116">IF(AB399="Yes",Q399/L399-1,"N/A")</f>
        <v>N/A</v>
      </c>
      <c r="AD399" s="65" t="str">
        <f t="shared" ref="AD399:AD411" si="117">IF(COUNTA(E399:Q399)=13,"Yes","No")</f>
        <v>No</v>
      </c>
      <c r="AE399" s="68" t="str">
        <f t="shared" ref="AE399:AE411" si="118">IF(AD399="Yes",Q399/E399-1,"N/A")</f>
        <v>N/A</v>
      </c>
      <c r="AF399" s="66"/>
    </row>
    <row r="400" spans="1:32" ht="14.15" customHeight="1">
      <c r="A400" s="66" t="s">
        <v>23</v>
      </c>
      <c r="B400" s="66" t="s">
        <v>41</v>
      </c>
      <c r="C400" s="66" t="str" cm="1">
        <f t="array" ref="C400">_xlfn.IFNA(_xlfn.IFS(B400="Starter","Starters &amp; Sides",B400="Sides","Starters &amp; Sides"),B400)</f>
        <v>desserts</v>
      </c>
      <c r="D400" s="71" t="s">
        <v>4878</v>
      </c>
      <c r="E400" s="75"/>
      <c r="F400" s="12"/>
      <c r="G400" s="12"/>
      <c r="H400" s="12"/>
      <c r="I400" s="12"/>
      <c r="J400" s="12"/>
      <c r="K400" s="12"/>
      <c r="L400" s="4"/>
      <c r="M400" s="4"/>
      <c r="N400" s="4"/>
      <c r="O400" s="394"/>
      <c r="P400" s="4">
        <v>8.75</v>
      </c>
      <c r="Q400" s="337">
        <v>8.9499999999999993</v>
      </c>
      <c r="R400" s="15" t="str">
        <f t="shared" si="105"/>
        <v>Yes</v>
      </c>
      <c r="S400" s="15" t="str">
        <f t="shared" si="106"/>
        <v>No</v>
      </c>
      <c r="T400" s="221" t="str">
        <f t="shared" si="107"/>
        <v>Yes</v>
      </c>
      <c r="U400" s="223">
        <f t="shared" si="108"/>
        <v>2.2857142857142687E-2</v>
      </c>
      <c r="V400" s="221" t="str">
        <f t="shared" si="109"/>
        <v>No</v>
      </c>
      <c r="W400" s="223" t="str">
        <f t="shared" si="110"/>
        <v>N/A</v>
      </c>
      <c r="X400" s="221" t="str">
        <f t="shared" si="111"/>
        <v>No</v>
      </c>
      <c r="Y400" s="223" t="str">
        <f t="shared" si="112"/>
        <v>N/A</v>
      </c>
      <c r="Z400" s="222" t="str">
        <f t="shared" si="113"/>
        <v>No</v>
      </c>
      <c r="AA400" s="68" t="str">
        <f t="shared" si="114"/>
        <v>N/A</v>
      </c>
      <c r="AB400" s="65" t="str">
        <f t="shared" si="115"/>
        <v>No</v>
      </c>
      <c r="AC400" s="68" t="str">
        <f t="shared" si="116"/>
        <v>N/A</v>
      </c>
      <c r="AD400" s="65" t="str">
        <f t="shared" si="117"/>
        <v>No</v>
      </c>
      <c r="AE400" s="68" t="str">
        <f t="shared" si="118"/>
        <v>N/A</v>
      </c>
      <c r="AF400" s="66"/>
    </row>
    <row r="401" spans="1:32" ht="14.15" customHeight="1">
      <c r="A401" s="66" t="s">
        <v>23</v>
      </c>
      <c r="B401" s="66" t="s">
        <v>41</v>
      </c>
      <c r="C401" s="66" t="str" cm="1">
        <f t="array" ref="C401">_xlfn.IFNA(_xlfn.IFS(B401="Starter","Starters &amp; Sides",B401="Sides","Starters &amp; Sides"),B401)</f>
        <v>desserts</v>
      </c>
      <c r="D401" s="71" t="s">
        <v>4879</v>
      </c>
      <c r="E401" s="75"/>
      <c r="F401" s="12"/>
      <c r="G401" s="12"/>
      <c r="H401" s="12"/>
      <c r="I401" s="12"/>
      <c r="J401" s="12"/>
      <c r="K401" s="12"/>
      <c r="L401" s="4"/>
      <c r="M401" s="4"/>
      <c r="N401" s="4"/>
      <c r="O401" s="394"/>
      <c r="P401" s="15">
        <v>8.9499999999999993</v>
      </c>
      <c r="Q401" s="337">
        <v>9.75</v>
      </c>
      <c r="R401" s="15" t="str">
        <f t="shared" si="105"/>
        <v>Yes</v>
      </c>
      <c r="S401" s="15" t="str">
        <f t="shared" si="106"/>
        <v>No</v>
      </c>
      <c r="T401" s="221" t="str">
        <f t="shared" si="107"/>
        <v>Yes</v>
      </c>
      <c r="U401" s="223">
        <f t="shared" si="108"/>
        <v>8.9385474860335323E-2</v>
      </c>
      <c r="V401" s="221" t="str">
        <f t="shared" si="109"/>
        <v>No</v>
      </c>
      <c r="W401" s="223" t="str">
        <f t="shared" si="110"/>
        <v>N/A</v>
      </c>
      <c r="X401" s="221" t="str">
        <f t="shared" si="111"/>
        <v>No</v>
      </c>
      <c r="Y401" s="223" t="str">
        <f t="shared" si="112"/>
        <v>N/A</v>
      </c>
      <c r="Z401" s="222" t="str">
        <f t="shared" si="113"/>
        <v>No</v>
      </c>
      <c r="AA401" s="68" t="str">
        <f t="shared" si="114"/>
        <v>N/A</v>
      </c>
      <c r="AB401" s="65" t="str">
        <f t="shared" si="115"/>
        <v>No</v>
      </c>
      <c r="AC401" s="68" t="str">
        <f t="shared" si="116"/>
        <v>N/A</v>
      </c>
      <c r="AD401" s="65" t="str">
        <f t="shared" si="117"/>
        <v>No</v>
      </c>
      <c r="AE401" s="68" t="str">
        <f t="shared" si="118"/>
        <v>N/A</v>
      </c>
      <c r="AF401" s="66"/>
    </row>
    <row r="402" spans="1:32" ht="14.15" customHeight="1">
      <c r="A402" s="66" t="s">
        <v>23</v>
      </c>
      <c r="B402" s="66" t="s">
        <v>41</v>
      </c>
      <c r="C402" s="66" t="str" cm="1">
        <f t="array" ref="C402">_xlfn.IFNA(_xlfn.IFS(B402="Starter","Starters &amp; Sides",B402="Sides","Starters &amp; Sides"),B402)</f>
        <v>desserts</v>
      </c>
      <c r="D402" s="71" t="s">
        <v>4880</v>
      </c>
      <c r="E402" s="75"/>
      <c r="F402" s="12"/>
      <c r="G402" s="12"/>
      <c r="H402" s="12"/>
      <c r="I402" s="12"/>
      <c r="J402" s="12"/>
      <c r="K402" s="12"/>
      <c r="L402" s="4"/>
      <c r="M402" s="4"/>
      <c r="N402" s="4"/>
      <c r="O402" s="394"/>
      <c r="P402" s="15"/>
      <c r="Q402" s="337">
        <v>7.95</v>
      </c>
      <c r="R402" s="15" t="str">
        <f t="shared" si="105"/>
        <v>Yes</v>
      </c>
      <c r="S402" s="15" t="str">
        <f t="shared" si="106"/>
        <v>Yes</v>
      </c>
      <c r="T402" s="221" t="str">
        <f t="shared" si="107"/>
        <v>No</v>
      </c>
      <c r="U402" s="223" t="str">
        <f t="shared" si="108"/>
        <v>N/A</v>
      </c>
      <c r="V402" s="221" t="str">
        <f t="shared" si="109"/>
        <v>No</v>
      </c>
      <c r="W402" s="223" t="str">
        <f t="shared" si="110"/>
        <v>N/A</v>
      </c>
      <c r="X402" s="221" t="str">
        <f t="shared" si="111"/>
        <v>No</v>
      </c>
      <c r="Y402" s="223" t="str">
        <f t="shared" si="112"/>
        <v>N/A</v>
      </c>
      <c r="Z402" s="222" t="str">
        <f t="shared" si="113"/>
        <v>No</v>
      </c>
      <c r="AA402" s="68" t="str">
        <f t="shared" si="114"/>
        <v>N/A</v>
      </c>
      <c r="AB402" s="65" t="str">
        <f t="shared" si="115"/>
        <v>No</v>
      </c>
      <c r="AC402" s="68" t="str">
        <f t="shared" si="116"/>
        <v>N/A</v>
      </c>
      <c r="AD402" s="65" t="str">
        <f t="shared" si="117"/>
        <v>No</v>
      </c>
      <c r="AE402" s="68" t="str">
        <f t="shared" si="118"/>
        <v>N/A</v>
      </c>
      <c r="AF402" s="66"/>
    </row>
    <row r="403" spans="1:32">
      <c r="A403" s="66" t="s">
        <v>23</v>
      </c>
      <c r="B403" s="66" t="s">
        <v>40</v>
      </c>
      <c r="C403" s="66" t="str" cm="1">
        <f t="array" ref="C403">_xlfn.IFNA(_xlfn.IFS(B403="Starter","Starters &amp; Sides",B403="Sides","Starters &amp; Sides"),B403)</f>
        <v>drinks</v>
      </c>
      <c r="D403" s="391" t="s">
        <v>4881</v>
      </c>
      <c r="E403" s="75"/>
      <c r="F403" s="12"/>
      <c r="G403" s="12"/>
      <c r="H403" s="12"/>
      <c r="I403" s="12"/>
      <c r="J403" s="12"/>
      <c r="K403" s="4"/>
      <c r="L403" s="4"/>
      <c r="M403" s="4"/>
      <c r="N403" s="12"/>
      <c r="O403" s="394"/>
      <c r="P403" s="15"/>
      <c r="Q403" s="337">
        <v>12.95</v>
      </c>
      <c r="R403" s="15" t="str">
        <f t="shared" si="105"/>
        <v>Yes</v>
      </c>
      <c r="S403" s="15" t="str">
        <f t="shared" si="106"/>
        <v>Yes</v>
      </c>
      <c r="T403" s="221" t="str">
        <f t="shared" si="107"/>
        <v>No</v>
      </c>
      <c r="U403" s="223" t="str">
        <f t="shared" si="108"/>
        <v>N/A</v>
      </c>
      <c r="V403" s="221" t="str">
        <f t="shared" si="109"/>
        <v>No</v>
      </c>
      <c r="W403" s="223" t="str">
        <f t="shared" si="110"/>
        <v>N/A</v>
      </c>
      <c r="X403" s="221" t="str">
        <f t="shared" si="111"/>
        <v>No</v>
      </c>
      <c r="Y403" s="223" t="str">
        <f t="shared" si="112"/>
        <v>N/A</v>
      </c>
      <c r="Z403" s="222" t="str">
        <f t="shared" si="113"/>
        <v>No</v>
      </c>
      <c r="AA403" s="68" t="str">
        <f t="shared" si="114"/>
        <v>N/A</v>
      </c>
      <c r="AB403" s="65" t="str">
        <f t="shared" si="115"/>
        <v>No</v>
      </c>
      <c r="AC403" s="68" t="str">
        <f t="shared" si="116"/>
        <v>N/A</v>
      </c>
      <c r="AD403" s="65" t="str">
        <f t="shared" si="117"/>
        <v>No</v>
      </c>
      <c r="AE403" s="68" t="str">
        <f t="shared" si="118"/>
        <v>N/A</v>
      </c>
      <c r="AF403" s="66"/>
    </row>
    <row r="404" spans="1:32">
      <c r="A404" s="66" t="s">
        <v>23</v>
      </c>
      <c r="B404" s="66" t="s">
        <v>40</v>
      </c>
      <c r="C404" s="66" t="str" cm="1">
        <f t="array" ref="C404">_xlfn.IFNA(_xlfn.IFS(B404="Starter","Starters &amp; Sides",B404="Sides","Starters &amp; Sides"),B404)</f>
        <v>drinks</v>
      </c>
      <c r="D404" s="71" t="s">
        <v>4882</v>
      </c>
      <c r="E404" s="75"/>
      <c r="F404" s="12"/>
      <c r="G404" s="12"/>
      <c r="H404" s="12"/>
      <c r="I404" s="12"/>
      <c r="J404" s="12"/>
      <c r="K404" s="4"/>
      <c r="L404" s="4"/>
      <c r="M404" s="4"/>
      <c r="N404" s="12"/>
      <c r="O404" s="395"/>
      <c r="P404" s="4"/>
      <c r="Q404" s="338">
        <v>5.75</v>
      </c>
      <c r="R404" s="15" t="str">
        <f t="shared" si="105"/>
        <v>Yes</v>
      </c>
      <c r="S404" s="15" t="str">
        <f t="shared" si="106"/>
        <v>Yes</v>
      </c>
      <c r="T404" s="221" t="str">
        <f t="shared" si="107"/>
        <v>No</v>
      </c>
      <c r="U404" s="223" t="str">
        <f t="shared" si="108"/>
        <v>N/A</v>
      </c>
      <c r="V404" s="221" t="str">
        <f t="shared" si="109"/>
        <v>No</v>
      </c>
      <c r="W404" s="223" t="str">
        <f t="shared" si="110"/>
        <v>N/A</v>
      </c>
      <c r="X404" s="221" t="str">
        <f t="shared" si="111"/>
        <v>No</v>
      </c>
      <c r="Y404" s="223" t="str">
        <f t="shared" si="112"/>
        <v>N/A</v>
      </c>
      <c r="Z404" s="222" t="str">
        <f t="shared" si="113"/>
        <v>No</v>
      </c>
      <c r="AA404" s="68" t="str">
        <f t="shared" si="114"/>
        <v>N/A</v>
      </c>
      <c r="AB404" s="65" t="str">
        <f t="shared" si="115"/>
        <v>No</v>
      </c>
      <c r="AC404" s="68" t="str">
        <f t="shared" si="116"/>
        <v>N/A</v>
      </c>
      <c r="AD404" s="65" t="str">
        <f t="shared" si="117"/>
        <v>No</v>
      </c>
      <c r="AE404" s="68" t="str">
        <f t="shared" si="118"/>
        <v>N/A</v>
      </c>
      <c r="AF404" s="66"/>
    </row>
    <row r="405" spans="1:32">
      <c r="A405" s="66" t="s">
        <v>23</v>
      </c>
      <c r="B405" s="66" t="s">
        <v>40</v>
      </c>
      <c r="C405" s="66" t="str" cm="1">
        <f t="array" ref="C405">_xlfn.IFNA(_xlfn.IFS(B405="Starter","Starters &amp; Sides",B405="Sides","Starters &amp; Sides"),B405)</f>
        <v>drinks</v>
      </c>
      <c r="D405" s="71" t="s">
        <v>4688</v>
      </c>
      <c r="E405" s="75"/>
      <c r="F405" s="12"/>
      <c r="G405" s="12"/>
      <c r="H405" s="12"/>
      <c r="I405" s="12"/>
      <c r="J405" s="12"/>
      <c r="K405" s="4"/>
      <c r="L405" s="4"/>
      <c r="M405" s="4"/>
      <c r="N405" s="12"/>
      <c r="O405" s="395"/>
      <c r="P405" s="4"/>
      <c r="Q405" s="338">
        <v>2.8</v>
      </c>
      <c r="R405" s="15" t="str">
        <f t="shared" si="105"/>
        <v>Yes</v>
      </c>
      <c r="S405" s="15" t="str">
        <f t="shared" si="106"/>
        <v>Yes</v>
      </c>
      <c r="T405" s="221" t="str">
        <f t="shared" si="107"/>
        <v>No</v>
      </c>
      <c r="U405" s="223" t="str">
        <f t="shared" si="108"/>
        <v>N/A</v>
      </c>
      <c r="V405" s="221" t="str">
        <f t="shared" si="109"/>
        <v>No</v>
      </c>
      <c r="W405" s="223" t="str">
        <f t="shared" si="110"/>
        <v>N/A</v>
      </c>
      <c r="X405" s="221" t="str">
        <f t="shared" si="111"/>
        <v>No</v>
      </c>
      <c r="Y405" s="223" t="str">
        <f t="shared" si="112"/>
        <v>N/A</v>
      </c>
      <c r="Z405" s="222" t="str">
        <f t="shared" si="113"/>
        <v>No</v>
      </c>
      <c r="AA405" s="68" t="str">
        <f t="shared" si="114"/>
        <v>N/A</v>
      </c>
      <c r="AB405" s="65" t="str">
        <f t="shared" si="115"/>
        <v>No</v>
      </c>
      <c r="AC405" s="68" t="str">
        <f t="shared" si="116"/>
        <v>N/A</v>
      </c>
      <c r="AD405" s="65" t="str">
        <f t="shared" si="117"/>
        <v>No</v>
      </c>
      <c r="AE405" s="68" t="str">
        <f t="shared" si="118"/>
        <v>N/A</v>
      </c>
      <c r="AF405" s="66"/>
    </row>
    <row r="406" spans="1:32">
      <c r="A406" s="66" t="s">
        <v>23</v>
      </c>
      <c r="B406" s="66" t="s">
        <v>40</v>
      </c>
      <c r="C406" s="66" t="str" cm="1">
        <f t="array" ref="C406">_xlfn.IFNA(_xlfn.IFS(B406="Starter","Starters &amp; Sides",B406="Sides","Starters &amp; Sides"),B406)</f>
        <v>drinks</v>
      </c>
      <c r="D406" s="71" t="s">
        <v>4883</v>
      </c>
      <c r="E406" s="75"/>
      <c r="F406" s="12"/>
      <c r="G406" s="12"/>
      <c r="H406" s="12"/>
      <c r="I406" s="12"/>
      <c r="J406" s="12"/>
      <c r="K406" s="4"/>
      <c r="L406" s="4"/>
      <c r="M406" s="4"/>
      <c r="N406" s="12"/>
      <c r="O406" s="395"/>
      <c r="P406" s="4"/>
      <c r="Q406" s="338">
        <v>2.8</v>
      </c>
      <c r="R406" s="15" t="str">
        <f t="shared" si="105"/>
        <v>Yes</v>
      </c>
      <c r="S406" s="15" t="str">
        <f t="shared" si="106"/>
        <v>Yes</v>
      </c>
      <c r="T406" s="221" t="str">
        <f t="shared" si="107"/>
        <v>No</v>
      </c>
      <c r="U406" s="223" t="str">
        <f t="shared" si="108"/>
        <v>N/A</v>
      </c>
      <c r="V406" s="221" t="str">
        <f t="shared" si="109"/>
        <v>No</v>
      </c>
      <c r="W406" s="223" t="str">
        <f t="shared" si="110"/>
        <v>N/A</v>
      </c>
      <c r="X406" s="221" t="str">
        <f t="shared" si="111"/>
        <v>No</v>
      </c>
      <c r="Y406" s="223" t="str">
        <f t="shared" si="112"/>
        <v>N/A</v>
      </c>
      <c r="Z406" s="222" t="str">
        <f t="shared" si="113"/>
        <v>No</v>
      </c>
      <c r="AA406" s="68" t="str">
        <f t="shared" si="114"/>
        <v>N/A</v>
      </c>
      <c r="AB406" s="65" t="str">
        <f t="shared" si="115"/>
        <v>No</v>
      </c>
      <c r="AC406" s="68" t="str">
        <f t="shared" si="116"/>
        <v>N/A</v>
      </c>
      <c r="AD406" s="65" t="str">
        <f t="shared" si="117"/>
        <v>No</v>
      </c>
      <c r="AE406" s="68" t="str">
        <f t="shared" si="118"/>
        <v>N/A</v>
      </c>
      <c r="AF406" s="66"/>
    </row>
    <row r="407" spans="1:32">
      <c r="A407" s="66" t="s">
        <v>23</v>
      </c>
      <c r="B407" s="66" t="s">
        <v>40</v>
      </c>
      <c r="C407" s="66" t="str" cm="1">
        <f t="array" ref="C407">_xlfn.IFNA(_xlfn.IFS(B407="Starter","Starters &amp; Sides",B407="Sides","Starters &amp; Sides"),B407)</f>
        <v>drinks</v>
      </c>
      <c r="D407" s="66" t="s">
        <v>4884</v>
      </c>
      <c r="E407" s="75"/>
      <c r="F407" s="12"/>
      <c r="G407" s="12"/>
      <c r="H407" s="12"/>
      <c r="I407" s="12"/>
      <c r="J407" s="12"/>
      <c r="K407" s="4"/>
      <c r="L407" s="4"/>
      <c r="M407" s="4"/>
      <c r="N407" s="396"/>
      <c r="O407" s="395"/>
      <c r="P407" s="4"/>
      <c r="Q407" s="338">
        <v>9.3000000000000007</v>
      </c>
      <c r="R407" s="15" t="str">
        <f t="shared" si="105"/>
        <v>Yes</v>
      </c>
      <c r="S407" s="15" t="str">
        <f t="shared" si="106"/>
        <v>Yes</v>
      </c>
      <c r="T407" s="221" t="str">
        <f t="shared" si="107"/>
        <v>No</v>
      </c>
      <c r="U407" s="223" t="str">
        <f t="shared" si="108"/>
        <v>N/A</v>
      </c>
      <c r="V407" s="221" t="str">
        <f t="shared" si="109"/>
        <v>No</v>
      </c>
      <c r="W407" s="223" t="str">
        <f t="shared" si="110"/>
        <v>N/A</v>
      </c>
      <c r="X407" s="221" t="str">
        <f t="shared" si="111"/>
        <v>No</v>
      </c>
      <c r="Y407" s="223" t="str">
        <f t="shared" si="112"/>
        <v>N/A</v>
      </c>
      <c r="Z407" s="222" t="str">
        <f t="shared" si="113"/>
        <v>No</v>
      </c>
      <c r="AA407" s="68" t="str">
        <f t="shared" si="114"/>
        <v>N/A</v>
      </c>
      <c r="AB407" s="65" t="str">
        <f t="shared" si="115"/>
        <v>No</v>
      </c>
      <c r="AC407" s="68" t="str">
        <f t="shared" si="116"/>
        <v>N/A</v>
      </c>
      <c r="AD407" s="65" t="str">
        <f t="shared" si="117"/>
        <v>No</v>
      </c>
      <c r="AE407" s="68" t="str">
        <f t="shared" si="118"/>
        <v>N/A</v>
      </c>
      <c r="AF407" s="66"/>
    </row>
    <row r="408" spans="1:32">
      <c r="A408" s="66" t="s">
        <v>4580</v>
      </c>
      <c r="B408" s="66" t="s">
        <v>40</v>
      </c>
      <c r="C408" s="66" t="str" cm="1">
        <f t="array" ref="C408">_xlfn.IFNA(_xlfn.IFS(B408="Starter","Starters &amp; Sides",B408="Sides","Starters &amp; Sides"),B408)</f>
        <v>drinks</v>
      </c>
      <c r="D408" t="s">
        <v>4885</v>
      </c>
      <c r="E408" s="54"/>
      <c r="F408" s="8"/>
      <c r="G408" s="8"/>
      <c r="H408" s="8"/>
      <c r="I408" s="8"/>
      <c r="J408" s="8"/>
      <c r="K408" s="8"/>
      <c r="L408" s="8"/>
      <c r="M408" s="8"/>
      <c r="N408" s="8"/>
      <c r="O408" s="61"/>
      <c r="P408" s="4"/>
      <c r="Q408" s="338">
        <v>4.25</v>
      </c>
      <c r="R408" s="15" t="str">
        <f t="shared" si="105"/>
        <v>Yes</v>
      </c>
      <c r="S408" s="15" t="str">
        <f t="shared" si="106"/>
        <v>Yes</v>
      </c>
      <c r="T408" s="221" t="str">
        <f t="shared" si="107"/>
        <v>No</v>
      </c>
      <c r="U408" s="223" t="str">
        <f t="shared" si="108"/>
        <v>N/A</v>
      </c>
      <c r="V408" s="221" t="str">
        <f t="shared" si="109"/>
        <v>No</v>
      </c>
      <c r="W408" s="223" t="str">
        <f t="shared" si="110"/>
        <v>N/A</v>
      </c>
      <c r="X408" s="221" t="str">
        <f t="shared" si="111"/>
        <v>No</v>
      </c>
      <c r="Y408" s="223" t="str">
        <f t="shared" si="112"/>
        <v>N/A</v>
      </c>
      <c r="Z408" s="222" t="str">
        <f t="shared" si="113"/>
        <v>No</v>
      </c>
      <c r="AA408" s="68" t="str">
        <f t="shared" si="114"/>
        <v>N/A</v>
      </c>
      <c r="AB408" s="65" t="str">
        <f t="shared" si="115"/>
        <v>No</v>
      </c>
      <c r="AC408" s="68" t="str">
        <f t="shared" si="116"/>
        <v>N/A</v>
      </c>
      <c r="AD408" s="65" t="str">
        <f t="shared" si="117"/>
        <v>No</v>
      </c>
      <c r="AE408" s="68" t="str">
        <f t="shared" si="118"/>
        <v>N/A</v>
      </c>
      <c r="AF408" s="66"/>
    </row>
    <row r="409" spans="1:32">
      <c r="A409" s="66" t="s">
        <v>4580</v>
      </c>
      <c r="B409" s="66" t="s">
        <v>40</v>
      </c>
      <c r="C409" s="66" t="str" cm="1">
        <f t="array" ref="C409">_xlfn.IFNA(_xlfn.IFS(B409="Starter","Starters &amp; Sides",B409="Sides","Starters &amp; Sides"),B409)</f>
        <v>drinks</v>
      </c>
      <c r="D409" t="s">
        <v>4886</v>
      </c>
      <c r="E409" s="54"/>
      <c r="F409" s="8"/>
      <c r="G409" s="8"/>
      <c r="H409" s="8"/>
      <c r="I409" s="8"/>
      <c r="J409" s="8"/>
      <c r="K409" s="8"/>
      <c r="L409" s="8"/>
      <c r="M409" s="8"/>
      <c r="N409" s="8"/>
      <c r="O409" s="61"/>
      <c r="P409" s="4"/>
      <c r="Q409" s="338">
        <v>3.95</v>
      </c>
      <c r="R409" s="15" t="str">
        <f t="shared" si="105"/>
        <v>Yes</v>
      </c>
      <c r="S409" s="15" t="str">
        <f t="shared" si="106"/>
        <v>Yes</v>
      </c>
      <c r="T409" s="221" t="str">
        <f t="shared" si="107"/>
        <v>No</v>
      </c>
      <c r="U409" s="223" t="str">
        <f t="shared" si="108"/>
        <v>N/A</v>
      </c>
      <c r="V409" s="221" t="str">
        <f t="shared" si="109"/>
        <v>No</v>
      </c>
      <c r="W409" s="223" t="str">
        <f t="shared" si="110"/>
        <v>N/A</v>
      </c>
      <c r="X409" s="221" t="str">
        <f t="shared" si="111"/>
        <v>No</v>
      </c>
      <c r="Y409" s="223" t="str">
        <f t="shared" si="112"/>
        <v>N/A</v>
      </c>
      <c r="Z409" s="222" t="str">
        <f t="shared" si="113"/>
        <v>No</v>
      </c>
      <c r="AA409" s="68" t="str">
        <f t="shared" si="114"/>
        <v>N/A</v>
      </c>
      <c r="AB409" s="65" t="str">
        <f t="shared" si="115"/>
        <v>No</v>
      </c>
      <c r="AC409" s="68" t="str">
        <f t="shared" si="116"/>
        <v>N/A</v>
      </c>
      <c r="AD409" s="65" t="str">
        <f t="shared" si="117"/>
        <v>No</v>
      </c>
      <c r="AE409" s="68" t="str">
        <f t="shared" si="118"/>
        <v>N/A</v>
      </c>
      <c r="AF409" s="66"/>
    </row>
    <row r="410" spans="1:32">
      <c r="A410" s="8" t="s">
        <v>23</v>
      </c>
      <c r="B410" s="66" t="s">
        <v>625</v>
      </c>
      <c r="C410" s="66" t="str" cm="1">
        <f t="array" ref="C410">_xlfn.IFNA(_xlfn.IFS(B410="Starter","Starters &amp; Sides",B410="Sides","Starters &amp; Sides"),B410)</f>
        <v>Starters &amp; Sides</v>
      </c>
      <c r="D410" s="211" t="s">
        <v>4887</v>
      </c>
      <c r="E410" s="12"/>
      <c r="F410" s="12"/>
      <c r="G410" s="12"/>
      <c r="H410" s="12"/>
      <c r="I410" s="12"/>
      <c r="J410" s="12"/>
      <c r="K410" s="4"/>
      <c r="L410" s="4"/>
      <c r="M410" s="4"/>
      <c r="N410" s="4"/>
      <c r="O410" s="395"/>
      <c r="P410" s="4"/>
      <c r="Q410" s="338">
        <v>7.45</v>
      </c>
      <c r="R410" s="15" t="str">
        <f t="shared" si="105"/>
        <v>Yes</v>
      </c>
      <c r="S410" s="15" t="str">
        <f t="shared" si="106"/>
        <v>Yes</v>
      </c>
      <c r="T410" s="221" t="str">
        <f t="shared" si="107"/>
        <v>No</v>
      </c>
      <c r="U410" s="223" t="str">
        <f t="shared" si="108"/>
        <v>N/A</v>
      </c>
      <c r="V410" s="221" t="str">
        <f t="shared" si="109"/>
        <v>No</v>
      </c>
      <c r="W410" s="223" t="str">
        <f t="shared" si="110"/>
        <v>N/A</v>
      </c>
      <c r="X410" s="221" t="str">
        <f t="shared" si="111"/>
        <v>No</v>
      </c>
      <c r="Y410" s="223" t="str">
        <f t="shared" si="112"/>
        <v>N/A</v>
      </c>
      <c r="Z410" s="222" t="str">
        <f t="shared" si="113"/>
        <v>No</v>
      </c>
      <c r="AA410" s="68" t="str">
        <f t="shared" si="114"/>
        <v>N/A</v>
      </c>
      <c r="AB410" s="65" t="str">
        <f t="shared" si="115"/>
        <v>No</v>
      </c>
      <c r="AC410" s="68" t="str">
        <f t="shared" si="116"/>
        <v>N/A</v>
      </c>
      <c r="AD410" s="65" t="str">
        <f t="shared" si="117"/>
        <v>No</v>
      </c>
      <c r="AE410" s="68" t="str">
        <f t="shared" si="118"/>
        <v>N/A</v>
      </c>
      <c r="AF410" s="66"/>
    </row>
    <row r="411" spans="1:32">
      <c r="A411" s="8" t="s">
        <v>23</v>
      </c>
      <c r="B411" s="66" t="s">
        <v>625</v>
      </c>
      <c r="C411" s="66" t="str" cm="1">
        <f t="array" ref="C411">_xlfn.IFNA(_xlfn.IFS(B411="Starter","Starters &amp; Sides",B411="Sides","Starters &amp; Sides"),B411)</f>
        <v>Starters &amp; Sides</v>
      </c>
      <c r="D411" s="211" t="s">
        <v>4888</v>
      </c>
      <c r="E411" s="12"/>
      <c r="F411" s="12"/>
      <c r="G411" s="12"/>
      <c r="H411" s="12"/>
      <c r="I411" s="12"/>
      <c r="J411" s="12"/>
      <c r="K411" s="4"/>
      <c r="L411" s="4"/>
      <c r="M411" s="4"/>
      <c r="N411" s="4"/>
      <c r="O411" s="395"/>
      <c r="P411" s="4"/>
      <c r="Q411" s="338">
        <v>3.25</v>
      </c>
      <c r="R411" s="15" t="str">
        <f t="shared" si="105"/>
        <v>Yes</v>
      </c>
      <c r="S411" s="15" t="str">
        <f t="shared" si="106"/>
        <v>Yes</v>
      </c>
      <c r="T411" s="221" t="str">
        <f t="shared" si="107"/>
        <v>No</v>
      </c>
      <c r="U411" s="223" t="str">
        <f t="shared" si="108"/>
        <v>N/A</v>
      </c>
      <c r="V411" s="221" t="str">
        <f t="shared" si="109"/>
        <v>No</v>
      </c>
      <c r="W411" s="223" t="str">
        <f t="shared" si="110"/>
        <v>N/A</v>
      </c>
      <c r="X411" s="221" t="str">
        <f t="shared" si="111"/>
        <v>No</v>
      </c>
      <c r="Y411" s="223" t="str">
        <f t="shared" si="112"/>
        <v>N/A</v>
      </c>
      <c r="Z411" s="222" t="str">
        <f t="shared" si="113"/>
        <v>No</v>
      </c>
      <c r="AA411" s="68" t="str">
        <f t="shared" si="114"/>
        <v>N/A</v>
      </c>
      <c r="AB411" s="65" t="str">
        <f t="shared" si="115"/>
        <v>No</v>
      </c>
      <c r="AC411" s="68" t="str">
        <f t="shared" si="116"/>
        <v>N/A</v>
      </c>
      <c r="AD411" s="65" t="str">
        <f t="shared" si="117"/>
        <v>No</v>
      </c>
      <c r="AE411" s="68" t="str">
        <f t="shared" si="118"/>
        <v>N/A</v>
      </c>
      <c r="AF411" s="66"/>
    </row>
    <row r="412" spans="1:32">
      <c r="T412" s="6"/>
      <c r="U412" s="48"/>
      <c r="V412" s="6"/>
      <c r="W412" s="48"/>
      <c r="X412" s="6"/>
      <c r="Y412" s="48"/>
      <c r="Z412" s="6"/>
      <c r="AA412" s="48"/>
      <c r="AB412" s="6"/>
      <c r="AC412" s="48"/>
      <c r="AD412" s="6"/>
      <c r="AE412" s="48"/>
    </row>
    <row r="413" spans="1:32">
      <c r="T413" s="6"/>
      <c r="U413" s="48"/>
      <c r="V413" s="6"/>
      <c r="W413" s="48"/>
      <c r="X413" s="6"/>
      <c r="Y413" s="48"/>
      <c r="Z413" s="6"/>
      <c r="AA413" s="48"/>
      <c r="AB413" s="6"/>
      <c r="AC413" s="48"/>
      <c r="AD413" s="6"/>
      <c r="AE413" s="48"/>
    </row>
    <row r="414" spans="1:32">
      <c r="T414" s="6"/>
      <c r="U414" s="48"/>
      <c r="V414" s="6"/>
      <c r="W414" s="48"/>
      <c r="X414" s="6"/>
      <c r="Y414" s="48"/>
      <c r="Z414" s="6"/>
      <c r="AA414" s="48"/>
      <c r="AB414" s="6"/>
      <c r="AC414" s="48"/>
      <c r="AD414" s="6"/>
      <c r="AE414" s="48"/>
    </row>
    <row r="415" spans="1:32">
      <c r="T415" s="6"/>
      <c r="U415" s="48"/>
      <c r="V415" s="6"/>
      <c r="W415" s="48"/>
      <c r="X415" s="6"/>
      <c r="Y415" s="48"/>
      <c r="Z415" s="6"/>
      <c r="AA415" s="48"/>
      <c r="AB415" s="6"/>
      <c r="AC415" s="48"/>
      <c r="AD415" s="6"/>
      <c r="AE415" s="48"/>
    </row>
    <row r="416" spans="1:32">
      <c r="T416" s="6"/>
      <c r="U416" s="48"/>
      <c r="V416" s="6"/>
      <c r="W416" s="48"/>
      <c r="X416" s="6"/>
      <c r="Y416" s="48"/>
      <c r="Z416" s="6"/>
      <c r="AA416" s="48"/>
      <c r="AB416" s="6"/>
      <c r="AC416" s="48"/>
      <c r="AD416" s="6"/>
      <c r="AE416" s="48"/>
    </row>
    <row r="417" spans="20:31">
      <c r="T417" s="6"/>
      <c r="U417" s="48"/>
      <c r="V417" s="6"/>
      <c r="W417" s="48"/>
      <c r="X417" s="6"/>
      <c r="Y417" s="48"/>
      <c r="Z417" s="6"/>
      <c r="AA417" s="48"/>
      <c r="AB417" s="6"/>
      <c r="AC417" s="48"/>
      <c r="AD417" s="6"/>
      <c r="AE417" s="48"/>
    </row>
    <row r="418" spans="20:31">
      <c r="T418" s="6"/>
      <c r="U418" s="48"/>
      <c r="V418" s="6"/>
      <c r="W418" s="48"/>
      <c r="X418" s="6"/>
      <c r="Y418" s="48"/>
      <c r="Z418" s="6"/>
      <c r="AA418" s="48"/>
      <c r="AB418" s="6"/>
      <c r="AC418" s="48"/>
      <c r="AD418" s="6"/>
      <c r="AE418" s="48"/>
    </row>
    <row r="419" spans="20:31">
      <c r="T419" s="6"/>
      <c r="U419" s="48"/>
      <c r="V419" s="6"/>
      <c r="W419" s="48"/>
      <c r="X419" s="6"/>
      <c r="Y419" s="48"/>
      <c r="Z419" s="6"/>
      <c r="AA419" s="48"/>
      <c r="AB419" s="6"/>
      <c r="AC419" s="48"/>
      <c r="AD419" s="6"/>
      <c r="AE419" s="48"/>
    </row>
    <row r="420" spans="20:31">
      <c r="T420" s="6"/>
      <c r="U420" s="48"/>
      <c r="V420" s="6"/>
      <c r="W420" s="48"/>
      <c r="X420" s="6"/>
      <c r="Y420" s="48"/>
      <c r="Z420" s="6"/>
      <c r="AA420" s="48"/>
      <c r="AB420" s="6"/>
      <c r="AC420" s="48"/>
      <c r="AD420" s="6"/>
      <c r="AE420" s="48"/>
    </row>
    <row r="421" spans="20:31">
      <c r="T421" s="6"/>
      <c r="U421" s="48"/>
      <c r="V421" s="6"/>
      <c r="W421" s="48"/>
      <c r="X421" s="6"/>
      <c r="Y421" s="48"/>
      <c r="Z421" s="6"/>
      <c r="AA421" s="48"/>
      <c r="AB421" s="6"/>
      <c r="AC421" s="48"/>
      <c r="AD421" s="6"/>
      <c r="AE421" s="48"/>
    </row>
    <row r="422" spans="20:31">
      <c r="T422" s="6"/>
      <c r="U422" s="48"/>
      <c r="V422" s="6"/>
      <c r="W422" s="48"/>
      <c r="X422" s="6"/>
      <c r="Y422" s="48"/>
      <c r="Z422" s="6"/>
      <c r="AA422" s="48"/>
      <c r="AB422" s="6"/>
      <c r="AC422" s="48"/>
      <c r="AD422" s="6"/>
      <c r="AE422" s="48"/>
    </row>
    <row r="423" spans="20:31">
      <c r="T423" s="6"/>
      <c r="U423" s="48"/>
      <c r="V423" s="6"/>
      <c r="W423" s="48"/>
      <c r="X423" s="6"/>
      <c r="Y423" s="48"/>
      <c r="Z423" s="6"/>
      <c r="AA423" s="48"/>
      <c r="AB423" s="6"/>
      <c r="AC423" s="48"/>
      <c r="AD423" s="6"/>
      <c r="AE423" s="48"/>
    </row>
    <row r="424" spans="20:31">
      <c r="T424" s="6"/>
      <c r="U424" s="48"/>
      <c r="V424" s="6"/>
      <c r="W424" s="48"/>
      <c r="X424" s="6"/>
      <c r="Y424" s="48"/>
      <c r="Z424" s="6"/>
      <c r="AA424" s="48"/>
      <c r="AB424" s="6"/>
      <c r="AC424" s="48"/>
      <c r="AD424" s="6"/>
      <c r="AE424" s="48"/>
    </row>
    <row r="425" spans="20:31">
      <c r="T425" s="6"/>
      <c r="U425" s="48"/>
      <c r="V425" s="6"/>
      <c r="W425" s="48"/>
      <c r="X425" s="6"/>
      <c r="Y425" s="48"/>
      <c r="Z425" s="6"/>
      <c r="AA425" s="48"/>
      <c r="AB425" s="6"/>
      <c r="AC425" s="48"/>
      <c r="AD425" s="6"/>
      <c r="AE425" s="48"/>
    </row>
    <row r="426" spans="20:31">
      <c r="T426" s="6"/>
      <c r="U426" s="48"/>
      <c r="V426" s="6"/>
      <c r="W426" s="48"/>
      <c r="X426" s="6"/>
      <c r="Y426" s="48"/>
      <c r="Z426" s="6"/>
      <c r="AA426" s="48"/>
      <c r="AB426" s="6"/>
      <c r="AC426" s="48"/>
      <c r="AD426" s="6"/>
      <c r="AE426" s="48"/>
    </row>
    <row r="427" spans="20:31">
      <c r="T427" s="6"/>
      <c r="U427" s="48"/>
      <c r="V427" s="6"/>
      <c r="W427" s="48"/>
      <c r="X427" s="6"/>
      <c r="Y427" s="48"/>
      <c r="Z427" s="6"/>
      <c r="AA427" s="48"/>
      <c r="AB427" s="6"/>
      <c r="AC427" s="48"/>
      <c r="AD427" s="6"/>
      <c r="AE427" s="48"/>
    </row>
    <row r="428" spans="20:31">
      <c r="T428" s="6"/>
      <c r="U428" s="48"/>
      <c r="V428" s="6"/>
      <c r="W428" s="48"/>
      <c r="X428" s="6"/>
      <c r="Y428" s="48"/>
      <c r="Z428" s="6"/>
      <c r="AA428" s="48"/>
      <c r="AB428" s="6"/>
      <c r="AC428" s="48"/>
      <c r="AD428" s="6"/>
      <c r="AE428" s="48"/>
    </row>
    <row r="429" spans="20:31">
      <c r="T429" s="6"/>
      <c r="U429" s="48"/>
      <c r="V429" s="6"/>
      <c r="W429" s="48"/>
      <c r="X429" s="6"/>
      <c r="Y429" s="48"/>
      <c r="Z429" s="6"/>
      <c r="AA429" s="48"/>
      <c r="AB429" s="6"/>
      <c r="AC429" s="48"/>
      <c r="AD429" s="6"/>
      <c r="AE429" s="48"/>
    </row>
    <row r="430" spans="20:31">
      <c r="T430" s="6"/>
      <c r="U430" s="48"/>
      <c r="V430" s="6"/>
      <c r="W430" s="48"/>
      <c r="X430" s="6"/>
      <c r="Y430" s="48"/>
      <c r="Z430" s="6"/>
      <c r="AA430" s="48"/>
      <c r="AB430" s="6"/>
      <c r="AC430" s="48"/>
      <c r="AD430" s="6"/>
      <c r="AE430" s="48"/>
    </row>
    <row r="431" spans="20:31">
      <c r="T431" s="6"/>
      <c r="U431" s="48"/>
      <c r="V431" s="6"/>
      <c r="W431" s="48"/>
      <c r="X431" s="6"/>
      <c r="Y431" s="48"/>
      <c r="Z431" s="6"/>
      <c r="AA431" s="48"/>
      <c r="AB431" s="6"/>
      <c r="AC431" s="48"/>
      <c r="AD431" s="6"/>
      <c r="AE431" s="48"/>
    </row>
    <row r="432" spans="20:31">
      <c r="T432" s="6"/>
      <c r="U432" s="48"/>
      <c r="V432" s="6"/>
      <c r="W432" s="48"/>
      <c r="X432" s="6"/>
      <c r="Y432" s="48"/>
      <c r="Z432" s="6"/>
      <c r="AA432" s="48"/>
      <c r="AB432" s="6"/>
      <c r="AC432" s="48"/>
      <c r="AD432" s="6"/>
      <c r="AE432" s="48"/>
    </row>
    <row r="433" spans="20:31">
      <c r="T433" s="6"/>
      <c r="U433" s="48"/>
      <c r="V433" s="6"/>
      <c r="W433" s="48"/>
      <c r="X433" s="6"/>
      <c r="Y433" s="48"/>
      <c r="Z433" s="6"/>
      <c r="AA433" s="48"/>
      <c r="AB433" s="6"/>
      <c r="AC433" s="48"/>
      <c r="AD433" s="6"/>
      <c r="AE433" s="48"/>
    </row>
    <row r="434" spans="20:31">
      <c r="T434" s="6"/>
      <c r="U434" s="48"/>
      <c r="V434" s="6"/>
      <c r="W434" s="48"/>
      <c r="X434" s="6"/>
      <c r="Y434" s="48"/>
      <c r="Z434" s="6"/>
      <c r="AA434" s="48"/>
      <c r="AB434" s="6"/>
      <c r="AC434" s="48"/>
      <c r="AD434" s="6"/>
      <c r="AE434" s="48"/>
    </row>
    <row r="435" spans="20:31">
      <c r="T435" s="6"/>
      <c r="U435" s="48"/>
      <c r="V435" s="6"/>
      <c r="W435" s="48"/>
      <c r="X435" s="6"/>
      <c r="Y435" s="48"/>
      <c r="Z435" s="6"/>
      <c r="AA435" s="48"/>
      <c r="AB435" s="6"/>
      <c r="AC435" s="48"/>
      <c r="AD435" s="6"/>
      <c r="AE435" s="48"/>
    </row>
    <row r="436" spans="20:31">
      <c r="T436" s="6"/>
      <c r="U436" s="48"/>
      <c r="V436" s="6"/>
      <c r="W436" s="48"/>
      <c r="X436" s="6"/>
      <c r="Y436" s="48"/>
      <c r="Z436" s="6"/>
      <c r="AA436" s="48"/>
      <c r="AB436" s="6"/>
      <c r="AC436" s="48"/>
      <c r="AD436" s="6"/>
      <c r="AE436" s="48"/>
    </row>
    <row r="437" spans="20:31">
      <c r="T437" s="6"/>
      <c r="U437" s="48"/>
      <c r="V437" s="6"/>
      <c r="W437" s="48"/>
      <c r="X437" s="6"/>
      <c r="Y437" s="48"/>
      <c r="Z437" s="6"/>
      <c r="AA437" s="48"/>
      <c r="AB437" s="6"/>
      <c r="AC437" s="48"/>
      <c r="AD437" s="6"/>
      <c r="AE437" s="48"/>
    </row>
    <row r="438" spans="20:31">
      <c r="T438" s="6"/>
      <c r="U438" s="48"/>
      <c r="V438" s="6"/>
      <c r="W438" s="48"/>
      <c r="X438" s="6"/>
      <c r="Y438" s="48"/>
      <c r="Z438" s="6"/>
      <c r="AA438" s="48"/>
      <c r="AB438" s="6"/>
      <c r="AC438" s="48"/>
      <c r="AD438" s="6"/>
      <c r="AE438" s="48"/>
    </row>
    <row r="439" spans="20:31">
      <c r="T439" s="6"/>
      <c r="U439" s="48"/>
      <c r="V439" s="6"/>
      <c r="W439" s="48"/>
      <c r="X439" s="6"/>
      <c r="Y439" s="48"/>
      <c r="Z439" s="6"/>
      <c r="AA439" s="48"/>
      <c r="AB439" s="6"/>
      <c r="AC439" s="48"/>
      <c r="AD439" s="6"/>
      <c r="AE439" s="48"/>
    </row>
    <row r="440" spans="20:31">
      <c r="T440" s="6"/>
      <c r="U440" s="48"/>
      <c r="V440" s="6"/>
      <c r="W440" s="48"/>
      <c r="X440" s="6"/>
      <c r="Y440" s="48"/>
      <c r="Z440" s="6"/>
      <c r="AA440" s="48"/>
      <c r="AB440" s="6"/>
      <c r="AC440" s="48"/>
      <c r="AD440" s="6"/>
      <c r="AE440" s="48"/>
    </row>
    <row r="441" spans="20:31">
      <c r="T441" s="6"/>
      <c r="U441" s="48"/>
      <c r="V441" s="6"/>
      <c r="W441" s="48"/>
      <c r="X441" s="6"/>
      <c r="Y441" s="48"/>
      <c r="Z441" s="6"/>
      <c r="AA441" s="48"/>
      <c r="AB441" s="6"/>
      <c r="AC441" s="48"/>
      <c r="AD441" s="6"/>
      <c r="AE441" s="48"/>
    </row>
    <row r="442" spans="20:31">
      <c r="T442" s="6"/>
      <c r="U442" s="48"/>
      <c r="V442" s="6"/>
      <c r="W442" s="48"/>
      <c r="X442" s="6"/>
      <c r="Y442" s="48"/>
      <c r="Z442" s="6"/>
      <c r="AA442" s="48"/>
      <c r="AB442" s="6"/>
      <c r="AC442" s="48"/>
      <c r="AD442" s="6"/>
      <c r="AE442" s="48"/>
    </row>
    <row r="443" spans="20:31">
      <c r="T443" s="6"/>
      <c r="U443" s="48"/>
      <c r="V443" s="6"/>
      <c r="W443" s="48"/>
      <c r="X443" s="6"/>
      <c r="Y443" s="48"/>
      <c r="Z443" s="6"/>
      <c r="AA443" s="48"/>
      <c r="AB443" s="6"/>
      <c r="AC443" s="48"/>
      <c r="AD443" s="6"/>
      <c r="AE443" s="48"/>
    </row>
    <row r="444" spans="20:31">
      <c r="T444" s="6"/>
      <c r="U444" s="48"/>
      <c r="V444" s="6"/>
      <c r="W444" s="48"/>
      <c r="X444" s="6"/>
      <c r="Y444" s="48"/>
      <c r="Z444" s="6"/>
      <c r="AA444" s="48"/>
      <c r="AB444" s="6"/>
      <c r="AC444" s="48"/>
      <c r="AD444" s="6"/>
      <c r="AE444" s="48"/>
    </row>
    <row r="445" spans="20:31">
      <c r="T445" s="6"/>
      <c r="U445" s="48"/>
      <c r="V445" s="6"/>
      <c r="W445" s="48"/>
      <c r="X445" s="6"/>
      <c r="Y445" s="48"/>
      <c r="Z445" s="6"/>
      <c r="AA445" s="48"/>
      <c r="AB445" s="6"/>
      <c r="AC445" s="48"/>
      <c r="AD445" s="6"/>
      <c r="AE445" s="48"/>
    </row>
    <row r="446" spans="20:31">
      <c r="T446" s="6"/>
      <c r="U446" s="48"/>
      <c r="V446" s="6"/>
      <c r="W446" s="48"/>
      <c r="X446" s="6"/>
      <c r="Y446" s="48"/>
      <c r="Z446" s="6"/>
      <c r="AA446" s="48"/>
      <c r="AB446" s="6"/>
      <c r="AC446" s="48"/>
      <c r="AD446" s="6"/>
      <c r="AE446" s="48"/>
    </row>
    <row r="447" spans="20:31">
      <c r="T447" s="6"/>
      <c r="U447" s="48"/>
      <c r="V447" s="6"/>
      <c r="W447" s="48"/>
      <c r="X447" s="6"/>
      <c r="Y447" s="48"/>
      <c r="Z447" s="6"/>
      <c r="AA447" s="48"/>
      <c r="AB447" s="6"/>
      <c r="AC447" s="48"/>
      <c r="AD447" s="6"/>
      <c r="AE447" s="48"/>
    </row>
    <row r="448" spans="20:31">
      <c r="T448" s="6"/>
      <c r="U448" s="48"/>
      <c r="V448" s="6"/>
      <c r="W448" s="48"/>
      <c r="X448" s="6"/>
      <c r="Y448" s="48"/>
      <c r="Z448" s="6"/>
      <c r="AA448" s="48"/>
      <c r="AB448" s="6"/>
      <c r="AC448" s="48"/>
      <c r="AD448" s="6"/>
      <c r="AE448" s="48"/>
    </row>
    <row r="449" spans="20:31">
      <c r="T449" s="6"/>
      <c r="U449" s="48"/>
      <c r="V449" s="6"/>
      <c r="W449" s="48"/>
      <c r="X449" s="6"/>
      <c r="Y449" s="48"/>
      <c r="Z449" s="6"/>
      <c r="AA449" s="48"/>
      <c r="AB449" s="6"/>
      <c r="AC449" s="48"/>
      <c r="AD449" s="6"/>
      <c r="AE449" s="48"/>
    </row>
    <row r="450" spans="20:31">
      <c r="T450" s="6"/>
      <c r="U450" s="48"/>
      <c r="V450" s="6"/>
      <c r="W450" s="48"/>
      <c r="X450" s="6"/>
      <c r="Y450" s="48"/>
      <c r="Z450" s="6"/>
      <c r="AA450" s="48"/>
      <c r="AB450" s="6"/>
      <c r="AC450" s="48"/>
      <c r="AD450" s="6"/>
      <c r="AE450" s="48"/>
    </row>
  </sheetData>
  <autoFilter ref="A42:AF411" xr:uid="{86C6227D-EF47-4B9C-9EC5-604F75168C30}"/>
  <sortState xmlns:xlrd2="http://schemas.microsoft.com/office/spreadsheetml/2017/richdata2" ref="A42:Q393">
    <sortCondition ref="B43:B393"/>
    <sortCondition ref="D43:D393"/>
  </sortState>
  <mergeCells count="23">
    <mergeCell ref="E41:G41"/>
    <mergeCell ref="I41:J41"/>
    <mergeCell ref="V41:W41"/>
    <mergeCell ref="X41:Y41"/>
    <mergeCell ref="B11:C11"/>
    <mergeCell ref="B12:C12"/>
    <mergeCell ref="B15:C15"/>
    <mergeCell ref="B19:C19"/>
    <mergeCell ref="B23:C23"/>
    <mergeCell ref="I18:K18"/>
    <mergeCell ref="I22:K22"/>
    <mergeCell ref="I26:K26"/>
    <mergeCell ref="I30:K30"/>
    <mergeCell ref="T41:U41"/>
    <mergeCell ref="B10:C10"/>
    <mergeCell ref="D10:P10"/>
    <mergeCell ref="B27:C27"/>
    <mergeCell ref="B1:D1"/>
    <mergeCell ref="B7:C7"/>
    <mergeCell ref="B8:C8"/>
    <mergeCell ref="B9:C9"/>
    <mergeCell ref="D9:J9"/>
    <mergeCell ref="D8:P8"/>
  </mergeCells>
  <conditionalFormatting sqref="D207">
    <cfRule type="duplicateValues" dxfId="369" priority="294"/>
  </conditionalFormatting>
  <conditionalFormatting sqref="D208">
    <cfRule type="duplicateValues" dxfId="368" priority="293"/>
  </conditionalFormatting>
  <conditionalFormatting sqref="D209">
    <cfRule type="duplicateValues" dxfId="367" priority="292"/>
  </conditionalFormatting>
  <conditionalFormatting sqref="D210">
    <cfRule type="duplicateValues" dxfId="366" priority="291"/>
  </conditionalFormatting>
  <conditionalFormatting sqref="D211">
    <cfRule type="duplicateValues" dxfId="365" priority="290"/>
  </conditionalFormatting>
  <conditionalFormatting sqref="D235">
    <cfRule type="duplicateValues" dxfId="364" priority="289"/>
  </conditionalFormatting>
  <conditionalFormatting sqref="D240">
    <cfRule type="duplicateValues" dxfId="363" priority="288"/>
  </conditionalFormatting>
  <conditionalFormatting sqref="D241">
    <cfRule type="duplicateValues" dxfId="362" priority="287"/>
  </conditionalFormatting>
  <conditionalFormatting sqref="D242">
    <cfRule type="duplicateValues" dxfId="361" priority="286"/>
  </conditionalFormatting>
  <conditionalFormatting sqref="D243">
    <cfRule type="duplicateValues" dxfId="360" priority="285"/>
  </conditionalFormatting>
  <conditionalFormatting sqref="D244">
    <cfRule type="duplicateValues" dxfId="359" priority="284"/>
  </conditionalFormatting>
  <conditionalFormatting sqref="D245">
    <cfRule type="duplicateValues" dxfId="358" priority="283"/>
  </conditionalFormatting>
  <conditionalFormatting sqref="D246">
    <cfRule type="duplicateValues" dxfId="357" priority="282"/>
  </conditionalFormatting>
  <conditionalFormatting sqref="D247">
    <cfRule type="duplicateValues" dxfId="356" priority="281"/>
  </conditionalFormatting>
  <conditionalFormatting sqref="D253:D254">
    <cfRule type="duplicateValues" dxfId="355" priority="280"/>
  </conditionalFormatting>
  <conditionalFormatting sqref="D263">
    <cfRule type="duplicateValues" dxfId="354" priority="279"/>
  </conditionalFormatting>
  <conditionalFormatting sqref="D264">
    <cfRule type="duplicateValues" dxfId="353" priority="278"/>
  </conditionalFormatting>
  <conditionalFormatting sqref="D265">
    <cfRule type="duplicateValues" dxfId="352" priority="277"/>
  </conditionalFormatting>
  <conditionalFormatting sqref="D266">
    <cfRule type="duplicateValues" dxfId="351" priority="276"/>
  </conditionalFormatting>
  <conditionalFormatting sqref="D267">
    <cfRule type="duplicateValues" dxfId="350" priority="275"/>
  </conditionalFormatting>
  <conditionalFormatting sqref="D269">
    <cfRule type="duplicateValues" dxfId="349" priority="274"/>
  </conditionalFormatting>
  <conditionalFormatting sqref="D270">
    <cfRule type="duplicateValues" dxfId="348" priority="273"/>
  </conditionalFormatting>
  <conditionalFormatting sqref="D271">
    <cfRule type="duplicateValues" dxfId="347" priority="271"/>
  </conditionalFormatting>
  <conditionalFormatting sqref="D272">
    <cfRule type="duplicateValues" dxfId="346" priority="272"/>
  </conditionalFormatting>
  <conditionalFormatting sqref="D273">
    <cfRule type="duplicateValues" dxfId="345" priority="269"/>
  </conditionalFormatting>
  <conditionalFormatting sqref="D274">
    <cfRule type="duplicateValues" dxfId="344" priority="268"/>
  </conditionalFormatting>
  <conditionalFormatting sqref="D277">
    <cfRule type="duplicateValues" dxfId="343" priority="267"/>
  </conditionalFormatting>
  <conditionalFormatting sqref="D278">
    <cfRule type="duplicateValues" dxfId="342" priority="266"/>
  </conditionalFormatting>
  <conditionalFormatting sqref="D281">
    <cfRule type="duplicateValues" dxfId="341" priority="265"/>
  </conditionalFormatting>
  <conditionalFormatting sqref="D282">
    <cfRule type="duplicateValues" dxfId="340" priority="263"/>
  </conditionalFormatting>
  <conditionalFormatting sqref="D283">
    <cfRule type="duplicateValues" dxfId="339" priority="264"/>
  </conditionalFormatting>
  <conditionalFormatting sqref="D284">
    <cfRule type="duplicateValues" dxfId="338" priority="262"/>
  </conditionalFormatting>
  <conditionalFormatting sqref="D285">
    <cfRule type="duplicateValues" dxfId="337" priority="261"/>
  </conditionalFormatting>
  <conditionalFormatting sqref="D286">
    <cfRule type="duplicateValues" dxfId="336" priority="260"/>
  </conditionalFormatting>
  <conditionalFormatting sqref="D287">
    <cfRule type="duplicateValues" dxfId="335" priority="258"/>
  </conditionalFormatting>
  <conditionalFormatting sqref="D288">
    <cfRule type="duplicateValues" dxfId="334" priority="255"/>
  </conditionalFormatting>
  <conditionalFormatting sqref="D289">
    <cfRule type="duplicateValues" dxfId="333" priority="247"/>
  </conditionalFormatting>
  <conditionalFormatting sqref="D290">
    <cfRule type="duplicateValues" dxfId="332" priority="253"/>
  </conditionalFormatting>
  <conditionalFormatting sqref="D291">
    <cfRule type="duplicateValues" dxfId="331" priority="252"/>
  </conditionalFormatting>
  <conditionalFormatting sqref="D292">
    <cfRule type="duplicateValues" dxfId="330" priority="254"/>
  </conditionalFormatting>
  <conditionalFormatting sqref="D293">
    <cfRule type="duplicateValues" dxfId="329" priority="251"/>
  </conditionalFormatting>
  <conditionalFormatting sqref="D294">
    <cfRule type="duplicateValues" dxfId="328" priority="250"/>
  </conditionalFormatting>
  <conditionalFormatting sqref="D295">
    <cfRule type="duplicateValues" dxfId="327" priority="249"/>
  </conditionalFormatting>
  <conditionalFormatting sqref="D296">
    <cfRule type="duplicateValues" dxfId="326" priority="248"/>
  </conditionalFormatting>
  <conditionalFormatting sqref="D308">
    <cfRule type="duplicateValues" dxfId="325" priority="246"/>
  </conditionalFormatting>
  <conditionalFormatting sqref="D309">
    <cfRule type="duplicateValues" dxfId="324" priority="245"/>
  </conditionalFormatting>
  <conditionalFormatting sqref="D310">
    <cfRule type="duplicateValues" dxfId="323" priority="244"/>
  </conditionalFormatting>
  <conditionalFormatting sqref="D313">
    <cfRule type="duplicateValues" dxfId="322" priority="243"/>
  </conditionalFormatting>
  <conditionalFormatting sqref="D408">
    <cfRule type="duplicateValues" dxfId="321" priority="41"/>
  </conditionalFormatting>
  <conditionalFormatting sqref="D409">
    <cfRule type="duplicateValues" dxfId="320" priority="27"/>
  </conditionalFormatting>
  <conditionalFormatting sqref="R34:S39">
    <cfRule type="cellIs" dxfId="319" priority="192" operator="between">
      <formula>0.01</formula>
      <formula>0.04</formula>
    </cfRule>
    <cfRule type="cellIs" dxfId="318" priority="191" operator="between">
      <formula>0</formula>
      <formula>0.01</formula>
    </cfRule>
    <cfRule type="cellIs" dxfId="317" priority="190" operator="between">
      <formula>0.01</formula>
      <formula>0.04</formula>
    </cfRule>
    <cfRule type="cellIs" dxfId="316" priority="189" operator="between">
      <formula>0</formula>
      <formula>0.01</formula>
    </cfRule>
    <cfRule type="cellIs" dxfId="315" priority="188" operator="between">
      <formula>0.01</formula>
      <formula>0.04</formula>
    </cfRule>
    <cfRule type="cellIs" dxfId="314" priority="187" operator="between">
      <formula>0</formula>
      <formula>0.01</formula>
    </cfRule>
    <cfRule type="cellIs" dxfId="313" priority="186" operator="between">
      <formula>0.01</formula>
      <formula>0.04</formula>
    </cfRule>
    <cfRule type="cellIs" dxfId="312" priority="185" operator="between">
      <formula>0</formula>
      <formula>0.01</formula>
    </cfRule>
  </conditionalFormatting>
  <conditionalFormatting sqref="R34:T39">
    <cfRule type="cellIs" dxfId="311" priority="194" operator="between">
      <formula>0.01</formula>
      <formula>0.04</formula>
    </cfRule>
    <cfRule type="cellIs" dxfId="310" priority="193" operator="between">
      <formula>0</formula>
      <formula>0.01</formula>
    </cfRule>
    <cfRule type="cellIs" dxfId="309" priority="184" operator="lessThan">
      <formula>0</formula>
    </cfRule>
    <cfRule type="cellIs" dxfId="308" priority="183" operator="greaterThan">
      <formula>0.04</formula>
    </cfRule>
    <cfRule type="containsText" dxfId="307" priority="182" operator="containsText" text="N/A">
      <formula>NOT(ISERROR(SEARCH("N/A",R34)))</formula>
    </cfRule>
  </conditionalFormatting>
  <conditionalFormatting sqref="R34:V39">
    <cfRule type="colorScale" priority="173">
      <colorScale>
        <cfvo type="min"/>
        <cfvo type="percentile" val="50"/>
        <cfvo type="max"/>
        <color rgb="FF63BE7B"/>
        <color rgb="FFFFEB84"/>
        <color rgb="FFF8696B"/>
      </colorScale>
    </cfRule>
  </conditionalFormatting>
  <conditionalFormatting sqref="T34:T39">
    <cfRule type="cellIs" dxfId="306" priority="176" operator="between">
      <formula>0</formula>
      <formula>0.01</formula>
    </cfRule>
    <cfRule type="cellIs" dxfId="305" priority="175" operator="between">
      <formula>0.01</formula>
      <formula>0.04</formula>
    </cfRule>
    <cfRule type="cellIs" dxfId="304" priority="174" operator="between">
      <formula>0</formula>
      <formula>0.01</formula>
    </cfRule>
    <cfRule type="cellIs" dxfId="303" priority="177" operator="between">
      <formula>0.01</formula>
      <formula>0.04</formula>
    </cfRule>
    <cfRule type="cellIs" dxfId="302" priority="181" operator="between">
      <formula>0.01</formula>
      <formula>0.04</formula>
    </cfRule>
    <cfRule type="cellIs" dxfId="301" priority="179" operator="between">
      <formula>0.01</formula>
      <formula>0.04</formula>
    </cfRule>
    <cfRule type="cellIs" dxfId="300" priority="178" operator="between">
      <formula>0</formula>
      <formula>0.01</formula>
    </cfRule>
    <cfRule type="cellIs" dxfId="299" priority="180" operator="between">
      <formula>0</formula>
      <formula>0.01</formula>
    </cfRule>
  </conditionalFormatting>
  <conditionalFormatting sqref="U43:U398 W43:W398 Y43:Y398 AA43:AA398 AC43:AC398 AE43:AE398">
    <cfRule type="cellIs" dxfId="298" priority="169" operator="between">
      <formula>0</formula>
      <formula>0.01</formula>
    </cfRule>
    <cfRule type="cellIs" dxfId="297" priority="168" operator="between">
      <formula>0.01</formula>
      <formula>0.04</formula>
    </cfRule>
    <cfRule type="cellIs" dxfId="296" priority="166" operator="between">
      <formula>0.01</formula>
      <formula>0.04</formula>
    </cfRule>
    <cfRule type="cellIs" dxfId="295" priority="165" operator="between">
      <formula>0</formula>
      <formula>0.01</formula>
    </cfRule>
    <cfRule type="cellIs" dxfId="294" priority="167" operator="between">
      <formula>0</formula>
      <formula>0.01</formula>
    </cfRule>
    <cfRule type="cellIs" dxfId="293" priority="172" operator="between">
      <formula>0.01</formula>
      <formula>0.04</formula>
    </cfRule>
    <cfRule type="cellIs" dxfId="292" priority="171" operator="between">
      <formula>0</formula>
      <formula>0.01</formula>
    </cfRule>
    <cfRule type="cellIs" dxfId="291" priority="170" operator="between">
      <formula>0.01</formula>
      <formula>0.04</formula>
    </cfRule>
  </conditionalFormatting>
  <conditionalFormatting sqref="U43:U399 W43:W399 Y43:Y399 AA43:AA399 AC43:AC399 AE43:AE399">
    <cfRule type="cellIs" dxfId="290" priority="158" operator="between">
      <formula>0.01</formula>
      <formula>0.04</formula>
    </cfRule>
    <cfRule type="cellIs" dxfId="289" priority="157" operator="between">
      <formula>0</formula>
      <formula>0.01</formula>
    </cfRule>
  </conditionalFormatting>
  <conditionalFormatting sqref="U43:U411 W43:W411 Y43:Y411 AA43:AA411 AC43:AC411 AE43:AE411">
    <cfRule type="cellIs" dxfId="288" priority="4" operator="greaterThan">
      <formula>0.04</formula>
    </cfRule>
    <cfRule type="cellIs" dxfId="287" priority="5" operator="lessThan">
      <formula>0</formula>
    </cfRule>
    <cfRule type="containsText" dxfId="286" priority="1" operator="containsText" text="N/A">
      <formula>NOT(ISERROR(SEARCH("N/A",U43)))</formula>
    </cfRule>
  </conditionalFormatting>
  <conditionalFormatting sqref="U399 W399 Y399 AA399 AC399 AE399">
    <cfRule type="cellIs" dxfId="285" priority="151" operator="between">
      <formula>0</formula>
      <formula>0.01</formula>
    </cfRule>
    <cfRule type="cellIs" dxfId="284" priority="152" operator="between">
      <formula>0.01</formula>
      <formula>0.04</formula>
    </cfRule>
    <cfRule type="cellIs" dxfId="283" priority="153" operator="between">
      <formula>0</formula>
      <formula>0.01</formula>
    </cfRule>
    <cfRule type="cellIs" dxfId="282" priority="154" operator="between">
      <formula>0.01</formula>
      <formula>0.04</formula>
    </cfRule>
    <cfRule type="cellIs" dxfId="281" priority="155" operator="between">
      <formula>0</formula>
      <formula>0.01</formula>
    </cfRule>
    <cfRule type="cellIs" dxfId="280" priority="156" operator="between">
      <formula>0.01</formula>
      <formula>0.04</formula>
    </cfRule>
  </conditionalFormatting>
  <conditionalFormatting sqref="U399:U402 W399:W402 Y399:Y402 AA399:AA402 AC399:AC402 AE399:AE402">
    <cfRule type="cellIs" dxfId="279" priority="145" operator="between">
      <formula>0.01</formula>
      <formula>0.04</formula>
    </cfRule>
    <cfRule type="cellIs" dxfId="278" priority="144" operator="between">
      <formula>0</formula>
      <formula>0.01</formula>
    </cfRule>
  </conditionalFormatting>
  <conditionalFormatting sqref="U400:U402 W400:W402 Y400:Y402 AA400:AA402 AC400:AC402 AE400:AE402">
    <cfRule type="cellIs" dxfId="277" priority="140" operator="between">
      <formula>0</formula>
      <formula>0.01</formula>
    </cfRule>
    <cfRule type="cellIs" dxfId="276" priority="139" operator="between">
      <formula>0.01</formula>
      <formula>0.04</formula>
    </cfRule>
    <cfRule type="cellIs" dxfId="275" priority="138" operator="between">
      <formula>0</formula>
      <formula>0.01</formula>
    </cfRule>
    <cfRule type="cellIs" dxfId="274" priority="142" operator="between">
      <formula>0</formula>
      <formula>0.01</formula>
    </cfRule>
    <cfRule type="cellIs" dxfId="273" priority="141" operator="between">
      <formula>0.01</formula>
      <formula>0.04</formula>
    </cfRule>
    <cfRule type="cellIs" dxfId="272" priority="143" operator="between">
      <formula>0.01</formula>
      <formula>0.04</formula>
    </cfRule>
  </conditionalFormatting>
  <conditionalFormatting sqref="U400:U403 W400:W403 Y400:Y403 AA400:AA403 AC400:AC403 AE400:AE403">
    <cfRule type="cellIs" dxfId="271" priority="132" operator="between">
      <formula>0.01</formula>
      <formula>0.04</formula>
    </cfRule>
    <cfRule type="cellIs" dxfId="270" priority="131" operator="between">
      <formula>0</formula>
      <formula>0.01</formula>
    </cfRule>
  </conditionalFormatting>
  <conditionalFormatting sqref="U403 W403 Y403 AA403 AC403 AE403">
    <cfRule type="cellIs" dxfId="269" priority="130" operator="between">
      <formula>0.01</formula>
      <formula>0.04</formula>
    </cfRule>
    <cfRule type="cellIs" dxfId="268" priority="129" operator="between">
      <formula>0</formula>
      <formula>0.01</formula>
    </cfRule>
    <cfRule type="cellIs" dxfId="267" priority="128" operator="between">
      <formula>0.01</formula>
      <formula>0.04</formula>
    </cfRule>
    <cfRule type="cellIs" dxfId="266" priority="127" operator="between">
      <formula>0</formula>
      <formula>0.01</formula>
    </cfRule>
    <cfRule type="cellIs" dxfId="265" priority="126" operator="between">
      <formula>0.01</formula>
      <formula>0.04</formula>
    </cfRule>
    <cfRule type="cellIs" dxfId="264" priority="125" operator="between">
      <formula>0</formula>
      <formula>0.01</formula>
    </cfRule>
  </conditionalFormatting>
  <conditionalFormatting sqref="U403:U404 W403:W404 Y403:Y404 AA403:AA404 AC403:AC404 AE403:AE404">
    <cfRule type="cellIs" dxfId="263" priority="119" operator="between">
      <formula>0.01</formula>
      <formula>0.04</formula>
    </cfRule>
    <cfRule type="cellIs" dxfId="262" priority="118" operator="between">
      <formula>0</formula>
      <formula>0.01</formula>
    </cfRule>
  </conditionalFormatting>
  <conditionalFormatting sqref="U404 W404 Y404 AA404 AC404 AE404">
    <cfRule type="cellIs" dxfId="261" priority="117" operator="between">
      <formula>0.01</formula>
      <formula>0.04</formula>
    </cfRule>
    <cfRule type="cellIs" dxfId="260" priority="116" operator="between">
      <formula>0</formula>
      <formula>0.01</formula>
    </cfRule>
    <cfRule type="cellIs" dxfId="259" priority="115" operator="between">
      <formula>0.01</formula>
      <formula>0.04</formula>
    </cfRule>
    <cfRule type="cellIs" dxfId="258" priority="114" operator="between">
      <formula>0</formula>
      <formula>0.01</formula>
    </cfRule>
    <cfRule type="cellIs" dxfId="257" priority="113" operator="between">
      <formula>0.01</formula>
      <formula>0.04</formula>
    </cfRule>
    <cfRule type="cellIs" dxfId="256" priority="112" operator="between">
      <formula>0</formula>
      <formula>0.01</formula>
    </cfRule>
  </conditionalFormatting>
  <conditionalFormatting sqref="U404:U405 W404:W405 Y404:Y405 AA404:AA405 AC404:AC405 AE404:AE405">
    <cfRule type="cellIs" dxfId="255" priority="106" operator="between">
      <formula>0.01</formula>
      <formula>0.04</formula>
    </cfRule>
    <cfRule type="cellIs" dxfId="254" priority="105" operator="between">
      <formula>0</formula>
      <formula>0.01</formula>
    </cfRule>
  </conditionalFormatting>
  <conditionalFormatting sqref="U405 W405 Y405 AA405 AC405 AE405">
    <cfRule type="cellIs" dxfId="253" priority="99" operator="between">
      <formula>0</formula>
      <formula>0.01</formula>
    </cfRule>
    <cfRule type="cellIs" dxfId="252" priority="104" operator="between">
      <formula>0.01</formula>
      <formula>0.04</formula>
    </cfRule>
    <cfRule type="cellIs" dxfId="251" priority="103" operator="between">
      <formula>0</formula>
      <formula>0.01</formula>
    </cfRule>
    <cfRule type="cellIs" dxfId="250" priority="102" operator="between">
      <formula>0.01</formula>
      <formula>0.04</formula>
    </cfRule>
    <cfRule type="cellIs" dxfId="249" priority="101" operator="between">
      <formula>0</formula>
      <formula>0.01</formula>
    </cfRule>
    <cfRule type="cellIs" dxfId="248" priority="100" operator="between">
      <formula>0.01</formula>
      <formula>0.04</formula>
    </cfRule>
  </conditionalFormatting>
  <conditionalFormatting sqref="U405:U406 W405:W406 Y405:Y406 AA405:AA406 AC405:AC406 AE405:AE406">
    <cfRule type="cellIs" dxfId="247" priority="92" operator="between">
      <formula>0</formula>
      <formula>0.01</formula>
    </cfRule>
    <cfRule type="cellIs" dxfId="246" priority="93" operator="between">
      <formula>0.01</formula>
      <formula>0.04</formula>
    </cfRule>
  </conditionalFormatting>
  <conditionalFormatting sqref="U406 W406 Y406 AA406 AC406 AE406">
    <cfRule type="cellIs" dxfId="245" priority="88" operator="between">
      <formula>0</formula>
      <formula>0.01</formula>
    </cfRule>
    <cfRule type="cellIs" dxfId="244" priority="87" operator="between">
      <formula>0.01</formula>
      <formula>0.04</formula>
    </cfRule>
    <cfRule type="cellIs" dxfId="243" priority="86" operator="between">
      <formula>0</formula>
      <formula>0.01</formula>
    </cfRule>
    <cfRule type="cellIs" dxfId="242" priority="89" operator="between">
      <formula>0.01</formula>
      <formula>0.04</formula>
    </cfRule>
    <cfRule type="cellIs" dxfId="241" priority="91" operator="between">
      <formula>0.01</formula>
      <formula>0.04</formula>
    </cfRule>
    <cfRule type="cellIs" dxfId="240" priority="90" operator="between">
      <formula>0</formula>
      <formula>0.01</formula>
    </cfRule>
  </conditionalFormatting>
  <conditionalFormatting sqref="U406:U407 W406:W407 Y406:Y407 AA406:AA407 AC406:AC407 AE406:AE407">
    <cfRule type="cellIs" dxfId="239" priority="54" operator="between">
      <formula>0.01</formula>
      <formula>0.04</formula>
    </cfRule>
    <cfRule type="cellIs" dxfId="238" priority="53" operator="between">
      <formula>0</formula>
      <formula>0.01</formula>
    </cfRule>
  </conditionalFormatting>
  <conditionalFormatting sqref="U407 W407 Y407 AA407 AC407 AE407">
    <cfRule type="cellIs" dxfId="237" priority="47" operator="between">
      <formula>0</formula>
      <formula>0.01</formula>
    </cfRule>
    <cfRule type="cellIs" dxfId="236" priority="52" operator="between">
      <formula>0.01</formula>
      <formula>0.04</formula>
    </cfRule>
    <cfRule type="cellIs" dxfId="235" priority="51" operator="between">
      <formula>0</formula>
      <formula>0.01</formula>
    </cfRule>
    <cfRule type="cellIs" dxfId="234" priority="50" operator="between">
      <formula>0.01</formula>
      <formula>0.04</formula>
    </cfRule>
    <cfRule type="cellIs" dxfId="233" priority="49" operator="between">
      <formula>0</formula>
      <formula>0.01</formula>
    </cfRule>
    <cfRule type="cellIs" dxfId="232" priority="48" operator="between">
      <formula>0.01</formula>
      <formula>0.04</formula>
    </cfRule>
  </conditionalFormatting>
  <conditionalFormatting sqref="U407:U408 W407:W408 Y407:Y408 AA407:AA408 AC407:AC408 AE407:AE408">
    <cfRule type="cellIs" dxfId="231" priority="40" operator="between">
      <formula>0.01</formula>
      <formula>0.04</formula>
    </cfRule>
    <cfRule type="cellIs" dxfId="230" priority="39" operator="between">
      <formula>0</formula>
      <formula>0.01</formula>
    </cfRule>
  </conditionalFormatting>
  <conditionalFormatting sqref="U408 W408 Y408 AA408 AC408 AE408">
    <cfRule type="cellIs" dxfId="229" priority="35" operator="between">
      <formula>0</formula>
      <formula>0.01</formula>
    </cfRule>
    <cfRule type="cellIs" dxfId="228" priority="34" operator="between">
      <formula>0.01</formula>
      <formula>0.04</formula>
    </cfRule>
    <cfRule type="cellIs" dxfId="227" priority="33" operator="between">
      <formula>0</formula>
      <formula>0.01</formula>
    </cfRule>
    <cfRule type="cellIs" dxfId="226" priority="38" operator="between">
      <formula>0.01</formula>
      <formula>0.04</formula>
    </cfRule>
    <cfRule type="cellIs" dxfId="225" priority="37" operator="between">
      <formula>0</formula>
      <formula>0.01</formula>
    </cfRule>
    <cfRule type="cellIs" dxfId="224" priority="36" operator="between">
      <formula>0.01</formula>
      <formula>0.04</formula>
    </cfRule>
  </conditionalFormatting>
  <conditionalFormatting sqref="U408:U409 W408:W409 Y408:Y409 AA408:AA409 AC408:AC409 AE408:AE409">
    <cfRule type="cellIs" dxfId="223" priority="25" operator="between">
      <formula>0</formula>
      <formula>0.01</formula>
    </cfRule>
    <cfRule type="cellIs" dxfId="222" priority="26" operator="between">
      <formula>0.01</formula>
      <formula>0.04</formula>
    </cfRule>
  </conditionalFormatting>
  <conditionalFormatting sqref="U409 W409 Y409 AA409 AC409 AE409">
    <cfRule type="cellIs" dxfId="221" priority="24" operator="between">
      <formula>0.01</formula>
      <formula>0.04</formula>
    </cfRule>
    <cfRule type="cellIs" dxfId="220" priority="23" operator="between">
      <formula>0</formula>
      <formula>0.01</formula>
    </cfRule>
    <cfRule type="cellIs" dxfId="219" priority="22" operator="between">
      <formula>0.01</formula>
      <formula>0.04</formula>
    </cfRule>
    <cfRule type="cellIs" dxfId="218" priority="20" operator="between">
      <formula>0.01</formula>
      <formula>0.04</formula>
    </cfRule>
    <cfRule type="cellIs" dxfId="217" priority="19" operator="between">
      <formula>0</formula>
      <formula>0.01</formula>
    </cfRule>
    <cfRule type="cellIs" dxfId="216" priority="21" operator="between">
      <formula>0</formula>
      <formula>0.01</formula>
    </cfRule>
  </conditionalFormatting>
  <conditionalFormatting sqref="U409:U411 W409:W411 Y409:Y411 AA409:AA411 AC409:AC411 AE409:AE411">
    <cfRule type="cellIs" dxfId="215" priority="13" operator="between">
      <formula>0.01</formula>
      <formula>0.04</formula>
    </cfRule>
    <cfRule type="cellIs" dxfId="214" priority="12" operator="between">
      <formula>0</formula>
      <formula>0.01</formula>
    </cfRule>
  </conditionalFormatting>
  <conditionalFormatting sqref="U410:U411 W410:W411 Y410:Y411 AA410:AA411 AC410:AC411 AE410:AE411">
    <cfRule type="cellIs" dxfId="213" priority="11" operator="between">
      <formula>0.01</formula>
      <formula>0.04</formula>
    </cfRule>
    <cfRule type="cellIs" dxfId="212" priority="10" operator="between">
      <formula>0</formula>
      <formula>0.01</formula>
    </cfRule>
    <cfRule type="cellIs" dxfId="211" priority="9" operator="between">
      <formula>0.01</formula>
      <formula>0.04</formula>
    </cfRule>
    <cfRule type="cellIs" dxfId="210" priority="8" operator="between">
      <formula>0</formula>
      <formula>0.01</formula>
    </cfRule>
    <cfRule type="cellIs" dxfId="209" priority="6" operator="between">
      <formula>0</formula>
      <formula>0.01</formula>
    </cfRule>
    <cfRule type="cellIs" dxfId="208" priority="3" operator="between">
      <formula>0.01</formula>
      <formula>0.04</formula>
    </cfRule>
    <cfRule type="cellIs" dxfId="207" priority="2" operator="between">
      <formula>0</formula>
      <formula>0.01</formula>
    </cfRule>
    <cfRule type="cellIs" dxfId="206" priority="7" operator="between">
      <formula>0.01</formula>
      <formula>0.04</formula>
    </cfRule>
  </conditionalFormatting>
  <conditionalFormatting sqref="W34:W39">
    <cfRule type="colorScale" priority="159">
      <colorScale>
        <cfvo type="min"/>
        <cfvo type="percentile" val="50"/>
        <cfvo type="max"/>
        <color rgb="FF63BE7B"/>
        <color rgb="FFFFEB84"/>
        <color rgb="FFF8696B"/>
      </colorScale>
    </cfRule>
  </conditionalFormatting>
  <dataValidations count="1">
    <dataValidation type="list" allowBlank="1" showInputMessage="1" showErrorMessage="1" sqref="D14" xr:uid="{AECF2A95-7128-41EA-9DC6-043DB7569A6A}">
      <formula1>$T$2:$T$3</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68BE-ABEE-4276-98BE-B5A95071CD24}">
  <dimension ref="A1:AC356"/>
  <sheetViews>
    <sheetView topLeftCell="A58" zoomScaleNormal="100" workbookViewId="0">
      <selection activeCell="O56" sqref="O56"/>
    </sheetView>
  </sheetViews>
  <sheetFormatPr defaultRowHeight="14.5"/>
  <cols>
    <col min="1" max="1" width="10.453125" bestFit="1" customWidth="1"/>
    <col min="2" max="2" width="17.81640625" customWidth="1"/>
    <col min="3" max="3" width="19.54296875" customWidth="1"/>
    <col min="4" max="4" width="39.54296875" bestFit="1" customWidth="1"/>
    <col min="5" max="9" width="11.54296875" bestFit="1" customWidth="1"/>
    <col min="10" max="10" width="16.54296875" customWidth="1"/>
    <col min="11" max="12" width="11.54296875" bestFit="1" customWidth="1"/>
    <col min="13" max="15" width="10.54296875" customWidth="1"/>
    <col min="16" max="16" width="11.453125"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52.453125" bestFit="1" customWidth="1"/>
    <col min="28" max="28" width="10.54296875" customWidth="1"/>
    <col min="29" max="29" width="57.81640625" customWidth="1"/>
  </cols>
  <sheetData>
    <row r="1" spans="2:21" ht="21">
      <c r="B1" s="413" t="s">
        <v>4564</v>
      </c>
      <c r="C1" s="413"/>
      <c r="D1" s="413"/>
    </row>
    <row r="2" spans="2:21">
      <c r="F2" s="2"/>
      <c r="G2" s="2"/>
      <c r="H2" s="2"/>
      <c r="I2" s="9"/>
      <c r="J2" s="2"/>
      <c r="U2" s="141" t="s">
        <v>35</v>
      </c>
    </row>
    <row r="3" spans="2:21" ht="18.5">
      <c r="B3" s="1" t="s">
        <v>42</v>
      </c>
      <c r="C3" s="1"/>
      <c r="I3" s="9"/>
      <c r="U3" s="141" t="s">
        <v>43</v>
      </c>
    </row>
    <row r="4" spans="2:21" ht="18.5">
      <c r="B4" s="1"/>
      <c r="C4" s="1"/>
      <c r="I4" s="9"/>
    </row>
    <row r="5" spans="2:21" ht="18.5">
      <c r="B5" s="1" t="s">
        <v>44</v>
      </c>
      <c r="C5" s="1"/>
      <c r="D5" s="2" t="s">
        <v>4575</v>
      </c>
      <c r="I5" s="9"/>
    </row>
    <row r="6" spans="2:21" ht="18.5">
      <c r="B6" s="1"/>
      <c r="C6" s="1"/>
      <c r="I6" s="9"/>
    </row>
    <row r="7" spans="2:21" ht="18.5">
      <c r="B7" s="411" t="s">
        <v>46</v>
      </c>
      <c r="C7" s="412"/>
      <c r="D7" s="94"/>
      <c r="E7" s="94"/>
      <c r="F7" s="94"/>
      <c r="G7" s="94"/>
      <c r="H7" s="94"/>
      <c r="I7" s="97"/>
      <c r="J7" s="94"/>
      <c r="K7" s="94"/>
      <c r="L7" s="94"/>
      <c r="M7" s="94"/>
      <c r="N7" s="94"/>
      <c r="O7" s="94"/>
      <c r="P7" s="89"/>
      <c r="Q7" s="90"/>
    </row>
    <row r="8" spans="2:21" ht="18" customHeight="1">
      <c r="B8" s="414" t="s">
        <v>47</v>
      </c>
      <c r="C8" s="415"/>
      <c r="D8" s="245" t="s">
        <v>4889</v>
      </c>
      <c r="E8" s="245"/>
      <c r="F8" s="245"/>
      <c r="G8" s="245"/>
      <c r="H8" s="245"/>
      <c r="I8" s="253"/>
      <c r="J8" s="245"/>
      <c r="K8" s="245"/>
      <c r="L8" s="245"/>
      <c r="M8" s="245"/>
      <c r="N8" s="245"/>
      <c r="O8" s="245"/>
      <c r="P8" s="254"/>
    </row>
    <row r="9" spans="2:21" ht="29.15" customHeight="1">
      <c r="B9" s="405" t="s">
        <v>49</v>
      </c>
      <c r="C9" s="406"/>
      <c r="D9" s="438" t="s">
        <v>4890</v>
      </c>
      <c r="E9" s="426"/>
      <c r="F9" s="426"/>
      <c r="G9" s="426"/>
      <c r="H9" s="426"/>
      <c r="I9" s="426"/>
      <c r="J9" s="426"/>
      <c r="K9" s="47"/>
      <c r="L9" s="47"/>
      <c r="M9" s="47"/>
      <c r="N9" s="47"/>
      <c r="O9" s="47"/>
      <c r="P9" s="256"/>
    </row>
    <row r="10" spans="2:21">
      <c r="B10" s="405" t="s">
        <v>51</v>
      </c>
      <c r="C10" s="406"/>
      <c r="D10" s="481" t="s">
        <v>4891</v>
      </c>
      <c r="E10" s="482"/>
      <c r="F10" s="482"/>
      <c r="G10" s="482"/>
      <c r="H10" s="482"/>
      <c r="I10" s="482"/>
      <c r="J10" s="482"/>
      <c r="K10" s="482"/>
      <c r="L10" s="482"/>
      <c r="M10" s="482"/>
      <c r="N10" s="482"/>
      <c r="O10" s="482"/>
      <c r="P10" s="483"/>
    </row>
    <row r="11" spans="2:21">
      <c r="B11" s="405" t="s">
        <v>53</v>
      </c>
      <c r="C11" s="406"/>
      <c r="D11" s="47" t="s">
        <v>3144</v>
      </c>
      <c r="E11" s="47"/>
      <c r="F11" s="47"/>
      <c r="G11" s="47"/>
      <c r="H11" s="47"/>
      <c r="I11" s="255"/>
      <c r="J11" s="47"/>
      <c r="K11" s="47"/>
      <c r="L11" s="47"/>
      <c r="M11" s="47"/>
      <c r="N11" s="47"/>
      <c r="O11" s="47"/>
      <c r="P11" s="256"/>
    </row>
    <row r="12" spans="2:21">
      <c r="B12" s="407" t="s">
        <v>55</v>
      </c>
      <c r="C12" s="408"/>
      <c r="D12" s="250" t="s">
        <v>4892</v>
      </c>
      <c r="E12" s="250"/>
      <c r="F12" s="250"/>
      <c r="G12" s="250"/>
      <c r="H12" s="250"/>
      <c r="I12" s="257"/>
      <c r="J12" s="250"/>
      <c r="K12" s="250"/>
      <c r="L12" s="250"/>
      <c r="M12" s="250"/>
      <c r="N12" s="250"/>
      <c r="O12" s="250"/>
      <c r="P12" s="258"/>
    </row>
    <row r="13" spans="2:21">
      <c r="B13" s="112"/>
      <c r="C13" s="112"/>
      <c r="I13" s="9"/>
    </row>
    <row r="14" spans="2:21" s="117" customFormat="1" ht="18.5">
      <c r="B14" s="118" t="s">
        <v>34</v>
      </c>
      <c r="C14" s="119"/>
      <c r="D14" s="269" t="s">
        <v>35</v>
      </c>
      <c r="E14" s="123">
        <v>45870</v>
      </c>
      <c r="F14" s="124" t="s">
        <v>56</v>
      </c>
      <c r="G14" s="127" t="s">
        <v>57</v>
      </c>
    </row>
    <row r="15" spans="2:21">
      <c r="B15" s="409" t="s">
        <v>60</v>
      </c>
      <c r="C15" s="410"/>
      <c r="D15" s="94"/>
      <c r="E15" s="135"/>
      <c r="F15" s="164"/>
      <c r="G15" s="170"/>
      <c r="H15" s="117"/>
      <c r="I15" s="117"/>
      <c r="J15" s="117"/>
      <c r="K15" s="117"/>
      <c r="L15" s="117"/>
      <c r="M15" s="117"/>
      <c r="N15" s="117"/>
      <c r="O15" s="117"/>
      <c r="P15" s="188"/>
      <c r="Q15" s="117"/>
      <c r="R15" s="117"/>
    </row>
    <row r="16" spans="2:21" ht="18.5">
      <c r="B16" s="137" t="s">
        <v>63</v>
      </c>
      <c r="C16" s="138"/>
      <c r="D16" s="89" t="s">
        <v>4570</v>
      </c>
      <c r="E16" s="232">
        <v>9.25</v>
      </c>
      <c r="F16" s="166">
        <f>E16/E17-1</f>
        <v>3.3519553072625774E-2</v>
      </c>
      <c r="G16" s="171">
        <f>E16/E18-1</f>
        <v>0</v>
      </c>
      <c r="H16" s="117"/>
      <c r="I16" s="117"/>
      <c r="J16" s="158" t="s">
        <v>4571</v>
      </c>
      <c r="K16" s="117"/>
      <c r="L16" s="117"/>
      <c r="M16" s="117"/>
      <c r="N16" s="117"/>
      <c r="O16" s="117"/>
      <c r="P16" s="188"/>
      <c r="Q16" s="117"/>
      <c r="R16" s="117"/>
    </row>
    <row r="17" spans="2:18" ht="18.5">
      <c r="B17" s="102" t="s">
        <v>66</v>
      </c>
      <c r="C17" s="116"/>
      <c r="D17" t="s">
        <v>4570</v>
      </c>
      <c r="E17" s="233">
        <v>8.9499999999999993</v>
      </c>
      <c r="F17" s="167"/>
      <c r="G17" s="172"/>
      <c r="H17" s="117"/>
      <c r="I17" s="117"/>
      <c r="J17" s="158" t="s">
        <v>4572</v>
      </c>
      <c r="K17" s="117"/>
      <c r="L17" s="117"/>
      <c r="M17" s="117"/>
      <c r="N17" s="117"/>
      <c r="O17" s="117"/>
      <c r="P17" s="188"/>
      <c r="Q17" s="117"/>
      <c r="R17" s="117"/>
    </row>
    <row r="18" spans="2:18" ht="18.5">
      <c r="B18" s="102" t="s">
        <v>57</v>
      </c>
      <c r="C18" s="116"/>
      <c r="D18" t="s">
        <v>4570</v>
      </c>
      <c r="E18" s="233">
        <v>9.25</v>
      </c>
      <c r="F18" s="167"/>
      <c r="G18" s="172"/>
      <c r="H18" s="117"/>
      <c r="I18" s="117"/>
      <c r="J18" s="117"/>
      <c r="K18" s="117"/>
      <c r="L18" s="117"/>
      <c r="M18" s="117"/>
      <c r="N18" s="117"/>
      <c r="O18" s="117"/>
      <c r="P18" s="188"/>
      <c r="Q18" s="117"/>
      <c r="R18" s="117"/>
    </row>
    <row r="19" spans="2:18">
      <c r="B19" s="409" t="s">
        <v>70</v>
      </c>
      <c r="C19" s="410"/>
      <c r="D19" s="94"/>
      <c r="E19" s="135"/>
      <c r="F19" s="164"/>
      <c r="G19" s="170"/>
      <c r="H19" s="117"/>
      <c r="I19" s="117"/>
      <c r="J19" s="117"/>
      <c r="K19" s="117"/>
      <c r="L19" s="117"/>
      <c r="M19" s="117"/>
      <c r="N19" s="117"/>
      <c r="O19" s="117"/>
      <c r="P19" s="188"/>
      <c r="Q19" s="117"/>
      <c r="R19" s="117"/>
    </row>
    <row r="20" spans="2:18" ht="18.5">
      <c r="B20" s="102" t="s">
        <v>63</v>
      </c>
      <c r="C20" s="116"/>
      <c r="D20" t="s">
        <v>4893</v>
      </c>
      <c r="E20" s="233">
        <v>18.45</v>
      </c>
      <c r="F20" s="166">
        <f>E20/E21-1</f>
        <v>3.9436619718309807E-2</v>
      </c>
      <c r="G20" s="171">
        <f>E20/E22-1</f>
        <v>0</v>
      </c>
      <c r="H20" s="117"/>
      <c r="I20" s="117"/>
      <c r="J20" s="158" t="s">
        <v>4571</v>
      </c>
      <c r="K20" s="117"/>
      <c r="L20" s="117"/>
      <c r="M20" s="117"/>
      <c r="N20" s="117"/>
      <c r="O20" s="117"/>
      <c r="P20" s="188"/>
      <c r="Q20" s="117"/>
      <c r="R20" s="117"/>
    </row>
    <row r="21" spans="2:18" ht="18.5">
      <c r="B21" s="102" t="s">
        <v>66</v>
      </c>
      <c r="C21" s="116"/>
      <c r="D21" t="s">
        <v>4893</v>
      </c>
      <c r="E21" s="233">
        <v>17.75</v>
      </c>
      <c r="F21" s="167"/>
      <c r="G21" s="172"/>
      <c r="H21" s="117"/>
      <c r="I21" s="117"/>
      <c r="J21" s="158" t="s">
        <v>4572</v>
      </c>
      <c r="K21" s="117"/>
      <c r="L21" s="117"/>
      <c r="M21" s="117"/>
      <c r="N21" s="117"/>
      <c r="O21" s="117"/>
      <c r="P21" s="117"/>
      <c r="Q21" s="117"/>
      <c r="R21" s="117"/>
    </row>
    <row r="22" spans="2:18" ht="18.5">
      <c r="B22" s="102" t="s">
        <v>57</v>
      </c>
      <c r="C22" s="116"/>
      <c r="D22" t="s">
        <v>4893</v>
      </c>
      <c r="E22" s="233">
        <v>18.45</v>
      </c>
      <c r="F22" s="167"/>
      <c r="G22" s="172"/>
      <c r="H22" s="117"/>
      <c r="I22" s="117"/>
      <c r="J22" s="117"/>
      <c r="K22" s="117"/>
      <c r="L22" s="117"/>
      <c r="M22" s="117"/>
      <c r="N22" s="117"/>
      <c r="O22" s="117"/>
      <c r="P22" s="117"/>
      <c r="Q22" s="117"/>
      <c r="R22" s="117"/>
    </row>
    <row r="23" spans="2:18">
      <c r="B23" s="409" t="s">
        <v>74</v>
      </c>
      <c r="C23" s="410"/>
      <c r="D23" s="94"/>
      <c r="E23" s="135"/>
      <c r="F23" s="164"/>
      <c r="G23" s="170"/>
      <c r="H23" s="117"/>
      <c r="I23" s="117"/>
      <c r="J23" s="117"/>
      <c r="K23" s="117"/>
      <c r="L23" s="117"/>
      <c r="M23" s="117"/>
      <c r="N23" s="117"/>
      <c r="O23" s="117"/>
      <c r="P23" s="117"/>
      <c r="Q23" s="117"/>
      <c r="R23" s="117"/>
    </row>
    <row r="24" spans="2:18" ht="18.5">
      <c r="B24" s="102" t="s">
        <v>63</v>
      </c>
      <c r="C24" s="116"/>
      <c r="D24" t="s">
        <v>4595</v>
      </c>
      <c r="E24" s="233">
        <v>7.95</v>
      </c>
      <c r="F24" s="166">
        <f>E24/E25-1</f>
        <v>0</v>
      </c>
      <c r="G24" s="171">
        <f>E24/E26-1</f>
        <v>0</v>
      </c>
      <c r="H24" s="117"/>
      <c r="I24" s="117"/>
      <c r="J24" s="158" t="s">
        <v>4571</v>
      </c>
      <c r="K24" s="117"/>
      <c r="L24" s="117"/>
      <c r="M24" s="117"/>
      <c r="N24" s="117"/>
      <c r="O24" s="117"/>
      <c r="P24" s="117"/>
      <c r="Q24" s="117"/>
      <c r="R24" s="117"/>
    </row>
    <row r="25" spans="2:18" ht="18.5">
      <c r="B25" s="102" t="s">
        <v>66</v>
      </c>
      <c r="C25" s="116"/>
      <c r="D25" t="s">
        <v>4595</v>
      </c>
      <c r="E25" s="233">
        <v>7.95</v>
      </c>
      <c r="F25" s="167"/>
      <c r="G25" s="172"/>
      <c r="H25" s="117"/>
      <c r="I25" s="117"/>
      <c r="J25" s="158" t="s">
        <v>4572</v>
      </c>
      <c r="K25" s="117"/>
      <c r="L25" s="117"/>
      <c r="M25" s="117"/>
      <c r="N25" s="117"/>
      <c r="O25" s="117"/>
      <c r="P25" s="117"/>
      <c r="Q25" s="117"/>
      <c r="R25" s="117"/>
    </row>
    <row r="26" spans="2:18" ht="18.5">
      <c r="B26" s="102" t="s">
        <v>57</v>
      </c>
      <c r="C26" s="116"/>
      <c r="D26" t="s">
        <v>4595</v>
      </c>
      <c r="E26" s="233">
        <v>7.95</v>
      </c>
      <c r="F26" s="167"/>
      <c r="G26" s="172"/>
      <c r="H26" s="117"/>
      <c r="I26" s="117"/>
      <c r="J26" s="117"/>
      <c r="K26" s="117"/>
      <c r="L26" s="117"/>
      <c r="M26" s="117"/>
      <c r="N26" s="117"/>
      <c r="O26" s="117"/>
      <c r="P26" s="117"/>
      <c r="Q26" s="117"/>
      <c r="R26" s="117"/>
    </row>
    <row r="27" spans="2:18">
      <c r="B27" s="409" t="s">
        <v>76</v>
      </c>
      <c r="C27" s="410"/>
      <c r="D27" s="94"/>
      <c r="E27" s="135"/>
      <c r="F27" s="164"/>
      <c r="G27" s="170"/>
      <c r="H27" s="117"/>
      <c r="I27" s="117"/>
      <c r="J27" s="117"/>
      <c r="K27" s="117"/>
      <c r="L27" s="117"/>
      <c r="M27" s="117"/>
      <c r="N27" s="117"/>
      <c r="O27" s="117"/>
      <c r="P27" s="117"/>
      <c r="Q27" s="117"/>
      <c r="R27" s="117"/>
    </row>
    <row r="28" spans="2:18" ht="18.5">
      <c r="B28" s="102" t="s">
        <v>63</v>
      </c>
      <c r="C28" s="116"/>
      <c r="D28" t="s">
        <v>4660</v>
      </c>
      <c r="E28" s="233">
        <v>11.25</v>
      </c>
      <c r="F28" s="166">
        <f>E28/E29-1</f>
        <v>7.1428571428571397E-2</v>
      </c>
      <c r="G28" s="171">
        <f>E28/E30-1</f>
        <v>0</v>
      </c>
      <c r="H28" s="117"/>
      <c r="I28" s="117"/>
      <c r="J28" s="158" t="s">
        <v>4571</v>
      </c>
      <c r="K28" s="117"/>
      <c r="L28" s="117"/>
      <c r="M28" s="117"/>
      <c r="N28" s="117"/>
      <c r="O28" s="117"/>
      <c r="P28" s="117"/>
      <c r="Q28" s="117"/>
      <c r="R28" s="117"/>
    </row>
    <row r="29" spans="2:18" ht="18.5">
      <c r="B29" s="102" t="s">
        <v>66</v>
      </c>
      <c r="C29" s="116"/>
      <c r="D29" t="s">
        <v>4660</v>
      </c>
      <c r="E29" s="233">
        <v>10.5</v>
      </c>
      <c r="F29" s="167"/>
      <c r="G29" s="172"/>
      <c r="H29" s="117"/>
      <c r="I29" s="117"/>
      <c r="J29" s="158" t="s">
        <v>4572</v>
      </c>
      <c r="K29" s="117"/>
      <c r="L29" s="117"/>
      <c r="M29" s="117"/>
      <c r="N29" s="117"/>
      <c r="O29" s="117"/>
      <c r="P29" s="117"/>
      <c r="Q29" s="117"/>
      <c r="R29" s="117"/>
    </row>
    <row r="30" spans="2:18" ht="18.5">
      <c r="B30" s="103" t="s">
        <v>57</v>
      </c>
      <c r="C30" s="105"/>
      <c r="D30" s="92" t="s">
        <v>4660</v>
      </c>
      <c r="E30" s="234">
        <v>11.25</v>
      </c>
      <c r="F30" s="130"/>
      <c r="G30" s="131"/>
      <c r="H30" s="117"/>
      <c r="I30" s="117"/>
      <c r="J30" s="117"/>
      <c r="K30" s="117"/>
      <c r="L30" s="117"/>
      <c r="M30" s="117"/>
      <c r="N30" s="117"/>
      <c r="O30" s="117"/>
      <c r="P30" s="117"/>
      <c r="Q30" s="117"/>
      <c r="R30" s="117"/>
    </row>
    <row r="31" spans="2:18" ht="18.5">
      <c r="B31" s="1"/>
      <c r="C31" s="1"/>
      <c r="I31" s="9"/>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79</v>
      </c>
    </row>
    <row r="33" spans="1:29" s="30" customFormat="1">
      <c r="B33" s="100" t="s">
        <v>36</v>
      </c>
      <c r="C33" s="101"/>
      <c r="D33" s="28"/>
      <c r="E33" s="3">
        <v>44593</v>
      </c>
      <c r="F33" s="227">
        <v>45962</v>
      </c>
      <c r="G33" s="3">
        <v>45323</v>
      </c>
      <c r="H33" s="227">
        <v>45962</v>
      </c>
      <c r="I33" s="3">
        <v>45717</v>
      </c>
      <c r="J33" s="227">
        <v>45962</v>
      </c>
      <c r="K33" s="3">
        <v>45778</v>
      </c>
      <c r="L33" s="227">
        <v>45962</v>
      </c>
      <c r="M33" s="227">
        <v>45870</v>
      </c>
      <c r="N33" s="227">
        <v>45962</v>
      </c>
      <c r="O33" s="227">
        <v>45962</v>
      </c>
      <c r="P33" s="197" t="s">
        <v>80</v>
      </c>
      <c r="Q33" s="197" t="s">
        <v>81</v>
      </c>
      <c r="R33" s="197" t="s">
        <v>82</v>
      </c>
      <c r="S33" s="197" t="s">
        <v>83</v>
      </c>
      <c r="T33" s="197" t="s">
        <v>84</v>
      </c>
    </row>
    <row r="34" spans="1:29">
      <c r="B34" s="102" t="s">
        <v>37</v>
      </c>
      <c r="C34" s="91"/>
      <c r="E34" s="29" t="e">
        <f>AVERAGEIFS(E$43:E$500,$B$43:$B$500,$B34,$AA$43:$AA$500,"Yes")</f>
        <v>#DIV/0!</v>
      </c>
      <c r="F34" s="29" t="e">
        <f>AVERAGEIFS(P$43:P$500,$B$43:$B$500,$B34,$AA$43:$AA$500,"Yes")</f>
        <v>#DIV/0!</v>
      </c>
      <c r="G34" s="29" t="e">
        <f>AVERAGEIFS(L$43:L$500,$B$43:$B$500,$B34,$Y$43:$Y$500,"Yes")</f>
        <v>#DIV/0!</v>
      </c>
      <c r="H34" s="29" t="e">
        <f>AVERAGEIFS(P$43:P$500,$B$43:$B$500,$B34,$Y$43:$Y$500,"Yes")</f>
        <v>#DIV/0!</v>
      </c>
      <c r="I34" s="29" t="e">
        <f>AVERAGEIFS(M$43:M$500,$B$43:$B$500,$B34,$W$43:$W$500,"Yes")</f>
        <v>#DIV/0!</v>
      </c>
      <c r="J34" s="29" t="e">
        <f>AVERAGEIFS(P$43:P$500,$B$43:$B$500,$B34,$W$43:$W$500,"Yes")</f>
        <v>#DIV/0!</v>
      </c>
      <c r="K34" s="29" t="e">
        <f>AVERAGEIFS(N$43:N$500,$B$43:$B$500,$B34,$U$43:$U$500,"Yes")</f>
        <v>#DIV/0!</v>
      </c>
      <c r="L34" s="29" t="e">
        <f>AVERAGEIFS(P$43:P$500,$B$43:$B$500,$B34,$U$43:$U$500,"Yes")</f>
        <v>#DIV/0!</v>
      </c>
      <c r="M34" s="29" t="e">
        <f>AVERAGEIFS(O$43:O$500,$B$43:$B$500,$B34,$S$43:$S$500,"Yes")</f>
        <v>#DIV/0!</v>
      </c>
      <c r="N34" s="29" t="e">
        <f>AVERAGEIFS(P$43:P$500,$B$43:$B$500,$B34,$S$43:$S$500,"Yes")</f>
        <v>#DIV/0!</v>
      </c>
      <c r="O34" s="29" t="e">
        <f>AVERAGEIFS(P$43:P$500,$C$43:$C$500,$B34)</f>
        <v>#DIV/0!</v>
      </c>
      <c r="P34" s="334" t="e">
        <f>F34/E34-1</f>
        <v>#DIV/0!</v>
      </c>
      <c r="Q34" s="334" t="e">
        <f>H34/G34-1</f>
        <v>#DIV/0!</v>
      </c>
      <c r="R34" s="334" t="e">
        <f t="shared" ref="R34:R39" si="0">J34/I34-1</f>
        <v>#DIV/0!</v>
      </c>
      <c r="S34" s="335" t="e">
        <f>L34/K34-1</f>
        <v>#DIV/0!</v>
      </c>
      <c r="T34" s="336" t="e">
        <f>N34/M34-1</f>
        <v>#DIV/0!</v>
      </c>
    </row>
    <row r="35" spans="1:29">
      <c r="B35" s="102" t="s">
        <v>27</v>
      </c>
      <c r="C35" s="91"/>
      <c r="E35" s="29" t="e">
        <f t="shared" ref="E35:E38" si="1">AVERAGEIFS(E$43:E$500,$B$43:$B$500,$B35,$AA$43:$AA$500,"Yes")</f>
        <v>#DIV/0!</v>
      </c>
      <c r="F35" s="29" t="e">
        <f t="shared" ref="F35:F38" si="2">AVERAGEIFS(P$43:P$500,$B$43:$B$500,$B35,$AA$43:$AA$500,"Yes")</f>
        <v>#DIV/0!</v>
      </c>
      <c r="G35" s="29" t="e">
        <f t="shared" ref="G35:G38" si="3">AVERAGEIFS(L$43:L$500,$B$43:$B$500,$B35,$Y$43:$Y$500,"Yes")</f>
        <v>#DIV/0!</v>
      </c>
      <c r="H35" s="29" t="e">
        <f t="shared" ref="H35:H38" si="4">AVERAGEIFS(P$43:P$500,$B$43:$B$500,$B35,$Y$43:$Y$500,"Yes")</f>
        <v>#DIV/0!</v>
      </c>
      <c r="I35" s="29" t="e">
        <f t="shared" ref="I35:I38" si="5">AVERAGEIFS(M$43:M$500,$B$43:$B$500,$B35,$W$43:$W$500,"Yes")</f>
        <v>#DIV/0!</v>
      </c>
      <c r="J35" s="29" t="e">
        <f t="shared" ref="J35:J38" si="6">AVERAGEIFS(P$43:P$500,$B$43:$B$500,$B35,$W$43:$W$500,"Yes")</f>
        <v>#DIV/0!</v>
      </c>
      <c r="K35" s="29" t="e">
        <f t="shared" ref="K35:K38" si="7">AVERAGEIFS(N$43:N$500,$B$43:$B$500,$B35,$U$43:$U$500,"Yes")</f>
        <v>#DIV/0!</v>
      </c>
      <c r="L35" s="29" t="e">
        <f t="shared" ref="L35:L38" si="8">AVERAGEIFS(P$43:P$500,$B$43:$B$500,$B35,$U$43:$U$500,"Yes")</f>
        <v>#DIV/0!</v>
      </c>
      <c r="M35" s="29" t="e">
        <f t="shared" ref="M35:N38" si="9">AVERAGEIFS(O$43:O$500,$B$43:$B$500,$B35,$S$43:$S$500,"Yes")</f>
        <v>#DIV/0!</v>
      </c>
      <c r="N35" s="29" t="e">
        <f t="shared" si="9"/>
        <v>#DIV/0!</v>
      </c>
      <c r="O35" s="29" t="e">
        <f t="shared" ref="O35:O38" si="10">AVERAGEIFS(P$43:P$500,$C$43:$C$500,$B35)</f>
        <v>#DIV/0!</v>
      </c>
      <c r="P35" s="334" t="e">
        <f t="shared" ref="P35:P39" si="11">F35/E35-1</f>
        <v>#DIV/0!</v>
      </c>
      <c r="Q35" s="334" t="e">
        <f t="shared" ref="Q35:Q39" si="12">H35/G35-1</f>
        <v>#DIV/0!</v>
      </c>
      <c r="R35" s="334" t="e">
        <f t="shared" si="0"/>
        <v>#DIV/0!</v>
      </c>
      <c r="S35" s="335" t="e">
        <f t="shared" ref="S35:S39" si="13">L35/K35-1</f>
        <v>#DIV/0!</v>
      </c>
      <c r="T35" s="336" t="e">
        <f t="shared" ref="T35:T39" si="14">N35/M35-1</f>
        <v>#DIV/0!</v>
      </c>
    </row>
    <row r="36" spans="1:29">
      <c r="B36" s="102" t="s">
        <v>86</v>
      </c>
      <c r="C36" s="91"/>
      <c r="E36" s="29" t="e">
        <f t="shared" si="1"/>
        <v>#DIV/0!</v>
      </c>
      <c r="F36" s="29" t="e">
        <f t="shared" si="2"/>
        <v>#DIV/0!</v>
      </c>
      <c r="G36" s="29" t="e">
        <f t="shared" si="3"/>
        <v>#DIV/0!</v>
      </c>
      <c r="H36" s="29" t="e">
        <f t="shared" si="4"/>
        <v>#DIV/0!</v>
      </c>
      <c r="I36" s="29" t="e">
        <f t="shared" si="5"/>
        <v>#DIV/0!</v>
      </c>
      <c r="J36" s="29" t="e">
        <f t="shared" si="6"/>
        <v>#DIV/0!</v>
      </c>
      <c r="K36" s="29" t="e">
        <f t="shared" si="7"/>
        <v>#DIV/0!</v>
      </c>
      <c r="L36" s="29" t="e">
        <f t="shared" si="8"/>
        <v>#DIV/0!</v>
      </c>
      <c r="M36" s="29" t="e">
        <f t="shared" si="9"/>
        <v>#DIV/0!</v>
      </c>
      <c r="N36" s="29" t="e">
        <f t="shared" si="9"/>
        <v>#DIV/0!</v>
      </c>
      <c r="O36" s="29" t="e">
        <f t="shared" si="10"/>
        <v>#DIV/0!</v>
      </c>
      <c r="P36" s="334" t="e">
        <f t="shared" si="11"/>
        <v>#DIV/0!</v>
      </c>
      <c r="Q36" s="334" t="e">
        <f t="shared" si="12"/>
        <v>#DIV/0!</v>
      </c>
      <c r="R36" s="334" t="e">
        <f t="shared" si="0"/>
        <v>#DIV/0!</v>
      </c>
      <c r="S36" s="335" t="e">
        <f t="shared" si="13"/>
        <v>#DIV/0!</v>
      </c>
      <c r="T36" s="336" t="e">
        <f t="shared" si="14"/>
        <v>#DIV/0!</v>
      </c>
    </row>
    <row r="37" spans="1:29">
      <c r="B37" s="102" t="s">
        <v>29</v>
      </c>
      <c r="C37" s="91"/>
      <c r="E37" s="29" t="e">
        <f t="shared" si="1"/>
        <v>#DIV/0!</v>
      </c>
      <c r="F37" s="29" t="e">
        <f t="shared" si="2"/>
        <v>#DIV/0!</v>
      </c>
      <c r="G37" s="29" t="e">
        <f t="shared" si="3"/>
        <v>#DIV/0!</v>
      </c>
      <c r="H37" s="29" t="e">
        <f t="shared" si="4"/>
        <v>#DIV/0!</v>
      </c>
      <c r="I37" s="29" t="e">
        <f t="shared" si="5"/>
        <v>#DIV/0!</v>
      </c>
      <c r="J37" s="29" t="e">
        <f t="shared" si="6"/>
        <v>#DIV/0!</v>
      </c>
      <c r="K37" s="29" t="e">
        <f t="shared" si="7"/>
        <v>#DIV/0!</v>
      </c>
      <c r="L37" s="29" t="e">
        <f t="shared" si="8"/>
        <v>#DIV/0!</v>
      </c>
      <c r="M37" s="29" t="e">
        <f t="shared" si="9"/>
        <v>#DIV/0!</v>
      </c>
      <c r="N37" s="29" t="e">
        <f t="shared" si="9"/>
        <v>#DIV/0!</v>
      </c>
      <c r="O37" s="29" t="e">
        <f>AVERAGEIFS(P$43:P$500,$C$43:$C$500,$B37)</f>
        <v>#DIV/0!</v>
      </c>
      <c r="P37" s="334" t="e">
        <f t="shared" si="11"/>
        <v>#DIV/0!</v>
      </c>
      <c r="Q37" s="334" t="e">
        <f t="shared" si="12"/>
        <v>#DIV/0!</v>
      </c>
      <c r="R37" s="334" t="e">
        <f t="shared" si="0"/>
        <v>#DIV/0!</v>
      </c>
      <c r="S37" s="335" t="e">
        <f t="shared" si="13"/>
        <v>#DIV/0!</v>
      </c>
      <c r="T37" s="336" t="e">
        <f t="shared" si="14"/>
        <v>#DIV/0!</v>
      </c>
    </row>
    <row r="38" spans="1:29">
      <c r="B38" s="102" t="s">
        <v>28</v>
      </c>
      <c r="C38" s="91"/>
      <c r="E38" s="29" t="e">
        <f t="shared" si="1"/>
        <v>#DIV/0!</v>
      </c>
      <c r="F38" s="29" t="e">
        <f t="shared" si="2"/>
        <v>#DIV/0!</v>
      </c>
      <c r="G38" s="29" t="e">
        <f t="shared" si="3"/>
        <v>#DIV/0!</v>
      </c>
      <c r="H38" s="29" t="e">
        <f t="shared" si="4"/>
        <v>#DIV/0!</v>
      </c>
      <c r="I38" s="29" t="e">
        <f t="shared" si="5"/>
        <v>#DIV/0!</v>
      </c>
      <c r="J38" s="29" t="e">
        <f t="shared" si="6"/>
        <v>#DIV/0!</v>
      </c>
      <c r="K38" s="29" t="e">
        <f t="shared" si="7"/>
        <v>#DIV/0!</v>
      </c>
      <c r="L38" s="29" t="e">
        <f t="shared" si="8"/>
        <v>#DIV/0!</v>
      </c>
      <c r="M38" s="29" t="e">
        <f t="shared" si="9"/>
        <v>#DIV/0!</v>
      </c>
      <c r="N38" s="29" t="e">
        <f t="shared" si="9"/>
        <v>#DIV/0!</v>
      </c>
      <c r="O38" s="29" t="e">
        <f t="shared" si="10"/>
        <v>#DIV/0!</v>
      </c>
      <c r="P38" s="334" t="e">
        <f t="shared" si="11"/>
        <v>#DIV/0!</v>
      </c>
      <c r="Q38" s="334" t="e">
        <f t="shared" si="12"/>
        <v>#DIV/0!</v>
      </c>
      <c r="R38" s="334" t="e">
        <f t="shared" si="0"/>
        <v>#DIV/0!</v>
      </c>
      <c r="S38" s="335" t="e">
        <f t="shared" si="13"/>
        <v>#DIV/0!</v>
      </c>
      <c r="T38" s="336" t="e">
        <f t="shared" si="14"/>
        <v>#DIV/0!</v>
      </c>
    </row>
    <row r="39" spans="1:29">
      <c r="B39" s="103" t="s">
        <v>26</v>
      </c>
      <c r="C39" s="93"/>
      <c r="D39" s="42"/>
      <c r="E39" s="29" t="e">
        <f>AVERAGEIFS(E$43:E$500,$C$43:$C$500,$B39,$AA$43:$AA$500,"Yes")</f>
        <v>#DIV/0!</v>
      </c>
      <c r="F39" s="29" t="e">
        <f>AVERAGEIFS(P$43:P$500,$C$43:$C$500,$B39,$AA$43:$AA$500,"Yes")</f>
        <v>#DIV/0!</v>
      </c>
      <c r="G39" s="29" t="e">
        <f>AVERAGEIFS(L$43:L$500,$C$43:$C$500,$B39,$Y$43:$Y$500,"Yes")</f>
        <v>#DIV/0!</v>
      </c>
      <c r="H39" s="29" t="e">
        <f>AVERAGEIFS(P$43:P$500,$C$43:$C$500,$B39,$Y$43:$Y$500,"Yes")</f>
        <v>#DIV/0!</v>
      </c>
      <c r="I39" s="29" t="e">
        <f>AVERAGEIFS(M$43:M$500,$C$43:$C$500,$B39,$W$43:$W$500,"Yes")</f>
        <v>#DIV/0!</v>
      </c>
      <c r="J39" s="29" t="e">
        <f>AVERAGEIFS(P$43:P$500,$C$43:$C$500,$B39,$W$43:$W$500,"Yes")</f>
        <v>#DIV/0!</v>
      </c>
      <c r="K39" s="29" t="e">
        <f>AVERAGEIFS(N$43:N$500,$C$43:$C$500,$B39,$U$43:$U$500,"Yes")</f>
        <v>#DIV/0!</v>
      </c>
      <c r="L39" s="29" t="e">
        <f>AVERAGEIFS(P$43:P$500,$C$43:$C$500,$B39,$U$43:$U$500,"Yes")</f>
        <v>#DIV/0!</v>
      </c>
      <c r="M39" s="29" t="e">
        <f>AVERAGEIFS(O$43:O$500,$C$43:$C$500,$B39,$S$43:$S$500,"Yes")</f>
        <v>#DIV/0!</v>
      </c>
      <c r="N39" s="29" t="e">
        <f>AVERAGEIFS(P$43:P$500,$C$43:$C$500,$B39,$S$43:$S$500,"Yes")</f>
        <v>#DIV/0!</v>
      </c>
      <c r="O39" s="29" t="e">
        <f>AVERAGEIFS(P$43:P$500,$C$43:$C$500,$B39)</f>
        <v>#DIV/0!</v>
      </c>
      <c r="P39" s="334" t="e">
        <f t="shared" si="11"/>
        <v>#DIV/0!</v>
      </c>
      <c r="Q39" s="334" t="e">
        <f t="shared" si="12"/>
        <v>#DIV/0!</v>
      </c>
      <c r="R39" s="334" t="e">
        <f t="shared" si="0"/>
        <v>#DIV/0!</v>
      </c>
      <c r="S39" s="335" t="e">
        <f t="shared" si="13"/>
        <v>#DIV/0!</v>
      </c>
      <c r="T39" s="336" t="e">
        <f t="shared" si="14"/>
        <v>#DIV/0!</v>
      </c>
    </row>
    <row r="40" spans="1:29">
      <c r="I40" s="38"/>
      <c r="J40" s="38"/>
    </row>
    <row r="41" spans="1:29">
      <c r="E41" s="478" t="s">
        <v>4575</v>
      </c>
      <c r="F41" s="479"/>
      <c r="G41" s="479"/>
      <c r="H41" s="28"/>
      <c r="I41" s="479"/>
      <c r="J41" s="479"/>
      <c r="K41" s="45"/>
      <c r="L41" s="45"/>
      <c r="M41" s="45"/>
      <c r="N41" s="45"/>
      <c r="O41" s="45"/>
      <c r="S41" s="416" t="s">
        <v>88</v>
      </c>
      <c r="T41" s="416"/>
      <c r="U41" s="416" t="s">
        <v>83</v>
      </c>
      <c r="V41" s="416"/>
      <c r="W41" s="333" t="s">
        <v>82</v>
      </c>
      <c r="X41" s="333"/>
      <c r="Y41" s="333" t="s">
        <v>81</v>
      </c>
      <c r="Z41" s="333"/>
      <c r="AA41" s="333" t="s">
        <v>80</v>
      </c>
      <c r="AB41" s="333"/>
      <c r="AC41" s="70" t="s">
        <v>89</v>
      </c>
    </row>
    <row r="42" spans="1:29" s="30" customFormat="1">
      <c r="A42" s="82" t="s">
        <v>32</v>
      </c>
      <c r="B42" s="82" t="s">
        <v>90</v>
      </c>
      <c r="C42" s="82" t="s">
        <v>91</v>
      </c>
      <c r="D42" s="82" t="s">
        <v>92</v>
      </c>
      <c r="E42" s="52">
        <v>44593</v>
      </c>
      <c r="F42" s="52">
        <v>44774</v>
      </c>
      <c r="G42" s="52">
        <v>44835</v>
      </c>
      <c r="H42" s="52">
        <v>44896</v>
      </c>
      <c r="I42" s="52">
        <v>45047</v>
      </c>
      <c r="J42" s="52">
        <v>45170</v>
      </c>
      <c r="K42" s="53">
        <v>45200</v>
      </c>
      <c r="L42" s="52">
        <v>45323</v>
      </c>
      <c r="M42" s="52">
        <v>45717</v>
      </c>
      <c r="N42" s="52">
        <v>45778</v>
      </c>
      <c r="O42" s="244">
        <v>45870</v>
      </c>
      <c r="P42" s="243">
        <v>45962</v>
      </c>
      <c r="Q42" s="3" t="s">
        <v>93</v>
      </c>
      <c r="R42" s="60" t="s">
        <v>94</v>
      </c>
      <c r="S42" s="108" t="s">
        <v>95</v>
      </c>
      <c r="T42" s="67" t="s">
        <v>96</v>
      </c>
      <c r="U42" s="108" t="s">
        <v>95</v>
      </c>
      <c r="V42" s="67" t="s">
        <v>96</v>
      </c>
      <c r="W42" s="108" t="s">
        <v>95</v>
      </c>
      <c r="X42" s="67" t="s">
        <v>96</v>
      </c>
      <c r="Y42" s="108" t="s">
        <v>95</v>
      </c>
      <c r="Z42" s="67" t="s">
        <v>96</v>
      </c>
      <c r="AA42" s="108" t="s">
        <v>95</v>
      </c>
      <c r="AB42" s="63" t="s">
        <v>96</v>
      </c>
      <c r="AC42" s="66"/>
    </row>
    <row r="43" spans="1:29" ht="14.5" customHeight="1">
      <c r="A43" s="66" t="s">
        <v>23</v>
      </c>
      <c r="B43" s="66" t="s">
        <v>39</v>
      </c>
      <c r="C43" s="66" t="str" cm="1">
        <f t="array" ref="C43">_xlfn.IFNA(_xlfn.IFS(B43="Starter","Starters &amp; Sides",B43="Sides","Starters &amp; Sides"),B43)</f>
        <v>Starters &amp; Sides</v>
      </c>
      <c r="D43" s="71" t="s">
        <v>3044</v>
      </c>
      <c r="E43" s="75">
        <v>3.85</v>
      </c>
      <c r="F43" s="13">
        <v>3.95</v>
      </c>
      <c r="G43" s="13">
        <v>3.95</v>
      </c>
      <c r="H43" s="13">
        <v>3.95</v>
      </c>
      <c r="I43" s="13">
        <v>4.1500000000000004</v>
      </c>
      <c r="J43" s="13">
        <v>4.3499999999999996</v>
      </c>
      <c r="K43" s="13">
        <v>4.95</v>
      </c>
      <c r="L43" s="13">
        <v>4.95</v>
      </c>
      <c r="M43" s="13">
        <v>5.25</v>
      </c>
      <c r="N43" s="13">
        <v>5.25</v>
      </c>
      <c r="O43" s="290">
        <v>4.8499999999999996</v>
      </c>
      <c r="P43" s="337"/>
      <c r="Q43" s="15" t="str">
        <f>IF(COUNTA(P43)=1,"Yes","No")</f>
        <v>No</v>
      </c>
      <c r="R43" s="15" t="str">
        <f>IF(AND(S43="No",Q43="Yes"),"Yes","No")</f>
        <v>No</v>
      </c>
      <c r="S43" s="221" t="str">
        <f>IF(COUNTA(O43:P43)=2,"Yes","No")</f>
        <v>No</v>
      </c>
      <c r="T43" s="223" t="str">
        <f>IF(S43="Yes",P43/O43-1,"N/A")</f>
        <v>N/A</v>
      </c>
      <c r="U43" s="221" t="str">
        <f>IF(COUNTA(N43:P43)=3,"Yes","No")</f>
        <v>No</v>
      </c>
      <c r="V43" s="223" t="str">
        <f>IF(U43="Yes",P43/N43-1,"N/A")</f>
        <v>N/A</v>
      </c>
      <c r="W43" s="222" t="str">
        <f>IF(COUNTA(M43:P43)=4,"Yes","No")</f>
        <v>No</v>
      </c>
      <c r="X43" s="68" t="str">
        <f>IF(W43="Yes",P43/M43-1,"N/A")</f>
        <v>N/A</v>
      </c>
      <c r="Y43" s="65" t="str">
        <f>IF(COUNTA(L43:P43)=5,"Yes","No")</f>
        <v>No</v>
      </c>
      <c r="Z43" s="68" t="str">
        <f>IF(Y43="Yes",P43/L43-1,"N/A")</f>
        <v>N/A</v>
      </c>
      <c r="AA43" s="65" t="str">
        <f>IF(COUNTA(E43:P43)=12,"Yes","No")</f>
        <v>No</v>
      </c>
      <c r="AB43" s="68" t="str">
        <f>IF(AA43="Yes",P43/E43-1,"N/A")</f>
        <v>N/A</v>
      </c>
      <c r="AC43" s="66"/>
    </row>
    <row r="44" spans="1:29">
      <c r="A44" s="66" t="s">
        <v>23</v>
      </c>
      <c r="B44" s="66" t="s">
        <v>39</v>
      </c>
      <c r="C44" s="66" t="str" cm="1">
        <f t="array" ref="C44">_xlfn.IFNA(_xlfn.IFS(B44="Starter","Starters &amp; Sides",B44="Sides","Starters &amp; Sides"),B44)</f>
        <v>Starters &amp; Sides</v>
      </c>
      <c r="D44" s="71" t="s">
        <v>391</v>
      </c>
      <c r="E44" s="75">
        <v>3.95</v>
      </c>
      <c r="F44" s="12">
        <v>3.95</v>
      </c>
      <c r="G44" s="13">
        <v>3.95</v>
      </c>
      <c r="H44" s="13">
        <v>3.95</v>
      </c>
      <c r="I44" s="13">
        <v>4.25</v>
      </c>
      <c r="J44" s="13">
        <v>4.3499999999999996</v>
      </c>
      <c r="K44" s="4">
        <v>4.95</v>
      </c>
      <c r="L44" s="4">
        <v>4.95</v>
      </c>
      <c r="M44" s="4">
        <v>5.25</v>
      </c>
      <c r="N44" s="13">
        <v>5.25</v>
      </c>
      <c r="O44" s="290">
        <v>4.95</v>
      </c>
      <c r="P44" s="337"/>
      <c r="Q44" s="15" t="str">
        <f t="shared" ref="Q44:Q107" si="15">IF(COUNTA(P44)=1,"Yes","No")</f>
        <v>No</v>
      </c>
      <c r="R44" s="15" t="str">
        <f t="shared" ref="R44:R107" si="16">IF(AND(S44="No",Q44="Yes"),"Yes","No")</f>
        <v>No</v>
      </c>
      <c r="S44" s="221" t="str">
        <f t="shared" ref="S44:S107" si="17">IF(COUNTA(O44:P44)=2,"Yes","No")</f>
        <v>No</v>
      </c>
      <c r="T44" s="223" t="str">
        <f t="shared" ref="T44:T107" si="18">IF(S44="Yes",P44/O44-1,"N/A")</f>
        <v>N/A</v>
      </c>
      <c r="U44" s="221" t="str">
        <f t="shared" ref="U44:U107" si="19">IF(COUNTA(N44:P44)=3,"Yes","No")</f>
        <v>No</v>
      </c>
      <c r="V44" s="223" t="str">
        <f t="shared" ref="V44:V107" si="20">IF(U44="Yes",P44/N44-1,"N/A")</f>
        <v>N/A</v>
      </c>
      <c r="W44" s="222" t="str">
        <f t="shared" ref="W44:W107" si="21">IF(COUNTA(M44:P44)=4,"Yes","No")</f>
        <v>No</v>
      </c>
      <c r="X44" s="68" t="str">
        <f t="shared" ref="X44:X107" si="22">IF(W44="Yes",P44/M44-1,"N/A")</f>
        <v>N/A</v>
      </c>
      <c r="Y44" s="65" t="str">
        <f t="shared" ref="Y44:Y107" si="23">IF(COUNTA(L44:P44)=5,"Yes","No")</f>
        <v>No</v>
      </c>
      <c r="Z44" s="68" t="str">
        <f t="shared" ref="Z44:Z107" si="24">IF(Y44="Yes",P44/L44-1,"N/A")</f>
        <v>N/A</v>
      </c>
      <c r="AA44" s="65" t="str">
        <f t="shared" ref="AA44:AA107" si="25">IF(COUNTA(E44:P44)=12,"Yes","No")</f>
        <v>No</v>
      </c>
      <c r="AB44" s="68" t="str">
        <f t="shared" ref="AB44:AB107" si="26">IF(AA44="Yes",P44/E44-1,"N/A")</f>
        <v>N/A</v>
      </c>
      <c r="AC44" s="66"/>
    </row>
    <row r="45" spans="1:29">
      <c r="A45" s="66" t="s">
        <v>23</v>
      </c>
      <c r="B45" s="66" t="s">
        <v>39</v>
      </c>
      <c r="C45" s="66" t="str" cm="1">
        <f t="array" ref="C45">_xlfn.IFNA(_xlfn.IFS(B45="Starter","Starters &amp; Sides",B45="Sides","Starters &amp; Sides"),B45)</f>
        <v>Starters &amp; Sides</v>
      </c>
      <c r="D45" s="71" t="s">
        <v>4858</v>
      </c>
      <c r="E45" s="75"/>
      <c r="F45" s="12"/>
      <c r="G45" s="13"/>
      <c r="H45" s="13"/>
      <c r="I45" s="13">
        <v>5.5</v>
      </c>
      <c r="J45" s="13">
        <v>5.55</v>
      </c>
      <c r="K45" s="4">
        <v>6.5</v>
      </c>
      <c r="L45" s="4">
        <v>6.5</v>
      </c>
      <c r="M45" s="4">
        <v>6.75</v>
      </c>
      <c r="N45" s="13">
        <v>6.75</v>
      </c>
      <c r="O45" s="290">
        <v>6.45</v>
      </c>
      <c r="P45" s="337"/>
      <c r="Q45" s="15" t="str">
        <f t="shared" si="15"/>
        <v>No</v>
      </c>
      <c r="R45" s="15" t="str">
        <f t="shared" si="16"/>
        <v>No</v>
      </c>
      <c r="S45" s="221" t="str">
        <f t="shared" si="17"/>
        <v>No</v>
      </c>
      <c r="T45" s="223" t="str">
        <f t="shared" si="18"/>
        <v>N/A</v>
      </c>
      <c r="U45" s="221" t="str">
        <f t="shared" si="19"/>
        <v>No</v>
      </c>
      <c r="V45" s="223" t="str">
        <f t="shared" si="20"/>
        <v>N/A</v>
      </c>
      <c r="W45" s="222" t="str">
        <f t="shared" si="21"/>
        <v>No</v>
      </c>
      <c r="X45" s="68" t="str">
        <f t="shared" si="22"/>
        <v>N/A</v>
      </c>
      <c r="Y45" s="65" t="str">
        <f t="shared" si="23"/>
        <v>No</v>
      </c>
      <c r="Z45" s="68" t="str">
        <f t="shared" si="24"/>
        <v>N/A</v>
      </c>
      <c r="AA45" s="65" t="str">
        <f t="shared" si="25"/>
        <v>No</v>
      </c>
      <c r="AB45" s="68" t="str">
        <f t="shared" si="26"/>
        <v>N/A</v>
      </c>
      <c r="AC45" s="66"/>
    </row>
    <row r="46" spans="1:29">
      <c r="A46" s="66" t="s">
        <v>23</v>
      </c>
      <c r="B46" s="66" t="s">
        <v>39</v>
      </c>
      <c r="C46" s="66" t="str" cm="1">
        <f t="array" ref="C46">_xlfn.IFNA(_xlfn.IFS(B46="Starter","Starters &amp; Sides",B46="Sides","Starters &amp; Sides"),B46)</f>
        <v>Starters &amp; Sides</v>
      </c>
      <c r="D46" t="s">
        <v>4857</v>
      </c>
      <c r="E46" s="75"/>
      <c r="F46" s="12"/>
      <c r="G46" s="13"/>
      <c r="H46" s="13"/>
      <c r="I46" s="13">
        <v>6.95</v>
      </c>
      <c r="J46" s="13">
        <v>7.25</v>
      </c>
      <c r="K46" s="4"/>
      <c r="L46" s="4"/>
      <c r="M46" s="4">
        <v>7.75</v>
      </c>
      <c r="N46" s="13">
        <v>7.75</v>
      </c>
      <c r="O46" s="290">
        <v>7.55</v>
      </c>
      <c r="P46" s="337"/>
      <c r="Q46" s="15" t="str">
        <f t="shared" si="15"/>
        <v>No</v>
      </c>
      <c r="R46" s="15" t="str">
        <f t="shared" si="16"/>
        <v>No</v>
      </c>
      <c r="S46" s="221" t="str">
        <f t="shared" si="17"/>
        <v>No</v>
      </c>
      <c r="T46" s="223" t="str">
        <f t="shared" si="18"/>
        <v>N/A</v>
      </c>
      <c r="U46" s="221" t="str">
        <f t="shared" si="19"/>
        <v>No</v>
      </c>
      <c r="V46" s="223" t="str">
        <f t="shared" si="20"/>
        <v>N/A</v>
      </c>
      <c r="W46" s="222" t="str">
        <f t="shared" si="21"/>
        <v>No</v>
      </c>
      <c r="X46" s="68" t="str">
        <f t="shared" si="22"/>
        <v>N/A</v>
      </c>
      <c r="Y46" s="65" t="str">
        <f t="shared" si="23"/>
        <v>No</v>
      </c>
      <c r="Z46" s="68" t="str">
        <f t="shared" si="24"/>
        <v>N/A</v>
      </c>
      <c r="AA46" s="65" t="str">
        <f t="shared" si="25"/>
        <v>No</v>
      </c>
      <c r="AB46" s="68" t="str">
        <f t="shared" si="26"/>
        <v>N/A</v>
      </c>
      <c r="AC46" s="66"/>
    </row>
    <row r="47" spans="1:29">
      <c r="A47" s="66" t="s">
        <v>23</v>
      </c>
      <c r="B47" s="66" t="s">
        <v>39</v>
      </c>
      <c r="C47" s="66" t="str" cm="1">
        <f t="array" ref="C47">_xlfn.IFNA(_xlfn.IFS(B47="Starter","Starters &amp; Sides",B47="Sides","Starters &amp; Sides"),B47)</f>
        <v>Starters &amp; Sides</v>
      </c>
      <c r="D47" s="71" t="s">
        <v>4841</v>
      </c>
      <c r="E47" s="75"/>
      <c r="F47" s="12"/>
      <c r="G47" s="13"/>
      <c r="H47" s="13"/>
      <c r="I47" s="13"/>
      <c r="J47" s="13"/>
      <c r="K47" s="13"/>
      <c r="L47" s="4"/>
      <c r="M47" s="4">
        <v>5.75</v>
      </c>
      <c r="N47" s="4"/>
      <c r="O47" s="4">
        <v>5.75</v>
      </c>
      <c r="P47" s="337"/>
      <c r="Q47" s="15" t="str">
        <f t="shared" si="15"/>
        <v>No</v>
      </c>
      <c r="R47" s="15" t="str">
        <f t="shared" si="16"/>
        <v>No</v>
      </c>
      <c r="S47" s="221" t="str">
        <f t="shared" si="17"/>
        <v>No</v>
      </c>
      <c r="T47" s="223" t="str">
        <f t="shared" si="18"/>
        <v>N/A</v>
      </c>
      <c r="U47" s="221" t="str">
        <f t="shared" si="19"/>
        <v>No</v>
      </c>
      <c r="V47" s="223" t="str">
        <f t="shared" si="20"/>
        <v>N/A</v>
      </c>
      <c r="W47" s="222" t="str">
        <f t="shared" si="21"/>
        <v>No</v>
      </c>
      <c r="X47" s="68" t="str">
        <f t="shared" si="22"/>
        <v>N/A</v>
      </c>
      <c r="Y47" s="65" t="str">
        <f t="shared" si="23"/>
        <v>No</v>
      </c>
      <c r="Z47" s="68" t="str">
        <f t="shared" si="24"/>
        <v>N/A</v>
      </c>
      <c r="AA47" s="65" t="str">
        <f t="shared" si="25"/>
        <v>No</v>
      </c>
      <c r="AB47" s="68" t="str">
        <f t="shared" si="26"/>
        <v>N/A</v>
      </c>
      <c r="AC47" s="66"/>
    </row>
    <row r="48" spans="1:29">
      <c r="A48" s="66" t="s">
        <v>23</v>
      </c>
      <c r="B48" s="66" t="s">
        <v>39</v>
      </c>
      <c r="C48" s="66" t="str" cm="1">
        <f t="array" ref="C48">_xlfn.IFNA(_xlfn.IFS(B48="Starter","Starters &amp; Sides",B48="Sides","Starters &amp; Sides"),B48)</f>
        <v>Starters &amp; Sides</v>
      </c>
      <c r="D48" s="71" t="s">
        <v>2536</v>
      </c>
      <c r="E48" s="75"/>
      <c r="F48" s="12"/>
      <c r="G48" s="13"/>
      <c r="H48" s="13"/>
      <c r="I48" s="13"/>
      <c r="J48" s="13"/>
      <c r="K48" s="13"/>
      <c r="L48" s="4"/>
      <c r="M48" s="4">
        <v>5.75</v>
      </c>
      <c r="N48" s="4">
        <v>5.75</v>
      </c>
      <c r="O48" s="4">
        <v>5.75</v>
      </c>
      <c r="P48" s="337"/>
      <c r="Q48" s="15" t="str">
        <f t="shared" si="15"/>
        <v>No</v>
      </c>
      <c r="R48" s="15" t="str">
        <f t="shared" si="16"/>
        <v>No</v>
      </c>
      <c r="S48" s="221" t="str">
        <f t="shared" si="17"/>
        <v>No</v>
      </c>
      <c r="T48" s="223" t="str">
        <f t="shared" si="18"/>
        <v>N/A</v>
      </c>
      <c r="U48" s="221" t="str">
        <f t="shared" si="19"/>
        <v>No</v>
      </c>
      <c r="V48" s="223" t="str">
        <f t="shared" si="20"/>
        <v>N/A</v>
      </c>
      <c r="W48" s="222" t="str">
        <f t="shared" si="21"/>
        <v>No</v>
      </c>
      <c r="X48" s="68" t="str">
        <f t="shared" si="22"/>
        <v>N/A</v>
      </c>
      <c r="Y48" s="65" t="str">
        <f t="shared" si="23"/>
        <v>No</v>
      </c>
      <c r="Z48" s="68" t="str">
        <f t="shared" si="24"/>
        <v>N/A</v>
      </c>
      <c r="AA48" s="65" t="str">
        <f t="shared" si="25"/>
        <v>No</v>
      </c>
      <c r="AB48" s="68" t="str">
        <f t="shared" si="26"/>
        <v>N/A</v>
      </c>
      <c r="AC48" s="66"/>
    </row>
    <row r="49" spans="1:29">
      <c r="A49" s="66" t="s">
        <v>23</v>
      </c>
      <c r="B49" s="66" t="s">
        <v>39</v>
      </c>
      <c r="C49" s="66" t="str" cm="1">
        <f t="array" ref="C49">_xlfn.IFNA(_xlfn.IFS(B49="Starter","Starters &amp; Sides",B49="Sides","Starters &amp; Sides"),B49)</f>
        <v>Starters &amp; Sides</v>
      </c>
      <c r="D49" s="71" t="s">
        <v>4859</v>
      </c>
      <c r="E49" s="75"/>
      <c r="F49" s="12"/>
      <c r="G49" s="13"/>
      <c r="H49" s="13"/>
      <c r="I49" s="13">
        <v>3.95</v>
      </c>
      <c r="J49" s="13">
        <v>4.1500000000000004</v>
      </c>
      <c r="K49" s="13">
        <v>4.75</v>
      </c>
      <c r="L49" s="4">
        <v>4.75</v>
      </c>
      <c r="M49" s="4">
        <v>4.95</v>
      </c>
      <c r="N49" s="4">
        <v>4.95</v>
      </c>
      <c r="O49" s="4">
        <v>4.5</v>
      </c>
      <c r="P49" s="337"/>
      <c r="Q49" s="15" t="str">
        <f t="shared" si="15"/>
        <v>No</v>
      </c>
      <c r="R49" s="15" t="str">
        <f t="shared" si="16"/>
        <v>No</v>
      </c>
      <c r="S49" s="221" t="str">
        <f t="shared" si="17"/>
        <v>No</v>
      </c>
      <c r="T49" s="223" t="str">
        <f t="shared" si="18"/>
        <v>N/A</v>
      </c>
      <c r="U49" s="221" t="str">
        <f t="shared" si="19"/>
        <v>No</v>
      </c>
      <c r="V49" s="223" t="str">
        <f t="shared" si="20"/>
        <v>N/A</v>
      </c>
      <c r="W49" s="222" t="str">
        <f t="shared" si="21"/>
        <v>No</v>
      </c>
      <c r="X49" s="68" t="str">
        <f t="shared" si="22"/>
        <v>N/A</v>
      </c>
      <c r="Y49" s="65" t="str">
        <f t="shared" si="23"/>
        <v>No</v>
      </c>
      <c r="Z49" s="68" t="str">
        <f t="shared" si="24"/>
        <v>N/A</v>
      </c>
      <c r="AA49" s="65" t="str">
        <f t="shared" si="25"/>
        <v>No</v>
      </c>
      <c r="AB49" s="68" t="str">
        <f t="shared" si="26"/>
        <v>N/A</v>
      </c>
      <c r="AC49" s="66"/>
    </row>
    <row r="50" spans="1:29">
      <c r="A50" s="66" t="s">
        <v>23</v>
      </c>
      <c r="B50" s="66" t="s">
        <v>39</v>
      </c>
      <c r="C50" s="66" t="str" cm="1">
        <f t="array" ref="C50">_xlfn.IFNA(_xlfn.IFS(B50="Starter","Starters &amp; Sides",B50="Sides","Starters &amp; Sides"),B50)</f>
        <v>Starters &amp; Sides</v>
      </c>
      <c r="D50" s="71" t="s">
        <v>305</v>
      </c>
      <c r="E50" s="75"/>
      <c r="F50" s="12"/>
      <c r="G50" s="13"/>
      <c r="H50" s="13"/>
      <c r="I50" s="13">
        <v>6.85</v>
      </c>
      <c r="J50" s="13">
        <v>6.95</v>
      </c>
      <c r="K50" s="13"/>
      <c r="L50" s="4"/>
      <c r="M50" s="4"/>
      <c r="N50" s="4"/>
      <c r="O50" s="4"/>
      <c r="P50" s="337"/>
      <c r="Q50" s="15" t="str">
        <f t="shared" si="15"/>
        <v>No</v>
      </c>
      <c r="R50" s="15" t="str">
        <f t="shared" si="16"/>
        <v>No</v>
      </c>
      <c r="S50" s="221" t="str">
        <f t="shared" si="17"/>
        <v>No</v>
      </c>
      <c r="T50" s="223" t="str">
        <f t="shared" si="18"/>
        <v>N/A</v>
      </c>
      <c r="U50" s="221" t="str">
        <f t="shared" si="19"/>
        <v>No</v>
      </c>
      <c r="V50" s="223" t="str">
        <f t="shared" si="20"/>
        <v>N/A</v>
      </c>
      <c r="W50" s="222" t="str">
        <f t="shared" si="21"/>
        <v>No</v>
      </c>
      <c r="X50" s="68" t="str">
        <f t="shared" si="22"/>
        <v>N/A</v>
      </c>
      <c r="Y50" s="65" t="str">
        <f t="shared" si="23"/>
        <v>No</v>
      </c>
      <c r="Z50" s="68" t="str">
        <f t="shared" si="24"/>
        <v>N/A</v>
      </c>
      <c r="AA50" s="65" t="str">
        <f t="shared" si="25"/>
        <v>No</v>
      </c>
      <c r="AB50" s="68" t="str">
        <f t="shared" si="26"/>
        <v>N/A</v>
      </c>
      <c r="AC50" s="66"/>
    </row>
    <row r="51" spans="1:29">
      <c r="A51" s="66" t="s">
        <v>23</v>
      </c>
      <c r="B51" s="66" t="s">
        <v>39</v>
      </c>
      <c r="C51" s="66" t="str" cm="1">
        <f t="array" ref="C51">_xlfn.IFNA(_xlfn.IFS(B51="Starter","Starters &amp; Sides",B51="Sides","Starters &amp; Sides"),B51)</f>
        <v>Starters &amp; Sides</v>
      </c>
      <c r="D51" s="71" t="s">
        <v>4847</v>
      </c>
      <c r="E51" s="75"/>
      <c r="F51" s="12"/>
      <c r="G51" s="13"/>
      <c r="H51" s="13"/>
      <c r="I51" s="13">
        <v>5.5</v>
      </c>
      <c r="J51" s="13">
        <v>5.55</v>
      </c>
      <c r="K51" s="13"/>
      <c r="L51" s="4"/>
      <c r="M51" s="4"/>
      <c r="N51" s="4"/>
      <c r="O51" s="4"/>
      <c r="P51" s="337"/>
      <c r="Q51" s="15" t="str">
        <f t="shared" si="15"/>
        <v>No</v>
      </c>
      <c r="R51" s="15" t="str">
        <f t="shared" si="16"/>
        <v>No</v>
      </c>
      <c r="S51" s="221" t="str">
        <f t="shared" si="17"/>
        <v>No</v>
      </c>
      <c r="T51" s="223" t="str">
        <f t="shared" si="18"/>
        <v>N/A</v>
      </c>
      <c r="U51" s="221" t="str">
        <f t="shared" si="19"/>
        <v>No</v>
      </c>
      <c r="V51" s="223" t="str">
        <f t="shared" si="20"/>
        <v>N/A</v>
      </c>
      <c r="W51" s="222" t="str">
        <f t="shared" si="21"/>
        <v>No</v>
      </c>
      <c r="X51" s="68" t="str">
        <f t="shared" si="22"/>
        <v>N/A</v>
      </c>
      <c r="Y51" s="65" t="str">
        <f t="shared" si="23"/>
        <v>No</v>
      </c>
      <c r="Z51" s="68" t="str">
        <f t="shared" si="24"/>
        <v>N/A</v>
      </c>
      <c r="AA51" s="65" t="str">
        <f t="shared" si="25"/>
        <v>No</v>
      </c>
      <c r="AB51" s="68" t="str">
        <f t="shared" si="26"/>
        <v>N/A</v>
      </c>
      <c r="AC51" s="66"/>
    </row>
    <row r="52" spans="1:29">
      <c r="A52" s="66" t="s">
        <v>23</v>
      </c>
      <c r="B52" s="66" t="s">
        <v>39</v>
      </c>
      <c r="C52" s="66" t="str" cm="1">
        <f t="array" ref="C52">_xlfn.IFNA(_xlfn.IFS(B52="Starter","Starters &amp; Sides",B52="Sides","Starters &amp; Sides"),B52)</f>
        <v>Starters &amp; Sides</v>
      </c>
      <c r="D52" s="71" t="s">
        <v>4894</v>
      </c>
      <c r="E52" s="75"/>
      <c r="F52" s="12"/>
      <c r="G52" s="13"/>
      <c r="H52" s="13"/>
      <c r="I52" s="13"/>
      <c r="J52" s="13"/>
      <c r="K52" s="13">
        <v>4.8499999999999996</v>
      </c>
      <c r="L52" s="4">
        <v>4.95</v>
      </c>
      <c r="M52" s="4">
        <v>5.25</v>
      </c>
      <c r="N52" s="4">
        <v>5.25</v>
      </c>
      <c r="O52" s="4">
        <v>4.95</v>
      </c>
      <c r="P52" s="337"/>
      <c r="Q52" s="15" t="str">
        <f t="shared" si="15"/>
        <v>No</v>
      </c>
      <c r="R52" s="15" t="str">
        <f t="shared" si="16"/>
        <v>No</v>
      </c>
      <c r="S52" s="221" t="str">
        <f t="shared" si="17"/>
        <v>No</v>
      </c>
      <c r="T52" s="223" t="str">
        <f t="shared" si="18"/>
        <v>N/A</v>
      </c>
      <c r="U52" s="221" t="str">
        <f t="shared" si="19"/>
        <v>No</v>
      </c>
      <c r="V52" s="223" t="str">
        <f t="shared" si="20"/>
        <v>N/A</v>
      </c>
      <c r="W52" s="222" t="str">
        <f t="shared" si="21"/>
        <v>No</v>
      </c>
      <c r="X52" s="68" t="str">
        <f t="shared" si="22"/>
        <v>N/A</v>
      </c>
      <c r="Y52" s="65" t="str">
        <f t="shared" si="23"/>
        <v>No</v>
      </c>
      <c r="Z52" s="68" t="str">
        <f t="shared" si="24"/>
        <v>N/A</v>
      </c>
      <c r="AA52" s="65" t="str">
        <f t="shared" si="25"/>
        <v>No</v>
      </c>
      <c r="AB52" s="68" t="str">
        <f t="shared" si="26"/>
        <v>N/A</v>
      </c>
      <c r="AC52" s="66"/>
    </row>
    <row r="53" spans="1:29">
      <c r="A53" s="66" t="s">
        <v>23</v>
      </c>
      <c r="B53" s="66" t="s">
        <v>39</v>
      </c>
      <c r="C53" s="66" t="str" cm="1">
        <f t="array" ref="C53">_xlfn.IFNA(_xlfn.IFS(B53="Starter","Starters &amp; Sides",B53="Sides","Starters &amp; Sides"),B53)</f>
        <v>Starters &amp; Sides</v>
      </c>
      <c r="D53" s="71" t="s">
        <v>4871</v>
      </c>
      <c r="E53" s="75"/>
      <c r="F53" s="12"/>
      <c r="G53" s="13"/>
      <c r="H53" s="13"/>
      <c r="I53" s="13"/>
      <c r="J53" s="13"/>
      <c r="K53" s="13">
        <v>6.25</v>
      </c>
      <c r="L53" s="4"/>
      <c r="M53" s="4"/>
      <c r="N53" s="4"/>
      <c r="O53" s="4"/>
      <c r="P53" s="337"/>
      <c r="Q53" s="15" t="str">
        <f t="shared" si="15"/>
        <v>No</v>
      </c>
      <c r="R53" s="15" t="str">
        <f t="shared" si="16"/>
        <v>No</v>
      </c>
      <c r="S53" s="221" t="str">
        <f t="shared" si="17"/>
        <v>No</v>
      </c>
      <c r="T53" s="223" t="str">
        <f t="shared" si="18"/>
        <v>N/A</v>
      </c>
      <c r="U53" s="221" t="str">
        <f t="shared" si="19"/>
        <v>No</v>
      </c>
      <c r="V53" s="223" t="str">
        <f t="shared" si="20"/>
        <v>N/A</v>
      </c>
      <c r="W53" s="222" t="str">
        <f t="shared" si="21"/>
        <v>No</v>
      </c>
      <c r="X53" s="68" t="str">
        <f t="shared" si="22"/>
        <v>N/A</v>
      </c>
      <c r="Y53" s="65" t="str">
        <f t="shared" si="23"/>
        <v>No</v>
      </c>
      <c r="Z53" s="68" t="str">
        <f t="shared" si="24"/>
        <v>N/A</v>
      </c>
      <c r="AA53" s="65" t="str">
        <f t="shared" si="25"/>
        <v>No</v>
      </c>
      <c r="AB53" s="68" t="str">
        <f t="shared" si="26"/>
        <v>N/A</v>
      </c>
      <c r="AC53" s="66"/>
    </row>
    <row r="54" spans="1:29">
      <c r="A54" s="66" t="s">
        <v>23</v>
      </c>
      <c r="B54" s="66" t="s">
        <v>39</v>
      </c>
      <c r="C54" s="66" t="str" cm="1">
        <f t="array" ref="C54">_xlfn.IFNA(_xlfn.IFS(B54="Starter","Starters &amp; Sides",B54="Sides","Starters &amp; Sides"),B54)</f>
        <v>Starters &amp; Sides</v>
      </c>
      <c r="D54" s="71" t="s">
        <v>4870</v>
      </c>
      <c r="E54" s="75"/>
      <c r="F54" s="12"/>
      <c r="G54" s="13"/>
      <c r="H54" s="13"/>
      <c r="I54" s="13"/>
      <c r="J54" s="13">
        <v>1.5</v>
      </c>
      <c r="K54" s="13"/>
      <c r="L54" s="4"/>
      <c r="M54" s="4"/>
      <c r="N54" s="4"/>
      <c r="O54" s="4"/>
      <c r="P54" s="337"/>
      <c r="Q54" s="15" t="str">
        <f t="shared" si="15"/>
        <v>No</v>
      </c>
      <c r="R54" s="15" t="str">
        <f t="shared" si="16"/>
        <v>No</v>
      </c>
      <c r="S54" s="221" t="str">
        <f t="shared" si="17"/>
        <v>No</v>
      </c>
      <c r="T54" s="223" t="str">
        <f t="shared" si="18"/>
        <v>N/A</v>
      </c>
      <c r="U54" s="221" t="str">
        <f t="shared" si="19"/>
        <v>No</v>
      </c>
      <c r="V54" s="223" t="str">
        <f t="shared" si="20"/>
        <v>N/A</v>
      </c>
      <c r="W54" s="222" t="str">
        <f t="shared" si="21"/>
        <v>No</v>
      </c>
      <c r="X54" s="68" t="str">
        <f t="shared" si="22"/>
        <v>N/A</v>
      </c>
      <c r="Y54" s="65" t="str">
        <f t="shared" si="23"/>
        <v>No</v>
      </c>
      <c r="Z54" s="68" t="str">
        <f t="shared" si="24"/>
        <v>N/A</v>
      </c>
      <c r="AA54" s="65" t="str">
        <f t="shared" si="25"/>
        <v>No</v>
      </c>
      <c r="AB54" s="68" t="str">
        <f t="shared" si="26"/>
        <v>N/A</v>
      </c>
      <c r="AC54" s="66"/>
    </row>
    <row r="55" spans="1:29" ht="14.5" customHeight="1">
      <c r="A55" s="66" t="s">
        <v>23</v>
      </c>
      <c r="B55" s="66" t="s">
        <v>625</v>
      </c>
      <c r="C55" s="66" t="str" cm="1">
        <f t="array" ref="C55">_xlfn.IFNA(_xlfn.IFS(B55="Starter","Starters &amp; Sides",B55="Sides","Starters &amp; Sides"),B55)</f>
        <v>Starters &amp; Sides</v>
      </c>
      <c r="D55" s="71" t="s">
        <v>4895</v>
      </c>
      <c r="E55" s="75">
        <v>5.95</v>
      </c>
      <c r="F55" s="12">
        <v>5.95</v>
      </c>
      <c r="G55" s="13">
        <v>6.25</v>
      </c>
      <c r="H55" s="13">
        <v>6.25</v>
      </c>
      <c r="I55" s="13">
        <v>6.75</v>
      </c>
      <c r="J55" s="13">
        <v>6.75</v>
      </c>
      <c r="K55" s="13">
        <v>7.5</v>
      </c>
      <c r="L55" s="4">
        <v>7.75</v>
      </c>
      <c r="M55" s="4">
        <v>7.75</v>
      </c>
      <c r="N55" s="4">
        <v>8.25</v>
      </c>
      <c r="O55" s="4">
        <v>7.95</v>
      </c>
      <c r="P55" s="337"/>
      <c r="Q55" s="15" t="str">
        <f t="shared" si="15"/>
        <v>No</v>
      </c>
      <c r="R55" s="15" t="str">
        <f t="shared" si="16"/>
        <v>No</v>
      </c>
      <c r="S55" s="221" t="str">
        <f t="shared" si="17"/>
        <v>No</v>
      </c>
      <c r="T55" s="223" t="str">
        <f t="shared" si="18"/>
        <v>N/A</v>
      </c>
      <c r="U55" s="221" t="str">
        <f t="shared" si="19"/>
        <v>No</v>
      </c>
      <c r="V55" s="223" t="str">
        <f t="shared" si="20"/>
        <v>N/A</v>
      </c>
      <c r="W55" s="222" t="str">
        <f t="shared" si="21"/>
        <v>No</v>
      </c>
      <c r="X55" s="68" t="str">
        <f t="shared" si="22"/>
        <v>N/A</v>
      </c>
      <c r="Y55" s="65" t="str">
        <f t="shared" si="23"/>
        <v>No</v>
      </c>
      <c r="Z55" s="68" t="str">
        <f t="shared" si="24"/>
        <v>N/A</v>
      </c>
      <c r="AA55" s="65" t="str">
        <f t="shared" si="25"/>
        <v>No</v>
      </c>
      <c r="AB55" s="68" t="str">
        <f t="shared" si="26"/>
        <v>N/A</v>
      </c>
      <c r="AC55" s="66"/>
    </row>
    <row r="56" spans="1:29">
      <c r="A56" s="66" t="s">
        <v>23</v>
      </c>
      <c r="B56" s="66" t="s">
        <v>625</v>
      </c>
      <c r="C56" s="66" t="str" cm="1">
        <f t="array" ref="C56">_xlfn.IFNA(_xlfn.IFS(B56="Starter","Starters &amp; Sides",B56="Sides","Starters &amp; Sides"),B56)</f>
        <v>Starters &amp; Sides</v>
      </c>
      <c r="D56" s="71" t="s">
        <v>4570</v>
      </c>
      <c r="E56" s="75">
        <v>7.05</v>
      </c>
      <c r="F56" s="12">
        <v>7.25</v>
      </c>
      <c r="G56" s="13">
        <v>7.5</v>
      </c>
      <c r="H56" s="13">
        <v>7.75</v>
      </c>
      <c r="I56" s="13">
        <v>7.95</v>
      </c>
      <c r="J56" s="13">
        <v>8.1999999999999993</v>
      </c>
      <c r="K56" s="13">
        <v>9</v>
      </c>
      <c r="L56" s="4">
        <v>9.25</v>
      </c>
      <c r="M56" s="4">
        <v>9.25</v>
      </c>
      <c r="N56" s="4">
        <v>9.25</v>
      </c>
      <c r="O56" s="4">
        <v>8.9499999999999993</v>
      </c>
      <c r="P56" s="337"/>
      <c r="Q56" s="15" t="str">
        <f t="shared" si="15"/>
        <v>No</v>
      </c>
      <c r="R56" s="15" t="str">
        <f t="shared" si="16"/>
        <v>No</v>
      </c>
      <c r="S56" s="221" t="str">
        <f t="shared" si="17"/>
        <v>No</v>
      </c>
      <c r="T56" s="223" t="str">
        <f t="shared" si="18"/>
        <v>N/A</v>
      </c>
      <c r="U56" s="221" t="str">
        <f t="shared" si="19"/>
        <v>No</v>
      </c>
      <c r="V56" s="223" t="str">
        <f t="shared" si="20"/>
        <v>N/A</v>
      </c>
      <c r="W56" s="222" t="str">
        <f t="shared" si="21"/>
        <v>No</v>
      </c>
      <c r="X56" s="68" t="str">
        <f t="shared" si="22"/>
        <v>N/A</v>
      </c>
      <c r="Y56" s="65" t="str">
        <f t="shared" si="23"/>
        <v>No</v>
      </c>
      <c r="Z56" s="68" t="str">
        <f t="shared" si="24"/>
        <v>N/A</v>
      </c>
      <c r="AA56" s="65" t="str">
        <f t="shared" si="25"/>
        <v>No</v>
      </c>
      <c r="AB56" s="68" t="str">
        <f t="shared" si="26"/>
        <v>N/A</v>
      </c>
      <c r="AC56" s="66"/>
    </row>
    <row r="57" spans="1:29">
      <c r="A57" s="66" t="s">
        <v>23</v>
      </c>
      <c r="B57" s="66" t="s">
        <v>625</v>
      </c>
      <c r="C57" s="66" t="str" cm="1">
        <f t="array" ref="C57">_xlfn.IFNA(_xlfn.IFS(B57="Starter","Starters &amp; Sides",B57="Sides","Starters &amp; Sides"),B57)</f>
        <v>Starters &amp; Sides</v>
      </c>
      <c r="D57" s="71" t="s">
        <v>4834</v>
      </c>
      <c r="E57" s="75">
        <v>3.75</v>
      </c>
      <c r="F57" s="12">
        <v>3.75</v>
      </c>
      <c r="G57" s="13">
        <v>3.75</v>
      </c>
      <c r="H57" s="13">
        <v>3.75</v>
      </c>
      <c r="I57" s="13"/>
      <c r="J57" s="13"/>
      <c r="K57" s="13"/>
      <c r="L57" s="4">
        <v>4.6500000000000004</v>
      </c>
      <c r="M57" s="4">
        <v>4.45</v>
      </c>
      <c r="N57" s="4">
        <v>4.45</v>
      </c>
      <c r="O57" s="4">
        <v>4.25</v>
      </c>
      <c r="P57" s="337"/>
      <c r="Q57" s="15" t="str">
        <f t="shared" si="15"/>
        <v>No</v>
      </c>
      <c r="R57" s="15" t="str">
        <f t="shared" si="16"/>
        <v>No</v>
      </c>
      <c r="S57" s="221" t="str">
        <f t="shared" si="17"/>
        <v>No</v>
      </c>
      <c r="T57" s="223" t="str">
        <f t="shared" si="18"/>
        <v>N/A</v>
      </c>
      <c r="U57" s="221" t="str">
        <f t="shared" si="19"/>
        <v>No</v>
      </c>
      <c r="V57" s="223" t="str">
        <f t="shared" si="20"/>
        <v>N/A</v>
      </c>
      <c r="W57" s="222" t="str">
        <f t="shared" si="21"/>
        <v>No</v>
      </c>
      <c r="X57" s="68" t="str">
        <f t="shared" si="22"/>
        <v>N/A</v>
      </c>
      <c r="Y57" s="65" t="str">
        <f t="shared" si="23"/>
        <v>No</v>
      </c>
      <c r="Z57" s="68" t="str">
        <f t="shared" si="24"/>
        <v>N/A</v>
      </c>
      <c r="AA57" s="65" t="str">
        <f t="shared" si="25"/>
        <v>No</v>
      </c>
      <c r="AB57" s="68" t="str">
        <f t="shared" si="26"/>
        <v>N/A</v>
      </c>
      <c r="AC57" s="66"/>
    </row>
    <row r="58" spans="1:29">
      <c r="A58" s="66" t="s">
        <v>23</v>
      </c>
      <c r="B58" s="66" t="s">
        <v>625</v>
      </c>
      <c r="C58" s="66" t="str" cm="1">
        <f t="array" ref="C58">_xlfn.IFNA(_xlfn.IFS(B58="Starter","Starters &amp; Sides",B58="Sides","Starters &amp; Sides"),B58)</f>
        <v>Starters &amp; Sides</v>
      </c>
      <c r="D58" s="71" t="s">
        <v>4896</v>
      </c>
      <c r="E58" s="75"/>
      <c r="F58" s="12"/>
      <c r="G58" s="13"/>
      <c r="H58" s="13"/>
      <c r="I58" s="13"/>
      <c r="J58" s="13"/>
      <c r="K58" s="13"/>
      <c r="L58" s="4"/>
      <c r="M58" s="4">
        <v>8.9499999999999993</v>
      </c>
      <c r="N58" s="4">
        <v>8.9499999999999993</v>
      </c>
      <c r="O58" s="4"/>
      <c r="P58" s="337"/>
      <c r="Q58" s="15" t="str">
        <f t="shared" si="15"/>
        <v>No</v>
      </c>
      <c r="R58" s="15" t="str">
        <f t="shared" si="16"/>
        <v>No</v>
      </c>
      <c r="S58" s="221" t="str">
        <f t="shared" si="17"/>
        <v>No</v>
      </c>
      <c r="T58" s="223" t="str">
        <f t="shared" si="18"/>
        <v>N/A</v>
      </c>
      <c r="U58" s="221" t="str">
        <f t="shared" si="19"/>
        <v>No</v>
      </c>
      <c r="V58" s="223" t="str">
        <f t="shared" si="20"/>
        <v>N/A</v>
      </c>
      <c r="W58" s="222" t="str">
        <f t="shared" si="21"/>
        <v>No</v>
      </c>
      <c r="X58" s="68" t="str">
        <f t="shared" si="22"/>
        <v>N/A</v>
      </c>
      <c r="Y58" s="65" t="str">
        <f t="shared" si="23"/>
        <v>No</v>
      </c>
      <c r="Z58" s="68" t="str">
        <f t="shared" si="24"/>
        <v>N/A</v>
      </c>
      <c r="AA58" s="65" t="str">
        <f t="shared" si="25"/>
        <v>No</v>
      </c>
      <c r="AB58" s="68" t="str">
        <f t="shared" si="26"/>
        <v>N/A</v>
      </c>
      <c r="AC58" s="66"/>
    </row>
    <row r="59" spans="1:29">
      <c r="A59" s="66" t="s">
        <v>23</v>
      </c>
      <c r="B59" s="66" t="s">
        <v>625</v>
      </c>
      <c r="C59" s="66" t="str" cm="1">
        <f t="array" ref="C59">_xlfn.IFNA(_xlfn.IFS(B59="Starter","Starters &amp; Sides",B59="Sides","Starters &amp; Sides"),B59)</f>
        <v>Starters &amp; Sides</v>
      </c>
      <c r="D59" s="71" t="s">
        <v>4835</v>
      </c>
      <c r="E59" s="75">
        <v>6.55</v>
      </c>
      <c r="F59" s="12">
        <v>6.55</v>
      </c>
      <c r="G59" s="13">
        <v>6.55</v>
      </c>
      <c r="H59" s="13">
        <v>6.55</v>
      </c>
      <c r="I59" s="13">
        <v>6.75</v>
      </c>
      <c r="J59" s="13">
        <v>6.75</v>
      </c>
      <c r="K59" s="13">
        <v>7.45</v>
      </c>
      <c r="L59" s="4">
        <v>7.75</v>
      </c>
      <c r="M59" s="4">
        <v>7.75</v>
      </c>
      <c r="N59" s="4">
        <v>7.75</v>
      </c>
      <c r="O59" s="4">
        <v>7.45</v>
      </c>
      <c r="P59" s="337"/>
      <c r="Q59" s="15" t="str">
        <f t="shared" si="15"/>
        <v>No</v>
      </c>
      <c r="R59" s="15" t="str">
        <f t="shared" si="16"/>
        <v>No</v>
      </c>
      <c r="S59" s="221" t="str">
        <f t="shared" si="17"/>
        <v>No</v>
      </c>
      <c r="T59" s="223" t="str">
        <f t="shared" si="18"/>
        <v>N/A</v>
      </c>
      <c r="U59" s="221" t="str">
        <f t="shared" si="19"/>
        <v>No</v>
      </c>
      <c r="V59" s="223" t="str">
        <f t="shared" si="20"/>
        <v>N/A</v>
      </c>
      <c r="W59" s="222" t="str">
        <f t="shared" si="21"/>
        <v>No</v>
      </c>
      <c r="X59" s="68" t="str">
        <f t="shared" si="22"/>
        <v>N/A</v>
      </c>
      <c r="Y59" s="65" t="str">
        <f t="shared" si="23"/>
        <v>No</v>
      </c>
      <c r="Z59" s="68" t="str">
        <f t="shared" si="24"/>
        <v>N/A</v>
      </c>
      <c r="AA59" s="65" t="str">
        <f t="shared" si="25"/>
        <v>No</v>
      </c>
      <c r="AB59" s="68" t="str">
        <f t="shared" si="26"/>
        <v>N/A</v>
      </c>
      <c r="AC59" s="66"/>
    </row>
    <row r="60" spans="1:29">
      <c r="A60" s="66" t="s">
        <v>23</v>
      </c>
      <c r="B60" s="66" t="s">
        <v>625</v>
      </c>
      <c r="C60" s="66" t="str" cm="1">
        <f t="array" ref="C60">_xlfn.IFNA(_xlfn.IFS(B60="Starter","Starters &amp; Sides",B60="Sides","Starters &amp; Sides"),B60)</f>
        <v>Starters &amp; Sides</v>
      </c>
      <c r="D60" s="71" t="s">
        <v>4838</v>
      </c>
      <c r="E60" s="75"/>
      <c r="F60" s="12"/>
      <c r="G60" s="13"/>
      <c r="H60" s="13"/>
      <c r="I60" s="13"/>
      <c r="J60" s="13"/>
      <c r="K60" s="13"/>
      <c r="L60" s="4">
        <v>7.95</v>
      </c>
      <c r="M60" s="4"/>
      <c r="N60" s="4"/>
      <c r="O60" s="4"/>
      <c r="P60" s="337"/>
      <c r="Q60" s="15" t="str">
        <f t="shared" si="15"/>
        <v>No</v>
      </c>
      <c r="R60" s="15" t="str">
        <f t="shared" si="16"/>
        <v>No</v>
      </c>
      <c r="S60" s="221" t="str">
        <f t="shared" si="17"/>
        <v>No</v>
      </c>
      <c r="T60" s="223" t="str">
        <f t="shared" si="18"/>
        <v>N/A</v>
      </c>
      <c r="U60" s="221" t="str">
        <f t="shared" si="19"/>
        <v>No</v>
      </c>
      <c r="V60" s="223" t="str">
        <f t="shared" si="20"/>
        <v>N/A</v>
      </c>
      <c r="W60" s="222" t="str">
        <f t="shared" si="21"/>
        <v>No</v>
      </c>
      <c r="X60" s="68" t="str">
        <f t="shared" si="22"/>
        <v>N/A</v>
      </c>
      <c r="Y60" s="65" t="str">
        <f t="shared" si="23"/>
        <v>No</v>
      </c>
      <c r="Z60" s="68" t="str">
        <f t="shared" si="24"/>
        <v>N/A</v>
      </c>
      <c r="AA60" s="65" t="str">
        <f t="shared" si="25"/>
        <v>No</v>
      </c>
      <c r="AB60" s="68" t="str">
        <f t="shared" si="26"/>
        <v>N/A</v>
      </c>
      <c r="AC60" s="66"/>
    </row>
    <row r="61" spans="1:29">
      <c r="A61" s="66" t="s">
        <v>23</v>
      </c>
      <c r="B61" s="66" t="s">
        <v>625</v>
      </c>
      <c r="C61" s="66" t="str" cm="1">
        <f t="array" ref="C61">_xlfn.IFNA(_xlfn.IFS(B61="Starter","Starters &amp; Sides",B61="Sides","Starters &amp; Sides"),B61)</f>
        <v>Starters &amp; Sides</v>
      </c>
      <c r="D61" s="71" t="s">
        <v>4897</v>
      </c>
      <c r="E61" s="75"/>
      <c r="F61" s="12"/>
      <c r="G61" s="13"/>
      <c r="H61" s="13"/>
      <c r="I61" s="13"/>
      <c r="J61" s="13"/>
      <c r="K61" s="13"/>
      <c r="L61" s="4">
        <v>6.25</v>
      </c>
      <c r="M61" s="4">
        <v>5.5</v>
      </c>
      <c r="N61" s="4">
        <v>5.5</v>
      </c>
      <c r="O61" s="4">
        <v>5.25</v>
      </c>
      <c r="P61" s="337"/>
      <c r="Q61" s="15" t="str">
        <f t="shared" si="15"/>
        <v>No</v>
      </c>
      <c r="R61" s="15" t="str">
        <f t="shared" si="16"/>
        <v>No</v>
      </c>
      <c r="S61" s="221" t="str">
        <f t="shared" si="17"/>
        <v>No</v>
      </c>
      <c r="T61" s="223" t="str">
        <f t="shared" si="18"/>
        <v>N/A</v>
      </c>
      <c r="U61" s="221" t="str">
        <f t="shared" si="19"/>
        <v>No</v>
      </c>
      <c r="V61" s="223" t="str">
        <f t="shared" si="20"/>
        <v>N/A</v>
      </c>
      <c r="W61" s="222" t="str">
        <f t="shared" si="21"/>
        <v>No</v>
      </c>
      <c r="X61" s="68" t="str">
        <f t="shared" si="22"/>
        <v>N/A</v>
      </c>
      <c r="Y61" s="65" t="str">
        <f t="shared" si="23"/>
        <v>No</v>
      </c>
      <c r="Z61" s="68" t="str">
        <f t="shared" si="24"/>
        <v>N/A</v>
      </c>
      <c r="AA61" s="65" t="str">
        <f t="shared" si="25"/>
        <v>No</v>
      </c>
      <c r="AB61" s="68" t="str">
        <f t="shared" si="26"/>
        <v>N/A</v>
      </c>
      <c r="AC61" s="66"/>
    </row>
    <row r="62" spans="1:29">
      <c r="A62" s="66" t="s">
        <v>23</v>
      </c>
      <c r="B62" s="66" t="s">
        <v>625</v>
      </c>
      <c r="C62" s="66" t="str" cm="1">
        <f t="array" ref="C62">_xlfn.IFNA(_xlfn.IFS(B62="Starter","Starters &amp; Sides",B62="Sides","Starters &amp; Sides"),B62)</f>
        <v>Starters &amp; Sides</v>
      </c>
      <c r="D62" s="71" t="s">
        <v>2534</v>
      </c>
      <c r="E62" s="75">
        <v>5.15</v>
      </c>
      <c r="F62" s="12">
        <v>5.25</v>
      </c>
      <c r="G62" s="13">
        <v>5.5</v>
      </c>
      <c r="H62" s="13">
        <v>5.5</v>
      </c>
      <c r="I62" s="13">
        <v>5.75</v>
      </c>
      <c r="J62" s="13">
        <v>5.95</v>
      </c>
      <c r="K62" s="4">
        <v>6.45</v>
      </c>
      <c r="L62" s="4">
        <v>6.75</v>
      </c>
      <c r="M62" s="4">
        <v>6.75</v>
      </c>
      <c r="N62" s="4">
        <v>6.95</v>
      </c>
      <c r="O62" s="4"/>
      <c r="P62" s="337"/>
      <c r="Q62" s="15" t="str">
        <f t="shared" si="15"/>
        <v>No</v>
      </c>
      <c r="R62" s="15" t="str">
        <f t="shared" si="16"/>
        <v>No</v>
      </c>
      <c r="S62" s="221" t="str">
        <f t="shared" si="17"/>
        <v>No</v>
      </c>
      <c r="T62" s="223" t="str">
        <f t="shared" si="18"/>
        <v>N/A</v>
      </c>
      <c r="U62" s="221" t="str">
        <f t="shared" si="19"/>
        <v>No</v>
      </c>
      <c r="V62" s="223" t="str">
        <f t="shared" si="20"/>
        <v>N/A</v>
      </c>
      <c r="W62" s="222" t="str">
        <f t="shared" si="21"/>
        <v>No</v>
      </c>
      <c r="X62" s="68" t="str">
        <f t="shared" si="22"/>
        <v>N/A</v>
      </c>
      <c r="Y62" s="65" t="str">
        <f t="shared" si="23"/>
        <v>No</v>
      </c>
      <c r="Z62" s="68" t="str">
        <f t="shared" si="24"/>
        <v>N/A</v>
      </c>
      <c r="AA62" s="65" t="str">
        <f t="shared" si="25"/>
        <v>No</v>
      </c>
      <c r="AB62" s="68" t="str">
        <f t="shared" si="26"/>
        <v>N/A</v>
      </c>
      <c r="AC62" s="66"/>
    </row>
    <row r="63" spans="1:29">
      <c r="A63" s="66" t="s">
        <v>23</v>
      </c>
      <c r="B63" s="66" t="s">
        <v>625</v>
      </c>
      <c r="C63" s="66" t="str" cm="1">
        <f t="array" ref="C63">_xlfn.IFNA(_xlfn.IFS(B63="Starter","Starters &amp; Sides",B63="Sides","Starters &amp; Sides"),B63)</f>
        <v>Starters &amp; Sides</v>
      </c>
      <c r="D63" t="s">
        <v>4848</v>
      </c>
      <c r="E63" s="75"/>
      <c r="F63" s="12"/>
      <c r="G63" s="13"/>
      <c r="H63" s="13"/>
      <c r="I63" s="13"/>
      <c r="J63" s="13"/>
      <c r="K63" s="4"/>
      <c r="L63" s="4"/>
      <c r="M63" s="4">
        <v>8.4499999999999993</v>
      </c>
      <c r="N63" s="4">
        <v>8.75</v>
      </c>
      <c r="O63" s="4">
        <v>8.4499999999999993</v>
      </c>
      <c r="P63" s="337"/>
      <c r="Q63" s="15" t="str">
        <f t="shared" si="15"/>
        <v>No</v>
      </c>
      <c r="R63" s="15" t="str">
        <f t="shared" si="16"/>
        <v>No</v>
      </c>
      <c r="S63" s="221" t="str">
        <f t="shared" si="17"/>
        <v>No</v>
      </c>
      <c r="T63" s="223" t="str">
        <f t="shared" si="18"/>
        <v>N/A</v>
      </c>
      <c r="U63" s="221" t="str">
        <f t="shared" si="19"/>
        <v>No</v>
      </c>
      <c r="V63" s="223" t="str">
        <f t="shared" si="20"/>
        <v>N/A</v>
      </c>
      <c r="W63" s="222" t="str">
        <f t="shared" si="21"/>
        <v>No</v>
      </c>
      <c r="X63" s="68" t="str">
        <f t="shared" si="22"/>
        <v>N/A</v>
      </c>
      <c r="Y63" s="65" t="str">
        <f t="shared" si="23"/>
        <v>No</v>
      </c>
      <c r="Z63" s="68" t="str">
        <f t="shared" si="24"/>
        <v>N/A</v>
      </c>
      <c r="AA63" s="65" t="str">
        <f t="shared" si="25"/>
        <v>No</v>
      </c>
      <c r="AB63" s="68" t="str">
        <f t="shared" si="26"/>
        <v>N/A</v>
      </c>
      <c r="AC63" s="66"/>
    </row>
    <row r="64" spans="1:29">
      <c r="A64" s="66" t="s">
        <v>23</v>
      </c>
      <c r="B64" s="66" t="s">
        <v>625</v>
      </c>
      <c r="C64" s="66" t="str" cm="1">
        <f t="array" ref="C64">_xlfn.IFNA(_xlfn.IFS(B64="Starter","Starters &amp; Sides",B64="Sides","Starters &amp; Sides"),B64)</f>
        <v>Starters &amp; Sides</v>
      </c>
      <c r="D64" s="71" t="s">
        <v>4839</v>
      </c>
      <c r="E64" s="75"/>
      <c r="F64" s="12"/>
      <c r="G64" s="13"/>
      <c r="H64" s="13"/>
      <c r="I64" s="13"/>
      <c r="J64" s="13"/>
      <c r="K64" s="4"/>
      <c r="L64" s="4"/>
      <c r="M64" s="4">
        <v>8.4499999999999993</v>
      </c>
      <c r="N64" s="4">
        <v>8.75</v>
      </c>
      <c r="O64" s="4">
        <v>8.4499999999999993</v>
      </c>
      <c r="P64" s="337"/>
      <c r="Q64" s="15" t="str">
        <f t="shared" si="15"/>
        <v>No</v>
      </c>
      <c r="R64" s="15" t="str">
        <f t="shared" si="16"/>
        <v>No</v>
      </c>
      <c r="S64" s="221" t="str">
        <f t="shared" si="17"/>
        <v>No</v>
      </c>
      <c r="T64" s="223" t="str">
        <f t="shared" si="18"/>
        <v>N/A</v>
      </c>
      <c r="U64" s="221" t="str">
        <f t="shared" si="19"/>
        <v>No</v>
      </c>
      <c r="V64" s="223" t="str">
        <f t="shared" si="20"/>
        <v>N/A</v>
      </c>
      <c r="W64" s="222" t="str">
        <f t="shared" si="21"/>
        <v>No</v>
      </c>
      <c r="X64" s="68" t="str">
        <f t="shared" si="22"/>
        <v>N/A</v>
      </c>
      <c r="Y64" s="65" t="str">
        <f t="shared" si="23"/>
        <v>No</v>
      </c>
      <c r="Z64" s="68" t="str">
        <f t="shared" si="24"/>
        <v>N/A</v>
      </c>
      <c r="AA64" s="65" t="str">
        <f t="shared" si="25"/>
        <v>No</v>
      </c>
      <c r="AB64" s="68" t="str">
        <f t="shared" si="26"/>
        <v>N/A</v>
      </c>
      <c r="AC64" s="66"/>
    </row>
    <row r="65" spans="1:29">
      <c r="A65" s="66" t="s">
        <v>23</v>
      </c>
      <c r="B65" s="66" t="s">
        <v>625</v>
      </c>
      <c r="C65" s="66" t="str" cm="1">
        <f t="array" ref="C65">_xlfn.IFNA(_xlfn.IFS(B65="Starter","Starters &amp; Sides",B65="Sides","Starters &amp; Sides"),B65)</f>
        <v>Starters &amp; Sides</v>
      </c>
      <c r="D65" t="s">
        <v>4898</v>
      </c>
      <c r="E65" s="75"/>
      <c r="F65" s="12"/>
      <c r="G65" s="13"/>
      <c r="H65" s="13"/>
      <c r="I65" s="13"/>
      <c r="J65" s="13"/>
      <c r="K65" s="4"/>
      <c r="L65" s="4"/>
      <c r="M65" s="4">
        <v>7.75</v>
      </c>
      <c r="N65" s="4">
        <v>7.75</v>
      </c>
      <c r="O65" s="4">
        <v>7.45</v>
      </c>
      <c r="P65" s="337"/>
      <c r="Q65" s="15" t="str">
        <f t="shared" si="15"/>
        <v>No</v>
      </c>
      <c r="R65" s="15" t="str">
        <f t="shared" si="16"/>
        <v>No</v>
      </c>
      <c r="S65" s="221" t="str">
        <f t="shared" si="17"/>
        <v>No</v>
      </c>
      <c r="T65" s="223" t="str">
        <f t="shared" si="18"/>
        <v>N/A</v>
      </c>
      <c r="U65" s="221" t="str">
        <f t="shared" si="19"/>
        <v>No</v>
      </c>
      <c r="V65" s="223" t="str">
        <f t="shared" si="20"/>
        <v>N/A</v>
      </c>
      <c r="W65" s="222" t="str">
        <f t="shared" si="21"/>
        <v>No</v>
      </c>
      <c r="X65" s="68" t="str">
        <f t="shared" si="22"/>
        <v>N/A</v>
      </c>
      <c r="Y65" s="65" t="str">
        <f t="shared" si="23"/>
        <v>No</v>
      </c>
      <c r="Z65" s="68" t="str">
        <f t="shared" si="24"/>
        <v>N/A</v>
      </c>
      <c r="AA65" s="65" t="str">
        <f t="shared" si="25"/>
        <v>No</v>
      </c>
      <c r="AB65" s="68" t="str">
        <f t="shared" si="26"/>
        <v>N/A</v>
      </c>
      <c r="AC65" s="66"/>
    </row>
    <row r="66" spans="1:29">
      <c r="A66" s="66" t="s">
        <v>23</v>
      </c>
      <c r="B66" s="66" t="s">
        <v>625</v>
      </c>
      <c r="C66" s="66" t="str" cm="1">
        <f t="array" ref="C66">_xlfn.IFNA(_xlfn.IFS(B66="Starter","Starters &amp; Sides",B66="Sides","Starters &amp; Sides"),B66)</f>
        <v>Starters &amp; Sides</v>
      </c>
      <c r="D66" t="s">
        <v>4899</v>
      </c>
      <c r="E66" s="75">
        <v>6.25</v>
      </c>
      <c r="F66" s="12">
        <v>6.25</v>
      </c>
      <c r="G66" s="13">
        <v>6.5</v>
      </c>
      <c r="H66" s="13">
        <v>6.5</v>
      </c>
      <c r="I66" s="13">
        <v>6.55</v>
      </c>
      <c r="J66" s="13">
        <v>6.55</v>
      </c>
      <c r="K66" s="4">
        <v>7.45</v>
      </c>
      <c r="L66" s="4">
        <v>7.75</v>
      </c>
      <c r="M66" s="4">
        <v>7.75</v>
      </c>
      <c r="N66" s="4">
        <v>7.75</v>
      </c>
      <c r="O66" s="4">
        <v>7.45</v>
      </c>
      <c r="P66" s="337"/>
      <c r="Q66" s="15" t="str">
        <f t="shared" si="15"/>
        <v>No</v>
      </c>
      <c r="R66" s="15" t="str">
        <f t="shared" si="16"/>
        <v>No</v>
      </c>
      <c r="S66" s="221" t="str">
        <f t="shared" si="17"/>
        <v>No</v>
      </c>
      <c r="T66" s="223" t="str">
        <f t="shared" si="18"/>
        <v>N/A</v>
      </c>
      <c r="U66" s="221" t="str">
        <f t="shared" si="19"/>
        <v>No</v>
      </c>
      <c r="V66" s="223" t="str">
        <f t="shared" si="20"/>
        <v>N/A</v>
      </c>
      <c r="W66" s="222" t="str">
        <f t="shared" si="21"/>
        <v>No</v>
      </c>
      <c r="X66" s="68" t="str">
        <f t="shared" si="22"/>
        <v>N/A</v>
      </c>
      <c r="Y66" s="65" t="str">
        <f t="shared" si="23"/>
        <v>No</v>
      </c>
      <c r="Z66" s="68" t="str">
        <f t="shared" si="24"/>
        <v>N/A</v>
      </c>
      <c r="AA66" s="65" t="str">
        <f t="shared" si="25"/>
        <v>No</v>
      </c>
      <c r="AB66" s="68" t="str">
        <f t="shared" si="26"/>
        <v>N/A</v>
      </c>
      <c r="AC66" s="66"/>
    </row>
    <row r="67" spans="1:29">
      <c r="A67" s="66" t="s">
        <v>23</v>
      </c>
      <c r="B67" s="66" t="s">
        <v>625</v>
      </c>
      <c r="C67" s="66" t="str" cm="1">
        <f t="array" ref="C67">_xlfn.IFNA(_xlfn.IFS(B67="Starter","Starters &amp; Sides",B67="Sides","Starters &amp; Sides"),B67)</f>
        <v>Starters &amp; Sides</v>
      </c>
      <c r="D67" s="71" t="s">
        <v>4832</v>
      </c>
      <c r="E67" s="75"/>
      <c r="F67" s="12"/>
      <c r="G67" s="13"/>
      <c r="H67" s="13"/>
      <c r="I67" s="13"/>
      <c r="J67" s="13"/>
      <c r="K67" s="4"/>
      <c r="L67" s="4"/>
      <c r="M67" s="4">
        <v>9.25</v>
      </c>
      <c r="N67" s="4">
        <v>9.25</v>
      </c>
      <c r="O67" s="4">
        <v>8.9499999999999993</v>
      </c>
      <c r="P67" s="337"/>
      <c r="Q67" s="15" t="str">
        <f t="shared" si="15"/>
        <v>No</v>
      </c>
      <c r="R67" s="15" t="str">
        <f t="shared" si="16"/>
        <v>No</v>
      </c>
      <c r="S67" s="221" t="str">
        <f t="shared" si="17"/>
        <v>No</v>
      </c>
      <c r="T67" s="223" t="str">
        <f t="shared" si="18"/>
        <v>N/A</v>
      </c>
      <c r="U67" s="221" t="str">
        <f t="shared" si="19"/>
        <v>No</v>
      </c>
      <c r="V67" s="223" t="str">
        <f t="shared" si="20"/>
        <v>N/A</v>
      </c>
      <c r="W67" s="222" t="str">
        <f t="shared" si="21"/>
        <v>No</v>
      </c>
      <c r="X67" s="68" t="str">
        <f t="shared" si="22"/>
        <v>N/A</v>
      </c>
      <c r="Y67" s="65" t="str">
        <f t="shared" si="23"/>
        <v>No</v>
      </c>
      <c r="Z67" s="68" t="str">
        <f t="shared" si="24"/>
        <v>N/A</v>
      </c>
      <c r="AA67" s="65" t="str">
        <f t="shared" si="25"/>
        <v>No</v>
      </c>
      <c r="AB67" s="68" t="str">
        <f t="shared" si="26"/>
        <v>N/A</v>
      </c>
      <c r="AC67" s="66"/>
    </row>
    <row r="68" spans="1:29">
      <c r="A68" s="66" t="s">
        <v>23</v>
      </c>
      <c r="B68" s="66" t="s">
        <v>625</v>
      </c>
      <c r="C68" s="66" t="str" cm="1">
        <f t="array" ref="C68">_xlfn.IFNA(_xlfn.IFS(B68="Starter","Starters &amp; Sides",B68="Sides","Starters &amp; Sides"),B68)</f>
        <v>Starters &amp; Sides</v>
      </c>
      <c r="D68" t="s">
        <v>4900</v>
      </c>
      <c r="E68" s="75">
        <v>7.75</v>
      </c>
      <c r="F68" s="12">
        <v>7.75</v>
      </c>
      <c r="G68" s="13">
        <v>7.75</v>
      </c>
      <c r="H68" s="13">
        <v>7.75</v>
      </c>
      <c r="I68" s="13"/>
      <c r="J68" s="13"/>
      <c r="K68" s="4">
        <v>9</v>
      </c>
      <c r="L68" s="4">
        <v>9</v>
      </c>
      <c r="M68" s="4">
        <v>9.25</v>
      </c>
      <c r="N68" s="4">
        <v>9.9499999999999993</v>
      </c>
      <c r="O68" s="4">
        <v>9.4499999999999993</v>
      </c>
      <c r="P68" s="337"/>
      <c r="Q68" s="15" t="str">
        <f t="shared" si="15"/>
        <v>No</v>
      </c>
      <c r="R68" s="15" t="str">
        <f t="shared" si="16"/>
        <v>No</v>
      </c>
      <c r="S68" s="221" t="str">
        <f t="shared" si="17"/>
        <v>No</v>
      </c>
      <c r="T68" s="223" t="str">
        <f t="shared" si="18"/>
        <v>N/A</v>
      </c>
      <c r="U68" s="221" t="str">
        <f t="shared" si="19"/>
        <v>No</v>
      </c>
      <c r="V68" s="223" t="str">
        <f t="shared" si="20"/>
        <v>N/A</v>
      </c>
      <c r="W68" s="222" t="str">
        <f t="shared" si="21"/>
        <v>No</v>
      </c>
      <c r="X68" s="68" t="str">
        <f t="shared" si="22"/>
        <v>N/A</v>
      </c>
      <c r="Y68" s="65" t="str">
        <f t="shared" si="23"/>
        <v>No</v>
      </c>
      <c r="Z68" s="68" t="str">
        <f t="shared" si="24"/>
        <v>N/A</v>
      </c>
      <c r="AA68" s="65" t="str">
        <f t="shared" si="25"/>
        <v>No</v>
      </c>
      <c r="AB68" s="68" t="str">
        <f t="shared" si="26"/>
        <v>N/A</v>
      </c>
      <c r="AC68" s="66"/>
    </row>
    <row r="69" spans="1:29">
      <c r="A69" s="66" t="s">
        <v>23</v>
      </c>
      <c r="B69" s="66" t="s">
        <v>625</v>
      </c>
      <c r="C69" s="66" t="str" cm="1">
        <f t="array" ref="C69">_xlfn.IFNA(_xlfn.IFS(B69="Starter","Starters &amp; Sides",B69="Sides","Starters &amp; Sides"),B69)</f>
        <v>Starters &amp; Sides</v>
      </c>
      <c r="D69" s="71" t="s">
        <v>4855</v>
      </c>
      <c r="E69" s="75"/>
      <c r="F69" s="12"/>
      <c r="G69" s="13"/>
      <c r="H69" s="13"/>
      <c r="I69" s="13"/>
      <c r="J69" s="13"/>
      <c r="K69" s="4"/>
      <c r="L69" s="4"/>
      <c r="M69" s="4">
        <v>9.25</v>
      </c>
      <c r="N69" s="4">
        <v>9.9499999999999993</v>
      </c>
      <c r="O69" s="4"/>
      <c r="P69" s="337"/>
      <c r="Q69" s="15" t="str">
        <f t="shared" si="15"/>
        <v>No</v>
      </c>
      <c r="R69" s="15" t="str">
        <f t="shared" si="16"/>
        <v>No</v>
      </c>
      <c r="S69" s="221" t="str">
        <f t="shared" si="17"/>
        <v>No</v>
      </c>
      <c r="T69" s="223" t="str">
        <f t="shared" si="18"/>
        <v>N/A</v>
      </c>
      <c r="U69" s="221" t="str">
        <f t="shared" si="19"/>
        <v>No</v>
      </c>
      <c r="V69" s="223" t="str">
        <f t="shared" si="20"/>
        <v>N/A</v>
      </c>
      <c r="W69" s="222" t="str">
        <f t="shared" si="21"/>
        <v>No</v>
      </c>
      <c r="X69" s="68" t="str">
        <f t="shared" si="22"/>
        <v>N/A</v>
      </c>
      <c r="Y69" s="65" t="str">
        <f t="shared" si="23"/>
        <v>No</v>
      </c>
      <c r="Z69" s="68" t="str">
        <f t="shared" si="24"/>
        <v>N/A</v>
      </c>
      <c r="AA69" s="65" t="str">
        <f t="shared" si="25"/>
        <v>No</v>
      </c>
      <c r="AB69" s="68" t="str">
        <f t="shared" si="26"/>
        <v>N/A</v>
      </c>
      <c r="AC69" s="66"/>
    </row>
    <row r="70" spans="1:29">
      <c r="A70" s="66" t="s">
        <v>23</v>
      </c>
      <c r="B70" s="66" t="s">
        <v>625</v>
      </c>
      <c r="C70" s="66" t="str" cm="1">
        <f t="array" ref="C70">_xlfn.IFNA(_xlfn.IFS(B70="Starter","Starters &amp; Sides",B70="Sides","Starters &amp; Sides"),B70)</f>
        <v>Starters &amp; Sides</v>
      </c>
      <c r="D70" t="s">
        <v>4901</v>
      </c>
      <c r="E70" s="75">
        <v>5.95</v>
      </c>
      <c r="F70" s="12">
        <v>6.45</v>
      </c>
      <c r="G70" s="13">
        <v>6.75</v>
      </c>
      <c r="H70" s="13">
        <v>6.75</v>
      </c>
      <c r="I70" s="13">
        <v>6.95</v>
      </c>
      <c r="J70" s="13">
        <v>6.95</v>
      </c>
      <c r="K70" s="4">
        <v>7.75</v>
      </c>
      <c r="L70" s="4">
        <v>7.75</v>
      </c>
      <c r="M70" s="4">
        <v>7.95</v>
      </c>
      <c r="N70" s="4">
        <v>7.95</v>
      </c>
      <c r="O70" s="4">
        <v>7.75</v>
      </c>
      <c r="P70" s="337"/>
      <c r="Q70" s="15" t="str">
        <f t="shared" si="15"/>
        <v>No</v>
      </c>
      <c r="R70" s="15" t="str">
        <f t="shared" si="16"/>
        <v>No</v>
      </c>
      <c r="S70" s="221" t="str">
        <f t="shared" si="17"/>
        <v>No</v>
      </c>
      <c r="T70" s="223" t="str">
        <f t="shared" si="18"/>
        <v>N/A</v>
      </c>
      <c r="U70" s="221" t="str">
        <f t="shared" si="19"/>
        <v>No</v>
      </c>
      <c r="V70" s="223" t="str">
        <f t="shared" si="20"/>
        <v>N/A</v>
      </c>
      <c r="W70" s="222" t="str">
        <f t="shared" si="21"/>
        <v>No</v>
      </c>
      <c r="X70" s="68" t="str">
        <f t="shared" si="22"/>
        <v>N/A</v>
      </c>
      <c r="Y70" s="65" t="str">
        <f t="shared" si="23"/>
        <v>No</v>
      </c>
      <c r="Z70" s="68" t="str">
        <f t="shared" si="24"/>
        <v>N/A</v>
      </c>
      <c r="AA70" s="65" t="str">
        <f t="shared" si="25"/>
        <v>No</v>
      </c>
      <c r="AB70" s="68" t="str">
        <f t="shared" si="26"/>
        <v>N/A</v>
      </c>
      <c r="AC70" s="66"/>
    </row>
    <row r="71" spans="1:29">
      <c r="A71" s="66" t="s">
        <v>23</v>
      </c>
      <c r="B71" s="66" t="s">
        <v>625</v>
      </c>
      <c r="C71" s="66" t="str" cm="1">
        <f t="array" ref="C71">_xlfn.IFNA(_xlfn.IFS(B71="Starter","Starters &amp; Sides",B71="Sides","Starters &amp; Sides"),B71)</f>
        <v>Starters &amp; Sides</v>
      </c>
      <c r="D71" s="71" t="s">
        <v>4863</v>
      </c>
      <c r="E71" s="75">
        <v>2.95</v>
      </c>
      <c r="F71" s="12">
        <v>2.95</v>
      </c>
      <c r="G71" s="13">
        <v>2.95</v>
      </c>
      <c r="H71" s="13">
        <v>2.95</v>
      </c>
      <c r="I71" s="13"/>
      <c r="J71" s="13"/>
      <c r="K71" s="4"/>
      <c r="L71" s="4">
        <v>8.9499999999999993</v>
      </c>
      <c r="M71" s="4">
        <v>3.25</v>
      </c>
      <c r="N71" s="4">
        <v>3.25</v>
      </c>
      <c r="O71" s="4">
        <v>3.25</v>
      </c>
      <c r="P71" s="337"/>
      <c r="Q71" s="15" t="str">
        <f t="shared" si="15"/>
        <v>No</v>
      </c>
      <c r="R71" s="15" t="str">
        <f t="shared" si="16"/>
        <v>No</v>
      </c>
      <c r="S71" s="221" t="str">
        <f t="shared" si="17"/>
        <v>No</v>
      </c>
      <c r="T71" s="223" t="str">
        <f t="shared" si="18"/>
        <v>N/A</v>
      </c>
      <c r="U71" s="221" t="str">
        <f t="shared" si="19"/>
        <v>No</v>
      </c>
      <c r="V71" s="223" t="str">
        <f t="shared" si="20"/>
        <v>N/A</v>
      </c>
      <c r="W71" s="222" t="str">
        <f t="shared" si="21"/>
        <v>No</v>
      </c>
      <c r="X71" s="68" t="str">
        <f t="shared" si="22"/>
        <v>N/A</v>
      </c>
      <c r="Y71" s="65" t="str">
        <f t="shared" si="23"/>
        <v>No</v>
      </c>
      <c r="Z71" s="68" t="str">
        <f t="shared" si="24"/>
        <v>N/A</v>
      </c>
      <c r="AA71" s="65" t="str">
        <f t="shared" si="25"/>
        <v>No</v>
      </c>
      <c r="AB71" s="68" t="str">
        <f t="shared" si="26"/>
        <v>N/A</v>
      </c>
      <c r="AC71" s="66"/>
    </row>
    <row r="72" spans="1:29">
      <c r="A72" s="66" t="s">
        <v>23</v>
      </c>
      <c r="B72" s="66" t="s">
        <v>625</v>
      </c>
      <c r="C72" s="66" t="str" cm="1">
        <f t="array" ref="C72">_xlfn.IFNA(_xlfn.IFS(B72="Starter","Starters &amp; Sides",B72="Sides","Starters &amp; Sides"),B72)</f>
        <v>Starters &amp; Sides</v>
      </c>
      <c r="D72" s="71" t="s">
        <v>4866</v>
      </c>
      <c r="E72" s="75">
        <v>6.95</v>
      </c>
      <c r="F72" s="12">
        <v>6.95</v>
      </c>
      <c r="G72" s="13"/>
      <c r="H72" s="13"/>
      <c r="I72" s="13"/>
      <c r="J72" s="13"/>
      <c r="K72" s="4"/>
      <c r="L72" s="4"/>
      <c r="M72" s="4"/>
      <c r="N72" s="4"/>
      <c r="O72" s="4"/>
      <c r="P72" s="337"/>
      <c r="Q72" s="15" t="str">
        <f t="shared" si="15"/>
        <v>No</v>
      </c>
      <c r="R72" s="15" t="str">
        <f t="shared" si="16"/>
        <v>No</v>
      </c>
      <c r="S72" s="221" t="str">
        <f t="shared" si="17"/>
        <v>No</v>
      </c>
      <c r="T72" s="223" t="str">
        <f t="shared" si="18"/>
        <v>N/A</v>
      </c>
      <c r="U72" s="221" t="str">
        <f t="shared" si="19"/>
        <v>No</v>
      </c>
      <c r="V72" s="223" t="str">
        <f t="shared" si="20"/>
        <v>N/A</v>
      </c>
      <c r="W72" s="222" t="str">
        <f t="shared" si="21"/>
        <v>No</v>
      </c>
      <c r="X72" s="68" t="str">
        <f t="shared" si="22"/>
        <v>N/A</v>
      </c>
      <c r="Y72" s="65" t="str">
        <f t="shared" si="23"/>
        <v>No</v>
      </c>
      <c r="Z72" s="68" t="str">
        <f t="shared" si="24"/>
        <v>N/A</v>
      </c>
      <c r="AA72" s="65" t="str">
        <f t="shared" si="25"/>
        <v>No</v>
      </c>
      <c r="AB72" s="68" t="str">
        <f t="shared" si="26"/>
        <v>N/A</v>
      </c>
      <c r="AC72" s="66"/>
    </row>
    <row r="73" spans="1:29">
      <c r="A73" s="66" t="s">
        <v>23</v>
      </c>
      <c r="B73" s="66" t="s">
        <v>625</v>
      </c>
      <c r="C73" s="66" t="str" cm="1">
        <f t="array" ref="C73">_xlfn.IFNA(_xlfn.IFS(B73="Starter","Starters &amp; Sides",B73="Sides","Starters &amp; Sides"),B73)</f>
        <v>Starters &amp; Sides</v>
      </c>
      <c r="D73" s="71" t="s">
        <v>4869</v>
      </c>
      <c r="E73" s="75">
        <v>16.95</v>
      </c>
      <c r="F73" s="12">
        <v>16.95</v>
      </c>
      <c r="G73" s="13">
        <v>16.95</v>
      </c>
      <c r="H73" s="13">
        <v>16.95</v>
      </c>
      <c r="I73" s="13"/>
      <c r="J73" s="13"/>
      <c r="K73" s="4"/>
      <c r="L73" s="4"/>
      <c r="M73" s="4"/>
      <c r="N73" s="4"/>
      <c r="O73" s="4"/>
      <c r="P73" s="337"/>
      <c r="Q73" s="15" t="str">
        <f t="shared" si="15"/>
        <v>No</v>
      </c>
      <c r="R73" s="15" t="str">
        <f t="shared" si="16"/>
        <v>No</v>
      </c>
      <c r="S73" s="221" t="str">
        <f t="shared" si="17"/>
        <v>No</v>
      </c>
      <c r="T73" s="223" t="str">
        <f t="shared" si="18"/>
        <v>N/A</v>
      </c>
      <c r="U73" s="221" t="str">
        <f t="shared" si="19"/>
        <v>No</v>
      </c>
      <c r="V73" s="223" t="str">
        <f t="shared" si="20"/>
        <v>N/A</v>
      </c>
      <c r="W73" s="222" t="str">
        <f t="shared" si="21"/>
        <v>No</v>
      </c>
      <c r="X73" s="68" t="str">
        <f t="shared" si="22"/>
        <v>N/A</v>
      </c>
      <c r="Y73" s="65" t="str">
        <f t="shared" si="23"/>
        <v>No</v>
      </c>
      <c r="Z73" s="68" t="str">
        <f t="shared" si="24"/>
        <v>N/A</v>
      </c>
      <c r="AA73" s="65" t="str">
        <f t="shared" si="25"/>
        <v>No</v>
      </c>
      <c r="AB73" s="68" t="str">
        <f t="shared" si="26"/>
        <v>N/A</v>
      </c>
      <c r="AC73" s="66"/>
    </row>
    <row r="74" spans="1:29">
      <c r="A74" s="66" t="s">
        <v>23</v>
      </c>
      <c r="B74" s="66" t="s">
        <v>625</v>
      </c>
      <c r="C74" s="66" t="str" cm="1">
        <f t="array" ref="C74">_xlfn.IFNA(_xlfn.IFS(B74="Starter","Starters &amp; Sides",B74="Sides","Starters &amp; Sides"),B74)</f>
        <v>Starters &amp; Sides</v>
      </c>
      <c r="D74" s="71" t="s">
        <v>4850</v>
      </c>
      <c r="E74" s="75"/>
      <c r="F74" s="12"/>
      <c r="G74" s="13"/>
      <c r="H74" s="13"/>
      <c r="I74" s="13">
        <v>6.95</v>
      </c>
      <c r="J74" s="13"/>
      <c r="K74" s="4"/>
      <c r="L74" s="4"/>
      <c r="M74" s="4"/>
      <c r="N74" s="4"/>
      <c r="O74" s="4"/>
      <c r="P74" s="337"/>
      <c r="Q74" s="15" t="str">
        <f t="shared" si="15"/>
        <v>No</v>
      </c>
      <c r="R74" s="15" t="str">
        <f t="shared" si="16"/>
        <v>No</v>
      </c>
      <c r="S74" s="221" t="str">
        <f t="shared" si="17"/>
        <v>No</v>
      </c>
      <c r="T74" s="223" t="str">
        <f t="shared" si="18"/>
        <v>N/A</v>
      </c>
      <c r="U74" s="221" t="str">
        <f t="shared" si="19"/>
        <v>No</v>
      </c>
      <c r="V74" s="223" t="str">
        <f t="shared" si="20"/>
        <v>N/A</v>
      </c>
      <c r="W74" s="222" t="str">
        <f t="shared" si="21"/>
        <v>No</v>
      </c>
      <c r="X74" s="68" t="str">
        <f t="shared" si="22"/>
        <v>N/A</v>
      </c>
      <c r="Y74" s="65" t="str">
        <f t="shared" si="23"/>
        <v>No</v>
      </c>
      <c r="Z74" s="68" t="str">
        <f t="shared" si="24"/>
        <v>N/A</v>
      </c>
      <c r="AA74" s="65" t="str">
        <f t="shared" si="25"/>
        <v>No</v>
      </c>
      <c r="AB74" s="68" t="str">
        <f t="shared" si="26"/>
        <v>N/A</v>
      </c>
      <c r="AC74" s="66"/>
    </row>
    <row r="75" spans="1:29">
      <c r="A75" s="66" t="s">
        <v>23</v>
      </c>
      <c r="B75" s="66" t="s">
        <v>625</v>
      </c>
      <c r="C75" s="66" t="str" cm="1">
        <f t="array" ref="C75">_xlfn.IFNA(_xlfn.IFS(B75="Starter","Starters &amp; Sides",B75="Sides","Starters &amp; Sides"),B75)</f>
        <v>Starters &amp; Sides</v>
      </c>
      <c r="D75" s="71" t="s">
        <v>4827</v>
      </c>
      <c r="E75" s="75"/>
      <c r="F75" s="12"/>
      <c r="G75" s="13"/>
      <c r="H75" s="13"/>
      <c r="I75" s="13">
        <v>8.9499999999999993</v>
      </c>
      <c r="J75" s="13"/>
      <c r="K75" s="4"/>
      <c r="L75" s="4">
        <v>7.5</v>
      </c>
      <c r="M75" s="4"/>
      <c r="N75" s="4"/>
      <c r="O75" s="4"/>
      <c r="P75" s="337"/>
      <c r="Q75" s="15" t="str">
        <f t="shared" si="15"/>
        <v>No</v>
      </c>
      <c r="R75" s="15" t="str">
        <f t="shared" si="16"/>
        <v>No</v>
      </c>
      <c r="S75" s="221" t="str">
        <f t="shared" si="17"/>
        <v>No</v>
      </c>
      <c r="T75" s="223" t="str">
        <f t="shared" si="18"/>
        <v>N/A</v>
      </c>
      <c r="U75" s="221" t="str">
        <f t="shared" si="19"/>
        <v>No</v>
      </c>
      <c r="V75" s="223" t="str">
        <f t="shared" si="20"/>
        <v>N/A</v>
      </c>
      <c r="W75" s="222" t="str">
        <f t="shared" si="21"/>
        <v>No</v>
      </c>
      <c r="X75" s="68" t="str">
        <f t="shared" si="22"/>
        <v>N/A</v>
      </c>
      <c r="Y75" s="65" t="str">
        <f t="shared" si="23"/>
        <v>No</v>
      </c>
      <c r="Z75" s="68" t="str">
        <f t="shared" si="24"/>
        <v>N/A</v>
      </c>
      <c r="AA75" s="65" t="str">
        <f t="shared" si="25"/>
        <v>No</v>
      </c>
      <c r="AB75" s="68" t="str">
        <f t="shared" si="26"/>
        <v>N/A</v>
      </c>
      <c r="AC75" s="66"/>
    </row>
    <row r="76" spans="1:29">
      <c r="A76" s="66" t="s">
        <v>23</v>
      </c>
      <c r="B76" s="66" t="s">
        <v>625</v>
      </c>
      <c r="C76" s="66" t="str" cm="1">
        <f t="array" ref="C76">_xlfn.IFNA(_xlfn.IFS(B76="Starter","Starters &amp; Sides",B76="Sides","Starters &amp; Sides"),B76)</f>
        <v>Starters &amp; Sides</v>
      </c>
      <c r="D76" s="71" t="s">
        <v>4836</v>
      </c>
      <c r="E76" s="75"/>
      <c r="F76" s="12"/>
      <c r="G76" s="13"/>
      <c r="H76" s="13"/>
      <c r="I76" s="13">
        <v>6.55</v>
      </c>
      <c r="J76" s="13">
        <v>6.75</v>
      </c>
      <c r="K76" s="4"/>
      <c r="L76" s="4"/>
      <c r="M76" s="4"/>
      <c r="N76" s="4"/>
      <c r="O76" s="4">
        <v>7.45</v>
      </c>
      <c r="P76" s="337"/>
      <c r="Q76" s="15" t="str">
        <f t="shared" si="15"/>
        <v>No</v>
      </c>
      <c r="R76" s="15" t="str">
        <f t="shared" si="16"/>
        <v>No</v>
      </c>
      <c r="S76" s="221" t="str">
        <f t="shared" si="17"/>
        <v>No</v>
      </c>
      <c r="T76" s="223" t="str">
        <f t="shared" si="18"/>
        <v>N/A</v>
      </c>
      <c r="U76" s="221" t="str">
        <f t="shared" si="19"/>
        <v>No</v>
      </c>
      <c r="V76" s="223" t="str">
        <f t="shared" si="20"/>
        <v>N/A</v>
      </c>
      <c r="W76" s="222" t="str">
        <f t="shared" si="21"/>
        <v>No</v>
      </c>
      <c r="X76" s="68" t="str">
        <f t="shared" si="22"/>
        <v>N/A</v>
      </c>
      <c r="Y76" s="65" t="str">
        <f t="shared" si="23"/>
        <v>No</v>
      </c>
      <c r="Z76" s="68" t="str">
        <f t="shared" si="24"/>
        <v>N/A</v>
      </c>
      <c r="AA76" s="65" t="str">
        <f t="shared" si="25"/>
        <v>No</v>
      </c>
      <c r="AB76" s="68" t="str">
        <f t="shared" si="26"/>
        <v>N/A</v>
      </c>
      <c r="AC76" s="66"/>
    </row>
    <row r="77" spans="1:29">
      <c r="A77" s="66" t="s">
        <v>23</v>
      </c>
      <c r="B77" s="66" t="s">
        <v>625</v>
      </c>
      <c r="C77" s="66" t="str" cm="1">
        <f t="array" ref="C77">_xlfn.IFNA(_xlfn.IFS(B77="Starter","Starters &amp; Sides",B77="Sides","Starters &amp; Sides"),B77)</f>
        <v>Starters &amp; Sides</v>
      </c>
      <c r="D77" s="331" t="s">
        <v>4851</v>
      </c>
      <c r="E77" s="75"/>
      <c r="F77" s="12"/>
      <c r="G77" s="13"/>
      <c r="H77" s="13"/>
      <c r="I77" s="13"/>
      <c r="J77" s="13"/>
      <c r="K77" s="4">
        <v>17.5</v>
      </c>
      <c r="L77" s="4">
        <v>18.5</v>
      </c>
      <c r="M77" s="4"/>
      <c r="N77" s="4">
        <v>19.45</v>
      </c>
      <c r="O77" s="4"/>
      <c r="P77" s="337"/>
      <c r="Q77" s="15" t="str">
        <f t="shared" si="15"/>
        <v>No</v>
      </c>
      <c r="R77" s="15" t="str">
        <f t="shared" si="16"/>
        <v>No</v>
      </c>
      <c r="S77" s="221" t="str">
        <f t="shared" si="17"/>
        <v>No</v>
      </c>
      <c r="T77" s="223" t="str">
        <f t="shared" si="18"/>
        <v>N/A</v>
      </c>
      <c r="U77" s="221" t="str">
        <f t="shared" si="19"/>
        <v>No</v>
      </c>
      <c r="V77" s="223" t="str">
        <f t="shared" si="20"/>
        <v>N/A</v>
      </c>
      <c r="W77" s="222" t="str">
        <f t="shared" si="21"/>
        <v>No</v>
      </c>
      <c r="X77" s="68" t="str">
        <f t="shared" si="22"/>
        <v>N/A</v>
      </c>
      <c r="Y77" s="65" t="str">
        <f t="shared" si="23"/>
        <v>No</v>
      </c>
      <c r="Z77" s="68" t="str">
        <f t="shared" si="24"/>
        <v>N/A</v>
      </c>
      <c r="AA77" s="65" t="str">
        <f t="shared" si="25"/>
        <v>No</v>
      </c>
      <c r="AB77" s="68" t="str">
        <f t="shared" si="26"/>
        <v>N/A</v>
      </c>
      <c r="AC77" s="66"/>
    </row>
    <row r="78" spans="1:29">
      <c r="A78" s="66" t="s">
        <v>23</v>
      </c>
      <c r="B78" s="66" t="s">
        <v>625</v>
      </c>
      <c r="C78" s="66" t="str" cm="1">
        <f t="array" ref="C78">_xlfn.IFNA(_xlfn.IFS(B78="Starter","Starters &amp; Sides",B78="Sides","Starters &amp; Sides"),B78)</f>
        <v>Starters &amp; Sides</v>
      </c>
      <c r="D78" t="s">
        <v>4861</v>
      </c>
      <c r="E78" s="75"/>
      <c r="F78" s="12"/>
      <c r="G78" s="13"/>
      <c r="H78" s="13"/>
      <c r="I78" s="13"/>
      <c r="J78" s="13"/>
      <c r="K78" s="4">
        <v>8</v>
      </c>
      <c r="L78" s="4">
        <v>8</v>
      </c>
      <c r="M78" s="4">
        <v>7.75</v>
      </c>
      <c r="N78" s="4">
        <v>7.75</v>
      </c>
      <c r="O78" s="4"/>
      <c r="P78" s="337"/>
      <c r="Q78" s="15" t="str">
        <f t="shared" si="15"/>
        <v>No</v>
      </c>
      <c r="R78" s="15" t="str">
        <f t="shared" si="16"/>
        <v>No</v>
      </c>
      <c r="S78" s="221" t="str">
        <f t="shared" si="17"/>
        <v>No</v>
      </c>
      <c r="T78" s="223" t="str">
        <f t="shared" si="18"/>
        <v>N/A</v>
      </c>
      <c r="U78" s="221" t="str">
        <f t="shared" si="19"/>
        <v>No</v>
      </c>
      <c r="V78" s="223" t="str">
        <f t="shared" si="20"/>
        <v>N/A</v>
      </c>
      <c r="W78" s="222" t="str">
        <f t="shared" si="21"/>
        <v>No</v>
      </c>
      <c r="X78" s="68" t="str">
        <f t="shared" si="22"/>
        <v>N/A</v>
      </c>
      <c r="Y78" s="65" t="str">
        <f t="shared" si="23"/>
        <v>No</v>
      </c>
      <c r="Z78" s="68" t="str">
        <f t="shared" si="24"/>
        <v>N/A</v>
      </c>
      <c r="AA78" s="65" t="str">
        <f t="shared" si="25"/>
        <v>No</v>
      </c>
      <c r="AB78" s="68" t="str">
        <f t="shared" si="26"/>
        <v>N/A</v>
      </c>
      <c r="AC78" s="66"/>
    </row>
    <row r="79" spans="1:29">
      <c r="A79" s="66" t="s">
        <v>23</v>
      </c>
      <c r="B79" s="66" t="s">
        <v>625</v>
      </c>
      <c r="C79" s="66" t="str" cm="1">
        <f t="array" ref="C79">_xlfn.IFNA(_xlfn.IFS(B79="Starter","Starters &amp; Sides",B79="Sides","Starters &amp; Sides"),B79)</f>
        <v>Starters &amp; Sides</v>
      </c>
      <c r="D79" s="71" t="s">
        <v>4902</v>
      </c>
      <c r="E79" s="75"/>
      <c r="F79" s="12"/>
      <c r="G79" s="13"/>
      <c r="H79" s="13"/>
      <c r="I79" s="13"/>
      <c r="J79" s="13"/>
      <c r="K79" s="4">
        <v>8.4499999999999993</v>
      </c>
      <c r="L79" s="4">
        <v>8.9499999999999993</v>
      </c>
      <c r="M79" s="4">
        <v>8.9499999999999993</v>
      </c>
      <c r="N79" s="4">
        <v>8.9499999999999993</v>
      </c>
      <c r="O79" s="4">
        <v>8.25</v>
      </c>
      <c r="P79" s="337"/>
      <c r="Q79" s="15" t="str">
        <f t="shared" si="15"/>
        <v>No</v>
      </c>
      <c r="R79" s="15" t="str">
        <f t="shared" si="16"/>
        <v>No</v>
      </c>
      <c r="S79" s="221" t="str">
        <f t="shared" si="17"/>
        <v>No</v>
      </c>
      <c r="T79" s="223" t="str">
        <f t="shared" si="18"/>
        <v>N/A</v>
      </c>
      <c r="U79" s="221" t="str">
        <f t="shared" si="19"/>
        <v>No</v>
      </c>
      <c r="V79" s="223" t="str">
        <f t="shared" si="20"/>
        <v>N/A</v>
      </c>
      <c r="W79" s="222" t="str">
        <f t="shared" si="21"/>
        <v>No</v>
      </c>
      <c r="X79" s="68" t="str">
        <f t="shared" si="22"/>
        <v>N/A</v>
      </c>
      <c r="Y79" s="65" t="str">
        <f t="shared" si="23"/>
        <v>No</v>
      </c>
      <c r="Z79" s="68" t="str">
        <f t="shared" si="24"/>
        <v>N/A</v>
      </c>
      <c r="AA79" s="65" t="str">
        <f t="shared" si="25"/>
        <v>No</v>
      </c>
      <c r="AB79" s="68" t="str">
        <f t="shared" si="26"/>
        <v>N/A</v>
      </c>
      <c r="AC79" s="66"/>
    </row>
    <row r="80" spans="1:29">
      <c r="A80" s="66" t="s">
        <v>23</v>
      </c>
      <c r="B80" s="66" t="s">
        <v>625</v>
      </c>
      <c r="C80" s="66" t="str" cm="1">
        <f t="array" ref="C80">_xlfn.IFNA(_xlfn.IFS(B80="Starter","Starters &amp; Sides",B80="Sides","Starters &amp; Sides"),B80)</f>
        <v>Starters &amp; Sides</v>
      </c>
      <c r="D80" s="71" t="s">
        <v>4867</v>
      </c>
      <c r="E80" s="75"/>
      <c r="F80" s="12"/>
      <c r="G80" s="13"/>
      <c r="H80" s="13"/>
      <c r="I80" s="13"/>
      <c r="J80" s="13"/>
      <c r="K80" s="4"/>
      <c r="L80" s="4"/>
      <c r="M80" s="4">
        <v>8.25</v>
      </c>
      <c r="N80" s="4">
        <v>8.25</v>
      </c>
      <c r="O80" s="4">
        <v>7.85</v>
      </c>
      <c r="P80" s="337"/>
      <c r="Q80" s="15" t="str">
        <f t="shared" si="15"/>
        <v>No</v>
      </c>
      <c r="R80" s="15" t="str">
        <f t="shared" si="16"/>
        <v>No</v>
      </c>
      <c r="S80" s="221" t="str">
        <f t="shared" si="17"/>
        <v>No</v>
      </c>
      <c r="T80" s="223" t="str">
        <f t="shared" si="18"/>
        <v>N/A</v>
      </c>
      <c r="U80" s="221" t="str">
        <f t="shared" si="19"/>
        <v>No</v>
      </c>
      <c r="V80" s="223" t="str">
        <f t="shared" si="20"/>
        <v>N/A</v>
      </c>
      <c r="W80" s="222" t="str">
        <f t="shared" si="21"/>
        <v>No</v>
      </c>
      <c r="X80" s="68" t="str">
        <f t="shared" si="22"/>
        <v>N/A</v>
      </c>
      <c r="Y80" s="65" t="str">
        <f t="shared" si="23"/>
        <v>No</v>
      </c>
      <c r="Z80" s="68" t="str">
        <f t="shared" si="24"/>
        <v>N/A</v>
      </c>
      <c r="AA80" s="65" t="str">
        <f t="shared" si="25"/>
        <v>No</v>
      </c>
      <c r="AB80" s="68" t="str">
        <f t="shared" si="26"/>
        <v>N/A</v>
      </c>
      <c r="AC80" s="66"/>
    </row>
    <row r="81" spans="1:29">
      <c r="A81" s="66" t="s">
        <v>23</v>
      </c>
      <c r="B81" s="66" t="s">
        <v>625</v>
      </c>
      <c r="C81" s="66" t="str" cm="1">
        <f t="array" ref="C81">_xlfn.IFNA(_xlfn.IFS(B81="Starter","Starters &amp; Sides",B81="Sides","Starters &amp; Sides"),B81)</f>
        <v>Starters &amp; Sides</v>
      </c>
      <c r="D81" s="71" t="s">
        <v>4872</v>
      </c>
      <c r="E81" s="75"/>
      <c r="F81" s="12"/>
      <c r="G81" s="13"/>
      <c r="H81" s="13"/>
      <c r="I81" s="13"/>
      <c r="J81" s="13"/>
      <c r="K81" s="4">
        <v>8.4499999999999993</v>
      </c>
      <c r="L81" s="4">
        <v>8.4499999999999993</v>
      </c>
      <c r="M81" s="4"/>
      <c r="N81" s="4"/>
      <c r="O81" s="4"/>
      <c r="P81" s="337"/>
      <c r="Q81" s="15" t="str">
        <f t="shared" si="15"/>
        <v>No</v>
      </c>
      <c r="R81" s="15" t="str">
        <f t="shared" si="16"/>
        <v>No</v>
      </c>
      <c r="S81" s="221" t="str">
        <f t="shared" si="17"/>
        <v>No</v>
      </c>
      <c r="T81" s="223" t="str">
        <f t="shared" si="18"/>
        <v>N/A</v>
      </c>
      <c r="U81" s="221" t="str">
        <f t="shared" si="19"/>
        <v>No</v>
      </c>
      <c r="V81" s="223" t="str">
        <f t="shared" si="20"/>
        <v>N/A</v>
      </c>
      <c r="W81" s="222" t="str">
        <f t="shared" si="21"/>
        <v>No</v>
      </c>
      <c r="X81" s="68" t="str">
        <f t="shared" si="22"/>
        <v>N/A</v>
      </c>
      <c r="Y81" s="65" t="str">
        <f t="shared" si="23"/>
        <v>No</v>
      </c>
      <c r="Z81" s="68" t="str">
        <f t="shared" si="24"/>
        <v>N/A</v>
      </c>
      <c r="AA81" s="65" t="str">
        <f t="shared" si="25"/>
        <v>No</v>
      </c>
      <c r="AB81" s="68" t="str">
        <f t="shared" si="26"/>
        <v>N/A</v>
      </c>
      <c r="AC81" s="66"/>
    </row>
    <row r="82" spans="1:29">
      <c r="A82" s="66" t="s">
        <v>23</v>
      </c>
      <c r="B82" s="66" t="s">
        <v>625</v>
      </c>
      <c r="C82" s="66" t="str" cm="1">
        <f t="array" ref="C82">_xlfn.IFNA(_xlfn.IFS(B82="Starter","Starters &amp; Sides",B82="Sides","Starters &amp; Sides"),B82)</f>
        <v>Starters &amp; Sides</v>
      </c>
      <c r="D82" s="71" t="s">
        <v>4837</v>
      </c>
      <c r="E82" s="75"/>
      <c r="F82" s="12"/>
      <c r="G82" s="13"/>
      <c r="H82" s="13"/>
      <c r="I82" s="13"/>
      <c r="J82" s="13"/>
      <c r="K82" s="4">
        <v>9</v>
      </c>
      <c r="L82" s="4">
        <v>9.25</v>
      </c>
      <c r="M82" s="4">
        <v>9.25</v>
      </c>
      <c r="N82" s="4">
        <v>9.25</v>
      </c>
      <c r="O82" s="4">
        <v>8.9499999999999993</v>
      </c>
      <c r="P82" s="337"/>
      <c r="Q82" s="15" t="str">
        <f t="shared" si="15"/>
        <v>No</v>
      </c>
      <c r="R82" s="15" t="str">
        <f t="shared" si="16"/>
        <v>No</v>
      </c>
      <c r="S82" s="221" t="str">
        <f t="shared" si="17"/>
        <v>No</v>
      </c>
      <c r="T82" s="223" t="str">
        <f t="shared" si="18"/>
        <v>N/A</v>
      </c>
      <c r="U82" s="221" t="str">
        <f t="shared" si="19"/>
        <v>No</v>
      </c>
      <c r="V82" s="223" t="str">
        <f t="shared" si="20"/>
        <v>N/A</v>
      </c>
      <c r="W82" s="222" t="str">
        <f t="shared" si="21"/>
        <v>No</v>
      </c>
      <c r="X82" s="68" t="str">
        <f t="shared" si="22"/>
        <v>N/A</v>
      </c>
      <c r="Y82" s="65" t="str">
        <f t="shared" si="23"/>
        <v>No</v>
      </c>
      <c r="Z82" s="68" t="str">
        <f t="shared" si="24"/>
        <v>N/A</v>
      </c>
      <c r="AA82" s="65" t="str">
        <f t="shared" si="25"/>
        <v>No</v>
      </c>
      <c r="AB82" s="68" t="str">
        <f t="shared" si="26"/>
        <v>N/A</v>
      </c>
      <c r="AC82" s="66"/>
    </row>
    <row r="83" spans="1:29">
      <c r="A83" s="66" t="s">
        <v>23</v>
      </c>
      <c r="B83" s="66" t="s">
        <v>625</v>
      </c>
      <c r="C83" s="66" t="str" cm="1">
        <f t="array" ref="C83">_xlfn.IFNA(_xlfn.IFS(B83="Starter","Starters &amp; Sides",B83="Sides","Starters &amp; Sides"),B83)</f>
        <v>Starters &amp; Sides</v>
      </c>
      <c r="D83" s="71" t="s">
        <v>4846</v>
      </c>
      <c r="E83" s="75"/>
      <c r="F83" s="12"/>
      <c r="G83" s="13"/>
      <c r="H83" s="13"/>
      <c r="I83" s="13"/>
      <c r="J83" s="13"/>
      <c r="K83" s="4">
        <v>8.25</v>
      </c>
      <c r="L83" s="4"/>
      <c r="M83" s="4">
        <v>8.25</v>
      </c>
      <c r="N83" s="4">
        <v>8.25</v>
      </c>
      <c r="O83" s="4">
        <v>7.95</v>
      </c>
      <c r="P83" s="337"/>
      <c r="Q83" s="15" t="str">
        <f t="shared" si="15"/>
        <v>No</v>
      </c>
      <c r="R83" s="15" t="str">
        <f t="shared" si="16"/>
        <v>No</v>
      </c>
      <c r="S83" s="221" t="str">
        <f t="shared" si="17"/>
        <v>No</v>
      </c>
      <c r="T83" s="223" t="str">
        <f t="shared" si="18"/>
        <v>N/A</v>
      </c>
      <c r="U83" s="221" t="str">
        <f t="shared" si="19"/>
        <v>No</v>
      </c>
      <c r="V83" s="223" t="str">
        <f t="shared" si="20"/>
        <v>N/A</v>
      </c>
      <c r="W83" s="222" t="str">
        <f t="shared" si="21"/>
        <v>No</v>
      </c>
      <c r="X83" s="68" t="str">
        <f t="shared" si="22"/>
        <v>N/A</v>
      </c>
      <c r="Y83" s="65" t="str">
        <f t="shared" si="23"/>
        <v>No</v>
      </c>
      <c r="Z83" s="68" t="str">
        <f t="shared" si="24"/>
        <v>N/A</v>
      </c>
      <c r="AA83" s="65" t="str">
        <f t="shared" si="25"/>
        <v>No</v>
      </c>
      <c r="AB83" s="68" t="str">
        <f t="shared" si="26"/>
        <v>N/A</v>
      </c>
      <c r="AC83" s="66"/>
    </row>
    <row r="84" spans="1:29">
      <c r="A84" s="66" t="s">
        <v>23</v>
      </c>
      <c r="B84" s="66" t="s">
        <v>625</v>
      </c>
      <c r="C84" s="66" t="str" cm="1">
        <f t="array" ref="C84">_xlfn.IFNA(_xlfn.IFS(B84="Starter","Starters &amp; Sides",B84="Sides","Starters &amp; Sides"),B84)</f>
        <v>Starters &amp; Sides</v>
      </c>
      <c r="D84" s="71" t="s">
        <v>4903</v>
      </c>
      <c r="E84" s="75"/>
      <c r="F84" s="12"/>
      <c r="G84" s="13"/>
      <c r="H84" s="13"/>
      <c r="I84" s="13"/>
      <c r="J84" s="13"/>
      <c r="K84" s="4">
        <v>7.95</v>
      </c>
      <c r="L84" s="4">
        <v>8.25</v>
      </c>
      <c r="M84" s="4"/>
      <c r="N84" s="4"/>
      <c r="O84" s="4"/>
      <c r="P84" s="337"/>
      <c r="Q84" s="15" t="str">
        <f t="shared" si="15"/>
        <v>No</v>
      </c>
      <c r="R84" s="15" t="str">
        <f t="shared" si="16"/>
        <v>No</v>
      </c>
      <c r="S84" s="221" t="str">
        <f t="shared" si="17"/>
        <v>No</v>
      </c>
      <c r="T84" s="223" t="str">
        <f t="shared" si="18"/>
        <v>N/A</v>
      </c>
      <c r="U84" s="221" t="str">
        <f t="shared" si="19"/>
        <v>No</v>
      </c>
      <c r="V84" s="223" t="str">
        <f t="shared" si="20"/>
        <v>N/A</v>
      </c>
      <c r="W84" s="222" t="str">
        <f t="shared" si="21"/>
        <v>No</v>
      </c>
      <c r="X84" s="68" t="str">
        <f t="shared" si="22"/>
        <v>N/A</v>
      </c>
      <c r="Y84" s="65" t="str">
        <f t="shared" si="23"/>
        <v>No</v>
      </c>
      <c r="Z84" s="68" t="str">
        <f t="shared" si="24"/>
        <v>N/A</v>
      </c>
      <c r="AA84" s="65" t="str">
        <f t="shared" si="25"/>
        <v>No</v>
      </c>
      <c r="AB84" s="68" t="str">
        <f t="shared" si="26"/>
        <v>N/A</v>
      </c>
      <c r="AC84" s="66"/>
    </row>
    <row r="85" spans="1:29">
      <c r="A85" s="66" t="s">
        <v>23</v>
      </c>
      <c r="B85" s="66" t="s">
        <v>625</v>
      </c>
      <c r="C85" s="66" t="str" cm="1">
        <f t="array" ref="C85">_xlfn.IFNA(_xlfn.IFS(B85="Starter","Starters &amp; Sides",B85="Sides","Starters &amp; Sides"),B85)</f>
        <v>Starters &amp; Sides</v>
      </c>
      <c r="D85" t="s">
        <v>4833</v>
      </c>
      <c r="E85" s="75"/>
      <c r="F85" s="12"/>
      <c r="G85" s="13"/>
      <c r="H85" s="13"/>
      <c r="I85" s="13"/>
      <c r="J85" s="13">
        <v>14.5</v>
      </c>
      <c r="K85" s="4">
        <v>15.25</v>
      </c>
      <c r="L85" s="4">
        <v>16.5</v>
      </c>
      <c r="M85" s="4">
        <v>17.95</v>
      </c>
      <c r="N85" s="4">
        <v>17.95</v>
      </c>
      <c r="O85" s="4">
        <v>16.95</v>
      </c>
      <c r="P85" s="337"/>
      <c r="Q85" s="15" t="str">
        <f t="shared" si="15"/>
        <v>No</v>
      </c>
      <c r="R85" s="15" t="str">
        <f t="shared" si="16"/>
        <v>No</v>
      </c>
      <c r="S85" s="221" t="str">
        <f t="shared" si="17"/>
        <v>No</v>
      </c>
      <c r="T85" s="223" t="str">
        <f t="shared" si="18"/>
        <v>N/A</v>
      </c>
      <c r="U85" s="221" t="str">
        <f t="shared" si="19"/>
        <v>No</v>
      </c>
      <c r="V85" s="223" t="str">
        <f t="shared" si="20"/>
        <v>N/A</v>
      </c>
      <c r="W85" s="222" t="str">
        <f t="shared" si="21"/>
        <v>No</v>
      </c>
      <c r="X85" s="68" t="str">
        <f t="shared" si="22"/>
        <v>N/A</v>
      </c>
      <c r="Y85" s="65" t="str">
        <f t="shared" si="23"/>
        <v>No</v>
      </c>
      <c r="Z85" s="68" t="str">
        <f t="shared" si="24"/>
        <v>N/A</v>
      </c>
      <c r="AA85" s="65" t="str">
        <f t="shared" si="25"/>
        <v>No</v>
      </c>
      <c r="AB85" s="68" t="str">
        <f t="shared" si="26"/>
        <v>N/A</v>
      </c>
      <c r="AC85" s="66"/>
    </row>
    <row r="86" spans="1:29">
      <c r="A86" s="66" t="s">
        <v>23</v>
      </c>
      <c r="B86" s="66" t="s">
        <v>625</v>
      </c>
      <c r="C86" s="66" t="str" cm="1">
        <f t="array" ref="C86">_xlfn.IFNA(_xlfn.IFS(B86="Starter","Starters &amp; Sides",B86="Sides","Starters &amp; Sides"),B86)</f>
        <v>Starters &amp; Sides</v>
      </c>
      <c r="D86" s="71" t="s">
        <v>4865</v>
      </c>
      <c r="E86" s="75"/>
      <c r="F86" s="12"/>
      <c r="G86" s="13"/>
      <c r="H86" s="13"/>
      <c r="I86" s="13"/>
      <c r="J86" s="13">
        <v>8.25</v>
      </c>
      <c r="K86" s="4">
        <v>8.9499999999999993</v>
      </c>
      <c r="L86" s="4">
        <v>8.9499999999999993</v>
      </c>
      <c r="M86" s="161">
        <v>8.9499999999999993</v>
      </c>
      <c r="N86" s="4">
        <v>9.25</v>
      </c>
      <c r="O86" s="4">
        <v>8.75</v>
      </c>
      <c r="P86" s="337"/>
      <c r="Q86" s="15" t="str">
        <f t="shared" si="15"/>
        <v>No</v>
      </c>
      <c r="R86" s="15" t="str">
        <f t="shared" si="16"/>
        <v>No</v>
      </c>
      <c r="S86" s="221" t="str">
        <f t="shared" si="17"/>
        <v>No</v>
      </c>
      <c r="T86" s="223" t="str">
        <f t="shared" si="18"/>
        <v>N/A</v>
      </c>
      <c r="U86" s="221" t="str">
        <f t="shared" si="19"/>
        <v>No</v>
      </c>
      <c r="V86" s="223" t="str">
        <f t="shared" si="20"/>
        <v>N/A</v>
      </c>
      <c r="W86" s="222" t="str">
        <f t="shared" si="21"/>
        <v>No</v>
      </c>
      <c r="X86" s="68" t="str">
        <f t="shared" si="22"/>
        <v>N/A</v>
      </c>
      <c r="Y86" s="65" t="str">
        <f t="shared" si="23"/>
        <v>No</v>
      </c>
      <c r="Z86" s="68" t="str">
        <f t="shared" si="24"/>
        <v>N/A</v>
      </c>
      <c r="AA86" s="65" t="str">
        <f t="shared" si="25"/>
        <v>No</v>
      </c>
      <c r="AB86" s="68" t="str">
        <f t="shared" si="26"/>
        <v>N/A</v>
      </c>
      <c r="AC86" s="66"/>
    </row>
    <row r="87" spans="1:29">
      <c r="A87" s="66" t="s">
        <v>23</v>
      </c>
      <c r="B87" s="66" t="s">
        <v>625</v>
      </c>
      <c r="C87" s="66" t="str" cm="1">
        <f t="array" ref="C87">_xlfn.IFNA(_xlfn.IFS(B87="Starter","Starters &amp; Sides",B87="Sides","Starters &amp; Sides"),B87)</f>
        <v>Starters &amp; Sides</v>
      </c>
      <c r="D87" s="71" t="s">
        <v>4829</v>
      </c>
      <c r="E87" s="75"/>
      <c r="F87" s="12"/>
      <c r="G87" s="13"/>
      <c r="H87" s="13"/>
      <c r="I87" s="13"/>
      <c r="J87" s="13">
        <v>7.95</v>
      </c>
      <c r="K87" s="4"/>
      <c r="L87" s="4"/>
      <c r="M87" s="4"/>
      <c r="N87" s="4"/>
      <c r="O87" s="4"/>
      <c r="P87" s="337"/>
      <c r="Q87" s="15" t="str">
        <f t="shared" si="15"/>
        <v>No</v>
      </c>
      <c r="R87" s="15" t="str">
        <f t="shared" si="16"/>
        <v>No</v>
      </c>
      <c r="S87" s="221" t="str">
        <f t="shared" si="17"/>
        <v>No</v>
      </c>
      <c r="T87" s="223" t="str">
        <f t="shared" si="18"/>
        <v>N/A</v>
      </c>
      <c r="U87" s="221" t="str">
        <f t="shared" si="19"/>
        <v>No</v>
      </c>
      <c r="V87" s="223" t="str">
        <f t="shared" si="20"/>
        <v>N/A</v>
      </c>
      <c r="W87" s="222" t="str">
        <f t="shared" si="21"/>
        <v>No</v>
      </c>
      <c r="X87" s="68" t="str">
        <f t="shared" si="22"/>
        <v>N/A</v>
      </c>
      <c r="Y87" s="65" t="str">
        <f t="shared" si="23"/>
        <v>No</v>
      </c>
      <c r="Z87" s="68" t="str">
        <f t="shared" si="24"/>
        <v>N/A</v>
      </c>
      <c r="AA87" s="65" t="str">
        <f t="shared" si="25"/>
        <v>No</v>
      </c>
      <c r="AB87" s="68" t="str">
        <f t="shared" si="26"/>
        <v>N/A</v>
      </c>
      <c r="AC87" s="66"/>
    </row>
    <row r="88" spans="1:29">
      <c r="A88" s="66" t="s">
        <v>23</v>
      </c>
      <c r="B88" s="66" t="s">
        <v>625</v>
      </c>
      <c r="C88" s="66" t="str" cm="1">
        <f t="array" ref="C88">_xlfn.IFNA(_xlfn.IFS(B88="Starter","Starters &amp; Sides",B88="Sides","Starters &amp; Sides"),B88)</f>
        <v>Starters &amp; Sides</v>
      </c>
      <c r="D88" s="331" t="s">
        <v>4845</v>
      </c>
      <c r="E88" s="75"/>
      <c r="F88" s="12"/>
      <c r="G88" s="13"/>
      <c r="H88" s="13"/>
      <c r="I88" s="13"/>
      <c r="J88" s="13"/>
      <c r="K88" s="4"/>
      <c r="L88" s="4"/>
      <c r="M88" s="4">
        <v>19.45</v>
      </c>
      <c r="N88" s="4">
        <v>19.45</v>
      </c>
      <c r="O88" s="4">
        <v>18.45</v>
      </c>
      <c r="P88" s="337"/>
      <c r="Q88" s="15" t="str">
        <f t="shared" si="15"/>
        <v>No</v>
      </c>
      <c r="R88" s="15" t="str">
        <f t="shared" si="16"/>
        <v>No</v>
      </c>
      <c r="S88" s="221" t="str">
        <f t="shared" si="17"/>
        <v>No</v>
      </c>
      <c r="T88" s="223" t="str">
        <f t="shared" si="18"/>
        <v>N/A</v>
      </c>
      <c r="U88" s="221" t="str">
        <f t="shared" si="19"/>
        <v>No</v>
      </c>
      <c r="V88" s="223" t="str">
        <f t="shared" si="20"/>
        <v>N/A</v>
      </c>
      <c r="W88" s="222" t="str">
        <f t="shared" si="21"/>
        <v>No</v>
      </c>
      <c r="X88" s="68" t="str">
        <f t="shared" si="22"/>
        <v>N/A</v>
      </c>
      <c r="Y88" s="65" t="str">
        <f t="shared" si="23"/>
        <v>No</v>
      </c>
      <c r="Z88" s="68" t="str">
        <f t="shared" si="24"/>
        <v>N/A</v>
      </c>
      <c r="AA88" s="65" t="str">
        <f t="shared" si="25"/>
        <v>No</v>
      </c>
      <c r="AB88" s="68" t="str">
        <f t="shared" si="26"/>
        <v>N/A</v>
      </c>
      <c r="AC88" s="66"/>
    </row>
    <row r="89" spans="1:29">
      <c r="A89" s="66" t="s">
        <v>23</v>
      </c>
      <c r="B89" s="66" t="s">
        <v>625</v>
      </c>
      <c r="C89" s="66" t="str" cm="1">
        <f t="array" ref="C89">_xlfn.IFNA(_xlfn.IFS(B89="Starter","Starters &amp; Sides",B89="Sides","Starters &amp; Sides"),B89)</f>
        <v>Starters &amp; Sides</v>
      </c>
      <c r="D89" s="331" t="s">
        <v>4844</v>
      </c>
      <c r="E89" s="75"/>
      <c r="F89" s="12"/>
      <c r="G89" s="13"/>
      <c r="H89" s="13"/>
      <c r="I89" s="13"/>
      <c r="J89" s="13"/>
      <c r="K89" s="4"/>
      <c r="L89" s="4"/>
      <c r="M89" s="4">
        <v>19.45</v>
      </c>
      <c r="N89" s="4">
        <v>19.45</v>
      </c>
      <c r="O89" s="4">
        <v>18.45</v>
      </c>
      <c r="P89" s="337"/>
      <c r="Q89" s="15" t="str">
        <f t="shared" si="15"/>
        <v>No</v>
      </c>
      <c r="R89" s="15" t="str">
        <f t="shared" si="16"/>
        <v>No</v>
      </c>
      <c r="S89" s="221" t="str">
        <f t="shared" si="17"/>
        <v>No</v>
      </c>
      <c r="T89" s="223" t="str">
        <f t="shared" si="18"/>
        <v>N/A</v>
      </c>
      <c r="U89" s="221" t="str">
        <f t="shared" si="19"/>
        <v>No</v>
      </c>
      <c r="V89" s="223" t="str">
        <f t="shared" si="20"/>
        <v>N/A</v>
      </c>
      <c r="W89" s="222" t="str">
        <f t="shared" si="21"/>
        <v>No</v>
      </c>
      <c r="X89" s="68" t="str">
        <f t="shared" si="22"/>
        <v>N/A</v>
      </c>
      <c r="Y89" s="65" t="str">
        <f t="shared" si="23"/>
        <v>No</v>
      </c>
      <c r="Z89" s="68" t="str">
        <f t="shared" si="24"/>
        <v>N/A</v>
      </c>
      <c r="AA89" s="65" t="str">
        <f t="shared" si="25"/>
        <v>No</v>
      </c>
      <c r="AB89" s="68" t="str">
        <f t="shared" si="26"/>
        <v>N/A</v>
      </c>
      <c r="AC89" s="66"/>
    </row>
    <row r="90" spans="1:29">
      <c r="A90" s="66" t="s">
        <v>23</v>
      </c>
      <c r="B90" s="66" t="s">
        <v>625</v>
      </c>
      <c r="C90" s="66" t="str" cm="1">
        <f t="array" ref="C90">_xlfn.IFNA(_xlfn.IFS(B90="Starter","Starters &amp; Sides",B90="Sides","Starters &amp; Sides"),B90)</f>
        <v>Starters &amp; Sides</v>
      </c>
      <c r="D90" s="331" t="s">
        <v>4851</v>
      </c>
      <c r="E90" s="75"/>
      <c r="F90" s="12"/>
      <c r="G90" s="13"/>
      <c r="H90" s="13"/>
      <c r="I90" s="13"/>
      <c r="J90" s="13"/>
      <c r="K90" s="4"/>
      <c r="L90" s="4"/>
      <c r="M90" s="4">
        <v>19.45</v>
      </c>
      <c r="N90" s="4">
        <v>19.45</v>
      </c>
      <c r="O90" s="4">
        <v>18.45</v>
      </c>
      <c r="P90" s="337"/>
      <c r="Q90" s="15" t="str">
        <f t="shared" si="15"/>
        <v>No</v>
      </c>
      <c r="R90" s="15" t="str">
        <f t="shared" si="16"/>
        <v>No</v>
      </c>
      <c r="S90" s="221" t="str">
        <f t="shared" si="17"/>
        <v>No</v>
      </c>
      <c r="T90" s="223" t="str">
        <f t="shared" si="18"/>
        <v>N/A</v>
      </c>
      <c r="U90" s="221" t="str">
        <f t="shared" si="19"/>
        <v>No</v>
      </c>
      <c r="V90" s="223" t="str">
        <f t="shared" si="20"/>
        <v>N/A</v>
      </c>
      <c r="W90" s="222" t="str">
        <f t="shared" si="21"/>
        <v>No</v>
      </c>
      <c r="X90" s="68" t="str">
        <f t="shared" si="22"/>
        <v>N/A</v>
      </c>
      <c r="Y90" s="65" t="str">
        <f t="shared" si="23"/>
        <v>No</v>
      </c>
      <c r="Z90" s="68" t="str">
        <f t="shared" si="24"/>
        <v>N/A</v>
      </c>
      <c r="AA90" s="65" t="str">
        <f t="shared" si="25"/>
        <v>No</v>
      </c>
      <c r="AB90" s="68" t="str">
        <f t="shared" si="26"/>
        <v>N/A</v>
      </c>
      <c r="AC90" s="66"/>
    </row>
    <row r="91" spans="1:29" ht="14.5" customHeight="1">
      <c r="A91" s="66" t="s">
        <v>23</v>
      </c>
      <c r="B91" s="66" t="s">
        <v>38</v>
      </c>
      <c r="C91" s="66" t="str" cm="1">
        <f t="array" ref="C91">_xlfn.IFNA(_xlfn.IFS(B91="Starter","Starters &amp; Sides",B91="Sides","Starters &amp; Sides"),B91)</f>
        <v>mains</v>
      </c>
      <c r="D91" s="71" t="s">
        <v>4755</v>
      </c>
      <c r="E91" s="75">
        <v>13.55</v>
      </c>
      <c r="F91" s="12">
        <v>13.75</v>
      </c>
      <c r="G91" s="13">
        <v>14.5</v>
      </c>
      <c r="H91" s="13">
        <v>14.95</v>
      </c>
      <c r="I91" s="13">
        <v>15.25</v>
      </c>
      <c r="J91" s="13">
        <v>15.5</v>
      </c>
      <c r="K91" s="4">
        <v>15.95</v>
      </c>
      <c r="L91" s="4">
        <v>17.25</v>
      </c>
      <c r="M91" s="4">
        <v>17.75</v>
      </c>
      <c r="N91" s="4">
        <v>17.75</v>
      </c>
      <c r="O91" s="4">
        <v>16.95</v>
      </c>
      <c r="P91" s="337"/>
      <c r="Q91" s="15" t="str">
        <f t="shared" si="15"/>
        <v>No</v>
      </c>
      <c r="R91" s="15" t="str">
        <f t="shared" si="16"/>
        <v>No</v>
      </c>
      <c r="S91" s="221" t="str">
        <f t="shared" si="17"/>
        <v>No</v>
      </c>
      <c r="T91" s="223" t="str">
        <f t="shared" si="18"/>
        <v>N/A</v>
      </c>
      <c r="U91" s="221" t="str">
        <f t="shared" si="19"/>
        <v>No</v>
      </c>
      <c r="V91" s="223" t="str">
        <f t="shared" si="20"/>
        <v>N/A</v>
      </c>
      <c r="W91" s="222" t="str">
        <f t="shared" si="21"/>
        <v>No</v>
      </c>
      <c r="X91" s="68" t="str">
        <f t="shared" si="22"/>
        <v>N/A</v>
      </c>
      <c r="Y91" s="65" t="str">
        <f t="shared" si="23"/>
        <v>No</v>
      </c>
      <c r="Z91" s="68" t="str">
        <f t="shared" si="24"/>
        <v>N/A</v>
      </c>
      <c r="AA91" s="65" t="str">
        <f t="shared" si="25"/>
        <v>No</v>
      </c>
      <c r="AB91" s="68" t="str">
        <f t="shared" si="26"/>
        <v>N/A</v>
      </c>
      <c r="AC91" s="66"/>
    </row>
    <row r="92" spans="1:29">
      <c r="A92" s="66" t="s">
        <v>23</v>
      </c>
      <c r="B92" s="66" t="s">
        <v>38</v>
      </c>
      <c r="C92" s="66" t="str" cm="1">
        <f t="array" ref="C92">_xlfn.IFNA(_xlfn.IFS(B92="Starter","Starters &amp; Sides",B92="Sides","Starters &amp; Sides"),B92)</f>
        <v>mains</v>
      </c>
      <c r="D92" s="71" t="s">
        <v>4756</v>
      </c>
      <c r="E92" s="75">
        <v>13.55</v>
      </c>
      <c r="F92" s="12">
        <v>13.55</v>
      </c>
      <c r="G92" s="13">
        <v>14.5</v>
      </c>
      <c r="H92" s="13">
        <v>14.95</v>
      </c>
      <c r="I92" s="13">
        <v>15.25</v>
      </c>
      <c r="J92" s="13">
        <v>15.5</v>
      </c>
      <c r="K92" s="4">
        <v>15.95</v>
      </c>
      <c r="L92" s="4">
        <v>17.25</v>
      </c>
      <c r="M92" s="4">
        <v>17.75</v>
      </c>
      <c r="N92" s="4">
        <v>17.75</v>
      </c>
      <c r="O92" s="4">
        <v>16.95</v>
      </c>
      <c r="P92" s="337"/>
      <c r="Q92" s="15" t="str">
        <f t="shared" si="15"/>
        <v>No</v>
      </c>
      <c r="R92" s="15" t="str">
        <f t="shared" si="16"/>
        <v>No</v>
      </c>
      <c r="S92" s="221" t="str">
        <f t="shared" si="17"/>
        <v>No</v>
      </c>
      <c r="T92" s="223" t="str">
        <f t="shared" si="18"/>
        <v>N/A</v>
      </c>
      <c r="U92" s="221" t="str">
        <f t="shared" si="19"/>
        <v>No</v>
      </c>
      <c r="V92" s="223" t="str">
        <f t="shared" si="20"/>
        <v>N/A</v>
      </c>
      <c r="W92" s="222" t="str">
        <f t="shared" si="21"/>
        <v>No</v>
      </c>
      <c r="X92" s="68" t="str">
        <f t="shared" si="22"/>
        <v>N/A</v>
      </c>
      <c r="Y92" s="65" t="str">
        <f t="shared" si="23"/>
        <v>No</v>
      </c>
      <c r="Z92" s="68" t="str">
        <f t="shared" si="24"/>
        <v>N/A</v>
      </c>
      <c r="AA92" s="65" t="str">
        <f t="shared" si="25"/>
        <v>No</v>
      </c>
      <c r="AB92" s="68" t="str">
        <f t="shared" si="26"/>
        <v>N/A</v>
      </c>
      <c r="AC92" s="66"/>
    </row>
    <row r="93" spans="1:29">
      <c r="A93" s="66" t="s">
        <v>23</v>
      </c>
      <c r="B93" s="66" t="s">
        <v>38</v>
      </c>
      <c r="C93" s="66" t="str" cm="1">
        <f t="array" ref="C93">_xlfn.IFNA(_xlfn.IFS(B93="Starter","Starters &amp; Sides",B93="Sides","Starters &amp; Sides"),B93)</f>
        <v>mains</v>
      </c>
      <c r="D93" s="71" t="s">
        <v>4754</v>
      </c>
      <c r="E93" s="75"/>
      <c r="F93" s="12"/>
      <c r="G93" s="13"/>
      <c r="H93" s="13"/>
      <c r="I93" s="13"/>
      <c r="J93" s="13"/>
      <c r="K93" s="4"/>
      <c r="L93" s="4">
        <v>15.95</v>
      </c>
      <c r="M93" s="4"/>
      <c r="N93" s="4"/>
      <c r="O93" s="4"/>
      <c r="P93" s="337"/>
      <c r="Q93" s="15" t="str">
        <f t="shared" si="15"/>
        <v>No</v>
      </c>
      <c r="R93" s="15" t="str">
        <f t="shared" si="16"/>
        <v>No</v>
      </c>
      <c r="S93" s="221" t="str">
        <f t="shared" si="17"/>
        <v>No</v>
      </c>
      <c r="T93" s="223" t="str">
        <f t="shared" si="18"/>
        <v>N/A</v>
      </c>
      <c r="U93" s="221" t="str">
        <f t="shared" si="19"/>
        <v>No</v>
      </c>
      <c r="V93" s="223" t="str">
        <f t="shared" si="20"/>
        <v>N/A</v>
      </c>
      <c r="W93" s="222" t="str">
        <f t="shared" si="21"/>
        <v>No</v>
      </c>
      <c r="X93" s="68" t="str">
        <f t="shared" si="22"/>
        <v>N/A</v>
      </c>
      <c r="Y93" s="65" t="str">
        <f t="shared" si="23"/>
        <v>No</v>
      </c>
      <c r="Z93" s="68" t="str">
        <f t="shared" si="24"/>
        <v>N/A</v>
      </c>
      <c r="AA93" s="65" t="str">
        <f t="shared" si="25"/>
        <v>No</v>
      </c>
      <c r="AB93" s="68" t="str">
        <f t="shared" si="26"/>
        <v>N/A</v>
      </c>
      <c r="AC93" s="66"/>
    </row>
    <row r="94" spans="1:29">
      <c r="A94" s="66" t="s">
        <v>23</v>
      </c>
      <c r="B94" s="66" t="s">
        <v>38</v>
      </c>
      <c r="C94" s="66" t="str" cm="1">
        <f t="array" ref="C94">_xlfn.IFNA(_xlfn.IFS(B94="Starter","Starters &amp; Sides",B94="Sides","Starters &amp; Sides"),B94)</f>
        <v>mains</v>
      </c>
      <c r="D94" s="71" t="s">
        <v>4759</v>
      </c>
      <c r="E94" s="75">
        <v>12.5</v>
      </c>
      <c r="F94" s="12">
        <v>13.75</v>
      </c>
      <c r="G94" s="13">
        <v>13.95</v>
      </c>
      <c r="H94" s="13">
        <v>14.45</v>
      </c>
      <c r="I94" s="13">
        <v>14.95</v>
      </c>
      <c r="J94" s="13">
        <v>15.25</v>
      </c>
      <c r="K94" s="4">
        <v>15.95</v>
      </c>
      <c r="L94" s="4">
        <v>16.95</v>
      </c>
      <c r="M94" s="4">
        <v>17.45</v>
      </c>
      <c r="N94" s="4">
        <v>17.75</v>
      </c>
      <c r="O94" s="4">
        <v>16.95</v>
      </c>
      <c r="P94" s="337"/>
      <c r="Q94" s="15" t="str">
        <f t="shared" si="15"/>
        <v>No</v>
      </c>
      <c r="R94" s="15" t="str">
        <f t="shared" si="16"/>
        <v>No</v>
      </c>
      <c r="S94" s="221" t="str">
        <f t="shared" si="17"/>
        <v>No</v>
      </c>
      <c r="T94" s="223" t="str">
        <f t="shared" si="18"/>
        <v>N/A</v>
      </c>
      <c r="U94" s="221" t="str">
        <f t="shared" si="19"/>
        <v>No</v>
      </c>
      <c r="V94" s="223" t="str">
        <f t="shared" si="20"/>
        <v>N/A</v>
      </c>
      <c r="W94" s="222" t="str">
        <f t="shared" si="21"/>
        <v>No</v>
      </c>
      <c r="X94" s="68" t="str">
        <f t="shared" si="22"/>
        <v>N/A</v>
      </c>
      <c r="Y94" s="65" t="str">
        <f t="shared" si="23"/>
        <v>No</v>
      </c>
      <c r="Z94" s="68" t="str">
        <f t="shared" si="24"/>
        <v>N/A</v>
      </c>
      <c r="AA94" s="65" t="str">
        <f t="shared" si="25"/>
        <v>No</v>
      </c>
      <c r="AB94" s="68" t="str">
        <f t="shared" si="26"/>
        <v>N/A</v>
      </c>
      <c r="AC94" s="66"/>
    </row>
    <row r="95" spans="1:29">
      <c r="A95" s="66" t="s">
        <v>23</v>
      </c>
      <c r="B95" s="66" t="s">
        <v>38</v>
      </c>
      <c r="C95" s="66" t="str" cm="1">
        <f t="array" ref="C95">_xlfn.IFNA(_xlfn.IFS(B95="Starter","Starters &amp; Sides",B95="Sides","Starters &amp; Sides"),B95)</f>
        <v>mains</v>
      </c>
      <c r="D95" s="71" t="s">
        <v>4904</v>
      </c>
      <c r="E95" s="75">
        <v>14.25</v>
      </c>
      <c r="F95" s="12">
        <v>14.95</v>
      </c>
      <c r="G95" s="13">
        <v>14.95</v>
      </c>
      <c r="H95" s="13">
        <v>15.45</v>
      </c>
      <c r="I95" s="13"/>
      <c r="J95" s="13"/>
      <c r="K95" s="4">
        <v>16.95</v>
      </c>
      <c r="L95" s="4">
        <v>17.95</v>
      </c>
      <c r="M95" s="4">
        <v>18.25</v>
      </c>
      <c r="N95" s="4">
        <v>18.45</v>
      </c>
      <c r="O95" s="4">
        <v>17.649999999999999</v>
      </c>
      <c r="P95" s="337"/>
      <c r="Q95" s="15" t="str">
        <f t="shared" si="15"/>
        <v>No</v>
      </c>
      <c r="R95" s="15" t="str">
        <f t="shared" si="16"/>
        <v>No</v>
      </c>
      <c r="S95" s="221" t="str">
        <f t="shared" si="17"/>
        <v>No</v>
      </c>
      <c r="T95" s="223" t="str">
        <f t="shared" si="18"/>
        <v>N/A</v>
      </c>
      <c r="U95" s="221" t="str">
        <f t="shared" si="19"/>
        <v>No</v>
      </c>
      <c r="V95" s="223" t="str">
        <f t="shared" si="20"/>
        <v>N/A</v>
      </c>
      <c r="W95" s="222" t="str">
        <f t="shared" si="21"/>
        <v>No</v>
      </c>
      <c r="X95" s="68" t="str">
        <f t="shared" si="22"/>
        <v>N/A</v>
      </c>
      <c r="Y95" s="65" t="str">
        <f t="shared" si="23"/>
        <v>No</v>
      </c>
      <c r="Z95" s="68" t="str">
        <f t="shared" si="24"/>
        <v>N/A</v>
      </c>
      <c r="AA95" s="65" t="str">
        <f t="shared" si="25"/>
        <v>No</v>
      </c>
      <c r="AB95" s="68" t="str">
        <f t="shared" si="26"/>
        <v>N/A</v>
      </c>
      <c r="AC95" s="66"/>
    </row>
    <row r="96" spans="1:29">
      <c r="A96" s="66" t="s">
        <v>23</v>
      </c>
      <c r="B96" s="66" t="s">
        <v>38</v>
      </c>
      <c r="C96" s="66" t="str" cm="1">
        <f t="array" ref="C96">_xlfn.IFNA(_xlfn.IFS(B96="Starter","Starters &amp; Sides",B96="Sides","Starters &amp; Sides"),B96)</f>
        <v>mains</v>
      </c>
      <c r="D96" s="71" t="s">
        <v>325</v>
      </c>
      <c r="E96" s="75">
        <v>14.75</v>
      </c>
      <c r="F96" s="12">
        <v>14.95</v>
      </c>
      <c r="G96" s="13">
        <v>15.25</v>
      </c>
      <c r="H96" s="13">
        <v>15.75</v>
      </c>
      <c r="I96" s="13"/>
      <c r="J96" s="13"/>
      <c r="K96" s="4">
        <v>17.5</v>
      </c>
      <c r="L96" s="4">
        <v>17.95</v>
      </c>
      <c r="M96" s="4">
        <v>18.25</v>
      </c>
      <c r="N96" s="4">
        <v>18.25</v>
      </c>
      <c r="O96" s="4">
        <v>17.75</v>
      </c>
      <c r="P96" s="337"/>
      <c r="Q96" s="15" t="str">
        <f t="shared" si="15"/>
        <v>No</v>
      </c>
      <c r="R96" s="15" t="str">
        <f t="shared" si="16"/>
        <v>No</v>
      </c>
      <c r="S96" s="221" t="str">
        <f t="shared" si="17"/>
        <v>No</v>
      </c>
      <c r="T96" s="223" t="str">
        <f t="shared" si="18"/>
        <v>N/A</v>
      </c>
      <c r="U96" s="221" t="str">
        <f t="shared" si="19"/>
        <v>No</v>
      </c>
      <c r="V96" s="223" t="str">
        <f t="shared" si="20"/>
        <v>N/A</v>
      </c>
      <c r="W96" s="222" t="str">
        <f t="shared" si="21"/>
        <v>No</v>
      </c>
      <c r="X96" s="68" t="str">
        <f t="shared" si="22"/>
        <v>N/A</v>
      </c>
      <c r="Y96" s="65" t="str">
        <f t="shared" si="23"/>
        <v>No</v>
      </c>
      <c r="Z96" s="68" t="str">
        <f t="shared" si="24"/>
        <v>N/A</v>
      </c>
      <c r="AA96" s="65" t="str">
        <f t="shared" si="25"/>
        <v>No</v>
      </c>
      <c r="AB96" s="68" t="str">
        <f t="shared" si="26"/>
        <v>N/A</v>
      </c>
      <c r="AC96" s="66"/>
    </row>
    <row r="97" spans="1:29">
      <c r="A97" s="66" t="s">
        <v>23</v>
      </c>
      <c r="B97" s="66" t="s">
        <v>38</v>
      </c>
      <c r="C97" s="66" t="str" cm="1">
        <f t="array" ref="C97">_xlfn.IFNA(_xlfn.IFS(B97="Starter","Starters &amp; Sides",B97="Sides","Starters &amp; Sides"),B97)</f>
        <v>mains</v>
      </c>
      <c r="D97" t="s">
        <v>4750</v>
      </c>
      <c r="E97" s="75"/>
      <c r="F97" s="12"/>
      <c r="G97" s="13"/>
      <c r="H97" s="13"/>
      <c r="I97" s="13"/>
      <c r="J97" s="13"/>
      <c r="K97" s="4"/>
      <c r="L97" s="4"/>
      <c r="M97" s="4">
        <v>18.45</v>
      </c>
      <c r="N97" s="4">
        <v>18.45</v>
      </c>
      <c r="O97" s="4">
        <v>17.75</v>
      </c>
      <c r="P97" s="337"/>
      <c r="Q97" s="15" t="str">
        <f t="shared" si="15"/>
        <v>No</v>
      </c>
      <c r="R97" s="15" t="str">
        <f t="shared" si="16"/>
        <v>No</v>
      </c>
      <c r="S97" s="221" t="str">
        <f t="shared" si="17"/>
        <v>No</v>
      </c>
      <c r="T97" s="223" t="str">
        <f t="shared" si="18"/>
        <v>N/A</v>
      </c>
      <c r="U97" s="221" t="str">
        <f t="shared" si="19"/>
        <v>No</v>
      </c>
      <c r="V97" s="223" t="str">
        <f t="shared" si="20"/>
        <v>N/A</v>
      </c>
      <c r="W97" s="222" t="str">
        <f t="shared" si="21"/>
        <v>No</v>
      </c>
      <c r="X97" s="68" t="str">
        <f t="shared" si="22"/>
        <v>N/A</v>
      </c>
      <c r="Y97" s="65" t="str">
        <f t="shared" si="23"/>
        <v>No</v>
      </c>
      <c r="Z97" s="68" t="str">
        <f t="shared" si="24"/>
        <v>N/A</v>
      </c>
      <c r="AA97" s="65" t="str">
        <f t="shared" si="25"/>
        <v>No</v>
      </c>
      <c r="AB97" s="68" t="str">
        <f t="shared" si="26"/>
        <v>N/A</v>
      </c>
      <c r="AC97" s="66"/>
    </row>
    <row r="98" spans="1:29">
      <c r="A98" s="66" t="s">
        <v>23</v>
      </c>
      <c r="B98" s="66" t="s">
        <v>38</v>
      </c>
      <c r="C98" s="66" t="str" cm="1">
        <f t="array" ref="C98">_xlfn.IFNA(_xlfn.IFS(B98="Starter","Starters &amp; Sides",B98="Sides","Starters &amp; Sides"),B98)</f>
        <v>mains</v>
      </c>
      <c r="D98" s="71" t="s">
        <v>4905</v>
      </c>
      <c r="E98" s="75"/>
      <c r="F98" s="12"/>
      <c r="G98" s="13"/>
      <c r="H98" s="13"/>
      <c r="I98" s="13"/>
      <c r="J98" s="13"/>
      <c r="K98" s="4"/>
      <c r="L98" s="4"/>
      <c r="M98" s="4">
        <v>16.75</v>
      </c>
      <c r="N98" s="4">
        <v>16.75</v>
      </c>
      <c r="O98" s="4">
        <v>15.95</v>
      </c>
      <c r="P98" s="337"/>
      <c r="Q98" s="15" t="str">
        <f t="shared" si="15"/>
        <v>No</v>
      </c>
      <c r="R98" s="15" t="str">
        <f t="shared" si="16"/>
        <v>No</v>
      </c>
      <c r="S98" s="221" t="str">
        <f t="shared" si="17"/>
        <v>No</v>
      </c>
      <c r="T98" s="223" t="str">
        <f t="shared" si="18"/>
        <v>N/A</v>
      </c>
      <c r="U98" s="221" t="str">
        <f t="shared" si="19"/>
        <v>No</v>
      </c>
      <c r="V98" s="223" t="str">
        <f t="shared" si="20"/>
        <v>N/A</v>
      </c>
      <c r="W98" s="222" t="str">
        <f t="shared" si="21"/>
        <v>No</v>
      </c>
      <c r="X98" s="68" t="str">
        <f t="shared" si="22"/>
        <v>N/A</v>
      </c>
      <c r="Y98" s="65" t="str">
        <f t="shared" si="23"/>
        <v>No</v>
      </c>
      <c r="Z98" s="68" t="str">
        <f t="shared" si="24"/>
        <v>N/A</v>
      </c>
      <c r="AA98" s="65" t="str">
        <f t="shared" si="25"/>
        <v>No</v>
      </c>
      <c r="AB98" s="68" t="str">
        <f t="shared" si="26"/>
        <v>N/A</v>
      </c>
      <c r="AC98" s="66"/>
    </row>
    <row r="99" spans="1:29">
      <c r="A99" s="66" t="s">
        <v>23</v>
      </c>
      <c r="B99" s="66" t="s">
        <v>38</v>
      </c>
      <c r="C99" s="66" t="str" cm="1">
        <f t="array" ref="C99">_xlfn.IFNA(_xlfn.IFS(B99="Starter","Starters &amp; Sides",B99="Sides","Starters &amp; Sides"),B99)</f>
        <v>mains</v>
      </c>
      <c r="D99" s="71" t="s">
        <v>4823</v>
      </c>
      <c r="E99" s="75"/>
      <c r="F99" s="12"/>
      <c r="G99" s="13"/>
      <c r="H99" s="13"/>
      <c r="I99" s="13"/>
      <c r="J99" s="13"/>
      <c r="K99" s="4"/>
      <c r="L99" s="4"/>
      <c r="M99" s="4">
        <v>15.95</v>
      </c>
      <c r="N99" s="4">
        <v>15.95</v>
      </c>
      <c r="O99" s="4">
        <v>15.25</v>
      </c>
      <c r="P99" s="337"/>
      <c r="Q99" s="15" t="str">
        <f t="shared" si="15"/>
        <v>No</v>
      </c>
      <c r="R99" s="15" t="str">
        <f t="shared" si="16"/>
        <v>No</v>
      </c>
      <c r="S99" s="221" t="str">
        <f t="shared" si="17"/>
        <v>No</v>
      </c>
      <c r="T99" s="223" t="str">
        <f t="shared" si="18"/>
        <v>N/A</v>
      </c>
      <c r="U99" s="221" t="str">
        <f t="shared" si="19"/>
        <v>No</v>
      </c>
      <c r="V99" s="223" t="str">
        <f t="shared" si="20"/>
        <v>N/A</v>
      </c>
      <c r="W99" s="222" t="str">
        <f t="shared" si="21"/>
        <v>No</v>
      </c>
      <c r="X99" s="68" t="str">
        <f t="shared" si="22"/>
        <v>N/A</v>
      </c>
      <c r="Y99" s="65" t="str">
        <f t="shared" si="23"/>
        <v>No</v>
      </c>
      <c r="Z99" s="68" t="str">
        <f t="shared" si="24"/>
        <v>N/A</v>
      </c>
      <c r="AA99" s="65" t="str">
        <f t="shared" si="25"/>
        <v>No</v>
      </c>
      <c r="AB99" s="68" t="str">
        <f t="shared" si="26"/>
        <v>N/A</v>
      </c>
      <c r="AC99" s="66"/>
    </row>
    <row r="100" spans="1:29">
      <c r="A100" s="66" t="s">
        <v>23</v>
      </c>
      <c r="B100" s="66" t="s">
        <v>38</v>
      </c>
      <c r="C100" s="66" t="str" cm="1">
        <f t="array" ref="C100">_xlfn.IFNA(_xlfn.IFS(B100="Starter","Starters &amp; Sides",B100="Sides","Starters &amp; Sides"),B100)</f>
        <v>mains</v>
      </c>
      <c r="D100" s="71" t="s">
        <v>4772</v>
      </c>
      <c r="E100" s="75"/>
      <c r="F100" s="12"/>
      <c r="G100" s="13"/>
      <c r="H100" s="13"/>
      <c r="I100" s="13"/>
      <c r="J100" s="13"/>
      <c r="K100" s="4"/>
      <c r="L100" s="4"/>
      <c r="M100" s="4">
        <v>17.25</v>
      </c>
      <c r="N100" s="4">
        <v>17.25</v>
      </c>
      <c r="O100" s="4">
        <v>16.45</v>
      </c>
      <c r="P100" s="337"/>
      <c r="Q100" s="15" t="str">
        <f t="shared" si="15"/>
        <v>No</v>
      </c>
      <c r="R100" s="15" t="str">
        <f t="shared" si="16"/>
        <v>No</v>
      </c>
      <c r="S100" s="221" t="str">
        <f t="shared" si="17"/>
        <v>No</v>
      </c>
      <c r="T100" s="223" t="str">
        <f t="shared" si="18"/>
        <v>N/A</v>
      </c>
      <c r="U100" s="221" t="str">
        <f t="shared" si="19"/>
        <v>No</v>
      </c>
      <c r="V100" s="223" t="str">
        <f t="shared" si="20"/>
        <v>N/A</v>
      </c>
      <c r="W100" s="222" t="str">
        <f t="shared" si="21"/>
        <v>No</v>
      </c>
      <c r="X100" s="68" t="str">
        <f t="shared" si="22"/>
        <v>N/A</v>
      </c>
      <c r="Y100" s="65" t="str">
        <f t="shared" si="23"/>
        <v>No</v>
      </c>
      <c r="Z100" s="68" t="str">
        <f t="shared" si="24"/>
        <v>N/A</v>
      </c>
      <c r="AA100" s="65" t="str">
        <f t="shared" si="25"/>
        <v>No</v>
      </c>
      <c r="AB100" s="68" t="str">
        <f t="shared" si="26"/>
        <v>N/A</v>
      </c>
      <c r="AC100" s="66"/>
    </row>
    <row r="101" spans="1:29">
      <c r="A101" s="66" t="s">
        <v>23</v>
      </c>
      <c r="B101" s="66" t="s">
        <v>38</v>
      </c>
      <c r="C101" s="66" t="str" cm="1">
        <f t="array" ref="C101">_xlfn.IFNA(_xlfn.IFS(B101="Starter","Starters &amp; Sides",B101="Sides","Starters &amp; Sides"),B101)</f>
        <v>mains</v>
      </c>
      <c r="D101" t="s">
        <v>4906</v>
      </c>
      <c r="E101" s="75"/>
      <c r="F101" s="12"/>
      <c r="G101" s="13"/>
      <c r="H101" s="13"/>
      <c r="I101" s="13"/>
      <c r="J101" s="13"/>
      <c r="K101" s="4"/>
      <c r="L101" s="4"/>
      <c r="M101" s="4">
        <v>19.75</v>
      </c>
      <c r="N101" s="4">
        <v>19.75</v>
      </c>
      <c r="O101" s="4">
        <v>18.95</v>
      </c>
      <c r="P101" s="337"/>
      <c r="Q101" s="15" t="str">
        <f t="shared" si="15"/>
        <v>No</v>
      </c>
      <c r="R101" s="15" t="str">
        <f t="shared" si="16"/>
        <v>No</v>
      </c>
      <c r="S101" s="221" t="str">
        <f t="shared" si="17"/>
        <v>No</v>
      </c>
      <c r="T101" s="223" t="str">
        <f t="shared" si="18"/>
        <v>N/A</v>
      </c>
      <c r="U101" s="221" t="str">
        <f t="shared" si="19"/>
        <v>No</v>
      </c>
      <c r="V101" s="223" t="str">
        <f t="shared" si="20"/>
        <v>N/A</v>
      </c>
      <c r="W101" s="222" t="str">
        <f t="shared" si="21"/>
        <v>No</v>
      </c>
      <c r="X101" s="68" t="str">
        <f t="shared" si="22"/>
        <v>N/A</v>
      </c>
      <c r="Y101" s="65" t="str">
        <f t="shared" si="23"/>
        <v>No</v>
      </c>
      <c r="Z101" s="68" t="str">
        <f t="shared" si="24"/>
        <v>N/A</v>
      </c>
      <c r="AA101" s="65" t="str">
        <f t="shared" si="25"/>
        <v>No</v>
      </c>
      <c r="AB101" s="68" t="str">
        <f t="shared" si="26"/>
        <v>N/A</v>
      </c>
      <c r="AC101" s="66"/>
    </row>
    <row r="102" spans="1:29">
      <c r="A102" s="66" t="s">
        <v>23</v>
      </c>
      <c r="B102" s="66" t="s">
        <v>38</v>
      </c>
      <c r="C102" s="66" t="str" cm="1">
        <f t="array" ref="C102">_xlfn.IFNA(_xlfn.IFS(B102="Starter","Starters &amp; Sides",B102="Sides","Starters &amp; Sides"),B102)</f>
        <v>mains</v>
      </c>
      <c r="D102" s="71" t="s">
        <v>4776</v>
      </c>
      <c r="E102" s="75">
        <v>12.75</v>
      </c>
      <c r="F102" s="12">
        <v>13.95</v>
      </c>
      <c r="G102" s="13">
        <v>14.25</v>
      </c>
      <c r="H102" s="13">
        <v>14.75</v>
      </c>
      <c r="I102" s="13">
        <v>15.25</v>
      </c>
      <c r="J102" s="13">
        <v>15.45</v>
      </c>
      <c r="K102" s="4">
        <v>16.25</v>
      </c>
      <c r="L102" s="4">
        <v>17.25</v>
      </c>
      <c r="M102" s="4">
        <v>17.75</v>
      </c>
      <c r="N102" s="4">
        <v>17.75</v>
      </c>
      <c r="O102" s="4">
        <v>16.95</v>
      </c>
      <c r="P102" s="337"/>
      <c r="Q102" s="15" t="str">
        <f t="shared" si="15"/>
        <v>No</v>
      </c>
      <c r="R102" s="15" t="str">
        <f t="shared" si="16"/>
        <v>No</v>
      </c>
      <c r="S102" s="221" t="str">
        <f t="shared" si="17"/>
        <v>No</v>
      </c>
      <c r="T102" s="223" t="str">
        <f t="shared" si="18"/>
        <v>N/A</v>
      </c>
      <c r="U102" s="221" t="str">
        <f t="shared" si="19"/>
        <v>No</v>
      </c>
      <c r="V102" s="223" t="str">
        <f t="shared" si="20"/>
        <v>N/A</v>
      </c>
      <c r="W102" s="222" t="str">
        <f t="shared" si="21"/>
        <v>No</v>
      </c>
      <c r="X102" s="68" t="str">
        <f t="shared" si="22"/>
        <v>N/A</v>
      </c>
      <c r="Y102" s="65" t="str">
        <f t="shared" si="23"/>
        <v>No</v>
      </c>
      <c r="Z102" s="68" t="str">
        <f t="shared" si="24"/>
        <v>N/A</v>
      </c>
      <c r="AA102" s="65" t="str">
        <f t="shared" si="25"/>
        <v>No</v>
      </c>
      <c r="AB102" s="68" t="str">
        <f t="shared" si="26"/>
        <v>N/A</v>
      </c>
      <c r="AC102" s="66"/>
    </row>
    <row r="103" spans="1:29">
      <c r="A103" s="66" t="s">
        <v>23</v>
      </c>
      <c r="B103" s="66" t="s">
        <v>38</v>
      </c>
      <c r="C103" s="66" t="str" cm="1">
        <f t="array" ref="C103">_xlfn.IFNA(_xlfn.IFS(B103="Starter","Starters &amp; Sides",B103="Sides","Starters &amp; Sides"),B103)</f>
        <v>mains</v>
      </c>
      <c r="D103" s="71" t="s">
        <v>322</v>
      </c>
      <c r="E103" s="75">
        <v>12.95</v>
      </c>
      <c r="F103" s="12">
        <v>13.75</v>
      </c>
      <c r="G103" s="13">
        <v>13.95</v>
      </c>
      <c r="H103" s="13">
        <v>14.25</v>
      </c>
      <c r="I103" s="13">
        <v>14.95</v>
      </c>
      <c r="J103" s="13">
        <v>18.25</v>
      </c>
      <c r="K103" s="4"/>
      <c r="L103" s="4"/>
      <c r="M103" s="4"/>
      <c r="N103" s="4"/>
      <c r="O103" s="4"/>
      <c r="P103" s="337"/>
      <c r="Q103" s="15" t="str">
        <f t="shared" si="15"/>
        <v>No</v>
      </c>
      <c r="R103" s="15" t="str">
        <f t="shared" si="16"/>
        <v>No</v>
      </c>
      <c r="S103" s="221" t="str">
        <f t="shared" si="17"/>
        <v>No</v>
      </c>
      <c r="T103" s="223" t="str">
        <f t="shared" si="18"/>
        <v>N/A</v>
      </c>
      <c r="U103" s="221" t="str">
        <f t="shared" si="19"/>
        <v>No</v>
      </c>
      <c r="V103" s="223" t="str">
        <f t="shared" si="20"/>
        <v>N/A</v>
      </c>
      <c r="W103" s="222" t="str">
        <f t="shared" si="21"/>
        <v>No</v>
      </c>
      <c r="X103" s="68" t="str">
        <f t="shared" si="22"/>
        <v>N/A</v>
      </c>
      <c r="Y103" s="65" t="str">
        <f t="shared" si="23"/>
        <v>No</v>
      </c>
      <c r="Z103" s="68" t="str">
        <f t="shared" si="24"/>
        <v>N/A</v>
      </c>
      <c r="AA103" s="65" t="str">
        <f t="shared" si="25"/>
        <v>No</v>
      </c>
      <c r="AB103" s="68" t="str">
        <f t="shared" si="26"/>
        <v>N/A</v>
      </c>
      <c r="AC103" s="66"/>
    </row>
    <row r="104" spans="1:29">
      <c r="A104" s="66" t="s">
        <v>23</v>
      </c>
      <c r="B104" s="66" t="s">
        <v>38</v>
      </c>
      <c r="C104" s="66" t="str" cm="1">
        <f t="array" ref="C104">_xlfn.IFNA(_xlfn.IFS(B104="Starter","Starters &amp; Sides",B104="Sides","Starters &amp; Sides"),B104)</f>
        <v>mains</v>
      </c>
      <c r="D104" s="71" t="s">
        <v>4812</v>
      </c>
      <c r="E104" s="75"/>
      <c r="F104" s="12"/>
      <c r="G104" s="13"/>
      <c r="H104" s="13"/>
      <c r="I104" s="13"/>
      <c r="J104" s="13"/>
      <c r="K104" s="4"/>
      <c r="L104" s="4">
        <v>16.75</v>
      </c>
      <c r="M104" s="4"/>
      <c r="N104" s="4"/>
      <c r="O104" s="4"/>
      <c r="P104" s="337"/>
      <c r="Q104" s="15" t="str">
        <f t="shared" si="15"/>
        <v>No</v>
      </c>
      <c r="R104" s="15" t="str">
        <f t="shared" si="16"/>
        <v>No</v>
      </c>
      <c r="S104" s="221" t="str">
        <f t="shared" si="17"/>
        <v>No</v>
      </c>
      <c r="T104" s="223" t="str">
        <f t="shared" si="18"/>
        <v>N/A</v>
      </c>
      <c r="U104" s="221" t="str">
        <f t="shared" si="19"/>
        <v>No</v>
      </c>
      <c r="V104" s="223" t="str">
        <f t="shared" si="20"/>
        <v>N/A</v>
      </c>
      <c r="W104" s="222" t="str">
        <f t="shared" si="21"/>
        <v>No</v>
      </c>
      <c r="X104" s="68" t="str">
        <f t="shared" si="22"/>
        <v>N/A</v>
      </c>
      <c r="Y104" s="65" t="str">
        <f t="shared" si="23"/>
        <v>No</v>
      </c>
      <c r="Z104" s="68" t="str">
        <f t="shared" si="24"/>
        <v>N/A</v>
      </c>
      <c r="AA104" s="65" t="str">
        <f t="shared" si="25"/>
        <v>No</v>
      </c>
      <c r="AB104" s="68" t="str">
        <f t="shared" si="26"/>
        <v>N/A</v>
      </c>
      <c r="AC104" s="66"/>
    </row>
    <row r="105" spans="1:29">
      <c r="A105" s="66" t="s">
        <v>23</v>
      </c>
      <c r="B105" s="66" t="s">
        <v>38</v>
      </c>
      <c r="C105" s="66" t="str" cm="1">
        <f t="array" ref="C105">_xlfn.IFNA(_xlfn.IFS(B105="Starter","Starters &amp; Sides",B105="Sides","Starters &amp; Sides"),B105)</f>
        <v>mains</v>
      </c>
      <c r="D105" t="s">
        <v>311</v>
      </c>
      <c r="E105" s="75">
        <v>10.95</v>
      </c>
      <c r="F105" s="12">
        <v>10.95</v>
      </c>
      <c r="G105" s="13">
        <v>11.25</v>
      </c>
      <c r="H105" s="13">
        <v>11.75</v>
      </c>
      <c r="I105" s="13"/>
      <c r="J105" s="13"/>
      <c r="K105" s="4"/>
      <c r="L105" s="4"/>
      <c r="M105" s="4">
        <v>15.75</v>
      </c>
      <c r="N105" s="4">
        <v>15.75</v>
      </c>
      <c r="O105" s="4"/>
      <c r="P105" s="337"/>
      <c r="Q105" s="15" t="str">
        <f t="shared" si="15"/>
        <v>No</v>
      </c>
      <c r="R105" s="15" t="str">
        <f t="shared" si="16"/>
        <v>No</v>
      </c>
      <c r="S105" s="221" t="str">
        <f t="shared" si="17"/>
        <v>No</v>
      </c>
      <c r="T105" s="223" t="str">
        <f t="shared" si="18"/>
        <v>N/A</v>
      </c>
      <c r="U105" s="221" t="str">
        <f t="shared" si="19"/>
        <v>No</v>
      </c>
      <c r="V105" s="223" t="str">
        <f t="shared" si="20"/>
        <v>N/A</v>
      </c>
      <c r="W105" s="222" t="str">
        <f t="shared" si="21"/>
        <v>No</v>
      </c>
      <c r="X105" s="68" t="str">
        <f t="shared" si="22"/>
        <v>N/A</v>
      </c>
      <c r="Y105" s="65" t="str">
        <f t="shared" si="23"/>
        <v>No</v>
      </c>
      <c r="Z105" s="68" t="str">
        <f t="shared" si="24"/>
        <v>N/A</v>
      </c>
      <c r="AA105" s="65" t="str">
        <f t="shared" si="25"/>
        <v>No</v>
      </c>
      <c r="AB105" s="68" t="str">
        <f t="shared" si="26"/>
        <v>N/A</v>
      </c>
      <c r="AC105" s="66"/>
    </row>
    <row r="106" spans="1:29">
      <c r="A106" s="66" t="s">
        <v>23</v>
      </c>
      <c r="B106" s="66" t="s">
        <v>38</v>
      </c>
      <c r="C106" s="66" t="str" cm="1">
        <f t="array" ref="C106">_xlfn.IFNA(_xlfn.IFS(B106="Starter","Starters &amp; Sides",B106="Sides","Starters &amp; Sides"),B106)</f>
        <v>mains</v>
      </c>
      <c r="D106" s="71" t="s">
        <v>4787</v>
      </c>
      <c r="E106" s="75">
        <v>10.7</v>
      </c>
      <c r="F106" s="12">
        <v>11.95</v>
      </c>
      <c r="G106" s="13">
        <v>12.95</v>
      </c>
      <c r="H106" s="13">
        <v>13.45</v>
      </c>
      <c r="I106" s="13">
        <v>13.95</v>
      </c>
      <c r="J106" s="13">
        <v>14.25</v>
      </c>
      <c r="K106" s="4">
        <v>15.25</v>
      </c>
      <c r="L106" s="4">
        <v>15.95</v>
      </c>
      <c r="M106" s="4">
        <v>16.75</v>
      </c>
      <c r="N106" s="4">
        <v>16.75</v>
      </c>
      <c r="O106" s="4">
        <v>16.25</v>
      </c>
      <c r="P106" s="337"/>
      <c r="Q106" s="15" t="str">
        <f t="shared" si="15"/>
        <v>No</v>
      </c>
      <c r="R106" s="15" t="str">
        <f t="shared" si="16"/>
        <v>No</v>
      </c>
      <c r="S106" s="221" t="str">
        <f t="shared" si="17"/>
        <v>No</v>
      </c>
      <c r="T106" s="223" t="str">
        <f t="shared" si="18"/>
        <v>N/A</v>
      </c>
      <c r="U106" s="221" t="str">
        <f t="shared" si="19"/>
        <v>No</v>
      </c>
      <c r="V106" s="223" t="str">
        <f t="shared" si="20"/>
        <v>N/A</v>
      </c>
      <c r="W106" s="222" t="str">
        <f t="shared" si="21"/>
        <v>No</v>
      </c>
      <c r="X106" s="68" t="str">
        <f t="shared" si="22"/>
        <v>N/A</v>
      </c>
      <c r="Y106" s="65" t="str">
        <f t="shared" si="23"/>
        <v>No</v>
      </c>
      <c r="Z106" s="68" t="str">
        <f t="shared" si="24"/>
        <v>N/A</v>
      </c>
      <c r="AA106" s="65" t="str">
        <f t="shared" si="25"/>
        <v>No</v>
      </c>
      <c r="AB106" s="68" t="str">
        <f t="shared" si="26"/>
        <v>N/A</v>
      </c>
      <c r="AC106" s="66"/>
    </row>
    <row r="107" spans="1:29">
      <c r="A107" s="66" t="s">
        <v>23</v>
      </c>
      <c r="B107" s="66" t="s">
        <v>38</v>
      </c>
      <c r="C107" s="66" t="str" cm="1">
        <f t="array" ref="C107">_xlfn.IFNA(_xlfn.IFS(B107="Starter","Starters &amp; Sides",B107="Sides","Starters &amp; Sides"),B107)</f>
        <v>mains</v>
      </c>
      <c r="D107" s="71" t="s">
        <v>4757</v>
      </c>
      <c r="E107" s="75">
        <v>13.5</v>
      </c>
      <c r="F107" s="12">
        <v>13.75</v>
      </c>
      <c r="G107" s="13">
        <v>13.95</v>
      </c>
      <c r="H107" s="13">
        <v>14.45</v>
      </c>
      <c r="I107" s="13">
        <v>14.95</v>
      </c>
      <c r="J107" s="13">
        <v>15.25</v>
      </c>
      <c r="K107" s="4">
        <v>16.25</v>
      </c>
      <c r="L107" s="4">
        <v>16.95</v>
      </c>
      <c r="M107" s="4">
        <v>17.45</v>
      </c>
      <c r="N107" s="4">
        <v>17.45</v>
      </c>
      <c r="O107" s="4">
        <v>16.75</v>
      </c>
      <c r="P107" s="337"/>
      <c r="Q107" s="15" t="str">
        <f t="shared" si="15"/>
        <v>No</v>
      </c>
      <c r="R107" s="15" t="str">
        <f t="shared" si="16"/>
        <v>No</v>
      </c>
      <c r="S107" s="221" t="str">
        <f t="shared" si="17"/>
        <v>No</v>
      </c>
      <c r="T107" s="223" t="str">
        <f t="shared" si="18"/>
        <v>N/A</v>
      </c>
      <c r="U107" s="221" t="str">
        <f t="shared" si="19"/>
        <v>No</v>
      </c>
      <c r="V107" s="223" t="str">
        <f t="shared" si="20"/>
        <v>N/A</v>
      </c>
      <c r="W107" s="222" t="str">
        <f t="shared" si="21"/>
        <v>No</v>
      </c>
      <c r="X107" s="68" t="str">
        <f t="shared" si="22"/>
        <v>N/A</v>
      </c>
      <c r="Y107" s="65" t="str">
        <f t="shared" si="23"/>
        <v>No</v>
      </c>
      <c r="Z107" s="68" t="str">
        <f t="shared" si="24"/>
        <v>N/A</v>
      </c>
      <c r="AA107" s="65" t="str">
        <f t="shared" si="25"/>
        <v>No</v>
      </c>
      <c r="AB107" s="68" t="str">
        <f t="shared" si="26"/>
        <v>N/A</v>
      </c>
      <c r="AC107" s="66"/>
    </row>
    <row r="108" spans="1:29">
      <c r="A108" s="66" t="s">
        <v>23</v>
      </c>
      <c r="B108" s="66" t="s">
        <v>38</v>
      </c>
      <c r="C108" s="66" t="str" cm="1">
        <f t="array" ref="C108">_xlfn.IFNA(_xlfn.IFS(B108="Starter","Starters &amp; Sides",B108="Sides","Starters &amp; Sides"),B108)</f>
        <v>mains</v>
      </c>
      <c r="D108" s="66" t="s">
        <v>4907</v>
      </c>
      <c r="E108" s="75">
        <v>11.5</v>
      </c>
      <c r="F108" s="12">
        <v>12.95</v>
      </c>
      <c r="G108" s="13">
        <v>12.95</v>
      </c>
      <c r="H108" s="13">
        <v>13.45</v>
      </c>
      <c r="I108" s="13">
        <v>12.95</v>
      </c>
      <c r="J108" s="13">
        <v>14.5</v>
      </c>
      <c r="K108" s="4">
        <v>15.5</v>
      </c>
      <c r="L108" s="4">
        <v>16.25</v>
      </c>
      <c r="M108" s="4">
        <v>16.75</v>
      </c>
      <c r="N108" s="4">
        <v>16.75</v>
      </c>
      <c r="O108" s="4">
        <v>15.95</v>
      </c>
      <c r="P108" s="337"/>
      <c r="Q108" s="15" t="str">
        <f t="shared" ref="Q108:Q171" si="27">IF(COUNTA(P108)=1,"Yes","No")</f>
        <v>No</v>
      </c>
      <c r="R108" s="15" t="str">
        <f t="shared" ref="R108:R171" si="28">IF(AND(S108="No",Q108="Yes"),"Yes","No")</f>
        <v>No</v>
      </c>
      <c r="S108" s="221" t="str">
        <f t="shared" ref="S108:S171" si="29">IF(COUNTA(O108:P108)=2,"Yes","No")</f>
        <v>No</v>
      </c>
      <c r="T108" s="223" t="str">
        <f t="shared" ref="T108:T171" si="30">IF(S108="Yes",P108/O108-1,"N/A")</f>
        <v>N/A</v>
      </c>
      <c r="U108" s="221" t="str">
        <f t="shared" ref="U108:U171" si="31">IF(COUNTA(N108:P108)=3,"Yes","No")</f>
        <v>No</v>
      </c>
      <c r="V108" s="223" t="str">
        <f t="shared" ref="V108:V171" si="32">IF(U108="Yes",P108/N108-1,"N/A")</f>
        <v>N/A</v>
      </c>
      <c r="W108" s="222" t="str">
        <f t="shared" ref="W108:W171" si="33">IF(COUNTA(M108:P108)=4,"Yes","No")</f>
        <v>No</v>
      </c>
      <c r="X108" s="68" t="str">
        <f t="shared" ref="X108:X171" si="34">IF(W108="Yes",P108/M108-1,"N/A")</f>
        <v>N/A</v>
      </c>
      <c r="Y108" s="65" t="str">
        <f t="shared" ref="Y108:Y171" si="35">IF(COUNTA(L108:P108)=5,"Yes","No")</f>
        <v>No</v>
      </c>
      <c r="Z108" s="68" t="str">
        <f t="shared" ref="Z108:Z171" si="36">IF(Y108="Yes",P108/L108-1,"N/A")</f>
        <v>N/A</v>
      </c>
      <c r="AA108" s="65" t="str">
        <f t="shared" ref="AA108:AA171" si="37">IF(COUNTA(E108:P108)=12,"Yes","No")</f>
        <v>No</v>
      </c>
      <c r="AB108" s="68" t="str">
        <f t="shared" ref="AB108:AB171" si="38">IF(AA108="Yes",P108/E108-1,"N/A")</f>
        <v>N/A</v>
      </c>
      <c r="AC108" s="66"/>
    </row>
    <row r="109" spans="1:29">
      <c r="A109" s="66" t="s">
        <v>23</v>
      </c>
      <c r="B109" s="66" t="s">
        <v>38</v>
      </c>
      <c r="C109" s="66" t="str" cm="1">
        <f t="array" ref="C109">_xlfn.IFNA(_xlfn.IFS(B109="Starter","Starters &amp; Sides",B109="Sides","Starters &amp; Sides"),B109)</f>
        <v>mains</v>
      </c>
      <c r="D109" s="71" t="s">
        <v>4908</v>
      </c>
      <c r="E109" s="75">
        <v>8.9499999999999993</v>
      </c>
      <c r="F109" s="12">
        <v>10.25</v>
      </c>
      <c r="G109" s="13">
        <v>10.5</v>
      </c>
      <c r="H109" s="13">
        <v>10.5</v>
      </c>
      <c r="I109" s="13">
        <v>10.95</v>
      </c>
      <c r="J109" s="13">
        <v>10.95</v>
      </c>
      <c r="K109" s="4">
        <v>11.95</v>
      </c>
      <c r="L109" s="4">
        <v>12.75</v>
      </c>
      <c r="M109" s="4">
        <v>12.95</v>
      </c>
      <c r="N109" s="4">
        <v>14.45</v>
      </c>
      <c r="O109" s="4">
        <v>13.95</v>
      </c>
      <c r="P109" s="337"/>
      <c r="Q109" s="15" t="str">
        <f t="shared" si="27"/>
        <v>No</v>
      </c>
      <c r="R109" s="15" t="str">
        <f t="shared" si="28"/>
        <v>No</v>
      </c>
      <c r="S109" s="221" t="str">
        <f t="shared" si="29"/>
        <v>No</v>
      </c>
      <c r="T109" s="223" t="str">
        <f t="shared" si="30"/>
        <v>N/A</v>
      </c>
      <c r="U109" s="221" t="str">
        <f t="shared" si="31"/>
        <v>No</v>
      </c>
      <c r="V109" s="223" t="str">
        <f t="shared" si="32"/>
        <v>N/A</v>
      </c>
      <c r="W109" s="222" t="str">
        <f t="shared" si="33"/>
        <v>No</v>
      </c>
      <c r="X109" s="68" t="str">
        <f t="shared" si="34"/>
        <v>N/A</v>
      </c>
      <c r="Y109" s="65" t="str">
        <f t="shared" si="35"/>
        <v>No</v>
      </c>
      <c r="Z109" s="68" t="str">
        <f t="shared" si="36"/>
        <v>N/A</v>
      </c>
      <c r="AA109" s="65" t="str">
        <f t="shared" si="37"/>
        <v>No</v>
      </c>
      <c r="AB109" s="68" t="str">
        <f t="shared" si="38"/>
        <v>N/A</v>
      </c>
      <c r="AC109" s="66"/>
    </row>
    <row r="110" spans="1:29">
      <c r="A110" s="66" t="s">
        <v>23</v>
      </c>
      <c r="B110" s="66" t="s">
        <v>38</v>
      </c>
      <c r="C110" s="66" t="str" cm="1">
        <f t="array" ref="C110">_xlfn.IFNA(_xlfn.IFS(B110="Starter","Starters &amp; Sides",B110="Sides","Starters &amp; Sides"),B110)</f>
        <v>mains</v>
      </c>
      <c r="D110" t="s">
        <v>4825</v>
      </c>
      <c r="E110" s="75"/>
      <c r="F110" s="12"/>
      <c r="G110" s="13"/>
      <c r="H110" s="13"/>
      <c r="I110" s="13"/>
      <c r="J110" s="13"/>
      <c r="K110" s="4"/>
      <c r="L110" s="4"/>
      <c r="M110" s="4">
        <v>18.75</v>
      </c>
      <c r="N110" s="4">
        <v>18.75</v>
      </c>
      <c r="O110" s="4">
        <v>17.95</v>
      </c>
      <c r="P110" s="337"/>
      <c r="Q110" s="15" t="str">
        <f t="shared" si="27"/>
        <v>No</v>
      </c>
      <c r="R110" s="15" t="str">
        <f t="shared" si="28"/>
        <v>No</v>
      </c>
      <c r="S110" s="221" t="str">
        <f t="shared" si="29"/>
        <v>No</v>
      </c>
      <c r="T110" s="223" t="str">
        <f t="shared" si="30"/>
        <v>N/A</v>
      </c>
      <c r="U110" s="221" t="str">
        <f t="shared" si="31"/>
        <v>No</v>
      </c>
      <c r="V110" s="223" t="str">
        <f t="shared" si="32"/>
        <v>N/A</v>
      </c>
      <c r="W110" s="222" t="str">
        <f t="shared" si="33"/>
        <v>No</v>
      </c>
      <c r="X110" s="68" t="str">
        <f t="shared" si="34"/>
        <v>N/A</v>
      </c>
      <c r="Y110" s="65" t="str">
        <f t="shared" si="35"/>
        <v>No</v>
      </c>
      <c r="Z110" s="68" t="str">
        <f t="shared" si="36"/>
        <v>N/A</v>
      </c>
      <c r="AA110" s="65" t="str">
        <f t="shared" si="37"/>
        <v>No</v>
      </c>
      <c r="AB110" s="68" t="str">
        <f t="shared" si="38"/>
        <v>N/A</v>
      </c>
      <c r="AC110" s="66"/>
    </row>
    <row r="111" spans="1:29">
      <c r="A111" s="66" t="s">
        <v>23</v>
      </c>
      <c r="B111" s="66" t="s">
        <v>38</v>
      </c>
      <c r="C111" s="66" t="str" cm="1">
        <f t="array" ref="C111">_xlfn.IFNA(_xlfn.IFS(B111="Starter","Starters &amp; Sides",B111="Sides","Starters &amp; Sides"),B111)</f>
        <v>mains</v>
      </c>
      <c r="D111" t="s">
        <v>4824</v>
      </c>
      <c r="E111" s="75"/>
      <c r="F111" s="12"/>
      <c r="G111" s="13"/>
      <c r="H111" s="13"/>
      <c r="I111" s="13"/>
      <c r="J111" s="13"/>
      <c r="K111" s="4"/>
      <c r="L111" s="4"/>
      <c r="M111" s="4">
        <v>19.45</v>
      </c>
      <c r="N111" s="4">
        <v>19.45</v>
      </c>
      <c r="O111" s="4">
        <v>18.75</v>
      </c>
      <c r="P111" s="337"/>
      <c r="Q111" s="15" t="str">
        <f t="shared" si="27"/>
        <v>No</v>
      </c>
      <c r="R111" s="15" t="str">
        <f t="shared" si="28"/>
        <v>No</v>
      </c>
      <c r="S111" s="221" t="str">
        <f t="shared" si="29"/>
        <v>No</v>
      </c>
      <c r="T111" s="223" t="str">
        <f t="shared" si="30"/>
        <v>N/A</v>
      </c>
      <c r="U111" s="221" t="str">
        <f t="shared" si="31"/>
        <v>No</v>
      </c>
      <c r="V111" s="223" t="str">
        <f t="shared" si="32"/>
        <v>N/A</v>
      </c>
      <c r="W111" s="222" t="str">
        <f t="shared" si="33"/>
        <v>No</v>
      </c>
      <c r="X111" s="68" t="str">
        <f t="shared" si="34"/>
        <v>N/A</v>
      </c>
      <c r="Y111" s="65" t="str">
        <f t="shared" si="35"/>
        <v>No</v>
      </c>
      <c r="Z111" s="68" t="str">
        <f t="shared" si="36"/>
        <v>N/A</v>
      </c>
      <c r="AA111" s="65" t="str">
        <f t="shared" si="37"/>
        <v>No</v>
      </c>
      <c r="AB111" s="68" t="str">
        <f t="shared" si="38"/>
        <v>N/A</v>
      </c>
      <c r="AC111" s="66"/>
    </row>
    <row r="112" spans="1:29">
      <c r="A112" s="66" t="s">
        <v>23</v>
      </c>
      <c r="B112" s="66" t="s">
        <v>38</v>
      </c>
      <c r="C112" s="66" t="str" cm="1">
        <f t="array" ref="C112">_xlfn.IFNA(_xlfn.IFS(B112="Starter","Starters &amp; Sides",B112="Sides","Starters &amp; Sides"),B112)</f>
        <v>mains</v>
      </c>
      <c r="D112" s="71" t="s">
        <v>4801</v>
      </c>
      <c r="E112" s="75">
        <v>13.95</v>
      </c>
      <c r="F112" s="12">
        <v>13.95</v>
      </c>
      <c r="G112" s="13">
        <v>14.25</v>
      </c>
      <c r="H112" s="13">
        <v>14.75</v>
      </c>
      <c r="I112" s="13">
        <v>16.25</v>
      </c>
      <c r="J112" s="13">
        <v>16.25</v>
      </c>
      <c r="K112" s="4">
        <v>16.75</v>
      </c>
      <c r="L112" s="4">
        <v>17.75</v>
      </c>
      <c r="M112" s="4">
        <v>18.45</v>
      </c>
      <c r="N112" s="4">
        <v>18.45</v>
      </c>
      <c r="O112" s="4">
        <v>17.95</v>
      </c>
      <c r="P112" s="337"/>
      <c r="Q112" s="15" t="str">
        <f t="shared" si="27"/>
        <v>No</v>
      </c>
      <c r="R112" s="15" t="str">
        <f t="shared" si="28"/>
        <v>No</v>
      </c>
      <c r="S112" s="221" t="str">
        <f t="shared" si="29"/>
        <v>No</v>
      </c>
      <c r="T112" s="223" t="str">
        <f t="shared" si="30"/>
        <v>N/A</v>
      </c>
      <c r="U112" s="221" t="str">
        <f t="shared" si="31"/>
        <v>No</v>
      </c>
      <c r="V112" s="223" t="str">
        <f t="shared" si="32"/>
        <v>N/A</v>
      </c>
      <c r="W112" s="222" t="str">
        <f t="shared" si="33"/>
        <v>No</v>
      </c>
      <c r="X112" s="68" t="str">
        <f t="shared" si="34"/>
        <v>N/A</v>
      </c>
      <c r="Y112" s="65" t="str">
        <f t="shared" si="35"/>
        <v>No</v>
      </c>
      <c r="Z112" s="68" t="str">
        <f t="shared" si="36"/>
        <v>N/A</v>
      </c>
      <c r="AA112" s="65" t="str">
        <f t="shared" si="37"/>
        <v>No</v>
      </c>
      <c r="AB112" s="68" t="str">
        <f t="shared" si="38"/>
        <v>N/A</v>
      </c>
      <c r="AC112" s="66"/>
    </row>
    <row r="113" spans="1:29">
      <c r="A113" s="66" t="s">
        <v>23</v>
      </c>
      <c r="B113" s="66" t="s">
        <v>38</v>
      </c>
      <c r="C113" s="66" t="str" cm="1">
        <f t="array" ref="C113">_xlfn.IFNA(_xlfn.IFS(B113="Starter","Starters &amp; Sides",B113="Sides","Starters &amp; Sides"),B113)</f>
        <v>mains</v>
      </c>
      <c r="D113" s="71" t="s">
        <v>4796</v>
      </c>
      <c r="E113" s="75">
        <v>12.95</v>
      </c>
      <c r="F113" s="12">
        <v>13.75</v>
      </c>
      <c r="G113" s="13">
        <v>13.75</v>
      </c>
      <c r="H113" s="13"/>
      <c r="I113" s="13"/>
      <c r="J113" s="13"/>
      <c r="K113" s="4"/>
      <c r="L113" s="4"/>
      <c r="M113" s="4"/>
      <c r="N113" s="4"/>
      <c r="O113" s="4"/>
      <c r="P113" s="337"/>
      <c r="Q113" s="15" t="str">
        <f t="shared" si="27"/>
        <v>No</v>
      </c>
      <c r="R113" s="15" t="str">
        <f t="shared" si="28"/>
        <v>No</v>
      </c>
      <c r="S113" s="221" t="str">
        <f t="shared" si="29"/>
        <v>No</v>
      </c>
      <c r="T113" s="223" t="str">
        <f t="shared" si="30"/>
        <v>N/A</v>
      </c>
      <c r="U113" s="221" t="str">
        <f t="shared" si="31"/>
        <v>No</v>
      </c>
      <c r="V113" s="223" t="str">
        <f t="shared" si="32"/>
        <v>N/A</v>
      </c>
      <c r="W113" s="222" t="str">
        <f t="shared" si="33"/>
        <v>No</v>
      </c>
      <c r="X113" s="68" t="str">
        <f t="shared" si="34"/>
        <v>N/A</v>
      </c>
      <c r="Y113" s="65" t="str">
        <f t="shared" si="35"/>
        <v>No</v>
      </c>
      <c r="Z113" s="68" t="str">
        <f t="shared" si="36"/>
        <v>N/A</v>
      </c>
      <c r="AA113" s="65" t="str">
        <f t="shared" si="37"/>
        <v>No</v>
      </c>
      <c r="AB113" s="68" t="str">
        <f t="shared" si="38"/>
        <v>N/A</v>
      </c>
      <c r="AC113" s="66"/>
    </row>
    <row r="114" spans="1:29">
      <c r="A114" s="66" t="s">
        <v>23</v>
      </c>
      <c r="B114" s="66" t="s">
        <v>38</v>
      </c>
      <c r="C114" s="66" t="str" cm="1">
        <f t="array" ref="C114">_xlfn.IFNA(_xlfn.IFS(B114="Starter","Starters &amp; Sides",B114="Sides","Starters &amp; Sides"),B114)</f>
        <v>mains</v>
      </c>
      <c r="D114" s="71" t="s">
        <v>4798</v>
      </c>
      <c r="E114" s="75">
        <v>8.9499999999999993</v>
      </c>
      <c r="F114" s="12">
        <v>12.25</v>
      </c>
      <c r="G114" s="13">
        <v>12.5</v>
      </c>
      <c r="H114" s="13">
        <v>12.5</v>
      </c>
      <c r="I114" s="13">
        <v>12.95</v>
      </c>
      <c r="J114" s="13">
        <v>12.95</v>
      </c>
      <c r="K114" s="4">
        <v>14</v>
      </c>
      <c r="L114" s="4">
        <v>14.75</v>
      </c>
      <c r="M114" s="4">
        <v>15.25</v>
      </c>
      <c r="N114" s="4">
        <v>16.25</v>
      </c>
      <c r="O114" s="4">
        <v>15.45</v>
      </c>
      <c r="P114" s="337"/>
      <c r="Q114" s="15" t="str">
        <f t="shared" si="27"/>
        <v>No</v>
      </c>
      <c r="R114" s="15" t="str">
        <f t="shared" si="28"/>
        <v>No</v>
      </c>
      <c r="S114" s="221" t="str">
        <f t="shared" si="29"/>
        <v>No</v>
      </c>
      <c r="T114" s="223" t="str">
        <f t="shared" si="30"/>
        <v>N/A</v>
      </c>
      <c r="U114" s="221" t="str">
        <f t="shared" si="31"/>
        <v>No</v>
      </c>
      <c r="V114" s="223" t="str">
        <f t="shared" si="32"/>
        <v>N/A</v>
      </c>
      <c r="W114" s="222" t="str">
        <f t="shared" si="33"/>
        <v>No</v>
      </c>
      <c r="X114" s="68" t="str">
        <f t="shared" si="34"/>
        <v>N/A</v>
      </c>
      <c r="Y114" s="65" t="str">
        <f t="shared" si="35"/>
        <v>No</v>
      </c>
      <c r="Z114" s="68" t="str">
        <f t="shared" si="36"/>
        <v>N/A</v>
      </c>
      <c r="AA114" s="65" t="str">
        <f t="shared" si="37"/>
        <v>No</v>
      </c>
      <c r="AB114" s="68" t="str">
        <f t="shared" si="38"/>
        <v>N/A</v>
      </c>
      <c r="AC114" s="66"/>
    </row>
    <row r="115" spans="1:29">
      <c r="A115" s="66" t="s">
        <v>23</v>
      </c>
      <c r="B115" s="66" t="s">
        <v>38</v>
      </c>
      <c r="C115" s="66" t="str" cm="1">
        <f t="array" ref="C115">_xlfn.IFNA(_xlfn.IFS(B115="Starter","Starters &amp; Sides",B115="Sides","Starters &amp; Sides"),B115)</f>
        <v>mains</v>
      </c>
      <c r="D115" s="71" t="s">
        <v>4799</v>
      </c>
      <c r="E115" s="75">
        <v>14.25</v>
      </c>
      <c r="F115" s="12">
        <v>14.95</v>
      </c>
      <c r="G115" s="13">
        <v>15.25</v>
      </c>
      <c r="H115" s="13">
        <v>15.75</v>
      </c>
      <c r="I115" s="13">
        <v>15.95</v>
      </c>
      <c r="J115" s="13">
        <v>16.5</v>
      </c>
      <c r="K115" s="4">
        <v>16.95</v>
      </c>
      <c r="L115" s="4">
        <v>17.95</v>
      </c>
      <c r="M115" s="4">
        <v>18.45</v>
      </c>
      <c r="N115" s="4">
        <v>18.45</v>
      </c>
      <c r="O115" s="4">
        <v>17.95</v>
      </c>
      <c r="P115" s="337"/>
      <c r="Q115" s="15" t="str">
        <f t="shared" si="27"/>
        <v>No</v>
      </c>
      <c r="R115" s="15" t="str">
        <f t="shared" si="28"/>
        <v>No</v>
      </c>
      <c r="S115" s="221" t="str">
        <f t="shared" si="29"/>
        <v>No</v>
      </c>
      <c r="T115" s="223" t="str">
        <f t="shared" si="30"/>
        <v>N/A</v>
      </c>
      <c r="U115" s="221" t="str">
        <f t="shared" si="31"/>
        <v>No</v>
      </c>
      <c r="V115" s="223" t="str">
        <f t="shared" si="32"/>
        <v>N/A</v>
      </c>
      <c r="W115" s="222" t="str">
        <f t="shared" si="33"/>
        <v>No</v>
      </c>
      <c r="X115" s="68" t="str">
        <f t="shared" si="34"/>
        <v>N/A</v>
      </c>
      <c r="Y115" s="65" t="str">
        <f t="shared" si="35"/>
        <v>No</v>
      </c>
      <c r="Z115" s="68" t="str">
        <f t="shared" si="36"/>
        <v>N/A</v>
      </c>
      <c r="AA115" s="65" t="str">
        <f t="shared" si="37"/>
        <v>No</v>
      </c>
      <c r="AB115" s="68" t="str">
        <f t="shared" si="38"/>
        <v>N/A</v>
      </c>
      <c r="AC115" s="66"/>
    </row>
    <row r="116" spans="1:29">
      <c r="A116" s="66" t="s">
        <v>23</v>
      </c>
      <c r="B116" s="66" t="s">
        <v>38</v>
      </c>
      <c r="C116" s="66" t="str" cm="1">
        <f t="array" ref="C116">_xlfn.IFNA(_xlfn.IFS(B116="Starter","Starters &amp; Sides",B116="Sides","Starters &amp; Sides"),B116)</f>
        <v>mains</v>
      </c>
      <c r="D116" s="71" t="s">
        <v>4802</v>
      </c>
      <c r="E116" s="75">
        <v>14.55</v>
      </c>
      <c r="F116" s="12">
        <v>14.55</v>
      </c>
      <c r="G116" s="13">
        <v>14.95</v>
      </c>
      <c r="H116" s="13">
        <v>15.5</v>
      </c>
      <c r="I116" s="13">
        <v>15.95</v>
      </c>
      <c r="J116" s="13">
        <v>16.45</v>
      </c>
      <c r="K116" s="4">
        <v>17</v>
      </c>
      <c r="L116" s="4">
        <v>17.75</v>
      </c>
      <c r="M116" s="4">
        <v>18.45</v>
      </c>
      <c r="N116" s="4">
        <v>18.45</v>
      </c>
      <c r="O116" s="4">
        <v>17.95</v>
      </c>
      <c r="P116" s="337"/>
      <c r="Q116" s="15" t="str">
        <f t="shared" si="27"/>
        <v>No</v>
      </c>
      <c r="R116" s="15" t="str">
        <f t="shared" si="28"/>
        <v>No</v>
      </c>
      <c r="S116" s="221" t="str">
        <f t="shared" si="29"/>
        <v>No</v>
      </c>
      <c r="T116" s="223" t="str">
        <f t="shared" si="30"/>
        <v>N/A</v>
      </c>
      <c r="U116" s="221" t="str">
        <f t="shared" si="31"/>
        <v>No</v>
      </c>
      <c r="V116" s="223" t="str">
        <f t="shared" si="32"/>
        <v>N/A</v>
      </c>
      <c r="W116" s="222" t="str">
        <f t="shared" si="33"/>
        <v>No</v>
      </c>
      <c r="X116" s="68" t="str">
        <f t="shared" si="34"/>
        <v>N/A</v>
      </c>
      <c r="Y116" s="65" t="str">
        <f t="shared" si="35"/>
        <v>No</v>
      </c>
      <c r="Z116" s="68" t="str">
        <f t="shared" si="36"/>
        <v>N/A</v>
      </c>
      <c r="AA116" s="65" t="str">
        <f t="shared" si="37"/>
        <v>No</v>
      </c>
      <c r="AB116" s="68" t="str">
        <f t="shared" si="38"/>
        <v>N/A</v>
      </c>
      <c r="AC116" s="66"/>
    </row>
    <row r="117" spans="1:29">
      <c r="A117" s="66" t="s">
        <v>23</v>
      </c>
      <c r="B117" s="66" t="s">
        <v>38</v>
      </c>
      <c r="C117" s="66" t="str" cm="1">
        <f t="array" ref="C117">_xlfn.IFNA(_xlfn.IFS(B117="Starter","Starters &amp; Sides",B117="Sides","Starters &amp; Sides"),B117)</f>
        <v>mains</v>
      </c>
      <c r="D117" s="71" t="s">
        <v>4807</v>
      </c>
      <c r="E117" s="75"/>
      <c r="F117" s="12"/>
      <c r="G117" s="13"/>
      <c r="H117" s="13"/>
      <c r="I117" s="13"/>
      <c r="J117" s="13"/>
      <c r="K117" s="4"/>
      <c r="L117" s="4"/>
      <c r="M117" s="4">
        <v>18.75</v>
      </c>
      <c r="N117" s="4">
        <v>18.75</v>
      </c>
      <c r="O117" s="4"/>
      <c r="P117" s="337"/>
      <c r="Q117" s="15" t="str">
        <f t="shared" si="27"/>
        <v>No</v>
      </c>
      <c r="R117" s="15" t="str">
        <f t="shared" si="28"/>
        <v>No</v>
      </c>
      <c r="S117" s="221" t="str">
        <f t="shared" si="29"/>
        <v>No</v>
      </c>
      <c r="T117" s="223" t="str">
        <f t="shared" si="30"/>
        <v>N/A</v>
      </c>
      <c r="U117" s="221" t="str">
        <f t="shared" si="31"/>
        <v>No</v>
      </c>
      <c r="V117" s="223" t="str">
        <f t="shared" si="32"/>
        <v>N/A</v>
      </c>
      <c r="W117" s="222" t="str">
        <f t="shared" si="33"/>
        <v>No</v>
      </c>
      <c r="X117" s="68" t="str">
        <f t="shared" si="34"/>
        <v>N/A</v>
      </c>
      <c r="Y117" s="65" t="str">
        <f t="shared" si="35"/>
        <v>No</v>
      </c>
      <c r="Z117" s="68" t="str">
        <f t="shared" si="36"/>
        <v>N/A</v>
      </c>
      <c r="AA117" s="65" t="str">
        <f t="shared" si="37"/>
        <v>No</v>
      </c>
      <c r="AB117" s="68" t="str">
        <f t="shared" si="38"/>
        <v>N/A</v>
      </c>
      <c r="AC117" s="66"/>
    </row>
    <row r="118" spans="1:29">
      <c r="A118" s="66" t="s">
        <v>23</v>
      </c>
      <c r="B118" s="66" t="s">
        <v>38</v>
      </c>
      <c r="C118" s="66" t="str" cm="1">
        <f t="array" ref="C118">_xlfn.IFNA(_xlfn.IFS(B118="Starter","Starters &amp; Sides",B118="Sides","Starters &amp; Sides"),B118)</f>
        <v>mains</v>
      </c>
      <c r="D118" s="71" t="s">
        <v>4803</v>
      </c>
      <c r="E118" s="75">
        <v>11.95</v>
      </c>
      <c r="F118" s="12">
        <v>13.5</v>
      </c>
      <c r="G118" s="13">
        <v>13.75</v>
      </c>
      <c r="H118" s="13">
        <v>14.25</v>
      </c>
      <c r="I118" s="13">
        <v>14.75</v>
      </c>
      <c r="J118" s="13">
        <v>14.75</v>
      </c>
      <c r="K118" s="4">
        <v>15.5</v>
      </c>
      <c r="L118" s="4">
        <v>16.75</v>
      </c>
      <c r="M118" s="4">
        <v>17.45</v>
      </c>
      <c r="N118" s="4">
        <v>17.95</v>
      </c>
      <c r="O118" s="4">
        <v>17.95</v>
      </c>
      <c r="P118" s="337"/>
      <c r="Q118" s="15" t="str">
        <f t="shared" si="27"/>
        <v>No</v>
      </c>
      <c r="R118" s="15" t="str">
        <f t="shared" si="28"/>
        <v>No</v>
      </c>
      <c r="S118" s="221" t="str">
        <f t="shared" si="29"/>
        <v>No</v>
      </c>
      <c r="T118" s="223" t="str">
        <f t="shared" si="30"/>
        <v>N/A</v>
      </c>
      <c r="U118" s="221" t="str">
        <f t="shared" si="31"/>
        <v>No</v>
      </c>
      <c r="V118" s="223" t="str">
        <f t="shared" si="32"/>
        <v>N/A</v>
      </c>
      <c r="W118" s="222" t="str">
        <f t="shared" si="33"/>
        <v>No</v>
      </c>
      <c r="X118" s="68" t="str">
        <f t="shared" si="34"/>
        <v>N/A</v>
      </c>
      <c r="Y118" s="65" t="str">
        <f t="shared" si="35"/>
        <v>No</v>
      </c>
      <c r="Z118" s="68" t="str">
        <f t="shared" si="36"/>
        <v>N/A</v>
      </c>
      <c r="AA118" s="65" t="str">
        <f t="shared" si="37"/>
        <v>No</v>
      </c>
      <c r="AB118" s="68" t="str">
        <f t="shared" si="38"/>
        <v>N/A</v>
      </c>
      <c r="AC118" s="66"/>
    </row>
    <row r="119" spans="1:29">
      <c r="A119" s="66" t="s">
        <v>23</v>
      </c>
      <c r="B119" s="66" t="s">
        <v>38</v>
      </c>
      <c r="C119" s="66" t="str" cm="1">
        <f t="array" ref="C119">_xlfn.IFNA(_xlfn.IFS(B119="Starter","Starters &amp; Sides",B119="Sides","Starters &amp; Sides"),B119)</f>
        <v>mains</v>
      </c>
      <c r="D119" s="71" t="s">
        <v>4804</v>
      </c>
      <c r="E119" s="75">
        <v>13.55</v>
      </c>
      <c r="F119" s="12">
        <v>13.75</v>
      </c>
      <c r="G119" s="13">
        <v>13.95</v>
      </c>
      <c r="H119" s="13">
        <v>14.75</v>
      </c>
      <c r="I119" s="13">
        <v>15.25</v>
      </c>
      <c r="J119" s="13">
        <v>15.5</v>
      </c>
      <c r="K119" s="4">
        <v>15.75</v>
      </c>
      <c r="L119" s="4">
        <v>16.5</v>
      </c>
      <c r="M119" s="4">
        <v>17.75</v>
      </c>
      <c r="N119" s="4">
        <v>17.75</v>
      </c>
      <c r="O119" s="4">
        <v>17.25</v>
      </c>
      <c r="P119" s="337"/>
      <c r="Q119" s="15" t="str">
        <f t="shared" si="27"/>
        <v>No</v>
      </c>
      <c r="R119" s="15" t="str">
        <f t="shared" si="28"/>
        <v>No</v>
      </c>
      <c r="S119" s="221" t="str">
        <f t="shared" si="29"/>
        <v>No</v>
      </c>
      <c r="T119" s="223" t="str">
        <f t="shared" si="30"/>
        <v>N/A</v>
      </c>
      <c r="U119" s="221" t="str">
        <f t="shared" si="31"/>
        <v>No</v>
      </c>
      <c r="V119" s="223" t="str">
        <f t="shared" si="32"/>
        <v>N/A</v>
      </c>
      <c r="W119" s="222" t="str">
        <f t="shared" si="33"/>
        <v>No</v>
      </c>
      <c r="X119" s="68" t="str">
        <f t="shared" si="34"/>
        <v>N/A</v>
      </c>
      <c r="Y119" s="65" t="str">
        <f t="shared" si="35"/>
        <v>No</v>
      </c>
      <c r="Z119" s="68" t="str">
        <f t="shared" si="36"/>
        <v>N/A</v>
      </c>
      <c r="AA119" s="65" t="str">
        <f t="shared" si="37"/>
        <v>No</v>
      </c>
      <c r="AB119" s="68" t="str">
        <f t="shared" si="38"/>
        <v>N/A</v>
      </c>
      <c r="AC119" s="66"/>
    </row>
    <row r="120" spans="1:29">
      <c r="A120" s="66" t="s">
        <v>4909</v>
      </c>
      <c r="B120" s="66" t="s">
        <v>38</v>
      </c>
      <c r="C120" s="66" t="str" cm="1">
        <f t="array" ref="C120">_xlfn.IFNA(_xlfn.IFS(B120="Starter","Starters &amp; Sides",B120="Sides","Starters &amp; Sides"),B120)</f>
        <v>mains</v>
      </c>
      <c r="D120" s="71" t="s">
        <v>4805</v>
      </c>
      <c r="E120" s="75">
        <v>10.95</v>
      </c>
      <c r="F120" s="12">
        <v>13.5</v>
      </c>
      <c r="G120" s="13">
        <v>13.95</v>
      </c>
      <c r="H120" s="13">
        <v>14.95</v>
      </c>
      <c r="I120" s="13">
        <v>15.5</v>
      </c>
      <c r="J120" s="13">
        <v>15.45</v>
      </c>
      <c r="K120" s="4">
        <v>15.95</v>
      </c>
      <c r="L120" s="4">
        <v>17.25</v>
      </c>
      <c r="M120" s="4">
        <v>17.75</v>
      </c>
      <c r="N120" s="4">
        <v>17.75</v>
      </c>
      <c r="O120" s="4">
        <v>17.95</v>
      </c>
      <c r="P120" s="337"/>
      <c r="Q120" s="15" t="str">
        <f t="shared" si="27"/>
        <v>No</v>
      </c>
      <c r="R120" s="15" t="str">
        <f t="shared" si="28"/>
        <v>No</v>
      </c>
      <c r="S120" s="221" t="str">
        <f t="shared" si="29"/>
        <v>No</v>
      </c>
      <c r="T120" s="223" t="str">
        <f t="shared" si="30"/>
        <v>N/A</v>
      </c>
      <c r="U120" s="221" t="str">
        <f t="shared" si="31"/>
        <v>No</v>
      </c>
      <c r="V120" s="223" t="str">
        <f t="shared" si="32"/>
        <v>N/A</v>
      </c>
      <c r="W120" s="222" t="str">
        <f t="shared" si="33"/>
        <v>No</v>
      </c>
      <c r="X120" s="68" t="str">
        <f t="shared" si="34"/>
        <v>N/A</v>
      </c>
      <c r="Y120" s="65" t="str">
        <f t="shared" si="35"/>
        <v>No</v>
      </c>
      <c r="Z120" s="68" t="str">
        <f t="shared" si="36"/>
        <v>N/A</v>
      </c>
      <c r="AA120" s="65" t="str">
        <f t="shared" si="37"/>
        <v>No</v>
      </c>
      <c r="AB120" s="68" t="str">
        <f t="shared" si="38"/>
        <v>N/A</v>
      </c>
      <c r="AC120" s="66"/>
    </row>
    <row r="121" spans="1:29">
      <c r="A121" s="66" t="s">
        <v>23</v>
      </c>
      <c r="B121" s="66" t="s">
        <v>38</v>
      </c>
      <c r="C121" s="66" t="str" cm="1">
        <f t="array" ref="C121">_xlfn.IFNA(_xlfn.IFS(B121="Starter","Starters &amp; Sides",B121="Sides","Starters &amp; Sides"),B121)</f>
        <v>mains</v>
      </c>
      <c r="D121" s="71" t="s">
        <v>4910</v>
      </c>
      <c r="E121" s="75"/>
      <c r="F121" s="12"/>
      <c r="G121" s="13"/>
      <c r="H121" s="13"/>
      <c r="I121" s="13"/>
      <c r="J121" s="13"/>
      <c r="K121" s="4"/>
      <c r="L121" s="4"/>
      <c r="M121" s="4">
        <v>17.25</v>
      </c>
      <c r="N121" s="4">
        <v>17.25</v>
      </c>
      <c r="O121" s="4">
        <v>16.75</v>
      </c>
      <c r="P121" s="337"/>
      <c r="Q121" s="15" t="str">
        <f t="shared" si="27"/>
        <v>No</v>
      </c>
      <c r="R121" s="15" t="str">
        <f t="shared" si="28"/>
        <v>No</v>
      </c>
      <c r="S121" s="221" t="str">
        <f t="shared" si="29"/>
        <v>No</v>
      </c>
      <c r="T121" s="223" t="str">
        <f t="shared" si="30"/>
        <v>N/A</v>
      </c>
      <c r="U121" s="221" t="str">
        <f t="shared" si="31"/>
        <v>No</v>
      </c>
      <c r="V121" s="223" t="str">
        <f t="shared" si="32"/>
        <v>N/A</v>
      </c>
      <c r="W121" s="222" t="str">
        <f t="shared" si="33"/>
        <v>No</v>
      </c>
      <c r="X121" s="68" t="str">
        <f t="shared" si="34"/>
        <v>N/A</v>
      </c>
      <c r="Y121" s="65" t="str">
        <f t="shared" si="35"/>
        <v>No</v>
      </c>
      <c r="Z121" s="68" t="str">
        <f t="shared" si="36"/>
        <v>N/A</v>
      </c>
      <c r="AA121" s="65" t="str">
        <f t="shared" si="37"/>
        <v>No</v>
      </c>
      <c r="AB121" s="68" t="str">
        <f t="shared" si="38"/>
        <v>N/A</v>
      </c>
      <c r="AC121" s="66"/>
    </row>
    <row r="122" spans="1:29">
      <c r="A122" s="66" t="s">
        <v>23</v>
      </c>
      <c r="B122" s="66" t="s">
        <v>38</v>
      </c>
      <c r="C122" s="66" t="str" cm="1">
        <f t="array" ref="C122">_xlfn.IFNA(_xlfn.IFS(B122="Starter","Starters &amp; Sides",B122="Sides","Starters &amp; Sides"),B122)</f>
        <v>mains</v>
      </c>
      <c r="D122" s="71" t="s">
        <v>4778</v>
      </c>
      <c r="E122" s="75"/>
      <c r="F122" s="12"/>
      <c r="G122" s="13"/>
      <c r="H122" s="13"/>
      <c r="I122" s="13"/>
      <c r="J122" s="13"/>
      <c r="K122" s="4"/>
      <c r="L122" s="4"/>
      <c r="M122" s="4">
        <v>18.25</v>
      </c>
      <c r="N122" s="4">
        <v>18.25</v>
      </c>
      <c r="O122" s="4">
        <v>17.75</v>
      </c>
      <c r="P122" s="337"/>
      <c r="Q122" s="15" t="str">
        <f t="shared" si="27"/>
        <v>No</v>
      </c>
      <c r="R122" s="15" t="str">
        <f t="shared" si="28"/>
        <v>No</v>
      </c>
      <c r="S122" s="221" t="str">
        <f t="shared" si="29"/>
        <v>No</v>
      </c>
      <c r="T122" s="223" t="str">
        <f t="shared" si="30"/>
        <v>N/A</v>
      </c>
      <c r="U122" s="221" t="str">
        <f t="shared" si="31"/>
        <v>No</v>
      </c>
      <c r="V122" s="223" t="str">
        <f t="shared" si="32"/>
        <v>N/A</v>
      </c>
      <c r="W122" s="222" t="str">
        <f t="shared" si="33"/>
        <v>No</v>
      </c>
      <c r="X122" s="68" t="str">
        <f t="shared" si="34"/>
        <v>N/A</v>
      </c>
      <c r="Y122" s="65" t="str">
        <f t="shared" si="35"/>
        <v>No</v>
      </c>
      <c r="Z122" s="68" t="str">
        <f t="shared" si="36"/>
        <v>N/A</v>
      </c>
      <c r="AA122" s="65" t="str">
        <f t="shared" si="37"/>
        <v>No</v>
      </c>
      <c r="AB122" s="68" t="str">
        <f t="shared" si="38"/>
        <v>N/A</v>
      </c>
      <c r="AC122" s="66"/>
    </row>
    <row r="123" spans="1:29">
      <c r="A123" s="66" t="s">
        <v>23</v>
      </c>
      <c r="B123" s="66" t="s">
        <v>38</v>
      </c>
      <c r="C123" s="66" t="str" cm="1">
        <f t="array" ref="C123">_xlfn.IFNA(_xlfn.IFS(B123="Starter","Starters &amp; Sides",B123="Sides","Starters &amp; Sides"),B123)</f>
        <v>mains</v>
      </c>
      <c r="D123" s="71" t="s">
        <v>4760</v>
      </c>
      <c r="E123" s="75"/>
      <c r="F123" s="12"/>
      <c r="G123" s="13"/>
      <c r="H123" s="13"/>
      <c r="I123" s="13"/>
      <c r="J123" s="13"/>
      <c r="K123" s="4">
        <v>16.5</v>
      </c>
      <c r="L123" s="4"/>
      <c r="M123" s="4">
        <v>17.75</v>
      </c>
      <c r="N123" s="4">
        <v>17.75</v>
      </c>
      <c r="O123" s="4">
        <v>16.95</v>
      </c>
      <c r="P123" s="337"/>
      <c r="Q123" s="15" t="str">
        <f t="shared" si="27"/>
        <v>No</v>
      </c>
      <c r="R123" s="15" t="str">
        <f t="shared" si="28"/>
        <v>No</v>
      </c>
      <c r="S123" s="221" t="str">
        <f t="shared" si="29"/>
        <v>No</v>
      </c>
      <c r="T123" s="223" t="str">
        <f t="shared" si="30"/>
        <v>N/A</v>
      </c>
      <c r="U123" s="221" t="str">
        <f t="shared" si="31"/>
        <v>No</v>
      </c>
      <c r="V123" s="223" t="str">
        <f t="shared" si="32"/>
        <v>N/A</v>
      </c>
      <c r="W123" s="222" t="str">
        <f t="shared" si="33"/>
        <v>No</v>
      </c>
      <c r="X123" s="68" t="str">
        <f t="shared" si="34"/>
        <v>N/A</v>
      </c>
      <c r="Y123" s="65" t="str">
        <f t="shared" si="35"/>
        <v>No</v>
      </c>
      <c r="Z123" s="68" t="str">
        <f t="shared" si="36"/>
        <v>N/A</v>
      </c>
      <c r="AA123" s="65" t="str">
        <f t="shared" si="37"/>
        <v>No</v>
      </c>
      <c r="AB123" s="68" t="str">
        <f t="shared" si="38"/>
        <v>N/A</v>
      </c>
      <c r="AC123" s="66"/>
    </row>
    <row r="124" spans="1:29">
      <c r="A124" s="66" t="s">
        <v>23</v>
      </c>
      <c r="B124" s="66" t="s">
        <v>38</v>
      </c>
      <c r="C124" s="66" t="str" cm="1">
        <f t="array" ref="C124">_xlfn.IFNA(_xlfn.IFS(B124="Starter","Starters &amp; Sides",B124="Sides","Starters &amp; Sides"),B124)</f>
        <v>mains</v>
      </c>
      <c r="D124" s="71" t="s">
        <v>4071</v>
      </c>
      <c r="E124" s="75">
        <v>10.75</v>
      </c>
      <c r="F124" s="12">
        <v>11.75</v>
      </c>
      <c r="G124" s="13">
        <v>11.95</v>
      </c>
      <c r="H124" s="13">
        <v>12.45</v>
      </c>
      <c r="I124" s="13">
        <v>12.95</v>
      </c>
      <c r="J124" s="13">
        <v>13.5</v>
      </c>
      <c r="K124" s="4">
        <v>14.5</v>
      </c>
      <c r="L124" s="4">
        <v>14.95</v>
      </c>
      <c r="M124" s="4">
        <v>16.25</v>
      </c>
      <c r="N124" s="4">
        <v>16.75</v>
      </c>
      <c r="O124" s="4">
        <v>15.95</v>
      </c>
      <c r="P124" s="337"/>
      <c r="Q124" s="15" t="str">
        <f t="shared" si="27"/>
        <v>No</v>
      </c>
      <c r="R124" s="15" t="str">
        <f t="shared" si="28"/>
        <v>No</v>
      </c>
      <c r="S124" s="221" t="str">
        <f t="shared" si="29"/>
        <v>No</v>
      </c>
      <c r="T124" s="223" t="str">
        <f t="shared" si="30"/>
        <v>N/A</v>
      </c>
      <c r="U124" s="221" t="str">
        <f t="shared" si="31"/>
        <v>No</v>
      </c>
      <c r="V124" s="223" t="str">
        <f t="shared" si="32"/>
        <v>N/A</v>
      </c>
      <c r="W124" s="222" t="str">
        <f t="shared" si="33"/>
        <v>No</v>
      </c>
      <c r="X124" s="68" t="str">
        <f t="shared" si="34"/>
        <v>N/A</v>
      </c>
      <c r="Y124" s="65" t="str">
        <f t="shared" si="35"/>
        <v>No</v>
      </c>
      <c r="Z124" s="68" t="str">
        <f t="shared" si="36"/>
        <v>N/A</v>
      </c>
      <c r="AA124" s="65" t="str">
        <f t="shared" si="37"/>
        <v>No</v>
      </c>
      <c r="AB124" s="68" t="str">
        <f t="shared" si="38"/>
        <v>N/A</v>
      </c>
      <c r="AC124" s="66"/>
    </row>
    <row r="125" spans="1:29">
      <c r="A125" s="66" t="s">
        <v>23</v>
      </c>
      <c r="B125" s="66" t="s">
        <v>38</v>
      </c>
      <c r="C125" s="66" t="str" cm="1">
        <f t="array" ref="C125">_xlfn.IFNA(_xlfn.IFS(B125="Starter","Starters &amp; Sides",B125="Sides","Starters &amp; Sides"),B125)</f>
        <v>mains</v>
      </c>
      <c r="D125" s="71" t="s">
        <v>4911</v>
      </c>
      <c r="E125" s="75">
        <v>12.75</v>
      </c>
      <c r="F125" s="12">
        <v>12.95</v>
      </c>
      <c r="G125" s="13">
        <v>13.25</v>
      </c>
      <c r="H125" s="13">
        <v>13.75</v>
      </c>
      <c r="I125" s="13">
        <v>14.5</v>
      </c>
      <c r="J125" s="13">
        <v>14.75</v>
      </c>
      <c r="K125" s="4">
        <v>15.5</v>
      </c>
      <c r="L125" s="4">
        <v>16.5</v>
      </c>
      <c r="M125" s="4">
        <v>16.95</v>
      </c>
      <c r="N125" s="4">
        <v>16.95</v>
      </c>
      <c r="O125" s="4">
        <v>16.25</v>
      </c>
      <c r="P125" s="337"/>
      <c r="Q125" s="15" t="str">
        <f t="shared" si="27"/>
        <v>No</v>
      </c>
      <c r="R125" s="15" t="str">
        <f t="shared" si="28"/>
        <v>No</v>
      </c>
      <c r="S125" s="221" t="str">
        <f t="shared" si="29"/>
        <v>No</v>
      </c>
      <c r="T125" s="223" t="str">
        <f t="shared" si="30"/>
        <v>N/A</v>
      </c>
      <c r="U125" s="221" t="str">
        <f t="shared" si="31"/>
        <v>No</v>
      </c>
      <c r="V125" s="223" t="str">
        <f t="shared" si="32"/>
        <v>N/A</v>
      </c>
      <c r="W125" s="222" t="str">
        <f t="shared" si="33"/>
        <v>No</v>
      </c>
      <c r="X125" s="68" t="str">
        <f t="shared" si="34"/>
        <v>N/A</v>
      </c>
      <c r="Y125" s="65" t="str">
        <f t="shared" si="35"/>
        <v>No</v>
      </c>
      <c r="Z125" s="68" t="str">
        <f t="shared" si="36"/>
        <v>N/A</v>
      </c>
      <c r="AA125" s="65" t="str">
        <f t="shared" si="37"/>
        <v>No</v>
      </c>
      <c r="AB125" s="68" t="str">
        <f t="shared" si="38"/>
        <v>N/A</v>
      </c>
      <c r="AC125" s="66"/>
    </row>
    <row r="126" spans="1:29">
      <c r="A126" s="66" t="s">
        <v>23</v>
      </c>
      <c r="B126" s="66" t="s">
        <v>38</v>
      </c>
      <c r="C126" s="66" t="str" cm="1">
        <f t="array" ref="C126">_xlfn.IFNA(_xlfn.IFS(B126="Starter","Starters &amp; Sides",B126="Sides","Starters &amp; Sides"),B126)</f>
        <v>mains</v>
      </c>
      <c r="D126" s="71" t="s">
        <v>4912</v>
      </c>
      <c r="E126" s="75"/>
      <c r="F126" s="12"/>
      <c r="G126" s="13"/>
      <c r="H126" s="13"/>
      <c r="I126" s="13">
        <v>13.25</v>
      </c>
      <c r="J126" s="13">
        <v>13.75</v>
      </c>
      <c r="K126" s="4"/>
      <c r="L126" s="4"/>
      <c r="M126" s="4">
        <v>15.45</v>
      </c>
      <c r="N126" s="4">
        <v>15.45</v>
      </c>
      <c r="O126" s="4">
        <v>14.75</v>
      </c>
      <c r="P126" s="337"/>
      <c r="Q126" s="15" t="str">
        <f t="shared" si="27"/>
        <v>No</v>
      </c>
      <c r="R126" s="15" t="str">
        <f t="shared" si="28"/>
        <v>No</v>
      </c>
      <c r="S126" s="221" t="str">
        <f t="shared" si="29"/>
        <v>No</v>
      </c>
      <c r="T126" s="223" t="str">
        <f t="shared" si="30"/>
        <v>N/A</v>
      </c>
      <c r="U126" s="221" t="str">
        <f t="shared" si="31"/>
        <v>No</v>
      </c>
      <c r="V126" s="223" t="str">
        <f t="shared" si="32"/>
        <v>N/A</v>
      </c>
      <c r="W126" s="222" t="str">
        <f t="shared" si="33"/>
        <v>No</v>
      </c>
      <c r="X126" s="68" t="str">
        <f t="shared" si="34"/>
        <v>N/A</v>
      </c>
      <c r="Y126" s="65" t="str">
        <f t="shared" si="35"/>
        <v>No</v>
      </c>
      <c r="Z126" s="68" t="str">
        <f t="shared" si="36"/>
        <v>N/A</v>
      </c>
      <c r="AA126" s="65" t="str">
        <f t="shared" si="37"/>
        <v>No</v>
      </c>
      <c r="AB126" s="68" t="str">
        <f t="shared" si="38"/>
        <v>N/A</v>
      </c>
      <c r="AC126" s="66"/>
    </row>
    <row r="127" spans="1:29">
      <c r="A127" s="66" t="s">
        <v>23</v>
      </c>
      <c r="B127" s="66" t="s">
        <v>38</v>
      </c>
      <c r="C127" s="66" t="str" cm="1">
        <f t="array" ref="C127">_xlfn.IFNA(_xlfn.IFS(B127="Starter","Starters &amp; Sides",B127="Sides","Starters &amp; Sides"),B127)</f>
        <v>mains</v>
      </c>
      <c r="D127" s="71" t="s">
        <v>4801</v>
      </c>
      <c r="E127" s="75"/>
      <c r="F127" s="12"/>
      <c r="G127" s="13"/>
      <c r="H127" s="13"/>
      <c r="I127" s="13">
        <v>15.5</v>
      </c>
      <c r="J127" s="13">
        <v>16.2</v>
      </c>
      <c r="K127" s="4">
        <v>16.45</v>
      </c>
      <c r="L127" s="4">
        <v>17.25</v>
      </c>
      <c r="M127" s="4">
        <v>17.75</v>
      </c>
      <c r="N127" s="4">
        <v>18.25</v>
      </c>
      <c r="O127" s="4">
        <v>17.75</v>
      </c>
      <c r="P127" s="337"/>
      <c r="Q127" s="15" t="str">
        <f t="shared" si="27"/>
        <v>No</v>
      </c>
      <c r="R127" s="15" t="str">
        <f t="shared" si="28"/>
        <v>No</v>
      </c>
      <c r="S127" s="221" t="str">
        <f t="shared" si="29"/>
        <v>No</v>
      </c>
      <c r="T127" s="223" t="str">
        <f t="shared" si="30"/>
        <v>N/A</v>
      </c>
      <c r="U127" s="221" t="str">
        <f t="shared" si="31"/>
        <v>No</v>
      </c>
      <c r="V127" s="223" t="str">
        <f t="shared" si="32"/>
        <v>N/A</v>
      </c>
      <c r="W127" s="222" t="str">
        <f t="shared" si="33"/>
        <v>No</v>
      </c>
      <c r="X127" s="68" t="str">
        <f t="shared" si="34"/>
        <v>N/A</v>
      </c>
      <c r="Y127" s="65" t="str">
        <f t="shared" si="35"/>
        <v>No</v>
      </c>
      <c r="Z127" s="68" t="str">
        <f t="shared" si="36"/>
        <v>N/A</v>
      </c>
      <c r="AA127" s="65" t="str">
        <f t="shared" si="37"/>
        <v>No</v>
      </c>
      <c r="AB127" s="68" t="str">
        <f t="shared" si="38"/>
        <v>N/A</v>
      </c>
      <c r="AC127" s="66"/>
    </row>
    <row r="128" spans="1:29">
      <c r="A128" s="66" t="s">
        <v>23</v>
      </c>
      <c r="B128" s="66" t="s">
        <v>38</v>
      </c>
      <c r="C128" s="66" t="str" cm="1">
        <f t="array" ref="C128">_xlfn.IFNA(_xlfn.IFS(B128="Starter","Starters &amp; Sides",B128="Sides","Starters &amp; Sides"),B128)</f>
        <v>mains</v>
      </c>
      <c r="D128" s="71" t="s">
        <v>4814</v>
      </c>
      <c r="E128" s="75"/>
      <c r="F128" s="12"/>
      <c r="G128" s="13"/>
      <c r="H128" s="13"/>
      <c r="I128" s="13"/>
      <c r="J128" s="13"/>
      <c r="K128" s="4"/>
      <c r="L128" s="4"/>
      <c r="M128" s="4">
        <v>18.75</v>
      </c>
      <c r="N128" s="4">
        <v>18.75</v>
      </c>
      <c r="O128" s="4">
        <v>18.25</v>
      </c>
      <c r="P128" s="337"/>
      <c r="Q128" s="15" t="str">
        <f t="shared" si="27"/>
        <v>No</v>
      </c>
      <c r="R128" s="15" t="str">
        <f t="shared" si="28"/>
        <v>No</v>
      </c>
      <c r="S128" s="221" t="str">
        <f t="shared" si="29"/>
        <v>No</v>
      </c>
      <c r="T128" s="223" t="str">
        <f t="shared" si="30"/>
        <v>N/A</v>
      </c>
      <c r="U128" s="221" t="str">
        <f t="shared" si="31"/>
        <v>No</v>
      </c>
      <c r="V128" s="223" t="str">
        <f t="shared" si="32"/>
        <v>N/A</v>
      </c>
      <c r="W128" s="222" t="str">
        <f t="shared" si="33"/>
        <v>No</v>
      </c>
      <c r="X128" s="68" t="str">
        <f t="shared" si="34"/>
        <v>N/A</v>
      </c>
      <c r="Y128" s="65" t="str">
        <f t="shared" si="35"/>
        <v>No</v>
      </c>
      <c r="Z128" s="68" t="str">
        <f t="shared" si="36"/>
        <v>N/A</v>
      </c>
      <c r="AA128" s="65" t="str">
        <f t="shared" si="37"/>
        <v>No</v>
      </c>
      <c r="AB128" s="68" t="str">
        <f t="shared" si="38"/>
        <v>N/A</v>
      </c>
      <c r="AC128" s="66"/>
    </row>
    <row r="129" spans="1:29">
      <c r="A129" s="66" t="s">
        <v>23</v>
      </c>
      <c r="B129" s="66" t="s">
        <v>38</v>
      </c>
      <c r="C129" s="66" t="str" cm="1">
        <f t="array" ref="C129">_xlfn.IFNA(_xlfn.IFS(B129="Starter","Starters &amp; Sides",B129="Sides","Starters &amp; Sides"),B129)</f>
        <v>mains</v>
      </c>
      <c r="D129" s="71" t="s">
        <v>4792</v>
      </c>
      <c r="E129" s="75"/>
      <c r="F129" s="12"/>
      <c r="G129" s="13"/>
      <c r="H129" s="13"/>
      <c r="I129" s="13">
        <v>15.5</v>
      </c>
      <c r="J129" s="13">
        <v>16.25</v>
      </c>
      <c r="K129" s="4"/>
      <c r="L129" s="4"/>
      <c r="M129" s="4"/>
      <c r="N129" s="4"/>
      <c r="O129" s="4"/>
      <c r="P129" s="337"/>
      <c r="Q129" s="15" t="str">
        <f t="shared" si="27"/>
        <v>No</v>
      </c>
      <c r="R129" s="15" t="str">
        <f t="shared" si="28"/>
        <v>No</v>
      </c>
      <c r="S129" s="221" t="str">
        <f t="shared" si="29"/>
        <v>No</v>
      </c>
      <c r="T129" s="223" t="str">
        <f t="shared" si="30"/>
        <v>N/A</v>
      </c>
      <c r="U129" s="221" t="str">
        <f t="shared" si="31"/>
        <v>No</v>
      </c>
      <c r="V129" s="223" t="str">
        <f t="shared" si="32"/>
        <v>N/A</v>
      </c>
      <c r="W129" s="222" t="str">
        <f t="shared" si="33"/>
        <v>No</v>
      </c>
      <c r="X129" s="68" t="str">
        <f t="shared" si="34"/>
        <v>N/A</v>
      </c>
      <c r="Y129" s="65" t="str">
        <f t="shared" si="35"/>
        <v>No</v>
      </c>
      <c r="Z129" s="68" t="str">
        <f t="shared" si="36"/>
        <v>N/A</v>
      </c>
      <c r="AA129" s="65" t="str">
        <f t="shared" si="37"/>
        <v>No</v>
      </c>
      <c r="AB129" s="68" t="str">
        <f t="shared" si="38"/>
        <v>N/A</v>
      </c>
      <c r="AC129" s="66"/>
    </row>
    <row r="130" spans="1:29">
      <c r="A130" s="66" t="s">
        <v>23</v>
      </c>
      <c r="B130" s="66" t="s">
        <v>38</v>
      </c>
      <c r="C130" s="66" t="str" cm="1">
        <f t="array" ref="C130">_xlfn.IFNA(_xlfn.IFS(B130="Starter","Starters &amp; Sides",B130="Sides","Starters &amp; Sides"),B130)</f>
        <v>mains</v>
      </c>
      <c r="D130" s="71" t="s">
        <v>4793</v>
      </c>
      <c r="E130" s="75"/>
      <c r="F130" s="12"/>
      <c r="G130" s="13"/>
      <c r="H130" s="13"/>
      <c r="I130" s="13">
        <v>16.25</v>
      </c>
      <c r="J130" s="13">
        <v>16.5</v>
      </c>
      <c r="K130" s="4"/>
      <c r="L130" s="4"/>
      <c r="M130" s="4"/>
      <c r="N130" s="4"/>
      <c r="O130" s="4"/>
      <c r="P130" s="337"/>
      <c r="Q130" s="15" t="str">
        <f t="shared" si="27"/>
        <v>No</v>
      </c>
      <c r="R130" s="15" t="str">
        <f t="shared" si="28"/>
        <v>No</v>
      </c>
      <c r="S130" s="221" t="str">
        <f t="shared" si="29"/>
        <v>No</v>
      </c>
      <c r="T130" s="223" t="str">
        <f t="shared" si="30"/>
        <v>N/A</v>
      </c>
      <c r="U130" s="221" t="str">
        <f t="shared" si="31"/>
        <v>No</v>
      </c>
      <c r="V130" s="223" t="str">
        <f t="shared" si="32"/>
        <v>N/A</v>
      </c>
      <c r="W130" s="222" t="str">
        <f t="shared" si="33"/>
        <v>No</v>
      </c>
      <c r="X130" s="68" t="str">
        <f t="shared" si="34"/>
        <v>N/A</v>
      </c>
      <c r="Y130" s="65" t="str">
        <f t="shared" si="35"/>
        <v>No</v>
      </c>
      <c r="Z130" s="68" t="str">
        <f t="shared" si="36"/>
        <v>N/A</v>
      </c>
      <c r="AA130" s="65" t="str">
        <f t="shared" si="37"/>
        <v>No</v>
      </c>
      <c r="AB130" s="68" t="str">
        <f t="shared" si="38"/>
        <v>N/A</v>
      </c>
      <c r="AC130" s="66"/>
    </row>
    <row r="131" spans="1:29">
      <c r="A131" s="66" t="s">
        <v>23</v>
      </c>
      <c r="B131" s="66" t="s">
        <v>38</v>
      </c>
      <c r="C131" s="66" t="str" cm="1">
        <f t="array" ref="C131">_xlfn.IFNA(_xlfn.IFS(B131="Starter","Starters &amp; Sides",B131="Sides","Starters &amp; Sides"),B131)</f>
        <v>mains</v>
      </c>
      <c r="D131" s="71" t="s">
        <v>4795</v>
      </c>
      <c r="E131" s="75"/>
      <c r="F131" s="12"/>
      <c r="G131" s="13"/>
      <c r="H131" s="13"/>
      <c r="I131" s="13">
        <v>16.5</v>
      </c>
      <c r="J131" s="13">
        <v>16.75</v>
      </c>
      <c r="K131" s="4">
        <v>16.95</v>
      </c>
      <c r="L131" s="4">
        <v>17.95</v>
      </c>
      <c r="M131" s="4"/>
      <c r="N131" s="4"/>
      <c r="O131" s="4">
        <v>17.95</v>
      </c>
      <c r="P131" s="337"/>
      <c r="Q131" s="15" t="str">
        <f t="shared" si="27"/>
        <v>No</v>
      </c>
      <c r="R131" s="15" t="str">
        <f t="shared" si="28"/>
        <v>No</v>
      </c>
      <c r="S131" s="221" t="str">
        <f t="shared" si="29"/>
        <v>No</v>
      </c>
      <c r="T131" s="223" t="str">
        <f t="shared" si="30"/>
        <v>N/A</v>
      </c>
      <c r="U131" s="221" t="str">
        <f t="shared" si="31"/>
        <v>No</v>
      </c>
      <c r="V131" s="223" t="str">
        <f t="shared" si="32"/>
        <v>N/A</v>
      </c>
      <c r="W131" s="222" t="str">
        <f t="shared" si="33"/>
        <v>No</v>
      </c>
      <c r="X131" s="68" t="str">
        <f t="shared" si="34"/>
        <v>N/A</v>
      </c>
      <c r="Y131" s="65" t="str">
        <f t="shared" si="35"/>
        <v>No</v>
      </c>
      <c r="Z131" s="68" t="str">
        <f t="shared" si="36"/>
        <v>N/A</v>
      </c>
      <c r="AA131" s="65" t="str">
        <f t="shared" si="37"/>
        <v>No</v>
      </c>
      <c r="AB131" s="68" t="str">
        <f t="shared" si="38"/>
        <v>N/A</v>
      </c>
      <c r="AC131" s="66"/>
    </row>
    <row r="132" spans="1:29">
      <c r="A132" s="66" t="s">
        <v>23</v>
      </c>
      <c r="B132" s="66" t="s">
        <v>38</v>
      </c>
      <c r="C132" s="66" t="str" cm="1">
        <f t="array" ref="C132">_xlfn.IFNA(_xlfn.IFS(B132="Starter","Starters &amp; Sides",B132="Sides","Starters &amp; Sides"),B132)</f>
        <v>mains</v>
      </c>
      <c r="D132" s="71" t="s">
        <v>4808</v>
      </c>
      <c r="E132" s="75"/>
      <c r="F132" s="12"/>
      <c r="G132" s="13"/>
      <c r="H132" s="13"/>
      <c r="I132" s="13"/>
      <c r="J132" s="13"/>
      <c r="K132" s="4">
        <v>16.95</v>
      </c>
      <c r="L132" s="4"/>
      <c r="M132" s="4"/>
      <c r="N132" s="4"/>
      <c r="O132" s="4"/>
      <c r="P132" s="337"/>
      <c r="Q132" s="15" t="str">
        <f t="shared" si="27"/>
        <v>No</v>
      </c>
      <c r="R132" s="15" t="str">
        <f t="shared" si="28"/>
        <v>No</v>
      </c>
      <c r="S132" s="221" t="str">
        <f t="shared" si="29"/>
        <v>No</v>
      </c>
      <c r="T132" s="223" t="str">
        <f t="shared" si="30"/>
        <v>N/A</v>
      </c>
      <c r="U132" s="221" t="str">
        <f t="shared" si="31"/>
        <v>No</v>
      </c>
      <c r="V132" s="223" t="str">
        <f t="shared" si="32"/>
        <v>N/A</v>
      </c>
      <c r="W132" s="222" t="str">
        <f t="shared" si="33"/>
        <v>No</v>
      </c>
      <c r="X132" s="68" t="str">
        <f t="shared" si="34"/>
        <v>N/A</v>
      </c>
      <c r="Y132" s="65" t="str">
        <f t="shared" si="35"/>
        <v>No</v>
      </c>
      <c r="Z132" s="68" t="str">
        <f t="shared" si="36"/>
        <v>N/A</v>
      </c>
      <c r="AA132" s="65" t="str">
        <f t="shared" si="37"/>
        <v>No</v>
      </c>
      <c r="AB132" s="68" t="str">
        <f t="shared" si="38"/>
        <v>N/A</v>
      </c>
      <c r="AC132" s="66"/>
    </row>
    <row r="133" spans="1:29">
      <c r="A133" s="66" t="s">
        <v>23</v>
      </c>
      <c r="B133" s="66" t="s">
        <v>38</v>
      </c>
      <c r="C133" s="66" t="str" cm="1">
        <f t="array" ref="C133">_xlfn.IFNA(_xlfn.IFS(B133="Starter","Starters &amp; Sides",B133="Sides","Starters &amp; Sides"),B133)</f>
        <v>mains</v>
      </c>
      <c r="D133" s="71" t="s">
        <v>4800</v>
      </c>
      <c r="E133" s="75"/>
      <c r="F133" s="12"/>
      <c r="G133" s="13"/>
      <c r="H133" s="13"/>
      <c r="I133" s="13"/>
      <c r="J133" s="13"/>
      <c r="K133" s="4">
        <v>17.25</v>
      </c>
      <c r="L133" s="4"/>
      <c r="M133" s="4"/>
      <c r="N133" s="4"/>
      <c r="O133" s="4"/>
      <c r="P133" s="337"/>
      <c r="Q133" s="15" t="str">
        <f t="shared" si="27"/>
        <v>No</v>
      </c>
      <c r="R133" s="15" t="str">
        <f t="shared" si="28"/>
        <v>No</v>
      </c>
      <c r="S133" s="221" t="str">
        <f t="shared" si="29"/>
        <v>No</v>
      </c>
      <c r="T133" s="223" t="str">
        <f t="shared" si="30"/>
        <v>N/A</v>
      </c>
      <c r="U133" s="221" t="str">
        <f t="shared" si="31"/>
        <v>No</v>
      </c>
      <c r="V133" s="223" t="str">
        <f t="shared" si="32"/>
        <v>N/A</v>
      </c>
      <c r="W133" s="222" t="str">
        <f t="shared" si="33"/>
        <v>No</v>
      </c>
      <c r="X133" s="68" t="str">
        <f t="shared" si="34"/>
        <v>N/A</v>
      </c>
      <c r="Y133" s="65" t="str">
        <f t="shared" si="35"/>
        <v>No</v>
      </c>
      <c r="Z133" s="68" t="str">
        <f t="shared" si="36"/>
        <v>N/A</v>
      </c>
      <c r="AA133" s="65" t="str">
        <f t="shared" si="37"/>
        <v>No</v>
      </c>
      <c r="AB133" s="68" t="str">
        <f t="shared" si="38"/>
        <v>N/A</v>
      </c>
      <c r="AC133" s="66"/>
    </row>
    <row r="134" spans="1:29">
      <c r="A134" s="66" t="s">
        <v>23</v>
      </c>
      <c r="B134" s="66" t="s">
        <v>38</v>
      </c>
      <c r="C134" s="66" t="str" cm="1">
        <f t="array" ref="C134">_xlfn.IFNA(_xlfn.IFS(B134="Starter","Starters &amp; Sides",B134="Sides","Starters &amp; Sides"),B134)</f>
        <v>mains</v>
      </c>
      <c r="D134" s="71" t="s">
        <v>4797</v>
      </c>
      <c r="E134" s="75"/>
      <c r="F134" s="12"/>
      <c r="G134" s="13"/>
      <c r="H134" s="13"/>
      <c r="I134" s="13">
        <v>15.95</v>
      </c>
      <c r="J134" s="13">
        <v>16.25</v>
      </c>
      <c r="K134" s="4"/>
      <c r="L134" s="4"/>
      <c r="M134" s="4"/>
      <c r="N134" s="4"/>
      <c r="O134" s="4"/>
      <c r="P134" s="337"/>
      <c r="Q134" s="15" t="str">
        <f t="shared" si="27"/>
        <v>No</v>
      </c>
      <c r="R134" s="15" t="str">
        <f t="shared" si="28"/>
        <v>No</v>
      </c>
      <c r="S134" s="221" t="str">
        <f t="shared" si="29"/>
        <v>No</v>
      </c>
      <c r="T134" s="223" t="str">
        <f t="shared" si="30"/>
        <v>N/A</v>
      </c>
      <c r="U134" s="221" t="str">
        <f t="shared" si="31"/>
        <v>No</v>
      </c>
      <c r="V134" s="223" t="str">
        <f t="shared" si="32"/>
        <v>N/A</v>
      </c>
      <c r="W134" s="222" t="str">
        <f t="shared" si="33"/>
        <v>No</v>
      </c>
      <c r="X134" s="68" t="str">
        <f t="shared" si="34"/>
        <v>N/A</v>
      </c>
      <c r="Y134" s="65" t="str">
        <f t="shared" si="35"/>
        <v>No</v>
      </c>
      <c r="Z134" s="68" t="str">
        <f t="shared" si="36"/>
        <v>N/A</v>
      </c>
      <c r="AA134" s="65" t="str">
        <f t="shared" si="37"/>
        <v>No</v>
      </c>
      <c r="AB134" s="68" t="str">
        <f t="shared" si="38"/>
        <v>N/A</v>
      </c>
      <c r="AC134" s="66"/>
    </row>
    <row r="135" spans="1:29">
      <c r="A135" s="66" t="s">
        <v>23</v>
      </c>
      <c r="B135" s="66" t="s">
        <v>38</v>
      </c>
      <c r="C135" s="66" t="str" cm="1">
        <f t="array" ref="C135">_xlfn.IFNA(_xlfn.IFS(B135="Starter","Starters &amp; Sides",B135="Sides","Starters &amp; Sides"),B135)</f>
        <v>mains</v>
      </c>
      <c r="D135" s="71" t="s">
        <v>4791</v>
      </c>
      <c r="E135" s="75"/>
      <c r="F135" s="12"/>
      <c r="G135" s="13"/>
      <c r="H135" s="13"/>
      <c r="I135" s="13">
        <v>16.5</v>
      </c>
      <c r="J135" s="13">
        <v>16.75</v>
      </c>
      <c r="K135" s="4">
        <v>16.95</v>
      </c>
      <c r="L135" s="4">
        <v>18.25</v>
      </c>
      <c r="M135" s="4">
        <v>18.75</v>
      </c>
      <c r="N135" s="4">
        <v>18.75</v>
      </c>
      <c r="O135" s="4">
        <v>17.95</v>
      </c>
      <c r="P135" s="337"/>
      <c r="Q135" s="15" t="str">
        <f t="shared" si="27"/>
        <v>No</v>
      </c>
      <c r="R135" s="15" t="str">
        <f t="shared" si="28"/>
        <v>No</v>
      </c>
      <c r="S135" s="221" t="str">
        <f t="shared" si="29"/>
        <v>No</v>
      </c>
      <c r="T135" s="223" t="str">
        <f t="shared" si="30"/>
        <v>N/A</v>
      </c>
      <c r="U135" s="221" t="str">
        <f t="shared" si="31"/>
        <v>No</v>
      </c>
      <c r="V135" s="223" t="str">
        <f t="shared" si="32"/>
        <v>N/A</v>
      </c>
      <c r="W135" s="222" t="str">
        <f t="shared" si="33"/>
        <v>No</v>
      </c>
      <c r="X135" s="68" t="str">
        <f t="shared" si="34"/>
        <v>N/A</v>
      </c>
      <c r="Y135" s="65" t="str">
        <f t="shared" si="35"/>
        <v>No</v>
      </c>
      <c r="Z135" s="68" t="str">
        <f t="shared" si="36"/>
        <v>N/A</v>
      </c>
      <c r="AA135" s="65" t="str">
        <f t="shared" si="37"/>
        <v>No</v>
      </c>
      <c r="AB135" s="68" t="str">
        <f t="shared" si="38"/>
        <v>N/A</v>
      </c>
      <c r="AC135" s="66"/>
    </row>
    <row r="136" spans="1:29">
      <c r="A136" s="66" t="s">
        <v>23</v>
      </c>
      <c r="B136" s="66" t="s">
        <v>38</v>
      </c>
      <c r="C136" s="66" t="str" cm="1">
        <f t="array" ref="C136">_xlfn.IFNA(_xlfn.IFS(B136="Starter","Starters &amp; Sides",B136="Sides","Starters &amp; Sides"),B136)</f>
        <v>mains</v>
      </c>
      <c r="D136" t="s">
        <v>4765</v>
      </c>
      <c r="E136" s="75"/>
      <c r="F136" s="12"/>
      <c r="G136" s="13"/>
      <c r="H136" s="13"/>
      <c r="I136" s="13">
        <v>10.95</v>
      </c>
      <c r="J136" s="13">
        <v>10.95</v>
      </c>
      <c r="K136" s="4">
        <v>11.5</v>
      </c>
      <c r="L136" s="4">
        <v>12.95</v>
      </c>
      <c r="M136" s="4">
        <v>13.25</v>
      </c>
      <c r="N136" s="4">
        <v>14.25</v>
      </c>
      <c r="O136" s="4">
        <v>13.45</v>
      </c>
      <c r="P136" s="337"/>
      <c r="Q136" s="15" t="str">
        <f t="shared" si="27"/>
        <v>No</v>
      </c>
      <c r="R136" s="15" t="str">
        <f t="shared" si="28"/>
        <v>No</v>
      </c>
      <c r="S136" s="221" t="str">
        <f t="shared" si="29"/>
        <v>No</v>
      </c>
      <c r="T136" s="223" t="str">
        <f t="shared" si="30"/>
        <v>N/A</v>
      </c>
      <c r="U136" s="221" t="str">
        <f t="shared" si="31"/>
        <v>No</v>
      </c>
      <c r="V136" s="223" t="str">
        <f t="shared" si="32"/>
        <v>N/A</v>
      </c>
      <c r="W136" s="222" t="str">
        <f t="shared" si="33"/>
        <v>No</v>
      </c>
      <c r="X136" s="68" t="str">
        <f t="shared" si="34"/>
        <v>N/A</v>
      </c>
      <c r="Y136" s="65" t="str">
        <f t="shared" si="35"/>
        <v>No</v>
      </c>
      <c r="Z136" s="68" t="str">
        <f t="shared" si="36"/>
        <v>N/A</v>
      </c>
      <c r="AA136" s="65" t="str">
        <f t="shared" si="37"/>
        <v>No</v>
      </c>
      <c r="AB136" s="68" t="str">
        <f t="shared" si="38"/>
        <v>N/A</v>
      </c>
      <c r="AC136" s="66"/>
    </row>
    <row r="137" spans="1:29">
      <c r="A137" s="66" t="s">
        <v>23</v>
      </c>
      <c r="B137" s="66" t="s">
        <v>38</v>
      </c>
      <c r="C137" s="66" t="str" cm="1">
        <f t="array" ref="C137">_xlfn.IFNA(_xlfn.IFS(B137="Starter","Starters &amp; Sides",B137="Sides","Starters &amp; Sides"),B137)</f>
        <v>mains</v>
      </c>
      <c r="D137" s="71" t="s">
        <v>4766</v>
      </c>
      <c r="E137" s="75"/>
      <c r="F137" s="12"/>
      <c r="G137" s="13"/>
      <c r="H137" s="13"/>
      <c r="I137" s="13">
        <v>12.75</v>
      </c>
      <c r="J137" s="13">
        <v>12.75</v>
      </c>
      <c r="K137" s="4">
        <v>13.5</v>
      </c>
      <c r="L137" s="4">
        <v>14.95</v>
      </c>
      <c r="M137" s="4">
        <v>15.45</v>
      </c>
      <c r="N137" s="4">
        <v>15.95</v>
      </c>
      <c r="O137" s="4">
        <v>15.25</v>
      </c>
      <c r="P137" s="337"/>
      <c r="Q137" s="15" t="str">
        <f t="shared" si="27"/>
        <v>No</v>
      </c>
      <c r="R137" s="15" t="str">
        <f t="shared" si="28"/>
        <v>No</v>
      </c>
      <c r="S137" s="221" t="str">
        <f t="shared" si="29"/>
        <v>No</v>
      </c>
      <c r="T137" s="223" t="str">
        <f t="shared" si="30"/>
        <v>N/A</v>
      </c>
      <c r="U137" s="221" t="str">
        <f t="shared" si="31"/>
        <v>No</v>
      </c>
      <c r="V137" s="223" t="str">
        <f t="shared" si="32"/>
        <v>N/A</v>
      </c>
      <c r="W137" s="222" t="str">
        <f t="shared" si="33"/>
        <v>No</v>
      </c>
      <c r="X137" s="68" t="str">
        <f t="shared" si="34"/>
        <v>N/A</v>
      </c>
      <c r="Y137" s="65" t="str">
        <f t="shared" si="35"/>
        <v>No</v>
      </c>
      <c r="Z137" s="68" t="str">
        <f t="shared" si="36"/>
        <v>N/A</v>
      </c>
      <c r="AA137" s="65" t="str">
        <f t="shared" si="37"/>
        <v>No</v>
      </c>
      <c r="AB137" s="68" t="str">
        <f t="shared" si="38"/>
        <v>N/A</v>
      </c>
      <c r="AC137" s="66"/>
    </row>
    <row r="138" spans="1:29">
      <c r="A138" s="66" t="s">
        <v>23</v>
      </c>
      <c r="B138" s="66" t="s">
        <v>38</v>
      </c>
      <c r="C138" s="66" t="str" cm="1">
        <f t="array" ref="C138">_xlfn.IFNA(_xlfn.IFS(B138="Starter","Starters &amp; Sides",B138="Sides","Starters &amp; Sides"),B138)</f>
        <v>mains</v>
      </c>
      <c r="D138" s="71" t="s">
        <v>4913</v>
      </c>
      <c r="E138" s="75"/>
      <c r="F138" s="12"/>
      <c r="G138" s="13"/>
      <c r="H138" s="13"/>
      <c r="I138" s="13">
        <v>13.5</v>
      </c>
      <c r="J138" s="13">
        <v>13.75</v>
      </c>
      <c r="K138" s="4">
        <v>13.95</v>
      </c>
      <c r="L138" s="4">
        <v>15.25</v>
      </c>
      <c r="M138" s="4">
        <v>15.75</v>
      </c>
      <c r="N138" s="4">
        <v>16.25</v>
      </c>
      <c r="O138" s="4">
        <v>15.75</v>
      </c>
      <c r="P138" s="337"/>
      <c r="Q138" s="15" t="str">
        <f t="shared" si="27"/>
        <v>No</v>
      </c>
      <c r="R138" s="15" t="str">
        <f t="shared" si="28"/>
        <v>No</v>
      </c>
      <c r="S138" s="221" t="str">
        <f t="shared" si="29"/>
        <v>No</v>
      </c>
      <c r="T138" s="223" t="str">
        <f t="shared" si="30"/>
        <v>N/A</v>
      </c>
      <c r="U138" s="221" t="str">
        <f t="shared" si="31"/>
        <v>No</v>
      </c>
      <c r="V138" s="223" t="str">
        <f t="shared" si="32"/>
        <v>N/A</v>
      </c>
      <c r="W138" s="222" t="str">
        <f t="shared" si="33"/>
        <v>No</v>
      </c>
      <c r="X138" s="68" t="str">
        <f t="shared" si="34"/>
        <v>N/A</v>
      </c>
      <c r="Y138" s="65" t="str">
        <f t="shared" si="35"/>
        <v>No</v>
      </c>
      <c r="Z138" s="68" t="str">
        <f t="shared" si="36"/>
        <v>N/A</v>
      </c>
      <c r="AA138" s="65" t="str">
        <f t="shared" si="37"/>
        <v>No</v>
      </c>
      <c r="AB138" s="68" t="str">
        <f t="shared" si="38"/>
        <v>N/A</v>
      </c>
      <c r="AC138" s="66"/>
    </row>
    <row r="139" spans="1:29">
      <c r="A139" s="66" t="s">
        <v>23</v>
      </c>
      <c r="B139" s="66" t="s">
        <v>38</v>
      </c>
      <c r="C139" s="66" t="str" cm="1">
        <f t="array" ref="C139">_xlfn.IFNA(_xlfn.IFS(B139="Starter","Starters &amp; Sides",B139="Sides","Starters &amp; Sides"),B139)</f>
        <v>mains</v>
      </c>
      <c r="D139" s="71" t="s">
        <v>4769</v>
      </c>
      <c r="E139" s="75"/>
      <c r="F139" s="12"/>
      <c r="G139" s="13"/>
      <c r="H139" s="13"/>
      <c r="I139" s="13"/>
      <c r="J139" s="13"/>
      <c r="K139" s="4"/>
      <c r="L139" s="4"/>
      <c r="M139" s="4">
        <v>18.75</v>
      </c>
      <c r="N139" s="4">
        <v>18.75</v>
      </c>
      <c r="O139" s="4">
        <v>17.95</v>
      </c>
      <c r="P139" s="337"/>
      <c r="Q139" s="15" t="str">
        <f t="shared" si="27"/>
        <v>No</v>
      </c>
      <c r="R139" s="15" t="str">
        <f t="shared" si="28"/>
        <v>No</v>
      </c>
      <c r="S139" s="221" t="str">
        <f t="shared" si="29"/>
        <v>No</v>
      </c>
      <c r="T139" s="223" t="str">
        <f t="shared" si="30"/>
        <v>N/A</v>
      </c>
      <c r="U139" s="221" t="str">
        <f t="shared" si="31"/>
        <v>No</v>
      </c>
      <c r="V139" s="223" t="str">
        <f t="shared" si="32"/>
        <v>N/A</v>
      </c>
      <c r="W139" s="222" t="str">
        <f t="shared" si="33"/>
        <v>No</v>
      </c>
      <c r="X139" s="68" t="str">
        <f t="shared" si="34"/>
        <v>N/A</v>
      </c>
      <c r="Y139" s="65" t="str">
        <f t="shared" si="35"/>
        <v>No</v>
      </c>
      <c r="Z139" s="68" t="str">
        <f t="shared" si="36"/>
        <v>N/A</v>
      </c>
      <c r="AA139" s="65" t="str">
        <f t="shared" si="37"/>
        <v>No</v>
      </c>
      <c r="AB139" s="68" t="str">
        <f t="shared" si="38"/>
        <v>N/A</v>
      </c>
      <c r="AC139" s="66"/>
    </row>
    <row r="140" spans="1:29">
      <c r="A140" s="66" t="s">
        <v>23</v>
      </c>
      <c r="B140" s="66" t="s">
        <v>38</v>
      </c>
      <c r="C140" s="66" t="str" cm="1">
        <f t="array" ref="C140">_xlfn.IFNA(_xlfn.IFS(B140="Starter","Starters &amp; Sides",B140="Sides","Starters &amp; Sides"),B140)</f>
        <v>mains</v>
      </c>
      <c r="D140" s="71" t="s">
        <v>4914</v>
      </c>
      <c r="E140" s="75"/>
      <c r="F140" s="12"/>
      <c r="G140" s="13"/>
      <c r="H140" s="13"/>
      <c r="I140" s="13">
        <v>14.25</v>
      </c>
      <c r="J140" s="13">
        <v>14.45</v>
      </c>
      <c r="K140" s="4">
        <v>14.95</v>
      </c>
      <c r="L140" s="4">
        <v>15.75</v>
      </c>
      <c r="M140" s="4"/>
      <c r="N140" s="4"/>
      <c r="O140" s="4"/>
      <c r="P140" s="337"/>
      <c r="Q140" s="15" t="str">
        <f t="shared" si="27"/>
        <v>No</v>
      </c>
      <c r="R140" s="15" t="str">
        <f t="shared" si="28"/>
        <v>No</v>
      </c>
      <c r="S140" s="221" t="str">
        <f t="shared" si="29"/>
        <v>No</v>
      </c>
      <c r="T140" s="223" t="str">
        <f t="shared" si="30"/>
        <v>N/A</v>
      </c>
      <c r="U140" s="221" t="str">
        <f t="shared" si="31"/>
        <v>No</v>
      </c>
      <c r="V140" s="223" t="str">
        <f t="shared" si="32"/>
        <v>N/A</v>
      </c>
      <c r="W140" s="222" t="str">
        <f t="shared" si="33"/>
        <v>No</v>
      </c>
      <c r="X140" s="68" t="str">
        <f t="shared" si="34"/>
        <v>N/A</v>
      </c>
      <c r="Y140" s="65" t="str">
        <f t="shared" si="35"/>
        <v>No</v>
      </c>
      <c r="Z140" s="68" t="str">
        <f t="shared" si="36"/>
        <v>N/A</v>
      </c>
      <c r="AA140" s="65" t="str">
        <f t="shared" si="37"/>
        <v>No</v>
      </c>
      <c r="AB140" s="68" t="str">
        <f t="shared" si="38"/>
        <v>N/A</v>
      </c>
      <c r="AC140" s="66"/>
    </row>
    <row r="141" spans="1:29">
      <c r="A141" s="66" t="s">
        <v>23</v>
      </c>
      <c r="B141" s="66" t="s">
        <v>38</v>
      </c>
      <c r="C141" s="66" t="str" cm="1">
        <f t="array" ref="C141">_xlfn.IFNA(_xlfn.IFS(B141="Starter","Starters &amp; Sides",B141="Sides","Starters &amp; Sides"),B141)</f>
        <v>mains</v>
      </c>
      <c r="D141" s="71" t="s">
        <v>4915</v>
      </c>
      <c r="E141" s="75"/>
      <c r="F141" s="12"/>
      <c r="G141" s="13"/>
      <c r="H141" s="13"/>
      <c r="I141" s="13">
        <v>16.45</v>
      </c>
      <c r="J141" s="13">
        <v>16.75</v>
      </c>
      <c r="K141" s="4">
        <v>17.5</v>
      </c>
      <c r="L141" s="4">
        <v>17.75</v>
      </c>
      <c r="M141" s="4"/>
      <c r="N141" s="4"/>
      <c r="O141" s="4"/>
      <c r="P141" s="337"/>
      <c r="Q141" s="15" t="str">
        <f t="shared" si="27"/>
        <v>No</v>
      </c>
      <c r="R141" s="15" t="str">
        <f t="shared" si="28"/>
        <v>No</v>
      </c>
      <c r="S141" s="221" t="str">
        <f t="shared" si="29"/>
        <v>No</v>
      </c>
      <c r="T141" s="223" t="str">
        <f t="shared" si="30"/>
        <v>N/A</v>
      </c>
      <c r="U141" s="221" t="str">
        <f t="shared" si="31"/>
        <v>No</v>
      </c>
      <c r="V141" s="223" t="str">
        <f t="shared" si="32"/>
        <v>N/A</v>
      </c>
      <c r="W141" s="222" t="str">
        <f t="shared" si="33"/>
        <v>No</v>
      </c>
      <c r="X141" s="68" t="str">
        <f t="shared" si="34"/>
        <v>N/A</v>
      </c>
      <c r="Y141" s="65" t="str">
        <f t="shared" si="35"/>
        <v>No</v>
      </c>
      <c r="Z141" s="68" t="str">
        <f t="shared" si="36"/>
        <v>N/A</v>
      </c>
      <c r="AA141" s="65" t="str">
        <f t="shared" si="37"/>
        <v>No</v>
      </c>
      <c r="AB141" s="68" t="str">
        <f t="shared" si="38"/>
        <v>N/A</v>
      </c>
      <c r="AC141" s="66"/>
    </row>
    <row r="142" spans="1:29">
      <c r="A142" s="66" t="s">
        <v>23</v>
      </c>
      <c r="B142" s="66" t="s">
        <v>38</v>
      </c>
      <c r="C142" s="66" t="str" cm="1">
        <f t="array" ref="C142">_xlfn.IFNA(_xlfn.IFS(B142="Starter","Starters &amp; Sides",B142="Sides","Starters &amp; Sides"),B142)</f>
        <v>mains</v>
      </c>
      <c r="D142" s="71" t="s">
        <v>4775</v>
      </c>
      <c r="E142" s="75"/>
      <c r="F142" s="12"/>
      <c r="G142" s="13"/>
      <c r="H142" s="13"/>
      <c r="I142" s="13">
        <v>16.45</v>
      </c>
      <c r="J142" s="13">
        <v>16.75</v>
      </c>
      <c r="K142" s="4">
        <v>17.5</v>
      </c>
      <c r="L142" s="4">
        <v>18.25</v>
      </c>
      <c r="M142" s="4"/>
      <c r="N142" s="4"/>
      <c r="O142" s="4"/>
      <c r="P142" s="337"/>
      <c r="Q142" s="15" t="str">
        <f t="shared" si="27"/>
        <v>No</v>
      </c>
      <c r="R142" s="15" t="str">
        <f t="shared" si="28"/>
        <v>No</v>
      </c>
      <c r="S142" s="221" t="str">
        <f t="shared" si="29"/>
        <v>No</v>
      </c>
      <c r="T142" s="223" t="str">
        <f t="shared" si="30"/>
        <v>N/A</v>
      </c>
      <c r="U142" s="221" t="str">
        <f t="shared" si="31"/>
        <v>No</v>
      </c>
      <c r="V142" s="223" t="str">
        <f t="shared" si="32"/>
        <v>N/A</v>
      </c>
      <c r="W142" s="222" t="str">
        <f t="shared" si="33"/>
        <v>No</v>
      </c>
      <c r="X142" s="68" t="str">
        <f t="shared" si="34"/>
        <v>N/A</v>
      </c>
      <c r="Y142" s="65" t="str">
        <f t="shared" si="35"/>
        <v>No</v>
      </c>
      <c r="Z142" s="68" t="str">
        <f t="shared" si="36"/>
        <v>N/A</v>
      </c>
      <c r="AA142" s="65" t="str">
        <f t="shared" si="37"/>
        <v>No</v>
      </c>
      <c r="AB142" s="68" t="str">
        <f t="shared" si="38"/>
        <v>N/A</v>
      </c>
      <c r="AC142" s="66"/>
    </row>
    <row r="143" spans="1:29">
      <c r="A143" s="66" t="s">
        <v>23</v>
      </c>
      <c r="B143" s="66" t="s">
        <v>38</v>
      </c>
      <c r="C143" s="66" t="str" cm="1">
        <f t="array" ref="C143">_xlfn.IFNA(_xlfn.IFS(B143="Starter","Starters &amp; Sides",B143="Sides","Starters &amp; Sides"),B143)</f>
        <v>mains</v>
      </c>
      <c r="D143" s="71" t="s">
        <v>4916</v>
      </c>
      <c r="E143" s="75"/>
      <c r="F143" s="12"/>
      <c r="G143" s="13"/>
      <c r="H143" s="13"/>
      <c r="I143" s="13">
        <v>15.95</v>
      </c>
      <c r="J143" s="13">
        <v>16.45</v>
      </c>
      <c r="K143" s="4">
        <v>17.25</v>
      </c>
      <c r="L143" s="4">
        <v>17.95</v>
      </c>
      <c r="M143" s="4">
        <v>18.45</v>
      </c>
      <c r="N143" s="4">
        <v>18.45</v>
      </c>
      <c r="O143" s="4">
        <v>17.95</v>
      </c>
      <c r="P143" s="337"/>
      <c r="Q143" s="15" t="str">
        <f t="shared" si="27"/>
        <v>No</v>
      </c>
      <c r="R143" s="15" t="str">
        <f t="shared" si="28"/>
        <v>No</v>
      </c>
      <c r="S143" s="221" t="str">
        <f t="shared" si="29"/>
        <v>No</v>
      </c>
      <c r="T143" s="223" t="str">
        <f t="shared" si="30"/>
        <v>N/A</v>
      </c>
      <c r="U143" s="221" t="str">
        <f t="shared" si="31"/>
        <v>No</v>
      </c>
      <c r="V143" s="223" t="str">
        <f t="shared" si="32"/>
        <v>N/A</v>
      </c>
      <c r="W143" s="222" t="str">
        <f t="shared" si="33"/>
        <v>No</v>
      </c>
      <c r="X143" s="68" t="str">
        <f t="shared" si="34"/>
        <v>N/A</v>
      </c>
      <c r="Y143" s="65" t="str">
        <f t="shared" si="35"/>
        <v>No</v>
      </c>
      <c r="Z143" s="68" t="str">
        <f t="shared" si="36"/>
        <v>N/A</v>
      </c>
      <c r="AA143" s="65" t="str">
        <f t="shared" si="37"/>
        <v>No</v>
      </c>
      <c r="AB143" s="68" t="str">
        <f t="shared" si="38"/>
        <v>N/A</v>
      </c>
      <c r="AC143" s="66"/>
    </row>
    <row r="144" spans="1:29">
      <c r="A144" s="66" t="s">
        <v>23</v>
      </c>
      <c r="B144" s="66" t="s">
        <v>38</v>
      </c>
      <c r="C144" s="66" t="str" cm="1">
        <f t="array" ref="C144">_xlfn.IFNA(_xlfn.IFS(B144="Starter","Starters &amp; Sides",B144="Sides","Starters &amp; Sides"),B144)</f>
        <v>mains</v>
      </c>
      <c r="D144" s="71" t="s">
        <v>4821</v>
      </c>
      <c r="E144" s="75"/>
      <c r="F144" s="12"/>
      <c r="G144" s="13"/>
      <c r="H144" s="13"/>
      <c r="I144" s="13">
        <v>10.95</v>
      </c>
      <c r="J144" s="13">
        <v>10.95</v>
      </c>
      <c r="K144" s="4"/>
      <c r="L144" s="4"/>
      <c r="M144" s="4"/>
      <c r="N144" s="4"/>
      <c r="O144" s="4">
        <v>13.95</v>
      </c>
      <c r="P144" s="337"/>
      <c r="Q144" s="15" t="str">
        <f t="shared" si="27"/>
        <v>No</v>
      </c>
      <c r="R144" s="15" t="str">
        <f t="shared" si="28"/>
        <v>No</v>
      </c>
      <c r="S144" s="221" t="str">
        <f t="shared" si="29"/>
        <v>No</v>
      </c>
      <c r="T144" s="223" t="str">
        <f t="shared" si="30"/>
        <v>N/A</v>
      </c>
      <c r="U144" s="221" t="str">
        <f t="shared" si="31"/>
        <v>No</v>
      </c>
      <c r="V144" s="223" t="str">
        <f t="shared" si="32"/>
        <v>N/A</v>
      </c>
      <c r="W144" s="222" t="str">
        <f t="shared" si="33"/>
        <v>No</v>
      </c>
      <c r="X144" s="68" t="str">
        <f t="shared" si="34"/>
        <v>N/A</v>
      </c>
      <c r="Y144" s="65" t="str">
        <f t="shared" si="35"/>
        <v>No</v>
      </c>
      <c r="Z144" s="68" t="str">
        <f t="shared" si="36"/>
        <v>N/A</v>
      </c>
      <c r="AA144" s="65" t="str">
        <f t="shared" si="37"/>
        <v>No</v>
      </c>
      <c r="AB144" s="68" t="str">
        <f t="shared" si="38"/>
        <v>N/A</v>
      </c>
      <c r="AC144" s="66"/>
    </row>
    <row r="145" spans="1:29">
      <c r="A145" s="66" t="s">
        <v>23</v>
      </c>
      <c r="B145" s="66" t="s">
        <v>38</v>
      </c>
      <c r="C145" s="66" t="str" cm="1">
        <f t="array" ref="C145">_xlfn.IFNA(_xlfn.IFS(B145="Starter","Starters &amp; Sides",B145="Sides","Starters &amp; Sides"),B145)</f>
        <v>mains</v>
      </c>
      <c r="D145" t="s">
        <v>4917</v>
      </c>
      <c r="E145" s="75"/>
      <c r="F145" s="12"/>
      <c r="G145" s="13"/>
      <c r="H145" s="13"/>
      <c r="I145" s="13">
        <v>14.95</v>
      </c>
      <c r="J145" s="13">
        <v>15.25</v>
      </c>
      <c r="K145" s="4">
        <v>16</v>
      </c>
      <c r="L145" s="4">
        <v>16.75</v>
      </c>
      <c r="M145" s="4">
        <v>16.95</v>
      </c>
      <c r="N145" s="4">
        <v>17.25</v>
      </c>
      <c r="O145" s="4">
        <v>16.45</v>
      </c>
      <c r="P145" s="337"/>
      <c r="Q145" s="15" t="str">
        <f t="shared" si="27"/>
        <v>No</v>
      </c>
      <c r="R145" s="15" t="str">
        <f t="shared" si="28"/>
        <v>No</v>
      </c>
      <c r="S145" s="221" t="str">
        <f t="shared" si="29"/>
        <v>No</v>
      </c>
      <c r="T145" s="223" t="str">
        <f t="shared" si="30"/>
        <v>N/A</v>
      </c>
      <c r="U145" s="221" t="str">
        <f t="shared" si="31"/>
        <v>No</v>
      </c>
      <c r="V145" s="223" t="str">
        <f t="shared" si="32"/>
        <v>N/A</v>
      </c>
      <c r="W145" s="222" t="str">
        <f t="shared" si="33"/>
        <v>No</v>
      </c>
      <c r="X145" s="68" t="str">
        <f t="shared" si="34"/>
        <v>N/A</v>
      </c>
      <c r="Y145" s="65" t="str">
        <f t="shared" si="35"/>
        <v>No</v>
      </c>
      <c r="Z145" s="68" t="str">
        <f t="shared" si="36"/>
        <v>N/A</v>
      </c>
      <c r="AA145" s="65" t="str">
        <f t="shared" si="37"/>
        <v>No</v>
      </c>
      <c r="AB145" s="68" t="str">
        <f t="shared" si="38"/>
        <v>N/A</v>
      </c>
      <c r="AC145" s="66"/>
    </row>
    <row r="146" spans="1:29">
      <c r="A146" s="66" t="s">
        <v>23</v>
      </c>
      <c r="B146" s="66" t="s">
        <v>38</v>
      </c>
      <c r="C146" s="66" t="str" cm="1">
        <f t="array" ref="C146">_xlfn.IFNA(_xlfn.IFS(B146="Starter","Starters &amp; Sides",B146="Sides","Starters &amp; Sides"),B146)</f>
        <v>mains</v>
      </c>
      <c r="D146" s="71" t="s">
        <v>4819</v>
      </c>
      <c r="E146" s="75"/>
      <c r="F146" s="12"/>
      <c r="G146" s="13"/>
      <c r="H146" s="13"/>
      <c r="I146" s="13">
        <v>14.25</v>
      </c>
      <c r="J146" s="13">
        <v>14.45</v>
      </c>
      <c r="K146" s="4">
        <v>15.5</v>
      </c>
      <c r="L146" s="4">
        <v>15.95</v>
      </c>
      <c r="M146" s="4">
        <v>16.25</v>
      </c>
      <c r="N146" s="4">
        <v>16.25</v>
      </c>
      <c r="O146" s="4">
        <v>15.45</v>
      </c>
      <c r="P146" s="337"/>
      <c r="Q146" s="15" t="str">
        <f t="shared" si="27"/>
        <v>No</v>
      </c>
      <c r="R146" s="15" t="str">
        <f t="shared" si="28"/>
        <v>No</v>
      </c>
      <c r="S146" s="221" t="str">
        <f t="shared" si="29"/>
        <v>No</v>
      </c>
      <c r="T146" s="223" t="str">
        <f t="shared" si="30"/>
        <v>N/A</v>
      </c>
      <c r="U146" s="221" t="str">
        <f t="shared" si="31"/>
        <v>No</v>
      </c>
      <c r="V146" s="223" t="str">
        <f t="shared" si="32"/>
        <v>N/A</v>
      </c>
      <c r="W146" s="222" t="str">
        <f t="shared" si="33"/>
        <v>No</v>
      </c>
      <c r="X146" s="68" t="str">
        <f t="shared" si="34"/>
        <v>N/A</v>
      </c>
      <c r="Y146" s="65" t="str">
        <f t="shared" si="35"/>
        <v>No</v>
      </c>
      <c r="Z146" s="68" t="str">
        <f t="shared" si="36"/>
        <v>N/A</v>
      </c>
      <c r="AA146" s="65" t="str">
        <f t="shared" si="37"/>
        <v>No</v>
      </c>
      <c r="AB146" s="68" t="str">
        <f t="shared" si="38"/>
        <v>N/A</v>
      </c>
      <c r="AC146" s="66"/>
    </row>
    <row r="147" spans="1:29">
      <c r="A147" s="66" t="s">
        <v>23</v>
      </c>
      <c r="B147" s="66" t="s">
        <v>38</v>
      </c>
      <c r="C147" s="66" t="str" cm="1">
        <f t="array" ref="C147">_xlfn.IFNA(_xlfn.IFS(B147="Starter","Starters &amp; Sides",B147="Sides","Starters &amp; Sides"),B147)</f>
        <v>mains</v>
      </c>
      <c r="D147" s="71" t="s">
        <v>4918</v>
      </c>
      <c r="E147" s="75"/>
      <c r="F147" s="12"/>
      <c r="G147" s="13"/>
      <c r="H147" s="13"/>
      <c r="I147" s="13">
        <v>13.95</v>
      </c>
      <c r="J147" s="13">
        <v>14.25</v>
      </c>
      <c r="K147" s="4">
        <v>15</v>
      </c>
      <c r="L147" s="4">
        <v>15.5</v>
      </c>
      <c r="M147" s="4">
        <v>16.25</v>
      </c>
      <c r="N147" s="4">
        <v>16.95</v>
      </c>
      <c r="O147" s="4">
        <v>15.95</v>
      </c>
      <c r="P147" s="337"/>
      <c r="Q147" s="15" t="str">
        <f t="shared" si="27"/>
        <v>No</v>
      </c>
      <c r="R147" s="15" t="str">
        <f t="shared" si="28"/>
        <v>No</v>
      </c>
      <c r="S147" s="221" t="str">
        <f t="shared" si="29"/>
        <v>No</v>
      </c>
      <c r="T147" s="223" t="str">
        <f t="shared" si="30"/>
        <v>N/A</v>
      </c>
      <c r="U147" s="221" t="str">
        <f t="shared" si="31"/>
        <v>No</v>
      </c>
      <c r="V147" s="223" t="str">
        <f t="shared" si="32"/>
        <v>N/A</v>
      </c>
      <c r="W147" s="222" t="str">
        <f t="shared" si="33"/>
        <v>No</v>
      </c>
      <c r="X147" s="68" t="str">
        <f t="shared" si="34"/>
        <v>N/A</v>
      </c>
      <c r="Y147" s="65" t="str">
        <f t="shared" si="35"/>
        <v>No</v>
      </c>
      <c r="Z147" s="68" t="str">
        <f t="shared" si="36"/>
        <v>N/A</v>
      </c>
      <c r="AA147" s="65" t="str">
        <f t="shared" si="37"/>
        <v>No</v>
      </c>
      <c r="AB147" s="68" t="str">
        <f t="shared" si="38"/>
        <v>N/A</v>
      </c>
      <c r="AC147" s="66"/>
    </row>
    <row r="148" spans="1:29">
      <c r="A148" s="66" t="s">
        <v>23</v>
      </c>
      <c r="B148" s="66" t="s">
        <v>38</v>
      </c>
      <c r="C148" s="66" t="str" cm="1">
        <f t="array" ref="C148">_xlfn.IFNA(_xlfn.IFS(B148="Starter","Starters &amp; Sides",B148="Sides","Starters &amp; Sides"),B148)</f>
        <v>mains</v>
      </c>
      <c r="D148" s="71" t="s">
        <v>4919</v>
      </c>
      <c r="E148" s="75"/>
      <c r="F148" s="12"/>
      <c r="G148" s="13"/>
      <c r="H148" s="13"/>
      <c r="I148" s="13">
        <v>15.95</v>
      </c>
      <c r="J148" s="13">
        <v>16.25</v>
      </c>
      <c r="K148" s="4">
        <v>17.25</v>
      </c>
      <c r="L148" s="4">
        <v>17.5</v>
      </c>
      <c r="M148" s="4">
        <v>18.75</v>
      </c>
      <c r="N148" s="4">
        <v>19.25</v>
      </c>
      <c r="O148" s="4">
        <v>18.45</v>
      </c>
      <c r="P148" s="337"/>
      <c r="Q148" s="15" t="str">
        <f t="shared" si="27"/>
        <v>No</v>
      </c>
      <c r="R148" s="15" t="str">
        <f t="shared" si="28"/>
        <v>No</v>
      </c>
      <c r="S148" s="221" t="str">
        <f t="shared" si="29"/>
        <v>No</v>
      </c>
      <c r="T148" s="223" t="str">
        <f t="shared" si="30"/>
        <v>N/A</v>
      </c>
      <c r="U148" s="221" t="str">
        <f t="shared" si="31"/>
        <v>No</v>
      </c>
      <c r="V148" s="223" t="str">
        <f t="shared" si="32"/>
        <v>N/A</v>
      </c>
      <c r="W148" s="222" t="str">
        <f t="shared" si="33"/>
        <v>No</v>
      </c>
      <c r="X148" s="68" t="str">
        <f t="shared" si="34"/>
        <v>N/A</v>
      </c>
      <c r="Y148" s="65" t="str">
        <f t="shared" si="35"/>
        <v>No</v>
      </c>
      <c r="Z148" s="68" t="str">
        <f t="shared" si="36"/>
        <v>N/A</v>
      </c>
      <c r="AA148" s="65" t="str">
        <f t="shared" si="37"/>
        <v>No</v>
      </c>
      <c r="AB148" s="68" t="str">
        <f t="shared" si="38"/>
        <v>N/A</v>
      </c>
      <c r="AC148" s="66"/>
    </row>
    <row r="149" spans="1:29">
      <c r="A149" s="66" t="s">
        <v>23</v>
      </c>
      <c r="B149" s="66" t="s">
        <v>38</v>
      </c>
      <c r="C149" s="66" t="str" cm="1">
        <f t="array" ref="C149">_xlfn.IFNA(_xlfn.IFS(B149="Starter","Starters &amp; Sides",B149="Sides","Starters &amp; Sides"),B149)</f>
        <v>mains</v>
      </c>
      <c r="D149" s="71" t="s">
        <v>4749</v>
      </c>
      <c r="E149" s="75"/>
      <c r="F149" s="12"/>
      <c r="G149" s="13"/>
      <c r="H149" s="13"/>
      <c r="I149" s="13">
        <v>14.95</v>
      </c>
      <c r="J149" s="13"/>
      <c r="K149" s="4"/>
      <c r="L149" s="4"/>
      <c r="M149" s="4"/>
      <c r="N149" s="4"/>
      <c r="O149" s="4"/>
      <c r="P149" s="337"/>
      <c r="Q149" s="15" t="str">
        <f t="shared" si="27"/>
        <v>No</v>
      </c>
      <c r="R149" s="15" t="str">
        <f t="shared" si="28"/>
        <v>No</v>
      </c>
      <c r="S149" s="221" t="str">
        <f t="shared" si="29"/>
        <v>No</v>
      </c>
      <c r="T149" s="223" t="str">
        <f t="shared" si="30"/>
        <v>N/A</v>
      </c>
      <c r="U149" s="221" t="str">
        <f t="shared" si="31"/>
        <v>No</v>
      </c>
      <c r="V149" s="223" t="str">
        <f t="shared" si="32"/>
        <v>N/A</v>
      </c>
      <c r="W149" s="222" t="str">
        <f t="shared" si="33"/>
        <v>No</v>
      </c>
      <c r="X149" s="68" t="str">
        <f t="shared" si="34"/>
        <v>N/A</v>
      </c>
      <c r="Y149" s="65" t="str">
        <f t="shared" si="35"/>
        <v>No</v>
      </c>
      <c r="Z149" s="68" t="str">
        <f t="shared" si="36"/>
        <v>N/A</v>
      </c>
      <c r="AA149" s="65" t="str">
        <f t="shared" si="37"/>
        <v>No</v>
      </c>
      <c r="AB149" s="68" t="str">
        <f t="shared" si="38"/>
        <v>N/A</v>
      </c>
      <c r="AC149" s="66"/>
    </row>
    <row r="150" spans="1:29">
      <c r="A150" s="66" t="s">
        <v>23</v>
      </c>
      <c r="B150" s="66" t="s">
        <v>38</v>
      </c>
      <c r="C150" s="66" t="str" cm="1">
        <f t="array" ref="C150">_xlfn.IFNA(_xlfn.IFS(B150="Starter","Starters &amp; Sides",B150="Sides","Starters &amp; Sides"),B150)</f>
        <v>mains</v>
      </c>
      <c r="D150" s="71" t="s">
        <v>4815</v>
      </c>
      <c r="E150" s="75"/>
      <c r="F150" s="12"/>
      <c r="G150" s="13"/>
      <c r="H150" s="13"/>
      <c r="I150" s="13">
        <v>15.55</v>
      </c>
      <c r="J150" s="13">
        <v>15.95</v>
      </c>
      <c r="K150" s="4">
        <v>16.45</v>
      </c>
      <c r="L150" s="4"/>
      <c r="M150" s="4"/>
      <c r="N150" s="4"/>
      <c r="O150" s="4"/>
      <c r="P150" s="337"/>
      <c r="Q150" s="15" t="str">
        <f t="shared" si="27"/>
        <v>No</v>
      </c>
      <c r="R150" s="15" t="str">
        <f t="shared" si="28"/>
        <v>No</v>
      </c>
      <c r="S150" s="221" t="str">
        <f t="shared" si="29"/>
        <v>No</v>
      </c>
      <c r="T150" s="223" t="str">
        <f t="shared" si="30"/>
        <v>N/A</v>
      </c>
      <c r="U150" s="221" t="str">
        <f t="shared" si="31"/>
        <v>No</v>
      </c>
      <c r="V150" s="223" t="str">
        <f t="shared" si="32"/>
        <v>N/A</v>
      </c>
      <c r="W150" s="222" t="str">
        <f t="shared" si="33"/>
        <v>No</v>
      </c>
      <c r="X150" s="68" t="str">
        <f t="shared" si="34"/>
        <v>N/A</v>
      </c>
      <c r="Y150" s="65" t="str">
        <f t="shared" si="35"/>
        <v>No</v>
      </c>
      <c r="Z150" s="68" t="str">
        <f t="shared" si="36"/>
        <v>N/A</v>
      </c>
      <c r="AA150" s="65" t="str">
        <f t="shared" si="37"/>
        <v>No</v>
      </c>
      <c r="AB150" s="68" t="str">
        <f t="shared" si="38"/>
        <v>N/A</v>
      </c>
      <c r="AC150" s="66"/>
    </row>
    <row r="151" spans="1:29">
      <c r="A151" s="66" t="s">
        <v>23</v>
      </c>
      <c r="B151" s="66" t="s">
        <v>38</v>
      </c>
      <c r="C151" s="66" t="str" cm="1">
        <f t="array" ref="C151">_xlfn.IFNA(_xlfn.IFS(B151="Starter","Starters &amp; Sides",B151="Sides","Starters &amp; Sides"),B151)</f>
        <v>mains</v>
      </c>
      <c r="D151" s="71" t="s">
        <v>4920</v>
      </c>
      <c r="E151" s="75"/>
      <c r="F151" s="12"/>
      <c r="G151" s="13"/>
      <c r="H151" s="13"/>
      <c r="I151" s="13">
        <v>14.5</v>
      </c>
      <c r="J151" s="13">
        <v>14.75</v>
      </c>
      <c r="K151" s="4">
        <v>15.5</v>
      </c>
      <c r="L151" s="4">
        <v>15.95</v>
      </c>
      <c r="M151" s="4">
        <v>16.25</v>
      </c>
      <c r="N151" s="4">
        <v>16.25</v>
      </c>
      <c r="O151" s="4">
        <v>15.45</v>
      </c>
      <c r="P151" s="337"/>
      <c r="Q151" s="15" t="str">
        <f t="shared" si="27"/>
        <v>No</v>
      </c>
      <c r="R151" s="15" t="str">
        <f t="shared" si="28"/>
        <v>No</v>
      </c>
      <c r="S151" s="221" t="str">
        <f t="shared" si="29"/>
        <v>No</v>
      </c>
      <c r="T151" s="223" t="str">
        <f t="shared" si="30"/>
        <v>N/A</v>
      </c>
      <c r="U151" s="221" t="str">
        <f t="shared" si="31"/>
        <v>No</v>
      </c>
      <c r="V151" s="223" t="str">
        <f t="shared" si="32"/>
        <v>N/A</v>
      </c>
      <c r="W151" s="222" t="str">
        <f t="shared" si="33"/>
        <v>No</v>
      </c>
      <c r="X151" s="68" t="str">
        <f t="shared" si="34"/>
        <v>N/A</v>
      </c>
      <c r="Y151" s="65" t="str">
        <f t="shared" si="35"/>
        <v>No</v>
      </c>
      <c r="Z151" s="68" t="str">
        <f t="shared" si="36"/>
        <v>N/A</v>
      </c>
      <c r="AA151" s="65" t="str">
        <f t="shared" si="37"/>
        <v>No</v>
      </c>
      <c r="AB151" s="68" t="str">
        <f t="shared" si="38"/>
        <v>N/A</v>
      </c>
      <c r="AC151" s="66"/>
    </row>
    <row r="152" spans="1:29">
      <c r="A152" s="66" t="s">
        <v>23</v>
      </c>
      <c r="B152" s="66" t="s">
        <v>38</v>
      </c>
      <c r="C152" s="66" t="str" cm="1">
        <f t="array" ref="C152">_xlfn.IFNA(_xlfn.IFS(B152="Starter","Starters &amp; Sides",B152="Sides","Starters &amp; Sides"),B152)</f>
        <v>mains</v>
      </c>
      <c r="D152" t="s">
        <v>4810</v>
      </c>
      <c r="E152" s="75"/>
      <c r="F152" s="12"/>
      <c r="G152" s="13"/>
      <c r="H152" s="13"/>
      <c r="I152" s="13"/>
      <c r="J152" s="13"/>
      <c r="K152" s="4"/>
      <c r="L152" s="4"/>
      <c r="M152" s="4">
        <v>17.75</v>
      </c>
      <c r="N152" s="4">
        <v>17.75</v>
      </c>
      <c r="O152" s="4">
        <v>16.95</v>
      </c>
      <c r="P152" s="337"/>
      <c r="Q152" s="15" t="str">
        <f t="shared" si="27"/>
        <v>No</v>
      </c>
      <c r="R152" s="15" t="str">
        <f t="shared" si="28"/>
        <v>No</v>
      </c>
      <c r="S152" s="221" t="str">
        <f t="shared" si="29"/>
        <v>No</v>
      </c>
      <c r="T152" s="223" t="str">
        <f t="shared" si="30"/>
        <v>N/A</v>
      </c>
      <c r="U152" s="221" t="str">
        <f t="shared" si="31"/>
        <v>No</v>
      </c>
      <c r="V152" s="223" t="str">
        <f t="shared" si="32"/>
        <v>N/A</v>
      </c>
      <c r="W152" s="222" t="str">
        <f t="shared" si="33"/>
        <v>No</v>
      </c>
      <c r="X152" s="68" t="str">
        <f t="shared" si="34"/>
        <v>N/A</v>
      </c>
      <c r="Y152" s="65" t="str">
        <f t="shared" si="35"/>
        <v>No</v>
      </c>
      <c r="Z152" s="68" t="str">
        <f t="shared" si="36"/>
        <v>N/A</v>
      </c>
      <c r="AA152" s="65" t="str">
        <f t="shared" si="37"/>
        <v>No</v>
      </c>
      <c r="AB152" s="68" t="str">
        <f t="shared" si="38"/>
        <v>N/A</v>
      </c>
      <c r="AC152" s="66"/>
    </row>
    <row r="153" spans="1:29">
      <c r="A153" s="66" t="s">
        <v>23</v>
      </c>
      <c r="B153" s="66" t="s">
        <v>38</v>
      </c>
      <c r="C153" s="66" t="str" cm="1">
        <f t="array" ref="C153">_xlfn.IFNA(_xlfn.IFS(B153="Starter","Starters &amp; Sides",B153="Sides","Starters &amp; Sides"),B153)</f>
        <v>mains</v>
      </c>
      <c r="D153" s="71" t="s">
        <v>4777</v>
      </c>
      <c r="E153" s="75"/>
      <c r="F153" s="12"/>
      <c r="G153" s="13"/>
      <c r="H153" s="13"/>
      <c r="I153" s="13"/>
      <c r="J153" s="13"/>
      <c r="K153" s="4">
        <v>17.5</v>
      </c>
      <c r="L153" s="4">
        <v>18.25</v>
      </c>
      <c r="M153" s="4">
        <v>18.25</v>
      </c>
      <c r="N153" s="4">
        <v>19.45</v>
      </c>
      <c r="O153" s="4">
        <v>19.75</v>
      </c>
      <c r="P153" s="337"/>
      <c r="Q153" s="15" t="str">
        <f t="shared" si="27"/>
        <v>No</v>
      </c>
      <c r="R153" s="15" t="str">
        <f t="shared" si="28"/>
        <v>No</v>
      </c>
      <c r="S153" s="221" t="str">
        <f t="shared" si="29"/>
        <v>No</v>
      </c>
      <c r="T153" s="223" t="str">
        <f t="shared" si="30"/>
        <v>N/A</v>
      </c>
      <c r="U153" s="221" t="str">
        <f t="shared" si="31"/>
        <v>No</v>
      </c>
      <c r="V153" s="223" t="str">
        <f t="shared" si="32"/>
        <v>N/A</v>
      </c>
      <c r="W153" s="222" t="str">
        <f t="shared" si="33"/>
        <v>No</v>
      </c>
      <c r="X153" s="68" t="str">
        <f t="shared" si="34"/>
        <v>N/A</v>
      </c>
      <c r="Y153" s="65" t="str">
        <f t="shared" si="35"/>
        <v>No</v>
      </c>
      <c r="Z153" s="68" t="str">
        <f t="shared" si="36"/>
        <v>N/A</v>
      </c>
      <c r="AA153" s="65" t="str">
        <f t="shared" si="37"/>
        <v>No</v>
      </c>
      <c r="AB153" s="68" t="str">
        <f t="shared" si="38"/>
        <v>N/A</v>
      </c>
      <c r="AC153" s="66"/>
    </row>
    <row r="154" spans="1:29">
      <c r="A154" s="66" t="s">
        <v>23</v>
      </c>
      <c r="B154" s="66" t="s">
        <v>38</v>
      </c>
      <c r="C154" s="66" t="str" cm="1">
        <f t="array" ref="C154">_xlfn.IFNA(_xlfn.IFS(B154="Starter","Starters &amp; Sides",B154="Sides","Starters &amp; Sides"),B154)</f>
        <v>mains</v>
      </c>
      <c r="D154" s="71" t="s">
        <v>4773</v>
      </c>
      <c r="E154" s="75"/>
      <c r="F154" s="12"/>
      <c r="G154" s="13"/>
      <c r="H154" s="13"/>
      <c r="I154" s="13"/>
      <c r="J154" s="13"/>
      <c r="K154" s="4"/>
      <c r="L154" s="4"/>
      <c r="M154" s="4">
        <v>18.95</v>
      </c>
      <c r="N154" s="4">
        <v>18.95</v>
      </c>
      <c r="O154" s="4"/>
      <c r="P154" s="337"/>
      <c r="Q154" s="15" t="str">
        <f t="shared" si="27"/>
        <v>No</v>
      </c>
      <c r="R154" s="15" t="str">
        <f t="shared" si="28"/>
        <v>No</v>
      </c>
      <c r="S154" s="221" t="str">
        <f t="shared" si="29"/>
        <v>No</v>
      </c>
      <c r="T154" s="223" t="str">
        <f t="shared" si="30"/>
        <v>N/A</v>
      </c>
      <c r="U154" s="221" t="str">
        <f t="shared" si="31"/>
        <v>No</v>
      </c>
      <c r="V154" s="223" t="str">
        <f t="shared" si="32"/>
        <v>N/A</v>
      </c>
      <c r="W154" s="222" t="str">
        <f t="shared" si="33"/>
        <v>No</v>
      </c>
      <c r="X154" s="68" t="str">
        <f t="shared" si="34"/>
        <v>N/A</v>
      </c>
      <c r="Y154" s="65" t="str">
        <f t="shared" si="35"/>
        <v>No</v>
      </c>
      <c r="Z154" s="68" t="str">
        <f t="shared" si="36"/>
        <v>N/A</v>
      </c>
      <c r="AA154" s="65" t="str">
        <f t="shared" si="37"/>
        <v>No</v>
      </c>
      <c r="AB154" s="68" t="str">
        <f t="shared" si="38"/>
        <v>N/A</v>
      </c>
      <c r="AC154" s="66"/>
    </row>
    <row r="155" spans="1:29">
      <c r="A155" s="66" t="s">
        <v>23</v>
      </c>
      <c r="B155" s="66" t="s">
        <v>38</v>
      </c>
      <c r="C155" s="66" t="str" cm="1">
        <f t="array" ref="C155">_xlfn.IFNA(_xlfn.IFS(B155="Starter","Starters &amp; Sides",B155="Sides","Starters &amp; Sides"),B155)</f>
        <v>mains</v>
      </c>
      <c r="D155" s="71" t="s">
        <v>4816</v>
      </c>
      <c r="E155" s="75"/>
      <c r="F155" s="12"/>
      <c r="G155" s="13"/>
      <c r="H155" s="13"/>
      <c r="I155" s="13"/>
      <c r="J155" s="13">
        <v>16.95</v>
      </c>
      <c r="K155" s="13"/>
      <c r="L155" s="4"/>
      <c r="M155" s="4"/>
      <c r="N155" s="4"/>
      <c r="O155" s="4"/>
      <c r="P155" s="337"/>
      <c r="Q155" s="15" t="str">
        <f t="shared" si="27"/>
        <v>No</v>
      </c>
      <c r="R155" s="15" t="str">
        <f t="shared" si="28"/>
        <v>No</v>
      </c>
      <c r="S155" s="221" t="str">
        <f t="shared" si="29"/>
        <v>No</v>
      </c>
      <c r="T155" s="223" t="str">
        <f t="shared" si="30"/>
        <v>N/A</v>
      </c>
      <c r="U155" s="221" t="str">
        <f t="shared" si="31"/>
        <v>No</v>
      </c>
      <c r="V155" s="223" t="str">
        <f t="shared" si="32"/>
        <v>N/A</v>
      </c>
      <c r="W155" s="222" t="str">
        <f t="shared" si="33"/>
        <v>No</v>
      </c>
      <c r="X155" s="68" t="str">
        <f t="shared" si="34"/>
        <v>N/A</v>
      </c>
      <c r="Y155" s="65" t="str">
        <f t="shared" si="35"/>
        <v>No</v>
      </c>
      <c r="Z155" s="68" t="str">
        <f t="shared" si="36"/>
        <v>N/A</v>
      </c>
      <c r="AA155" s="65" t="str">
        <f t="shared" si="37"/>
        <v>No</v>
      </c>
      <c r="AB155" s="68" t="str">
        <f t="shared" si="38"/>
        <v>N/A</v>
      </c>
      <c r="AC155" s="66"/>
    </row>
    <row r="156" spans="1:29">
      <c r="A156" s="66" t="s">
        <v>23</v>
      </c>
      <c r="B156" s="66" t="s">
        <v>38</v>
      </c>
      <c r="C156" s="66" t="str" cm="1">
        <f t="array" ref="C156">_xlfn.IFNA(_xlfn.IFS(B156="Starter","Starters &amp; Sides",B156="Sides","Starters &amp; Sides"),B156)</f>
        <v>mains</v>
      </c>
      <c r="D156" s="71" t="s">
        <v>4794</v>
      </c>
      <c r="E156" s="75"/>
      <c r="F156" s="12"/>
      <c r="G156" s="13"/>
      <c r="H156" s="13"/>
      <c r="I156" s="13"/>
      <c r="J156" s="13"/>
      <c r="K156" s="13">
        <v>16.5</v>
      </c>
      <c r="L156" s="4">
        <v>17.5</v>
      </c>
      <c r="M156" s="4"/>
      <c r="N156" s="4"/>
      <c r="O156" s="4"/>
      <c r="P156" s="337"/>
      <c r="Q156" s="15" t="str">
        <f t="shared" si="27"/>
        <v>No</v>
      </c>
      <c r="R156" s="15" t="str">
        <f t="shared" si="28"/>
        <v>No</v>
      </c>
      <c r="S156" s="221" t="str">
        <f t="shared" si="29"/>
        <v>No</v>
      </c>
      <c r="T156" s="223" t="str">
        <f t="shared" si="30"/>
        <v>N/A</v>
      </c>
      <c r="U156" s="221" t="str">
        <f t="shared" si="31"/>
        <v>No</v>
      </c>
      <c r="V156" s="223" t="str">
        <f t="shared" si="32"/>
        <v>N/A</v>
      </c>
      <c r="W156" s="222" t="str">
        <f t="shared" si="33"/>
        <v>No</v>
      </c>
      <c r="X156" s="68" t="str">
        <f t="shared" si="34"/>
        <v>N/A</v>
      </c>
      <c r="Y156" s="65" t="str">
        <f t="shared" si="35"/>
        <v>No</v>
      </c>
      <c r="Z156" s="68" t="str">
        <f t="shared" si="36"/>
        <v>N/A</v>
      </c>
      <c r="AA156" s="65" t="str">
        <f t="shared" si="37"/>
        <v>No</v>
      </c>
      <c r="AB156" s="68" t="str">
        <f t="shared" si="38"/>
        <v>N/A</v>
      </c>
      <c r="AC156" s="66"/>
    </row>
    <row r="157" spans="1:29">
      <c r="A157" s="66" t="s">
        <v>23</v>
      </c>
      <c r="B157" s="66" t="s">
        <v>38</v>
      </c>
      <c r="C157" s="66" t="str" cm="1">
        <f t="array" ref="C157">_xlfn.IFNA(_xlfn.IFS(B157="Starter","Starters &amp; Sides",B157="Sides","Starters &amp; Sides"),B157)</f>
        <v>mains</v>
      </c>
      <c r="D157" s="71" t="s">
        <v>4809</v>
      </c>
      <c r="E157" s="75"/>
      <c r="F157" s="12"/>
      <c r="G157" s="13"/>
      <c r="H157" s="13"/>
      <c r="I157" s="13"/>
      <c r="J157" s="13">
        <v>12.95</v>
      </c>
      <c r="K157" s="13"/>
      <c r="L157" s="4"/>
      <c r="M157" s="4"/>
      <c r="N157" s="4"/>
      <c r="O157" s="4">
        <v>15.45</v>
      </c>
      <c r="P157" s="337"/>
      <c r="Q157" s="15" t="str">
        <f t="shared" si="27"/>
        <v>No</v>
      </c>
      <c r="R157" s="15" t="str">
        <f t="shared" si="28"/>
        <v>No</v>
      </c>
      <c r="S157" s="221" t="str">
        <f t="shared" si="29"/>
        <v>No</v>
      </c>
      <c r="T157" s="223" t="str">
        <f t="shared" si="30"/>
        <v>N/A</v>
      </c>
      <c r="U157" s="221" t="str">
        <f t="shared" si="31"/>
        <v>No</v>
      </c>
      <c r="V157" s="223" t="str">
        <f t="shared" si="32"/>
        <v>N/A</v>
      </c>
      <c r="W157" s="222" t="str">
        <f t="shared" si="33"/>
        <v>No</v>
      </c>
      <c r="X157" s="68" t="str">
        <f t="shared" si="34"/>
        <v>N/A</v>
      </c>
      <c r="Y157" s="65" t="str">
        <f t="shared" si="35"/>
        <v>No</v>
      </c>
      <c r="Z157" s="68" t="str">
        <f t="shared" si="36"/>
        <v>N/A</v>
      </c>
      <c r="AA157" s="65" t="str">
        <f t="shared" si="37"/>
        <v>No</v>
      </c>
      <c r="AB157" s="68" t="str">
        <f t="shared" si="38"/>
        <v>N/A</v>
      </c>
      <c r="AC157" s="66"/>
    </row>
    <row r="158" spans="1:29" ht="14.5" customHeight="1">
      <c r="A158" s="66" t="s">
        <v>23</v>
      </c>
      <c r="B158" s="66" t="s">
        <v>41</v>
      </c>
      <c r="C158" s="66" t="str" cm="1">
        <f t="array" ref="C158">_xlfn.IFNA(_xlfn.IFS(B158="Starter","Starters &amp; Sides",B158="Sides","Starters &amp; Sides"),B158)</f>
        <v>desserts</v>
      </c>
      <c r="D158" t="s">
        <v>4594</v>
      </c>
      <c r="E158" s="75"/>
      <c r="F158" s="12"/>
      <c r="G158" s="13"/>
      <c r="H158" s="13">
        <v>6.75</v>
      </c>
      <c r="I158" s="13">
        <v>6.95</v>
      </c>
      <c r="J158" s="13">
        <v>6.95</v>
      </c>
      <c r="K158" s="13">
        <v>7.75</v>
      </c>
      <c r="L158" s="4">
        <v>7.75</v>
      </c>
      <c r="M158" s="4">
        <v>7.95</v>
      </c>
      <c r="N158" s="4">
        <v>7.95</v>
      </c>
      <c r="O158" s="4">
        <v>7.95</v>
      </c>
      <c r="P158" s="337"/>
      <c r="Q158" s="15" t="str">
        <f t="shared" si="27"/>
        <v>No</v>
      </c>
      <c r="R158" s="15" t="str">
        <f t="shared" si="28"/>
        <v>No</v>
      </c>
      <c r="S158" s="221" t="str">
        <f t="shared" si="29"/>
        <v>No</v>
      </c>
      <c r="T158" s="223" t="str">
        <f t="shared" si="30"/>
        <v>N/A</v>
      </c>
      <c r="U158" s="221" t="str">
        <f t="shared" si="31"/>
        <v>No</v>
      </c>
      <c r="V158" s="223" t="str">
        <f t="shared" si="32"/>
        <v>N/A</v>
      </c>
      <c r="W158" s="222" t="str">
        <f t="shared" si="33"/>
        <v>No</v>
      </c>
      <c r="X158" s="68" t="str">
        <f t="shared" si="34"/>
        <v>N/A</v>
      </c>
      <c r="Y158" s="65" t="str">
        <f t="shared" si="35"/>
        <v>No</v>
      </c>
      <c r="Z158" s="68" t="str">
        <f t="shared" si="36"/>
        <v>N/A</v>
      </c>
      <c r="AA158" s="65" t="str">
        <f t="shared" si="37"/>
        <v>No</v>
      </c>
      <c r="AB158" s="68" t="str">
        <f t="shared" si="38"/>
        <v>N/A</v>
      </c>
      <c r="AC158" s="66"/>
    </row>
    <row r="159" spans="1:29" ht="14.5" customHeight="1">
      <c r="A159" s="66" t="s">
        <v>23</v>
      </c>
      <c r="B159" s="66" t="s">
        <v>41</v>
      </c>
      <c r="C159" s="66" t="str" cm="1">
        <f t="array" ref="C159">_xlfn.IFNA(_xlfn.IFS(B159="Starter","Starters &amp; Sides",B159="Sides","Starters &amp; Sides"),B159)</f>
        <v>desserts</v>
      </c>
      <c r="D159" s="71" t="s">
        <v>4576</v>
      </c>
      <c r="E159" s="75"/>
      <c r="F159" s="12"/>
      <c r="G159" s="13"/>
      <c r="H159" s="13"/>
      <c r="I159" s="13"/>
      <c r="J159" s="13"/>
      <c r="K159" s="13"/>
      <c r="L159" s="4"/>
      <c r="M159" s="4">
        <v>8.25</v>
      </c>
      <c r="N159" s="4">
        <v>8.25</v>
      </c>
      <c r="O159" s="4">
        <v>7.95</v>
      </c>
      <c r="P159" s="337"/>
      <c r="Q159" s="15" t="str">
        <f t="shared" si="27"/>
        <v>No</v>
      </c>
      <c r="R159" s="15" t="str">
        <f t="shared" si="28"/>
        <v>No</v>
      </c>
      <c r="S159" s="221" t="str">
        <f t="shared" si="29"/>
        <v>No</v>
      </c>
      <c r="T159" s="223" t="str">
        <f t="shared" si="30"/>
        <v>N/A</v>
      </c>
      <c r="U159" s="221" t="str">
        <f t="shared" si="31"/>
        <v>No</v>
      </c>
      <c r="V159" s="223" t="str">
        <f t="shared" si="32"/>
        <v>N/A</v>
      </c>
      <c r="W159" s="222" t="str">
        <f t="shared" si="33"/>
        <v>No</v>
      </c>
      <c r="X159" s="68" t="str">
        <f t="shared" si="34"/>
        <v>N/A</v>
      </c>
      <c r="Y159" s="65" t="str">
        <f t="shared" si="35"/>
        <v>No</v>
      </c>
      <c r="Z159" s="68" t="str">
        <f t="shared" si="36"/>
        <v>N/A</v>
      </c>
      <c r="AA159" s="65" t="str">
        <f t="shared" si="37"/>
        <v>No</v>
      </c>
      <c r="AB159" s="68" t="str">
        <f t="shared" si="38"/>
        <v>N/A</v>
      </c>
      <c r="AC159" s="66"/>
    </row>
    <row r="160" spans="1:29">
      <c r="A160" s="66" t="s">
        <v>23</v>
      </c>
      <c r="B160" s="66" t="s">
        <v>41</v>
      </c>
      <c r="C160" s="66" t="str" cm="1">
        <f t="array" ref="C160">_xlfn.IFNA(_xlfn.IFS(B160="Starter","Starters &amp; Sides",B160="Sides","Starters &amp; Sides"),B160)</f>
        <v>desserts</v>
      </c>
      <c r="D160" s="71" t="s">
        <v>407</v>
      </c>
      <c r="E160" s="75"/>
      <c r="F160" s="12"/>
      <c r="G160" s="13"/>
      <c r="H160" s="13">
        <v>6.5</v>
      </c>
      <c r="I160" s="13">
        <v>6.75</v>
      </c>
      <c r="J160" s="13">
        <v>6.85</v>
      </c>
      <c r="K160" s="13">
        <v>7.5</v>
      </c>
      <c r="L160" s="4">
        <v>7.5</v>
      </c>
      <c r="M160" s="4">
        <v>7.75</v>
      </c>
      <c r="N160" s="4">
        <v>7.95</v>
      </c>
      <c r="O160" s="4">
        <v>7.65</v>
      </c>
      <c r="P160" s="337"/>
      <c r="Q160" s="15" t="str">
        <f t="shared" si="27"/>
        <v>No</v>
      </c>
      <c r="R160" s="15" t="str">
        <f t="shared" si="28"/>
        <v>No</v>
      </c>
      <c r="S160" s="221" t="str">
        <f t="shared" si="29"/>
        <v>No</v>
      </c>
      <c r="T160" s="223" t="str">
        <f t="shared" si="30"/>
        <v>N/A</v>
      </c>
      <c r="U160" s="221" t="str">
        <f t="shared" si="31"/>
        <v>No</v>
      </c>
      <c r="V160" s="223" t="str">
        <f t="shared" si="32"/>
        <v>N/A</v>
      </c>
      <c r="W160" s="222" t="str">
        <f t="shared" si="33"/>
        <v>No</v>
      </c>
      <c r="X160" s="68" t="str">
        <f t="shared" si="34"/>
        <v>N/A</v>
      </c>
      <c r="Y160" s="65" t="str">
        <f t="shared" si="35"/>
        <v>No</v>
      </c>
      <c r="Z160" s="68" t="str">
        <f t="shared" si="36"/>
        <v>N/A</v>
      </c>
      <c r="AA160" s="65" t="str">
        <f t="shared" si="37"/>
        <v>No</v>
      </c>
      <c r="AB160" s="68" t="str">
        <f t="shared" si="38"/>
        <v>N/A</v>
      </c>
      <c r="AC160" s="66"/>
    </row>
    <row r="161" spans="1:29">
      <c r="A161" s="66" t="s">
        <v>23</v>
      </c>
      <c r="B161" s="66" t="s">
        <v>41</v>
      </c>
      <c r="C161" s="66" t="str" cm="1">
        <f t="array" ref="C161">_xlfn.IFNA(_xlfn.IFS(B161="Starter","Starters &amp; Sides",B161="Sides","Starters &amp; Sides"),B161)</f>
        <v>desserts</v>
      </c>
      <c r="D161" s="71" t="s">
        <v>416</v>
      </c>
      <c r="E161" s="75"/>
      <c r="F161" s="12"/>
      <c r="G161" s="13"/>
      <c r="H161" s="13"/>
      <c r="I161" s="13"/>
      <c r="J161" s="13"/>
      <c r="K161" s="13"/>
      <c r="L161" s="4"/>
      <c r="M161" s="4">
        <v>7.75</v>
      </c>
      <c r="N161" s="4">
        <v>7.75</v>
      </c>
      <c r="O161" s="4">
        <v>7.45</v>
      </c>
      <c r="P161" s="337"/>
      <c r="Q161" s="15" t="str">
        <f t="shared" si="27"/>
        <v>No</v>
      </c>
      <c r="R161" s="15" t="str">
        <f t="shared" si="28"/>
        <v>No</v>
      </c>
      <c r="S161" s="221" t="str">
        <f t="shared" si="29"/>
        <v>No</v>
      </c>
      <c r="T161" s="223" t="str">
        <f t="shared" si="30"/>
        <v>N/A</v>
      </c>
      <c r="U161" s="221" t="str">
        <f t="shared" si="31"/>
        <v>No</v>
      </c>
      <c r="V161" s="223" t="str">
        <f t="shared" si="32"/>
        <v>N/A</v>
      </c>
      <c r="W161" s="222" t="str">
        <f t="shared" si="33"/>
        <v>No</v>
      </c>
      <c r="X161" s="68" t="str">
        <f t="shared" si="34"/>
        <v>N/A</v>
      </c>
      <c r="Y161" s="65" t="str">
        <f t="shared" si="35"/>
        <v>No</v>
      </c>
      <c r="Z161" s="68" t="str">
        <f t="shared" si="36"/>
        <v>N/A</v>
      </c>
      <c r="AA161" s="65" t="str">
        <f t="shared" si="37"/>
        <v>No</v>
      </c>
      <c r="AB161" s="68" t="str">
        <f t="shared" si="38"/>
        <v>N/A</v>
      </c>
      <c r="AC161" s="66"/>
    </row>
    <row r="162" spans="1:29">
      <c r="A162" s="66" t="s">
        <v>23</v>
      </c>
      <c r="B162" s="66" t="s">
        <v>41</v>
      </c>
      <c r="C162" s="66" t="str" cm="1">
        <f t="array" ref="C162">_xlfn.IFNA(_xlfn.IFS(B162="Starter","Starters &amp; Sides",B162="Sides","Starters &amp; Sides"),B162)</f>
        <v>desserts</v>
      </c>
      <c r="D162" s="71" t="s">
        <v>4582</v>
      </c>
      <c r="E162" s="75"/>
      <c r="F162" s="12"/>
      <c r="G162" s="13"/>
      <c r="H162" s="13">
        <v>5.85</v>
      </c>
      <c r="I162" s="13">
        <v>5.95</v>
      </c>
      <c r="J162" s="13">
        <v>6.25</v>
      </c>
      <c r="K162" s="13">
        <v>6.75</v>
      </c>
      <c r="L162" s="4">
        <v>6.75</v>
      </c>
      <c r="M162" s="4">
        <v>7.25</v>
      </c>
      <c r="N162" s="4">
        <v>7.25</v>
      </c>
      <c r="O162" s="4">
        <v>6.95</v>
      </c>
      <c r="P162" s="337"/>
      <c r="Q162" s="15" t="str">
        <f t="shared" si="27"/>
        <v>No</v>
      </c>
      <c r="R162" s="15" t="str">
        <f t="shared" si="28"/>
        <v>No</v>
      </c>
      <c r="S162" s="221" t="str">
        <f t="shared" si="29"/>
        <v>No</v>
      </c>
      <c r="T162" s="223" t="str">
        <f t="shared" si="30"/>
        <v>N/A</v>
      </c>
      <c r="U162" s="221" t="str">
        <f t="shared" si="31"/>
        <v>No</v>
      </c>
      <c r="V162" s="223" t="str">
        <f t="shared" si="32"/>
        <v>N/A</v>
      </c>
      <c r="W162" s="222" t="str">
        <f t="shared" si="33"/>
        <v>No</v>
      </c>
      <c r="X162" s="68" t="str">
        <f t="shared" si="34"/>
        <v>N/A</v>
      </c>
      <c r="Y162" s="65" t="str">
        <f t="shared" si="35"/>
        <v>No</v>
      </c>
      <c r="Z162" s="68" t="str">
        <f t="shared" si="36"/>
        <v>N/A</v>
      </c>
      <c r="AA162" s="65" t="str">
        <f t="shared" si="37"/>
        <v>No</v>
      </c>
      <c r="AB162" s="68" t="str">
        <f t="shared" si="38"/>
        <v>N/A</v>
      </c>
      <c r="AC162" s="66"/>
    </row>
    <row r="163" spans="1:29">
      <c r="A163" s="66" t="s">
        <v>23</v>
      </c>
      <c r="B163" s="66" t="s">
        <v>41</v>
      </c>
      <c r="C163" s="66" t="str" cm="1">
        <f t="array" ref="C163">_xlfn.IFNA(_xlfn.IFS(B163="Starter","Starters &amp; Sides",B163="Sides","Starters &amp; Sides"),B163)</f>
        <v>desserts</v>
      </c>
      <c r="D163" s="71" t="s">
        <v>4597</v>
      </c>
      <c r="E163" s="75"/>
      <c r="F163" s="12"/>
      <c r="G163" s="13"/>
      <c r="H163" s="13">
        <v>6.75</v>
      </c>
      <c r="I163" s="13"/>
      <c r="J163" s="13"/>
      <c r="K163" s="13"/>
      <c r="L163" s="4"/>
      <c r="M163" s="4"/>
      <c r="N163" s="4"/>
      <c r="O163" s="4"/>
      <c r="P163" s="337"/>
      <c r="Q163" s="15" t="str">
        <f t="shared" si="27"/>
        <v>No</v>
      </c>
      <c r="R163" s="15" t="str">
        <f t="shared" si="28"/>
        <v>No</v>
      </c>
      <c r="S163" s="221" t="str">
        <f t="shared" si="29"/>
        <v>No</v>
      </c>
      <c r="T163" s="223" t="str">
        <f t="shared" si="30"/>
        <v>N/A</v>
      </c>
      <c r="U163" s="221" t="str">
        <f t="shared" si="31"/>
        <v>No</v>
      </c>
      <c r="V163" s="223" t="str">
        <f t="shared" si="32"/>
        <v>N/A</v>
      </c>
      <c r="W163" s="222" t="str">
        <f t="shared" si="33"/>
        <v>No</v>
      </c>
      <c r="X163" s="68" t="str">
        <f t="shared" si="34"/>
        <v>N/A</v>
      </c>
      <c r="Y163" s="65" t="str">
        <f t="shared" si="35"/>
        <v>No</v>
      </c>
      <c r="Z163" s="68" t="str">
        <f t="shared" si="36"/>
        <v>N/A</v>
      </c>
      <c r="AA163" s="65" t="str">
        <f t="shared" si="37"/>
        <v>No</v>
      </c>
      <c r="AB163" s="68" t="str">
        <f t="shared" si="38"/>
        <v>N/A</v>
      </c>
      <c r="AC163" s="66"/>
    </row>
    <row r="164" spans="1:29">
      <c r="A164" s="66" t="s">
        <v>23</v>
      </c>
      <c r="B164" s="66" t="s">
        <v>41</v>
      </c>
      <c r="C164" s="66" t="str" cm="1">
        <f t="array" ref="C164">_xlfn.IFNA(_xlfn.IFS(B164="Starter","Starters &amp; Sides",B164="Sides","Starters &amp; Sides"),B164)</f>
        <v>desserts</v>
      </c>
      <c r="D164" s="71" t="s">
        <v>4589</v>
      </c>
      <c r="E164" s="75"/>
      <c r="F164" s="12"/>
      <c r="G164" s="13"/>
      <c r="H164" s="13">
        <v>4.95</v>
      </c>
      <c r="I164" s="13"/>
      <c r="J164" s="13"/>
      <c r="K164" s="13"/>
      <c r="L164" s="4"/>
      <c r="M164" s="4">
        <v>5.95</v>
      </c>
      <c r="N164" s="4">
        <v>6.25</v>
      </c>
      <c r="O164" s="4"/>
      <c r="P164" s="337"/>
      <c r="Q164" s="15" t="str">
        <f t="shared" si="27"/>
        <v>No</v>
      </c>
      <c r="R164" s="15" t="str">
        <f t="shared" si="28"/>
        <v>No</v>
      </c>
      <c r="S164" s="221" t="str">
        <f t="shared" si="29"/>
        <v>No</v>
      </c>
      <c r="T164" s="223" t="str">
        <f t="shared" si="30"/>
        <v>N/A</v>
      </c>
      <c r="U164" s="221" t="str">
        <f t="shared" si="31"/>
        <v>No</v>
      </c>
      <c r="V164" s="223" t="str">
        <f t="shared" si="32"/>
        <v>N/A</v>
      </c>
      <c r="W164" s="222" t="str">
        <f t="shared" si="33"/>
        <v>No</v>
      </c>
      <c r="X164" s="68" t="str">
        <f t="shared" si="34"/>
        <v>N/A</v>
      </c>
      <c r="Y164" s="65" t="str">
        <f t="shared" si="35"/>
        <v>No</v>
      </c>
      <c r="Z164" s="68" t="str">
        <f t="shared" si="36"/>
        <v>N/A</v>
      </c>
      <c r="AA164" s="65" t="str">
        <f t="shared" si="37"/>
        <v>No</v>
      </c>
      <c r="AB164" s="68" t="str">
        <f t="shared" si="38"/>
        <v>N/A</v>
      </c>
      <c r="AC164" s="66"/>
    </row>
    <row r="165" spans="1:29">
      <c r="A165" s="66" t="s">
        <v>23</v>
      </c>
      <c r="B165" s="66" t="s">
        <v>41</v>
      </c>
      <c r="C165" s="66" t="str" cm="1">
        <f t="array" ref="C165">_xlfn.IFNA(_xlfn.IFS(B165="Starter","Starters &amp; Sides",B165="Sides","Starters &amp; Sides"),B165)</f>
        <v>desserts</v>
      </c>
      <c r="D165" s="71" t="s">
        <v>4601</v>
      </c>
      <c r="E165" s="75"/>
      <c r="F165" s="12"/>
      <c r="G165" s="13"/>
      <c r="H165" s="13">
        <v>6.95</v>
      </c>
      <c r="I165" s="13"/>
      <c r="J165" s="13"/>
      <c r="K165" s="13"/>
      <c r="L165" s="4"/>
      <c r="M165" s="4"/>
      <c r="N165" s="4"/>
      <c r="O165" s="4"/>
      <c r="P165" s="337"/>
      <c r="Q165" s="15" t="str">
        <f t="shared" si="27"/>
        <v>No</v>
      </c>
      <c r="R165" s="15" t="str">
        <f t="shared" si="28"/>
        <v>No</v>
      </c>
      <c r="S165" s="221" t="str">
        <f t="shared" si="29"/>
        <v>No</v>
      </c>
      <c r="T165" s="223" t="str">
        <f t="shared" si="30"/>
        <v>N/A</v>
      </c>
      <c r="U165" s="221" t="str">
        <f t="shared" si="31"/>
        <v>No</v>
      </c>
      <c r="V165" s="223" t="str">
        <f t="shared" si="32"/>
        <v>N/A</v>
      </c>
      <c r="W165" s="222" t="str">
        <f t="shared" si="33"/>
        <v>No</v>
      </c>
      <c r="X165" s="68" t="str">
        <f t="shared" si="34"/>
        <v>N/A</v>
      </c>
      <c r="Y165" s="65" t="str">
        <f t="shared" si="35"/>
        <v>No</v>
      </c>
      <c r="Z165" s="68" t="str">
        <f t="shared" si="36"/>
        <v>N/A</v>
      </c>
      <c r="AA165" s="65" t="str">
        <f t="shared" si="37"/>
        <v>No</v>
      </c>
      <c r="AB165" s="68" t="str">
        <f t="shared" si="38"/>
        <v>N/A</v>
      </c>
      <c r="AC165" s="66"/>
    </row>
    <row r="166" spans="1:29">
      <c r="A166" s="66" t="s">
        <v>23</v>
      </c>
      <c r="B166" s="66" t="s">
        <v>41</v>
      </c>
      <c r="C166" s="66" t="str" cm="1">
        <f t="array" ref="C166">_xlfn.IFNA(_xlfn.IFS(B166="Starter","Starters &amp; Sides",B166="Sides","Starters &amp; Sides"),B166)</f>
        <v>desserts</v>
      </c>
      <c r="D166" s="71" t="s">
        <v>4588</v>
      </c>
      <c r="E166" s="75"/>
      <c r="F166" s="12"/>
      <c r="G166" s="13"/>
      <c r="H166" s="13"/>
      <c r="I166" s="13">
        <v>7.25</v>
      </c>
      <c r="J166" s="13">
        <v>7.25</v>
      </c>
      <c r="K166" s="4"/>
      <c r="L166" s="4"/>
      <c r="M166" s="4"/>
      <c r="N166" s="4"/>
      <c r="O166" s="4"/>
      <c r="P166" s="337"/>
      <c r="Q166" s="15" t="str">
        <f t="shared" si="27"/>
        <v>No</v>
      </c>
      <c r="R166" s="15" t="str">
        <f t="shared" si="28"/>
        <v>No</v>
      </c>
      <c r="S166" s="221" t="str">
        <f t="shared" si="29"/>
        <v>No</v>
      </c>
      <c r="T166" s="223" t="str">
        <f t="shared" si="30"/>
        <v>N/A</v>
      </c>
      <c r="U166" s="221" t="str">
        <f t="shared" si="31"/>
        <v>No</v>
      </c>
      <c r="V166" s="223" t="str">
        <f t="shared" si="32"/>
        <v>N/A</v>
      </c>
      <c r="W166" s="222" t="str">
        <f t="shared" si="33"/>
        <v>No</v>
      </c>
      <c r="X166" s="68" t="str">
        <f t="shared" si="34"/>
        <v>N/A</v>
      </c>
      <c r="Y166" s="65" t="str">
        <f t="shared" si="35"/>
        <v>No</v>
      </c>
      <c r="Z166" s="68" t="str">
        <f t="shared" si="36"/>
        <v>N/A</v>
      </c>
      <c r="AA166" s="65" t="str">
        <f t="shared" si="37"/>
        <v>No</v>
      </c>
      <c r="AB166" s="68" t="str">
        <f t="shared" si="38"/>
        <v>N/A</v>
      </c>
      <c r="AC166" s="66"/>
    </row>
    <row r="167" spans="1:29">
      <c r="A167" s="66" t="s">
        <v>23</v>
      </c>
      <c r="B167" s="66" t="s">
        <v>41</v>
      </c>
      <c r="C167" s="66" t="str" cm="1">
        <f t="array" ref="C167">_xlfn.IFNA(_xlfn.IFS(B167="Starter","Starters &amp; Sides",B167="Sides","Starters &amp; Sides"),B167)</f>
        <v>desserts</v>
      </c>
      <c r="D167" t="s">
        <v>4921</v>
      </c>
      <c r="E167" s="75"/>
      <c r="F167" s="12"/>
      <c r="G167" s="13"/>
      <c r="H167" s="13"/>
      <c r="I167" s="13">
        <v>6.75</v>
      </c>
      <c r="J167" s="13">
        <v>6.85</v>
      </c>
      <c r="K167" s="4"/>
      <c r="L167" s="4">
        <v>7.45</v>
      </c>
      <c r="M167" s="4">
        <v>7.75</v>
      </c>
      <c r="N167" s="4">
        <v>7.75</v>
      </c>
      <c r="O167" s="4">
        <v>7.45</v>
      </c>
      <c r="P167" s="337"/>
      <c r="Q167" s="15" t="str">
        <f t="shared" si="27"/>
        <v>No</v>
      </c>
      <c r="R167" s="15" t="str">
        <f t="shared" si="28"/>
        <v>No</v>
      </c>
      <c r="S167" s="221" t="str">
        <f t="shared" si="29"/>
        <v>No</v>
      </c>
      <c r="T167" s="223" t="str">
        <f t="shared" si="30"/>
        <v>N/A</v>
      </c>
      <c r="U167" s="221" t="str">
        <f t="shared" si="31"/>
        <v>No</v>
      </c>
      <c r="V167" s="223" t="str">
        <f t="shared" si="32"/>
        <v>N/A</v>
      </c>
      <c r="W167" s="222" t="str">
        <f t="shared" si="33"/>
        <v>No</v>
      </c>
      <c r="X167" s="68" t="str">
        <f t="shared" si="34"/>
        <v>N/A</v>
      </c>
      <c r="Y167" s="65" t="str">
        <f t="shared" si="35"/>
        <v>No</v>
      </c>
      <c r="Z167" s="68" t="str">
        <f t="shared" si="36"/>
        <v>N/A</v>
      </c>
      <c r="AA167" s="65" t="str">
        <f t="shared" si="37"/>
        <v>No</v>
      </c>
      <c r="AB167" s="68" t="str">
        <f t="shared" si="38"/>
        <v>N/A</v>
      </c>
      <c r="AC167" s="66"/>
    </row>
    <row r="168" spans="1:29">
      <c r="A168" s="66" t="s">
        <v>23</v>
      </c>
      <c r="B168" s="66" t="s">
        <v>41</v>
      </c>
      <c r="C168" s="66" t="str" cm="1">
        <f t="array" ref="C168">_xlfn.IFNA(_xlfn.IFS(B168="Starter","Starters &amp; Sides",B168="Sides","Starters &amp; Sides"),B168)</f>
        <v>desserts</v>
      </c>
      <c r="D168" s="71" t="s">
        <v>1995</v>
      </c>
      <c r="E168" s="75"/>
      <c r="F168" s="12"/>
      <c r="G168" s="13"/>
      <c r="H168" s="13"/>
      <c r="I168" s="13">
        <v>6.95</v>
      </c>
      <c r="J168" s="13">
        <v>6.95</v>
      </c>
      <c r="K168" s="4"/>
      <c r="L168" s="4">
        <v>7.75</v>
      </c>
      <c r="M168" s="4">
        <v>7.95</v>
      </c>
      <c r="N168" s="4">
        <v>7.95</v>
      </c>
      <c r="O168" s="4">
        <v>7.75</v>
      </c>
      <c r="P168" s="337"/>
      <c r="Q168" s="15" t="str">
        <f t="shared" si="27"/>
        <v>No</v>
      </c>
      <c r="R168" s="15" t="str">
        <f t="shared" si="28"/>
        <v>No</v>
      </c>
      <c r="S168" s="221" t="str">
        <f t="shared" si="29"/>
        <v>No</v>
      </c>
      <c r="T168" s="223" t="str">
        <f t="shared" si="30"/>
        <v>N/A</v>
      </c>
      <c r="U168" s="221" t="str">
        <f t="shared" si="31"/>
        <v>No</v>
      </c>
      <c r="V168" s="223" t="str">
        <f t="shared" si="32"/>
        <v>N/A</v>
      </c>
      <c r="W168" s="222" t="str">
        <f t="shared" si="33"/>
        <v>No</v>
      </c>
      <c r="X168" s="68" t="str">
        <f t="shared" si="34"/>
        <v>N/A</v>
      </c>
      <c r="Y168" s="65" t="str">
        <f t="shared" si="35"/>
        <v>No</v>
      </c>
      <c r="Z168" s="68" t="str">
        <f t="shared" si="36"/>
        <v>N/A</v>
      </c>
      <c r="AA168" s="65" t="str">
        <f t="shared" si="37"/>
        <v>No</v>
      </c>
      <c r="AB168" s="68" t="str">
        <f t="shared" si="38"/>
        <v>N/A</v>
      </c>
      <c r="AC168" s="66"/>
    </row>
    <row r="169" spans="1:29">
      <c r="A169" s="66" t="s">
        <v>23</v>
      </c>
      <c r="B169" s="66" t="s">
        <v>41</v>
      </c>
      <c r="C169" s="66" t="str" cm="1">
        <f t="array" ref="C169">_xlfn.IFNA(_xlfn.IFS(B169="Starter","Starters &amp; Sides",B169="Sides","Starters &amp; Sides"),B169)</f>
        <v>desserts</v>
      </c>
      <c r="D169" s="71" t="s">
        <v>4577</v>
      </c>
      <c r="E169" s="75"/>
      <c r="F169" s="12"/>
      <c r="G169" s="13"/>
      <c r="H169" s="13"/>
      <c r="I169" s="13">
        <v>7.75</v>
      </c>
      <c r="J169" s="13"/>
      <c r="K169" s="4"/>
      <c r="L169" s="4"/>
      <c r="M169" s="4"/>
      <c r="N169" s="4"/>
      <c r="O169" s="4"/>
      <c r="P169" s="337"/>
      <c r="Q169" s="15" t="str">
        <f t="shared" si="27"/>
        <v>No</v>
      </c>
      <c r="R169" s="15" t="str">
        <f t="shared" si="28"/>
        <v>No</v>
      </c>
      <c r="S169" s="221" t="str">
        <f t="shared" si="29"/>
        <v>No</v>
      </c>
      <c r="T169" s="223" t="str">
        <f t="shared" si="30"/>
        <v>N/A</v>
      </c>
      <c r="U169" s="221" t="str">
        <f t="shared" si="31"/>
        <v>No</v>
      </c>
      <c r="V169" s="223" t="str">
        <f t="shared" si="32"/>
        <v>N/A</v>
      </c>
      <c r="W169" s="222" t="str">
        <f t="shared" si="33"/>
        <v>No</v>
      </c>
      <c r="X169" s="68" t="str">
        <f t="shared" si="34"/>
        <v>N/A</v>
      </c>
      <c r="Y169" s="65" t="str">
        <f t="shared" si="35"/>
        <v>No</v>
      </c>
      <c r="Z169" s="68" t="str">
        <f t="shared" si="36"/>
        <v>N/A</v>
      </c>
      <c r="AA169" s="65" t="str">
        <f t="shared" si="37"/>
        <v>No</v>
      </c>
      <c r="AB169" s="68" t="str">
        <f t="shared" si="38"/>
        <v>N/A</v>
      </c>
      <c r="AC169" s="66"/>
    </row>
    <row r="170" spans="1:29">
      <c r="A170" s="66" t="s">
        <v>23</v>
      </c>
      <c r="B170" s="66" t="s">
        <v>41</v>
      </c>
      <c r="C170" s="66" t="str" cm="1">
        <f t="array" ref="C170">_xlfn.IFNA(_xlfn.IFS(B170="Starter","Starters &amp; Sides",B170="Sides","Starters &amp; Sides"),B170)</f>
        <v>desserts</v>
      </c>
      <c r="D170" s="71" t="s">
        <v>4585</v>
      </c>
      <c r="E170" s="75"/>
      <c r="F170" s="12"/>
      <c r="G170" s="13"/>
      <c r="H170" s="13"/>
      <c r="I170" s="13"/>
      <c r="J170" s="13">
        <v>6.95</v>
      </c>
      <c r="K170" s="4"/>
      <c r="L170" s="4"/>
      <c r="M170" s="4"/>
      <c r="N170" s="4"/>
      <c r="O170" s="4"/>
      <c r="P170" s="337"/>
      <c r="Q170" s="15" t="str">
        <f t="shared" si="27"/>
        <v>No</v>
      </c>
      <c r="R170" s="15" t="str">
        <f t="shared" si="28"/>
        <v>No</v>
      </c>
      <c r="S170" s="221" t="str">
        <f t="shared" si="29"/>
        <v>No</v>
      </c>
      <c r="T170" s="223" t="str">
        <f t="shared" si="30"/>
        <v>N/A</v>
      </c>
      <c r="U170" s="221" t="str">
        <f t="shared" si="31"/>
        <v>No</v>
      </c>
      <c r="V170" s="223" t="str">
        <f t="shared" si="32"/>
        <v>N/A</v>
      </c>
      <c r="W170" s="222" t="str">
        <f t="shared" si="33"/>
        <v>No</v>
      </c>
      <c r="X170" s="68" t="str">
        <f t="shared" si="34"/>
        <v>N/A</v>
      </c>
      <c r="Y170" s="65" t="str">
        <f t="shared" si="35"/>
        <v>No</v>
      </c>
      <c r="Z170" s="68" t="str">
        <f t="shared" si="36"/>
        <v>N/A</v>
      </c>
      <c r="AA170" s="65" t="str">
        <f t="shared" si="37"/>
        <v>No</v>
      </c>
      <c r="AB170" s="68" t="str">
        <f t="shared" si="38"/>
        <v>N/A</v>
      </c>
      <c r="AC170" s="66"/>
    </row>
    <row r="171" spans="1:29">
      <c r="A171" s="66" t="s">
        <v>23</v>
      </c>
      <c r="B171" s="66" t="s">
        <v>41</v>
      </c>
      <c r="C171" s="66" t="str" cm="1">
        <f t="array" ref="C171">_xlfn.IFNA(_xlfn.IFS(B171="Starter","Starters &amp; Sides",B171="Sides","Starters &amp; Sides"),B171)</f>
        <v>desserts</v>
      </c>
      <c r="D171" s="71" t="s">
        <v>4596</v>
      </c>
      <c r="E171" s="75"/>
      <c r="F171" s="12"/>
      <c r="G171" s="13"/>
      <c r="H171" s="13"/>
      <c r="I171" s="13"/>
      <c r="J171" s="13"/>
      <c r="K171" s="4"/>
      <c r="L171" s="4">
        <v>7.95</v>
      </c>
      <c r="M171" s="4"/>
      <c r="N171" s="4"/>
      <c r="O171" s="4"/>
      <c r="P171" s="337"/>
      <c r="Q171" s="15" t="str">
        <f t="shared" si="27"/>
        <v>No</v>
      </c>
      <c r="R171" s="15" t="str">
        <f t="shared" si="28"/>
        <v>No</v>
      </c>
      <c r="S171" s="221" t="str">
        <f t="shared" si="29"/>
        <v>No</v>
      </c>
      <c r="T171" s="223" t="str">
        <f t="shared" si="30"/>
        <v>N/A</v>
      </c>
      <c r="U171" s="221" t="str">
        <f t="shared" si="31"/>
        <v>No</v>
      </c>
      <c r="V171" s="223" t="str">
        <f t="shared" si="32"/>
        <v>N/A</v>
      </c>
      <c r="W171" s="222" t="str">
        <f t="shared" si="33"/>
        <v>No</v>
      </c>
      <c r="X171" s="68" t="str">
        <f t="shared" si="34"/>
        <v>N/A</v>
      </c>
      <c r="Y171" s="65" t="str">
        <f t="shared" si="35"/>
        <v>No</v>
      </c>
      <c r="Z171" s="68" t="str">
        <f t="shared" si="36"/>
        <v>N/A</v>
      </c>
      <c r="AA171" s="65" t="str">
        <f t="shared" si="37"/>
        <v>No</v>
      </c>
      <c r="AB171" s="68" t="str">
        <f t="shared" si="38"/>
        <v>N/A</v>
      </c>
      <c r="AC171" s="66"/>
    </row>
    <row r="172" spans="1:29">
      <c r="A172" s="66" t="s">
        <v>23</v>
      </c>
      <c r="B172" s="66" t="s">
        <v>41</v>
      </c>
      <c r="C172" s="66" t="str" cm="1">
        <f t="array" ref="C172">_xlfn.IFNA(_xlfn.IFS(B172="Starter","Starters &amp; Sides",B172="Sides","Starters &amp; Sides"),B172)</f>
        <v>desserts</v>
      </c>
      <c r="D172" s="71" t="s">
        <v>4579</v>
      </c>
      <c r="E172" s="75"/>
      <c r="F172" s="12"/>
      <c r="G172" s="13"/>
      <c r="H172" s="13"/>
      <c r="I172" s="13"/>
      <c r="J172" s="13"/>
      <c r="K172" s="4"/>
      <c r="L172" s="4">
        <v>8.25</v>
      </c>
      <c r="M172" s="4"/>
      <c r="N172" s="4"/>
      <c r="O172" s="4"/>
      <c r="P172" s="337"/>
      <c r="Q172" s="15" t="str">
        <f t="shared" ref="Q172:Q235" si="39">IF(COUNTA(P172)=1,"Yes","No")</f>
        <v>No</v>
      </c>
      <c r="R172" s="15" t="str">
        <f t="shared" ref="R172:R235" si="40">IF(AND(S172="No",Q172="Yes"),"Yes","No")</f>
        <v>No</v>
      </c>
      <c r="S172" s="221" t="str">
        <f t="shared" ref="S172:S235" si="41">IF(COUNTA(O172:P172)=2,"Yes","No")</f>
        <v>No</v>
      </c>
      <c r="T172" s="223" t="str">
        <f t="shared" ref="T172:T235" si="42">IF(S172="Yes",P172/O172-1,"N/A")</f>
        <v>N/A</v>
      </c>
      <c r="U172" s="221" t="str">
        <f t="shared" ref="U172:U235" si="43">IF(COUNTA(N172:P172)=3,"Yes","No")</f>
        <v>No</v>
      </c>
      <c r="V172" s="223" t="str">
        <f t="shared" ref="V172:V235" si="44">IF(U172="Yes",P172/N172-1,"N/A")</f>
        <v>N/A</v>
      </c>
      <c r="W172" s="222" t="str">
        <f t="shared" ref="W172:W235" si="45">IF(COUNTA(M172:P172)=4,"Yes","No")</f>
        <v>No</v>
      </c>
      <c r="X172" s="68" t="str">
        <f t="shared" ref="X172:X235" si="46">IF(W172="Yes",P172/M172-1,"N/A")</f>
        <v>N/A</v>
      </c>
      <c r="Y172" s="65" t="str">
        <f t="shared" ref="Y172:Y235" si="47">IF(COUNTA(L172:P172)=5,"Yes","No")</f>
        <v>No</v>
      </c>
      <c r="Z172" s="68" t="str">
        <f t="shared" ref="Z172:Z235" si="48">IF(Y172="Yes",P172/L172-1,"N/A")</f>
        <v>N/A</v>
      </c>
      <c r="AA172" s="65" t="str">
        <f t="shared" ref="AA172:AA235" si="49">IF(COUNTA(E172:P172)=12,"Yes","No")</f>
        <v>No</v>
      </c>
      <c r="AB172" s="68" t="str">
        <f t="shared" ref="AB172:AB235" si="50">IF(AA172="Yes",P172/E172-1,"N/A")</f>
        <v>N/A</v>
      </c>
      <c r="AC172" s="66"/>
    </row>
    <row r="173" spans="1:29">
      <c r="A173" s="66" t="s">
        <v>23</v>
      </c>
      <c r="B173" s="66" t="s">
        <v>41</v>
      </c>
      <c r="C173" s="66" t="str" cm="1">
        <f t="array" ref="C173">_xlfn.IFNA(_xlfn.IFS(B173="Starter","Starters &amp; Sides",B173="Sides","Starters &amp; Sides"),B173)</f>
        <v>desserts</v>
      </c>
      <c r="D173" s="71" t="s">
        <v>4593</v>
      </c>
      <c r="E173" s="75"/>
      <c r="F173" s="12"/>
      <c r="G173" s="13"/>
      <c r="H173" s="13"/>
      <c r="I173" s="13"/>
      <c r="J173" s="13"/>
      <c r="K173" s="4"/>
      <c r="L173" s="4">
        <v>7.95</v>
      </c>
      <c r="M173" s="4">
        <v>7.95</v>
      </c>
      <c r="N173" s="4">
        <v>7.95</v>
      </c>
      <c r="O173" s="4">
        <v>7.75</v>
      </c>
      <c r="P173" s="337"/>
      <c r="Q173" s="15" t="str">
        <f t="shared" si="39"/>
        <v>No</v>
      </c>
      <c r="R173" s="15" t="str">
        <f t="shared" si="40"/>
        <v>No</v>
      </c>
      <c r="S173" s="221" t="str">
        <f t="shared" si="41"/>
        <v>No</v>
      </c>
      <c r="T173" s="223" t="str">
        <f t="shared" si="42"/>
        <v>N/A</v>
      </c>
      <c r="U173" s="221" t="str">
        <f t="shared" si="43"/>
        <v>No</v>
      </c>
      <c r="V173" s="223" t="str">
        <f t="shared" si="44"/>
        <v>N/A</v>
      </c>
      <c r="W173" s="222" t="str">
        <f t="shared" si="45"/>
        <v>No</v>
      </c>
      <c r="X173" s="68" t="str">
        <f t="shared" si="46"/>
        <v>N/A</v>
      </c>
      <c r="Y173" s="65" t="str">
        <f t="shared" si="47"/>
        <v>No</v>
      </c>
      <c r="Z173" s="68" t="str">
        <f t="shared" si="48"/>
        <v>N/A</v>
      </c>
      <c r="AA173" s="65" t="str">
        <f t="shared" si="49"/>
        <v>No</v>
      </c>
      <c r="AB173" s="68" t="str">
        <f t="shared" si="50"/>
        <v>N/A</v>
      </c>
      <c r="AC173" s="66"/>
    </row>
    <row r="174" spans="1:29">
      <c r="A174" s="66" t="s">
        <v>23</v>
      </c>
      <c r="B174" s="66" t="s">
        <v>41</v>
      </c>
      <c r="C174" s="66" t="str" cm="1">
        <f t="array" ref="C174">_xlfn.IFNA(_xlfn.IFS(B174="Starter","Starters &amp; Sides",B174="Sides","Starters &amp; Sides"),B174)</f>
        <v>desserts</v>
      </c>
      <c r="D174" s="71" t="s">
        <v>4595</v>
      </c>
      <c r="E174" s="75"/>
      <c r="F174" s="12"/>
      <c r="G174" s="13"/>
      <c r="H174" s="13"/>
      <c r="I174" s="13"/>
      <c r="J174" s="13"/>
      <c r="K174" s="4"/>
      <c r="L174" s="4"/>
      <c r="M174" s="4">
        <v>7.95</v>
      </c>
      <c r="N174" s="4">
        <v>7.95</v>
      </c>
      <c r="O174" s="4"/>
      <c r="P174" s="337"/>
      <c r="Q174" s="15" t="str">
        <f t="shared" si="39"/>
        <v>No</v>
      </c>
      <c r="R174" s="15" t="str">
        <f t="shared" si="40"/>
        <v>No</v>
      </c>
      <c r="S174" s="221" t="str">
        <f t="shared" si="41"/>
        <v>No</v>
      </c>
      <c r="T174" s="223" t="str">
        <f t="shared" si="42"/>
        <v>N/A</v>
      </c>
      <c r="U174" s="221" t="str">
        <f t="shared" si="43"/>
        <v>No</v>
      </c>
      <c r="V174" s="223" t="str">
        <f t="shared" si="44"/>
        <v>N/A</v>
      </c>
      <c r="W174" s="222" t="str">
        <f t="shared" si="45"/>
        <v>No</v>
      </c>
      <c r="X174" s="68" t="str">
        <f t="shared" si="46"/>
        <v>N/A</v>
      </c>
      <c r="Y174" s="65" t="str">
        <f t="shared" si="47"/>
        <v>No</v>
      </c>
      <c r="Z174" s="68" t="str">
        <f t="shared" si="48"/>
        <v>N/A</v>
      </c>
      <c r="AA174" s="65" t="str">
        <f t="shared" si="49"/>
        <v>No</v>
      </c>
      <c r="AB174" s="68" t="str">
        <f t="shared" si="50"/>
        <v>N/A</v>
      </c>
      <c r="AC174" s="66"/>
    </row>
    <row r="175" spans="1:29">
      <c r="A175" s="66" t="s">
        <v>23</v>
      </c>
      <c r="B175" s="66" t="s">
        <v>41</v>
      </c>
      <c r="C175" s="66" t="str" cm="1">
        <f t="array" ref="C175">_xlfn.IFNA(_xlfn.IFS(B175="Starter","Starters &amp; Sides",B175="Sides","Starters &amp; Sides"),B175)</f>
        <v>desserts</v>
      </c>
      <c r="D175" s="71" t="s">
        <v>4591</v>
      </c>
      <c r="E175" s="75"/>
      <c r="F175" s="12"/>
      <c r="G175" s="13"/>
      <c r="H175" s="13"/>
      <c r="I175" s="13"/>
      <c r="J175" s="13"/>
      <c r="K175" s="4"/>
      <c r="L175" s="4">
        <v>8</v>
      </c>
      <c r="M175" s="4"/>
      <c r="N175" s="4"/>
      <c r="O175" s="4"/>
      <c r="P175" s="337"/>
      <c r="Q175" s="15" t="str">
        <f t="shared" si="39"/>
        <v>No</v>
      </c>
      <c r="R175" s="15" t="str">
        <f t="shared" si="40"/>
        <v>No</v>
      </c>
      <c r="S175" s="221" t="str">
        <f t="shared" si="41"/>
        <v>No</v>
      </c>
      <c r="T175" s="223" t="str">
        <f t="shared" si="42"/>
        <v>N/A</v>
      </c>
      <c r="U175" s="221" t="str">
        <f t="shared" si="43"/>
        <v>No</v>
      </c>
      <c r="V175" s="223" t="str">
        <f t="shared" si="44"/>
        <v>N/A</v>
      </c>
      <c r="W175" s="222" t="str">
        <f t="shared" si="45"/>
        <v>No</v>
      </c>
      <c r="X175" s="68" t="str">
        <f t="shared" si="46"/>
        <v>N/A</v>
      </c>
      <c r="Y175" s="65" t="str">
        <f t="shared" si="47"/>
        <v>No</v>
      </c>
      <c r="Z175" s="68" t="str">
        <f t="shared" si="48"/>
        <v>N/A</v>
      </c>
      <c r="AA175" s="65" t="str">
        <f t="shared" si="49"/>
        <v>No</v>
      </c>
      <c r="AB175" s="68" t="str">
        <f t="shared" si="50"/>
        <v>N/A</v>
      </c>
      <c r="AC175" s="66"/>
    </row>
    <row r="176" spans="1:29">
      <c r="A176" s="66" t="s">
        <v>23</v>
      </c>
      <c r="B176" s="66" t="s">
        <v>41</v>
      </c>
      <c r="C176" s="66" t="str" cm="1">
        <f t="array" ref="C176">_xlfn.IFNA(_xlfn.IFS(B176="Starter","Starters &amp; Sides",B176="Sides","Starters &amp; Sides"),B176)</f>
        <v>desserts</v>
      </c>
      <c r="D176" s="71" t="s">
        <v>4578</v>
      </c>
      <c r="E176" s="75"/>
      <c r="F176" s="12"/>
      <c r="G176" s="13"/>
      <c r="H176" s="13"/>
      <c r="I176" s="13"/>
      <c r="J176" s="13"/>
      <c r="K176" s="4"/>
      <c r="L176" s="4">
        <v>8.25</v>
      </c>
      <c r="M176" s="4"/>
      <c r="N176" s="4"/>
      <c r="O176" s="4"/>
      <c r="P176" s="337"/>
      <c r="Q176" s="15" t="str">
        <f t="shared" si="39"/>
        <v>No</v>
      </c>
      <c r="R176" s="15" t="str">
        <f t="shared" si="40"/>
        <v>No</v>
      </c>
      <c r="S176" s="221" t="str">
        <f t="shared" si="41"/>
        <v>No</v>
      </c>
      <c r="T176" s="223" t="str">
        <f t="shared" si="42"/>
        <v>N/A</v>
      </c>
      <c r="U176" s="221" t="str">
        <f t="shared" si="43"/>
        <v>No</v>
      </c>
      <c r="V176" s="223" t="str">
        <f t="shared" si="44"/>
        <v>N/A</v>
      </c>
      <c r="W176" s="222" t="str">
        <f t="shared" si="45"/>
        <v>No</v>
      </c>
      <c r="X176" s="68" t="str">
        <f t="shared" si="46"/>
        <v>N/A</v>
      </c>
      <c r="Y176" s="65" t="str">
        <f t="shared" si="47"/>
        <v>No</v>
      </c>
      <c r="Z176" s="68" t="str">
        <f t="shared" si="48"/>
        <v>N/A</v>
      </c>
      <c r="AA176" s="65" t="str">
        <f t="shared" si="49"/>
        <v>No</v>
      </c>
      <c r="AB176" s="68" t="str">
        <f t="shared" si="50"/>
        <v>N/A</v>
      </c>
      <c r="AC176" s="66"/>
    </row>
    <row r="177" spans="1:29">
      <c r="A177" s="66" t="s">
        <v>23</v>
      </c>
      <c r="B177" s="66" t="s">
        <v>41</v>
      </c>
      <c r="C177" s="66" t="str" cm="1">
        <f t="array" ref="C177">_xlfn.IFNA(_xlfn.IFS(B177="Starter","Starters &amp; Sides",B177="Sides","Starters &amp; Sides"),B177)</f>
        <v>desserts</v>
      </c>
      <c r="D177" s="71" t="s">
        <v>4598</v>
      </c>
      <c r="E177" s="75"/>
      <c r="F177" s="12"/>
      <c r="G177" s="13"/>
      <c r="H177" s="13"/>
      <c r="I177" s="13"/>
      <c r="J177" s="13"/>
      <c r="K177" s="4"/>
      <c r="L177" s="4">
        <v>7.95</v>
      </c>
      <c r="M177" s="4"/>
      <c r="N177" s="4"/>
      <c r="O177" s="4"/>
      <c r="P177" s="337"/>
      <c r="Q177" s="15" t="str">
        <f t="shared" si="39"/>
        <v>No</v>
      </c>
      <c r="R177" s="15" t="str">
        <f t="shared" si="40"/>
        <v>No</v>
      </c>
      <c r="S177" s="221" t="str">
        <f t="shared" si="41"/>
        <v>No</v>
      </c>
      <c r="T177" s="223" t="str">
        <f t="shared" si="42"/>
        <v>N/A</v>
      </c>
      <c r="U177" s="221" t="str">
        <f t="shared" si="43"/>
        <v>No</v>
      </c>
      <c r="V177" s="223" t="str">
        <f t="shared" si="44"/>
        <v>N/A</v>
      </c>
      <c r="W177" s="222" t="str">
        <f t="shared" si="45"/>
        <v>No</v>
      </c>
      <c r="X177" s="68" t="str">
        <f t="shared" si="46"/>
        <v>N/A</v>
      </c>
      <c r="Y177" s="65" t="str">
        <f t="shared" si="47"/>
        <v>No</v>
      </c>
      <c r="Z177" s="68" t="str">
        <f t="shared" si="48"/>
        <v>N/A</v>
      </c>
      <c r="AA177" s="65" t="str">
        <f t="shared" si="49"/>
        <v>No</v>
      </c>
      <c r="AB177" s="68" t="str">
        <f t="shared" si="50"/>
        <v>N/A</v>
      </c>
      <c r="AC177" s="66"/>
    </row>
    <row r="178" spans="1:29">
      <c r="A178" s="66" t="s">
        <v>23</v>
      </c>
      <c r="B178" s="66" t="s">
        <v>41</v>
      </c>
      <c r="C178" s="66" t="str" cm="1">
        <f t="array" ref="C178">_xlfn.IFNA(_xlfn.IFS(B178="Starter","Starters &amp; Sides",B178="Sides","Starters &amp; Sides"),B178)</f>
        <v>desserts</v>
      </c>
      <c r="D178" t="s">
        <v>4599</v>
      </c>
      <c r="E178" s="75"/>
      <c r="F178" s="12"/>
      <c r="G178" s="13"/>
      <c r="H178" s="13"/>
      <c r="I178" s="13"/>
      <c r="J178" s="13"/>
      <c r="K178" s="4"/>
      <c r="L178" s="4">
        <v>7.5</v>
      </c>
      <c r="M178" s="4">
        <v>7.45</v>
      </c>
      <c r="N178" s="4">
        <v>7.45</v>
      </c>
      <c r="O178" s="4">
        <v>7.25</v>
      </c>
      <c r="P178" s="337"/>
      <c r="Q178" s="15" t="str">
        <f t="shared" si="39"/>
        <v>No</v>
      </c>
      <c r="R178" s="15" t="str">
        <f t="shared" si="40"/>
        <v>No</v>
      </c>
      <c r="S178" s="221" t="str">
        <f t="shared" si="41"/>
        <v>No</v>
      </c>
      <c r="T178" s="223" t="str">
        <f t="shared" si="42"/>
        <v>N/A</v>
      </c>
      <c r="U178" s="221" t="str">
        <f t="shared" si="43"/>
        <v>No</v>
      </c>
      <c r="V178" s="223" t="str">
        <f t="shared" si="44"/>
        <v>N/A</v>
      </c>
      <c r="W178" s="222" t="str">
        <f t="shared" si="45"/>
        <v>No</v>
      </c>
      <c r="X178" s="68" t="str">
        <f t="shared" si="46"/>
        <v>N/A</v>
      </c>
      <c r="Y178" s="65" t="str">
        <f t="shared" si="47"/>
        <v>No</v>
      </c>
      <c r="Z178" s="68" t="str">
        <f t="shared" si="48"/>
        <v>N/A</v>
      </c>
      <c r="AA178" s="65" t="str">
        <f t="shared" si="49"/>
        <v>No</v>
      </c>
      <c r="AB178" s="68" t="str">
        <f t="shared" si="50"/>
        <v>N/A</v>
      </c>
      <c r="AC178" s="66"/>
    </row>
    <row r="179" spans="1:29">
      <c r="A179" s="66" t="s">
        <v>23</v>
      </c>
      <c r="B179" s="66" t="s">
        <v>41</v>
      </c>
      <c r="C179" s="66" t="str" cm="1">
        <f t="array" ref="C179">_xlfn.IFNA(_xlfn.IFS(B179="Starter","Starters &amp; Sides",B179="Sides","Starters &amp; Sides"),B179)</f>
        <v>desserts</v>
      </c>
      <c r="D179" s="71" t="s">
        <v>4600</v>
      </c>
      <c r="E179" s="75"/>
      <c r="F179" s="12"/>
      <c r="G179" s="13"/>
      <c r="H179" s="13"/>
      <c r="I179" s="13"/>
      <c r="J179" s="13"/>
      <c r="K179" s="4"/>
      <c r="L179" s="4">
        <v>7.5</v>
      </c>
      <c r="M179" s="4"/>
      <c r="N179" s="13"/>
      <c r="O179" s="13"/>
      <c r="P179" s="337"/>
      <c r="Q179" s="15" t="str">
        <f t="shared" si="39"/>
        <v>No</v>
      </c>
      <c r="R179" s="15" t="str">
        <f t="shared" si="40"/>
        <v>No</v>
      </c>
      <c r="S179" s="221" t="str">
        <f t="shared" si="41"/>
        <v>No</v>
      </c>
      <c r="T179" s="223" t="str">
        <f t="shared" si="42"/>
        <v>N/A</v>
      </c>
      <c r="U179" s="221" t="str">
        <f t="shared" si="43"/>
        <v>No</v>
      </c>
      <c r="V179" s="223" t="str">
        <f t="shared" si="44"/>
        <v>N/A</v>
      </c>
      <c r="W179" s="222" t="str">
        <f t="shared" si="45"/>
        <v>No</v>
      </c>
      <c r="X179" s="68" t="str">
        <f t="shared" si="46"/>
        <v>N/A</v>
      </c>
      <c r="Y179" s="65" t="str">
        <f t="shared" si="47"/>
        <v>No</v>
      </c>
      <c r="Z179" s="68" t="str">
        <f t="shared" si="48"/>
        <v>N/A</v>
      </c>
      <c r="AA179" s="65" t="str">
        <f t="shared" si="49"/>
        <v>No</v>
      </c>
      <c r="AB179" s="68" t="str">
        <f t="shared" si="50"/>
        <v>N/A</v>
      </c>
      <c r="AC179" s="66"/>
    </row>
    <row r="180" spans="1:29">
      <c r="A180" s="66" t="s">
        <v>23</v>
      </c>
      <c r="B180" s="66" t="s">
        <v>40</v>
      </c>
      <c r="C180" s="66" t="str" cm="1">
        <f t="array" ref="C180">_xlfn.IFNA(_xlfn.IFS(B180="Starter","Starters &amp; Sides",B180="Sides","Starters &amp; Sides"),B180)</f>
        <v>drinks</v>
      </c>
      <c r="D180" s="71" t="s">
        <v>4660</v>
      </c>
      <c r="E180" s="75"/>
      <c r="F180" s="12"/>
      <c r="G180" s="13"/>
      <c r="H180" s="13"/>
      <c r="I180" s="13"/>
      <c r="J180" s="13"/>
      <c r="K180" s="4"/>
      <c r="L180" s="4"/>
      <c r="M180" s="4">
        <v>11.25</v>
      </c>
      <c r="N180" s="13">
        <v>11.25</v>
      </c>
      <c r="O180" s="290">
        <v>10.5</v>
      </c>
      <c r="P180" s="337"/>
      <c r="Q180" s="15" t="str">
        <f t="shared" si="39"/>
        <v>No</v>
      </c>
      <c r="R180" s="15" t="str">
        <f t="shared" si="40"/>
        <v>No</v>
      </c>
      <c r="S180" s="221" t="str">
        <f t="shared" si="41"/>
        <v>No</v>
      </c>
      <c r="T180" s="223" t="str">
        <f t="shared" si="42"/>
        <v>N/A</v>
      </c>
      <c r="U180" s="221" t="str">
        <f t="shared" si="43"/>
        <v>No</v>
      </c>
      <c r="V180" s="223" t="str">
        <f t="shared" si="44"/>
        <v>N/A</v>
      </c>
      <c r="W180" s="222" t="str">
        <f t="shared" si="45"/>
        <v>No</v>
      </c>
      <c r="X180" s="68" t="str">
        <f t="shared" si="46"/>
        <v>N/A</v>
      </c>
      <c r="Y180" s="65" t="str">
        <f t="shared" si="47"/>
        <v>No</v>
      </c>
      <c r="Z180" s="68" t="str">
        <f t="shared" si="48"/>
        <v>N/A</v>
      </c>
      <c r="AA180" s="65" t="str">
        <f t="shared" si="49"/>
        <v>No</v>
      </c>
      <c r="AB180" s="68" t="str">
        <f t="shared" si="50"/>
        <v>N/A</v>
      </c>
      <c r="AC180" s="66"/>
    </row>
    <row r="181" spans="1:29">
      <c r="A181" s="66" t="s">
        <v>23</v>
      </c>
      <c r="B181" s="66" t="s">
        <v>40</v>
      </c>
      <c r="C181" s="66" t="str" cm="1">
        <f t="array" ref="C181">_xlfn.IFNA(_xlfn.IFS(B181="Starter","Starters &amp; Sides",B181="Sides","Starters &amp; Sides"),B181)</f>
        <v>drinks</v>
      </c>
      <c r="D181" s="71" t="s">
        <v>4643</v>
      </c>
      <c r="E181" s="75"/>
      <c r="F181" s="12"/>
      <c r="G181" s="13"/>
      <c r="H181" s="13"/>
      <c r="I181" s="13"/>
      <c r="J181" s="13"/>
      <c r="K181" s="4"/>
      <c r="L181" s="4">
        <v>10.95</v>
      </c>
      <c r="M181" s="4"/>
      <c r="N181" s="13"/>
      <c r="O181" s="13"/>
      <c r="P181" s="337"/>
      <c r="Q181" s="15" t="str">
        <f t="shared" si="39"/>
        <v>No</v>
      </c>
      <c r="R181" s="15" t="str">
        <f t="shared" si="40"/>
        <v>No</v>
      </c>
      <c r="S181" s="221" t="str">
        <f t="shared" si="41"/>
        <v>No</v>
      </c>
      <c r="T181" s="223" t="str">
        <f t="shared" si="42"/>
        <v>N/A</v>
      </c>
      <c r="U181" s="221" t="str">
        <f t="shared" si="43"/>
        <v>No</v>
      </c>
      <c r="V181" s="223" t="str">
        <f t="shared" si="44"/>
        <v>N/A</v>
      </c>
      <c r="W181" s="222" t="str">
        <f t="shared" si="45"/>
        <v>No</v>
      </c>
      <c r="X181" s="68" t="str">
        <f t="shared" si="46"/>
        <v>N/A</v>
      </c>
      <c r="Y181" s="65" t="str">
        <f t="shared" si="47"/>
        <v>No</v>
      </c>
      <c r="Z181" s="68" t="str">
        <f t="shared" si="48"/>
        <v>N/A</v>
      </c>
      <c r="AA181" s="65" t="str">
        <f t="shared" si="49"/>
        <v>No</v>
      </c>
      <c r="AB181" s="68" t="str">
        <f t="shared" si="50"/>
        <v>N/A</v>
      </c>
      <c r="AC181" s="66"/>
    </row>
    <row r="182" spans="1:29">
      <c r="A182" s="66" t="s">
        <v>23</v>
      </c>
      <c r="B182" s="66" t="s">
        <v>40</v>
      </c>
      <c r="C182" s="66" t="str" cm="1">
        <f t="array" ref="C182">_xlfn.IFNA(_xlfn.IFS(B182="Starter","Starters &amp; Sides",B182="Sides","Starters &amp; Sides"),B182)</f>
        <v>drinks</v>
      </c>
      <c r="D182" s="71" t="s">
        <v>4716</v>
      </c>
      <c r="E182" s="75"/>
      <c r="F182" s="12"/>
      <c r="G182" s="13"/>
      <c r="H182" s="13"/>
      <c r="I182" s="13"/>
      <c r="J182" s="13"/>
      <c r="K182" s="4"/>
      <c r="L182" s="4">
        <v>10.95</v>
      </c>
      <c r="M182" s="4">
        <v>11.25</v>
      </c>
      <c r="N182" s="13">
        <v>11.25</v>
      </c>
      <c r="O182" s="290">
        <v>10.5</v>
      </c>
      <c r="P182" s="337"/>
      <c r="Q182" s="15" t="str">
        <f t="shared" si="39"/>
        <v>No</v>
      </c>
      <c r="R182" s="15" t="str">
        <f t="shared" si="40"/>
        <v>No</v>
      </c>
      <c r="S182" s="221" t="str">
        <f t="shared" si="41"/>
        <v>No</v>
      </c>
      <c r="T182" s="223" t="str">
        <f t="shared" si="42"/>
        <v>N/A</v>
      </c>
      <c r="U182" s="221" t="str">
        <f t="shared" si="43"/>
        <v>No</v>
      </c>
      <c r="V182" s="223" t="str">
        <f t="shared" si="44"/>
        <v>N/A</v>
      </c>
      <c r="W182" s="222" t="str">
        <f t="shared" si="45"/>
        <v>No</v>
      </c>
      <c r="X182" s="68" t="str">
        <f t="shared" si="46"/>
        <v>N/A</v>
      </c>
      <c r="Y182" s="65" t="str">
        <f t="shared" si="47"/>
        <v>No</v>
      </c>
      <c r="Z182" s="68" t="str">
        <f t="shared" si="48"/>
        <v>N/A</v>
      </c>
      <c r="AA182" s="65" t="str">
        <f t="shared" si="49"/>
        <v>No</v>
      </c>
      <c r="AB182" s="68" t="str">
        <f t="shared" si="50"/>
        <v>N/A</v>
      </c>
      <c r="AC182" s="66"/>
    </row>
    <row r="183" spans="1:29">
      <c r="A183" s="66" t="s">
        <v>23</v>
      </c>
      <c r="B183" s="66" t="s">
        <v>40</v>
      </c>
      <c r="C183" s="66" t="str" cm="1">
        <f t="array" ref="C183">_xlfn.IFNA(_xlfn.IFS(B183="Starter","Starters &amp; Sides",B183="Sides","Starters &amp; Sides"),B183)</f>
        <v>drinks</v>
      </c>
      <c r="D183" s="71" t="s">
        <v>4735</v>
      </c>
      <c r="E183" s="75"/>
      <c r="F183" s="12"/>
      <c r="G183" s="13"/>
      <c r="H183" s="13"/>
      <c r="I183" s="13"/>
      <c r="J183" s="13"/>
      <c r="K183" s="4"/>
      <c r="L183" s="4">
        <v>10.95</v>
      </c>
      <c r="M183" s="4">
        <v>11.25</v>
      </c>
      <c r="N183" s="13">
        <v>11.25</v>
      </c>
      <c r="O183" s="290">
        <v>10.5</v>
      </c>
      <c r="P183" s="337"/>
      <c r="Q183" s="15" t="str">
        <f t="shared" si="39"/>
        <v>No</v>
      </c>
      <c r="R183" s="15" t="str">
        <f t="shared" si="40"/>
        <v>No</v>
      </c>
      <c r="S183" s="221" t="str">
        <f t="shared" si="41"/>
        <v>No</v>
      </c>
      <c r="T183" s="223" t="str">
        <f t="shared" si="42"/>
        <v>N/A</v>
      </c>
      <c r="U183" s="221" t="str">
        <f t="shared" si="43"/>
        <v>No</v>
      </c>
      <c r="V183" s="223" t="str">
        <f t="shared" si="44"/>
        <v>N/A</v>
      </c>
      <c r="W183" s="222" t="str">
        <f t="shared" si="45"/>
        <v>No</v>
      </c>
      <c r="X183" s="68" t="str">
        <f t="shared" si="46"/>
        <v>N/A</v>
      </c>
      <c r="Y183" s="65" t="str">
        <f t="shared" si="47"/>
        <v>No</v>
      </c>
      <c r="Z183" s="68" t="str">
        <f t="shared" si="48"/>
        <v>N/A</v>
      </c>
      <c r="AA183" s="65" t="str">
        <f t="shared" si="49"/>
        <v>No</v>
      </c>
      <c r="AB183" s="68" t="str">
        <f t="shared" si="50"/>
        <v>N/A</v>
      </c>
      <c r="AC183" s="66"/>
    </row>
    <row r="184" spans="1:29">
      <c r="A184" s="66" t="s">
        <v>23</v>
      </c>
      <c r="B184" s="66" t="s">
        <v>40</v>
      </c>
      <c r="C184" s="66" t="str" cm="1">
        <f t="array" ref="C184">_xlfn.IFNA(_xlfn.IFS(B184="Starter","Starters &amp; Sides",B184="Sides","Starters &amp; Sides"),B184)</f>
        <v>drinks</v>
      </c>
      <c r="D184" s="71" t="s">
        <v>4614</v>
      </c>
      <c r="E184" s="75"/>
      <c r="F184" s="12"/>
      <c r="G184" s="13"/>
      <c r="H184" s="13"/>
      <c r="I184" s="13"/>
      <c r="J184" s="13"/>
      <c r="K184" s="4"/>
      <c r="L184" s="4">
        <v>10.95</v>
      </c>
      <c r="M184" s="4"/>
      <c r="N184" s="13"/>
      <c r="O184" s="13"/>
      <c r="P184" s="337"/>
      <c r="Q184" s="15" t="str">
        <f t="shared" si="39"/>
        <v>No</v>
      </c>
      <c r="R184" s="15" t="str">
        <f t="shared" si="40"/>
        <v>No</v>
      </c>
      <c r="S184" s="221" t="str">
        <f t="shared" si="41"/>
        <v>No</v>
      </c>
      <c r="T184" s="223" t="str">
        <f t="shared" si="42"/>
        <v>N/A</v>
      </c>
      <c r="U184" s="221" t="str">
        <f t="shared" si="43"/>
        <v>No</v>
      </c>
      <c r="V184" s="223" t="str">
        <f t="shared" si="44"/>
        <v>N/A</v>
      </c>
      <c r="W184" s="222" t="str">
        <f t="shared" si="45"/>
        <v>No</v>
      </c>
      <c r="X184" s="68" t="str">
        <f t="shared" si="46"/>
        <v>N/A</v>
      </c>
      <c r="Y184" s="65" t="str">
        <f t="shared" si="47"/>
        <v>No</v>
      </c>
      <c r="Z184" s="68" t="str">
        <f t="shared" si="48"/>
        <v>N/A</v>
      </c>
      <c r="AA184" s="65" t="str">
        <f t="shared" si="49"/>
        <v>No</v>
      </c>
      <c r="AB184" s="68" t="str">
        <f t="shared" si="50"/>
        <v>N/A</v>
      </c>
      <c r="AC184" s="66"/>
    </row>
    <row r="185" spans="1:29">
      <c r="A185" s="66" t="s">
        <v>23</v>
      </c>
      <c r="B185" s="66" t="s">
        <v>40</v>
      </c>
      <c r="C185" s="66" t="str" cm="1">
        <f t="array" ref="C185">_xlfn.IFNA(_xlfn.IFS(B185="Starter","Starters &amp; Sides",B185="Sides","Starters &amp; Sides"),B185)</f>
        <v>drinks</v>
      </c>
      <c r="D185" s="71" t="s">
        <v>4655</v>
      </c>
      <c r="E185" s="75"/>
      <c r="F185" s="12"/>
      <c r="G185" s="13"/>
      <c r="H185" s="13"/>
      <c r="I185" s="13"/>
      <c r="J185" s="13"/>
      <c r="K185" s="4"/>
      <c r="L185" s="4">
        <v>10.95</v>
      </c>
      <c r="M185" s="4"/>
      <c r="N185" s="13"/>
      <c r="O185" s="13"/>
      <c r="P185" s="337"/>
      <c r="Q185" s="15" t="str">
        <f t="shared" si="39"/>
        <v>No</v>
      </c>
      <c r="R185" s="15" t="str">
        <f t="shared" si="40"/>
        <v>No</v>
      </c>
      <c r="S185" s="221" t="str">
        <f t="shared" si="41"/>
        <v>No</v>
      </c>
      <c r="T185" s="223" t="str">
        <f t="shared" si="42"/>
        <v>N/A</v>
      </c>
      <c r="U185" s="221" t="str">
        <f t="shared" si="43"/>
        <v>No</v>
      </c>
      <c r="V185" s="223" t="str">
        <f t="shared" si="44"/>
        <v>N/A</v>
      </c>
      <c r="W185" s="222" t="str">
        <f t="shared" si="45"/>
        <v>No</v>
      </c>
      <c r="X185" s="68" t="str">
        <f t="shared" si="46"/>
        <v>N/A</v>
      </c>
      <c r="Y185" s="65" t="str">
        <f t="shared" si="47"/>
        <v>No</v>
      </c>
      <c r="Z185" s="68" t="str">
        <f t="shared" si="48"/>
        <v>N/A</v>
      </c>
      <c r="AA185" s="65" t="str">
        <f t="shared" si="49"/>
        <v>No</v>
      </c>
      <c r="AB185" s="68" t="str">
        <f t="shared" si="50"/>
        <v>N/A</v>
      </c>
      <c r="AC185" s="66"/>
    </row>
    <row r="186" spans="1:29">
      <c r="A186" s="66" t="s">
        <v>23</v>
      </c>
      <c r="B186" s="66" t="s">
        <v>40</v>
      </c>
      <c r="C186" s="66" t="str" cm="1">
        <f t="array" ref="C186">_xlfn.IFNA(_xlfn.IFS(B186="Starter","Starters &amp; Sides",B186="Sides","Starters &amp; Sides"),B186)</f>
        <v>drinks</v>
      </c>
      <c r="D186" s="71" t="s">
        <v>4731</v>
      </c>
      <c r="E186" s="75"/>
      <c r="F186" s="12"/>
      <c r="G186" s="13"/>
      <c r="H186" s="13"/>
      <c r="I186" s="13"/>
      <c r="J186" s="13"/>
      <c r="K186" s="4"/>
      <c r="L186" s="4">
        <v>10.95</v>
      </c>
      <c r="M186" s="4"/>
      <c r="N186" s="13"/>
      <c r="O186" s="13"/>
      <c r="P186" s="337"/>
      <c r="Q186" s="15" t="str">
        <f t="shared" si="39"/>
        <v>No</v>
      </c>
      <c r="R186" s="15" t="str">
        <f t="shared" si="40"/>
        <v>No</v>
      </c>
      <c r="S186" s="221" t="str">
        <f t="shared" si="41"/>
        <v>No</v>
      </c>
      <c r="T186" s="223" t="str">
        <f t="shared" si="42"/>
        <v>N/A</v>
      </c>
      <c r="U186" s="221" t="str">
        <f t="shared" si="43"/>
        <v>No</v>
      </c>
      <c r="V186" s="223" t="str">
        <f t="shared" si="44"/>
        <v>N/A</v>
      </c>
      <c r="W186" s="222" t="str">
        <f t="shared" si="45"/>
        <v>No</v>
      </c>
      <c r="X186" s="68" t="str">
        <f t="shared" si="46"/>
        <v>N/A</v>
      </c>
      <c r="Y186" s="65" t="str">
        <f t="shared" si="47"/>
        <v>No</v>
      </c>
      <c r="Z186" s="68" t="str">
        <f t="shared" si="48"/>
        <v>N/A</v>
      </c>
      <c r="AA186" s="65" t="str">
        <f t="shared" si="49"/>
        <v>No</v>
      </c>
      <c r="AB186" s="68" t="str">
        <f t="shared" si="50"/>
        <v>N/A</v>
      </c>
      <c r="AC186" s="66"/>
    </row>
    <row r="187" spans="1:29">
      <c r="A187" s="66" t="s">
        <v>23</v>
      </c>
      <c r="B187" s="66" t="s">
        <v>40</v>
      </c>
      <c r="C187" s="66" t="str" cm="1">
        <f t="array" ref="C187">_xlfn.IFNA(_xlfn.IFS(B187="Starter","Starters &amp; Sides",B187="Sides","Starters &amp; Sides"),B187)</f>
        <v>drinks</v>
      </c>
      <c r="D187" s="71" t="s">
        <v>4603</v>
      </c>
      <c r="E187" s="75"/>
      <c r="F187" s="12"/>
      <c r="G187" s="13"/>
      <c r="H187" s="13"/>
      <c r="I187" s="13"/>
      <c r="J187" s="13"/>
      <c r="K187" s="4"/>
      <c r="L187" s="4">
        <v>10.95</v>
      </c>
      <c r="M187" s="4">
        <v>11.25</v>
      </c>
      <c r="N187" s="13">
        <v>11.25</v>
      </c>
      <c r="O187" s="290">
        <v>10.5</v>
      </c>
      <c r="P187" s="337"/>
      <c r="Q187" s="15" t="str">
        <f t="shared" si="39"/>
        <v>No</v>
      </c>
      <c r="R187" s="15" t="str">
        <f t="shared" si="40"/>
        <v>No</v>
      </c>
      <c r="S187" s="221" t="str">
        <f t="shared" si="41"/>
        <v>No</v>
      </c>
      <c r="T187" s="223" t="str">
        <f t="shared" si="42"/>
        <v>N/A</v>
      </c>
      <c r="U187" s="221" t="str">
        <f t="shared" si="43"/>
        <v>No</v>
      </c>
      <c r="V187" s="223" t="str">
        <f t="shared" si="44"/>
        <v>N/A</v>
      </c>
      <c r="W187" s="222" t="str">
        <f t="shared" si="45"/>
        <v>No</v>
      </c>
      <c r="X187" s="68" t="str">
        <f t="shared" si="46"/>
        <v>N/A</v>
      </c>
      <c r="Y187" s="65" t="str">
        <f t="shared" si="47"/>
        <v>No</v>
      </c>
      <c r="Z187" s="68" t="str">
        <f t="shared" si="48"/>
        <v>N/A</v>
      </c>
      <c r="AA187" s="65" t="str">
        <f t="shared" si="49"/>
        <v>No</v>
      </c>
      <c r="AB187" s="68" t="str">
        <f t="shared" si="50"/>
        <v>N/A</v>
      </c>
      <c r="AC187" s="66"/>
    </row>
    <row r="188" spans="1:29">
      <c r="A188" s="66" t="s">
        <v>23</v>
      </c>
      <c r="B188" s="66" t="s">
        <v>40</v>
      </c>
      <c r="C188" s="66" t="str" cm="1">
        <f t="array" ref="C188">_xlfn.IFNA(_xlfn.IFS(B188="Starter","Starters &amp; Sides",B188="Sides","Starters &amp; Sides"),B188)</f>
        <v>drinks</v>
      </c>
      <c r="D188" s="71" t="s">
        <v>4642</v>
      </c>
      <c r="E188" s="75"/>
      <c r="F188" s="12"/>
      <c r="G188" s="13"/>
      <c r="H188" s="13"/>
      <c r="I188" s="13"/>
      <c r="J188" s="13"/>
      <c r="K188" s="4"/>
      <c r="L188" s="4"/>
      <c r="M188" s="4">
        <v>11.25</v>
      </c>
      <c r="N188" s="13">
        <v>11.25</v>
      </c>
      <c r="O188" s="290">
        <v>10.5</v>
      </c>
      <c r="P188" s="337"/>
      <c r="Q188" s="15" t="str">
        <f t="shared" si="39"/>
        <v>No</v>
      </c>
      <c r="R188" s="15" t="str">
        <f t="shared" si="40"/>
        <v>No</v>
      </c>
      <c r="S188" s="221" t="str">
        <f t="shared" si="41"/>
        <v>No</v>
      </c>
      <c r="T188" s="223" t="str">
        <f t="shared" si="42"/>
        <v>N/A</v>
      </c>
      <c r="U188" s="221" t="str">
        <f t="shared" si="43"/>
        <v>No</v>
      </c>
      <c r="V188" s="223" t="str">
        <f t="shared" si="44"/>
        <v>N/A</v>
      </c>
      <c r="W188" s="222" t="str">
        <f t="shared" si="45"/>
        <v>No</v>
      </c>
      <c r="X188" s="68" t="str">
        <f t="shared" si="46"/>
        <v>N/A</v>
      </c>
      <c r="Y188" s="65" t="str">
        <f t="shared" si="47"/>
        <v>No</v>
      </c>
      <c r="Z188" s="68" t="str">
        <f t="shared" si="48"/>
        <v>N/A</v>
      </c>
      <c r="AA188" s="65" t="str">
        <f t="shared" si="49"/>
        <v>No</v>
      </c>
      <c r="AB188" s="68" t="str">
        <f t="shared" si="50"/>
        <v>N/A</v>
      </c>
      <c r="AC188" s="66"/>
    </row>
    <row r="189" spans="1:29">
      <c r="A189" s="66" t="s">
        <v>23</v>
      </c>
      <c r="B189" s="66" t="s">
        <v>40</v>
      </c>
      <c r="C189" s="66" t="str" cm="1">
        <f t="array" ref="C189">_xlfn.IFNA(_xlfn.IFS(B189="Starter","Starters &amp; Sides",B189="Sides","Starters &amp; Sides"),B189)</f>
        <v>drinks</v>
      </c>
      <c r="D189" s="71" t="s">
        <v>4700</v>
      </c>
      <c r="E189" s="75"/>
      <c r="F189" s="12"/>
      <c r="G189" s="13"/>
      <c r="H189" s="13"/>
      <c r="I189" s="13"/>
      <c r="J189" s="13"/>
      <c r="K189" s="4"/>
      <c r="L189" s="4"/>
      <c r="M189" s="4">
        <v>9.9499999999999993</v>
      </c>
      <c r="N189" s="13"/>
      <c r="O189" s="290">
        <v>9.25</v>
      </c>
      <c r="P189" s="337"/>
      <c r="Q189" s="15" t="str">
        <f t="shared" si="39"/>
        <v>No</v>
      </c>
      <c r="R189" s="15" t="str">
        <f t="shared" si="40"/>
        <v>No</v>
      </c>
      <c r="S189" s="221" t="str">
        <f t="shared" si="41"/>
        <v>No</v>
      </c>
      <c r="T189" s="223" t="str">
        <f t="shared" si="42"/>
        <v>N/A</v>
      </c>
      <c r="U189" s="221" t="str">
        <f t="shared" si="43"/>
        <v>No</v>
      </c>
      <c r="V189" s="223" t="str">
        <f t="shared" si="44"/>
        <v>N/A</v>
      </c>
      <c r="W189" s="222" t="str">
        <f t="shared" si="45"/>
        <v>No</v>
      </c>
      <c r="X189" s="68" t="str">
        <f t="shared" si="46"/>
        <v>N/A</v>
      </c>
      <c r="Y189" s="65" t="str">
        <f t="shared" si="47"/>
        <v>No</v>
      </c>
      <c r="Z189" s="68" t="str">
        <f t="shared" si="48"/>
        <v>N/A</v>
      </c>
      <c r="AA189" s="65" t="str">
        <f t="shared" si="49"/>
        <v>No</v>
      </c>
      <c r="AB189" s="68" t="str">
        <f t="shared" si="50"/>
        <v>N/A</v>
      </c>
      <c r="AC189" s="66"/>
    </row>
    <row r="190" spans="1:29">
      <c r="A190" s="66" t="s">
        <v>23</v>
      </c>
      <c r="B190" s="66" t="s">
        <v>40</v>
      </c>
      <c r="C190" s="66" t="str" cm="1">
        <f t="array" ref="C190">_xlfn.IFNA(_xlfn.IFS(B190="Starter","Starters &amp; Sides",B190="Sides","Starters &amp; Sides"),B190)</f>
        <v>drinks</v>
      </c>
      <c r="D190" s="71" t="s">
        <v>4648</v>
      </c>
      <c r="E190" s="75"/>
      <c r="F190" s="12"/>
      <c r="G190" s="13"/>
      <c r="H190" s="13"/>
      <c r="I190" s="13"/>
      <c r="J190" s="13"/>
      <c r="K190" s="4"/>
      <c r="L190" s="4">
        <v>10.95</v>
      </c>
      <c r="M190" s="4"/>
      <c r="N190" s="13"/>
      <c r="O190" s="13"/>
      <c r="P190" s="47"/>
      <c r="Q190" s="15" t="str">
        <f t="shared" si="39"/>
        <v>No</v>
      </c>
      <c r="R190" s="15" t="str">
        <f t="shared" si="40"/>
        <v>No</v>
      </c>
      <c r="S190" s="221" t="str">
        <f t="shared" si="41"/>
        <v>No</v>
      </c>
      <c r="T190" s="223" t="str">
        <f t="shared" si="42"/>
        <v>N/A</v>
      </c>
      <c r="U190" s="221" t="str">
        <f t="shared" si="43"/>
        <v>No</v>
      </c>
      <c r="V190" s="223" t="str">
        <f t="shared" si="44"/>
        <v>N/A</v>
      </c>
      <c r="W190" s="222" t="str">
        <f t="shared" si="45"/>
        <v>No</v>
      </c>
      <c r="X190" s="68" t="str">
        <f t="shared" si="46"/>
        <v>N/A</v>
      </c>
      <c r="Y190" s="65" t="str">
        <f t="shared" si="47"/>
        <v>No</v>
      </c>
      <c r="Z190" s="68" t="str">
        <f t="shared" si="48"/>
        <v>N/A</v>
      </c>
      <c r="AA190" s="65" t="str">
        <f t="shared" si="49"/>
        <v>No</v>
      </c>
      <c r="AB190" s="68" t="str">
        <f t="shared" si="50"/>
        <v>N/A</v>
      </c>
      <c r="AC190" s="66"/>
    </row>
    <row r="191" spans="1:29">
      <c r="A191" s="66" t="s">
        <v>23</v>
      </c>
      <c r="B191" s="66" t="s">
        <v>40</v>
      </c>
      <c r="C191" s="66" t="str" cm="1">
        <f t="array" ref="C191">_xlfn.IFNA(_xlfn.IFS(B191="Starter","Starters &amp; Sides",B191="Sides","Starters &amp; Sides"),B191)</f>
        <v>drinks</v>
      </c>
      <c r="D191" s="71" t="s">
        <v>4704</v>
      </c>
      <c r="E191" s="75"/>
      <c r="F191" s="12"/>
      <c r="G191" s="13"/>
      <c r="H191" s="13"/>
      <c r="I191" s="13"/>
      <c r="J191" s="13"/>
      <c r="K191" s="4"/>
      <c r="L191" s="4">
        <v>11</v>
      </c>
      <c r="M191" s="4">
        <v>11.25</v>
      </c>
      <c r="N191" s="13">
        <v>11.25</v>
      </c>
      <c r="O191" s="290">
        <v>10.5</v>
      </c>
      <c r="P191" s="47"/>
      <c r="Q191" s="15" t="str">
        <f t="shared" si="39"/>
        <v>No</v>
      </c>
      <c r="R191" s="15" t="str">
        <f t="shared" si="40"/>
        <v>No</v>
      </c>
      <c r="S191" s="221" t="str">
        <f t="shared" si="41"/>
        <v>No</v>
      </c>
      <c r="T191" s="223" t="str">
        <f t="shared" si="42"/>
        <v>N/A</v>
      </c>
      <c r="U191" s="221" t="str">
        <f t="shared" si="43"/>
        <v>No</v>
      </c>
      <c r="V191" s="223" t="str">
        <f t="shared" si="44"/>
        <v>N/A</v>
      </c>
      <c r="W191" s="222" t="str">
        <f t="shared" si="45"/>
        <v>No</v>
      </c>
      <c r="X191" s="68" t="str">
        <f t="shared" si="46"/>
        <v>N/A</v>
      </c>
      <c r="Y191" s="65" t="str">
        <f t="shared" si="47"/>
        <v>No</v>
      </c>
      <c r="Z191" s="68" t="str">
        <f t="shared" si="48"/>
        <v>N/A</v>
      </c>
      <c r="AA191" s="65" t="str">
        <f t="shared" si="49"/>
        <v>No</v>
      </c>
      <c r="AB191" s="68" t="str">
        <f t="shared" si="50"/>
        <v>N/A</v>
      </c>
      <c r="AC191" s="66"/>
    </row>
    <row r="192" spans="1:29">
      <c r="A192" s="66" t="s">
        <v>23</v>
      </c>
      <c r="B192" s="66" t="s">
        <v>40</v>
      </c>
      <c r="C192" s="66" t="str" cm="1">
        <f t="array" ref="C192">_xlfn.IFNA(_xlfn.IFS(B192="Starter","Starters &amp; Sides",B192="Sides","Starters &amp; Sides"),B192)</f>
        <v>drinks</v>
      </c>
      <c r="D192" s="71" t="s">
        <v>4690</v>
      </c>
      <c r="E192" s="75"/>
      <c r="F192" s="12"/>
      <c r="G192" s="13"/>
      <c r="H192" s="13"/>
      <c r="I192" s="13"/>
      <c r="J192" s="13"/>
      <c r="K192" s="4"/>
      <c r="L192" s="4">
        <v>9.9499999999999993</v>
      </c>
      <c r="M192" s="4">
        <v>9.9499999999999993</v>
      </c>
      <c r="N192" s="13"/>
      <c r="O192" s="290">
        <v>9.25</v>
      </c>
      <c r="P192" s="47"/>
      <c r="Q192" s="15" t="str">
        <f t="shared" si="39"/>
        <v>No</v>
      </c>
      <c r="R192" s="15" t="str">
        <f t="shared" si="40"/>
        <v>No</v>
      </c>
      <c r="S192" s="221" t="str">
        <f t="shared" si="41"/>
        <v>No</v>
      </c>
      <c r="T192" s="223" t="str">
        <f t="shared" si="42"/>
        <v>N/A</v>
      </c>
      <c r="U192" s="221" t="str">
        <f t="shared" si="43"/>
        <v>No</v>
      </c>
      <c r="V192" s="223" t="str">
        <f t="shared" si="44"/>
        <v>N/A</v>
      </c>
      <c r="W192" s="222" t="str">
        <f t="shared" si="45"/>
        <v>No</v>
      </c>
      <c r="X192" s="68" t="str">
        <f t="shared" si="46"/>
        <v>N/A</v>
      </c>
      <c r="Y192" s="65" t="str">
        <f t="shared" si="47"/>
        <v>No</v>
      </c>
      <c r="Z192" s="68" t="str">
        <f t="shared" si="48"/>
        <v>N/A</v>
      </c>
      <c r="AA192" s="65" t="str">
        <f t="shared" si="49"/>
        <v>No</v>
      </c>
      <c r="AB192" s="68" t="str">
        <f t="shared" si="50"/>
        <v>N/A</v>
      </c>
      <c r="AC192" s="66"/>
    </row>
    <row r="193" spans="1:29">
      <c r="A193" s="66" t="s">
        <v>23</v>
      </c>
      <c r="B193" s="66" t="s">
        <v>40</v>
      </c>
      <c r="C193" s="66" t="str" cm="1">
        <f t="array" ref="C193">_xlfn.IFNA(_xlfn.IFS(B193="Starter","Starters &amp; Sides",B193="Sides","Starters &amp; Sides"),B193)</f>
        <v>drinks</v>
      </c>
      <c r="D193" s="71" t="s">
        <v>1470</v>
      </c>
      <c r="E193" s="75"/>
      <c r="F193" s="12"/>
      <c r="G193" s="13"/>
      <c r="H193" s="13"/>
      <c r="I193" s="13"/>
      <c r="J193" s="13"/>
      <c r="K193" s="4"/>
      <c r="L193" s="4">
        <v>9.9499999999999993</v>
      </c>
      <c r="M193" s="4">
        <v>9.9499999999999993</v>
      </c>
      <c r="N193" s="13"/>
      <c r="O193" s="290">
        <v>9.25</v>
      </c>
      <c r="P193" s="47"/>
      <c r="Q193" s="15" t="str">
        <f t="shared" si="39"/>
        <v>No</v>
      </c>
      <c r="R193" s="15" t="str">
        <f t="shared" si="40"/>
        <v>No</v>
      </c>
      <c r="S193" s="221" t="str">
        <f t="shared" si="41"/>
        <v>No</v>
      </c>
      <c r="T193" s="223" t="str">
        <f t="shared" si="42"/>
        <v>N/A</v>
      </c>
      <c r="U193" s="221" t="str">
        <f t="shared" si="43"/>
        <v>No</v>
      </c>
      <c r="V193" s="223" t="str">
        <f t="shared" si="44"/>
        <v>N/A</v>
      </c>
      <c r="W193" s="222" t="str">
        <f t="shared" si="45"/>
        <v>No</v>
      </c>
      <c r="X193" s="68" t="str">
        <f t="shared" si="46"/>
        <v>N/A</v>
      </c>
      <c r="Y193" s="65" t="str">
        <f t="shared" si="47"/>
        <v>No</v>
      </c>
      <c r="Z193" s="68" t="str">
        <f t="shared" si="48"/>
        <v>N/A</v>
      </c>
      <c r="AA193" s="65" t="str">
        <f t="shared" si="49"/>
        <v>No</v>
      </c>
      <c r="AB193" s="68" t="str">
        <f t="shared" si="50"/>
        <v>N/A</v>
      </c>
      <c r="AC193" s="66"/>
    </row>
    <row r="194" spans="1:29">
      <c r="A194" s="66" t="s">
        <v>23</v>
      </c>
      <c r="B194" s="66" t="s">
        <v>40</v>
      </c>
      <c r="C194" s="66" t="str" cm="1">
        <f t="array" ref="C194">_xlfn.IFNA(_xlfn.IFS(B194="Starter","Starters &amp; Sides",B194="Sides","Starters &amp; Sides"),B194)</f>
        <v>drinks</v>
      </c>
      <c r="D194" s="71" t="s">
        <v>182</v>
      </c>
      <c r="E194" s="75"/>
      <c r="F194" s="12"/>
      <c r="G194" s="13"/>
      <c r="H194" s="13"/>
      <c r="I194" s="13"/>
      <c r="J194" s="13"/>
      <c r="K194" s="4"/>
      <c r="L194" s="4">
        <v>9.9499999999999993</v>
      </c>
      <c r="M194" s="4">
        <v>9.9499999999999993</v>
      </c>
      <c r="N194" s="13"/>
      <c r="O194" s="290">
        <v>9.25</v>
      </c>
      <c r="P194" s="47"/>
      <c r="Q194" s="15" t="str">
        <f t="shared" si="39"/>
        <v>No</v>
      </c>
      <c r="R194" s="15" t="str">
        <f t="shared" si="40"/>
        <v>No</v>
      </c>
      <c r="S194" s="221" t="str">
        <f t="shared" si="41"/>
        <v>No</v>
      </c>
      <c r="T194" s="223" t="str">
        <f t="shared" si="42"/>
        <v>N/A</v>
      </c>
      <c r="U194" s="221" t="str">
        <f t="shared" si="43"/>
        <v>No</v>
      </c>
      <c r="V194" s="223" t="str">
        <f t="shared" si="44"/>
        <v>N/A</v>
      </c>
      <c r="W194" s="222" t="str">
        <f t="shared" si="45"/>
        <v>No</v>
      </c>
      <c r="X194" s="68" t="str">
        <f t="shared" si="46"/>
        <v>N/A</v>
      </c>
      <c r="Y194" s="65" t="str">
        <f t="shared" si="47"/>
        <v>No</v>
      </c>
      <c r="Z194" s="68" t="str">
        <f t="shared" si="48"/>
        <v>N/A</v>
      </c>
      <c r="AA194" s="65" t="str">
        <f t="shared" si="49"/>
        <v>No</v>
      </c>
      <c r="AB194" s="68" t="str">
        <f t="shared" si="50"/>
        <v>N/A</v>
      </c>
      <c r="AC194" s="66"/>
    </row>
    <row r="195" spans="1:29">
      <c r="A195" s="66" t="s">
        <v>23</v>
      </c>
      <c r="B195" s="66" t="s">
        <v>40</v>
      </c>
      <c r="C195" s="66" t="str" cm="1">
        <f t="array" ref="C195">_xlfn.IFNA(_xlfn.IFS(B195="Starter","Starters &amp; Sides",B195="Sides","Starters &amp; Sides"),B195)</f>
        <v>drinks</v>
      </c>
      <c r="D195" s="71" t="s">
        <v>441</v>
      </c>
      <c r="E195" s="75"/>
      <c r="F195" s="12"/>
      <c r="G195" s="13"/>
      <c r="H195" s="13"/>
      <c r="I195" s="13"/>
      <c r="J195" s="13"/>
      <c r="K195" s="4"/>
      <c r="L195" s="4"/>
      <c r="M195" s="4">
        <v>10.95</v>
      </c>
      <c r="N195" s="13">
        <v>10.95</v>
      </c>
      <c r="O195" s="290">
        <v>10.95</v>
      </c>
      <c r="P195" s="47"/>
      <c r="Q195" s="15" t="str">
        <f t="shared" si="39"/>
        <v>No</v>
      </c>
      <c r="R195" s="15" t="str">
        <f t="shared" si="40"/>
        <v>No</v>
      </c>
      <c r="S195" s="221" t="str">
        <f t="shared" si="41"/>
        <v>No</v>
      </c>
      <c r="T195" s="223" t="str">
        <f t="shared" si="42"/>
        <v>N/A</v>
      </c>
      <c r="U195" s="221" t="str">
        <f t="shared" si="43"/>
        <v>No</v>
      </c>
      <c r="V195" s="223" t="str">
        <f t="shared" si="44"/>
        <v>N/A</v>
      </c>
      <c r="W195" s="222" t="str">
        <f t="shared" si="45"/>
        <v>No</v>
      </c>
      <c r="X195" s="68" t="str">
        <f t="shared" si="46"/>
        <v>N/A</v>
      </c>
      <c r="Y195" s="65" t="str">
        <f t="shared" si="47"/>
        <v>No</v>
      </c>
      <c r="Z195" s="68" t="str">
        <f t="shared" si="48"/>
        <v>N/A</v>
      </c>
      <c r="AA195" s="65" t="str">
        <f t="shared" si="49"/>
        <v>No</v>
      </c>
      <c r="AB195" s="68" t="str">
        <f t="shared" si="50"/>
        <v>N/A</v>
      </c>
      <c r="AC195" s="66"/>
    </row>
    <row r="196" spans="1:29">
      <c r="A196" s="66" t="s">
        <v>23</v>
      </c>
      <c r="B196" s="66" t="s">
        <v>40</v>
      </c>
      <c r="C196" s="66" t="str" cm="1">
        <f t="array" ref="C196">_xlfn.IFNA(_xlfn.IFS(B196="Starter","Starters &amp; Sides",B196="Sides","Starters &amp; Sides"),B196)</f>
        <v>drinks</v>
      </c>
      <c r="D196" s="71" t="s">
        <v>4693</v>
      </c>
      <c r="E196" s="75"/>
      <c r="F196" s="12"/>
      <c r="G196" s="13"/>
      <c r="H196" s="13"/>
      <c r="I196" s="13"/>
      <c r="J196" s="13"/>
      <c r="K196" s="4"/>
      <c r="L196" s="4"/>
      <c r="M196" s="4">
        <v>10.95</v>
      </c>
      <c r="N196" s="13">
        <v>10.95</v>
      </c>
      <c r="O196" s="13"/>
      <c r="P196" s="47"/>
      <c r="Q196" s="15" t="str">
        <f t="shared" si="39"/>
        <v>No</v>
      </c>
      <c r="R196" s="15" t="str">
        <f t="shared" si="40"/>
        <v>No</v>
      </c>
      <c r="S196" s="221" t="str">
        <f t="shared" si="41"/>
        <v>No</v>
      </c>
      <c r="T196" s="223" t="str">
        <f t="shared" si="42"/>
        <v>N/A</v>
      </c>
      <c r="U196" s="221" t="str">
        <f t="shared" si="43"/>
        <v>No</v>
      </c>
      <c r="V196" s="223" t="str">
        <f t="shared" si="44"/>
        <v>N/A</v>
      </c>
      <c r="W196" s="222" t="str">
        <f t="shared" si="45"/>
        <v>No</v>
      </c>
      <c r="X196" s="68" t="str">
        <f t="shared" si="46"/>
        <v>N/A</v>
      </c>
      <c r="Y196" s="65" t="str">
        <f t="shared" si="47"/>
        <v>No</v>
      </c>
      <c r="Z196" s="68" t="str">
        <f t="shared" si="48"/>
        <v>N/A</v>
      </c>
      <c r="AA196" s="65" t="str">
        <f t="shared" si="49"/>
        <v>No</v>
      </c>
      <c r="AB196" s="68" t="str">
        <f t="shared" si="50"/>
        <v>N/A</v>
      </c>
      <c r="AC196" s="66"/>
    </row>
    <row r="197" spans="1:29">
      <c r="A197" s="66" t="s">
        <v>23</v>
      </c>
      <c r="B197" s="66" t="s">
        <v>40</v>
      </c>
      <c r="C197" s="66" t="str" cm="1">
        <f t="array" ref="C197">_xlfn.IFNA(_xlfn.IFS(B197="Starter","Starters &amp; Sides",B197="Sides","Starters &amp; Sides"),B197)</f>
        <v>drinks</v>
      </c>
      <c r="D197" s="71" t="s">
        <v>4619</v>
      </c>
      <c r="E197" s="75"/>
      <c r="F197" s="12"/>
      <c r="G197" s="13"/>
      <c r="H197" s="13"/>
      <c r="I197" s="13"/>
      <c r="J197" s="13"/>
      <c r="K197" s="4"/>
      <c r="L197" s="4">
        <v>9.9499999999999993</v>
      </c>
      <c r="M197" s="4"/>
      <c r="N197" s="13"/>
      <c r="O197" s="13"/>
      <c r="P197" s="47"/>
      <c r="Q197" s="15" t="str">
        <f t="shared" si="39"/>
        <v>No</v>
      </c>
      <c r="R197" s="15" t="str">
        <f t="shared" si="40"/>
        <v>No</v>
      </c>
      <c r="S197" s="221" t="str">
        <f t="shared" si="41"/>
        <v>No</v>
      </c>
      <c r="T197" s="223" t="str">
        <f t="shared" si="42"/>
        <v>N/A</v>
      </c>
      <c r="U197" s="221" t="str">
        <f t="shared" si="43"/>
        <v>No</v>
      </c>
      <c r="V197" s="223" t="str">
        <f t="shared" si="44"/>
        <v>N/A</v>
      </c>
      <c r="W197" s="222" t="str">
        <f t="shared" si="45"/>
        <v>No</v>
      </c>
      <c r="X197" s="68" t="str">
        <f t="shared" si="46"/>
        <v>N/A</v>
      </c>
      <c r="Y197" s="65" t="str">
        <f t="shared" si="47"/>
        <v>No</v>
      </c>
      <c r="Z197" s="68" t="str">
        <f t="shared" si="48"/>
        <v>N/A</v>
      </c>
      <c r="AA197" s="65" t="str">
        <f t="shared" si="49"/>
        <v>No</v>
      </c>
      <c r="AB197" s="68" t="str">
        <f t="shared" si="50"/>
        <v>N/A</v>
      </c>
      <c r="AC197" s="66"/>
    </row>
    <row r="198" spans="1:29">
      <c r="A198" s="66" t="s">
        <v>23</v>
      </c>
      <c r="B198" s="66" t="s">
        <v>40</v>
      </c>
      <c r="C198" s="66" t="str" cm="1">
        <f t="array" ref="C198">_xlfn.IFNA(_xlfn.IFS(B198="Starter","Starters &amp; Sides",B198="Sides","Starters &amp; Sides"),B198)</f>
        <v>drinks</v>
      </c>
      <c r="D198" s="71" t="s">
        <v>280</v>
      </c>
      <c r="E198" s="75"/>
      <c r="F198" s="12"/>
      <c r="G198" s="13"/>
      <c r="H198" s="13"/>
      <c r="I198" s="13"/>
      <c r="J198" s="13"/>
      <c r="K198" s="4"/>
      <c r="L198" s="4">
        <v>9.9499999999999993</v>
      </c>
      <c r="M198" s="4">
        <v>9.9499999999999993</v>
      </c>
      <c r="N198" s="13">
        <v>9.9499999999999993</v>
      </c>
      <c r="O198" s="290">
        <v>9.25</v>
      </c>
      <c r="P198" s="47"/>
      <c r="Q198" s="15" t="str">
        <f t="shared" si="39"/>
        <v>No</v>
      </c>
      <c r="R198" s="15" t="str">
        <f t="shared" si="40"/>
        <v>No</v>
      </c>
      <c r="S198" s="221" t="str">
        <f t="shared" si="41"/>
        <v>No</v>
      </c>
      <c r="T198" s="223" t="str">
        <f t="shared" si="42"/>
        <v>N/A</v>
      </c>
      <c r="U198" s="221" t="str">
        <f t="shared" si="43"/>
        <v>No</v>
      </c>
      <c r="V198" s="223" t="str">
        <f t="shared" si="44"/>
        <v>N/A</v>
      </c>
      <c r="W198" s="222" t="str">
        <f t="shared" si="45"/>
        <v>No</v>
      </c>
      <c r="X198" s="68" t="str">
        <f t="shared" si="46"/>
        <v>N/A</v>
      </c>
      <c r="Y198" s="65" t="str">
        <f t="shared" si="47"/>
        <v>No</v>
      </c>
      <c r="Z198" s="68" t="str">
        <f t="shared" si="48"/>
        <v>N/A</v>
      </c>
      <c r="AA198" s="65" t="str">
        <f t="shared" si="49"/>
        <v>No</v>
      </c>
      <c r="AB198" s="68" t="str">
        <f t="shared" si="50"/>
        <v>N/A</v>
      </c>
      <c r="AC198" s="66"/>
    </row>
    <row r="199" spans="1:29">
      <c r="A199" s="66" t="s">
        <v>23</v>
      </c>
      <c r="B199" s="66" t="s">
        <v>40</v>
      </c>
      <c r="C199" s="66" t="str" cm="1">
        <f t="array" ref="C199">_xlfn.IFNA(_xlfn.IFS(B199="Starter","Starters &amp; Sides",B199="Sides","Starters &amp; Sides"),B199)</f>
        <v>drinks</v>
      </c>
      <c r="D199" s="71" t="s">
        <v>446</v>
      </c>
      <c r="E199" s="75"/>
      <c r="F199" s="12"/>
      <c r="G199" s="13"/>
      <c r="H199" s="13"/>
      <c r="I199" s="13"/>
      <c r="J199" s="13"/>
      <c r="K199" s="4"/>
      <c r="L199" s="4"/>
      <c r="M199" s="4">
        <v>10.95</v>
      </c>
      <c r="N199" s="13">
        <v>10.95</v>
      </c>
      <c r="O199" s="290">
        <v>10.5</v>
      </c>
      <c r="P199" s="47"/>
      <c r="Q199" s="15" t="str">
        <f t="shared" si="39"/>
        <v>No</v>
      </c>
      <c r="R199" s="15" t="str">
        <f t="shared" si="40"/>
        <v>No</v>
      </c>
      <c r="S199" s="221" t="str">
        <f t="shared" si="41"/>
        <v>No</v>
      </c>
      <c r="T199" s="223" t="str">
        <f t="shared" si="42"/>
        <v>N/A</v>
      </c>
      <c r="U199" s="221" t="str">
        <f t="shared" si="43"/>
        <v>No</v>
      </c>
      <c r="V199" s="223" t="str">
        <f t="shared" si="44"/>
        <v>N/A</v>
      </c>
      <c r="W199" s="222" t="str">
        <f t="shared" si="45"/>
        <v>No</v>
      </c>
      <c r="X199" s="68" t="str">
        <f t="shared" si="46"/>
        <v>N/A</v>
      </c>
      <c r="Y199" s="65" t="str">
        <f t="shared" si="47"/>
        <v>No</v>
      </c>
      <c r="Z199" s="68" t="str">
        <f t="shared" si="48"/>
        <v>N/A</v>
      </c>
      <c r="AA199" s="65" t="str">
        <f t="shared" si="49"/>
        <v>No</v>
      </c>
      <c r="AB199" s="68" t="str">
        <f t="shared" si="50"/>
        <v>N/A</v>
      </c>
      <c r="AC199" s="66"/>
    </row>
    <row r="200" spans="1:29">
      <c r="A200" s="66" t="s">
        <v>23</v>
      </c>
      <c r="B200" s="66" t="s">
        <v>40</v>
      </c>
      <c r="C200" s="66" t="str" cm="1">
        <f t="array" ref="C200">_xlfn.IFNA(_xlfn.IFS(B200="Starter","Starters &amp; Sides",B200="Sides","Starters &amp; Sides"),B200)</f>
        <v>drinks</v>
      </c>
      <c r="D200" s="71" t="s">
        <v>4672</v>
      </c>
      <c r="E200" s="75"/>
      <c r="F200" s="12"/>
      <c r="G200" s="13"/>
      <c r="H200" s="13"/>
      <c r="I200" s="13"/>
      <c r="J200" s="13"/>
      <c r="K200" s="4"/>
      <c r="L200" s="4"/>
      <c r="M200" s="4">
        <v>5.75</v>
      </c>
      <c r="N200" s="13">
        <v>5.95</v>
      </c>
      <c r="O200" s="290">
        <v>5.75</v>
      </c>
      <c r="P200" s="47"/>
      <c r="Q200" s="15" t="str">
        <f t="shared" si="39"/>
        <v>No</v>
      </c>
      <c r="R200" s="15" t="str">
        <f t="shared" si="40"/>
        <v>No</v>
      </c>
      <c r="S200" s="221" t="str">
        <f t="shared" si="41"/>
        <v>No</v>
      </c>
      <c r="T200" s="223" t="str">
        <f t="shared" si="42"/>
        <v>N/A</v>
      </c>
      <c r="U200" s="221" t="str">
        <f t="shared" si="43"/>
        <v>No</v>
      </c>
      <c r="V200" s="223" t="str">
        <f t="shared" si="44"/>
        <v>N/A</v>
      </c>
      <c r="W200" s="222" t="str">
        <f t="shared" si="45"/>
        <v>No</v>
      </c>
      <c r="X200" s="68" t="str">
        <f t="shared" si="46"/>
        <v>N/A</v>
      </c>
      <c r="Y200" s="65" t="str">
        <f t="shared" si="47"/>
        <v>No</v>
      </c>
      <c r="Z200" s="68" t="str">
        <f t="shared" si="48"/>
        <v>N/A</v>
      </c>
      <c r="AA200" s="65" t="str">
        <f t="shared" si="49"/>
        <v>No</v>
      </c>
      <c r="AB200" s="68" t="str">
        <f t="shared" si="50"/>
        <v>N/A</v>
      </c>
      <c r="AC200" s="66"/>
    </row>
    <row r="201" spans="1:29">
      <c r="A201" s="66" t="s">
        <v>23</v>
      </c>
      <c r="B201" s="66" t="s">
        <v>40</v>
      </c>
      <c r="C201" s="66" t="str" cm="1">
        <f t="array" ref="C201">_xlfn.IFNA(_xlfn.IFS(B201="Starter","Starters &amp; Sides",B201="Sides","Starters &amp; Sides"),B201)</f>
        <v>drinks</v>
      </c>
      <c r="D201" s="71" t="s">
        <v>4724</v>
      </c>
      <c r="E201" s="75"/>
      <c r="F201" s="12"/>
      <c r="G201" s="13"/>
      <c r="H201" s="13"/>
      <c r="I201" s="13"/>
      <c r="J201" s="13"/>
      <c r="K201" s="4"/>
      <c r="L201" s="4">
        <v>10.75</v>
      </c>
      <c r="M201" s="4"/>
      <c r="N201" s="13"/>
      <c r="O201" s="13"/>
      <c r="P201" s="47"/>
      <c r="Q201" s="15" t="str">
        <f t="shared" si="39"/>
        <v>No</v>
      </c>
      <c r="R201" s="15" t="str">
        <f t="shared" si="40"/>
        <v>No</v>
      </c>
      <c r="S201" s="221" t="str">
        <f t="shared" si="41"/>
        <v>No</v>
      </c>
      <c r="T201" s="223" t="str">
        <f t="shared" si="42"/>
        <v>N/A</v>
      </c>
      <c r="U201" s="221" t="str">
        <f t="shared" si="43"/>
        <v>No</v>
      </c>
      <c r="V201" s="223" t="str">
        <f t="shared" si="44"/>
        <v>N/A</v>
      </c>
      <c r="W201" s="222" t="str">
        <f t="shared" si="45"/>
        <v>No</v>
      </c>
      <c r="X201" s="68" t="str">
        <f t="shared" si="46"/>
        <v>N/A</v>
      </c>
      <c r="Y201" s="65" t="str">
        <f t="shared" si="47"/>
        <v>No</v>
      </c>
      <c r="Z201" s="68" t="str">
        <f t="shared" si="48"/>
        <v>N/A</v>
      </c>
      <c r="AA201" s="65" t="str">
        <f t="shared" si="49"/>
        <v>No</v>
      </c>
      <c r="AB201" s="68" t="str">
        <f t="shared" si="50"/>
        <v>N/A</v>
      </c>
      <c r="AC201" s="66"/>
    </row>
    <row r="202" spans="1:29">
      <c r="A202" s="66" t="s">
        <v>23</v>
      </c>
      <c r="B202" s="66" t="s">
        <v>40</v>
      </c>
      <c r="C202" s="66" t="str" cm="1">
        <f t="array" ref="C202">_xlfn.IFNA(_xlfn.IFS(B202="Starter","Starters &amp; Sides",B202="Sides","Starters &amp; Sides"),B202)</f>
        <v>drinks</v>
      </c>
      <c r="D202" s="71" t="s">
        <v>4646</v>
      </c>
      <c r="E202" s="75"/>
      <c r="F202" s="12"/>
      <c r="G202" s="13"/>
      <c r="H202" s="13"/>
      <c r="I202" s="13"/>
      <c r="J202" s="13"/>
      <c r="K202" s="4"/>
      <c r="L202" s="4">
        <v>10.95</v>
      </c>
      <c r="M202" s="4"/>
      <c r="N202" s="13"/>
      <c r="O202" s="13"/>
      <c r="P202" s="47"/>
      <c r="Q202" s="15" t="str">
        <f t="shared" si="39"/>
        <v>No</v>
      </c>
      <c r="R202" s="15" t="str">
        <f t="shared" si="40"/>
        <v>No</v>
      </c>
      <c r="S202" s="221" t="str">
        <f t="shared" si="41"/>
        <v>No</v>
      </c>
      <c r="T202" s="223" t="str">
        <f t="shared" si="42"/>
        <v>N/A</v>
      </c>
      <c r="U202" s="221" t="str">
        <f t="shared" si="43"/>
        <v>No</v>
      </c>
      <c r="V202" s="223" t="str">
        <f t="shared" si="44"/>
        <v>N/A</v>
      </c>
      <c r="W202" s="222" t="str">
        <f t="shared" si="45"/>
        <v>No</v>
      </c>
      <c r="X202" s="68" t="str">
        <f t="shared" si="46"/>
        <v>N/A</v>
      </c>
      <c r="Y202" s="65" t="str">
        <f t="shared" si="47"/>
        <v>No</v>
      </c>
      <c r="Z202" s="68" t="str">
        <f t="shared" si="48"/>
        <v>N/A</v>
      </c>
      <c r="AA202" s="65" t="str">
        <f t="shared" si="49"/>
        <v>No</v>
      </c>
      <c r="AB202" s="68" t="str">
        <f t="shared" si="50"/>
        <v>N/A</v>
      </c>
      <c r="AC202" s="66"/>
    </row>
    <row r="203" spans="1:29">
      <c r="A203" s="66" t="s">
        <v>23</v>
      </c>
      <c r="B203" s="66" t="s">
        <v>40</v>
      </c>
      <c r="C203" s="66" t="str" cm="1">
        <f t="array" ref="C203">_xlfn.IFNA(_xlfn.IFS(B203="Starter","Starters &amp; Sides",B203="Sides","Starters &amp; Sides"),B203)</f>
        <v>drinks</v>
      </c>
      <c r="D203" s="71" t="s">
        <v>4723</v>
      </c>
      <c r="E203" s="75"/>
      <c r="F203" s="12"/>
      <c r="G203" s="13"/>
      <c r="H203" s="13"/>
      <c r="I203" s="13"/>
      <c r="J203" s="13"/>
      <c r="K203" s="4"/>
      <c r="L203" s="4">
        <v>8.75</v>
      </c>
      <c r="M203" s="4"/>
      <c r="N203" s="13"/>
      <c r="O203" s="13"/>
      <c r="P203" s="47"/>
      <c r="Q203" s="15" t="str">
        <f t="shared" si="39"/>
        <v>No</v>
      </c>
      <c r="R203" s="15" t="str">
        <f t="shared" si="40"/>
        <v>No</v>
      </c>
      <c r="S203" s="221" t="str">
        <f t="shared" si="41"/>
        <v>No</v>
      </c>
      <c r="T203" s="223" t="str">
        <f t="shared" si="42"/>
        <v>N/A</v>
      </c>
      <c r="U203" s="221" t="str">
        <f t="shared" si="43"/>
        <v>No</v>
      </c>
      <c r="V203" s="223" t="str">
        <f t="shared" si="44"/>
        <v>N/A</v>
      </c>
      <c r="W203" s="222" t="str">
        <f t="shared" si="45"/>
        <v>No</v>
      </c>
      <c r="X203" s="68" t="str">
        <f t="shared" si="46"/>
        <v>N/A</v>
      </c>
      <c r="Y203" s="65" t="str">
        <f t="shared" si="47"/>
        <v>No</v>
      </c>
      <c r="Z203" s="68" t="str">
        <f t="shared" si="48"/>
        <v>N/A</v>
      </c>
      <c r="AA203" s="65" t="str">
        <f t="shared" si="49"/>
        <v>No</v>
      </c>
      <c r="AB203" s="68" t="str">
        <f t="shared" si="50"/>
        <v>N/A</v>
      </c>
      <c r="AC203" s="66"/>
    </row>
    <row r="204" spans="1:29">
      <c r="A204" s="66" t="s">
        <v>23</v>
      </c>
      <c r="B204" s="66" t="s">
        <v>40</v>
      </c>
      <c r="C204" s="66" t="str" cm="1">
        <f t="array" ref="C204">_xlfn.IFNA(_xlfn.IFS(B204="Starter","Starters &amp; Sides",B204="Sides","Starters &amp; Sides"),B204)</f>
        <v>drinks</v>
      </c>
      <c r="D204" s="71" t="s">
        <v>4615</v>
      </c>
      <c r="E204" s="75"/>
      <c r="F204" s="12"/>
      <c r="G204" s="13"/>
      <c r="H204" s="13"/>
      <c r="I204" s="13"/>
      <c r="J204" s="13"/>
      <c r="K204" s="4"/>
      <c r="L204" s="4">
        <v>5.5</v>
      </c>
      <c r="M204" s="4"/>
      <c r="N204" s="13"/>
      <c r="O204" s="13"/>
      <c r="P204" s="47"/>
      <c r="Q204" s="15" t="str">
        <f t="shared" si="39"/>
        <v>No</v>
      </c>
      <c r="R204" s="15" t="str">
        <f t="shared" si="40"/>
        <v>No</v>
      </c>
      <c r="S204" s="221" t="str">
        <f t="shared" si="41"/>
        <v>No</v>
      </c>
      <c r="T204" s="223" t="str">
        <f t="shared" si="42"/>
        <v>N/A</v>
      </c>
      <c r="U204" s="221" t="str">
        <f t="shared" si="43"/>
        <v>No</v>
      </c>
      <c r="V204" s="223" t="str">
        <f t="shared" si="44"/>
        <v>N/A</v>
      </c>
      <c r="W204" s="222" t="str">
        <f t="shared" si="45"/>
        <v>No</v>
      </c>
      <c r="X204" s="68" t="str">
        <f t="shared" si="46"/>
        <v>N/A</v>
      </c>
      <c r="Y204" s="65" t="str">
        <f t="shared" si="47"/>
        <v>No</v>
      </c>
      <c r="Z204" s="68" t="str">
        <f t="shared" si="48"/>
        <v>N/A</v>
      </c>
      <c r="AA204" s="65" t="str">
        <f t="shared" si="49"/>
        <v>No</v>
      </c>
      <c r="AB204" s="68" t="str">
        <f t="shared" si="50"/>
        <v>N/A</v>
      </c>
      <c r="AC204" s="66"/>
    </row>
    <row r="205" spans="1:29">
      <c r="A205" s="66" t="s">
        <v>23</v>
      </c>
      <c r="B205" s="66" t="s">
        <v>40</v>
      </c>
      <c r="C205" s="66" t="str" cm="1">
        <f t="array" ref="C205">_xlfn.IFNA(_xlfn.IFS(B205="Starter","Starters &amp; Sides",B205="Sides","Starters &amp; Sides"),B205)</f>
        <v>drinks</v>
      </c>
      <c r="D205" s="71" t="s">
        <v>4922</v>
      </c>
      <c r="E205" s="75"/>
      <c r="F205" s="12"/>
      <c r="G205" s="13"/>
      <c r="H205" s="13"/>
      <c r="I205" s="13"/>
      <c r="J205" s="13"/>
      <c r="K205" s="4"/>
      <c r="L205" s="4">
        <v>5.95</v>
      </c>
      <c r="M205" s="4">
        <v>5.75</v>
      </c>
      <c r="N205" s="13">
        <v>5.95</v>
      </c>
      <c r="O205" s="290">
        <v>5.75</v>
      </c>
      <c r="P205" s="47"/>
      <c r="Q205" s="15" t="str">
        <f t="shared" si="39"/>
        <v>No</v>
      </c>
      <c r="R205" s="15" t="str">
        <f t="shared" si="40"/>
        <v>No</v>
      </c>
      <c r="S205" s="221" t="str">
        <f t="shared" si="41"/>
        <v>No</v>
      </c>
      <c r="T205" s="223" t="str">
        <f t="shared" si="42"/>
        <v>N/A</v>
      </c>
      <c r="U205" s="221" t="str">
        <f t="shared" si="43"/>
        <v>No</v>
      </c>
      <c r="V205" s="223" t="str">
        <f t="shared" si="44"/>
        <v>N/A</v>
      </c>
      <c r="W205" s="222" t="str">
        <f t="shared" si="45"/>
        <v>No</v>
      </c>
      <c r="X205" s="68" t="str">
        <f t="shared" si="46"/>
        <v>N/A</v>
      </c>
      <c r="Y205" s="65" t="str">
        <f t="shared" si="47"/>
        <v>No</v>
      </c>
      <c r="Z205" s="68" t="str">
        <f t="shared" si="48"/>
        <v>N/A</v>
      </c>
      <c r="AA205" s="65" t="str">
        <f t="shared" si="49"/>
        <v>No</v>
      </c>
      <c r="AB205" s="68" t="str">
        <f t="shared" si="50"/>
        <v>N/A</v>
      </c>
      <c r="AC205" s="66"/>
    </row>
    <row r="206" spans="1:29">
      <c r="A206" s="66" t="s">
        <v>23</v>
      </c>
      <c r="B206" s="66" t="s">
        <v>40</v>
      </c>
      <c r="C206" s="66" t="str" cm="1">
        <f t="array" ref="C206">_xlfn.IFNA(_xlfn.IFS(B206="Starter","Starters &amp; Sides",B206="Sides","Starters &amp; Sides"),B206)</f>
        <v>drinks</v>
      </c>
      <c r="D206" s="71" t="s">
        <v>4742</v>
      </c>
      <c r="E206" s="75"/>
      <c r="F206" s="12"/>
      <c r="G206" s="13"/>
      <c r="H206" s="13"/>
      <c r="I206" s="13"/>
      <c r="J206" s="13"/>
      <c r="K206" s="4"/>
      <c r="L206" s="4"/>
      <c r="M206" s="4">
        <v>5.5</v>
      </c>
      <c r="N206" s="218">
        <v>5.95</v>
      </c>
      <c r="O206" s="218">
        <v>5.75</v>
      </c>
      <c r="P206" s="47"/>
      <c r="Q206" s="15" t="str">
        <f t="shared" si="39"/>
        <v>No</v>
      </c>
      <c r="R206" s="15" t="str">
        <f t="shared" si="40"/>
        <v>No</v>
      </c>
      <c r="S206" s="221" t="str">
        <f t="shared" si="41"/>
        <v>No</v>
      </c>
      <c r="T206" s="223" t="str">
        <f t="shared" si="42"/>
        <v>N/A</v>
      </c>
      <c r="U206" s="221" t="str">
        <f t="shared" si="43"/>
        <v>No</v>
      </c>
      <c r="V206" s="223" t="str">
        <f t="shared" si="44"/>
        <v>N/A</v>
      </c>
      <c r="W206" s="222" t="str">
        <f t="shared" si="45"/>
        <v>No</v>
      </c>
      <c r="X206" s="68" t="str">
        <f t="shared" si="46"/>
        <v>N/A</v>
      </c>
      <c r="Y206" s="65" t="str">
        <f t="shared" si="47"/>
        <v>No</v>
      </c>
      <c r="Z206" s="68" t="str">
        <f t="shared" si="48"/>
        <v>N/A</v>
      </c>
      <c r="AA206" s="65" t="str">
        <f t="shared" si="49"/>
        <v>No</v>
      </c>
      <c r="AB206" s="68" t="str">
        <f t="shared" si="50"/>
        <v>N/A</v>
      </c>
      <c r="AC206" s="66"/>
    </row>
    <row r="207" spans="1:29">
      <c r="A207" s="66" t="s">
        <v>23</v>
      </c>
      <c r="B207" s="66" t="s">
        <v>40</v>
      </c>
      <c r="C207" s="66" t="str" cm="1">
        <f t="array" ref="C207">_xlfn.IFNA(_xlfn.IFS(B207="Starter","Starters &amp; Sides",B207="Sides","Starters &amp; Sides"),B207)</f>
        <v>drinks</v>
      </c>
      <c r="D207" s="71" t="s">
        <v>4713</v>
      </c>
      <c r="E207" s="75"/>
      <c r="F207" s="12"/>
      <c r="G207" s="13"/>
      <c r="H207" s="13"/>
      <c r="I207" s="13"/>
      <c r="J207" s="13"/>
      <c r="K207" s="4"/>
      <c r="L207" s="4">
        <v>5.54</v>
      </c>
      <c r="M207" s="4">
        <v>5.75</v>
      </c>
      <c r="N207" s="13">
        <v>5.95</v>
      </c>
      <c r="O207" s="290">
        <v>5.75</v>
      </c>
      <c r="P207" s="47"/>
      <c r="Q207" s="15" t="str">
        <f t="shared" si="39"/>
        <v>No</v>
      </c>
      <c r="R207" s="15" t="str">
        <f t="shared" si="40"/>
        <v>No</v>
      </c>
      <c r="S207" s="221" t="str">
        <f t="shared" si="41"/>
        <v>No</v>
      </c>
      <c r="T207" s="223" t="str">
        <f t="shared" si="42"/>
        <v>N/A</v>
      </c>
      <c r="U207" s="221" t="str">
        <f t="shared" si="43"/>
        <v>No</v>
      </c>
      <c r="V207" s="223" t="str">
        <f t="shared" si="44"/>
        <v>N/A</v>
      </c>
      <c r="W207" s="222" t="str">
        <f t="shared" si="45"/>
        <v>No</v>
      </c>
      <c r="X207" s="68" t="str">
        <f t="shared" si="46"/>
        <v>N/A</v>
      </c>
      <c r="Y207" s="65" t="str">
        <f t="shared" si="47"/>
        <v>No</v>
      </c>
      <c r="Z207" s="68" t="str">
        <f t="shared" si="48"/>
        <v>N/A</v>
      </c>
      <c r="AA207" s="65" t="str">
        <f t="shared" si="49"/>
        <v>No</v>
      </c>
      <c r="AB207" s="68" t="str">
        <f t="shared" si="50"/>
        <v>N/A</v>
      </c>
      <c r="AC207" s="66"/>
    </row>
    <row r="208" spans="1:29">
      <c r="A208" s="66" t="s">
        <v>23</v>
      </c>
      <c r="B208" s="66" t="s">
        <v>40</v>
      </c>
      <c r="C208" s="66" t="str" cm="1">
        <f t="array" ref="C208">_xlfn.IFNA(_xlfn.IFS(B208="Starter","Starters &amp; Sides",B208="Sides","Starters &amp; Sides"),B208)</f>
        <v>drinks</v>
      </c>
      <c r="D208" s="71" t="s">
        <v>4923</v>
      </c>
      <c r="E208" s="75"/>
      <c r="F208" s="12"/>
      <c r="G208" s="13"/>
      <c r="H208" s="13"/>
      <c r="I208" s="13"/>
      <c r="J208" s="13"/>
      <c r="K208" s="4"/>
      <c r="L208" s="4"/>
      <c r="M208" s="4">
        <v>5.75</v>
      </c>
      <c r="N208" s="13">
        <v>5.95</v>
      </c>
      <c r="O208" s="290">
        <v>5.75</v>
      </c>
      <c r="P208" s="47"/>
      <c r="Q208" s="15" t="str">
        <f t="shared" si="39"/>
        <v>No</v>
      </c>
      <c r="R208" s="15" t="str">
        <f t="shared" si="40"/>
        <v>No</v>
      </c>
      <c r="S208" s="221" t="str">
        <f t="shared" si="41"/>
        <v>No</v>
      </c>
      <c r="T208" s="223" t="str">
        <f t="shared" si="42"/>
        <v>N/A</v>
      </c>
      <c r="U208" s="221" t="str">
        <f t="shared" si="43"/>
        <v>No</v>
      </c>
      <c r="V208" s="223" t="str">
        <f t="shared" si="44"/>
        <v>N/A</v>
      </c>
      <c r="W208" s="222" t="str">
        <f t="shared" si="45"/>
        <v>No</v>
      </c>
      <c r="X208" s="68" t="str">
        <f t="shared" si="46"/>
        <v>N/A</v>
      </c>
      <c r="Y208" s="65" t="str">
        <f t="shared" si="47"/>
        <v>No</v>
      </c>
      <c r="Z208" s="68" t="str">
        <f t="shared" si="48"/>
        <v>N/A</v>
      </c>
      <c r="AA208" s="65" t="str">
        <f t="shared" si="49"/>
        <v>No</v>
      </c>
      <c r="AB208" s="68" t="str">
        <f t="shared" si="50"/>
        <v>N/A</v>
      </c>
      <c r="AC208" s="66"/>
    </row>
    <row r="209" spans="1:29">
      <c r="A209" s="66" t="s">
        <v>23</v>
      </c>
      <c r="B209" s="66" t="s">
        <v>40</v>
      </c>
      <c r="C209" s="66" t="str" cm="1">
        <f t="array" ref="C209">_xlfn.IFNA(_xlfn.IFS(B209="Starter","Starters &amp; Sides",B209="Sides","Starters &amp; Sides"),B209)</f>
        <v>drinks</v>
      </c>
      <c r="D209" s="71" t="s">
        <v>4689</v>
      </c>
      <c r="E209" s="75"/>
      <c r="F209" s="12"/>
      <c r="G209" s="13"/>
      <c r="H209" s="13"/>
      <c r="I209" s="13"/>
      <c r="J209" s="13"/>
      <c r="K209" s="4"/>
      <c r="L209" s="4">
        <v>5.75</v>
      </c>
      <c r="M209" s="4">
        <v>5.75</v>
      </c>
      <c r="N209" s="13">
        <v>5.95</v>
      </c>
      <c r="O209" s="290">
        <v>5.75</v>
      </c>
      <c r="P209" s="47"/>
      <c r="Q209" s="15" t="str">
        <f t="shared" si="39"/>
        <v>No</v>
      </c>
      <c r="R209" s="15" t="str">
        <f t="shared" si="40"/>
        <v>No</v>
      </c>
      <c r="S209" s="221" t="str">
        <f t="shared" si="41"/>
        <v>No</v>
      </c>
      <c r="T209" s="223" t="str">
        <f t="shared" si="42"/>
        <v>N/A</v>
      </c>
      <c r="U209" s="221" t="str">
        <f t="shared" si="43"/>
        <v>No</v>
      </c>
      <c r="V209" s="223" t="str">
        <f t="shared" si="44"/>
        <v>N/A</v>
      </c>
      <c r="W209" s="222" t="str">
        <f t="shared" si="45"/>
        <v>No</v>
      </c>
      <c r="X209" s="68" t="str">
        <f t="shared" si="46"/>
        <v>N/A</v>
      </c>
      <c r="Y209" s="65" t="str">
        <f t="shared" si="47"/>
        <v>No</v>
      </c>
      <c r="Z209" s="68" t="str">
        <f t="shared" si="48"/>
        <v>N/A</v>
      </c>
      <c r="AA209" s="65" t="str">
        <f t="shared" si="49"/>
        <v>No</v>
      </c>
      <c r="AB209" s="68" t="str">
        <f t="shared" si="50"/>
        <v>N/A</v>
      </c>
      <c r="AC209" s="66"/>
    </row>
    <row r="210" spans="1:29">
      <c r="A210" s="66" t="s">
        <v>23</v>
      </c>
      <c r="B210" s="66" t="s">
        <v>40</v>
      </c>
      <c r="C210" s="66" t="str" cm="1">
        <f t="array" ref="C210">_xlfn.IFNA(_xlfn.IFS(B210="Starter","Starters &amp; Sides",B210="Sides","Starters &amp; Sides"),B210)</f>
        <v>drinks</v>
      </c>
      <c r="D210" s="71" t="s">
        <v>4722</v>
      </c>
      <c r="E210" s="75"/>
      <c r="F210" s="12"/>
      <c r="G210" s="13"/>
      <c r="H210" s="13"/>
      <c r="I210" s="13"/>
      <c r="J210" s="13"/>
      <c r="K210" s="4"/>
      <c r="L210" s="4">
        <v>8.9499999999999993</v>
      </c>
      <c r="M210" s="4"/>
      <c r="N210" s="13"/>
      <c r="O210" s="13"/>
      <c r="P210" s="47"/>
      <c r="Q210" s="15" t="str">
        <f t="shared" si="39"/>
        <v>No</v>
      </c>
      <c r="R210" s="15" t="str">
        <f t="shared" si="40"/>
        <v>No</v>
      </c>
      <c r="S210" s="221" t="str">
        <f t="shared" si="41"/>
        <v>No</v>
      </c>
      <c r="T210" s="223" t="str">
        <f t="shared" si="42"/>
        <v>N/A</v>
      </c>
      <c r="U210" s="221" t="str">
        <f t="shared" si="43"/>
        <v>No</v>
      </c>
      <c r="V210" s="223" t="str">
        <f t="shared" si="44"/>
        <v>N/A</v>
      </c>
      <c r="W210" s="222" t="str">
        <f t="shared" si="45"/>
        <v>No</v>
      </c>
      <c r="X210" s="68" t="str">
        <f t="shared" si="46"/>
        <v>N/A</v>
      </c>
      <c r="Y210" s="65" t="str">
        <f t="shared" si="47"/>
        <v>No</v>
      </c>
      <c r="Z210" s="68" t="str">
        <f t="shared" si="48"/>
        <v>N/A</v>
      </c>
      <c r="AA210" s="65" t="str">
        <f t="shared" si="49"/>
        <v>No</v>
      </c>
      <c r="AB210" s="68" t="str">
        <f t="shared" si="50"/>
        <v>N/A</v>
      </c>
      <c r="AC210" s="66"/>
    </row>
    <row r="211" spans="1:29">
      <c r="A211" s="66" t="s">
        <v>23</v>
      </c>
      <c r="B211" s="66" t="s">
        <v>40</v>
      </c>
      <c r="C211" s="66" t="str" cm="1">
        <f t="array" ref="C211">_xlfn.IFNA(_xlfn.IFS(B211="Starter","Starters &amp; Sides",B211="Sides","Starters &amp; Sides"),B211)</f>
        <v>drinks</v>
      </c>
      <c r="D211" s="71" t="s">
        <v>4647</v>
      </c>
      <c r="E211" s="75"/>
      <c r="F211" s="12"/>
      <c r="G211" s="13"/>
      <c r="H211" s="13"/>
      <c r="I211" s="13"/>
      <c r="J211" s="13"/>
      <c r="K211" s="4"/>
      <c r="L211" s="4">
        <v>9</v>
      </c>
      <c r="M211" s="4"/>
      <c r="N211" s="13"/>
      <c r="O211" s="13"/>
      <c r="P211" s="47"/>
      <c r="Q211" s="15" t="str">
        <f t="shared" si="39"/>
        <v>No</v>
      </c>
      <c r="R211" s="15" t="str">
        <f t="shared" si="40"/>
        <v>No</v>
      </c>
      <c r="S211" s="221" t="str">
        <f t="shared" si="41"/>
        <v>No</v>
      </c>
      <c r="T211" s="223" t="str">
        <f t="shared" si="42"/>
        <v>N/A</v>
      </c>
      <c r="U211" s="221" t="str">
        <f t="shared" si="43"/>
        <v>No</v>
      </c>
      <c r="V211" s="223" t="str">
        <f t="shared" si="44"/>
        <v>N/A</v>
      </c>
      <c r="W211" s="222" t="str">
        <f t="shared" si="45"/>
        <v>No</v>
      </c>
      <c r="X211" s="68" t="str">
        <f t="shared" si="46"/>
        <v>N/A</v>
      </c>
      <c r="Y211" s="65" t="str">
        <f t="shared" si="47"/>
        <v>No</v>
      </c>
      <c r="Z211" s="68" t="str">
        <f t="shared" si="48"/>
        <v>N/A</v>
      </c>
      <c r="AA211" s="65" t="str">
        <f t="shared" si="49"/>
        <v>No</v>
      </c>
      <c r="AB211" s="68" t="str">
        <f t="shared" si="50"/>
        <v>N/A</v>
      </c>
      <c r="AC211" s="66"/>
    </row>
    <row r="212" spans="1:29">
      <c r="A212" s="66" t="s">
        <v>23</v>
      </c>
      <c r="B212" s="66" t="s">
        <v>40</v>
      </c>
      <c r="C212" s="66" t="str" cm="1">
        <f t="array" ref="C212">_xlfn.IFNA(_xlfn.IFS(B212="Starter","Starters &amp; Sides",B212="Sides","Starters &amp; Sides"),B212)</f>
        <v>drinks</v>
      </c>
      <c r="D212" t="s">
        <v>4924</v>
      </c>
      <c r="E212" s="75"/>
      <c r="F212" s="12"/>
      <c r="G212" s="13"/>
      <c r="H212" s="13"/>
      <c r="I212" s="13"/>
      <c r="J212" s="13"/>
      <c r="K212" s="4"/>
      <c r="L212" s="4">
        <v>9</v>
      </c>
      <c r="M212" s="4">
        <v>9</v>
      </c>
      <c r="N212" s="13">
        <v>9</v>
      </c>
      <c r="O212" s="290">
        <v>8.6</v>
      </c>
      <c r="P212" s="47"/>
      <c r="Q212" s="15" t="str">
        <f t="shared" si="39"/>
        <v>No</v>
      </c>
      <c r="R212" s="15" t="str">
        <f t="shared" si="40"/>
        <v>No</v>
      </c>
      <c r="S212" s="221" t="str">
        <f t="shared" si="41"/>
        <v>No</v>
      </c>
      <c r="T212" s="223" t="str">
        <f t="shared" si="42"/>
        <v>N/A</v>
      </c>
      <c r="U212" s="221" t="str">
        <f t="shared" si="43"/>
        <v>No</v>
      </c>
      <c r="V212" s="223" t="str">
        <f t="shared" si="44"/>
        <v>N/A</v>
      </c>
      <c r="W212" s="222" t="str">
        <f t="shared" si="45"/>
        <v>No</v>
      </c>
      <c r="X212" s="68" t="str">
        <f t="shared" si="46"/>
        <v>N/A</v>
      </c>
      <c r="Y212" s="65" t="str">
        <f t="shared" si="47"/>
        <v>No</v>
      </c>
      <c r="Z212" s="68" t="str">
        <f t="shared" si="48"/>
        <v>N/A</v>
      </c>
      <c r="AA212" s="65" t="str">
        <f t="shared" si="49"/>
        <v>No</v>
      </c>
      <c r="AB212" s="68" t="str">
        <f t="shared" si="50"/>
        <v>N/A</v>
      </c>
      <c r="AC212" s="66"/>
    </row>
    <row r="213" spans="1:29">
      <c r="A213" s="66" t="s">
        <v>23</v>
      </c>
      <c r="B213" s="66" t="s">
        <v>40</v>
      </c>
      <c r="C213" s="66" t="str" cm="1">
        <f t="array" ref="C213">_xlfn.IFNA(_xlfn.IFS(B213="Starter","Starters &amp; Sides",B213="Sides","Starters &amp; Sides"),B213)</f>
        <v>drinks</v>
      </c>
      <c r="D213" t="s">
        <v>4925</v>
      </c>
      <c r="E213" s="75"/>
      <c r="F213" s="12"/>
      <c r="G213" s="13"/>
      <c r="H213" s="13"/>
      <c r="I213" s="13"/>
      <c r="J213" s="13"/>
      <c r="K213" s="4"/>
      <c r="L213" s="4"/>
      <c r="M213" s="4">
        <v>9</v>
      </c>
      <c r="N213" s="13">
        <v>9</v>
      </c>
      <c r="O213" s="290">
        <v>8.6</v>
      </c>
      <c r="P213" s="47"/>
      <c r="Q213" s="15" t="str">
        <f t="shared" si="39"/>
        <v>No</v>
      </c>
      <c r="R213" s="15" t="str">
        <f t="shared" si="40"/>
        <v>No</v>
      </c>
      <c r="S213" s="221" t="str">
        <f t="shared" si="41"/>
        <v>No</v>
      </c>
      <c r="T213" s="223" t="str">
        <f t="shared" si="42"/>
        <v>N/A</v>
      </c>
      <c r="U213" s="221" t="str">
        <f t="shared" si="43"/>
        <v>No</v>
      </c>
      <c r="V213" s="223" t="str">
        <f t="shared" si="44"/>
        <v>N/A</v>
      </c>
      <c r="W213" s="222" t="str">
        <f t="shared" si="45"/>
        <v>No</v>
      </c>
      <c r="X213" s="68" t="str">
        <f t="shared" si="46"/>
        <v>N/A</v>
      </c>
      <c r="Y213" s="65" t="str">
        <f t="shared" si="47"/>
        <v>No</v>
      </c>
      <c r="Z213" s="68" t="str">
        <f t="shared" si="48"/>
        <v>N/A</v>
      </c>
      <c r="AA213" s="65" t="str">
        <f t="shared" si="49"/>
        <v>No</v>
      </c>
      <c r="AB213" s="68" t="str">
        <f t="shared" si="50"/>
        <v>N/A</v>
      </c>
      <c r="AC213" s="66"/>
    </row>
    <row r="214" spans="1:29">
      <c r="A214" s="66" t="s">
        <v>23</v>
      </c>
      <c r="B214" s="66" t="s">
        <v>40</v>
      </c>
      <c r="C214" s="66" t="str" cm="1">
        <f t="array" ref="C214">_xlfn.IFNA(_xlfn.IFS(B214="Starter","Starters &amp; Sides",B214="Sides","Starters &amp; Sides"),B214)</f>
        <v>drinks</v>
      </c>
      <c r="D214" t="s">
        <v>4926</v>
      </c>
      <c r="E214" s="75"/>
      <c r="F214" s="12"/>
      <c r="G214" s="13"/>
      <c r="H214" s="13"/>
      <c r="I214" s="13"/>
      <c r="J214" s="13"/>
      <c r="K214" s="4"/>
      <c r="L214" s="4"/>
      <c r="M214" s="4">
        <v>6.5</v>
      </c>
      <c r="N214" s="13">
        <v>6.5</v>
      </c>
      <c r="O214" s="290">
        <v>6.6</v>
      </c>
      <c r="P214" s="47"/>
      <c r="Q214" s="15" t="str">
        <f t="shared" si="39"/>
        <v>No</v>
      </c>
      <c r="R214" s="15" t="str">
        <f t="shared" si="40"/>
        <v>No</v>
      </c>
      <c r="S214" s="221" t="str">
        <f t="shared" si="41"/>
        <v>No</v>
      </c>
      <c r="T214" s="223" t="str">
        <f t="shared" si="42"/>
        <v>N/A</v>
      </c>
      <c r="U214" s="221" t="str">
        <f t="shared" si="43"/>
        <v>No</v>
      </c>
      <c r="V214" s="223" t="str">
        <f t="shared" si="44"/>
        <v>N/A</v>
      </c>
      <c r="W214" s="222" t="str">
        <f t="shared" si="45"/>
        <v>No</v>
      </c>
      <c r="X214" s="68" t="str">
        <f t="shared" si="46"/>
        <v>N/A</v>
      </c>
      <c r="Y214" s="65" t="str">
        <f t="shared" si="47"/>
        <v>No</v>
      </c>
      <c r="Z214" s="68" t="str">
        <f t="shared" si="48"/>
        <v>N/A</v>
      </c>
      <c r="AA214" s="65" t="str">
        <f t="shared" si="49"/>
        <v>No</v>
      </c>
      <c r="AB214" s="68" t="str">
        <f t="shared" si="50"/>
        <v>N/A</v>
      </c>
      <c r="AC214" s="66"/>
    </row>
    <row r="215" spans="1:29">
      <c r="A215" s="66" t="s">
        <v>23</v>
      </c>
      <c r="B215" s="66" t="s">
        <v>40</v>
      </c>
      <c r="C215" s="66" t="str" cm="1">
        <f t="array" ref="C215">_xlfn.IFNA(_xlfn.IFS(B215="Starter","Starters &amp; Sides",B215="Sides","Starters &amp; Sides"),B215)</f>
        <v>drinks</v>
      </c>
      <c r="D215" t="s">
        <v>4927</v>
      </c>
      <c r="E215" s="75"/>
      <c r="F215" s="12"/>
      <c r="G215" s="13"/>
      <c r="H215" s="13"/>
      <c r="I215" s="13"/>
      <c r="J215" s="13"/>
      <c r="K215" s="4"/>
      <c r="L215" s="4"/>
      <c r="M215" s="4">
        <v>7</v>
      </c>
      <c r="N215" s="13">
        <v>7</v>
      </c>
      <c r="O215" s="290">
        <v>6.6</v>
      </c>
      <c r="P215" s="47"/>
      <c r="Q215" s="15" t="str">
        <f t="shared" si="39"/>
        <v>No</v>
      </c>
      <c r="R215" s="15" t="str">
        <f t="shared" si="40"/>
        <v>No</v>
      </c>
      <c r="S215" s="221" t="str">
        <f t="shared" si="41"/>
        <v>No</v>
      </c>
      <c r="T215" s="223" t="str">
        <f t="shared" si="42"/>
        <v>N/A</v>
      </c>
      <c r="U215" s="221" t="str">
        <f t="shared" si="43"/>
        <v>No</v>
      </c>
      <c r="V215" s="223" t="str">
        <f t="shared" si="44"/>
        <v>N/A</v>
      </c>
      <c r="W215" s="222" t="str">
        <f t="shared" si="45"/>
        <v>No</v>
      </c>
      <c r="X215" s="68" t="str">
        <f t="shared" si="46"/>
        <v>N/A</v>
      </c>
      <c r="Y215" s="65" t="str">
        <f t="shared" si="47"/>
        <v>No</v>
      </c>
      <c r="Z215" s="68" t="str">
        <f t="shared" si="48"/>
        <v>N/A</v>
      </c>
      <c r="AA215" s="65" t="str">
        <f t="shared" si="49"/>
        <v>No</v>
      </c>
      <c r="AB215" s="68" t="str">
        <f t="shared" si="50"/>
        <v>N/A</v>
      </c>
      <c r="AC215" s="66"/>
    </row>
    <row r="216" spans="1:29">
      <c r="A216" s="66" t="s">
        <v>23</v>
      </c>
      <c r="B216" s="66" t="s">
        <v>40</v>
      </c>
      <c r="C216" s="66" t="str" cm="1">
        <f t="array" ref="C216">_xlfn.IFNA(_xlfn.IFS(B216="Starter","Starters &amp; Sides",B216="Sides","Starters &amp; Sides"),B216)</f>
        <v>drinks</v>
      </c>
      <c r="D216" t="s">
        <v>4928</v>
      </c>
      <c r="E216" s="75"/>
      <c r="F216" s="12"/>
      <c r="G216" s="13"/>
      <c r="H216" s="13"/>
      <c r="I216" s="13"/>
      <c r="J216" s="13"/>
      <c r="K216" s="4"/>
      <c r="L216" s="4"/>
      <c r="M216" s="4">
        <v>7</v>
      </c>
      <c r="N216" s="13">
        <v>7</v>
      </c>
      <c r="O216" s="290">
        <v>6.6</v>
      </c>
      <c r="P216" s="47"/>
      <c r="Q216" s="15" t="str">
        <f t="shared" si="39"/>
        <v>No</v>
      </c>
      <c r="R216" s="15" t="str">
        <f t="shared" si="40"/>
        <v>No</v>
      </c>
      <c r="S216" s="221" t="str">
        <f t="shared" si="41"/>
        <v>No</v>
      </c>
      <c r="T216" s="223" t="str">
        <f t="shared" si="42"/>
        <v>N/A</v>
      </c>
      <c r="U216" s="221" t="str">
        <f t="shared" si="43"/>
        <v>No</v>
      </c>
      <c r="V216" s="223" t="str">
        <f t="shared" si="44"/>
        <v>N/A</v>
      </c>
      <c r="W216" s="222" t="str">
        <f t="shared" si="45"/>
        <v>No</v>
      </c>
      <c r="X216" s="68" t="str">
        <f t="shared" si="46"/>
        <v>N/A</v>
      </c>
      <c r="Y216" s="65" t="str">
        <f t="shared" si="47"/>
        <v>No</v>
      </c>
      <c r="Z216" s="68" t="str">
        <f t="shared" si="48"/>
        <v>N/A</v>
      </c>
      <c r="AA216" s="65" t="str">
        <f t="shared" si="49"/>
        <v>No</v>
      </c>
      <c r="AB216" s="68" t="str">
        <f t="shared" si="50"/>
        <v>N/A</v>
      </c>
      <c r="AC216" s="66"/>
    </row>
    <row r="217" spans="1:29">
      <c r="A217" s="66" t="s">
        <v>23</v>
      </c>
      <c r="B217" s="66" t="s">
        <v>40</v>
      </c>
      <c r="C217" s="66" t="str" cm="1">
        <f t="array" ref="C217">_xlfn.IFNA(_xlfn.IFS(B217="Starter","Starters &amp; Sides",B217="Sides","Starters &amp; Sides"),B217)</f>
        <v>drinks</v>
      </c>
      <c r="D217" s="71" t="s">
        <v>4929</v>
      </c>
      <c r="E217" s="75"/>
      <c r="F217" s="12"/>
      <c r="G217" s="13"/>
      <c r="H217" s="13"/>
      <c r="I217" s="13"/>
      <c r="J217" s="13"/>
      <c r="K217" s="4"/>
      <c r="L217" s="4"/>
      <c r="M217" s="4">
        <v>7</v>
      </c>
      <c r="N217" s="13">
        <v>7</v>
      </c>
      <c r="O217" s="13"/>
      <c r="P217" s="47"/>
      <c r="Q217" s="15" t="str">
        <f t="shared" si="39"/>
        <v>No</v>
      </c>
      <c r="R217" s="15" t="str">
        <f t="shared" si="40"/>
        <v>No</v>
      </c>
      <c r="S217" s="221" t="str">
        <f t="shared" si="41"/>
        <v>No</v>
      </c>
      <c r="T217" s="223" t="str">
        <f t="shared" si="42"/>
        <v>N/A</v>
      </c>
      <c r="U217" s="221" t="str">
        <f t="shared" si="43"/>
        <v>No</v>
      </c>
      <c r="V217" s="223" t="str">
        <f t="shared" si="44"/>
        <v>N/A</v>
      </c>
      <c r="W217" s="222" t="str">
        <f t="shared" si="45"/>
        <v>No</v>
      </c>
      <c r="X217" s="68" t="str">
        <f t="shared" si="46"/>
        <v>N/A</v>
      </c>
      <c r="Y217" s="65" t="str">
        <f t="shared" si="47"/>
        <v>No</v>
      </c>
      <c r="Z217" s="68" t="str">
        <f t="shared" si="48"/>
        <v>N/A</v>
      </c>
      <c r="AA217" s="65" t="str">
        <f t="shared" si="49"/>
        <v>No</v>
      </c>
      <c r="AB217" s="68" t="str">
        <f t="shared" si="50"/>
        <v>N/A</v>
      </c>
      <c r="AC217" s="66"/>
    </row>
    <row r="218" spans="1:29">
      <c r="A218" s="66" t="s">
        <v>23</v>
      </c>
      <c r="B218" s="66" t="s">
        <v>40</v>
      </c>
      <c r="C218" s="66" t="str" cm="1">
        <f t="array" ref="C218">_xlfn.IFNA(_xlfn.IFS(B218="Starter","Starters &amp; Sides",B218="Sides","Starters &amp; Sides"),B218)</f>
        <v>drinks</v>
      </c>
      <c r="D218" s="71" t="s">
        <v>757</v>
      </c>
      <c r="E218" s="75"/>
      <c r="F218" s="12"/>
      <c r="G218" s="13"/>
      <c r="H218" s="13"/>
      <c r="I218" s="13"/>
      <c r="J218" s="13"/>
      <c r="K218" s="4"/>
      <c r="L218" s="4"/>
      <c r="M218" s="4">
        <v>4.25</v>
      </c>
      <c r="N218" s="13">
        <v>4.25</v>
      </c>
      <c r="O218" s="290">
        <v>3.95</v>
      </c>
      <c r="P218" s="47"/>
      <c r="Q218" s="15" t="str">
        <f t="shared" si="39"/>
        <v>No</v>
      </c>
      <c r="R218" s="15" t="str">
        <f t="shared" si="40"/>
        <v>No</v>
      </c>
      <c r="S218" s="221" t="str">
        <f t="shared" si="41"/>
        <v>No</v>
      </c>
      <c r="T218" s="223" t="str">
        <f t="shared" si="42"/>
        <v>N/A</v>
      </c>
      <c r="U218" s="221" t="str">
        <f t="shared" si="43"/>
        <v>No</v>
      </c>
      <c r="V218" s="223" t="str">
        <f t="shared" si="44"/>
        <v>N/A</v>
      </c>
      <c r="W218" s="222" t="str">
        <f t="shared" si="45"/>
        <v>No</v>
      </c>
      <c r="X218" s="68" t="str">
        <f t="shared" si="46"/>
        <v>N/A</v>
      </c>
      <c r="Y218" s="65" t="str">
        <f t="shared" si="47"/>
        <v>No</v>
      </c>
      <c r="Z218" s="68" t="str">
        <f t="shared" si="48"/>
        <v>N/A</v>
      </c>
      <c r="AA218" s="65" t="str">
        <f t="shared" si="49"/>
        <v>No</v>
      </c>
      <c r="AB218" s="68" t="str">
        <f t="shared" si="50"/>
        <v>N/A</v>
      </c>
      <c r="AC218" s="66"/>
    </row>
    <row r="219" spans="1:29">
      <c r="A219" s="66" t="s">
        <v>23</v>
      </c>
      <c r="B219" s="66" t="s">
        <v>40</v>
      </c>
      <c r="C219" s="66" t="str" cm="1">
        <f t="array" ref="C219">_xlfn.IFNA(_xlfn.IFS(B219="Starter","Starters &amp; Sides",B219="Sides","Starters &amp; Sides"),B219)</f>
        <v>drinks</v>
      </c>
      <c r="D219" s="71" t="s">
        <v>235</v>
      </c>
      <c r="E219" s="75"/>
      <c r="F219" s="12"/>
      <c r="G219" s="13"/>
      <c r="H219" s="13"/>
      <c r="I219" s="13"/>
      <c r="J219" s="13"/>
      <c r="K219" s="4"/>
      <c r="L219" s="4"/>
      <c r="M219" s="4">
        <v>4.25</v>
      </c>
      <c r="N219" s="13">
        <v>4.25</v>
      </c>
      <c r="O219" s="290">
        <v>3.95</v>
      </c>
      <c r="P219" s="47"/>
      <c r="Q219" s="15" t="str">
        <f t="shared" si="39"/>
        <v>No</v>
      </c>
      <c r="R219" s="15" t="str">
        <f t="shared" si="40"/>
        <v>No</v>
      </c>
      <c r="S219" s="221" t="str">
        <f t="shared" si="41"/>
        <v>No</v>
      </c>
      <c r="T219" s="223" t="str">
        <f t="shared" si="42"/>
        <v>N/A</v>
      </c>
      <c r="U219" s="221" t="str">
        <f t="shared" si="43"/>
        <v>No</v>
      </c>
      <c r="V219" s="223" t="str">
        <f t="shared" si="44"/>
        <v>N/A</v>
      </c>
      <c r="W219" s="222" t="str">
        <f t="shared" si="45"/>
        <v>No</v>
      </c>
      <c r="X219" s="68" t="str">
        <f t="shared" si="46"/>
        <v>N/A</v>
      </c>
      <c r="Y219" s="65" t="str">
        <f t="shared" si="47"/>
        <v>No</v>
      </c>
      <c r="Z219" s="68" t="str">
        <f t="shared" si="48"/>
        <v>N/A</v>
      </c>
      <c r="AA219" s="65" t="str">
        <f t="shared" si="49"/>
        <v>No</v>
      </c>
      <c r="AB219" s="68" t="str">
        <f t="shared" si="50"/>
        <v>N/A</v>
      </c>
      <c r="AC219" s="66"/>
    </row>
    <row r="220" spans="1:29">
      <c r="A220" s="66" t="s">
        <v>23</v>
      </c>
      <c r="B220" s="66" t="s">
        <v>40</v>
      </c>
      <c r="C220" s="66" t="str" cm="1">
        <f t="array" ref="C220">_xlfn.IFNA(_xlfn.IFS(B220="Starter","Starters &amp; Sides",B220="Sides","Starters &amp; Sides"),B220)</f>
        <v>drinks</v>
      </c>
      <c r="D220" s="71" t="s">
        <v>238</v>
      </c>
      <c r="E220" s="75"/>
      <c r="F220" s="12"/>
      <c r="G220" s="13"/>
      <c r="H220" s="13"/>
      <c r="I220" s="13"/>
      <c r="J220" s="13"/>
      <c r="K220" s="4"/>
      <c r="L220" s="4"/>
      <c r="M220" s="4">
        <v>4.25</v>
      </c>
      <c r="N220" s="13">
        <v>4.25</v>
      </c>
      <c r="O220" s="290">
        <v>3.95</v>
      </c>
      <c r="P220" s="47"/>
      <c r="Q220" s="15" t="str">
        <f t="shared" si="39"/>
        <v>No</v>
      </c>
      <c r="R220" s="15" t="str">
        <f t="shared" si="40"/>
        <v>No</v>
      </c>
      <c r="S220" s="221" t="str">
        <f t="shared" si="41"/>
        <v>No</v>
      </c>
      <c r="T220" s="223" t="str">
        <f t="shared" si="42"/>
        <v>N/A</v>
      </c>
      <c r="U220" s="221" t="str">
        <f t="shared" si="43"/>
        <v>No</v>
      </c>
      <c r="V220" s="223" t="str">
        <f t="shared" si="44"/>
        <v>N/A</v>
      </c>
      <c r="W220" s="222" t="str">
        <f t="shared" si="45"/>
        <v>No</v>
      </c>
      <c r="X220" s="68" t="str">
        <f t="shared" si="46"/>
        <v>N/A</v>
      </c>
      <c r="Y220" s="65" t="str">
        <f t="shared" si="47"/>
        <v>No</v>
      </c>
      <c r="Z220" s="68" t="str">
        <f t="shared" si="48"/>
        <v>N/A</v>
      </c>
      <c r="AA220" s="65" t="str">
        <f t="shared" si="49"/>
        <v>No</v>
      </c>
      <c r="AB220" s="68" t="str">
        <f t="shared" si="50"/>
        <v>N/A</v>
      </c>
      <c r="AC220" s="66"/>
    </row>
    <row r="221" spans="1:29">
      <c r="A221" s="66" t="s">
        <v>23</v>
      </c>
      <c r="B221" s="66" t="s">
        <v>40</v>
      </c>
      <c r="C221" s="66" t="str" cm="1">
        <f t="array" ref="C221">_xlfn.IFNA(_xlfn.IFS(B221="Starter","Starters &amp; Sides",B221="Sides","Starters &amp; Sides"),B221)</f>
        <v>drinks</v>
      </c>
      <c r="D221" s="71" t="s">
        <v>2186</v>
      </c>
      <c r="E221" s="75"/>
      <c r="F221" s="12"/>
      <c r="G221" s="13"/>
      <c r="H221" s="13"/>
      <c r="I221" s="13"/>
      <c r="J221" s="13"/>
      <c r="K221" s="4"/>
      <c r="L221" s="4"/>
      <c r="M221" s="4">
        <v>4.25</v>
      </c>
      <c r="N221" s="13">
        <v>4.25</v>
      </c>
      <c r="O221" s="290">
        <v>3.95</v>
      </c>
      <c r="P221" s="47"/>
      <c r="Q221" s="15" t="str">
        <f t="shared" si="39"/>
        <v>No</v>
      </c>
      <c r="R221" s="15" t="str">
        <f t="shared" si="40"/>
        <v>No</v>
      </c>
      <c r="S221" s="221" t="str">
        <f t="shared" si="41"/>
        <v>No</v>
      </c>
      <c r="T221" s="223" t="str">
        <f t="shared" si="42"/>
        <v>N/A</v>
      </c>
      <c r="U221" s="221" t="str">
        <f t="shared" si="43"/>
        <v>No</v>
      </c>
      <c r="V221" s="223" t="str">
        <f t="shared" si="44"/>
        <v>N/A</v>
      </c>
      <c r="W221" s="222" t="str">
        <f t="shared" si="45"/>
        <v>No</v>
      </c>
      <c r="X221" s="68" t="str">
        <f t="shared" si="46"/>
        <v>N/A</v>
      </c>
      <c r="Y221" s="65" t="str">
        <f t="shared" si="47"/>
        <v>No</v>
      </c>
      <c r="Z221" s="68" t="str">
        <f t="shared" si="48"/>
        <v>N/A</v>
      </c>
      <c r="AA221" s="65" t="str">
        <f t="shared" si="49"/>
        <v>No</v>
      </c>
      <c r="AB221" s="68" t="str">
        <f t="shared" si="50"/>
        <v>N/A</v>
      </c>
      <c r="AC221" s="66"/>
    </row>
    <row r="222" spans="1:29">
      <c r="A222" s="66" t="s">
        <v>23</v>
      </c>
      <c r="B222" s="66" t="s">
        <v>40</v>
      </c>
      <c r="C222" s="66" t="str" cm="1">
        <f t="array" ref="C222">_xlfn.IFNA(_xlfn.IFS(B222="Starter","Starters &amp; Sides",B222="Sides","Starters &amp; Sides"),B222)</f>
        <v>drinks</v>
      </c>
      <c r="D222" s="71" t="s">
        <v>3663</v>
      </c>
      <c r="E222" s="75"/>
      <c r="F222" s="12"/>
      <c r="G222" s="13"/>
      <c r="H222" s="13"/>
      <c r="I222" s="13"/>
      <c r="J222" s="13"/>
      <c r="K222" s="4"/>
      <c r="L222" s="4"/>
      <c r="M222" s="4">
        <v>4.25</v>
      </c>
      <c r="N222" s="13">
        <v>4.25</v>
      </c>
      <c r="O222" s="290">
        <v>3.95</v>
      </c>
      <c r="P222" s="47"/>
      <c r="Q222" s="15" t="str">
        <f t="shared" si="39"/>
        <v>No</v>
      </c>
      <c r="R222" s="15" t="str">
        <f t="shared" si="40"/>
        <v>No</v>
      </c>
      <c r="S222" s="221" t="str">
        <f t="shared" si="41"/>
        <v>No</v>
      </c>
      <c r="T222" s="223" t="str">
        <f t="shared" si="42"/>
        <v>N/A</v>
      </c>
      <c r="U222" s="221" t="str">
        <f t="shared" si="43"/>
        <v>No</v>
      </c>
      <c r="V222" s="223" t="str">
        <f t="shared" si="44"/>
        <v>N/A</v>
      </c>
      <c r="W222" s="222" t="str">
        <f t="shared" si="45"/>
        <v>No</v>
      </c>
      <c r="X222" s="68" t="str">
        <f t="shared" si="46"/>
        <v>N/A</v>
      </c>
      <c r="Y222" s="65" t="str">
        <f t="shared" si="47"/>
        <v>No</v>
      </c>
      <c r="Z222" s="68" t="str">
        <f t="shared" si="48"/>
        <v>N/A</v>
      </c>
      <c r="AA222" s="65" t="str">
        <f t="shared" si="49"/>
        <v>No</v>
      </c>
      <c r="AB222" s="68" t="str">
        <f t="shared" si="50"/>
        <v>N/A</v>
      </c>
      <c r="AC222" s="66"/>
    </row>
    <row r="223" spans="1:29">
      <c r="A223" s="66" t="s">
        <v>23</v>
      </c>
      <c r="B223" s="66" t="s">
        <v>40</v>
      </c>
      <c r="C223" s="66" t="str" cm="1">
        <f t="array" ref="C223">_xlfn.IFNA(_xlfn.IFS(B223="Starter","Starters &amp; Sides",B223="Sides","Starters &amp; Sides"),B223)</f>
        <v>drinks</v>
      </c>
      <c r="D223" s="71" t="s">
        <v>4727</v>
      </c>
      <c r="E223" s="75"/>
      <c r="F223" s="12"/>
      <c r="G223" s="13"/>
      <c r="H223" s="13"/>
      <c r="I223" s="13"/>
      <c r="J223" s="13"/>
      <c r="K223" s="4"/>
      <c r="L223" s="4">
        <v>9</v>
      </c>
      <c r="M223" s="4"/>
      <c r="N223" s="13"/>
      <c r="O223" s="13"/>
      <c r="P223" s="47"/>
      <c r="Q223" s="15" t="str">
        <f t="shared" si="39"/>
        <v>No</v>
      </c>
      <c r="R223" s="15" t="str">
        <f t="shared" si="40"/>
        <v>No</v>
      </c>
      <c r="S223" s="221" t="str">
        <f t="shared" si="41"/>
        <v>No</v>
      </c>
      <c r="T223" s="223" t="str">
        <f t="shared" si="42"/>
        <v>N/A</v>
      </c>
      <c r="U223" s="221" t="str">
        <f t="shared" si="43"/>
        <v>No</v>
      </c>
      <c r="V223" s="223" t="str">
        <f t="shared" si="44"/>
        <v>N/A</v>
      </c>
      <c r="W223" s="222" t="str">
        <f t="shared" si="45"/>
        <v>No</v>
      </c>
      <c r="X223" s="68" t="str">
        <f t="shared" si="46"/>
        <v>N/A</v>
      </c>
      <c r="Y223" s="65" t="str">
        <f t="shared" si="47"/>
        <v>No</v>
      </c>
      <c r="Z223" s="68" t="str">
        <f t="shared" si="48"/>
        <v>N/A</v>
      </c>
      <c r="AA223" s="65" t="str">
        <f t="shared" si="49"/>
        <v>No</v>
      </c>
      <c r="AB223" s="68" t="str">
        <f t="shared" si="50"/>
        <v>N/A</v>
      </c>
      <c r="AC223" s="66"/>
    </row>
    <row r="224" spans="1:29">
      <c r="A224" s="66" t="s">
        <v>23</v>
      </c>
      <c r="B224" s="66" t="s">
        <v>40</v>
      </c>
      <c r="C224" s="66" t="str" cm="1">
        <f t="array" ref="C224">_xlfn.IFNA(_xlfn.IFS(B224="Starter","Starters &amp; Sides",B224="Sides","Starters &amp; Sides"),B224)</f>
        <v>drinks</v>
      </c>
      <c r="D224" s="71" t="s">
        <v>4930</v>
      </c>
      <c r="E224" s="75"/>
      <c r="F224" s="12"/>
      <c r="G224" s="13"/>
      <c r="H224" s="13"/>
      <c r="I224" s="13"/>
      <c r="J224" s="13"/>
      <c r="K224" s="4"/>
      <c r="L224" s="4">
        <v>7</v>
      </c>
      <c r="M224" s="4">
        <v>7</v>
      </c>
      <c r="N224" s="4">
        <v>7</v>
      </c>
      <c r="O224" s="4"/>
      <c r="P224" s="47"/>
      <c r="Q224" s="15" t="str">
        <f t="shared" si="39"/>
        <v>No</v>
      </c>
      <c r="R224" s="15" t="str">
        <f t="shared" si="40"/>
        <v>No</v>
      </c>
      <c r="S224" s="221" t="str">
        <f t="shared" si="41"/>
        <v>No</v>
      </c>
      <c r="T224" s="223" t="str">
        <f t="shared" si="42"/>
        <v>N/A</v>
      </c>
      <c r="U224" s="221" t="str">
        <f t="shared" si="43"/>
        <v>No</v>
      </c>
      <c r="V224" s="223" t="str">
        <f t="shared" si="44"/>
        <v>N/A</v>
      </c>
      <c r="W224" s="222" t="str">
        <f t="shared" si="45"/>
        <v>No</v>
      </c>
      <c r="X224" s="68" t="str">
        <f t="shared" si="46"/>
        <v>N/A</v>
      </c>
      <c r="Y224" s="65" t="str">
        <f t="shared" si="47"/>
        <v>No</v>
      </c>
      <c r="Z224" s="68" t="str">
        <f t="shared" si="48"/>
        <v>N/A</v>
      </c>
      <c r="AA224" s="65" t="str">
        <f t="shared" si="49"/>
        <v>No</v>
      </c>
      <c r="AB224" s="68" t="str">
        <f t="shared" si="50"/>
        <v>N/A</v>
      </c>
      <c r="AC224" s="66"/>
    </row>
    <row r="225" spans="1:29">
      <c r="A225" s="66" t="s">
        <v>23</v>
      </c>
      <c r="B225" s="66" t="s">
        <v>40</v>
      </c>
      <c r="C225" s="66" t="str" cm="1">
        <f t="array" ref="C225">_xlfn.IFNA(_xlfn.IFS(B225="Starter","Starters &amp; Sides",B225="Sides","Starters &amp; Sides"),B225)</f>
        <v>drinks</v>
      </c>
      <c r="D225" s="71" t="s">
        <v>4602</v>
      </c>
      <c r="E225" s="75"/>
      <c r="F225" s="12"/>
      <c r="G225" s="13"/>
      <c r="H225" s="13"/>
      <c r="I225" s="13"/>
      <c r="J225" s="13"/>
      <c r="K225" s="4"/>
      <c r="L225" s="4">
        <v>7</v>
      </c>
      <c r="M225" s="4">
        <v>7</v>
      </c>
      <c r="N225" s="4">
        <v>7</v>
      </c>
      <c r="O225" s="4"/>
      <c r="P225" s="47"/>
      <c r="Q225" s="15" t="str">
        <f t="shared" si="39"/>
        <v>No</v>
      </c>
      <c r="R225" s="15" t="str">
        <f t="shared" si="40"/>
        <v>No</v>
      </c>
      <c r="S225" s="221" t="str">
        <f t="shared" si="41"/>
        <v>No</v>
      </c>
      <c r="T225" s="223" t="str">
        <f t="shared" si="42"/>
        <v>N/A</v>
      </c>
      <c r="U225" s="221" t="str">
        <f t="shared" si="43"/>
        <v>No</v>
      </c>
      <c r="V225" s="223" t="str">
        <f t="shared" si="44"/>
        <v>N/A</v>
      </c>
      <c r="W225" s="222" t="str">
        <f t="shared" si="45"/>
        <v>No</v>
      </c>
      <c r="X225" s="68" t="str">
        <f t="shared" si="46"/>
        <v>N/A</v>
      </c>
      <c r="Y225" s="65" t="str">
        <f t="shared" si="47"/>
        <v>No</v>
      </c>
      <c r="Z225" s="68" t="str">
        <f t="shared" si="48"/>
        <v>N/A</v>
      </c>
      <c r="AA225" s="65" t="str">
        <f t="shared" si="49"/>
        <v>No</v>
      </c>
      <c r="AB225" s="68" t="str">
        <f t="shared" si="50"/>
        <v>N/A</v>
      </c>
      <c r="AC225" s="66"/>
    </row>
    <row r="226" spans="1:29">
      <c r="A226" s="66" t="s">
        <v>23</v>
      </c>
      <c r="B226" s="66" t="s">
        <v>40</v>
      </c>
      <c r="C226" s="66" t="str" cm="1">
        <f t="array" ref="C226">_xlfn.IFNA(_xlfn.IFS(B226="Starter","Starters &amp; Sides",B226="Sides","Starters &amp; Sides"),B226)</f>
        <v>drinks</v>
      </c>
      <c r="D226" s="71" t="s">
        <v>4931</v>
      </c>
      <c r="E226" s="75"/>
      <c r="F226" s="12"/>
      <c r="G226" s="13"/>
      <c r="H226" s="13"/>
      <c r="I226" s="13"/>
      <c r="J226" s="13"/>
      <c r="K226" s="4"/>
      <c r="L226" s="4"/>
      <c r="M226" s="4">
        <v>7</v>
      </c>
      <c r="N226" s="13">
        <v>7</v>
      </c>
      <c r="O226" s="13"/>
      <c r="P226" s="47"/>
      <c r="Q226" s="15" t="str">
        <f t="shared" si="39"/>
        <v>No</v>
      </c>
      <c r="R226" s="15" t="str">
        <f t="shared" si="40"/>
        <v>No</v>
      </c>
      <c r="S226" s="221" t="str">
        <f t="shared" si="41"/>
        <v>No</v>
      </c>
      <c r="T226" s="223" t="str">
        <f t="shared" si="42"/>
        <v>N/A</v>
      </c>
      <c r="U226" s="221" t="str">
        <f t="shared" si="43"/>
        <v>No</v>
      </c>
      <c r="V226" s="223" t="str">
        <f t="shared" si="44"/>
        <v>N/A</v>
      </c>
      <c r="W226" s="222" t="str">
        <f t="shared" si="45"/>
        <v>No</v>
      </c>
      <c r="X226" s="68" t="str">
        <f t="shared" si="46"/>
        <v>N/A</v>
      </c>
      <c r="Y226" s="65" t="str">
        <f t="shared" si="47"/>
        <v>No</v>
      </c>
      <c r="Z226" s="68" t="str">
        <f t="shared" si="48"/>
        <v>N/A</v>
      </c>
      <c r="AA226" s="65" t="str">
        <f t="shared" si="49"/>
        <v>No</v>
      </c>
      <c r="AB226" s="68" t="str">
        <f t="shared" si="50"/>
        <v>N/A</v>
      </c>
      <c r="AC226" s="66"/>
    </row>
    <row r="227" spans="1:29">
      <c r="A227" s="66" t="s">
        <v>23</v>
      </c>
      <c r="B227" s="66" t="s">
        <v>40</v>
      </c>
      <c r="C227" s="66" t="str" cm="1">
        <f t="array" ref="C227">_xlfn.IFNA(_xlfn.IFS(B227="Starter","Starters &amp; Sides",B227="Sides","Starters &amp; Sides"),B227)</f>
        <v>drinks</v>
      </c>
      <c r="D227" s="71" t="s">
        <v>4932</v>
      </c>
      <c r="E227" s="75"/>
      <c r="F227" s="12"/>
      <c r="G227" s="13"/>
      <c r="H227" s="13"/>
      <c r="I227" s="13"/>
      <c r="J227" s="13"/>
      <c r="K227" s="4"/>
      <c r="L227" s="4"/>
      <c r="M227" s="4">
        <v>7</v>
      </c>
      <c r="N227" s="13">
        <v>7</v>
      </c>
      <c r="O227" s="13"/>
      <c r="P227" s="47"/>
      <c r="Q227" s="15" t="str">
        <f t="shared" si="39"/>
        <v>No</v>
      </c>
      <c r="R227" s="15" t="str">
        <f t="shared" si="40"/>
        <v>No</v>
      </c>
      <c r="S227" s="221" t="str">
        <f t="shared" si="41"/>
        <v>No</v>
      </c>
      <c r="T227" s="223" t="str">
        <f t="shared" si="42"/>
        <v>N/A</v>
      </c>
      <c r="U227" s="221" t="str">
        <f t="shared" si="43"/>
        <v>No</v>
      </c>
      <c r="V227" s="223" t="str">
        <f t="shared" si="44"/>
        <v>N/A</v>
      </c>
      <c r="W227" s="222" t="str">
        <f t="shared" si="45"/>
        <v>No</v>
      </c>
      <c r="X227" s="68" t="str">
        <f t="shared" si="46"/>
        <v>N/A</v>
      </c>
      <c r="Y227" s="65" t="str">
        <f t="shared" si="47"/>
        <v>No</v>
      </c>
      <c r="Z227" s="68" t="str">
        <f t="shared" si="48"/>
        <v>N/A</v>
      </c>
      <c r="AA227" s="65" t="str">
        <f t="shared" si="49"/>
        <v>No</v>
      </c>
      <c r="AB227" s="68" t="str">
        <f t="shared" si="50"/>
        <v>N/A</v>
      </c>
      <c r="AC227" s="66"/>
    </row>
    <row r="228" spans="1:29">
      <c r="A228" s="66" t="s">
        <v>23</v>
      </c>
      <c r="B228" s="66" t="s">
        <v>40</v>
      </c>
      <c r="C228" s="66" t="str" cm="1">
        <f t="array" ref="C228">_xlfn.IFNA(_xlfn.IFS(B228="Starter","Starters &amp; Sides",B228="Sides","Starters &amp; Sides"),B228)</f>
        <v>drinks</v>
      </c>
      <c r="D228" s="71" t="s">
        <v>4933</v>
      </c>
      <c r="E228" s="75"/>
      <c r="F228" s="12"/>
      <c r="G228" s="13"/>
      <c r="H228" s="13"/>
      <c r="I228" s="13"/>
      <c r="J228" s="13"/>
      <c r="K228" s="4"/>
      <c r="L228" s="4"/>
      <c r="M228" s="4">
        <v>7</v>
      </c>
      <c r="N228" s="13"/>
      <c r="O228" s="13"/>
      <c r="P228" s="47"/>
      <c r="Q228" s="15" t="str">
        <f t="shared" si="39"/>
        <v>No</v>
      </c>
      <c r="R228" s="15" t="str">
        <f t="shared" si="40"/>
        <v>No</v>
      </c>
      <c r="S228" s="221" t="str">
        <f t="shared" si="41"/>
        <v>No</v>
      </c>
      <c r="T228" s="223" t="str">
        <f t="shared" si="42"/>
        <v>N/A</v>
      </c>
      <c r="U228" s="221" t="str">
        <f t="shared" si="43"/>
        <v>No</v>
      </c>
      <c r="V228" s="223" t="str">
        <f t="shared" si="44"/>
        <v>N/A</v>
      </c>
      <c r="W228" s="222" t="str">
        <f t="shared" si="45"/>
        <v>No</v>
      </c>
      <c r="X228" s="68" t="str">
        <f t="shared" si="46"/>
        <v>N/A</v>
      </c>
      <c r="Y228" s="65" t="str">
        <f t="shared" si="47"/>
        <v>No</v>
      </c>
      <c r="Z228" s="68" t="str">
        <f t="shared" si="48"/>
        <v>N/A</v>
      </c>
      <c r="AA228" s="65" t="str">
        <f t="shared" si="49"/>
        <v>No</v>
      </c>
      <c r="AB228" s="68" t="str">
        <f t="shared" si="50"/>
        <v>N/A</v>
      </c>
      <c r="AC228" s="66"/>
    </row>
    <row r="229" spans="1:29">
      <c r="A229" s="66" t="s">
        <v>23</v>
      </c>
      <c r="B229" s="66" t="s">
        <v>40</v>
      </c>
      <c r="C229" s="66" t="str" cm="1">
        <f t="array" ref="C229">_xlfn.IFNA(_xlfn.IFS(B229="Starter","Starters &amp; Sides",B229="Sides","Starters &amp; Sides"),B229)</f>
        <v>drinks</v>
      </c>
      <c r="D229" s="71" t="s">
        <v>4688</v>
      </c>
      <c r="E229" s="75"/>
      <c r="F229" s="12"/>
      <c r="G229" s="13"/>
      <c r="H229" s="13"/>
      <c r="I229" s="13"/>
      <c r="J229" s="13"/>
      <c r="K229" s="4"/>
      <c r="L229" s="4"/>
      <c r="M229" s="4">
        <v>2.8</v>
      </c>
      <c r="N229" s="290">
        <v>2.5</v>
      </c>
      <c r="O229" s="13"/>
      <c r="P229" s="47"/>
      <c r="Q229" s="15" t="str">
        <f t="shared" si="39"/>
        <v>No</v>
      </c>
      <c r="R229" s="15" t="str">
        <f t="shared" si="40"/>
        <v>No</v>
      </c>
      <c r="S229" s="221" t="str">
        <f t="shared" si="41"/>
        <v>No</v>
      </c>
      <c r="T229" s="223" t="str">
        <f t="shared" si="42"/>
        <v>N/A</v>
      </c>
      <c r="U229" s="221" t="str">
        <f t="shared" si="43"/>
        <v>No</v>
      </c>
      <c r="V229" s="223" t="str">
        <f t="shared" si="44"/>
        <v>N/A</v>
      </c>
      <c r="W229" s="222" t="str">
        <f t="shared" si="45"/>
        <v>No</v>
      </c>
      <c r="X229" s="68" t="str">
        <f t="shared" si="46"/>
        <v>N/A</v>
      </c>
      <c r="Y229" s="65" t="str">
        <f t="shared" si="47"/>
        <v>No</v>
      </c>
      <c r="Z229" s="68" t="str">
        <f t="shared" si="48"/>
        <v>N/A</v>
      </c>
      <c r="AA229" s="65" t="str">
        <f t="shared" si="49"/>
        <v>No</v>
      </c>
      <c r="AB229" s="68" t="str">
        <f t="shared" si="50"/>
        <v>N/A</v>
      </c>
      <c r="AC229" s="66"/>
    </row>
    <row r="230" spans="1:29">
      <c r="A230" s="66" t="s">
        <v>23</v>
      </c>
      <c r="B230" s="66" t="s">
        <v>40</v>
      </c>
      <c r="C230" s="66" t="str" cm="1">
        <f t="array" ref="C230">_xlfn.IFNA(_xlfn.IFS(B230="Starter","Starters &amp; Sides",B230="Sides","Starters &amp; Sides"),B230)</f>
        <v>drinks</v>
      </c>
      <c r="D230" s="71" t="s">
        <v>4616</v>
      </c>
      <c r="E230" s="75"/>
      <c r="F230" s="12"/>
      <c r="G230" s="13"/>
      <c r="H230" s="13"/>
      <c r="I230" s="13"/>
      <c r="J230" s="13"/>
      <c r="K230" s="4"/>
      <c r="L230" s="4"/>
      <c r="M230" s="4">
        <v>2.8</v>
      </c>
      <c r="N230" s="13"/>
      <c r="O230" s="290">
        <v>2.5</v>
      </c>
      <c r="P230" s="47"/>
      <c r="Q230" s="15" t="str">
        <f t="shared" si="39"/>
        <v>No</v>
      </c>
      <c r="R230" s="15" t="str">
        <f t="shared" si="40"/>
        <v>No</v>
      </c>
      <c r="S230" s="221" t="str">
        <f t="shared" si="41"/>
        <v>No</v>
      </c>
      <c r="T230" s="223" t="str">
        <f t="shared" si="42"/>
        <v>N/A</v>
      </c>
      <c r="U230" s="221" t="str">
        <f t="shared" si="43"/>
        <v>No</v>
      </c>
      <c r="V230" s="223" t="str">
        <f t="shared" si="44"/>
        <v>N/A</v>
      </c>
      <c r="W230" s="222" t="str">
        <f t="shared" si="45"/>
        <v>No</v>
      </c>
      <c r="X230" s="68" t="str">
        <f t="shared" si="46"/>
        <v>N/A</v>
      </c>
      <c r="Y230" s="65" t="str">
        <f t="shared" si="47"/>
        <v>No</v>
      </c>
      <c r="Z230" s="68" t="str">
        <f t="shared" si="48"/>
        <v>N/A</v>
      </c>
      <c r="AA230" s="65" t="str">
        <f t="shared" si="49"/>
        <v>No</v>
      </c>
      <c r="AB230" s="68" t="str">
        <f t="shared" si="50"/>
        <v>N/A</v>
      </c>
      <c r="AC230" s="66"/>
    </row>
    <row r="231" spans="1:29">
      <c r="A231" s="66" t="s">
        <v>23</v>
      </c>
      <c r="B231" s="66" t="s">
        <v>40</v>
      </c>
      <c r="C231" s="66" t="str" cm="1">
        <f t="array" ref="C231">_xlfn.IFNA(_xlfn.IFS(B231="Starter","Starters &amp; Sides",B231="Sides","Starters &amp; Sides"),B231)</f>
        <v>drinks</v>
      </c>
      <c r="D231" s="71" t="s">
        <v>4715</v>
      </c>
      <c r="E231" s="75"/>
      <c r="F231" s="12"/>
      <c r="G231" s="13"/>
      <c r="H231" s="13"/>
      <c r="I231" s="13"/>
      <c r="J231" s="13"/>
      <c r="K231" s="4"/>
      <c r="L231" s="4"/>
      <c r="M231" s="4">
        <v>2.8</v>
      </c>
      <c r="N231" s="13"/>
      <c r="O231" s="290">
        <v>2.5</v>
      </c>
      <c r="P231" s="47"/>
      <c r="Q231" s="15" t="str">
        <f t="shared" si="39"/>
        <v>No</v>
      </c>
      <c r="R231" s="15" t="str">
        <f t="shared" si="40"/>
        <v>No</v>
      </c>
      <c r="S231" s="221" t="str">
        <f t="shared" si="41"/>
        <v>No</v>
      </c>
      <c r="T231" s="223" t="str">
        <f t="shared" si="42"/>
        <v>N/A</v>
      </c>
      <c r="U231" s="221" t="str">
        <f t="shared" si="43"/>
        <v>No</v>
      </c>
      <c r="V231" s="223" t="str">
        <f t="shared" si="44"/>
        <v>N/A</v>
      </c>
      <c r="W231" s="222" t="str">
        <f t="shared" si="45"/>
        <v>No</v>
      </c>
      <c r="X231" s="68" t="str">
        <f t="shared" si="46"/>
        <v>N/A</v>
      </c>
      <c r="Y231" s="65" t="str">
        <f t="shared" si="47"/>
        <v>No</v>
      </c>
      <c r="Z231" s="68" t="str">
        <f t="shared" si="48"/>
        <v>N/A</v>
      </c>
      <c r="AA231" s="65" t="str">
        <f t="shared" si="49"/>
        <v>No</v>
      </c>
      <c r="AB231" s="68" t="str">
        <f t="shared" si="50"/>
        <v>N/A</v>
      </c>
      <c r="AC231" s="66"/>
    </row>
    <row r="232" spans="1:29">
      <c r="A232" s="66" t="s">
        <v>23</v>
      </c>
      <c r="B232" s="66" t="s">
        <v>40</v>
      </c>
      <c r="C232" s="66" t="str" cm="1">
        <f t="array" ref="C232">_xlfn.IFNA(_xlfn.IFS(B232="Starter","Starters &amp; Sides",B232="Sides","Starters &amp; Sides"),B232)</f>
        <v>drinks</v>
      </c>
      <c r="D232" s="71" t="s">
        <v>4934</v>
      </c>
      <c r="E232" s="75"/>
      <c r="F232" s="12"/>
      <c r="G232" s="13"/>
      <c r="H232" s="13"/>
      <c r="I232" s="13"/>
      <c r="J232" s="13"/>
      <c r="K232" s="4"/>
      <c r="L232" s="4">
        <v>2.8</v>
      </c>
      <c r="M232" s="4"/>
      <c r="N232" s="13"/>
      <c r="O232" s="290">
        <v>2.5</v>
      </c>
      <c r="P232" s="47"/>
      <c r="Q232" s="15" t="str">
        <f t="shared" si="39"/>
        <v>No</v>
      </c>
      <c r="R232" s="15" t="str">
        <f t="shared" si="40"/>
        <v>No</v>
      </c>
      <c r="S232" s="221" t="str">
        <f t="shared" si="41"/>
        <v>No</v>
      </c>
      <c r="T232" s="223" t="str">
        <f t="shared" si="42"/>
        <v>N/A</v>
      </c>
      <c r="U232" s="221" t="str">
        <f t="shared" si="43"/>
        <v>No</v>
      </c>
      <c r="V232" s="223" t="str">
        <f t="shared" si="44"/>
        <v>N/A</v>
      </c>
      <c r="W232" s="222" t="str">
        <f t="shared" si="45"/>
        <v>No</v>
      </c>
      <c r="X232" s="68" t="str">
        <f t="shared" si="46"/>
        <v>N/A</v>
      </c>
      <c r="Y232" s="65" t="str">
        <f t="shared" si="47"/>
        <v>No</v>
      </c>
      <c r="Z232" s="68" t="str">
        <f t="shared" si="48"/>
        <v>N/A</v>
      </c>
      <c r="AA232" s="65" t="str">
        <f t="shared" si="49"/>
        <v>No</v>
      </c>
      <c r="AB232" s="68" t="str">
        <f t="shared" si="50"/>
        <v>N/A</v>
      </c>
      <c r="AC232" s="66"/>
    </row>
    <row r="233" spans="1:29">
      <c r="A233" s="66" t="s">
        <v>23</v>
      </c>
      <c r="B233" s="66" t="s">
        <v>40</v>
      </c>
      <c r="C233" s="66" t="str" cm="1">
        <f t="array" ref="C233">_xlfn.IFNA(_xlfn.IFS(B233="Starter","Starters &amp; Sides",B233="Sides","Starters &amp; Sides"),B233)</f>
        <v>drinks</v>
      </c>
      <c r="D233" s="71" t="s">
        <v>4644</v>
      </c>
      <c r="E233" s="75"/>
      <c r="F233" s="12"/>
      <c r="G233" s="13"/>
      <c r="H233" s="13"/>
      <c r="I233" s="13"/>
      <c r="J233" s="13"/>
      <c r="K233" s="4"/>
      <c r="L233" s="4">
        <v>2.8</v>
      </c>
      <c r="M233" s="4">
        <v>2.8</v>
      </c>
      <c r="N233" s="13"/>
      <c r="O233" s="290">
        <v>2.5</v>
      </c>
      <c r="P233" s="47"/>
      <c r="Q233" s="15" t="str">
        <f t="shared" si="39"/>
        <v>No</v>
      </c>
      <c r="R233" s="15" t="str">
        <f t="shared" si="40"/>
        <v>No</v>
      </c>
      <c r="S233" s="221" t="str">
        <f t="shared" si="41"/>
        <v>No</v>
      </c>
      <c r="T233" s="223" t="str">
        <f t="shared" si="42"/>
        <v>N/A</v>
      </c>
      <c r="U233" s="221" t="str">
        <f t="shared" si="43"/>
        <v>No</v>
      </c>
      <c r="V233" s="223" t="str">
        <f t="shared" si="44"/>
        <v>N/A</v>
      </c>
      <c r="W233" s="222" t="str">
        <f t="shared" si="45"/>
        <v>No</v>
      </c>
      <c r="X233" s="68" t="str">
        <f t="shared" si="46"/>
        <v>N/A</v>
      </c>
      <c r="Y233" s="65" t="str">
        <f t="shared" si="47"/>
        <v>No</v>
      </c>
      <c r="Z233" s="68" t="str">
        <f t="shared" si="48"/>
        <v>N/A</v>
      </c>
      <c r="AA233" s="65" t="str">
        <f t="shared" si="49"/>
        <v>No</v>
      </c>
      <c r="AB233" s="68" t="str">
        <f t="shared" si="50"/>
        <v>N/A</v>
      </c>
      <c r="AC233" s="66"/>
    </row>
    <row r="234" spans="1:29">
      <c r="A234" s="66" t="s">
        <v>23</v>
      </c>
      <c r="B234" s="66" t="s">
        <v>40</v>
      </c>
      <c r="C234" s="66" t="str" cm="1">
        <f t="array" ref="C234">_xlfn.IFNA(_xlfn.IFS(B234="Starter","Starters &amp; Sides",B234="Sides","Starters &amp; Sides"),B234)</f>
        <v>drinks</v>
      </c>
      <c r="D234" s="71" t="s">
        <v>4717</v>
      </c>
      <c r="E234" s="75"/>
      <c r="F234" s="12"/>
      <c r="G234" s="13"/>
      <c r="H234" s="13"/>
      <c r="I234" s="13"/>
      <c r="J234" s="13"/>
      <c r="K234" s="4"/>
      <c r="L234" s="4"/>
      <c r="M234" s="4">
        <v>4.25</v>
      </c>
      <c r="N234" s="13">
        <v>4.25</v>
      </c>
      <c r="O234" s="290">
        <v>3.95</v>
      </c>
      <c r="P234" s="47"/>
      <c r="Q234" s="15" t="str">
        <f t="shared" si="39"/>
        <v>No</v>
      </c>
      <c r="R234" s="15" t="str">
        <f t="shared" si="40"/>
        <v>No</v>
      </c>
      <c r="S234" s="221" t="str">
        <f t="shared" si="41"/>
        <v>No</v>
      </c>
      <c r="T234" s="223" t="str">
        <f t="shared" si="42"/>
        <v>N/A</v>
      </c>
      <c r="U234" s="221" t="str">
        <f t="shared" si="43"/>
        <v>No</v>
      </c>
      <c r="V234" s="223" t="str">
        <f t="shared" si="44"/>
        <v>N/A</v>
      </c>
      <c r="W234" s="222" t="str">
        <f t="shared" si="45"/>
        <v>No</v>
      </c>
      <c r="X234" s="68" t="str">
        <f t="shared" si="46"/>
        <v>N/A</v>
      </c>
      <c r="Y234" s="65" t="str">
        <f t="shared" si="47"/>
        <v>No</v>
      </c>
      <c r="Z234" s="68" t="str">
        <f t="shared" si="48"/>
        <v>N/A</v>
      </c>
      <c r="AA234" s="65" t="str">
        <f t="shared" si="49"/>
        <v>No</v>
      </c>
      <c r="AB234" s="68" t="str">
        <f t="shared" si="50"/>
        <v>N/A</v>
      </c>
      <c r="AC234" s="66"/>
    </row>
    <row r="235" spans="1:29">
      <c r="A235" s="66" t="s">
        <v>23</v>
      </c>
      <c r="B235" s="66" t="s">
        <v>40</v>
      </c>
      <c r="C235" s="66" t="str" cm="1">
        <f t="array" ref="C235">_xlfn.IFNA(_xlfn.IFS(B235="Starter","Starters &amp; Sides",B235="Sides","Starters &amp; Sides"),B235)</f>
        <v>drinks</v>
      </c>
      <c r="D235" s="71" t="s">
        <v>4718</v>
      </c>
      <c r="E235" s="75"/>
      <c r="F235" s="12"/>
      <c r="G235" s="13"/>
      <c r="H235" s="13"/>
      <c r="I235" s="13"/>
      <c r="J235" s="13"/>
      <c r="K235" s="4"/>
      <c r="L235" s="4"/>
      <c r="M235" s="4">
        <v>4.25</v>
      </c>
      <c r="N235" s="13">
        <v>4.25</v>
      </c>
      <c r="O235" s="290">
        <v>3.95</v>
      </c>
      <c r="P235" s="47"/>
      <c r="Q235" s="15" t="str">
        <f t="shared" si="39"/>
        <v>No</v>
      </c>
      <c r="R235" s="15" t="str">
        <f t="shared" si="40"/>
        <v>No</v>
      </c>
      <c r="S235" s="221" t="str">
        <f t="shared" si="41"/>
        <v>No</v>
      </c>
      <c r="T235" s="223" t="str">
        <f t="shared" si="42"/>
        <v>N/A</v>
      </c>
      <c r="U235" s="221" t="str">
        <f t="shared" si="43"/>
        <v>No</v>
      </c>
      <c r="V235" s="223" t="str">
        <f t="shared" si="44"/>
        <v>N/A</v>
      </c>
      <c r="W235" s="222" t="str">
        <f t="shared" si="45"/>
        <v>No</v>
      </c>
      <c r="X235" s="68" t="str">
        <f t="shared" si="46"/>
        <v>N/A</v>
      </c>
      <c r="Y235" s="65" t="str">
        <f t="shared" si="47"/>
        <v>No</v>
      </c>
      <c r="Z235" s="68" t="str">
        <f t="shared" si="48"/>
        <v>N/A</v>
      </c>
      <c r="AA235" s="65" t="str">
        <f t="shared" si="49"/>
        <v>No</v>
      </c>
      <c r="AB235" s="68" t="str">
        <f t="shared" si="50"/>
        <v>N/A</v>
      </c>
      <c r="AC235" s="66"/>
    </row>
    <row r="236" spans="1:29">
      <c r="A236" s="66" t="s">
        <v>23</v>
      </c>
      <c r="B236" s="66" t="s">
        <v>40</v>
      </c>
      <c r="C236" s="66" t="str" cm="1">
        <f t="array" ref="C236">_xlfn.IFNA(_xlfn.IFS(B236="Starter","Starters &amp; Sides",B236="Sides","Starters &amp; Sides"),B236)</f>
        <v>drinks</v>
      </c>
      <c r="D236" s="71" t="s">
        <v>3478</v>
      </c>
      <c r="E236" s="75"/>
      <c r="F236" s="12"/>
      <c r="G236" s="13"/>
      <c r="H236" s="13"/>
      <c r="I236" s="13"/>
      <c r="J236" s="13"/>
      <c r="K236" s="4"/>
      <c r="L236" s="4"/>
      <c r="M236" s="4">
        <v>4.25</v>
      </c>
      <c r="N236" s="13">
        <v>4.25</v>
      </c>
      <c r="O236" s="290">
        <v>3.95</v>
      </c>
      <c r="P236" s="47"/>
      <c r="Q236" s="15" t="str">
        <f t="shared" ref="Q236:Q299" si="51">IF(COUNTA(P236)=1,"Yes","No")</f>
        <v>No</v>
      </c>
      <c r="R236" s="15" t="str">
        <f t="shared" ref="R236:R299" si="52">IF(AND(S236="No",Q236="Yes"),"Yes","No")</f>
        <v>No</v>
      </c>
      <c r="S236" s="221" t="str">
        <f t="shared" ref="S236:S299" si="53">IF(COUNTA(O236:P236)=2,"Yes","No")</f>
        <v>No</v>
      </c>
      <c r="T236" s="223" t="str">
        <f t="shared" ref="T236:T299" si="54">IF(S236="Yes",P236/O236-1,"N/A")</f>
        <v>N/A</v>
      </c>
      <c r="U236" s="221" t="str">
        <f t="shared" ref="U236:U299" si="55">IF(COUNTA(N236:P236)=3,"Yes","No")</f>
        <v>No</v>
      </c>
      <c r="V236" s="223" t="str">
        <f t="shared" ref="V236:V299" si="56">IF(U236="Yes",P236/N236-1,"N/A")</f>
        <v>N/A</v>
      </c>
      <c r="W236" s="222" t="str">
        <f t="shared" ref="W236:W299" si="57">IF(COUNTA(M236:P236)=4,"Yes","No")</f>
        <v>No</v>
      </c>
      <c r="X236" s="68" t="str">
        <f t="shared" ref="X236:X299" si="58">IF(W236="Yes",P236/M236-1,"N/A")</f>
        <v>N/A</v>
      </c>
      <c r="Y236" s="65" t="str">
        <f t="shared" ref="Y236:Y299" si="59">IF(COUNTA(L236:P236)=5,"Yes","No")</f>
        <v>No</v>
      </c>
      <c r="Z236" s="68" t="str">
        <f t="shared" ref="Z236:Z299" si="60">IF(Y236="Yes",P236/L236-1,"N/A")</f>
        <v>N/A</v>
      </c>
      <c r="AA236" s="65" t="str">
        <f t="shared" ref="AA236:AA299" si="61">IF(COUNTA(E236:P236)=12,"Yes","No")</f>
        <v>No</v>
      </c>
      <c r="AB236" s="68" t="str">
        <f t="shared" ref="AB236:AB299" si="62">IF(AA236="Yes",P236/E236-1,"N/A")</f>
        <v>N/A</v>
      </c>
      <c r="AC236" s="66"/>
    </row>
    <row r="237" spans="1:29">
      <c r="A237" s="66" t="s">
        <v>23</v>
      </c>
      <c r="B237" s="66" t="s">
        <v>40</v>
      </c>
      <c r="C237" s="66" t="str" cm="1">
        <f t="array" ref="C237">_xlfn.IFNA(_xlfn.IFS(B237="Starter","Starters &amp; Sides",B237="Sides","Starters &amp; Sides"),B237)</f>
        <v>drinks</v>
      </c>
      <c r="D237" s="71" t="s">
        <v>3541</v>
      </c>
      <c r="E237" s="75"/>
      <c r="F237" s="12"/>
      <c r="G237" s="13"/>
      <c r="H237" s="13"/>
      <c r="I237" s="13"/>
      <c r="J237" s="13"/>
      <c r="K237" s="4"/>
      <c r="L237" s="4"/>
      <c r="M237" s="4"/>
      <c r="N237" s="13">
        <v>4.25</v>
      </c>
      <c r="O237" s="290">
        <v>3.95</v>
      </c>
      <c r="P237" s="47"/>
      <c r="Q237" s="15" t="str">
        <f t="shared" si="51"/>
        <v>No</v>
      </c>
      <c r="R237" s="15" t="str">
        <f t="shared" si="52"/>
        <v>No</v>
      </c>
      <c r="S237" s="221" t="str">
        <f t="shared" si="53"/>
        <v>No</v>
      </c>
      <c r="T237" s="223" t="str">
        <f t="shared" si="54"/>
        <v>N/A</v>
      </c>
      <c r="U237" s="221" t="str">
        <f t="shared" si="55"/>
        <v>No</v>
      </c>
      <c r="V237" s="223" t="str">
        <f t="shared" si="56"/>
        <v>N/A</v>
      </c>
      <c r="W237" s="222" t="str">
        <f t="shared" si="57"/>
        <v>No</v>
      </c>
      <c r="X237" s="68" t="str">
        <f t="shared" si="58"/>
        <v>N/A</v>
      </c>
      <c r="Y237" s="65" t="str">
        <f t="shared" si="59"/>
        <v>No</v>
      </c>
      <c r="Z237" s="68" t="str">
        <f t="shared" si="60"/>
        <v>N/A</v>
      </c>
      <c r="AA237" s="65" t="str">
        <f t="shared" si="61"/>
        <v>No</v>
      </c>
      <c r="AB237" s="68" t="str">
        <f t="shared" si="62"/>
        <v>N/A</v>
      </c>
      <c r="AC237" s="66"/>
    </row>
    <row r="238" spans="1:29">
      <c r="A238" s="66" t="s">
        <v>23</v>
      </c>
      <c r="B238" s="66" t="s">
        <v>40</v>
      </c>
      <c r="C238" s="66" t="str" cm="1">
        <f t="array" ref="C238">_xlfn.IFNA(_xlfn.IFS(B238="Starter","Starters &amp; Sides",B238="Sides","Starters &amp; Sides"),B238)</f>
        <v>drinks</v>
      </c>
      <c r="D238" s="71" t="s">
        <v>3477</v>
      </c>
      <c r="E238" s="75"/>
      <c r="F238" s="12"/>
      <c r="G238" s="13"/>
      <c r="H238" s="13"/>
      <c r="I238" s="13"/>
      <c r="J238" s="13"/>
      <c r="K238" s="4"/>
      <c r="L238" s="4"/>
      <c r="M238" s="4">
        <v>4.25</v>
      </c>
      <c r="N238" s="13">
        <v>4.25</v>
      </c>
      <c r="O238" s="290">
        <v>2.5</v>
      </c>
      <c r="P238" s="47"/>
      <c r="Q238" s="15" t="str">
        <f t="shared" si="51"/>
        <v>No</v>
      </c>
      <c r="R238" s="15" t="str">
        <f t="shared" si="52"/>
        <v>No</v>
      </c>
      <c r="S238" s="221" t="str">
        <f t="shared" si="53"/>
        <v>No</v>
      </c>
      <c r="T238" s="223" t="str">
        <f t="shared" si="54"/>
        <v>N/A</v>
      </c>
      <c r="U238" s="221" t="str">
        <f t="shared" si="55"/>
        <v>No</v>
      </c>
      <c r="V238" s="223" t="str">
        <f t="shared" si="56"/>
        <v>N/A</v>
      </c>
      <c r="W238" s="222" t="str">
        <f t="shared" si="57"/>
        <v>No</v>
      </c>
      <c r="X238" s="68" t="str">
        <f t="shared" si="58"/>
        <v>N/A</v>
      </c>
      <c r="Y238" s="65" t="str">
        <f t="shared" si="59"/>
        <v>No</v>
      </c>
      <c r="Z238" s="68" t="str">
        <f t="shared" si="60"/>
        <v>N/A</v>
      </c>
      <c r="AA238" s="65" t="str">
        <f t="shared" si="61"/>
        <v>No</v>
      </c>
      <c r="AB238" s="68" t="str">
        <f t="shared" si="62"/>
        <v>N/A</v>
      </c>
      <c r="AC238" s="66"/>
    </row>
    <row r="239" spans="1:29">
      <c r="A239" s="66" t="s">
        <v>23</v>
      </c>
      <c r="B239" s="66" t="s">
        <v>40</v>
      </c>
      <c r="C239" s="66" t="str" cm="1">
        <f t="array" ref="C239">_xlfn.IFNA(_xlfn.IFS(B239="Starter","Starters &amp; Sides",B239="Sides","Starters &amp; Sides"),B239)</f>
        <v>drinks</v>
      </c>
      <c r="D239" s="71" t="s">
        <v>4640</v>
      </c>
      <c r="E239" s="75"/>
      <c r="F239" s="12"/>
      <c r="G239" s="13"/>
      <c r="H239" s="13"/>
      <c r="I239" s="13"/>
      <c r="J239" s="13"/>
      <c r="K239" s="4"/>
      <c r="L239" s="4"/>
      <c r="M239" s="4">
        <v>4.25</v>
      </c>
      <c r="N239" s="13">
        <v>4.25</v>
      </c>
      <c r="O239" s="290">
        <v>3.95</v>
      </c>
      <c r="P239" s="47"/>
      <c r="Q239" s="15" t="str">
        <f t="shared" si="51"/>
        <v>No</v>
      </c>
      <c r="R239" s="15" t="str">
        <f t="shared" si="52"/>
        <v>No</v>
      </c>
      <c r="S239" s="221" t="str">
        <f t="shared" si="53"/>
        <v>No</v>
      </c>
      <c r="T239" s="223" t="str">
        <f t="shared" si="54"/>
        <v>N/A</v>
      </c>
      <c r="U239" s="221" t="str">
        <f t="shared" si="55"/>
        <v>No</v>
      </c>
      <c r="V239" s="223" t="str">
        <f t="shared" si="56"/>
        <v>N/A</v>
      </c>
      <c r="W239" s="222" t="str">
        <f t="shared" si="57"/>
        <v>No</v>
      </c>
      <c r="X239" s="68" t="str">
        <f t="shared" si="58"/>
        <v>N/A</v>
      </c>
      <c r="Y239" s="65" t="str">
        <f t="shared" si="59"/>
        <v>No</v>
      </c>
      <c r="Z239" s="68" t="str">
        <f t="shared" si="60"/>
        <v>N/A</v>
      </c>
      <c r="AA239" s="65" t="str">
        <f t="shared" si="61"/>
        <v>No</v>
      </c>
      <c r="AB239" s="68" t="str">
        <f t="shared" si="62"/>
        <v>N/A</v>
      </c>
      <c r="AC239" s="66"/>
    </row>
    <row r="240" spans="1:29">
      <c r="A240" s="66" t="s">
        <v>23</v>
      </c>
      <c r="B240" s="66" t="s">
        <v>40</v>
      </c>
      <c r="C240" s="66" t="str" cm="1">
        <f t="array" ref="C240">_xlfn.IFNA(_xlfn.IFS(B240="Starter","Starters &amp; Sides",B240="Sides","Starters &amp; Sides"),B240)</f>
        <v>drinks</v>
      </c>
      <c r="D240" t="s">
        <v>4641</v>
      </c>
      <c r="E240" s="75"/>
      <c r="F240" s="12"/>
      <c r="G240" s="13"/>
      <c r="H240" s="13"/>
      <c r="I240" s="13"/>
      <c r="J240" s="13"/>
      <c r="K240" s="4"/>
      <c r="L240" s="4"/>
      <c r="M240" s="4">
        <v>4.25</v>
      </c>
      <c r="N240" s="13">
        <v>4.25</v>
      </c>
      <c r="O240" s="290">
        <v>3.95</v>
      </c>
      <c r="P240" s="47"/>
      <c r="Q240" s="15" t="str">
        <f t="shared" si="51"/>
        <v>No</v>
      </c>
      <c r="R240" s="15" t="str">
        <f t="shared" si="52"/>
        <v>No</v>
      </c>
      <c r="S240" s="221" t="str">
        <f t="shared" si="53"/>
        <v>No</v>
      </c>
      <c r="T240" s="223" t="str">
        <f t="shared" si="54"/>
        <v>N/A</v>
      </c>
      <c r="U240" s="221" t="str">
        <f t="shared" si="55"/>
        <v>No</v>
      </c>
      <c r="V240" s="223" t="str">
        <f t="shared" si="56"/>
        <v>N/A</v>
      </c>
      <c r="W240" s="222" t="str">
        <f t="shared" si="57"/>
        <v>No</v>
      </c>
      <c r="X240" s="68" t="str">
        <f t="shared" si="58"/>
        <v>N/A</v>
      </c>
      <c r="Y240" s="65" t="str">
        <f t="shared" si="59"/>
        <v>No</v>
      </c>
      <c r="Z240" s="68" t="str">
        <f t="shared" si="60"/>
        <v>N/A</v>
      </c>
      <c r="AA240" s="65" t="str">
        <f t="shared" si="61"/>
        <v>No</v>
      </c>
      <c r="AB240" s="68" t="str">
        <f t="shared" si="62"/>
        <v>N/A</v>
      </c>
      <c r="AC240" s="66"/>
    </row>
    <row r="241" spans="1:29">
      <c r="A241" s="66" t="s">
        <v>23</v>
      </c>
      <c r="B241" s="66" t="s">
        <v>40</v>
      </c>
      <c r="C241" s="66" t="str" cm="1">
        <f t="array" ref="C241">_xlfn.IFNA(_xlfn.IFS(B241="Starter","Starters &amp; Sides",B241="Sides","Starters &amp; Sides"),B241)</f>
        <v>drinks</v>
      </c>
      <c r="D241" s="71" t="s">
        <v>4935</v>
      </c>
      <c r="E241" s="75"/>
      <c r="F241" s="12"/>
      <c r="G241" s="13"/>
      <c r="H241" s="13"/>
      <c r="I241" s="13"/>
      <c r="J241" s="13"/>
      <c r="K241" s="4"/>
      <c r="L241" s="4"/>
      <c r="M241" s="4"/>
      <c r="N241" s="13"/>
      <c r="O241" s="290">
        <v>3.25</v>
      </c>
      <c r="P241" s="47"/>
      <c r="Q241" s="15" t="str">
        <f t="shared" si="51"/>
        <v>No</v>
      </c>
      <c r="R241" s="15" t="str">
        <f t="shared" si="52"/>
        <v>No</v>
      </c>
      <c r="S241" s="221" t="str">
        <f t="shared" si="53"/>
        <v>No</v>
      </c>
      <c r="T241" s="223" t="str">
        <f t="shared" si="54"/>
        <v>N/A</v>
      </c>
      <c r="U241" s="221" t="str">
        <f t="shared" si="55"/>
        <v>No</v>
      </c>
      <c r="V241" s="223" t="str">
        <f t="shared" si="56"/>
        <v>N/A</v>
      </c>
      <c r="W241" s="222" t="str">
        <f t="shared" si="57"/>
        <v>No</v>
      </c>
      <c r="X241" s="68" t="str">
        <f t="shared" si="58"/>
        <v>N/A</v>
      </c>
      <c r="Y241" s="65" t="str">
        <f t="shared" si="59"/>
        <v>No</v>
      </c>
      <c r="Z241" s="68" t="str">
        <f t="shared" si="60"/>
        <v>N/A</v>
      </c>
      <c r="AA241" s="65" t="str">
        <f t="shared" si="61"/>
        <v>No</v>
      </c>
      <c r="AB241" s="68" t="str">
        <f t="shared" si="62"/>
        <v>N/A</v>
      </c>
      <c r="AC241" s="66"/>
    </row>
    <row r="242" spans="1:29">
      <c r="A242" s="66" t="s">
        <v>23</v>
      </c>
      <c r="B242" s="66" t="s">
        <v>40</v>
      </c>
      <c r="C242" s="66" t="str" cm="1">
        <f t="array" ref="C242">_xlfn.IFNA(_xlfn.IFS(B242="Starter","Starters &amp; Sides",B242="Sides","Starters &amp; Sides"),B242)</f>
        <v>drinks</v>
      </c>
      <c r="D242" s="71" t="s">
        <v>4701</v>
      </c>
      <c r="E242" s="75"/>
      <c r="F242" s="12"/>
      <c r="G242" s="13"/>
      <c r="H242" s="13"/>
      <c r="I242" s="13"/>
      <c r="J242" s="13"/>
      <c r="K242" s="4"/>
      <c r="L242" s="4">
        <v>3.95</v>
      </c>
      <c r="M242" s="4"/>
      <c r="N242" s="13"/>
      <c r="O242" s="13"/>
      <c r="P242" s="47"/>
      <c r="Q242" s="15" t="str">
        <f t="shared" si="51"/>
        <v>No</v>
      </c>
      <c r="R242" s="15" t="str">
        <f t="shared" si="52"/>
        <v>No</v>
      </c>
      <c r="S242" s="221" t="str">
        <f t="shared" si="53"/>
        <v>No</v>
      </c>
      <c r="T242" s="223" t="str">
        <f t="shared" si="54"/>
        <v>N/A</v>
      </c>
      <c r="U242" s="221" t="str">
        <f t="shared" si="55"/>
        <v>No</v>
      </c>
      <c r="V242" s="223" t="str">
        <f t="shared" si="56"/>
        <v>N/A</v>
      </c>
      <c r="W242" s="222" t="str">
        <f t="shared" si="57"/>
        <v>No</v>
      </c>
      <c r="X242" s="68" t="str">
        <f t="shared" si="58"/>
        <v>N/A</v>
      </c>
      <c r="Y242" s="65" t="str">
        <f t="shared" si="59"/>
        <v>No</v>
      </c>
      <c r="Z242" s="68" t="str">
        <f t="shared" si="60"/>
        <v>N/A</v>
      </c>
      <c r="AA242" s="65" t="str">
        <f t="shared" si="61"/>
        <v>No</v>
      </c>
      <c r="AB242" s="68" t="str">
        <f t="shared" si="62"/>
        <v>N/A</v>
      </c>
      <c r="AC242" s="66"/>
    </row>
    <row r="243" spans="1:29">
      <c r="A243" s="66" t="s">
        <v>23</v>
      </c>
      <c r="B243" s="66" t="s">
        <v>40</v>
      </c>
      <c r="C243" s="66" t="str" cm="1">
        <f t="array" ref="C243">_xlfn.IFNA(_xlfn.IFS(B243="Starter","Starters &amp; Sides",B243="Sides","Starters &amp; Sides"),B243)</f>
        <v>drinks</v>
      </c>
      <c r="D243" s="71" t="s">
        <v>4645</v>
      </c>
      <c r="E243" s="75"/>
      <c r="F243" s="12"/>
      <c r="G243" s="13"/>
      <c r="H243" s="13"/>
      <c r="I243" s="13"/>
      <c r="J243" s="13"/>
      <c r="K243" s="4"/>
      <c r="L243" s="4">
        <v>4.8</v>
      </c>
      <c r="M243" s="4"/>
      <c r="N243" s="13"/>
      <c r="O243" s="13"/>
      <c r="P243" s="47"/>
      <c r="Q243" s="15" t="str">
        <f t="shared" si="51"/>
        <v>No</v>
      </c>
      <c r="R243" s="15" t="str">
        <f t="shared" si="52"/>
        <v>No</v>
      </c>
      <c r="S243" s="221" t="str">
        <f t="shared" si="53"/>
        <v>No</v>
      </c>
      <c r="T243" s="223" t="str">
        <f t="shared" si="54"/>
        <v>N/A</v>
      </c>
      <c r="U243" s="221" t="str">
        <f t="shared" si="55"/>
        <v>No</v>
      </c>
      <c r="V243" s="223" t="str">
        <f t="shared" si="56"/>
        <v>N/A</v>
      </c>
      <c r="W243" s="222" t="str">
        <f t="shared" si="57"/>
        <v>No</v>
      </c>
      <c r="X243" s="68" t="str">
        <f t="shared" si="58"/>
        <v>N/A</v>
      </c>
      <c r="Y243" s="65" t="str">
        <f t="shared" si="59"/>
        <v>No</v>
      </c>
      <c r="Z243" s="68" t="str">
        <f t="shared" si="60"/>
        <v>N/A</v>
      </c>
      <c r="AA243" s="65" t="str">
        <f t="shared" si="61"/>
        <v>No</v>
      </c>
      <c r="AB243" s="68" t="str">
        <f t="shared" si="62"/>
        <v>N/A</v>
      </c>
      <c r="AC243" s="66"/>
    </row>
    <row r="244" spans="1:29">
      <c r="A244" s="66" t="s">
        <v>23</v>
      </c>
      <c r="B244" s="66" t="s">
        <v>40</v>
      </c>
      <c r="C244" s="66" t="str" cm="1">
        <f t="array" ref="C244">_xlfn.IFNA(_xlfn.IFS(B244="Starter","Starters &amp; Sides",B244="Sides","Starters &amp; Sides"),B244)</f>
        <v>drinks</v>
      </c>
      <c r="D244" s="71" t="s">
        <v>4666</v>
      </c>
      <c r="E244" s="75"/>
      <c r="F244" s="12"/>
      <c r="G244" s="13"/>
      <c r="H244" s="13"/>
      <c r="I244" s="13"/>
      <c r="J244" s="13"/>
      <c r="K244" s="4"/>
      <c r="L244" s="4">
        <v>3.95</v>
      </c>
      <c r="M244" s="4"/>
      <c r="N244" s="13"/>
      <c r="O244" s="13"/>
      <c r="P244" s="47"/>
      <c r="Q244" s="15" t="str">
        <f t="shared" si="51"/>
        <v>No</v>
      </c>
      <c r="R244" s="15" t="str">
        <f t="shared" si="52"/>
        <v>No</v>
      </c>
      <c r="S244" s="221" t="str">
        <f t="shared" si="53"/>
        <v>No</v>
      </c>
      <c r="T244" s="223" t="str">
        <f t="shared" si="54"/>
        <v>N/A</v>
      </c>
      <c r="U244" s="221" t="str">
        <f t="shared" si="55"/>
        <v>No</v>
      </c>
      <c r="V244" s="223" t="str">
        <f t="shared" si="56"/>
        <v>N/A</v>
      </c>
      <c r="W244" s="222" t="str">
        <f t="shared" si="57"/>
        <v>No</v>
      </c>
      <c r="X244" s="68" t="str">
        <f t="shared" si="58"/>
        <v>N/A</v>
      </c>
      <c r="Y244" s="65" t="str">
        <f t="shared" si="59"/>
        <v>No</v>
      </c>
      <c r="Z244" s="68" t="str">
        <f t="shared" si="60"/>
        <v>N/A</v>
      </c>
      <c r="AA244" s="65" t="str">
        <f t="shared" si="61"/>
        <v>No</v>
      </c>
      <c r="AB244" s="68" t="str">
        <f t="shared" si="62"/>
        <v>N/A</v>
      </c>
      <c r="AC244" s="66"/>
    </row>
    <row r="245" spans="1:29">
      <c r="A245" s="66" t="s">
        <v>23</v>
      </c>
      <c r="B245" s="66" t="s">
        <v>40</v>
      </c>
      <c r="C245" s="66" t="str" cm="1">
        <f t="array" ref="C245">_xlfn.IFNA(_xlfn.IFS(B245="Starter","Starters &amp; Sides",B245="Sides","Starters &amp; Sides"),B245)</f>
        <v>drinks</v>
      </c>
      <c r="D245" t="s">
        <v>4936</v>
      </c>
      <c r="E245" s="75"/>
      <c r="F245" s="12"/>
      <c r="G245" s="13"/>
      <c r="H245" s="13"/>
      <c r="I245" s="13"/>
      <c r="J245" s="13"/>
      <c r="K245" s="4"/>
      <c r="L245" s="4"/>
      <c r="M245" s="4"/>
      <c r="N245" s="13"/>
      <c r="O245" s="290">
        <v>5.45</v>
      </c>
      <c r="P245" s="47"/>
      <c r="Q245" s="15" t="str">
        <f t="shared" si="51"/>
        <v>No</v>
      </c>
      <c r="R245" s="15" t="str">
        <f t="shared" si="52"/>
        <v>No</v>
      </c>
      <c r="S245" s="221" t="str">
        <f t="shared" si="53"/>
        <v>No</v>
      </c>
      <c r="T245" s="223" t="str">
        <f t="shared" si="54"/>
        <v>N/A</v>
      </c>
      <c r="U245" s="221" t="str">
        <f t="shared" si="55"/>
        <v>No</v>
      </c>
      <c r="V245" s="223" t="str">
        <f t="shared" si="56"/>
        <v>N/A</v>
      </c>
      <c r="W245" s="222" t="str">
        <f t="shared" si="57"/>
        <v>No</v>
      </c>
      <c r="X245" s="68" t="str">
        <f t="shared" si="58"/>
        <v>N/A</v>
      </c>
      <c r="Y245" s="65" t="str">
        <f t="shared" si="59"/>
        <v>No</v>
      </c>
      <c r="Z245" s="68" t="str">
        <f t="shared" si="60"/>
        <v>N/A</v>
      </c>
      <c r="AA245" s="65" t="str">
        <f t="shared" si="61"/>
        <v>No</v>
      </c>
      <c r="AB245" s="68" t="str">
        <f t="shared" si="62"/>
        <v>N/A</v>
      </c>
      <c r="AC245" s="66"/>
    </row>
    <row r="246" spans="1:29">
      <c r="A246" s="66" t="s">
        <v>23</v>
      </c>
      <c r="B246" s="66" t="s">
        <v>40</v>
      </c>
      <c r="C246" s="66" t="str" cm="1">
        <f t="array" ref="C246">_xlfn.IFNA(_xlfn.IFS(B246="Starter","Starters &amp; Sides",B246="Sides","Starters &amp; Sides"),B246)</f>
        <v>drinks</v>
      </c>
      <c r="D246" t="s">
        <v>4937</v>
      </c>
      <c r="E246" s="75"/>
      <c r="F246" s="12"/>
      <c r="G246" s="13"/>
      <c r="H246" s="13"/>
      <c r="I246" s="13"/>
      <c r="J246" s="13"/>
      <c r="K246" s="4"/>
      <c r="L246" s="4"/>
      <c r="M246" s="4">
        <v>7.5</v>
      </c>
      <c r="N246" s="13">
        <v>7.75</v>
      </c>
      <c r="O246" s="290">
        <v>5.75</v>
      </c>
      <c r="P246" s="47"/>
      <c r="Q246" s="15" t="str">
        <f t="shared" si="51"/>
        <v>No</v>
      </c>
      <c r="R246" s="15" t="str">
        <f t="shared" si="52"/>
        <v>No</v>
      </c>
      <c r="S246" s="221" t="str">
        <f t="shared" si="53"/>
        <v>No</v>
      </c>
      <c r="T246" s="223" t="str">
        <f t="shared" si="54"/>
        <v>N/A</v>
      </c>
      <c r="U246" s="221" t="str">
        <f t="shared" si="55"/>
        <v>No</v>
      </c>
      <c r="V246" s="223" t="str">
        <f t="shared" si="56"/>
        <v>N/A</v>
      </c>
      <c r="W246" s="222" t="str">
        <f t="shared" si="57"/>
        <v>No</v>
      </c>
      <c r="X246" s="68" t="str">
        <f t="shared" si="58"/>
        <v>N/A</v>
      </c>
      <c r="Y246" s="65" t="str">
        <f t="shared" si="59"/>
        <v>No</v>
      </c>
      <c r="Z246" s="68" t="str">
        <f t="shared" si="60"/>
        <v>N/A</v>
      </c>
      <c r="AA246" s="65" t="str">
        <f t="shared" si="61"/>
        <v>No</v>
      </c>
      <c r="AB246" s="68" t="str">
        <f t="shared" si="62"/>
        <v>N/A</v>
      </c>
      <c r="AC246" s="66"/>
    </row>
    <row r="247" spans="1:29">
      <c r="A247" s="66" t="s">
        <v>23</v>
      </c>
      <c r="B247" s="66" t="s">
        <v>40</v>
      </c>
      <c r="C247" s="66" t="str" cm="1">
        <f t="array" ref="C247">_xlfn.IFNA(_xlfn.IFS(B247="Starter","Starters &amp; Sides",B247="Sides","Starters &amp; Sides"),B247)</f>
        <v>drinks</v>
      </c>
      <c r="D247" t="s">
        <v>4938</v>
      </c>
      <c r="E247" s="75"/>
      <c r="F247" s="12"/>
      <c r="G247" s="13"/>
      <c r="H247" s="13"/>
      <c r="I247" s="13"/>
      <c r="J247" s="13"/>
      <c r="K247" s="4"/>
      <c r="L247" s="4"/>
      <c r="M247" s="4">
        <v>5.5</v>
      </c>
      <c r="N247" s="13">
        <v>5.95</v>
      </c>
      <c r="O247" s="290">
        <v>5.45</v>
      </c>
      <c r="P247" s="47"/>
      <c r="Q247" s="15" t="str">
        <f t="shared" si="51"/>
        <v>No</v>
      </c>
      <c r="R247" s="15" t="str">
        <f t="shared" si="52"/>
        <v>No</v>
      </c>
      <c r="S247" s="221" t="str">
        <f t="shared" si="53"/>
        <v>No</v>
      </c>
      <c r="T247" s="223" t="str">
        <f t="shared" si="54"/>
        <v>N/A</v>
      </c>
      <c r="U247" s="221" t="str">
        <f t="shared" si="55"/>
        <v>No</v>
      </c>
      <c r="V247" s="223" t="str">
        <f t="shared" si="56"/>
        <v>N/A</v>
      </c>
      <c r="W247" s="222" t="str">
        <f t="shared" si="57"/>
        <v>No</v>
      </c>
      <c r="X247" s="68" t="str">
        <f t="shared" si="58"/>
        <v>N/A</v>
      </c>
      <c r="Y247" s="65" t="str">
        <f t="shared" si="59"/>
        <v>No</v>
      </c>
      <c r="Z247" s="68" t="str">
        <f t="shared" si="60"/>
        <v>N/A</v>
      </c>
      <c r="AA247" s="65" t="str">
        <f t="shared" si="61"/>
        <v>No</v>
      </c>
      <c r="AB247" s="68" t="str">
        <f t="shared" si="62"/>
        <v>N/A</v>
      </c>
      <c r="AC247" s="66"/>
    </row>
    <row r="248" spans="1:29">
      <c r="A248" s="66" t="s">
        <v>23</v>
      </c>
      <c r="B248" s="66" t="s">
        <v>40</v>
      </c>
      <c r="C248" s="66" t="str" cm="1">
        <f t="array" ref="C248">_xlfn.IFNA(_xlfn.IFS(B248="Starter","Starters &amp; Sides",B248="Sides","Starters &amp; Sides"),B248)</f>
        <v>drinks</v>
      </c>
      <c r="D248" t="s">
        <v>4939</v>
      </c>
      <c r="E248" s="75"/>
      <c r="F248" s="12"/>
      <c r="G248" s="13"/>
      <c r="H248" s="13"/>
      <c r="I248" s="13"/>
      <c r="J248" s="13"/>
      <c r="K248" s="4"/>
      <c r="L248" s="4"/>
      <c r="M248" s="4">
        <v>5.25</v>
      </c>
      <c r="N248" s="13">
        <v>5.25</v>
      </c>
      <c r="O248" s="290">
        <v>4.95</v>
      </c>
      <c r="P248" s="47"/>
      <c r="Q248" s="15" t="str">
        <f t="shared" si="51"/>
        <v>No</v>
      </c>
      <c r="R248" s="15" t="str">
        <f t="shared" si="52"/>
        <v>No</v>
      </c>
      <c r="S248" s="221" t="str">
        <f t="shared" si="53"/>
        <v>No</v>
      </c>
      <c r="T248" s="223" t="str">
        <f t="shared" si="54"/>
        <v>N/A</v>
      </c>
      <c r="U248" s="221" t="str">
        <f t="shared" si="55"/>
        <v>No</v>
      </c>
      <c r="V248" s="223" t="str">
        <f t="shared" si="56"/>
        <v>N/A</v>
      </c>
      <c r="W248" s="222" t="str">
        <f t="shared" si="57"/>
        <v>No</v>
      </c>
      <c r="X248" s="68" t="str">
        <f t="shared" si="58"/>
        <v>N/A</v>
      </c>
      <c r="Y248" s="65" t="str">
        <f t="shared" si="59"/>
        <v>No</v>
      </c>
      <c r="Z248" s="68" t="str">
        <f t="shared" si="60"/>
        <v>N/A</v>
      </c>
      <c r="AA248" s="65" t="str">
        <f t="shared" si="61"/>
        <v>No</v>
      </c>
      <c r="AB248" s="68" t="str">
        <f t="shared" si="62"/>
        <v>N/A</v>
      </c>
      <c r="AC248" s="66"/>
    </row>
    <row r="249" spans="1:29">
      <c r="A249" s="66" t="s">
        <v>23</v>
      </c>
      <c r="B249" s="66" t="s">
        <v>40</v>
      </c>
      <c r="C249" s="66" t="str" cm="1">
        <f t="array" ref="C249">_xlfn.IFNA(_xlfn.IFS(B249="Starter","Starters &amp; Sides",B249="Sides","Starters &amp; Sides"),B249)</f>
        <v>drinks</v>
      </c>
      <c r="D249" t="s">
        <v>4940</v>
      </c>
      <c r="E249" s="75"/>
      <c r="F249" s="12"/>
      <c r="G249" s="13"/>
      <c r="H249" s="13"/>
      <c r="I249" s="13"/>
      <c r="J249" s="13"/>
      <c r="K249" s="4"/>
      <c r="L249" s="4"/>
      <c r="M249" s="4">
        <v>7.25</v>
      </c>
      <c r="N249" s="13">
        <v>7.25</v>
      </c>
      <c r="O249" s="290">
        <v>6.95</v>
      </c>
      <c r="P249" s="47"/>
      <c r="Q249" s="15" t="str">
        <f t="shared" si="51"/>
        <v>No</v>
      </c>
      <c r="R249" s="15" t="str">
        <f t="shared" si="52"/>
        <v>No</v>
      </c>
      <c r="S249" s="221" t="str">
        <f t="shared" si="53"/>
        <v>No</v>
      </c>
      <c r="T249" s="223" t="str">
        <f t="shared" si="54"/>
        <v>N/A</v>
      </c>
      <c r="U249" s="221" t="str">
        <f t="shared" si="55"/>
        <v>No</v>
      </c>
      <c r="V249" s="223" t="str">
        <f t="shared" si="56"/>
        <v>N/A</v>
      </c>
      <c r="W249" s="222" t="str">
        <f t="shared" si="57"/>
        <v>No</v>
      </c>
      <c r="X249" s="68" t="str">
        <f t="shared" si="58"/>
        <v>N/A</v>
      </c>
      <c r="Y249" s="65" t="str">
        <f t="shared" si="59"/>
        <v>No</v>
      </c>
      <c r="Z249" s="68" t="str">
        <f t="shared" si="60"/>
        <v>N/A</v>
      </c>
      <c r="AA249" s="65" t="str">
        <f t="shared" si="61"/>
        <v>No</v>
      </c>
      <c r="AB249" s="68" t="str">
        <f t="shared" si="62"/>
        <v>N/A</v>
      </c>
      <c r="AC249" s="66"/>
    </row>
    <row r="250" spans="1:29">
      <c r="A250" s="66" t="s">
        <v>23</v>
      </c>
      <c r="B250" s="66" t="s">
        <v>40</v>
      </c>
      <c r="C250" s="66" t="str" cm="1">
        <f t="array" ref="C250">_xlfn.IFNA(_xlfn.IFS(B250="Starter","Starters &amp; Sides",B250="Sides","Starters &amp; Sides"),B250)</f>
        <v>drinks</v>
      </c>
      <c r="D250" t="s">
        <v>4941</v>
      </c>
      <c r="E250" s="75"/>
      <c r="F250" s="12"/>
      <c r="G250" s="13"/>
      <c r="H250" s="13"/>
      <c r="I250" s="13"/>
      <c r="J250" s="13"/>
      <c r="K250" s="4"/>
      <c r="L250" s="4"/>
      <c r="M250" s="4">
        <v>6.95</v>
      </c>
      <c r="N250" s="13">
        <v>6.95</v>
      </c>
      <c r="O250" s="290">
        <v>6.45</v>
      </c>
      <c r="P250" s="47"/>
      <c r="Q250" s="15" t="str">
        <f t="shared" si="51"/>
        <v>No</v>
      </c>
      <c r="R250" s="15" t="str">
        <f t="shared" si="52"/>
        <v>No</v>
      </c>
      <c r="S250" s="221" t="str">
        <f t="shared" si="53"/>
        <v>No</v>
      </c>
      <c r="T250" s="223" t="str">
        <f t="shared" si="54"/>
        <v>N/A</v>
      </c>
      <c r="U250" s="221" t="str">
        <f t="shared" si="55"/>
        <v>No</v>
      </c>
      <c r="V250" s="223" t="str">
        <f t="shared" si="56"/>
        <v>N/A</v>
      </c>
      <c r="W250" s="222" t="str">
        <f t="shared" si="57"/>
        <v>No</v>
      </c>
      <c r="X250" s="68" t="str">
        <f t="shared" si="58"/>
        <v>N/A</v>
      </c>
      <c r="Y250" s="65" t="str">
        <f t="shared" si="59"/>
        <v>No</v>
      </c>
      <c r="Z250" s="68" t="str">
        <f t="shared" si="60"/>
        <v>N/A</v>
      </c>
      <c r="AA250" s="65" t="str">
        <f t="shared" si="61"/>
        <v>No</v>
      </c>
      <c r="AB250" s="68" t="str">
        <f t="shared" si="62"/>
        <v>N/A</v>
      </c>
      <c r="AC250" s="66"/>
    </row>
    <row r="251" spans="1:29">
      <c r="A251" s="66" t="s">
        <v>23</v>
      </c>
      <c r="B251" s="66" t="s">
        <v>40</v>
      </c>
      <c r="C251" s="66" t="str" cm="1">
        <f t="array" ref="C251">_xlfn.IFNA(_xlfn.IFS(B251="Starter","Starters &amp; Sides",B251="Sides","Starters &amp; Sides"),B251)</f>
        <v>drinks</v>
      </c>
      <c r="D251" t="s">
        <v>4942</v>
      </c>
      <c r="E251" s="75"/>
      <c r="F251" s="12"/>
      <c r="G251" s="13"/>
      <c r="H251" s="13"/>
      <c r="I251" s="13"/>
      <c r="J251" s="13"/>
      <c r="K251" s="4"/>
      <c r="L251" s="4"/>
      <c r="M251" s="4">
        <v>6.95</v>
      </c>
      <c r="N251" s="13"/>
      <c r="O251" s="290">
        <v>6.45</v>
      </c>
      <c r="P251" s="47"/>
      <c r="Q251" s="15" t="str">
        <f t="shared" si="51"/>
        <v>No</v>
      </c>
      <c r="R251" s="15" t="str">
        <f t="shared" si="52"/>
        <v>No</v>
      </c>
      <c r="S251" s="221" t="str">
        <f t="shared" si="53"/>
        <v>No</v>
      </c>
      <c r="T251" s="223" t="str">
        <f t="shared" si="54"/>
        <v>N/A</v>
      </c>
      <c r="U251" s="221" t="str">
        <f t="shared" si="55"/>
        <v>No</v>
      </c>
      <c r="V251" s="223" t="str">
        <f t="shared" si="56"/>
        <v>N/A</v>
      </c>
      <c r="W251" s="222" t="str">
        <f t="shared" si="57"/>
        <v>No</v>
      </c>
      <c r="X251" s="68" t="str">
        <f t="shared" si="58"/>
        <v>N/A</v>
      </c>
      <c r="Y251" s="65" t="str">
        <f t="shared" si="59"/>
        <v>No</v>
      </c>
      <c r="Z251" s="68" t="str">
        <f t="shared" si="60"/>
        <v>N/A</v>
      </c>
      <c r="AA251" s="65" t="str">
        <f t="shared" si="61"/>
        <v>No</v>
      </c>
      <c r="AB251" s="68" t="str">
        <f t="shared" si="62"/>
        <v>N/A</v>
      </c>
      <c r="AC251" s="66"/>
    </row>
    <row r="252" spans="1:29">
      <c r="A252" s="66" t="s">
        <v>23</v>
      </c>
      <c r="B252" s="66" t="s">
        <v>40</v>
      </c>
      <c r="C252" s="66" t="str" cm="1">
        <f t="array" ref="C252">_xlfn.IFNA(_xlfn.IFS(B252="Starter","Starters &amp; Sides",B252="Sides","Starters &amp; Sides"),B252)</f>
        <v>drinks</v>
      </c>
      <c r="D252" t="s">
        <v>4943</v>
      </c>
      <c r="E252" s="75"/>
      <c r="F252" s="12"/>
      <c r="G252" s="13"/>
      <c r="H252" s="13"/>
      <c r="I252" s="13"/>
      <c r="J252" s="13"/>
      <c r="K252" s="4"/>
      <c r="L252" s="4"/>
      <c r="M252" s="4">
        <v>5.6</v>
      </c>
      <c r="N252" s="13">
        <v>5.6</v>
      </c>
      <c r="O252" s="290">
        <v>5.25</v>
      </c>
      <c r="P252" s="47"/>
      <c r="Q252" s="15" t="str">
        <f t="shared" si="51"/>
        <v>No</v>
      </c>
      <c r="R252" s="15" t="str">
        <f t="shared" si="52"/>
        <v>No</v>
      </c>
      <c r="S252" s="221" t="str">
        <f t="shared" si="53"/>
        <v>No</v>
      </c>
      <c r="T252" s="223" t="str">
        <f t="shared" si="54"/>
        <v>N/A</v>
      </c>
      <c r="U252" s="221" t="str">
        <f t="shared" si="55"/>
        <v>No</v>
      </c>
      <c r="V252" s="223" t="str">
        <f t="shared" si="56"/>
        <v>N/A</v>
      </c>
      <c r="W252" s="222" t="str">
        <f t="shared" si="57"/>
        <v>No</v>
      </c>
      <c r="X252" s="68" t="str">
        <f t="shared" si="58"/>
        <v>N/A</v>
      </c>
      <c r="Y252" s="65" t="str">
        <f t="shared" si="59"/>
        <v>No</v>
      </c>
      <c r="Z252" s="68" t="str">
        <f t="shared" si="60"/>
        <v>N/A</v>
      </c>
      <c r="AA252" s="65" t="str">
        <f t="shared" si="61"/>
        <v>No</v>
      </c>
      <c r="AB252" s="68" t="str">
        <f t="shared" si="62"/>
        <v>N/A</v>
      </c>
      <c r="AC252" s="66"/>
    </row>
    <row r="253" spans="1:29">
      <c r="A253" s="66" t="s">
        <v>23</v>
      </c>
      <c r="B253" s="66" t="s">
        <v>40</v>
      </c>
      <c r="C253" s="66" t="str" cm="1">
        <f t="array" ref="C253">_xlfn.IFNA(_xlfn.IFS(B253="Starter","Starters &amp; Sides",B253="Sides","Starters &amp; Sides"),B253)</f>
        <v>drinks</v>
      </c>
      <c r="D253" s="71" t="s">
        <v>528</v>
      </c>
      <c r="E253" s="75"/>
      <c r="F253" s="12"/>
      <c r="G253" s="13"/>
      <c r="H253" s="13"/>
      <c r="I253" s="13"/>
      <c r="J253" s="13"/>
      <c r="K253" s="4"/>
      <c r="L253" s="4"/>
      <c r="M253" s="4">
        <v>3.75</v>
      </c>
      <c r="N253" s="13">
        <v>3.75</v>
      </c>
      <c r="O253" s="290">
        <v>3.45</v>
      </c>
      <c r="P253" s="47"/>
      <c r="Q253" s="15" t="str">
        <f t="shared" si="51"/>
        <v>No</v>
      </c>
      <c r="R253" s="15" t="str">
        <f t="shared" si="52"/>
        <v>No</v>
      </c>
      <c r="S253" s="221" t="str">
        <f t="shared" si="53"/>
        <v>No</v>
      </c>
      <c r="T253" s="223" t="str">
        <f t="shared" si="54"/>
        <v>N/A</v>
      </c>
      <c r="U253" s="221" t="str">
        <f t="shared" si="55"/>
        <v>No</v>
      </c>
      <c r="V253" s="223" t="str">
        <f t="shared" si="56"/>
        <v>N/A</v>
      </c>
      <c r="W253" s="222" t="str">
        <f t="shared" si="57"/>
        <v>No</v>
      </c>
      <c r="X253" s="68" t="str">
        <f t="shared" si="58"/>
        <v>N/A</v>
      </c>
      <c r="Y253" s="65" t="str">
        <f t="shared" si="59"/>
        <v>No</v>
      </c>
      <c r="Z253" s="68" t="str">
        <f t="shared" si="60"/>
        <v>N/A</v>
      </c>
      <c r="AA253" s="65" t="str">
        <f t="shared" si="61"/>
        <v>No</v>
      </c>
      <c r="AB253" s="68" t="str">
        <f t="shared" si="62"/>
        <v>N/A</v>
      </c>
      <c r="AC253" s="66"/>
    </row>
    <row r="254" spans="1:29">
      <c r="A254" s="66" t="s">
        <v>23</v>
      </c>
      <c r="B254" s="66" t="s">
        <v>40</v>
      </c>
      <c r="C254" s="66" t="str" cm="1">
        <f t="array" ref="C254">_xlfn.IFNA(_xlfn.IFS(B254="Starter","Starters &amp; Sides",B254="Sides","Starters &amp; Sides"),B254)</f>
        <v>drinks</v>
      </c>
      <c r="D254" s="71" t="s">
        <v>861</v>
      </c>
      <c r="E254" s="75"/>
      <c r="F254" s="12"/>
      <c r="G254" s="13"/>
      <c r="H254" s="13"/>
      <c r="I254" s="13"/>
      <c r="J254" s="13"/>
      <c r="K254" s="4"/>
      <c r="L254" s="4"/>
      <c r="M254" s="4">
        <v>3.75</v>
      </c>
      <c r="N254" s="13">
        <v>3.75</v>
      </c>
      <c r="O254" s="13"/>
      <c r="P254" s="47"/>
      <c r="Q254" s="15" t="str">
        <f t="shared" si="51"/>
        <v>No</v>
      </c>
      <c r="R254" s="15" t="str">
        <f t="shared" si="52"/>
        <v>No</v>
      </c>
      <c r="S254" s="221" t="str">
        <f t="shared" si="53"/>
        <v>No</v>
      </c>
      <c r="T254" s="223" t="str">
        <f t="shared" si="54"/>
        <v>N/A</v>
      </c>
      <c r="U254" s="221" t="str">
        <f t="shared" si="55"/>
        <v>No</v>
      </c>
      <c r="V254" s="223" t="str">
        <f t="shared" si="56"/>
        <v>N/A</v>
      </c>
      <c r="W254" s="222" t="str">
        <f t="shared" si="57"/>
        <v>No</v>
      </c>
      <c r="X254" s="68" t="str">
        <f t="shared" si="58"/>
        <v>N/A</v>
      </c>
      <c r="Y254" s="65" t="str">
        <f t="shared" si="59"/>
        <v>No</v>
      </c>
      <c r="Z254" s="68" t="str">
        <f t="shared" si="60"/>
        <v>N/A</v>
      </c>
      <c r="AA254" s="65" t="str">
        <f t="shared" si="61"/>
        <v>No</v>
      </c>
      <c r="AB254" s="68" t="str">
        <f t="shared" si="62"/>
        <v>N/A</v>
      </c>
      <c r="AC254" s="66"/>
    </row>
    <row r="255" spans="1:29">
      <c r="A255" s="66" t="s">
        <v>23</v>
      </c>
      <c r="B255" s="66" t="s">
        <v>40</v>
      </c>
      <c r="C255" s="66" t="str" cm="1">
        <f t="array" ref="C255">_xlfn.IFNA(_xlfn.IFS(B255="Starter","Starters &amp; Sides",B255="Sides","Starters &amp; Sides"),B255)</f>
        <v>drinks</v>
      </c>
      <c r="D255" s="71" t="s">
        <v>540</v>
      </c>
      <c r="E255" s="75"/>
      <c r="F255" s="12"/>
      <c r="G255" s="13"/>
      <c r="H255" s="13"/>
      <c r="I255" s="13"/>
      <c r="J255" s="13"/>
      <c r="K255" s="4"/>
      <c r="L255" s="4"/>
      <c r="M255" s="4">
        <v>3.75</v>
      </c>
      <c r="N255" s="13">
        <v>3.75</v>
      </c>
      <c r="O255" s="13"/>
      <c r="P255" s="47"/>
      <c r="Q255" s="15" t="str">
        <f t="shared" si="51"/>
        <v>No</v>
      </c>
      <c r="R255" s="15" t="str">
        <f t="shared" si="52"/>
        <v>No</v>
      </c>
      <c r="S255" s="221" t="str">
        <f t="shared" si="53"/>
        <v>No</v>
      </c>
      <c r="T255" s="223" t="str">
        <f t="shared" si="54"/>
        <v>N/A</v>
      </c>
      <c r="U255" s="221" t="str">
        <f t="shared" si="55"/>
        <v>No</v>
      </c>
      <c r="V255" s="223" t="str">
        <f t="shared" si="56"/>
        <v>N/A</v>
      </c>
      <c r="W255" s="222" t="str">
        <f t="shared" si="57"/>
        <v>No</v>
      </c>
      <c r="X255" s="68" t="str">
        <f t="shared" si="58"/>
        <v>N/A</v>
      </c>
      <c r="Y255" s="65" t="str">
        <f t="shared" si="59"/>
        <v>No</v>
      </c>
      <c r="Z255" s="68" t="str">
        <f t="shared" si="60"/>
        <v>N/A</v>
      </c>
      <c r="AA255" s="65" t="str">
        <f t="shared" si="61"/>
        <v>No</v>
      </c>
      <c r="AB255" s="68" t="str">
        <f t="shared" si="62"/>
        <v>N/A</v>
      </c>
      <c r="AC255" s="66"/>
    </row>
    <row r="256" spans="1:29">
      <c r="A256" s="66" t="s">
        <v>23</v>
      </c>
      <c r="B256" s="66" t="s">
        <v>40</v>
      </c>
      <c r="C256" s="66" t="str" cm="1">
        <f t="array" ref="C256">_xlfn.IFNA(_xlfn.IFS(B256="Starter","Starters &amp; Sides",B256="Sides","Starters &amp; Sides"),B256)</f>
        <v>drinks</v>
      </c>
      <c r="D256" s="71" t="s">
        <v>863</v>
      </c>
      <c r="E256" s="75"/>
      <c r="F256" s="12"/>
      <c r="G256" s="13"/>
      <c r="H256" s="13"/>
      <c r="I256" s="13"/>
      <c r="J256" s="13"/>
      <c r="K256" s="4"/>
      <c r="L256" s="4"/>
      <c r="M256" s="4">
        <v>3.75</v>
      </c>
      <c r="N256" s="13">
        <v>3.75</v>
      </c>
      <c r="O256" s="13"/>
      <c r="P256" s="47"/>
      <c r="Q256" s="15" t="str">
        <f t="shared" si="51"/>
        <v>No</v>
      </c>
      <c r="R256" s="15" t="str">
        <f t="shared" si="52"/>
        <v>No</v>
      </c>
      <c r="S256" s="221" t="str">
        <f t="shared" si="53"/>
        <v>No</v>
      </c>
      <c r="T256" s="223" t="str">
        <f t="shared" si="54"/>
        <v>N/A</v>
      </c>
      <c r="U256" s="221" t="str">
        <f t="shared" si="55"/>
        <v>No</v>
      </c>
      <c r="V256" s="223" t="str">
        <f t="shared" si="56"/>
        <v>N/A</v>
      </c>
      <c r="W256" s="222" t="str">
        <f t="shared" si="57"/>
        <v>No</v>
      </c>
      <c r="X256" s="68" t="str">
        <f t="shared" si="58"/>
        <v>N/A</v>
      </c>
      <c r="Y256" s="65" t="str">
        <f t="shared" si="59"/>
        <v>No</v>
      </c>
      <c r="Z256" s="68" t="str">
        <f t="shared" si="60"/>
        <v>N/A</v>
      </c>
      <c r="AA256" s="65" t="str">
        <f t="shared" si="61"/>
        <v>No</v>
      </c>
      <c r="AB256" s="68" t="str">
        <f t="shared" si="62"/>
        <v>N/A</v>
      </c>
      <c r="AC256" s="66"/>
    </row>
    <row r="257" spans="1:29">
      <c r="A257" s="66" t="s">
        <v>23</v>
      </c>
      <c r="B257" s="66" t="s">
        <v>40</v>
      </c>
      <c r="C257" s="66" t="str" cm="1">
        <f t="array" ref="C257">_xlfn.IFNA(_xlfn.IFS(B257="Starter","Starters &amp; Sides",B257="Sides","Starters &amp; Sides"),B257)</f>
        <v>drinks</v>
      </c>
      <c r="D257" s="71" t="s">
        <v>543</v>
      </c>
      <c r="E257" s="75"/>
      <c r="F257" s="12"/>
      <c r="G257" s="13"/>
      <c r="H257" s="13"/>
      <c r="I257" s="13"/>
      <c r="J257" s="13"/>
      <c r="K257" s="4"/>
      <c r="L257" s="4"/>
      <c r="M257" s="4">
        <v>3.65</v>
      </c>
      <c r="N257" s="13">
        <v>3.65</v>
      </c>
      <c r="O257" s="13"/>
      <c r="P257" s="47"/>
      <c r="Q257" s="15" t="str">
        <f t="shared" si="51"/>
        <v>No</v>
      </c>
      <c r="R257" s="15" t="str">
        <f t="shared" si="52"/>
        <v>No</v>
      </c>
      <c r="S257" s="221" t="str">
        <f t="shared" si="53"/>
        <v>No</v>
      </c>
      <c r="T257" s="223" t="str">
        <f t="shared" si="54"/>
        <v>N/A</v>
      </c>
      <c r="U257" s="221" t="str">
        <f t="shared" si="55"/>
        <v>No</v>
      </c>
      <c r="V257" s="223" t="str">
        <f t="shared" si="56"/>
        <v>N/A</v>
      </c>
      <c r="W257" s="222" t="str">
        <f t="shared" si="57"/>
        <v>No</v>
      </c>
      <c r="X257" s="68" t="str">
        <f t="shared" si="58"/>
        <v>N/A</v>
      </c>
      <c r="Y257" s="65" t="str">
        <f t="shared" si="59"/>
        <v>No</v>
      </c>
      <c r="Z257" s="68" t="str">
        <f t="shared" si="60"/>
        <v>N/A</v>
      </c>
      <c r="AA257" s="65" t="str">
        <f t="shared" si="61"/>
        <v>No</v>
      </c>
      <c r="AB257" s="68" t="str">
        <f t="shared" si="62"/>
        <v>N/A</v>
      </c>
      <c r="AC257" s="66"/>
    </row>
    <row r="258" spans="1:29">
      <c r="A258" s="66" t="s">
        <v>23</v>
      </c>
      <c r="B258" s="66" t="s">
        <v>40</v>
      </c>
      <c r="C258" s="66" t="str" cm="1">
        <f t="array" ref="C258">_xlfn.IFNA(_xlfn.IFS(B258="Starter","Starters &amp; Sides",B258="Sides","Starters &amp; Sides"),B258)</f>
        <v>drinks</v>
      </c>
      <c r="D258" s="71" t="s">
        <v>524</v>
      </c>
      <c r="E258" s="75"/>
      <c r="F258" s="12"/>
      <c r="G258" s="13"/>
      <c r="H258" s="13"/>
      <c r="I258" s="13"/>
      <c r="J258" s="13"/>
      <c r="K258" s="4"/>
      <c r="L258" s="4"/>
      <c r="M258" s="4">
        <v>3.65</v>
      </c>
      <c r="N258" s="13">
        <v>3.65</v>
      </c>
      <c r="O258" s="13"/>
      <c r="P258" s="47"/>
      <c r="Q258" s="15" t="str">
        <f t="shared" si="51"/>
        <v>No</v>
      </c>
      <c r="R258" s="15" t="str">
        <f t="shared" si="52"/>
        <v>No</v>
      </c>
      <c r="S258" s="221" t="str">
        <f t="shared" si="53"/>
        <v>No</v>
      </c>
      <c r="T258" s="223" t="str">
        <f t="shared" si="54"/>
        <v>N/A</v>
      </c>
      <c r="U258" s="221" t="str">
        <f t="shared" si="55"/>
        <v>No</v>
      </c>
      <c r="V258" s="223" t="str">
        <f t="shared" si="56"/>
        <v>N/A</v>
      </c>
      <c r="W258" s="222" t="str">
        <f t="shared" si="57"/>
        <v>No</v>
      </c>
      <c r="X258" s="68" t="str">
        <f t="shared" si="58"/>
        <v>N/A</v>
      </c>
      <c r="Y258" s="65" t="str">
        <f t="shared" si="59"/>
        <v>No</v>
      </c>
      <c r="Z258" s="68" t="str">
        <f t="shared" si="60"/>
        <v>N/A</v>
      </c>
      <c r="AA258" s="65" t="str">
        <f t="shared" si="61"/>
        <v>No</v>
      </c>
      <c r="AB258" s="68" t="str">
        <f t="shared" si="62"/>
        <v>N/A</v>
      </c>
      <c r="AC258" s="66"/>
    </row>
    <row r="259" spans="1:29">
      <c r="A259" s="66" t="s">
        <v>23</v>
      </c>
      <c r="B259" s="66" t="s">
        <v>40</v>
      </c>
      <c r="C259" s="66" t="str" cm="1">
        <f t="array" ref="C259">_xlfn.IFNA(_xlfn.IFS(B259="Starter","Starters &amp; Sides",B259="Sides","Starters &amp; Sides"),B259)</f>
        <v>drinks</v>
      </c>
      <c r="D259" t="s">
        <v>855</v>
      </c>
      <c r="E259" s="75"/>
      <c r="F259" s="12"/>
      <c r="G259" s="13"/>
      <c r="H259" s="13"/>
      <c r="I259" s="13"/>
      <c r="J259" s="13"/>
      <c r="K259" s="4"/>
      <c r="L259" s="4"/>
      <c r="M259" s="4">
        <v>3.45</v>
      </c>
      <c r="N259" s="13">
        <v>3.45</v>
      </c>
      <c r="O259" s="13"/>
      <c r="P259" s="47"/>
      <c r="Q259" s="15" t="str">
        <f t="shared" si="51"/>
        <v>No</v>
      </c>
      <c r="R259" s="15" t="str">
        <f t="shared" si="52"/>
        <v>No</v>
      </c>
      <c r="S259" s="221" t="str">
        <f t="shared" si="53"/>
        <v>No</v>
      </c>
      <c r="T259" s="223" t="str">
        <f t="shared" si="54"/>
        <v>N/A</v>
      </c>
      <c r="U259" s="221" t="str">
        <f t="shared" si="55"/>
        <v>No</v>
      </c>
      <c r="V259" s="223" t="str">
        <f t="shared" si="56"/>
        <v>N/A</v>
      </c>
      <c r="W259" s="222" t="str">
        <f t="shared" si="57"/>
        <v>No</v>
      </c>
      <c r="X259" s="68" t="str">
        <f t="shared" si="58"/>
        <v>N/A</v>
      </c>
      <c r="Y259" s="65" t="str">
        <f t="shared" si="59"/>
        <v>No</v>
      </c>
      <c r="Z259" s="68" t="str">
        <f t="shared" si="60"/>
        <v>N/A</v>
      </c>
      <c r="AA259" s="65" t="str">
        <f t="shared" si="61"/>
        <v>No</v>
      </c>
      <c r="AB259" s="68" t="str">
        <f t="shared" si="62"/>
        <v>N/A</v>
      </c>
      <c r="AC259" s="66"/>
    </row>
    <row r="260" spans="1:29">
      <c r="A260" s="66" t="s">
        <v>23</v>
      </c>
      <c r="B260" s="66" t="s">
        <v>40</v>
      </c>
      <c r="C260" s="66" t="str" cm="1">
        <f t="array" ref="C260">_xlfn.IFNA(_xlfn.IFS(B260="Starter","Starters &amp; Sides",B260="Sides","Starters &amp; Sides"),B260)</f>
        <v>drinks</v>
      </c>
      <c r="D260" t="s">
        <v>857</v>
      </c>
      <c r="E260" s="75"/>
      <c r="F260" s="12"/>
      <c r="G260" s="13"/>
      <c r="H260" s="13"/>
      <c r="I260" s="13"/>
      <c r="J260" s="13"/>
      <c r="K260" s="4"/>
      <c r="L260" s="4"/>
      <c r="M260" s="4">
        <v>3.55</v>
      </c>
      <c r="N260" s="13">
        <v>3.55</v>
      </c>
      <c r="O260" s="13"/>
      <c r="P260" s="47"/>
      <c r="Q260" s="15" t="str">
        <f t="shared" si="51"/>
        <v>No</v>
      </c>
      <c r="R260" s="15" t="str">
        <f t="shared" si="52"/>
        <v>No</v>
      </c>
      <c r="S260" s="221" t="str">
        <f t="shared" si="53"/>
        <v>No</v>
      </c>
      <c r="T260" s="223" t="str">
        <f t="shared" si="54"/>
        <v>N/A</v>
      </c>
      <c r="U260" s="221" t="str">
        <f t="shared" si="55"/>
        <v>No</v>
      </c>
      <c r="V260" s="223" t="str">
        <f t="shared" si="56"/>
        <v>N/A</v>
      </c>
      <c r="W260" s="222" t="str">
        <f t="shared" si="57"/>
        <v>No</v>
      </c>
      <c r="X260" s="68" t="str">
        <f t="shared" si="58"/>
        <v>N/A</v>
      </c>
      <c r="Y260" s="65" t="str">
        <f t="shared" si="59"/>
        <v>No</v>
      </c>
      <c r="Z260" s="68" t="str">
        <f t="shared" si="60"/>
        <v>N/A</v>
      </c>
      <c r="AA260" s="65" t="str">
        <f t="shared" si="61"/>
        <v>No</v>
      </c>
      <c r="AB260" s="68" t="str">
        <f t="shared" si="62"/>
        <v>N/A</v>
      </c>
      <c r="AC260" s="66"/>
    </row>
    <row r="261" spans="1:29">
      <c r="A261" s="66" t="s">
        <v>23</v>
      </c>
      <c r="B261" s="66" t="s">
        <v>40</v>
      </c>
      <c r="C261" s="66" t="str" cm="1">
        <f t="array" ref="C261">_xlfn.IFNA(_xlfn.IFS(B261="Starter","Starters &amp; Sides",B261="Sides","Starters &amp; Sides"),B261)</f>
        <v>drinks</v>
      </c>
      <c r="D261" s="71" t="s">
        <v>538</v>
      </c>
      <c r="E261" s="75"/>
      <c r="F261" s="12"/>
      <c r="G261" s="13"/>
      <c r="H261" s="13"/>
      <c r="I261" s="13"/>
      <c r="J261" s="13"/>
      <c r="K261" s="4"/>
      <c r="L261" s="4"/>
      <c r="M261" s="4">
        <v>3.95</v>
      </c>
      <c r="N261" s="13">
        <v>3.95</v>
      </c>
      <c r="O261" s="13"/>
      <c r="P261" s="47"/>
      <c r="Q261" s="15" t="str">
        <f t="shared" si="51"/>
        <v>No</v>
      </c>
      <c r="R261" s="15" t="str">
        <f t="shared" si="52"/>
        <v>No</v>
      </c>
      <c r="S261" s="221" t="str">
        <f t="shared" si="53"/>
        <v>No</v>
      </c>
      <c r="T261" s="223" t="str">
        <f t="shared" si="54"/>
        <v>N/A</v>
      </c>
      <c r="U261" s="221" t="str">
        <f t="shared" si="55"/>
        <v>No</v>
      </c>
      <c r="V261" s="223" t="str">
        <f t="shared" si="56"/>
        <v>N/A</v>
      </c>
      <c r="W261" s="222" t="str">
        <f t="shared" si="57"/>
        <v>No</v>
      </c>
      <c r="X261" s="68" t="str">
        <f t="shared" si="58"/>
        <v>N/A</v>
      </c>
      <c r="Y261" s="65" t="str">
        <f t="shared" si="59"/>
        <v>No</v>
      </c>
      <c r="Z261" s="68" t="str">
        <f t="shared" si="60"/>
        <v>N/A</v>
      </c>
      <c r="AA261" s="65" t="str">
        <f t="shared" si="61"/>
        <v>No</v>
      </c>
      <c r="AB261" s="68" t="str">
        <f t="shared" si="62"/>
        <v>N/A</v>
      </c>
      <c r="AC261" s="66"/>
    </row>
    <row r="262" spans="1:29">
      <c r="A262" s="66" t="s">
        <v>23</v>
      </c>
      <c r="B262" s="66" t="s">
        <v>40</v>
      </c>
      <c r="C262" s="66" t="str" cm="1">
        <f t="array" ref="C262">_xlfn.IFNA(_xlfn.IFS(B262="Starter","Starters &amp; Sides",B262="Sides","Starters &amp; Sides"),B262)</f>
        <v>drinks</v>
      </c>
      <c r="D262" s="71" t="s">
        <v>4637</v>
      </c>
      <c r="E262" s="75"/>
      <c r="F262" s="12"/>
      <c r="G262" s="13"/>
      <c r="H262" s="13"/>
      <c r="I262" s="13"/>
      <c r="J262" s="13"/>
      <c r="K262" s="4"/>
      <c r="L262" s="4"/>
      <c r="M262" s="4">
        <v>3.55</v>
      </c>
      <c r="N262" s="13">
        <v>3.55</v>
      </c>
      <c r="O262" s="13"/>
      <c r="P262" s="47"/>
      <c r="Q262" s="15" t="str">
        <f t="shared" si="51"/>
        <v>No</v>
      </c>
      <c r="R262" s="15" t="str">
        <f t="shared" si="52"/>
        <v>No</v>
      </c>
      <c r="S262" s="221" t="str">
        <f t="shared" si="53"/>
        <v>No</v>
      </c>
      <c r="T262" s="223" t="str">
        <f t="shared" si="54"/>
        <v>N/A</v>
      </c>
      <c r="U262" s="221" t="str">
        <f t="shared" si="55"/>
        <v>No</v>
      </c>
      <c r="V262" s="223" t="str">
        <f t="shared" si="56"/>
        <v>N/A</v>
      </c>
      <c r="W262" s="222" t="str">
        <f t="shared" si="57"/>
        <v>No</v>
      </c>
      <c r="X262" s="68" t="str">
        <f t="shared" si="58"/>
        <v>N/A</v>
      </c>
      <c r="Y262" s="65" t="str">
        <f t="shared" si="59"/>
        <v>No</v>
      </c>
      <c r="Z262" s="68" t="str">
        <f t="shared" si="60"/>
        <v>N/A</v>
      </c>
      <c r="AA262" s="65" t="str">
        <f t="shared" si="61"/>
        <v>No</v>
      </c>
      <c r="AB262" s="68" t="str">
        <f t="shared" si="62"/>
        <v>N/A</v>
      </c>
      <c r="AC262" s="66"/>
    </row>
    <row r="263" spans="1:29">
      <c r="A263" s="66" t="s">
        <v>23</v>
      </c>
      <c r="B263" s="66" t="s">
        <v>40</v>
      </c>
      <c r="C263" s="66" t="str" cm="1">
        <f t="array" ref="C263">_xlfn.IFNA(_xlfn.IFS(B263="Starter","Starters &amp; Sides",B263="Sides","Starters &amp; Sides"),B263)</f>
        <v>drinks</v>
      </c>
      <c r="D263" s="71" t="s">
        <v>2123</v>
      </c>
      <c r="E263" s="75"/>
      <c r="F263" s="12"/>
      <c r="G263" s="13"/>
      <c r="H263" s="13"/>
      <c r="I263" s="13"/>
      <c r="J263" s="13"/>
      <c r="K263" s="4"/>
      <c r="L263" s="4"/>
      <c r="M263" s="4">
        <v>3.55</v>
      </c>
      <c r="N263" s="13">
        <v>3.55</v>
      </c>
      <c r="O263" s="13"/>
      <c r="P263" s="47"/>
      <c r="Q263" s="15" t="str">
        <f t="shared" si="51"/>
        <v>No</v>
      </c>
      <c r="R263" s="15" t="str">
        <f t="shared" si="52"/>
        <v>No</v>
      </c>
      <c r="S263" s="221" t="str">
        <f t="shared" si="53"/>
        <v>No</v>
      </c>
      <c r="T263" s="223" t="str">
        <f t="shared" si="54"/>
        <v>N/A</v>
      </c>
      <c r="U263" s="221" t="str">
        <f t="shared" si="55"/>
        <v>No</v>
      </c>
      <c r="V263" s="223" t="str">
        <f t="shared" si="56"/>
        <v>N/A</v>
      </c>
      <c r="W263" s="222" t="str">
        <f t="shared" si="57"/>
        <v>No</v>
      </c>
      <c r="X263" s="68" t="str">
        <f t="shared" si="58"/>
        <v>N/A</v>
      </c>
      <c r="Y263" s="65" t="str">
        <f t="shared" si="59"/>
        <v>No</v>
      </c>
      <c r="Z263" s="68" t="str">
        <f t="shared" si="60"/>
        <v>N/A</v>
      </c>
      <c r="AA263" s="65" t="str">
        <f t="shared" si="61"/>
        <v>No</v>
      </c>
      <c r="AB263" s="68" t="str">
        <f t="shared" si="62"/>
        <v>N/A</v>
      </c>
      <c r="AC263" s="66"/>
    </row>
    <row r="264" spans="1:29">
      <c r="A264" s="66" t="s">
        <v>23</v>
      </c>
      <c r="B264" s="66" t="s">
        <v>40</v>
      </c>
      <c r="C264" s="66" t="str" cm="1">
        <f t="array" ref="C264">_xlfn.IFNA(_xlfn.IFS(B264="Starter","Starters &amp; Sides",B264="Sides","Starters &amp; Sides"),B264)</f>
        <v>drinks</v>
      </c>
      <c r="D264" s="71" t="s">
        <v>4712</v>
      </c>
      <c r="E264" s="75"/>
      <c r="F264" s="12"/>
      <c r="G264" s="13"/>
      <c r="H264" s="13"/>
      <c r="I264" s="13"/>
      <c r="J264" s="13"/>
      <c r="K264" s="4"/>
      <c r="L264" s="4"/>
      <c r="M264" s="4">
        <v>3.55</v>
      </c>
      <c r="N264" s="13">
        <v>3.55</v>
      </c>
      <c r="O264" s="13"/>
      <c r="P264" s="47"/>
      <c r="Q264" s="15" t="str">
        <f t="shared" si="51"/>
        <v>No</v>
      </c>
      <c r="R264" s="15" t="str">
        <f t="shared" si="52"/>
        <v>No</v>
      </c>
      <c r="S264" s="221" t="str">
        <f t="shared" si="53"/>
        <v>No</v>
      </c>
      <c r="T264" s="223" t="str">
        <f t="shared" si="54"/>
        <v>N/A</v>
      </c>
      <c r="U264" s="221" t="str">
        <f t="shared" si="55"/>
        <v>No</v>
      </c>
      <c r="V264" s="223" t="str">
        <f t="shared" si="56"/>
        <v>N/A</v>
      </c>
      <c r="W264" s="222" t="str">
        <f t="shared" si="57"/>
        <v>No</v>
      </c>
      <c r="X264" s="68" t="str">
        <f t="shared" si="58"/>
        <v>N/A</v>
      </c>
      <c r="Y264" s="65" t="str">
        <f t="shared" si="59"/>
        <v>No</v>
      </c>
      <c r="Z264" s="68" t="str">
        <f t="shared" si="60"/>
        <v>N/A</v>
      </c>
      <c r="AA264" s="65" t="str">
        <f t="shared" si="61"/>
        <v>No</v>
      </c>
      <c r="AB264" s="68" t="str">
        <f t="shared" si="62"/>
        <v>N/A</v>
      </c>
      <c r="AC264" s="66"/>
    </row>
    <row r="265" spans="1:29">
      <c r="A265" s="66" t="s">
        <v>23</v>
      </c>
      <c r="B265" s="66" t="s">
        <v>40</v>
      </c>
      <c r="C265" s="66" t="str" cm="1">
        <f t="array" ref="C265">_xlfn.IFNA(_xlfn.IFS(B265="Starter","Starters &amp; Sides",B265="Sides","Starters &amp; Sides"),B265)</f>
        <v>drinks</v>
      </c>
      <c r="D265" s="71" t="s">
        <v>4694</v>
      </c>
      <c r="E265" s="75"/>
      <c r="F265" s="12"/>
      <c r="G265" s="13"/>
      <c r="H265" s="13"/>
      <c r="I265" s="13"/>
      <c r="J265" s="13"/>
      <c r="K265" s="4"/>
      <c r="L265" s="4"/>
      <c r="M265" s="4">
        <v>3.55</v>
      </c>
      <c r="N265" s="13">
        <v>3.55</v>
      </c>
      <c r="O265" s="13"/>
      <c r="P265" s="47"/>
      <c r="Q265" s="15" t="str">
        <f t="shared" si="51"/>
        <v>No</v>
      </c>
      <c r="R265" s="15" t="str">
        <f t="shared" si="52"/>
        <v>No</v>
      </c>
      <c r="S265" s="221" t="str">
        <f t="shared" si="53"/>
        <v>No</v>
      </c>
      <c r="T265" s="223" t="str">
        <f t="shared" si="54"/>
        <v>N/A</v>
      </c>
      <c r="U265" s="221" t="str">
        <f t="shared" si="55"/>
        <v>No</v>
      </c>
      <c r="V265" s="223" t="str">
        <f t="shared" si="56"/>
        <v>N/A</v>
      </c>
      <c r="W265" s="222" t="str">
        <f t="shared" si="57"/>
        <v>No</v>
      </c>
      <c r="X265" s="68" t="str">
        <f t="shared" si="58"/>
        <v>N/A</v>
      </c>
      <c r="Y265" s="65" t="str">
        <f t="shared" si="59"/>
        <v>No</v>
      </c>
      <c r="Z265" s="68" t="str">
        <f t="shared" si="60"/>
        <v>N/A</v>
      </c>
      <c r="AA265" s="65" t="str">
        <f t="shared" si="61"/>
        <v>No</v>
      </c>
      <c r="AB265" s="68" t="str">
        <f t="shared" si="62"/>
        <v>N/A</v>
      </c>
      <c r="AC265" s="66"/>
    </row>
    <row r="266" spans="1:29">
      <c r="A266" s="66" t="s">
        <v>23</v>
      </c>
      <c r="B266" s="66" t="s">
        <v>40</v>
      </c>
      <c r="C266" s="66" t="str" cm="1">
        <f t="array" ref="C266">_xlfn.IFNA(_xlfn.IFS(B266="Starter","Starters &amp; Sides",B266="Sides","Starters &amp; Sides"),B266)</f>
        <v>drinks</v>
      </c>
      <c r="D266" s="71" t="s">
        <v>537</v>
      </c>
      <c r="E266" s="75"/>
      <c r="F266" s="12"/>
      <c r="G266" s="13"/>
      <c r="H266" s="13"/>
      <c r="I266" s="13"/>
      <c r="J266" s="13"/>
      <c r="K266" s="4"/>
      <c r="L266" s="4"/>
      <c r="M266" s="4">
        <v>3.35</v>
      </c>
      <c r="N266" s="13">
        <v>3.35</v>
      </c>
      <c r="O266" s="13"/>
      <c r="P266" s="47"/>
      <c r="Q266" s="15" t="str">
        <f t="shared" si="51"/>
        <v>No</v>
      </c>
      <c r="R266" s="15" t="str">
        <f t="shared" si="52"/>
        <v>No</v>
      </c>
      <c r="S266" s="221" t="str">
        <f t="shared" si="53"/>
        <v>No</v>
      </c>
      <c r="T266" s="223" t="str">
        <f t="shared" si="54"/>
        <v>N/A</v>
      </c>
      <c r="U266" s="221" t="str">
        <f t="shared" si="55"/>
        <v>No</v>
      </c>
      <c r="V266" s="223" t="str">
        <f t="shared" si="56"/>
        <v>N/A</v>
      </c>
      <c r="W266" s="222" t="str">
        <f t="shared" si="57"/>
        <v>No</v>
      </c>
      <c r="X266" s="68" t="str">
        <f t="shared" si="58"/>
        <v>N/A</v>
      </c>
      <c r="Y266" s="65" t="str">
        <f t="shared" si="59"/>
        <v>No</v>
      </c>
      <c r="Z266" s="68" t="str">
        <f t="shared" si="60"/>
        <v>N/A</v>
      </c>
      <c r="AA266" s="65" t="str">
        <f t="shared" si="61"/>
        <v>No</v>
      </c>
      <c r="AB266" s="68" t="str">
        <f t="shared" si="62"/>
        <v>N/A</v>
      </c>
      <c r="AC266" s="66"/>
    </row>
    <row r="267" spans="1:29">
      <c r="A267" s="66" t="s">
        <v>23</v>
      </c>
      <c r="B267" s="66" t="s">
        <v>40</v>
      </c>
      <c r="C267" s="66" t="str" cm="1">
        <f t="array" ref="C267">_xlfn.IFNA(_xlfn.IFS(B267="Starter","Starters &amp; Sides",B267="Sides","Starters &amp; Sides"),B267)</f>
        <v>drinks</v>
      </c>
      <c r="D267" s="71" t="s">
        <v>4654</v>
      </c>
      <c r="E267" s="75"/>
      <c r="F267" s="12"/>
      <c r="G267" s="13"/>
      <c r="H267" s="13"/>
      <c r="I267" s="13"/>
      <c r="J267" s="13"/>
      <c r="K267" s="4"/>
      <c r="L267" s="4"/>
      <c r="M267" s="4">
        <v>7.25</v>
      </c>
      <c r="N267" s="217">
        <v>7.25</v>
      </c>
      <c r="O267" s="217"/>
      <c r="P267" s="47"/>
      <c r="Q267" s="15" t="str">
        <f t="shared" si="51"/>
        <v>No</v>
      </c>
      <c r="R267" s="15" t="str">
        <f t="shared" si="52"/>
        <v>No</v>
      </c>
      <c r="S267" s="221" t="str">
        <f t="shared" si="53"/>
        <v>No</v>
      </c>
      <c r="T267" s="223" t="str">
        <f t="shared" si="54"/>
        <v>N/A</v>
      </c>
      <c r="U267" s="221" t="str">
        <f t="shared" si="55"/>
        <v>No</v>
      </c>
      <c r="V267" s="223" t="str">
        <f t="shared" si="56"/>
        <v>N/A</v>
      </c>
      <c r="W267" s="222" t="str">
        <f t="shared" si="57"/>
        <v>No</v>
      </c>
      <c r="X267" s="68" t="str">
        <f t="shared" si="58"/>
        <v>N/A</v>
      </c>
      <c r="Y267" s="65" t="str">
        <f t="shared" si="59"/>
        <v>No</v>
      </c>
      <c r="Z267" s="68" t="str">
        <f t="shared" si="60"/>
        <v>N/A</v>
      </c>
      <c r="AA267" s="65" t="str">
        <f t="shared" si="61"/>
        <v>No</v>
      </c>
      <c r="AB267" s="68" t="str">
        <f t="shared" si="62"/>
        <v>N/A</v>
      </c>
      <c r="AC267" s="66"/>
    </row>
    <row r="268" spans="1:29">
      <c r="A268" s="66" t="s">
        <v>23</v>
      </c>
      <c r="B268" s="66" t="s">
        <v>40</v>
      </c>
      <c r="C268" s="66" t="str" cm="1">
        <f t="array" ref="C268">_xlfn.IFNA(_xlfn.IFS(B268="Starter","Starters &amp; Sides",B268="Sides","Starters &amp; Sides"),B268)</f>
        <v>drinks</v>
      </c>
      <c r="D268" s="71" t="s">
        <v>4705</v>
      </c>
      <c r="E268" s="75"/>
      <c r="F268" s="12"/>
      <c r="G268" s="13"/>
      <c r="H268" s="13"/>
      <c r="I268" s="13"/>
      <c r="J268" s="13"/>
      <c r="K268" s="4"/>
      <c r="L268" s="4"/>
      <c r="M268" s="4">
        <v>7.65</v>
      </c>
      <c r="N268" s="217">
        <v>7.65</v>
      </c>
      <c r="O268" s="217"/>
      <c r="P268" s="47"/>
      <c r="Q268" s="15" t="str">
        <f t="shared" si="51"/>
        <v>No</v>
      </c>
      <c r="R268" s="15" t="str">
        <f t="shared" si="52"/>
        <v>No</v>
      </c>
      <c r="S268" s="221" t="str">
        <f t="shared" si="53"/>
        <v>No</v>
      </c>
      <c r="T268" s="223" t="str">
        <f t="shared" si="54"/>
        <v>N/A</v>
      </c>
      <c r="U268" s="221" t="str">
        <f t="shared" si="55"/>
        <v>No</v>
      </c>
      <c r="V268" s="223" t="str">
        <f t="shared" si="56"/>
        <v>N/A</v>
      </c>
      <c r="W268" s="222" t="str">
        <f t="shared" si="57"/>
        <v>No</v>
      </c>
      <c r="X268" s="68" t="str">
        <f t="shared" si="58"/>
        <v>N/A</v>
      </c>
      <c r="Y268" s="65" t="str">
        <f t="shared" si="59"/>
        <v>No</v>
      </c>
      <c r="Z268" s="68" t="str">
        <f t="shared" si="60"/>
        <v>N/A</v>
      </c>
      <c r="AA268" s="65" t="str">
        <f t="shared" si="61"/>
        <v>No</v>
      </c>
      <c r="AB268" s="68" t="str">
        <f t="shared" si="62"/>
        <v>N/A</v>
      </c>
      <c r="AC268" s="66"/>
    </row>
    <row r="269" spans="1:29">
      <c r="A269" s="66" t="s">
        <v>23</v>
      </c>
      <c r="B269" s="66" t="s">
        <v>40</v>
      </c>
      <c r="C269" s="66" t="str" cm="1">
        <f t="array" ref="C269">_xlfn.IFNA(_xlfn.IFS(B269="Starter","Starters &amp; Sides",B269="Sides","Starters &amp; Sides"),B269)</f>
        <v>drinks</v>
      </c>
      <c r="D269" t="s">
        <v>4944</v>
      </c>
      <c r="E269" s="75"/>
      <c r="F269" s="12"/>
      <c r="G269" s="13"/>
      <c r="H269" s="13"/>
      <c r="I269" s="13"/>
      <c r="J269" s="13"/>
      <c r="K269" s="4"/>
      <c r="L269" s="4"/>
      <c r="M269" s="4">
        <v>8.25</v>
      </c>
      <c r="N269" s="217">
        <v>8.25</v>
      </c>
      <c r="O269" s="217">
        <v>8.65</v>
      </c>
      <c r="P269" s="47"/>
      <c r="Q269" s="15" t="str">
        <f t="shared" si="51"/>
        <v>No</v>
      </c>
      <c r="R269" s="15" t="str">
        <f t="shared" si="52"/>
        <v>No</v>
      </c>
      <c r="S269" s="221" t="str">
        <f t="shared" si="53"/>
        <v>No</v>
      </c>
      <c r="T269" s="223" t="str">
        <f t="shared" si="54"/>
        <v>N/A</v>
      </c>
      <c r="U269" s="221" t="str">
        <f t="shared" si="55"/>
        <v>No</v>
      </c>
      <c r="V269" s="223" t="str">
        <f t="shared" si="56"/>
        <v>N/A</v>
      </c>
      <c r="W269" s="222" t="str">
        <f t="shared" si="57"/>
        <v>No</v>
      </c>
      <c r="X269" s="68" t="str">
        <f t="shared" si="58"/>
        <v>N/A</v>
      </c>
      <c r="Y269" s="65" t="str">
        <f t="shared" si="59"/>
        <v>No</v>
      </c>
      <c r="Z269" s="68" t="str">
        <f t="shared" si="60"/>
        <v>N/A</v>
      </c>
      <c r="AA269" s="65" t="str">
        <f t="shared" si="61"/>
        <v>No</v>
      </c>
      <c r="AB269" s="68" t="str">
        <f t="shared" si="62"/>
        <v>N/A</v>
      </c>
      <c r="AC269" s="66"/>
    </row>
    <row r="270" spans="1:29">
      <c r="A270" s="66" t="s">
        <v>23</v>
      </c>
      <c r="B270" s="66" t="s">
        <v>40</v>
      </c>
      <c r="C270" s="66" t="str" cm="1">
        <f t="array" ref="C270">_xlfn.IFNA(_xlfn.IFS(B270="Starter","Starters &amp; Sides",B270="Sides","Starters &amp; Sides"),B270)</f>
        <v>drinks</v>
      </c>
      <c r="D270" t="s">
        <v>2155</v>
      </c>
      <c r="E270" s="75"/>
      <c r="F270" s="12"/>
      <c r="G270" s="13"/>
      <c r="H270" s="13"/>
      <c r="I270" s="13"/>
      <c r="J270" s="13"/>
      <c r="K270" s="4"/>
      <c r="L270" s="4"/>
      <c r="M270" s="4">
        <v>7.5</v>
      </c>
      <c r="N270" s="217">
        <v>7.5</v>
      </c>
      <c r="O270" s="217">
        <v>7.65</v>
      </c>
      <c r="P270" s="47"/>
      <c r="Q270" s="15" t="str">
        <f t="shared" si="51"/>
        <v>No</v>
      </c>
      <c r="R270" s="15" t="str">
        <f t="shared" si="52"/>
        <v>No</v>
      </c>
      <c r="S270" s="221" t="str">
        <f t="shared" si="53"/>
        <v>No</v>
      </c>
      <c r="T270" s="223" t="str">
        <f t="shared" si="54"/>
        <v>N/A</v>
      </c>
      <c r="U270" s="221" t="str">
        <f t="shared" si="55"/>
        <v>No</v>
      </c>
      <c r="V270" s="223" t="str">
        <f t="shared" si="56"/>
        <v>N/A</v>
      </c>
      <c r="W270" s="222" t="str">
        <f t="shared" si="57"/>
        <v>No</v>
      </c>
      <c r="X270" s="68" t="str">
        <f t="shared" si="58"/>
        <v>N/A</v>
      </c>
      <c r="Y270" s="65" t="str">
        <f t="shared" si="59"/>
        <v>No</v>
      </c>
      <c r="Z270" s="68" t="str">
        <f t="shared" si="60"/>
        <v>N/A</v>
      </c>
      <c r="AA270" s="65" t="str">
        <f t="shared" si="61"/>
        <v>No</v>
      </c>
      <c r="AB270" s="68" t="str">
        <f t="shared" si="62"/>
        <v>N/A</v>
      </c>
      <c r="AC270" s="66"/>
    </row>
    <row r="271" spans="1:29">
      <c r="A271" s="66" t="s">
        <v>23</v>
      </c>
      <c r="B271" s="66" t="s">
        <v>40</v>
      </c>
      <c r="C271" s="66" t="str" cm="1">
        <f t="array" ref="C271">_xlfn.IFNA(_xlfn.IFS(B271="Starter","Starters &amp; Sides",B271="Sides","Starters &amp; Sides"),B271)</f>
        <v>drinks</v>
      </c>
      <c r="D271" t="s">
        <v>4945</v>
      </c>
      <c r="E271" s="75"/>
      <c r="F271" s="12"/>
      <c r="G271" s="13"/>
      <c r="H271" s="13"/>
      <c r="I271" s="13"/>
      <c r="J271" s="13"/>
      <c r="K271" s="4"/>
      <c r="L271" s="4"/>
      <c r="M271" s="4">
        <v>6.95</v>
      </c>
      <c r="N271" s="217">
        <v>6.95</v>
      </c>
      <c r="O271" s="217">
        <v>7.6</v>
      </c>
      <c r="P271" s="47"/>
      <c r="Q271" s="15" t="str">
        <f t="shared" si="51"/>
        <v>No</v>
      </c>
      <c r="R271" s="15" t="str">
        <f t="shared" si="52"/>
        <v>No</v>
      </c>
      <c r="S271" s="221" t="str">
        <f t="shared" si="53"/>
        <v>No</v>
      </c>
      <c r="T271" s="223" t="str">
        <f t="shared" si="54"/>
        <v>N/A</v>
      </c>
      <c r="U271" s="221" t="str">
        <f t="shared" si="55"/>
        <v>No</v>
      </c>
      <c r="V271" s="223" t="str">
        <f t="shared" si="56"/>
        <v>N/A</v>
      </c>
      <c r="W271" s="222" t="str">
        <f t="shared" si="57"/>
        <v>No</v>
      </c>
      <c r="X271" s="68" t="str">
        <f t="shared" si="58"/>
        <v>N/A</v>
      </c>
      <c r="Y271" s="65" t="str">
        <f t="shared" si="59"/>
        <v>No</v>
      </c>
      <c r="Z271" s="68" t="str">
        <f t="shared" si="60"/>
        <v>N/A</v>
      </c>
      <c r="AA271" s="65" t="str">
        <f t="shared" si="61"/>
        <v>No</v>
      </c>
      <c r="AB271" s="68" t="str">
        <f t="shared" si="62"/>
        <v>N/A</v>
      </c>
      <c r="AC271" s="66"/>
    </row>
    <row r="272" spans="1:29">
      <c r="A272" s="66" t="s">
        <v>23</v>
      </c>
      <c r="B272" s="66" t="s">
        <v>40</v>
      </c>
      <c r="C272" s="66" t="str" cm="1">
        <f t="array" ref="C272">_xlfn.IFNA(_xlfn.IFS(B272="Starter","Starters &amp; Sides",B272="Sides","Starters &amp; Sides"),B272)</f>
        <v>drinks</v>
      </c>
      <c r="D272" t="s">
        <v>4946</v>
      </c>
      <c r="E272" s="75"/>
      <c r="F272" s="12"/>
      <c r="G272" s="13"/>
      <c r="H272" s="13"/>
      <c r="I272" s="13"/>
      <c r="J272" s="13"/>
      <c r="K272" s="4"/>
      <c r="L272" s="4"/>
      <c r="M272" s="4">
        <v>6.5</v>
      </c>
      <c r="N272" s="217">
        <v>6.5</v>
      </c>
      <c r="O272" s="217">
        <v>6.65</v>
      </c>
      <c r="P272" s="47"/>
      <c r="Q272" s="15" t="str">
        <f t="shared" si="51"/>
        <v>No</v>
      </c>
      <c r="R272" s="15" t="str">
        <f t="shared" si="52"/>
        <v>No</v>
      </c>
      <c r="S272" s="221" t="str">
        <f t="shared" si="53"/>
        <v>No</v>
      </c>
      <c r="T272" s="223" t="str">
        <f t="shared" si="54"/>
        <v>N/A</v>
      </c>
      <c r="U272" s="221" t="str">
        <f t="shared" si="55"/>
        <v>No</v>
      </c>
      <c r="V272" s="223" t="str">
        <f t="shared" si="56"/>
        <v>N/A</v>
      </c>
      <c r="W272" s="222" t="str">
        <f t="shared" si="57"/>
        <v>No</v>
      </c>
      <c r="X272" s="68" t="str">
        <f t="shared" si="58"/>
        <v>N/A</v>
      </c>
      <c r="Y272" s="65" t="str">
        <f t="shared" si="59"/>
        <v>No</v>
      </c>
      <c r="Z272" s="68" t="str">
        <f t="shared" si="60"/>
        <v>N/A</v>
      </c>
      <c r="AA272" s="65" t="str">
        <f t="shared" si="61"/>
        <v>No</v>
      </c>
      <c r="AB272" s="68" t="str">
        <f t="shared" si="62"/>
        <v>N/A</v>
      </c>
      <c r="AC272" s="66"/>
    </row>
    <row r="273" spans="1:29">
      <c r="A273" s="66" t="s">
        <v>23</v>
      </c>
      <c r="B273" s="66" t="s">
        <v>40</v>
      </c>
      <c r="C273" s="66" t="str" cm="1">
        <f t="array" ref="C273">_xlfn.IFNA(_xlfn.IFS(B273="Starter","Starters &amp; Sides",B273="Sides","Starters &amp; Sides"),B273)</f>
        <v>drinks</v>
      </c>
      <c r="D273" t="s">
        <v>4947</v>
      </c>
      <c r="E273" s="75"/>
      <c r="F273" s="12"/>
      <c r="G273" s="13"/>
      <c r="H273" s="13"/>
      <c r="I273" s="13"/>
      <c r="J273" s="13"/>
      <c r="K273" s="4"/>
      <c r="L273" s="4"/>
      <c r="M273" s="4">
        <v>7.75</v>
      </c>
      <c r="N273" s="217">
        <v>7.75</v>
      </c>
      <c r="O273" s="217">
        <v>7.95</v>
      </c>
      <c r="P273" s="47"/>
      <c r="Q273" s="15" t="str">
        <f t="shared" si="51"/>
        <v>No</v>
      </c>
      <c r="R273" s="15" t="str">
        <f t="shared" si="52"/>
        <v>No</v>
      </c>
      <c r="S273" s="221" t="str">
        <f t="shared" si="53"/>
        <v>No</v>
      </c>
      <c r="T273" s="223" t="str">
        <f t="shared" si="54"/>
        <v>N/A</v>
      </c>
      <c r="U273" s="221" t="str">
        <f t="shared" si="55"/>
        <v>No</v>
      </c>
      <c r="V273" s="223" t="str">
        <f t="shared" si="56"/>
        <v>N/A</v>
      </c>
      <c r="W273" s="222" t="str">
        <f t="shared" si="57"/>
        <v>No</v>
      </c>
      <c r="X273" s="68" t="str">
        <f t="shared" si="58"/>
        <v>N/A</v>
      </c>
      <c r="Y273" s="65" t="str">
        <f t="shared" si="59"/>
        <v>No</v>
      </c>
      <c r="Z273" s="68" t="str">
        <f t="shared" si="60"/>
        <v>N/A</v>
      </c>
      <c r="AA273" s="65" t="str">
        <f t="shared" si="61"/>
        <v>No</v>
      </c>
      <c r="AB273" s="68" t="str">
        <f t="shared" si="62"/>
        <v>N/A</v>
      </c>
      <c r="AC273" s="66"/>
    </row>
    <row r="274" spans="1:29">
      <c r="A274" s="66" t="s">
        <v>23</v>
      </c>
      <c r="B274" s="66" t="s">
        <v>40</v>
      </c>
      <c r="C274" s="66" t="str" cm="1">
        <f t="array" ref="C274">_xlfn.IFNA(_xlfn.IFS(B274="Starter","Starters &amp; Sides",B274="Sides","Starters &amp; Sides"),B274)</f>
        <v>drinks</v>
      </c>
      <c r="D274" s="71" t="s">
        <v>4685</v>
      </c>
      <c r="E274" s="75"/>
      <c r="F274" s="12"/>
      <c r="G274" s="13"/>
      <c r="H274" s="13"/>
      <c r="I274" s="13"/>
      <c r="J274" s="13"/>
      <c r="K274" s="4"/>
      <c r="L274" s="4"/>
      <c r="M274" s="4">
        <v>7.95</v>
      </c>
      <c r="N274" s="217">
        <v>7.95</v>
      </c>
      <c r="O274" s="217"/>
      <c r="P274" s="47"/>
      <c r="Q274" s="15" t="str">
        <f t="shared" si="51"/>
        <v>No</v>
      </c>
      <c r="R274" s="15" t="str">
        <f t="shared" si="52"/>
        <v>No</v>
      </c>
      <c r="S274" s="221" t="str">
        <f t="shared" si="53"/>
        <v>No</v>
      </c>
      <c r="T274" s="223" t="str">
        <f t="shared" si="54"/>
        <v>N/A</v>
      </c>
      <c r="U274" s="221" t="str">
        <f t="shared" si="55"/>
        <v>No</v>
      </c>
      <c r="V274" s="223" t="str">
        <f t="shared" si="56"/>
        <v>N/A</v>
      </c>
      <c r="W274" s="222" t="str">
        <f t="shared" si="57"/>
        <v>No</v>
      </c>
      <c r="X274" s="68" t="str">
        <f t="shared" si="58"/>
        <v>N/A</v>
      </c>
      <c r="Y274" s="65" t="str">
        <f t="shared" si="59"/>
        <v>No</v>
      </c>
      <c r="Z274" s="68" t="str">
        <f t="shared" si="60"/>
        <v>N/A</v>
      </c>
      <c r="AA274" s="65" t="str">
        <f t="shared" si="61"/>
        <v>No</v>
      </c>
      <c r="AB274" s="68" t="str">
        <f t="shared" si="62"/>
        <v>N/A</v>
      </c>
      <c r="AC274" s="66"/>
    </row>
    <row r="275" spans="1:29">
      <c r="A275" s="66" t="s">
        <v>23</v>
      </c>
      <c r="B275" s="66" t="s">
        <v>40</v>
      </c>
      <c r="C275" s="66" t="str" cm="1">
        <f t="array" ref="C275">_xlfn.IFNA(_xlfn.IFS(B275="Starter","Starters &amp; Sides",B275="Sides","Starters &amp; Sides"),B275)</f>
        <v>drinks</v>
      </c>
      <c r="D275" t="s">
        <v>4948</v>
      </c>
      <c r="E275" s="75"/>
      <c r="F275" s="12"/>
      <c r="G275" s="13"/>
      <c r="H275" s="13"/>
      <c r="I275" s="13"/>
      <c r="J275" s="13"/>
      <c r="K275" s="4"/>
      <c r="L275" s="4"/>
      <c r="M275" s="4">
        <v>7.5</v>
      </c>
      <c r="N275" s="217">
        <v>7.5</v>
      </c>
      <c r="O275" s="217">
        <v>7.55</v>
      </c>
      <c r="P275" s="47"/>
      <c r="Q275" s="15" t="str">
        <f t="shared" si="51"/>
        <v>No</v>
      </c>
      <c r="R275" s="15" t="str">
        <f t="shared" si="52"/>
        <v>No</v>
      </c>
      <c r="S275" s="221" t="str">
        <f t="shared" si="53"/>
        <v>No</v>
      </c>
      <c r="T275" s="223" t="str">
        <f t="shared" si="54"/>
        <v>N/A</v>
      </c>
      <c r="U275" s="221" t="str">
        <f t="shared" si="55"/>
        <v>No</v>
      </c>
      <c r="V275" s="223" t="str">
        <f t="shared" si="56"/>
        <v>N/A</v>
      </c>
      <c r="W275" s="222" t="str">
        <f t="shared" si="57"/>
        <v>No</v>
      </c>
      <c r="X275" s="68" t="str">
        <f t="shared" si="58"/>
        <v>N/A</v>
      </c>
      <c r="Y275" s="65" t="str">
        <f t="shared" si="59"/>
        <v>No</v>
      </c>
      <c r="Z275" s="68" t="str">
        <f t="shared" si="60"/>
        <v>N/A</v>
      </c>
      <c r="AA275" s="65" t="str">
        <f t="shared" si="61"/>
        <v>No</v>
      </c>
      <c r="AB275" s="68" t="str">
        <f t="shared" si="62"/>
        <v>N/A</v>
      </c>
      <c r="AC275" s="66"/>
    </row>
    <row r="276" spans="1:29">
      <c r="A276" s="66" t="s">
        <v>23</v>
      </c>
      <c r="B276" s="66" t="s">
        <v>40</v>
      </c>
      <c r="C276" s="66" t="str" cm="1">
        <f t="array" ref="C276">_xlfn.IFNA(_xlfn.IFS(B276="Starter","Starters &amp; Sides",B276="Sides","Starters &amp; Sides"),B276)</f>
        <v>drinks</v>
      </c>
      <c r="D276" t="s">
        <v>4949</v>
      </c>
      <c r="E276" s="75"/>
      <c r="F276" s="12"/>
      <c r="G276" s="13"/>
      <c r="H276" s="13"/>
      <c r="I276" s="13"/>
      <c r="J276" s="13"/>
      <c r="K276" s="4"/>
      <c r="L276" s="4"/>
      <c r="M276" s="4">
        <v>7.75</v>
      </c>
      <c r="N276" s="217">
        <v>7.75</v>
      </c>
      <c r="O276" s="217">
        <v>7.65</v>
      </c>
      <c r="P276" s="47"/>
      <c r="Q276" s="15" t="str">
        <f t="shared" si="51"/>
        <v>No</v>
      </c>
      <c r="R276" s="15" t="str">
        <f t="shared" si="52"/>
        <v>No</v>
      </c>
      <c r="S276" s="221" t="str">
        <f t="shared" si="53"/>
        <v>No</v>
      </c>
      <c r="T276" s="223" t="str">
        <f t="shared" si="54"/>
        <v>N/A</v>
      </c>
      <c r="U276" s="221" t="str">
        <f t="shared" si="55"/>
        <v>No</v>
      </c>
      <c r="V276" s="223" t="str">
        <f t="shared" si="56"/>
        <v>N/A</v>
      </c>
      <c r="W276" s="222" t="str">
        <f t="shared" si="57"/>
        <v>No</v>
      </c>
      <c r="X276" s="68" t="str">
        <f t="shared" si="58"/>
        <v>N/A</v>
      </c>
      <c r="Y276" s="65" t="str">
        <f t="shared" si="59"/>
        <v>No</v>
      </c>
      <c r="Z276" s="68" t="str">
        <f t="shared" si="60"/>
        <v>N/A</v>
      </c>
      <c r="AA276" s="65" t="str">
        <f t="shared" si="61"/>
        <v>No</v>
      </c>
      <c r="AB276" s="68" t="str">
        <f t="shared" si="62"/>
        <v>N/A</v>
      </c>
      <c r="AC276" s="66"/>
    </row>
    <row r="277" spans="1:29">
      <c r="A277" s="66" t="s">
        <v>23</v>
      </c>
      <c r="B277" s="66" t="s">
        <v>40</v>
      </c>
      <c r="C277" s="66" t="str" cm="1">
        <f t="array" ref="C277">_xlfn.IFNA(_xlfn.IFS(B277="Starter","Starters &amp; Sides",B277="Sides","Starters &amp; Sides"),B277)</f>
        <v>drinks</v>
      </c>
      <c r="D277" t="s">
        <v>4950</v>
      </c>
      <c r="E277" s="75"/>
      <c r="F277" s="12"/>
      <c r="G277" s="13"/>
      <c r="H277" s="13"/>
      <c r="I277" s="13"/>
      <c r="J277" s="13"/>
      <c r="K277" s="4"/>
      <c r="L277" s="4"/>
      <c r="M277" s="4">
        <v>8.5</v>
      </c>
      <c r="N277" s="217">
        <v>8.5</v>
      </c>
      <c r="O277" s="217">
        <v>8.4499999999999993</v>
      </c>
      <c r="P277" s="47"/>
      <c r="Q277" s="15" t="str">
        <f t="shared" si="51"/>
        <v>No</v>
      </c>
      <c r="R277" s="15" t="str">
        <f t="shared" si="52"/>
        <v>No</v>
      </c>
      <c r="S277" s="221" t="str">
        <f t="shared" si="53"/>
        <v>No</v>
      </c>
      <c r="T277" s="223" t="str">
        <f t="shared" si="54"/>
        <v>N/A</v>
      </c>
      <c r="U277" s="221" t="str">
        <f t="shared" si="55"/>
        <v>No</v>
      </c>
      <c r="V277" s="223" t="str">
        <f t="shared" si="56"/>
        <v>N/A</v>
      </c>
      <c r="W277" s="222" t="str">
        <f t="shared" si="57"/>
        <v>No</v>
      </c>
      <c r="X277" s="68" t="str">
        <f t="shared" si="58"/>
        <v>N/A</v>
      </c>
      <c r="Y277" s="65" t="str">
        <f t="shared" si="59"/>
        <v>No</v>
      </c>
      <c r="Z277" s="68" t="str">
        <f t="shared" si="60"/>
        <v>N/A</v>
      </c>
      <c r="AA277" s="65" t="str">
        <f t="shared" si="61"/>
        <v>No</v>
      </c>
      <c r="AB277" s="68" t="str">
        <f t="shared" si="62"/>
        <v>N/A</v>
      </c>
      <c r="AC277" s="66"/>
    </row>
    <row r="278" spans="1:29">
      <c r="A278" s="66" t="s">
        <v>23</v>
      </c>
      <c r="B278" s="66" t="s">
        <v>40</v>
      </c>
      <c r="C278" s="66" t="str" cm="1">
        <f t="array" ref="C278">_xlfn.IFNA(_xlfn.IFS(B278="Starter","Starters &amp; Sides",B278="Sides","Starters &amp; Sides"),B278)</f>
        <v>drinks</v>
      </c>
      <c r="D278" t="s">
        <v>2177</v>
      </c>
      <c r="E278" s="75"/>
      <c r="F278" s="12"/>
      <c r="G278" s="13"/>
      <c r="H278" s="13"/>
      <c r="I278" s="13"/>
      <c r="J278" s="13"/>
      <c r="K278" s="4"/>
      <c r="L278" s="4"/>
      <c r="M278" s="4">
        <v>8.25</v>
      </c>
      <c r="N278" s="217">
        <v>8.25</v>
      </c>
      <c r="O278" s="217"/>
      <c r="P278" s="47"/>
      <c r="Q278" s="15" t="str">
        <f t="shared" si="51"/>
        <v>No</v>
      </c>
      <c r="R278" s="15" t="str">
        <f t="shared" si="52"/>
        <v>No</v>
      </c>
      <c r="S278" s="221" t="str">
        <f t="shared" si="53"/>
        <v>No</v>
      </c>
      <c r="T278" s="223" t="str">
        <f t="shared" si="54"/>
        <v>N/A</v>
      </c>
      <c r="U278" s="221" t="str">
        <f t="shared" si="55"/>
        <v>No</v>
      </c>
      <c r="V278" s="223" t="str">
        <f t="shared" si="56"/>
        <v>N/A</v>
      </c>
      <c r="W278" s="222" t="str">
        <f t="shared" si="57"/>
        <v>No</v>
      </c>
      <c r="X278" s="68" t="str">
        <f t="shared" si="58"/>
        <v>N/A</v>
      </c>
      <c r="Y278" s="65" t="str">
        <f t="shared" si="59"/>
        <v>No</v>
      </c>
      <c r="Z278" s="68" t="str">
        <f t="shared" si="60"/>
        <v>N/A</v>
      </c>
      <c r="AA278" s="65" t="str">
        <f t="shared" si="61"/>
        <v>No</v>
      </c>
      <c r="AB278" s="68" t="str">
        <f t="shared" si="62"/>
        <v>N/A</v>
      </c>
      <c r="AC278" s="66"/>
    </row>
    <row r="279" spans="1:29">
      <c r="A279" s="66" t="s">
        <v>23</v>
      </c>
      <c r="B279" s="66" t="s">
        <v>40</v>
      </c>
      <c r="C279" s="66" t="str" cm="1">
        <f t="array" ref="C279">_xlfn.IFNA(_xlfn.IFS(B279="Starter","Starters &amp; Sides",B279="Sides","Starters &amp; Sides"),B279)</f>
        <v>drinks</v>
      </c>
      <c r="D279" t="s">
        <v>4951</v>
      </c>
      <c r="E279" s="75"/>
      <c r="F279" s="12"/>
      <c r="G279" s="13"/>
      <c r="H279" s="13"/>
      <c r="I279" s="13"/>
      <c r="J279" s="13"/>
      <c r="K279" s="4"/>
      <c r="L279" s="4"/>
      <c r="M279" s="4">
        <v>6.5</v>
      </c>
      <c r="N279" s="217">
        <v>6.5</v>
      </c>
      <c r="O279" s="217">
        <v>7</v>
      </c>
      <c r="P279" s="47"/>
      <c r="Q279" s="15" t="str">
        <f t="shared" si="51"/>
        <v>No</v>
      </c>
      <c r="R279" s="15" t="str">
        <f t="shared" si="52"/>
        <v>No</v>
      </c>
      <c r="S279" s="221" t="str">
        <f t="shared" si="53"/>
        <v>No</v>
      </c>
      <c r="T279" s="223" t="str">
        <f t="shared" si="54"/>
        <v>N/A</v>
      </c>
      <c r="U279" s="221" t="str">
        <f t="shared" si="55"/>
        <v>No</v>
      </c>
      <c r="V279" s="223" t="str">
        <f t="shared" si="56"/>
        <v>N/A</v>
      </c>
      <c r="W279" s="222" t="str">
        <f t="shared" si="57"/>
        <v>No</v>
      </c>
      <c r="X279" s="68" t="str">
        <f t="shared" si="58"/>
        <v>N/A</v>
      </c>
      <c r="Y279" s="65" t="str">
        <f t="shared" si="59"/>
        <v>No</v>
      </c>
      <c r="Z279" s="68" t="str">
        <f t="shared" si="60"/>
        <v>N/A</v>
      </c>
      <c r="AA279" s="65" t="str">
        <f t="shared" si="61"/>
        <v>No</v>
      </c>
      <c r="AB279" s="68" t="str">
        <f t="shared" si="62"/>
        <v>N/A</v>
      </c>
      <c r="AC279" s="66"/>
    </row>
    <row r="280" spans="1:29">
      <c r="A280" s="66" t="s">
        <v>23</v>
      </c>
      <c r="B280" s="66" t="s">
        <v>40</v>
      </c>
      <c r="C280" s="66" t="str" cm="1">
        <f t="array" ref="C280">_xlfn.IFNA(_xlfn.IFS(B280="Starter","Starters &amp; Sides",B280="Sides","Starters &amp; Sides"),B280)</f>
        <v>drinks</v>
      </c>
      <c r="D280" t="s">
        <v>4952</v>
      </c>
      <c r="E280" s="75"/>
      <c r="F280" s="12"/>
      <c r="G280" s="13"/>
      <c r="H280" s="13"/>
      <c r="I280" s="13"/>
      <c r="J280" s="13"/>
      <c r="K280" s="4"/>
      <c r="L280" s="4"/>
      <c r="M280" s="4">
        <v>7.5</v>
      </c>
      <c r="N280" s="217">
        <v>7.5</v>
      </c>
      <c r="O280" s="217">
        <v>7.35</v>
      </c>
      <c r="P280" s="47"/>
      <c r="Q280" s="15" t="str">
        <f t="shared" si="51"/>
        <v>No</v>
      </c>
      <c r="R280" s="15" t="str">
        <f t="shared" si="52"/>
        <v>No</v>
      </c>
      <c r="S280" s="221" t="str">
        <f t="shared" si="53"/>
        <v>No</v>
      </c>
      <c r="T280" s="223" t="str">
        <f t="shared" si="54"/>
        <v>N/A</v>
      </c>
      <c r="U280" s="221" t="str">
        <f t="shared" si="55"/>
        <v>No</v>
      </c>
      <c r="V280" s="223" t="str">
        <f t="shared" si="56"/>
        <v>N/A</v>
      </c>
      <c r="W280" s="222" t="str">
        <f t="shared" si="57"/>
        <v>No</v>
      </c>
      <c r="X280" s="68" t="str">
        <f t="shared" si="58"/>
        <v>N/A</v>
      </c>
      <c r="Y280" s="65" t="str">
        <f t="shared" si="59"/>
        <v>No</v>
      </c>
      <c r="Z280" s="68" t="str">
        <f t="shared" si="60"/>
        <v>N/A</v>
      </c>
      <c r="AA280" s="65" t="str">
        <f t="shared" si="61"/>
        <v>No</v>
      </c>
      <c r="AB280" s="68" t="str">
        <f t="shared" si="62"/>
        <v>N/A</v>
      </c>
      <c r="AC280" s="66"/>
    </row>
    <row r="281" spans="1:29">
      <c r="A281" s="66" t="s">
        <v>23</v>
      </c>
      <c r="B281" s="66" t="s">
        <v>40</v>
      </c>
      <c r="C281" s="66" t="str" cm="1">
        <f t="array" ref="C281">_xlfn.IFNA(_xlfn.IFS(B281="Starter","Starters &amp; Sides",B281="Sides","Starters &amp; Sides"),B281)</f>
        <v>drinks</v>
      </c>
      <c r="D281" t="s">
        <v>4953</v>
      </c>
      <c r="E281" s="75"/>
      <c r="F281" s="12"/>
      <c r="G281" s="13"/>
      <c r="H281" s="13"/>
      <c r="I281" s="13"/>
      <c r="J281" s="13"/>
      <c r="K281" s="4"/>
      <c r="L281" s="4"/>
      <c r="M281" s="4">
        <v>9.9499999999999993</v>
      </c>
      <c r="N281" s="217">
        <v>9.9499999999999993</v>
      </c>
      <c r="O281" s="217">
        <v>10.45</v>
      </c>
      <c r="P281" s="47"/>
      <c r="Q281" s="15" t="str">
        <f t="shared" si="51"/>
        <v>No</v>
      </c>
      <c r="R281" s="15" t="str">
        <f t="shared" si="52"/>
        <v>No</v>
      </c>
      <c r="S281" s="221" t="str">
        <f t="shared" si="53"/>
        <v>No</v>
      </c>
      <c r="T281" s="223" t="str">
        <f t="shared" si="54"/>
        <v>N/A</v>
      </c>
      <c r="U281" s="221" t="str">
        <f t="shared" si="55"/>
        <v>No</v>
      </c>
      <c r="V281" s="223" t="str">
        <f t="shared" si="56"/>
        <v>N/A</v>
      </c>
      <c r="W281" s="222" t="str">
        <f t="shared" si="57"/>
        <v>No</v>
      </c>
      <c r="X281" s="68" t="str">
        <f t="shared" si="58"/>
        <v>N/A</v>
      </c>
      <c r="Y281" s="65" t="str">
        <f t="shared" si="59"/>
        <v>No</v>
      </c>
      <c r="Z281" s="68" t="str">
        <f t="shared" si="60"/>
        <v>N/A</v>
      </c>
      <c r="AA281" s="65" t="str">
        <f t="shared" si="61"/>
        <v>No</v>
      </c>
      <c r="AB281" s="68" t="str">
        <f t="shared" si="62"/>
        <v>N/A</v>
      </c>
      <c r="AC281" s="66"/>
    </row>
    <row r="282" spans="1:29">
      <c r="A282" s="66" t="s">
        <v>23</v>
      </c>
      <c r="B282" s="66" t="s">
        <v>40</v>
      </c>
      <c r="C282" s="66" t="str" cm="1">
        <f t="array" ref="C282">_xlfn.IFNA(_xlfn.IFS(B282="Starter","Starters &amp; Sides",B282="Sides","Starters &amp; Sides"),B282)</f>
        <v>drinks</v>
      </c>
      <c r="D282" s="71" t="s">
        <v>2156</v>
      </c>
      <c r="E282" s="75"/>
      <c r="F282" s="12"/>
      <c r="G282" s="13"/>
      <c r="H282" s="13"/>
      <c r="I282" s="13"/>
      <c r="J282" s="13"/>
      <c r="K282" s="4"/>
      <c r="L282" s="4"/>
      <c r="M282" s="4">
        <v>8.9499999999999993</v>
      </c>
      <c r="N282" s="217">
        <v>8.9499999999999993</v>
      </c>
      <c r="O282" s="217">
        <v>9.15</v>
      </c>
      <c r="P282" s="47"/>
      <c r="Q282" s="15" t="str">
        <f t="shared" si="51"/>
        <v>No</v>
      </c>
      <c r="R282" s="15" t="str">
        <f t="shared" si="52"/>
        <v>No</v>
      </c>
      <c r="S282" s="221" t="str">
        <f t="shared" si="53"/>
        <v>No</v>
      </c>
      <c r="T282" s="223" t="str">
        <f t="shared" si="54"/>
        <v>N/A</v>
      </c>
      <c r="U282" s="221" t="str">
        <f t="shared" si="55"/>
        <v>No</v>
      </c>
      <c r="V282" s="223" t="str">
        <f t="shared" si="56"/>
        <v>N/A</v>
      </c>
      <c r="W282" s="222" t="str">
        <f t="shared" si="57"/>
        <v>No</v>
      </c>
      <c r="X282" s="68" t="str">
        <f t="shared" si="58"/>
        <v>N/A</v>
      </c>
      <c r="Y282" s="65" t="str">
        <f t="shared" si="59"/>
        <v>No</v>
      </c>
      <c r="Z282" s="68" t="str">
        <f t="shared" si="60"/>
        <v>N/A</v>
      </c>
      <c r="AA282" s="65" t="str">
        <f t="shared" si="61"/>
        <v>No</v>
      </c>
      <c r="AB282" s="68" t="str">
        <f t="shared" si="62"/>
        <v>N/A</v>
      </c>
      <c r="AC282" s="66"/>
    </row>
    <row r="283" spans="1:29">
      <c r="A283" s="66" t="s">
        <v>23</v>
      </c>
      <c r="B283" s="66" t="s">
        <v>40</v>
      </c>
      <c r="C283" s="66" t="str" cm="1">
        <f t="array" ref="C283">_xlfn.IFNA(_xlfn.IFS(B283="Starter","Starters &amp; Sides",B283="Sides","Starters &amp; Sides"),B283)</f>
        <v>drinks</v>
      </c>
      <c r="D283" s="71" t="s">
        <v>4669</v>
      </c>
      <c r="E283" s="75"/>
      <c r="F283" s="12"/>
      <c r="G283" s="13"/>
      <c r="H283" s="13"/>
      <c r="I283" s="13"/>
      <c r="J283" s="13"/>
      <c r="K283" s="4"/>
      <c r="L283" s="4"/>
      <c r="M283" s="4">
        <v>7.95</v>
      </c>
      <c r="N283" s="217">
        <v>7.95</v>
      </c>
      <c r="O283" s="217">
        <v>8.9</v>
      </c>
      <c r="P283" s="47"/>
      <c r="Q283" s="15" t="str">
        <f t="shared" si="51"/>
        <v>No</v>
      </c>
      <c r="R283" s="15" t="str">
        <f t="shared" si="52"/>
        <v>No</v>
      </c>
      <c r="S283" s="221" t="str">
        <f t="shared" si="53"/>
        <v>No</v>
      </c>
      <c r="T283" s="223" t="str">
        <f t="shared" si="54"/>
        <v>N/A</v>
      </c>
      <c r="U283" s="221" t="str">
        <f t="shared" si="55"/>
        <v>No</v>
      </c>
      <c r="V283" s="223" t="str">
        <f t="shared" si="56"/>
        <v>N/A</v>
      </c>
      <c r="W283" s="222" t="str">
        <f t="shared" si="57"/>
        <v>No</v>
      </c>
      <c r="X283" s="68" t="str">
        <f t="shared" si="58"/>
        <v>N/A</v>
      </c>
      <c r="Y283" s="65" t="str">
        <f t="shared" si="59"/>
        <v>No</v>
      </c>
      <c r="Z283" s="68" t="str">
        <f t="shared" si="60"/>
        <v>N/A</v>
      </c>
      <c r="AA283" s="65" t="str">
        <f t="shared" si="61"/>
        <v>No</v>
      </c>
      <c r="AB283" s="68" t="str">
        <f t="shared" si="62"/>
        <v>N/A</v>
      </c>
      <c r="AC283" s="66"/>
    </row>
    <row r="284" spans="1:29">
      <c r="A284" s="66" t="s">
        <v>23</v>
      </c>
      <c r="B284" s="66" t="s">
        <v>40</v>
      </c>
      <c r="C284" s="66" t="str" cm="1">
        <f t="array" ref="C284">_xlfn.IFNA(_xlfn.IFS(B284="Starter","Starters &amp; Sides",B284="Sides","Starters &amp; Sides"),B284)</f>
        <v>drinks</v>
      </c>
      <c r="D284" t="s">
        <v>4675</v>
      </c>
      <c r="E284" s="75"/>
      <c r="F284" s="12"/>
      <c r="G284" s="13"/>
      <c r="H284" s="13"/>
      <c r="I284" s="13"/>
      <c r="J284" s="13"/>
      <c r="K284" s="4"/>
      <c r="L284" s="4"/>
      <c r="M284" s="4">
        <v>7.75</v>
      </c>
      <c r="N284" s="217">
        <v>7.75</v>
      </c>
      <c r="O284" s="217">
        <v>7.7</v>
      </c>
      <c r="P284" s="47"/>
      <c r="Q284" s="15" t="str">
        <f t="shared" si="51"/>
        <v>No</v>
      </c>
      <c r="R284" s="15" t="str">
        <f t="shared" si="52"/>
        <v>No</v>
      </c>
      <c r="S284" s="221" t="str">
        <f t="shared" si="53"/>
        <v>No</v>
      </c>
      <c r="T284" s="223" t="str">
        <f t="shared" si="54"/>
        <v>N/A</v>
      </c>
      <c r="U284" s="221" t="str">
        <f t="shared" si="55"/>
        <v>No</v>
      </c>
      <c r="V284" s="223" t="str">
        <f t="shared" si="56"/>
        <v>N/A</v>
      </c>
      <c r="W284" s="222" t="str">
        <f t="shared" si="57"/>
        <v>No</v>
      </c>
      <c r="X284" s="68" t="str">
        <f t="shared" si="58"/>
        <v>N/A</v>
      </c>
      <c r="Y284" s="65" t="str">
        <f t="shared" si="59"/>
        <v>No</v>
      </c>
      <c r="Z284" s="68" t="str">
        <f t="shared" si="60"/>
        <v>N/A</v>
      </c>
      <c r="AA284" s="65" t="str">
        <f t="shared" si="61"/>
        <v>No</v>
      </c>
      <c r="AB284" s="68" t="str">
        <f t="shared" si="62"/>
        <v>N/A</v>
      </c>
      <c r="AC284" s="66"/>
    </row>
    <row r="285" spans="1:29">
      <c r="A285" s="66" t="s">
        <v>23</v>
      </c>
      <c r="B285" s="66" t="s">
        <v>40</v>
      </c>
      <c r="C285" s="66" t="str" cm="1">
        <f t="array" ref="C285">_xlfn.IFNA(_xlfn.IFS(B285="Starter","Starters &amp; Sides",B285="Sides","Starters &amp; Sides"),B285)</f>
        <v>drinks</v>
      </c>
      <c r="D285" t="s">
        <v>4684</v>
      </c>
      <c r="E285" s="75"/>
      <c r="F285" s="12"/>
      <c r="G285" s="13"/>
      <c r="H285" s="13"/>
      <c r="I285" s="13"/>
      <c r="J285" s="13"/>
      <c r="K285" s="4"/>
      <c r="L285" s="4"/>
      <c r="M285" s="4">
        <v>9.25</v>
      </c>
      <c r="N285" s="217">
        <v>9.25</v>
      </c>
      <c r="O285" s="217">
        <v>9.4499999999999993</v>
      </c>
      <c r="P285" s="47"/>
      <c r="Q285" s="15" t="str">
        <f t="shared" si="51"/>
        <v>No</v>
      </c>
      <c r="R285" s="15" t="str">
        <f t="shared" si="52"/>
        <v>No</v>
      </c>
      <c r="S285" s="221" t="str">
        <f t="shared" si="53"/>
        <v>No</v>
      </c>
      <c r="T285" s="223" t="str">
        <f t="shared" si="54"/>
        <v>N/A</v>
      </c>
      <c r="U285" s="221" t="str">
        <f t="shared" si="55"/>
        <v>No</v>
      </c>
      <c r="V285" s="223" t="str">
        <f t="shared" si="56"/>
        <v>N/A</v>
      </c>
      <c r="W285" s="222" t="str">
        <f t="shared" si="57"/>
        <v>No</v>
      </c>
      <c r="X285" s="68" t="str">
        <f t="shared" si="58"/>
        <v>N/A</v>
      </c>
      <c r="Y285" s="65" t="str">
        <f t="shared" si="59"/>
        <v>No</v>
      </c>
      <c r="Z285" s="68" t="str">
        <f t="shared" si="60"/>
        <v>N/A</v>
      </c>
      <c r="AA285" s="65" t="str">
        <f t="shared" si="61"/>
        <v>No</v>
      </c>
      <c r="AB285" s="68" t="str">
        <f t="shared" si="62"/>
        <v>N/A</v>
      </c>
      <c r="AC285" s="66"/>
    </row>
    <row r="286" spans="1:29">
      <c r="A286" s="66" t="s">
        <v>23</v>
      </c>
      <c r="B286" s="66" t="s">
        <v>40</v>
      </c>
      <c r="C286" s="66" t="str" cm="1">
        <f t="array" ref="C286">_xlfn.IFNA(_xlfn.IFS(B286="Starter","Starters &amp; Sides",B286="Sides","Starters &amp; Sides"),B286)</f>
        <v>drinks</v>
      </c>
      <c r="D286" s="71" t="s">
        <v>4686</v>
      </c>
      <c r="E286" s="75"/>
      <c r="F286" s="12"/>
      <c r="G286" s="13"/>
      <c r="H286" s="13"/>
      <c r="I286" s="13"/>
      <c r="J286" s="13"/>
      <c r="K286" s="4"/>
      <c r="L286" s="4"/>
      <c r="M286" s="4">
        <v>9.75</v>
      </c>
      <c r="N286" s="217">
        <v>9.75</v>
      </c>
      <c r="O286" s="217"/>
      <c r="P286" s="47"/>
      <c r="Q286" s="15" t="str">
        <f t="shared" si="51"/>
        <v>No</v>
      </c>
      <c r="R286" s="15" t="str">
        <f t="shared" si="52"/>
        <v>No</v>
      </c>
      <c r="S286" s="221" t="str">
        <f t="shared" si="53"/>
        <v>No</v>
      </c>
      <c r="T286" s="223" t="str">
        <f t="shared" si="54"/>
        <v>N/A</v>
      </c>
      <c r="U286" s="221" t="str">
        <f t="shared" si="55"/>
        <v>No</v>
      </c>
      <c r="V286" s="223" t="str">
        <f t="shared" si="56"/>
        <v>N/A</v>
      </c>
      <c r="W286" s="222" t="str">
        <f t="shared" si="57"/>
        <v>No</v>
      </c>
      <c r="X286" s="68" t="str">
        <f t="shared" si="58"/>
        <v>N/A</v>
      </c>
      <c r="Y286" s="65" t="str">
        <f t="shared" si="59"/>
        <v>No</v>
      </c>
      <c r="Z286" s="68" t="str">
        <f t="shared" si="60"/>
        <v>N/A</v>
      </c>
      <c r="AA286" s="65" t="str">
        <f t="shared" si="61"/>
        <v>No</v>
      </c>
      <c r="AB286" s="68" t="str">
        <f t="shared" si="62"/>
        <v>N/A</v>
      </c>
      <c r="AC286" s="66"/>
    </row>
    <row r="287" spans="1:29">
      <c r="A287" s="66" t="s">
        <v>23</v>
      </c>
      <c r="B287" s="66" t="s">
        <v>40</v>
      </c>
      <c r="C287" s="66" t="str" cm="1">
        <f t="array" ref="C287">_xlfn.IFNA(_xlfn.IFS(B287="Starter","Starters &amp; Sides",B287="Sides","Starters &amp; Sides"),B287)</f>
        <v>drinks</v>
      </c>
      <c r="D287" s="71" t="s">
        <v>4954</v>
      </c>
      <c r="E287" s="75"/>
      <c r="F287" s="12"/>
      <c r="G287" s="13"/>
      <c r="H287" s="13"/>
      <c r="I287" s="13"/>
      <c r="J287" s="13"/>
      <c r="K287" s="4"/>
      <c r="L287" s="4"/>
      <c r="M287" s="4">
        <v>8.9499999999999993</v>
      </c>
      <c r="N287" s="217">
        <v>8.9499999999999993</v>
      </c>
      <c r="O287" s="217">
        <v>9.4499999999999993</v>
      </c>
      <c r="P287" s="47"/>
      <c r="Q287" s="15" t="str">
        <f t="shared" si="51"/>
        <v>No</v>
      </c>
      <c r="R287" s="15" t="str">
        <f t="shared" si="52"/>
        <v>No</v>
      </c>
      <c r="S287" s="221" t="str">
        <f t="shared" si="53"/>
        <v>No</v>
      </c>
      <c r="T287" s="223" t="str">
        <f t="shared" si="54"/>
        <v>N/A</v>
      </c>
      <c r="U287" s="221" t="str">
        <f t="shared" si="55"/>
        <v>No</v>
      </c>
      <c r="V287" s="223" t="str">
        <f t="shared" si="56"/>
        <v>N/A</v>
      </c>
      <c r="W287" s="222" t="str">
        <f t="shared" si="57"/>
        <v>No</v>
      </c>
      <c r="X287" s="68" t="str">
        <f t="shared" si="58"/>
        <v>N/A</v>
      </c>
      <c r="Y287" s="65" t="str">
        <f t="shared" si="59"/>
        <v>No</v>
      </c>
      <c r="Z287" s="68" t="str">
        <f t="shared" si="60"/>
        <v>N/A</v>
      </c>
      <c r="AA287" s="65" t="str">
        <f t="shared" si="61"/>
        <v>No</v>
      </c>
      <c r="AB287" s="68" t="str">
        <f t="shared" si="62"/>
        <v>N/A</v>
      </c>
      <c r="AC287" s="66"/>
    </row>
    <row r="288" spans="1:29">
      <c r="A288" s="66" t="s">
        <v>23</v>
      </c>
      <c r="B288" s="66" t="s">
        <v>40</v>
      </c>
      <c r="C288" s="66" t="str" cm="1">
        <f t="array" ref="C288">_xlfn.IFNA(_xlfn.IFS(B288="Starter","Starters &amp; Sides",B288="Sides","Starters &amp; Sides"),B288)</f>
        <v>drinks</v>
      </c>
      <c r="D288" t="s">
        <v>4707</v>
      </c>
      <c r="E288" s="75"/>
      <c r="F288" s="12"/>
      <c r="G288" s="13"/>
      <c r="H288" s="13"/>
      <c r="I288" s="13"/>
      <c r="J288" s="13"/>
      <c r="K288" s="4"/>
      <c r="L288" s="4"/>
      <c r="M288" s="4">
        <v>9.75</v>
      </c>
      <c r="N288" s="217">
        <v>9.75</v>
      </c>
      <c r="O288" s="217">
        <v>9.75</v>
      </c>
      <c r="P288" s="47"/>
      <c r="Q288" s="15" t="str">
        <f t="shared" si="51"/>
        <v>No</v>
      </c>
      <c r="R288" s="15" t="str">
        <f t="shared" si="52"/>
        <v>No</v>
      </c>
      <c r="S288" s="221" t="str">
        <f t="shared" si="53"/>
        <v>No</v>
      </c>
      <c r="T288" s="223" t="str">
        <f t="shared" si="54"/>
        <v>N/A</v>
      </c>
      <c r="U288" s="221" t="str">
        <f t="shared" si="55"/>
        <v>No</v>
      </c>
      <c r="V288" s="223" t="str">
        <f t="shared" si="56"/>
        <v>N/A</v>
      </c>
      <c r="W288" s="222" t="str">
        <f t="shared" si="57"/>
        <v>No</v>
      </c>
      <c r="X288" s="68" t="str">
        <f t="shared" si="58"/>
        <v>N/A</v>
      </c>
      <c r="Y288" s="65" t="str">
        <f t="shared" si="59"/>
        <v>No</v>
      </c>
      <c r="Z288" s="68" t="str">
        <f t="shared" si="60"/>
        <v>N/A</v>
      </c>
      <c r="AA288" s="65" t="str">
        <f t="shared" si="61"/>
        <v>No</v>
      </c>
      <c r="AB288" s="68" t="str">
        <f t="shared" si="62"/>
        <v>N/A</v>
      </c>
      <c r="AC288" s="66"/>
    </row>
    <row r="289" spans="1:29">
      <c r="A289" s="66" t="s">
        <v>23</v>
      </c>
      <c r="B289" s="66" t="s">
        <v>40</v>
      </c>
      <c r="C289" s="66" t="str" cm="1">
        <f t="array" ref="C289">_xlfn.IFNA(_xlfn.IFS(B289="Starter","Starters &amp; Sides",B289="Sides","Starters &amp; Sides"),B289)</f>
        <v>drinks</v>
      </c>
      <c r="D289" t="s">
        <v>4719</v>
      </c>
      <c r="E289" s="75"/>
      <c r="F289" s="12"/>
      <c r="G289" s="13"/>
      <c r="H289" s="13"/>
      <c r="I289" s="13"/>
      <c r="J289" s="13"/>
      <c r="K289" s="4"/>
      <c r="L289" s="4"/>
      <c r="M289" s="4">
        <v>10.5</v>
      </c>
      <c r="N289" s="217">
        <v>10.5</v>
      </c>
      <c r="O289" s="217"/>
      <c r="P289" s="47"/>
      <c r="Q289" s="15" t="str">
        <f t="shared" si="51"/>
        <v>No</v>
      </c>
      <c r="R289" s="15" t="str">
        <f t="shared" si="52"/>
        <v>No</v>
      </c>
      <c r="S289" s="221" t="str">
        <f t="shared" si="53"/>
        <v>No</v>
      </c>
      <c r="T289" s="223" t="str">
        <f t="shared" si="54"/>
        <v>N/A</v>
      </c>
      <c r="U289" s="221" t="str">
        <f t="shared" si="55"/>
        <v>No</v>
      </c>
      <c r="V289" s="223" t="str">
        <f t="shared" si="56"/>
        <v>N/A</v>
      </c>
      <c r="W289" s="222" t="str">
        <f t="shared" si="57"/>
        <v>No</v>
      </c>
      <c r="X289" s="68" t="str">
        <f t="shared" si="58"/>
        <v>N/A</v>
      </c>
      <c r="Y289" s="65" t="str">
        <f t="shared" si="59"/>
        <v>No</v>
      </c>
      <c r="Z289" s="68" t="str">
        <f t="shared" si="60"/>
        <v>N/A</v>
      </c>
      <c r="AA289" s="65" t="str">
        <f t="shared" si="61"/>
        <v>No</v>
      </c>
      <c r="AB289" s="68" t="str">
        <f t="shared" si="62"/>
        <v>N/A</v>
      </c>
      <c r="AC289" s="66"/>
    </row>
    <row r="290" spans="1:29">
      <c r="A290" s="66" t="s">
        <v>23</v>
      </c>
      <c r="B290" s="66" t="s">
        <v>40</v>
      </c>
      <c r="C290" s="66" t="str" cm="1">
        <f t="array" ref="C290">_xlfn.IFNA(_xlfn.IFS(B290="Starter","Starters &amp; Sides",B290="Sides","Starters &amp; Sides"),B290)</f>
        <v>drinks</v>
      </c>
      <c r="D290" t="s">
        <v>2178</v>
      </c>
      <c r="E290" s="75"/>
      <c r="F290" s="12"/>
      <c r="G290" s="13"/>
      <c r="H290" s="13"/>
      <c r="I290" s="13"/>
      <c r="J290" s="13"/>
      <c r="K290" s="4"/>
      <c r="L290" s="4"/>
      <c r="M290" s="4">
        <v>9.75</v>
      </c>
      <c r="N290" s="217">
        <v>9.75</v>
      </c>
      <c r="O290" s="217">
        <v>9.9499999999999993</v>
      </c>
      <c r="P290" s="47"/>
      <c r="Q290" s="15" t="str">
        <f t="shared" si="51"/>
        <v>No</v>
      </c>
      <c r="R290" s="15" t="str">
        <f t="shared" si="52"/>
        <v>No</v>
      </c>
      <c r="S290" s="221" t="str">
        <f t="shared" si="53"/>
        <v>No</v>
      </c>
      <c r="T290" s="223" t="str">
        <f t="shared" si="54"/>
        <v>N/A</v>
      </c>
      <c r="U290" s="221" t="str">
        <f t="shared" si="55"/>
        <v>No</v>
      </c>
      <c r="V290" s="223" t="str">
        <f t="shared" si="56"/>
        <v>N/A</v>
      </c>
      <c r="W290" s="222" t="str">
        <f t="shared" si="57"/>
        <v>No</v>
      </c>
      <c r="X290" s="68" t="str">
        <f t="shared" si="58"/>
        <v>N/A</v>
      </c>
      <c r="Y290" s="65" t="str">
        <f t="shared" si="59"/>
        <v>No</v>
      </c>
      <c r="Z290" s="68" t="str">
        <f t="shared" si="60"/>
        <v>N/A</v>
      </c>
      <c r="AA290" s="65" t="str">
        <f t="shared" si="61"/>
        <v>No</v>
      </c>
      <c r="AB290" s="68" t="str">
        <f t="shared" si="62"/>
        <v>N/A</v>
      </c>
      <c r="AC290" s="66"/>
    </row>
    <row r="291" spans="1:29">
      <c r="A291" s="66" t="s">
        <v>23</v>
      </c>
      <c r="B291" s="66" t="s">
        <v>40</v>
      </c>
      <c r="C291" s="66" t="str" cm="1">
        <f t="array" ref="C291">_xlfn.IFNA(_xlfn.IFS(B291="Starter","Starters &amp; Sides",B291="Sides","Starters &amp; Sides"),B291)</f>
        <v>drinks</v>
      </c>
      <c r="D291" t="s">
        <v>4736</v>
      </c>
      <c r="E291" s="75"/>
      <c r="F291" s="12"/>
      <c r="G291" s="13"/>
      <c r="H291" s="13"/>
      <c r="I291" s="13"/>
      <c r="J291" s="13"/>
      <c r="K291" s="4"/>
      <c r="L291" s="4"/>
      <c r="M291" s="4">
        <v>7.5</v>
      </c>
      <c r="N291" s="217">
        <v>7.5</v>
      </c>
      <c r="O291" s="217">
        <v>7.9</v>
      </c>
      <c r="P291" s="47"/>
      <c r="Q291" s="15" t="str">
        <f t="shared" si="51"/>
        <v>No</v>
      </c>
      <c r="R291" s="15" t="str">
        <f t="shared" si="52"/>
        <v>No</v>
      </c>
      <c r="S291" s="221" t="str">
        <f t="shared" si="53"/>
        <v>No</v>
      </c>
      <c r="T291" s="223" t="str">
        <f t="shared" si="54"/>
        <v>N/A</v>
      </c>
      <c r="U291" s="221" t="str">
        <f t="shared" si="55"/>
        <v>No</v>
      </c>
      <c r="V291" s="223" t="str">
        <f t="shared" si="56"/>
        <v>N/A</v>
      </c>
      <c r="W291" s="222" t="str">
        <f t="shared" si="57"/>
        <v>No</v>
      </c>
      <c r="X291" s="68" t="str">
        <f t="shared" si="58"/>
        <v>N/A</v>
      </c>
      <c r="Y291" s="65" t="str">
        <f t="shared" si="59"/>
        <v>No</v>
      </c>
      <c r="Z291" s="68" t="str">
        <f t="shared" si="60"/>
        <v>N/A</v>
      </c>
      <c r="AA291" s="65" t="str">
        <f t="shared" si="61"/>
        <v>No</v>
      </c>
      <c r="AB291" s="68" t="str">
        <f t="shared" si="62"/>
        <v>N/A</v>
      </c>
      <c r="AC291" s="66"/>
    </row>
    <row r="292" spans="1:29">
      <c r="A292" s="66" t="s">
        <v>23</v>
      </c>
      <c r="B292" s="66" t="s">
        <v>40</v>
      </c>
      <c r="C292" s="66" t="str" cm="1">
        <f t="array" ref="C292">_xlfn.IFNA(_xlfn.IFS(B292="Starter","Starters &amp; Sides",B292="Sides","Starters &amp; Sides"),B292)</f>
        <v>drinks</v>
      </c>
      <c r="D292" t="s">
        <v>4745</v>
      </c>
      <c r="E292" s="75"/>
      <c r="F292" s="12"/>
      <c r="G292" s="13"/>
      <c r="H292" s="13"/>
      <c r="I292" s="13"/>
      <c r="J292" s="13"/>
      <c r="K292" s="4"/>
      <c r="L292" s="4"/>
      <c r="M292" s="4">
        <v>9.25</v>
      </c>
      <c r="N292" s="217">
        <v>9.25</v>
      </c>
      <c r="O292" s="217">
        <v>8.9499999999999993</v>
      </c>
      <c r="P292" s="47"/>
      <c r="Q292" s="15" t="str">
        <f t="shared" si="51"/>
        <v>No</v>
      </c>
      <c r="R292" s="15" t="str">
        <f t="shared" si="52"/>
        <v>No</v>
      </c>
      <c r="S292" s="221" t="str">
        <f t="shared" si="53"/>
        <v>No</v>
      </c>
      <c r="T292" s="223" t="str">
        <f t="shared" si="54"/>
        <v>N/A</v>
      </c>
      <c r="U292" s="221" t="str">
        <f t="shared" si="55"/>
        <v>No</v>
      </c>
      <c r="V292" s="223" t="str">
        <f t="shared" si="56"/>
        <v>N/A</v>
      </c>
      <c r="W292" s="222" t="str">
        <f t="shared" si="57"/>
        <v>No</v>
      </c>
      <c r="X292" s="68" t="str">
        <f t="shared" si="58"/>
        <v>N/A</v>
      </c>
      <c r="Y292" s="65" t="str">
        <f t="shared" si="59"/>
        <v>No</v>
      </c>
      <c r="Z292" s="68" t="str">
        <f t="shared" si="60"/>
        <v>N/A</v>
      </c>
      <c r="AA292" s="65" t="str">
        <f t="shared" si="61"/>
        <v>No</v>
      </c>
      <c r="AB292" s="68" t="str">
        <f t="shared" si="62"/>
        <v>N/A</v>
      </c>
      <c r="AC292" s="66"/>
    </row>
    <row r="293" spans="1:29">
      <c r="A293" s="66" t="s">
        <v>23</v>
      </c>
      <c r="B293" s="66" t="s">
        <v>40</v>
      </c>
      <c r="C293" s="66" t="str" cm="1">
        <f t="array" ref="C293">_xlfn.IFNA(_xlfn.IFS(B293="Starter","Starters &amp; Sides",B293="Sides","Starters &amp; Sides"),B293)</f>
        <v>drinks</v>
      </c>
      <c r="D293" t="s">
        <v>4955</v>
      </c>
      <c r="E293" s="75"/>
      <c r="F293" s="12"/>
      <c r="G293" s="13"/>
      <c r="H293" s="13"/>
      <c r="I293" s="13"/>
      <c r="J293" s="13"/>
      <c r="K293" s="4"/>
      <c r="L293" s="4"/>
      <c r="M293" s="4">
        <v>28.25</v>
      </c>
      <c r="N293" s="217">
        <v>28.25</v>
      </c>
      <c r="O293" s="217">
        <v>29.75</v>
      </c>
      <c r="P293" s="47"/>
      <c r="Q293" s="15" t="str">
        <f t="shared" si="51"/>
        <v>No</v>
      </c>
      <c r="R293" s="15" t="str">
        <f t="shared" si="52"/>
        <v>No</v>
      </c>
      <c r="S293" s="221" t="str">
        <f t="shared" si="53"/>
        <v>No</v>
      </c>
      <c r="T293" s="223" t="str">
        <f t="shared" si="54"/>
        <v>N/A</v>
      </c>
      <c r="U293" s="221" t="str">
        <f t="shared" si="55"/>
        <v>No</v>
      </c>
      <c r="V293" s="223" t="str">
        <f t="shared" si="56"/>
        <v>N/A</v>
      </c>
      <c r="W293" s="222" t="str">
        <f t="shared" si="57"/>
        <v>No</v>
      </c>
      <c r="X293" s="68" t="str">
        <f t="shared" si="58"/>
        <v>N/A</v>
      </c>
      <c r="Y293" s="65" t="str">
        <f t="shared" si="59"/>
        <v>No</v>
      </c>
      <c r="Z293" s="68" t="str">
        <f t="shared" si="60"/>
        <v>N/A</v>
      </c>
      <c r="AA293" s="65" t="str">
        <f t="shared" si="61"/>
        <v>No</v>
      </c>
      <c r="AB293" s="68" t="str">
        <f t="shared" si="62"/>
        <v>N/A</v>
      </c>
      <c r="AC293" s="66"/>
    </row>
    <row r="294" spans="1:29">
      <c r="A294" s="66" t="s">
        <v>23</v>
      </c>
      <c r="B294" s="66" t="s">
        <v>40</v>
      </c>
      <c r="C294" s="66" t="str" cm="1">
        <f t="array" ref="C294">_xlfn.IFNA(_xlfn.IFS(B294="Starter","Starters &amp; Sides",B294="Sides","Starters &amp; Sides"),B294)</f>
        <v>drinks</v>
      </c>
      <c r="D294" t="s">
        <v>4956</v>
      </c>
      <c r="E294" s="75"/>
      <c r="F294" s="12"/>
      <c r="G294" s="13"/>
      <c r="H294" s="13"/>
      <c r="I294" s="13"/>
      <c r="J294" s="13"/>
      <c r="K294" s="4"/>
      <c r="L294" s="4"/>
      <c r="M294" s="4">
        <v>28.75</v>
      </c>
      <c r="N294" s="217">
        <v>28.75</v>
      </c>
      <c r="O294" s="217">
        <v>29.25</v>
      </c>
      <c r="P294" s="47"/>
      <c r="Q294" s="15" t="str">
        <f t="shared" si="51"/>
        <v>No</v>
      </c>
      <c r="R294" s="15" t="str">
        <f t="shared" si="52"/>
        <v>No</v>
      </c>
      <c r="S294" s="221" t="str">
        <f t="shared" si="53"/>
        <v>No</v>
      </c>
      <c r="T294" s="223" t="str">
        <f t="shared" si="54"/>
        <v>N/A</v>
      </c>
      <c r="U294" s="221" t="str">
        <f t="shared" si="55"/>
        <v>No</v>
      </c>
      <c r="V294" s="223" t="str">
        <f t="shared" si="56"/>
        <v>N/A</v>
      </c>
      <c r="W294" s="222" t="str">
        <f t="shared" si="57"/>
        <v>No</v>
      </c>
      <c r="X294" s="68" t="str">
        <f t="shared" si="58"/>
        <v>N/A</v>
      </c>
      <c r="Y294" s="65" t="str">
        <f t="shared" si="59"/>
        <v>No</v>
      </c>
      <c r="Z294" s="68" t="str">
        <f t="shared" si="60"/>
        <v>N/A</v>
      </c>
      <c r="AA294" s="65" t="str">
        <f t="shared" si="61"/>
        <v>No</v>
      </c>
      <c r="AB294" s="68" t="str">
        <f t="shared" si="62"/>
        <v>N/A</v>
      </c>
      <c r="AC294" s="66"/>
    </row>
    <row r="295" spans="1:29">
      <c r="A295" s="66" t="s">
        <v>23</v>
      </c>
      <c r="B295" s="66" t="s">
        <v>40</v>
      </c>
      <c r="C295" s="66" t="str" cm="1">
        <f t="array" ref="C295">_xlfn.IFNA(_xlfn.IFS(B295="Starter","Starters &amp; Sides",B295="Sides","Starters &amp; Sides"),B295)</f>
        <v>drinks</v>
      </c>
      <c r="D295" t="s">
        <v>4957</v>
      </c>
      <c r="E295" s="75"/>
      <c r="F295" s="12"/>
      <c r="G295" s="13"/>
      <c r="H295" s="13"/>
      <c r="I295" s="13"/>
      <c r="J295" s="13"/>
      <c r="K295" s="4"/>
      <c r="L295" s="4"/>
      <c r="M295" s="4">
        <v>25.25</v>
      </c>
      <c r="N295" s="217">
        <v>25.25</v>
      </c>
      <c r="O295" s="217">
        <v>25.25</v>
      </c>
      <c r="P295" s="47"/>
      <c r="Q295" s="15" t="str">
        <f t="shared" si="51"/>
        <v>No</v>
      </c>
      <c r="R295" s="15" t="str">
        <f t="shared" si="52"/>
        <v>No</v>
      </c>
      <c r="S295" s="221" t="str">
        <f t="shared" si="53"/>
        <v>No</v>
      </c>
      <c r="T295" s="223" t="str">
        <f t="shared" si="54"/>
        <v>N/A</v>
      </c>
      <c r="U295" s="221" t="str">
        <f t="shared" si="55"/>
        <v>No</v>
      </c>
      <c r="V295" s="223" t="str">
        <f t="shared" si="56"/>
        <v>N/A</v>
      </c>
      <c r="W295" s="222" t="str">
        <f t="shared" si="57"/>
        <v>No</v>
      </c>
      <c r="X295" s="68" t="str">
        <f t="shared" si="58"/>
        <v>N/A</v>
      </c>
      <c r="Y295" s="65" t="str">
        <f t="shared" si="59"/>
        <v>No</v>
      </c>
      <c r="Z295" s="68" t="str">
        <f t="shared" si="60"/>
        <v>N/A</v>
      </c>
      <c r="AA295" s="65" t="str">
        <f t="shared" si="61"/>
        <v>No</v>
      </c>
      <c r="AB295" s="68" t="str">
        <f t="shared" si="62"/>
        <v>N/A</v>
      </c>
      <c r="AC295" s="66"/>
    </row>
    <row r="296" spans="1:29">
      <c r="A296" s="66" t="s">
        <v>23</v>
      </c>
      <c r="B296" s="66" t="s">
        <v>40</v>
      </c>
      <c r="C296" s="66" t="str" cm="1">
        <f t="array" ref="C296">_xlfn.IFNA(_xlfn.IFS(B296="Starter","Starters &amp; Sides",B296="Sides","Starters &amp; Sides"),B296)</f>
        <v>drinks</v>
      </c>
      <c r="D296" t="s">
        <v>4958</v>
      </c>
      <c r="E296" s="75"/>
      <c r="F296" s="12"/>
      <c r="G296" s="13"/>
      <c r="H296" s="13"/>
      <c r="I296" s="13"/>
      <c r="J296" s="13"/>
      <c r="K296" s="4"/>
      <c r="L296" s="4"/>
      <c r="M296" s="4">
        <v>21.75</v>
      </c>
      <c r="N296" s="217">
        <v>21.75</v>
      </c>
      <c r="O296" s="217">
        <v>23.75</v>
      </c>
      <c r="P296" s="47"/>
      <c r="Q296" s="15" t="str">
        <f t="shared" si="51"/>
        <v>No</v>
      </c>
      <c r="R296" s="15" t="str">
        <f t="shared" si="52"/>
        <v>No</v>
      </c>
      <c r="S296" s="221" t="str">
        <f t="shared" si="53"/>
        <v>No</v>
      </c>
      <c r="T296" s="223" t="str">
        <f t="shared" si="54"/>
        <v>N/A</v>
      </c>
      <c r="U296" s="221" t="str">
        <f t="shared" si="55"/>
        <v>No</v>
      </c>
      <c r="V296" s="223" t="str">
        <f t="shared" si="56"/>
        <v>N/A</v>
      </c>
      <c r="W296" s="222" t="str">
        <f t="shared" si="57"/>
        <v>No</v>
      </c>
      <c r="X296" s="68" t="str">
        <f t="shared" si="58"/>
        <v>N/A</v>
      </c>
      <c r="Y296" s="65" t="str">
        <f t="shared" si="59"/>
        <v>No</v>
      </c>
      <c r="Z296" s="68" t="str">
        <f t="shared" si="60"/>
        <v>N/A</v>
      </c>
      <c r="AA296" s="65" t="str">
        <f t="shared" si="61"/>
        <v>No</v>
      </c>
      <c r="AB296" s="68" t="str">
        <f t="shared" si="62"/>
        <v>N/A</v>
      </c>
      <c r="AC296" s="66"/>
    </row>
    <row r="297" spans="1:29">
      <c r="A297" s="66" t="s">
        <v>23</v>
      </c>
      <c r="B297" s="66" t="s">
        <v>40</v>
      </c>
      <c r="C297" s="66" t="str" cm="1">
        <f t="array" ref="C297">_xlfn.IFNA(_xlfn.IFS(B297="Starter","Starters &amp; Sides",B297="Sides","Starters &amp; Sides"),B297)</f>
        <v>drinks</v>
      </c>
      <c r="D297" t="s">
        <v>4959</v>
      </c>
      <c r="E297" s="75"/>
      <c r="F297" s="12"/>
      <c r="G297" s="13"/>
      <c r="H297" s="13"/>
      <c r="I297" s="13"/>
      <c r="J297" s="13"/>
      <c r="K297" s="4"/>
      <c r="L297" s="4"/>
      <c r="M297" s="4">
        <v>20.75</v>
      </c>
      <c r="N297" s="217">
        <v>20.75</v>
      </c>
      <c r="O297" s="217">
        <v>22.35</v>
      </c>
      <c r="P297" s="47"/>
      <c r="Q297" s="15" t="str">
        <f t="shared" si="51"/>
        <v>No</v>
      </c>
      <c r="R297" s="15" t="str">
        <f t="shared" si="52"/>
        <v>No</v>
      </c>
      <c r="S297" s="221" t="str">
        <f t="shared" si="53"/>
        <v>No</v>
      </c>
      <c r="T297" s="223" t="str">
        <f t="shared" si="54"/>
        <v>N/A</v>
      </c>
      <c r="U297" s="221" t="str">
        <f t="shared" si="55"/>
        <v>No</v>
      </c>
      <c r="V297" s="223" t="str">
        <f t="shared" si="56"/>
        <v>N/A</v>
      </c>
      <c r="W297" s="222" t="str">
        <f t="shared" si="57"/>
        <v>No</v>
      </c>
      <c r="X297" s="68" t="str">
        <f t="shared" si="58"/>
        <v>N/A</v>
      </c>
      <c r="Y297" s="65" t="str">
        <f t="shared" si="59"/>
        <v>No</v>
      </c>
      <c r="Z297" s="68" t="str">
        <f t="shared" si="60"/>
        <v>N/A</v>
      </c>
      <c r="AA297" s="65" t="str">
        <f t="shared" si="61"/>
        <v>No</v>
      </c>
      <c r="AB297" s="68" t="str">
        <f t="shared" si="62"/>
        <v>N/A</v>
      </c>
      <c r="AC297" s="66"/>
    </row>
    <row r="298" spans="1:29">
      <c r="A298" s="66" t="s">
        <v>23</v>
      </c>
      <c r="B298" s="66" t="s">
        <v>40</v>
      </c>
      <c r="C298" s="66" t="str" cm="1">
        <f t="array" ref="C298">_xlfn.IFNA(_xlfn.IFS(B298="Starter","Starters &amp; Sides",B298="Sides","Starters &amp; Sides"),B298)</f>
        <v>drinks</v>
      </c>
      <c r="D298" t="s">
        <v>4960</v>
      </c>
      <c r="E298" s="75"/>
      <c r="F298" s="12"/>
      <c r="G298" s="13"/>
      <c r="H298" s="13"/>
      <c r="I298" s="13"/>
      <c r="J298" s="13"/>
      <c r="K298" s="4"/>
      <c r="L298" s="4"/>
      <c r="M298" s="4">
        <v>26.25</v>
      </c>
      <c r="N298" s="217">
        <v>26.25</v>
      </c>
      <c r="O298" s="217">
        <v>27.35</v>
      </c>
      <c r="P298" s="47"/>
      <c r="Q298" s="15" t="str">
        <f t="shared" si="51"/>
        <v>No</v>
      </c>
      <c r="R298" s="15" t="str">
        <f t="shared" si="52"/>
        <v>No</v>
      </c>
      <c r="S298" s="221" t="str">
        <f t="shared" si="53"/>
        <v>No</v>
      </c>
      <c r="T298" s="223" t="str">
        <f t="shared" si="54"/>
        <v>N/A</v>
      </c>
      <c r="U298" s="221" t="str">
        <f t="shared" si="55"/>
        <v>No</v>
      </c>
      <c r="V298" s="223" t="str">
        <f t="shared" si="56"/>
        <v>N/A</v>
      </c>
      <c r="W298" s="222" t="str">
        <f t="shared" si="57"/>
        <v>No</v>
      </c>
      <c r="X298" s="68" t="str">
        <f t="shared" si="58"/>
        <v>N/A</v>
      </c>
      <c r="Y298" s="65" t="str">
        <f t="shared" si="59"/>
        <v>No</v>
      </c>
      <c r="Z298" s="68" t="str">
        <f t="shared" si="60"/>
        <v>N/A</v>
      </c>
      <c r="AA298" s="65" t="str">
        <f t="shared" si="61"/>
        <v>No</v>
      </c>
      <c r="AB298" s="68" t="str">
        <f t="shared" si="62"/>
        <v>N/A</v>
      </c>
      <c r="AC298" s="66"/>
    </row>
    <row r="299" spans="1:29">
      <c r="A299" s="66" t="s">
        <v>23</v>
      </c>
      <c r="B299" s="66" t="s">
        <v>40</v>
      </c>
      <c r="C299" s="66" t="str" cm="1">
        <f t="array" ref="C299">_xlfn.IFNA(_xlfn.IFS(B299="Starter","Starters &amp; Sides",B299="Sides","Starters &amp; Sides"),B299)</f>
        <v>drinks</v>
      </c>
      <c r="D299" t="s">
        <v>4961</v>
      </c>
      <c r="E299" s="75"/>
      <c r="F299" s="12"/>
      <c r="G299" s="13"/>
      <c r="H299" s="13"/>
      <c r="I299" s="13"/>
      <c r="J299" s="13"/>
      <c r="K299" s="4"/>
      <c r="L299" s="4"/>
      <c r="M299" s="4">
        <v>27.75</v>
      </c>
      <c r="N299" s="217">
        <v>27.75</v>
      </c>
      <c r="O299" s="217">
        <v>28.45</v>
      </c>
      <c r="P299" s="47"/>
      <c r="Q299" s="15" t="str">
        <f t="shared" si="51"/>
        <v>No</v>
      </c>
      <c r="R299" s="15" t="str">
        <f t="shared" si="52"/>
        <v>No</v>
      </c>
      <c r="S299" s="221" t="str">
        <f t="shared" si="53"/>
        <v>No</v>
      </c>
      <c r="T299" s="223" t="str">
        <f t="shared" si="54"/>
        <v>N/A</v>
      </c>
      <c r="U299" s="221" t="str">
        <f t="shared" si="55"/>
        <v>No</v>
      </c>
      <c r="V299" s="223" t="str">
        <f t="shared" si="56"/>
        <v>N/A</v>
      </c>
      <c r="W299" s="222" t="str">
        <f t="shared" si="57"/>
        <v>No</v>
      </c>
      <c r="X299" s="68" t="str">
        <f t="shared" si="58"/>
        <v>N/A</v>
      </c>
      <c r="Y299" s="65" t="str">
        <f t="shared" si="59"/>
        <v>No</v>
      </c>
      <c r="Z299" s="68" t="str">
        <f t="shared" si="60"/>
        <v>N/A</v>
      </c>
      <c r="AA299" s="65" t="str">
        <f t="shared" si="61"/>
        <v>No</v>
      </c>
      <c r="AB299" s="68" t="str">
        <f t="shared" si="62"/>
        <v>N/A</v>
      </c>
      <c r="AC299" s="66"/>
    </row>
    <row r="300" spans="1:29">
      <c r="A300" s="66" t="s">
        <v>23</v>
      </c>
      <c r="B300" s="66" t="s">
        <v>40</v>
      </c>
      <c r="C300" s="66" t="str" cm="1">
        <f t="array" ref="C300">_xlfn.IFNA(_xlfn.IFS(B300="Starter","Starters &amp; Sides",B300="Sides","Starters &amp; Sides"),B300)</f>
        <v>drinks</v>
      </c>
      <c r="D300" t="s">
        <v>4962</v>
      </c>
      <c r="E300" s="75"/>
      <c r="F300" s="12"/>
      <c r="G300" s="13"/>
      <c r="H300" s="13"/>
      <c r="I300" s="13"/>
      <c r="J300" s="13"/>
      <c r="K300" s="4"/>
      <c r="L300" s="4"/>
      <c r="M300" s="4">
        <v>26.25</v>
      </c>
      <c r="N300" s="217">
        <v>26.25</v>
      </c>
      <c r="O300" s="217">
        <v>25.55</v>
      </c>
      <c r="P300" s="47"/>
      <c r="Q300" s="15" t="str">
        <f t="shared" ref="Q300:Q356" si="63">IF(COUNTA(P300)=1,"Yes","No")</f>
        <v>No</v>
      </c>
      <c r="R300" s="15" t="str">
        <f t="shared" ref="R300:R356" si="64">IF(AND(S300="No",Q300="Yes"),"Yes","No")</f>
        <v>No</v>
      </c>
      <c r="S300" s="221" t="str">
        <f t="shared" ref="S300:S356" si="65">IF(COUNTA(O300:P300)=2,"Yes","No")</f>
        <v>No</v>
      </c>
      <c r="T300" s="223" t="str">
        <f t="shared" ref="T300:T356" si="66">IF(S300="Yes",P300/O300-1,"N/A")</f>
        <v>N/A</v>
      </c>
      <c r="U300" s="221" t="str">
        <f t="shared" ref="U300:U356" si="67">IF(COUNTA(N300:P300)=3,"Yes","No")</f>
        <v>No</v>
      </c>
      <c r="V300" s="223" t="str">
        <f t="shared" ref="V300:V356" si="68">IF(U300="Yes",P300/N300-1,"N/A")</f>
        <v>N/A</v>
      </c>
      <c r="W300" s="222" t="str">
        <f t="shared" ref="W300:W356" si="69">IF(COUNTA(M300:P300)=4,"Yes","No")</f>
        <v>No</v>
      </c>
      <c r="X300" s="68" t="str">
        <f t="shared" ref="X300:X356" si="70">IF(W300="Yes",P300/M300-1,"N/A")</f>
        <v>N/A</v>
      </c>
      <c r="Y300" s="65" t="str">
        <f t="shared" ref="Y300:Y356" si="71">IF(COUNTA(L300:P300)=5,"Yes","No")</f>
        <v>No</v>
      </c>
      <c r="Z300" s="68" t="str">
        <f t="shared" ref="Z300:Z356" si="72">IF(Y300="Yes",P300/L300-1,"N/A")</f>
        <v>N/A</v>
      </c>
      <c r="AA300" s="65" t="str">
        <f t="shared" ref="AA300:AA356" si="73">IF(COUNTA(E300:P300)=12,"Yes","No")</f>
        <v>No</v>
      </c>
      <c r="AB300" s="68" t="str">
        <f t="shared" ref="AB300:AB356" si="74">IF(AA300="Yes",P300/E300-1,"N/A")</f>
        <v>N/A</v>
      </c>
      <c r="AC300" s="66"/>
    </row>
    <row r="301" spans="1:29">
      <c r="A301" s="66" t="s">
        <v>23</v>
      </c>
      <c r="B301" s="66" t="s">
        <v>40</v>
      </c>
      <c r="C301" s="66" t="str" cm="1">
        <f t="array" ref="C301">_xlfn.IFNA(_xlfn.IFS(B301="Starter","Starters &amp; Sides",B301="Sides","Starters &amp; Sides"),B301)</f>
        <v>drinks</v>
      </c>
      <c r="D301" t="s">
        <v>4963</v>
      </c>
      <c r="E301" s="75"/>
      <c r="F301" s="12"/>
      <c r="G301" s="13"/>
      <c r="H301" s="13"/>
      <c r="I301" s="13"/>
      <c r="J301" s="13"/>
      <c r="K301" s="4"/>
      <c r="L301" s="4"/>
      <c r="M301" s="4">
        <v>29.25</v>
      </c>
      <c r="N301" s="217">
        <v>29.25</v>
      </c>
      <c r="O301" s="217">
        <v>29.75</v>
      </c>
      <c r="P301" s="47"/>
      <c r="Q301" s="15" t="str">
        <f t="shared" si="63"/>
        <v>No</v>
      </c>
      <c r="R301" s="15" t="str">
        <f t="shared" si="64"/>
        <v>No</v>
      </c>
      <c r="S301" s="221" t="str">
        <f t="shared" si="65"/>
        <v>No</v>
      </c>
      <c r="T301" s="223" t="str">
        <f t="shared" si="66"/>
        <v>N/A</v>
      </c>
      <c r="U301" s="221" t="str">
        <f t="shared" si="67"/>
        <v>No</v>
      </c>
      <c r="V301" s="223" t="str">
        <f t="shared" si="68"/>
        <v>N/A</v>
      </c>
      <c r="W301" s="222" t="str">
        <f t="shared" si="69"/>
        <v>No</v>
      </c>
      <c r="X301" s="68" t="str">
        <f t="shared" si="70"/>
        <v>N/A</v>
      </c>
      <c r="Y301" s="65" t="str">
        <f t="shared" si="71"/>
        <v>No</v>
      </c>
      <c r="Z301" s="68" t="str">
        <f t="shared" si="72"/>
        <v>N/A</v>
      </c>
      <c r="AA301" s="65" t="str">
        <f t="shared" si="73"/>
        <v>No</v>
      </c>
      <c r="AB301" s="68" t="str">
        <f t="shared" si="74"/>
        <v>N/A</v>
      </c>
      <c r="AC301" s="66"/>
    </row>
    <row r="302" spans="1:29">
      <c r="A302" s="66" t="s">
        <v>23</v>
      </c>
      <c r="B302" s="66" t="s">
        <v>40</v>
      </c>
      <c r="C302" s="66" t="str" cm="1">
        <f t="array" ref="C302">_xlfn.IFNA(_xlfn.IFS(B302="Starter","Starters &amp; Sides",B302="Sides","Starters &amp; Sides"),B302)</f>
        <v>drinks</v>
      </c>
      <c r="D302" t="s">
        <v>4964</v>
      </c>
      <c r="E302" s="75"/>
      <c r="F302" s="12"/>
      <c r="G302" s="13"/>
      <c r="H302" s="13"/>
      <c r="I302" s="13"/>
      <c r="J302" s="13"/>
      <c r="K302" s="4"/>
      <c r="L302" s="4"/>
      <c r="M302" s="4">
        <v>25.25</v>
      </c>
      <c r="N302" s="217">
        <v>25.25</v>
      </c>
      <c r="O302" s="217">
        <v>25.25</v>
      </c>
      <c r="P302" s="47"/>
      <c r="Q302" s="15" t="str">
        <f t="shared" si="63"/>
        <v>No</v>
      </c>
      <c r="R302" s="15" t="str">
        <f t="shared" si="64"/>
        <v>No</v>
      </c>
      <c r="S302" s="221" t="str">
        <f t="shared" si="65"/>
        <v>No</v>
      </c>
      <c r="T302" s="223" t="str">
        <f t="shared" si="66"/>
        <v>N/A</v>
      </c>
      <c r="U302" s="221" t="str">
        <f t="shared" si="67"/>
        <v>No</v>
      </c>
      <c r="V302" s="223" t="str">
        <f t="shared" si="68"/>
        <v>N/A</v>
      </c>
      <c r="W302" s="222" t="str">
        <f t="shared" si="69"/>
        <v>No</v>
      </c>
      <c r="X302" s="68" t="str">
        <f t="shared" si="70"/>
        <v>N/A</v>
      </c>
      <c r="Y302" s="65" t="str">
        <f t="shared" si="71"/>
        <v>No</v>
      </c>
      <c r="Z302" s="68" t="str">
        <f t="shared" si="72"/>
        <v>N/A</v>
      </c>
      <c r="AA302" s="65" t="str">
        <f t="shared" si="73"/>
        <v>No</v>
      </c>
      <c r="AB302" s="68" t="str">
        <f t="shared" si="74"/>
        <v>N/A</v>
      </c>
      <c r="AC302" s="66"/>
    </row>
    <row r="303" spans="1:29">
      <c r="A303" s="66" t="s">
        <v>23</v>
      </c>
      <c r="B303" s="66" t="s">
        <v>40</v>
      </c>
      <c r="C303" s="66" t="str" cm="1">
        <f t="array" ref="C303">_xlfn.IFNA(_xlfn.IFS(B303="Starter","Starters &amp; Sides",B303="Sides","Starters &amp; Sides"),B303)</f>
        <v>drinks</v>
      </c>
      <c r="D303" t="s">
        <v>4965</v>
      </c>
      <c r="E303" s="75"/>
      <c r="F303" s="12"/>
      <c r="G303" s="13"/>
      <c r="H303" s="13"/>
      <c r="I303" s="13"/>
      <c r="J303" s="13"/>
      <c r="K303" s="4"/>
      <c r="L303" s="4"/>
      <c r="M303" s="4">
        <v>27.75</v>
      </c>
      <c r="N303" s="217">
        <v>27.75</v>
      </c>
      <c r="O303" s="217">
        <v>28.25</v>
      </c>
      <c r="P303" s="47"/>
      <c r="Q303" s="15" t="str">
        <f t="shared" si="63"/>
        <v>No</v>
      </c>
      <c r="R303" s="15" t="str">
        <f t="shared" si="64"/>
        <v>No</v>
      </c>
      <c r="S303" s="221" t="str">
        <f t="shared" si="65"/>
        <v>No</v>
      </c>
      <c r="T303" s="223" t="str">
        <f t="shared" si="66"/>
        <v>N/A</v>
      </c>
      <c r="U303" s="221" t="str">
        <f t="shared" si="67"/>
        <v>No</v>
      </c>
      <c r="V303" s="223" t="str">
        <f t="shared" si="68"/>
        <v>N/A</v>
      </c>
      <c r="W303" s="222" t="str">
        <f t="shared" si="69"/>
        <v>No</v>
      </c>
      <c r="X303" s="68" t="str">
        <f t="shared" si="70"/>
        <v>N/A</v>
      </c>
      <c r="Y303" s="65" t="str">
        <f t="shared" si="71"/>
        <v>No</v>
      </c>
      <c r="Z303" s="68" t="str">
        <f t="shared" si="72"/>
        <v>N/A</v>
      </c>
      <c r="AA303" s="65" t="str">
        <f t="shared" si="73"/>
        <v>No</v>
      </c>
      <c r="AB303" s="68" t="str">
        <f t="shared" si="74"/>
        <v>N/A</v>
      </c>
      <c r="AC303" s="66"/>
    </row>
    <row r="304" spans="1:29">
      <c r="A304" s="66" t="s">
        <v>23</v>
      </c>
      <c r="B304" s="66" t="s">
        <v>40</v>
      </c>
      <c r="C304" s="66" t="str" cm="1">
        <f t="array" ref="C304">_xlfn.IFNA(_xlfn.IFS(B304="Starter","Starters &amp; Sides",B304="Sides","Starters &amp; Sides"),B304)</f>
        <v>drinks</v>
      </c>
      <c r="D304" t="s">
        <v>4966</v>
      </c>
      <c r="E304" s="75"/>
      <c r="F304" s="12"/>
      <c r="G304" s="13"/>
      <c r="H304" s="13"/>
      <c r="I304" s="13"/>
      <c r="J304" s="13"/>
      <c r="K304" s="4"/>
      <c r="L304" s="4"/>
      <c r="M304" s="4">
        <v>29.25</v>
      </c>
      <c r="N304" s="217">
        <v>29.25</v>
      </c>
      <c r="O304" s="217"/>
      <c r="P304" s="47"/>
      <c r="Q304" s="15" t="str">
        <f t="shared" si="63"/>
        <v>No</v>
      </c>
      <c r="R304" s="15" t="str">
        <f t="shared" si="64"/>
        <v>No</v>
      </c>
      <c r="S304" s="221" t="str">
        <f t="shared" si="65"/>
        <v>No</v>
      </c>
      <c r="T304" s="223" t="str">
        <f t="shared" si="66"/>
        <v>N/A</v>
      </c>
      <c r="U304" s="221" t="str">
        <f t="shared" si="67"/>
        <v>No</v>
      </c>
      <c r="V304" s="223" t="str">
        <f t="shared" si="68"/>
        <v>N/A</v>
      </c>
      <c r="W304" s="222" t="str">
        <f t="shared" si="69"/>
        <v>No</v>
      </c>
      <c r="X304" s="68" t="str">
        <f t="shared" si="70"/>
        <v>N/A</v>
      </c>
      <c r="Y304" s="65" t="str">
        <f t="shared" si="71"/>
        <v>No</v>
      </c>
      <c r="Z304" s="68" t="str">
        <f t="shared" si="72"/>
        <v>N/A</v>
      </c>
      <c r="AA304" s="65" t="str">
        <f t="shared" si="73"/>
        <v>No</v>
      </c>
      <c r="AB304" s="68" t="str">
        <f t="shared" si="74"/>
        <v>N/A</v>
      </c>
      <c r="AC304" s="66"/>
    </row>
    <row r="305" spans="1:29">
      <c r="A305" s="66" t="s">
        <v>23</v>
      </c>
      <c r="B305" s="66" t="s">
        <v>40</v>
      </c>
      <c r="C305" s="66" t="str" cm="1">
        <f t="array" ref="C305">_xlfn.IFNA(_xlfn.IFS(B305="Starter","Starters &amp; Sides",B305="Sides","Starters &amp; Sides"),B305)</f>
        <v>drinks</v>
      </c>
      <c r="D305" t="s">
        <v>4967</v>
      </c>
      <c r="E305" s="75"/>
      <c r="F305" s="12"/>
      <c r="G305" s="13"/>
      <c r="H305" s="13"/>
      <c r="I305" s="13"/>
      <c r="J305" s="13"/>
      <c r="K305" s="4"/>
      <c r="L305" s="4"/>
      <c r="M305" s="4">
        <v>25.25</v>
      </c>
      <c r="N305" s="217">
        <v>25.25</v>
      </c>
      <c r="O305" s="217">
        <v>24.25</v>
      </c>
      <c r="P305" s="47"/>
      <c r="Q305" s="15" t="str">
        <f t="shared" si="63"/>
        <v>No</v>
      </c>
      <c r="R305" s="15" t="str">
        <f t="shared" si="64"/>
        <v>No</v>
      </c>
      <c r="S305" s="221" t="str">
        <f t="shared" si="65"/>
        <v>No</v>
      </c>
      <c r="T305" s="223" t="str">
        <f t="shared" si="66"/>
        <v>N/A</v>
      </c>
      <c r="U305" s="221" t="str">
        <f t="shared" si="67"/>
        <v>No</v>
      </c>
      <c r="V305" s="223" t="str">
        <f t="shared" si="68"/>
        <v>N/A</v>
      </c>
      <c r="W305" s="222" t="str">
        <f t="shared" si="69"/>
        <v>No</v>
      </c>
      <c r="X305" s="68" t="str">
        <f t="shared" si="70"/>
        <v>N/A</v>
      </c>
      <c r="Y305" s="65" t="str">
        <f t="shared" si="71"/>
        <v>No</v>
      </c>
      <c r="Z305" s="68" t="str">
        <f t="shared" si="72"/>
        <v>N/A</v>
      </c>
      <c r="AA305" s="65" t="str">
        <f t="shared" si="73"/>
        <v>No</v>
      </c>
      <c r="AB305" s="68" t="str">
        <f t="shared" si="74"/>
        <v>N/A</v>
      </c>
      <c r="AC305" s="66"/>
    </row>
    <row r="306" spans="1:29">
      <c r="A306" s="291" t="s">
        <v>23</v>
      </c>
      <c r="B306" s="291" t="s">
        <v>40</v>
      </c>
      <c r="C306" s="291" t="str" cm="1">
        <f t="array" ref="C306">_xlfn.IFNA(_xlfn.IFS(B306="Starter","Starters &amp; Sides",B306="Sides","Starters &amp; Sides"),B306)</f>
        <v>drinks</v>
      </c>
      <c r="D306" t="s">
        <v>4968</v>
      </c>
      <c r="E306" s="77"/>
      <c r="F306" s="32"/>
      <c r="G306" s="33"/>
      <c r="H306" s="33"/>
      <c r="I306" s="33"/>
      <c r="J306" s="33"/>
      <c r="K306" s="7"/>
      <c r="L306" s="7"/>
      <c r="M306" s="7">
        <v>20.75</v>
      </c>
      <c r="N306" s="293">
        <v>20.75</v>
      </c>
      <c r="O306" s="293">
        <v>23.5</v>
      </c>
      <c r="P306" s="47"/>
      <c r="Q306" s="15" t="str">
        <f t="shared" si="63"/>
        <v>No</v>
      </c>
      <c r="R306" s="15" t="str">
        <f t="shared" si="64"/>
        <v>No</v>
      </c>
      <c r="S306" s="221" t="str">
        <f t="shared" si="65"/>
        <v>No</v>
      </c>
      <c r="T306" s="223" t="str">
        <f t="shared" si="66"/>
        <v>N/A</v>
      </c>
      <c r="U306" s="221" t="str">
        <f t="shared" si="67"/>
        <v>No</v>
      </c>
      <c r="V306" s="223" t="str">
        <f t="shared" si="68"/>
        <v>N/A</v>
      </c>
      <c r="W306" s="222" t="str">
        <f t="shared" si="69"/>
        <v>No</v>
      </c>
      <c r="X306" s="68" t="str">
        <f t="shared" si="70"/>
        <v>N/A</v>
      </c>
      <c r="Y306" s="65" t="str">
        <f t="shared" si="71"/>
        <v>No</v>
      </c>
      <c r="Z306" s="68" t="str">
        <f t="shared" si="72"/>
        <v>N/A</v>
      </c>
      <c r="AA306" s="65" t="str">
        <f t="shared" si="73"/>
        <v>No</v>
      </c>
      <c r="AB306" s="68" t="str">
        <f t="shared" si="74"/>
        <v>N/A</v>
      </c>
      <c r="AC306" s="66"/>
    </row>
    <row r="307" spans="1:29">
      <c r="A307" s="8" t="s">
        <v>4580</v>
      </c>
      <c r="B307" s="8" t="s">
        <v>625</v>
      </c>
      <c r="C307" s="8" t="str" cm="1">
        <f t="array" ref="C307">_xlfn.IFNA(_xlfn.IFS(B307="Starter","Starters &amp; Sides",B307="Sides","Starters &amp; Sides"),B307)</f>
        <v>Starters &amp; Sides</v>
      </c>
      <c r="D307" s="211" t="s">
        <v>4843</v>
      </c>
      <c r="E307" s="8"/>
      <c r="F307" s="8"/>
      <c r="G307" s="8"/>
      <c r="H307" s="8"/>
      <c r="I307" s="8"/>
      <c r="J307" s="8"/>
      <c r="K307" s="8"/>
      <c r="L307" s="8"/>
      <c r="M307" s="8"/>
      <c r="N307" s="8"/>
      <c r="O307" s="217">
        <v>8.25</v>
      </c>
      <c r="P307" s="47"/>
      <c r="Q307" s="15" t="str">
        <f t="shared" si="63"/>
        <v>No</v>
      </c>
      <c r="R307" s="15" t="str">
        <f t="shared" si="64"/>
        <v>No</v>
      </c>
      <c r="S307" s="221" t="str">
        <f t="shared" si="65"/>
        <v>No</v>
      </c>
      <c r="T307" s="223" t="str">
        <f t="shared" si="66"/>
        <v>N/A</v>
      </c>
      <c r="U307" s="221" t="str">
        <f t="shared" si="67"/>
        <v>No</v>
      </c>
      <c r="V307" s="223" t="str">
        <f t="shared" si="68"/>
        <v>N/A</v>
      </c>
      <c r="W307" s="222" t="str">
        <f t="shared" si="69"/>
        <v>No</v>
      </c>
      <c r="X307" s="68" t="str">
        <f t="shared" si="70"/>
        <v>N/A</v>
      </c>
      <c r="Y307" s="65" t="str">
        <f t="shared" si="71"/>
        <v>No</v>
      </c>
      <c r="Z307" s="68" t="str">
        <f t="shared" si="72"/>
        <v>N/A</v>
      </c>
      <c r="AA307" s="65" t="str">
        <f t="shared" si="73"/>
        <v>No</v>
      </c>
      <c r="AB307" s="68" t="str">
        <f t="shared" si="74"/>
        <v>N/A</v>
      </c>
      <c r="AC307" s="66"/>
    </row>
    <row r="308" spans="1:29">
      <c r="A308" s="8" t="s">
        <v>4580</v>
      </c>
      <c r="B308" s="8" t="s">
        <v>625</v>
      </c>
      <c r="C308" s="8" t="str" cm="1">
        <f t="array" ref="C308">_xlfn.IFNA(_xlfn.IFS(B308="Starter","Starters &amp; Sides",B308="Sides","Starters &amp; Sides"),B308)</f>
        <v>Starters &amp; Sides</v>
      </c>
      <c r="D308" s="211" t="s">
        <v>4969</v>
      </c>
      <c r="E308" s="8"/>
      <c r="F308" s="8"/>
      <c r="G308" s="8"/>
      <c r="H308" s="8"/>
      <c r="I308" s="8"/>
      <c r="J308" s="8"/>
      <c r="K308" s="8"/>
      <c r="L308" s="8"/>
      <c r="M308" s="8"/>
      <c r="N308" s="8"/>
      <c r="O308" s="217">
        <v>8.25</v>
      </c>
      <c r="P308" s="47"/>
      <c r="Q308" s="15" t="str">
        <f t="shared" si="63"/>
        <v>No</v>
      </c>
      <c r="R308" s="15" t="str">
        <f t="shared" si="64"/>
        <v>No</v>
      </c>
      <c r="S308" s="221" t="str">
        <f t="shared" si="65"/>
        <v>No</v>
      </c>
      <c r="T308" s="223" t="str">
        <f t="shared" si="66"/>
        <v>N/A</v>
      </c>
      <c r="U308" s="221" t="str">
        <f t="shared" si="67"/>
        <v>No</v>
      </c>
      <c r="V308" s="223" t="str">
        <f t="shared" si="68"/>
        <v>N/A</v>
      </c>
      <c r="W308" s="222" t="str">
        <f t="shared" si="69"/>
        <v>No</v>
      </c>
      <c r="X308" s="68" t="str">
        <f t="shared" si="70"/>
        <v>N/A</v>
      </c>
      <c r="Y308" s="65" t="str">
        <f t="shared" si="71"/>
        <v>No</v>
      </c>
      <c r="Z308" s="68" t="str">
        <f t="shared" si="72"/>
        <v>N/A</v>
      </c>
      <c r="AA308" s="65" t="str">
        <f t="shared" si="73"/>
        <v>No</v>
      </c>
      <c r="AB308" s="68" t="str">
        <f t="shared" si="74"/>
        <v>N/A</v>
      </c>
      <c r="AC308" s="66"/>
    </row>
    <row r="309" spans="1:29">
      <c r="A309" s="8" t="s">
        <v>4580</v>
      </c>
      <c r="B309" s="8" t="s">
        <v>625</v>
      </c>
      <c r="C309" s="8" t="str" cm="1">
        <f t="array" ref="C309">_xlfn.IFNA(_xlfn.IFS(B309="Starter","Starters &amp; Sides",B309="Sides","Starters &amp; Sides"),B309)</f>
        <v>Starters &amp; Sides</v>
      </c>
      <c r="D309" s="211" t="s">
        <v>4828</v>
      </c>
      <c r="E309" s="8"/>
      <c r="F309" s="8"/>
      <c r="G309" s="8"/>
      <c r="H309" s="8"/>
      <c r="I309" s="8"/>
      <c r="J309" s="8"/>
      <c r="K309" s="8"/>
      <c r="L309" s="8"/>
      <c r="M309" s="8"/>
      <c r="N309" s="8"/>
      <c r="O309" s="217">
        <v>5.75</v>
      </c>
      <c r="P309" s="47"/>
      <c r="Q309" s="15" t="str">
        <f t="shared" si="63"/>
        <v>No</v>
      </c>
      <c r="R309" s="15" t="str">
        <f t="shared" si="64"/>
        <v>No</v>
      </c>
      <c r="S309" s="221" t="str">
        <f t="shared" si="65"/>
        <v>No</v>
      </c>
      <c r="T309" s="223" t="str">
        <f t="shared" si="66"/>
        <v>N/A</v>
      </c>
      <c r="U309" s="221" t="str">
        <f t="shared" si="67"/>
        <v>No</v>
      </c>
      <c r="V309" s="223" t="str">
        <f t="shared" si="68"/>
        <v>N/A</v>
      </c>
      <c r="W309" s="222" t="str">
        <f t="shared" si="69"/>
        <v>No</v>
      </c>
      <c r="X309" s="68" t="str">
        <f t="shared" si="70"/>
        <v>N/A</v>
      </c>
      <c r="Y309" s="65" t="str">
        <f t="shared" si="71"/>
        <v>No</v>
      </c>
      <c r="Z309" s="68" t="str">
        <f t="shared" si="72"/>
        <v>N/A</v>
      </c>
      <c r="AA309" s="65" t="str">
        <f t="shared" si="73"/>
        <v>No</v>
      </c>
      <c r="AB309" s="68" t="str">
        <f t="shared" si="74"/>
        <v>N/A</v>
      </c>
      <c r="AC309" s="66"/>
    </row>
    <row r="310" spans="1:29">
      <c r="A310" s="8" t="s">
        <v>4580</v>
      </c>
      <c r="B310" s="8" t="s">
        <v>625</v>
      </c>
      <c r="C310" s="8" t="str" cm="1">
        <f t="array" ref="C310">_xlfn.IFNA(_xlfn.IFS(B310="Starter","Starters &amp; Sides",B310="Sides","Starters &amp; Sides"),B310)</f>
        <v>Starters &amp; Sides</v>
      </c>
      <c r="D310" s="211" t="s">
        <v>4861</v>
      </c>
      <c r="E310" s="8"/>
      <c r="F310" s="8"/>
      <c r="G310" s="8"/>
      <c r="H310" s="8"/>
      <c r="I310" s="8"/>
      <c r="J310" s="8"/>
      <c r="K310" s="8"/>
      <c r="L310" s="8"/>
      <c r="M310" s="8"/>
      <c r="N310" s="8"/>
      <c r="O310" s="217">
        <v>7.45</v>
      </c>
      <c r="P310" s="47"/>
      <c r="Q310" s="15" t="str">
        <f t="shared" si="63"/>
        <v>No</v>
      </c>
      <c r="R310" s="15" t="str">
        <f t="shared" si="64"/>
        <v>No</v>
      </c>
      <c r="S310" s="221" t="str">
        <f t="shared" si="65"/>
        <v>No</v>
      </c>
      <c r="T310" s="223" t="str">
        <f t="shared" si="66"/>
        <v>N/A</v>
      </c>
      <c r="U310" s="221" t="str">
        <f t="shared" si="67"/>
        <v>No</v>
      </c>
      <c r="V310" s="223" t="str">
        <f t="shared" si="68"/>
        <v>N/A</v>
      </c>
      <c r="W310" s="222" t="str">
        <f t="shared" si="69"/>
        <v>No</v>
      </c>
      <c r="X310" s="68" t="str">
        <f t="shared" si="70"/>
        <v>N/A</v>
      </c>
      <c r="Y310" s="65" t="str">
        <f t="shared" si="71"/>
        <v>No</v>
      </c>
      <c r="Z310" s="68" t="str">
        <f t="shared" si="72"/>
        <v>N/A</v>
      </c>
      <c r="AA310" s="65" t="str">
        <f t="shared" si="73"/>
        <v>No</v>
      </c>
      <c r="AB310" s="68" t="str">
        <f t="shared" si="74"/>
        <v>N/A</v>
      </c>
      <c r="AC310" s="66"/>
    </row>
    <row r="311" spans="1:29">
      <c r="A311" s="8" t="s">
        <v>4580</v>
      </c>
      <c r="B311" s="8" t="s">
        <v>38</v>
      </c>
      <c r="C311" s="8" t="str" cm="1">
        <f t="array" ref="C311">_xlfn.IFNA(_xlfn.IFS(B311="Starter","Starters &amp; Sides",B311="Sides","Starters &amp; Sides"),B311)</f>
        <v>mains</v>
      </c>
      <c r="D311" s="211" t="s">
        <v>4767</v>
      </c>
      <c r="E311" s="8"/>
      <c r="F311" s="8"/>
      <c r="G311" s="8"/>
      <c r="H311" s="8"/>
      <c r="I311" s="8"/>
      <c r="J311" s="8"/>
      <c r="K311" s="8"/>
      <c r="L311" s="8"/>
      <c r="M311" s="8"/>
      <c r="N311" s="8"/>
      <c r="O311" s="217">
        <v>13.45</v>
      </c>
      <c r="P311" s="47"/>
      <c r="Q311" s="15" t="str">
        <f t="shared" si="63"/>
        <v>No</v>
      </c>
      <c r="R311" s="15" t="str">
        <f t="shared" si="64"/>
        <v>No</v>
      </c>
      <c r="S311" s="221" t="str">
        <f t="shared" si="65"/>
        <v>No</v>
      </c>
      <c r="T311" s="223" t="str">
        <f t="shared" si="66"/>
        <v>N/A</v>
      </c>
      <c r="U311" s="221" t="str">
        <f t="shared" si="67"/>
        <v>No</v>
      </c>
      <c r="V311" s="223" t="str">
        <f t="shared" si="68"/>
        <v>N/A</v>
      </c>
      <c r="W311" s="222" t="str">
        <f t="shared" si="69"/>
        <v>No</v>
      </c>
      <c r="X311" s="68" t="str">
        <f t="shared" si="70"/>
        <v>N/A</v>
      </c>
      <c r="Y311" s="65" t="str">
        <f t="shared" si="71"/>
        <v>No</v>
      </c>
      <c r="Z311" s="68" t="str">
        <f t="shared" si="72"/>
        <v>N/A</v>
      </c>
      <c r="AA311" s="65" t="str">
        <f t="shared" si="73"/>
        <v>No</v>
      </c>
      <c r="AB311" s="68" t="str">
        <f t="shared" si="74"/>
        <v>N/A</v>
      </c>
      <c r="AC311" s="66"/>
    </row>
    <row r="312" spans="1:29">
      <c r="A312" s="8" t="s">
        <v>4580</v>
      </c>
      <c r="B312" s="8" t="s">
        <v>38</v>
      </c>
      <c r="C312" s="8" t="str" cm="1">
        <f t="array" ref="C312">_xlfn.IFNA(_xlfn.IFS(B312="Starter","Starters &amp; Sides",B312="Sides","Starters &amp; Sides"),B312)</f>
        <v>mains</v>
      </c>
      <c r="D312" s="211" t="s">
        <v>4970</v>
      </c>
      <c r="E312" s="8"/>
      <c r="F312" s="8"/>
      <c r="G312" s="8"/>
      <c r="H312" s="8"/>
      <c r="I312" s="8"/>
      <c r="J312" s="8"/>
      <c r="K312" s="8"/>
      <c r="L312" s="8"/>
      <c r="M312" s="8"/>
      <c r="N312" s="8"/>
      <c r="O312" s="217">
        <v>19.45</v>
      </c>
      <c r="P312" s="47"/>
      <c r="Q312" s="15" t="str">
        <f t="shared" si="63"/>
        <v>No</v>
      </c>
      <c r="R312" s="15" t="str">
        <f t="shared" si="64"/>
        <v>No</v>
      </c>
      <c r="S312" s="221" t="str">
        <f t="shared" si="65"/>
        <v>No</v>
      </c>
      <c r="T312" s="223" t="str">
        <f t="shared" si="66"/>
        <v>N/A</v>
      </c>
      <c r="U312" s="221" t="str">
        <f t="shared" si="67"/>
        <v>No</v>
      </c>
      <c r="V312" s="223" t="str">
        <f t="shared" si="68"/>
        <v>N/A</v>
      </c>
      <c r="W312" s="222" t="str">
        <f t="shared" si="69"/>
        <v>No</v>
      </c>
      <c r="X312" s="68" t="str">
        <f t="shared" si="70"/>
        <v>N/A</v>
      </c>
      <c r="Y312" s="65" t="str">
        <f t="shared" si="71"/>
        <v>No</v>
      </c>
      <c r="Z312" s="68" t="str">
        <f t="shared" si="72"/>
        <v>N/A</v>
      </c>
      <c r="AA312" s="65" t="str">
        <f t="shared" si="73"/>
        <v>No</v>
      </c>
      <c r="AB312" s="68" t="str">
        <f t="shared" si="74"/>
        <v>N/A</v>
      </c>
      <c r="AC312" s="66"/>
    </row>
    <row r="313" spans="1:29">
      <c r="A313" s="8" t="s">
        <v>4580</v>
      </c>
      <c r="B313" s="8" t="s">
        <v>38</v>
      </c>
      <c r="C313" s="8" t="str" cm="1">
        <f t="array" ref="C313">_xlfn.IFNA(_xlfn.IFS(B313="Starter","Starters &amp; Sides",B313="Sides","Starters &amp; Sides"),B313)</f>
        <v>mains</v>
      </c>
      <c r="D313" s="211" t="s">
        <v>4971</v>
      </c>
      <c r="E313" s="8"/>
      <c r="F313" s="8"/>
      <c r="G313" s="8"/>
      <c r="H313" s="8"/>
      <c r="I313" s="8"/>
      <c r="J313" s="8"/>
      <c r="K313" s="8"/>
      <c r="L313" s="8"/>
      <c r="M313" s="8"/>
      <c r="N313" s="8"/>
      <c r="O313" s="217">
        <v>14.95</v>
      </c>
      <c r="P313" s="47"/>
      <c r="Q313" s="15" t="str">
        <f t="shared" si="63"/>
        <v>No</v>
      </c>
      <c r="R313" s="15" t="str">
        <f t="shared" si="64"/>
        <v>No</v>
      </c>
      <c r="S313" s="221" t="str">
        <f t="shared" si="65"/>
        <v>No</v>
      </c>
      <c r="T313" s="223" t="str">
        <f t="shared" si="66"/>
        <v>N/A</v>
      </c>
      <c r="U313" s="221" t="str">
        <f t="shared" si="67"/>
        <v>No</v>
      </c>
      <c r="V313" s="223" t="str">
        <f t="shared" si="68"/>
        <v>N/A</v>
      </c>
      <c r="W313" s="222" t="str">
        <f t="shared" si="69"/>
        <v>No</v>
      </c>
      <c r="X313" s="68" t="str">
        <f t="shared" si="70"/>
        <v>N/A</v>
      </c>
      <c r="Y313" s="65" t="str">
        <f t="shared" si="71"/>
        <v>No</v>
      </c>
      <c r="Z313" s="68" t="str">
        <f t="shared" si="72"/>
        <v>N/A</v>
      </c>
      <c r="AA313" s="65" t="str">
        <f t="shared" si="73"/>
        <v>No</v>
      </c>
      <c r="AB313" s="68" t="str">
        <f t="shared" si="74"/>
        <v>N/A</v>
      </c>
      <c r="AC313" s="66"/>
    </row>
    <row r="314" spans="1:29">
      <c r="A314" s="8" t="s">
        <v>4580</v>
      </c>
      <c r="B314" s="8" t="s">
        <v>41</v>
      </c>
      <c r="C314" s="8" t="str" cm="1">
        <f t="array" ref="C314">_xlfn.IFNA(_xlfn.IFS(B314="Starter","Starters &amp; Sides",B314="Sides","Starters &amp; Sides"),B314)</f>
        <v>desserts</v>
      </c>
      <c r="D314" s="211" t="s">
        <v>4972</v>
      </c>
      <c r="E314" s="8"/>
      <c r="F314" s="8"/>
      <c r="G314" s="8"/>
      <c r="H314" s="8"/>
      <c r="I314" s="8"/>
      <c r="J314" s="8"/>
      <c r="K314" s="8"/>
      <c r="L314" s="8"/>
      <c r="M314" s="8"/>
      <c r="N314" s="8"/>
      <c r="O314" s="217">
        <v>8.25</v>
      </c>
      <c r="P314" s="47"/>
      <c r="Q314" s="15" t="str">
        <f t="shared" si="63"/>
        <v>No</v>
      </c>
      <c r="R314" s="15" t="str">
        <f t="shared" si="64"/>
        <v>No</v>
      </c>
      <c r="S314" s="221" t="str">
        <f t="shared" si="65"/>
        <v>No</v>
      </c>
      <c r="T314" s="223" t="str">
        <f t="shared" si="66"/>
        <v>N/A</v>
      </c>
      <c r="U314" s="221" t="str">
        <f t="shared" si="67"/>
        <v>No</v>
      </c>
      <c r="V314" s="223" t="str">
        <f t="shared" si="68"/>
        <v>N/A</v>
      </c>
      <c r="W314" s="222" t="str">
        <f t="shared" si="69"/>
        <v>No</v>
      </c>
      <c r="X314" s="68" t="str">
        <f t="shared" si="70"/>
        <v>N/A</v>
      </c>
      <c r="Y314" s="65" t="str">
        <f t="shared" si="71"/>
        <v>No</v>
      </c>
      <c r="Z314" s="68" t="str">
        <f t="shared" si="72"/>
        <v>N/A</v>
      </c>
      <c r="AA314" s="65" t="str">
        <f t="shared" si="73"/>
        <v>No</v>
      </c>
      <c r="AB314" s="68" t="str">
        <f t="shared" si="74"/>
        <v>N/A</v>
      </c>
      <c r="AC314" s="66"/>
    </row>
    <row r="315" spans="1:29">
      <c r="A315" s="8" t="s">
        <v>4580</v>
      </c>
      <c r="B315" s="8" t="s">
        <v>41</v>
      </c>
      <c r="C315" s="8" t="str" cm="1">
        <f t="array" ref="C315">_xlfn.IFNA(_xlfn.IFS(B315="Starter","Starters &amp; Sides",B315="Sides","Starters &amp; Sides"),B315)</f>
        <v>desserts</v>
      </c>
      <c r="D315" s="211" t="s">
        <v>4586</v>
      </c>
      <c r="E315" s="8"/>
      <c r="F315" s="8"/>
      <c r="G315" s="8"/>
      <c r="H315" s="8"/>
      <c r="I315" s="8"/>
      <c r="J315" s="8"/>
      <c r="K315" s="8"/>
      <c r="L315" s="8"/>
      <c r="M315" s="8"/>
      <c r="N315" s="8"/>
      <c r="O315" s="217">
        <v>8.25</v>
      </c>
      <c r="P315" s="47"/>
      <c r="Q315" s="15" t="str">
        <f t="shared" si="63"/>
        <v>No</v>
      </c>
      <c r="R315" s="15" t="str">
        <f t="shared" si="64"/>
        <v>No</v>
      </c>
      <c r="S315" s="221" t="str">
        <f t="shared" si="65"/>
        <v>No</v>
      </c>
      <c r="T315" s="223" t="str">
        <f t="shared" si="66"/>
        <v>N/A</v>
      </c>
      <c r="U315" s="221" t="str">
        <f t="shared" si="67"/>
        <v>No</v>
      </c>
      <c r="V315" s="223" t="str">
        <f t="shared" si="68"/>
        <v>N/A</v>
      </c>
      <c r="W315" s="222" t="str">
        <f t="shared" si="69"/>
        <v>No</v>
      </c>
      <c r="X315" s="68" t="str">
        <f t="shared" si="70"/>
        <v>N/A</v>
      </c>
      <c r="Y315" s="65" t="str">
        <f t="shared" si="71"/>
        <v>No</v>
      </c>
      <c r="Z315" s="68" t="str">
        <f t="shared" si="72"/>
        <v>N/A</v>
      </c>
      <c r="AA315" s="65" t="str">
        <f t="shared" si="73"/>
        <v>No</v>
      </c>
      <c r="AB315" s="68" t="str">
        <f t="shared" si="74"/>
        <v>N/A</v>
      </c>
      <c r="AC315" s="66"/>
    </row>
    <row r="316" spans="1:29">
      <c r="A316" s="8" t="s">
        <v>4580</v>
      </c>
      <c r="B316" s="8" t="s">
        <v>41</v>
      </c>
      <c r="C316" s="8" t="str" cm="1">
        <f t="array" ref="C316">_xlfn.IFNA(_xlfn.IFS(B316="Starter","Starters &amp; Sides",B316="Sides","Starters &amp; Sides"),B316)</f>
        <v>desserts</v>
      </c>
      <c r="D316" s="211" t="s">
        <v>4590</v>
      </c>
      <c r="E316" s="8"/>
      <c r="F316" s="8"/>
      <c r="G316" s="8"/>
      <c r="H316" s="8"/>
      <c r="I316" s="8"/>
      <c r="J316" s="8"/>
      <c r="K316" s="8"/>
      <c r="L316" s="8"/>
      <c r="M316" s="8"/>
      <c r="N316" s="8"/>
      <c r="O316" s="217">
        <v>15.95</v>
      </c>
      <c r="P316" s="47"/>
      <c r="Q316" s="15" t="str">
        <f t="shared" si="63"/>
        <v>No</v>
      </c>
      <c r="R316" s="15" t="str">
        <f t="shared" si="64"/>
        <v>No</v>
      </c>
      <c r="S316" s="221" t="str">
        <f t="shared" si="65"/>
        <v>No</v>
      </c>
      <c r="T316" s="223" t="str">
        <f t="shared" si="66"/>
        <v>N/A</v>
      </c>
      <c r="U316" s="221" t="str">
        <f t="shared" si="67"/>
        <v>No</v>
      </c>
      <c r="V316" s="223" t="str">
        <f t="shared" si="68"/>
        <v>N/A</v>
      </c>
      <c r="W316" s="222" t="str">
        <f t="shared" si="69"/>
        <v>No</v>
      </c>
      <c r="X316" s="68" t="str">
        <f t="shared" si="70"/>
        <v>N/A</v>
      </c>
      <c r="Y316" s="65" t="str">
        <f t="shared" si="71"/>
        <v>No</v>
      </c>
      <c r="Z316" s="68" t="str">
        <f t="shared" si="72"/>
        <v>N/A</v>
      </c>
      <c r="AA316" s="65" t="str">
        <f t="shared" si="73"/>
        <v>No</v>
      </c>
      <c r="AB316" s="68" t="str">
        <f t="shared" si="74"/>
        <v>N/A</v>
      </c>
      <c r="AC316" s="66"/>
    </row>
    <row r="317" spans="1:29">
      <c r="A317" s="8" t="s">
        <v>4580</v>
      </c>
      <c r="B317" s="8" t="s">
        <v>40</v>
      </c>
      <c r="C317" s="8" t="str" cm="1">
        <f t="array" ref="C317">_xlfn.IFNA(_xlfn.IFS(B317="Starter","Starters &amp; Sides",B317="Sides","Starters &amp; Sides"),B317)</f>
        <v>drinks</v>
      </c>
      <c r="D317" s="8" t="s">
        <v>3961</v>
      </c>
      <c r="E317" s="8"/>
      <c r="F317" s="8"/>
      <c r="G317" s="8"/>
      <c r="H317" s="8"/>
      <c r="I317" s="8"/>
      <c r="J317" s="8"/>
      <c r="K317" s="8"/>
      <c r="L317" s="8"/>
      <c r="M317" s="8"/>
      <c r="N317" s="8"/>
      <c r="O317" s="217">
        <v>10.5</v>
      </c>
      <c r="P317" s="47"/>
      <c r="Q317" s="15" t="str">
        <f t="shared" si="63"/>
        <v>No</v>
      </c>
      <c r="R317" s="15" t="str">
        <f t="shared" si="64"/>
        <v>No</v>
      </c>
      <c r="S317" s="221" t="str">
        <f t="shared" si="65"/>
        <v>No</v>
      </c>
      <c r="T317" s="223" t="str">
        <f t="shared" si="66"/>
        <v>N/A</v>
      </c>
      <c r="U317" s="221" t="str">
        <f t="shared" si="67"/>
        <v>No</v>
      </c>
      <c r="V317" s="223" t="str">
        <f t="shared" si="68"/>
        <v>N/A</v>
      </c>
      <c r="W317" s="222" t="str">
        <f t="shared" si="69"/>
        <v>No</v>
      </c>
      <c r="X317" s="68" t="str">
        <f t="shared" si="70"/>
        <v>N/A</v>
      </c>
      <c r="Y317" s="65" t="str">
        <f t="shared" si="71"/>
        <v>No</v>
      </c>
      <c r="Z317" s="68" t="str">
        <f t="shared" si="72"/>
        <v>N/A</v>
      </c>
      <c r="AA317" s="65" t="str">
        <f t="shared" si="73"/>
        <v>No</v>
      </c>
      <c r="AB317" s="68" t="str">
        <f t="shared" si="74"/>
        <v>N/A</v>
      </c>
      <c r="AC317" s="66"/>
    </row>
    <row r="318" spans="1:29">
      <c r="A318" s="8" t="s">
        <v>4580</v>
      </c>
      <c r="B318" s="8" t="s">
        <v>40</v>
      </c>
      <c r="C318" s="8" t="str" cm="1">
        <f t="array" ref="C318">_xlfn.IFNA(_xlfn.IFS(B318="Starter","Starters &amp; Sides",B318="Sides","Starters &amp; Sides"),B318)</f>
        <v>drinks</v>
      </c>
      <c r="D318" t="s">
        <v>4651</v>
      </c>
      <c r="E318" s="8"/>
      <c r="F318" s="8"/>
      <c r="G318" s="8"/>
      <c r="H318" s="8"/>
      <c r="I318" s="8"/>
      <c r="J318" s="8"/>
      <c r="K318" s="8"/>
      <c r="L318" s="8"/>
      <c r="M318" s="8"/>
      <c r="N318" s="8"/>
      <c r="O318" s="217">
        <v>3.95</v>
      </c>
      <c r="P318" s="47"/>
      <c r="Q318" s="15" t="str">
        <f t="shared" si="63"/>
        <v>No</v>
      </c>
      <c r="R318" s="15" t="str">
        <f t="shared" si="64"/>
        <v>No</v>
      </c>
      <c r="S318" s="221" t="str">
        <f t="shared" si="65"/>
        <v>No</v>
      </c>
      <c r="T318" s="223" t="str">
        <f t="shared" si="66"/>
        <v>N/A</v>
      </c>
      <c r="U318" s="221" t="str">
        <f t="shared" si="67"/>
        <v>No</v>
      </c>
      <c r="V318" s="223" t="str">
        <f t="shared" si="68"/>
        <v>N/A</v>
      </c>
      <c r="W318" s="222" t="str">
        <f t="shared" si="69"/>
        <v>No</v>
      </c>
      <c r="X318" s="68" t="str">
        <f t="shared" si="70"/>
        <v>N/A</v>
      </c>
      <c r="Y318" s="65" t="str">
        <f t="shared" si="71"/>
        <v>No</v>
      </c>
      <c r="Z318" s="68" t="str">
        <f t="shared" si="72"/>
        <v>N/A</v>
      </c>
      <c r="AA318" s="65" t="str">
        <f t="shared" si="73"/>
        <v>No</v>
      </c>
      <c r="AB318" s="68" t="str">
        <f t="shared" si="74"/>
        <v>N/A</v>
      </c>
      <c r="AC318" s="66"/>
    </row>
    <row r="319" spans="1:29">
      <c r="A319" s="8" t="s">
        <v>4580</v>
      </c>
      <c r="B319" s="8" t="s">
        <v>40</v>
      </c>
      <c r="C319" s="8" t="str" cm="1">
        <f t="array" ref="C319">_xlfn.IFNA(_xlfn.IFS(B319="Starter","Starters &amp; Sides",B319="Sides","Starters &amp; Sides"),B319)</f>
        <v>drinks</v>
      </c>
      <c r="D319" t="s">
        <v>4649</v>
      </c>
      <c r="E319" s="8"/>
      <c r="F319" s="8"/>
      <c r="G319" s="8"/>
      <c r="H319" s="8"/>
      <c r="I319" s="8"/>
      <c r="J319" s="8"/>
      <c r="K319" s="8"/>
      <c r="L319" s="8"/>
      <c r="M319" s="8"/>
      <c r="N319" s="8"/>
      <c r="O319" s="217">
        <v>3.95</v>
      </c>
      <c r="P319" s="47"/>
      <c r="Q319" s="15" t="str">
        <f t="shared" si="63"/>
        <v>No</v>
      </c>
      <c r="R319" s="15" t="str">
        <f t="shared" si="64"/>
        <v>No</v>
      </c>
      <c r="S319" s="221" t="str">
        <f t="shared" si="65"/>
        <v>No</v>
      </c>
      <c r="T319" s="223" t="str">
        <f t="shared" si="66"/>
        <v>N/A</v>
      </c>
      <c r="U319" s="221" t="str">
        <f t="shared" si="67"/>
        <v>No</v>
      </c>
      <c r="V319" s="223" t="str">
        <f t="shared" si="68"/>
        <v>N/A</v>
      </c>
      <c r="W319" s="222" t="str">
        <f t="shared" si="69"/>
        <v>No</v>
      </c>
      <c r="X319" s="68" t="str">
        <f t="shared" si="70"/>
        <v>N/A</v>
      </c>
      <c r="Y319" s="65" t="str">
        <f t="shared" si="71"/>
        <v>No</v>
      </c>
      <c r="Z319" s="68" t="str">
        <f t="shared" si="72"/>
        <v>N/A</v>
      </c>
      <c r="AA319" s="65" t="str">
        <f t="shared" si="73"/>
        <v>No</v>
      </c>
      <c r="AB319" s="68" t="str">
        <f t="shared" si="74"/>
        <v>N/A</v>
      </c>
      <c r="AC319" s="66"/>
    </row>
    <row r="320" spans="1:29">
      <c r="A320" s="8" t="s">
        <v>4580</v>
      </c>
      <c r="B320" s="8" t="s">
        <v>40</v>
      </c>
      <c r="C320" s="8" t="str" cm="1">
        <f t="array" ref="C320">_xlfn.IFNA(_xlfn.IFS(B320="Starter","Starters &amp; Sides",B320="Sides","Starters &amp; Sides"),B320)</f>
        <v>drinks</v>
      </c>
      <c r="D320" t="s">
        <v>4740</v>
      </c>
      <c r="E320" s="8"/>
      <c r="F320" s="8"/>
      <c r="G320" s="8"/>
      <c r="H320" s="8"/>
      <c r="I320" s="8"/>
      <c r="J320" s="8"/>
      <c r="K320" s="8"/>
      <c r="L320" s="8"/>
      <c r="M320" s="8"/>
      <c r="N320" s="8"/>
      <c r="O320" s="217">
        <v>3.95</v>
      </c>
      <c r="P320" s="47"/>
      <c r="Q320" s="15" t="str">
        <f t="shared" si="63"/>
        <v>No</v>
      </c>
      <c r="R320" s="15" t="str">
        <f t="shared" si="64"/>
        <v>No</v>
      </c>
      <c r="S320" s="221" t="str">
        <f t="shared" si="65"/>
        <v>No</v>
      </c>
      <c r="T320" s="223" t="str">
        <f t="shared" si="66"/>
        <v>N/A</v>
      </c>
      <c r="U320" s="221" t="str">
        <f t="shared" si="67"/>
        <v>No</v>
      </c>
      <c r="V320" s="223" t="str">
        <f t="shared" si="68"/>
        <v>N/A</v>
      </c>
      <c r="W320" s="222" t="str">
        <f t="shared" si="69"/>
        <v>No</v>
      </c>
      <c r="X320" s="68" t="str">
        <f t="shared" si="70"/>
        <v>N/A</v>
      </c>
      <c r="Y320" s="65" t="str">
        <f t="shared" si="71"/>
        <v>No</v>
      </c>
      <c r="Z320" s="68" t="str">
        <f t="shared" si="72"/>
        <v>N/A</v>
      </c>
      <c r="AA320" s="65" t="str">
        <f t="shared" si="73"/>
        <v>No</v>
      </c>
      <c r="AB320" s="68" t="str">
        <f t="shared" si="74"/>
        <v>N/A</v>
      </c>
      <c r="AC320" s="66"/>
    </row>
    <row r="321" spans="1:29">
      <c r="A321" s="8" t="s">
        <v>4580</v>
      </c>
      <c r="B321" s="8" t="s">
        <v>40</v>
      </c>
      <c r="C321" s="8" t="str" cm="1">
        <f t="array" ref="C321">_xlfn.IFNA(_xlfn.IFS(B321="Starter","Starters &amp; Sides",B321="Sides","Starters &amp; Sides"),B321)</f>
        <v>drinks</v>
      </c>
      <c r="D321" s="8" t="s">
        <v>4609</v>
      </c>
      <c r="E321" s="8"/>
      <c r="F321" s="8"/>
      <c r="G321" s="8"/>
      <c r="H321" s="8"/>
      <c r="I321" s="8"/>
      <c r="J321" s="8"/>
      <c r="K321" s="8"/>
      <c r="L321" s="8"/>
      <c r="M321" s="8"/>
      <c r="N321" s="8"/>
      <c r="O321" s="217">
        <v>4.75</v>
      </c>
      <c r="P321" s="47"/>
      <c r="Q321" s="15" t="str">
        <f t="shared" si="63"/>
        <v>No</v>
      </c>
      <c r="R321" s="15" t="str">
        <f t="shared" si="64"/>
        <v>No</v>
      </c>
      <c r="S321" s="221" t="str">
        <f t="shared" si="65"/>
        <v>No</v>
      </c>
      <c r="T321" s="223" t="str">
        <f t="shared" si="66"/>
        <v>N/A</v>
      </c>
      <c r="U321" s="221" t="str">
        <f t="shared" si="67"/>
        <v>No</v>
      </c>
      <c r="V321" s="223" t="str">
        <f t="shared" si="68"/>
        <v>N/A</v>
      </c>
      <c r="W321" s="222" t="str">
        <f t="shared" si="69"/>
        <v>No</v>
      </c>
      <c r="X321" s="68" t="str">
        <f t="shared" si="70"/>
        <v>N/A</v>
      </c>
      <c r="Y321" s="65" t="str">
        <f t="shared" si="71"/>
        <v>No</v>
      </c>
      <c r="Z321" s="68" t="str">
        <f t="shared" si="72"/>
        <v>N/A</v>
      </c>
      <c r="AA321" s="65" t="str">
        <f t="shared" si="73"/>
        <v>No</v>
      </c>
      <c r="AB321" s="68" t="str">
        <f t="shared" si="74"/>
        <v>N/A</v>
      </c>
      <c r="AC321" s="66"/>
    </row>
    <row r="322" spans="1:29">
      <c r="A322" s="8" t="s">
        <v>4580</v>
      </c>
      <c r="B322" s="8" t="s">
        <v>40</v>
      </c>
      <c r="C322" s="8" t="str" cm="1">
        <f t="array" ref="C322">_xlfn.IFNA(_xlfn.IFS(B322="Starter","Starters &amp; Sides",B322="Sides","Starters &amp; Sides"),B322)</f>
        <v>drinks</v>
      </c>
      <c r="D322" s="8" t="s">
        <v>4608</v>
      </c>
      <c r="E322" s="8"/>
      <c r="F322" s="8"/>
      <c r="G322" s="8"/>
      <c r="H322" s="8"/>
      <c r="I322" s="8"/>
      <c r="J322" s="8"/>
      <c r="K322" s="8"/>
      <c r="L322" s="8"/>
      <c r="M322" s="8"/>
      <c r="N322" s="8"/>
      <c r="O322" s="217">
        <v>3.25</v>
      </c>
      <c r="P322" s="47"/>
      <c r="Q322" s="15" t="str">
        <f t="shared" si="63"/>
        <v>No</v>
      </c>
      <c r="R322" s="15" t="str">
        <f t="shared" si="64"/>
        <v>No</v>
      </c>
      <c r="S322" s="221" t="str">
        <f t="shared" si="65"/>
        <v>No</v>
      </c>
      <c r="T322" s="223" t="str">
        <f t="shared" si="66"/>
        <v>N/A</v>
      </c>
      <c r="U322" s="221" t="str">
        <f t="shared" si="67"/>
        <v>No</v>
      </c>
      <c r="V322" s="223" t="str">
        <f t="shared" si="68"/>
        <v>N/A</v>
      </c>
      <c r="W322" s="222" t="str">
        <f t="shared" si="69"/>
        <v>No</v>
      </c>
      <c r="X322" s="68" t="str">
        <f t="shared" si="70"/>
        <v>N/A</v>
      </c>
      <c r="Y322" s="65" t="str">
        <f t="shared" si="71"/>
        <v>No</v>
      </c>
      <c r="Z322" s="68" t="str">
        <f t="shared" si="72"/>
        <v>N/A</v>
      </c>
      <c r="AA322" s="65" t="str">
        <f t="shared" si="73"/>
        <v>No</v>
      </c>
      <c r="AB322" s="68" t="str">
        <f t="shared" si="74"/>
        <v>N/A</v>
      </c>
      <c r="AC322" s="66"/>
    </row>
    <row r="323" spans="1:29">
      <c r="A323" s="8" t="s">
        <v>4580</v>
      </c>
      <c r="B323" s="8" t="s">
        <v>40</v>
      </c>
      <c r="C323" s="8" t="str" cm="1">
        <f t="array" ref="C323">_xlfn.IFNA(_xlfn.IFS(B323="Starter","Starters &amp; Sides",B323="Sides","Starters &amp; Sides"),B323)</f>
        <v>drinks</v>
      </c>
      <c r="D323" t="s">
        <v>4607</v>
      </c>
      <c r="E323" s="8"/>
      <c r="F323" s="8"/>
      <c r="G323" s="8"/>
      <c r="H323" s="8"/>
      <c r="I323" s="8"/>
      <c r="J323" s="8"/>
      <c r="K323" s="8"/>
      <c r="L323" s="8"/>
      <c r="M323" s="8"/>
      <c r="N323" s="8"/>
      <c r="O323" s="217">
        <v>4.75</v>
      </c>
      <c r="P323" s="47"/>
      <c r="Q323" s="15" t="str">
        <f t="shared" si="63"/>
        <v>No</v>
      </c>
      <c r="R323" s="15" t="str">
        <f t="shared" si="64"/>
        <v>No</v>
      </c>
      <c r="S323" s="221" t="str">
        <f t="shared" si="65"/>
        <v>No</v>
      </c>
      <c r="T323" s="223" t="str">
        <f t="shared" si="66"/>
        <v>N/A</v>
      </c>
      <c r="U323" s="221" t="str">
        <f t="shared" si="67"/>
        <v>No</v>
      </c>
      <c r="V323" s="223" t="str">
        <f t="shared" si="68"/>
        <v>N/A</v>
      </c>
      <c r="W323" s="222" t="str">
        <f t="shared" si="69"/>
        <v>No</v>
      </c>
      <c r="X323" s="68" t="str">
        <f t="shared" si="70"/>
        <v>N/A</v>
      </c>
      <c r="Y323" s="65" t="str">
        <f t="shared" si="71"/>
        <v>No</v>
      </c>
      <c r="Z323" s="68" t="str">
        <f t="shared" si="72"/>
        <v>N/A</v>
      </c>
      <c r="AA323" s="65" t="str">
        <f t="shared" si="73"/>
        <v>No</v>
      </c>
      <c r="AB323" s="68" t="str">
        <f t="shared" si="74"/>
        <v>N/A</v>
      </c>
      <c r="AC323" s="66"/>
    </row>
    <row r="324" spans="1:29">
      <c r="A324" s="8"/>
      <c r="B324" s="8"/>
      <c r="C324" s="8"/>
      <c r="D324" s="311"/>
      <c r="E324" s="8"/>
      <c r="F324" s="8"/>
      <c r="G324" s="8"/>
      <c r="H324" s="8"/>
      <c r="I324" s="8"/>
      <c r="J324" s="8"/>
      <c r="K324" s="8"/>
      <c r="L324" s="8"/>
      <c r="M324" s="8"/>
      <c r="N324" s="8"/>
      <c r="O324" s="217"/>
      <c r="P324" s="47"/>
      <c r="Q324" s="15" t="str">
        <f t="shared" si="63"/>
        <v>No</v>
      </c>
      <c r="R324" s="15" t="str">
        <f t="shared" si="64"/>
        <v>No</v>
      </c>
      <c r="S324" s="221" t="str">
        <f t="shared" si="65"/>
        <v>No</v>
      </c>
      <c r="T324" s="223" t="str">
        <f t="shared" si="66"/>
        <v>N/A</v>
      </c>
      <c r="U324" s="221" t="str">
        <f t="shared" si="67"/>
        <v>No</v>
      </c>
      <c r="V324" s="223" t="str">
        <f t="shared" si="68"/>
        <v>N/A</v>
      </c>
      <c r="W324" s="222" t="str">
        <f t="shared" si="69"/>
        <v>No</v>
      </c>
      <c r="X324" s="68" t="str">
        <f t="shared" si="70"/>
        <v>N/A</v>
      </c>
      <c r="Y324" s="65" t="str">
        <f t="shared" si="71"/>
        <v>No</v>
      </c>
      <c r="Z324" s="68" t="str">
        <f t="shared" si="72"/>
        <v>N/A</v>
      </c>
      <c r="AA324" s="65" t="str">
        <f t="shared" si="73"/>
        <v>No</v>
      </c>
      <c r="AB324" s="68" t="str">
        <f t="shared" si="74"/>
        <v>N/A</v>
      </c>
      <c r="AC324" s="66"/>
    </row>
    <row r="325" spans="1:29">
      <c r="A325" s="8"/>
      <c r="B325" s="8"/>
      <c r="C325" s="8"/>
      <c r="D325" s="311"/>
      <c r="E325" s="8"/>
      <c r="F325" s="8"/>
      <c r="G325" s="8"/>
      <c r="H325" s="8"/>
      <c r="I325" s="8"/>
      <c r="J325" s="8"/>
      <c r="K325" s="8"/>
      <c r="L325" s="8"/>
      <c r="M325" s="8"/>
      <c r="N325" s="8"/>
      <c r="O325" s="217"/>
      <c r="P325" s="47"/>
      <c r="Q325" s="15" t="str">
        <f t="shared" si="63"/>
        <v>No</v>
      </c>
      <c r="R325" s="15" t="str">
        <f t="shared" si="64"/>
        <v>No</v>
      </c>
      <c r="S325" s="221" t="str">
        <f t="shared" si="65"/>
        <v>No</v>
      </c>
      <c r="T325" s="223" t="str">
        <f t="shared" si="66"/>
        <v>N/A</v>
      </c>
      <c r="U325" s="221" t="str">
        <f t="shared" si="67"/>
        <v>No</v>
      </c>
      <c r="V325" s="223" t="str">
        <f t="shared" si="68"/>
        <v>N/A</v>
      </c>
      <c r="W325" s="222" t="str">
        <f t="shared" si="69"/>
        <v>No</v>
      </c>
      <c r="X325" s="68" t="str">
        <f t="shared" si="70"/>
        <v>N/A</v>
      </c>
      <c r="Y325" s="65" t="str">
        <f t="shared" si="71"/>
        <v>No</v>
      </c>
      <c r="Z325" s="68" t="str">
        <f t="shared" si="72"/>
        <v>N/A</v>
      </c>
      <c r="AA325" s="65" t="str">
        <f t="shared" si="73"/>
        <v>No</v>
      </c>
      <c r="AB325" s="68" t="str">
        <f t="shared" si="74"/>
        <v>N/A</v>
      </c>
      <c r="AC325" s="66"/>
    </row>
    <row r="326" spans="1:29">
      <c r="A326" s="8"/>
      <c r="B326" s="8"/>
      <c r="C326" s="8"/>
      <c r="D326" s="311"/>
      <c r="E326" s="8"/>
      <c r="F326" s="8"/>
      <c r="G326" s="8"/>
      <c r="H326" s="8"/>
      <c r="I326" s="8"/>
      <c r="J326" s="8"/>
      <c r="K326" s="8"/>
      <c r="L326" s="8"/>
      <c r="M326" s="8"/>
      <c r="N326" s="8"/>
      <c r="O326" s="217"/>
      <c r="P326" s="47"/>
      <c r="Q326" s="15" t="str">
        <f t="shared" si="63"/>
        <v>No</v>
      </c>
      <c r="R326" s="15" t="str">
        <f t="shared" si="64"/>
        <v>No</v>
      </c>
      <c r="S326" s="221" t="str">
        <f t="shared" si="65"/>
        <v>No</v>
      </c>
      <c r="T326" s="223" t="str">
        <f t="shared" si="66"/>
        <v>N/A</v>
      </c>
      <c r="U326" s="221" t="str">
        <f t="shared" si="67"/>
        <v>No</v>
      </c>
      <c r="V326" s="223" t="str">
        <f t="shared" si="68"/>
        <v>N/A</v>
      </c>
      <c r="W326" s="222" t="str">
        <f t="shared" si="69"/>
        <v>No</v>
      </c>
      <c r="X326" s="68" t="str">
        <f t="shared" si="70"/>
        <v>N/A</v>
      </c>
      <c r="Y326" s="65" t="str">
        <f t="shared" si="71"/>
        <v>No</v>
      </c>
      <c r="Z326" s="68" t="str">
        <f t="shared" si="72"/>
        <v>N/A</v>
      </c>
      <c r="AA326" s="65" t="str">
        <f t="shared" si="73"/>
        <v>No</v>
      </c>
      <c r="AB326" s="68" t="str">
        <f t="shared" si="74"/>
        <v>N/A</v>
      </c>
      <c r="AC326" s="66"/>
    </row>
    <row r="327" spans="1:29">
      <c r="A327" s="8"/>
      <c r="B327" s="8"/>
      <c r="C327" s="8"/>
      <c r="D327" s="311"/>
      <c r="E327" s="8"/>
      <c r="F327" s="8"/>
      <c r="G327" s="8"/>
      <c r="H327" s="8"/>
      <c r="I327" s="8"/>
      <c r="J327" s="8"/>
      <c r="K327" s="8"/>
      <c r="L327" s="8"/>
      <c r="M327" s="8"/>
      <c r="N327" s="8"/>
      <c r="O327" s="217"/>
      <c r="P327" s="47"/>
      <c r="Q327" s="15" t="str">
        <f t="shared" si="63"/>
        <v>No</v>
      </c>
      <c r="R327" s="15" t="str">
        <f t="shared" si="64"/>
        <v>No</v>
      </c>
      <c r="S327" s="221" t="str">
        <f t="shared" si="65"/>
        <v>No</v>
      </c>
      <c r="T327" s="223" t="str">
        <f t="shared" si="66"/>
        <v>N/A</v>
      </c>
      <c r="U327" s="221" t="str">
        <f t="shared" si="67"/>
        <v>No</v>
      </c>
      <c r="V327" s="223" t="str">
        <f t="shared" si="68"/>
        <v>N/A</v>
      </c>
      <c r="W327" s="222" t="str">
        <f t="shared" si="69"/>
        <v>No</v>
      </c>
      <c r="X327" s="68" t="str">
        <f t="shared" si="70"/>
        <v>N/A</v>
      </c>
      <c r="Y327" s="65" t="str">
        <f t="shared" si="71"/>
        <v>No</v>
      </c>
      <c r="Z327" s="68" t="str">
        <f t="shared" si="72"/>
        <v>N/A</v>
      </c>
      <c r="AA327" s="65" t="str">
        <f t="shared" si="73"/>
        <v>No</v>
      </c>
      <c r="AB327" s="68" t="str">
        <f t="shared" si="74"/>
        <v>N/A</v>
      </c>
      <c r="AC327" s="66"/>
    </row>
    <row r="328" spans="1:29">
      <c r="A328" s="8"/>
      <c r="B328" s="8"/>
      <c r="C328" s="8"/>
      <c r="D328" s="311"/>
      <c r="E328" s="8"/>
      <c r="F328" s="8"/>
      <c r="G328" s="8"/>
      <c r="H328" s="8"/>
      <c r="I328" s="8"/>
      <c r="J328" s="8"/>
      <c r="K328" s="8"/>
      <c r="L328" s="8"/>
      <c r="M328" s="8"/>
      <c r="N328" s="8"/>
      <c r="O328" s="217"/>
      <c r="P328" s="47"/>
      <c r="Q328" s="15" t="str">
        <f t="shared" si="63"/>
        <v>No</v>
      </c>
      <c r="R328" s="15" t="str">
        <f t="shared" si="64"/>
        <v>No</v>
      </c>
      <c r="S328" s="221" t="str">
        <f t="shared" si="65"/>
        <v>No</v>
      </c>
      <c r="T328" s="223" t="str">
        <f t="shared" si="66"/>
        <v>N/A</v>
      </c>
      <c r="U328" s="221" t="str">
        <f t="shared" si="67"/>
        <v>No</v>
      </c>
      <c r="V328" s="223" t="str">
        <f t="shared" si="68"/>
        <v>N/A</v>
      </c>
      <c r="W328" s="222" t="str">
        <f t="shared" si="69"/>
        <v>No</v>
      </c>
      <c r="X328" s="68" t="str">
        <f t="shared" si="70"/>
        <v>N/A</v>
      </c>
      <c r="Y328" s="65" t="str">
        <f t="shared" si="71"/>
        <v>No</v>
      </c>
      <c r="Z328" s="68" t="str">
        <f t="shared" si="72"/>
        <v>N/A</v>
      </c>
      <c r="AA328" s="65" t="str">
        <f t="shared" si="73"/>
        <v>No</v>
      </c>
      <c r="AB328" s="68" t="str">
        <f t="shared" si="74"/>
        <v>N/A</v>
      </c>
      <c r="AC328" s="66"/>
    </row>
    <row r="329" spans="1:29">
      <c r="A329" s="8"/>
      <c r="B329" s="8"/>
      <c r="C329" s="8"/>
      <c r="D329" s="311"/>
      <c r="E329" s="8"/>
      <c r="F329" s="8"/>
      <c r="G329" s="8"/>
      <c r="H329" s="8"/>
      <c r="I329" s="8"/>
      <c r="J329" s="8"/>
      <c r="K329" s="8"/>
      <c r="L329" s="8"/>
      <c r="M329" s="8"/>
      <c r="N329" s="8"/>
      <c r="O329" s="217"/>
      <c r="P329" s="47"/>
      <c r="Q329" s="15" t="str">
        <f t="shared" si="63"/>
        <v>No</v>
      </c>
      <c r="R329" s="15" t="str">
        <f t="shared" si="64"/>
        <v>No</v>
      </c>
      <c r="S329" s="221" t="str">
        <f t="shared" si="65"/>
        <v>No</v>
      </c>
      <c r="T329" s="223" t="str">
        <f t="shared" si="66"/>
        <v>N/A</v>
      </c>
      <c r="U329" s="221" t="str">
        <f t="shared" si="67"/>
        <v>No</v>
      </c>
      <c r="V329" s="223" t="str">
        <f t="shared" si="68"/>
        <v>N/A</v>
      </c>
      <c r="W329" s="222" t="str">
        <f t="shared" si="69"/>
        <v>No</v>
      </c>
      <c r="X329" s="68" t="str">
        <f t="shared" si="70"/>
        <v>N/A</v>
      </c>
      <c r="Y329" s="65" t="str">
        <f t="shared" si="71"/>
        <v>No</v>
      </c>
      <c r="Z329" s="68" t="str">
        <f t="shared" si="72"/>
        <v>N/A</v>
      </c>
      <c r="AA329" s="65" t="str">
        <f t="shared" si="73"/>
        <v>No</v>
      </c>
      <c r="AB329" s="68" t="str">
        <f t="shared" si="74"/>
        <v>N/A</v>
      </c>
      <c r="AC329" s="66"/>
    </row>
    <row r="330" spans="1:29">
      <c r="A330" s="8"/>
      <c r="B330" s="8"/>
      <c r="C330" s="8"/>
      <c r="D330" s="311"/>
      <c r="E330" s="8"/>
      <c r="F330" s="8"/>
      <c r="G330" s="8"/>
      <c r="H330" s="8"/>
      <c r="I330" s="8"/>
      <c r="J330" s="8"/>
      <c r="K330" s="8"/>
      <c r="L330" s="8"/>
      <c r="M330" s="8"/>
      <c r="N330" s="8"/>
      <c r="O330" s="217"/>
      <c r="P330" s="47"/>
      <c r="Q330" s="15" t="str">
        <f t="shared" si="63"/>
        <v>No</v>
      </c>
      <c r="R330" s="15" t="str">
        <f t="shared" si="64"/>
        <v>No</v>
      </c>
      <c r="S330" s="221" t="str">
        <f t="shared" si="65"/>
        <v>No</v>
      </c>
      <c r="T330" s="223" t="str">
        <f t="shared" si="66"/>
        <v>N/A</v>
      </c>
      <c r="U330" s="221" t="str">
        <f t="shared" si="67"/>
        <v>No</v>
      </c>
      <c r="V330" s="223" t="str">
        <f t="shared" si="68"/>
        <v>N/A</v>
      </c>
      <c r="W330" s="222" t="str">
        <f t="shared" si="69"/>
        <v>No</v>
      </c>
      <c r="X330" s="68" t="str">
        <f t="shared" si="70"/>
        <v>N/A</v>
      </c>
      <c r="Y330" s="65" t="str">
        <f t="shared" si="71"/>
        <v>No</v>
      </c>
      <c r="Z330" s="68" t="str">
        <f t="shared" si="72"/>
        <v>N/A</v>
      </c>
      <c r="AA330" s="65" t="str">
        <f t="shared" si="73"/>
        <v>No</v>
      </c>
      <c r="AB330" s="68" t="str">
        <f t="shared" si="74"/>
        <v>N/A</v>
      </c>
      <c r="AC330" s="66"/>
    </row>
    <row r="331" spans="1:29">
      <c r="A331" s="8"/>
      <c r="B331" s="8"/>
      <c r="C331" s="8"/>
      <c r="D331" s="311"/>
      <c r="E331" s="8"/>
      <c r="F331" s="8"/>
      <c r="G331" s="8"/>
      <c r="H331" s="8"/>
      <c r="I331" s="8"/>
      <c r="J331" s="8"/>
      <c r="K331" s="8"/>
      <c r="L331" s="8"/>
      <c r="M331" s="8"/>
      <c r="N331" s="8"/>
      <c r="O331" s="217"/>
      <c r="P331" s="47"/>
      <c r="Q331" s="15" t="str">
        <f t="shared" si="63"/>
        <v>No</v>
      </c>
      <c r="R331" s="15" t="str">
        <f t="shared" si="64"/>
        <v>No</v>
      </c>
      <c r="S331" s="221" t="str">
        <f t="shared" si="65"/>
        <v>No</v>
      </c>
      <c r="T331" s="223" t="str">
        <f t="shared" si="66"/>
        <v>N/A</v>
      </c>
      <c r="U331" s="221" t="str">
        <f t="shared" si="67"/>
        <v>No</v>
      </c>
      <c r="V331" s="223" t="str">
        <f t="shared" si="68"/>
        <v>N/A</v>
      </c>
      <c r="W331" s="222" t="str">
        <f t="shared" si="69"/>
        <v>No</v>
      </c>
      <c r="X331" s="68" t="str">
        <f t="shared" si="70"/>
        <v>N/A</v>
      </c>
      <c r="Y331" s="65" t="str">
        <f t="shared" si="71"/>
        <v>No</v>
      </c>
      <c r="Z331" s="68" t="str">
        <f t="shared" si="72"/>
        <v>N/A</v>
      </c>
      <c r="AA331" s="65" t="str">
        <f t="shared" si="73"/>
        <v>No</v>
      </c>
      <c r="AB331" s="68" t="str">
        <f t="shared" si="74"/>
        <v>N/A</v>
      </c>
      <c r="AC331" s="66"/>
    </row>
    <row r="332" spans="1:29">
      <c r="A332" s="8"/>
      <c r="B332" s="8"/>
      <c r="C332" s="8"/>
      <c r="D332" s="311"/>
      <c r="E332" s="8"/>
      <c r="F332" s="8"/>
      <c r="G332" s="8"/>
      <c r="H332" s="8"/>
      <c r="I332" s="8"/>
      <c r="J332" s="8"/>
      <c r="K332" s="8"/>
      <c r="L332" s="8"/>
      <c r="M332" s="8"/>
      <c r="N332" s="8"/>
      <c r="O332" s="217"/>
      <c r="P332" s="47"/>
      <c r="Q332" s="15" t="str">
        <f t="shared" si="63"/>
        <v>No</v>
      </c>
      <c r="R332" s="15" t="str">
        <f t="shared" si="64"/>
        <v>No</v>
      </c>
      <c r="S332" s="221" t="str">
        <f t="shared" si="65"/>
        <v>No</v>
      </c>
      <c r="T332" s="223" t="str">
        <f t="shared" si="66"/>
        <v>N/A</v>
      </c>
      <c r="U332" s="221" t="str">
        <f t="shared" si="67"/>
        <v>No</v>
      </c>
      <c r="V332" s="223" t="str">
        <f t="shared" si="68"/>
        <v>N/A</v>
      </c>
      <c r="W332" s="222" t="str">
        <f t="shared" si="69"/>
        <v>No</v>
      </c>
      <c r="X332" s="68" t="str">
        <f t="shared" si="70"/>
        <v>N/A</v>
      </c>
      <c r="Y332" s="65" t="str">
        <f t="shared" si="71"/>
        <v>No</v>
      </c>
      <c r="Z332" s="68" t="str">
        <f t="shared" si="72"/>
        <v>N/A</v>
      </c>
      <c r="AA332" s="65" t="str">
        <f t="shared" si="73"/>
        <v>No</v>
      </c>
      <c r="AB332" s="68" t="str">
        <f t="shared" si="74"/>
        <v>N/A</v>
      </c>
      <c r="AC332" s="66"/>
    </row>
    <row r="333" spans="1:29">
      <c r="A333" s="8"/>
      <c r="B333" s="8"/>
      <c r="C333" s="8"/>
      <c r="D333" s="311"/>
      <c r="E333" s="8"/>
      <c r="F333" s="8"/>
      <c r="G333" s="8"/>
      <c r="H333" s="8"/>
      <c r="I333" s="8"/>
      <c r="J333" s="8"/>
      <c r="K333" s="8"/>
      <c r="L333" s="8"/>
      <c r="M333" s="8"/>
      <c r="N333" s="8"/>
      <c r="O333" s="296"/>
      <c r="P333" s="47"/>
      <c r="Q333" s="15" t="str">
        <f t="shared" si="63"/>
        <v>No</v>
      </c>
      <c r="R333" s="15" t="str">
        <f t="shared" si="64"/>
        <v>No</v>
      </c>
      <c r="S333" s="221" t="str">
        <f t="shared" si="65"/>
        <v>No</v>
      </c>
      <c r="T333" s="223" t="str">
        <f t="shared" si="66"/>
        <v>N/A</v>
      </c>
      <c r="U333" s="221" t="str">
        <f t="shared" si="67"/>
        <v>No</v>
      </c>
      <c r="V333" s="223" t="str">
        <f t="shared" si="68"/>
        <v>N/A</v>
      </c>
      <c r="W333" s="222" t="str">
        <f t="shared" si="69"/>
        <v>No</v>
      </c>
      <c r="X333" s="68" t="str">
        <f t="shared" si="70"/>
        <v>N/A</v>
      </c>
      <c r="Y333" s="65" t="str">
        <f t="shared" si="71"/>
        <v>No</v>
      </c>
      <c r="Z333" s="68" t="str">
        <f t="shared" si="72"/>
        <v>N/A</v>
      </c>
      <c r="AA333" s="65" t="str">
        <f t="shared" si="73"/>
        <v>No</v>
      </c>
      <c r="AB333" s="68" t="str">
        <f t="shared" si="74"/>
        <v>N/A</v>
      </c>
      <c r="AC333" s="66"/>
    </row>
    <row r="334" spans="1:29">
      <c r="A334" s="8"/>
      <c r="B334" s="8"/>
      <c r="C334" s="8"/>
      <c r="D334" s="311"/>
      <c r="E334" s="8"/>
      <c r="F334" s="8"/>
      <c r="G334" s="8"/>
      <c r="H334" s="8"/>
      <c r="I334" s="8"/>
      <c r="J334" s="8"/>
      <c r="K334" s="8"/>
      <c r="L334" s="8"/>
      <c r="M334" s="8"/>
      <c r="N334" s="8"/>
      <c r="O334" s="296"/>
      <c r="P334" s="47"/>
      <c r="Q334" s="15" t="str">
        <f t="shared" si="63"/>
        <v>No</v>
      </c>
      <c r="R334" s="15" t="str">
        <f t="shared" si="64"/>
        <v>No</v>
      </c>
      <c r="S334" s="221" t="str">
        <f t="shared" si="65"/>
        <v>No</v>
      </c>
      <c r="T334" s="223" t="str">
        <f t="shared" si="66"/>
        <v>N/A</v>
      </c>
      <c r="U334" s="221" t="str">
        <f t="shared" si="67"/>
        <v>No</v>
      </c>
      <c r="V334" s="223" t="str">
        <f t="shared" si="68"/>
        <v>N/A</v>
      </c>
      <c r="W334" s="222" t="str">
        <f t="shared" si="69"/>
        <v>No</v>
      </c>
      <c r="X334" s="68" t="str">
        <f t="shared" si="70"/>
        <v>N/A</v>
      </c>
      <c r="Y334" s="65" t="str">
        <f t="shared" si="71"/>
        <v>No</v>
      </c>
      <c r="Z334" s="68" t="str">
        <f t="shared" si="72"/>
        <v>N/A</v>
      </c>
      <c r="AA334" s="65" t="str">
        <f t="shared" si="73"/>
        <v>No</v>
      </c>
      <c r="AB334" s="68" t="str">
        <f t="shared" si="74"/>
        <v>N/A</v>
      </c>
      <c r="AC334" s="66"/>
    </row>
    <row r="335" spans="1:29">
      <c r="A335" s="8"/>
      <c r="B335" s="8"/>
      <c r="C335" s="8"/>
      <c r="D335" s="311"/>
      <c r="E335" s="8"/>
      <c r="F335" s="8"/>
      <c r="G335" s="8"/>
      <c r="H335" s="8"/>
      <c r="I335" s="8"/>
      <c r="J335" s="8"/>
      <c r="K335" s="8"/>
      <c r="L335" s="8"/>
      <c r="M335" s="8"/>
      <c r="N335" s="8"/>
      <c r="O335" s="296"/>
      <c r="P335" s="47"/>
      <c r="Q335" s="15" t="str">
        <f t="shared" si="63"/>
        <v>No</v>
      </c>
      <c r="R335" s="15" t="str">
        <f t="shared" si="64"/>
        <v>No</v>
      </c>
      <c r="S335" s="221" t="str">
        <f t="shared" si="65"/>
        <v>No</v>
      </c>
      <c r="T335" s="223" t="str">
        <f t="shared" si="66"/>
        <v>N/A</v>
      </c>
      <c r="U335" s="221" t="str">
        <f t="shared" si="67"/>
        <v>No</v>
      </c>
      <c r="V335" s="223" t="str">
        <f t="shared" si="68"/>
        <v>N/A</v>
      </c>
      <c r="W335" s="222" t="str">
        <f t="shared" si="69"/>
        <v>No</v>
      </c>
      <c r="X335" s="68" t="str">
        <f t="shared" si="70"/>
        <v>N/A</v>
      </c>
      <c r="Y335" s="65" t="str">
        <f t="shared" si="71"/>
        <v>No</v>
      </c>
      <c r="Z335" s="68" t="str">
        <f t="shared" si="72"/>
        <v>N/A</v>
      </c>
      <c r="AA335" s="65" t="str">
        <f t="shared" si="73"/>
        <v>No</v>
      </c>
      <c r="AB335" s="68" t="str">
        <f t="shared" si="74"/>
        <v>N/A</v>
      </c>
      <c r="AC335" s="66"/>
    </row>
    <row r="336" spans="1:29">
      <c r="A336" s="8"/>
      <c r="B336" s="8"/>
      <c r="C336" s="8"/>
      <c r="D336" s="310"/>
      <c r="E336" s="8"/>
      <c r="F336" s="8"/>
      <c r="G336" s="8"/>
      <c r="H336" s="8"/>
      <c r="I336" s="8"/>
      <c r="J336" s="8"/>
      <c r="K336" s="8"/>
      <c r="L336" s="8"/>
      <c r="M336" s="8"/>
      <c r="N336" s="8"/>
      <c r="O336" s="296"/>
      <c r="P336" s="47"/>
      <c r="Q336" s="15" t="str">
        <f t="shared" si="63"/>
        <v>No</v>
      </c>
      <c r="R336" s="15" t="str">
        <f t="shared" si="64"/>
        <v>No</v>
      </c>
      <c r="S336" s="221" t="str">
        <f t="shared" si="65"/>
        <v>No</v>
      </c>
      <c r="T336" s="223" t="str">
        <f t="shared" si="66"/>
        <v>N/A</v>
      </c>
      <c r="U336" s="221" t="str">
        <f t="shared" si="67"/>
        <v>No</v>
      </c>
      <c r="V336" s="223" t="str">
        <f t="shared" si="68"/>
        <v>N/A</v>
      </c>
      <c r="W336" s="222" t="str">
        <f t="shared" si="69"/>
        <v>No</v>
      </c>
      <c r="X336" s="68" t="str">
        <f t="shared" si="70"/>
        <v>N/A</v>
      </c>
      <c r="Y336" s="65" t="str">
        <f t="shared" si="71"/>
        <v>No</v>
      </c>
      <c r="Z336" s="68" t="str">
        <f t="shared" si="72"/>
        <v>N/A</v>
      </c>
      <c r="AA336" s="65" t="str">
        <f t="shared" si="73"/>
        <v>No</v>
      </c>
      <c r="AB336" s="68" t="str">
        <f t="shared" si="74"/>
        <v>N/A</v>
      </c>
      <c r="AC336" s="66"/>
    </row>
    <row r="337" spans="1:29">
      <c r="A337" s="312"/>
      <c r="B337" s="312"/>
      <c r="C337" s="312"/>
      <c r="D337" s="310"/>
      <c r="E337" s="312"/>
      <c r="F337" s="312"/>
      <c r="G337" s="312"/>
      <c r="H337" s="312"/>
      <c r="I337" s="312"/>
      <c r="J337" s="312"/>
      <c r="K337" s="312"/>
      <c r="L337" s="312"/>
      <c r="M337" s="312"/>
      <c r="N337" s="312"/>
      <c r="O337" s="313"/>
      <c r="P337" s="47"/>
      <c r="Q337" s="15" t="str">
        <f t="shared" si="63"/>
        <v>No</v>
      </c>
      <c r="R337" s="15" t="str">
        <f t="shared" si="64"/>
        <v>No</v>
      </c>
      <c r="S337" s="221" t="str">
        <f t="shared" si="65"/>
        <v>No</v>
      </c>
      <c r="T337" s="223" t="str">
        <f t="shared" si="66"/>
        <v>N/A</v>
      </c>
      <c r="U337" s="221" t="str">
        <f t="shared" si="67"/>
        <v>No</v>
      </c>
      <c r="V337" s="223" t="str">
        <f t="shared" si="68"/>
        <v>N/A</v>
      </c>
      <c r="W337" s="222" t="str">
        <f t="shared" si="69"/>
        <v>No</v>
      </c>
      <c r="X337" s="68" t="str">
        <f t="shared" si="70"/>
        <v>N/A</v>
      </c>
      <c r="Y337" s="65" t="str">
        <f t="shared" si="71"/>
        <v>No</v>
      </c>
      <c r="Z337" s="68" t="str">
        <f t="shared" si="72"/>
        <v>N/A</v>
      </c>
      <c r="AA337" s="65" t="str">
        <f t="shared" si="73"/>
        <v>No</v>
      </c>
      <c r="AB337" s="68" t="str">
        <f t="shared" si="74"/>
        <v>N/A</v>
      </c>
      <c r="AC337" s="66"/>
    </row>
    <row r="338" spans="1:29">
      <c r="A338" s="312"/>
      <c r="B338" s="312"/>
      <c r="C338" s="312"/>
      <c r="D338" s="311"/>
      <c r="E338" s="8"/>
      <c r="F338" s="8"/>
      <c r="G338" s="8"/>
      <c r="H338" s="8"/>
      <c r="I338" s="8"/>
      <c r="J338" s="8"/>
      <c r="K338" s="8"/>
      <c r="L338" s="8"/>
      <c r="M338" s="8"/>
      <c r="N338" s="8"/>
      <c r="O338" s="296"/>
      <c r="P338" s="47"/>
      <c r="Q338" s="15" t="str">
        <f t="shared" si="63"/>
        <v>No</v>
      </c>
      <c r="R338" s="15" t="str">
        <f t="shared" si="64"/>
        <v>No</v>
      </c>
      <c r="S338" s="221" t="str">
        <f t="shared" si="65"/>
        <v>No</v>
      </c>
      <c r="T338" s="223" t="str">
        <f t="shared" si="66"/>
        <v>N/A</v>
      </c>
      <c r="U338" s="221" t="str">
        <f t="shared" si="67"/>
        <v>No</v>
      </c>
      <c r="V338" s="223" t="str">
        <f t="shared" si="68"/>
        <v>N/A</v>
      </c>
      <c r="W338" s="222" t="str">
        <f t="shared" si="69"/>
        <v>No</v>
      </c>
      <c r="X338" s="68" t="str">
        <f t="shared" si="70"/>
        <v>N/A</v>
      </c>
      <c r="Y338" s="65" t="str">
        <f t="shared" si="71"/>
        <v>No</v>
      </c>
      <c r="Z338" s="68" t="str">
        <f t="shared" si="72"/>
        <v>N/A</v>
      </c>
      <c r="AA338" s="65" t="str">
        <f t="shared" si="73"/>
        <v>No</v>
      </c>
      <c r="AB338" s="68" t="str">
        <f t="shared" si="74"/>
        <v>N/A</v>
      </c>
      <c r="AC338" s="66"/>
    </row>
    <row r="339" spans="1:29">
      <c r="A339" s="312"/>
      <c r="B339" s="312"/>
      <c r="C339" s="312"/>
      <c r="D339" s="71"/>
      <c r="E339" s="8"/>
      <c r="F339" s="8"/>
      <c r="G339" s="8"/>
      <c r="H339" s="8"/>
      <c r="I339" s="8"/>
      <c r="J339" s="8"/>
      <c r="K339" s="8"/>
      <c r="L339" s="8"/>
      <c r="M339" s="8"/>
      <c r="N339" s="8"/>
      <c r="O339" s="296"/>
      <c r="P339" s="47"/>
      <c r="Q339" s="15" t="str">
        <f t="shared" si="63"/>
        <v>No</v>
      </c>
      <c r="R339" s="15" t="str">
        <f t="shared" si="64"/>
        <v>No</v>
      </c>
      <c r="S339" s="221" t="str">
        <f t="shared" si="65"/>
        <v>No</v>
      </c>
      <c r="T339" s="223" t="str">
        <f t="shared" si="66"/>
        <v>N/A</v>
      </c>
      <c r="U339" s="221" t="str">
        <f t="shared" si="67"/>
        <v>No</v>
      </c>
      <c r="V339" s="223" t="str">
        <f t="shared" si="68"/>
        <v>N/A</v>
      </c>
      <c r="W339" s="222" t="str">
        <f t="shared" si="69"/>
        <v>No</v>
      </c>
      <c r="X339" s="68" t="str">
        <f t="shared" si="70"/>
        <v>N/A</v>
      </c>
      <c r="Y339" s="65" t="str">
        <f t="shared" si="71"/>
        <v>No</v>
      </c>
      <c r="Z339" s="68" t="str">
        <f t="shared" si="72"/>
        <v>N/A</v>
      </c>
      <c r="AA339" s="65" t="str">
        <f t="shared" si="73"/>
        <v>No</v>
      </c>
      <c r="AB339" s="68" t="str">
        <f t="shared" si="74"/>
        <v>N/A</v>
      </c>
      <c r="AC339" s="66"/>
    </row>
    <row r="340" spans="1:29">
      <c r="A340" s="312"/>
      <c r="B340" s="312"/>
      <c r="C340" s="312"/>
      <c r="D340" s="71"/>
      <c r="E340" s="8"/>
      <c r="F340" s="8"/>
      <c r="G340" s="8"/>
      <c r="H340" s="8"/>
      <c r="I340" s="8"/>
      <c r="J340" s="8"/>
      <c r="K340" s="8"/>
      <c r="L340" s="8"/>
      <c r="M340" s="8"/>
      <c r="N340" s="8"/>
      <c r="O340" s="296"/>
      <c r="P340" s="47"/>
      <c r="Q340" s="15" t="str">
        <f t="shared" si="63"/>
        <v>No</v>
      </c>
      <c r="R340" s="15" t="str">
        <f t="shared" si="64"/>
        <v>No</v>
      </c>
      <c r="S340" s="221" t="str">
        <f t="shared" si="65"/>
        <v>No</v>
      </c>
      <c r="T340" s="223" t="str">
        <f t="shared" si="66"/>
        <v>N/A</v>
      </c>
      <c r="U340" s="221" t="str">
        <f t="shared" si="67"/>
        <v>No</v>
      </c>
      <c r="V340" s="223" t="str">
        <f t="shared" si="68"/>
        <v>N/A</v>
      </c>
      <c r="W340" s="222" t="str">
        <f t="shared" si="69"/>
        <v>No</v>
      </c>
      <c r="X340" s="68" t="str">
        <f t="shared" si="70"/>
        <v>N/A</v>
      </c>
      <c r="Y340" s="65" t="str">
        <f t="shared" si="71"/>
        <v>No</v>
      </c>
      <c r="Z340" s="68" t="str">
        <f t="shared" si="72"/>
        <v>N/A</v>
      </c>
      <c r="AA340" s="65" t="str">
        <f t="shared" si="73"/>
        <v>No</v>
      </c>
      <c r="AB340" s="68" t="str">
        <f t="shared" si="74"/>
        <v>N/A</v>
      </c>
      <c r="AC340" s="66"/>
    </row>
    <row r="341" spans="1:29">
      <c r="A341" s="312"/>
      <c r="B341" s="312"/>
      <c r="C341" s="312"/>
      <c r="D341" s="71"/>
      <c r="E341" s="8"/>
      <c r="F341" s="8"/>
      <c r="G341" s="8"/>
      <c r="H341" s="8"/>
      <c r="I341" s="8"/>
      <c r="J341" s="8"/>
      <c r="K341" s="8"/>
      <c r="L341" s="8"/>
      <c r="M341" s="8"/>
      <c r="N341" s="8"/>
      <c r="O341" s="296"/>
      <c r="P341" s="47"/>
      <c r="Q341" s="15" t="str">
        <f t="shared" si="63"/>
        <v>No</v>
      </c>
      <c r="R341" s="15" t="str">
        <f t="shared" si="64"/>
        <v>No</v>
      </c>
      <c r="S341" s="221" t="str">
        <f t="shared" si="65"/>
        <v>No</v>
      </c>
      <c r="T341" s="223" t="str">
        <f t="shared" si="66"/>
        <v>N/A</v>
      </c>
      <c r="U341" s="221" t="str">
        <f t="shared" si="67"/>
        <v>No</v>
      </c>
      <c r="V341" s="223" t="str">
        <f t="shared" si="68"/>
        <v>N/A</v>
      </c>
      <c r="W341" s="222" t="str">
        <f t="shared" si="69"/>
        <v>No</v>
      </c>
      <c r="X341" s="68" t="str">
        <f t="shared" si="70"/>
        <v>N/A</v>
      </c>
      <c r="Y341" s="65" t="str">
        <f t="shared" si="71"/>
        <v>No</v>
      </c>
      <c r="Z341" s="68" t="str">
        <f t="shared" si="72"/>
        <v>N/A</v>
      </c>
      <c r="AA341" s="65" t="str">
        <f t="shared" si="73"/>
        <v>No</v>
      </c>
      <c r="AB341" s="68" t="str">
        <f t="shared" si="74"/>
        <v>N/A</v>
      </c>
      <c r="AC341" s="66"/>
    </row>
    <row r="342" spans="1:29">
      <c r="A342" s="312"/>
      <c r="B342" s="312"/>
      <c r="C342" s="312"/>
      <c r="D342" s="310"/>
      <c r="E342" s="312"/>
      <c r="F342" s="312"/>
      <c r="G342" s="312"/>
      <c r="H342" s="312"/>
      <c r="I342" s="312"/>
      <c r="J342" s="312"/>
      <c r="K342" s="312"/>
      <c r="L342" s="312"/>
      <c r="M342" s="312"/>
      <c r="N342" s="312"/>
      <c r="O342" s="313"/>
      <c r="P342" s="47"/>
      <c r="Q342" s="15" t="str">
        <f t="shared" si="63"/>
        <v>No</v>
      </c>
      <c r="R342" s="15" t="str">
        <f t="shared" si="64"/>
        <v>No</v>
      </c>
      <c r="S342" s="221" t="str">
        <f t="shared" si="65"/>
        <v>No</v>
      </c>
      <c r="T342" s="223" t="str">
        <f t="shared" si="66"/>
        <v>N/A</v>
      </c>
      <c r="U342" s="221" t="str">
        <f t="shared" si="67"/>
        <v>No</v>
      </c>
      <c r="V342" s="223" t="str">
        <f t="shared" si="68"/>
        <v>N/A</v>
      </c>
      <c r="W342" s="222" t="str">
        <f t="shared" si="69"/>
        <v>No</v>
      </c>
      <c r="X342" s="68" t="str">
        <f t="shared" si="70"/>
        <v>N/A</v>
      </c>
      <c r="Y342" s="65" t="str">
        <f t="shared" si="71"/>
        <v>No</v>
      </c>
      <c r="Z342" s="68" t="str">
        <f t="shared" si="72"/>
        <v>N/A</v>
      </c>
      <c r="AA342" s="65" t="str">
        <f t="shared" si="73"/>
        <v>No</v>
      </c>
      <c r="AB342" s="68" t="str">
        <f t="shared" si="74"/>
        <v>N/A</v>
      </c>
      <c r="AC342" s="66"/>
    </row>
    <row r="343" spans="1:29">
      <c r="A343" s="8"/>
      <c r="B343" s="8"/>
      <c r="C343" s="8"/>
      <c r="D343" s="311"/>
      <c r="E343" s="8"/>
      <c r="F343" s="8"/>
      <c r="G343" s="8"/>
      <c r="H343" s="8"/>
      <c r="I343" s="8"/>
      <c r="J343" s="8"/>
      <c r="K343" s="8"/>
      <c r="L343" s="8"/>
      <c r="M343" s="8"/>
      <c r="N343" s="8"/>
      <c r="O343" s="296"/>
      <c r="P343" s="47"/>
      <c r="Q343" s="15" t="str">
        <f t="shared" si="63"/>
        <v>No</v>
      </c>
      <c r="R343" s="15" t="str">
        <f t="shared" si="64"/>
        <v>No</v>
      </c>
      <c r="S343" s="221" t="str">
        <f t="shared" si="65"/>
        <v>No</v>
      </c>
      <c r="T343" s="223" t="str">
        <f t="shared" si="66"/>
        <v>N/A</v>
      </c>
      <c r="U343" s="221" t="str">
        <f t="shared" si="67"/>
        <v>No</v>
      </c>
      <c r="V343" s="223" t="str">
        <f t="shared" si="68"/>
        <v>N/A</v>
      </c>
      <c r="W343" s="222" t="str">
        <f t="shared" si="69"/>
        <v>No</v>
      </c>
      <c r="X343" s="68" t="str">
        <f t="shared" si="70"/>
        <v>N/A</v>
      </c>
      <c r="Y343" s="65" t="str">
        <f t="shared" si="71"/>
        <v>No</v>
      </c>
      <c r="Z343" s="68" t="str">
        <f t="shared" si="72"/>
        <v>N/A</v>
      </c>
      <c r="AA343" s="65" t="str">
        <f t="shared" si="73"/>
        <v>No</v>
      </c>
      <c r="AB343" s="68" t="str">
        <f t="shared" si="74"/>
        <v>N/A</v>
      </c>
      <c r="AC343" s="66"/>
    </row>
    <row r="344" spans="1:29">
      <c r="A344" s="8"/>
      <c r="B344" s="8"/>
      <c r="C344" s="8"/>
      <c r="D344" s="71"/>
      <c r="E344" s="8"/>
      <c r="F344" s="8"/>
      <c r="G344" s="8"/>
      <c r="H344" s="8"/>
      <c r="I344" s="8"/>
      <c r="J344" s="8"/>
      <c r="K344" s="8"/>
      <c r="L344" s="8"/>
      <c r="M344" s="8"/>
      <c r="N344" s="8"/>
      <c r="O344" s="296"/>
      <c r="P344" s="47"/>
      <c r="Q344" s="15" t="str">
        <f t="shared" si="63"/>
        <v>No</v>
      </c>
      <c r="R344" s="15" t="str">
        <f t="shared" si="64"/>
        <v>No</v>
      </c>
      <c r="S344" s="221" t="str">
        <f t="shared" si="65"/>
        <v>No</v>
      </c>
      <c r="T344" s="223" t="str">
        <f t="shared" si="66"/>
        <v>N/A</v>
      </c>
      <c r="U344" s="221" t="str">
        <f t="shared" si="67"/>
        <v>No</v>
      </c>
      <c r="V344" s="223" t="str">
        <f t="shared" si="68"/>
        <v>N/A</v>
      </c>
      <c r="W344" s="222" t="str">
        <f t="shared" si="69"/>
        <v>No</v>
      </c>
      <c r="X344" s="68" t="str">
        <f t="shared" si="70"/>
        <v>N/A</v>
      </c>
      <c r="Y344" s="65" t="str">
        <f t="shared" si="71"/>
        <v>No</v>
      </c>
      <c r="Z344" s="68" t="str">
        <f t="shared" si="72"/>
        <v>N/A</v>
      </c>
      <c r="AA344" s="65" t="str">
        <f t="shared" si="73"/>
        <v>No</v>
      </c>
      <c r="AB344" s="68" t="str">
        <f t="shared" si="74"/>
        <v>N/A</v>
      </c>
      <c r="AC344" s="66"/>
    </row>
    <row r="345" spans="1:29">
      <c r="A345" s="8"/>
      <c r="B345" s="8"/>
      <c r="C345" s="8"/>
      <c r="D345" s="71"/>
      <c r="E345" s="8"/>
      <c r="F345" s="8"/>
      <c r="G345" s="8"/>
      <c r="H345" s="8"/>
      <c r="I345" s="8"/>
      <c r="J345" s="8"/>
      <c r="K345" s="8"/>
      <c r="L345" s="8"/>
      <c r="M345" s="8"/>
      <c r="N345" s="8"/>
      <c r="O345" s="8"/>
      <c r="P345" s="47"/>
      <c r="Q345" s="15" t="str">
        <f t="shared" si="63"/>
        <v>No</v>
      </c>
      <c r="R345" s="15" t="str">
        <f t="shared" si="64"/>
        <v>No</v>
      </c>
      <c r="S345" s="221" t="str">
        <f t="shared" si="65"/>
        <v>No</v>
      </c>
      <c r="T345" s="223" t="str">
        <f t="shared" si="66"/>
        <v>N/A</v>
      </c>
      <c r="U345" s="221" t="str">
        <f t="shared" si="67"/>
        <v>No</v>
      </c>
      <c r="V345" s="223" t="str">
        <f t="shared" si="68"/>
        <v>N/A</v>
      </c>
      <c r="W345" s="222" t="str">
        <f t="shared" si="69"/>
        <v>No</v>
      </c>
      <c r="X345" s="68" t="str">
        <f t="shared" si="70"/>
        <v>N/A</v>
      </c>
      <c r="Y345" s="65" t="str">
        <f t="shared" si="71"/>
        <v>No</v>
      </c>
      <c r="Z345" s="68" t="str">
        <f t="shared" si="72"/>
        <v>N/A</v>
      </c>
      <c r="AA345" s="65" t="str">
        <f t="shared" si="73"/>
        <v>No</v>
      </c>
      <c r="AB345" s="68" t="str">
        <f t="shared" si="74"/>
        <v>N/A</v>
      </c>
      <c r="AC345" s="66"/>
    </row>
    <row r="346" spans="1:29">
      <c r="A346" s="8"/>
      <c r="B346" s="8"/>
      <c r="C346" s="8"/>
      <c r="D346" s="8"/>
      <c r="E346" s="8"/>
      <c r="F346" s="8"/>
      <c r="G346" s="8"/>
      <c r="H346" s="8"/>
      <c r="I346" s="8"/>
      <c r="J346" s="8"/>
      <c r="K346" s="8"/>
      <c r="L346" s="8"/>
      <c r="M346" s="8"/>
      <c r="N346" s="8"/>
      <c r="O346" s="8"/>
      <c r="P346" s="47"/>
      <c r="Q346" s="15" t="str">
        <f t="shared" si="63"/>
        <v>No</v>
      </c>
      <c r="R346" s="15" t="str">
        <f t="shared" si="64"/>
        <v>No</v>
      </c>
      <c r="S346" s="221" t="str">
        <f t="shared" si="65"/>
        <v>No</v>
      </c>
      <c r="T346" s="223" t="str">
        <f t="shared" si="66"/>
        <v>N/A</v>
      </c>
      <c r="U346" s="221" t="str">
        <f t="shared" si="67"/>
        <v>No</v>
      </c>
      <c r="V346" s="223" t="str">
        <f t="shared" si="68"/>
        <v>N/A</v>
      </c>
      <c r="W346" s="222" t="str">
        <f t="shared" si="69"/>
        <v>No</v>
      </c>
      <c r="X346" s="68" t="str">
        <f t="shared" si="70"/>
        <v>N/A</v>
      </c>
      <c r="Y346" s="65" t="str">
        <f t="shared" si="71"/>
        <v>No</v>
      </c>
      <c r="Z346" s="68" t="str">
        <f t="shared" si="72"/>
        <v>N/A</v>
      </c>
      <c r="AA346" s="65" t="str">
        <f t="shared" si="73"/>
        <v>No</v>
      </c>
      <c r="AB346" s="68" t="str">
        <f t="shared" si="74"/>
        <v>N/A</v>
      </c>
      <c r="AC346" s="66"/>
    </row>
    <row r="347" spans="1:29">
      <c r="A347" s="8"/>
      <c r="B347" s="8"/>
      <c r="C347" s="8"/>
      <c r="D347" s="8"/>
      <c r="E347" s="8"/>
      <c r="F347" s="8"/>
      <c r="G347" s="8"/>
      <c r="H347" s="8"/>
      <c r="I347" s="8"/>
      <c r="J347" s="8"/>
      <c r="K347" s="8"/>
      <c r="L347" s="8"/>
      <c r="M347" s="8"/>
      <c r="N347" s="8"/>
      <c r="O347" s="8"/>
      <c r="P347" s="47"/>
      <c r="Q347" s="15" t="str">
        <f t="shared" si="63"/>
        <v>No</v>
      </c>
      <c r="R347" s="15" t="str">
        <f t="shared" si="64"/>
        <v>No</v>
      </c>
      <c r="S347" s="221" t="str">
        <f t="shared" si="65"/>
        <v>No</v>
      </c>
      <c r="T347" s="223" t="str">
        <f t="shared" si="66"/>
        <v>N/A</v>
      </c>
      <c r="U347" s="221" t="str">
        <f t="shared" si="67"/>
        <v>No</v>
      </c>
      <c r="V347" s="223" t="str">
        <f t="shared" si="68"/>
        <v>N/A</v>
      </c>
      <c r="W347" s="222" t="str">
        <f t="shared" si="69"/>
        <v>No</v>
      </c>
      <c r="X347" s="68" t="str">
        <f t="shared" si="70"/>
        <v>N/A</v>
      </c>
      <c r="Y347" s="65" t="str">
        <f t="shared" si="71"/>
        <v>No</v>
      </c>
      <c r="Z347" s="68" t="str">
        <f t="shared" si="72"/>
        <v>N/A</v>
      </c>
      <c r="AA347" s="65" t="str">
        <f t="shared" si="73"/>
        <v>No</v>
      </c>
      <c r="AB347" s="68" t="str">
        <f t="shared" si="74"/>
        <v>N/A</v>
      </c>
      <c r="AC347" s="66"/>
    </row>
    <row r="348" spans="1:29">
      <c r="A348" s="8"/>
      <c r="B348" s="8"/>
      <c r="C348" s="8"/>
      <c r="D348" s="8"/>
      <c r="E348" s="8"/>
      <c r="F348" s="8"/>
      <c r="G348" s="8"/>
      <c r="H348" s="8"/>
      <c r="I348" s="8"/>
      <c r="J348" s="8"/>
      <c r="K348" s="8"/>
      <c r="L348" s="8"/>
      <c r="M348" s="8"/>
      <c r="N348" s="8"/>
      <c r="O348" s="8"/>
      <c r="P348" s="47"/>
      <c r="Q348" s="15" t="str">
        <f t="shared" si="63"/>
        <v>No</v>
      </c>
      <c r="R348" s="15" t="str">
        <f t="shared" si="64"/>
        <v>No</v>
      </c>
      <c r="S348" s="221" t="str">
        <f t="shared" si="65"/>
        <v>No</v>
      </c>
      <c r="T348" s="223" t="str">
        <f t="shared" si="66"/>
        <v>N/A</v>
      </c>
      <c r="U348" s="221" t="str">
        <f t="shared" si="67"/>
        <v>No</v>
      </c>
      <c r="V348" s="223" t="str">
        <f t="shared" si="68"/>
        <v>N/A</v>
      </c>
      <c r="W348" s="222" t="str">
        <f t="shared" si="69"/>
        <v>No</v>
      </c>
      <c r="X348" s="68" t="str">
        <f t="shared" si="70"/>
        <v>N/A</v>
      </c>
      <c r="Y348" s="65" t="str">
        <f t="shared" si="71"/>
        <v>No</v>
      </c>
      <c r="Z348" s="68" t="str">
        <f t="shared" si="72"/>
        <v>N/A</v>
      </c>
      <c r="AA348" s="65" t="str">
        <f t="shared" si="73"/>
        <v>No</v>
      </c>
      <c r="AB348" s="68" t="str">
        <f t="shared" si="74"/>
        <v>N/A</v>
      </c>
      <c r="AC348" s="66"/>
    </row>
    <row r="349" spans="1:29">
      <c r="A349" s="8"/>
      <c r="B349" s="8"/>
      <c r="C349" s="8"/>
      <c r="D349" s="8"/>
      <c r="E349" s="8"/>
      <c r="F349" s="8"/>
      <c r="G349" s="8"/>
      <c r="H349" s="8"/>
      <c r="I349" s="8"/>
      <c r="J349" s="8"/>
      <c r="K349" s="8"/>
      <c r="L349" s="8"/>
      <c r="M349" s="8"/>
      <c r="N349" s="8"/>
      <c r="O349" s="8"/>
      <c r="P349" s="47"/>
      <c r="Q349" s="15" t="str">
        <f t="shared" si="63"/>
        <v>No</v>
      </c>
      <c r="R349" s="15" t="str">
        <f t="shared" si="64"/>
        <v>No</v>
      </c>
      <c r="S349" s="221" t="str">
        <f t="shared" si="65"/>
        <v>No</v>
      </c>
      <c r="T349" s="223" t="str">
        <f t="shared" si="66"/>
        <v>N/A</v>
      </c>
      <c r="U349" s="221" t="str">
        <f t="shared" si="67"/>
        <v>No</v>
      </c>
      <c r="V349" s="223" t="str">
        <f t="shared" si="68"/>
        <v>N/A</v>
      </c>
      <c r="W349" s="222" t="str">
        <f t="shared" si="69"/>
        <v>No</v>
      </c>
      <c r="X349" s="68" t="str">
        <f t="shared" si="70"/>
        <v>N/A</v>
      </c>
      <c r="Y349" s="65" t="str">
        <f t="shared" si="71"/>
        <v>No</v>
      </c>
      <c r="Z349" s="68" t="str">
        <f t="shared" si="72"/>
        <v>N/A</v>
      </c>
      <c r="AA349" s="65" t="str">
        <f t="shared" si="73"/>
        <v>No</v>
      </c>
      <c r="AB349" s="68" t="str">
        <f t="shared" si="74"/>
        <v>N/A</v>
      </c>
      <c r="AC349" s="66"/>
    </row>
    <row r="350" spans="1:29">
      <c r="A350" s="8"/>
      <c r="B350" s="8"/>
      <c r="C350" s="8"/>
      <c r="D350" s="8"/>
      <c r="E350" s="8"/>
      <c r="F350" s="8"/>
      <c r="G350" s="8"/>
      <c r="H350" s="8"/>
      <c r="I350" s="8"/>
      <c r="J350" s="8"/>
      <c r="K350" s="8"/>
      <c r="L350" s="8"/>
      <c r="M350" s="8"/>
      <c r="N350" s="8"/>
      <c r="O350" s="8"/>
      <c r="P350" s="47"/>
      <c r="Q350" s="15" t="str">
        <f t="shared" si="63"/>
        <v>No</v>
      </c>
      <c r="R350" s="15" t="str">
        <f t="shared" si="64"/>
        <v>No</v>
      </c>
      <c r="S350" s="221" t="str">
        <f t="shared" si="65"/>
        <v>No</v>
      </c>
      <c r="T350" s="223" t="str">
        <f t="shared" si="66"/>
        <v>N/A</v>
      </c>
      <c r="U350" s="221" t="str">
        <f t="shared" si="67"/>
        <v>No</v>
      </c>
      <c r="V350" s="223" t="str">
        <f t="shared" si="68"/>
        <v>N/A</v>
      </c>
      <c r="W350" s="222" t="str">
        <f t="shared" si="69"/>
        <v>No</v>
      </c>
      <c r="X350" s="68" t="str">
        <f t="shared" si="70"/>
        <v>N/A</v>
      </c>
      <c r="Y350" s="65" t="str">
        <f t="shared" si="71"/>
        <v>No</v>
      </c>
      <c r="Z350" s="68" t="str">
        <f t="shared" si="72"/>
        <v>N/A</v>
      </c>
      <c r="AA350" s="65" t="str">
        <f t="shared" si="73"/>
        <v>No</v>
      </c>
      <c r="AB350" s="68" t="str">
        <f t="shared" si="74"/>
        <v>N/A</v>
      </c>
      <c r="AC350" s="66"/>
    </row>
    <row r="351" spans="1:29">
      <c r="P351" s="47"/>
      <c r="Q351" s="15" t="str">
        <f t="shared" si="63"/>
        <v>No</v>
      </c>
      <c r="R351" s="15" t="str">
        <f t="shared" si="64"/>
        <v>No</v>
      </c>
      <c r="S351" s="221" t="str">
        <f t="shared" si="65"/>
        <v>No</v>
      </c>
      <c r="T351" s="223" t="str">
        <f t="shared" si="66"/>
        <v>N/A</v>
      </c>
      <c r="U351" s="221" t="str">
        <f t="shared" si="67"/>
        <v>No</v>
      </c>
      <c r="V351" s="223" t="str">
        <f t="shared" si="68"/>
        <v>N/A</v>
      </c>
      <c r="W351" s="222" t="str">
        <f t="shared" si="69"/>
        <v>No</v>
      </c>
      <c r="X351" s="68" t="str">
        <f t="shared" si="70"/>
        <v>N/A</v>
      </c>
      <c r="Y351" s="65" t="str">
        <f t="shared" si="71"/>
        <v>No</v>
      </c>
      <c r="Z351" s="68" t="str">
        <f t="shared" si="72"/>
        <v>N/A</v>
      </c>
      <c r="AA351" s="65" t="str">
        <f t="shared" si="73"/>
        <v>No</v>
      </c>
      <c r="AB351" s="68" t="str">
        <f t="shared" si="74"/>
        <v>N/A</v>
      </c>
      <c r="AC351" s="66"/>
    </row>
    <row r="352" spans="1:29">
      <c r="P352" s="47"/>
      <c r="Q352" s="15" t="str">
        <f t="shared" si="63"/>
        <v>No</v>
      </c>
      <c r="R352" s="15" t="str">
        <f t="shared" si="64"/>
        <v>No</v>
      </c>
      <c r="S352" s="221" t="str">
        <f t="shared" si="65"/>
        <v>No</v>
      </c>
      <c r="T352" s="223" t="str">
        <f t="shared" si="66"/>
        <v>N/A</v>
      </c>
      <c r="U352" s="221" t="str">
        <f t="shared" si="67"/>
        <v>No</v>
      </c>
      <c r="V352" s="223" t="str">
        <f t="shared" si="68"/>
        <v>N/A</v>
      </c>
      <c r="W352" s="222" t="str">
        <f t="shared" si="69"/>
        <v>No</v>
      </c>
      <c r="X352" s="68" t="str">
        <f t="shared" si="70"/>
        <v>N/A</v>
      </c>
      <c r="Y352" s="65" t="str">
        <f t="shared" si="71"/>
        <v>No</v>
      </c>
      <c r="Z352" s="68" t="str">
        <f t="shared" si="72"/>
        <v>N/A</v>
      </c>
      <c r="AA352" s="65" t="str">
        <f t="shared" si="73"/>
        <v>No</v>
      </c>
      <c r="AB352" s="68" t="str">
        <f t="shared" si="74"/>
        <v>N/A</v>
      </c>
      <c r="AC352" s="66"/>
    </row>
    <row r="353" spans="16:29">
      <c r="P353" s="47"/>
      <c r="Q353" s="15" t="str">
        <f t="shared" si="63"/>
        <v>No</v>
      </c>
      <c r="R353" s="15" t="str">
        <f t="shared" si="64"/>
        <v>No</v>
      </c>
      <c r="S353" s="221" t="str">
        <f t="shared" si="65"/>
        <v>No</v>
      </c>
      <c r="T353" s="223" t="str">
        <f t="shared" si="66"/>
        <v>N/A</v>
      </c>
      <c r="U353" s="221" t="str">
        <f t="shared" si="67"/>
        <v>No</v>
      </c>
      <c r="V353" s="223" t="str">
        <f t="shared" si="68"/>
        <v>N/A</v>
      </c>
      <c r="W353" s="222" t="str">
        <f t="shared" si="69"/>
        <v>No</v>
      </c>
      <c r="X353" s="68" t="str">
        <f t="shared" si="70"/>
        <v>N/A</v>
      </c>
      <c r="Y353" s="65" t="str">
        <f t="shared" si="71"/>
        <v>No</v>
      </c>
      <c r="Z353" s="68" t="str">
        <f t="shared" si="72"/>
        <v>N/A</v>
      </c>
      <c r="AA353" s="65" t="str">
        <f t="shared" si="73"/>
        <v>No</v>
      </c>
      <c r="AB353" s="68" t="str">
        <f t="shared" si="74"/>
        <v>N/A</v>
      </c>
      <c r="AC353" s="66"/>
    </row>
    <row r="354" spans="16:29">
      <c r="P354" s="47"/>
      <c r="Q354" s="15" t="str">
        <f t="shared" si="63"/>
        <v>No</v>
      </c>
      <c r="R354" s="15" t="str">
        <f t="shared" si="64"/>
        <v>No</v>
      </c>
      <c r="S354" s="221" t="str">
        <f t="shared" si="65"/>
        <v>No</v>
      </c>
      <c r="T354" s="223" t="str">
        <f t="shared" si="66"/>
        <v>N/A</v>
      </c>
      <c r="U354" s="221" t="str">
        <f t="shared" si="67"/>
        <v>No</v>
      </c>
      <c r="V354" s="223" t="str">
        <f t="shared" si="68"/>
        <v>N/A</v>
      </c>
      <c r="W354" s="222" t="str">
        <f t="shared" si="69"/>
        <v>No</v>
      </c>
      <c r="X354" s="68" t="str">
        <f t="shared" si="70"/>
        <v>N/A</v>
      </c>
      <c r="Y354" s="65" t="str">
        <f t="shared" si="71"/>
        <v>No</v>
      </c>
      <c r="Z354" s="68" t="str">
        <f t="shared" si="72"/>
        <v>N/A</v>
      </c>
      <c r="AA354" s="65" t="str">
        <f t="shared" si="73"/>
        <v>No</v>
      </c>
      <c r="AB354" s="68" t="str">
        <f t="shared" si="74"/>
        <v>N/A</v>
      </c>
      <c r="AC354" s="66"/>
    </row>
    <row r="355" spans="16:29">
      <c r="P355" s="47"/>
      <c r="Q355" s="15" t="str">
        <f t="shared" si="63"/>
        <v>No</v>
      </c>
      <c r="R355" s="15" t="str">
        <f t="shared" si="64"/>
        <v>No</v>
      </c>
      <c r="S355" s="221" t="str">
        <f t="shared" si="65"/>
        <v>No</v>
      </c>
      <c r="T355" s="223" t="str">
        <f t="shared" si="66"/>
        <v>N/A</v>
      </c>
      <c r="U355" s="221" t="str">
        <f t="shared" si="67"/>
        <v>No</v>
      </c>
      <c r="V355" s="223" t="str">
        <f t="shared" si="68"/>
        <v>N/A</v>
      </c>
      <c r="W355" s="222" t="str">
        <f t="shared" si="69"/>
        <v>No</v>
      </c>
      <c r="X355" s="68" t="str">
        <f t="shared" si="70"/>
        <v>N/A</v>
      </c>
      <c r="Y355" s="65" t="str">
        <f t="shared" si="71"/>
        <v>No</v>
      </c>
      <c r="Z355" s="68" t="str">
        <f t="shared" si="72"/>
        <v>N/A</v>
      </c>
      <c r="AA355" s="65" t="str">
        <f t="shared" si="73"/>
        <v>No</v>
      </c>
      <c r="AB355" s="68" t="str">
        <f t="shared" si="74"/>
        <v>N/A</v>
      </c>
      <c r="AC355" s="66"/>
    </row>
    <row r="356" spans="16:29">
      <c r="P356" s="47"/>
      <c r="Q356" s="15" t="str">
        <f t="shared" si="63"/>
        <v>No</v>
      </c>
      <c r="R356" s="15" t="str">
        <f t="shared" si="64"/>
        <v>No</v>
      </c>
      <c r="S356" s="221" t="str">
        <f t="shared" si="65"/>
        <v>No</v>
      </c>
      <c r="T356" s="223" t="str">
        <f t="shared" si="66"/>
        <v>N/A</v>
      </c>
      <c r="U356" s="221" t="str">
        <f t="shared" si="67"/>
        <v>No</v>
      </c>
      <c r="V356" s="223" t="str">
        <f t="shared" si="68"/>
        <v>N/A</v>
      </c>
      <c r="W356" s="222" t="str">
        <f t="shared" si="69"/>
        <v>No</v>
      </c>
      <c r="X356" s="68" t="str">
        <f t="shared" si="70"/>
        <v>N/A</v>
      </c>
      <c r="Y356" s="65" t="str">
        <f t="shared" si="71"/>
        <v>No</v>
      </c>
      <c r="Z356" s="68" t="str">
        <f t="shared" si="72"/>
        <v>N/A</v>
      </c>
      <c r="AA356" s="65" t="str">
        <f t="shared" si="73"/>
        <v>No</v>
      </c>
      <c r="AB356" s="68" t="str">
        <f t="shared" si="74"/>
        <v>N/A</v>
      </c>
      <c r="AC356" s="66"/>
    </row>
  </sheetData>
  <mergeCells count="17">
    <mergeCell ref="D9:J9"/>
    <mergeCell ref="D10:P10"/>
    <mergeCell ref="S41:T41"/>
    <mergeCell ref="U41:V41"/>
    <mergeCell ref="B1:D1"/>
    <mergeCell ref="E41:G41"/>
    <mergeCell ref="I41:J41"/>
    <mergeCell ref="B8:C8"/>
    <mergeCell ref="B9:C9"/>
    <mergeCell ref="B10:C10"/>
    <mergeCell ref="B11:C11"/>
    <mergeCell ref="B7:C7"/>
    <mergeCell ref="B12:C12"/>
    <mergeCell ref="B15:C15"/>
    <mergeCell ref="B19:C19"/>
    <mergeCell ref="B23:C23"/>
    <mergeCell ref="B27:C27"/>
  </mergeCells>
  <phoneticPr fontId="20" type="noConversion"/>
  <conditionalFormatting sqref="D212">
    <cfRule type="duplicateValues" dxfId="205" priority="122"/>
  </conditionalFormatting>
  <conditionalFormatting sqref="D213">
    <cfRule type="duplicateValues" dxfId="204" priority="121"/>
  </conditionalFormatting>
  <conditionalFormatting sqref="D214">
    <cfRule type="duplicateValues" dxfId="203" priority="120"/>
  </conditionalFormatting>
  <conditionalFormatting sqref="D215">
    <cfRule type="duplicateValues" dxfId="202" priority="119"/>
  </conditionalFormatting>
  <conditionalFormatting sqref="D216">
    <cfRule type="duplicateValues" dxfId="201" priority="118"/>
  </conditionalFormatting>
  <conditionalFormatting sqref="D240">
    <cfRule type="duplicateValues" dxfId="200" priority="117"/>
  </conditionalFormatting>
  <conditionalFormatting sqref="D245">
    <cfRule type="duplicateValues" dxfId="199" priority="116"/>
  </conditionalFormatting>
  <conditionalFormatting sqref="D246">
    <cfRule type="duplicateValues" dxfId="198" priority="115"/>
  </conditionalFormatting>
  <conditionalFormatting sqref="D247">
    <cfRule type="duplicateValues" dxfId="197" priority="114"/>
  </conditionalFormatting>
  <conditionalFormatting sqref="D248">
    <cfRule type="duplicateValues" dxfId="196" priority="113"/>
  </conditionalFormatting>
  <conditionalFormatting sqref="D249">
    <cfRule type="duplicateValues" dxfId="195" priority="112"/>
  </conditionalFormatting>
  <conditionalFormatting sqref="D250">
    <cfRule type="duplicateValues" dxfId="194" priority="111"/>
  </conditionalFormatting>
  <conditionalFormatting sqref="D251">
    <cfRule type="duplicateValues" dxfId="193" priority="110"/>
  </conditionalFormatting>
  <conditionalFormatting sqref="D252">
    <cfRule type="duplicateValues" dxfId="192" priority="109"/>
  </conditionalFormatting>
  <conditionalFormatting sqref="D259:D260">
    <cfRule type="duplicateValues" dxfId="191" priority="108"/>
  </conditionalFormatting>
  <conditionalFormatting sqref="D269">
    <cfRule type="duplicateValues" dxfId="190" priority="107"/>
  </conditionalFormatting>
  <conditionalFormatting sqref="D270">
    <cfRule type="duplicateValues" dxfId="189" priority="106"/>
  </conditionalFormatting>
  <conditionalFormatting sqref="D271">
    <cfRule type="duplicateValues" dxfId="188" priority="105"/>
  </conditionalFormatting>
  <conditionalFormatting sqref="D272">
    <cfRule type="duplicateValues" dxfId="187" priority="104"/>
  </conditionalFormatting>
  <conditionalFormatting sqref="D273">
    <cfRule type="duplicateValues" dxfId="186" priority="103"/>
  </conditionalFormatting>
  <conditionalFormatting sqref="D275">
    <cfRule type="duplicateValues" dxfId="185" priority="102"/>
  </conditionalFormatting>
  <conditionalFormatting sqref="D276">
    <cfRule type="duplicateValues" dxfId="184" priority="101"/>
  </conditionalFormatting>
  <conditionalFormatting sqref="D277">
    <cfRule type="duplicateValues" dxfId="183" priority="99"/>
  </conditionalFormatting>
  <conditionalFormatting sqref="D278">
    <cfRule type="duplicateValues" dxfId="182" priority="100"/>
  </conditionalFormatting>
  <conditionalFormatting sqref="D279">
    <cfRule type="duplicateValues" dxfId="181" priority="98"/>
  </conditionalFormatting>
  <conditionalFormatting sqref="D280">
    <cfRule type="duplicateValues" dxfId="180" priority="97"/>
  </conditionalFormatting>
  <conditionalFormatting sqref="D281">
    <cfRule type="duplicateValues" dxfId="179" priority="96"/>
  </conditionalFormatting>
  <conditionalFormatting sqref="D284">
    <cfRule type="duplicateValues" dxfId="178" priority="95"/>
  </conditionalFormatting>
  <conditionalFormatting sqref="D285">
    <cfRule type="duplicateValues" dxfId="177" priority="94"/>
  </conditionalFormatting>
  <conditionalFormatting sqref="D288">
    <cfRule type="duplicateValues" dxfId="176" priority="93"/>
  </conditionalFormatting>
  <conditionalFormatting sqref="D289">
    <cfRule type="duplicateValues" dxfId="175" priority="91"/>
  </conditionalFormatting>
  <conditionalFormatting sqref="D290">
    <cfRule type="duplicateValues" dxfId="174" priority="92"/>
  </conditionalFormatting>
  <conditionalFormatting sqref="D291">
    <cfRule type="duplicateValues" dxfId="173" priority="90"/>
  </conditionalFormatting>
  <conditionalFormatting sqref="D292">
    <cfRule type="duplicateValues" dxfId="172" priority="89"/>
  </conditionalFormatting>
  <conditionalFormatting sqref="D293">
    <cfRule type="duplicateValues" dxfId="171" priority="88"/>
  </conditionalFormatting>
  <conditionalFormatting sqref="D294">
    <cfRule type="duplicateValues" dxfId="170" priority="87"/>
  </conditionalFormatting>
  <conditionalFormatting sqref="D295">
    <cfRule type="duplicateValues" dxfId="169" priority="86"/>
  </conditionalFormatting>
  <conditionalFormatting sqref="D296">
    <cfRule type="duplicateValues" dxfId="168" priority="85"/>
  </conditionalFormatting>
  <conditionalFormatting sqref="D297">
    <cfRule type="duplicateValues" dxfId="167" priority="84"/>
  </conditionalFormatting>
  <conditionalFormatting sqref="D298">
    <cfRule type="duplicateValues" dxfId="166" priority="83"/>
  </conditionalFormatting>
  <conditionalFormatting sqref="D299">
    <cfRule type="duplicateValues" dxfId="165" priority="75"/>
  </conditionalFormatting>
  <conditionalFormatting sqref="D300">
    <cfRule type="duplicateValues" dxfId="164" priority="81"/>
  </conditionalFormatting>
  <conditionalFormatting sqref="D301">
    <cfRule type="duplicateValues" dxfId="163" priority="80"/>
  </conditionalFormatting>
  <conditionalFormatting sqref="D302">
    <cfRule type="duplicateValues" dxfId="162" priority="82"/>
  </conditionalFormatting>
  <conditionalFormatting sqref="D303">
    <cfRule type="duplicateValues" dxfId="161" priority="79"/>
  </conditionalFormatting>
  <conditionalFormatting sqref="D304">
    <cfRule type="duplicateValues" dxfId="160" priority="78"/>
  </conditionalFormatting>
  <conditionalFormatting sqref="D305">
    <cfRule type="duplicateValues" dxfId="159" priority="77"/>
  </conditionalFormatting>
  <conditionalFormatting sqref="D306">
    <cfRule type="duplicateValues" dxfId="158" priority="76"/>
  </conditionalFormatting>
  <conditionalFormatting sqref="D318">
    <cfRule type="duplicateValues" dxfId="157" priority="74"/>
  </conditionalFormatting>
  <conditionalFormatting sqref="D319">
    <cfRule type="duplicateValues" dxfId="156" priority="73"/>
  </conditionalFormatting>
  <conditionalFormatting sqref="D320">
    <cfRule type="duplicateValues" dxfId="155" priority="72"/>
  </conditionalFormatting>
  <conditionalFormatting sqref="D323">
    <cfRule type="duplicateValues" dxfId="154" priority="71"/>
  </conditionalFormatting>
  <conditionalFormatting sqref="P34:Q39">
    <cfRule type="cellIs" dxfId="153" priority="13" operator="between">
      <formula>0</formula>
      <formula>0.01</formula>
    </cfRule>
    <cfRule type="cellIs" dxfId="152" priority="14" operator="between">
      <formula>0.01</formula>
      <formula>0.04</formula>
    </cfRule>
    <cfRule type="cellIs" dxfId="151" priority="15" operator="between">
      <formula>0</formula>
      <formula>0.01</formula>
    </cfRule>
    <cfRule type="cellIs" dxfId="150" priority="16" operator="between">
      <formula>0.01</formula>
      <formula>0.04</formula>
    </cfRule>
    <cfRule type="cellIs" dxfId="149" priority="17" operator="between">
      <formula>0</formula>
      <formula>0.01</formula>
    </cfRule>
    <cfRule type="cellIs" dxfId="148" priority="18" operator="between">
      <formula>0.01</formula>
      <formula>0.04</formula>
    </cfRule>
    <cfRule type="cellIs" dxfId="147" priority="19" operator="between">
      <formula>0</formula>
      <formula>0.01</formula>
    </cfRule>
    <cfRule type="cellIs" dxfId="146" priority="20" operator="between">
      <formula>0.01</formula>
      <formula>0.04</formula>
    </cfRule>
  </conditionalFormatting>
  <conditionalFormatting sqref="P34:R39">
    <cfRule type="containsText" dxfId="145" priority="10" operator="containsText" text="N/A">
      <formula>NOT(ISERROR(SEARCH("N/A",P34)))</formula>
    </cfRule>
    <cfRule type="cellIs" dxfId="144" priority="11" operator="greaterThan">
      <formula>0.04</formula>
    </cfRule>
    <cfRule type="cellIs" dxfId="143" priority="12" operator="lessThan">
      <formula>0</formula>
    </cfRule>
    <cfRule type="cellIs" dxfId="142" priority="21" operator="between">
      <formula>0</formula>
      <formula>0.01</formula>
    </cfRule>
    <cfRule type="cellIs" dxfId="141" priority="22" operator="between">
      <formula>0.01</formula>
      <formula>0.04</formula>
    </cfRule>
  </conditionalFormatting>
  <conditionalFormatting sqref="P34:T39">
    <cfRule type="colorScale" priority="1">
      <colorScale>
        <cfvo type="min"/>
        <cfvo type="percentile" val="50"/>
        <cfvo type="max"/>
        <color rgb="FF63BE7B"/>
        <color rgb="FFFFEB84"/>
        <color rgb="FFF8696B"/>
      </colorScale>
    </cfRule>
  </conditionalFormatting>
  <conditionalFormatting sqref="R34:R39">
    <cfRule type="cellIs" dxfId="140" priority="8" operator="between">
      <formula>0</formula>
      <formula>0.01</formula>
    </cfRule>
    <cfRule type="cellIs" dxfId="139" priority="9" operator="between">
      <formula>0.01</formula>
      <formula>0.04</formula>
    </cfRule>
    <cfRule type="cellIs" dxfId="138" priority="7" operator="between">
      <formula>0.01</formula>
      <formula>0.04</formula>
    </cfRule>
    <cfRule type="cellIs" dxfId="137" priority="6" operator="between">
      <formula>0</formula>
      <formula>0.01</formula>
    </cfRule>
    <cfRule type="cellIs" dxfId="136" priority="5" operator="between">
      <formula>0.01</formula>
      <formula>0.04</formula>
    </cfRule>
    <cfRule type="cellIs" dxfId="135" priority="4" operator="between">
      <formula>0</formula>
      <formula>0.01</formula>
    </cfRule>
    <cfRule type="cellIs" dxfId="134" priority="3" operator="between">
      <formula>0.01</formula>
      <formula>0.04</formula>
    </cfRule>
    <cfRule type="cellIs" dxfId="133" priority="2" operator="between">
      <formula>0</formula>
      <formula>0.01</formula>
    </cfRule>
  </conditionalFormatting>
  <conditionalFormatting sqref="T43:T356">
    <cfRule type="cellIs" dxfId="132" priority="49" operator="lessThan">
      <formula>0</formula>
    </cfRule>
    <cfRule type="cellIs" dxfId="131" priority="54" operator="between">
      <formula>0</formula>
      <formula>0.01</formula>
    </cfRule>
    <cfRule type="cellIs" dxfId="130" priority="47" operator="between">
      <formula>0.01</formula>
      <formula>0.04</formula>
    </cfRule>
    <cfRule type="cellIs" dxfId="129" priority="46" operator="between">
      <formula>0</formula>
      <formula>0.01</formula>
    </cfRule>
    <cfRule type="containsText" dxfId="128" priority="45" operator="containsText" text="N/A">
      <formula>NOT(ISERROR(SEARCH("N/A",T43)))</formula>
    </cfRule>
    <cfRule type="cellIs" dxfId="127" priority="48" operator="greaterThan">
      <formula>0.04</formula>
    </cfRule>
    <cfRule type="cellIs" dxfId="126" priority="57" operator="between">
      <formula>0.01</formula>
      <formula>0.04</formula>
    </cfRule>
    <cfRule type="cellIs" dxfId="125" priority="56" operator="between">
      <formula>0</formula>
      <formula>0.01</formula>
    </cfRule>
    <cfRule type="cellIs" dxfId="124" priority="55" operator="between">
      <formula>0.01</formula>
      <formula>0.04</formula>
    </cfRule>
    <cfRule type="cellIs" dxfId="123" priority="53" operator="between">
      <formula>0.01</formula>
      <formula>0.04</formula>
    </cfRule>
    <cfRule type="cellIs" dxfId="122" priority="52" operator="between">
      <formula>0</formula>
      <formula>0.01</formula>
    </cfRule>
    <cfRule type="cellIs" dxfId="121" priority="51" operator="between">
      <formula>0.01</formula>
      <formula>0.04</formula>
    </cfRule>
    <cfRule type="cellIs" dxfId="120" priority="50" operator="between">
      <formula>0</formula>
      <formula>0.01</formula>
    </cfRule>
  </conditionalFormatting>
  <conditionalFormatting sqref="V43:V356 X43:X356 Z43:Z356 AB43:AB356">
    <cfRule type="cellIs" dxfId="119" priority="65" operator="between">
      <formula>0</formula>
      <formula>0.01</formula>
    </cfRule>
    <cfRule type="cellIs" dxfId="118" priority="66" operator="between">
      <formula>0.01</formula>
      <formula>0.04</formula>
    </cfRule>
    <cfRule type="cellIs" dxfId="117" priority="68" operator="between">
      <formula>0.01</formula>
      <formula>0.04</formula>
    </cfRule>
    <cfRule type="cellIs" dxfId="116" priority="69" operator="between">
      <formula>0</formula>
      <formula>0.01</formula>
    </cfRule>
    <cfRule type="cellIs" dxfId="115" priority="70" operator="between">
      <formula>0.01</formula>
      <formula>0.04</formula>
    </cfRule>
    <cfRule type="cellIs" dxfId="114" priority="59" operator="between">
      <formula>0</formula>
      <formula>0.01</formula>
    </cfRule>
    <cfRule type="cellIs" dxfId="113" priority="67" operator="between">
      <formula>0</formula>
      <formula>0.01</formula>
    </cfRule>
    <cfRule type="containsText" dxfId="112" priority="58" operator="containsText" text="N/A">
      <formula>NOT(ISERROR(SEARCH("N/A",V43)))</formula>
    </cfRule>
    <cfRule type="cellIs" dxfId="111" priority="60" operator="between">
      <formula>0.01</formula>
      <formula>0.04</formula>
    </cfRule>
    <cfRule type="cellIs" dxfId="110" priority="61" operator="greaterThan">
      <formula>0.04</formula>
    </cfRule>
    <cfRule type="cellIs" dxfId="109" priority="62" operator="lessThan">
      <formula>0</formula>
    </cfRule>
    <cfRule type="cellIs" dxfId="108" priority="63" operator="between">
      <formula>0</formula>
      <formula>0.01</formula>
    </cfRule>
    <cfRule type="cellIs" dxfId="107" priority="64" operator="between">
      <formula>0.01</formula>
      <formula>0.04</formula>
    </cfRule>
  </conditionalFormatting>
  <dataValidations disablePrompts="1" count="1">
    <dataValidation type="list" allowBlank="1" showInputMessage="1" showErrorMessage="1" sqref="D14" xr:uid="{01D505DF-7B38-4D42-BF83-B1B005AE1CBD}">
      <formula1>$T$2:$T$3</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9A36-1243-40FF-92AD-1CE409D8E39D}">
  <dimension ref="A1:AF467"/>
  <sheetViews>
    <sheetView zoomScale="70" zoomScaleNormal="70" workbookViewId="0">
      <selection activeCell="P34" sqref="P34"/>
    </sheetView>
  </sheetViews>
  <sheetFormatPr defaultRowHeight="14.5"/>
  <cols>
    <col min="1" max="1" width="10.54296875" bestFit="1" customWidth="1"/>
    <col min="2" max="2" width="17.81640625" customWidth="1"/>
    <col min="3" max="3" width="19.54296875" customWidth="1"/>
    <col min="4" max="4" width="52.453125" bestFit="1" customWidth="1"/>
    <col min="5" max="11" width="11.54296875" bestFit="1" customWidth="1"/>
    <col min="12" max="12" width="11.54296875" style="30" bestFit="1" customWidth="1"/>
    <col min="13" max="14" width="9.1796875" style="30" customWidth="1"/>
    <col min="15" max="15" width="10.54296875" style="30" customWidth="1"/>
    <col min="16" max="16" width="11.453125" customWidth="1"/>
    <col min="17" max="17" width="19.179687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8.54296875" bestFit="1" customWidth="1"/>
    <col min="28" max="28" width="10.54296875" customWidth="1"/>
    <col min="29" max="29" width="8.54296875" bestFit="1" customWidth="1"/>
    <col min="31" max="31" width="8.54296875" bestFit="1" customWidth="1"/>
  </cols>
  <sheetData>
    <row r="1" spans="2:21" ht="21">
      <c r="B1" s="413" t="s">
        <v>25</v>
      </c>
      <c r="C1" s="413"/>
      <c r="D1" s="413"/>
    </row>
    <row r="2" spans="2:21">
      <c r="F2" s="2"/>
      <c r="G2" s="2"/>
      <c r="H2" s="2"/>
      <c r="I2" s="2"/>
      <c r="J2" s="2"/>
      <c r="K2" s="2"/>
      <c r="L2" s="31"/>
      <c r="M2" s="31"/>
      <c r="N2" s="31"/>
      <c r="O2" s="31"/>
      <c r="U2" s="141" t="s">
        <v>35</v>
      </c>
    </row>
    <row r="3" spans="2:21" ht="18.5">
      <c r="B3" s="1" t="s">
        <v>42</v>
      </c>
      <c r="C3" s="1"/>
      <c r="U3" s="141" t="s">
        <v>43</v>
      </c>
    </row>
    <row r="4" spans="2:21" ht="18.5">
      <c r="B4" s="1"/>
      <c r="C4" s="1"/>
    </row>
    <row r="5" spans="2:21" ht="18.5">
      <c r="B5" s="1" t="s">
        <v>44</v>
      </c>
      <c r="C5" s="1"/>
      <c r="D5" s="2" t="s">
        <v>68</v>
      </c>
    </row>
    <row r="6" spans="2:21" ht="18.5">
      <c r="B6" s="1"/>
      <c r="C6" s="1"/>
    </row>
    <row r="7" spans="2:21" ht="18.5">
      <c r="B7" s="411" t="s">
        <v>46</v>
      </c>
      <c r="C7" s="412"/>
      <c r="D7" s="94"/>
      <c r="E7" s="94"/>
      <c r="F7" s="94"/>
      <c r="G7" s="94"/>
      <c r="H7" s="94"/>
      <c r="I7" s="94"/>
      <c r="J7" s="94"/>
      <c r="K7" s="94"/>
      <c r="L7" s="96"/>
      <c r="M7" s="96"/>
      <c r="N7" s="96"/>
      <c r="O7" s="96"/>
      <c r="P7" s="89"/>
      <c r="Q7" s="90"/>
    </row>
    <row r="8" spans="2:21" ht="18" customHeight="1">
      <c r="B8" s="414" t="s">
        <v>47</v>
      </c>
      <c r="C8" s="415"/>
      <c r="D8" s="245" t="s">
        <v>4973</v>
      </c>
      <c r="E8" s="245"/>
      <c r="F8" s="245"/>
      <c r="G8" s="245"/>
      <c r="H8" s="245"/>
      <c r="I8" s="245"/>
      <c r="J8" s="245"/>
      <c r="K8" s="245"/>
      <c r="L8" s="246"/>
      <c r="M8" s="246"/>
      <c r="N8" s="246"/>
      <c r="O8" s="246"/>
      <c r="P8" s="247"/>
      <c r="Q8" s="30"/>
    </row>
    <row r="9" spans="2:21">
      <c r="B9" s="405" t="s">
        <v>49</v>
      </c>
      <c r="C9" s="406"/>
      <c r="D9" s="47" t="s">
        <v>4974</v>
      </c>
      <c r="E9" s="47"/>
      <c r="F9" s="47"/>
      <c r="G9" s="47"/>
      <c r="H9" s="47"/>
      <c r="I9" s="47"/>
      <c r="J9" s="47"/>
      <c r="K9" s="47"/>
      <c r="L9" s="248"/>
      <c r="M9" s="248"/>
      <c r="N9" s="248"/>
      <c r="O9" s="248"/>
      <c r="P9" s="249"/>
      <c r="Q9" s="30"/>
    </row>
    <row r="10" spans="2:21">
      <c r="B10" s="405" t="s">
        <v>51</v>
      </c>
      <c r="C10" s="406"/>
      <c r="D10" s="47" t="s">
        <v>4974</v>
      </c>
      <c r="E10" s="47"/>
      <c r="F10" s="47"/>
      <c r="G10" s="47"/>
      <c r="H10" s="47"/>
      <c r="I10" s="47"/>
      <c r="J10" s="47"/>
      <c r="K10" s="47"/>
      <c r="L10" s="248"/>
      <c r="M10" s="248"/>
      <c r="N10" s="248"/>
      <c r="O10" s="248"/>
      <c r="P10" s="249"/>
      <c r="Q10" s="30"/>
    </row>
    <row r="11" spans="2:21">
      <c r="B11" s="405" t="s">
        <v>53</v>
      </c>
      <c r="C11" s="406"/>
      <c r="D11" s="47" t="s">
        <v>4975</v>
      </c>
      <c r="E11" s="47"/>
      <c r="F11" s="47"/>
      <c r="G11" s="47"/>
      <c r="H11" s="47"/>
      <c r="I11" s="47"/>
      <c r="J11" s="47"/>
      <c r="K11" s="47"/>
      <c r="L11" s="248"/>
      <c r="M11" s="248"/>
      <c r="N11" s="248"/>
      <c r="O11" s="248"/>
      <c r="P11" s="249"/>
      <c r="Q11" s="30"/>
    </row>
    <row r="12" spans="2:21">
      <c r="B12" s="407" t="s">
        <v>55</v>
      </c>
      <c r="C12" s="408"/>
      <c r="D12" s="250" t="s">
        <v>4976</v>
      </c>
      <c r="E12" s="250"/>
      <c r="F12" s="250"/>
      <c r="G12" s="250"/>
      <c r="H12" s="250"/>
      <c r="I12" s="250"/>
      <c r="J12" s="250"/>
      <c r="K12" s="250"/>
      <c r="L12" s="251"/>
      <c r="M12" s="251"/>
      <c r="N12" s="251"/>
      <c r="O12" s="251"/>
      <c r="P12" s="252"/>
      <c r="Q12" s="30"/>
    </row>
    <row r="13" spans="2:21">
      <c r="B13" s="112"/>
      <c r="C13" s="112"/>
    </row>
    <row r="14" spans="2:21" s="117" customFormat="1" ht="18.5">
      <c r="B14" s="118" t="s">
        <v>34</v>
      </c>
      <c r="C14" s="119"/>
      <c r="D14" s="269" t="s">
        <v>43</v>
      </c>
      <c r="E14" s="123">
        <v>46113</v>
      </c>
      <c r="F14" s="124" t="s">
        <v>56</v>
      </c>
      <c r="G14" s="127" t="s">
        <v>57</v>
      </c>
    </row>
    <row r="15" spans="2:21">
      <c r="B15" s="409" t="s">
        <v>60</v>
      </c>
      <c r="C15" s="410"/>
      <c r="D15" s="94"/>
      <c r="E15" s="135"/>
      <c r="F15" s="164"/>
      <c r="G15" s="134"/>
      <c r="H15" s="117"/>
      <c r="I15" s="117"/>
      <c r="J15" s="117"/>
      <c r="K15" s="117"/>
      <c r="L15" s="117"/>
      <c r="M15" s="117"/>
      <c r="N15" s="117"/>
      <c r="O15" s="117"/>
      <c r="P15" s="188"/>
      <c r="Q15" s="117"/>
      <c r="R15" s="117"/>
    </row>
    <row r="16" spans="2:21" ht="18.5">
      <c r="B16" s="137" t="s">
        <v>63</v>
      </c>
      <c r="C16" s="138"/>
      <c r="D16" s="89"/>
      <c r="E16" s="232"/>
      <c r="F16" s="166" t="e">
        <f>E16/E17-1</f>
        <v>#DIV/0!</v>
      </c>
      <c r="G16" s="140" t="e">
        <f>E16/E18-1</f>
        <v>#DIV/0!</v>
      </c>
      <c r="H16" s="117"/>
      <c r="I16" s="117"/>
      <c r="J16" s="117"/>
      <c r="K16" s="117"/>
      <c r="L16" s="117"/>
      <c r="M16" s="117"/>
      <c r="N16" s="117"/>
      <c r="O16" s="117"/>
      <c r="P16" s="188"/>
      <c r="Q16" s="117"/>
      <c r="R16" s="117"/>
    </row>
    <row r="17" spans="2:18" ht="18.5">
      <c r="B17" s="102" t="s">
        <v>66</v>
      </c>
      <c r="C17" s="116"/>
      <c r="E17" s="233"/>
      <c r="F17" s="167"/>
      <c r="G17" s="129"/>
      <c r="H17" s="117"/>
      <c r="I17" s="117"/>
      <c r="J17" s="117"/>
      <c r="K17" s="117"/>
      <c r="L17" s="117"/>
      <c r="M17" s="117"/>
      <c r="N17" s="117"/>
      <c r="O17" s="117"/>
      <c r="P17" s="188"/>
      <c r="Q17" s="117"/>
      <c r="R17" s="117"/>
    </row>
    <row r="18" spans="2:18" ht="18.5">
      <c r="B18" s="102" t="s">
        <v>57</v>
      </c>
      <c r="C18" s="116"/>
      <c r="E18" s="233"/>
      <c r="F18" s="167"/>
      <c r="G18" s="129"/>
      <c r="H18" s="117"/>
      <c r="I18" s="117"/>
      <c r="J18" s="117"/>
      <c r="K18" s="117"/>
      <c r="L18" s="117"/>
      <c r="M18" s="117"/>
      <c r="N18" s="117"/>
      <c r="O18" s="117"/>
      <c r="P18" s="188"/>
      <c r="Q18" s="117"/>
      <c r="R18" s="117"/>
    </row>
    <row r="19" spans="2:18">
      <c r="B19" s="409" t="s">
        <v>70</v>
      </c>
      <c r="C19" s="410"/>
      <c r="D19" s="94"/>
      <c r="E19" s="135"/>
      <c r="F19" s="164"/>
      <c r="G19" s="134"/>
      <c r="H19" s="117"/>
      <c r="I19" s="117"/>
      <c r="J19" s="117"/>
      <c r="K19" s="117"/>
      <c r="L19" s="117"/>
      <c r="M19" s="117"/>
      <c r="N19" s="117"/>
      <c r="O19" s="117"/>
      <c r="P19" s="188"/>
      <c r="Q19" s="117"/>
      <c r="R19" s="117"/>
    </row>
    <row r="20" spans="2:18" ht="18.5">
      <c r="B20" s="102" t="s">
        <v>63</v>
      </c>
      <c r="C20" s="116"/>
      <c r="E20" s="233"/>
      <c r="F20" s="166" t="e">
        <f>E20/E21-1</f>
        <v>#DIV/0!</v>
      </c>
      <c r="G20" s="140" t="e">
        <f>E20/E22-1</f>
        <v>#DIV/0!</v>
      </c>
      <c r="H20" s="117"/>
      <c r="I20" s="117"/>
      <c r="J20" s="117"/>
      <c r="K20" s="117"/>
      <c r="L20" s="117"/>
      <c r="M20" s="117"/>
      <c r="N20" s="117"/>
      <c r="O20" s="117"/>
      <c r="P20" s="188"/>
      <c r="Q20" s="117"/>
      <c r="R20" s="117"/>
    </row>
    <row r="21" spans="2:18" ht="18.5">
      <c r="B21" s="102" t="s">
        <v>66</v>
      </c>
      <c r="C21" s="116"/>
      <c r="E21" s="233"/>
      <c r="F21" s="167"/>
      <c r="G21" s="129"/>
      <c r="H21" s="117"/>
      <c r="I21" s="117"/>
      <c r="J21" s="117"/>
      <c r="K21" s="117"/>
      <c r="L21" s="117"/>
      <c r="M21" s="117"/>
      <c r="N21" s="117"/>
      <c r="O21" s="117"/>
      <c r="P21" s="117"/>
      <c r="Q21" s="117"/>
      <c r="R21" s="117"/>
    </row>
    <row r="22" spans="2:18" ht="18.5">
      <c r="B22" s="102" t="s">
        <v>57</v>
      </c>
      <c r="C22" s="116"/>
      <c r="E22" s="233"/>
      <c r="F22" s="167"/>
      <c r="G22" s="129"/>
      <c r="H22" s="117"/>
      <c r="I22" s="117"/>
      <c r="J22" s="117"/>
      <c r="K22" s="117"/>
      <c r="L22" s="117"/>
      <c r="M22" s="117"/>
      <c r="N22" s="117"/>
      <c r="O22" s="117"/>
      <c r="P22" s="117"/>
      <c r="Q22" s="117"/>
      <c r="R22" s="117"/>
    </row>
    <row r="23" spans="2:18">
      <c r="B23" s="409" t="s">
        <v>74</v>
      </c>
      <c r="C23" s="410"/>
      <c r="D23" s="94"/>
      <c r="E23" s="135"/>
      <c r="F23" s="164"/>
      <c r="G23" s="134"/>
      <c r="H23" s="117"/>
      <c r="I23" s="117"/>
      <c r="J23" s="117"/>
      <c r="K23" s="117"/>
      <c r="L23" s="117"/>
      <c r="M23" s="117"/>
      <c r="N23" s="117"/>
      <c r="O23" s="117"/>
      <c r="P23" s="117"/>
      <c r="Q23" s="117"/>
      <c r="R23" s="117"/>
    </row>
    <row r="24" spans="2:18" ht="18.5">
      <c r="B24" s="102" t="s">
        <v>63</v>
      </c>
      <c r="C24" s="116"/>
      <c r="E24" s="233"/>
      <c r="F24" s="166" t="e">
        <f>E24/E25-1</f>
        <v>#DIV/0!</v>
      </c>
      <c r="G24" s="140" t="e">
        <f>E24/E26-1</f>
        <v>#DIV/0!</v>
      </c>
      <c r="H24" s="117"/>
      <c r="I24" s="117"/>
      <c r="J24" s="117"/>
      <c r="K24" s="117"/>
      <c r="L24" s="117"/>
      <c r="M24" s="117"/>
      <c r="N24" s="117"/>
      <c r="O24" s="117"/>
      <c r="P24" s="117"/>
      <c r="Q24" s="117"/>
      <c r="R24" s="117"/>
    </row>
    <row r="25" spans="2:18" ht="18.5">
      <c r="B25" s="102" t="s">
        <v>66</v>
      </c>
      <c r="C25" s="116"/>
      <c r="E25" s="233"/>
      <c r="F25" s="167"/>
      <c r="G25" s="129"/>
      <c r="H25" s="117"/>
      <c r="I25" s="117"/>
      <c r="J25" s="117"/>
      <c r="K25" s="117"/>
      <c r="L25" s="117"/>
      <c r="M25" s="117"/>
      <c r="N25" s="117"/>
      <c r="O25" s="117"/>
      <c r="P25" s="117"/>
      <c r="Q25" s="117"/>
      <c r="R25" s="117"/>
    </row>
    <row r="26" spans="2:18" ht="18.5">
      <c r="B26" s="102" t="s">
        <v>57</v>
      </c>
      <c r="C26" s="116"/>
      <c r="E26" s="233"/>
      <c r="F26" s="167"/>
      <c r="G26" s="129"/>
      <c r="H26" s="117"/>
      <c r="I26" s="117"/>
      <c r="J26" s="117"/>
      <c r="K26" s="117"/>
      <c r="L26" s="117"/>
      <c r="M26" s="117"/>
      <c r="N26" s="117"/>
      <c r="O26" s="117"/>
      <c r="P26" s="117"/>
      <c r="Q26" s="117"/>
      <c r="R26" s="117"/>
    </row>
    <row r="27" spans="2:18">
      <c r="B27" s="409" t="s">
        <v>76</v>
      </c>
      <c r="C27" s="410"/>
      <c r="D27" s="94"/>
      <c r="E27" s="135"/>
      <c r="F27" s="164"/>
      <c r="G27" s="134"/>
      <c r="H27" s="117"/>
      <c r="I27" s="117"/>
      <c r="J27" s="117"/>
      <c r="K27" s="117"/>
      <c r="L27" s="117"/>
      <c r="M27" s="117"/>
      <c r="N27" s="117"/>
      <c r="O27" s="117"/>
      <c r="P27" s="117"/>
      <c r="Q27" s="117"/>
      <c r="R27" s="117"/>
    </row>
    <row r="28" spans="2:18" ht="18.5">
      <c r="B28" s="102" t="s">
        <v>63</v>
      </c>
      <c r="C28" s="116"/>
      <c r="E28" s="233"/>
      <c r="F28" s="166" t="e">
        <f>E28/E29-1</f>
        <v>#DIV/0!</v>
      </c>
      <c r="G28" s="140" t="e">
        <f>E28/E30-1</f>
        <v>#DIV/0!</v>
      </c>
      <c r="H28" s="117"/>
      <c r="I28" s="117"/>
      <c r="J28" s="117"/>
      <c r="K28" s="117"/>
      <c r="L28" s="117"/>
      <c r="M28" s="117"/>
      <c r="N28" s="117"/>
      <c r="O28" s="117"/>
      <c r="P28" s="117"/>
      <c r="Q28" s="117"/>
      <c r="R28" s="117"/>
    </row>
    <row r="29" spans="2:18" ht="18.5">
      <c r="B29" s="102" t="s">
        <v>66</v>
      </c>
      <c r="C29" s="116"/>
      <c r="E29" s="233"/>
      <c r="F29" s="167"/>
      <c r="G29" s="129"/>
      <c r="H29" s="117"/>
      <c r="I29" s="117"/>
      <c r="J29" s="117"/>
      <c r="K29" s="117"/>
      <c r="L29" s="117"/>
      <c r="M29" s="117"/>
      <c r="N29" s="117"/>
      <c r="O29" s="117"/>
      <c r="P29" s="117"/>
      <c r="Q29" s="117"/>
      <c r="R29" s="117"/>
    </row>
    <row r="30" spans="2:18" ht="18.5">
      <c r="B30" s="103" t="s">
        <v>57</v>
      </c>
      <c r="C30" s="105"/>
      <c r="D30" s="92"/>
      <c r="E30" s="234"/>
      <c r="F30" s="168"/>
      <c r="G30" s="131"/>
      <c r="H30" s="117"/>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t="e">
        <f>AVERAGEIFS(E$43:E$503,$B$43:$B$503,$B34,$AD$43:$AD$503,"Yes")</f>
        <v>#DIV/0!</v>
      </c>
      <c r="F34" s="29" t="e">
        <f>AVERAGEIFS(Q$43:Q$504,$B$43:$B$504,$B34,$AD$43:$AD$504,"Yes")</f>
        <v>#DIV/0!</v>
      </c>
      <c r="G34" s="29" t="e">
        <f>AVERAGEIFS(L$43:L$503,$B$43:$B$503,$B34,$AB$43:$AB$503,"Yes")</f>
        <v>#DIV/0!</v>
      </c>
      <c r="H34" s="29" t="e">
        <f>AVERAGEIFS(Q$43:Q$504,$B$43:$B$504,$B34,$AB$43:$AB$504,"Yes")</f>
        <v>#DIV/0!</v>
      </c>
      <c r="I34" s="29" t="e">
        <f>AVERAGEIFS(M$43:M$503,$B$43:$B$503,$B34,$Z$43:$Z$503,"Yes")</f>
        <v>#DIV/0!</v>
      </c>
      <c r="J34" s="29" t="e">
        <f>AVERAGEIFS(Q$43:Q$504,$B$43:$B$504,$B34,$Z$43:$Z$504,"Yes")</f>
        <v>#DIV/0!</v>
      </c>
      <c r="K34" s="29" t="e">
        <f>AVERAGEIFS(N$43:N$503,$B$43:$B$503,$B34,$X$43:$X$503,"Yes")</f>
        <v>#DIV/0!</v>
      </c>
      <c r="L34" s="29" t="e">
        <f>AVERAGEIFS(Q$43:Q$504,$B$43:$B$504,$B34,$X$43:$X$504,"Yes")</f>
        <v>#DIV/0!</v>
      </c>
      <c r="M34" s="29" t="e">
        <f>AVERAGEIFS(O$43:O$504,$B$43:$B$504,$B34,$V$43:$V$504,"Yes")</f>
        <v>#DIV/0!</v>
      </c>
      <c r="N34" s="29" t="e">
        <f>AVERAGEIFS(Q$43:Q$504,$B$43:$B$504,$B34,$V$43:$V$504,"Yes")</f>
        <v>#DIV/0!</v>
      </c>
      <c r="O34" s="29" t="e">
        <f>AVERAGEIFS(P$43:P$504,$B$43:$B$504,$B34,$T$43:$T$504,"Yes")</f>
        <v>#DIV/0!</v>
      </c>
      <c r="P34" s="29" t="e">
        <f>AVERAGEIFS(Q$43:Q$504,$B$43:$B$504,$B34,$T$43:$T$504,"Yes")</f>
        <v>#DIV/0!</v>
      </c>
      <c r="Q34" s="29">
        <f>AVERAGEIFS(Q$43:Q$504,$B$43:$B$504,$B34)</f>
        <v>4.5</v>
      </c>
      <c r="R34" s="334" t="e">
        <f>F34/E34-1</f>
        <v>#DIV/0!</v>
      </c>
      <c r="S34" s="334" t="e">
        <f t="shared" ref="S34:S39" si="0">H34/G34-1</f>
        <v>#DIV/0!</v>
      </c>
      <c r="T34" s="334" t="e">
        <f t="shared" ref="T34:T39" si="1">J34/I34-1</f>
        <v>#DIV/0!</v>
      </c>
      <c r="U34" s="335" t="e">
        <f t="shared" ref="U34:U39" si="2">L34/K34-1</f>
        <v>#DIV/0!</v>
      </c>
      <c r="V34" s="336" t="e">
        <f t="shared" ref="V34:V39" si="3">N34/M34-1</f>
        <v>#DIV/0!</v>
      </c>
      <c r="W34" s="336" t="e">
        <f t="shared" ref="W34:W39" si="4">P34/O34-1</f>
        <v>#DIV/0!</v>
      </c>
    </row>
    <row r="35" spans="1:32">
      <c r="B35" s="102" t="s">
        <v>27</v>
      </c>
      <c r="C35" s="91"/>
      <c r="E35" s="29" t="e">
        <f>AVERAGEIFS(E$43:E$503,$B$43:$B$503,$B35,$AD$43:$AD$503,"Yes")</f>
        <v>#DIV/0!</v>
      </c>
      <c r="F35" s="29" t="e">
        <f t="shared" ref="F35:F38" si="5">AVERAGEIFS(Q$43:Q$504,$B$43:$B$504,$B35,$AD$43:$AD$504,"Yes")</f>
        <v>#DIV/0!</v>
      </c>
      <c r="G35" s="29" t="e">
        <f>AVERAGEIFS(L$43:L$503,$B$43:$B$503,$B35,$AB$43:$AB$503,"Yes")</f>
        <v>#DIV/0!</v>
      </c>
      <c r="H35" s="29" t="e">
        <f t="shared" ref="H35:H38" si="6">AVERAGEIFS(Q$43:Q$504,$B$43:$B$504,$B35,$AB$43:$AB$504,"Yes")</f>
        <v>#DIV/0!</v>
      </c>
      <c r="I35" s="29">
        <f>AVERAGEIFS(M$43:M$503,$B$43:$B$503,$B35,$Z$43:$Z$503,"Yes")</f>
        <v>9.6727272727272737</v>
      </c>
      <c r="J35" s="29">
        <f t="shared" ref="J35:J38" si="7">AVERAGEIFS(Q$43:Q$504,$B$43:$B$504,$B35,$Z$43:$Z$504,"Yes")</f>
        <v>10.200000000000001</v>
      </c>
      <c r="K35" s="29">
        <f>AVERAGEIFS(N$43:N$503,$B$43:$B$503,$B35,$X$43:$X$503,"Yes")</f>
        <v>9.9863636363636363</v>
      </c>
      <c r="L35" s="29">
        <f t="shared" ref="L35:L38" si="8">AVERAGEIFS(Q$43:Q$504,$B$43:$B$504,$B35,$X$43:$X$504,"Yes")</f>
        <v>10.200000000000001</v>
      </c>
      <c r="M35" s="29">
        <f t="shared" ref="M35:M38" si="9">AVERAGEIFS(O$43:O$504,$B$43:$B$504,$B35,$V$43:$V$504,"Yes")</f>
        <v>9.9863636363636363</v>
      </c>
      <c r="N35" s="29">
        <f t="shared" ref="N35:N38" si="10">AVERAGEIFS(Q$43:Q$504,$B$43:$B$504,$B35,$V$43:$V$504,"Yes")</f>
        <v>10.200000000000001</v>
      </c>
      <c r="O35" s="29">
        <f t="shared" ref="O35:O38" si="11">AVERAGEIFS(P$43:P$504,$B$43:$B$504,$B35,$T$43:$T$504,"Yes")</f>
        <v>11.570833333333335</v>
      </c>
      <c r="P35" s="29">
        <f t="shared" ref="P35:P38" si="12">AVERAGEIFS(Q$43:Q$504,$B$43:$B$504,$B35,$T$43:$T$504,"Yes")</f>
        <v>11.641666666666667</v>
      </c>
      <c r="Q35" s="29">
        <f>AVERAGEIFS(Q$43:Q$504,$B$43:$B$504,$B35)</f>
        <v>11.641666666666667</v>
      </c>
      <c r="R35" s="334" t="e">
        <f t="shared" ref="R35:R39" si="13">F35/E35-1</f>
        <v>#DIV/0!</v>
      </c>
      <c r="S35" s="334" t="e">
        <f t="shared" si="0"/>
        <v>#DIV/0!</v>
      </c>
      <c r="T35" s="334">
        <f t="shared" si="1"/>
        <v>5.4511278195488622E-2</v>
      </c>
      <c r="U35" s="335">
        <f t="shared" si="2"/>
        <v>2.1392808375056971E-2</v>
      </c>
      <c r="V35" s="336">
        <f t="shared" si="3"/>
        <v>2.1392808375056971E-2</v>
      </c>
      <c r="W35" s="336">
        <f t="shared" si="4"/>
        <v>6.1217140799423309E-3</v>
      </c>
    </row>
    <row r="36" spans="1:32">
      <c r="B36" s="102" t="s">
        <v>86</v>
      </c>
      <c r="C36" s="91"/>
      <c r="E36" s="29" t="e">
        <f>AVERAGEIFS(E$43:E$503,$B$43:$B$503,$B36,$AD$43:$AD$503,"Yes")</f>
        <v>#DIV/0!</v>
      </c>
      <c r="F36" s="29" t="e">
        <f t="shared" si="5"/>
        <v>#DIV/0!</v>
      </c>
      <c r="G36" s="29" t="e">
        <f>AVERAGEIFS(L$43:L$503,$B$43:$B$503,$B36,$AB$43:$AB$503,"Yes")</f>
        <v>#DIV/0!</v>
      </c>
      <c r="H36" s="29" t="e">
        <f t="shared" si="6"/>
        <v>#DIV/0!</v>
      </c>
      <c r="I36" s="29">
        <f>AVERAGEIFS(M$43:M$503,$B$43:$B$503,$B36,$Z$43:$Z$503,"Yes")</f>
        <v>4.0916666666666659</v>
      </c>
      <c r="J36" s="29">
        <f t="shared" si="7"/>
        <v>4.1749999999999998</v>
      </c>
      <c r="K36" s="29">
        <f>AVERAGEIFS(N$43:N$503,$B$43:$B$503,$B36,$X$43:$X$503,"Yes")</f>
        <v>4.0916666666666659</v>
      </c>
      <c r="L36" s="29">
        <f t="shared" si="8"/>
        <v>4.1749999999999998</v>
      </c>
      <c r="M36" s="29">
        <f t="shared" si="9"/>
        <v>4.0916666666666659</v>
      </c>
      <c r="N36" s="29">
        <f t="shared" si="10"/>
        <v>4.1749999999999998</v>
      </c>
      <c r="O36" s="29">
        <f t="shared" si="11"/>
        <v>4.0916666666666659</v>
      </c>
      <c r="P36" s="29">
        <f t="shared" si="12"/>
        <v>4.1749999999999998</v>
      </c>
      <c r="Q36" s="29">
        <f>AVERAGEIFS(Q$43:Q$504,$B$43:$B$504,$B36)</f>
        <v>4.1749999999999998</v>
      </c>
      <c r="R36" s="334" t="e">
        <f t="shared" si="13"/>
        <v>#DIV/0!</v>
      </c>
      <c r="S36" s="334" t="e">
        <f t="shared" si="0"/>
        <v>#DIV/0!</v>
      </c>
      <c r="T36" s="334">
        <f t="shared" si="1"/>
        <v>2.0366598778004175E-2</v>
      </c>
      <c r="U36" s="335">
        <f t="shared" si="2"/>
        <v>2.0366598778004175E-2</v>
      </c>
      <c r="V36" s="336">
        <f t="shared" si="3"/>
        <v>2.0366598778004175E-2</v>
      </c>
      <c r="W36" s="336">
        <f t="shared" si="4"/>
        <v>2.0366598778004175E-2</v>
      </c>
    </row>
    <row r="37" spans="1:32">
      <c r="B37" s="102" t="s">
        <v>29</v>
      </c>
      <c r="C37" s="91"/>
      <c r="E37" s="29" t="e">
        <f>AVERAGEIFS(E$43:E$503,$B$43:$B$503,$B37,$AD$43:$AD$503,"Yes")</f>
        <v>#DIV/0!</v>
      </c>
      <c r="F37" s="29" t="e">
        <f t="shared" si="5"/>
        <v>#DIV/0!</v>
      </c>
      <c r="G37" s="29" t="e">
        <f>AVERAGEIFS(L$43:L$503,$B$43:$B$503,$B37,$AB$43:$AB$503,"Yes")</f>
        <v>#DIV/0!</v>
      </c>
      <c r="H37" s="29" t="e">
        <f t="shared" si="6"/>
        <v>#DIV/0!</v>
      </c>
      <c r="I37" s="29">
        <f>AVERAGEIFS(M$43:M$503,$B$43:$B$503,$B37,$Z$43:$Z$503,"Yes")</f>
        <v>5.5</v>
      </c>
      <c r="J37" s="29">
        <f t="shared" si="7"/>
        <v>5.5</v>
      </c>
      <c r="K37" s="29">
        <f>AVERAGEIFS(N$43:N$503,$B$43:$B$503,$B37,$X$43:$X$503,"Yes")</f>
        <v>5.5</v>
      </c>
      <c r="L37" s="29">
        <f t="shared" si="8"/>
        <v>5.5</v>
      </c>
      <c r="M37" s="29">
        <f t="shared" si="9"/>
        <v>5.5</v>
      </c>
      <c r="N37" s="29">
        <f t="shared" si="10"/>
        <v>5.5</v>
      </c>
      <c r="O37" s="29">
        <f t="shared" si="11"/>
        <v>5.5</v>
      </c>
      <c r="P37" s="29">
        <f t="shared" si="12"/>
        <v>5.5</v>
      </c>
      <c r="Q37" s="29">
        <f>AVERAGEIFS(Q$43:Q$504,$B$43:$B$504,$B37)</f>
        <v>5.5</v>
      </c>
      <c r="R37" s="334" t="e">
        <f t="shared" si="13"/>
        <v>#DIV/0!</v>
      </c>
      <c r="S37" s="334" t="e">
        <f t="shared" si="0"/>
        <v>#DIV/0!</v>
      </c>
      <c r="T37" s="334">
        <f t="shared" si="1"/>
        <v>0</v>
      </c>
      <c r="U37" s="335">
        <f t="shared" si="2"/>
        <v>0</v>
      </c>
      <c r="V37" s="336">
        <f t="shared" si="3"/>
        <v>0</v>
      </c>
      <c r="W37" s="336">
        <f t="shared" si="4"/>
        <v>0</v>
      </c>
    </row>
    <row r="38" spans="1:32">
      <c r="B38" s="102" t="s">
        <v>28</v>
      </c>
      <c r="C38" s="91"/>
      <c r="E38" s="29" t="e">
        <f>AVERAGEIFS(E$43:E$503,$B$43:$B$503,$B38,$AD$43:$AD$503,"Yes")</f>
        <v>#DIV/0!</v>
      </c>
      <c r="F38" s="29" t="e">
        <f t="shared" si="5"/>
        <v>#DIV/0!</v>
      </c>
      <c r="G38" s="29" t="e">
        <f>AVERAGEIFS(L$43:L$503,$B$43:$B$503,$B38,$AB$43:$AB$503,"Yes")</f>
        <v>#DIV/0!</v>
      </c>
      <c r="H38" s="29" t="e">
        <f t="shared" si="6"/>
        <v>#DIV/0!</v>
      </c>
      <c r="I38" s="29">
        <f>AVERAGEIFS(M$43:M$503,$B$43:$B$503,$B38,$Z$43:$Z$503,"Yes")</f>
        <v>2.75</v>
      </c>
      <c r="J38" s="29">
        <f t="shared" si="7"/>
        <v>2.75</v>
      </c>
      <c r="K38" s="29">
        <f>AVERAGEIFS(N$43:N$503,$B$43:$B$503,$B38,$X$43:$X$503,"Yes")</f>
        <v>2.75</v>
      </c>
      <c r="L38" s="29">
        <f t="shared" si="8"/>
        <v>2.75</v>
      </c>
      <c r="M38" s="29">
        <f t="shared" si="9"/>
        <v>3.7</v>
      </c>
      <c r="N38" s="29">
        <f t="shared" si="10"/>
        <v>3.7</v>
      </c>
      <c r="O38" s="29">
        <f t="shared" si="11"/>
        <v>3.5416666666666665</v>
      </c>
      <c r="P38" s="29">
        <f t="shared" si="12"/>
        <v>3.5416666666666665</v>
      </c>
      <c r="Q38" s="29">
        <f>AVERAGEIFS(Q$43:Q$504,$B$43:$B$504,$B38)</f>
        <v>3.5416666666666665</v>
      </c>
      <c r="R38" s="334" t="e">
        <f t="shared" si="13"/>
        <v>#DIV/0!</v>
      </c>
      <c r="S38" s="334" t="e">
        <f t="shared" si="0"/>
        <v>#DIV/0!</v>
      </c>
      <c r="T38" s="334">
        <f t="shared" si="1"/>
        <v>0</v>
      </c>
      <c r="U38" s="335">
        <f t="shared" si="2"/>
        <v>0</v>
      </c>
      <c r="V38" s="336">
        <f t="shared" si="3"/>
        <v>0</v>
      </c>
      <c r="W38" s="336">
        <f t="shared" si="4"/>
        <v>0</v>
      </c>
    </row>
    <row r="39" spans="1:32">
      <c r="B39" s="103" t="s">
        <v>26</v>
      </c>
      <c r="C39" s="93"/>
      <c r="D39" s="42"/>
      <c r="E39" s="29" t="e">
        <f>AVERAGEIFS(E$43:E$503,$C$43:$C$503,$B39,$AD$43:$AD$503,"Yes")</f>
        <v>#DIV/0!</v>
      </c>
      <c r="F39" s="29" t="e">
        <f>AVERAGEIFS(Q$43:Q$504,$C$43:$C$504,$B39,$AD$43:$AD$504,"Yes")</f>
        <v>#DIV/0!</v>
      </c>
      <c r="G39" s="29" t="e">
        <f>AVERAGEIFS(L$43:L$503,$C$43:$C$503,$B39,$AB$43:$AB$503,"Yes")</f>
        <v>#DIV/0!</v>
      </c>
      <c r="H39" s="29" t="e">
        <f>AVERAGEIFS(Q$43:Q$504,$C$43:$C$504,$B39,$AB$43:$AB$504,"Yes")</f>
        <v>#DIV/0!</v>
      </c>
      <c r="I39" s="29">
        <f>AVERAGEIFS(M$43:M$503,$C$43:$C$503,$B39,$Z$43:$Z$503,"Yes")</f>
        <v>4.0916666666666659</v>
      </c>
      <c r="J39" s="29">
        <f>AVERAGEIFS(Q$43:Q$504,$C$43:$C$504,$B39,$Z$43:$Z$504,"Yes")</f>
        <v>4.1749999999999998</v>
      </c>
      <c r="K39" s="29">
        <f>AVERAGEIFS(N$43:N$503,$C$43:$C$503,$B39,$X$43:$X$503,"Yes")</f>
        <v>4.0916666666666659</v>
      </c>
      <c r="L39" s="29">
        <f>AVERAGEIFS(Q$43:Q$504,$C$43:$C$504,$B39,$X$43:$X$504,"Yes")</f>
        <v>4.1749999999999998</v>
      </c>
      <c r="M39" s="29">
        <f>AVERAGEIFS(O$43:O$503,$C$43:$C$503,$B39,$V$43:$V$503,"Yes")</f>
        <v>4.0916666666666659</v>
      </c>
      <c r="N39" s="29">
        <f>AVERAGEIFS(Q$43:Q$504,$C$43:$C$504,$B39,$V$43:$V$504,"Yes")</f>
        <v>4.1749999999999998</v>
      </c>
      <c r="O39" s="29">
        <f>AVERAGEIFS(P$43:P$504,$C$43:$C$504,$B39,$T$43:$T$504,"Yes")</f>
        <v>4.0916666666666659</v>
      </c>
      <c r="P39" s="29">
        <f>AVERAGEIFS(Q$43:Q$504,$C$43:$C$504,$B39,$T$43:$T$504,"Yes")</f>
        <v>4.1749999999999998</v>
      </c>
      <c r="Q39" s="29">
        <f>AVERAGEIFS(Q$43:Q$504,$C$43:$C$504,$B39)</f>
        <v>4.2562499999999996</v>
      </c>
      <c r="R39" s="334" t="e">
        <f t="shared" si="13"/>
        <v>#DIV/0!</v>
      </c>
      <c r="S39" s="334" t="e">
        <f t="shared" si="0"/>
        <v>#DIV/0!</v>
      </c>
      <c r="T39" s="334">
        <f t="shared" si="1"/>
        <v>2.0366598778004175E-2</v>
      </c>
      <c r="U39" s="335">
        <f t="shared" si="2"/>
        <v>2.0366598778004175E-2</v>
      </c>
      <c r="V39" s="336">
        <f t="shared" si="3"/>
        <v>2.0366598778004175E-2</v>
      </c>
      <c r="W39" s="336">
        <f t="shared" si="4"/>
        <v>2.0366598778004175E-2</v>
      </c>
    </row>
    <row r="40" spans="1:32">
      <c r="B40" s="2"/>
      <c r="C40" s="2"/>
      <c r="I40" s="38"/>
      <c r="J40" s="38"/>
      <c r="K40" s="30"/>
    </row>
    <row r="41" spans="1:32" ht="29">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24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5" customHeight="1">
      <c r="A43" s="66" t="s">
        <v>25</v>
      </c>
      <c r="B43" s="66" t="s">
        <v>39</v>
      </c>
      <c r="C43" s="66" t="str" cm="1">
        <f t="array" ref="C43">_xlfn.IFNA(_xlfn.IFS(B43="Starter","Starters &amp; Sides",B43="Sides","Starters &amp; Sides"),B43)</f>
        <v>Starters &amp; Sides</v>
      </c>
      <c r="D43" s="71" t="s">
        <v>387</v>
      </c>
      <c r="E43" s="75"/>
      <c r="F43" s="13"/>
      <c r="G43" s="13"/>
      <c r="H43" s="13"/>
      <c r="I43" s="13"/>
      <c r="J43" s="13"/>
      <c r="K43" s="13"/>
      <c r="L43" s="13"/>
      <c r="M43" s="13">
        <v>3.25</v>
      </c>
      <c r="N43" s="13">
        <v>3.25</v>
      </c>
      <c r="O43" s="13">
        <v>3.25</v>
      </c>
      <c r="P43" s="15">
        <v>3.25</v>
      </c>
      <c r="Q43" s="337">
        <v>3.5</v>
      </c>
      <c r="R43" s="15" t="str">
        <f>IF(COUNTA(Q43)=1,"Yes","No")</f>
        <v>Yes</v>
      </c>
      <c r="S43" s="15" t="str">
        <f>IF(AND(T43="No",R43="Yes"),"Yes","No")</f>
        <v>No</v>
      </c>
      <c r="T43" s="221" t="str">
        <f>IF(COUNTA(P43:Q43)=2,"Yes","No")</f>
        <v>Yes</v>
      </c>
      <c r="U43" s="223">
        <f>IF(T43="Yes",Q43/P43-1,"N/A")</f>
        <v>7.6923076923076872E-2</v>
      </c>
      <c r="V43" s="221" t="str">
        <f>IF(COUNTA(O43:Q43)=3,"Yes","No")</f>
        <v>Yes</v>
      </c>
      <c r="W43" s="223">
        <f>IF(V43="Yes",Q43/O43-1,"N/A")</f>
        <v>7.6923076923076872E-2</v>
      </c>
      <c r="X43" s="221" t="str">
        <f>IF(COUNTA(N43:Q43)=4,"Yes","No")</f>
        <v>Yes</v>
      </c>
      <c r="Y43" s="223">
        <f>IF(X43="Yes",Q43/N43-1,"N/A")</f>
        <v>7.6923076923076872E-2</v>
      </c>
      <c r="Z43" s="222" t="str">
        <f>IF(COUNTA(M43:Q43)=5,"Yes","No")</f>
        <v>Yes</v>
      </c>
      <c r="AA43" s="68">
        <f>IF(Z43="Yes",Q43/M43-1,"N/A")</f>
        <v>7.6923076923076872E-2</v>
      </c>
      <c r="AB43" s="65" t="str">
        <f>IF(COUNTA(L43:Q43)=6,"Yes","No")</f>
        <v>No</v>
      </c>
      <c r="AC43" s="68" t="str">
        <f>IF(AB43="Yes",Q43/L43-1,"N/A")</f>
        <v>N/A</v>
      </c>
      <c r="AD43" s="65" t="str">
        <f>IF(COUNTA(E43:Q43)=13,"Yes","No")</f>
        <v>No</v>
      </c>
      <c r="AE43" s="68" t="str">
        <f>IF(AD43="Yes",Q43/E43-1,"N/A")</f>
        <v>N/A</v>
      </c>
      <c r="AF43" s="66"/>
    </row>
    <row r="44" spans="1:32">
      <c r="A44" s="66" t="s">
        <v>25</v>
      </c>
      <c r="B44" s="66" t="s">
        <v>39</v>
      </c>
      <c r="C44" s="66" t="str" cm="1">
        <f t="array" ref="C44">_xlfn.IFNA(_xlfn.IFS(B44="Starter","Starters &amp; Sides",B44="Sides","Starters &amp; Sides"),B44)</f>
        <v>Starters &amp; Sides</v>
      </c>
      <c r="D44" s="71" t="s">
        <v>4977</v>
      </c>
      <c r="E44" s="75"/>
      <c r="F44" s="13"/>
      <c r="G44" s="13"/>
      <c r="H44" s="13"/>
      <c r="I44" s="13"/>
      <c r="J44" s="13"/>
      <c r="K44" s="13"/>
      <c r="L44" s="13"/>
      <c r="M44" s="13">
        <v>3.5</v>
      </c>
      <c r="N44" s="13">
        <v>3.5</v>
      </c>
      <c r="O44" s="13">
        <v>3.5</v>
      </c>
      <c r="P44" s="15">
        <v>3.5</v>
      </c>
      <c r="Q44" s="337">
        <v>3.75</v>
      </c>
      <c r="R44" s="15" t="str">
        <f t="shared" ref="R44:R71" si="14">IF(COUNTA(Q44)=1,"Yes","No")</f>
        <v>Yes</v>
      </c>
      <c r="S44" s="15" t="str">
        <f t="shared" ref="S44:S71" si="15">IF(AND(T44="No",R44="Yes"),"Yes","No")</f>
        <v>No</v>
      </c>
      <c r="T44" s="221" t="str">
        <f t="shared" ref="T44:T71" si="16">IF(COUNTA(P44:Q44)=2,"Yes","No")</f>
        <v>Yes</v>
      </c>
      <c r="U44" s="223">
        <f t="shared" ref="U44:U71" si="17">IF(T44="Yes",Q44/P44-1,"N/A")</f>
        <v>7.1428571428571397E-2</v>
      </c>
      <c r="V44" s="221" t="str">
        <f t="shared" ref="V44:V71" si="18">IF(COUNTA(O44:Q44)=3,"Yes","No")</f>
        <v>Yes</v>
      </c>
      <c r="W44" s="223">
        <f t="shared" ref="W44:W71" si="19">IF(V44="Yes",Q44/O44-1,"N/A")</f>
        <v>7.1428571428571397E-2</v>
      </c>
      <c r="X44" s="221" t="str">
        <f t="shared" ref="X44:X71" si="20">IF(COUNTA(N44:Q44)=4,"Yes","No")</f>
        <v>Yes</v>
      </c>
      <c r="Y44" s="223">
        <f t="shared" ref="Y44:Y71" si="21">IF(X44="Yes",Q44/N44-1,"N/A")</f>
        <v>7.1428571428571397E-2</v>
      </c>
      <c r="Z44" s="222" t="str">
        <f t="shared" ref="Z44:Z71" si="22">IF(COUNTA(M44:Q44)=5,"Yes","No")</f>
        <v>Yes</v>
      </c>
      <c r="AA44" s="68">
        <f t="shared" ref="AA44:AA71" si="23">IF(Z44="Yes",Q44/M44-1,"N/A")</f>
        <v>7.1428571428571397E-2</v>
      </c>
      <c r="AB44" s="65" t="str">
        <f t="shared" ref="AB44:AB71" si="24">IF(COUNTA(L44:Q44)=6,"Yes","No")</f>
        <v>No</v>
      </c>
      <c r="AC44" s="68" t="str">
        <f t="shared" ref="AC44:AC71" si="25">IF(AB44="Yes",Q44/L44-1,"N/A")</f>
        <v>N/A</v>
      </c>
      <c r="AD44" s="65" t="str">
        <f t="shared" ref="AD44:AD71" si="26">IF(COUNTA(E44:Q44)=13,"Yes","No")</f>
        <v>No</v>
      </c>
      <c r="AE44" s="68" t="str">
        <f t="shared" ref="AE44:AE71" si="27">IF(AD44="Yes",Q44/E44-1,"N/A")</f>
        <v>N/A</v>
      </c>
      <c r="AF44" s="66"/>
    </row>
    <row r="45" spans="1:32">
      <c r="A45" s="66" t="s">
        <v>25</v>
      </c>
      <c r="B45" s="66" t="s">
        <v>39</v>
      </c>
      <c r="C45" s="66" t="str" cm="1">
        <f t="array" ref="C45">_xlfn.IFNA(_xlfn.IFS(B45="Starter","Starters &amp; Sides",B45="Sides","Starters &amp; Sides"),B45)</f>
        <v>Starters &amp; Sides</v>
      </c>
      <c r="D45" s="71" t="s">
        <v>4978</v>
      </c>
      <c r="E45" s="75"/>
      <c r="F45" s="13"/>
      <c r="G45" s="13"/>
      <c r="H45" s="13"/>
      <c r="I45" s="13"/>
      <c r="J45" s="13"/>
      <c r="K45" s="13"/>
      <c r="L45" s="13"/>
      <c r="M45" s="13">
        <v>2.95</v>
      </c>
      <c r="N45" s="13">
        <v>2.95</v>
      </c>
      <c r="O45" s="13">
        <v>2.95</v>
      </c>
      <c r="P45" s="15">
        <v>2.95</v>
      </c>
      <c r="Q45" s="337">
        <v>2.95</v>
      </c>
      <c r="R45" s="15" t="str">
        <f t="shared" si="14"/>
        <v>Yes</v>
      </c>
      <c r="S45" s="15" t="str">
        <f t="shared" si="15"/>
        <v>No</v>
      </c>
      <c r="T45" s="221" t="str">
        <f t="shared" si="16"/>
        <v>Yes</v>
      </c>
      <c r="U45" s="223">
        <f t="shared" si="17"/>
        <v>0</v>
      </c>
      <c r="V45" s="221" t="str">
        <f t="shared" si="18"/>
        <v>Yes</v>
      </c>
      <c r="W45" s="223">
        <f t="shared" si="19"/>
        <v>0</v>
      </c>
      <c r="X45" s="221" t="str">
        <f t="shared" si="20"/>
        <v>Yes</v>
      </c>
      <c r="Y45" s="223">
        <f t="shared" si="21"/>
        <v>0</v>
      </c>
      <c r="Z45" s="222" t="str">
        <f t="shared" si="22"/>
        <v>Yes</v>
      </c>
      <c r="AA45" s="68">
        <f t="shared" si="23"/>
        <v>0</v>
      </c>
      <c r="AB45" s="65" t="str">
        <f t="shared" si="24"/>
        <v>No</v>
      </c>
      <c r="AC45" s="68" t="str">
        <f t="shared" si="25"/>
        <v>N/A</v>
      </c>
      <c r="AD45" s="65" t="str">
        <f t="shared" si="26"/>
        <v>No</v>
      </c>
      <c r="AE45" s="68" t="str">
        <f t="shared" si="27"/>
        <v>N/A</v>
      </c>
      <c r="AF45" s="66"/>
    </row>
    <row r="46" spans="1:32">
      <c r="A46" s="66" t="s">
        <v>25</v>
      </c>
      <c r="B46" s="66" t="s">
        <v>27</v>
      </c>
      <c r="C46" s="66" t="str" cm="1">
        <f t="array" ref="C46">_xlfn.IFNA(_xlfn.IFS(B46="Starter","Starters &amp; Sides",B46="Sides","Starters &amp; Sides"),B46)</f>
        <v>Mains</v>
      </c>
      <c r="D46" s="71" t="s">
        <v>4979</v>
      </c>
      <c r="E46" s="75"/>
      <c r="F46" s="13"/>
      <c r="G46" s="13"/>
      <c r="H46" s="13"/>
      <c r="I46" s="13"/>
      <c r="J46" s="13"/>
      <c r="K46" s="13"/>
      <c r="L46" s="13"/>
      <c r="M46" s="13">
        <v>8.25</v>
      </c>
      <c r="N46" s="13">
        <v>8.5</v>
      </c>
      <c r="O46" s="13">
        <v>8.5</v>
      </c>
      <c r="P46" s="15">
        <v>8.5</v>
      </c>
      <c r="Q46" s="337">
        <v>8.75</v>
      </c>
      <c r="R46" s="15" t="str">
        <f t="shared" si="14"/>
        <v>Yes</v>
      </c>
      <c r="S46" s="15" t="str">
        <f t="shared" si="15"/>
        <v>No</v>
      </c>
      <c r="T46" s="221" t="str">
        <f t="shared" si="16"/>
        <v>Yes</v>
      </c>
      <c r="U46" s="223">
        <f t="shared" si="17"/>
        <v>2.9411764705882248E-2</v>
      </c>
      <c r="V46" s="221" t="str">
        <f t="shared" si="18"/>
        <v>Yes</v>
      </c>
      <c r="W46" s="223">
        <f t="shared" si="19"/>
        <v>2.9411764705882248E-2</v>
      </c>
      <c r="X46" s="221" t="str">
        <f t="shared" si="20"/>
        <v>Yes</v>
      </c>
      <c r="Y46" s="223">
        <f t="shared" si="21"/>
        <v>2.9411764705882248E-2</v>
      </c>
      <c r="Z46" s="222" t="str">
        <f t="shared" si="22"/>
        <v>Yes</v>
      </c>
      <c r="AA46" s="68">
        <f t="shared" si="23"/>
        <v>6.0606060606060552E-2</v>
      </c>
      <c r="AB46" s="65" t="str">
        <f t="shared" si="24"/>
        <v>No</v>
      </c>
      <c r="AC46" s="68" t="str">
        <f t="shared" si="25"/>
        <v>N/A</v>
      </c>
      <c r="AD46" s="65" t="str">
        <f t="shared" si="26"/>
        <v>No</v>
      </c>
      <c r="AE46" s="68" t="str">
        <f t="shared" si="27"/>
        <v>N/A</v>
      </c>
      <c r="AF46" s="66"/>
    </row>
    <row r="47" spans="1:32">
      <c r="A47" s="66" t="s">
        <v>25</v>
      </c>
      <c r="B47" s="66" t="s">
        <v>27</v>
      </c>
      <c r="C47" s="66" t="str" cm="1">
        <f t="array" ref="C47">_xlfn.IFNA(_xlfn.IFS(B47="Starter","Starters &amp; Sides",B47="Sides","Starters &amp; Sides"),B47)</f>
        <v>Mains</v>
      </c>
      <c r="D47" s="71" t="s">
        <v>4980</v>
      </c>
      <c r="E47" s="75"/>
      <c r="F47" s="13"/>
      <c r="G47" s="13"/>
      <c r="H47" s="13"/>
      <c r="I47" s="13"/>
      <c r="J47" s="13"/>
      <c r="K47" s="13"/>
      <c r="L47" s="13"/>
      <c r="M47" s="13">
        <v>9.75</v>
      </c>
      <c r="N47" s="13">
        <v>9.9499999999999993</v>
      </c>
      <c r="O47" s="13">
        <v>9.9499999999999993</v>
      </c>
      <c r="P47" s="15">
        <v>9.9499999999999993</v>
      </c>
      <c r="Q47" s="337">
        <v>9.9499999999999993</v>
      </c>
      <c r="R47" s="15" t="str">
        <f t="shared" si="14"/>
        <v>Yes</v>
      </c>
      <c r="S47" s="15" t="str">
        <f t="shared" si="15"/>
        <v>No</v>
      </c>
      <c r="T47" s="221" t="str">
        <f t="shared" si="16"/>
        <v>Yes</v>
      </c>
      <c r="U47" s="223">
        <f t="shared" si="17"/>
        <v>0</v>
      </c>
      <c r="V47" s="221" t="str">
        <f t="shared" si="18"/>
        <v>Yes</v>
      </c>
      <c r="W47" s="223">
        <f t="shared" si="19"/>
        <v>0</v>
      </c>
      <c r="X47" s="221" t="str">
        <f t="shared" si="20"/>
        <v>Yes</v>
      </c>
      <c r="Y47" s="223">
        <f t="shared" si="21"/>
        <v>0</v>
      </c>
      <c r="Z47" s="222" t="str">
        <f t="shared" si="22"/>
        <v>Yes</v>
      </c>
      <c r="AA47" s="68">
        <f t="shared" si="23"/>
        <v>2.051282051282044E-2</v>
      </c>
      <c r="AB47" s="65" t="str">
        <f t="shared" si="24"/>
        <v>No</v>
      </c>
      <c r="AC47" s="68" t="str">
        <f t="shared" si="25"/>
        <v>N/A</v>
      </c>
      <c r="AD47" s="65" t="str">
        <f t="shared" si="26"/>
        <v>No</v>
      </c>
      <c r="AE47" s="68" t="str">
        <f t="shared" si="27"/>
        <v>N/A</v>
      </c>
      <c r="AF47" s="66"/>
    </row>
    <row r="48" spans="1:32">
      <c r="A48" s="66" t="s">
        <v>25</v>
      </c>
      <c r="B48" s="66" t="s">
        <v>27</v>
      </c>
      <c r="C48" s="66" t="str" cm="1">
        <f t="array" ref="C48">_xlfn.IFNA(_xlfn.IFS(B48="Starter","Starters &amp; Sides",B48="Sides","Starters &amp; Sides"),B48)</f>
        <v>Mains</v>
      </c>
      <c r="D48" s="71" t="s">
        <v>4981</v>
      </c>
      <c r="E48" s="75"/>
      <c r="F48" s="13"/>
      <c r="G48" s="13"/>
      <c r="H48" s="13"/>
      <c r="I48" s="13"/>
      <c r="J48" s="13"/>
      <c r="K48" s="13"/>
      <c r="L48" s="13"/>
      <c r="M48" s="13">
        <v>11.25</v>
      </c>
      <c r="N48" s="13">
        <v>11.5</v>
      </c>
      <c r="O48" s="13">
        <v>11.5</v>
      </c>
      <c r="P48" s="15">
        <v>11.5</v>
      </c>
      <c r="Q48" s="337">
        <v>11.75</v>
      </c>
      <c r="R48" s="15" t="str">
        <f t="shared" si="14"/>
        <v>Yes</v>
      </c>
      <c r="S48" s="15" t="str">
        <f t="shared" si="15"/>
        <v>No</v>
      </c>
      <c r="T48" s="221" t="str">
        <f t="shared" si="16"/>
        <v>Yes</v>
      </c>
      <c r="U48" s="223">
        <f t="shared" si="17"/>
        <v>2.1739130434782705E-2</v>
      </c>
      <c r="V48" s="221" t="str">
        <f t="shared" si="18"/>
        <v>Yes</v>
      </c>
      <c r="W48" s="223">
        <f t="shared" si="19"/>
        <v>2.1739130434782705E-2</v>
      </c>
      <c r="X48" s="221" t="str">
        <f t="shared" si="20"/>
        <v>Yes</v>
      </c>
      <c r="Y48" s="223">
        <f t="shared" si="21"/>
        <v>2.1739130434782705E-2</v>
      </c>
      <c r="Z48" s="222" t="str">
        <f t="shared" si="22"/>
        <v>Yes</v>
      </c>
      <c r="AA48" s="68">
        <f t="shared" si="23"/>
        <v>4.4444444444444509E-2</v>
      </c>
      <c r="AB48" s="65" t="str">
        <f t="shared" si="24"/>
        <v>No</v>
      </c>
      <c r="AC48" s="68" t="str">
        <f t="shared" si="25"/>
        <v>N/A</v>
      </c>
      <c r="AD48" s="65" t="str">
        <f t="shared" si="26"/>
        <v>No</v>
      </c>
      <c r="AE48" s="68" t="str">
        <f t="shared" si="27"/>
        <v>N/A</v>
      </c>
      <c r="AF48" s="66"/>
    </row>
    <row r="49" spans="1:32">
      <c r="A49" s="66" t="s">
        <v>25</v>
      </c>
      <c r="B49" s="66" t="s">
        <v>27</v>
      </c>
      <c r="C49" s="66" t="str" cm="1">
        <f t="array" ref="C49">_xlfn.IFNA(_xlfn.IFS(B49="Starter","Starters &amp; Sides",B49="Sides","Starters &amp; Sides"),B49)</f>
        <v>Mains</v>
      </c>
      <c r="D49" s="71" t="s">
        <v>4982</v>
      </c>
      <c r="E49" s="75"/>
      <c r="F49" s="13"/>
      <c r="G49" s="13"/>
      <c r="H49" s="13"/>
      <c r="I49" s="13"/>
      <c r="J49" s="13"/>
      <c r="K49" s="13"/>
      <c r="L49" s="13"/>
      <c r="M49" s="13">
        <v>8.25</v>
      </c>
      <c r="N49" s="13">
        <v>8.5</v>
      </c>
      <c r="O49" s="13">
        <v>8.5</v>
      </c>
      <c r="P49" s="15">
        <v>8.5</v>
      </c>
      <c r="Q49" s="337">
        <v>8.75</v>
      </c>
      <c r="R49" s="15" t="str">
        <f t="shared" si="14"/>
        <v>Yes</v>
      </c>
      <c r="S49" s="15" t="str">
        <f t="shared" si="15"/>
        <v>No</v>
      </c>
      <c r="T49" s="221" t="str">
        <f t="shared" si="16"/>
        <v>Yes</v>
      </c>
      <c r="U49" s="223">
        <f t="shared" si="17"/>
        <v>2.9411764705882248E-2</v>
      </c>
      <c r="V49" s="221" t="str">
        <f t="shared" si="18"/>
        <v>Yes</v>
      </c>
      <c r="W49" s="223">
        <f t="shared" si="19"/>
        <v>2.9411764705882248E-2</v>
      </c>
      <c r="X49" s="221" t="str">
        <f t="shared" si="20"/>
        <v>Yes</v>
      </c>
      <c r="Y49" s="223">
        <f t="shared" si="21"/>
        <v>2.9411764705882248E-2</v>
      </c>
      <c r="Z49" s="222" t="str">
        <f t="shared" si="22"/>
        <v>Yes</v>
      </c>
      <c r="AA49" s="68">
        <f t="shared" si="23"/>
        <v>6.0606060606060552E-2</v>
      </c>
      <c r="AB49" s="65" t="str">
        <f t="shared" si="24"/>
        <v>No</v>
      </c>
      <c r="AC49" s="68" t="str">
        <f t="shared" si="25"/>
        <v>N/A</v>
      </c>
      <c r="AD49" s="65" t="str">
        <f t="shared" si="26"/>
        <v>No</v>
      </c>
      <c r="AE49" s="68" t="str">
        <f t="shared" si="27"/>
        <v>N/A</v>
      </c>
      <c r="AF49" s="66"/>
    </row>
    <row r="50" spans="1:32">
      <c r="A50" s="66" t="s">
        <v>25</v>
      </c>
      <c r="B50" s="66" t="s">
        <v>27</v>
      </c>
      <c r="C50" s="66" t="str" cm="1">
        <f t="array" ref="C50">_xlfn.IFNA(_xlfn.IFS(B50="Starter","Starters &amp; Sides",B50="Sides","Starters &amp; Sides"),B50)</f>
        <v>Mains</v>
      </c>
      <c r="D50" s="71" t="s">
        <v>4983</v>
      </c>
      <c r="E50" s="75"/>
      <c r="F50" s="13"/>
      <c r="G50" s="13"/>
      <c r="H50" s="13"/>
      <c r="I50" s="13"/>
      <c r="J50" s="13"/>
      <c r="K50" s="13"/>
      <c r="L50" s="13"/>
      <c r="M50" s="13">
        <v>9.75</v>
      </c>
      <c r="N50" s="13">
        <v>9.9499999999999993</v>
      </c>
      <c r="O50" s="13">
        <v>9.9499999999999993</v>
      </c>
      <c r="P50" s="15">
        <v>9.9499999999999993</v>
      </c>
      <c r="Q50" s="337">
        <v>9.9499999999999993</v>
      </c>
      <c r="R50" s="15" t="str">
        <f t="shared" si="14"/>
        <v>Yes</v>
      </c>
      <c r="S50" s="15" t="str">
        <f t="shared" si="15"/>
        <v>No</v>
      </c>
      <c r="T50" s="221" t="str">
        <f t="shared" si="16"/>
        <v>Yes</v>
      </c>
      <c r="U50" s="223">
        <f t="shared" si="17"/>
        <v>0</v>
      </c>
      <c r="V50" s="221" t="str">
        <f t="shared" si="18"/>
        <v>Yes</v>
      </c>
      <c r="W50" s="223">
        <f t="shared" si="19"/>
        <v>0</v>
      </c>
      <c r="X50" s="221" t="str">
        <f t="shared" si="20"/>
        <v>Yes</v>
      </c>
      <c r="Y50" s="223">
        <f t="shared" si="21"/>
        <v>0</v>
      </c>
      <c r="Z50" s="222" t="str">
        <f t="shared" si="22"/>
        <v>Yes</v>
      </c>
      <c r="AA50" s="68">
        <f t="shared" si="23"/>
        <v>2.051282051282044E-2</v>
      </c>
      <c r="AB50" s="65" t="str">
        <f t="shared" si="24"/>
        <v>No</v>
      </c>
      <c r="AC50" s="68" t="str">
        <f t="shared" si="25"/>
        <v>N/A</v>
      </c>
      <c r="AD50" s="65" t="str">
        <f t="shared" si="26"/>
        <v>No</v>
      </c>
      <c r="AE50" s="68" t="str">
        <f t="shared" si="27"/>
        <v>N/A</v>
      </c>
      <c r="AF50" s="66"/>
    </row>
    <row r="51" spans="1:32">
      <c r="A51" s="66" t="s">
        <v>25</v>
      </c>
      <c r="B51" s="66" t="s">
        <v>27</v>
      </c>
      <c r="C51" s="66" t="str" cm="1">
        <f t="array" ref="C51">_xlfn.IFNA(_xlfn.IFS(B51="Starter","Starters &amp; Sides",B51="Sides","Starters &amp; Sides"),B51)</f>
        <v>Mains</v>
      </c>
      <c r="D51" s="71" t="s">
        <v>4984</v>
      </c>
      <c r="E51" s="75"/>
      <c r="F51" s="13"/>
      <c r="G51" s="13"/>
      <c r="H51" s="13"/>
      <c r="I51" s="13"/>
      <c r="J51" s="13"/>
      <c r="K51" s="13"/>
      <c r="L51" s="13"/>
      <c r="M51" s="13">
        <v>11.25</v>
      </c>
      <c r="N51" s="13">
        <v>11.5</v>
      </c>
      <c r="O51" s="13">
        <v>11.5</v>
      </c>
      <c r="P51" s="15">
        <v>11.5</v>
      </c>
      <c r="Q51" s="337">
        <v>11.75</v>
      </c>
      <c r="R51" s="15" t="str">
        <f t="shared" si="14"/>
        <v>Yes</v>
      </c>
      <c r="S51" s="15" t="str">
        <f t="shared" si="15"/>
        <v>No</v>
      </c>
      <c r="T51" s="221" t="str">
        <f t="shared" si="16"/>
        <v>Yes</v>
      </c>
      <c r="U51" s="223">
        <f t="shared" si="17"/>
        <v>2.1739130434782705E-2</v>
      </c>
      <c r="V51" s="221" t="str">
        <f t="shared" si="18"/>
        <v>Yes</v>
      </c>
      <c r="W51" s="223">
        <f t="shared" si="19"/>
        <v>2.1739130434782705E-2</v>
      </c>
      <c r="X51" s="221" t="str">
        <f t="shared" si="20"/>
        <v>Yes</v>
      </c>
      <c r="Y51" s="223">
        <f t="shared" si="21"/>
        <v>2.1739130434782705E-2</v>
      </c>
      <c r="Z51" s="222" t="str">
        <f t="shared" si="22"/>
        <v>Yes</v>
      </c>
      <c r="AA51" s="68">
        <f t="shared" si="23"/>
        <v>4.4444444444444509E-2</v>
      </c>
      <c r="AB51" s="65" t="str">
        <f t="shared" si="24"/>
        <v>No</v>
      </c>
      <c r="AC51" s="68" t="str">
        <f t="shared" si="25"/>
        <v>N/A</v>
      </c>
      <c r="AD51" s="65" t="str">
        <f t="shared" si="26"/>
        <v>No</v>
      </c>
      <c r="AE51" s="68" t="str">
        <f t="shared" si="27"/>
        <v>N/A</v>
      </c>
      <c r="AF51" s="66"/>
    </row>
    <row r="52" spans="1:32">
      <c r="A52" s="66" t="s">
        <v>25</v>
      </c>
      <c r="B52" s="66" t="s">
        <v>27</v>
      </c>
      <c r="C52" s="66" t="str" cm="1">
        <f t="array" ref="C52">_xlfn.IFNA(_xlfn.IFS(B52="Starter","Starters &amp; Sides",B52="Sides","Starters &amp; Sides"),B52)</f>
        <v>Mains</v>
      </c>
      <c r="D52" s="71" t="s">
        <v>4985</v>
      </c>
      <c r="E52" s="75"/>
      <c r="F52" s="13"/>
      <c r="G52" s="13"/>
      <c r="H52" s="13"/>
      <c r="I52" s="13"/>
      <c r="J52" s="13"/>
      <c r="K52" s="13"/>
      <c r="L52" s="13"/>
      <c r="M52" s="13">
        <v>5.75</v>
      </c>
      <c r="N52" s="13">
        <v>5.95</v>
      </c>
      <c r="O52" s="13">
        <v>5.95</v>
      </c>
      <c r="P52" s="15">
        <v>5.95</v>
      </c>
      <c r="Q52" s="337">
        <v>5.95</v>
      </c>
      <c r="R52" s="15" t="str">
        <f t="shared" si="14"/>
        <v>Yes</v>
      </c>
      <c r="S52" s="15" t="str">
        <f t="shared" si="15"/>
        <v>No</v>
      </c>
      <c r="T52" s="221" t="str">
        <f t="shared" si="16"/>
        <v>Yes</v>
      </c>
      <c r="U52" s="223">
        <f t="shared" si="17"/>
        <v>0</v>
      </c>
      <c r="V52" s="221" t="str">
        <f t="shared" si="18"/>
        <v>Yes</v>
      </c>
      <c r="W52" s="223">
        <f t="shared" si="19"/>
        <v>0</v>
      </c>
      <c r="X52" s="221" t="str">
        <f t="shared" si="20"/>
        <v>Yes</v>
      </c>
      <c r="Y52" s="223">
        <f t="shared" si="21"/>
        <v>0</v>
      </c>
      <c r="Z52" s="222" t="str">
        <f t="shared" si="22"/>
        <v>Yes</v>
      </c>
      <c r="AA52" s="68">
        <f t="shared" si="23"/>
        <v>3.4782608695652195E-2</v>
      </c>
      <c r="AB52" s="65" t="str">
        <f t="shared" si="24"/>
        <v>No</v>
      </c>
      <c r="AC52" s="68" t="str">
        <f t="shared" si="25"/>
        <v>N/A</v>
      </c>
      <c r="AD52" s="65" t="str">
        <f t="shared" si="26"/>
        <v>No</v>
      </c>
      <c r="AE52" s="68" t="str">
        <f t="shared" si="27"/>
        <v>N/A</v>
      </c>
      <c r="AF52" s="66"/>
    </row>
    <row r="53" spans="1:32">
      <c r="A53" s="66" t="s">
        <v>25</v>
      </c>
      <c r="B53" s="66" t="s">
        <v>27</v>
      </c>
      <c r="C53" s="66" t="str" cm="1">
        <f t="array" ref="C53">_xlfn.IFNA(_xlfn.IFS(B53="Starter","Starters &amp; Sides",B53="Sides","Starters &amp; Sides"),B53)</f>
        <v>Mains</v>
      </c>
      <c r="D53" s="71" t="s">
        <v>4986</v>
      </c>
      <c r="E53" s="75"/>
      <c r="F53" s="13"/>
      <c r="G53" s="13"/>
      <c r="H53" s="13"/>
      <c r="I53" s="13"/>
      <c r="J53" s="13"/>
      <c r="K53" s="13"/>
      <c r="L53" s="13"/>
      <c r="M53" s="13">
        <v>7.75</v>
      </c>
      <c r="N53" s="13">
        <v>8.25</v>
      </c>
      <c r="O53" s="13">
        <v>8.25</v>
      </c>
      <c r="P53" s="15">
        <v>8.25</v>
      </c>
      <c r="Q53" s="337">
        <v>8.5</v>
      </c>
      <c r="R53" s="15" t="str">
        <f t="shared" si="14"/>
        <v>Yes</v>
      </c>
      <c r="S53" s="15" t="str">
        <f t="shared" si="15"/>
        <v>No</v>
      </c>
      <c r="T53" s="221" t="str">
        <f t="shared" si="16"/>
        <v>Yes</v>
      </c>
      <c r="U53" s="223">
        <f t="shared" si="17"/>
        <v>3.0303030303030276E-2</v>
      </c>
      <c r="V53" s="221" t="str">
        <f t="shared" si="18"/>
        <v>Yes</v>
      </c>
      <c r="W53" s="223">
        <f t="shared" si="19"/>
        <v>3.0303030303030276E-2</v>
      </c>
      <c r="X53" s="221" t="str">
        <f t="shared" si="20"/>
        <v>Yes</v>
      </c>
      <c r="Y53" s="223">
        <f t="shared" si="21"/>
        <v>3.0303030303030276E-2</v>
      </c>
      <c r="Z53" s="222" t="str">
        <f t="shared" si="22"/>
        <v>Yes</v>
      </c>
      <c r="AA53" s="68">
        <f t="shared" si="23"/>
        <v>9.6774193548387011E-2</v>
      </c>
      <c r="AB53" s="65" t="str">
        <f t="shared" si="24"/>
        <v>No</v>
      </c>
      <c r="AC53" s="68" t="str">
        <f t="shared" si="25"/>
        <v>N/A</v>
      </c>
      <c r="AD53" s="65" t="str">
        <f t="shared" si="26"/>
        <v>No</v>
      </c>
      <c r="AE53" s="68" t="str">
        <f t="shared" si="27"/>
        <v>N/A</v>
      </c>
      <c r="AF53" s="66"/>
    </row>
    <row r="54" spans="1:32">
      <c r="A54" s="66" t="s">
        <v>25</v>
      </c>
      <c r="B54" s="66" t="s">
        <v>27</v>
      </c>
      <c r="C54" s="66" t="str" cm="1">
        <f t="array" ref="C54">_xlfn.IFNA(_xlfn.IFS(B54="Starter","Starters &amp; Sides",B54="Sides","Starters &amp; Sides"),B54)</f>
        <v>Mains</v>
      </c>
      <c r="D54" s="71" t="s">
        <v>4987</v>
      </c>
      <c r="E54" s="75"/>
      <c r="F54" s="13"/>
      <c r="G54" s="13"/>
      <c r="H54" s="13"/>
      <c r="I54" s="13"/>
      <c r="J54" s="13"/>
      <c r="K54" s="13"/>
      <c r="L54" s="13"/>
      <c r="M54" s="13">
        <v>6.5</v>
      </c>
      <c r="N54" s="13">
        <v>6.75</v>
      </c>
      <c r="O54" s="13">
        <v>6.75</v>
      </c>
      <c r="P54" s="15">
        <v>6.75</v>
      </c>
      <c r="Q54" s="337">
        <v>6.95</v>
      </c>
      <c r="R54" s="15" t="str">
        <f t="shared" si="14"/>
        <v>Yes</v>
      </c>
      <c r="S54" s="15" t="str">
        <f t="shared" si="15"/>
        <v>No</v>
      </c>
      <c r="T54" s="221" t="str">
        <f t="shared" si="16"/>
        <v>Yes</v>
      </c>
      <c r="U54" s="223">
        <f t="shared" si="17"/>
        <v>2.9629629629629672E-2</v>
      </c>
      <c r="V54" s="221" t="str">
        <f t="shared" si="18"/>
        <v>Yes</v>
      </c>
      <c r="W54" s="223">
        <f t="shared" si="19"/>
        <v>2.9629629629629672E-2</v>
      </c>
      <c r="X54" s="221" t="str">
        <f t="shared" si="20"/>
        <v>Yes</v>
      </c>
      <c r="Y54" s="223">
        <f t="shared" si="21"/>
        <v>2.9629629629629672E-2</v>
      </c>
      <c r="Z54" s="222" t="str">
        <f t="shared" si="22"/>
        <v>Yes</v>
      </c>
      <c r="AA54" s="68">
        <f t="shared" si="23"/>
        <v>6.9230769230769207E-2</v>
      </c>
      <c r="AB54" s="65" t="str">
        <f t="shared" si="24"/>
        <v>No</v>
      </c>
      <c r="AC54" s="68" t="str">
        <f t="shared" si="25"/>
        <v>N/A</v>
      </c>
      <c r="AD54" s="65" t="str">
        <f t="shared" si="26"/>
        <v>No</v>
      </c>
      <c r="AE54" s="68" t="str">
        <f t="shared" si="27"/>
        <v>N/A</v>
      </c>
      <c r="AF54" s="66"/>
    </row>
    <row r="55" spans="1:32">
      <c r="A55" s="66" t="s">
        <v>25</v>
      </c>
      <c r="B55" s="66" t="s">
        <v>27</v>
      </c>
      <c r="C55" s="66" t="str" cm="1">
        <f t="array" ref="C55">_xlfn.IFNA(_xlfn.IFS(B55="Starter","Starters &amp; Sides",B55="Sides","Starters &amp; Sides"),B55)</f>
        <v>Mains</v>
      </c>
      <c r="D55" s="71" t="s">
        <v>4988</v>
      </c>
      <c r="E55" s="75"/>
      <c r="F55" s="12"/>
      <c r="G55" s="12"/>
      <c r="H55" s="12"/>
      <c r="I55" s="12"/>
      <c r="J55" s="13"/>
      <c r="K55" s="13"/>
      <c r="L55" s="13"/>
      <c r="M55" s="13">
        <v>13.95</v>
      </c>
      <c r="N55" s="13">
        <v>14.5</v>
      </c>
      <c r="O55" s="13">
        <v>14.5</v>
      </c>
      <c r="P55" s="15">
        <v>14.5</v>
      </c>
      <c r="Q55" s="337">
        <v>14.95</v>
      </c>
      <c r="R55" s="15" t="str">
        <f t="shared" si="14"/>
        <v>Yes</v>
      </c>
      <c r="S55" s="15" t="str">
        <f t="shared" si="15"/>
        <v>No</v>
      </c>
      <c r="T55" s="221" t="str">
        <f t="shared" si="16"/>
        <v>Yes</v>
      </c>
      <c r="U55" s="223">
        <f t="shared" si="17"/>
        <v>3.1034482758620641E-2</v>
      </c>
      <c r="V55" s="221" t="str">
        <f t="shared" si="18"/>
        <v>Yes</v>
      </c>
      <c r="W55" s="223">
        <f t="shared" si="19"/>
        <v>3.1034482758620641E-2</v>
      </c>
      <c r="X55" s="221" t="str">
        <f t="shared" si="20"/>
        <v>Yes</v>
      </c>
      <c r="Y55" s="223">
        <f t="shared" si="21"/>
        <v>3.1034482758620641E-2</v>
      </c>
      <c r="Z55" s="222" t="str">
        <f t="shared" si="22"/>
        <v>Yes</v>
      </c>
      <c r="AA55" s="68">
        <f t="shared" si="23"/>
        <v>7.1684587813620082E-2</v>
      </c>
      <c r="AB55" s="65" t="str">
        <f t="shared" si="24"/>
        <v>No</v>
      </c>
      <c r="AC55" s="68" t="str">
        <f t="shared" si="25"/>
        <v>N/A</v>
      </c>
      <c r="AD55" s="65" t="str">
        <f t="shared" si="26"/>
        <v>No</v>
      </c>
      <c r="AE55" s="68" t="str">
        <f t="shared" si="27"/>
        <v>N/A</v>
      </c>
      <c r="AF55" s="66"/>
    </row>
    <row r="56" spans="1:32">
      <c r="A56" s="66" t="s">
        <v>25</v>
      </c>
      <c r="B56" s="66" t="s">
        <v>27</v>
      </c>
      <c r="C56" s="66" t="str" cm="1">
        <f t="array" ref="C56">_xlfn.IFNA(_xlfn.IFS(B56="Starter","Starters &amp; Sides",B56="Sides","Starters &amp; Sides"),B56)</f>
        <v>Mains</v>
      </c>
      <c r="D56" s="71" t="s">
        <v>4989</v>
      </c>
      <c r="E56" s="75"/>
      <c r="F56" s="12"/>
      <c r="G56" s="12"/>
      <c r="H56" s="12"/>
      <c r="I56" s="12"/>
      <c r="J56" s="13"/>
      <c r="K56" s="13"/>
      <c r="L56" s="13"/>
      <c r="M56" s="13">
        <v>13.95</v>
      </c>
      <c r="N56" s="13">
        <v>14.5</v>
      </c>
      <c r="O56" s="13">
        <v>14.5</v>
      </c>
      <c r="P56" s="15">
        <v>14.5</v>
      </c>
      <c r="Q56" s="337">
        <v>14.95</v>
      </c>
      <c r="R56" s="15" t="str">
        <f t="shared" si="14"/>
        <v>Yes</v>
      </c>
      <c r="S56" s="15" t="str">
        <f t="shared" si="15"/>
        <v>No</v>
      </c>
      <c r="T56" s="221" t="str">
        <f t="shared" si="16"/>
        <v>Yes</v>
      </c>
      <c r="U56" s="223">
        <f t="shared" si="17"/>
        <v>3.1034482758620641E-2</v>
      </c>
      <c r="V56" s="221" t="str">
        <f t="shared" si="18"/>
        <v>Yes</v>
      </c>
      <c r="W56" s="223">
        <f t="shared" si="19"/>
        <v>3.1034482758620641E-2</v>
      </c>
      <c r="X56" s="221" t="str">
        <f t="shared" si="20"/>
        <v>Yes</v>
      </c>
      <c r="Y56" s="223">
        <f t="shared" si="21"/>
        <v>3.1034482758620641E-2</v>
      </c>
      <c r="Z56" s="222" t="str">
        <f t="shared" si="22"/>
        <v>Yes</v>
      </c>
      <c r="AA56" s="68">
        <f t="shared" si="23"/>
        <v>7.1684587813620082E-2</v>
      </c>
      <c r="AB56" s="65" t="str">
        <f t="shared" si="24"/>
        <v>No</v>
      </c>
      <c r="AC56" s="68" t="str">
        <f t="shared" si="25"/>
        <v>N/A</v>
      </c>
      <c r="AD56" s="65" t="str">
        <f t="shared" si="26"/>
        <v>No</v>
      </c>
      <c r="AE56" s="68" t="str">
        <f t="shared" si="27"/>
        <v>N/A</v>
      </c>
      <c r="AF56" s="66"/>
    </row>
    <row r="57" spans="1:32">
      <c r="A57" s="66" t="s">
        <v>25</v>
      </c>
      <c r="B57" s="66" t="s">
        <v>27</v>
      </c>
      <c r="C57" s="66" t="str" cm="1">
        <f t="array" ref="C57">_xlfn.IFNA(_xlfn.IFS(B57="Starter","Starters &amp; Sides",B57="Sides","Starters &amp; Sides"),B57)</f>
        <v>Mains</v>
      </c>
      <c r="D57" s="71" t="s">
        <v>4990</v>
      </c>
      <c r="E57" s="75"/>
      <c r="F57" s="12"/>
      <c r="G57" s="12"/>
      <c r="H57" s="12"/>
      <c r="I57" s="12"/>
      <c r="J57" s="13"/>
      <c r="K57" s="13"/>
      <c r="L57" s="13"/>
      <c r="M57" s="13"/>
      <c r="N57" s="13"/>
      <c r="O57" s="13"/>
      <c r="P57" s="15">
        <v>29</v>
      </c>
      <c r="Q57" s="337">
        <v>27.5</v>
      </c>
      <c r="R57" s="15" t="str">
        <f t="shared" si="14"/>
        <v>Yes</v>
      </c>
      <c r="S57" s="15" t="str">
        <f t="shared" si="15"/>
        <v>No</v>
      </c>
      <c r="T57" s="221" t="str">
        <f t="shared" si="16"/>
        <v>Yes</v>
      </c>
      <c r="U57" s="223">
        <f t="shared" si="17"/>
        <v>-5.1724137931034475E-2</v>
      </c>
      <c r="V57" s="221" t="str">
        <f t="shared" si="18"/>
        <v>No</v>
      </c>
      <c r="W57" s="223" t="str">
        <f t="shared" si="19"/>
        <v>N/A</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c r="A58" s="66" t="s">
        <v>25</v>
      </c>
      <c r="B58" s="66" t="s">
        <v>27</v>
      </c>
      <c r="C58" s="66" t="str" cm="1">
        <f t="array" ref="C58">_xlfn.IFNA(_xlfn.IFS(B58="Starter","Starters &amp; Sides",B58="Sides","Starters &amp; Sides"),B58)</f>
        <v>Mains</v>
      </c>
      <c r="D58" s="160" t="s">
        <v>4991</v>
      </c>
      <c r="E58" s="75"/>
      <c r="F58" s="12"/>
      <c r="G58" s="12"/>
      <c r="H58" s="12"/>
      <c r="I58" s="12"/>
      <c r="J58" s="13"/>
      <c r="K58" s="13"/>
      <c r="L58" s="13"/>
      <c r="M58" s="13"/>
      <c r="N58" s="13"/>
      <c r="O58" s="13"/>
      <c r="P58" s="15">
        <v>11.95</v>
      </c>
      <c r="Q58" s="337"/>
      <c r="R58" s="15" t="str">
        <f t="shared" si="14"/>
        <v>No</v>
      </c>
      <c r="S58" s="15" t="str">
        <f t="shared" si="15"/>
        <v>No</v>
      </c>
      <c r="T58" s="221" t="str">
        <f t="shared" si="16"/>
        <v>No</v>
      </c>
      <c r="U58" s="223" t="str">
        <f t="shared" si="17"/>
        <v>N/A</v>
      </c>
      <c r="V58" s="221" t="str">
        <f t="shared" si="18"/>
        <v>No</v>
      </c>
      <c r="W58" s="223" t="str">
        <f t="shared" si="19"/>
        <v>N/A</v>
      </c>
      <c r="X58" s="221" t="str">
        <f t="shared" si="20"/>
        <v>No</v>
      </c>
      <c r="Y58" s="223" t="str">
        <f t="shared" si="21"/>
        <v>N/A</v>
      </c>
      <c r="Z58" s="222" t="str">
        <f t="shared" si="22"/>
        <v>No</v>
      </c>
      <c r="AA58" s="68" t="str">
        <f t="shared" si="23"/>
        <v>N/A</v>
      </c>
      <c r="AB58" s="65" t="str">
        <f t="shared" si="24"/>
        <v>No</v>
      </c>
      <c r="AC58" s="68" t="str">
        <f t="shared" si="25"/>
        <v>N/A</v>
      </c>
      <c r="AD58" s="65" t="str">
        <f t="shared" si="26"/>
        <v>No</v>
      </c>
      <c r="AE58" s="68" t="str">
        <f t="shared" si="27"/>
        <v>N/A</v>
      </c>
      <c r="AF58" s="66"/>
    </row>
    <row r="59" spans="1:32">
      <c r="A59" s="66" t="s">
        <v>25</v>
      </c>
      <c r="B59" s="66" t="s">
        <v>39</v>
      </c>
      <c r="C59" s="66" t="str" cm="1">
        <f t="array" ref="C59">_xlfn.IFNA(_xlfn.IFS(B59="Starter","Starters &amp; Sides",B59="Sides","Starters &amp; Sides"),B59)</f>
        <v>Starters &amp; Sides</v>
      </c>
      <c r="D59" s="71" t="s">
        <v>4992</v>
      </c>
      <c r="E59" s="75"/>
      <c r="F59" s="12"/>
      <c r="G59" s="12"/>
      <c r="H59" s="12"/>
      <c r="I59" s="12"/>
      <c r="J59" s="13"/>
      <c r="K59" s="13"/>
      <c r="L59" s="13"/>
      <c r="M59" s="13">
        <v>4.95</v>
      </c>
      <c r="N59" s="13">
        <v>4.95</v>
      </c>
      <c r="O59" s="13">
        <v>4.95</v>
      </c>
      <c r="P59" s="15">
        <v>4.95</v>
      </c>
      <c r="Q59" s="337">
        <v>4.95</v>
      </c>
      <c r="R59" s="15" t="str">
        <f t="shared" si="14"/>
        <v>Yes</v>
      </c>
      <c r="S59" s="15" t="str">
        <f t="shared" si="15"/>
        <v>No</v>
      </c>
      <c r="T59" s="221" t="str">
        <f t="shared" si="16"/>
        <v>Yes</v>
      </c>
      <c r="U59" s="223">
        <f t="shared" si="17"/>
        <v>0</v>
      </c>
      <c r="V59" s="221" t="str">
        <f t="shared" si="18"/>
        <v>Yes</v>
      </c>
      <c r="W59" s="223">
        <f t="shared" si="19"/>
        <v>0</v>
      </c>
      <c r="X59" s="221" t="str">
        <f t="shared" si="20"/>
        <v>Yes</v>
      </c>
      <c r="Y59" s="223">
        <f t="shared" si="21"/>
        <v>0</v>
      </c>
      <c r="Z59" s="222" t="str">
        <f t="shared" si="22"/>
        <v>Yes</v>
      </c>
      <c r="AA59" s="68">
        <f t="shared" si="23"/>
        <v>0</v>
      </c>
      <c r="AB59" s="65" t="str">
        <f t="shared" si="24"/>
        <v>No</v>
      </c>
      <c r="AC59" s="68" t="str">
        <f t="shared" si="25"/>
        <v>N/A</v>
      </c>
      <c r="AD59" s="65" t="str">
        <f t="shared" si="26"/>
        <v>No</v>
      </c>
      <c r="AE59" s="68" t="str">
        <f t="shared" si="27"/>
        <v>N/A</v>
      </c>
      <c r="AF59" s="66"/>
    </row>
    <row r="60" spans="1:32">
      <c r="A60" s="66" t="s">
        <v>25</v>
      </c>
      <c r="B60" s="66" t="s">
        <v>39</v>
      </c>
      <c r="C60" s="66" t="str" cm="1">
        <f t="array" ref="C60">_xlfn.IFNA(_xlfn.IFS(B60="Starter","Starters &amp; Sides",B60="Sides","Starters &amp; Sides"),B60)</f>
        <v>Starters &amp; Sides</v>
      </c>
      <c r="D60" s="71" t="s">
        <v>4993</v>
      </c>
      <c r="E60" s="75"/>
      <c r="F60" s="12"/>
      <c r="G60" s="12"/>
      <c r="H60" s="12"/>
      <c r="I60" s="12"/>
      <c r="J60" s="13"/>
      <c r="K60" s="13"/>
      <c r="L60" s="13"/>
      <c r="M60" s="13">
        <v>4.95</v>
      </c>
      <c r="N60" s="13">
        <v>4.95</v>
      </c>
      <c r="O60" s="13">
        <v>4.95</v>
      </c>
      <c r="P60" s="15">
        <v>4.95</v>
      </c>
      <c r="Q60" s="337">
        <v>4.95</v>
      </c>
      <c r="R60" s="15" t="str">
        <f t="shared" si="14"/>
        <v>Yes</v>
      </c>
      <c r="S60" s="15" t="str">
        <f t="shared" si="15"/>
        <v>No</v>
      </c>
      <c r="T60" s="221" t="str">
        <f t="shared" si="16"/>
        <v>Yes</v>
      </c>
      <c r="U60" s="223">
        <f t="shared" si="17"/>
        <v>0</v>
      </c>
      <c r="V60" s="221" t="str">
        <f t="shared" si="18"/>
        <v>Yes</v>
      </c>
      <c r="W60" s="223">
        <f t="shared" si="19"/>
        <v>0</v>
      </c>
      <c r="X60" s="221" t="str">
        <f t="shared" si="20"/>
        <v>Yes</v>
      </c>
      <c r="Y60" s="223">
        <f t="shared" si="21"/>
        <v>0</v>
      </c>
      <c r="Z60" s="222" t="str">
        <f t="shared" si="22"/>
        <v>Yes</v>
      </c>
      <c r="AA60" s="68">
        <f t="shared" si="23"/>
        <v>0</v>
      </c>
      <c r="AB60" s="65" t="str">
        <f t="shared" si="24"/>
        <v>No</v>
      </c>
      <c r="AC60" s="68" t="str">
        <f t="shared" si="25"/>
        <v>N/A</v>
      </c>
      <c r="AD60" s="65" t="str">
        <f t="shared" si="26"/>
        <v>No</v>
      </c>
      <c r="AE60" s="68" t="str">
        <f t="shared" si="27"/>
        <v>N/A</v>
      </c>
      <c r="AF60" s="66"/>
    </row>
    <row r="61" spans="1:32">
      <c r="A61" s="66" t="s">
        <v>25</v>
      </c>
      <c r="B61" s="66" t="s">
        <v>39</v>
      </c>
      <c r="C61" s="66" t="str" cm="1">
        <f t="array" ref="C61">_xlfn.IFNA(_xlfn.IFS(B61="Starter","Starters &amp; Sides",B61="Sides","Starters &amp; Sides"),B61)</f>
        <v>Starters &amp; Sides</v>
      </c>
      <c r="D61" s="71" t="s">
        <v>4994</v>
      </c>
      <c r="E61" s="75"/>
      <c r="F61" s="12"/>
      <c r="G61" s="12"/>
      <c r="H61" s="12"/>
      <c r="I61" s="12"/>
      <c r="J61" s="13"/>
      <c r="K61" s="13"/>
      <c r="L61" s="13"/>
      <c r="M61" s="13">
        <v>4.95</v>
      </c>
      <c r="N61" s="13">
        <v>4.95</v>
      </c>
      <c r="O61" s="13">
        <v>4.95</v>
      </c>
      <c r="P61" s="15">
        <v>4.95</v>
      </c>
      <c r="Q61" s="337">
        <v>4.95</v>
      </c>
      <c r="R61" s="15" t="str">
        <f t="shared" si="14"/>
        <v>Yes</v>
      </c>
      <c r="S61" s="15" t="str">
        <f t="shared" si="15"/>
        <v>No</v>
      </c>
      <c r="T61" s="221" t="str">
        <f t="shared" si="16"/>
        <v>Yes</v>
      </c>
      <c r="U61" s="223">
        <f t="shared" si="17"/>
        <v>0</v>
      </c>
      <c r="V61" s="221" t="str">
        <f t="shared" si="18"/>
        <v>Yes</v>
      </c>
      <c r="W61" s="223">
        <f t="shared" si="19"/>
        <v>0</v>
      </c>
      <c r="X61" s="221" t="str">
        <f t="shared" si="20"/>
        <v>Yes</v>
      </c>
      <c r="Y61" s="223">
        <f t="shared" si="21"/>
        <v>0</v>
      </c>
      <c r="Z61" s="222" t="str">
        <f t="shared" si="22"/>
        <v>Yes</v>
      </c>
      <c r="AA61" s="68">
        <f t="shared" si="23"/>
        <v>0</v>
      </c>
      <c r="AB61" s="65" t="str">
        <f t="shared" si="24"/>
        <v>No</v>
      </c>
      <c r="AC61" s="68" t="str">
        <f t="shared" si="25"/>
        <v>N/A</v>
      </c>
      <c r="AD61" s="65" t="str">
        <f t="shared" si="26"/>
        <v>No</v>
      </c>
      <c r="AE61" s="68" t="str">
        <f t="shared" si="27"/>
        <v>N/A</v>
      </c>
      <c r="AF61" s="66"/>
    </row>
    <row r="62" spans="1:32">
      <c r="A62" s="66" t="s">
        <v>25</v>
      </c>
      <c r="B62" s="66" t="s">
        <v>41</v>
      </c>
      <c r="C62" s="66" t="str" cm="1">
        <f t="array" ref="C62">_xlfn.IFNA(_xlfn.IFS(B62="Starter","Starters &amp; Sides",B62="Sides","Starters &amp; Sides"),B62)</f>
        <v>desserts</v>
      </c>
      <c r="D62" s="71" t="s">
        <v>4995</v>
      </c>
      <c r="E62" s="75"/>
      <c r="F62" s="12"/>
      <c r="G62" s="12"/>
      <c r="H62" s="12"/>
      <c r="I62" s="12"/>
      <c r="J62" s="13"/>
      <c r="K62" s="13"/>
      <c r="L62" s="13"/>
      <c r="M62" s="13">
        <v>5.5</v>
      </c>
      <c r="N62" s="13">
        <v>5.5</v>
      </c>
      <c r="O62" s="13">
        <v>5.5</v>
      </c>
      <c r="P62" s="15">
        <v>5.5</v>
      </c>
      <c r="Q62" s="337">
        <v>5.5</v>
      </c>
      <c r="R62" s="15" t="str">
        <f t="shared" si="14"/>
        <v>Yes</v>
      </c>
      <c r="S62" s="15" t="str">
        <f t="shared" si="15"/>
        <v>No</v>
      </c>
      <c r="T62" s="221" t="str">
        <f t="shared" si="16"/>
        <v>Yes</v>
      </c>
      <c r="U62" s="223">
        <f t="shared" si="17"/>
        <v>0</v>
      </c>
      <c r="V62" s="221" t="str">
        <f t="shared" si="18"/>
        <v>Yes</v>
      </c>
      <c r="W62" s="223">
        <f t="shared" si="19"/>
        <v>0</v>
      </c>
      <c r="X62" s="221" t="str">
        <f t="shared" si="20"/>
        <v>Yes</v>
      </c>
      <c r="Y62" s="223">
        <f t="shared" si="21"/>
        <v>0</v>
      </c>
      <c r="Z62" s="222" t="str">
        <f t="shared" si="22"/>
        <v>Yes</v>
      </c>
      <c r="AA62" s="68">
        <f t="shared" si="23"/>
        <v>0</v>
      </c>
      <c r="AB62" s="65" t="str">
        <f t="shared" si="24"/>
        <v>No</v>
      </c>
      <c r="AC62" s="68" t="str">
        <f t="shared" si="25"/>
        <v>N/A</v>
      </c>
      <c r="AD62" s="65" t="str">
        <f t="shared" si="26"/>
        <v>No</v>
      </c>
      <c r="AE62" s="68" t="str">
        <f t="shared" si="27"/>
        <v>N/A</v>
      </c>
      <c r="AF62" s="66"/>
    </row>
    <row r="63" spans="1:32" ht="15" customHeight="1">
      <c r="A63" s="66" t="s">
        <v>25</v>
      </c>
      <c r="B63" s="66" t="s">
        <v>28</v>
      </c>
      <c r="C63" s="66" t="str" cm="1">
        <f t="array" ref="C63">_xlfn.IFNA(_xlfn.IFS(B63="Starter","Starters &amp; Sides",B63="Sides","Starters &amp; Sides"),B63)</f>
        <v>Drinks</v>
      </c>
      <c r="D63" s="71" t="s">
        <v>4996</v>
      </c>
      <c r="E63" s="75"/>
      <c r="F63" s="12"/>
      <c r="G63" s="12"/>
      <c r="H63" s="12"/>
      <c r="I63" s="12"/>
      <c r="J63" s="13"/>
      <c r="K63" s="13"/>
      <c r="L63" s="13"/>
      <c r="M63" s="13">
        <v>5</v>
      </c>
      <c r="N63" s="13"/>
      <c r="O63" s="13">
        <v>5</v>
      </c>
      <c r="P63" s="15">
        <v>5</v>
      </c>
      <c r="Q63" s="337">
        <v>5</v>
      </c>
      <c r="R63" s="15" t="str">
        <f t="shared" si="14"/>
        <v>Yes</v>
      </c>
      <c r="S63" s="15" t="str">
        <f t="shared" si="15"/>
        <v>No</v>
      </c>
      <c r="T63" s="221" t="str">
        <f t="shared" si="16"/>
        <v>Yes</v>
      </c>
      <c r="U63" s="223">
        <f t="shared" si="17"/>
        <v>0</v>
      </c>
      <c r="V63" s="221" t="str">
        <f t="shared" si="18"/>
        <v>Yes</v>
      </c>
      <c r="W63" s="223">
        <f t="shared" si="19"/>
        <v>0</v>
      </c>
      <c r="X63" s="221" t="str">
        <f t="shared" si="20"/>
        <v>No</v>
      </c>
      <c r="Y63" s="223" t="str">
        <f t="shared" si="21"/>
        <v>N/A</v>
      </c>
      <c r="Z63" s="222" t="str">
        <f t="shared" si="22"/>
        <v>No</v>
      </c>
      <c r="AA63" s="68" t="str">
        <f t="shared" si="23"/>
        <v>N/A</v>
      </c>
      <c r="AB63" s="65" t="str">
        <f t="shared" si="24"/>
        <v>No</v>
      </c>
      <c r="AC63" s="68" t="str">
        <f t="shared" si="25"/>
        <v>N/A</v>
      </c>
      <c r="AD63" s="65" t="str">
        <f t="shared" si="26"/>
        <v>No</v>
      </c>
      <c r="AE63" s="68" t="str">
        <f t="shared" si="27"/>
        <v>N/A</v>
      </c>
      <c r="AF63" s="66"/>
    </row>
    <row r="64" spans="1:32" ht="15" customHeight="1">
      <c r="A64" s="66" t="s">
        <v>25</v>
      </c>
      <c r="B64" s="66" t="s">
        <v>28</v>
      </c>
      <c r="C64" s="66" t="str" cm="1">
        <f t="array" ref="C64">_xlfn.IFNA(_xlfn.IFS(B64="Starter","Starters &amp; Sides",B64="Sides","Starters &amp; Sides"),B64)</f>
        <v>Drinks</v>
      </c>
      <c r="D64" s="71" t="s">
        <v>4997</v>
      </c>
      <c r="E64" s="75"/>
      <c r="F64" s="12"/>
      <c r="G64" s="12"/>
      <c r="H64" s="13"/>
      <c r="I64" s="13"/>
      <c r="J64" s="13"/>
      <c r="K64" s="13"/>
      <c r="L64" s="13"/>
      <c r="M64" s="13">
        <v>5.25</v>
      </c>
      <c r="N64" s="13"/>
      <c r="O64" s="13">
        <v>5.25</v>
      </c>
      <c r="P64" s="15">
        <v>5.25</v>
      </c>
      <c r="Q64" s="337">
        <v>5.25</v>
      </c>
      <c r="R64" s="15" t="str">
        <f t="shared" si="14"/>
        <v>Yes</v>
      </c>
      <c r="S64" s="15" t="str">
        <f t="shared" si="15"/>
        <v>No</v>
      </c>
      <c r="T64" s="221" t="str">
        <f t="shared" si="16"/>
        <v>Yes</v>
      </c>
      <c r="U64" s="223">
        <f t="shared" si="17"/>
        <v>0</v>
      </c>
      <c r="V64" s="221" t="str">
        <f t="shared" si="18"/>
        <v>Yes</v>
      </c>
      <c r="W64" s="223">
        <f t="shared" si="19"/>
        <v>0</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t="15" customHeight="1">
      <c r="A65" s="66" t="s">
        <v>25</v>
      </c>
      <c r="B65" s="66" t="s">
        <v>28</v>
      </c>
      <c r="C65" s="66" t="str" cm="1">
        <f t="array" ref="C65">_xlfn.IFNA(_xlfn.IFS(B65="Starter","Starters &amp; Sides",B65="Sides","Starters &amp; Sides"),B65)</f>
        <v>Drinks</v>
      </c>
      <c r="D65" s="71" t="s">
        <v>4998</v>
      </c>
      <c r="E65" s="75"/>
      <c r="F65" s="12"/>
      <c r="G65" s="12"/>
      <c r="H65" s="13"/>
      <c r="I65" s="13"/>
      <c r="J65" s="13"/>
      <c r="K65" s="13"/>
      <c r="L65" s="13"/>
      <c r="M65" s="13">
        <v>2.75</v>
      </c>
      <c r="N65" s="13">
        <v>2.75</v>
      </c>
      <c r="O65" s="13">
        <v>2.75</v>
      </c>
      <c r="P65" s="15">
        <v>2.75</v>
      </c>
      <c r="Q65" s="337">
        <v>2.75</v>
      </c>
      <c r="R65" s="15" t="str">
        <f t="shared" si="14"/>
        <v>Yes</v>
      </c>
      <c r="S65" s="15" t="str">
        <f t="shared" si="15"/>
        <v>No</v>
      </c>
      <c r="T65" s="221" t="str">
        <f t="shared" si="16"/>
        <v>Yes</v>
      </c>
      <c r="U65" s="223">
        <f t="shared" si="17"/>
        <v>0</v>
      </c>
      <c r="V65" s="221" t="str">
        <f t="shared" si="18"/>
        <v>Yes</v>
      </c>
      <c r="W65" s="223">
        <f t="shared" si="19"/>
        <v>0</v>
      </c>
      <c r="X65" s="221" t="str">
        <f t="shared" si="20"/>
        <v>Yes</v>
      </c>
      <c r="Y65" s="223">
        <f t="shared" si="21"/>
        <v>0</v>
      </c>
      <c r="Z65" s="222" t="str">
        <f t="shared" si="22"/>
        <v>Yes</v>
      </c>
      <c r="AA65" s="68">
        <f t="shared" si="23"/>
        <v>0</v>
      </c>
      <c r="AB65" s="65" t="str">
        <f t="shared" si="24"/>
        <v>No</v>
      </c>
      <c r="AC65" s="68" t="str">
        <f t="shared" si="25"/>
        <v>N/A</v>
      </c>
      <c r="AD65" s="65" t="str">
        <f t="shared" si="26"/>
        <v>No</v>
      </c>
      <c r="AE65" s="68" t="str">
        <f t="shared" si="27"/>
        <v>N/A</v>
      </c>
      <c r="AF65" s="66"/>
    </row>
    <row r="66" spans="1:32" ht="15" customHeight="1">
      <c r="A66" s="66" t="s">
        <v>25</v>
      </c>
      <c r="B66" s="66" t="s">
        <v>28</v>
      </c>
      <c r="C66" s="66" t="str" cm="1">
        <f t="array" ref="C66">_xlfn.IFNA(_xlfn.IFS(B66="Starter","Starters &amp; Sides",B66="Sides","Starters &amp; Sides"),B66)</f>
        <v>Drinks</v>
      </c>
      <c r="D66" s="71" t="s">
        <v>4999</v>
      </c>
      <c r="E66" s="75"/>
      <c r="F66" s="12"/>
      <c r="G66" s="12"/>
      <c r="H66" s="13"/>
      <c r="I66" s="13"/>
      <c r="J66" s="13"/>
      <c r="K66" s="13"/>
      <c r="L66" s="13"/>
      <c r="M66" s="13">
        <v>2.75</v>
      </c>
      <c r="N66" s="13">
        <v>2.75</v>
      </c>
      <c r="O66" s="13">
        <v>2.75</v>
      </c>
      <c r="P66" s="15">
        <v>2.75</v>
      </c>
      <c r="Q66" s="337">
        <v>2.75</v>
      </c>
      <c r="R66" s="15" t="str">
        <f t="shared" si="14"/>
        <v>Yes</v>
      </c>
      <c r="S66" s="15" t="str">
        <f t="shared" si="15"/>
        <v>No</v>
      </c>
      <c r="T66" s="221" t="str">
        <f t="shared" si="16"/>
        <v>Yes</v>
      </c>
      <c r="U66" s="223">
        <f t="shared" si="17"/>
        <v>0</v>
      </c>
      <c r="V66" s="221" t="str">
        <f t="shared" si="18"/>
        <v>Yes</v>
      </c>
      <c r="W66" s="223">
        <f t="shared" si="19"/>
        <v>0</v>
      </c>
      <c r="X66" s="221" t="str">
        <f t="shared" si="20"/>
        <v>Yes</v>
      </c>
      <c r="Y66" s="223">
        <f t="shared" si="21"/>
        <v>0</v>
      </c>
      <c r="Z66" s="222" t="str">
        <f t="shared" si="22"/>
        <v>Yes</v>
      </c>
      <c r="AA66" s="68">
        <f t="shared" si="23"/>
        <v>0</v>
      </c>
      <c r="AB66" s="65" t="str">
        <f t="shared" si="24"/>
        <v>No</v>
      </c>
      <c r="AC66" s="68" t="str">
        <f t="shared" si="25"/>
        <v>N/A</v>
      </c>
      <c r="AD66" s="65" t="str">
        <f t="shared" si="26"/>
        <v>No</v>
      </c>
      <c r="AE66" s="68" t="str">
        <f t="shared" si="27"/>
        <v>N/A</v>
      </c>
      <c r="AF66" s="66"/>
    </row>
    <row r="67" spans="1:32" ht="15" customHeight="1">
      <c r="A67" s="66" t="s">
        <v>25</v>
      </c>
      <c r="B67" s="66" t="s">
        <v>28</v>
      </c>
      <c r="C67" s="66" t="str" cm="1">
        <f t="array" ref="C67">_xlfn.IFNA(_xlfn.IFS(B67="Starter","Starters &amp; Sides",B67="Sides","Starters &amp; Sides"),B67)</f>
        <v>Drinks</v>
      </c>
      <c r="D67" s="71" t="s">
        <v>5000</v>
      </c>
      <c r="E67" s="75"/>
      <c r="F67" s="12"/>
      <c r="G67" s="12"/>
      <c r="H67" s="13"/>
      <c r="I67" s="13"/>
      <c r="J67" s="13"/>
      <c r="K67" s="13"/>
      <c r="L67" s="13"/>
      <c r="M67" s="13"/>
      <c r="N67" s="13"/>
      <c r="O67" s="13"/>
      <c r="P67" s="15">
        <v>2.75</v>
      </c>
      <c r="Q67" s="337">
        <v>2.75</v>
      </c>
      <c r="R67" s="15" t="str">
        <f t="shared" si="14"/>
        <v>Yes</v>
      </c>
      <c r="S67" s="15" t="str">
        <f t="shared" si="15"/>
        <v>No</v>
      </c>
      <c r="T67" s="221" t="str">
        <f t="shared" si="16"/>
        <v>Yes</v>
      </c>
      <c r="U67" s="223">
        <f t="shared" si="17"/>
        <v>0</v>
      </c>
      <c r="V67" s="221" t="str">
        <f t="shared" si="18"/>
        <v>No</v>
      </c>
      <c r="W67" s="223" t="str">
        <f t="shared" si="19"/>
        <v>N/A</v>
      </c>
      <c r="X67" s="221" t="str">
        <f t="shared" si="20"/>
        <v>No</v>
      </c>
      <c r="Y67" s="223" t="str">
        <f t="shared" si="21"/>
        <v>N/A</v>
      </c>
      <c r="Z67" s="222" t="str">
        <f t="shared" si="22"/>
        <v>No</v>
      </c>
      <c r="AA67" s="68" t="str">
        <f t="shared" si="23"/>
        <v>N/A</v>
      </c>
      <c r="AB67" s="65" t="str">
        <f t="shared" si="24"/>
        <v>No</v>
      </c>
      <c r="AC67" s="68" t="str">
        <f t="shared" si="25"/>
        <v>N/A</v>
      </c>
      <c r="AD67" s="65" t="str">
        <f t="shared" si="26"/>
        <v>No</v>
      </c>
      <c r="AE67" s="68" t="str">
        <f t="shared" si="27"/>
        <v>N/A</v>
      </c>
      <c r="AF67" s="66"/>
    </row>
    <row r="68" spans="1:32" ht="15" customHeight="1">
      <c r="A68" s="66" t="s">
        <v>25</v>
      </c>
      <c r="B68" s="66" t="s">
        <v>28</v>
      </c>
      <c r="C68" s="66" t="str" cm="1">
        <f t="array" ref="C68">_xlfn.IFNA(_xlfn.IFS(B68="Starter","Starters &amp; Sides",B68="Sides","Starters &amp; Sides"),B68)</f>
        <v>Drinks</v>
      </c>
      <c r="D68" s="71" t="s">
        <v>5001</v>
      </c>
      <c r="E68" s="75"/>
      <c r="F68" s="13"/>
      <c r="G68" s="13"/>
      <c r="H68" s="13"/>
      <c r="I68" s="13"/>
      <c r="J68" s="13"/>
      <c r="K68" s="13"/>
      <c r="L68" s="13"/>
      <c r="M68" s="13">
        <v>2.75</v>
      </c>
      <c r="N68" s="13">
        <v>2.75</v>
      </c>
      <c r="O68" s="13">
        <v>2.75</v>
      </c>
      <c r="P68" s="15">
        <v>2.75</v>
      </c>
      <c r="Q68" s="337">
        <v>2.75</v>
      </c>
      <c r="R68" s="15" t="str">
        <f t="shared" si="14"/>
        <v>Yes</v>
      </c>
      <c r="S68" s="15" t="str">
        <f t="shared" si="15"/>
        <v>No</v>
      </c>
      <c r="T68" s="221" t="str">
        <f t="shared" si="16"/>
        <v>Yes</v>
      </c>
      <c r="U68" s="223">
        <f t="shared" si="17"/>
        <v>0</v>
      </c>
      <c r="V68" s="221" t="str">
        <f t="shared" si="18"/>
        <v>Yes</v>
      </c>
      <c r="W68" s="223">
        <f t="shared" si="19"/>
        <v>0</v>
      </c>
      <c r="X68" s="221" t="str">
        <f t="shared" si="20"/>
        <v>Yes</v>
      </c>
      <c r="Y68" s="223">
        <f t="shared" si="21"/>
        <v>0</v>
      </c>
      <c r="Z68" s="222" t="str">
        <f t="shared" si="22"/>
        <v>Yes</v>
      </c>
      <c r="AA68" s="68">
        <f t="shared" si="23"/>
        <v>0</v>
      </c>
      <c r="AB68" s="65" t="str">
        <f t="shared" si="24"/>
        <v>No</v>
      </c>
      <c r="AC68" s="68" t="str">
        <f t="shared" si="25"/>
        <v>N/A</v>
      </c>
      <c r="AD68" s="65" t="str">
        <f t="shared" si="26"/>
        <v>No</v>
      </c>
      <c r="AE68" s="68" t="str">
        <f t="shared" si="27"/>
        <v>N/A</v>
      </c>
      <c r="AF68" s="66"/>
    </row>
    <row r="69" spans="1:32" ht="15" customHeight="1">
      <c r="A69" s="66" t="s">
        <v>25</v>
      </c>
      <c r="B69" s="66" t="s">
        <v>28</v>
      </c>
      <c r="C69" s="66" t="str" cm="1">
        <f t="array" ref="C69">_xlfn.IFNA(_xlfn.IFS(B69="Starter","Starters &amp; Sides",B69="Sides","Starters &amp; Sides"),B69)</f>
        <v>Drinks</v>
      </c>
      <c r="D69" s="71" t="s">
        <v>5002</v>
      </c>
      <c r="E69" s="75"/>
      <c r="F69" s="13"/>
      <c r="G69" s="13"/>
      <c r="H69" s="13"/>
      <c r="I69" s="13"/>
      <c r="J69" s="13"/>
      <c r="K69" s="13"/>
      <c r="L69" s="13"/>
      <c r="M69" s="13">
        <v>4.95</v>
      </c>
      <c r="N69" s="13">
        <v>4.95</v>
      </c>
      <c r="O69" s="13">
        <v>4.95</v>
      </c>
      <c r="P69" s="15">
        <v>4.95</v>
      </c>
      <c r="Q69" s="337"/>
      <c r="R69" s="15" t="str">
        <f t="shared" si="14"/>
        <v>No</v>
      </c>
      <c r="S69" s="15" t="str">
        <f t="shared" si="15"/>
        <v>No</v>
      </c>
      <c r="T69" s="221" t="str">
        <f t="shared" si="16"/>
        <v>No</v>
      </c>
      <c r="U69" s="223" t="str">
        <f t="shared" si="17"/>
        <v>N/A</v>
      </c>
      <c r="V69" s="221" t="str">
        <f t="shared" si="18"/>
        <v>No</v>
      </c>
      <c r="W69" s="223" t="str">
        <f t="shared" si="19"/>
        <v>N/A</v>
      </c>
      <c r="X69" s="221" t="str">
        <f t="shared" si="20"/>
        <v>No</v>
      </c>
      <c r="Y69" s="223" t="str">
        <f t="shared" si="21"/>
        <v>N/A</v>
      </c>
      <c r="Z69" s="222" t="str">
        <f t="shared" si="22"/>
        <v>No</v>
      </c>
      <c r="AA69" s="68" t="str">
        <f t="shared" si="23"/>
        <v>N/A</v>
      </c>
      <c r="AB69" s="65" t="str">
        <f t="shared" si="24"/>
        <v>No</v>
      </c>
      <c r="AC69" s="68" t="str">
        <f t="shared" si="25"/>
        <v>N/A</v>
      </c>
      <c r="AD69" s="65" t="str">
        <f t="shared" si="26"/>
        <v>No</v>
      </c>
      <c r="AE69" s="68" t="str">
        <f t="shared" si="27"/>
        <v>N/A</v>
      </c>
      <c r="AF69" s="66"/>
    </row>
    <row r="70" spans="1:32" ht="15" customHeight="1">
      <c r="A70" s="66" t="s">
        <v>25</v>
      </c>
      <c r="B70" s="66" t="s">
        <v>28</v>
      </c>
      <c r="C70" s="66" t="str" cm="1">
        <f t="array" ref="C70">_xlfn.IFNA(_xlfn.IFS(B70="Starter","Starters &amp; Sides",B70="Sides","Starters &amp; Sides"),B70)</f>
        <v>Drinks</v>
      </c>
      <c r="D70" s="71" t="s">
        <v>5003</v>
      </c>
      <c r="E70" s="75"/>
      <c r="F70" s="13"/>
      <c r="G70" s="13"/>
      <c r="H70" s="13"/>
      <c r="I70" s="13"/>
      <c r="J70" s="13"/>
      <c r="K70" s="13"/>
      <c r="L70" s="13"/>
      <c r="M70" s="13">
        <v>4.95</v>
      </c>
      <c r="N70" s="13">
        <v>4.95</v>
      </c>
      <c r="O70" s="13">
        <v>4.95</v>
      </c>
      <c r="P70" s="21">
        <v>4.95</v>
      </c>
      <c r="Q70" s="339"/>
      <c r="R70" s="15" t="str">
        <f t="shared" si="14"/>
        <v>No</v>
      </c>
      <c r="S70" s="15" t="str">
        <f t="shared" si="15"/>
        <v>No</v>
      </c>
      <c r="T70" s="340" t="str">
        <f t="shared" si="16"/>
        <v>No</v>
      </c>
      <c r="U70" s="294" t="str">
        <f t="shared" si="17"/>
        <v>N/A</v>
      </c>
      <c r="V70" s="340" t="str">
        <f t="shared" si="18"/>
        <v>No</v>
      </c>
      <c r="W70" s="294" t="str">
        <f t="shared" si="19"/>
        <v>N/A</v>
      </c>
      <c r="X70" s="340" t="str">
        <f t="shared" si="20"/>
        <v>No</v>
      </c>
      <c r="Y70" s="294" t="str">
        <f t="shared" si="21"/>
        <v>N/A</v>
      </c>
      <c r="Z70" s="267" t="str">
        <f t="shared" si="22"/>
        <v>No</v>
      </c>
      <c r="AA70" s="50" t="str">
        <f t="shared" si="23"/>
        <v>N/A</v>
      </c>
      <c r="AB70" s="295" t="str">
        <f t="shared" si="24"/>
        <v>No</v>
      </c>
      <c r="AC70" s="50" t="str">
        <f t="shared" si="25"/>
        <v>N/A</v>
      </c>
      <c r="AD70" s="295" t="str">
        <f t="shared" si="26"/>
        <v>No</v>
      </c>
      <c r="AE70" s="50" t="str">
        <f t="shared" si="27"/>
        <v>N/A</v>
      </c>
      <c r="AF70" s="291"/>
    </row>
    <row r="71" spans="1:32">
      <c r="A71" s="66" t="s">
        <v>25</v>
      </c>
      <c r="B71" s="66" t="s">
        <v>28</v>
      </c>
      <c r="C71" s="66" t="str" cm="1">
        <f t="array" ref="C71">_xlfn.IFNA(_xlfn.IFS(B71="Starter","Starters &amp; Sides",B71="Sides","Starters &amp; Sides"),B71)</f>
        <v>Drinks</v>
      </c>
      <c r="D71" s="289" t="s">
        <v>5004</v>
      </c>
      <c r="E71" s="75"/>
      <c r="F71" s="13"/>
      <c r="G71" s="13"/>
      <c r="H71" s="13"/>
      <c r="I71" s="13"/>
      <c r="J71" s="13"/>
      <c r="K71" s="13"/>
      <c r="L71" s="13"/>
      <c r="M71" s="13"/>
      <c r="N71" s="13"/>
      <c r="O71" s="13">
        <v>3.95</v>
      </c>
      <c r="P71" s="4">
        <v>3.95</v>
      </c>
      <c r="Q71" s="338"/>
      <c r="R71" s="15" t="str">
        <f t="shared" si="14"/>
        <v>No</v>
      </c>
      <c r="S71" s="15" t="str">
        <f t="shared" si="15"/>
        <v>No</v>
      </c>
      <c r="T71" s="4" t="str">
        <f t="shared" si="16"/>
        <v>No</v>
      </c>
      <c r="U71" s="223" t="str">
        <f t="shared" si="17"/>
        <v>N/A</v>
      </c>
      <c r="V71" s="4" t="str">
        <f t="shared" si="18"/>
        <v>No</v>
      </c>
      <c r="W71" s="223" t="str">
        <f t="shared" si="19"/>
        <v>N/A</v>
      </c>
      <c r="X71" s="4" t="str">
        <f t="shared" si="20"/>
        <v>No</v>
      </c>
      <c r="Y71" s="223" t="str">
        <f t="shared" si="21"/>
        <v>N/A</v>
      </c>
      <c r="Z71" s="4" t="str">
        <f t="shared" si="22"/>
        <v>No</v>
      </c>
      <c r="AA71" s="223" t="str">
        <f t="shared" si="23"/>
        <v>N/A</v>
      </c>
      <c r="AB71" s="4" t="str">
        <f t="shared" si="24"/>
        <v>No</v>
      </c>
      <c r="AC71" s="223" t="str">
        <f t="shared" si="25"/>
        <v>N/A</v>
      </c>
      <c r="AD71" s="4" t="str">
        <f t="shared" si="26"/>
        <v>No</v>
      </c>
      <c r="AE71" s="223" t="str">
        <f t="shared" si="27"/>
        <v>N/A</v>
      </c>
      <c r="AF71" s="8"/>
    </row>
    <row r="72" spans="1:32">
      <c r="A72" s="66" t="s">
        <v>25</v>
      </c>
      <c r="B72" s="66" t="s">
        <v>625</v>
      </c>
      <c r="C72" s="66" t="str" cm="1">
        <f t="array" ref="C72">_xlfn.IFNA(_xlfn.IFS(B72="Starter","Starters &amp; Sides",B72="Sides","Starters &amp; Sides"),B72)</f>
        <v>Starters &amp; Sides</v>
      </c>
      <c r="D72" s="71" t="s">
        <v>5005</v>
      </c>
      <c r="E72" s="75"/>
      <c r="F72" s="12"/>
      <c r="G72" s="12"/>
      <c r="H72" s="12"/>
      <c r="I72" s="12"/>
      <c r="J72" s="12"/>
      <c r="K72" s="12"/>
      <c r="L72" s="12"/>
      <c r="M72" s="12"/>
      <c r="N72" s="12"/>
      <c r="O72" s="12"/>
      <c r="P72" s="15"/>
      <c r="Q72" s="337">
        <v>3.25</v>
      </c>
      <c r="R72" s="15" t="str">
        <f>IF(COUNTA(Q72)=1,"Yes","No")</f>
        <v>Yes</v>
      </c>
      <c r="S72" s="15" t="str">
        <f>IF(AND(T72="No",R72="Yes"),"Yes","No")</f>
        <v>Yes</v>
      </c>
      <c r="T72" s="221" t="str">
        <f>IF(COUNTA(P72:Q72)=2,"Yes","No")</f>
        <v>No</v>
      </c>
      <c r="U72" s="223" t="str">
        <f>IF(T72="Yes",Q72/P72-1,"N/A")</f>
        <v>N/A</v>
      </c>
      <c r="V72" s="221" t="str">
        <f>IF(COUNTA(O72:Q72)=3,"Yes","No")</f>
        <v>No</v>
      </c>
      <c r="W72" s="223" t="str">
        <f>IF(V72="Yes",Q72/O72-1,"N/A")</f>
        <v>N/A</v>
      </c>
      <c r="X72" s="221" t="str">
        <f>IF(COUNTA(N72:Q72)=4,"Yes","No")</f>
        <v>No</v>
      </c>
      <c r="Y72" s="223" t="str">
        <f>IF(X72="Yes",Q72/N72-1,"N/A")</f>
        <v>N/A</v>
      </c>
      <c r="Z72" s="222" t="str">
        <f>IF(COUNTA(M72:Q72)=5,"Yes","No")</f>
        <v>No</v>
      </c>
      <c r="AA72" s="68" t="str">
        <f>IF(Z72="Yes",Q72/M72-1,"N/A")</f>
        <v>N/A</v>
      </c>
      <c r="AB72" s="65" t="str">
        <f>IF(COUNTA(L72:Q72)=6,"Yes","No")</f>
        <v>No</v>
      </c>
      <c r="AC72" s="68" t="str">
        <f>IF(AB72="Yes",Q72/L72-1,"N/A")</f>
        <v>N/A</v>
      </c>
      <c r="AD72" s="65" t="str">
        <f>IF(COUNTA(E72:Q72)=13,"Yes","No")</f>
        <v>No</v>
      </c>
      <c r="AE72" s="68" t="str">
        <f>IF(AD72="Yes",Q72/E72-1,"N/A")</f>
        <v>N/A</v>
      </c>
      <c r="AF72" s="66"/>
    </row>
    <row r="73" spans="1:32">
      <c r="A73" s="66" t="s">
        <v>25</v>
      </c>
      <c r="B73" s="66" t="s">
        <v>625</v>
      </c>
      <c r="C73" s="66" t="str" cm="1">
        <f t="array" ref="C73">_xlfn.IFNA(_xlfn.IFS(B73="Starter","Starters &amp; Sides",B73="Sides","Starters &amp; Sides"),B73)</f>
        <v>Starters &amp; Sides</v>
      </c>
      <c r="D73" s="71" t="s">
        <v>5006</v>
      </c>
      <c r="E73" s="75"/>
      <c r="F73" s="12"/>
      <c r="G73" s="12"/>
      <c r="H73" s="12"/>
      <c r="I73" s="12"/>
      <c r="J73" s="12"/>
      <c r="K73" s="12"/>
      <c r="L73" s="12"/>
      <c r="M73" s="12"/>
      <c r="N73" s="12"/>
      <c r="O73" s="12"/>
      <c r="P73" s="15"/>
      <c r="Q73" s="337">
        <v>5.75</v>
      </c>
      <c r="R73" s="15" t="str">
        <f>IF(COUNTA(Q73)=1,"Yes","No")</f>
        <v>Yes</v>
      </c>
      <c r="S73" s="15" t="str">
        <f>IF(AND(T73="No",R73="Yes"),"Yes","No")</f>
        <v>Yes</v>
      </c>
      <c r="T73" s="221" t="str">
        <f>IF(COUNTA(P73:Q73)=2,"Yes","No")</f>
        <v>No</v>
      </c>
      <c r="U73" s="223" t="str">
        <f>IF(T73="Yes",Q73/P73-1,"N/A")</f>
        <v>N/A</v>
      </c>
      <c r="V73" s="221" t="str">
        <f>IF(COUNTA(O73:Q73)=3,"Yes","No")</f>
        <v>No</v>
      </c>
      <c r="W73" s="223" t="str">
        <f>IF(V73="Yes",Q73/O73-1,"N/A")</f>
        <v>N/A</v>
      </c>
      <c r="X73" s="221" t="str">
        <f>IF(COUNTA(N73:Q73)=4,"Yes","No")</f>
        <v>No</v>
      </c>
      <c r="Y73" s="223" t="str">
        <f>IF(X73="Yes",Q73/N73-1,"N/A")</f>
        <v>N/A</v>
      </c>
      <c r="Z73" s="222" t="str">
        <f>IF(COUNTA(M73:Q73)=5,"Yes","No")</f>
        <v>No</v>
      </c>
      <c r="AA73" s="68" t="str">
        <f>IF(Z73="Yes",Q73/M73-1,"N/A")</f>
        <v>N/A</v>
      </c>
      <c r="AB73" s="65" t="str">
        <f>IF(COUNTA(L73:Q73)=6,"Yes","No")</f>
        <v>No</v>
      </c>
      <c r="AC73" s="68" t="str">
        <f>IF(AB73="Yes",Q73/L73-1,"N/A")</f>
        <v>N/A</v>
      </c>
      <c r="AD73" s="65" t="str">
        <f>IF(COUNTA(E73:Q73)=13,"Yes","No")</f>
        <v>No</v>
      </c>
      <c r="AE73" s="68" t="str">
        <f>IF(AD73="Yes",Q73/E73-1,"N/A")</f>
        <v>N/A</v>
      </c>
      <c r="AF73" s="66"/>
    </row>
    <row r="74" spans="1:32">
      <c r="P74" s="6"/>
      <c r="Q74" s="6"/>
      <c r="R74" s="6"/>
      <c r="S74" s="6"/>
      <c r="T74" s="6"/>
      <c r="U74" s="363"/>
      <c r="V74" s="6"/>
      <c r="W74" s="363"/>
      <c r="X74" s="6"/>
      <c r="Y74" s="363"/>
      <c r="Z74" s="6"/>
      <c r="AA74" s="363"/>
      <c r="AB74" s="6"/>
      <c r="AC74" s="363"/>
      <c r="AD74" s="6"/>
      <c r="AE74" s="363"/>
    </row>
    <row r="75" spans="1:32">
      <c r="P75" s="6"/>
      <c r="Q75" s="6"/>
      <c r="R75" s="6"/>
      <c r="S75" s="6"/>
      <c r="T75" s="6"/>
      <c r="U75" s="363"/>
      <c r="V75" s="6"/>
      <c r="W75" s="363"/>
      <c r="X75" s="6"/>
      <c r="Y75" s="363"/>
      <c r="Z75" s="6"/>
      <c r="AA75" s="363"/>
      <c r="AB75" s="6"/>
      <c r="AC75" s="363"/>
      <c r="AD75" s="6"/>
      <c r="AE75" s="363"/>
    </row>
    <row r="76" spans="1:32">
      <c r="P76" s="6"/>
      <c r="Q76" s="6"/>
      <c r="R76" s="6"/>
      <c r="S76" s="6"/>
      <c r="T76" s="6"/>
      <c r="U76" s="363"/>
      <c r="V76" s="6"/>
      <c r="W76" s="363"/>
      <c r="X76" s="6"/>
      <c r="Y76" s="363"/>
      <c r="Z76" s="6"/>
      <c r="AA76" s="363"/>
      <c r="AB76" s="6"/>
      <c r="AC76" s="363"/>
      <c r="AD76" s="6"/>
      <c r="AE76" s="363"/>
    </row>
    <row r="77" spans="1:32">
      <c r="P77" s="6"/>
      <c r="Q77" s="6"/>
      <c r="R77" s="6"/>
      <c r="S77" s="6"/>
      <c r="T77" s="6"/>
      <c r="U77" s="363"/>
      <c r="V77" s="6"/>
      <c r="W77" s="363"/>
      <c r="X77" s="6"/>
      <c r="Y77" s="363"/>
      <c r="Z77" s="6"/>
      <c r="AA77" s="363"/>
      <c r="AB77" s="6"/>
      <c r="AC77" s="363"/>
      <c r="AD77" s="6"/>
      <c r="AE77" s="363"/>
    </row>
    <row r="78" spans="1:32">
      <c r="P78" s="6"/>
      <c r="Q78" s="6"/>
      <c r="R78" s="6"/>
      <c r="S78" s="6"/>
      <c r="T78" s="6"/>
      <c r="U78" s="363"/>
      <c r="V78" s="6"/>
      <c r="W78" s="363"/>
      <c r="X78" s="6"/>
      <c r="Y78" s="363"/>
      <c r="Z78" s="6"/>
      <c r="AA78" s="363"/>
      <c r="AB78" s="6"/>
      <c r="AC78" s="363"/>
      <c r="AD78" s="6"/>
      <c r="AE78" s="363"/>
    </row>
    <row r="79" spans="1:32">
      <c r="P79" s="6"/>
      <c r="Q79" s="6"/>
      <c r="R79" s="6"/>
      <c r="S79" s="6"/>
      <c r="T79" s="6"/>
      <c r="U79" s="363"/>
      <c r="V79" s="6"/>
      <c r="W79" s="363"/>
      <c r="X79" s="6"/>
      <c r="Y79" s="363"/>
      <c r="Z79" s="6"/>
      <c r="AA79" s="363"/>
      <c r="AB79" s="6"/>
      <c r="AC79" s="363"/>
      <c r="AD79" s="6"/>
      <c r="AE79" s="363"/>
    </row>
    <row r="80" spans="1:32">
      <c r="P80" s="6"/>
      <c r="Q80" s="6"/>
      <c r="R80" s="6"/>
      <c r="S80" s="6"/>
      <c r="T80" s="6"/>
      <c r="U80" s="363"/>
      <c r="V80" s="6"/>
      <c r="W80" s="363"/>
      <c r="X80" s="6"/>
      <c r="Y80" s="363"/>
      <c r="Z80" s="6"/>
      <c r="AA80" s="363"/>
      <c r="AB80" s="6"/>
      <c r="AC80" s="363"/>
      <c r="AD80" s="6"/>
      <c r="AE80" s="363"/>
    </row>
    <row r="81" spans="16:31">
      <c r="P81" s="6"/>
      <c r="Q81" s="6"/>
      <c r="R81" s="6"/>
      <c r="S81" s="6"/>
      <c r="T81" s="6"/>
      <c r="U81" s="363"/>
      <c r="V81" s="6"/>
      <c r="W81" s="363"/>
      <c r="X81" s="6"/>
      <c r="Y81" s="363"/>
      <c r="Z81" s="6"/>
      <c r="AA81" s="363"/>
      <c r="AB81" s="6"/>
      <c r="AC81" s="363"/>
      <c r="AD81" s="6"/>
      <c r="AE81" s="363"/>
    </row>
    <row r="82" spans="16:31">
      <c r="P82" s="6"/>
      <c r="Q82" s="6"/>
      <c r="R82" s="6"/>
      <c r="S82" s="6"/>
      <c r="T82" s="6"/>
      <c r="U82" s="363"/>
      <c r="V82" s="6"/>
      <c r="W82" s="363"/>
      <c r="X82" s="6"/>
      <c r="Y82" s="363"/>
      <c r="Z82" s="6"/>
      <c r="AA82" s="363"/>
      <c r="AB82" s="6"/>
      <c r="AC82" s="363"/>
      <c r="AD82" s="6"/>
      <c r="AE82" s="363"/>
    </row>
    <row r="83" spans="16:31">
      <c r="P83" s="6"/>
      <c r="Q83" s="6"/>
      <c r="R83" s="6"/>
      <c r="S83" s="6"/>
      <c r="T83" s="6"/>
      <c r="U83" s="363"/>
      <c r="V83" s="6"/>
      <c r="W83" s="363"/>
      <c r="X83" s="6"/>
      <c r="Y83" s="363"/>
      <c r="Z83" s="6"/>
      <c r="AA83" s="363"/>
      <c r="AB83" s="6"/>
      <c r="AC83" s="363"/>
      <c r="AD83" s="6"/>
      <c r="AE83" s="363"/>
    </row>
    <row r="84" spans="16:31">
      <c r="P84" s="6"/>
      <c r="Q84" s="6"/>
      <c r="R84" s="6"/>
      <c r="S84" s="6"/>
      <c r="T84" s="6"/>
      <c r="U84" s="363"/>
      <c r="V84" s="6"/>
      <c r="W84" s="363"/>
      <c r="X84" s="6"/>
      <c r="Y84" s="363"/>
      <c r="Z84" s="6"/>
      <c r="AA84" s="363"/>
      <c r="AB84" s="6"/>
      <c r="AC84" s="363"/>
      <c r="AD84" s="6"/>
      <c r="AE84" s="363"/>
    </row>
    <row r="85" spans="16:31">
      <c r="P85" s="6"/>
      <c r="Q85" s="6"/>
      <c r="R85" s="6"/>
      <c r="S85" s="6"/>
      <c r="T85" s="6"/>
      <c r="U85" s="363"/>
      <c r="V85" s="6"/>
      <c r="W85" s="363"/>
      <c r="X85" s="6"/>
      <c r="Y85" s="363"/>
      <c r="Z85" s="6"/>
      <c r="AA85" s="363"/>
      <c r="AB85" s="6"/>
      <c r="AC85" s="363"/>
      <c r="AD85" s="6"/>
      <c r="AE85" s="363"/>
    </row>
    <row r="86" spans="16:31">
      <c r="P86" s="6"/>
      <c r="Q86" s="6"/>
      <c r="R86" s="6"/>
      <c r="S86" s="6"/>
      <c r="T86" s="6"/>
      <c r="U86" s="363"/>
      <c r="V86" s="6"/>
      <c r="W86" s="363"/>
      <c r="X86" s="6"/>
      <c r="Y86" s="363"/>
      <c r="Z86" s="6"/>
      <c r="AA86" s="363"/>
      <c r="AB86" s="6"/>
      <c r="AC86" s="363"/>
      <c r="AD86" s="6"/>
      <c r="AE86" s="363"/>
    </row>
    <row r="87" spans="16:31">
      <c r="P87" s="6"/>
      <c r="Q87" s="6"/>
      <c r="R87" s="6"/>
      <c r="S87" s="6"/>
      <c r="T87" s="6"/>
      <c r="U87" s="363"/>
      <c r="V87" s="6"/>
      <c r="W87" s="363"/>
      <c r="X87" s="6"/>
      <c r="Y87" s="363"/>
      <c r="Z87" s="6"/>
      <c r="AA87" s="363"/>
      <c r="AB87" s="6"/>
      <c r="AC87" s="363"/>
      <c r="AD87" s="6"/>
      <c r="AE87" s="363"/>
    </row>
    <row r="88" spans="16:31">
      <c r="P88" s="6"/>
      <c r="Q88" s="6"/>
      <c r="R88" s="6"/>
      <c r="S88" s="6"/>
      <c r="T88" s="6"/>
      <c r="U88" s="363"/>
      <c r="V88" s="6"/>
      <c r="W88" s="363"/>
      <c r="X88" s="6"/>
      <c r="Y88" s="363"/>
      <c r="Z88" s="6"/>
      <c r="AA88" s="363"/>
      <c r="AB88" s="6"/>
      <c r="AC88" s="363"/>
      <c r="AD88" s="6"/>
      <c r="AE88" s="363"/>
    </row>
    <row r="89" spans="16:31">
      <c r="P89" s="6"/>
      <c r="Q89" s="6"/>
      <c r="R89" s="6"/>
      <c r="S89" s="6"/>
      <c r="T89" s="6"/>
      <c r="U89" s="363"/>
      <c r="V89" s="6"/>
      <c r="W89" s="363"/>
      <c r="X89" s="6"/>
      <c r="Y89" s="363"/>
      <c r="Z89" s="6"/>
      <c r="AA89" s="363"/>
      <c r="AB89" s="6"/>
      <c r="AC89" s="363"/>
      <c r="AD89" s="6"/>
      <c r="AE89" s="363"/>
    </row>
    <row r="90" spans="16:31">
      <c r="P90" s="6"/>
      <c r="Q90" s="6"/>
      <c r="R90" s="6"/>
      <c r="S90" s="6"/>
      <c r="T90" s="6"/>
      <c r="U90" s="363"/>
      <c r="V90" s="6"/>
      <c r="W90" s="363"/>
      <c r="X90" s="6"/>
      <c r="Y90" s="363"/>
      <c r="Z90" s="6"/>
      <c r="AA90" s="363"/>
      <c r="AB90" s="6"/>
      <c r="AC90" s="363"/>
      <c r="AD90" s="6"/>
      <c r="AE90" s="363"/>
    </row>
    <row r="91" spans="16:31">
      <c r="P91" s="6"/>
      <c r="Q91" s="6"/>
      <c r="R91" s="6"/>
      <c r="S91" s="6"/>
      <c r="T91" s="6"/>
      <c r="U91" s="363"/>
      <c r="V91" s="6"/>
      <c r="W91" s="363"/>
      <c r="X91" s="6"/>
      <c r="Y91" s="363"/>
      <c r="Z91" s="6"/>
      <c r="AA91" s="363"/>
      <c r="AB91" s="6"/>
      <c r="AC91" s="363"/>
      <c r="AD91" s="6"/>
      <c r="AE91" s="363"/>
    </row>
    <row r="92" spans="16:31">
      <c r="P92" s="6"/>
      <c r="Q92" s="6"/>
      <c r="R92" s="6"/>
      <c r="S92" s="6"/>
      <c r="T92" s="6"/>
      <c r="U92" s="363"/>
      <c r="V92" s="6"/>
      <c r="W92" s="363"/>
      <c r="X92" s="6"/>
      <c r="Y92" s="363"/>
      <c r="Z92" s="6"/>
      <c r="AA92" s="363"/>
      <c r="AB92" s="6"/>
      <c r="AC92" s="363"/>
      <c r="AD92" s="6"/>
      <c r="AE92" s="363"/>
    </row>
    <row r="93" spans="16:31">
      <c r="P93" s="6"/>
      <c r="Q93" s="6"/>
      <c r="R93" s="6"/>
      <c r="S93" s="6"/>
      <c r="T93" s="6"/>
      <c r="U93" s="363"/>
      <c r="V93" s="6"/>
      <c r="W93" s="363"/>
      <c r="X93" s="6"/>
      <c r="Y93" s="363"/>
      <c r="Z93" s="6"/>
      <c r="AA93" s="363"/>
      <c r="AB93" s="6"/>
      <c r="AC93" s="363"/>
      <c r="AD93" s="6"/>
      <c r="AE93" s="363"/>
    </row>
    <row r="94" spans="16:31">
      <c r="P94" s="6"/>
      <c r="Q94" s="6"/>
      <c r="R94" s="6"/>
      <c r="S94" s="6"/>
      <c r="T94" s="6"/>
      <c r="U94" s="363"/>
      <c r="V94" s="6"/>
      <c r="W94" s="363"/>
      <c r="X94" s="6"/>
      <c r="Y94" s="363"/>
      <c r="Z94" s="6"/>
      <c r="AA94" s="363"/>
      <c r="AB94" s="6"/>
      <c r="AC94" s="363"/>
      <c r="AD94" s="6"/>
      <c r="AE94" s="363"/>
    </row>
    <row r="95" spans="16:31">
      <c r="P95" s="6"/>
      <c r="Q95" s="6"/>
      <c r="R95" s="6"/>
      <c r="S95" s="6"/>
      <c r="T95" s="6"/>
      <c r="U95" s="363"/>
      <c r="V95" s="6"/>
      <c r="W95" s="363"/>
      <c r="X95" s="6"/>
      <c r="Y95" s="363"/>
      <c r="Z95" s="6"/>
      <c r="AA95" s="363"/>
      <c r="AB95" s="6"/>
      <c r="AC95" s="363"/>
      <c r="AD95" s="6"/>
      <c r="AE95" s="363"/>
    </row>
    <row r="96" spans="16:31">
      <c r="P96" s="6"/>
      <c r="Q96" s="6"/>
      <c r="R96" s="6"/>
      <c r="S96" s="6"/>
      <c r="T96" s="6"/>
      <c r="U96" s="363"/>
      <c r="V96" s="6"/>
      <c r="W96" s="363"/>
      <c r="X96" s="6"/>
      <c r="Y96" s="363"/>
      <c r="Z96" s="6"/>
      <c r="AA96" s="363"/>
      <c r="AB96" s="6"/>
      <c r="AC96" s="363"/>
      <c r="AD96" s="6"/>
      <c r="AE96" s="363"/>
    </row>
    <row r="97" spans="16:31">
      <c r="P97" s="6"/>
      <c r="Q97" s="6"/>
      <c r="R97" s="6"/>
      <c r="S97" s="6"/>
      <c r="T97" s="6"/>
      <c r="U97" s="363"/>
      <c r="V97" s="6"/>
      <c r="W97" s="363"/>
      <c r="X97" s="6"/>
      <c r="Y97" s="363"/>
      <c r="Z97" s="6"/>
      <c r="AA97" s="363"/>
      <c r="AB97" s="6"/>
      <c r="AC97" s="363"/>
      <c r="AD97" s="6"/>
      <c r="AE97" s="363"/>
    </row>
    <row r="98" spans="16:31">
      <c r="P98" s="6"/>
      <c r="Q98" s="6"/>
      <c r="R98" s="6"/>
      <c r="S98" s="6"/>
      <c r="T98" s="6"/>
      <c r="U98" s="363"/>
      <c r="V98" s="6"/>
      <c r="W98" s="363"/>
      <c r="X98" s="6"/>
      <c r="Y98" s="363"/>
      <c r="Z98" s="6"/>
      <c r="AA98" s="363"/>
      <c r="AB98" s="6"/>
      <c r="AC98" s="363"/>
      <c r="AD98" s="6"/>
      <c r="AE98" s="363"/>
    </row>
    <row r="99" spans="16:31">
      <c r="P99" s="6"/>
      <c r="Q99" s="6"/>
      <c r="R99" s="6"/>
      <c r="S99" s="6"/>
      <c r="T99" s="6"/>
      <c r="U99" s="363"/>
      <c r="V99" s="6"/>
      <c r="W99" s="363"/>
      <c r="X99" s="6"/>
      <c r="Y99" s="363"/>
      <c r="Z99" s="6"/>
      <c r="AA99" s="363"/>
      <c r="AB99" s="6"/>
      <c r="AC99" s="363"/>
      <c r="AD99" s="6"/>
      <c r="AE99" s="363"/>
    </row>
    <row r="100" spans="16:31">
      <c r="P100" s="6"/>
      <c r="Q100" s="6"/>
      <c r="R100" s="6"/>
      <c r="S100" s="6"/>
      <c r="T100" s="6"/>
      <c r="U100" s="363"/>
      <c r="V100" s="6"/>
      <c r="W100" s="363"/>
      <c r="X100" s="6"/>
      <c r="Y100" s="363"/>
      <c r="Z100" s="6"/>
      <c r="AA100" s="363"/>
      <c r="AB100" s="6"/>
      <c r="AC100" s="363"/>
      <c r="AD100" s="6"/>
      <c r="AE100" s="363"/>
    </row>
    <row r="101" spans="16:31">
      <c r="P101" s="6"/>
      <c r="Q101" s="6"/>
      <c r="R101" s="6"/>
      <c r="S101" s="6"/>
      <c r="T101" s="6"/>
      <c r="U101" s="363"/>
      <c r="V101" s="6"/>
      <c r="W101" s="363"/>
      <c r="X101" s="6"/>
      <c r="Y101" s="363"/>
      <c r="Z101" s="6"/>
      <c r="AA101" s="363"/>
      <c r="AB101" s="6"/>
      <c r="AC101" s="363"/>
      <c r="AD101" s="6"/>
      <c r="AE101" s="363"/>
    </row>
    <row r="102" spans="16:31">
      <c r="P102" s="6"/>
      <c r="Q102" s="6"/>
      <c r="R102" s="6"/>
      <c r="S102" s="6"/>
      <c r="T102" s="6"/>
      <c r="U102" s="363"/>
      <c r="V102" s="6"/>
      <c r="W102" s="363"/>
      <c r="X102" s="6"/>
      <c r="Y102" s="363"/>
      <c r="Z102" s="6"/>
      <c r="AA102" s="363"/>
      <c r="AB102" s="6"/>
      <c r="AC102" s="363"/>
      <c r="AD102" s="6"/>
      <c r="AE102" s="363"/>
    </row>
    <row r="103" spans="16:31">
      <c r="P103" s="6"/>
      <c r="Q103" s="6"/>
      <c r="R103" s="6"/>
      <c r="S103" s="6"/>
      <c r="T103" s="6"/>
      <c r="U103" s="363"/>
      <c r="V103" s="6"/>
      <c r="W103" s="363"/>
      <c r="X103" s="6"/>
      <c r="Y103" s="363"/>
      <c r="Z103" s="6"/>
      <c r="AA103" s="363"/>
      <c r="AB103" s="6"/>
      <c r="AC103" s="363"/>
      <c r="AD103" s="6"/>
      <c r="AE103" s="363"/>
    </row>
    <row r="104" spans="16:31">
      <c r="P104" s="6"/>
      <c r="Q104" s="6"/>
      <c r="R104" s="6"/>
      <c r="S104" s="6"/>
      <c r="T104" s="6"/>
      <c r="U104" s="363"/>
      <c r="V104" s="6"/>
      <c r="W104" s="363"/>
      <c r="X104" s="6"/>
      <c r="Y104" s="363"/>
      <c r="Z104" s="6"/>
      <c r="AA104" s="363"/>
      <c r="AB104" s="6"/>
      <c r="AC104" s="363"/>
      <c r="AD104" s="6"/>
      <c r="AE104" s="363"/>
    </row>
    <row r="105" spans="16:31">
      <c r="P105" s="6"/>
      <c r="Q105" s="6"/>
      <c r="R105" s="6"/>
      <c r="S105" s="6"/>
      <c r="T105" s="6"/>
      <c r="U105" s="363"/>
      <c r="V105" s="6"/>
      <c r="W105" s="363"/>
      <c r="X105" s="6"/>
      <c r="Y105" s="363"/>
      <c r="Z105" s="6"/>
      <c r="AA105" s="363"/>
      <c r="AB105" s="6"/>
      <c r="AC105" s="363"/>
      <c r="AD105" s="6"/>
      <c r="AE105" s="363"/>
    </row>
    <row r="106" spans="16:31">
      <c r="P106" s="6"/>
      <c r="Q106" s="6"/>
      <c r="R106" s="6"/>
      <c r="S106" s="6"/>
      <c r="T106" s="6"/>
      <c r="U106" s="363"/>
      <c r="V106" s="6"/>
      <c r="W106" s="363"/>
      <c r="X106" s="6"/>
      <c r="Y106" s="363"/>
      <c r="Z106" s="6"/>
      <c r="AA106" s="363"/>
      <c r="AB106" s="6"/>
      <c r="AC106" s="363"/>
      <c r="AD106" s="6"/>
      <c r="AE106" s="363"/>
    </row>
    <row r="107" spans="16:31">
      <c r="P107" s="6"/>
      <c r="Q107" s="6"/>
      <c r="R107" s="6"/>
      <c r="S107" s="6"/>
      <c r="T107" s="6"/>
      <c r="U107" s="363"/>
      <c r="V107" s="6"/>
      <c r="W107" s="363"/>
      <c r="X107" s="6"/>
      <c r="Y107" s="363"/>
      <c r="Z107" s="6"/>
      <c r="AA107" s="363"/>
      <c r="AB107" s="6"/>
      <c r="AC107" s="363"/>
      <c r="AD107" s="6"/>
      <c r="AE107" s="363"/>
    </row>
    <row r="108" spans="16:31">
      <c r="P108" s="6"/>
      <c r="Q108" s="6"/>
      <c r="R108" s="6"/>
      <c r="S108" s="6"/>
      <c r="T108" s="6"/>
      <c r="U108" s="363"/>
      <c r="V108" s="6"/>
      <c r="W108" s="363"/>
      <c r="X108" s="6"/>
      <c r="Y108" s="363"/>
      <c r="Z108" s="6"/>
      <c r="AA108" s="363"/>
      <c r="AB108" s="6"/>
      <c r="AC108" s="363"/>
      <c r="AD108" s="6"/>
      <c r="AE108" s="363"/>
    </row>
    <row r="109" spans="16:31">
      <c r="P109" s="6"/>
      <c r="Q109" s="6"/>
      <c r="R109" s="6"/>
      <c r="S109" s="6"/>
      <c r="T109" s="6"/>
      <c r="U109" s="363"/>
      <c r="V109" s="6"/>
      <c r="W109" s="363"/>
      <c r="X109" s="6"/>
      <c r="Y109" s="363"/>
      <c r="Z109" s="6"/>
      <c r="AA109" s="363"/>
      <c r="AB109" s="6"/>
      <c r="AC109" s="363"/>
      <c r="AD109" s="6"/>
      <c r="AE109" s="363"/>
    </row>
    <row r="110" spans="16:31">
      <c r="P110" s="6"/>
      <c r="Q110" s="6"/>
      <c r="R110" s="6"/>
      <c r="S110" s="6"/>
      <c r="T110" s="6"/>
      <c r="U110" s="363"/>
      <c r="V110" s="6"/>
      <c r="W110" s="363"/>
      <c r="X110" s="6"/>
      <c r="Y110" s="363"/>
      <c r="Z110" s="6"/>
      <c r="AA110" s="363"/>
      <c r="AB110" s="6"/>
      <c r="AC110" s="363"/>
      <c r="AD110" s="6"/>
      <c r="AE110" s="363"/>
    </row>
    <row r="111" spans="16:31">
      <c r="P111" s="6"/>
      <c r="Q111" s="6"/>
      <c r="R111" s="6"/>
      <c r="S111" s="6"/>
      <c r="T111" s="6"/>
      <c r="U111" s="363"/>
      <c r="V111" s="6"/>
      <c r="W111" s="363"/>
      <c r="X111" s="6"/>
      <c r="Y111" s="363"/>
      <c r="Z111" s="6"/>
      <c r="AA111" s="363"/>
      <c r="AB111" s="6"/>
      <c r="AC111" s="363"/>
      <c r="AD111" s="6"/>
      <c r="AE111" s="363"/>
    </row>
    <row r="112" spans="16:31">
      <c r="P112" s="6"/>
      <c r="Q112" s="6"/>
      <c r="R112" s="6"/>
      <c r="S112" s="6"/>
      <c r="T112" s="6"/>
      <c r="U112" s="363"/>
      <c r="V112" s="6"/>
      <c r="W112" s="363"/>
      <c r="X112" s="6"/>
      <c r="Y112" s="363"/>
      <c r="Z112" s="6"/>
      <c r="AA112" s="363"/>
      <c r="AB112" s="6"/>
      <c r="AC112" s="363"/>
      <c r="AD112" s="6"/>
      <c r="AE112" s="363"/>
    </row>
    <row r="113" spans="16:31">
      <c r="P113" s="6"/>
      <c r="Q113" s="6"/>
      <c r="R113" s="6"/>
      <c r="S113" s="6"/>
      <c r="T113" s="6"/>
      <c r="U113" s="363"/>
      <c r="V113" s="6"/>
      <c r="W113" s="363"/>
      <c r="X113" s="6"/>
      <c r="Y113" s="363"/>
      <c r="Z113" s="6"/>
      <c r="AA113" s="363"/>
      <c r="AB113" s="6"/>
      <c r="AC113" s="363"/>
      <c r="AD113" s="6"/>
      <c r="AE113" s="363"/>
    </row>
    <row r="114" spans="16:31">
      <c r="P114" s="6"/>
      <c r="Q114" s="6"/>
      <c r="R114" s="6"/>
      <c r="S114" s="6"/>
      <c r="T114" s="6"/>
      <c r="U114" s="363"/>
      <c r="V114" s="6"/>
      <c r="W114" s="363"/>
      <c r="X114" s="6"/>
      <c r="Y114" s="363"/>
      <c r="Z114" s="6"/>
      <c r="AA114" s="363"/>
      <c r="AB114" s="6"/>
      <c r="AC114" s="363"/>
      <c r="AD114" s="6"/>
      <c r="AE114" s="363"/>
    </row>
    <row r="115" spans="16:31">
      <c r="P115" s="6"/>
      <c r="Q115" s="6"/>
      <c r="R115" s="6"/>
      <c r="S115" s="6"/>
      <c r="T115" s="6"/>
      <c r="U115" s="363"/>
      <c r="V115" s="6"/>
      <c r="W115" s="363"/>
      <c r="X115" s="6"/>
      <c r="Y115" s="363"/>
      <c r="Z115" s="6"/>
      <c r="AA115" s="363"/>
      <c r="AB115" s="6"/>
      <c r="AC115" s="363"/>
      <c r="AD115" s="6"/>
      <c r="AE115" s="363"/>
    </row>
    <row r="116" spans="16:31">
      <c r="P116" s="6"/>
      <c r="Q116" s="6"/>
      <c r="R116" s="6"/>
      <c r="S116" s="6"/>
      <c r="T116" s="6"/>
      <c r="U116" s="363"/>
      <c r="V116" s="6"/>
      <c r="W116" s="363"/>
      <c r="X116" s="6"/>
      <c r="Y116" s="363"/>
      <c r="Z116" s="6"/>
      <c r="AA116" s="363"/>
      <c r="AB116" s="6"/>
      <c r="AC116" s="363"/>
      <c r="AD116" s="6"/>
      <c r="AE116" s="363"/>
    </row>
    <row r="117" spans="16:31">
      <c r="P117" s="6"/>
      <c r="Q117" s="6"/>
      <c r="R117" s="6"/>
      <c r="S117" s="6"/>
      <c r="T117" s="6"/>
      <c r="U117" s="363"/>
      <c r="V117" s="6"/>
      <c r="W117" s="363"/>
      <c r="X117" s="6"/>
      <c r="Y117" s="363"/>
      <c r="Z117" s="6"/>
      <c r="AA117" s="363"/>
      <c r="AB117" s="6"/>
      <c r="AC117" s="363"/>
      <c r="AD117" s="6"/>
      <c r="AE117" s="363"/>
    </row>
    <row r="118" spans="16:31">
      <c r="P118" s="6"/>
      <c r="Q118" s="6"/>
      <c r="R118" s="6"/>
      <c r="S118" s="6"/>
      <c r="T118" s="6"/>
      <c r="U118" s="363"/>
      <c r="V118" s="6"/>
      <c r="W118" s="363"/>
      <c r="X118" s="6"/>
      <c r="Y118" s="363"/>
      <c r="Z118" s="6"/>
      <c r="AA118" s="363"/>
      <c r="AB118" s="6"/>
      <c r="AC118" s="363"/>
      <c r="AD118" s="6"/>
      <c r="AE118" s="363"/>
    </row>
    <row r="119" spans="16:31">
      <c r="P119" s="6"/>
      <c r="Q119" s="6"/>
      <c r="R119" s="6"/>
      <c r="S119" s="6"/>
      <c r="T119" s="6"/>
      <c r="U119" s="363"/>
      <c r="V119" s="6"/>
      <c r="W119" s="363"/>
      <c r="X119" s="6"/>
      <c r="Y119" s="363"/>
      <c r="Z119" s="6"/>
      <c r="AA119" s="363"/>
      <c r="AB119" s="6"/>
      <c r="AC119" s="363"/>
      <c r="AD119" s="6"/>
      <c r="AE119" s="363"/>
    </row>
    <row r="120" spans="16:31">
      <c r="P120" s="6"/>
      <c r="Q120" s="6"/>
      <c r="R120" s="6"/>
      <c r="S120" s="6"/>
      <c r="T120" s="6"/>
      <c r="U120" s="363"/>
      <c r="V120" s="6"/>
      <c r="W120" s="363"/>
      <c r="X120" s="6"/>
      <c r="Y120" s="363"/>
      <c r="Z120" s="6"/>
      <c r="AA120" s="363"/>
      <c r="AB120" s="6"/>
      <c r="AC120" s="363"/>
      <c r="AD120" s="6"/>
      <c r="AE120" s="363"/>
    </row>
    <row r="121" spans="16:31">
      <c r="P121" s="6"/>
      <c r="Q121" s="6"/>
      <c r="R121" s="6"/>
      <c r="S121" s="6"/>
      <c r="T121" s="6"/>
      <c r="U121" s="363"/>
      <c r="V121" s="6"/>
      <c r="W121" s="363"/>
      <c r="X121" s="6"/>
      <c r="Y121" s="363"/>
      <c r="Z121" s="6"/>
      <c r="AA121" s="363"/>
      <c r="AB121" s="6"/>
      <c r="AC121" s="363"/>
      <c r="AD121" s="6"/>
      <c r="AE121" s="363"/>
    </row>
    <row r="122" spans="16:31">
      <c r="P122" s="6"/>
      <c r="Q122" s="6"/>
      <c r="R122" s="6"/>
      <c r="S122" s="6"/>
      <c r="T122" s="6"/>
      <c r="U122" s="363"/>
      <c r="V122" s="6"/>
      <c r="W122" s="363"/>
      <c r="X122" s="6"/>
      <c r="Y122" s="363"/>
      <c r="Z122" s="6"/>
      <c r="AA122" s="363"/>
      <c r="AB122" s="6"/>
      <c r="AC122" s="363"/>
      <c r="AD122" s="6"/>
      <c r="AE122" s="363"/>
    </row>
    <row r="123" spans="16:31">
      <c r="P123" s="6"/>
      <c r="Q123" s="6"/>
      <c r="R123" s="6"/>
      <c r="S123" s="6"/>
      <c r="T123" s="6"/>
      <c r="U123" s="363"/>
      <c r="V123" s="6"/>
      <c r="W123" s="363"/>
      <c r="X123" s="6"/>
      <c r="Y123" s="363"/>
      <c r="Z123" s="6"/>
      <c r="AA123" s="363"/>
      <c r="AB123" s="6"/>
      <c r="AC123" s="363"/>
      <c r="AD123" s="6"/>
      <c r="AE123" s="363"/>
    </row>
    <row r="124" spans="16:31">
      <c r="P124" s="6"/>
      <c r="Q124" s="6"/>
      <c r="R124" s="6"/>
      <c r="S124" s="6"/>
      <c r="T124" s="6"/>
      <c r="U124" s="363"/>
      <c r="V124" s="6"/>
      <c r="W124" s="363"/>
      <c r="X124" s="6"/>
      <c r="Y124" s="363"/>
      <c r="Z124" s="6"/>
      <c r="AA124" s="363"/>
      <c r="AB124" s="6"/>
      <c r="AC124" s="363"/>
      <c r="AD124" s="6"/>
      <c r="AE124" s="363"/>
    </row>
    <row r="125" spans="16:31">
      <c r="P125" s="6"/>
      <c r="Q125" s="6"/>
      <c r="R125" s="6"/>
      <c r="S125" s="6"/>
      <c r="T125" s="6"/>
      <c r="U125" s="363"/>
      <c r="V125" s="6"/>
      <c r="W125" s="363"/>
      <c r="X125" s="6"/>
      <c r="Y125" s="363"/>
      <c r="Z125" s="6"/>
      <c r="AA125" s="363"/>
      <c r="AB125" s="6"/>
      <c r="AC125" s="363"/>
      <c r="AD125" s="6"/>
      <c r="AE125" s="363"/>
    </row>
    <row r="126" spans="16:31">
      <c r="P126" s="6"/>
      <c r="Q126" s="6"/>
      <c r="R126" s="6"/>
      <c r="S126" s="6"/>
      <c r="T126" s="6"/>
      <c r="U126" s="363"/>
      <c r="V126" s="6"/>
      <c r="W126" s="363"/>
      <c r="X126" s="6"/>
      <c r="Y126" s="363"/>
      <c r="Z126" s="6"/>
      <c r="AA126" s="363"/>
      <c r="AB126" s="6"/>
      <c r="AC126" s="363"/>
      <c r="AD126" s="6"/>
      <c r="AE126" s="363"/>
    </row>
    <row r="127" spans="16:31">
      <c r="P127" s="6"/>
      <c r="Q127" s="6"/>
      <c r="R127" s="6"/>
      <c r="S127" s="6"/>
      <c r="T127" s="6"/>
      <c r="U127" s="363"/>
      <c r="V127" s="6"/>
      <c r="W127" s="363"/>
      <c r="X127" s="6"/>
      <c r="Y127" s="363"/>
      <c r="Z127" s="6"/>
      <c r="AA127" s="363"/>
      <c r="AB127" s="6"/>
      <c r="AC127" s="363"/>
      <c r="AD127" s="6"/>
      <c r="AE127" s="363"/>
    </row>
    <row r="128" spans="16:31">
      <c r="P128" s="6"/>
      <c r="Q128" s="6"/>
      <c r="R128" s="6"/>
      <c r="S128" s="6"/>
      <c r="T128" s="6"/>
      <c r="U128" s="363"/>
      <c r="V128" s="6"/>
      <c r="W128" s="363"/>
      <c r="X128" s="6"/>
      <c r="Y128" s="363"/>
      <c r="Z128" s="6"/>
      <c r="AA128" s="363"/>
      <c r="AB128" s="6"/>
      <c r="AC128" s="363"/>
      <c r="AD128" s="6"/>
      <c r="AE128" s="363"/>
    </row>
    <row r="129" spans="16:31">
      <c r="P129" s="6"/>
      <c r="Q129" s="6"/>
      <c r="R129" s="6"/>
      <c r="S129" s="6"/>
      <c r="T129" s="6"/>
      <c r="U129" s="363"/>
      <c r="V129" s="6"/>
      <c r="W129" s="363"/>
      <c r="X129" s="6"/>
      <c r="Y129" s="363"/>
      <c r="Z129" s="6"/>
      <c r="AA129" s="363"/>
      <c r="AB129" s="6"/>
      <c r="AC129" s="363"/>
      <c r="AD129" s="6"/>
      <c r="AE129" s="363"/>
    </row>
    <row r="130" spans="16:31">
      <c r="P130" s="6"/>
      <c r="Q130" s="6"/>
      <c r="R130" s="6"/>
      <c r="S130" s="6"/>
      <c r="T130" s="6"/>
      <c r="U130" s="363"/>
      <c r="V130" s="6"/>
      <c r="W130" s="363"/>
      <c r="X130" s="6"/>
      <c r="Y130" s="363"/>
      <c r="Z130" s="6"/>
      <c r="AA130" s="363"/>
      <c r="AB130" s="6"/>
      <c r="AC130" s="363"/>
      <c r="AD130" s="6"/>
      <c r="AE130" s="363"/>
    </row>
    <row r="131" spans="16:31">
      <c r="P131" s="6"/>
      <c r="Q131" s="6"/>
      <c r="R131" s="6"/>
      <c r="S131" s="6"/>
      <c r="T131" s="6"/>
      <c r="U131" s="363"/>
      <c r="V131" s="6"/>
      <c r="W131" s="363"/>
      <c r="X131" s="6"/>
      <c r="Y131" s="363"/>
      <c r="Z131" s="6"/>
      <c r="AA131" s="363"/>
      <c r="AB131" s="6"/>
      <c r="AC131" s="363"/>
      <c r="AD131" s="6"/>
      <c r="AE131" s="363"/>
    </row>
    <row r="132" spans="16:31">
      <c r="P132" s="6"/>
      <c r="Q132" s="6"/>
      <c r="R132" s="6"/>
      <c r="S132" s="6"/>
      <c r="T132" s="6"/>
      <c r="U132" s="363"/>
      <c r="V132" s="6"/>
      <c r="W132" s="363"/>
      <c r="X132" s="6"/>
      <c r="Y132" s="363"/>
      <c r="Z132" s="6"/>
      <c r="AA132" s="363"/>
      <c r="AB132" s="6"/>
      <c r="AC132" s="363"/>
      <c r="AD132" s="6"/>
      <c r="AE132" s="363"/>
    </row>
    <row r="133" spans="16:31">
      <c r="P133" s="6"/>
      <c r="Q133" s="6"/>
      <c r="R133" s="6"/>
      <c r="S133" s="6"/>
      <c r="T133" s="6"/>
      <c r="U133" s="363"/>
      <c r="V133" s="6"/>
      <c r="W133" s="363"/>
      <c r="X133" s="6"/>
      <c r="Y133" s="363"/>
      <c r="Z133" s="6"/>
      <c r="AA133" s="363"/>
      <c r="AB133" s="6"/>
      <c r="AC133" s="363"/>
      <c r="AD133" s="6"/>
      <c r="AE133" s="363"/>
    </row>
    <row r="134" spans="16:31">
      <c r="P134" s="6"/>
      <c r="Q134" s="6"/>
      <c r="R134" s="6"/>
      <c r="S134" s="6"/>
      <c r="T134" s="6"/>
      <c r="U134" s="363"/>
      <c r="V134" s="6"/>
      <c r="W134" s="363"/>
      <c r="X134" s="6"/>
      <c r="Y134" s="363"/>
      <c r="Z134" s="6"/>
      <c r="AA134" s="363"/>
      <c r="AB134" s="6"/>
      <c r="AC134" s="363"/>
      <c r="AD134" s="6"/>
      <c r="AE134" s="363"/>
    </row>
    <row r="135" spans="16:31">
      <c r="P135" s="6"/>
      <c r="Q135" s="6"/>
      <c r="R135" s="6"/>
      <c r="S135" s="6"/>
      <c r="T135" s="6"/>
      <c r="U135" s="363"/>
      <c r="V135" s="6"/>
      <c r="W135" s="363"/>
      <c r="X135" s="6"/>
      <c r="Y135" s="363"/>
      <c r="Z135" s="6"/>
      <c r="AA135" s="363"/>
      <c r="AB135" s="6"/>
      <c r="AC135" s="363"/>
      <c r="AD135" s="6"/>
      <c r="AE135" s="363"/>
    </row>
    <row r="136" spans="16:31">
      <c r="P136" s="6"/>
      <c r="Q136" s="6"/>
      <c r="R136" s="6"/>
      <c r="S136" s="6"/>
      <c r="T136" s="6"/>
      <c r="U136" s="363"/>
      <c r="V136" s="6"/>
      <c r="W136" s="363"/>
      <c r="X136" s="6"/>
      <c r="Y136" s="363"/>
      <c r="Z136" s="6"/>
      <c r="AA136" s="363"/>
      <c r="AB136" s="6"/>
      <c r="AC136" s="363"/>
      <c r="AD136" s="6"/>
      <c r="AE136" s="363"/>
    </row>
    <row r="137" spans="16:31">
      <c r="P137" s="6"/>
      <c r="Q137" s="6"/>
      <c r="R137" s="6"/>
      <c r="S137" s="6"/>
      <c r="T137" s="6"/>
      <c r="U137" s="363"/>
      <c r="V137" s="6"/>
      <c r="W137" s="363"/>
      <c r="X137" s="6"/>
      <c r="Y137" s="363"/>
      <c r="Z137" s="6"/>
      <c r="AA137" s="363"/>
      <c r="AB137" s="6"/>
      <c r="AC137" s="363"/>
      <c r="AD137" s="6"/>
      <c r="AE137" s="363"/>
    </row>
    <row r="138" spans="16:31">
      <c r="P138" s="6"/>
      <c r="Q138" s="6"/>
      <c r="R138" s="6"/>
      <c r="S138" s="6"/>
      <c r="T138" s="6"/>
      <c r="U138" s="363"/>
      <c r="V138" s="6"/>
      <c r="W138" s="363"/>
      <c r="X138" s="6"/>
      <c r="Y138" s="363"/>
      <c r="Z138" s="6"/>
      <c r="AA138" s="363"/>
      <c r="AB138" s="6"/>
      <c r="AC138" s="363"/>
      <c r="AD138" s="6"/>
      <c r="AE138" s="363"/>
    </row>
    <row r="139" spans="16:31">
      <c r="P139" s="6"/>
      <c r="Q139" s="6"/>
      <c r="R139" s="6"/>
      <c r="S139" s="6"/>
      <c r="T139" s="6"/>
      <c r="U139" s="363"/>
      <c r="V139" s="6"/>
      <c r="W139" s="363"/>
      <c r="X139" s="6"/>
      <c r="Y139" s="363"/>
      <c r="Z139" s="6"/>
      <c r="AA139" s="363"/>
      <c r="AB139" s="6"/>
      <c r="AC139" s="363"/>
      <c r="AD139" s="6"/>
      <c r="AE139" s="363"/>
    </row>
    <row r="140" spans="16:31">
      <c r="P140" s="6"/>
      <c r="Q140" s="6"/>
      <c r="R140" s="6"/>
      <c r="S140" s="6"/>
      <c r="T140" s="6"/>
      <c r="U140" s="363"/>
      <c r="V140" s="6"/>
      <c r="W140" s="363"/>
      <c r="X140" s="6"/>
      <c r="Y140" s="363"/>
      <c r="Z140" s="6"/>
      <c r="AA140" s="363"/>
      <c r="AB140" s="6"/>
      <c r="AC140" s="363"/>
      <c r="AD140" s="6"/>
      <c r="AE140" s="363"/>
    </row>
    <row r="141" spans="16:31">
      <c r="P141" s="6"/>
      <c r="Q141" s="6"/>
      <c r="R141" s="6"/>
      <c r="S141" s="6"/>
      <c r="T141" s="6"/>
      <c r="U141" s="363"/>
      <c r="V141" s="6"/>
      <c r="W141" s="363"/>
      <c r="X141" s="6"/>
      <c r="Y141" s="363"/>
      <c r="Z141" s="6"/>
      <c r="AA141" s="363"/>
      <c r="AB141" s="6"/>
      <c r="AC141" s="363"/>
      <c r="AD141" s="6"/>
      <c r="AE141" s="363"/>
    </row>
    <row r="142" spans="16:31">
      <c r="P142" s="6"/>
      <c r="Q142" s="6"/>
      <c r="R142" s="6"/>
      <c r="S142" s="6"/>
      <c r="T142" s="6"/>
      <c r="U142" s="363"/>
      <c r="V142" s="6"/>
      <c r="W142" s="363"/>
      <c r="X142" s="6"/>
      <c r="Y142" s="363"/>
      <c r="Z142" s="6"/>
      <c r="AA142" s="363"/>
      <c r="AB142" s="6"/>
      <c r="AC142" s="363"/>
      <c r="AD142" s="6"/>
      <c r="AE142" s="363"/>
    </row>
    <row r="143" spans="16:31">
      <c r="P143" s="6"/>
      <c r="Q143" s="6"/>
      <c r="R143" s="6"/>
      <c r="S143" s="6"/>
      <c r="T143" s="6"/>
      <c r="U143" s="363"/>
      <c r="V143" s="6"/>
      <c r="W143" s="363"/>
      <c r="X143" s="6"/>
      <c r="Y143" s="363"/>
      <c r="Z143" s="6"/>
      <c r="AA143" s="363"/>
      <c r="AB143" s="6"/>
      <c r="AC143" s="363"/>
      <c r="AD143" s="6"/>
      <c r="AE143" s="363"/>
    </row>
    <row r="144" spans="16:31">
      <c r="P144" s="6"/>
      <c r="Q144" s="6"/>
      <c r="R144" s="6"/>
      <c r="S144" s="6"/>
      <c r="T144" s="6"/>
      <c r="U144" s="363"/>
      <c r="V144" s="6"/>
      <c r="W144" s="363"/>
      <c r="X144" s="6"/>
      <c r="Y144" s="363"/>
      <c r="Z144" s="6"/>
      <c r="AA144" s="363"/>
      <c r="AB144" s="6"/>
      <c r="AC144" s="363"/>
      <c r="AD144" s="6"/>
      <c r="AE144" s="363"/>
    </row>
    <row r="145" spans="16:31">
      <c r="P145" s="6"/>
      <c r="Q145" s="6"/>
      <c r="R145" s="6"/>
      <c r="S145" s="6"/>
      <c r="T145" s="6"/>
      <c r="U145" s="363"/>
      <c r="V145" s="6"/>
      <c r="W145" s="363"/>
      <c r="X145" s="6"/>
      <c r="Y145" s="363"/>
      <c r="Z145" s="6"/>
      <c r="AA145" s="363"/>
      <c r="AB145" s="6"/>
      <c r="AC145" s="363"/>
      <c r="AD145" s="6"/>
      <c r="AE145" s="363"/>
    </row>
    <row r="146" spans="16:31">
      <c r="P146" s="6"/>
      <c r="Q146" s="6"/>
      <c r="R146" s="6"/>
      <c r="S146" s="6"/>
      <c r="T146" s="6"/>
      <c r="U146" s="363"/>
      <c r="V146" s="6"/>
      <c r="W146" s="363"/>
      <c r="X146" s="6"/>
      <c r="Y146" s="363"/>
      <c r="Z146" s="6"/>
      <c r="AA146" s="363"/>
      <c r="AB146" s="6"/>
      <c r="AC146" s="363"/>
      <c r="AD146" s="6"/>
      <c r="AE146" s="363"/>
    </row>
    <row r="147" spans="16:31">
      <c r="P147" s="6"/>
      <c r="Q147" s="6"/>
      <c r="R147" s="6"/>
      <c r="S147" s="6"/>
      <c r="T147" s="6"/>
      <c r="U147" s="363"/>
      <c r="V147" s="6"/>
      <c r="W147" s="363"/>
      <c r="X147" s="6"/>
      <c r="Y147" s="363"/>
      <c r="Z147" s="6"/>
      <c r="AA147" s="363"/>
      <c r="AB147" s="6"/>
      <c r="AC147" s="363"/>
      <c r="AD147" s="6"/>
      <c r="AE147" s="363"/>
    </row>
    <row r="148" spans="16:31">
      <c r="P148" s="6"/>
      <c r="Q148" s="6"/>
      <c r="R148" s="6"/>
      <c r="S148" s="6"/>
      <c r="T148" s="6"/>
      <c r="U148" s="363"/>
      <c r="V148" s="6"/>
      <c r="W148" s="363"/>
      <c r="X148" s="6"/>
      <c r="Y148" s="363"/>
      <c r="Z148" s="6"/>
      <c r="AA148" s="363"/>
      <c r="AB148" s="6"/>
      <c r="AC148" s="363"/>
      <c r="AD148" s="6"/>
      <c r="AE148" s="363"/>
    </row>
    <row r="149" spans="16:31">
      <c r="P149" s="6"/>
      <c r="Q149" s="6"/>
      <c r="R149" s="6"/>
      <c r="S149" s="6"/>
      <c r="T149" s="6"/>
      <c r="U149" s="363"/>
      <c r="V149" s="6"/>
      <c r="W149" s="363"/>
      <c r="X149" s="6"/>
      <c r="Y149" s="363"/>
      <c r="Z149" s="6"/>
      <c r="AA149" s="363"/>
      <c r="AB149" s="6"/>
      <c r="AC149" s="363"/>
      <c r="AD149" s="6"/>
      <c r="AE149" s="363"/>
    </row>
    <row r="150" spans="16:31">
      <c r="P150" s="6"/>
      <c r="Q150" s="6"/>
      <c r="R150" s="6"/>
      <c r="S150" s="6"/>
      <c r="T150" s="6"/>
      <c r="U150" s="363"/>
      <c r="V150" s="6"/>
      <c r="W150" s="363"/>
      <c r="X150" s="6"/>
      <c r="Y150" s="363"/>
      <c r="Z150" s="6"/>
      <c r="AA150" s="363"/>
      <c r="AB150" s="6"/>
      <c r="AC150" s="363"/>
      <c r="AD150" s="6"/>
      <c r="AE150" s="363"/>
    </row>
    <row r="151" spans="16:31">
      <c r="P151" s="6"/>
      <c r="Q151" s="6"/>
      <c r="R151" s="6"/>
      <c r="S151" s="6"/>
      <c r="T151" s="6"/>
      <c r="U151" s="363"/>
      <c r="V151" s="6"/>
      <c r="W151" s="363"/>
      <c r="X151" s="6"/>
      <c r="Y151" s="363"/>
      <c r="Z151" s="6"/>
      <c r="AA151" s="363"/>
      <c r="AB151" s="6"/>
      <c r="AC151" s="363"/>
      <c r="AD151" s="6"/>
      <c r="AE151" s="363"/>
    </row>
    <row r="152" spans="16:31">
      <c r="P152" s="6"/>
      <c r="Q152" s="6"/>
      <c r="R152" s="6"/>
      <c r="S152" s="6"/>
      <c r="T152" s="6"/>
      <c r="U152" s="363"/>
      <c r="V152" s="6"/>
      <c r="W152" s="363"/>
      <c r="X152" s="6"/>
      <c r="Y152" s="363"/>
      <c r="Z152" s="6"/>
      <c r="AA152" s="363"/>
      <c r="AB152" s="6"/>
      <c r="AC152" s="363"/>
      <c r="AD152" s="6"/>
      <c r="AE152" s="363"/>
    </row>
    <row r="153" spans="16:31">
      <c r="P153" s="6"/>
      <c r="Q153" s="6"/>
      <c r="R153" s="6"/>
      <c r="S153" s="6"/>
      <c r="T153" s="6"/>
      <c r="U153" s="363"/>
      <c r="V153" s="6"/>
      <c r="W153" s="363"/>
      <c r="X153" s="6"/>
      <c r="Y153" s="363"/>
      <c r="Z153" s="6"/>
      <c r="AA153" s="363"/>
      <c r="AB153" s="6"/>
      <c r="AC153" s="363"/>
      <c r="AD153" s="6"/>
      <c r="AE153" s="363"/>
    </row>
    <row r="154" spans="16:31">
      <c r="P154" s="6"/>
      <c r="Q154" s="6"/>
      <c r="R154" s="6"/>
      <c r="S154" s="6"/>
      <c r="T154" s="6"/>
      <c r="U154" s="363"/>
      <c r="V154" s="6"/>
      <c r="W154" s="363"/>
      <c r="X154" s="6"/>
      <c r="Y154" s="363"/>
      <c r="Z154" s="6"/>
      <c r="AA154" s="363"/>
      <c r="AB154" s="6"/>
      <c r="AC154" s="363"/>
      <c r="AD154" s="6"/>
      <c r="AE154" s="363"/>
    </row>
    <row r="155" spans="16:31">
      <c r="P155" s="6"/>
      <c r="Q155" s="6"/>
      <c r="R155" s="6"/>
      <c r="S155" s="6"/>
      <c r="T155" s="6"/>
      <c r="U155" s="363"/>
      <c r="V155" s="6"/>
      <c r="W155" s="363"/>
      <c r="X155" s="6"/>
      <c r="Y155" s="363"/>
      <c r="Z155" s="6"/>
      <c r="AA155" s="363"/>
      <c r="AB155" s="6"/>
      <c r="AC155" s="363"/>
      <c r="AD155" s="6"/>
      <c r="AE155" s="363"/>
    </row>
    <row r="156" spans="16:31">
      <c r="P156" s="6"/>
      <c r="Q156" s="6"/>
      <c r="R156" s="6"/>
      <c r="S156" s="6"/>
      <c r="T156" s="6"/>
      <c r="U156" s="363"/>
      <c r="V156" s="6"/>
      <c r="W156" s="363"/>
      <c r="X156" s="6"/>
      <c r="Y156" s="363"/>
      <c r="Z156" s="6"/>
      <c r="AA156" s="363"/>
      <c r="AB156" s="6"/>
      <c r="AC156" s="363"/>
      <c r="AD156" s="6"/>
      <c r="AE156" s="363"/>
    </row>
    <row r="157" spans="16:31">
      <c r="P157" s="6"/>
      <c r="Q157" s="6"/>
      <c r="R157" s="6"/>
      <c r="S157" s="6"/>
      <c r="T157" s="6"/>
      <c r="U157" s="363"/>
      <c r="V157" s="6"/>
      <c r="W157" s="363"/>
      <c r="X157" s="6"/>
      <c r="Y157" s="363"/>
      <c r="Z157" s="6"/>
      <c r="AA157" s="363"/>
      <c r="AB157" s="6"/>
      <c r="AC157" s="363"/>
      <c r="AD157" s="6"/>
      <c r="AE157" s="363"/>
    </row>
    <row r="158" spans="16:31">
      <c r="P158" s="6"/>
      <c r="Q158" s="6"/>
      <c r="R158" s="6"/>
      <c r="S158" s="6"/>
      <c r="T158" s="6"/>
      <c r="U158" s="363"/>
      <c r="V158" s="6"/>
      <c r="W158" s="363"/>
      <c r="X158" s="6"/>
      <c r="Y158" s="363"/>
      <c r="Z158" s="6"/>
      <c r="AA158" s="363"/>
      <c r="AB158" s="6"/>
      <c r="AC158" s="363"/>
      <c r="AD158" s="6"/>
      <c r="AE158" s="363"/>
    </row>
    <row r="159" spans="16:31">
      <c r="P159" s="6"/>
      <c r="Q159" s="6"/>
      <c r="R159" s="6"/>
      <c r="S159" s="6"/>
      <c r="T159" s="6"/>
      <c r="U159" s="363"/>
      <c r="V159" s="6"/>
      <c r="W159" s="363"/>
      <c r="X159" s="6"/>
      <c r="Y159" s="363"/>
      <c r="Z159" s="6"/>
      <c r="AA159" s="363"/>
      <c r="AB159" s="6"/>
      <c r="AC159" s="363"/>
      <c r="AD159" s="6"/>
      <c r="AE159" s="363"/>
    </row>
    <row r="160" spans="16:31">
      <c r="P160" s="6"/>
      <c r="Q160" s="6"/>
      <c r="R160" s="6"/>
      <c r="S160" s="6"/>
      <c r="T160" s="6"/>
      <c r="U160" s="363"/>
      <c r="V160" s="6"/>
      <c r="W160" s="363"/>
      <c r="X160" s="6"/>
      <c r="Y160" s="363"/>
      <c r="Z160" s="6"/>
      <c r="AA160" s="363"/>
      <c r="AB160" s="6"/>
      <c r="AC160" s="363"/>
      <c r="AD160" s="6"/>
      <c r="AE160" s="363"/>
    </row>
    <row r="161" spans="16:31">
      <c r="P161" s="6"/>
      <c r="Q161" s="6"/>
      <c r="R161" s="6"/>
      <c r="S161" s="6"/>
      <c r="T161" s="6"/>
      <c r="U161" s="363"/>
      <c r="V161" s="6"/>
      <c r="W161" s="363"/>
      <c r="X161" s="6"/>
      <c r="Y161" s="363"/>
      <c r="Z161" s="6"/>
      <c r="AA161" s="363"/>
      <c r="AB161" s="6"/>
      <c r="AC161" s="363"/>
      <c r="AD161" s="6"/>
      <c r="AE161" s="363"/>
    </row>
    <row r="162" spans="16:31">
      <c r="P162" s="6"/>
      <c r="Q162" s="6"/>
      <c r="R162" s="6"/>
      <c r="S162" s="6"/>
      <c r="T162" s="6"/>
      <c r="U162" s="363"/>
      <c r="V162" s="6"/>
      <c r="W162" s="363"/>
      <c r="X162" s="6"/>
      <c r="Y162" s="363"/>
      <c r="Z162" s="6"/>
      <c r="AA162" s="363"/>
      <c r="AB162" s="6"/>
      <c r="AC162" s="363"/>
      <c r="AD162" s="6"/>
      <c r="AE162" s="363"/>
    </row>
    <row r="163" spans="16:31">
      <c r="P163" s="6"/>
      <c r="Q163" s="6"/>
      <c r="R163" s="6"/>
      <c r="S163" s="6"/>
      <c r="T163" s="6"/>
      <c r="U163" s="363"/>
      <c r="V163" s="6"/>
      <c r="W163" s="363"/>
      <c r="X163" s="6"/>
      <c r="Y163" s="363"/>
      <c r="Z163" s="6"/>
      <c r="AA163" s="363"/>
      <c r="AB163" s="6"/>
      <c r="AC163" s="363"/>
      <c r="AD163" s="6"/>
      <c r="AE163" s="363"/>
    </row>
    <row r="164" spans="16:31">
      <c r="P164" s="6"/>
      <c r="Q164" s="6"/>
      <c r="R164" s="6"/>
      <c r="S164" s="6"/>
      <c r="T164" s="6"/>
      <c r="U164" s="363"/>
      <c r="V164" s="6"/>
      <c r="W164" s="363"/>
      <c r="X164" s="6"/>
      <c r="Y164" s="363"/>
      <c r="Z164" s="6"/>
      <c r="AA164" s="363"/>
      <c r="AB164" s="6"/>
      <c r="AC164" s="363"/>
      <c r="AD164" s="6"/>
      <c r="AE164" s="363"/>
    </row>
    <row r="165" spans="16:31">
      <c r="P165" s="6"/>
      <c r="Q165" s="6"/>
      <c r="R165" s="6"/>
      <c r="S165" s="6"/>
      <c r="T165" s="6"/>
      <c r="U165" s="363"/>
      <c r="V165" s="6"/>
      <c r="W165" s="363"/>
      <c r="X165" s="6"/>
      <c r="Y165" s="363"/>
      <c r="Z165" s="6"/>
      <c r="AA165" s="363"/>
      <c r="AB165" s="6"/>
      <c r="AC165" s="363"/>
      <c r="AD165" s="6"/>
      <c r="AE165" s="363"/>
    </row>
    <row r="166" spans="16:31">
      <c r="P166" s="6"/>
      <c r="Q166" s="6"/>
      <c r="R166" s="6"/>
      <c r="S166" s="6"/>
      <c r="T166" s="6"/>
      <c r="U166" s="363"/>
      <c r="V166" s="6"/>
      <c r="W166" s="363"/>
      <c r="X166" s="6"/>
      <c r="Y166" s="363"/>
      <c r="Z166" s="6"/>
      <c r="AA166" s="363"/>
      <c r="AB166" s="6"/>
      <c r="AC166" s="363"/>
      <c r="AD166" s="6"/>
      <c r="AE166" s="363"/>
    </row>
    <row r="167" spans="16:31">
      <c r="P167" s="6"/>
      <c r="Q167" s="6"/>
      <c r="R167" s="6"/>
      <c r="S167" s="6"/>
      <c r="T167" s="6"/>
      <c r="U167" s="363"/>
      <c r="V167" s="6"/>
      <c r="W167" s="363"/>
      <c r="X167" s="6"/>
      <c r="Y167" s="363"/>
      <c r="Z167" s="6"/>
      <c r="AA167" s="363"/>
      <c r="AB167" s="6"/>
      <c r="AC167" s="363"/>
      <c r="AD167" s="6"/>
      <c r="AE167" s="363"/>
    </row>
    <row r="168" spans="16:31">
      <c r="P168" s="6"/>
      <c r="Q168" s="6"/>
      <c r="R168" s="6"/>
      <c r="S168" s="6"/>
      <c r="T168" s="6"/>
      <c r="U168" s="363"/>
      <c r="V168" s="6"/>
      <c r="W168" s="363"/>
      <c r="X168" s="6"/>
      <c r="Y168" s="363"/>
      <c r="Z168" s="6"/>
      <c r="AA168" s="363"/>
      <c r="AB168" s="6"/>
      <c r="AC168" s="363"/>
      <c r="AD168" s="6"/>
      <c r="AE168" s="363"/>
    </row>
    <row r="169" spans="16:31">
      <c r="P169" s="6"/>
      <c r="Q169" s="6"/>
      <c r="R169" s="6"/>
      <c r="S169" s="6"/>
      <c r="T169" s="6"/>
      <c r="U169" s="363"/>
      <c r="V169" s="6"/>
      <c r="W169" s="363"/>
      <c r="X169" s="6"/>
      <c r="Y169" s="363"/>
      <c r="Z169" s="6"/>
      <c r="AA169" s="363"/>
      <c r="AB169" s="6"/>
      <c r="AC169" s="363"/>
      <c r="AD169" s="6"/>
      <c r="AE169" s="363"/>
    </row>
    <row r="170" spans="16:31">
      <c r="P170" s="6"/>
      <c r="Q170" s="6"/>
      <c r="R170" s="6"/>
      <c r="S170" s="6"/>
      <c r="T170" s="6"/>
      <c r="U170" s="363"/>
      <c r="V170" s="6"/>
      <c r="W170" s="363"/>
      <c r="X170" s="6"/>
      <c r="Y170" s="363"/>
      <c r="Z170" s="6"/>
      <c r="AA170" s="363"/>
      <c r="AB170" s="6"/>
      <c r="AC170" s="363"/>
      <c r="AD170" s="6"/>
      <c r="AE170" s="363"/>
    </row>
    <row r="171" spans="16:31">
      <c r="P171" s="6"/>
      <c r="Q171" s="6"/>
      <c r="R171" s="6"/>
      <c r="S171" s="6"/>
      <c r="T171" s="6"/>
      <c r="U171" s="363"/>
      <c r="V171" s="6"/>
      <c r="W171" s="363"/>
      <c r="X171" s="6"/>
      <c r="Y171" s="363"/>
      <c r="Z171" s="6"/>
      <c r="AA171" s="363"/>
      <c r="AB171" s="6"/>
      <c r="AC171" s="363"/>
      <c r="AD171" s="6"/>
      <c r="AE171" s="363"/>
    </row>
    <row r="172" spans="16:31">
      <c r="P172" s="6"/>
      <c r="Q172" s="6"/>
      <c r="R172" s="6"/>
      <c r="S172" s="6"/>
      <c r="T172" s="6"/>
      <c r="U172" s="363"/>
      <c r="V172" s="6"/>
      <c r="W172" s="363"/>
      <c r="X172" s="6"/>
      <c r="Y172" s="363"/>
      <c r="Z172" s="6"/>
      <c r="AA172" s="363"/>
      <c r="AB172" s="6"/>
      <c r="AC172" s="363"/>
      <c r="AD172" s="6"/>
      <c r="AE172" s="363"/>
    </row>
    <row r="173" spans="16:31">
      <c r="P173" s="6"/>
      <c r="Q173" s="6"/>
      <c r="R173" s="6"/>
      <c r="S173" s="6"/>
      <c r="T173" s="6"/>
      <c r="U173" s="363"/>
      <c r="V173" s="6"/>
      <c r="W173" s="363"/>
      <c r="X173" s="6"/>
      <c r="Y173" s="363"/>
      <c r="Z173" s="6"/>
      <c r="AA173" s="363"/>
      <c r="AB173" s="6"/>
      <c r="AC173" s="363"/>
      <c r="AD173" s="6"/>
      <c r="AE173" s="363"/>
    </row>
    <row r="174" spans="16:31">
      <c r="P174" s="6"/>
      <c r="Q174" s="6"/>
      <c r="R174" s="6"/>
      <c r="S174" s="6"/>
      <c r="T174" s="6"/>
      <c r="U174" s="363"/>
      <c r="V174" s="6"/>
      <c r="W174" s="363"/>
      <c r="X174" s="6"/>
      <c r="Y174" s="363"/>
      <c r="Z174" s="6"/>
      <c r="AA174" s="363"/>
      <c r="AB174" s="6"/>
      <c r="AC174" s="363"/>
      <c r="AD174" s="6"/>
      <c r="AE174" s="363"/>
    </row>
    <row r="175" spans="16:31">
      <c r="P175" s="6"/>
      <c r="Q175" s="6"/>
      <c r="R175" s="6"/>
      <c r="S175" s="6"/>
      <c r="T175" s="6"/>
      <c r="U175" s="363"/>
      <c r="V175" s="6"/>
      <c r="W175" s="363"/>
      <c r="X175" s="6"/>
      <c r="Y175" s="363"/>
      <c r="Z175" s="6"/>
      <c r="AA175" s="363"/>
      <c r="AB175" s="6"/>
      <c r="AC175" s="363"/>
      <c r="AD175" s="6"/>
      <c r="AE175" s="363"/>
    </row>
    <row r="176" spans="16:31">
      <c r="P176" s="6"/>
      <c r="Q176" s="6"/>
      <c r="R176" s="6"/>
      <c r="S176" s="6"/>
      <c r="T176" s="6"/>
      <c r="U176" s="363"/>
      <c r="V176" s="6"/>
      <c r="W176" s="363"/>
      <c r="X176" s="6"/>
      <c r="Y176" s="363"/>
      <c r="Z176" s="6"/>
      <c r="AA176" s="363"/>
      <c r="AB176" s="6"/>
      <c r="AC176" s="363"/>
      <c r="AD176" s="6"/>
      <c r="AE176" s="363"/>
    </row>
    <row r="177" spans="16:31">
      <c r="P177" s="6"/>
      <c r="Q177" s="6"/>
      <c r="R177" s="6"/>
      <c r="S177" s="6"/>
      <c r="T177" s="6"/>
      <c r="U177" s="363"/>
      <c r="V177" s="6"/>
      <c r="W177" s="363"/>
      <c r="X177" s="6"/>
      <c r="Y177" s="363"/>
      <c r="Z177" s="6"/>
      <c r="AA177" s="363"/>
      <c r="AB177" s="6"/>
      <c r="AC177" s="363"/>
      <c r="AD177" s="6"/>
      <c r="AE177" s="363"/>
    </row>
    <row r="178" spans="16:31">
      <c r="P178" s="6"/>
      <c r="Q178" s="6"/>
      <c r="R178" s="6"/>
      <c r="S178" s="6"/>
      <c r="T178" s="6"/>
      <c r="U178" s="363"/>
      <c r="V178" s="6"/>
      <c r="W178" s="363"/>
      <c r="X178" s="6"/>
      <c r="Y178" s="363"/>
      <c r="Z178" s="6"/>
      <c r="AA178" s="363"/>
      <c r="AB178" s="6"/>
      <c r="AC178" s="363"/>
      <c r="AD178" s="6"/>
      <c r="AE178" s="363"/>
    </row>
    <row r="179" spans="16:31">
      <c r="P179" s="6"/>
      <c r="Q179" s="6"/>
      <c r="R179" s="6"/>
      <c r="S179" s="6"/>
      <c r="T179" s="6"/>
      <c r="U179" s="363"/>
      <c r="V179" s="6"/>
      <c r="W179" s="363"/>
      <c r="X179" s="6"/>
      <c r="Y179" s="363"/>
      <c r="Z179" s="6"/>
      <c r="AA179" s="363"/>
      <c r="AB179" s="6"/>
      <c r="AC179" s="363"/>
      <c r="AD179" s="6"/>
      <c r="AE179" s="363"/>
    </row>
    <row r="180" spans="16:31">
      <c r="P180" s="6"/>
      <c r="Q180" s="6"/>
      <c r="R180" s="6"/>
      <c r="S180" s="6"/>
      <c r="T180" s="6"/>
      <c r="U180" s="363"/>
      <c r="V180" s="6"/>
      <c r="W180" s="363"/>
      <c r="X180" s="6"/>
      <c r="Y180" s="363"/>
      <c r="Z180" s="6"/>
      <c r="AA180" s="363"/>
      <c r="AB180" s="6"/>
      <c r="AC180" s="363"/>
      <c r="AD180" s="6"/>
      <c r="AE180" s="363"/>
    </row>
    <row r="181" spans="16:31">
      <c r="P181" s="6"/>
      <c r="Q181" s="6"/>
      <c r="R181" s="6"/>
      <c r="S181" s="6"/>
      <c r="T181" s="6"/>
      <c r="U181" s="363"/>
      <c r="V181" s="6"/>
      <c r="W181" s="363"/>
      <c r="X181" s="6"/>
      <c r="Y181" s="363"/>
      <c r="Z181" s="6"/>
      <c r="AA181" s="363"/>
      <c r="AB181" s="6"/>
      <c r="AC181" s="363"/>
      <c r="AD181" s="6"/>
      <c r="AE181" s="363"/>
    </row>
    <row r="182" spans="16:31">
      <c r="P182" s="6"/>
      <c r="Q182" s="6"/>
      <c r="R182" s="6"/>
      <c r="S182" s="6"/>
      <c r="T182" s="6"/>
      <c r="U182" s="363"/>
      <c r="V182" s="6"/>
      <c r="W182" s="363"/>
      <c r="X182" s="6"/>
      <c r="Y182" s="363"/>
      <c r="Z182" s="6"/>
      <c r="AA182" s="363"/>
      <c r="AB182" s="6"/>
      <c r="AC182" s="363"/>
      <c r="AD182" s="6"/>
      <c r="AE182" s="363"/>
    </row>
    <row r="183" spans="16:31">
      <c r="P183" s="6"/>
      <c r="Q183" s="6"/>
      <c r="R183" s="6"/>
      <c r="S183" s="6"/>
      <c r="T183" s="6"/>
      <c r="U183" s="363"/>
      <c r="V183" s="6"/>
      <c r="W183" s="363"/>
      <c r="X183" s="6"/>
      <c r="Y183" s="363"/>
      <c r="Z183" s="6"/>
      <c r="AA183" s="363"/>
      <c r="AB183" s="6"/>
      <c r="AC183" s="363"/>
      <c r="AD183" s="6"/>
      <c r="AE183" s="363"/>
    </row>
    <row r="184" spans="16:31">
      <c r="P184" s="6"/>
      <c r="Q184" s="6"/>
      <c r="R184" s="6"/>
      <c r="S184" s="6"/>
      <c r="T184" s="6"/>
      <c r="U184" s="363"/>
      <c r="V184" s="6"/>
      <c r="W184" s="363"/>
      <c r="X184" s="6"/>
      <c r="Y184" s="363"/>
      <c r="Z184" s="6"/>
      <c r="AA184" s="363"/>
      <c r="AB184" s="6"/>
      <c r="AC184" s="363"/>
      <c r="AD184" s="6"/>
      <c r="AE184" s="363"/>
    </row>
    <row r="185" spans="16:31">
      <c r="P185" s="6"/>
      <c r="Q185" s="6"/>
      <c r="R185" s="6"/>
      <c r="S185" s="6"/>
      <c r="T185" s="6"/>
      <c r="U185" s="363"/>
      <c r="V185" s="6"/>
      <c r="W185" s="363"/>
      <c r="X185" s="6"/>
      <c r="Y185" s="363"/>
      <c r="Z185" s="6"/>
      <c r="AA185" s="363"/>
      <c r="AB185" s="6"/>
      <c r="AC185" s="363"/>
      <c r="AD185" s="6"/>
      <c r="AE185" s="363"/>
    </row>
    <row r="186" spans="16:31">
      <c r="P186" s="6"/>
      <c r="Q186" s="6"/>
      <c r="R186" s="6"/>
      <c r="S186" s="6"/>
      <c r="T186" s="6"/>
      <c r="U186" s="363"/>
      <c r="V186" s="6"/>
      <c r="W186" s="363"/>
      <c r="X186" s="6"/>
      <c r="Y186" s="363"/>
      <c r="Z186" s="6"/>
      <c r="AA186" s="363"/>
      <c r="AB186" s="6"/>
      <c r="AC186" s="363"/>
      <c r="AD186" s="6"/>
      <c r="AE186" s="363"/>
    </row>
    <row r="187" spans="16:31">
      <c r="P187" s="6"/>
      <c r="Q187" s="6"/>
      <c r="R187" s="6"/>
      <c r="S187" s="6"/>
      <c r="T187" s="6"/>
      <c r="U187" s="363"/>
      <c r="V187" s="6"/>
      <c r="W187" s="363"/>
      <c r="X187" s="6"/>
      <c r="Y187" s="363"/>
      <c r="Z187" s="6"/>
      <c r="AA187" s="363"/>
      <c r="AB187" s="6"/>
      <c r="AC187" s="363"/>
      <c r="AD187" s="6"/>
      <c r="AE187" s="363"/>
    </row>
    <row r="188" spans="16:31">
      <c r="P188" s="6"/>
      <c r="Q188" s="6"/>
      <c r="R188" s="6"/>
      <c r="S188" s="6"/>
      <c r="T188" s="6"/>
      <c r="U188" s="363"/>
      <c r="V188" s="6"/>
      <c r="W188" s="363"/>
      <c r="X188" s="6"/>
      <c r="Y188" s="363"/>
      <c r="Z188" s="6"/>
      <c r="AA188" s="363"/>
      <c r="AB188" s="6"/>
      <c r="AC188" s="363"/>
      <c r="AD188" s="6"/>
      <c r="AE188" s="363"/>
    </row>
    <row r="189" spans="16:31">
      <c r="P189" s="6"/>
      <c r="Q189" s="6"/>
      <c r="R189" s="6"/>
      <c r="S189" s="6"/>
      <c r="T189" s="6"/>
      <c r="U189" s="363"/>
      <c r="V189" s="6"/>
      <c r="W189" s="363"/>
      <c r="X189" s="6"/>
      <c r="Y189" s="363"/>
      <c r="Z189" s="6"/>
      <c r="AA189" s="363"/>
      <c r="AB189" s="6"/>
      <c r="AC189" s="363"/>
      <c r="AD189" s="6"/>
      <c r="AE189" s="363"/>
    </row>
    <row r="190" spans="16:31">
      <c r="P190" s="6"/>
      <c r="Q190" s="6"/>
      <c r="R190" s="6"/>
      <c r="S190" s="6"/>
      <c r="T190" s="6"/>
      <c r="U190" s="363"/>
      <c r="V190" s="6"/>
      <c r="W190" s="363"/>
      <c r="X190" s="6"/>
      <c r="Y190" s="363"/>
      <c r="Z190" s="6"/>
      <c r="AA190" s="363"/>
      <c r="AB190" s="6"/>
      <c r="AC190" s="363"/>
      <c r="AD190" s="6"/>
      <c r="AE190" s="363"/>
    </row>
    <row r="191" spans="16:31">
      <c r="P191" s="6"/>
      <c r="Q191" s="6"/>
      <c r="R191" s="6"/>
      <c r="S191" s="6"/>
      <c r="T191" s="6"/>
      <c r="U191" s="363"/>
      <c r="V191" s="6"/>
      <c r="W191" s="363"/>
      <c r="X191" s="6"/>
      <c r="Y191" s="363"/>
      <c r="Z191" s="6"/>
      <c r="AA191" s="363"/>
      <c r="AB191" s="6"/>
      <c r="AC191" s="363"/>
      <c r="AD191" s="6"/>
      <c r="AE191" s="363"/>
    </row>
    <row r="192" spans="16:31">
      <c r="P192" s="6"/>
      <c r="Q192" s="6"/>
      <c r="R192" s="6"/>
      <c r="S192" s="6"/>
      <c r="T192" s="6"/>
      <c r="U192" s="363"/>
      <c r="V192" s="6"/>
      <c r="W192" s="363"/>
      <c r="X192" s="6"/>
      <c r="Y192" s="363"/>
      <c r="Z192" s="6"/>
      <c r="AA192" s="363"/>
      <c r="AB192" s="6"/>
      <c r="AC192" s="363"/>
      <c r="AD192" s="6"/>
      <c r="AE192" s="363"/>
    </row>
    <row r="193" spans="18:31">
      <c r="R193" s="6"/>
      <c r="S193" s="6"/>
      <c r="T193" s="6"/>
      <c r="U193" s="363"/>
      <c r="V193" s="6"/>
      <c r="W193" s="363"/>
      <c r="X193" s="6"/>
      <c r="Y193" s="363"/>
      <c r="Z193" s="6"/>
      <c r="AA193" s="363"/>
      <c r="AB193" s="6"/>
      <c r="AC193" s="363"/>
      <c r="AD193" s="6"/>
      <c r="AE193" s="363"/>
    </row>
    <row r="194" spans="18:31">
      <c r="R194" s="6"/>
      <c r="S194" s="6"/>
      <c r="T194" s="6"/>
      <c r="U194" s="363"/>
      <c r="V194" s="6"/>
      <c r="W194" s="363"/>
      <c r="X194" s="6"/>
      <c r="Y194" s="363"/>
      <c r="Z194" s="6"/>
      <c r="AA194" s="363"/>
      <c r="AB194" s="6"/>
      <c r="AC194" s="363"/>
      <c r="AD194" s="6"/>
      <c r="AE194" s="363"/>
    </row>
    <row r="195" spans="18:31">
      <c r="R195" s="6"/>
      <c r="S195" s="6"/>
      <c r="T195" s="6"/>
      <c r="U195" s="363"/>
      <c r="V195" s="6"/>
      <c r="W195" s="363"/>
      <c r="X195" s="6"/>
      <c r="Y195" s="363"/>
      <c r="Z195" s="6"/>
      <c r="AA195" s="363"/>
      <c r="AB195" s="6"/>
      <c r="AC195" s="363"/>
      <c r="AD195" s="6"/>
      <c r="AE195" s="363"/>
    </row>
    <row r="196" spans="18:31">
      <c r="R196" s="6"/>
      <c r="S196" s="6"/>
      <c r="T196" s="6"/>
      <c r="U196" s="363"/>
      <c r="V196" s="6"/>
      <c r="W196" s="363"/>
      <c r="X196" s="6"/>
      <c r="Y196" s="363"/>
      <c r="Z196" s="6"/>
      <c r="AA196" s="363"/>
      <c r="AB196" s="6"/>
      <c r="AC196" s="363"/>
      <c r="AD196" s="6"/>
      <c r="AE196" s="363"/>
    </row>
    <row r="197" spans="18:31">
      <c r="R197" s="6"/>
      <c r="S197" s="6"/>
      <c r="T197" s="6"/>
      <c r="U197" s="363"/>
      <c r="V197" s="6"/>
      <c r="W197" s="363"/>
      <c r="X197" s="6"/>
      <c r="Y197" s="363"/>
      <c r="Z197" s="6"/>
      <c r="AA197" s="363"/>
      <c r="AB197" s="6"/>
      <c r="AC197" s="363"/>
      <c r="AD197" s="6"/>
      <c r="AE197" s="363"/>
    </row>
    <row r="198" spans="18:31">
      <c r="R198" s="6"/>
      <c r="S198" s="6"/>
      <c r="T198" s="6"/>
      <c r="U198" s="363"/>
      <c r="V198" s="6"/>
      <c r="W198" s="363"/>
      <c r="X198" s="6"/>
      <c r="Y198" s="363"/>
      <c r="Z198" s="6"/>
      <c r="AA198" s="363"/>
      <c r="AB198" s="6"/>
      <c r="AC198" s="363"/>
      <c r="AD198" s="6"/>
      <c r="AE198" s="363"/>
    </row>
    <row r="199" spans="18:31">
      <c r="R199" s="6"/>
      <c r="S199" s="6"/>
      <c r="T199" s="6"/>
      <c r="U199" s="363"/>
      <c r="V199" s="6"/>
      <c r="W199" s="363"/>
      <c r="X199" s="6"/>
      <c r="Y199" s="363"/>
      <c r="Z199" s="6"/>
      <c r="AA199" s="363"/>
      <c r="AB199" s="6"/>
      <c r="AC199" s="363"/>
      <c r="AD199" s="6"/>
      <c r="AE199" s="363"/>
    </row>
    <row r="200" spans="18:31">
      <c r="R200" s="6"/>
      <c r="S200" s="6"/>
      <c r="T200" s="6"/>
      <c r="U200" s="363"/>
      <c r="V200" s="6"/>
      <c r="W200" s="363"/>
      <c r="X200" s="6"/>
      <c r="Y200" s="363"/>
      <c r="Z200" s="6"/>
      <c r="AA200" s="363"/>
      <c r="AB200" s="6"/>
      <c r="AC200" s="363"/>
      <c r="AD200" s="6"/>
      <c r="AE200" s="363"/>
    </row>
    <row r="201" spans="18:31">
      <c r="R201" s="6"/>
      <c r="S201" s="6"/>
      <c r="T201" s="6"/>
      <c r="U201" s="363"/>
      <c r="V201" s="6"/>
      <c r="W201" s="363"/>
      <c r="X201" s="6"/>
      <c r="Y201" s="363"/>
      <c r="Z201" s="6"/>
      <c r="AA201" s="363"/>
      <c r="AB201" s="6"/>
      <c r="AC201" s="363"/>
      <c r="AD201" s="6"/>
      <c r="AE201" s="363"/>
    </row>
    <row r="202" spans="18:31">
      <c r="R202" s="6"/>
      <c r="S202" s="6"/>
      <c r="T202" s="6"/>
      <c r="U202" s="363"/>
      <c r="V202" s="6"/>
      <c r="W202" s="363"/>
      <c r="X202" s="6"/>
      <c r="Y202" s="363"/>
      <c r="Z202" s="6"/>
      <c r="AA202" s="363"/>
      <c r="AB202" s="6"/>
      <c r="AC202" s="363"/>
      <c r="AD202" s="6"/>
      <c r="AE202" s="363"/>
    </row>
    <row r="203" spans="18:31">
      <c r="R203" s="6"/>
      <c r="S203" s="6"/>
      <c r="T203" s="6"/>
      <c r="U203" s="363"/>
      <c r="V203" s="6"/>
      <c r="W203" s="363"/>
      <c r="X203" s="6"/>
      <c r="Y203" s="363"/>
      <c r="Z203" s="6"/>
      <c r="AA203" s="363"/>
      <c r="AB203" s="6"/>
      <c r="AC203" s="363"/>
      <c r="AD203" s="6"/>
      <c r="AE203" s="363"/>
    </row>
    <row r="204" spans="18:31">
      <c r="R204" s="6"/>
      <c r="S204" s="6"/>
      <c r="T204" s="6"/>
      <c r="U204" s="363"/>
      <c r="V204" s="6"/>
      <c r="W204" s="363"/>
      <c r="X204" s="6"/>
      <c r="Y204" s="363"/>
      <c r="Z204" s="6"/>
      <c r="AA204" s="363"/>
      <c r="AB204" s="6"/>
      <c r="AC204" s="363"/>
      <c r="AD204" s="6"/>
      <c r="AE204" s="363"/>
    </row>
    <row r="205" spans="18:31">
      <c r="R205" s="6"/>
      <c r="S205" s="6"/>
      <c r="T205" s="6"/>
      <c r="U205" s="363"/>
      <c r="V205" s="6"/>
      <c r="W205" s="363"/>
      <c r="X205" s="6"/>
      <c r="Y205" s="363"/>
      <c r="Z205" s="6"/>
      <c r="AA205" s="363"/>
      <c r="AB205" s="6"/>
      <c r="AC205" s="363"/>
      <c r="AD205" s="6"/>
      <c r="AE205" s="363"/>
    </row>
    <row r="206" spans="18:31">
      <c r="R206" s="6"/>
      <c r="S206" s="6"/>
      <c r="T206" s="6"/>
      <c r="U206" s="363"/>
      <c r="V206" s="6"/>
      <c r="W206" s="363"/>
      <c r="X206" s="6"/>
      <c r="Y206" s="363"/>
      <c r="Z206" s="6"/>
      <c r="AA206" s="363"/>
      <c r="AB206" s="6"/>
      <c r="AC206" s="363"/>
      <c r="AD206" s="6"/>
      <c r="AE206" s="363"/>
    </row>
    <row r="207" spans="18:31">
      <c r="R207" s="6"/>
      <c r="S207" s="6"/>
      <c r="T207" s="6"/>
      <c r="U207" s="363"/>
      <c r="V207" s="6"/>
      <c r="W207" s="363"/>
      <c r="X207" s="6"/>
      <c r="Y207" s="363"/>
      <c r="Z207" s="6"/>
      <c r="AA207" s="363"/>
      <c r="AB207" s="6"/>
      <c r="AC207" s="363"/>
      <c r="AD207" s="6"/>
      <c r="AE207" s="363"/>
    </row>
    <row r="208" spans="18:31">
      <c r="R208" s="6"/>
      <c r="S208" s="6"/>
      <c r="T208" s="6"/>
      <c r="U208" s="363"/>
      <c r="V208" s="6"/>
      <c r="W208" s="363"/>
      <c r="X208" s="6"/>
      <c r="Y208" s="363"/>
      <c r="Z208" s="6"/>
      <c r="AA208" s="363"/>
      <c r="AB208" s="6"/>
      <c r="AC208" s="363"/>
      <c r="AD208" s="6"/>
      <c r="AE208" s="363"/>
    </row>
    <row r="209" spans="18:31">
      <c r="R209" s="6"/>
      <c r="S209" s="6"/>
      <c r="T209" s="6"/>
      <c r="U209" s="363"/>
      <c r="V209" s="6"/>
      <c r="W209" s="363"/>
      <c r="X209" s="6"/>
      <c r="Y209" s="363"/>
      <c r="Z209" s="6"/>
      <c r="AA209" s="363"/>
      <c r="AB209" s="6"/>
      <c r="AC209" s="363"/>
      <c r="AD209" s="6"/>
      <c r="AE209" s="363"/>
    </row>
    <row r="210" spans="18:31">
      <c r="R210" s="6"/>
      <c r="S210" s="6"/>
      <c r="T210" s="6"/>
      <c r="U210" s="363"/>
      <c r="V210" s="6"/>
      <c r="W210" s="363"/>
      <c r="X210" s="6"/>
      <c r="Y210" s="363"/>
      <c r="Z210" s="6"/>
      <c r="AA210" s="363"/>
      <c r="AB210" s="6"/>
      <c r="AC210" s="363"/>
      <c r="AD210" s="6"/>
      <c r="AE210" s="363"/>
    </row>
    <row r="211" spans="18:31">
      <c r="R211" s="6"/>
      <c r="S211" s="6"/>
      <c r="T211" s="6"/>
      <c r="U211" s="363"/>
      <c r="V211" s="6"/>
      <c r="W211" s="363"/>
      <c r="X211" s="6"/>
      <c r="Y211" s="363"/>
      <c r="Z211" s="6"/>
      <c r="AA211" s="363"/>
      <c r="AB211" s="6"/>
      <c r="AC211" s="363"/>
      <c r="AD211" s="6"/>
      <c r="AE211" s="363"/>
    </row>
    <row r="212" spans="18:31">
      <c r="R212" s="6"/>
      <c r="S212" s="6"/>
      <c r="T212" s="6"/>
      <c r="U212" s="363"/>
      <c r="V212" s="6"/>
      <c r="W212" s="363"/>
      <c r="X212" s="6"/>
      <c r="Y212" s="363"/>
      <c r="Z212" s="6"/>
      <c r="AA212" s="363"/>
      <c r="AB212" s="6"/>
      <c r="AC212" s="363"/>
      <c r="AD212" s="6"/>
      <c r="AE212" s="363"/>
    </row>
    <row r="213" spans="18:31">
      <c r="R213" s="6"/>
      <c r="S213" s="6"/>
      <c r="T213" s="6"/>
      <c r="U213" s="363"/>
      <c r="V213" s="6"/>
      <c r="W213" s="363"/>
      <c r="X213" s="6"/>
      <c r="Y213" s="363"/>
      <c r="Z213" s="6"/>
      <c r="AA213" s="363"/>
      <c r="AB213" s="6"/>
      <c r="AC213" s="363"/>
      <c r="AD213" s="6"/>
      <c r="AE213" s="363"/>
    </row>
    <row r="214" spans="18:31">
      <c r="R214" s="6"/>
      <c r="S214" s="6"/>
      <c r="T214" s="6"/>
      <c r="U214" s="363"/>
      <c r="V214" s="6"/>
      <c r="W214" s="363"/>
      <c r="X214" s="6"/>
      <c r="Y214" s="363"/>
      <c r="Z214" s="6"/>
      <c r="AA214" s="363"/>
      <c r="AB214" s="6"/>
      <c r="AC214" s="363"/>
      <c r="AD214" s="6"/>
      <c r="AE214" s="363"/>
    </row>
    <row r="215" spans="18:31">
      <c r="R215" s="6"/>
      <c r="S215" s="6"/>
      <c r="T215" s="6"/>
      <c r="U215" s="363"/>
      <c r="V215" s="6"/>
      <c r="W215" s="363"/>
      <c r="X215" s="6"/>
      <c r="Y215" s="363"/>
      <c r="Z215" s="6"/>
      <c r="AA215" s="363"/>
      <c r="AB215" s="6"/>
      <c r="AC215" s="363"/>
      <c r="AD215" s="6"/>
      <c r="AE215" s="363"/>
    </row>
    <row r="216" spans="18:31">
      <c r="R216" s="6"/>
      <c r="S216" s="6"/>
      <c r="T216" s="6"/>
      <c r="U216" s="363"/>
      <c r="V216" s="6"/>
      <c r="W216" s="363"/>
      <c r="X216" s="6"/>
      <c r="Y216" s="363"/>
      <c r="Z216" s="6"/>
      <c r="AA216" s="363"/>
      <c r="AB216" s="6"/>
      <c r="AC216" s="363"/>
      <c r="AD216" s="6"/>
      <c r="AE216" s="363"/>
    </row>
    <row r="217" spans="18:31">
      <c r="R217" s="6"/>
      <c r="S217" s="6"/>
      <c r="T217" s="6"/>
      <c r="U217" s="363"/>
      <c r="V217" s="6"/>
      <c r="W217" s="363"/>
      <c r="X217" s="6"/>
      <c r="Y217" s="363"/>
      <c r="Z217" s="6"/>
      <c r="AA217" s="363"/>
      <c r="AB217" s="6"/>
      <c r="AC217" s="363"/>
      <c r="AD217" s="6"/>
      <c r="AE217" s="363"/>
    </row>
    <row r="218" spans="18:31">
      <c r="R218" s="6"/>
      <c r="S218" s="6"/>
      <c r="T218" s="6"/>
      <c r="U218" s="363"/>
      <c r="V218" s="6"/>
      <c r="W218" s="363"/>
      <c r="X218" s="6"/>
      <c r="Y218" s="363"/>
      <c r="Z218" s="6"/>
      <c r="AA218" s="363"/>
      <c r="AB218" s="6"/>
      <c r="AC218" s="363"/>
      <c r="AD218" s="6"/>
      <c r="AE218" s="363"/>
    </row>
    <row r="219" spans="18:31">
      <c r="R219" s="6"/>
      <c r="S219" s="6"/>
      <c r="T219" s="6"/>
      <c r="U219" s="363"/>
      <c r="V219" s="6"/>
      <c r="W219" s="363"/>
      <c r="X219" s="6"/>
      <c r="Y219" s="363"/>
      <c r="Z219" s="6"/>
      <c r="AA219" s="363"/>
      <c r="AB219" s="6"/>
      <c r="AC219" s="363"/>
      <c r="AD219" s="6"/>
      <c r="AE219" s="363"/>
    </row>
    <row r="220" spans="18:31">
      <c r="R220" s="6"/>
      <c r="S220" s="6"/>
      <c r="T220" s="6"/>
      <c r="U220" s="363"/>
      <c r="V220" s="6"/>
      <c r="W220" s="363"/>
      <c r="X220" s="6"/>
      <c r="Y220" s="363"/>
      <c r="Z220" s="6"/>
      <c r="AA220" s="363"/>
      <c r="AB220" s="6"/>
      <c r="AC220" s="363"/>
      <c r="AD220" s="6"/>
      <c r="AE220" s="363"/>
    </row>
    <row r="221" spans="18:31">
      <c r="R221" s="6"/>
      <c r="S221" s="6"/>
      <c r="T221" s="6"/>
      <c r="U221" s="363"/>
      <c r="V221" s="6"/>
      <c r="W221" s="363"/>
      <c r="X221" s="6"/>
      <c r="Y221" s="363"/>
      <c r="Z221" s="6"/>
      <c r="AA221" s="363"/>
      <c r="AB221" s="6"/>
      <c r="AC221" s="363"/>
      <c r="AD221" s="6"/>
      <c r="AE221" s="363"/>
    </row>
    <row r="222" spans="18:31">
      <c r="R222" s="6"/>
      <c r="S222" s="6"/>
      <c r="T222" s="6"/>
      <c r="U222" s="363"/>
      <c r="V222" s="6"/>
      <c r="W222" s="363"/>
      <c r="X222" s="6"/>
      <c r="Y222" s="363"/>
      <c r="Z222" s="6"/>
      <c r="AA222" s="363"/>
      <c r="AB222" s="6"/>
      <c r="AC222" s="363"/>
      <c r="AD222" s="6"/>
      <c r="AE222" s="363"/>
    </row>
    <row r="223" spans="18:31">
      <c r="R223" s="6"/>
      <c r="S223" s="6"/>
      <c r="T223" s="6"/>
      <c r="U223" s="363"/>
      <c r="V223" s="6"/>
      <c r="W223" s="363"/>
      <c r="X223" s="6"/>
      <c r="Y223" s="363"/>
      <c r="Z223" s="6"/>
      <c r="AA223" s="363"/>
      <c r="AB223" s="6"/>
      <c r="AC223" s="363"/>
      <c r="AD223" s="6"/>
      <c r="AE223" s="363"/>
    </row>
    <row r="224" spans="18:31">
      <c r="R224" s="6"/>
      <c r="S224" s="6"/>
      <c r="T224" s="6"/>
      <c r="U224" s="363"/>
      <c r="V224" s="6"/>
      <c r="W224" s="363"/>
      <c r="X224" s="6"/>
      <c r="Y224" s="363"/>
      <c r="Z224" s="6"/>
      <c r="AA224" s="363"/>
      <c r="AB224" s="6"/>
      <c r="AC224" s="363"/>
      <c r="AD224" s="6"/>
      <c r="AE224" s="363"/>
    </row>
    <row r="225" spans="18:31">
      <c r="R225" s="6"/>
      <c r="S225" s="6"/>
      <c r="T225" s="6"/>
      <c r="U225" s="363"/>
      <c r="V225" s="6"/>
      <c r="W225" s="363"/>
      <c r="X225" s="6"/>
      <c r="Y225" s="363"/>
      <c r="Z225" s="6"/>
      <c r="AA225" s="363"/>
      <c r="AB225" s="6"/>
      <c r="AC225" s="363"/>
      <c r="AD225" s="6"/>
      <c r="AE225" s="363"/>
    </row>
    <row r="226" spans="18:31">
      <c r="R226" s="6"/>
      <c r="S226" s="6"/>
      <c r="T226" s="6"/>
      <c r="U226" s="363"/>
      <c r="V226" s="6"/>
      <c r="W226" s="363"/>
      <c r="X226" s="6"/>
      <c r="Y226" s="363"/>
      <c r="Z226" s="6"/>
      <c r="AA226" s="363"/>
      <c r="AB226" s="6"/>
      <c r="AC226" s="363"/>
      <c r="AD226" s="6"/>
      <c r="AE226" s="363"/>
    </row>
    <row r="227" spans="18:31">
      <c r="R227" s="6"/>
      <c r="S227" s="6"/>
      <c r="T227" s="6"/>
      <c r="U227" s="363"/>
      <c r="V227" s="6"/>
      <c r="W227" s="363"/>
      <c r="X227" s="6"/>
      <c r="Y227" s="363"/>
      <c r="Z227" s="6"/>
      <c r="AA227" s="363"/>
      <c r="AB227" s="6"/>
      <c r="AC227" s="363"/>
      <c r="AD227" s="6"/>
      <c r="AE227" s="363"/>
    </row>
    <row r="228" spans="18:31">
      <c r="R228" s="6"/>
      <c r="S228" s="6"/>
      <c r="T228" s="6"/>
      <c r="U228" s="363"/>
      <c r="V228" s="6"/>
      <c r="W228" s="363"/>
      <c r="X228" s="6"/>
      <c r="Y228" s="363"/>
      <c r="Z228" s="6"/>
      <c r="AA228" s="363"/>
      <c r="AB228" s="6"/>
      <c r="AC228" s="363"/>
      <c r="AD228" s="6"/>
      <c r="AE228" s="363"/>
    </row>
    <row r="229" spans="18:31">
      <c r="R229" s="6"/>
      <c r="S229" s="6"/>
      <c r="T229" s="6"/>
      <c r="U229" s="363"/>
      <c r="V229" s="6"/>
      <c r="W229" s="363"/>
      <c r="X229" s="6"/>
      <c r="Y229" s="363"/>
      <c r="Z229" s="6"/>
      <c r="AA229" s="363"/>
      <c r="AB229" s="6"/>
      <c r="AC229" s="363"/>
      <c r="AD229" s="6"/>
      <c r="AE229" s="363"/>
    </row>
    <row r="230" spans="18:31">
      <c r="R230" s="6"/>
      <c r="S230" s="6"/>
      <c r="T230" s="6"/>
      <c r="U230" s="363"/>
      <c r="V230" s="6"/>
      <c r="W230" s="363"/>
      <c r="X230" s="6"/>
      <c r="Y230" s="363"/>
      <c r="Z230" s="6"/>
      <c r="AA230" s="363"/>
      <c r="AB230" s="6"/>
      <c r="AC230" s="363"/>
      <c r="AD230" s="6"/>
      <c r="AE230" s="363"/>
    </row>
    <row r="231" spans="18:31">
      <c r="R231" s="6"/>
      <c r="S231" s="6"/>
      <c r="T231" s="6"/>
      <c r="U231" s="363"/>
      <c r="V231" s="6"/>
      <c r="W231" s="363"/>
      <c r="X231" s="6"/>
      <c r="Y231" s="363"/>
      <c r="Z231" s="6"/>
      <c r="AA231" s="363"/>
      <c r="AB231" s="6"/>
      <c r="AC231" s="363"/>
      <c r="AD231" s="6"/>
      <c r="AE231" s="363"/>
    </row>
    <row r="232" spans="18:31">
      <c r="R232" s="6"/>
      <c r="S232" s="6"/>
      <c r="T232" s="6"/>
      <c r="U232" s="363"/>
      <c r="V232" s="6"/>
      <c r="W232" s="363"/>
      <c r="X232" s="6"/>
      <c r="Y232" s="363"/>
      <c r="Z232" s="6"/>
      <c r="AA232" s="363"/>
      <c r="AB232" s="6"/>
      <c r="AC232" s="363"/>
      <c r="AD232" s="6"/>
      <c r="AE232" s="363"/>
    </row>
    <row r="233" spans="18:31">
      <c r="R233" s="6"/>
      <c r="S233" s="6"/>
      <c r="T233" s="6"/>
      <c r="U233" s="363"/>
      <c r="V233" s="6"/>
      <c r="W233" s="363"/>
      <c r="X233" s="6"/>
      <c r="Y233" s="363"/>
      <c r="Z233" s="6"/>
      <c r="AA233" s="363"/>
      <c r="AB233" s="6"/>
      <c r="AC233" s="363"/>
      <c r="AD233" s="6"/>
      <c r="AE233" s="363"/>
    </row>
    <row r="234" spans="18:31">
      <c r="R234" s="6"/>
      <c r="S234" s="6"/>
      <c r="T234" s="6"/>
      <c r="U234" s="363"/>
      <c r="V234" s="6"/>
      <c r="W234" s="363"/>
      <c r="X234" s="6"/>
      <c r="Y234" s="363"/>
      <c r="Z234" s="6"/>
      <c r="AA234" s="363"/>
      <c r="AB234" s="6"/>
      <c r="AC234" s="363"/>
      <c r="AD234" s="6"/>
      <c r="AE234" s="363"/>
    </row>
    <row r="235" spans="18:31">
      <c r="R235" s="6"/>
      <c r="S235" s="6"/>
      <c r="T235" s="6"/>
      <c r="U235" s="363"/>
      <c r="V235" s="6"/>
      <c r="W235" s="363"/>
      <c r="X235" s="6"/>
      <c r="Y235" s="363"/>
      <c r="Z235" s="6"/>
      <c r="AA235" s="363"/>
      <c r="AB235" s="6"/>
      <c r="AC235" s="363"/>
      <c r="AD235" s="6"/>
      <c r="AE235" s="363"/>
    </row>
    <row r="236" spans="18:31">
      <c r="R236" s="6"/>
      <c r="S236" s="6"/>
      <c r="T236" s="6"/>
      <c r="U236" s="363"/>
      <c r="V236" s="6"/>
      <c r="W236" s="363"/>
      <c r="X236" s="6"/>
      <c r="Y236" s="363"/>
      <c r="Z236" s="6"/>
      <c r="AA236" s="363"/>
      <c r="AB236" s="6"/>
      <c r="AC236" s="363"/>
      <c r="AD236" s="6"/>
      <c r="AE236" s="363"/>
    </row>
    <row r="237" spans="18:31">
      <c r="R237" s="6"/>
      <c r="S237" s="6"/>
      <c r="T237" s="6"/>
      <c r="U237" s="363"/>
      <c r="V237" s="6"/>
      <c r="W237" s="363"/>
      <c r="X237" s="6"/>
      <c r="Y237" s="363"/>
      <c r="Z237" s="6"/>
      <c r="AA237" s="363"/>
      <c r="AB237" s="6"/>
      <c r="AC237" s="363"/>
      <c r="AD237" s="6"/>
      <c r="AE237" s="363"/>
    </row>
    <row r="238" spans="18:31">
      <c r="R238" s="6"/>
      <c r="S238" s="6"/>
      <c r="T238" s="6"/>
      <c r="U238" s="363"/>
      <c r="V238" s="6"/>
      <c r="W238" s="363"/>
      <c r="X238" s="6"/>
      <c r="Y238" s="363"/>
      <c r="Z238" s="6"/>
      <c r="AA238" s="363"/>
      <c r="AB238" s="6"/>
      <c r="AC238" s="363"/>
      <c r="AD238" s="6"/>
      <c r="AE238" s="363"/>
    </row>
    <row r="239" spans="18:31">
      <c r="R239" s="6"/>
      <c r="S239" s="6"/>
      <c r="T239" s="6"/>
      <c r="U239" s="363"/>
      <c r="V239" s="6"/>
      <c r="W239" s="363"/>
      <c r="X239" s="6"/>
      <c r="Y239" s="363"/>
      <c r="Z239" s="6"/>
      <c r="AA239" s="363"/>
      <c r="AB239" s="6"/>
      <c r="AC239" s="363"/>
      <c r="AD239" s="6"/>
      <c r="AE239" s="363"/>
    </row>
    <row r="240" spans="18:31">
      <c r="R240" s="6"/>
      <c r="S240" s="6"/>
      <c r="T240" s="6"/>
      <c r="U240" s="363"/>
      <c r="V240" s="6"/>
      <c r="W240" s="363"/>
      <c r="X240" s="6"/>
      <c r="Y240" s="363"/>
      <c r="Z240" s="6"/>
      <c r="AA240" s="363"/>
      <c r="AB240" s="6"/>
      <c r="AC240" s="363"/>
      <c r="AD240" s="6"/>
      <c r="AE240" s="363"/>
    </row>
    <row r="241" spans="18:31">
      <c r="R241" s="6"/>
      <c r="S241" s="6"/>
      <c r="T241" s="6"/>
      <c r="U241" s="363"/>
      <c r="V241" s="6"/>
      <c r="W241" s="363"/>
      <c r="X241" s="6"/>
      <c r="Y241" s="363"/>
      <c r="Z241" s="6"/>
      <c r="AA241" s="363"/>
      <c r="AB241" s="6"/>
      <c r="AC241" s="363"/>
      <c r="AD241" s="6"/>
      <c r="AE241" s="363"/>
    </row>
    <row r="242" spans="18:31">
      <c r="R242" s="6"/>
      <c r="S242" s="6"/>
      <c r="T242" s="6"/>
      <c r="U242" s="363"/>
      <c r="V242" s="6"/>
      <c r="W242" s="363"/>
      <c r="X242" s="6"/>
      <c r="Y242" s="363"/>
      <c r="Z242" s="6"/>
      <c r="AA242" s="363"/>
      <c r="AB242" s="6"/>
      <c r="AC242" s="363"/>
      <c r="AD242" s="6"/>
      <c r="AE242" s="363"/>
    </row>
    <row r="243" spans="18:31">
      <c r="R243" s="6"/>
      <c r="S243" s="6"/>
      <c r="T243" s="6"/>
      <c r="U243" s="363"/>
      <c r="V243" s="6"/>
      <c r="W243" s="363"/>
      <c r="X243" s="6"/>
      <c r="Y243" s="363"/>
      <c r="Z243" s="6"/>
      <c r="AA243" s="363"/>
      <c r="AB243" s="6"/>
      <c r="AC243" s="363"/>
      <c r="AD243" s="6"/>
      <c r="AE243" s="363"/>
    </row>
    <row r="244" spans="18:31">
      <c r="R244" s="6"/>
      <c r="S244" s="6"/>
      <c r="T244" s="6"/>
      <c r="U244" s="363"/>
      <c r="V244" s="6"/>
      <c r="W244" s="363"/>
      <c r="X244" s="6"/>
      <c r="Y244" s="363"/>
      <c r="Z244" s="6"/>
      <c r="AA244" s="363"/>
      <c r="AB244" s="6"/>
      <c r="AC244" s="363"/>
      <c r="AD244" s="6"/>
      <c r="AE244" s="363"/>
    </row>
    <row r="245" spans="18:31">
      <c r="R245" s="6"/>
      <c r="S245" s="6"/>
      <c r="T245" s="6"/>
      <c r="U245" s="363"/>
      <c r="V245" s="6"/>
      <c r="W245" s="363"/>
      <c r="X245" s="6"/>
      <c r="Y245" s="363"/>
      <c r="Z245" s="6"/>
      <c r="AA245" s="363"/>
      <c r="AB245" s="6"/>
      <c r="AC245" s="363"/>
      <c r="AD245" s="6"/>
      <c r="AE245" s="363"/>
    </row>
    <row r="246" spans="18:31">
      <c r="R246" s="6"/>
      <c r="S246" s="6"/>
      <c r="T246" s="6"/>
      <c r="U246" s="363"/>
      <c r="V246" s="6"/>
      <c r="W246" s="363"/>
      <c r="X246" s="6"/>
      <c r="Y246" s="363"/>
      <c r="Z246" s="6"/>
      <c r="AA246" s="363"/>
      <c r="AB246" s="6"/>
      <c r="AC246" s="363"/>
      <c r="AD246" s="6"/>
      <c r="AE246" s="363"/>
    </row>
    <row r="247" spans="18:31">
      <c r="R247" s="6"/>
      <c r="S247" s="6"/>
      <c r="T247" s="6"/>
      <c r="U247" s="363"/>
      <c r="V247" s="6"/>
      <c r="W247" s="363"/>
      <c r="X247" s="6"/>
      <c r="Y247" s="363"/>
      <c r="Z247" s="6"/>
      <c r="AA247" s="363"/>
      <c r="AB247" s="6"/>
      <c r="AC247" s="363"/>
      <c r="AD247" s="6"/>
      <c r="AE247" s="363"/>
    </row>
    <row r="248" spans="18:31">
      <c r="R248" s="6"/>
      <c r="S248" s="6"/>
      <c r="T248" s="6"/>
      <c r="U248" s="363"/>
      <c r="V248" s="6"/>
      <c r="W248" s="363"/>
      <c r="X248" s="6"/>
      <c r="Y248" s="363"/>
      <c r="Z248" s="6"/>
      <c r="AA248" s="363"/>
      <c r="AB248" s="6"/>
      <c r="AC248" s="363"/>
      <c r="AD248" s="6"/>
      <c r="AE248" s="363"/>
    </row>
    <row r="249" spans="18:31">
      <c r="R249" s="6"/>
      <c r="S249" s="6"/>
      <c r="T249" s="6"/>
      <c r="U249" s="363"/>
      <c r="V249" s="6"/>
      <c r="W249" s="363"/>
      <c r="X249" s="6"/>
      <c r="Y249" s="363"/>
      <c r="Z249" s="6"/>
      <c r="AA249" s="363"/>
      <c r="AB249" s="6"/>
      <c r="AC249" s="363"/>
      <c r="AD249" s="6"/>
      <c r="AE249" s="363"/>
    </row>
    <row r="250" spans="18:31">
      <c r="R250" s="6"/>
      <c r="S250" s="6"/>
      <c r="T250" s="6"/>
      <c r="U250" s="363"/>
      <c r="V250" s="6"/>
      <c r="W250" s="363"/>
      <c r="X250" s="6"/>
      <c r="Y250" s="363"/>
      <c r="Z250" s="6"/>
      <c r="AA250" s="363"/>
      <c r="AB250" s="6"/>
      <c r="AC250" s="363"/>
      <c r="AD250" s="6"/>
      <c r="AE250" s="363"/>
    </row>
    <row r="251" spans="18:31">
      <c r="R251" s="6"/>
      <c r="S251" s="6"/>
      <c r="T251" s="6"/>
      <c r="U251" s="363"/>
      <c r="V251" s="6"/>
      <c r="W251" s="363"/>
      <c r="X251" s="6"/>
      <c r="Y251" s="363"/>
      <c r="Z251" s="6"/>
      <c r="AA251" s="363"/>
      <c r="AB251" s="6"/>
      <c r="AC251" s="363"/>
      <c r="AD251" s="6"/>
      <c r="AE251" s="363"/>
    </row>
    <row r="252" spans="18:31">
      <c r="R252" s="6"/>
      <c r="S252" s="6"/>
      <c r="T252" s="6"/>
      <c r="U252" s="363"/>
      <c r="V252" s="6"/>
      <c r="W252" s="363"/>
      <c r="X252" s="6"/>
      <c r="Y252" s="363"/>
      <c r="Z252" s="6"/>
      <c r="AA252" s="363"/>
      <c r="AB252" s="6"/>
      <c r="AC252" s="363"/>
      <c r="AD252" s="6"/>
      <c r="AE252" s="363"/>
    </row>
    <row r="253" spans="18:31">
      <c r="R253" s="6"/>
      <c r="S253" s="6"/>
      <c r="T253" s="6"/>
      <c r="U253" s="363"/>
      <c r="V253" s="6"/>
      <c r="W253" s="363"/>
      <c r="X253" s="6"/>
      <c r="Y253" s="363"/>
      <c r="Z253" s="6"/>
      <c r="AA253" s="363"/>
      <c r="AB253" s="6"/>
      <c r="AC253" s="363"/>
      <c r="AD253" s="6"/>
      <c r="AE253" s="363"/>
    </row>
    <row r="254" spans="18:31">
      <c r="R254" s="6"/>
      <c r="S254" s="6"/>
      <c r="T254" s="6"/>
      <c r="U254" s="363"/>
      <c r="V254" s="6"/>
      <c r="W254" s="363"/>
      <c r="X254" s="6"/>
      <c r="Y254" s="363"/>
      <c r="Z254" s="6"/>
      <c r="AA254" s="363"/>
      <c r="AB254" s="6"/>
      <c r="AC254" s="363"/>
      <c r="AD254" s="6"/>
      <c r="AE254" s="363"/>
    </row>
    <row r="255" spans="18:31">
      <c r="R255" s="6"/>
      <c r="S255" s="6"/>
      <c r="T255" s="6"/>
      <c r="U255" s="363"/>
      <c r="V255" s="6"/>
      <c r="W255" s="363"/>
      <c r="X255" s="6"/>
      <c r="Y255" s="363"/>
      <c r="Z255" s="6"/>
      <c r="AA255" s="363"/>
      <c r="AB255" s="6"/>
      <c r="AC255" s="363"/>
      <c r="AD255" s="6"/>
      <c r="AE255" s="363"/>
    </row>
    <row r="256" spans="18:31">
      <c r="R256" s="6"/>
      <c r="S256" s="6"/>
      <c r="T256" s="6"/>
      <c r="U256" s="363"/>
      <c r="V256" s="6"/>
      <c r="W256" s="363"/>
      <c r="X256" s="6"/>
      <c r="Y256" s="363"/>
      <c r="Z256" s="6"/>
      <c r="AA256" s="363"/>
      <c r="AB256" s="6"/>
      <c r="AC256" s="363"/>
      <c r="AD256" s="6"/>
      <c r="AE256" s="363"/>
    </row>
    <row r="257" spans="18:31">
      <c r="R257" s="6"/>
      <c r="S257" s="6"/>
      <c r="T257" s="6"/>
      <c r="U257" s="363"/>
      <c r="V257" s="6"/>
      <c r="W257" s="363"/>
      <c r="X257" s="6"/>
      <c r="Y257" s="363"/>
      <c r="Z257" s="6"/>
      <c r="AA257" s="363"/>
      <c r="AB257" s="6"/>
      <c r="AC257" s="363"/>
      <c r="AD257" s="6"/>
      <c r="AE257" s="363"/>
    </row>
    <row r="258" spans="18:31">
      <c r="R258" s="6"/>
      <c r="S258" s="6"/>
      <c r="T258" s="6"/>
      <c r="U258" s="363"/>
      <c r="V258" s="6"/>
      <c r="W258" s="363"/>
      <c r="X258" s="6"/>
      <c r="Y258" s="363"/>
      <c r="Z258" s="6"/>
      <c r="AA258" s="363"/>
      <c r="AB258" s="6"/>
      <c r="AC258" s="363"/>
      <c r="AD258" s="6"/>
      <c r="AE258" s="363"/>
    </row>
    <row r="259" spans="18:31">
      <c r="R259" s="6"/>
      <c r="S259" s="6"/>
      <c r="T259" s="6"/>
      <c r="U259" s="363"/>
      <c r="V259" s="6"/>
      <c r="W259" s="363"/>
      <c r="X259" s="6"/>
      <c r="Y259" s="363"/>
      <c r="Z259" s="6"/>
      <c r="AA259" s="363"/>
      <c r="AB259" s="6"/>
      <c r="AC259" s="363"/>
      <c r="AD259" s="6"/>
      <c r="AE259" s="363"/>
    </row>
    <row r="260" spans="18:31">
      <c r="R260" s="6"/>
      <c r="S260" s="6"/>
      <c r="T260" s="6"/>
      <c r="U260" s="363"/>
      <c r="V260" s="6"/>
      <c r="W260" s="363"/>
      <c r="X260" s="6"/>
      <c r="Y260" s="363"/>
      <c r="Z260" s="6"/>
      <c r="AA260" s="363"/>
      <c r="AB260" s="6"/>
      <c r="AC260" s="363"/>
      <c r="AD260" s="6"/>
      <c r="AE260" s="363"/>
    </row>
    <row r="261" spans="18:31">
      <c r="R261" s="6"/>
      <c r="S261" s="6"/>
      <c r="T261" s="6"/>
      <c r="U261" s="363"/>
      <c r="V261" s="6"/>
      <c r="W261" s="363"/>
      <c r="X261" s="6"/>
      <c r="Y261" s="363"/>
      <c r="Z261" s="6"/>
      <c r="AA261" s="363"/>
      <c r="AB261" s="6"/>
      <c r="AC261" s="363"/>
      <c r="AD261" s="6"/>
      <c r="AE261" s="363"/>
    </row>
    <row r="262" spans="18:31">
      <c r="R262" s="6"/>
      <c r="S262" s="6"/>
      <c r="T262" s="6"/>
      <c r="U262" s="363"/>
      <c r="V262" s="6"/>
      <c r="W262" s="363"/>
      <c r="X262" s="6"/>
      <c r="Y262" s="363"/>
      <c r="Z262" s="6"/>
      <c r="AA262" s="363"/>
      <c r="AB262" s="6"/>
      <c r="AC262" s="363"/>
      <c r="AD262" s="6"/>
      <c r="AE262" s="363"/>
    </row>
    <row r="263" spans="18:31">
      <c r="R263" s="6"/>
      <c r="S263" s="6"/>
      <c r="T263" s="6"/>
      <c r="U263" s="363"/>
      <c r="V263" s="6"/>
      <c r="W263" s="363"/>
      <c r="X263" s="6"/>
      <c r="Y263" s="363"/>
      <c r="Z263" s="6"/>
      <c r="AA263" s="363"/>
      <c r="AB263" s="6"/>
      <c r="AC263" s="363"/>
      <c r="AD263" s="6"/>
      <c r="AE263" s="363"/>
    </row>
    <row r="264" spans="18:31">
      <c r="R264" s="6"/>
      <c r="S264" s="6"/>
      <c r="T264" s="6"/>
      <c r="U264" s="363"/>
      <c r="V264" s="6"/>
      <c r="W264" s="363"/>
      <c r="X264" s="6"/>
      <c r="Y264" s="363"/>
      <c r="Z264" s="6"/>
      <c r="AA264" s="363"/>
      <c r="AB264" s="6"/>
      <c r="AC264" s="363"/>
      <c r="AD264" s="6"/>
      <c r="AE264" s="363"/>
    </row>
    <row r="265" spans="18:31">
      <c r="R265" s="6"/>
      <c r="S265" s="6"/>
      <c r="T265" s="6"/>
      <c r="U265" s="363"/>
      <c r="V265" s="6"/>
      <c r="W265" s="363"/>
      <c r="X265" s="6"/>
      <c r="Y265" s="363"/>
      <c r="Z265" s="6"/>
      <c r="AA265" s="363"/>
      <c r="AB265" s="6"/>
      <c r="AC265" s="363"/>
      <c r="AD265" s="6"/>
      <c r="AE265" s="363"/>
    </row>
    <row r="266" spans="18:31">
      <c r="R266" s="6"/>
      <c r="S266" s="6"/>
      <c r="T266" s="6"/>
      <c r="U266" s="363"/>
      <c r="V266" s="6"/>
      <c r="W266" s="363"/>
      <c r="X266" s="6"/>
      <c r="Y266" s="363"/>
      <c r="Z266" s="6"/>
      <c r="AA266" s="363"/>
      <c r="AB266" s="6"/>
      <c r="AC266" s="363"/>
      <c r="AD266" s="6"/>
      <c r="AE266" s="363"/>
    </row>
    <row r="267" spans="18:31">
      <c r="R267" s="6"/>
      <c r="S267" s="6"/>
      <c r="T267" s="6"/>
      <c r="U267" s="363"/>
      <c r="V267" s="6"/>
      <c r="W267" s="363"/>
      <c r="X267" s="6"/>
      <c r="Y267" s="363"/>
      <c r="Z267" s="6"/>
      <c r="AA267" s="363"/>
      <c r="AB267" s="6"/>
      <c r="AC267" s="363"/>
      <c r="AD267" s="6"/>
      <c r="AE267" s="363"/>
    </row>
    <row r="268" spans="18:31">
      <c r="R268" s="6"/>
      <c r="S268" s="6"/>
      <c r="T268" s="6"/>
      <c r="U268" s="363"/>
      <c r="V268" s="6"/>
      <c r="W268" s="363"/>
      <c r="X268" s="6"/>
      <c r="Y268" s="363"/>
      <c r="Z268" s="6"/>
      <c r="AA268" s="363"/>
      <c r="AB268" s="6"/>
      <c r="AC268" s="363"/>
      <c r="AD268" s="6"/>
      <c r="AE268" s="363"/>
    </row>
    <row r="269" spans="18:31">
      <c r="R269" s="6"/>
      <c r="S269" s="6"/>
      <c r="T269" s="6"/>
      <c r="U269" s="363"/>
      <c r="V269" s="6"/>
      <c r="W269" s="363"/>
      <c r="X269" s="6"/>
      <c r="Y269" s="363"/>
      <c r="Z269" s="6"/>
      <c r="AA269" s="363"/>
      <c r="AB269" s="6"/>
      <c r="AC269" s="363"/>
      <c r="AD269" s="6"/>
      <c r="AE269" s="363"/>
    </row>
    <row r="270" spans="18:31">
      <c r="R270" s="6"/>
      <c r="S270" s="6"/>
      <c r="T270" s="6"/>
      <c r="U270" s="363"/>
      <c r="V270" s="6"/>
      <c r="W270" s="363"/>
      <c r="X270" s="6"/>
      <c r="Y270" s="363"/>
      <c r="Z270" s="6"/>
      <c r="AA270" s="363"/>
      <c r="AB270" s="6"/>
      <c r="AC270" s="363"/>
      <c r="AD270" s="6"/>
      <c r="AE270" s="363"/>
    </row>
    <row r="271" spans="18:31">
      <c r="R271" s="6"/>
      <c r="S271" s="6"/>
      <c r="T271" s="6"/>
      <c r="U271" s="363"/>
      <c r="V271" s="6"/>
      <c r="W271" s="363"/>
      <c r="X271" s="6"/>
      <c r="Y271" s="363"/>
      <c r="Z271" s="6"/>
      <c r="AA271" s="363"/>
      <c r="AB271" s="6"/>
      <c r="AC271" s="363"/>
      <c r="AD271" s="6"/>
      <c r="AE271" s="363"/>
    </row>
    <row r="272" spans="18:31">
      <c r="R272" s="6"/>
      <c r="S272" s="6"/>
      <c r="T272" s="6"/>
      <c r="U272" s="363"/>
      <c r="V272" s="6"/>
      <c r="W272" s="363"/>
      <c r="X272" s="6"/>
      <c r="Y272" s="363"/>
      <c r="Z272" s="6"/>
      <c r="AA272" s="363"/>
      <c r="AB272" s="6"/>
      <c r="AC272" s="363"/>
      <c r="AD272" s="6"/>
      <c r="AE272" s="363"/>
    </row>
    <row r="273" spans="18:31">
      <c r="R273" s="6"/>
      <c r="S273" s="6"/>
      <c r="T273" s="6"/>
      <c r="U273" s="363"/>
      <c r="V273" s="6"/>
      <c r="W273" s="363"/>
      <c r="X273" s="6"/>
      <c r="Y273" s="363"/>
      <c r="Z273" s="6"/>
      <c r="AA273" s="363"/>
      <c r="AB273" s="6"/>
      <c r="AC273" s="363"/>
      <c r="AD273" s="6"/>
      <c r="AE273" s="363"/>
    </row>
    <row r="274" spans="18:31">
      <c r="R274" s="6"/>
      <c r="S274" s="6"/>
      <c r="T274" s="6"/>
      <c r="U274" s="363"/>
      <c r="V274" s="6"/>
      <c r="W274" s="363"/>
      <c r="X274" s="6"/>
      <c r="Y274" s="363"/>
      <c r="Z274" s="6"/>
      <c r="AA274" s="363"/>
      <c r="AB274" s="6"/>
      <c r="AC274" s="363"/>
      <c r="AD274" s="6"/>
      <c r="AE274" s="363"/>
    </row>
    <row r="275" spans="18:31">
      <c r="R275" s="6"/>
      <c r="S275" s="6"/>
      <c r="T275" s="6"/>
      <c r="U275" s="363"/>
      <c r="V275" s="6"/>
      <c r="W275" s="363"/>
      <c r="X275" s="6"/>
      <c r="Y275" s="363"/>
      <c r="Z275" s="6"/>
      <c r="AA275" s="363"/>
      <c r="AB275" s="6"/>
      <c r="AC275" s="363"/>
      <c r="AD275" s="6"/>
      <c r="AE275" s="363"/>
    </row>
    <row r="276" spans="18:31">
      <c r="R276" s="6"/>
      <c r="S276" s="6"/>
      <c r="T276" s="6"/>
      <c r="U276" s="363"/>
      <c r="V276" s="6"/>
      <c r="W276" s="363"/>
      <c r="X276" s="6"/>
      <c r="Y276" s="363"/>
      <c r="Z276" s="6"/>
      <c r="AA276" s="363"/>
      <c r="AB276" s="6"/>
      <c r="AC276" s="363"/>
      <c r="AD276" s="6"/>
      <c r="AE276" s="363"/>
    </row>
    <row r="277" spans="18:31">
      <c r="R277" s="6"/>
      <c r="S277" s="6"/>
      <c r="T277" s="6"/>
      <c r="U277" s="363"/>
      <c r="V277" s="6"/>
      <c r="W277" s="363"/>
      <c r="X277" s="6"/>
      <c r="Y277" s="363"/>
      <c r="Z277" s="6"/>
      <c r="AA277" s="363"/>
      <c r="AB277" s="6"/>
      <c r="AC277" s="363"/>
      <c r="AD277" s="6"/>
      <c r="AE277" s="363"/>
    </row>
    <row r="278" spans="18:31">
      <c r="R278" s="6"/>
      <c r="S278" s="6"/>
      <c r="T278" s="6"/>
      <c r="U278" s="363"/>
      <c r="V278" s="6"/>
      <c r="W278" s="363"/>
      <c r="X278" s="6"/>
      <c r="Y278" s="363"/>
      <c r="Z278" s="6"/>
      <c r="AA278" s="363"/>
      <c r="AB278" s="6"/>
      <c r="AC278" s="363"/>
      <c r="AD278" s="6"/>
      <c r="AE278" s="363"/>
    </row>
    <row r="279" spans="18:31">
      <c r="R279" s="6"/>
      <c r="S279" s="6"/>
      <c r="T279" s="6"/>
      <c r="U279" s="363"/>
      <c r="V279" s="6"/>
      <c r="W279" s="363"/>
      <c r="X279" s="6"/>
      <c r="Y279" s="363"/>
      <c r="Z279" s="6"/>
      <c r="AA279" s="363"/>
      <c r="AB279" s="6"/>
      <c r="AC279" s="363"/>
      <c r="AD279" s="6"/>
      <c r="AE279" s="363"/>
    </row>
    <row r="280" spans="18:31">
      <c r="R280" s="6"/>
      <c r="S280" s="6"/>
      <c r="T280" s="6"/>
      <c r="U280" s="363"/>
      <c r="V280" s="6"/>
      <c r="W280" s="363"/>
      <c r="X280" s="6"/>
      <c r="Y280" s="363"/>
      <c r="Z280" s="6"/>
      <c r="AA280" s="363"/>
      <c r="AB280" s="6"/>
      <c r="AC280" s="363"/>
      <c r="AD280" s="6"/>
      <c r="AE280" s="363"/>
    </row>
    <row r="281" spans="18:31">
      <c r="R281" s="6"/>
      <c r="S281" s="6"/>
      <c r="T281" s="6"/>
      <c r="U281" s="363"/>
      <c r="V281" s="6"/>
      <c r="W281" s="363"/>
      <c r="X281" s="6"/>
      <c r="Y281" s="363"/>
      <c r="Z281" s="6"/>
      <c r="AA281" s="363"/>
      <c r="AB281" s="6"/>
      <c r="AC281" s="363"/>
      <c r="AD281" s="6"/>
      <c r="AE281" s="363"/>
    </row>
    <row r="282" spans="18:31">
      <c r="R282" s="6"/>
      <c r="S282" s="6"/>
      <c r="T282" s="6"/>
      <c r="U282" s="363"/>
      <c r="V282" s="6"/>
      <c r="W282" s="363"/>
      <c r="X282" s="6"/>
      <c r="Y282" s="363"/>
      <c r="Z282" s="6"/>
      <c r="AA282" s="363"/>
      <c r="AB282" s="6"/>
      <c r="AC282" s="363"/>
      <c r="AD282" s="6"/>
      <c r="AE282" s="363"/>
    </row>
    <row r="283" spans="18:31">
      <c r="R283" s="6"/>
      <c r="S283" s="6"/>
      <c r="T283" s="6"/>
      <c r="U283" s="363"/>
      <c r="V283" s="6"/>
      <c r="W283" s="363"/>
      <c r="X283" s="6"/>
      <c r="Y283" s="363"/>
      <c r="Z283" s="6"/>
      <c r="AA283" s="363"/>
      <c r="AB283" s="6"/>
      <c r="AC283" s="363"/>
      <c r="AD283" s="6"/>
      <c r="AE283" s="363"/>
    </row>
    <row r="284" spans="18:31">
      <c r="R284" s="6"/>
      <c r="S284" s="6"/>
      <c r="T284" s="6"/>
      <c r="U284" s="363"/>
      <c r="V284" s="6"/>
      <c r="W284" s="363"/>
      <c r="X284" s="6"/>
      <c r="Y284" s="363"/>
      <c r="Z284" s="6"/>
      <c r="AA284" s="363"/>
      <c r="AB284" s="6"/>
      <c r="AC284" s="363"/>
      <c r="AD284" s="6"/>
      <c r="AE284" s="363"/>
    </row>
    <row r="285" spans="18:31">
      <c r="R285" s="6"/>
      <c r="S285" s="6"/>
      <c r="T285" s="6"/>
      <c r="U285" s="363"/>
      <c r="V285" s="6"/>
      <c r="W285" s="363"/>
      <c r="X285" s="6"/>
      <c r="Y285" s="363"/>
      <c r="Z285" s="6"/>
      <c r="AA285" s="363"/>
      <c r="AB285" s="6"/>
      <c r="AC285" s="363"/>
      <c r="AD285" s="6"/>
      <c r="AE285" s="363"/>
    </row>
    <row r="286" spans="18:31">
      <c r="R286" s="6"/>
      <c r="S286" s="6"/>
      <c r="T286" s="6"/>
      <c r="U286" s="363"/>
      <c r="V286" s="6"/>
      <c r="W286" s="363"/>
      <c r="X286" s="6"/>
      <c r="Y286" s="363"/>
      <c r="Z286" s="6"/>
      <c r="AA286" s="363"/>
      <c r="AB286" s="6"/>
      <c r="AC286" s="363"/>
      <c r="AD286" s="6"/>
      <c r="AE286" s="363"/>
    </row>
    <row r="287" spans="18:31">
      <c r="R287" s="6"/>
      <c r="S287" s="6"/>
      <c r="T287" s="6"/>
      <c r="U287" s="363"/>
      <c r="V287" s="6"/>
      <c r="W287" s="363"/>
      <c r="X287" s="6"/>
      <c r="Y287" s="363"/>
      <c r="Z287" s="6"/>
      <c r="AA287" s="363"/>
      <c r="AB287" s="6"/>
      <c r="AC287" s="363"/>
      <c r="AD287" s="6"/>
      <c r="AE287" s="363"/>
    </row>
    <row r="288" spans="18:31">
      <c r="R288" s="6"/>
      <c r="S288" s="6"/>
      <c r="T288" s="6"/>
      <c r="U288" s="363"/>
      <c r="V288" s="6"/>
      <c r="W288" s="363"/>
      <c r="X288" s="6"/>
      <c r="Y288" s="363"/>
      <c r="Z288" s="6"/>
      <c r="AA288" s="363"/>
      <c r="AB288" s="6"/>
      <c r="AC288" s="363"/>
      <c r="AD288" s="6"/>
      <c r="AE288" s="363"/>
    </row>
    <row r="289" spans="18:31">
      <c r="R289" s="6"/>
      <c r="S289" s="6"/>
      <c r="T289" s="6"/>
      <c r="U289" s="363"/>
      <c r="V289" s="6"/>
      <c r="W289" s="363"/>
      <c r="X289" s="6"/>
      <c r="Y289" s="363"/>
      <c r="Z289" s="6"/>
      <c r="AA289" s="363"/>
      <c r="AB289" s="6"/>
      <c r="AC289" s="363"/>
      <c r="AD289" s="6"/>
      <c r="AE289" s="363"/>
    </row>
    <row r="290" spans="18:31">
      <c r="R290" s="6"/>
      <c r="S290" s="6"/>
      <c r="T290" s="6"/>
      <c r="U290" s="363"/>
      <c r="V290" s="6"/>
      <c r="W290" s="363"/>
      <c r="X290" s="6"/>
      <c r="Y290" s="363"/>
      <c r="Z290" s="6"/>
      <c r="AA290" s="363"/>
      <c r="AB290" s="6"/>
      <c r="AC290" s="363"/>
      <c r="AD290" s="6"/>
      <c r="AE290" s="363"/>
    </row>
    <row r="291" spans="18:31">
      <c r="R291" s="6"/>
      <c r="S291" s="6"/>
      <c r="T291" s="6"/>
      <c r="U291" s="363"/>
      <c r="V291" s="6"/>
      <c r="W291" s="363"/>
      <c r="X291" s="6"/>
      <c r="Y291" s="363"/>
      <c r="Z291" s="6"/>
      <c r="AA291" s="363"/>
      <c r="AB291" s="6"/>
      <c r="AC291" s="363"/>
      <c r="AD291" s="6"/>
      <c r="AE291" s="363"/>
    </row>
    <row r="292" spans="18:31">
      <c r="R292" s="6"/>
      <c r="S292" s="6"/>
      <c r="T292" s="6"/>
      <c r="U292" s="363"/>
      <c r="V292" s="6"/>
      <c r="W292" s="363"/>
      <c r="X292" s="6"/>
      <c r="Y292" s="363"/>
      <c r="Z292" s="6"/>
      <c r="AA292" s="363"/>
      <c r="AB292" s="6"/>
      <c r="AC292" s="363"/>
      <c r="AD292" s="6"/>
      <c r="AE292" s="363"/>
    </row>
    <row r="293" spans="18:31">
      <c r="R293" s="6"/>
      <c r="S293" s="6"/>
      <c r="T293" s="6"/>
      <c r="U293" s="363"/>
      <c r="V293" s="6"/>
      <c r="W293" s="363"/>
      <c r="X293" s="6"/>
      <c r="Y293" s="363"/>
      <c r="Z293" s="6"/>
      <c r="AA293" s="363"/>
      <c r="AB293" s="6"/>
      <c r="AC293" s="363"/>
      <c r="AD293" s="6"/>
      <c r="AE293" s="363"/>
    </row>
    <row r="294" spans="18:31">
      <c r="R294" s="6"/>
      <c r="S294" s="6"/>
      <c r="T294" s="6"/>
      <c r="U294" s="363"/>
      <c r="V294" s="6"/>
      <c r="W294" s="363"/>
      <c r="X294" s="6"/>
      <c r="Y294" s="363"/>
      <c r="Z294" s="6"/>
      <c r="AA294" s="363"/>
      <c r="AB294" s="6"/>
      <c r="AC294" s="363"/>
      <c r="AD294" s="6"/>
      <c r="AE294" s="363"/>
    </row>
    <row r="295" spans="18:31">
      <c r="R295" s="6"/>
      <c r="S295" s="6"/>
      <c r="T295" s="6"/>
      <c r="U295" s="363"/>
      <c r="V295" s="6"/>
      <c r="W295" s="363"/>
      <c r="X295" s="6"/>
      <c r="Y295" s="363"/>
      <c r="Z295" s="6"/>
      <c r="AA295" s="363"/>
      <c r="AB295" s="6"/>
      <c r="AC295" s="363"/>
      <c r="AD295" s="6"/>
      <c r="AE295" s="363"/>
    </row>
    <row r="296" spans="18:31">
      <c r="R296" s="6"/>
      <c r="S296" s="6"/>
      <c r="T296" s="6"/>
      <c r="U296" s="363"/>
      <c r="V296" s="6"/>
      <c r="W296" s="363"/>
      <c r="X296" s="6"/>
      <c r="Y296" s="363"/>
      <c r="Z296" s="6"/>
      <c r="AA296" s="363"/>
      <c r="AB296" s="6"/>
      <c r="AC296" s="363"/>
      <c r="AD296" s="6"/>
      <c r="AE296" s="363"/>
    </row>
    <row r="297" spans="18:31">
      <c r="R297" s="6"/>
      <c r="S297" s="6"/>
      <c r="T297" s="6"/>
      <c r="U297" s="363"/>
      <c r="V297" s="6"/>
      <c r="W297" s="363"/>
      <c r="X297" s="6"/>
      <c r="Y297" s="363"/>
      <c r="Z297" s="6"/>
      <c r="AA297" s="363"/>
      <c r="AB297" s="6"/>
      <c r="AC297" s="363"/>
      <c r="AD297" s="6"/>
      <c r="AE297" s="363"/>
    </row>
    <row r="298" spans="18:31">
      <c r="R298" s="6"/>
      <c r="S298" s="6"/>
      <c r="T298" s="6"/>
      <c r="U298" s="363"/>
      <c r="V298" s="6"/>
      <c r="W298" s="363"/>
      <c r="X298" s="6"/>
      <c r="Y298" s="363"/>
      <c r="Z298" s="6"/>
      <c r="AA298" s="363"/>
      <c r="AB298" s="6"/>
      <c r="AC298" s="363"/>
      <c r="AD298" s="6"/>
      <c r="AE298" s="363"/>
    </row>
    <row r="299" spans="18:31">
      <c r="R299" s="6"/>
      <c r="S299" s="6"/>
      <c r="T299" s="6"/>
      <c r="U299" s="363"/>
      <c r="V299" s="6"/>
      <c r="W299" s="363"/>
      <c r="X299" s="6"/>
      <c r="Y299" s="363"/>
      <c r="Z299" s="6"/>
      <c r="AA299" s="363"/>
      <c r="AB299" s="6"/>
      <c r="AC299" s="363"/>
      <c r="AD299" s="6"/>
      <c r="AE299" s="363"/>
    </row>
    <row r="300" spans="18:31">
      <c r="R300" s="6"/>
      <c r="S300" s="6"/>
      <c r="T300" s="6"/>
      <c r="U300" s="363"/>
      <c r="V300" s="6"/>
      <c r="W300" s="363"/>
      <c r="X300" s="6"/>
      <c r="Y300" s="363"/>
      <c r="Z300" s="6"/>
      <c r="AA300" s="363"/>
      <c r="AB300" s="6"/>
      <c r="AC300" s="363"/>
      <c r="AD300" s="6"/>
      <c r="AE300" s="363"/>
    </row>
    <row r="301" spans="18:31">
      <c r="R301" s="6"/>
      <c r="S301" s="6"/>
      <c r="T301" s="6"/>
      <c r="U301" s="363"/>
      <c r="V301" s="6"/>
      <c r="W301" s="363"/>
      <c r="X301" s="6"/>
      <c r="Y301" s="363"/>
      <c r="Z301" s="6"/>
      <c r="AA301" s="363"/>
      <c r="AB301" s="6"/>
      <c r="AC301" s="363"/>
      <c r="AD301" s="6"/>
      <c r="AE301" s="363"/>
    </row>
    <row r="302" spans="18:31">
      <c r="R302" s="6"/>
      <c r="S302" s="6"/>
      <c r="T302" s="6"/>
      <c r="U302" s="363"/>
      <c r="V302" s="6"/>
      <c r="W302" s="363"/>
      <c r="X302" s="6"/>
      <c r="Y302" s="363"/>
      <c r="Z302" s="6"/>
      <c r="AA302" s="363"/>
      <c r="AB302" s="6"/>
      <c r="AC302" s="363"/>
      <c r="AD302" s="6"/>
      <c r="AE302" s="363"/>
    </row>
    <row r="303" spans="18:31">
      <c r="R303" s="6"/>
      <c r="S303" s="6"/>
      <c r="T303" s="6"/>
      <c r="U303" s="363"/>
      <c r="V303" s="6"/>
      <c r="W303" s="363"/>
      <c r="X303" s="6"/>
      <c r="Y303" s="363"/>
      <c r="Z303" s="6"/>
      <c r="AA303" s="363"/>
      <c r="AB303" s="6"/>
      <c r="AC303" s="363"/>
      <c r="AD303" s="6"/>
      <c r="AE303" s="363"/>
    </row>
    <row r="304" spans="18:31">
      <c r="R304" s="6"/>
      <c r="S304" s="6"/>
      <c r="T304" s="6"/>
      <c r="U304" s="363"/>
      <c r="V304" s="6"/>
      <c r="W304" s="363"/>
      <c r="X304" s="6"/>
      <c r="Y304" s="363"/>
      <c r="Z304" s="6"/>
      <c r="AA304" s="363"/>
      <c r="AB304" s="6"/>
      <c r="AC304" s="363"/>
      <c r="AD304" s="6"/>
      <c r="AE304" s="363"/>
    </row>
    <row r="305" spans="18:31">
      <c r="R305" s="6"/>
      <c r="S305" s="6"/>
      <c r="T305" s="6"/>
      <c r="U305" s="363"/>
      <c r="V305" s="6"/>
      <c r="W305" s="363"/>
      <c r="X305" s="6"/>
      <c r="Y305" s="363"/>
      <c r="Z305" s="6"/>
      <c r="AA305" s="363"/>
      <c r="AB305" s="6"/>
      <c r="AC305" s="363"/>
      <c r="AD305" s="6"/>
      <c r="AE305" s="363"/>
    </row>
    <row r="306" spans="18:31">
      <c r="R306" s="6"/>
      <c r="S306" s="6"/>
      <c r="T306" s="6"/>
      <c r="U306" s="363"/>
      <c r="V306" s="6"/>
      <c r="W306" s="363"/>
      <c r="X306" s="6"/>
      <c r="Y306" s="363"/>
      <c r="Z306" s="6"/>
      <c r="AA306" s="363"/>
      <c r="AB306" s="6"/>
      <c r="AC306" s="363"/>
      <c r="AD306" s="6"/>
      <c r="AE306" s="363"/>
    </row>
    <row r="307" spans="18:31">
      <c r="R307" s="6"/>
      <c r="S307" s="6"/>
      <c r="T307" s="6"/>
      <c r="U307" s="363"/>
      <c r="V307" s="6"/>
      <c r="W307" s="363"/>
      <c r="X307" s="6"/>
      <c r="Y307" s="363"/>
      <c r="Z307" s="6"/>
      <c r="AA307" s="363"/>
      <c r="AB307" s="6"/>
      <c r="AC307" s="363"/>
      <c r="AD307" s="6"/>
      <c r="AE307" s="363"/>
    </row>
    <row r="308" spans="18:31">
      <c r="R308" s="6"/>
      <c r="S308" s="6"/>
      <c r="T308" s="6"/>
      <c r="U308" s="363"/>
      <c r="V308" s="6"/>
      <c r="W308" s="363"/>
      <c r="X308" s="6"/>
      <c r="Y308" s="363"/>
      <c r="Z308" s="6"/>
      <c r="AA308" s="363"/>
      <c r="AB308" s="6"/>
      <c r="AC308" s="363"/>
      <c r="AD308" s="6"/>
      <c r="AE308" s="363"/>
    </row>
    <row r="309" spans="18:31">
      <c r="R309" s="6"/>
      <c r="S309" s="6"/>
      <c r="T309" s="6"/>
      <c r="U309" s="363"/>
      <c r="V309" s="6"/>
      <c r="W309" s="363"/>
      <c r="X309" s="6"/>
      <c r="Y309" s="363"/>
      <c r="Z309" s="6"/>
      <c r="AA309" s="363"/>
      <c r="AB309" s="6"/>
      <c r="AC309" s="363"/>
      <c r="AD309" s="6"/>
      <c r="AE309" s="363"/>
    </row>
    <row r="310" spans="18:31">
      <c r="R310" s="6"/>
      <c r="S310" s="6"/>
      <c r="T310" s="6"/>
      <c r="U310" s="363"/>
      <c r="V310" s="6"/>
      <c r="W310" s="363"/>
      <c r="X310" s="6"/>
      <c r="Y310" s="363"/>
      <c r="Z310" s="6"/>
      <c r="AA310" s="363"/>
      <c r="AB310" s="6"/>
      <c r="AC310" s="363"/>
      <c r="AD310" s="6"/>
      <c r="AE310" s="363"/>
    </row>
    <row r="311" spans="18:31">
      <c r="R311" s="6"/>
      <c r="S311" s="6"/>
      <c r="T311" s="6"/>
      <c r="U311" s="363"/>
      <c r="V311" s="6"/>
      <c r="W311" s="363"/>
      <c r="X311" s="6"/>
      <c r="Y311" s="363"/>
      <c r="Z311" s="6"/>
      <c r="AA311" s="363"/>
      <c r="AB311" s="6"/>
      <c r="AC311" s="363"/>
      <c r="AD311" s="6"/>
      <c r="AE311" s="363"/>
    </row>
    <row r="312" spans="18:31">
      <c r="R312" s="6"/>
      <c r="S312" s="6"/>
      <c r="T312" s="6"/>
      <c r="U312" s="363"/>
      <c r="V312" s="6"/>
      <c r="W312" s="363"/>
      <c r="X312" s="6"/>
      <c r="Y312" s="363"/>
      <c r="Z312" s="6"/>
      <c r="AA312" s="363"/>
      <c r="AB312" s="6"/>
      <c r="AC312" s="363"/>
      <c r="AD312" s="6"/>
      <c r="AE312" s="363"/>
    </row>
    <row r="313" spans="18:31">
      <c r="R313" s="6"/>
      <c r="S313" s="6"/>
      <c r="T313" s="6"/>
      <c r="U313" s="363"/>
      <c r="V313" s="6"/>
      <c r="W313" s="363"/>
      <c r="X313" s="6"/>
      <c r="Y313" s="363"/>
      <c r="Z313" s="6"/>
      <c r="AA313" s="363"/>
      <c r="AB313" s="6"/>
      <c r="AC313" s="363"/>
      <c r="AD313" s="6"/>
      <c r="AE313" s="363"/>
    </row>
    <row r="314" spans="18:31">
      <c r="R314" s="6"/>
      <c r="S314" s="6"/>
      <c r="T314" s="6"/>
      <c r="U314" s="363"/>
      <c r="V314" s="6"/>
      <c r="W314" s="363"/>
      <c r="X314" s="6"/>
      <c r="Y314" s="363"/>
      <c r="Z314" s="6"/>
      <c r="AA314" s="363"/>
      <c r="AB314" s="6"/>
      <c r="AC314" s="363"/>
      <c r="AD314" s="6"/>
      <c r="AE314" s="363"/>
    </row>
    <row r="315" spans="18:31">
      <c r="R315" s="6"/>
      <c r="S315" s="6"/>
      <c r="T315" s="6"/>
      <c r="U315" s="363"/>
      <c r="V315" s="6"/>
      <c r="W315" s="363"/>
      <c r="X315" s="6"/>
      <c r="Y315" s="363"/>
      <c r="Z315" s="6"/>
      <c r="AA315" s="363"/>
      <c r="AB315" s="6"/>
      <c r="AC315" s="363"/>
      <c r="AD315" s="6"/>
      <c r="AE315" s="363"/>
    </row>
    <row r="316" spans="18:31">
      <c r="R316" s="6"/>
      <c r="S316" s="6"/>
      <c r="T316" s="6"/>
      <c r="U316" s="363"/>
      <c r="V316" s="6"/>
      <c r="W316" s="363"/>
      <c r="X316" s="6"/>
      <c r="Y316" s="363"/>
      <c r="Z316" s="6"/>
      <c r="AA316" s="363"/>
      <c r="AB316" s="6"/>
      <c r="AC316" s="363"/>
      <c r="AD316" s="6"/>
      <c r="AE316" s="363"/>
    </row>
    <row r="317" spans="18:31">
      <c r="R317" s="6"/>
      <c r="S317" s="6"/>
      <c r="T317" s="6"/>
      <c r="U317" s="363"/>
      <c r="V317" s="6"/>
      <c r="W317" s="363"/>
      <c r="X317" s="6"/>
      <c r="Y317" s="363"/>
      <c r="Z317" s="6"/>
      <c r="AA317" s="363"/>
      <c r="AB317" s="6"/>
      <c r="AC317" s="363"/>
      <c r="AD317" s="6"/>
      <c r="AE317" s="363"/>
    </row>
    <row r="318" spans="18:31">
      <c r="R318" s="6"/>
      <c r="S318" s="6"/>
      <c r="T318" s="6"/>
      <c r="U318" s="363"/>
      <c r="V318" s="6"/>
      <c r="W318" s="363"/>
      <c r="X318" s="6"/>
      <c r="Y318" s="363"/>
      <c r="Z318" s="6"/>
      <c r="AA318" s="363"/>
      <c r="AB318" s="6"/>
      <c r="AC318" s="363"/>
      <c r="AD318" s="6"/>
      <c r="AE318" s="363"/>
    </row>
    <row r="319" spans="18:31">
      <c r="R319" s="6"/>
      <c r="S319" s="6"/>
      <c r="T319" s="6"/>
      <c r="U319" s="363"/>
      <c r="V319" s="6"/>
      <c r="W319" s="363"/>
      <c r="X319" s="6"/>
      <c r="Y319" s="363"/>
      <c r="Z319" s="6"/>
      <c r="AA319" s="363"/>
      <c r="AB319" s="6"/>
      <c r="AC319" s="363"/>
      <c r="AD319" s="6"/>
      <c r="AE319" s="363"/>
    </row>
    <row r="320" spans="18:31">
      <c r="R320" s="6"/>
      <c r="S320" s="6"/>
      <c r="T320" s="6"/>
      <c r="U320" s="363"/>
      <c r="V320" s="6"/>
      <c r="W320" s="363"/>
      <c r="X320" s="6"/>
      <c r="Y320" s="363"/>
      <c r="Z320" s="6"/>
      <c r="AA320" s="363"/>
      <c r="AB320" s="6"/>
      <c r="AC320" s="363"/>
      <c r="AD320" s="6"/>
      <c r="AE320" s="363"/>
    </row>
    <row r="321" spans="18:31">
      <c r="R321" s="6"/>
      <c r="S321" s="6"/>
      <c r="T321" s="6"/>
      <c r="U321" s="363"/>
      <c r="V321" s="6"/>
      <c r="W321" s="363"/>
      <c r="X321" s="6"/>
      <c r="Y321" s="363"/>
      <c r="Z321" s="6"/>
      <c r="AA321" s="363"/>
      <c r="AB321" s="6"/>
      <c r="AC321" s="363"/>
      <c r="AD321" s="6"/>
      <c r="AE321" s="363"/>
    </row>
    <row r="322" spans="18:31">
      <c r="R322" s="6"/>
      <c r="S322" s="6"/>
      <c r="T322" s="6"/>
      <c r="U322" s="363"/>
      <c r="V322" s="6"/>
      <c r="W322" s="363"/>
      <c r="X322" s="6"/>
      <c r="Y322" s="363"/>
      <c r="Z322" s="6"/>
      <c r="AA322" s="363"/>
      <c r="AB322" s="6"/>
      <c r="AC322" s="363"/>
      <c r="AD322" s="6"/>
      <c r="AE322" s="363"/>
    </row>
    <row r="323" spans="18:31">
      <c r="R323" s="6"/>
      <c r="S323" s="6"/>
      <c r="T323" s="6"/>
      <c r="U323" s="363"/>
      <c r="V323" s="6"/>
      <c r="W323" s="363"/>
      <c r="X323" s="6"/>
      <c r="Y323" s="363"/>
      <c r="Z323" s="6"/>
      <c r="AA323" s="363"/>
      <c r="AB323" s="6"/>
      <c r="AC323" s="363"/>
      <c r="AD323" s="6"/>
      <c r="AE323" s="363"/>
    </row>
    <row r="324" spans="18:31">
      <c r="R324" s="6"/>
      <c r="S324" s="6"/>
      <c r="T324" s="6"/>
      <c r="U324" s="363"/>
      <c r="V324" s="6"/>
      <c r="W324" s="363"/>
      <c r="X324" s="6"/>
      <c r="Y324" s="363"/>
      <c r="Z324" s="6"/>
      <c r="AA324" s="363"/>
      <c r="AB324" s="6"/>
      <c r="AC324" s="363"/>
      <c r="AD324" s="6"/>
      <c r="AE324" s="363"/>
    </row>
    <row r="325" spans="18:31">
      <c r="R325" s="6"/>
      <c r="S325" s="6"/>
      <c r="T325" s="6"/>
      <c r="U325" s="363"/>
      <c r="V325" s="6"/>
      <c r="W325" s="363"/>
      <c r="X325" s="6"/>
      <c r="Y325" s="363"/>
      <c r="Z325" s="6"/>
      <c r="AA325" s="363"/>
      <c r="AB325" s="6"/>
      <c r="AC325" s="363"/>
      <c r="AD325" s="6"/>
      <c r="AE325" s="363"/>
    </row>
    <row r="326" spans="18:31">
      <c r="R326" s="6"/>
      <c r="S326" s="6"/>
      <c r="T326" s="6"/>
      <c r="U326" s="363"/>
      <c r="V326" s="6"/>
      <c r="W326" s="363"/>
      <c r="X326" s="6"/>
      <c r="Y326" s="363"/>
      <c r="Z326" s="6"/>
      <c r="AA326" s="363"/>
      <c r="AB326" s="6"/>
      <c r="AC326" s="363"/>
      <c r="AD326" s="6"/>
      <c r="AE326" s="363"/>
    </row>
    <row r="327" spans="18:31">
      <c r="R327" s="6"/>
      <c r="S327" s="6"/>
      <c r="T327" s="6"/>
      <c r="U327" s="363"/>
      <c r="V327" s="6"/>
      <c r="W327" s="363"/>
      <c r="X327" s="6"/>
      <c r="Y327" s="363"/>
      <c r="Z327" s="6"/>
      <c r="AA327" s="363"/>
      <c r="AB327" s="6"/>
      <c r="AC327" s="363"/>
      <c r="AD327" s="6"/>
      <c r="AE327" s="363"/>
    </row>
    <row r="328" spans="18:31">
      <c r="R328" s="6"/>
      <c r="S328" s="6"/>
      <c r="T328" s="6"/>
      <c r="U328" s="363"/>
      <c r="V328" s="6"/>
      <c r="W328" s="363"/>
      <c r="X328" s="6"/>
      <c r="Y328" s="363"/>
      <c r="Z328" s="6"/>
      <c r="AA328" s="363"/>
      <c r="AB328" s="6"/>
      <c r="AC328" s="363"/>
      <c r="AD328" s="6"/>
      <c r="AE328" s="363"/>
    </row>
    <row r="329" spans="18:31">
      <c r="R329" s="6"/>
      <c r="S329" s="6"/>
      <c r="T329" s="6"/>
      <c r="U329" s="363"/>
      <c r="V329" s="6"/>
      <c r="W329" s="363"/>
      <c r="X329" s="6"/>
      <c r="Y329" s="363"/>
      <c r="Z329" s="6"/>
      <c r="AA329" s="363"/>
      <c r="AB329" s="6"/>
      <c r="AC329" s="363"/>
      <c r="AD329" s="6"/>
      <c r="AE329" s="363"/>
    </row>
    <row r="330" spans="18:31">
      <c r="R330" s="6"/>
      <c r="S330" s="6"/>
      <c r="T330" s="6"/>
      <c r="U330" s="363"/>
      <c r="V330" s="6"/>
      <c r="W330" s="363"/>
      <c r="X330" s="6"/>
      <c r="Y330" s="363"/>
      <c r="Z330" s="6"/>
      <c r="AA330" s="363"/>
      <c r="AB330" s="6"/>
      <c r="AC330" s="363"/>
      <c r="AD330" s="6"/>
      <c r="AE330" s="363"/>
    </row>
    <row r="331" spans="18:31">
      <c r="R331" s="6"/>
      <c r="S331" s="6"/>
      <c r="T331" s="6"/>
      <c r="U331" s="363"/>
      <c r="V331" s="6"/>
      <c r="W331" s="363"/>
      <c r="X331" s="6"/>
      <c r="Y331" s="363"/>
      <c r="Z331" s="6"/>
      <c r="AA331" s="363"/>
      <c r="AB331" s="6"/>
      <c r="AC331" s="363"/>
      <c r="AD331" s="6"/>
      <c r="AE331" s="363"/>
    </row>
    <row r="332" spans="18:31">
      <c r="R332" s="6"/>
      <c r="S332" s="6"/>
      <c r="T332" s="6"/>
      <c r="U332" s="363"/>
      <c r="V332" s="6"/>
      <c r="W332" s="363"/>
      <c r="X332" s="6"/>
      <c r="Y332" s="363"/>
      <c r="Z332" s="6"/>
      <c r="AA332" s="363"/>
      <c r="AB332" s="6"/>
      <c r="AC332" s="363"/>
      <c r="AD332" s="6"/>
      <c r="AE332" s="363"/>
    </row>
    <row r="333" spans="18:31">
      <c r="R333" s="6"/>
      <c r="S333" s="6"/>
      <c r="T333" s="6"/>
      <c r="U333" s="363"/>
      <c r="V333" s="6"/>
      <c r="W333" s="363"/>
      <c r="X333" s="6"/>
      <c r="Y333" s="363"/>
      <c r="Z333" s="6"/>
      <c r="AA333" s="363"/>
      <c r="AB333" s="6"/>
      <c r="AC333" s="363"/>
      <c r="AD333" s="6"/>
      <c r="AE333" s="363"/>
    </row>
    <row r="334" spans="18:31">
      <c r="R334" s="6"/>
      <c r="S334" s="6"/>
      <c r="T334" s="6"/>
      <c r="U334" s="363"/>
      <c r="V334" s="6"/>
      <c r="W334" s="363"/>
      <c r="X334" s="6"/>
      <c r="Y334" s="363"/>
      <c r="Z334" s="6"/>
      <c r="AA334" s="363"/>
      <c r="AB334" s="6"/>
      <c r="AC334" s="363"/>
      <c r="AD334" s="6"/>
      <c r="AE334" s="363"/>
    </row>
    <row r="335" spans="18:31">
      <c r="R335" s="6"/>
      <c r="S335" s="6"/>
      <c r="T335" s="6"/>
      <c r="U335" s="363"/>
      <c r="V335" s="6"/>
      <c r="W335" s="363"/>
      <c r="X335" s="6"/>
      <c r="Y335" s="363"/>
      <c r="Z335" s="6"/>
      <c r="AA335" s="363"/>
      <c r="AB335" s="6"/>
      <c r="AC335" s="363"/>
      <c r="AD335" s="6"/>
      <c r="AE335" s="363"/>
    </row>
    <row r="336" spans="18:31">
      <c r="R336" s="6"/>
      <c r="S336" s="6"/>
      <c r="T336" s="6"/>
      <c r="U336" s="363"/>
      <c r="V336" s="6"/>
      <c r="W336" s="363"/>
      <c r="X336" s="6"/>
      <c r="Y336" s="363"/>
      <c r="Z336" s="6"/>
      <c r="AA336" s="363"/>
      <c r="AB336" s="6"/>
      <c r="AC336" s="363"/>
      <c r="AD336" s="6"/>
      <c r="AE336" s="363"/>
    </row>
    <row r="337" spans="18:31">
      <c r="R337" s="6"/>
      <c r="S337" s="6"/>
      <c r="T337" s="6"/>
      <c r="U337" s="363"/>
      <c r="V337" s="6"/>
      <c r="W337" s="363"/>
      <c r="X337" s="6"/>
      <c r="Y337" s="363"/>
      <c r="Z337" s="6"/>
      <c r="AA337" s="363"/>
      <c r="AB337" s="6"/>
      <c r="AC337" s="363"/>
      <c r="AD337" s="6"/>
      <c r="AE337" s="363"/>
    </row>
    <row r="338" spans="18:31">
      <c r="R338" s="6"/>
      <c r="S338" s="6"/>
      <c r="T338" s="6"/>
      <c r="U338" s="363"/>
      <c r="V338" s="6"/>
      <c r="W338" s="363"/>
      <c r="X338" s="6"/>
      <c r="Y338" s="363"/>
      <c r="Z338" s="6"/>
      <c r="AA338" s="363"/>
      <c r="AB338" s="6"/>
      <c r="AC338" s="363"/>
      <c r="AD338" s="6"/>
      <c r="AE338" s="363"/>
    </row>
    <row r="339" spans="18:31">
      <c r="R339" s="6"/>
      <c r="S339" s="6"/>
      <c r="T339" s="6"/>
      <c r="U339" s="363"/>
      <c r="V339" s="6"/>
      <c r="W339" s="363"/>
      <c r="X339" s="6"/>
      <c r="Y339" s="363"/>
      <c r="Z339" s="6"/>
      <c r="AA339" s="363"/>
      <c r="AB339" s="6"/>
      <c r="AC339" s="363"/>
      <c r="AD339" s="6"/>
      <c r="AE339" s="363"/>
    </row>
    <row r="340" spans="18:31">
      <c r="R340" s="6"/>
      <c r="S340" s="6"/>
      <c r="T340" s="6"/>
      <c r="U340" s="363"/>
      <c r="V340" s="6"/>
      <c r="W340" s="363"/>
      <c r="X340" s="6"/>
      <c r="Y340" s="363"/>
      <c r="Z340" s="6"/>
      <c r="AA340" s="363"/>
      <c r="AB340" s="6"/>
      <c r="AC340" s="363"/>
      <c r="AD340" s="6"/>
      <c r="AE340" s="363"/>
    </row>
    <row r="341" spans="18:31">
      <c r="R341" s="6"/>
      <c r="S341" s="6"/>
      <c r="T341" s="6"/>
      <c r="U341" s="363"/>
      <c r="V341" s="6"/>
      <c r="W341" s="363"/>
      <c r="X341" s="6"/>
      <c r="Y341" s="363"/>
      <c r="Z341" s="6"/>
      <c r="AA341" s="363"/>
      <c r="AB341" s="6"/>
      <c r="AC341" s="363"/>
      <c r="AD341" s="6"/>
      <c r="AE341" s="363"/>
    </row>
    <row r="342" spans="18:31">
      <c r="R342" s="6"/>
      <c r="S342" s="6"/>
      <c r="T342" s="6"/>
      <c r="U342" s="363"/>
      <c r="V342" s="6"/>
      <c r="W342" s="363"/>
      <c r="X342" s="6"/>
      <c r="Y342" s="363"/>
      <c r="Z342" s="6"/>
      <c r="AA342" s="363"/>
      <c r="AB342" s="6"/>
      <c r="AC342" s="363"/>
      <c r="AD342" s="6"/>
      <c r="AE342" s="363"/>
    </row>
    <row r="343" spans="18:31">
      <c r="R343" s="6"/>
      <c r="S343" s="6"/>
      <c r="T343" s="6"/>
      <c r="U343" s="363"/>
      <c r="V343" s="6"/>
      <c r="W343" s="363"/>
      <c r="X343" s="6"/>
      <c r="Y343" s="363"/>
      <c r="Z343" s="6"/>
      <c r="AA343" s="363"/>
      <c r="AB343" s="6"/>
      <c r="AC343" s="363"/>
      <c r="AD343" s="6"/>
      <c r="AE343" s="363"/>
    </row>
    <row r="344" spans="18:31">
      <c r="R344" s="6"/>
      <c r="S344" s="6"/>
      <c r="T344" s="6"/>
      <c r="U344" s="363"/>
      <c r="V344" s="6"/>
      <c r="W344" s="363"/>
      <c r="X344" s="6"/>
      <c r="Y344" s="363"/>
      <c r="Z344" s="6"/>
      <c r="AA344" s="363"/>
      <c r="AB344" s="6"/>
      <c r="AC344" s="363"/>
      <c r="AD344" s="6"/>
      <c r="AE344" s="363"/>
    </row>
    <row r="345" spans="18:31">
      <c r="R345" s="6"/>
      <c r="S345" s="6"/>
      <c r="T345" s="6"/>
      <c r="U345" s="363"/>
      <c r="V345" s="6"/>
      <c r="W345" s="363"/>
      <c r="X345" s="6"/>
      <c r="Y345" s="363"/>
      <c r="Z345" s="6"/>
      <c r="AA345" s="363"/>
      <c r="AB345" s="6"/>
      <c r="AC345" s="363"/>
      <c r="AD345" s="6"/>
      <c r="AE345" s="363"/>
    </row>
    <row r="346" spans="18:31">
      <c r="R346" s="6"/>
      <c r="S346" s="6"/>
      <c r="T346" s="6"/>
      <c r="U346" s="363"/>
      <c r="V346" s="6"/>
      <c r="W346" s="363"/>
      <c r="X346" s="6"/>
      <c r="Y346" s="363"/>
      <c r="Z346" s="6"/>
      <c r="AA346" s="363"/>
      <c r="AB346" s="6"/>
      <c r="AC346" s="363"/>
      <c r="AD346" s="6"/>
      <c r="AE346" s="363"/>
    </row>
    <row r="347" spans="18:31">
      <c r="R347" s="6"/>
      <c r="S347" s="6"/>
      <c r="T347" s="6"/>
      <c r="U347" s="363"/>
      <c r="V347" s="6"/>
      <c r="W347" s="363"/>
      <c r="X347" s="6"/>
      <c r="Y347" s="363"/>
      <c r="Z347" s="6"/>
      <c r="AA347" s="363"/>
      <c r="AB347" s="6"/>
      <c r="AC347" s="363"/>
      <c r="AD347" s="6"/>
      <c r="AE347" s="363"/>
    </row>
    <row r="348" spans="18:31">
      <c r="R348" s="6"/>
      <c r="S348" s="6"/>
      <c r="T348" s="6"/>
      <c r="U348" s="363"/>
      <c r="V348" s="6"/>
      <c r="W348" s="363"/>
      <c r="X348" s="6"/>
      <c r="Y348" s="363"/>
      <c r="Z348" s="6"/>
      <c r="AA348" s="363"/>
      <c r="AB348" s="6"/>
      <c r="AC348" s="363"/>
      <c r="AD348" s="6"/>
      <c r="AE348" s="363"/>
    </row>
    <row r="349" spans="18:31">
      <c r="R349" s="6"/>
      <c r="S349" s="6"/>
      <c r="T349" s="6"/>
      <c r="U349" s="363"/>
      <c r="V349" s="6"/>
      <c r="W349" s="363"/>
      <c r="X349" s="6"/>
      <c r="Y349" s="363"/>
      <c r="Z349" s="6"/>
      <c r="AA349" s="363"/>
      <c r="AB349" s="6"/>
      <c r="AC349" s="363"/>
      <c r="AD349" s="6"/>
      <c r="AE349" s="363"/>
    </row>
    <row r="350" spans="18:31">
      <c r="R350" s="6"/>
      <c r="S350" s="6"/>
      <c r="T350" s="6"/>
      <c r="U350" s="363"/>
      <c r="V350" s="6"/>
      <c r="W350" s="363"/>
      <c r="X350" s="6"/>
      <c r="Y350" s="363"/>
      <c r="Z350" s="6"/>
      <c r="AA350" s="363"/>
      <c r="AB350" s="6"/>
      <c r="AC350" s="363"/>
      <c r="AD350" s="6"/>
      <c r="AE350" s="363"/>
    </row>
    <row r="351" spans="18:31">
      <c r="R351" s="6"/>
      <c r="S351" s="6"/>
      <c r="T351" s="6"/>
      <c r="U351" s="363"/>
      <c r="V351" s="6"/>
      <c r="W351" s="363"/>
      <c r="X351" s="6"/>
      <c r="Y351" s="363"/>
      <c r="Z351" s="6"/>
      <c r="AA351" s="363"/>
      <c r="AB351" s="6"/>
      <c r="AC351" s="363"/>
      <c r="AD351" s="6"/>
      <c r="AE351" s="363"/>
    </row>
    <row r="352" spans="18:31">
      <c r="R352" s="6"/>
      <c r="S352" s="6"/>
      <c r="T352" s="6"/>
      <c r="U352" s="363"/>
      <c r="V352" s="6"/>
      <c r="W352" s="363"/>
      <c r="X352" s="6"/>
      <c r="Y352" s="363"/>
      <c r="Z352" s="6"/>
      <c r="AA352" s="363"/>
      <c r="AB352" s="6"/>
      <c r="AC352" s="363"/>
      <c r="AD352" s="6"/>
      <c r="AE352" s="363"/>
    </row>
    <row r="353" spans="18:31">
      <c r="R353" s="6"/>
      <c r="S353" s="6"/>
      <c r="T353" s="6"/>
      <c r="U353" s="363"/>
      <c r="V353" s="6"/>
      <c r="W353" s="363"/>
      <c r="X353" s="6"/>
      <c r="Y353" s="363"/>
      <c r="Z353" s="6"/>
      <c r="AA353" s="363"/>
      <c r="AB353" s="6"/>
      <c r="AC353" s="363"/>
      <c r="AD353" s="6"/>
      <c r="AE353" s="363"/>
    </row>
    <row r="354" spans="18:31">
      <c r="R354" s="6"/>
      <c r="S354" s="6"/>
      <c r="T354" s="6"/>
      <c r="U354" s="363"/>
      <c r="V354" s="6"/>
      <c r="W354" s="363"/>
      <c r="X354" s="6"/>
      <c r="Y354" s="363"/>
      <c r="Z354" s="6"/>
      <c r="AA354" s="363"/>
      <c r="AB354" s="6"/>
      <c r="AC354" s="363"/>
      <c r="AD354" s="6"/>
      <c r="AE354" s="363"/>
    </row>
    <row r="355" spans="18:31">
      <c r="R355" s="6"/>
      <c r="S355" s="6"/>
      <c r="T355" s="6"/>
      <c r="U355" s="363"/>
      <c r="V355" s="6"/>
      <c r="W355" s="363"/>
      <c r="X355" s="6"/>
      <c r="Y355" s="363"/>
      <c r="Z355" s="6"/>
      <c r="AA355" s="363"/>
      <c r="AB355" s="6"/>
      <c r="AC355" s="363"/>
      <c r="AD355" s="6"/>
      <c r="AE355" s="363"/>
    </row>
    <row r="356" spans="18:31">
      <c r="R356" s="6"/>
      <c r="S356" s="6"/>
      <c r="T356" s="6"/>
      <c r="U356" s="363"/>
      <c r="V356" s="6"/>
      <c r="W356" s="363"/>
      <c r="X356" s="6"/>
      <c r="Y356" s="363"/>
      <c r="Z356" s="6"/>
      <c r="AA356" s="363"/>
      <c r="AB356" s="6"/>
      <c r="AC356" s="363"/>
      <c r="AD356" s="6"/>
      <c r="AE356" s="363"/>
    </row>
    <row r="357" spans="18:31">
      <c r="R357" s="6"/>
      <c r="S357" s="6"/>
      <c r="T357" s="6"/>
      <c r="U357" s="363"/>
      <c r="V357" s="6"/>
      <c r="W357" s="363"/>
      <c r="X357" s="6"/>
      <c r="Y357" s="363"/>
      <c r="Z357" s="6"/>
      <c r="AA357" s="363"/>
      <c r="AB357" s="6"/>
      <c r="AC357" s="363"/>
      <c r="AD357" s="6"/>
      <c r="AE357" s="363"/>
    </row>
    <row r="358" spans="18:31">
      <c r="R358" s="6"/>
      <c r="S358" s="6"/>
      <c r="T358" s="6"/>
      <c r="U358" s="363"/>
      <c r="V358" s="6"/>
      <c r="W358" s="363"/>
      <c r="X358" s="6"/>
      <c r="Y358" s="363"/>
      <c r="Z358" s="6"/>
      <c r="AA358" s="363"/>
      <c r="AB358" s="6"/>
      <c r="AC358" s="363"/>
      <c r="AD358" s="6"/>
      <c r="AE358" s="363"/>
    </row>
    <row r="359" spans="18:31">
      <c r="R359" s="6"/>
      <c r="S359" s="6"/>
      <c r="T359" s="6"/>
      <c r="U359" s="363"/>
      <c r="V359" s="6"/>
      <c r="W359" s="363"/>
      <c r="X359" s="6"/>
      <c r="Y359" s="363"/>
      <c r="Z359" s="6"/>
      <c r="AA359" s="363"/>
      <c r="AB359" s="6"/>
      <c r="AC359" s="363"/>
      <c r="AD359" s="6"/>
      <c r="AE359" s="363"/>
    </row>
    <row r="360" spans="18:31">
      <c r="T360" s="6"/>
      <c r="U360" s="363"/>
      <c r="V360" s="6"/>
      <c r="W360" s="363"/>
      <c r="X360" s="6"/>
      <c r="Y360" s="363"/>
      <c r="Z360" s="6"/>
      <c r="AA360" s="363"/>
      <c r="AB360" s="6"/>
      <c r="AC360" s="363"/>
      <c r="AD360" s="6"/>
      <c r="AE360" s="363"/>
    </row>
    <row r="361" spans="18:31">
      <c r="T361" s="6"/>
      <c r="U361" s="363"/>
      <c r="V361" s="6"/>
      <c r="W361" s="363"/>
      <c r="X361" s="6"/>
      <c r="Y361" s="363"/>
      <c r="Z361" s="6"/>
      <c r="AA361" s="363"/>
      <c r="AB361" s="6"/>
      <c r="AC361" s="363"/>
      <c r="AD361" s="6"/>
      <c r="AE361" s="363"/>
    </row>
    <row r="362" spans="18:31">
      <c r="T362" s="6"/>
      <c r="U362" s="363"/>
      <c r="V362" s="6"/>
      <c r="W362" s="363"/>
      <c r="X362" s="6"/>
      <c r="Y362" s="363"/>
      <c r="Z362" s="6"/>
      <c r="AA362" s="363"/>
      <c r="AB362" s="6"/>
      <c r="AC362" s="363"/>
      <c r="AD362" s="6"/>
      <c r="AE362" s="363"/>
    </row>
    <row r="363" spans="18:31">
      <c r="T363" s="6"/>
      <c r="U363" s="363"/>
      <c r="V363" s="6"/>
      <c r="W363" s="363"/>
      <c r="X363" s="6"/>
      <c r="Y363" s="363"/>
      <c r="Z363" s="6"/>
      <c r="AA363" s="363"/>
      <c r="AB363" s="6"/>
      <c r="AC363" s="363"/>
      <c r="AD363" s="6"/>
      <c r="AE363" s="363"/>
    </row>
    <row r="364" spans="18:31">
      <c r="T364" s="6"/>
      <c r="U364" s="363"/>
      <c r="V364" s="6"/>
      <c r="W364" s="363"/>
      <c r="X364" s="6"/>
      <c r="Y364" s="363"/>
      <c r="Z364" s="6"/>
      <c r="AA364" s="363"/>
      <c r="AB364" s="6"/>
      <c r="AC364" s="363"/>
      <c r="AD364" s="6"/>
      <c r="AE364" s="363"/>
    </row>
    <row r="365" spans="18:31">
      <c r="T365" s="6"/>
      <c r="U365" s="363"/>
      <c r="V365" s="6"/>
      <c r="W365" s="363"/>
      <c r="X365" s="6"/>
      <c r="Y365" s="363"/>
      <c r="Z365" s="6"/>
      <c r="AA365" s="363"/>
      <c r="AB365" s="6"/>
      <c r="AC365" s="363"/>
      <c r="AD365" s="6"/>
      <c r="AE365" s="363"/>
    </row>
    <row r="366" spans="18:31">
      <c r="T366" s="6"/>
      <c r="U366" s="363"/>
      <c r="V366" s="6"/>
      <c r="W366" s="363"/>
      <c r="X366" s="6"/>
      <c r="Y366" s="363"/>
      <c r="Z366" s="6"/>
      <c r="AA366" s="363"/>
      <c r="AB366" s="6"/>
      <c r="AC366" s="363"/>
      <c r="AD366" s="6"/>
      <c r="AE366" s="363"/>
    </row>
    <row r="367" spans="18:31">
      <c r="T367" s="6"/>
      <c r="U367" s="363"/>
      <c r="V367" s="6"/>
      <c r="W367" s="363"/>
      <c r="X367" s="6"/>
      <c r="Y367" s="363"/>
      <c r="Z367" s="6"/>
      <c r="AA367" s="363"/>
      <c r="AB367" s="6"/>
      <c r="AC367" s="363"/>
      <c r="AD367" s="6"/>
      <c r="AE367" s="363"/>
    </row>
    <row r="368" spans="18:31">
      <c r="T368" s="6"/>
      <c r="U368" s="363"/>
      <c r="V368" s="6"/>
      <c r="W368" s="363"/>
      <c r="X368" s="6"/>
      <c r="Y368" s="363"/>
      <c r="Z368" s="6"/>
      <c r="AA368" s="363"/>
      <c r="AB368" s="6"/>
      <c r="AC368" s="363"/>
      <c r="AD368" s="6"/>
      <c r="AE368" s="363"/>
    </row>
    <row r="369" spans="20:31">
      <c r="T369" s="6"/>
      <c r="U369" s="363"/>
      <c r="V369" s="6"/>
      <c r="W369" s="363"/>
      <c r="X369" s="6"/>
      <c r="Y369" s="363"/>
      <c r="Z369" s="6"/>
      <c r="AA369" s="363"/>
      <c r="AB369" s="6"/>
      <c r="AC369" s="363"/>
      <c r="AD369" s="6"/>
      <c r="AE369" s="363"/>
    </row>
    <row r="370" spans="20:31">
      <c r="T370" s="6"/>
      <c r="U370" s="363"/>
      <c r="V370" s="6"/>
      <c r="W370" s="363"/>
      <c r="X370" s="6"/>
      <c r="Y370" s="363"/>
      <c r="Z370" s="6"/>
      <c r="AA370" s="363"/>
      <c r="AB370" s="6"/>
      <c r="AC370" s="363"/>
      <c r="AD370" s="6"/>
      <c r="AE370" s="363"/>
    </row>
    <row r="371" spans="20:31">
      <c r="T371" s="6"/>
      <c r="U371" s="363"/>
      <c r="V371" s="6"/>
      <c r="W371" s="363"/>
      <c r="X371" s="6"/>
      <c r="Y371" s="363"/>
      <c r="Z371" s="6"/>
      <c r="AA371" s="363"/>
      <c r="AB371" s="6"/>
      <c r="AC371" s="363"/>
      <c r="AD371" s="6"/>
      <c r="AE371" s="363"/>
    </row>
    <row r="372" spans="20:31">
      <c r="T372" s="6"/>
      <c r="U372" s="363"/>
      <c r="V372" s="6"/>
      <c r="W372" s="363"/>
      <c r="X372" s="6"/>
      <c r="Y372" s="363"/>
      <c r="Z372" s="6"/>
      <c r="AA372" s="363"/>
      <c r="AB372" s="6"/>
      <c r="AC372" s="363"/>
      <c r="AD372" s="6"/>
      <c r="AE372" s="363"/>
    </row>
    <row r="373" spans="20:31">
      <c r="T373" s="6"/>
      <c r="U373" s="363"/>
      <c r="V373" s="6"/>
      <c r="W373" s="363"/>
      <c r="X373" s="6"/>
      <c r="Y373" s="363"/>
      <c r="Z373" s="6"/>
      <c r="AA373" s="363"/>
      <c r="AB373" s="6"/>
      <c r="AC373" s="363"/>
      <c r="AD373" s="6"/>
      <c r="AE373" s="363"/>
    </row>
    <row r="374" spans="20:31">
      <c r="T374" s="6"/>
      <c r="U374" s="363"/>
      <c r="V374" s="6"/>
      <c r="W374" s="363"/>
      <c r="X374" s="6"/>
      <c r="Y374" s="363"/>
      <c r="Z374" s="6"/>
      <c r="AA374" s="363"/>
      <c r="AB374" s="6"/>
      <c r="AC374" s="363"/>
      <c r="AD374" s="6"/>
      <c r="AE374" s="363"/>
    </row>
    <row r="375" spans="20:31">
      <c r="T375" s="6"/>
      <c r="U375" s="363"/>
      <c r="V375" s="6"/>
      <c r="W375" s="363"/>
      <c r="X375" s="6"/>
      <c r="Y375" s="363"/>
      <c r="Z375" s="6"/>
      <c r="AA375" s="363"/>
      <c r="AB375" s="6"/>
      <c r="AC375" s="363"/>
      <c r="AD375" s="6"/>
      <c r="AE375" s="363"/>
    </row>
    <row r="376" spans="20:31">
      <c r="T376" s="6"/>
      <c r="U376" s="363"/>
      <c r="V376" s="6"/>
      <c r="W376" s="363"/>
      <c r="X376" s="6"/>
      <c r="Y376" s="363"/>
      <c r="Z376" s="6"/>
      <c r="AA376" s="363"/>
      <c r="AB376" s="6"/>
      <c r="AC376" s="363"/>
      <c r="AD376" s="6"/>
      <c r="AE376" s="363"/>
    </row>
    <row r="377" spans="20:31">
      <c r="T377" s="6"/>
      <c r="U377" s="363"/>
      <c r="V377" s="6"/>
      <c r="W377" s="363"/>
      <c r="X377" s="6"/>
      <c r="Y377" s="363"/>
      <c r="Z377" s="6"/>
      <c r="AA377" s="363"/>
      <c r="AB377" s="6"/>
      <c r="AC377" s="363"/>
      <c r="AD377" s="6"/>
      <c r="AE377" s="363"/>
    </row>
    <row r="378" spans="20:31">
      <c r="T378" s="6"/>
      <c r="U378" s="363"/>
      <c r="V378" s="6"/>
      <c r="W378" s="363"/>
      <c r="X378" s="6"/>
      <c r="Y378" s="363"/>
      <c r="Z378" s="6"/>
      <c r="AA378" s="363"/>
      <c r="AB378" s="6"/>
      <c r="AC378" s="363"/>
      <c r="AD378" s="6"/>
      <c r="AE378" s="363"/>
    </row>
    <row r="379" spans="20:31">
      <c r="T379" s="6"/>
      <c r="U379" s="363"/>
      <c r="V379" s="6"/>
      <c r="W379" s="363"/>
      <c r="X379" s="6"/>
      <c r="Y379" s="363"/>
      <c r="Z379" s="6"/>
      <c r="AA379" s="363"/>
      <c r="AB379" s="6"/>
      <c r="AC379" s="363"/>
      <c r="AD379" s="6"/>
      <c r="AE379" s="363"/>
    </row>
    <row r="380" spans="20:31">
      <c r="T380" s="6"/>
      <c r="U380" s="363"/>
      <c r="V380" s="6"/>
      <c r="W380" s="363"/>
      <c r="X380" s="6"/>
      <c r="Y380" s="363"/>
      <c r="Z380" s="6"/>
      <c r="AA380" s="363"/>
      <c r="AB380" s="6"/>
      <c r="AC380" s="363"/>
      <c r="AD380" s="6"/>
      <c r="AE380" s="363"/>
    </row>
    <row r="381" spans="20:31">
      <c r="T381" s="6"/>
      <c r="U381" s="363"/>
      <c r="V381" s="6"/>
      <c r="W381" s="363"/>
      <c r="X381" s="6"/>
      <c r="Y381" s="363"/>
      <c r="Z381" s="6"/>
      <c r="AA381" s="363"/>
      <c r="AB381" s="6"/>
      <c r="AC381" s="363"/>
      <c r="AD381" s="6"/>
      <c r="AE381" s="363"/>
    </row>
    <row r="382" spans="20:31">
      <c r="T382" s="6"/>
      <c r="U382" s="363"/>
      <c r="V382" s="6"/>
      <c r="W382" s="363"/>
      <c r="X382" s="6"/>
      <c r="Y382" s="363"/>
      <c r="Z382" s="6"/>
      <c r="AA382" s="363"/>
      <c r="AB382" s="6"/>
      <c r="AC382" s="363"/>
      <c r="AD382" s="6"/>
      <c r="AE382" s="363"/>
    </row>
    <row r="383" spans="20:31">
      <c r="T383" s="6"/>
      <c r="U383" s="363"/>
      <c r="V383" s="6"/>
      <c r="W383" s="363"/>
      <c r="X383" s="6"/>
      <c r="Y383" s="363"/>
      <c r="Z383" s="6"/>
      <c r="AA383" s="363"/>
      <c r="AB383" s="6"/>
      <c r="AC383" s="363"/>
      <c r="AD383" s="6"/>
      <c r="AE383" s="363"/>
    </row>
    <row r="384" spans="20:31">
      <c r="T384" s="6"/>
      <c r="U384" s="363"/>
      <c r="V384" s="6"/>
      <c r="W384" s="363"/>
      <c r="X384" s="6"/>
      <c r="Y384" s="363"/>
      <c r="Z384" s="6"/>
      <c r="AA384" s="363"/>
      <c r="AB384" s="6"/>
      <c r="AC384" s="363"/>
      <c r="AD384" s="6"/>
      <c r="AE384" s="363"/>
    </row>
    <row r="385" spans="20:31">
      <c r="T385" s="6"/>
      <c r="U385" s="363"/>
      <c r="V385" s="6"/>
      <c r="W385" s="363"/>
      <c r="X385" s="6"/>
      <c r="Y385" s="363"/>
      <c r="Z385" s="6"/>
      <c r="AA385" s="363"/>
      <c r="AB385" s="6"/>
      <c r="AC385" s="363"/>
      <c r="AD385" s="6"/>
      <c r="AE385" s="363"/>
    </row>
    <row r="386" spans="20:31">
      <c r="T386" s="6"/>
      <c r="U386" s="363"/>
      <c r="V386" s="6"/>
      <c r="W386" s="363"/>
      <c r="X386" s="6"/>
      <c r="Y386" s="363"/>
      <c r="Z386" s="6"/>
      <c r="AA386" s="363"/>
      <c r="AB386" s="6"/>
      <c r="AC386" s="363"/>
      <c r="AD386" s="6"/>
      <c r="AE386" s="363"/>
    </row>
    <row r="387" spans="20:31">
      <c r="T387" s="6"/>
      <c r="U387" s="363"/>
      <c r="V387" s="6"/>
      <c r="W387" s="363"/>
      <c r="X387" s="6"/>
      <c r="Y387" s="363"/>
      <c r="Z387" s="6"/>
      <c r="AA387" s="363"/>
      <c r="AB387" s="6"/>
      <c r="AC387" s="363"/>
      <c r="AD387" s="6"/>
      <c r="AE387" s="363"/>
    </row>
    <row r="388" spans="20:31">
      <c r="T388" s="6"/>
      <c r="U388" s="363"/>
      <c r="V388" s="6"/>
      <c r="W388" s="363"/>
      <c r="X388" s="6"/>
      <c r="Y388" s="363"/>
      <c r="Z388" s="6"/>
      <c r="AA388" s="363"/>
      <c r="AB388" s="6"/>
      <c r="AC388" s="363"/>
      <c r="AD388" s="6"/>
      <c r="AE388" s="363"/>
    </row>
    <row r="389" spans="20:31">
      <c r="T389" s="6"/>
      <c r="U389" s="363"/>
      <c r="V389" s="6"/>
      <c r="W389" s="363"/>
      <c r="X389" s="6"/>
      <c r="Y389" s="363"/>
      <c r="Z389" s="6"/>
      <c r="AA389" s="363"/>
      <c r="AB389" s="6"/>
      <c r="AC389" s="363"/>
      <c r="AD389" s="6"/>
      <c r="AE389" s="363"/>
    </row>
    <row r="390" spans="20:31">
      <c r="T390" s="6"/>
      <c r="U390" s="363"/>
      <c r="V390" s="6"/>
      <c r="W390" s="363"/>
      <c r="X390" s="6"/>
      <c r="Y390" s="363"/>
      <c r="Z390" s="6"/>
      <c r="AA390" s="363"/>
      <c r="AB390" s="6"/>
      <c r="AC390" s="363"/>
      <c r="AD390" s="6"/>
      <c r="AE390" s="363"/>
    </row>
    <row r="391" spans="20:31">
      <c r="T391" s="6"/>
      <c r="U391" s="363"/>
      <c r="V391" s="6"/>
      <c r="W391" s="363"/>
      <c r="X391" s="6"/>
      <c r="Y391" s="363"/>
      <c r="Z391" s="6"/>
      <c r="AA391" s="363"/>
      <c r="AB391" s="6"/>
      <c r="AC391" s="363"/>
      <c r="AD391" s="6"/>
      <c r="AE391" s="363"/>
    </row>
    <row r="392" spans="20:31">
      <c r="T392" s="6"/>
      <c r="U392" s="363"/>
      <c r="V392" s="6"/>
      <c r="W392" s="363"/>
      <c r="X392" s="6"/>
      <c r="Y392" s="363"/>
      <c r="Z392" s="6"/>
      <c r="AA392" s="363"/>
      <c r="AB392" s="6"/>
      <c r="AC392" s="363"/>
      <c r="AD392" s="6"/>
      <c r="AE392" s="363"/>
    </row>
    <row r="393" spans="20:31">
      <c r="T393" s="6"/>
      <c r="U393" s="363"/>
      <c r="V393" s="6"/>
      <c r="W393" s="363"/>
      <c r="X393" s="6"/>
      <c r="Y393" s="363"/>
      <c r="Z393" s="6"/>
      <c r="AA393" s="363"/>
      <c r="AB393" s="6"/>
      <c r="AC393" s="363"/>
      <c r="AD393" s="6"/>
      <c r="AE393" s="363"/>
    </row>
    <row r="394" spans="20:31">
      <c r="T394" s="6"/>
      <c r="U394" s="363"/>
      <c r="V394" s="6"/>
      <c r="W394" s="363"/>
      <c r="X394" s="6"/>
      <c r="Y394" s="363"/>
      <c r="Z394" s="6"/>
      <c r="AA394" s="363"/>
      <c r="AB394" s="6"/>
      <c r="AC394" s="363"/>
      <c r="AD394" s="6"/>
      <c r="AE394" s="363"/>
    </row>
    <row r="395" spans="20:31">
      <c r="T395" s="6"/>
      <c r="U395" s="363"/>
      <c r="V395" s="6"/>
      <c r="W395" s="363"/>
      <c r="X395" s="6"/>
      <c r="Y395" s="363"/>
      <c r="Z395" s="6"/>
      <c r="AA395" s="363"/>
      <c r="AB395" s="6"/>
      <c r="AC395" s="363"/>
      <c r="AD395" s="6"/>
      <c r="AE395" s="363"/>
    </row>
    <row r="396" spans="20:31">
      <c r="T396" s="6"/>
      <c r="U396" s="363"/>
      <c r="V396" s="6"/>
      <c r="W396" s="363"/>
      <c r="X396" s="6"/>
      <c r="Y396" s="363"/>
      <c r="Z396" s="6"/>
      <c r="AA396" s="363"/>
      <c r="AB396" s="6"/>
      <c r="AC396" s="363"/>
      <c r="AD396" s="6"/>
      <c r="AE396" s="363"/>
    </row>
    <row r="397" spans="20:31">
      <c r="T397" s="6"/>
      <c r="U397" s="363"/>
      <c r="V397" s="6"/>
      <c r="W397" s="363"/>
      <c r="X397" s="6"/>
      <c r="Y397" s="363"/>
      <c r="Z397" s="6"/>
      <c r="AA397" s="363"/>
      <c r="AB397" s="6"/>
      <c r="AC397" s="363"/>
      <c r="AD397" s="6"/>
      <c r="AE397" s="363"/>
    </row>
    <row r="398" spans="20:31">
      <c r="T398" s="6"/>
      <c r="U398" s="363"/>
      <c r="V398" s="6"/>
      <c r="W398" s="363"/>
      <c r="X398" s="6"/>
      <c r="Y398" s="363"/>
      <c r="Z398" s="6"/>
      <c r="AA398" s="363"/>
      <c r="AB398" s="6"/>
      <c r="AC398" s="363"/>
      <c r="AD398" s="6"/>
      <c r="AE398" s="363"/>
    </row>
    <row r="399" spans="20:31">
      <c r="T399" s="6"/>
      <c r="U399" s="363"/>
      <c r="V399" s="6"/>
      <c r="W399" s="363"/>
      <c r="X399" s="6"/>
      <c r="Y399" s="363"/>
      <c r="Z399" s="6"/>
      <c r="AA399" s="363"/>
      <c r="AB399" s="6"/>
      <c r="AC399" s="363"/>
      <c r="AD399" s="6"/>
      <c r="AE399" s="363"/>
    </row>
    <row r="400" spans="20:31">
      <c r="T400" s="6"/>
      <c r="U400" s="363"/>
      <c r="V400" s="6"/>
      <c r="W400" s="363"/>
      <c r="X400" s="6"/>
      <c r="Y400" s="363"/>
      <c r="Z400" s="6"/>
      <c r="AA400" s="363"/>
      <c r="AB400" s="6"/>
      <c r="AC400" s="363"/>
      <c r="AD400" s="6"/>
      <c r="AE400" s="363"/>
    </row>
    <row r="401" spans="20:31">
      <c r="T401" s="6"/>
      <c r="U401" s="363"/>
      <c r="V401" s="6"/>
      <c r="W401" s="363"/>
      <c r="X401" s="6"/>
      <c r="Y401" s="363"/>
      <c r="Z401" s="6"/>
      <c r="AA401" s="363"/>
      <c r="AB401" s="6"/>
      <c r="AC401" s="363"/>
      <c r="AD401" s="6"/>
      <c r="AE401" s="363"/>
    </row>
    <row r="402" spans="20:31">
      <c r="T402" s="6"/>
      <c r="U402" s="363"/>
      <c r="V402" s="6"/>
      <c r="W402" s="363"/>
      <c r="X402" s="6"/>
      <c r="Y402" s="363"/>
      <c r="Z402" s="6"/>
      <c r="AA402" s="363"/>
      <c r="AB402" s="6"/>
      <c r="AC402" s="363"/>
      <c r="AD402" s="6"/>
      <c r="AE402" s="363"/>
    </row>
    <row r="403" spans="20:31">
      <c r="T403" s="6"/>
      <c r="U403" s="363"/>
      <c r="V403" s="6"/>
      <c r="W403" s="363"/>
      <c r="X403" s="6"/>
      <c r="Y403" s="363"/>
      <c r="Z403" s="6"/>
      <c r="AA403" s="363"/>
      <c r="AB403" s="6"/>
      <c r="AC403" s="363"/>
      <c r="AD403" s="6"/>
      <c r="AE403" s="363"/>
    </row>
    <row r="404" spans="20:31">
      <c r="T404" s="6"/>
      <c r="U404" s="363"/>
      <c r="V404" s="6"/>
      <c r="W404" s="363"/>
      <c r="X404" s="6"/>
      <c r="Y404" s="363"/>
      <c r="Z404" s="6"/>
      <c r="AA404" s="363"/>
      <c r="AB404" s="6"/>
      <c r="AC404" s="363"/>
      <c r="AD404" s="6"/>
      <c r="AE404" s="363"/>
    </row>
    <row r="405" spans="20:31">
      <c r="T405" s="6"/>
      <c r="U405" s="363"/>
      <c r="V405" s="6"/>
      <c r="W405" s="363"/>
      <c r="X405" s="6"/>
      <c r="Y405" s="363"/>
      <c r="Z405" s="6"/>
      <c r="AA405" s="363"/>
      <c r="AB405" s="6"/>
      <c r="AC405" s="363"/>
      <c r="AD405" s="6"/>
      <c r="AE405" s="363"/>
    </row>
    <row r="406" spans="20:31">
      <c r="T406" s="6"/>
      <c r="U406" s="363"/>
      <c r="V406" s="6"/>
      <c r="W406" s="363"/>
      <c r="X406" s="6"/>
      <c r="Y406" s="363"/>
      <c r="Z406" s="6"/>
      <c r="AA406" s="363"/>
      <c r="AB406" s="6"/>
      <c r="AC406" s="363"/>
      <c r="AD406" s="6"/>
      <c r="AE406" s="363"/>
    </row>
    <row r="407" spans="20:31">
      <c r="T407" s="6"/>
      <c r="U407" s="363"/>
      <c r="V407" s="6"/>
      <c r="W407" s="363"/>
      <c r="X407" s="6"/>
      <c r="Y407" s="363"/>
      <c r="Z407" s="6"/>
      <c r="AA407" s="363"/>
      <c r="AB407" s="6"/>
      <c r="AC407" s="363"/>
      <c r="AD407" s="6"/>
      <c r="AE407" s="363"/>
    </row>
    <row r="408" spans="20:31">
      <c r="T408" s="6"/>
      <c r="U408" s="363"/>
      <c r="V408" s="6"/>
      <c r="W408" s="363"/>
      <c r="X408" s="6"/>
      <c r="Y408" s="363"/>
      <c r="Z408" s="6"/>
      <c r="AA408" s="363"/>
      <c r="AB408" s="6"/>
      <c r="AC408" s="363"/>
      <c r="AD408" s="6"/>
      <c r="AE408" s="363"/>
    </row>
    <row r="409" spans="20:31">
      <c r="T409" s="6"/>
      <c r="U409" s="363"/>
      <c r="V409" s="6"/>
      <c r="W409" s="363"/>
      <c r="X409" s="6"/>
      <c r="Y409" s="363"/>
      <c r="Z409" s="6"/>
      <c r="AA409" s="363"/>
      <c r="AB409" s="6"/>
      <c r="AC409" s="363"/>
      <c r="AD409" s="6"/>
      <c r="AE409" s="363"/>
    </row>
    <row r="410" spans="20:31">
      <c r="T410" s="6"/>
      <c r="U410" s="363"/>
      <c r="V410" s="6"/>
      <c r="W410" s="363"/>
      <c r="X410" s="6"/>
      <c r="Y410" s="363"/>
      <c r="Z410" s="6"/>
      <c r="AA410" s="363"/>
      <c r="AB410" s="6"/>
      <c r="AC410" s="363"/>
      <c r="AD410" s="6"/>
      <c r="AE410" s="363"/>
    </row>
    <row r="411" spans="20:31">
      <c r="T411" s="6"/>
      <c r="U411" s="363"/>
      <c r="V411" s="6"/>
      <c r="W411" s="363"/>
      <c r="X411" s="6"/>
      <c r="Y411" s="363"/>
      <c r="Z411" s="6"/>
      <c r="AA411" s="363"/>
      <c r="AB411" s="6"/>
      <c r="AC411" s="363"/>
      <c r="AD411" s="6"/>
      <c r="AE411" s="363"/>
    </row>
    <row r="412" spans="20:31">
      <c r="T412" s="6"/>
      <c r="U412" s="363"/>
      <c r="V412" s="6"/>
      <c r="W412" s="363"/>
      <c r="X412" s="6"/>
      <c r="Y412" s="363"/>
      <c r="Z412" s="6"/>
      <c r="AA412" s="363"/>
      <c r="AB412" s="6"/>
      <c r="AC412" s="363"/>
      <c r="AD412" s="6"/>
      <c r="AE412" s="363"/>
    </row>
    <row r="413" spans="20:31">
      <c r="T413" s="6"/>
      <c r="U413" s="363"/>
      <c r="V413" s="6"/>
      <c r="W413" s="363"/>
      <c r="X413" s="6"/>
      <c r="Y413" s="363"/>
      <c r="Z413" s="6"/>
      <c r="AA413" s="363"/>
      <c r="AB413" s="6"/>
      <c r="AC413" s="363"/>
      <c r="AD413" s="6"/>
      <c r="AE413" s="363"/>
    </row>
    <row r="414" spans="20:31">
      <c r="T414" s="6"/>
      <c r="U414" s="363"/>
      <c r="V414" s="6"/>
      <c r="W414" s="363"/>
      <c r="X414" s="6"/>
      <c r="Y414" s="363"/>
      <c r="Z414" s="6"/>
      <c r="AA414" s="363"/>
      <c r="AB414" s="6"/>
      <c r="AC414" s="363"/>
      <c r="AD414" s="6"/>
      <c r="AE414" s="363"/>
    </row>
    <row r="415" spans="20:31">
      <c r="T415" s="6"/>
      <c r="U415" s="363"/>
      <c r="V415" s="6"/>
      <c r="W415" s="363"/>
      <c r="X415" s="6"/>
      <c r="Y415" s="363"/>
      <c r="Z415" s="6"/>
      <c r="AA415" s="363"/>
      <c r="AB415" s="6"/>
      <c r="AC415" s="363"/>
      <c r="AD415" s="6"/>
      <c r="AE415" s="363"/>
    </row>
    <row r="416" spans="20:31">
      <c r="T416" s="6"/>
      <c r="U416" s="363"/>
      <c r="V416" s="6"/>
      <c r="W416" s="363"/>
      <c r="X416" s="6"/>
      <c r="Y416" s="363"/>
      <c r="Z416" s="6"/>
      <c r="AA416" s="363"/>
      <c r="AB416" s="6"/>
      <c r="AC416" s="363"/>
      <c r="AD416" s="6"/>
      <c r="AE416" s="363"/>
    </row>
    <row r="417" spans="20:31">
      <c r="T417" s="6"/>
      <c r="U417" s="363"/>
      <c r="V417" s="6"/>
      <c r="W417" s="363"/>
      <c r="X417" s="6"/>
      <c r="Y417" s="363"/>
      <c r="Z417" s="6"/>
      <c r="AA417" s="363"/>
      <c r="AB417" s="6"/>
      <c r="AC417" s="363"/>
      <c r="AD417" s="6"/>
      <c r="AE417" s="363"/>
    </row>
    <row r="418" spans="20:31">
      <c r="T418" s="6"/>
      <c r="U418" s="363"/>
      <c r="V418" s="6"/>
      <c r="W418" s="363"/>
      <c r="X418" s="6"/>
      <c r="Y418" s="363"/>
      <c r="Z418" s="6"/>
      <c r="AA418" s="363"/>
      <c r="AB418" s="6"/>
      <c r="AC418" s="363"/>
      <c r="AD418" s="6"/>
      <c r="AE418" s="363"/>
    </row>
    <row r="419" spans="20:31">
      <c r="T419" s="6"/>
      <c r="U419" s="363"/>
      <c r="V419" s="6"/>
      <c r="W419" s="363"/>
      <c r="X419" s="6"/>
      <c r="Y419" s="363"/>
      <c r="Z419" s="6"/>
      <c r="AA419" s="363"/>
      <c r="AB419" s="6"/>
      <c r="AC419" s="363"/>
      <c r="AD419" s="6"/>
      <c r="AE419" s="363"/>
    </row>
    <row r="420" spans="20:31">
      <c r="T420" s="6"/>
      <c r="U420" s="363"/>
      <c r="V420" s="6"/>
      <c r="W420" s="363"/>
      <c r="X420" s="6"/>
      <c r="Y420" s="363"/>
      <c r="Z420" s="6"/>
      <c r="AA420" s="363"/>
      <c r="AB420" s="6"/>
      <c r="AC420" s="363"/>
      <c r="AD420" s="6"/>
      <c r="AE420" s="363"/>
    </row>
    <row r="421" spans="20:31">
      <c r="T421" s="6"/>
      <c r="U421" s="363"/>
      <c r="V421" s="6"/>
      <c r="W421" s="363"/>
      <c r="X421" s="6"/>
      <c r="Y421" s="363"/>
      <c r="Z421" s="6"/>
      <c r="AA421" s="363"/>
      <c r="AB421" s="6"/>
      <c r="AC421" s="363"/>
      <c r="AD421" s="6"/>
      <c r="AE421" s="363"/>
    </row>
    <row r="422" spans="20:31">
      <c r="T422" s="6"/>
      <c r="U422" s="363"/>
      <c r="V422" s="6"/>
      <c r="W422" s="363"/>
      <c r="X422" s="6"/>
      <c r="Y422" s="363"/>
      <c r="Z422" s="6"/>
      <c r="AA422" s="363"/>
      <c r="AB422" s="6"/>
      <c r="AC422" s="363"/>
      <c r="AD422" s="6"/>
      <c r="AE422" s="363"/>
    </row>
    <row r="423" spans="20:31">
      <c r="T423" s="6"/>
      <c r="U423" s="363"/>
      <c r="V423" s="6"/>
      <c r="W423" s="363"/>
      <c r="X423" s="6"/>
      <c r="Y423" s="363"/>
      <c r="Z423" s="6"/>
      <c r="AA423" s="363"/>
      <c r="AB423" s="6"/>
      <c r="AC423" s="363"/>
      <c r="AD423" s="6"/>
      <c r="AE423" s="363"/>
    </row>
    <row r="424" spans="20:31">
      <c r="T424" s="6"/>
      <c r="U424" s="363"/>
      <c r="V424" s="6"/>
      <c r="W424" s="363"/>
      <c r="X424" s="6"/>
      <c r="Y424" s="363"/>
      <c r="Z424" s="6"/>
      <c r="AA424" s="363"/>
      <c r="AB424" s="6"/>
      <c r="AC424" s="363"/>
      <c r="AD424" s="6"/>
      <c r="AE424" s="363"/>
    </row>
    <row r="425" spans="20:31">
      <c r="T425" s="6"/>
      <c r="U425" s="363"/>
      <c r="V425" s="6"/>
      <c r="W425" s="363"/>
      <c r="X425" s="6"/>
      <c r="Y425" s="363"/>
      <c r="Z425" s="6"/>
      <c r="AA425" s="363"/>
      <c r="AB425" s="6"/>
      <c r="AC425" s="363"/>
      <c r="AD425" s="6"/>
      <c r="AE425" s="363"/>
    </row>
    <row r="426" spans="20:31">
      <c r="T426" s="6"/>
      <c r="U426" s="363"/>
      <c r="V426" s="6"/>
      <c r="W426" s="363"/>
      <c r="X426" s="6"/>
      <c r="Y426" s="363"/>
      <c r="Z426" s="6"/>
      <c r="AA426" s="363"/>
      <c r="AB426" s="6"/>
      <c r="AC426" s="363"/>
      <c r="AD426" s="6"/>
      <c r="AE426" s="363"/>
    </row>
    <row r="427" spans="20:31">
      <c r="T427" s="6"/>
      <c r="U427" s="363"/>
      <c r="V427" s="6"/>
      <c r="W427" s="363"/>
      <c r="X427" s="6"/>
      <c r="Y427" s="363"/>
      <c r="Z427" s="6"/>
      <c r="AA427" s="363"/>
      <c r="AB427" s="6"/>
      <c r="AC427" s="363"/>
      <c r="AD427" s="6"/>
      <c r="AE427" s="363"/>
    </row>
    <row r="428" spans="20:31">
      <c r="T428" s="6"/>
      <c r="U428" s="363"/>
      <c r="V428" s="6"/>
      <c r="W428" s="363"/>
      <c r="X428" s="6"/>
      <c r="Y428" s="363"/>
      <c r="Z428" s="6"/>
      <c r="AA428" s="363"/>
      <c r="AB428" s="6"/>
      <c r="AC428" s="363"/>
      <c r="AD428" s="6"/>
      <c r="AE428" s="363"/>
    </row>
    <row r="429" spans="20:31">
      <c r="T429" s="6"/>
      <c r="U429" s="363"/>
      <c r="V429" s="6"/>
      <c r="W429" s="363"/>
      <c r="X429" s="6"/>
      <c r="Y429" s="363"/>
      <c r="Z429" s="6"/>
      <c r="AA429" s="363"/>
      <c r="AB429" s="6"/>
      <c r="AC429" s="363"/>
      <c r="AD429" s="6"/>
      <c r="AE429" s="363"/>
    </row>
    <row r="430" spans="20:31">
      <c r="T430" s="6"/>
      <c r="U430" s="363"/>
      <c r="V430" s="6"/>
      <c r="W430" s="363"/>
      <c r="X430" s="6"/>
      <c r="Y430" s="363"/>
      <c r="Z430" s="6"/>
      <c r="AA430" s="363"/>
      <c r="AB430" s="6"/>
      <c r="AC430" s="363"/>
      <c r="AD430" s="6"/>
      <c r="AE430" s="363"/>
    </row>
    <row r="431" spans="20:31">
      <c r="T431" s="6"/>
      <c r="U431" s="363"/>
      <c r="V431" s="6"/>
      <c r="W431" s="363"/>
      <c r="X431" s="6"/>
      <c r="Y431" s="363"/>
      <c r="Z431" s="6"/>
      <c r="AA431" s="363"/>
      <c r="AB431" s="6"/>
      <c r="AC431" s="363"/>
      <c r="AD431" s="6"/>
      <c r="AE431" s="363"/>
    </row>
    <row r="432" spans="20:31">
      <c r="T432" s="6"/>
      <c r="U432" s="363"/>
      <c r="V432" s="6"/>
      <c r="W432" s="363"/>
      <c r="X432" s="6"/>
      <c r="Y432" s="363"/>
      <c r="Z432" s="6"/>
      <c r="AA432" s="363"/>
      <c r="AB432" s="6"/>
      <c r="AC432" s="363"/>
      <c r="AD432" s="6"/>
      <c r="AE432" s="363"/>
    </row>
    <row r="433" spans="20:31">
      <c r="T433" s="6"/>
      <c r="U433" s="363"/>
      <c r="V433" s="6"/>
      <c r="W433" s="363"/>
      <c r="X433" s="6"/>
      <c r="Y433" s="363"/>
      <c r="Z433" s="6"/>
      <c r="AA433" s="363"/>
      <c r="AB433" s="6"/>
      <c r="AC433" s="363"/>
      <c r="AD433" s="6"/>
      <c r="AE433" s="363"/>
    </row>
    <row r="434" spans="20:31">
      <c r="T434" s="6"/>
      <c r="U434" s="363"/>
      <c r="V434" s="6"/>
      <c r="W434" s="363"/>
      <c r="X434" s="6"/>
      <c r="Y434" s="363"/>
      <c r="Z434" s="6"/>
      <c r="AA434" s="363"/>
      <c r="AB434" s="6"/>
      <c r="AC434" s="363"/>
      <c r="AD434" s="6"/>
      <c r="AE434" s="363"/>
    </row>
    <row r="435" spans="20:31">
      <c r="T435" s="6"/>
      <c r="U435" s="363"/>
      <c r="V435" s="6"/>
      <c r="W435" s="363"/>
      <c r="X435" s="6"/>
      <c r="Y435" s="363"/>
      <c r="Z435" s="6"/>
      <c r="AA435" s="363"/>
      <c r="AB435" s="6"/>
      <c r="AC435" s="363"/>
      <c r="AD435" s="6"/>
      <c r="AE435" s="363"/>
    </row>
    <row r="436" spans="20:31">
      <c r="T436" s="6"/>
      <c r="U436" s="363"/>
      <c r="V436" s="6"/>
      <c r="W436" s="363"/>
      <c r="X436" s="6"/>
      <c r="Y436" s="363"/>
      <c r="Z436" s="6"/>
      <c r="AA436" s="363"/>
      <c r="AB436" s="6"/>
      <c r="AC436" s="363"/>
      <c r="AD436" s="6"/>
      <c r="AE436" s="363"/>
    </row>
    <row r="437" spans="20:31">
      <c r="T437" s="6"/>
      <c r="U437" s="363"/>
      <c r="V437" s="6"/>
      <c r="W437" s="363"/>
      <c r="X437" s="6"/>
      <c r="Y437" s="363"/>
      <c r="Z437" s="6"/>
      <c r="AA437" s="363"/>
      <c r="AB437" s="6"/>
      <c r="AC437" s="363"/>
      <c r="AD437" s="6"/>
      <c r="AE437" s="363"/>
    </row>
    <row r="438" spans="20:31">
      <c r="T438" s="6"/>
      <c r="U438" s="363"/>
      <c r="V438" s="6"/>
      <c r="W438" s="363"/>
      <c r="X438" s="6"/>
      <c r="Y438" s="363"/>
      <c r="Z438" s="6"/>
      <c r="AA438" s="363"/>
      <c r="AB438" s="6"/>
      <c r="AC438" s="363"/>
      <c r="AD438" s="6"/>
      <c r="AE438" s="363"/>
    </row>
    <row r="439" spans="20:31">
      <c r="T439" s="6"/>
      <c r="U439" s="363"/>
      <c r="V439" s="6"/>
      <c r="W439" s="363"/>
      <c r="X439" s="6"/>
      <c r="Y439" s="363"/>
      <c r="Z439" s="6"/>
      <c r="AA439" s="363"/>
      <c r="AB439" s="6"/>
      <c r="AC439" s="363"/>
      <c r="AD439" s="6"/>
      <c r="AE439" s="363"/>
    </row>
    <row r="440" spans="20:31">
      <c r="T440" s="6"/>
      <c r="U440" s="363"/>
      <c r="V440" s="6"/>
      <c r="W440" s="363"/>
      <c r="X440" s="6"/>
      <c r="Y440" s="363"/>
      <c r="Z440" s="6"/>
      <c r="AA440" s="363"/>
      <c r="AB440" s="6"/>
      <c r="AC440" s="363"/>
      <c r="AD440" s="6"/>
      <c r="AE440" s="363"/>
    </row>
    <row r="441" spans="20:31">
      <c r="T441" s="6"/>
      <c r="U441" s="363"/>
      <c r="V441" s="6"/>
      <c r="W441" s="363"/>
      <c r="X441" s="6"/>
      <c r="Y441" s="363"/>
      <c r="Z441" s="6"/>
      <c r="AA441" s="363"/>
      <c r="AB441" s="6"/>
      <c r="AC441" s="363"/>
      <c r="AD441" s="6"/>
      <c r="AE441" s="363"/>
    </row>
    <row r="442" spans="20:31">
      <c r="T442" s="6"/>
      <c r="U442" s="363"/>
      <c r="V442" s="6"/>
      <c r="W442" s="363"/>
      <c r="X442" s="6"/>
      <c r="Y442" s="363"/>
      <c r="Z442" s="6"/>
      <c r="AA442" s="363"/>
      <c r="AB442" s="6"/>
      <c r="AC442" s="363"/>
      <c r="AD442" s="6"/>
      <c r="AE442" s="363"/>
    </row>
    <row r="443" spans="20:31">
      <c r="T443" s="6"/>
      <c r="U443" s="363"/>
      <c r="V443" s="6"/>
      <c r="W443" s="363"/>
      <c r="X443" s="6"/>
      <c r="Y443" s="363"/>
      <c r="Z443" s="6"/>
      <c r="AA443" s="363"/>
      <c r="AB443" s="6"/>
      <c r="AC443" s="363"/>
      <c r="AD443" s="6"/>
      <c r="AE443" s="363"/>
    </row>
    <row r="444" spans="20:31">
      <c r="T444" s="6"/>
      <c r="U444" s="363"/>
      <c r="V444" s="6"/>
      <c r="W444" s="363"/>
      <c r="X444" s="6"/>
      <c r="Y444" s="363"/>
      <c r="Z444" s="6"/>
      <c r="AA444" s="363"/>
      <c r="AB444" s="6"/>
      <c r="AC444" s="363"/>
      <c r="AD444" s="6"/>
      <c r="AE444" s="363"/>
    </row>
    <row r="445" spans="20:31">
      <c r="T445" s="6"/>
      <c r="U445" s="363"/>
      <c r="V445" s="6"/>
      <c r="W445" s="363"/>
      <c r="X445" s="6"/>
      <c r="Y445" s="363"/>
      <c r="Z445" s="6"/>
      <c r="AA445" s="363"/>
      <c r="AB445" s="6"/>
      <c r="AC445" s="363"/>
      <c r="AD445" s="6"/>
      <c r="AE445" s="363"/>
    </row>
    <row r="446" spans="20:31">
      <c r="T446" s="6"/>
      <c r="U446" s="363"/>
      <c r="V446" s="6"/>
      <c r="W446" s="363"/>
      <c r="X446" s="6"/>
      <c r="Y446" s="363"/>
      <c r="Z446" s="6"/>
      <c r="AA446" s="363"/>
      <c r="AB446" s="6"/>
      <c r="AC446" s="363"/>
      <c r="AD446" s="6"/>
      <c r="AE446" s="363"/>
    </row>
    <row r="447" spans="20:31">
      <c r="T447" s="6"/>
      <c r="U447" s="363"/>
      <c r="V447" s="6"/>
      <c r="W447" s="363"/>
      <c r="X447" s="6"/>
      <c r="Y447" s="363"/>
      <c r="Z447" s="6"/>
      <c r="AA447" s="363"/>
      <c r="AB447" s="6"/>
      <c r="AC447" s="363"/>
      <c r="AD447" s="6"/>
      <c r="AE447" s="363"/>
    </row>
    <row r="448" spans="20:31">
      <c r="T448" s="6"/>
      <c r="U448" s="363"/>
      <c r="V448" s="6"/>
      <c r="W448" s="363"/>
      <c r="X448" s="6"/>
      <c r="Y448" s="363"/>
      <c r="Z448" s="6"/>
      <c r="AA448" s="363"/>
      <c r="AB448" s="6"/>
      <c r="AC448" s="363"/>
      <c r="AD448" s="6"/>
      <c r="AE448" s="363"/>
    </row>
    <row r="449" spans="20:31">
      <c r="T449" s="6"/>
      <c r="U449" s="363"/>
      <c r="V449" s="6"/>
      <c r="W449" s="363"/>
      <c r="X449" s="6"/>
      <c r="Y449" s="363"/>
      <c r="Z449" s="6"/>
      <c r="AA449" s="363"/>
      <c r="AB449" s="6"/>
      <c r="AC449" s="363"/>
      <c r="AD449" s="6"/>
      <c r="AE449" s="363"/>
    </row>
    <row r="450" spans="20:31">
      <c r="T450" s="6"/>
      <c r="U450" s="363"/>
      <c r="V450" s="6"/>
      <c r="W450" s="363"/>
      <c r="X450" s="6"/>
      <c r="Y450" s="363"/>
      <c r="Z450" s="6"/>
      <c r="AA450" s="363"/>
      <c r="AB450" s="6"/>
      <c r="AC450" s="363"/>
      <c r="AD450" s="6"/>
      <c r="AE450" s="363"/>
    </row>
    <row r="451" spans="20:31">
      <c r="T451" s="6"/>
      <c r="U451" s="363"/>
      <c r="V451" s="6"/>
      <c r="W451" s="363"/>
      <c r="X451" s="6"/>
      <c r="Y451" s="363"/>
      <c r="Z451" s="6"/>
      <c r="AA451" s="363"/>
      <c r="AB451" s="6"/>
      <c r="AC451" s="363"/>
      <c r="AD451" s="6"/>
      <c r="AE451" s="363"/>
    </row>
    <row r="452" spans="20:31">
      <c r="T452" s="6"/>
      <c r="U452" s="363"/>
      <c r="V452" s="6"/>
      <c r="W452" s="363"/>
      <c r="X452" s="6"/>
      <c r="Y452" s="363"/>
      <c r="Z452" s="6"/>
      <c r="AA452" s="363"/>
      <c r="AB452" s="6"/>
      <c r="AC452" s="363"/>
      <c r="AD452" s="6"/>
      <c r="AE452" s="363"/>
    </row>
    <row r="453" spans="20:31">
      <c r="T453" s="6"/>
      <c r="U453" s="363"/>
      <c r="V453" s="6"/>
      <c r="W453" s="363"/>
      <c r="X453" s="6"/>
      <c r="Y453" s="363"/>
      <c r="Z453" s="6"/>
      <c r="AA453" s="363"/>
      <c r="AB453" s="6"/>
      <c r="AC453" s="363"/>
      <c r="AD453" s="6"/>
      <c r="AE453" s="363"/>
    </row>
    <row r="454" spans="20:31">
      <c r="T454" s="6"/>
      <c r="U454" s="363"/>
      <c r="V454" s="6"/>
      <c r="W454" s="363"/>
      <c r="X454" s="6"/>
      <c r="Y454" s="363"/>
      <c r="Z454" s="6"/>
      <c r="AA454" s="363"/>
      <c r="AB454" s="6"/>
      <c r="AC454" s="363"/>
      <c r="AD454" s="6"/>
      <c r="AE454" s="363"/>
    </row>
    <row r="455" spans="20:31">
      <c r="T455" s="6"/>
      <c r="U455" s="363"/>
      <c r="V455" s="6"/>
      <c r="W455" s="363"/>
      <c r="X455" s="6"/>
      <c r="Y455" s="363"/>
      <c r="Z455" s="6"/>
      <c r="AA455" s="363"/>
      <c r="AB455" s="6"/>
      <c r="AC455" s="363"/>
      <c r="AD455" s="6"/>
      <c r="AE455" s="363"/>
    </row>
    <row r="456" spans="20:31">
      <c r="T456" s="6"/>
      <c r="U456" s="363"/>
      <c r="V456" s="6"/>
      <c r="W456" s="363"/>
      <c r="X456" s="6"/>
      <c r="Y456" s="363"/>
      <c r="Z456" s="6"/>
      <c r="AA456" s="363"/>
      <c r="AB456" s="6"/>
      <c r="AC456" s="363"/>
      <c r="AD456" s="6"/>
      <c r="AE456" s="363"/>
    </row>
    <row r="457" spans="20:31">
      <c r="T457" s="6"/>
      <c r="U457" s="363"/>
      <c r="V457" s="6"/>
      <c r="W457" s="363"/>
      <c r="X457" s="6"/>
      <c r="Y457" s="363"/>
      <c r="Z457" s="6"/>
      <c r="AA457" s="363"/>
      <c r="AB457" s="6"/>
      <c r="AC457" s="363"/>
      <c r="AD457" s="6"/>
      <c r="AE457" s="363"/>
    </row>
    <row r="458" spans="20:31">
      <c r="T458" s="6"/>
      <c r="U458" s="363"/>
      <c r="V458" s="6"/>
      <c r="W458" s="363"/>
      <c r="X458" s="6"/>
      <c r="Y458" s="363"/>
      <c r="Z458" s="6"/>
      <c r="AA458" s="363"/>
      <c r="AB458" s="6"/>
      <c r="AC458" s="363"/>
      <c r="AD458" s="6"/>
      <c r="AE458" s="363"/>
    </row>
    <row r="459" spans="20:31">
      <c r="T459" s="6"/>
      <c r="U459" s="363"/>
      <c r="V459" s="6"/>
      <c r="W459" s="363"/>
      <c r="X459" s="6"/>
      <c r="Y459" s="363"/>
      <c r="Z459" s="6"/>
      <c r="AA459" s="363"/>
      <c r="AB459" s="6"/>
      <c r="AC459" s="363"/>
      <c r="AD459" s="6"/>
      <c r="AE459" s="363"/>
    </row>
    <row r="460" spans="20:31">
      <c r="T460" s="6"/>
      <c r="U460" s="363"/>
      <c r="V460" s="6"/>
      <c r="W460" s="363"/>
      <c r="X460" s="6"/>
      <c r="Y460" s="363"/>
      <c r="Z460" s="6"/>
      <c r="AA460" s="363"/>
      <c r="AB460" s="6"/>
      <c r="AC460" s="363"/>
      <c r="AD460" s="6"/>
      <c r="AE460" s="363"/>
    </row>
    <row r="461" spans="20:31">
      <c r="T461" s="6"/>
      <c r="U461" s="363"/>
      <c r="V461" s="6"/>
      <c r="W461" s="363"/>
      <c r="X461" s="6"/>
      <c r="Y461" s="363"/>
      <c r="Z461" s="6"/>
      <c r="AA461" s="363"/>
      <c r="AB461" s="6"/>
      <c r="AC461" s="363"/>
      <c r="AD461" s="6"/>
      <c r="AE461" s="363"/>
    </row>
    <row r="462" spans="20:31">
      <c r="T462" s="6"/>
      <c r="U462" s="363"/>
      <c r="V462" s="6"/>
      <c r="W462" s="363"/>
      <c r="X462" s="6"/>
      <c r="Y462" s="363"/>
      <c r="Z462" s="6"/>
      <c r="AA462" s="363"/>
      <c r="AB462" s="6"/>
      <c r="AC462" s="363"/>
      <c r="AD462" s="6"/>
      <c r="AE462" s="363"/>
    </row>
    <row r="463" spans="20:31">
      <c r="T463" s="6"/>
      <c r="U463" s="363"/>
      <c r="V463" s="6"/>
      <c r="W463" s="363"/>
      <c r="X463" s="6"/>
      <c r="Y463" s="363"/>
      <c r="Z463" s="6"/>
      <c r="AA463" s="363"/>
      <c r="AB463" s="6"/>
      <c r="AC463" s="363"/>
      <c r="AD463" s="6"/>
      <c r="AE463" s="363"/>
    </row>
    <row r="464" spans="20:31">
      <c r="T464" s="6"/>
      <c r="U464" s="363"/>
      <c r="V464" s="6"/>
      <c r="W464" s="363"/>
      <c r="X464" s="6"/>
      <c r="Y464" s="363"/>
      <c r="Z464" s="6"/>
      <c r="AA464" s="363"/>
      <c r="AB464" s="6"/>
      <c r="AC464" s="363"/>
      <c r="AD464" s="6"/>
      <c r="AE464" s="363"/>
    </row>
    <row r="465" spans="20:31">
      <c r="T465" s="6"/>
      <c r="U465" s="363"/>
      <c r="V465" s="6"/>
      <c r="W465" s="363"/>
      <c r="X465" s="6"/>
      <c r="Y465" s="363"/>
      <c r="Z465" s="6"/>
      <c r="AA465" s="363"/>
      <c r="AB465" s="6"/>
      <c r="AC465" s="363"/>
      <c r="AD465" s="6"/>
      <c r="AE465" s="363"/>
    </row>
    <row r="466" spans="20:31">
      <c r="T466" s="6"/>
      <c r="U466" s="363"/>
      <c r="V466" s="6"/>
      <c r="W466" s="363"/>
      <c r="X466" s="6"/>
      <c r="Y466" s="363"/>
      <c r="Z466" s="6"/>
      <c r="AA466" s="363"/>
      <c r="AB466" s="6"/>
      <c r="AC466" s="363"/>
      <c r="AD466" s="6"/>
      <c r="AE466" s="363"/>
    </row>
    <row r="467" spans="20:31">
      <c r="T467" s="6"/>
      <c r="U467" s="363"/>
      <c r="V467" s="6"/>
      <c r="W467" s="363"/>
      <c r="X467" s="6"/>
      <c r="Y467" s="363"/>
      <c r="Z467" s="6"/>
      <c r="AA467" s="363"/>
      <c r="AB467" s="6"/>
      <c r="AC467" s="363"/>
      <c r="AD467" s="6"/>
      <c r="AE467" s="363"/>
    </row>
  </sheetData>
  <mergeCells count="14">
    <mergeCell ref="B12:C12"/>
    <mergeCell ref="B1:D1"/>
    <mergeCell ref="B8:C8"/>
    <mergeCell ref="B9:C9"/>
    <mergeCell ref="B10:C10"/>
    <mergeCell ref="B11:C11"/>
    <mergeCell ref="B7:C7"/>
    <mergeCell ref="V41:W41"/>
    <mergeCell ref="X41:Y41"/>
    <mergeCell ref="B15:C15"/>
    <mergeCell ref="B19:C19"/>
    <mergeCell ref="B23:C23"/>
    <mergeCell ref="B27:C27"/>
    <mergeCell ref="T41:U41"/>
  </mergeCells>
  <conditionalFormatting sqref="R34:S39">
    <cfRule type="cellIs" dxfId="106" priority="32" operator="between">
      <formula>0.01</formula>
      <formula>0.04</formula>
    </cfRule>
    <cfRule type="cellIs" dxfId="105" priority="27" operator="between">
      <formula>0</formula>
      <formula>0.01</formula>
    </cfRule>
    <cfRule type="cellIs" dxfId="104" priority="28" operator="between">
      <formula>0.01</formula>
      <formula>0.04</formula>
    </cfRule>
    <cfRule type="cellIs" dxfId="103" priority="29" operator="between">
      <formula>0</formula>
      <formula>0.01</formula>
    </cfRule>
    <cfRule type="cellIs" dxfId="102" priority="30" operator="between">
      <formula>0.01</formula>
      <formula>0.04</formula>
    </cfRule>
    <cfRule type="cellIs" dxfId="101" priority="31" operator="between">
      <formula>0</formula>
      <formula>0.01</formula>
    </cfRule>
    <cfRule type="cellIs" dxfId="100" priority="33" operator="between">
      <formula>0</formula>
      <formula>0.01</formula>
    </cfRule>
    <cfRule type="cellIs" dxfId="99" priority="34" operator="between">
      <formula>0.01</formula>
      <formula>0.04</formula>
    </cfRule>
  </conditionalFormatting>
  <conditionalFormatting sqref="R34:T39">
    <cfRule type="containsText" dxfId="98" priority="24" operator="containsText" text="N/A">
      <formula>NOT(ISERROR(SEARCH("N/A",R34)))</formula>
    </cfRule>
    <cfRule type="cellIs" dxfId="97" priority="25" operator="greaterThan">
      <formula>0.04</formula>
    </cfRule>
    <cfRule type="cellIs" dxfId="96" priority="26" operator="lessThan">
      <formula>0</formula>
    </cfRule>
    <cfRule type="cellIs" dxfId="95" priority="35" operator="between">
      <formula>0</formula>
      <formula>0.01</formula>
    </cfRule>
    <cfRule type="cellIs" dxfId="94"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93" priority="20" operator="between">
      <formula>0</formula>
      <formula>0.01</formula>
    </cfRule>
    <cfRule type="cellIs" dxfId="92" priority="21" operator="between">
      <formula>0.01</formula>
      <formula>0.04</formula>
    </cfRule>
    <cfRule type="cellIs" dxfId="91" priority="22" operator="between">
      <formula>0</formula>
      <formula>0.01</formula>
    </cfRule>
    <cfRule type="cellIs" dxfId="90" priority="23" operator="between">
      <formula>0.01</formula>
      <formula>0.04</formula>
    </cfRule>
    <cfRule type="cellIs" dxfId="89" priority="16" operator="between">
      <formula>0</formula>
      <formula>0.01</formula>
    </cfRule>
    <cfRule type="cellIs" dxfId="88" priority="17" operator="between">
      <formula>0.01</formula>
      <formula>0.04</formula>
    </cfRule>
    <cfRule type="cellIs" dxfId="87" priority="18" operator="between">
      <formula>0</formula>
      <formula>0.01</formula>
    </cfRule>
    <cfRule type="cellIs" dxfId="86" priority="19" operator="between">
      <formula>0.01</formula>
      <formula>0.04</formula>
    </cfRule>
  </conditionalFormatting>
  <conditionalFormatting sqref="U43:U73">
    <cfRule type="cellIs" dxfId="85" priority="5" operator="greaterThan">
      <formula>0.04</formula>
    </cfRule>
    <cfRule type="cellIs" dxfId="84" priority="6" operator="lessThan">
      <formula>0</formula>
    </cfRule>
    <cfRule type="cellIs" dxfId="83" priority="7" operator="between">
      <formula>0</formula>
      <formula>0.01</formula>
    </cfRule>
    <cfRule type="cellIs" dxfId="82" priority="9" operator="between">
      <formula>0</formula>
      <formula>0.01</formula>
    </cfRule>
    <cfRule type="cellIs" dxfId="81" priority="10" operator="between">
      <formula>0.01</formula>
      <formula>0.04</formula>
    </cfRule>
    <cfRule type="cellIs" dxfId="80" priority="11" operator="between">
      <formula>0</formula>
      <formula>0.01</formula>
    </cfRule>
    <cfRule type="cellIs" dxfId="79" priority="12" operator="between">
      <formula>0.01</formula>
      <formula>0.04</formula>
    </cfRule>
    <cfRule type="cellIs" dxfId="78" priority="13" operator="between">
      <formula>0</formula>
      <formula>0.01</formula>
    </cfRule>
    <cfRule type="cellIs" dxfId="77" priority="14" operator="between">
      <formula>0.01</formula>
      <formula>0.04</formula>
    </cfRule>
    <cfRule type="cellIs" dxfId="76" priority="8" operator="between">
      <formula>0.01</formula>
      <formula>0.04</formula>
    </cfRule>
    <cfRule type="containsText" dxfId="75" priority="2" operator="containsText" text="N/A">
      <formula>NOT(ISERROR(SEARCH("N/A",U43)))</formula>
    </cfRule>
    <cfRule type="cellIs" dxfId="74" priority="3" operator="between">
      <formula>0</formula>
      <formula>0.01</formula>
    </cfRule>
    <cfRule type="cellIs" dxfId="73" priority="4" operator="between">
      <formula>0.01</formula>
      <formula>0.04</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73">
    <cfRule type="containsText" dxfId="72" priority="59" operator="containsText" text="N/A">
      <formula>NOT(ISERROR(SEARCH("N/A",W43)))</formula>
    </cfRule>
    <cfRule type="cellIs" dxfId="71" priority="60" operator="between">
      <formula>0</formula>
      <formula>0.01</formula>
    </cfRule>
    <cfRule type="cellIs" dxfId="70" priority="61" operator="between">
      <formula>0.01</formula>
      <formula>0.04</formula>
    </cfRule>
    <cfRule type="cellIs" dxfId="69" priority="62" operator="greaterThan">
      <formula>0.04</formula>
    </cfRule>
    <cfRule type="cellIs" dxfId="68" priority="63" operator="lessThan">
      <formula>0</formula>
    </cfRule>
    <cfRule type="cellIs" dxfId="67" priority="64" operator="between">
      <formula>0</formula>
      <formula>0.01</formula>
    </cfRule>
    <cfRule type="cellIs" dxfId="66" priority="65" operator="between">
      <formula>0.01</formula>
      <formula>0.04</formula>
    </cfRule>
    <cfRule type="cellIs" dxfId="65" priority="66" operator="between">
      <formula>0</formula>
      <formula>0.01</formula>
    </cfRule>
    <cfRule type="cellIs" dxfId="64" priority="67" operator="between">
      <formula>0.01</formula>
      <formula>0.04</formula>
    </cfRule>
    <cfRule type="cellIs" dxfId="63" priority="68" operator="between">
      <formula>0</formula>
      <formula>0.01</formula>
    </cfRule>
    <cfRule type="cellIs" dxfId="62" priority="69" operator="between">
      <formula>0.01</formula>
      <formula>0.04</formula>
    </cfRule>
    <cfRule type="cellIs" dxfId="61" priority="70" operator="between">
      <formula>0</formula>
      <formula>0.01</formula>
    </cfRule>
    <cfRule type="cellIs" dxfId="60" priority="71" operator="between">
      <formula>0.01</formula>
      <formula>0.04</formula>
    </cfRule>
  </conditionalFormatting>
  <conditionalFormatting sqref="Y43:Y73 AA43:AA73 AC43:AC73 AE43:AE73">
    <cfRule type="containsText" dxfId="59" priority="72" operator="containsText" text="N/A">
      <formula>NOT(ISERROR(SEARCH("N/A",Y43)))</formula>
    </cfRule>
    <cfRule type="cellIs" dxfId="58" priority="73" operator="between">
      <formula>0</formula>
      <formula>0.01</formula>
    </cfRule>
    <cfRule type="cellIs" dxfId="57" priority="74" operator="between">
      <formula>0.01</formula>
      <formula>0.04</formula>
    </cfRule>
    <cfRule type="cellIs" dxfId="56" priority="75" operator="greaterThan">
      <formula>0.04</formula>
    </cfRule>
    <cfRule type="cellIs" dxfId="55" priority="76" operator="lessThan">
      <formula>0</formula>
    </cfRule>
    <cfRule type="cellIs" dxfId="54" priority="77" operator="between">
      <formula>0</formula>
      <formula>0.01</formula>
    </cfRule>
    <cfRule type="cellIs" dxfId="53" priority="78" operator="between">
      <formula>0.01</formula>
      <formula>0.04</formula>
    </cfRule>
    <cfRule type="cellIs" dxfId="52" priority="79" operator="between">
      <formula>0</formula>
      <formula>0.01</formula>
    </cfRule>
    <cfRule type="cellIs" dxfId="51" priority="80" operator="between">
      <formula>0.01</formula>
      <formula>0.04</formula>
    </cfRule>
    <cfRule type="cellIs" dxfId="50" priority="81" operator="between">
      <formula>0</formula>
      <formula>0.01</formula>
    </cfRule>
    <cfRule type="cellIs" dxfId="49" priority="82" operator="between">
      <formula>0.01</formula>
      <formula>0.04</formula>
    </cfRule>
    <cfRule type="cellIs" dxfId="48" priority="83" operator="between">
      <formula>0</formula>
      <formula>0.01</formula>
    </cfRule>
    <cfRule type="cellIs" dxfId="47" priority="84" operator="between">
      <formula>0.01</formula>
      <formula>0.04</formula>
    </cfRule>
  </conditionalFormatting>
  <dataValidations count="1">
    <dataValidation type="list" allowBlank="1" showInputMessage="1" showErrorMessage="1" sqref="D14" xr:uid="{90822ECF-2D20-4F3D-A816-584BF0524239}">
      <formula1>$T$2:$T$3</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E159-69F1-4B33-AEB5-4C0B9816C32E}">
  <sheetPr filterMode="1"/>
  <dimension ref="A1:AF470"/>
  <sheetViews>
    <sheetView zoomScale="55" zoomScaleNormal="55" workbookViewId="0">
      <selection activeCell="Q43" sqref="Q43:Q83"/>
    </sheetView>
  </sheetViews>
  <sheetFormatPr defaultRowHeight="14.5"/>
  <cols>
    <col min="1" max="1" width="10.54296875" bestFit="1" customWidth="1"/>
    <col min="2" max="2" width="17.81640625" customWidth="1"/>
    <col min="3" max="3" width="19.54296875" customWidth="1"/>
    <col min="4" max="4" width="60.54296875" bestFit="1" customWidth="1"/>
    <col min="5" max="7" width="11.54296875" hidden="1" customWidth="1"/>
    <col min="8" max="8" width="12.81640625" hidden="1" customWidth="1"/>
    <col min="9" max="11" width="11.54296875" hidden="1" customWidth="1"/>
    <col min="12" max="12" width="11.54296875" style="30" hidden="1" customWidth="1"/>
    <col min="13" max="13" width="14.81640625" style="30" hidden="1" customWidth="1"/>
    <col min="14" max="15" width="9.1796875" style="30" hidden="1" customWidth="1"/>
    <col min="16" max="16" width="11.453125" hidden="1" customWidth="1"/>
    <col min="17" max="17" width="15" bestFit="1" customWidth="1"/>
    <col min="18" max="18" width="13" bestFit="1" customWidth="1"/>
    <col min="19" max="19" width="17.54296875" customWidth="1"/>
    <col min="20" max="20" width="14.81640625" customWidth="1"/>
    <col min="21" max="21" width="17.453125" bestFit="1" customWidth="1"/>
    <col min="22" max="22" width="12.453125" customWidth="1"/>
    <col min="23" max="23" width="17.453125" bestFit="1" customWidth="1"/>
    <col min="24" max="24" width="9" bestFit="1" customWidth="1"/>
    <col min="25" max="25" width="17.453125" bestFit="1" customWidth="1"/>
    <col min="26" max="26" width="9" bestFit="1" customWidth="1"/>
    <col min="27" max="27" width="17.1796875" bestFit="1" customWidth="1"/>
    <col min="28" max="28" width="10.54296875" customWidth="1"/>
    <col min="29" max="29" width="8.81640625" bestFit="1" customWidth="1"/>
    <col min="31" max="31" width="8.81640625" bestFit="1" customWidth="1"/>
  </cols>
  <sheetData>
    <row r="1" spans="2:21" ht="21">
      <c r="B1" s="413" t="s">
        <v>24</v>
      </c>
      <c r="C1" s="413"/>
      <c r="D1" s="413"/>
    </row>
    <row r="2" spans="2:21">
      <c r="F2" s="2"/>
      <c r="G2" s="2"/>
      <c r="H2" s="2"/>
      <c r="I2" s="2"/>
      <c r="J2" s="2"/>
      <c r="K2" s="2"/>
      <c r="L2" s="31"/>
      <c r="M2" s="31"/>
      <c r="N2" s="31"/>
      <c r="O2" s="31"/>
      <c r="U2" s="141" t="s">
        <v>35</v>
      </c>
    </row>
    <row r="3" spans="2:21" ht="18.5">
      <c r="B3" s="1" t="s">
        <v>42</v>
      </c>
      <c r="C3" s="1"/>
      <c r="U3" s="141" t="s">
        <v>43</v>
      </c>
    </row>
    <row r="4" spans="2:21" ht="18.5">
      <c r="B4" s="1"/>
      <c r="C4" s="1"/>
    </row>
    <row r="5" spans="2:21" ht="18.5">
      <c r="B5" s="1" t="s">
        <v>44</v>
      </c>
      <c r="C5" s="1"/>
      <c r="D5" s="2" t="s">
        <v>5007</v>
      </c>
    </row>
    <row r="6" spans="2:21" ht="18.5">
      <c r="B6" s="1"/>
      <c r="C6" s="1"/>
    </row>
    <row r="7" spans="2:21" ht="18.5">
      <c r="B7" s="411" t="s">
        <v>46</v>
      </c>
      <c r="C7" s="412"/>
      <c r="D7" s="94"/>
      <c r="E7" s="94"/>
      <c r="F7" s="94"/>
      <c r="G7" s="94"/>
      <c r="H7" s="94"/>
      <c r="I7" s="94"/>
      <c r="J7" s="94"/>
      <c r="K7" s="94"/>
      <c r="L7" s="96"/>
      <c r="M7" s="96"/>
      <c r="N7" s="96"/>
      <c r="O7" s="96"/>
      <c r="P7" s="89"/>
      <c r="Q7" s="90"/>
    </row>
    <row r="8" spans="2:21" ht="18" customHeight="1">
      <c r="B8" s="414" t="s">
        <v>47</v>
      </c>
      <c r="C8" s="415"/>
      <c r="D8" s="245" t="s">
        <v>5008</v>
      </c>
      <c r="E8" s="245"/>
      <c r="F8" s="245"/>
      <c r="G8" s="245"/>
      <c r="H8" s="245"/>
      <c r="I8" s="245"/>
      <c r="J8" s="245"/>
      <c r="K8" s="245"/>
      <c r="L8" s="246"/>
      <c r="M8" s="246"/>
      <c r="N8" s="246"/>
      <c r="O8" s="246"/>
      <c r="P8" s="247"/>
      <c r="Q8" s="30"/>
    </row>
    <row r="9" spans="2:21">
      <c r="B9" s="405" t="s">
        <v>49</v>
      </c>
      <c r="C9" s="406"/>
      <c r="D9" s="47" t="s">
        <v>5009</v>
      </c>
      <c r="E9" s="47"/>
      <c r="F9" s="47"/>
      <c r="G9" s="47"/>
      <c r="H9" s="47"/>
      <c r="I9" s="47"/>
      <c r="J9" s="47"/>
      <c r="K9" s="47"/>
      <c r="L9" s="248"/>
      <c r="M9" s="248"/>
      <c r="N9" s="248"/>
      <c r="O9" s="248"/>
      <c r="P9" s="249"/>
      <c r="Q9" s="30"/>
    </row>
    <row r="10" spans="2:21">
      <c r="B10" s="405" t="s">
        <v>51</v>
      </c>
      <c r="C10" s="406"/>
      <c r="D10" s="47" t="s">
        <v>1579</v>
      </c>
      <c r="E10" s="47"/>
      <c r="F10" s="47"/>
      <c r="G10" s="47"/>
      <c r="H10" s="47"/>
      <c r="I10" s="47"/>
      <c r="J10" s="47"/>
      <c r="K10" s="47"/>
      <c r="L10" s="248"/>
      <c r="M10" s="248"/>
      <c r="N10" s="248"/>
      <c r="O10" s="248"/>
      <c r="P10" s="249"/>
      <c r="Q10" s="30"/>
    </row>
    <row r="11" spans="2:21">
      <c r="B11" s="405" t="s">
        <v>53</v>
      </c>
      <c r="C11" s="406"/>
      <c r="D11" s="47" t="s">
        <v>5010</v>
      </c>
      <c r="E11" s="47"/>
      <c r="F11" s="47"/>
      <c r="G11" s="47"/>
      <c r="H11" s="47"/>
      <c r="I11" s="47"/>
      <c r="J11" s="47"/>
      <c r="K11" s="47"/>
      <c r="L11" s="248"/>
      <c r="M11" s="248"/>
      <c r="N11" s="248"/>
      <c r="O11" s="248"/>
      <c r="P11" s="249"/>
      <c r="Q11" s="30"/>
    </row>
    <row r="12" spans="2:21">
      <c r="B12" s="407" t="s">
        <v>55</v>
      </c>
      <c r="C12" s="408"/>
      <c r="D12" s="250"/>
      <c r="E12" s="250"/>
      <c r="F12" s="250"/>
      <c r="G12" s="250"/>
      <c r="H12" s="250"/>
      <c r="I12" s="250"/>
      <c r="J12" s="250"/>
      <c r="K12" s="250"/>
      <c r="L12" s="251"/>
      <c r="M12" s="251"/>
      <c r="N12" s="251"/>
      <c r="O12" s="251"/>
      <c r="P12" s="252"/>
      <c r="Q12" s="30"/>
    </row>
    <row r="13" spans="2:21">
      <c r="B13" s="112"/>
      <c r="C13" s="112"/>
    </row>
    <row r="14" spans="2:21" s="117" customFormat="1" ht="18.5">
      <c r="B14" s="118" t="s">
        <v>34</v>
      </c>
      <c r="C14" s="119"/>
      <c r="D14" s="269" t="s">
        <v>35</v>
      </c>
      <c r="E14" s="123">
        <v>46113</v>
      </c>
      <c r="F14" s="124" t="s">
        <v>56</v>
      </c>
      <c r="G14" s="127" t="s">
        <v>57</v>
      </c>
    </row>
    <row r="15" spans="2:21">
      <c r="B15" s="409" t="s">
        <v>60</v>
      </c>
      <c r="C15" s="410"/>
      <c r="D15" s="94" t="s">
        <v>5011</v>
      </c>
      <c r="E15" s="135"/>
      <c r="F15" s="164"/>
      <c r="G15" s="170"/>
      <c r="H15" s="117"/>
      <c r="I15" s="117"/>
      <c r="J15" s="117"/>
      <c r="K15" s="117"/>
      <c r="L15" s="117"/>
      <c r="M15" s="117"/>
      <c r="N15" s="117"/>
      <c r="O15" s="117"/>
      <c r="P15" s="188"/>
      <c r="Q15" s="117"/>
      <c r="R15" s="117"/>
    </row>
    <row r="16" spans="2:21" ht="18.5">
      <c r="B16" s="137" t="s">
        <v>63</v>
      </c>
      <c r="C16" s="138"/>
      <c r="D16" s="89"/>
      <c r="E16" s="232">
        <v>9.9</v>
      </c>
      <c r="F16" s="166">
        <f>E16/E17-1</f>
        <v>4.2105263157894868E-2</v>
      </c>
      <c r="G16" s="171">
        <f>E16/E18-1</f>
        <v>4.2105263157894868E-2</v>
      </c>
      <c r="H16" s="162" t="s">
        <v>5012</v>
      </c>
      <c r="I16" s="117"/>
      <c r="J16" s="117"/>
      <c r="K16" s="117"/>
      <c r="L16" s="117"/>
      <c r="M16" s="117"/>
      <c r="N16" s="117"/>
      <c r="O16" s="117"/>
      <c r="P16" s="188"/>
      <c r="Q16" s="117"/>
      <c r="R16" s="117"/>
    </row>
    <row r="17" spans="2:18" ht="18.5">
      <c r="B17" s="102" t="s">
        <v>66</v>
      </c>
      <c r="C17" s="116"/>
      <c r="E17" s="233">
        <v>9.5</v>
      </c>
      <c r="F17" s="167"/>
      <c r="G17" s="172"/>
      <c r="H17" s="162" t="s">
        <v>5013</v>
      </c>
      <c r="I17" s="117"/>
      <c r="J17" s="117"/>
      <c r="K17" s="117"/>
      <c r="L17" s="117"/>
      <c r="M17" s="117"/>
      <c r="N17" s="117"/>
      <c r="O17" s="117"/>
      <c r="P17" s="188"/>
      <c r="Q17" s="117"/>
      <c r="R17" s="117"/>
    </row>
    <row r="18" spans="2:18" ht="18.5">
      <c r="B18" s="102" t="s">
        <v>57</v>
      </c>
      <c r="C18" s="116"/>
      <c r="E18" s="233">
        <v>9.5</v>
      </c>
      <c r="F18" s="167"/>
      <c r="G18" s="172"/>
      <c r="H18" s="162" t="s">
        <v>5014</v>
      </c>
      <c r="I18" s="117"/>
      <c r="J18" s="117"/>
      <c r="K18" s="117"/>
      <c r="L18" s="117"/>
      <c r="M18" s="117"/>
      <c r="N18" s="117"/>
      <c r="O18" s="117"/>
      <c r="P18" s="188"/>
      <c r="Q18" s="117"/>
      <c r="R18" s="117"/>
    </row>
    <row r="19" spans="2:18">
      <c r="B19" s="409" t="s">
        <v>70</v>
      </c>
      <c r="C19" s="410"/>
      <c r="D19" s="94" t="s">
        <v>130</v>
      </c>
      <c r="E19" s="135"/>
      <c r="F19" s="164"/>
      <c r="G19" s="170"/>
      <c r="H19" s="162"/>
      <c r="I19" s="117"/>
      <c r="J19" s="117"/>
      <c r="K19" s="117"/>
      <c r="L19" s="117"/>
      <c r="M19" s="117"/>
      <c r="N19" s="117"/>
      <c r="O19" s="117"/>
      <c r="P19" s="188"/>
      <c r="Q19" s="117"/>
      <c r="R19" s="117"/>
    </row>
    <row r="20" spans="2:18" ht="18.5">
      <c r="B20" s="102" t="s">
        <v>63</v>
      </c>
      <c r="C20" s="116"/>
      <c r="E20" s="233">
        <v>15.3</v>
      </c>
      <c r="F20" s="166">
        <f>E20/E21-1</f>
        <v>2.6845637583892579E-2</v>
      </c>
      <c r="G20" s="171">
        <f>E20/E22-1</f>
        <v>2.6845637583892579E-2</v>
      </c>
      <c r="H20" s="162" t="s">
        <v>5012</v>
      </c>
      <c r="I20" s="117"/>
      <c r="J20" s="117"/>
      <c r="K20" s="117"/>
      <c r="L20" s="117"/>
      <c r="M20" s="117"/>
      <c r="N20" s="117"/>
      <c r="O20" s="117"/>
      <c r="P20" s="188"/>
      <c r="Q20" s="117"/>
      <c r="R20" s="117"/>
    </row>
    <row r="21" spans="2:18" ht="18.5">
      <c r="B21" s="102" t="s">
        <v>66</v>
      </c>
      <c r="C21" s="116"/>
      <c r="E21" s="233">
        <v>14.9</v>
      </c>
      <c r="F21" s="167"/>
      <c r="G21" s="172"/>
      <c r="H21" s="162" t="s">
        <v>5013</v>
      </c>
      <c r="I21" s="117"/>
      <c r="J21" s="117"/>
      <c r="K21" s="117"/>
      <c r="L21" s="117"/>
      <c r="M21" s="117"/>
      <c r="N21" s="117"/>
      <c r="O21" s="117"/>
      <c r="P21" s="117"/>
      <c r="Q21" s="117"/>
      <c r="R21" s="117"/>
    </row>
    <row r="22" spans="2:18" ht="18.5">
      <c r="B22" s="102" t="s">
        <v>57</v>
      </c>
      <c r="C22" s="116"/>
      <c r="E22" s="233">
        <v>14.9</v>
      </c>
      <c r="F22" s="167"/>
      <c r="G22" s="172"/>
      <c r="H22" s="162" t="s">
        <v>5014</v>
      </c>
      <c r="I22" s="117"/>
      <c r="J22" s="117"/>
      <c r="K22" s="117"/>
      <c r="L22" s="117"/>
      <c r="M22" s="117"/>
      <c r="N22" s="117"/>
      <c r="O22" s="117"/>
      <c r="P22" s="117"/>
      <c r="Q22" s="117"/>
      <c r="R22" s="117"/>
    </row>
    <row r="23" spans="2:18">
      <c r="B23" s="409" t="s">
        <v>74</v>
      </c>
      <c r="C23" s="410"/>
      <c r="D23" s="94" t="s">
        <v>5015</v>
      </c>
      <c r="E23" s="135"/>
      <c r="F23" s="164"/>
      <c r="G23" s="170"/>
      <c r="H23" s="162"/>
      <c r="I23" s="117"/>
      <c r="J23" s="117"/>
      <c r="K23" s="117"/>
      <c r="L23" s="117"/>
      <c r="M23" s="117"/>
      <c r="N23" s="117"/>
      <c r="O23" s="117"/>
      <c r="P23" s="117"/>
      <c r="Q23" s="117"/>
      <c r="R23" s="117"/>
    </row>
    <row r="24" spans="2:18" ht="18.5">
      <c r="B24" s="102" t="s">
        <v>63</v>
      </c>
      <c r="C24" s="116"/>
      <c r="E24" s="233">
        <v>7.6</v>
      </c>
      <c r="F24" s="166">
        <f>E24/E25-1</f>
        <v>0</v>
      </c>
      <c r="G24" s="171">
        <f>E24/E26-1</f>
        <v>0</v>
      </c>
      <c r="H24" s="162" t="s">
        <v>5012</v>
      </c>
      <c r="I24" s="117"/>
      <c r="J24" s="117"/>
      <c r="K24" s="117"/>
      <c r="L24" s="117"/>
      <c r="M24" s="117"/>
      <c r="N24" s="117"/>
      <c r="O24" s="117"/>
      <c r="P24" s="117"/>
      <c r="Q24" s="117"/>
      <c r="R24" s="117"/>
    </row>
    <row r="25" spans="2:18" ht="18.5">
      <c r="B25" s="102" t="s">
        <v>66</v>
      </c>
      <c r="C25" s="116"/>
      <c r="E25" s="233">
        <v>7.6</v>
      </c>
      <c r="F25" s="167"/>
      <c r="G25" s="172"/>
      <c r="H25" s="162" t="s">
        <v>5013</v>
      </c>
      <c r="I25" s="117"/>
      <c r="J25" s="117"/>
      <c r="K25" s="117"/>
      <c r="L25" s="117"/>
      <c r="M25" s="117"/>
      <c r="N25" s="117"/>
      <c r="O25" s="117"/>
      <c r="P25" s="117"/>
      <c r="Q25" s="117"/>
      <c r="R25" s="117"/>
    </row>
    <row r="26" spans="2:18" ht="18.5">
      <c r="B26" s="102" t="s">
        <v>57</v>
      </c>
      <c r="C26" s="116"/>
      <c r="E26" s="233">
        <v>7.6</v>
      </c>
      <c r="F26" s="167"/>
      <c r="G26" s="172"/>
      <c r="H26" s="162" t="s">
        <v>5014</v>
      </c>
      <c r="I26" s="117"/>
      <c r="J26" s="117"/>
      <c r="K26" s="117"/>
      <c r="L26" s="117"/>
      <c r="M26" s="117"/>
      <c r="N26" s="117"/>
      <c r="O26" s="117"/>
      <c r="P26" s="117"/>
      <c r="Q26" s="117"/>
      <c r="R26" s="117"/>
    </row>
    <row r="27" spans="2:18">
      <c r="B27" s="409" t="s">
        <v>76</v>
      </c>
      <c r="C27" s="410"/>
      <c r="D27" s="94" t="s">
        <v>5016</v>
      </c>
      <c r="E27" s="135"/>
      <c r="F27" s="164"/>
      <c r="G27" s="170"/>
      <c r="H27" s="162"/>
      <c r="I27" s="117"/>
      <c r="J27" s="117"/>
      <c r="K27" s="117"/>
      <c r="L27" s="117"/>
      <c r="M27" s="117"/>
      <c r="N27" s="117"/>
      <c r="O27" s="117"/>
      <c r="P27" s="117"/>
      <c r="Q27" s="117"/>
      <c r="R27" s="117"/>
    </row>
    <row r="28" spans="2:18" ht="18.5">
      <c r="B28" s="102" t="s">
        <v>63</v>
      </c>
      <c r="C28" s="116"/>
      <c r="E28" s="233">
        <v>29.5</v>
      </c>
      <c r="F28" s="166">
        <f>E28/E29-1</f>
        <v>5.7347670250896154E-2</v>
      </c>
      <c r="G28" s="171">
        <f>E28/E30-1</f>
        <v>5.7347670250896154E-2</v>
      </c>
      <c r="H28" s="162" t="s">
        <v>5012</v>
      </c>
      <c r="I28" s="117"/>
      <c r="J28" s="117"/>
      <c r="K28" s="117"/>
      <c r="L28" s="117"/>
      <c r="M28" s="117"/>
      <c r="N28" s="117"/>
      <c r="O28" s="117"/>
      <c r="P28" s="117"/>
      <c r="Q28" s="117"/>
      <c r="R28" s="117"/>
    </row>
    <row r="29" spans="2:18" ht="18.5">
      <c r="B29" s="102" t="s">
        <v>66</v>
      </c>
      <c r="C29" s="116"/>
      <c r="E29" s="233">
        <v>27.9</v>
      </c>
      <c r="F29" s="167"/>
      <c r="G29" s="172"/>
      <c r="H29" s="162" t="s">
        <v>5013</v>
      </c>
      <c r="I29" s="117"/>
      <c r="J29" s="117"/>
      <c r="K29" s="117"/>
      <c r="L29" s="117"/>
      <c r="M29" s="117"/>
      <c r="N29" s="117"/>
      <c r="O29" s="117"/>
      <c r="P29" s="117"/>
      <c r="Q29" s="117"/>
      <c r="R29" s="117"/>
    </row>
    <row r="30" spans="2:18" ht="18.5">
      <c r="B30" s="103" t="s">
        <v>57</v>
      </c>
      <c r="C30" s="105"/>
      <c r="D30" s="92"/>
      <c r="E30" s="236">
        <v>27.9</v>
      </c>
      <c r="F30" s="168"/>
      <c r="G30" s="173"/>
      <c r="H30" s="162" t="s">
        <v>5014</v>
      </c>
      <c r="I30" s="117"/>
      <c r="J30" s="117"/>
      <c r="K30" s="117"/>
      <c r="L30" s="117"/>
      <c r="M30" s="117"/>
      <c r="N30" s="117"/>
      <c r="O30" s="117"/>
      <c r="P30" s="117"/>
      <c r="Q30" s="117"/>
      <c r="R30" s="117"/>
    </row>
    <row r="31" spans="2:18" ht="18.5">
      <c r="B31" s="1"/>
      <c r="C31" s="1"/>
      <c r="P31" s="157"/>
    </row>
    <row r="32" spans="2:18" ht="18.5">
      <c r="B32" s="1"/>
      <c r="C32" s="1"/>
      <c r="E32" s="30" t="s">
        <v>78</v>
      </c>
      <c r="F32" s="30" t="s">
        <v>78</v>
      </c>
      <c r="G32" s="30" t="s">
        <v>78</v>
      </c>
      <c r="H32" s="30" t="s">
        <v>78</v>
      </c>
      <c r="I32" s="30" t="s">
        <v>78</v>
      </c>
      <c r="J32" s="30" t="s">
        <v>78</v>
      </c>
      <c r="K32" s="30" t="s">
        <v>78</v>
      </c>
      <c r="L32" s="30" t="s">
        <v>78</v>
      </c>
      <c r="M32" s="30" t="s">
        <v>78</v>
      </c>
      <c r="N32" s="30" t="s">
        <v>78</v>
      </c>
      <c r="O32" s="30" t="s">
        <v>78</v>
      </c>
      <c r="P32" s="30" t="s">
        <v>78</v>
      </c>
      <c r="Q32" s="30" t="s">
        <v>79</v>
      </c>
    </row>
    <row r="33" spans="1:32" s="30" customFormat="1">
      <c r="B33" s="100" t="s">
        <v>36</v>
      </c>
      <c r="C33" s="101"/>
      <c r="D33" s="28"/>
      <c r="E33" s="3">
        <v>44593</v>
      </c>
      <c r="F33" s="227">
        <v>46113</v>
      </c>
      <c r="G33" s="3">
        <v>45323</v>
      </c>
      <c r="H33" s="227">
        <v>46113</v>
      </c>
      <c r="I33" s="3">
        <v>45717</v>
      </c>
      <c r="J33" s="227">
        <v>46113</v>
      </c>
      <c r="K33" s="3">
        <v>45778</v>
      </c>
      <c r="L33" s="227">
        <v>46113</v>
      </c>
      <c r="M33" s="227">
        <v>45870</v>
      </c>
      <c r="N33" s="227">
        <v>46113</v>
      </c>
      <c r="O33" s="227">
        <v>45962</v>
      </c>
      <c r="P33" s="227">
        <v>46113</v>
      </c>
      <c r="Q33" s="227">
        <v>46113</v>
      </c>
      <c r="R33" s="197" t="s">
        <v>80</v>
      </c>
      <c r="S33" s="197" t="s">
        <v>81</v>
      </c>
      <c r="T33" s="197" t="s">
        <v>82</v>
      </c>
      <c r="U33" s="197" t="s">
        <v>83</v>
      </c>
      <c r="V33" s="197" t="s">
        <v>84</v>
      </c>
      <c r="W33" s="197" t="s">
        <v>85</v>
      </c>
    </row>
    <row r="34" spans="1:32">
      <c r="B34" s="102" t="s">
        <v>37</v>
      </c>
      <c r="C34" s="91"/>
      <c r="E34" s="29">
        <f>AVERAGEIFS(E$43:E$526,$B$43:$B$526,$B34,$AD$43:$AD$526,"Yes")</f>
        <v>5.65625</v>
      </c>
      <c r="F34" s="29">
        <f>AVERAGEIFS(Q$43:Q$507,$B$43:$B$507,$B34,$AD$43:$AD$507,"Yes")</f>
        <v>7.4999999999999991</v>
      </c>
      <c r="G34" s="29">
        <f>AVERAGEIFS(L$43:L$526,$B$43:$B$526,$B34,$AB$43:$AB$526,"Yes")</f>
        <v>6.9999999999999991</v>
      </c>
      <c r="H34" s="29">
        <f>AVERAGEIFS(Q$43:Q$507,$B$43:$B$507,$B34,$AB$43:$AB$507,"Yes")</f>
        <v>8.1</v>
      </c>
      <c r="I34" s="29">
        <f>AVERAGEIFS(M$43:M$526,$B$43:$B$526,$B34,$Z$43:$Z$526,"Yes")</f>
        <v>7.1312500000000014</v>
      </c>
      <c r="J34" s="29">
        <f>AVERAGEIFS(Q$43:Q$507,$B$43:$B$507,$B34,$Z$43:$Z$507,"Yes")</f>
        <v>7.9375</v>
      </c>
      <c r="K34" s="29">
        <f>AVERAGEIFS(N$43:N$526,$B$43:$B$526,$B34,$X$43:$X$526,"Yes")</f>
        <v>7.2937500000000002</v>
      </c>
      <c r="L34" s="29">
        <f>AVERAGEIFS(Q$43:Q$507,$B$43:$B$507,$B34,$X$43:$X$507,"Yes")</f>
        <v>7.9375</v>
      </c>
      <c r="M34" s="29">
        <f>AVERAGEIFS(O$43:O$507,$B$43:$B$507,$B34,$V$43:$V$507,"Yes")</f>
        <v>7.3562500000000002</v>
      </c>
      <c r="N34" s="29">
        <f>AVERAGEIFS(Q$43:Q$507,$B$43:$B$507,$B34,$V$43:$V$507,"Yes")</f>
        <v>7.9375</v>
      </c>
      <c r="O34" s="29">
        <f>AVERAGEIFS(P$43:P$507,$B$43:$B$507,$B34,$T$43:$T$507,"Yes")</f>
        <v>7.7722222222222221</v>
      </c>
      <c r="P34" s="29">
        <f>AVERAGEIFS(Q$43:Q$507,$B$43:$B$507,$B34,$T$43:$T$507,"Yes")</f>
        <v>8.0777777777777775</v>
      </c>
      <c r="Q34" s="29">
        <f>AVERAGEIFS(Q$43:Q$507,$B$43:$B$507,$B34)</f>
        <v>7.9761904761904772</v>
      </c>
      <c r="R34" s="334">
        <f>F34/E34-1</f>
        <v>0.32596685082872923</v>
      </c>
      <c r="S34" s="334">
        <f t="shared" ref="S34:S39" si="0">H34/G34-1</f>
        <v>0.15714285714285725</v>
      </c>
      <c r="T34" s="334">
        <f t="shared" ref="T34:T39" si="1">J34/I34-1</f>
        <v>0.11305872042068343</v>
      </c>
      <c r="U34" s="335">
        <f t="shared" ref="U34:U39" si="2">L34/K34-1</f>
        <v>8.8260497000856919E-2</v>
      </c>
      <c r="V34" s="336">
        <f t="shared" ref="V34:V39" si="3">N34/M34-1</f>
        <v>7.9014443500424747E-2</v>
      </c>
      <c r="W34" s="336">
        <f t="shared" ref="W34:W39" si="4">P34/O34-1</f>
        <v>3.9313795568262977E-2</v>
      </c>
    </row>
    <row r="35" spans="1:32">
      <c r="B35" s="102" t="s">
        <v>27</v>
      </c>
      <c r="C35" s="91"/>
      <c r="E35" s="29">
        <f>AVERAGEIFS(E$43:E$526,$B$43:$B$526,$B35,$AD$43:$AD$526,"Yes")</f>
        <v>12.105263157894736</v>
      </c>
      <c r="F35" s="29">
        <f t="shared" ref="F35:F38" si="5">AVERAGEIFS(Q$43:Q$507,$B$43:$B$507,$B35,$AD$43:$AD$507,"Yes")</f>
        <v>16.142105263157891</v>
      </c>
      <c r="G35" s="29">
        <f>AVERAGEIFS(L$43:L$526,$B$43:$B$526,$B35,$AB$43:$AB$526,"Yes")</f>
        <v>14.455000000000002</v>
      </c>
      <c r="H35" s="29">
        <f t="shared" ref="H35:H38" si="6">AVERAGEIFS(Q$43:Q$507,$B$43:$B$507,$B35,$AB$43:$AB$507,"Yes")</f>
        <v>16.099999999999998</v>
      </c>
      <c r="I35" s="29">
        <f>AVERAGEIFS(M$43:M$526,$B$43:$B$526,$B35,$Z$43:$Z$526,"Yes")</f>
        <v>15.413043478260867</v>
      </c>
      <c r="J35" s="29">
        <f t="shared" ref="J35:J38" si="7">AVERAGEIFS(Q$43:Q$507,$B$43:$B$507,$B35,$Z$43:$Z$507,"Yes")</f>
        <v>16.413043478260864</v>
      </c>
      <c r="K35" s="29">
        <f>AVERAGEIFS(N$43:N$526,$B$43:$B$526,$B35,$X$43:$X$526,"Yes")</f>
        <v>15.537499999999996</v>
      </c>
      <c r="L35" s="29">
        <f t="shared" ref="L35:L38" si="8">AVERAGEIFS(Q$43:Q$507,$B$43:$B$507,$B35,$X$43:$X$507,"Yes")</f>
        <v>16.349999999999998</v>
      </c>
      <c r="M35" s="29">
        <f t="shared" ref="M35:M38" si="9">AVERAGEIFS(O$43:O$507,$B$43:$B$507,$B35,$V$43:$V$507,"Yes")</f>
        <v>15.184375000000001</v>
      </c>
      <c r="N35" s="29">
        <f t="shared" ref="N35:N38" si="10">AVERAGEIFS(Q$43:Q$507,$B$43:$B$507,$B35,$V$43:$V$507,"Yes")</f>
        <v>15.818749999999994</v>
      </c>
      <c r="O35" s="29">
        <f t="shared" ref="O35:O38" si="11">AVERAGEIFS(P$43:P$507,$B$43:$B$507,$B35,$T$43:$T$507,"Yes")</f>
        <v>15.50882352941176</v>
      </c>
      <c r="P35" s="29">
        <f t="shared" ref="P35:P38" si="12">AVERAGEIFS(Q$43:Q$507,$B$43:$B$507,$B35,$T$43:$T$507,"Yes")</f>
        <v>15.826470588235292</v>
      </c>
      <c r="Q35" s="29">
        <f>AVERAGEIFS(Q$43:Q$507,$B$43:$B$507,$B35)</f>
        <v>15.826470588235292</v>
      </c>
      <c r="R35" s="334">
        <f t="shared" ref="R35:R39" si="13">F35/E35-1</f>
        <v>0.333478260869565</v>
      </c>
      <c r="S35" s="334">
        <f t="shared" si="0"/>
        <v>0.11380145278450327</v>
      </c>
      <c r="T35" s="334">
        <f t="shared" si="1"/>
        <v>6.4880112834978521E-2</v>
      </c>
      <c r="U35" s="335">
        <f t="shared" si="2"/>
        <v>5.2292839903459454E-2</v>
      </c>
      <c r="V35" s="336">
        <f t="shared" si="3"/>
        <v>4.1778143650956556E-2</v>
      </c>
      <c r="W35" s="336">
        <f t="shared" si="4"/>
        <v>2.0481699222454131E-2</v>
      </c>
    </row>
    <row r="36" spans="1:32">
      <c r="B36" s="102" t="s">
        <v>86</v>
      </c>
      <c r="C36" s="91"/>
      <c r="E36" s="29" t="e">
        <f>AVERAGEIFS(E$43:E$526,$B$43:$B$526,$B36,$AD$43:$AD$526,"Yes")</f>
        <v>#DIV/0!</v>
      </c>
      <c r="F36" s="29" t="e">
        <f t="shared" si="5"/>
        <v>#DIV/0!</v>
      </c>
      <c r="G36" s="29" t="e">
        <f>AVERAGEIFS(L$43:L$526,$B$43:$B$526,$B36,$AB$43:$AB$526,"Yes")</f>
        <v>#DIV/0!</v>
      </c>
      <c r="H36" s="29" t="e">
        <f t="shared" si="6"/>
        <v>#DIV/0!</v>
      </c>
      <c r="I36" s="29" t="e">
        <f>AVERAGEIFS(M$43:M$526,$B$43:$B$526,$B36,$Z$43:$Z$526,"Yes")</f>
        <v>#DIV/0!</v>
      </c>
      <c r="J36" s="29" t="e">
        <f t="shared" si="7"/>
        <v>#DIV/0!</v>
      </c>
      <c r="K36" s="29" t="e">
        <f>AVERAGEIFS(N$43:N$526,$B$43:$B$526,$B36,$X$43:$X$526,"Yes")</f>
        <v>#DIV/0!</v>
      </c>
      <c r="L36" s="29" t="e">
        <f t="shared" si="8"/>
        <v>#DIV/0!</v>
      </c>
      <c r="M36" s="29" t="e">
        <f t="shared" si="9"/>
        <v>#DIV/0!</v>
      </c>
      <c r="N36" s="29" t="e">
        <f t="shared" si="10"/>
        <v>#DIV/0!</v>
      </c>
      <c r="O36" s="29" t="e">
        <f t="shared" si="11"/>
        <v>#DIV/0!</v>
      </c>
      <c r="P36" s="29" t="e">
        <f t="shared" si="12"/>
        <v>#DIV/0!</v>
      </c>
      <c r="Q36" s="29" t="e">
        <f>AVERAGEIFS(Q$43:Q$507,$B$43:$B$507,$B36)</f>
        <v>#DIV/0!</v>
      </c>
      <c r="R36" s="334" t="e">
        <f t="shared" si="13"/>
        <v>#DIV/0!</v>
      </c>
      <c r="S36" s="334" t="e">
        <f t="shared" si="0"/>
        <v>#DIV/0!</v>
      </c>
      <c r="T36" s="334" t="e">
        <f t="shared" si="1"/>
        <v>#DIV/0!</v>
      </c>
      <c r="U36" s="335" t="e">
        <f t="shared" si="2"/>
        <v>#DIV/0!</v>
      </c>
      <c r="V36" s="336" t="e">
        <f t="shared" si="3"/>
        <v>#DIV/0!</v>
      </c>
      <c r="W36" s="336" t="e">
        <f t="shared" si="4"/>
        <v>#DIV/0!</v>
      </c>
    </row>
    <row r="37" spans="1:32">
      <c r="B37" s="102" t="s">
        <v>29</v>
      </c>
      <c r="C37" s="91"/>
      <c r="E37" s="29" t="e">
        <f>AVERAGEIFS(E$43:E$526,$B$43:$B$526,$B37,$AD$43:$AD$526,"Yes")</f>
        <v>#DIV/0!</v>
      </c>
      <c r="F37" s="29" t="e">
        <f t="shared" si="5"/>
        <v>#DIV/0!</v>
      </c>
      <c r="G37" s="29">
        <f>AVERAGEIFS(L$43:L$526,$B$43:$B$526,$B37,$AB$43:$AB$526,"Yes")</f>
        <v>6.666666666666667</v>
      </c>
      <c r="H37" s="29">
        <f t="shared" si="6"/>
        <v>7.2333333333333334</v>
      </c>
      <c r="I37" s="29">
        <f>AVERAGEIFS(M$43:M$526,$B$43:$B$526,$B37,$Z$43:$Z$526,"Yes")</f>
        <v>6.666666666666667</v>
      </c>
      <c r="J37" s="29">
        <f t="shared" si="7"/>
        <v>7.2333333333333334</v>
      </c>
      <c r="K37" s="29">
        <f>AVERAGEIFS(N$43:N$526,$B$43:$B$526,$B37,$X$43:$X$526,"Yes")</f>
        <v>5.4571428571428573</v>
      </c>
      <c r="L37" s="29">
        <f t="shared" si="8"/>
        <v>6.1428571428571441</v>
      </c>
      <c r="M37" s="29">
        <f t="shared" si="9"/>
        <v>5.5428571428571427</v>
      </c>
      <c r="N37" s="29">
        <f t="shared" si="10"/>
        <v>6.1428571428571441</v>
      </c>
      <c r="O37" s="29">
        <f t="shared" si="11"/>
        <v>5.5222222222222221</v>
      </c>
      <c r="P37" s="29">
        <f t="shared" si="12"/>
        <v>6.0777777777777793</v>
      </c>
      <c r="Q37" s="29">
        <f>AVERAGEIFS(Q$43:Q$507,$B$43:$B$507,$B37)</f>
        <v>6.0777777777777793</v>
      </c>
      <c r="R37" s="334" t="e">
        <f t="shared" si="13"/>
        <v>#DIV/0!</v>
      </c>
      <c r="S37" s="334">
        <f t="shared" si="0"/>
        <v>8.4999999999999964E-2</v>
      </c>
      <c r="T37" s="334">
        <f t="shared" si="1"/>
        <v>8.4999999999999964E-2</v>
      </c>
      <c r="U37" s="335">
        <f t="shared" si="2"/>
        <v>0.12565445026178024</v>
      </c>
      <c r="V37" s="336">
        <f t="shared" si="3"/>
        <v>0.10824742268041265</v>
      </c>
      <c r="W37" s="336">
        <f t="shared" si="4"/>
        <v>0.10060362173038251</v>
      </c>
    </row>
    <row r="38" spans="1:32">
      <c r="B38" s="102" t="s">
        <v>28</v>
      </c>
      <c r="C38" s="91"/>
      <c r="E38" s="29">
        <f>AVERAGEIFS(E$43:E$526,$B$43:$B$526,$B38,$AD$43:$AD$526,"Yes")</f>
        <v>8.8282608695652147</v>
      </c>
      <c r="F38" s="29">
        <f t="shared" si="5"/>
        <v>11.260869565217391</v>
      </c>
      <c r="G38" s="29">
        <f>AVERAGEIFS(L$43:L$526,$B$43:$B$526,$B38,$AB$43:$AB$526,"Yes")</f>
        <v>9.7185185185185183</v>
      </c>
      <c r="H38" s="29">
        <f t="shared" si="6"/>
        <v>10.662962962962963</v>
      </c>
      <c r="I38" s="29">
        <f>AVERAGEIFS(M$43:M$526,$B$43:$B$526,$B38,$Z$43:$Z$526,"Yes")</f>
        <v>8.5283783783783775</v>
      </c>
      <c r="J38" s="29">
        <f t="shared" si="7"/>
        <v>9.2297297297297263</v>
      </c>
      <c r="K38" s="29">
        <f>AVERAGEIFS(N$43:N$526,$B$43:$B$526,$B38,$X$43:$X$526,"Yes")</f>
        <v>8.4368421052631586</v>
      </c>
      <c r="L38" s="29">
        <f t="shared" si="8"/>
        <v>9.0631578947368379</v>
      </c>
      <c r="M38" s="29">
        <f t="shared" si="9"/>
        <v>8.6078947368421073</v>
      </c>
      <c r="N38" s="29">
        <f t="shared" si="10"/>
        <v>9.0631578947368379</v>
      </c>
      <c r="O38" s="29">
        <f t="shared" si="11"/>
        <v>8.0466666666666686</v>
      </c>
      <c r="P38" s="29">
        <f t="shared" si="12"/>
        <v>8.3549999999999951</v>
      </c>
      <c r="Q38" s="29">
        <f>AVERAGEIFS(Q$43:Q$507,$B$43:$B$507,$B38)</f>
        <v>8.3549999999999951</v>
      </c>
      <c r="R38" s="334">
        <f t="shared" si="13"/>
        <v>0.27554789460723983</v>
      </c>
      <c r="S38" s="334">
        <f t="shared" si="0"/>
        <v>9.7179878048780477E-2</v>
      </c>
      <c r="T38" s="334">
        <f t="shared" si="1"/>
        <v>8.2237363333861113E-2</v>
      </c>
      <c r="U38" s="335">
        <f t="shared" si="2"/>
        <v>7.4235807860261405E-2</v>
      </c>
      <c r="V38" s="336">
        <f t="shared" si="3"/>
        <v>5.2889024763068671E-2</v>
      </c>
      <c r="W38" s="336">
        <f t="shared" si="4"/>
        <v>3.8318144159071199E-2</v>
      </c>
    </row>
    <row r="39" spans="1:32">
      <c r="B39" s="103" t="s">
        <v>26</v>
      </c>
      <c r="C39" s="93"/>
      <c r="D39" s="42"/>
      <c r="E39" s="29">
        <f>AVERAGEIFS(E$43:E$526,$C$43:$C$526,$B39,$AD$43:$AD$526,"Yes")</f>
        <v>5.65625</v>
      </c>
      <c r="F39" s="29">
        <f>AVERAGEIFS(Q$43:Q$507,$C$43:$C$507,$B39,$AD$43:$AD$507,"Yes")</f>
        <v>7.4999999999999991</v>
      </c>
      <c r="G39" s="29">
        <f>AVERAGEIFS(L$43:L$526,$C$43:$C$526,$B39,$AB$43:$AB$526,"Yes")</f>
        <v>6.9999999999999991</v>
      </c>
      <c r="H39" s="29">
        <f>AVERAGEIFS(Q$43:Q$507,$C$43:$C$507,$B39,$AB$43:$AB$507,"Yes")</f>
        <v>8.1</v>
      </c>
      <c r="I39" s="29">
        <f>AVERAGEIFS(M$43:M$526,$C$43:$C$526,$B39,$Z$43:$Z$526,"Yes")</f>
        <v>7.1312500000000014</v>
      </c>
      <c r="J39" s="29">
        <f>AVERAGEIFS(Q$43:Q$507,$C$43:$C$507,$B39,$Z$43:$Z$507,"Yes")</f>
        <v>7.9375</v>
      </c>
      <c r="K39" s="29">
        <f>AVERAGEIFS(N$43:N$526,$C$43:$C$526,$B39,$X$43:$X$526,"Yes")</f>
        <v>7.2937500000000002</v>
      </c>
      <c r="L39" s="29">
        <f>AVERAGEIFS(Q$43:Q$507,$C$43:$C$507,$B39,$X$43:$X$507,"Yes")</f>
        <v>7.9375</v>
      </c>
      <c r="M39" s="29">
        <f>AVERAGEIFS(O$43:O$526,$C$43:$C$526,$B39,$V$43:$V$526,"Yes")</f>
        <v>7.3562500000000002</v>
      </c>
      <c r="N39" s="29">
        <f>AVERAGEIFS(Q$43:Q$507,$C$43:$C$507,$B39,$V$43:$V$507,"Yes")</f>
        <v>7.9375</v>
      </c>
      <c r="O39" s="29">
        <f>AVERAGEIFS(P$43:P$507,$C$43:$C$507,$B39,$T$43:$T$507,"Yes")</f>
        <v>7.7722222222222221</v>
      </c>
      <c r="P39" s="29">
        <f>AVERAGEIFS(Q$43:Q$507,$C$43:$C$507,$B39,$T$43:$T$507,"Yes")</f>
        <v>8.0777777777777775</v>
      </c>
      <c r="Q39" s="29">
        <f>AVERAGEIFS(Q$43:Q$507,$C$43:$C$507,$B39)</f>
        <v>7.9761904761904772</v>
      </c>
      <c r="R39" s="334">
        <f t="shared" si="13"/>
        <v>0.32596685082872923</v>
      </c>
      <c r="S39" s="334">
        <f t="shared" si="0"/>
        <v>0.15714285714285725</v>
      </c>
      <c r="T39" s="334">
        <f t="shared" si="1"/>
        <v>0.11305872042068343</v>
      </c>
      <c r="U39" s="335">
        <f t="shared" si="2"/>
        <v>8.8260497000856919E-2</v>
      </c>
      <c r="V39" s="336">
        <f t="shared" si="3"/>
        <v>7.9014443500424747E-2</v>
      </c>
      <c r="W39" s="336">
        <f t="shared" si="4"/>
        <v>3.9313795568262977E-2</v>
      </c>
    </row>
    <row r="40" spans="1:32">
      <c r="B40" s="2"/>
      <c r="C40" s="2"/>
      <c r="I40" s="38"/>
      <c r="J40" s="38"/>
      <c r="K40" s="30"/>
    </row>
    <row r="41" spans="1:32" ht="29">
      <c r="M41" s="31"/>
      <c r="N41" s="31"/>
      <c r="O41" s="31"/>
      <c r="T41" s="416" t="s">
        <v>87</v>
      </c>
      <c r="U41" s="416"/>
      <c r="V41" s="416" t="s">
        <v>88</v>
      </c>
      <c r="W41" s="416"/>
      <c r="X41" s="416" t="s">
        <v>83</v>
      </c>
      <c r="Y41" s="416"/>
      <c r="Z41" s="333" t="s">
        <v>82</v>
      </c>
      <c r="AA41" s="333"/>
      <c r="AB41" s="333" t="s">
        <v>81</v>
      </c>
      <c r="AC41" s="333"/>
      <c r="AD41" s="333" t="s">
        <v>80</v>
      </c>
      <c r="AE41" s="333"/>
      <c r="AF41" s="70" t="s">
        <v>89</v>
      </c>
    </row>
    <row r="42" spans="1:32" s="30" customFormat="1">
      <c r="A42" s="82" t="s">
        <v>32</v>
      </c>
      <c r="B42" s="82" t="s">
        <v>90</v>
      </c>
      <c r="C42" s="82" t="s">
        <v>91</v>
      </c>
      <c r="D42" s="82" t="s">
        <v>92</v>
      </c>
      <c r="E42" s="3">
        <v>44593</v>
      </c>
      <c r="F42" s="3">
        <v>44774</v>
      </c>
      <c r="G42" s="3">
        <v>44835</v>
      </c>
      <c r="H42" s="3">
        <v>44896</v>
      </c>
      <c r="I42" s="3">
        <v>45047</v>
      </c>
      <c r="J42" s="3">
        <v>45170</v>
      </c>
      <c r="K42" s="3">
        <v>45200</v>
      </c>
      <c r="L42" s="3">
        <v>45323</v>
      </c>
      <c r="M42" s="3">
        <v>45717</v>
      </c>
      <c r="N42" s="3">
        <v>45778</v>
      </c>
      <c r="O42" s="3">
        <v>45870</v>
      </c>
      <c r="P42" s="3">
        <v>45962</v>
      </c>
      <c r="Q42" s="243">
        <v>46113</v>
      </c>
      <c r="R42" s="3" t="s">
        <v>93</v>
      </c>
      <c r="S42" s="60" t="s">
        <v>94</v>
      </c>
      <c r="T42" s="108" t="s">
        <v>95</v>
      </c>
      <c r="U42" s="67" t="s">
        <v>96</v>
      </c>
      <c r="V42" s="108" t="s">
        <v>95</v>
      </c>
      <c r="W42" s="67" t="s">
        <v>96</v>
      </c>
      <c r="X42" s="108" t="s">
        <v>95</v>
      </c>
      <c r="Y42" s="67" t="s">
        <v>96</v>
      </c>
      <c r="Z42" s="108" t="s">
        <v>95</v>
      </c>
      <c r="AA42" s="67" t="s">
        <v>96</v>
      </c>
      <c r="AB42" s="108" t="s">
        <v>95</v>
      </c>
      <c r="AC42" s="67" t="s">
        <v>96</v>
      </c>
      <c r="AD42" s="108" t="s">
        <v>95</v>
      </c>
      <c r="AE42" s="63" t="s">
        <v>96</v>
      </c>
      <c r="AF42" s="66"/>
    </row>
    <row r="43" spans="1:32" ht="15" hidden="1" customHeight="1">
      <c r="A43" s="66" t="s">
        <v>5017</v>
      </c>
      <c r="B43" s="66" t="s">
        <v>625</v>
      </c>
      <c r="C43" s="66" t="str" cm="1">
        <f t="array" ref="C43">_xlfn.IFNA(_xlfn.IFS(B43="Starter","Starters &amp; Sides",B43="Sides","Starters &amp; Sides"),B43)</f>
        <v>Starters &amp; Sides</v>
      </c>
      <c r="D43" s="71" t="s">
        <v>5018</v>
      </c>
      <c r="E43" s="75">
        <v>5.5</v>
      </c>
      <c r="F43" s="13">
        <v>5.7</v>
      </c>
      <c r="G43" s="13">
        <v>5.7</v>
      </c>
      <c r="H43" s="13">
        <v>5.7</v>
      </c>
      <c r="I43" s="13">
        <v>6</v>
      </c>
      <c r="J43" s="13">
        <v>6</v>
      </c>
      <c r="K43" s="13">
        <v>6</v>
      </c>
      <c r="L43" s="13">
        <v>6</v>
      </c>
      <c r="M43" s="13">
        <v>6.2</v>
      </c>
      <c r="N43" s="13">
        <v>6.5</v>
      </c>
      <c r="O43" s="13">
        <v>6.5</v>
      </c>
      <c r="P43" s="15">
        <v>6.9</v>
      </c>
      <c r="Q43" s="337">
        <v>7.3</v>
      </c>
      <c r="R43" s="15" t="str">
        <f>IF(COUNTA(Q43)=1,"Yes","No")</f>
        <v>Yes</v>
      </c>
      <c r="S43" s="15" t="str">
        <f>IF(AND(T43="No",R43="Yes"),"Yes","No")</f>
        <v>No</v>
      </c>
      <c r="T43" s="221" t="str">
        <f>IF(COUNTA(P43:Q43)=2,"Yes","No")</f>
        <v>Yes</v>
      </c>
      <c r="U43" s="223">
        <f>IF(T43="Yes",Q43/P43-1,"N/A")</f>
        <v>5.7971014492753437E-2</v>
      </c>
      <c r="V43" s="221" t="str">
        <f>IF(COUNTA(O43:Q43)=3,"Yes","No")</f>
        <v>Yes</v>
      </c>
      <c r="W43" s="223">
        <f>IF(V43="Yes",Q43/O43-1,"N/A")</f>
        <v>0.12307692307692308</v>
      </c>
      <c r="X43" s="221" t="str">
        <f>IF(COUNTA(N43:Q43)=4,"Yes","No")</f>
        <v>Yes</v>
      </c>
      <c r="Y43" s="223">
        <f>IF(X43="Yes",Q43/N43-1,"N/A")</f>
        <v>0.12307692307692308</v>
      </c>
      <c r="Z43" s="222" t="str">
        <f>IF(COUNTA(M43:Q43)=5,"Yes","No")</f>
        <v>Yes</v>
      </c>
      <c r="AA43" s="68">
        <f>IF(Z43="Yes",Q43/M43-1,"N/A")</f>
        <v>0.17741935483870952</v>
      </c>
      <c r="AB43" s="65" t="str">
        <f>IF(COUNTA(L43:Q43)=6,"Yes","No")</f>
        <v>Yes</v>
      </c>
      <c r="AC43" s="68">
        <f>IF(AB43="Yes",Q43/L43-1,"N/A")</f>
        <v>0.21666666666666656</v>
      </c>
      <c r="AD43" s="65" t="str">
        <f>IF(COUNTA(E43:Q43)=13,"Yes","No")</f>
        <v>Yes</v>
      </c>
      <c r="AE43" s="68">
        <f>IF(AD43="Yes",Q43/E43-1,"N/A")</f>
        <v>0.32727272727272716</v>
      </c>
      <c r="AF43" s="66"/>
    </row>
    <row r="44" spans="1:32" hidden="1">
      <c r="A44" s="66" t="s">
        <v>5017</v>
      </c>
      <c r="B44" s="66" t="s">
        <v>625</v>
      </c>
      <c r="C44" s="66" t="str" cm="1">
        <f t="array" ref="C44">_xlfn.IFNA(_xlfn.IFS(B44="Starter","Starters &amp; Sides",B44="Sides","Starters &amp; Sides"),B44)</f>
        <v>Starters &amp; Sides</v>
      </c>
      <c r="D44" s="71" t="s">
        <v>5019</v>
      </c>
      <c r="E44" s="75">
        <v>6.5</v>
      </c>
      <c r="F44" s="13">
        <v>6.7</v>
      </c>
      <c r="G44" s="13">
        <v>6.7</v>
      </c>
      <c r="H44" s="13">
        <v>6.7</v>
      </c>
      <c r="I44" s="13">
        <v>7</v>
      </c>
      <c r="J44" s="13">
        <v>7.2</v>
      </c>
      <c r="K44" s="13">
        <v>7.5</v>
      </c>
      <c r="L44" s="13">
        <v>7.5</v>
      </c>
      <c r="M44" s="13">
        <v>7.7</v>
      </c>
      <c r="N44" s="13">
        <v>7.7</v>
      </c>
      <c r="O44" s="13">
        <v>7.8</v>
      </c>
      <c r="P44" s="15">
        <v>7.9</v>
      </c>
      <c r="Q44" s="337">
        <v>8.1999999999999993</v>
      </c>
      <c r="R44" s="15" t="str">
        <f t="shared" ref="R44:R110" si="14">IF(COUNTA(Q44)=1,"Yes","No")</f>
        <v>Yes</v>
      </c>
      <c r="S44" s="15" t="str">
        <f t="shared" ref="S44:S110" si="15">IF(AND(T44="No",R44="Yes"),"Yes","No")</f>
        <v>No</v>
      </c>
      <c r="T44" s="221" t="str">
        <f t="shared" ref="T44:T110" si="16">IF(COUNTA(P44:Q44)=2,"Yes","No")</f>
        <v>Yes</v>
      </c>
      <c r="U44" s="223">
        <f t="shared" ref="U44:U110" si="17">IF(T44="Yes",Q44/P44-1,"N/A")</f>
        <v>3.7974683544303556E-2</v>
      </c>
      <c r="V44" s="221" t="str">
        <f t="shared" ref="V44:V110" si="18">IF(COUNTA(O44:Q44)=3,"Yes","No")</f>
        <v>Yes</v>
      </c>
      <c r="W44" s="223">
        <f t="shared" ref="W44:W110" si="19">IF(V44="Yes",Q44/O44-1,"N/A")</f>
        <v>5.1282051282051322E-2</v>
      </c>
      <c r="X44" s="221" t="str">
        <f t="shared" ref="X44:X110" si="20">IF(COUNTA(N44:Q44)=4,"Yes","No")</f>
        <v>Yes</v>
      </c>
      <c r="Y44" s="223">
        <f t="shared" ref="Y44:Y110" si="21">IF(X44="Yes",Q44/N44-1,"N/A")</f>
        <v>6.4935064935064846E-2</v>
      </c>
      <c r="Z44" s="222" t="str">
        <f t="shared" ref="Z44:Z110" si="22">IF(COUNTA(M44:Q44)=5,"Yes","No")</f>
        <v>Yes</v>
      </c>
      <c r="AA44" s="68">
        <f t="shared" ref="AA44:AA110" si="23">IF(Z44="Yes",Q44/M44-1,"N/A")</f>
        <v>6.4935064935064846E-2</v>
      </c>
      <c r="AB44" s="65" t="str">
        <f t="shared" ref="AB44:AB110" si="24">IF(COUNTA(L44:Q44)=6,"Yes","No")</f>
        <v>Yes</v>
      </c>
      <c r="AC44" s="68">
        <f t="shared" ref="AC44:AC110" si="25">IF(AB44="Yes",Q44/L44-1,"N/A")</f>
        <v>9.3333333333333268E-2</v>
      </c>
      <c r="AD44" s="65" t="str">
        <f t="shared" ref="AD44:AD110" si="26">IF(COUNTA(E44:Q44)=13,"Yes","No")</f>
        <v>Yes</v>
      </c>
      <c r="AE44" s="68">
        <f t="shared" ref="AE44:AE110" si="27">IF(AD44="Yes",Q44/E44-1,"N/A")</f>
        <v>0.2615384615384615</v>
      </c>
      <c r="AF44" s="66"/>
    </row>
    <row r="45" spans="1:32" hidden="1">
      <c r="A45" s="66" t="s">
        <v>5017</v>
      </c>
      <c r="B45" s="66" t="s">
        <v>625</v>
      </c>
      <c r="C45" s="66" t="str" cm="1">
        <f t="array" ref="C45">_xlfn.IFNA(_xlfn.IFS(B45="Starter","Starters &amp; Sides",B45="Sides","Starters &amp; Sides"),B45)</f>
        <v>Starters &amp; Sides</v>
      </c>
      <c r="D45" s="71" t="s">
        <v>4449</v>
      </c>
      <c r="E45" s="75"/>
      <c r="F45" s="12"/>
      <c r="G45" s="12"/>
      <c r="H45" s="12"/>
      <c r="I45" s="12">
        <v>8</v>
      </c>
      <c r="J45" s="13">
        <v>8.1999999999999993</v>
      </c>
      <c r="K45" s="13">
        <v>8.5</v>
      </c>
      <c r="L45" s="13">
        <v>8.5</v>
      </c>
      <c r="M45" s="13">
        <v>8.6999999999999993</v>
      </c>
      <c r="N45" s="13">
        <v>8.6999999999999993</v>
      </c>
      <c r="O45" s="13">
        <v>8.8000000000000007</v>
      </c>
      <c r="P45" s="15"/>
      <c r="Q45" s="337"/>
      <c r="R45" s="15" t="str">
        <f t="shared" si="14"/>
        <v>No</v>
      </c>
      <c r="S45" s="15" t="str">
        <f t="shared" si="15"/>
        <v>No</v>
      </c>
      <c r="T45" s="221" t="str">
        <f t="shared" si="16"/>
        <v>No</v>
      </c>
      <c r="U45" s="223" t="str">
        <f t="shared" si="17"/>
        <v>N/A</v>
      </c>
      <c r="V45" s="221" t="str">
        <f t="shared" si="18"/>
        <v>No</v>
      </c>
      <c r="W45" s="223" t="str">
        <f t="shared" si="19"/>
        <v>N/A</v>
      </c>
      <c r="X45" s="221" t="str">
        <f t="shared" si="20"/>
        <v>No</v>
      </c>
      <c r="Y45" s="223" t="str">
        <f t="shared" si="21"/>
        <v>N/A</v>
      </c>
      <c r="Z45" s="222" t="str">
        <f t="shared" si="22"/>
        <v>No</v>
      </c>
      <c r="AA45" s="68" t="str">
        <f t="shared" si="23"/>
        <v>N/A</v>
      </c>
      <c r="AB45" s="65" t="str">
        <f t="shared" si="24"/>
        <v>No</v>
      </c>
      <c r="AC45" s="68" t="str">
        <f t="shared" si="25"/>
        <v>N/A</v>
      </c>
      <c r="AD45" s="65" t="str">
        <f t="shared" si="26"/>
        <v>No</v>
      </c>
      <c r="AE45" s="68" t="str">
        <f t="shared" si="27"/>
        <v>N/A</v>
      </c>
      <c r="AF45" s="66"/>
    </row>
    <row r="46" spans="1:32" hidden="1">
      <c r="A46" s="66" t="s">
        <v>5017</v>
      </c>
      <c r="B46" s="66" t="s">
        <v>625</v>
      </c>
      <c r="C46" s="66" t="str" cm="1">
        <f t="array" ref="C46">_xlfn.IFNA(_xlfn.IFS(B46="Starter","Starters &amp; Sides",B46="Sides","Starters &amp; Sides"),B46)</f>
        <v>Starters &amp; Sides</v>
      </c>
      <c r="D46" s="71" t="s">
        <v>5020</v>
      </c>
      <c r="E46" s="75"/>
      <c r="F46" s="12"/>
      <c r="G46" s="12">
        <v>7.5</v>
      </c>
      <c r="H46" s="12">
        <v>7.5</v>
      </c>
      <c r="I46" s="12"/>
      <c r="J46" s="13"/>
      <c r="K46" s="13"/>
      <c r="L46" s="13"/>
      <c r="M46" s="13"/>
      <c r="N46" s="13"/>
      <c r="O46" s="13"/>
      <c r="P46" s="15"/>
      <c r="Q46" s="337"/>
      <c r="R46" s="15" t="str">
        <f t="shared" si="14"/>
        <v>No</v>
      </c>
      <c r="S46" s="15" t="str">
        <f t="shared" si="15"/>
        <v>No</v>
      </c>
      <c r="T46" s="221" t="str">
        <f t="shared" si="16"/>
        <v>No</v>
      </c>
      <c r="U46" s="223" t="str">
        <f t="shared" si="17"/>
        <v>N/A</v>
      </c>
      <c r="V46" s="221" t="str">
        <f t="shared" si="18"/>
        <v>No</v>
      </c>
      <c r="W46" s="223" t="str">
        <f t="shared" si="19"/>
        <v>N/A</v>
      </c>
      <c r="X46" s="221" t="str">
        <f t="shared" si="20"/>
        <v>No</v>
      </c>
      <c r="Y46" s="223" t="str">
        <f t="shared" si="21"/>
        <v>N/A</v>
      </c>
      <c r="Z46" s="222" t="str">
        <f t="shared" si="22"/>
        <v>No</v>
      </c>
      <c r="AA46" s="68" t="str">
        <f t="shared" si="23"/>
        <v>N/A</v>
      </c>
      <c r="AB46" s="65" t="str">
        <f t="shared" si="24"/>
        <v>No</v>
      </c>
      <c r="AC46" s="68" t="str">
        <f t="shared" si="25"/>
        <v>N/A</v>
      </c>
      <c r="AD46" s="65" t="str">
        <f t="shared" si="26"/>
        <v>No</v>
      </c>
      <c r="AE46" s="68" t="str">
        <f t="shared" si="27"/>
        <v>N/A</v>
      </c>
      <c r="AF46" s="66"/>
    </row>
    <row r="47" spans="1:32" hidden="1">
      <c r="A47" s="66" t="s">
        <v>5017</v>
      </c>
      <c r="B47" s="66" t="s">
        <v>625</v>
      </c>
      <c r="C47" s="66" t="str" cm="1">
        <f t="array" ref="C47">_xlfn.IFNA(_xlfn.IFS(B47="Starter","Starters &amp; Sides",B47="Sides","Starters &amp; Sides"),B47)</f>
        <v>Starters &amp; Sides</v>
      </c>
      <c r="D47" s="71" t="s">
        <v>5011</v>
      </c>
      <c r="E47" s="75"/>
      <c r="F47" s="12"/>
      <c r="G47" s="12">
        <v>7.7</v>
      </c>
      <c r="H47" s="12">
        <v>7.7</v>
      </c>
      <c r="I47" s="12">
        <v>8</v>
      </c>
      <c r="J47" s="13">
        <v>8.1999999999999993</v>
      </c>
      <c r="K47" s="13">
        <v>8.5</v>
      </c>
      <c r="L47" s="13">
        <v>8.5</v>
      </c>
      <c r="M47" s="13">
        <v>8.6999999999999993</v>
      </c>
      <c r="N47" s="13">
        <v>9</v>
      </c>
      <c r="O47" s="13">
        <v>9.3000000000000007</v>
      </c>
      <c r="P47" s="15">
        <v>9.3000000000000007</v>
      </c>
      <c r="Q47" s="337">
        <v>9.5</v>
      </c>
      <c r="R47" s="15" t="str">
        <f t="shared" si="14"/>
        <v>Yes</v>
      </c>
      <c r="S47" s="15" t="str">
        <f t="shared" si="15"/>
        <v>No</v>
      </c>
      <c r="T47" s="221" t="str">
        <f t="shared" si="16"/>
        <v>Yes</v>
      </c>
      <c r="U47" s="223">
        <f t="shared" si="17"/>
        <v>2.1505376344086002E-2</v>
      </c>
      <c r="V47" s="221" t="str">
        <f t="shared" si="18"/>
        <v>Yes</v>
      </c>
      <c r="W47" s="223">
        <f t="shared" si="19"/>
        <v>2.1505376344086002E-2</v>
      </c>
      <c r="X47" s="221" t="str">
        <f t="shared" si="20"/>
        <v>Yes</v>
      </c>
      <c r="Y47" s="223">
        <f t="shared" si="21"/>
        <v>5.555555555555558E-2</v>
      </c>
      <c r="Z47" s="222" t="str">
        <f t="shared" si="22"/>
        <v>Yes</v>
      </c>
      <c r="AA47" s="68">
        <f t="shared" si="23"/>
        <v>9.1954022988505857E-2</v>
      </c>
      <c r="AB47" s="65" t="str">
        <f t="shared" si="24"/>
        <v>Yes</v>
      </c>
      <c r="AC47" s="68">
        <f t="shared" si="25"/>
        <v>0.11764705882352944</v>
      </c>
      <c r="AD47" s="65" t="str">
        <f t="shared" si="26"/>
        <v>No</v>
      </c>
      <c r="AE47" s="68" t="str">
        <f t="shared" si="27"/>
        <v>N/A</v>
      </c>
      <c r="AF47" s="66"/>
    </row>
    <row r="48" spans="1:32" hidden="1">
      <c r="A48" s="66" t="s">
        <v>5017</v>
      </c>
      <c r="B48" s="66" t="s">
        <v>625</v>
      </c>
      <c r="C48" s="66" t="str" cm="1">
        <f t="array" ref="C48">_xlfn.IFNA(_xlfn.IFS(B48="Starter","Starters &amp; Sides",B48="Sides","Starters &amp; Sides"),B48)</f>
        <v>Starters &amp; Sides</v>
      </c>
      <c r="D48" s="71" t="s">
        <v>5021</v>
      </c>
      <c r="E48" s="75">
        <v>6.5</v>
      </c>
      <c r="F48" s="12">
        <v>6.7</v>
      </c>
      <c r="G48" s="12">
        <v>6.9</v>
      </c>
      <c r="H48" s="12">
        <v>6.9</v>
      </c>
      <c r="I48" s="12">
        <v>7.5</v>
      </c>
      <c r="J48" s="13">
        <v>7.5</v>
      </c>
      <c r="K48" s="13">
        <v>7.8</v>
      </c>
      <c r="L48" s="13">
        <v>7.8</v>
      </c>
      <c r="M48" s="13">
        <v>8.1999999999999993</v>
      </c>
      <c r="N48" s="13">
        <v>8.1999999999999993</v>
      </c>
      <c r="O48" s="13">
        <v>8.5</v>
      </c>
      <c r="P48" s="15">
        <v>8.6999999999999993</v>
      </c>
      <c r="Q48" s="337">
        <v>8.9</v>
      </c>
      <c r="R48" s="15" t="str">
        <f t="shared" si="14"/>
        <v>Yes</v>
      </c>
      <c r="S48" s="15" t="str">
        <f t="shared" si="15"/>
        <v>No</v>
      </c>
      <c r="T48" s="221" t="str">
        <f t="shared" si="16"/>
        <v>Yes</v>
      </c>
      <c r="U48" s="223">
        <f t="shared" si="17"/>
        <v>2.2988505747126631E-2</v>
      </c>
      <c r="V48" s="221" t="str">
        <f t="shared" si="18"/>
        <v>Yes</v>
      </c>
      <c r="W48" s="223">
        <f t="shared" si="19"/>
        <v>4.705882352941182E-2</v>
      </c>
      <c r="X48" s="221" t="str">
        <f t="shared" si="20"/>
        <v>Yes</v>
      </c>
      <c r="Y48" s="223">
        <f t="shared" si="21"/>
        <v>8.5365853658536661E-2</v>
      </c>
      <c r="Z48" s="222" t="str">
        <f t="shared" si="22"/>
        <v>Yes</v>
      </c>
      <c r="AA48" s="68">
        <f t="shared" si="23"/>
        <v>8.5365853658536661E-2</v>
      </c>
      <c r="AB48" s="65" t="str">
        <f t="shared" si="24"/>
        <v>Yes</v>
      </c>
      <c r="AC48" s="68">
        <f t="shared" si="25"/>
        <v>0.14102564102564119</v>
      </c>
      <c r="AD48" s="65" t="str">
        <f t="shared" si="26"/>
        <v>Yes</v>
      </c>
      <c r="AE48" s="68">
        <f t="shared" si="27"/>
        <v>0.36923076923076925</v>
      </c>
      <c r="AF48" s="66"/>
    </row>
    <row r="49" spans="1:32" hidden="1">
      <c r="A49" s="66" t="s">
        <v>5017</v>
      </c>
      <c r="B49" s="66" t="s">
        <v>625</v>
      </c>
      <c r="C49" s="66" t="str" cm="1">
        <f t="array" ref="C49">_xlfn.IFNA(_xlfn.IFS(B49="Starter","Starters &amp; Sides",B49="Sides","Starters &amp; Sides"),B49)</f>
        <v>Starters &amp; Sides</v>
      </c>
      <c r="D49" s="71" t="s">
        <v>5022</v>
      </c>
      <c r="E49" s="75"/>
      <c r="F49" s="12"/>
      <c r="G49" s="12">
        <v>7.5</v>
      </c>
      <c r="H49" s="12">
        <v>7.5</v>
      </c>
      <c r="I49" s="12">
        <v>8</v>
      </c>
      <c r="J49" s="13">
        <v>8</v>
      </c>
      <c r="K49" s="13">
        <v>8</v>
      </c>
      <c r="L49" s="13">
        <v>8</v>
      </c>
      <c r="M49" s="13">
        <v>8.1999999999999993</v>
      </c>
      <c r="N49" s="13">
        <v>8.5</v>
      </c>
      <c r="O49" s="13">
        <v>8.5</v>
      </c>
      <c r="P49" s="15">
        <v>8.6999999999999993</v>
      </c>
      <c r="Q49" s="337">
        <v>8.9</v>
      </c>
      <c r="R49" s="15" t="str">
        <f t="shared" si="14"/>
        <v>Yes</v>
      </c>
      <c r="S49" s="15" t="str">
        <f t="shared" si="15"/>
        <v>No</v>
      </c>
      <c r="T49" s="221" t="str">
        <f t="shared" si="16"/>
        <v>Yes</v>
      </c>
      <c r="U49" s="223">
        <f t="shared" si="17"/>
        <v>2.2988505747126631E-2</v>
      </c>
      <c r="V49" s="221" t="str">
        <f t="shared" si="18"/>
        <v>Yes</v>
      </c>
      <c r="W49" s="223">
        <f t="shared" si="19"/>
        <v>4.705882352941182E-2</v>
      </c>
      <c r="X49" s="221" t="str">
        <f t="shared" si="20"/>
        <v>Yes</v>
      </c>
      <c r="Y49" s="223">
        <f t="shared" si="21"/>
        <v>4.705882352941182E-2</v>
      </c>
      <c r="Z49" s="222" t="str">
        <f t="shared" si="22"/>
        <v>Yes</v>
      </c>
      <c r="AA49" s="68">
        <f t="shared" si="23"/>
        <v>8.5365853658536661E-2</v>
      </c>
      <c r="AB49" s="65" t="str">
        <f t="shared" si="24"/>
        <v>Yes</v>
      </c>
      <c r="AC49" s="68">
        <f t="shared" si="25"/>
        <v>0.11250000000000004</v>
      </c>
      <c r="AD49" s="65" t="str">
        <f t="shared" si="26"/>
        <v>No</v>
      </c>
      <c r="AE49" s="68" t="str">
        <f t="shared" si="27"/>
        <v>N/A</v>
      </c>
      <c r="AF49" s="66"/>
    </row>
    <row r="50" spans="1:32" hidden="1">
      <c r="A50" s="66" t="s">
        <v>5017</v>
      </c>
      <c r="B50" s="66" t="s">
        <v>625</v>
      </c>
      <c r="C50" s="66" t="str" cm="1">
        <f t="array" ref="C50">_xlfn.IFNA(_xlfn.IFS(B50="Starter","Starters &amp; Sides",B50="Sides","Starters &amp; Sides"),B50)</f>
        <v>Starters &amp; Sides</v>
      </c>
      <c r="D50" s="71" t="s">
        <v>5023</v>
      </c>
      <c r="E50" s="75">
        <v>4.5</v>
      </c>
      <c r="F50" s="12">
        <v>4.7</v>
      </c>
      <c r="G50" s="12">
        <v>4.7</v>
      </c>
      <c r="H50" s="12">
        <v>4.7</v>
      </c>
      <c r="I50" s="12">
        <v>4.9000000000000004</v>
      </c>
      <c r="J50" s="13">
        <v>4.9000000000000004</v>
      </c>
      <c r="K50" s="13">
        <v>4.9000000000000004</v>
      </c>
      <c r="L50" s="13">
        <v>4.9000000000000004</v>
      </c>
      <c r="M50" s="13">
        <v>4.9000000000000004</v>
      </c>
      <c r="N50" s="13">
        <v>4.9000000000000004</v>
      </c>
      <c r="O50" s="13">
        <v>4.9000000000000004</v>
      </c>
      <c r="P50" s="15">
        <v>4.9000000000000004</v>
      </c>
      <c r="Q50" s="337">
        <v>4.9000000000000004</v>
      </c>
      <c r="R50" s="15" t="str">
        <f t="shared" si="14"/>
        <v>Yes</v>
      </c>
      <c r="S50" s="15" t="str">
        <f t="shared" si="15"/>
        <v>No</v>
      </c>
      <c r="T50" s="221" t="str">
        <f t="shared" si="16"/>
        <v>Yes</v>
      </c>
      <c r="U50" s="223">
        <f t="shared" si="17"/>
        <v>0</v>
      </c>
      <c r="V50" s="221" t="str">
        <f t="shared" si="18"/>
        <v>Yes</v>
      </c>
      <c r="W50" s="223">
        <f t="shared" si="19"/>
        <v>0</v>
      </c>
      <c r="X50" s="221" t="str">
        <f t="shared" si="20"/>
        <v>Yes</v>
      </c>
      <c r="Y50" s="223">
        <f t="shared" si="21"/>
        <v>0</v>
      </c>
      <c r="Z50" s="222" t="str">
        <f t="shared" si="22"/>
        <v>Yes</v>
      </c>
      <c r="AA50" s="68">
        <f t="shared" si="23"/>
        <v>0</v>
      </c>
      <c r="AB50" s="65" t="str">
        <f t="shared" si="24"/>
        <v>Yes</v>
      </c>
      <c r="AC50" s="68">
        <f t="shared" si="25"/>
        <v>0</v>
      </c>
      <c r="AD50" s="65" t="str">
        <f t="shared" si="26"/>
        <v>Yes</v>
      </c>
      <c r="AE50" s="68">
        <f t="shared" si="27"/>
        <v>8.8888888888889017E-2</v>
      </c>
      <c r="AF50" s="66"/>
    </row>
    <row r="51" spans="1:32" hidden="1">
      <c r="A51" s="66" t="s">
        <v>5017</v>
      </c>
      <c r="B51" s="66" t="s">
        <v>625</v>
      </c>
      <c r="C51" s="66" t="str" cm="1">
        <f t="array" ref="C51">_xlfn.IFNA(_xlfn.IFS(B51="Starter","Starters &amp; Sides",B51="Sides","Starters &amp; Sides"),B51)</f>
        <v>Starters &amp; Sides</v>
      </c>
      <c r="D51" s="71" t="s">
        <v>5024</v>
      </c>
      <c r="E51" s="75">
        <v>4.5</v>
      </c>
      <c r="F51" s="12">
        <v>4.7</v>
      </c>
      <c r="G51" s="12">
        <v>4.7</v>
      </c>
      <c r="H51" s="12">
        <v>4.7</v>
      </c>
      <c r="I51" s="12">
        <v>4.9000000000000004</v>
      </c>
      <c r="J51" s="13">
        <v>4.9000000000000004</v>
      </c>
      <c r="K51" s="13">
        <v>4.9000000000000004</v>
      </c>
      <c r="L51" s="13">
        <v>4.9000000000000004</v>
      </c>
      <c r="M51" s="13">
        <v>4.9000000000000004</v>
      </c>
      <c r="N51" s="13">
        <v>4.9000000000000004</v>
      </c>
      <c r="O51" s="13">
        <v>4.9000000000000004</v>
      </c>
      <c r="P51" s="15">
        <v>4.9000000000000004</v>
      </c>
      <c r="Q51" s="337">
        <v>4.9000000000000004</v>
      </c>
      <c r="R51" s="15" t="str">
        <f t="shared" si="14"/>
        <v>Yes</v>
      </c>
      <c r="S51" s="15" t="str">
        <f t="shared" si="15"/>
        <v>No</v>
      </c>
      <c r="T51" s="221" t="str">
        <f t="shared" si="16"/>
        <v>Yes</v>
      </c>
      <c r="U51" s="223">
        <f t="shared" si="17"/>
        <v>0</v>
      </c>
      <c r="V51" s="221" t="str">
        <f t="shared" si="18"/>
        <v>Yes</v>
      </c>
      <c r="W51" s="223">
        <f t="shared" si="19"/>
        <v>0</v>
      </c>
      <c r="X51" s="221" t="str">
        <f t="shared" si="20"/>
        <v>Yes</v>
      </c>
      <c r="Y51" s="223">
        <f t="shared" si="21"/>
        <v>0</v>
      </c>
      <c r="Z51" s="222" t="str">
        <f t="shared" si="22"/>
        <v>Yes</v>
      </c>
      <c r="AA51" s="68">
        <f t="shared" si="23"/>
        <v>0</v>
      </c>
      <c r="AB51" s="65" t="str">
        <f t="shared" si="24"/>
        <v>Yes</v>
      </c>
      <c r="AC51" s="68">
        <f t="shared" si="25"/>
        <v>0</v>
      </c>
      <c r="AD51" s="65" t="str">
        <f t="shared" si="26"/>
        <v>Yes</v>
      </c>
      <c r="AE51" s="68">
        <f t="shared" si="27"/>
        <v>8.8888888888889017E-2</v>
      </c>
      <c r="AF51" s="66"/>
    </row>
    <row r="52" spans="1:32" hidden="1">
      <c r="A52" s="66" t="s">
        <v>5017</v>
      </c>
      <c r="B52" s="66" t="s">
        <v>625</v>
      </c>
      <c r="C52" s="66" t="str" cm="1">
        <f t="array" ref="C52">_xlfn.IFNA(_xlfn.IFS(B52="Starter","Starters &amp; Sides",B52="Sides","Starters &amp; Sides"),B52)</f>
        <v>Starters &amp; Sides</v>
      </c>
      <c r="D52" s="71" t="s">
        <v>5025</v>
      </c>
      <c r="E52" s="75">
        <v>6.5</v>
      </c>
      <c r="F52" s="12">
        <v>6.7</v>
      </c>
      <c r="G52" s="12">
        <v>6.9</v>
      </c>
      <c r="H52" s="12">
        <v>6.9</v>
      </c>
      <c r="I52" s="12">
        <v>7.5</v>
      </c>
      <c r="J52" s="13">
        <v>7.5</v>
      </c>
      <c r="K52" s="13">
        <v>7.8</v>
      </c>
      <c r="L52" s="13">
        <v>7.8</v>
      </c>
      <c r="M52" s="13">
        <v>8.1999999999999993</v>
      </c>
      <c r="N52" s="13">
        <v>8.5</v>
      </c>
      <c r="O52" s="13">
        <v>8.5</v>
      </c>
      <c r="P52" s="15">
        <v>9</v>
      </c>
      <c r="Q52" s="337">
        <v>9.6999999999999993</v>
      </c>
      <c r="R52" s="15" t="str">
        <f t="shared" si="14"/>
        <v>Yes</v>
      </c>
      <c r="S52" s="15" t="str">
        <f t="shared" si="15"/>
        <v>No</v>
      </c>
      <c r="T52" s="221" t="str">
        <f t="shared" si="16"/>
        <v>Yes</v>
      </c>
      <c r="U52" s="223">
        <f t="shared" si="17"/>
        <v>7.7777777777777724E-2</v>
      </c>
      <c r="V52" s="221" t="str">
        <f t="shared" si="18"/>
        <v>Yes</v>
      </c>
      <c r="W52" s="223">
        <f t="shared" si="19"/>
        <v>0.14117647058823524</v>
      </c>
      <c r="X52" s="221" t="str">
        <f t="shared" si="20"/>
        <v>Yes</v>
      </c>
      <c r="Y52" s="223">
        <f t="shared" si="21"/>
        <v>0.14117647058823524</v>
      </c>
      <c r="Z52" s="222" t="str">
        <f t="shared" si="22"/>
        <v>Yes</v>
      </c>
      <c r="AA52" s="68">
        <f t="shared" si="23"/>
        <v>0.18292682926829262</v>
      </c>
      <c r="AB52" s="65" t="str">
        <f t="shared" si="24"/>
        <v>Yes</v>
      </c>
      <c r="AC52" s="68">
        <f t="shared" si="25"/>
        <v>0.24358974358974361</v>
      </c>
      <c r="AD52" s="65" t="str">
        <f t="shared" si="26"/>
        <v>Yes</v>
      </c>
      <c r="AE52" s="68">
        <f t="shared" si="27"/>
        <v>0.49230769230769211</v>
      </c>
      <c r="AF52" s="66"/>
    </row>
    <row r="53" spans="1:32" hidden="1">
      <c r="A53" s="66" t="s">
        <v>5017</v>
      </c>
      <c r="B53" s="66" t="s">
        <v>625</v>
      </c>
      <c r="C53" s="66" t="str" cm="1">
        <f t="array" ref="C53">_xlfn.IFNA(_xlfn.IFS(B53="Starter","Starters &amp; Sides",B53="Sides","Starters &amp; Sides"),B53)</f>
        <v>Starters &amp; Sides</v>
      </c>
      <c r="D53" s="71" t="s">
        <v>5026</v>
      </c>
      <c r="E53" s="75">
        <v>6.5</v>
      </c>
      <c r="F53" s="12">
        <v>6.7</v>
      </c>
      <c r="G53" s="12">
        <v>6.9</v>
      </c>
      <c r="H53" s="12">
        <v>6.9</v>
      </c>
      <c r="I53" s="12">
        <v>7.5</v>
      </c>
      <c r="J53" s="13">
        <v>7.5</v>
      </c>
      <c r="K53" s="13">
        <v>7.8</v>
      </c>
      <c r="L53" s="13">
        <v>7.8</v>
      </c>
      <c r="M53" s="13">
        <v>8.1999999999999993</v>
      </c>
      <c r="N53" s="13">
        <v>8.5</v>
      </c>
      <c r="O53" s="13">
        <v>8.5</v>
      </c>
      <c r="P53" s="15">
        <v>9</v>
      </c>
      <c r="Q53" s="337">
        <v>9.5</v>
      </c>
      <c r="R53" s="15" t="str">
        <f t="shared" si="14"/>
        <v>Yes</v>
      </c>
      <c r="S53" s="15" t="str">
        <f t="shared" si="15"/>
        <v>No</v>
      </c>
      <c r="T53" s="221" t="str">
        <f t="shared" si="16"/>
        <v>Yes</v>
      </c>
      <c r="U53" s="223">
        <f t="shared" si="17"/>
        <v>5.555555555555558E-2</v>
      </c>
      <c r="V53" s="221" t="str">
        <f t="shared" si="18"/>
        <v>Yes</v>
      </c>
      <c r="W53" s="223">
        <f t="shared" si="19"/>
        <v>0.11764705882352944</v>
      </c>
      <c r="X53" s="221" t="str">
        <f t="shared" si="20"/>
        <v>Yes</v>
      </c>
      <c r="Y53" s="223">
        <f t="shared" si="21"/>
        <v>0.11764705882352944</v>
      </c>
      <c r="Z53" s="222" t="str">
        <f t="shared" si="22"/>
        <v>Yes</v>
      </c>
      <c r="AA53" s="68">
        <f t="shared" si="23"/>
        <v>0.1585365853658538</v>
      </c>
      <c r="AB53" s="65" t="str">
        <f t="shared" si="24"/>
        <v>Yes</v>
      </c>
      <c r="AC53" s="68">
        <f t="shared" si="25"/>
        <v>0.21794871794871806</v>
      </c>
      <c r="AD53" s="65" t="str">
        <f t="shared" si="26"/>
        <v>Yes</v>
      </c>
      <c r="AE53" s="68">
        <f t="shared" si="27"/>
        <v>0.46153846153846145</v>
      </c>
      <c r="AF53" s="66"/>
    </row>
    <row r="54" spans="1:32" hidden="1">
      <c r="A54" s="66" t="s">
        <v>5017</v>
      </c>
      <c r="B54" s="66" t="s">
        <v>625</v>
      </c>
      <c r="C54" s="66" t="str" cm="1">
        <f t="array" ref="C54">_xlfn.IFNA(_xlfn.IFS(B54="Starter","Starters &amp; Sides",B54="Sides","Starters &amp; Sides"),B54)</f>
        <v>Starters &amp; Sides</v>
      </c>
      <c r="D54" s="71" t="s">
        <v>5027</v>
      </c>
      <c r="E54" s="75">
        <v>6.5</v>
      </c>
      <c r="F54" s="12">
        <v>6.7</v>
      </c>
      <c r="G54" s="12"/>
      <c r="H54" s="12">
        <v>6.5</v>
      </c>
      <c r="I54" s="12">
        <v>7</v>
      </c>
      <c r="J54" s="13">
        <v>7</v>
      </c>
      <c r="K54" s="13">
        <v>7.5</v>
      </c>
      <c r="L54" s="13">
        <v>7.5</v>
      </c>
      <c r="M54" s="13">
        <v>7.7</v>
      </c>
      <c r="N54" s="13">
        <v>8</v>
      </c>
      <c r="O54" s="13">
        <v>8</v>
      </c>
      <c r="P54" s="15">
        <v>9</v>
      </c>
      <c r="Q54" s="337">
        <v>9.3000000000000007</v>
      </c>
      <c r="R54" s="15" t="str">
        <f t="shared" si="14"/>
        <v>Yes</v>
      </c>
      <c r="S54" s="15" t="str">
        <f t="shared" si="15"/>
        <v>No</v>
      </c>
      <c r="T54" s="221" t="str">
        <f t="shared" si="16"/>
        <v>Yes</v>
      </c>
      <c r="U54" s="223">
        <f t="shared" si="17"/>
        <v>3.3333333333333437E-2</v>
      </c>
      <c r="V54" s="221" t="str">
        <f t="shared" si="18"/>
        <v>Yes</v>
      </c>
      <c r="W54" s="223">
        <f t="shared" si="19"/>
        <v>0.16250000000000009</v>
      </c>
      <c r="X54" s="221" t="str">
        <f t="shared" si="20"/>
        <v>Yes</v>
      </c>
      <c r="Y54" s="223">
        <f t="shared" si="21"/>
        <v>0.16250000000000009</v>
      </c>
      <c r="Z54" s="222" t="str">
        <f t="shared" si="22"/>
        <v>Yes</v>
      </c>
      <c r="AA54" s="68">
        <f t="shared" si="23"/>
        <v>0.20779220779220786</v>
      </c>
      <c r="AB54" s="65" t="str">
        <f t="shared" si="24"/>
        <v>Yes</v>
      </c>
      <c r="AC54" s="68">
        <f t="shared" si="25"/>
        <v>0.24</v>
      </c>
      <c r="AD54" s="65" t="str">
        <f t="shared" si="26"/>
        <v>No</v>
      </c>
      <c r="AE54" s="68" t="str">
        <f t="shared" si="27"/>
        <v>N/A</v>
      </c>
      <c r="AF54" s="66"/>
    </row>
    <row r="55" spans="1:32" ht="15" hidden="1" customHeight="1">
      <c r="A55" s="66" t="s">
        <v>5017</v>
      </c>
      <c r="B55" s="66" t="s">
        <v>625</v>
      </c>
      <c r="C55" s="66" t="str" cm="1">
        <f t="array" ref="C55">_xlfn.IFNA(_xlfn.IFS(B55="Starter","Starters &amp; Sides",B55="Sides","Starters &amp; Sides"),B55)</f>
        <v>Starters &amp; Sides</v>
      </c>
      <c r="D55" s="71" t="s">
        <v>5028</v>
      </c>
      <c r="E55" s="75"/>
      <c r="F55" s="12"/>
      <c r="G55" s="12"/>
      <c r="H55" s="13">
        <v>6.7</v>
      </c>
      <c r="I55" s="13">
        <v>7.5</v>
      </c>
      <c r="J55" s="13">
        <v>7.5</v>
      </c>
      <c r="K55" s="13">
        <v>7.8</v>
      </c>
      <c r="L55" s="13">
        <v>7.8</v>
      </c>
      <c r="M55" s="13">
        <v>8.1999999999999993</v>
      </c>
      <c r="N55" s="13">
        <v>8.5</v>
      </c>
      <c r="O55" s="13">
        <v>8.5</v>
      </c>
      <c r="P55" s="15">
        <v>9</v>
      </c>
      <c r="Q55" s="337">
        <v>9.5</v>
      </c>
      <c r="R55" s="15" t="str">
        <f t="shared" si="14"/>
        <v>Yes</v>
      </c>
      <c r="S55" s="15" t="str">
        <f t="shared" si="15"/>
        <v>No</v>
      </c>
      <c r="T55" s="221" t="str">
        <f t="shared" si="16"/>
        <v>Yes</v>
      </c>
      <c r="U55" s="223">
        <f t="shared" si="17"/>
        <v>5.555555555555558E-2</v>
      </c>
      <c r="V55" s="221" t="str">
        <f t="shared" si="18"/>
        <v>Yes</v>
      </c>
      <c r="W55" s="223">
        <f t="shared" si="19"/>
        <v>0.11764705882352944</v>
      </c>
      <c r="X55" s="221" t="str">
        <f t="shared" si="20"/>
        <v>Yes</v>
      </c>
      <c r="Y55" s="223">
        <f t="shared" si="21"/>
        <v>0.11764705882352944</v>
      </c>
      <c r="Z55" s="222" t="str">
        <f t="shared" si="22"/>
        <v>Yes</v>
      </c>
      <c r="AA55" s="68">
        <f t="shared" si="23"/>
        <v>0.1585365853658538</v>
      </c>
      <c r="AB55" s="65" t="str">
        <f t="shared" si="24"/>
        <v>Yes</v>
      </c>
      <c r="AC55" s="68">
        <f t="shared" si="25"/>
        <v>0.21794871794871806</v>
      </c>
      <c r="AD55" s="65" t="str">
        <f t="shared" si="26"/>
        <v>No</v>
      </c>
      <c r="AE55" s="68" t="str">
        <f t="shared" si="27"/>
        <v>N/A</v>
      </c>
      <c r="AF55" s="66"/>
    </row>
    <row r="56" spans="1:32" ht="15" hidden="1" customHeight="1">
      <c r="A56" s="66" t="s">
        <v>5017</v>
      </c>
      <c r="B56" s="66" t="s">
        <v>625</v>
      </c>
      <c r="C56" s="66" t="str" cm="1">
        <f t="array" ref="C56">_xlfn.IFNA(_xlfn.IFS(B56="Starter","Starters &amp; Sides",B56="Sides","Starters &amp; Sides"),B56)</f>
        <v>Starters &amp; Sides</v>
      </c>
      <c r="D56" s="71" t="s">
        <v>5029</v>
      </c>
      <c r="E56" s="75"/>
      <c r="F56" s="12"/>
      <c r="G56" s="12"/>
      <c r="H56" s="13"/>
      <c r="I56" s="13"/>
      <c r="J56" s="13"/>
      <c r="K56" s="13"/>
      <c r="L56" s="13"/>
      <c r="M56" s="13"/>
      <c r="N56" s="13"/>
      <c r="O56" s="13"/>
      <c r="P56" s="15">
        <v>9</v>
      </c>
      <c r="Q56" s="337">
        <v>9.5</v>
      </c>
      <c r="R56" s="15" t="str">
        <f t="shared" si="14"/>
        <v>Yes</v>
      </c>
      <c r="S56" s="15" t="str">
        <f t="shared" si="15"/>
        <v>No</v>
      </c>
      <c r="T56" s="221" t="str">
        <f t="shared" si="16"/>
        <v>Yes</v>
      </c>
      <c r="U56" s="223">
        <f t="shared" si="17"/>
        <v>5.555555555555558E-2</v>
      </c>
      <c r="V56" s="221" t="str">
        <f t="shared" si="18"/>
        <v>No</v>
      </c>
      <c r="W56" s="223" t="str">
        <f t="shared" si="19"/>
        <v>N/A</v>
      </c>
      <c r="X56" s="221" t="str">
        <f t="shared" si="20"/>
        <v>No</v>
      </c>
      <c r="Y56" s="223" t="str">
        <f t="shared" si="21"/>
        <v>N/A</v>
      </c>
      <c r="Z56" s="222" t="str">
        <f t="shared" si="22"/>
        <v>No</v>
      </c>
      <c r="AA56" s="68" t="str">
        <f t="shared" si="23"/>
        <v>N/A</v>
      </c>
      <c r="AB56" s="65" t="str">
        <f t="shared" si="24"/>
        <v>No</v>
      </c>
      <c r="AC56" s="68" t="str">
        <f t="shared" si="25"/>
        <v>N/A</v>
      </c>
      <c r="AD56" s="65" t="str">
        <f t="shared" si="26"/>
        <v>No</v>
      </c>
      <c r="AE56" s="68" t="str">
        <f t="shared" si="27"/>
        <v>N/A</v>
      </c>
      <c r="AF56" s="66"/>
    </row>
    <row r="57" spans="1:32" ht="15" hidden="1" customHeight="1">
      <c r="A57" s="66" t="s">
        <v>5017</v>
      </c>
      <c r="B57" s="66" t="s">
        <v>86</v>
      </c>
      <c r="C57" s="66" t="str" cm="1">
        <f t="array" ref="C57">_xlfn.IFNA(_xlfn.IFS(B57="Starter","Starters &amp; Sides",B57="Sides","Starters &amp; Sides"),B57)</f>
        <v>Starters &amp; Sides</v>
      </c>
      <c r="D57" s="71" t="s">
        <v>5030</v>
      </c>
      <c r="E57" s="75"/>
      <c r="F57" s="12"/>
      <c r="G57" s="12"/>
      <c r="H57" s="12"/>
      <c r="I57" s="12"/>
      <c r="J57" s="13"/>
      <c r="K57" s="13"/>
      <c r="L57" s="13"/>
      <c r="M57" s="13">
        <v>3.5</v>
      </c>
      <c r="N57" s="13">
        <v>3.5</v>
      </c>
      <c r="O57" s="13"/>
      <c r="P57" s="15"/>
      <c r="Q57" s="337"/>
      <c r="R57" s="15" t="str">
        <f t="shared" si="14"/>
        <v>No</v>
      </c>
      <c r="S57" s="15" t="str">
        <f t="shared" si="15"/>
        <v>No</v>
      </c>
      <c r="T57" s="221" t="str">
        <f t="shared" si="16"/>
        <v>No</v>
      </c>
      <c r="U57" s="223" t="str">
        <f t="shared" si="17"/>
        <v>N/A</v>
      </c>
      <c r="V57" s="221" t="str">
        <f t="shared" si="18"/>
        <v>No</v>
      </c>
      <c r="W57" s="223" t="str">
        <f t="shared" si="19"/>
        <v>N/A</v>
      </c>
      <c r="X57" s="221" t="str">
        <f t="shared" si="20"/>
        <v>No</v>
      </c>
      <c r="Y57" s="223" t="str">
        <f t="shared" si="21"/>
        <v>N/A</v>
      </c>
      <c r="Z57" s="222" t="str">
        <f t="shared" si="22"/>
        <v>No</v>
      </c>
      <c r="AA57" s="68" t="str">
        <f t="shared" si="23"/>
        <v>N/A</v>
      </c>
      <c r="AB57" s="65" t="str">
        <f t="shared" si="24"/>
        <v>No</v>
      </c>
      <c r="AC57" s="68" t="str">
        <f t="shared" si="25"/>
        <v>N/A</v>
      </c>
      <c r="AD57" s="65" t="str">
        <f t="shared" si="26"/>
        <v>No</v>
      </c>
      <c r="AE57" s="68" t="str">
        <f t="shared" si="27"/>
        <v>N/A</v>
      </c>
      <c r="AF57" s="66"/>
    </row>
    <row r="58" spans="1:32" hidden="1">
      <c r="A58" s="66" t="s">
        <v>5017</v>
      </c>
      <c r="B58" s="66" t="s">
        <v>625</v>
      </c>
      <c r="C58" s="66" t="str" cm="1">
        <f t="array" ref="C58">_xlfn.IFNA(_xlfn.IFS(B58="Starter","Starters &amp; Sides",B58="Sides","Starters &amp; Sides"),B58)</f>
        <v>Starters &amp; Sides</v>
      </c>
      <c r="D58" s="71" t="s">
        <v>5031</v>
      </c>
      <c r="E58" s="75"/>
      <c r="F58" s="12"/>
      <c r="G58" s="12"/>
      <c r="H58" s="12"/>
      <c r="I58" s="12">
        <v>7</v>
      </c>
      <c r="J58" s="13">
        <v>7</v>
      </c>
      <c r="K58" s="13">
        <v>7.5</v>
      </c>
      <c r="L58" s="13">
        <v>7.5</v>
      </c>
      <c r="M58" s="13">
        <v>7.9</v>
      </c>
      <c r="N58" s="13">
        <v>7.9</v>
      </c>
      <c r="O58" s="13">
        <v>8</v>
      </c>
      <c r="P58" s="15">
        <v>8</v>
      </c>
      <c r="Q58" s="337">
        <v>8.3000000000000007</v>
      </c>
      <c r="R58" s="15" t="str">
        <f t="shared" si="14"/>
        <v>Yes</v>
      </c>
      <c r="S58" s="15" t="str">
        <f t="shared" si="15"/>
        <v>No</v>
      </c>
      <c r="T58" s="221" t="str">
        <f t="shared" si="16"/>
        <v>Yes</v>
      </c>
      <c r="U58" s="223">
        <f t="shared" si="17"/>
        <v>3.7500000000000089E-2</v>
      </c>
      <c r="V58" s="221" t="str">
        <f t="shared" si="18"/>
        <v>Yes</v>
      </c>
      <c r="W58" s="223">
        <f t="shared" si="19"/>
        <v>3.7500000000000089E-2</v>
      </c>
      <c r="X58" s="221" t="str">
        <f t="shared" si="20"/>
        <v>Yes</v>
      </c>
      <c r="Y58" s="223">
        <f t="shared" si="21"/>
        <v>5.0632911392405111E-2</v>
      </c>
      <c r="Z58" s="222" t="str">
        <f t="shared" si="22"/>
        <v>Yes</v>
      </c>
      <c r="AA58" s="68">
        <f t="shared" si="23"/>
        <v>5.0632911392405111E-2</v>
      </c>
      <c r="AB58" s="65" t="str">
        <f t="shared" si="24"/>
        <v>Yes</v>
      </c>
      <c r="AC58" s="68">
        <f t="shared" si="25"/>
        <v>0.10666666666666669</v>
      </c>
      <c r="AD58" s="65" t="str">
        <f t="shared" si="26"/>
        <v>No</v>
      </c>
      <c r="AE58" s="68" t="str">
        <f t="shared" si="27"/>
        <v>N/A</v>
      </c>
      <c r="AF58" s="66"/>
    </row>
    <row r="59" spans="1:32" hidden="1">
      <c r="A59" s="66" t="s">
        <v>5017</v>
      </c>
      <c r="B59" s="66" t="s">
        <v>625</v>
      </c>
      <c r="C59" s="66" t="str" cm="1">
        <f t="array" ref="C59">_xlfn.IFNA(_xlfn.IFS(B59="Starter","Starters &amp; Sides",B59="Sides","Starters &amp; Sides"),B59)</f>
        <v>Starters &amp; Sides</v>
      </c>
      <c r="D59" s="71" t="s">
        <v>5032</v>
      </c>
      <c r="E59" s="75">
        <v>6.5</v>
      </c>
      <c r="F59" s="12">
        <v>6.7</v>
      </c>
      <c r="G59" s="12">
        <v>6.7</v>
      </c>
      <c r="H59" s="12">
        <v>6.7</v>
      </c>
      <c r="I59" s="12">
        <v>7</v>
      </c>
      <c r="J59" s="13">
        <v>7.2</v>
      </c>
      <c r="K59" s="13">
        <v>7.5</v>
      </c>
      <c r="L59" s="13">
        <v>7.5</v>
      </c>
      <c r="M59" s="13"/>
      <c r="N59" s="13"/>
      <c r="O59" s="13"/>
      <c r="P59" s="15"/>
      <c r="Q59" s="337"/>
      <c r="R59" s="15" t="str">
        <f t="shared" si="14"/>
        <v>No</v>
      </c>
      <c r="S59" s="15" t="str">
        <f t="shared" si="15"/>
        <v>No</v>
      </c>
      <c r="T59" s="221" t="str">
        <f t="shared" si="16"/>
        <v>No</v>
      </c>
      <c r="U59" s="223" t="str">
        <f t="shared" si="17"/>
        <v>N/A</v>
      </c>
      <c r="V59" s="221" t="str">
        <f t="shared" si="18"/>
        <v>No</v>
      </c>
      <c r="W59" s="223" t="str">
        <f t="shared" si="19"/>
        <v>N/A</v>
      </c>
      <c r="X59" s="221" t="str">
        <f t="shared" si="20"/>
        <v>No</v>
      </c>
      <c r="Y59" s="223" t="str">
        <f t="shared" si="21"/>
        <v>N/A</v>
      </c>
      <c r="Z59" s="222" t="str">
        <f t="shared" si="22"/>
        <v>No</v>
      </c>
      <c r="AA59" s="68" t="str">
        <f t="shared" si="23"/>
        <v>N/A</v>
      </c>
      <c r="AB59" s="65" t="str">
        <f t="shared" si="24"/>
        <v>No</v>
      </c>
      <c r="AC59" s="68" t="str">
        <f t="shared" si="25"/>
        <v>N/A</v>
      </c>
      <c r="AD59" s="65" t="str">
        <f t="shared" si="26"/>
        <v>No</v>
      </c>
      <c r="AE59" s="68" t="str">
        <f t="shared" si="27"/>
        <v>N/A</v>
      </c>
      <c r="AF59" s="66"/>
    </row>
    <row r="60" spans="1:32" hidden="1">
      <c r="A60" s="66" t="s">
        <v>5017</v>
      </c>
      <c r="B60" s="66" t="s">
        <v>625</v>
      </c>
      <c r="C60" s="66" t="str" cm="1">
        <f t="array" ref="C60">_xlfn.IFNA(_xlfn.IFS(B60="Starter","Starters &amp; Sides",B60="Sides","Starters &amp; Sides"),B60)</f>
        <v>Starters &amp; Sides</v>
      </c>
      <c r="D60" s="71" t="s">
        <v>5033</v>
      </c>
      <c r="E60" s="75">
        <v>6.5</v>
      </c>
      <c r="F60" s="12">
        <v>6.7</v>
      </c>
      <c r="G60" s="12">
        <v>6.7</v>
      </c>
      <c r="H60" s="12">
        <v>6.7</v>
      </c>
      <c r="I60" s="12"/>
      <c r="J60" s="13"/>
      <c r="K60" s="13"/>
      <c r="L60" s="13"/>
      <c r="M60" s="13"/>
      <c r="N60" s="13"/>
      <c r="O60" s="13"/>
      <c r="P60" s="15"/>
      <c r="Q60" s="337"/>
      <c r="R60" s="15" t="str">
        <f t="shared" si="14"/>
        <v>No</v>
      </c>
      <c r="S60" s="15" t="str">
        <f t="shared" si="15"/>
        <v>No</v>
      </c>
      <c r="T60" s="221" t="str">
        <f t="shared" si="16"/>
        <v>No</v>
      </c>
      <c r="U60" s="223" t="str">
        <f t="shared" si="17"/>
        <v>N/A</v>
      </c>
      <c r="V60" s="221" t="str">
        <f t="shared" si="18"/>
        <v>No</v>
      </c>
      <c r="W60" s="223" t="str">
        <f t="shared" si="19"/>
        <v>N/A</v>
      </c>
      <c r="X60" s="221" t="str">
        <f t="shared" si="20"/>
        <v>No</v>
      </c>
      <c r="Y60" s="223" t="str">
        <f t="shared" si="21"/>
        <v>N/A</v>
      </c>
      <c r="Z60" s="222" t="str">
        <f t="shared" si="22"/>
        <v>No</v>
      </c>
      <c r="AA60" s="68" t="str">
        <f t="shared" si="23"/>
        <v>N/A</v>
      </c>
      <c r="AB60" s="65" t="str">
        <f t="shared" si="24"/>
        <v>No</v>
      </c>
      <c r="AC60" s="68" t="str">
        <f t="shared" si="25"/>
        <v>N/A</v>
      </c>
      <c r="AD60" s="65" t="str">
        <f t="shared" si="26"/>
        <v>No</v>
      </c>
      <c r="AE60" s="68" t="str">
        <f t="shared" si="27"/>
        <v>N/A</v>
      </c>
      <c r="AF60" s="66"/>
    </row>
    <row r="61" spans="1:32" hidden="1">
      <c r="A61" s="66" t="s">
        <v>5017</v>
      </c>
      <c r="B61" s="66" t="s">
        <v>625</v>
      </c>
      <c r="C61" s="66" t="str" cm="1">
        <f t="array" ref="C61">_xlfn.IFNA(_xlfn.IFS(B61="Starter","Starters &amp; Sides",B61="Sides","Starters &amp; Sides"),B61)</f>
        <v>Starters &amp; Sides</v>
      </c>
      <c r="D61" s="71" t="s">
        <v>5034</v>
      </c>
      <c r="E61" s="75">
        <v>7.5</v>
      </c>
      <c r="F61" s="12">
        <v>7.5</v>
      </c>
      <c r="G61" s="12">
        <v>7.7</v>
      </c>
      <c r="H61" s="12">
        <v>7.7</v>
      </c>
      <c r="I61" s="12">
        <v>8.5</v>
      </c>
      <c r="J61" s="13">
        <v>8.5</v>
      </c>
      <c r="K61" s="13">
        <v>8.5</v>
      </c>
      <c r="L61" s="13">
        <v>8.5</v>
      </c>
      <c r="M61" s="13">
        <v>9.1999999999999993</v>
      </c>
      <c r="N61" s="13">
        <v>9.5</v>
      </c>
      <c r="O61" s="13">
        <v>9.5</v>
      </c>
      <c r="P61" s="15"/>
      <c r="Q61" s="337"/>
      <c r="R61" s="15" t="str">
        <f t="shared" si="14"/>
        <v>No</v>
      </c>
      <c r="S61" s="15" t="str">
        <f t="shared" si="15"/>
        <v>No</v>
      </c>
      <c r="T61" s="221" t="str">
        <f t="shared" si="16"/>
        <v>No</v>
      </c>
      <c r="U61" s="223" t="str">
        <f t="shared" si="17"/>
        <v>N/A</v>
      </c>
      <c r="V61" s="221" t="str">
        <f t="shared" si="18"/>
        <v>No</v>
      </c>
      <c r="W61" s="223" t="str">
        <f t="shared" si="19"/>
        <v>N/A</v>
      </c>
      <c r="X61" s="221" t="str">
        <f t="shared" si="20"/>
        <v>No</v>
      </c>
      <c r="Y61" s="223" t="str">
        <f t="shared" si="21"/>
        <v>N/A</v>
      </c>
      <c r="Z61" s="222" t="str">
        <f t="shared" si="22"/>
        <v>No</v>
      </c>
      <c r="AA61" s="68" t="str">
        <f t="shared" si="23"/>
        <v>N/A</v>
      </c>
      <c r="AB61" s="65" t="str">
        <f t="shared" si="24"/>
        <v>No</v>
      </c>
      <c r="AC61" s="68" t="str">
        <f t="shared" si="25"/>
        <v>N/A</v>
      </c>
      <c r="AD61" s="65" t="str">
        <f t="shared" si="26"/>
        <v>No</v>
      </c>
      <c r="AE61" s="68" t="str">
        <f t="shared" si="27"/>
        <v>N/A</v>
      </c>
      <c r="AF61" s="66"/>
    </row>
    <row r="62" spans="1:32" hidden="1">
      <c r="A62" s="66" t="s">
        <v>5017</v>
      </c>
      <c r="B62" s="66" t="s">
        <v>625</v>
      </c>
      <c r="C62" s="66" t="str" cm="1">
        <f t="array" ref="C62">_xlfn.IFNA(_xlfn.IFS(B62="Starter","Starters &amp; Sides",B62="Sides","Starters &amp; Sides"),B62)</f>
        <v>Starters &amp; Sides</v>
      </c>
      <c r="D62" s="71" t="s">
        <v>5035</v>
      </c>
      <c r="E62" s="75"/>
      <c r="F62" s="12"/>
      <c r="G62" s="12"/>
      <c r="H62" s="12"/>
      <c r="I62" s="12"/>
      <c r="J62" s="13"/>
      <c r="K62" s="13"/>
      <c r="L62" s="13"/>
      <c r="M62" s="13">
        <v>2.7</v>
      </c>
      <c r="N62" s="13">
        <v>3</v>
      </c>
      <c r="O62" s="13">
        <v>3</v>
      </c>
      <c r="P62" s="15">
        <v>3</v>
      </c>
      <c r="Q62" s="337">
        <v>3.7</v>
      </c>
      <c r="R62" s="15" t="str">
        <f t="shared" si="14"/>
        <v>Yes</v>
      </c>
      <c r="S62" s="15" t="str">
        <f t="shared" si="15"/>
        <v>No</v>
      </c>
      <c r="T62" s="221" t="str">
        <f t="shared" si="16"/>
        <v>Yes</v>
      </c>
      <c r="U62" s="223">
        <f t="shared" si="17"/>
        <v>0.23333333333333339</v>
      </c>
      <c r="V62" s="221" t="str">
        <f t="shared" si="18"/>
        <v>Yes</v>
      </c>
      <c r="W62" s="223">
        <f t="shared" si="19"/>
        <v>0.23333333333333339</v>
      </c>
      <c r="X62" s="221" t="str">
        <f t="shared" si="20"/>
        <v>Yes</v>
      </c>
      <c r="Y62" s="223">
        <f t="shared" si="21"/>
        <v>0.23333333333333339</v>
      </c>
      <c r="Z62" s="222" t="str">
        <f t="shared" si="22"/>
        <v>Yes</v>
      </c>
      <c r="AA62" s="68">
        <f t="shared" si="23"/>
        <v>0.37037037037037024</v>
      </c>
      <c r="AB62" s="65" t="str">
        <f t="shared" si="24"/>
        <v>No</v>
      </c>
      <c r="AC62" s="68" t="str">
        <f t="shared" si="25"/>
        <v>N/A</v>
      </c>
      <c r="AD62" s="65" t="str">
        <f t="shared" si="26"/>
        <v>No</v>
      </c>
      <c r="AE62" s="68" t="str">
        <f t="shared" si="27"/>
        <v>N/A</v>
      </c>
      <c r="AF62" s="66"/>
    </row>
    <row r="63" spans="1:32" hidden="1">
      <c r="A63" s="66" t="s">
        <v>5017</v>
      </c>
      <c r="B63" s="66" t="s">
        <v>86</v>
      </c>
      <c r="C63" s="66" t="str" cm="1">
        <f t="array" ref="C63">_xlfn.IFNA(_xlfn.IFS(B63="Starter","Starters &amp; Sides",B63="Sides","Starters &amp; Sides"),B63)</f>
        <v>Starters &amp; Sides</v>
      </c>
      <c r="D63" s="71" t="s">
        <v>5036</v>
      </c>
      <c r="E63" s="75"/>
      <c r="F63" s="12"/>
      <c r="G63" s="12"/>
      <c r="H63" s="12"/>
      <c r="I63" s="12"/>
      <c r="J63" s="13"/>
      <c r="K63" s="13"/>
      <c r="L63" s="13"/>
      <c r="M63" s="13">
        <v>3</v>
      </c>
      <c r="N63" s="13">
        <v>3</v>
      </c>
      <c r="O63" s="13">
        <v>3</v>
      </c>
      <c r="P63" s="15">
        <v>3</v>
      </c>
      <c r="Q63" s="337"/>
      <c r="R63" s="15" t="str">
        <f t="shared" si="14"/>
        <v>No</v>
      </c>
      <c r="S63" s="15" t="str">
        <f t="shared" si="15"/>
        <v>No</v>
      </c>
      <c r="T63" s="221" t="str">
        <f t="shared" si="16"/>
        <v>No</v>
      </c>
      <c r="U63" s="223" t="str">
        <f t="shared" si="17"/>
        <v>N/A</v>
      </c>
      <c r="V63" s="221" t="str">
        <f t="shared" si="18"/>
        <v>No</v>
      </c>
      <c r="W63" s="223" t="str">
        <f t="shared" si="19"/>
        <v>N/A</v>
      </c>
      <c r="X63" s="221" t="str">
        <f t="shared" si="20"/>
        <v>No</v>
      </c>
      <c r="Y63" s="223" t="str">
        <f t="shared" si="21"/>
        <v>N/A</v>
      </c>
      <c r="Z63" s="222" t="str">
        <f t="shared" si="22"/>
        <v>No</v>
      </c>
      <c r="AA63" s="68" t="str">
        <f t="shared" si="23"/>
        <v>N/A</v>
      </c>
      <c r="AB63" s="65" t="str">
        <f t="shared" si="24"/>
        <v>No</v>
      </c>
      <c r="AC63" s="68" t="str">
        <f t="shared" si="25"/>
        <v>N/A</v>
      </c>
      <c r="AD63" s="65" t="str">
        <f t="shared" si="26"/>
        <v>No</v>
      </c>
      <c r="AE63" s="68" t="str">
        <f t="shared" si="27"/>
        <v>N/A</v>
      </c>
      <c r="AF63" s="66"/>
    </row>
    <row r="64" spans="1:32" hidden="1">
      <c r="A64" s="66" t="s">
        <v>5017</v>
      </c>
      <c r="B64" s="66" t="s">
        <v>625</v>
      </c>
      <c r="C64" s="66" t="str" cm="1">
        <f t="array" ref="C64">_xlfn.IFNA(_xlfn.IFS(B64="Starter","Starters &amp; Sides",B64="Sides","Starters &amp; Sides"),B64)</f>
        <v>Starters &amp; Sides</v>
      </c>
      <c r="D64" s="71" t="s">
        <v>5037</v>
      </c>
      <c r="E64" s="75">
        <v>6.75</v>
      </c>
      <c r="F64" s="12">
        <v>6.9</v>
      </c>
      <c r="G64" s="12">
        <v>7</v>
      </c>
      <c r="H64" s="12">
        <v>7</v>
      </c>
      <c r="I64" s="12">
        <v>7.5</v>
      </c>
      <c r="J64" s="13">
        <v>7.5</v>
      </c>
      <c r="K64" s="13">
        <v>7.5</v>
      </c>
      <c r="L64" s="13">
        <v>7.5</v>
      </c>
      <c r="M64" s="13"/>
      <c r="N64" s="13"/>
      <c r="O64" s="13"/>
      <c r="P64" s="15"/>
      <c r="Q64" s="337"/>
      <c r="R64" s="15" t="str">
        <f t="shared" si="14"/>
        <v>No</v>
      </c>
      <c r="S64" s="15" t="str">
        <f t="shared" si="15"/>
        <v>No</v>
      </c>
      <c r="T64" s="221" t="str">
        <f t="shared" si="16"/>
        <v>No</v>
      </c>
      <c r="U64" s="223" t="str">
        <f t="shared" si="17"/>
        <v>N/A</v>
      </c>
      <c r="V64" s="221" t="str">
        <f t="shared" si="18"/>
        <v>No</v>
      </c>
      <c r="W64" s="223" t="str">
        <f t="shared" si="19"/>
        <v>N/A</v>
      </c>
      <c r="X64" s="221" t="str">
        <f t="shared" si="20"/>
        <v>No</v>
      </c>
      <c r="Y64" s="223" t="str">
        <f t="shared" si="21"/>
        <v>N/A</v>
      </c>
      <c r="Z64" s="222" t="str">
        <f t="shared" si="22"/>
        <v>No</v>
      </c>
      <c r="AA64" s="68" t="str">
        <f t="shared" si="23"/>
        <v>N/A</v>
      </c>
      <c r="AB64" s="65" t="str">
        <f t="shared" si="24"/>
        <v>No</v>
      </c>
      <c r="AC64" s="68" t="str">
        <f t="shared" si="25"/>
        <v>N/A</v>
      </c>
      <c r="AD64" s="65" t="str">
        <f t="shared" si="26"/>
        <v>No</v>
      </c>
      <c r="AE64" s="68" t="str">
        <f t="shared" si="27"/>
        <v>N/A</v>
      </c>
      <c r="AF64" s="66"/>
    </row>
    <row r="65" spans="1:32" hidden="1">
      <c r="A65" s="66" t="s">
        <v>5017</v>
      </c>
      <c r="B65" s="66" t="s">
        <v>625</v>
      </c>
      <c r="C65" s="66" t="str" cm="1">
        <f t="array" ref="C65">_xlfn.IFNA(_xlfn.IFS(B65="Starter","Starters &amp; Sides",B65="Sides","Starters &amp; Sides"),B65)</f>
        <v>Starters &amp; Sides</v>
      </c>
      <c r="D65" s="71" t="s">
        <v>5038</v>
      </c>
      <c r="E65" s="75">
        <v>4.75</v>
      </c>
      <c r="F65" s="12">
        <v>4.9000000000000004</v>
      </c>
      <c r="G65" s="12">
        <v>4.9000000000000004</v>
      </c>
      <c r="H65" s="12">
        <v>5.9</v>
      </c>
      <c r="I65" s="12">
        <v>5</v>
      </c>
      <c r="J65" s="13">
        <v>5</v>
      </c>
      <c r="K65" s="13">
        <v>5</v>
      </c>
      <c r="L65" s="13">
        <v>5</v>
      </c>
      <c r="M65" s="13">
        <v>5.7</v>
      </c>
      <c r="N65" s="13">
        <v>5.9</v>
      </c>
      <c r="O65" s="13">
        <v>6</v>
      </c>
      <c r="P65" s="15">
        <v>6.3</v>
      </c>
      <c r="Q65" s="337">
        <v>6.6</v>
      </c>
      <c r="R65" s="15" t="str">
        <f t="shared" si="14"/>
        <v>Yes</v>
      </c>
      <c r="S65" s="15" t="str">
        <f t="shared" si="15"/>
        <v>No</v>
      </c>
      <c r="T65" s="221" t="str">
        <f t="shared" si="16"/>
        <v>Yes</v>
      </c>
      <c r="U65" s="223">
        <f t="shared" si="17"/>
        <v>4.7619047619047672E-2</v>
      </c>
      <c r="V65" s="221" t="str">
        <f t="shared" si="18"/>
        <v>Yes</v>
      </c>
      <c r="W65" s="223">
        <f t="shared" si="19"/>
        <v>9.9999999999999867E-2</v>
      </c>
      <c r="X65" s="221" t="str">
        <f t="shared" si="20"/>
        <v>Yes</v>
      </c>
      <c r="Y65" s="223">
        <f t="shared" si="21"/>
        <v>0.11864406779661008</v>
      </c>
      <c r="Z65" s="222" t="str">
        <f t="shared" si="22"/>
        <v>Yes</v>
      </c>
      <c r="AA65" s="68">
        <f t="shared" si="23"/>
        <v>0.15789473684210509</v>
      </c>
      <c r="AB65" s="65" t="str">
        <f t="shared" si="24"/>
        <v>Yes</v>
      </c>
      <c r="AC65" s="68">
        <f t="shared" si="25"/>
        <v>0.31999999999999984</v>
      </c>
      <c r="AD65" s="65" t="str">
        <f t="shared" si="26"/>
        <v>Yes</v>
      </c>
      <c r="AE65" s="68">
        <f t="shared" si="27"/>
        <v>0.38947368421052619</v>
      </c>
      <c r="AF65" s="66"/>
    </row>
    <row r="66" spans="1:32" ht="15" hidden="1" customHeight="1">
      <c r="A66" s="66" t="s">
        <v>5017</v>
      </c>
      <c r="B66" s="66" t="s">
        <v>625</v>
      </c>
      <c r="C66" s="66" t="str" cm="1">
        <f t="array" ref="C66">_xlfn.IFNA(_xlfn.IFS(B66="Starter","Starters &amp; Sides",B66="Sides","Starters &amp; Sides"),B66)</f>
        <v>Starters &amp; Sides</v>
      </c>
      <c r="D66" s="71" t="s">
        <v>5039</v>
      </c>
      <c r="E66" s="75">
        <v>6.5</v>
      </c>
      <c r="F66" s="12">
        <v>6.7</v>
      </c>
      <c r="G66" s="12"/>
      <c r="H66" s="12">
        <v>6.5</v>
      </c>
      <c r="I66" s="12">
        <v>6.8</v>
      </c>
      <c r="J66" s="13">
        <v>6.8</v>
      </c>
      <c r="K66" s="13">
        <v>7</v>
      </c>
      <c r="L66" s="13">
        <v>7</v>
      </c>
      <c r="M66" s="13">
        <v>7.2</v>
      </c>
      <c r="N66" s="13">
        <v>7.2</v>
      </c>
      <c r="O66" s="13">
        <v>7.3</v>
      </c>
      <c r="P66" s="15">
        <v>7.7</v>
      </c>
      <c r="Q66" s="337">
        <v>7.9</v>
      </c>
      <c r="R66" s="15" t="str">
        <f t="shared" si="14"/>
        <v>Yes</v>
      </c>
      <c r="S66" s="15" t="str">
        <f t="shared" si="15"/>
        <v>No</v>
      </c>
      <c r="T66" s="221" t="str">
        <f t="shared" si="16"/>
        <v>Yes</v>
      </c>
      <c r="U66" s="223">
        <f t="shared" si="17"/>
        <v>2.5974025974025983E-2</v>
      </c>
      <c r="V66" s="221" t="str">
        <f t="shared" si="18"/>
        <v>Yes</v>
      </c>
      <c r="W66" s="223">
        <f t="shared" si="19"/>
        <v>8.2191780821917915E-2</v>
      </c>
      <c r="X66" s="221" t="str">
        <f t="shared" si="20"/>
        <v>Yes</v>
      </c>
      <c r="Y66" s="223">
        <f t="shared" si="21"/>
        <v>9.7222222222222321E-2</v>
      </c>
      <c r="Z66" s="222" t="str">
        <f t="shared" si="22"/>
        <v>Yes</v>
      </c>
      <c r="AA66" s="68">
        <f t="shared" si="23"/>
        <v>9.7222222222222321E-2</v>
      </c>
      <c r="AB66" s="65" t="str">
        <f t="shared" si="24"/>
        <v>Yes</v>
      </c>
      <c r="AC66" s="68">
        <f t="shared" si="25"/>
        <v>0.12857142857142856</v>
      </c>
      <c r="AD66" s="65" t="str">
        <f t="shared" si="26"/>
        <v>No</v>
      </c>
      <c r="AE66" s="68" t="str">
        <f t="shared" si="27"/>
        <v>N/A</v>
      </c>
      <c r="AF66" s="66"/>
    </row>
    <row r="67" spans="1:32" ht="15" hidden="1" customHeight="1">
      <c r="A67" s="66" t="s">
        <v>5017</v>
      </c>
      <c r="B67" s="66" t="s">
        <v>625</v>
      </c>
      <c r="C67" s="66" t="str" cm="1">
        <f t="array" ref="C67">_xlfn.IFNA(_xlfn.IFS(B67="Starter","Starters &amp; Sides",B67="Sides","Starters &amp; Sides"),B67)</f>
        <v>Starters &amp; Sides</v>
      </c>
      <c r="D67" s="71" t="s">
        <v>5040</v>
      </c>
      <c r="E67" s="75"/>
      <c r="F67" s="12"/>
      <c r="G67" s="12"/>
      <c r="H67" s="12"/>
      <c r="I67" s="12"/>
      <c r="J67" s="13"/>
      <c r="K67" s="13"/>
      <c r="L67" s="13"/>
      <c r="M67" s="13"/>
      <c r="N67" s="13"/>
      <c r="O67" s="13"/>
      <c r="P67" s="15">
        <v>8.6999999999999993</v>
      </c>
      <c r="Q67" s="337">
        <v>8.9</v>
      </c>
      <c r="R67" s="15" t="str">
        <f t="shared" si="14"/>
        <v>Yes</v>
      </c>
      <c r="S67" s="15" t="str">
        <f t="shared" si="15"/>
        <v>No</v>
      </c>
      <c r="T67" s="221" t="str">
        <f t="shared" si="16"/>
        <v>Yes</v>
      </c>
      <c r="U67" s="223">
        <f t="shared" si="17"/>
        <v>2.2988505747126631E-2</v>
      </c>
      <c r="V67" s="221" t="str">
        <f t="shared" si="18"/>
        <v>No</v>
      </c>
      <c r="W67" s="223" t="str">
        <f t="shared" si="19"/>
        <v>N/A</v>
      </c>
      <c r="X67" s="221" t="str">
        <f t="shared" si="20"/>
        <v>No</v>
      </c>
      <c r="Y67" s="223" t="str">
        <f t="shared" si="21"/>
        <v>N/A</v>
      </c>
      <c r="Z67" s="222" t="str">
        <f t="shared" si="22"/>
        <v>No</v>
      </c>
      <c r="AA67" s="68" t="str">
        <f t="shared" si="23"/>
        <v>N/A</v>
      </c>
      <c r="AB67" s="65" t="str">
        <f t="shared" si="24"/>
        <v>No</v>
      </c>
      <c r="AC67" s="68" t="str">
        <f t="shared" si="25"/>
        <v>N/A</v>
      </c>
      <c r="AD67" s="65" t="str">
        <f t="shared" si="26"/>
        <v>No</v>
      </c>
      <c r="AE67" s="68" t="str">
        <f t="shared" si="27"/>
        <v>N/A</v>
      </c>
      <c r="AF67" s="66"/>
    </row>
    <row r="68" spans="1:32" ht="15" hidden="1" customHeight="1">
      <c r="A68" s="66" t="s">
        <v>5017</v>
      </c>
      <c r="B68" s="66" t="s">
        <v>625</v>
      </c>
      <c r="C68" s="66" t="str" cm="1">
        <f t="array" ref="C68">_xlfn.IFNA(_xlfn.IFS(B68="Starter","Starters &amp; Sides",B68="Sides","Starters &amp; Sides"),B68)</f>
        <v>Starters &amp; Sides</v>
      </c>
      <c r="D68" s="71" t="s">
        <v>5041</v>
      </c>
      <c r="E68" s="75"/>
      <c r="F68" s="12"/>
      <c r="G68" s="12"/>
      <c r="H68" s="13">
        <v>6.9</v>
      </c>
      <c r="I68" s="13">
        <v>7.5</v>
      </c>
      <c r="J68" s="13">
        <v>7.5</v>
      </c>
      <c r="K68" s="13"/>
      <c r="L68" s="13"/>
      <c r="M68" s="13"/>
      <c r="N68" s="13"/>
      <c r="O68" s="13"/>
      <c r="P68" s="15"/>
      <c r="Q68" s="337"/>
      <c r="R68" s="15" t="str">
        <f t="shared" si="14"/>
        <v>No</v>
      </c>
      <c r="S68" s="15" t="str">
        <f t="shared" si="15"/>
        <v>No</v>
      </c>
      <c r="T68" s="221" t="str">
        <f t="shared" si="16"/>
        <v>No</v>
      </c>
      <c r="U68" s="223" t="str">
        <f t="shared" si="17"/>
        <v>N/A</v>
      </c>
      <c r="V68" s="221" t="str">
        <f t="shared" si="18"/>
        <v>No</v>
      </c>
      <c r="W68" s="223" t="str">
        <f t="shared" si="19"/>
        <v>N/A</v>
      </c>
      <c r="X68" s="221" t="str">
        <f t="shared" si="20"/>
        <v>No</v>
      </c>
      <c r="Y68" s="223" t="str">
        <f t="shared" si="21"/>
        <v>N/A</v>
      </c>
      <c r="Z68" s="222" t="str">
        <f t="shared" si="22"/>
        <v>No</v>
      </c>
      <c r="AA68" s="68" t="str">
        <f t="shared" si="23"/>
        <v>N/A</v>
      </c>
      <c r="AB68" s="65" t="str">
        <f t="shared" si="24"/>
        <v>No</v>
      </c>
      <c r="AC68" s="68" t="str">
        <f t="shared" si="25"/>
        <v>N/A</v>
      </c>
      <c r="AD68" s="65" t="str">
        <f t="shared" si="26"/>
        <v>No</v>
      </c>
      <c r="AE68" s="68" t="str">
        <f t="shared" si="27"/>
        <v>N/A</v>
      </c>
      <c r="AF68" s="66"/>
    </row>
    <row r="69" spans="1:32" ht="15" hidden="1" customHeight="1">
      <c r="A69" s="66" t="s">
        <v>5017</v>
      </c>
      <c r="B69" s="66" t="s">
        <v>625</v>
      </c>
      <c r="C69" s="66" t="str" cm="1">
        <f t="array" ref="C69">_xlfn.IFNA(_xlfn.IFS(B69="Starter","Starters &amp; Sides",B69="Sides","Starters &amp; Sides"),B69)</f>
        <v>Starters &amp; Sides</v>
      </c>
      <c r="D69" s="71" t="s">
        <v>5042</v>
      </c>
      <c r="E69" s="75"/>
      <c r="F69" s="12"/>
      <c r="G69" s="12"/>
      <c r="H69" s="13"/>
      <c r="I69" s="13"/>
      <c r="J69" s="13"/>
      <c r="K69" s="13"/>
      <c r="L69" s="13"/>
      <c r="M69" s="13">
        <v>9.5</v>
      </c>
      <c r="N69" s="13">
        <v>9.5</v>
      </c>
      <c r="O69" s="13">
        <v>9.5</v>
      </c>
      <c r="P69" s="15">
        <v>9.9</v>
      </c>
      <c r="Q69" s="337">
        <v>9.9</v>
      </c>
      <c r="R69" s="15" t="str">
        <f t="shared" si="14"/>
        <v>Yes</v>
      </c>
      <c r="S69" s="15" t="str">
        <f t="shared" si="15"/>
        <v>No</v>
      </c>
      <c r="T69" s="221" t="str">
        <f t="shared" si="16"/>
        <v>Yes</v>
      </c>
      <c r="U69" s="223">
        <f t="shared" si="17"/>
        <v>0</v>
      </c>
      <c r="V69" s="221" t="str">
        <f t="shared" si="18"/>
        <v>Yes</v>
      </c>
      <c r="W69" s="223">
        <f t="shared" si="19"/>
        <v>4.2105263157894868E-2</v>
      </c>
      <c r="X69" s="221" t="str">
        <f t="shared" si="20"/>
        <v>Yes</v>
      </c>
      <c r="Y69" s="223">
        <f t="shared" si="21"/>
        <v>4.2105263157894868E-2</v>
      </c>
      <c r="Z69" s="222" t="str">
        <f t="shared" si="22"/>
        <v>Yes</v>
      </c>
      <c r="AA69" s="68">
        <f t="shared" si="23"/>
        <v>4.2105263157894868E-2</v>
      </c>
      <c r="AB69" s="65" t="str">
        <f t="shared" si="24"/>
        <v>No</v>
      </c>
      <c r="AC69" s="68" t="str">
        <f t="shared" si="25"/>
        <v>N/A</v>
      </c>
      <c r="AD69" s="65" t="str">
        <f t="shared" si="26"/>
        <v>No</v>
      </c>
      <c r="AE69" s="68" t="str">
        <f t="shared" si="27"/>
        <v>N/A</v>
      </c>
      <c r="AF69" s="66"/>
    </row>
    <row r="70" spans="1:32" ht="15" hidden="1" customHeight="1">
      <c r="A70" s="66" t="s">
        <v>5017</v>
      </c>
      <c r="B70" s="66" t="s">
        <v>625</v>
      </c>
      <c r="C70" s="66" t="str" cm="1">
        <f t="array" ref="C70">_xlfn.IFNA(_xlfn.IFS(B70="Starter","Starters &amp; Sides",B70="Sides","Starters &amp; Sides"),B70)</f>
        <v>Starters &amp; Sides</v>
      </c>
      <c r="D70" s="71" t="s">
        <v>5043</v>
      </c>
      <c r="E70" s="75"/>
      <c r="F70" s="12"/>
      <c r="G70" s="12"/>
      <c r="H70" s="13"/>
      <c r="I70" s="13"/>
      <c r="J70" s="13"/>
      <c r="K70" s="13"/>
      <c r="L70" s="13"/>
      <c r="M70" s="13">
        <v>9.5</v>
      </c>
      <c r="N70" s="13">
        <v>9.5</v>
      </c>
      <c r="O70" s="13">
        <v>9.5</v>
      </c>
      <c r="P70" s="15"/>
      <c r="Q70" s="337"/>
      <c r="R70" s="15" t="str">
        <f t="shared" si="14"/>
        <v>No</v>
      </c>
      <c r="S70" s="15" t="str">
        <f t="shared" si="15"/>
        <v>No</v>
      </c>
      <c r="T70" s="221" t="str">
        <f t="shared" si="16"/>
        <v>No</v>
      </c>
      <c r="U70" s="223" t="str">
        <f t="shared" si="17"/>
        <v>N/A</v>
      </c>
      <c r="V70" s="221" t="str">
        <f t="shared" si="18"/>
        <v>No</v>
      </c>
      <c r="W70" s="223" t="str">
        <f t="shared" si="19"/>
        <v>N/A</v>
      </c>
      <c r="X70" s="221" t="str">
        <f t="shared" si="20"/>
        <v>No</v>
      </c>
      <c r="Y70" s="223" t="str">
        <f t="shared" si="21"/>
        <v>N/A</v>
      </c>
      <c r="Z70" s="222" t="str">
        <f t="shared" si="22"/>
        <v>No</v>
      </c>
      <c r="AA70" s="68" t="str">
        <f t="shared" si="23"/>
        <v>N/A</v>
      </c>
      <c r="AB70" s="65" t="str">
        <f t="shared" si="24"/>
        <v>No</v>
      </c>
      <c r="AC70" s="68" t="str">
        <f t="shared" si="25"/>
        <v>N/A</v>
      </c>
      <c r="AD70" s="65" t="str">
        <f t="shared" si="26"/>
        <v>No</v>
      </c>
      <c r="AE70" s="68" t="str">
        <f t="shared" si="27"/>
        <v>N/A</v>
      </c>
      <c r="AF70" s="66"/>
    </row>
    <row r="71" spans="1:32" ht="15" hidden="1" customHeight="1">
      <c r="A71" s="66" t="s">
        <v>5017</v>
      </c>
      <c r="B71" s="66" t="s">
        <v>625</v>
      </c>
      <c r="C71" s="66" t="str" cm="1">
        <f t="array" ref="C71">_xlfn.IFNA(_xlfn.IFS(B71="Starter","Starters &amp; Sides",B71="Sides","Starters &amp; Sides"),B71)</f>
        <v>Starters &amp; Sides</v>
      </c>
      <c r="D71" s="71" t="s">
        <v>5044</v>
      </c>
      <c r="E71" s="75"/>
      <c r="F71" s="12"/>
      <c r="G71" s="12"/>
      <c r="H71" s="13">
        <v>5.5</v>
      </c>
      <c r="I71" s="13"/>
      <c r="J71" s="13"/>
      <c r="K71" s="13"/>
      <c r="L71" s="13"/>
      <c r="M71" s="13"/>
      <c r="N71" s="13"/>
      <c r="O71" s="13"/>
      <c r="P71" s="15"/>
      <c r="Q71" s="337"/>
      <c r="R71" s="15" t="str">
        <f t="shared" si="14"/>
        <v>No</v>
      </c>
      <c r="S71" s="15" t="str">
        <f t="shared" si="15"/>
        <v>No</v>
      </c>
      <c r="T71" s="221" t="str">
        <f t="shared" si="16"/>
        <v>No</v>
      </c>
      <c r="U71" s="223" t="str">
        <f t="shared" si="17"/>
        <v>N/A</v>
      </c>
      <c r="V71" s="221" t="str">
        <f t="shared" si="18"/>
        <v>No</v>
      </c>
      <c r="W71" s="223" t="str">
        <f t="shared" si="19"/>
        <v>N/A</v>
      </c>
      <c r="X71" s="221" t="str">
        <f t="shared" si="20"/>
        <v>No</v>
      </c>
      <c r="Y71" s="223" t="str">
        <f t="shared" si="21"/>
        <v>N/A</v>
      </c>
      <c r="Z71" s="222" t="str">
        <f t="shared" si="22"/>
        <v>No</v>
      </c>
      <c r="AA71" s="68" t="str">
        <f t="shared" si="23"/>
        <v>N/A</v>
      </c>
      <c r="AB71" s="65" t="str">
        <f t="shared" si="24"/>
        <v>No</v>
      </c>
      <c r="AC71" s="68" t="str">
        <f t="shared" si="25"/>
        <v>N/A</v>
      </c>
      <c r="AD71" s="65" t="str">
        <f t="shared" si="26"/>
        <v>No</v>
      </c>
      <c r="AE71" s="68" t="str">
        <f t="shared" si="27"/>
        <v>N/A</v>
      </c>
      <c r="AF71" s="66"/>
    </row>
    <row r="72" spans="1:32" ht="15" hidden="1" customHeight="1">
      <c r="A72" s="66" t="s">
        <v>5017</v>
      </c>
      <c r="B72" s="66" t="s">
        <v>625</v>
      </c>
      <c r="C72" s="66" t="str" cm="1">
        <f t="array" ref="C72">_xlfn.IFNA(_xlfn.IFS(B72="Starter","Starters &amp; Sides",B72="Sides","Starters &amp; Sides"),B72)</f>
        <v>Starters &amp; Sides</v>
      </c>
      <c r="D72" s="71" t="s">
        <v>5045</v>
      </c>
      <c r="E72" s="76"/>
      <c r="F72" s="13"/>
      <c r="G72" s="13"/>
      <c r="H72" s="13">
        <v>6</v>
      </c>
      <c r="I72" s="13"/>
      <c r="J72" s="13"/>
      <c r="K72" s="13"/>
      <c r="L72" s="13"/>
      <c r="M72" s="13"/>
      <c r="N72" s="13"/>
      <c r="O72" s="13"/>
      <c r="P72" s="15"/>
      <c r="Q72" s="337"/>
      <c r="R72" s="15" t="str">
        <f t="shared" si="14"/>
        <v>No</v>
      </c>
      <c r="S72" s="15" t="str">
        <f t="shared" si="15"/>
        <v>No</v>
      </c>
      <c r="T72" s="221" t="str">
        <f t="shared" si="16"/>
        <v>No</v>
      </c>
      <c r="U72" s="223" t="str">
        <f t="shared" si="17"/>
        <v>N/A</v>
      </c>
      <c r="V72" s="221" t="str">
        <f t="shared" si="18"/>
        <v>No</v>
      </c>
      <c r="W72" s="223" t="str">
        <f t="shared" si="19"/>
        <v>N/A</v>
      </c>
      <c r="X72" s="221" t="str">
        <f t="shared" si="20"/>
        <v>No</v>
      </c>
      <c r="Y72" s="223" t="str">
        <f t="shared" si="21"/>
        <v>N/A</v>
      </c>
      <c r="Z72" s="222" t="str">
        <f t="shared" si="22"/>
        <v>No</v>
      </c>
      <c r="AA72" s="68" t="str">
        <f t="shared" si="23"/>
        <v>N/A</v>
      </c>
      <c r="AB72" s="65" t="str">
        <f t="shared" si="24"/>
        <v>No</v>
      </c>
      <c r="AC72" s="68" t="str">
        <f t="shared" si="25"/>
        <v>N/A</v>
      </c>
      <c r="AD72" s="65" t="str">
        <f t="shared" si="26"/>
        <v>No</v>
      </c>
      <c r="AE72" s="68" t="str">
        <f t="shared" si="27"/>
        <v>N/A</v>
      </c>
      <c r="AF72" s="66"/>
    </row>
    <row r="73" spans="1:32" ht="15" hidden="1" customHeight="1">
      <c r="A73" s="66" t="s">
        <v>5017</v>
      </c>
      <c r="B73" s="66" t="s">
        <v>625</v>
      </c>
      <c r="C73" s="66" t="str" cm="1">
        <f t="array" ref="C73">_xlfn.IFNA(_xlfn.IFS(B73="Starter","Starters &amp; Sides",B73="Sides","Starters &amp; Sides"),B73)</f>
        <v>Starters &amp; Sides</v>
      </c>
      <c r="D73" s="71" t="s">
        <v>5046</v>
      </c>
      <c r="E73" s="76"/>
      <c r="F73" s="13"/>
      <c r="G73" s="13"/>
      <c r="H73" s="13">
        <v>6</v>
      </c>
      <c r="I73" s="13"/>
      <c r="J73" s="13"/>
      <c r="K73" s="13"/>
      <c r="L73" s="13"/>
      <c r="M73" s="13"/>
      <c r="N73" s="13"/>
      <c r="O73" s="13"/>
      <c r="P73" s="15"/>
      <c r="Q73" s="337"/>
      <c r="R73" s="15" t="str">
        <f t="shared" si="14"/>
        <v>No</v>
      </c>
      <c r="S73" s="15" t="str">
        <f t="shared" si="15"/>
        <v>No</v>
      </c>
      <c r="T73" s="221" t="str">
        <f t="shared" si="16"/>
        <v>No</v>
      </c>
      <c r="U73" s="223" t="str">
        <f t="shared" si="17"/>
        <v>N/A</v>
      </c>
      <c r="V73" s="221" t="str">
        <f t="shared" si="18"/>
        <v>No</v>
      </c>
      <c r="W73" s="223" t="str">
        <f t="shared" si="19"/>
        <v>N/A</v>
      </c>
      <c r="X73" s="221" t="str">
        <f t="shared" si="20"/>
        <v>No</v>
      </c>
      <c r="Y73" s="223" t="str">
        <f t="shared" si="21"/>
        <v>N/A</v>
      </c>
      <c r="Z73" s="222" t="str">
        <f t="shared" si="22"/>
        <v>No</v>
      </c>
      <c r="AA73" s="68" t="str">
        <f t="shared" si="23"/>
        <v>N/A</v>
      </c>
      <c r="AB73" s="65" t="str">
        <f t="shared" si="24"/>
        <v>No</v>
      </c>
      <c r="AC73" s="68" t="str">
        <f t="shared" si="25"/>
        <v>N/A</v>
      </c>
      <c r="AD73" s="65" t="str">
        <f t="shared" si="26"/>
        <v>No</v>
      </c>
      <c r="AE73" s="68" t="str">
        <f t="shared" si="27"/>
        <v>N/A</v>
      </c>
      <c r="AF73" s="66"/>
    </row>
    <row r="74" spans="1:32" ht="15" hidden="1" customHeight="1">
      <c r="A74" s="66" t="s">
        <v>5017</v>
      </c>
      <c r="B74" s="66" t="s">
        <v>625</v>
      </c>
      <c r="C74" s="66" t="str" cm="1">
        <f t="array" ref="C74">_xlfn.IFNA(_xlfn.IFS(B74="Starter","Starters &amp; Sides",B74="Sides","Starters &amp; Sides"),B74)</f>
        <v>Starters &amp; Sides</v>
      </c>
      <c r="D74" s="71" t="s">
        <v>5047</v>
      </c>
      <c r="E74" s="76"/>
      <c r="F74" s="13"/>
      <c r="G74" s="13"/>
      <c r="H74" s="13">
        <v>7</v>
      </c>
      <c r="I74" s="13"/>
      <c r="J74" s="13"/>
      <c r="K74" s="13"/>
      <c r="L74" s="13"/>
      <c r="M74" s="13"/>
      <c r="N74" s="13"/>
      <c r="O74" s="13"/>
      <c r="P74" s="15"/>
      <c r="Q74" s="337"/>
      <c r="R74" s="15" t="str">
        <f t="shared" si="14"/>
        <v>No</v>
      </c>
      <c r="S74" s="15" t="str">
        <f t="shared" si="15"/>
        <v>No</v>
      </c>
      <c r="T74" s="221" t="str">
        <f t="shared" si="16"/>
        <v>No</v>
      </c>
      <c r="U74" s="223" t="str">
        <f t="shared" si="17"/>
        <v>N/A</v>
      </c>
      <c r="V74" s="221" t="str">
        <f t="shared" si="18"/>
        <v>No</v>
      </c>
      <c r="W74" s="223" t="str">
        <f t="shared" si="19"/>
        <v>N/A</v>
      </c>
      <c r="X74" s="221" t="str">
        <f t="shared" si="20"/>
        <v>No</v>
      </c>
      <c r="Y74" s="223" t="str">
        <f t="shared" si="21"/>
        <v>N/A</v>
      </c>
      <c r="Z74" s="222" t="str">
        <f t="shared" si="22"/>
        <v>No</v>
      </c>
      <c r="AA74" s="68" t="str">
        <f t="shared" si="23"/>
        <v>N/A</v>
      </c>
      <c r="AB74" s="65" t="str">
        <f t="shared" si="24"/>
        <v>No</v>
      </c>
      <c r="AC74" s="68" t="str">
        <f t="shared" si="25"/>
        <v>N/A</v>
      </c>
      <c r="AD74" s="65" t="str">
        <f t="shared" si="26"/>
        <v>No</v>
      </c>
      <c r="AE74" s="68" t="str">
        <f t="shared" si="27"/>
        <v>N/A</v>
      </c>
      <c r="AF74" s="66"/>
    </row>
    <row r="75" spans="1:32" ht="15" hidden="1" customHeight="1">
      <c r="A75" s="66" t="s">
        <v>5017</v>
      </c>
      <c r="B75" s="66" t="s">
        <v>625</v>
      </c>
      <c r="C75" s="66" t="str" cm="1">
        <f t="array" ref="C75">_xlfn.IFNA(_xlfn.IFS(B75="Starter","Starters &amp; Sides",B75="Sides","Starters &amp; Sides"),B75)</f>
        <v>Starters &amp; Sides</v>
      </c>
      <c r="D75" s="71" t="s">
        <v>5048</v>
      </c>
      <c r="E75" s="76"/>
      <c r="F75" s="13"/>
      <c r="G75" s="13"/>
      <c r="H75" s="13"/>
      <c r="I75" s="13">
        <v>5.5</v>
      </c>
      <c r="J75" s="13">
        <v>5.5</v>
      </c>
      <c r="K75" s="13"/>
      <c r="L75" s="13"/>
      <c r="M75" s="13"/>
      <c r="N75" s="13"/>
      <c r="O75" s="13"/>
      <c r="P75" s="15"/>
      <c r="Q75" s="337"/>
      <c r="R75" s="15" t="str">
        <f t="shared" si="14"/>
        <v>No</v>
      </c>
      <c r="S75" s="15" t="str">
        <f t="shared" si="15"/>
        <v>No</v>
      </c>
      <c r="T75" s="221" t="str">
        <f t="shared" si="16"/>
        <v>No</v>
      </c>
      <c r="U75" s="223" t="str">
        <f t="shared" si="17"/>
        <v>N/A</v>
      </c>
      <c r="V75" s="221" t="str">
        <f t="shared" si="18"/>
        <v>No</v>
      </c>
      <c r="W75" s="223" t="str">
        <f t="shared" si="19"/>
        <v>N/A</v>
      </c>
      <c r="X75" s="221" t="str">
        <f t="shared" si="20"/>
        <v>No</v>
      </c>
      <c r="Y75" s="223" t="str">
        <f t="shared" si="21"/>
        <v>N/A</v>
      </c>
      <c r="Z75" s="222" t="str">
        <f t="shared" si="22"/>
        <v>No</v>
      </c>
      <c r="AA75" s="68" t="str">
        <f t="shared" si="23"/>
        <v>N/A</v>
      </c>
      <c r="AB75" s="65" t="str">
        <f t="shared" si="24"/>
        <v>No</v>
      </c>
      <c r="AC75" s="68" t="str">
        <f t="shared" si="25"/>
        <v>N/A</v>
      </c>
      <c r="AD75" s="65" t="str">
        <f t="shared" si="26"/>
        <v>No</v>
      </c>
      <c r="AE75" s="68" t="str">
        <f t="shared" si="27"/>
        <v>N/A</v>
      </c>
      <c r="AF75" s="66"/>
    </row>
    <row r="76" spans="1:32" ht="15" hidden="1" customHeight="1">
      <c r="A76" s="66" t="s">
        <v>5017</v>
      </c>
      <c r="B76" s="66" t="s">
        <v>625</v>
      </c>
      <c r="C76" s="66" t="str" cm="1">
        <f t="array" ref="C76">_xlfn.IFNA(_xlfn.IFS(B76="Starter","Starters &amp; Sides",B76="Sides","Starters &amp; Sides"),B76)</f>
        <v>Starters &amp; Sides</v>
      </c>
      <c r="D76" s="71" t="s">
        <v>5049</v>
      </c>
      <c r="E76" s="76"/>
      <c r="F76" s="13"/>
      <c r="G76" s="13"/>
      <c r="H76" s="13"/>
      <c r="I76" s="13">
        <v>6</v>
      </c>
      <c r="J76" s="13">
        <v>6</v>
      </c>
      <c r="K76" s="13">
        <v>6.5</v>
      </c>
      <c r="L76" s="13">
        <v>6.5</v>
      </c>
      <c r="M76" s="13"/>
      <c r="N76" s="13"/>
      <c r="O76" s="13"/>
      <c r="P76" s="15"/>
      <c r="Q76" s="337"/>
      <c r="R76" s="15" t="str">
        <f t="shared" si="14"/>
        <v>No</v>
      </c>
      <c r="S76" s="15" t="str">
        <f t="shared" si="15"/>
        <v>No</v>
      </c>
      <c r="T76" s="221" t="str">
        <f t="shared" si="16"/>
        <v>No</v>
      </c>
      <c r="U76" s="223" t="str">
        <f t="shared" si="17"/>
        <v>N/A</v>
      </c>
      <c r="V76" s="221" t="str">
        <f t="shared" si="18"/>
        <v>No</v>
      </c>
      <c r="W76" s="223" t="str">
        <f t="shared" si="19"/>
        <v>N/A</v>
      </c>
      <c r="X76" s="221" t="str">
        <f t="shared" si="20"/>
        <v>No</v>
      </c>
      <c r="Y76" s="223" t="str">
        <f t="shared" si="21"/>
        <v>N/A</v>
      </c>
      <c r="Z76" s="222" t="str">
        <f t="shared" si="22"/>
        <v>No</v>
      </c>
      <c r="AA76" s="68" t="str">
        <f t="shared" si="23"/>
        <v>N/A</v>
      </c>
      <c r="AB76" s="65" t="str">
        <f t="shared" si="24"/>
        <v>No</v>
      </c>
      <c r="AC76" s="68" t="str">
        <f t="shared" si="25"/>
        <v>N/A</v>
      </c>
      <c r="AD76" s="65" t="str">
        <f t="shared" si="26"/>
        <v>No</v>
      </c>
      <c r="AE76" s="68" t="str">
        <f t="shared" si="27"/>
        <v>N/A</v>
      </c>
      <c r="AF76" s="66"/>
    </row>
    <row r="77" spans="1:32" ht="15" hidden="1" customHeight="1">
      <c r="A77" s="66" t="s">
        <v>5017</v>
      </c>
      <c r="B77" s="66" t="s">
        <v>625</v>
      </c>
      <c r="C77" s="66" t="str" cm="1">
        <f t="array" ref="C77">_xlfn.IFNA(_xlfn.IFS(B77="Starter","Starters &amp; Sides",B77="Sides","Starters &amp; Sides"),B77)</f>
        <v>Starters &amp; Sides</v>
      </c>
      <c r="D77" s="71" t="s">
        <v>5050</v>
      </c>
      <c r="E77" s="76"/>
      <c r="F77" s="13"/>
      <c r="G77" s="13"/>
      <c r="H77" s="13"/>
      <c r="I77" s="13"/>
      <c r="J77" s="13"/>
      <c r="K77" s="13">
        <v>6</v>
      </c>
      <c r="L77" s="13">
        <v>6</v>
      </c>
      <c r="M77" s="13">
        <v>6.2</v>
      </c>
      <c r="N77" s="13">
        <v>6.5</v>
      </c>
      <c r="O77" s="13">
        <v>6.5</v>
      </c>
      <c r="P77" s="15"/>
      <c r="Q77" s="337"/>
      <c r="R77" s="15" t="str">
        <f t="shared" si="14"/>
        <v>No</v>
      </c>
      <c r="S77" s="15" t="str">
        <f t="shared" si="15"/>
        <v>No</v>
      </c>
      <c r="T77" s="221" t="str">
        <f t="shared" si="16"/>
        <v>No</v>
      </c>
      <c r="U77" s="223" t="str">
        <f t="shared" si="17"/>
        <v>N/A</v>
      </c>
      <c r="V77" s="221" t="str">
        <f t="shared" si="18"/>
        <v>No</v>
      </c>
      <c r="W77" s="223" t="str">
        <f t="shared" si="19"/>
        <v>N/A</v>
      </c>
      <c r="X77" s="221" t="str">
        <f t="shared" si="20"/>
        <v>No</v>
      </c>
      <c r="Y77" s="223" t="str">
        <f t="shared" si="21"/>
        <v>N/A</v>
      </c>
      <c r="Z77" s="222" t="str">
        <f t="shared" si="22"/>
        <v>No</v>
      </c>
      <c r="AA77" s="68" t="str">
        <f t="shared" si="23"/>
        <v>N/A</v>
      </c>
      <c r="AB77" s="65" t="str">
        <f t="shared" si="24"/>
        <v>No</v>
      </c>
      <c r="AC77" s="68" t="str">
        <f t="shared" si="25"/>
        <v>N/A</v>
      </c>
      <c r="AD77" s="65" t="str">
        <f t="shared" si="26"/>
        <v>No</v>
      </c>
      <c r="AE77" s="68" t="str">
        <f t="shared" si="27"/>
        <v>N/A</v>
      </c>
      <c r="AF77" s="66"/>
    </row>
    <row r="78" spans="1:32" ht="15" hidden="1" customHeight="1">
      <c r="A78" s="66" t="s">
        <v>5017</v>
      </c>
      <c r="B78" s="66" t="s">
        <v>625</v>
      </c>
      <c r="C78" s="66" t="str" cm="1">
        <f t="array" ref="C78">_xlfn.IFNA(_xlfn.IFS(B78="Starter","Starters &amp; Sides",B78="Sides","Starters &amp; Sides"),B78)</f>
        <v>Starters &amp; Sides</v>
      </c>
      <c r="D78" s="71" t="s">
        <v>5051</v>
      </c>
      <c r="E78" s="76"/>
      <c r="F78" s="13"/>
      <c r="G78" s="13"/>
      <c r="H78" s="13"/>
      <c r="I78" s="13"/>
      <c r="J78" s="13"/>
      <c r="K78" s="13">
        <v>7.5</v>
      </c>
      <c r="L78" s="13">
        <v>7.5</v>
      </c>
      <c r="M78" s="13">
        <v>7.7</v>
      </c>
      <c r="N78" s="13"/>
      <c r="O78" s="13"/>
      <c r="P78" s="15"/>
      <c r="Q78" s="337"/>
      <c r="R78" s="15" t="str">
        <f t="shared" si="14"/>
        <v>No</v>
      </c>
      <c r="S78" s="15" t="str">
        <f t="shared" si="15"/>
        <v>No</v>
      </c>
      <c r="T78" s="221" t="str">
        <f t="shared" si="16"/>
        <v>No</v>
      </c>
      <c r="U78" s="223" t="str">
        <f t="shared" si="17"/>
        <v>N/A</v>
      </c>
      <c r="V78" s="221" t="str">
        <f t="shared" si="18"/>
        <v>No</v>
      </c>
      <c r="W78" s="223" t="str">
        <f t="shared" si="19"/>
        <v>N/A</v>
      </c>
      <c r="X78" s="221" t="str">
        <f t="shared" si="20"/>
        <v>No</v>
      </c>
      <c r="Y78" s="223" t="str">
        <f t="shared" si="21"/>
        <v>N/A</v>
      </c>
      <c r="Z78" s="222" t="str">
        <f t="shared" si="22"/>
        <v>No</v>
      </c>
      <c r="AA78" s="68" t="str">
        <f t="shared" si="23"/>
        <v>N/A</v>
      </c>
      <c r="AB78" s="65" t="str">
        <f t="shared" si="24"/>
        <v>No</v>
      </c>
      <c r="AC78" s="68" t="str">
        <f t="shared" si="25"/>
        <v>N/A</v>
      </c>
      <c r="AD78" s="65" t="str">
        <f t="shared" si="26"/>
        <v>No</v>
      </c>
      <c r="AE78" s="68" t="str">
        <f t="shared" si="27"/>
        <v>N/A</v>
      </c>
      <c r="AF78" s="66"/>
    </row>
    <row r="79" spans="1:32" ht="15" hidden="1" customHeight="1">
      <c r="A79" s="66" t="s">
        <v>5017</v>
      </c>
      <c r="B79" s="66" t="s">
        <v>625</v>
      </c>
      <c r="C79" s="66" t="str" cm="1">
        <f t="array" ref="C79">_xlfn.IFNA(_xlfn.IFS(B79="Starter","Starters &amp; Sides",B79="Sides","Starters &amp; Sides"),B79)</f>
        <v>Starters &amp; Sides</v>
      </c>
      <c r="D79" s="71" t="s">
        <v>5052</v>
      </c>
      <c r="E79" s="76"/>
      <c r="F79" s="13"/>
      <c r="G79" s="13"/>
      <c r="H79" s="13"/>
      <c r="I79" s="13"/>
      <c r="J79" s="13"/>
      <c r="K79" s="13">
        <v>7</v>
      </c>
      <c r="L79" s="13">
        <v>7</v>
      </c>
      <c r="M79" s="13"/>
      <c r="N79" s="13"/>
      <c r="O79" s="13"/>
      <c r="P79" s="15"/>
      <c r="Q79" s="337"/>
      <c r="R79" s="15" t="str">
        <f t="shared" si="14"/>
        <v>No</v>
      </c>
      <c r="S79" s="15" t="str">
        <f t="shared" si="15"/>
        <v>No</v>
      </c>
      <c r="T79" s="221" t="str">
        <f t="shared" si="16"/>
        <v>No</v>
      </c>
      <c r="U79" s="223" t="str">
        <f t="shared" si="17"/>
        <v>N/A</v>
      </c>
      <c r="V79" s="221" t="str">
        <f t="shared" si="18"/>
        <v>No</v>
      </c>
      <c r="W79" s="223" t="str">
        <f t="shared" si="19"/>
        <v>N/A</v>
      </c>
      <c r="X79" s="221" t="str">
        <f t="shared" si="20"/>
        <v>No</v>
      </c>
      <c r="Y79" s="223" t="str">
        <f t="shared" si="21"/>
        <v>N/A</v>
      </c>
      <c r="Z79" s="222" t="str">
        <f t="shared" si="22"/>
        <v>No</v>
      </c>
      <c r="AA79" s="68" t="str">
        <f t="shared" si="23"/>
        <v>N/A</v>
      </c>
      <c r="AB79" s="65" t="str">
        <f t="shared" si="24"/>
        <v>No</v>
      </c>
      <c r="AC79" s="68" t="str">
        <f t="shared" si="25"/>
        <v>N/A</v>
      </c>
      <c r="AD79" s="65" t="str">
        <f t="shared" si="26"/>
        <v>No</v>
      </c>
      <c r="AE79" s="68" t="str">
        <f t="shared" si="27"/>
        <v>N/A</v>
      </c>
      <c r="AF79" s="66"/>
    </row>
    <row r="80" spans="1:32" ht="15" hidden="1" customHeight="1">
      <c r="A80" s="66" t="s">
        <v>5017</v>
      </c>
      <c r="B80" s="66" t="s">
        <v>625</v>
      </c>
      <c r="C80" s="66" t="str" cm="1">
        <f t="array" ref="C80">_xlfn.IFNA(_xlfn.IFS(B80="Starter","Starters &amp; Sides",B80="Sides","Starters &amp; Sides"),B80)</f>
        <v>Starters &amp; Sides</v>
      </c>
      <c r="D80" s="71" t="s">
        <v>5053</v>
      </c>
      <c r="E80" s="76"/>
      <c r="F80" s="13"/>
      <c r="G80" s="13"/>
      <c r="H80" s="13"/>
      <c r="I80" s="13">
        <v>7</v>
      </c>
      <c r="J80" s="13">
        <v>7</v>
      </c>
      <c r="K80" s="13">
        <v>7</v>
      </c>
      <c r="L80" s="13">
        <v>7</v>
      </c>
      <c r="M80" s="13"/>
      <c r="N80" s="13"/>
      <c r="O80" s="13"/>
      <c r="P80" s="15"/>
      <c r="Q80" s="337"/>
      <c r="R80" s="15" t="str">
        <f t="shared" si="14"/>
        <v>No</v>
      </c>
      <c r="S80" s="15" t="str">
        <f t="shared" si="15"/>
        <v>No</v>
      </c>
      <c r="T80" s="221" t="str">
        <f t="shared" si="16"/>
        <v>No</v>
      </c>
      <c r="U80" s="223" t="str">
        <f t="shared" si="17"/>
        <v>N/A</v>
      </c>
      <c r="V80" s="221" t="str">
        <f t="shared" si="18"/>
        <v>No</v>
      </c>
      <c r="W80" s="223" t="str">
        <f t="shared" si="19"/>
        <v>N/A</v>
      </c>
      <c r="X80" s="221" t="str">
        <f t="shared" si="20"/>
        <v>No</v>
      </c>
      <c r="Y80" s="223" t="str">
        <f t="shared" si="21"/>
        <v>N/A</v>
      </c>
      <c r="Z80" s="222" t="str">
        <f t="shared" si="22"/>
        <v>No</v>
      </c>
      <c r="AA80" s="68" t="str">
        <f t="shared" si="23"/>
        <v>N/A</v>
      </c>
      <c r="AB80" s="65" t="str">
        <f t="shared" si="24"/>
        <v>No</v>
      </c>
      <c r="AC80" s="68" t="str">
        <f t="shared" si="25"/>
        <v>N/A</v>
      </c>
      <c r="AD80" s="65" t="str">
        <f t="shared" si="26"/>
        <v>No</v>
      </c>
      <c r="AE80" s="68" t="str">
        <f t="shared" si="27"/>
        <v>N/A</v>
      </c>
      <c r="AF80" s="66"/>
    </row>
    <row r="81" spans="1:32" ht="15" hidden="1" customHeight="1">
      <c r="A81" s="66" t="s">
        <v>5017</v>
      </c>
      <c r="B81" s="66" t="s">
        <v>625</v>
      </c>
      <c r="C81" s="66" t="str" cm="1">
        <f t="array" ref="C81">_xlfn.IFNA(_xlfn.IFS(B81="Starter","Starters &amp; Sides",B81="Sides","Starters &amp; Sides"),B81)</f>
        <v>Starters &amp; Sides</v>
      </c>
      <c r="D81" s="71" t="s">
        <v>5054</v>
      </c>
      <c r="E81" s="76"/>
      <c r="F81" s="13"/>
      <c r="G81" s="13"/>
      <c r="H81" s="13"/>
      <c r="I81" s="13"/>
      <c r="J81" s="13"/>
      <c r="K81" s="13"/>
      <c r="L81" s="13"/>
      <c r="M81" s="13"/>
      <c r="N81" s="13"/>
      <c r="O81" s="13"/>
      <c r="P81" s="15"/>
      <c r="Q81" s="337">
        <v>9.9</v>
      </c>
      <c r="R81" s="15" t="str">
        <f t="shared" si="14"/>
        <v>Yes</v>
      </c>
      <c r="S81" s="15" t="str">
        <f t="shared" si="15"/>
        <v>Yes</v>
      </c>
      <c r="T81" s="221" t="str">
        <f t="shared" ref="T81:T83" si="28">IF(COUNTA(P81:Q81)=2,"Yes","No")</f>
        <v>No</v>
      </c>
      <c r="U81" s="223" t="str">
        <f t="shared" ref="U81:U83" si="29">IF(T81="Yes",Q81/P81-1,"N/A")</f>
        <v>N/A</v>
      </c>
      <c r="V81" s="221" t="str">
        <f t="shared" ref="V81:V83" si="30">IF(COUNTA(O81:Q81)=3,"Yes","No")</f>
        <v>No</v>
      </c>
      <c r="W81" s="223" t="str">
        <f t="shared" ref="W81:W83" si="31">IF(V81="Yes",Q81/O81-1,"N/A")</f>
        <v>N/A</v>
      </c>
      <c r="X81" s="221" t="str">
        <f t="shared" ref="X81:X83" si="32">IF(COUNTA(N81:Q81)=4,"Yes","No")</f>
        <v>No</v>
      </c>
      <c r="Y81" s="223" t="str">
        <f t="shared" ref="Y81:Y83" si="33">IF(X81="Yes",Q81/N81-1,"N/A")</f>
        <v>N/A</v>
      </c>
      <c r="Z81" s="222" t="str">
        <f t="shared" ref="Z81:Z83" si="34">IF(COUNTA(M81:Q81)=5,"Yes","No")</f>
        <v>No</v>
      </c>
      <c r="AA81" s="68" t="str">
        <f t="shared" ref="AA81:AA83" si="35">IF(Z81="Yes",Q81/M81-1,"N/A")</f>
        <v>N/A</v>
      </c>
      <c r="AB81" s="65" t="str">
        <f t="shared" ref="AB81:AB83" si="36">IF(COUNTA(L81:Q81)=6,"Yes","No")</f>
        <v>No</v>
      </c>
      <c r="AC81" s="68" t="str">
        <f t="shared" ref="AC81:AC83" si="37">IF(AB81="Yes",Q81/L81-1,"N/A")</f>
        <v>N/A</v>
      </c>
      <c r="AD81" s="65" t="str">
        <f t="shared" ref="AD81:AD83" si="38">IF(COUNTA(E81:Q81)=13,"Yes","No")</f>
        <v>No</v>
      </c>
      <c r="AE81" s="68" t="str">
        <f t="shared" ref="AE81:AE83" si="39">IF(AD81="Yes",Q81/E81-1,"N/A")</f>
        <v>N/A</v>
      </c>
      <c r="AF81" s="66"/>
    </row>
    <row r="82" spans="1:32" ht="15" hidden="1" customHeight="1">
      <c r="A82" s="66" t="s">
        <v>5017</v>
      </c>
      <c r="B82" s="66" t="s">
        <v>625</v>
      </c>
      <c r="C82" s="66" t="str" cm="1">
        <f t="array" ref="C82">_xlfn.IFNA(_xlfn.IFS(B82="Starter","Starters &amp; Sides",B82="Sides","Starters &amp; Sides"),B82)</f>
        <v>Starters &amp; Sides</v>
      </c>
      <c r="D82" s="71" t="s">
        <v>5055</v>
      </c>
      <c r="E82" s="76"/>
      <c r="F82" s="13"/>
      <c r="G82" s="13"/>
      <c r="H82" s="13"/>
      <c r="I82" s="13"/>
      <c r="J82" s="13"/>
      <c r="K82" s="13"/>
      <c r="L82" s="13"/>
      <c r="M82" s="13"/>
      <c r="N82" s="13"/>
      <c r="O82" s="13"/>
      <c r="P82" s="15"/>
      <c r="Q82" s="337">
        <v>7.9</v>
      </c>
      <c r="R82" s="15" t="str">
        <f t="shared" si="14"/>
        <v>Yes</v>
      </c>
      <c r="S82" s="15" t="str">
        <f t="shared" si="15"/>
        <v>Yes</v>
      </c>
      <c r="T82" s="221" t="str">
        <f t="shared" si="28"/>
        <v>No</v>
      </c>
      <c r="U82" s="223" t="str">
        <f t="shared" si="29"/>
        <v>N/A</v>
      </c>
      <c r="V82" s="221" t="str">
        <f t="shared" si="30"/>
        <v>No</v>
      </c>
      <c r="W82" s="223" t="str">
        <f t="shared" si="31"/>
        <v>N/A</v>
      </c>
      <c r="X82" s="221" t="str">
        <f t="shared" si="32"/>
        <v>No</v>
      </c>
      <c r="Y82" s="223" t="str">
        <f t="shared" si="33"/>
        <v>N/A</v>
      </c>
      <c r="Z82" s="222" t="str">
        <f t="shared" si="34"/>
        <v>No</v>
      </c>
      <c r="AA82" s="68" t="str">
        <f t="shared" si="35"/>
        <v>N/A</v>
      </c>
      <c r="AB82" s="65" t="str">
        <f t="shared" si="36"/>
        <v>No</v>
      </c>
      <c r="AC82" s="68" t="str">
        <f t="shared" si="37"/>
        <v>N/A</v>
      </c>
      <c r="AD82" s="65" t="str">
        <f t="shared" si="38"/>
        <v>No</v>
      </c>
      <c r="AE82" s="68" t="str">
        <f t="shared" si="39"/>
        <v>N/A</v>
      </c>
      <c r="AF82" s="66"/>
    </row>
    <row r="83" spans="1:32" ht="15" hidden="1" customHeight="1">
      <c r="A83" s="66" t="s">
        <v>5017</v>
      </c>
      <c r="B83" s="66" t="s">
        <v>625</v>
      </c>
      <c r="C83" s="66" t="str" cm="1">
        <f t="array" ref="C83">_xlfn.IFNA(_xlfn.IFS(B83="Starter","Starters &amp; Sides",B83="Sides","Starters &amp; Sides"),B83)</f>
        <v>Starters &amp; Sides</v>
      </c>
      <c r="D83" s="71" t="s">
        <v>5056</v>
      </c>
      <c r="E83" s="76"/>
      <c r="F83" s="13"/>
      <c r="G83" s="13"/>
      <c r="H83" s="13"/>
      <c r="I83" s="13"/>
      <c r="J83" s="13"/>
      <c r="K83" s="13"/>
      <c r="L83" s="13"/>
      <c r="M83" s="13"/>
      <c r="N83" s="13"/>
      <c r="O83" s="13"/>
      <c r="P83" s="15"/>
      <c r="Q83" s="337">
        <v>4.3</v>
      </c>
      <c r="R83" s="15" t="str">
        <f t="shared" si="14"/>
        <v>Yes</v>
      </c>
      <c r="S83" s="15" t="str">
        <f t="shared" si="15"/>
        <v>Yes</v>
      </c>
      <c r="T83" s="221" t="str">
        <f t="shared" si="28"/>
        <v>No</v>
      </c>
      <c r="U83" s="223" t="str">
        <f t="shared" si="29"/>
        <v>N/A</v>
      </c>
      <c r="V83" s="221" t="str">
        <f t="shared" si="30"/>
        <v>No</v>
      </c>
      <c r="W83" s="223" t="str">
        <f t="shared" si="31"/>
        <v>N/A</v>
      </c>
      <c r="X83" s="221" t="str">
        <f t="shared" si="32"/>
        <v>No</v>
      </c>
      <c r="Y83" s="223" t="str">
        <f t="shared" si="33"/>
        <v>N/A</v>
      </c>
      <c r="Z83" s="222" t="str">
        <f t="shared" si="34"/>
        <v>No</v>
      </c>
      <c r="AA83" s="68" t="str">
        <f t="shared" si="35"/>
        <v>N/A</v>
      </c>
      <c r="AB83" s="65" t="str">
        <f t="shared" si="36"/>
        <v>No</v>
      </c>
      <c r="AC83" s="68" t="str">
        <f t="shared" si="37"/>
        <v>N/A</v>
      </c>
      <c r="AD83" s="65" t="str">
        <f t="shared" si="38"/>
        <v>No</v>
      </c>
      <c r="AE83" s="68" t="str">
        <f t="shared" si="39"/>
        <v>N/A</v>
      </c>
      <c r="AF83" s="66"/>
    </row>
    <row r="84" spans="1:32" ht="14.5" hidden="1" customHeight="1">
      <c r="A84" s="66" t="s">
        <v>5017</v>
      </c>
      <c r="B84" s="66" t="s">
        <v>38</v>
      </c>
      <c r="C84" s="66" t="str" cm="1">
        <f t="array" ref="C84">_xlfn.IFNA(_xlfn.IFS(B84="Starter","Starters &amp; Sides",B84="Sides","Starters &amp; Sides"),B84)</f>
        <v>mains</v>
      </c>
      <c r="D84" s="71" t="s">
        <v>5057</v>
      </c>
      <c r="E84" s="76">
        <v>11.5</v>
      </c>
      <c r="F84" s="13">
        <v>11.7</v>
      </c>
      <c r="G84" s="13">
        <v>12.2</v>
      </c>
      <c r="H84" s="13">
        <v>12.2</v>
      </c>
      <c r="I84" s="13">
        <v>13.5</v>
      </c>
      <c r="J84" s="13">
        <v>14</v>
      </c>
      <c r="K84" s="13">
        <v>14.3</v>
      </c>
      <c r="L84" s="13">
        <v>14.3</v>
      </c>
      <c r="M84" s="13">
        <v>15</v>
      </c>
      <c r="N84" s="13">
        <v>15</v>
      </c>
      <c r="O84" s="13">
        <v>14.9</v>
      </c>
      <c r="P84" s="15"/>
      <c r="Q84" s="337"/>
      <c r="R84" s="15" t="str">
        <f t="shared" si="14"/>
        <v>No</v>
      </c>
      <c r="S84" s="15" t="str">
        <f t="shared" si="15"/>
        <v>No</v>
      </c>
      <c r="T84" s="221" t="str">
        <f t="shared" si="16"/>
        <v>No</v>
      </c>
      <c r="U84" s="223" t="str">
        <f t="shared" si="17"/>
        <v>N/A</v>
      </c>
      <c r="V84" s="221" t="str">
        <f t="shared" si="18"/>
        <v>No</v>
      </c>
      <c r="W84" s="223" t="str">
        <f t="shared" si="19"/>
        <v>N/A</v>
      </c>
      <c r="X84" s="221" t="str">
        <f t="shared" si="20"/>
        <v>No</v>
      </c>
      <c r="Y84" s="223" t="str">
        <f t="shared" si="21"/>
        <v>N/A</v>
      </c>
      <c r="Z84" s="222" t="str">
        <f t="shared" si="22"/>
        <v>No</v>
      </c>
      <c r="AA84" s="68" t="str">
        <f t="shared" si="23"/>
        <v>N/A</v>
      </c>
      <c r="AB84" s="65" t="str">
        <f t="shared" si="24"/>
        <v>No</v>
      </c>
      <c r="AC84" s="68" t="str">
        <f t="shared" si="25"/>
        <v>N/A</v>
      </c>
      <c r="AD84" s="65" t="str">
        <f t="shared" si="26"/>
        <v>No</v>
      </c>
      <c r="AE84" s="68" t="str">
        <f t="shared" si="27"/>
        <v>N/A</v>
      </c>
      <c r="AF84" s="66"/>
    </row>
    <row r="85" spans="1:32" hidden="1">
      <c r="A85" s="66" t="s">
        <v>5017</v>
      </c>
      <c r="B85" s="66" t="s">
        <v>38</v>
      </c>
      <c r="C85" s="66" t="str" cm="1">
        <f t="array" ref="C85">_xlfn.IFNA(_xlfn.IFS(B85="Starter","Starters &amp; Sides",B85="Sides","Starters &amp; Sides"),B85)</f>
        <v>mains</v>
      </c>
      <c r="D85" s="71" t="s">
        <v>5058</v>
      </c>
      <c r="E85" s="76"/>
      <c r="F85" s="13"/>
      <c r="G85" s="13"/>
      <c r="H85" s="13"/>
      <c r="I85" s="13"/>
      <c r="J85" s="13"/>
      <c r="K85" s="13">
        <v>14</v>
      </c>
      <c r="L85" s="13">
        <v>14</v>
      </c>
      <c r="M85" s="13">
        <v>15</v>
      </c>
      <c r="N85" s="13"/>
      <c r="O85" s="13"/>
      <c r="P85" s="15"/>
      <c r="Q85" s="337"/>
      <c r="R85" s="15" t="str">
        <f t="shared" si="14"/>
        <v>No</v>
      </c>
      <c r="S85" s="15" t="str">
        <f t="shared" si="15"/>
        <v>No</v>
      </c>
      <c r="T85" s="221" t="str">
        <f t="shared" si="16"/>
        <v>No</v>
      </c>
      <c r="U85" s="223" t="str">
        <f t="shared" si="17"/>
        <v>N/A</v>
      </c>
      <c r="V85" s="221" t="str">
        <f t="shared" si="18"/>
        <v>No</v>
      </c>
      <c r="W85" s="223" t="str">
        <f t="shared" si="19"/>
        <v>N/A</v>
      </c>
      <c r="X85" s="221" t="str">
        <f t="shared" si="20"/>
        <v>No</v>
      </c>
      <c r="Y85" s="223" t="str">
        <f t="shared" si="21"/>
        <v>N/A</v>
      </c>
      <c r="Z85" s="222" t="str">
        <f t="shared" si="22"/>
        <v>No</v>
      </c>
      <c r="AA85" s="68" t="str">
        <f t="shared" si="23"/>
        <v>N/A</v>
      </c>
      <c r="AB85" s="65" t="str">
        <f t="shared" si="24"/>
        <v>No</v>
      </c>
      <c r="AC85" s="68" t="str">
        <f t="shared" si="25"/>
        <v>N/A</v>
      </c>
      <c r="AD85" s="65" t="str">
        <f t="shared" si="26"/>
        <v>No</v>
      </c>
      <c r="AE85" s="68" t="str">
        <f t="shared" si="27"/>
        <v>N/A</v>
      </c>
      <c r="AF85" s="66"/>
    </row>
    <row r="86" spans="1:32" hidden="1">
      <c r="A86" s="66" t="s">
        <v>5017</v>
      </c>
      <c r="B86" s="66" t="s">
        <v>38</v>
      </c>
      <c r="C86" s="66" t="str" cm="1">
        <f t="array" ref="C86">_xlfn.IFNA(_xlfn.IFS(B86="Starter","Starters &amp; Sides",B86="Sides","Starters &amp; Sides"),B86)</f>
        <v>mains</v>
      </c>
      <c r="D86" s="71" t="s">
        <v>5059</v>
      </c>
      <c r="E86" s="76"/>
      <c r="F86" s="13"/>
      <c r="G86" s="13"/>
      <c r="H86" s="13"/>
      <c r="I86" s="13"/>
      <c r="J86" s="13"/>
      <c r="K86" s="13">
        <v>16.5</v>
      </c>
      <c r="L86" s="13">
        <v>16.5</v>
      </c>
      <c r="M86" s="13">
        <v>17.7</v>
      </c>
      <c r="N86" s="13"/>
      <c r="O86" s="13"/>
      <c r="P86" s="15"/>
      <c r="Q86" s="337"/>
      <c r="R86" s="15" t="str">
        <f t="shared" si="14"/>
        <v>No</v>
      </c>
      <c r="S86" s="15" t="str">
        <f t="shared" si="15"/>
        <v>No</v>
      </c>
      <c r="T86" s="221" t="str">
        <f t="shared" si="16"/>
        <v>No</v>
      </c>
      <c r="U86" s="223" t="str">
        <f t="shared" si="17"/>
        <v>N/A</v>
      </c>
      <c r="V86" s="221" t="str">
        <f t="shared" si="18"/>
        <v>No</v>
      </c>
      <c r="W86" s="223" t="str">
        <f t="shared" si="19"/>
        <v>N/A</v>
      </c>
      <c r="X86" s="221" t="str">
        <f t="shared" si="20"/>
        <v>No</v>
      </c>
      <c r="Y86" s="223" t="str">
        <f t="shared" si="21"/>
        <v>N/A</v>
      </c>
      <c r="Z86" s="222" t="str">
        <f t="shared" si="22"/>
        <v>No</v>
      </c>
      <c r="AA86" s="68" t="str">
        <f t="shared" si="23"/>
        <v>N/A</v>
      </c>
      <c r="AB86" s="65" t="str">
        <f t="shared" si="24"/>
        <v>No</v>
      </c>
      <c r="AC86" s="68" t="str">
        <f t="shared" si="25"/>
        <v>N/A</v>
      </c>
      <c r="AD86" s="65" t="str">
        <f t="shared" si="26"/>
        <v>No</v>
      </c>
      <c r="AE86" s="68" t="str">
        <f t="shared" si="27"/>
        <v>N/A</v>
      </c>
      <c r="AF86" s="66"/>
    </row>
    <row r="87" spans="1:32" hidden="1">
      <c r="A87" s="66" t="s">
        <v>5017</v>
      </c>
      <c r="B87" s="66" t="s">
        <v>38</v>
      </c>
      <c r="C87" s="66" t="str" cm="1">
        <f t="array" ref="C87">_xlfn.IFNA(_xlfn.IFS(B87="Starter","Starters &amp; Sides",B87="Sides","Starters &amp; Sides"),B87)</f>
        <v>mains</v>
      </c>
      <c r="D87" s="71" t="s">
        <v>5060</v>
      </c>
      <c r="E87" s="76"/>
      <c r="F87" s="13"/>
      <c r="G87" s="13"/>
      <c r="H87" s="13"/>
      <c r="I87" s="13"/>
      <c r="J87" s="13"/>
      <c r="K87" s="13">
        <v>12.5</v>
      </c>
      <c r="L87" s="13">
        <v>12.5</v>
      </c>
      <c r="M87" s="13">
        <v>12.5</v>
      </c>
      <c r="N87" s="13"/>
      <c r="O87" s="13"/>
      <c r="P87" s="15"/>
      <c r="Q87" s="337"/>
      <c r="R87" s="15" t="str">
        <f t="shared" si="14"/>
        <v>No</v>
      </c>
      <c r="S87" s="15" t="str">
        <f t="shared" si="15"/>
        <v>No</v>
      </c>
      <c r="T87" s="221" t="str">
        <f t="shared" si="16"/>
        <v>No</v>
      </c>
      <c r="U87" s="223" t="str">
        <f t="shared" si="17"/>
        <v>N/A</v>
      </c>
      <c r="V87" s="221" t="str">
        <f t="shared" si="18"/>
        <v>No</v>
      </c>
      <c r="W87" s="223" t="str">
        <f t="shared" si="19"/>
        <v>N/A</v>
      </c>
      <c r="X87" s="221" t="str">
        <f t="shared" si="20"/>
        <v>No</v>
      </c>
      <c r="Y87" s="223" t="str">
        <f t="shared" si="21"/>
        <v>N/A</v>
      </c>
      <c r="Z87" s="222" t="str">
        <f t="shared" si="22"/>
        <v>No</v>
      </c>
      <c r="AA87" s="68" t="str">
        <f t="shared" si="23"/>
        <v>N/A</v>
      </c>
      <c r="AB87" s="65" t="str">
        <f t="shared" si="24"/>
        <v>No</v>
      </c>
      <c r="AC87" s="68" t="str">
        <f t="shared" si="25"/>
        <v>N/A</v>
      </c>
      <c r="AD87" s="65" t="str">
        <f t="shared" si="26"/>
        <v>No</v>
      </c>
      <c r="AE87" s="68" t="str">
        <f t="shared" si="27"/>
        <v>N/A</v>
      </c>
      <c r="AF87" s="66"/>
    </row>
    <row r="88" spans="1:32" hidden="1">
      <c r="A88" s="66" t="s">
        <v>5017</v>
      </c>
      <c r="B88" s="66" t="s">
        <v>38</v>
      </c>
      <c r="C88" s="66" t="str" cm="1">
        <f t="array" ref="C88">_xlfn.IFNA(_xlfn.IFS(B88="Starter","Starters &amp; Sides",B88="Sides","Starters &amp; Sides"),B88)</f>
        <v>mains</v>
      </c>
      <c r="D88" s="71" t="s">
        <v>5061</v>
      </c>
      <c r="E88" s="76"/>
      <c r="F88" s="13"/>
      <c r="G88" s="13"/>
      <c r="H88" s="13"/>
      <c r="I88" s="13"/>
      <c r="J88" s="13"/>
      <c r="K88" s="13">
        <v>14</v>
      </c>
      <c r="L88" s="13">
        <v>14</v>
      </c>
      <c r="M88" s="13">
        <v>15.2</v>
      </c>
      <c r="N88" s="13"/>
      <c r="O88" s="13"/>
      <c r="P88" s="15"/>
      <c r="Q88" s="337"/>
      <c r="R88" s="15" t="str">
        <f t="shared" si="14"/>
        <v>No</v>
      </c>
      <c r="S88" s="15" t="str">
        <f t="shared" si="15"/>
        <v>No</v>
      </c>
      <c r="T88" s="221" t="str">
        <f t="shared" si="16"/>
        <v>No</v>
      </c>
      <c r="U88" s="223" t="str">
        <f t="shared" si="17"/>
        <v>N/A</v>
      </c>
      <c r="V88" s="221" t="str">
        <f t="shared" si="18"/>
        <v>No</v>
      </c>
      <c r="W88" s="223" t="str">
        <f t="shared" si="19"/>
        <v>N/A</v>
      </c>
      <c r="X88" s="221" t="str">
        <f t="shared" si="20"/>
        <v>No</v>
      </c>
      <c r="Y88" s="223" t="str">
        <f t="shared" si="21"/>
        <v>N/A</v>
      </c>
      <c r="Z88" s="222" t="str">
        <f t="shared" si="22"/>
        <v>No</v>
      </c>
      <c r="AA88" s="68" t="str">
        <f t="shared" si="23"/>
        <v>N/A</v>
      </c>
      <c r="AB88" s="65" t="str">
        <f t="shared" si="24"/>
        <v>No</v>
      </c>
      <c r="AC88" s="68" t="str">
        <f t="shared" si="25"/>
        <v>N/A</v>
      </c>
      <c r="AD88" s="65" t="str">
        <f t="shared" si="26"/>
        <v>No</v>
      </c>
      <c r="AE88" s="68" t="str">
        <f t="shared" si="27"/>
        <v>N/A</v>
      </c>
      <c r="AF88" s="66"/>
    </row>
    <row r="89" spans="1:32" hidden="1">
      <c r="A89" s="66" t="s">
        <v>5017</v>
      </c>
      <c r="B89" s="66" t="s">
        <v>38</v>
      </c>
      <c r="C89" s="66" t="str" cm="1">
        <f t="array" ref="C89">_xlfn.IFNA(_xlfn.IFS(B89="Starter","Starters &amp; Sides",B89="Sides","Starters &amp; Sides"),B89)</f>
        <v>mains</v>
      </c>
      <c r="D89" s="71" t="s">
        <v>5062</v>
      </c>
      <c r="E89" s="76"/>
      <c r="F89" s="13"/>
      <c r="G89" s="13"/>
      <c r="H89" s="13"/>
      <c r="I89" s="13"/>
      <c r="J89" s="13"/>
      <c r="K89" s="13">
        <v>11.5</v>
      </c>
      <c r="L89" s="13">
        <v>11.5</v>
      </c>
      <c r="M89" s="13">
        <v>12.7</v>
      </c>
      <c r="N89" s="13"/>
      <c r="O89" s="13"/>
      <c r="P89" s="15"/>
      <c r="Q89" s="337"/>
      <c r="R89" s="15" t="str">
        <f t="shared" si="14"/>
        <v>No</v>
      </c>
      <c r="S89" s="15" t="str">
        <f t="shared" si="15"/>
        <v>No</v>
      </c>
      <c r="T89" s="221" t="str">
        <f t="shared" si="16"/>
        <v>No</v>
      </c>
      <c r="U89" s="223" t="str">
        <f t="shared" si="17"/>
        <v>N/A</v>
      </c>
      <c r="V89" s="221" t="str">
        <f t="shared" si="18"/>
        <v>No</v>
      </c>
      <c r="W89" s="223" t="str">
        <f t="shared" si="19"/>
        <v>N/A</v>
      </c>
      <c r="X89" s="221" t="str">
        <f t="shared" si="20"/>
        <v>No</v>
      </c>
      <c r="Y89" s="223" t="str">
        <f t="shared" si="21"/>
        <v>N/A</v>
      </c>
      <c r="Z89" s="222" t="str">
        <f t="shared" si="22"/>
        <v>No</v>
      </c>
      <c r="AA89" s="68" t="str">
        <f t="shared" si="23"/>
        <v>N/A</v>
      </c>
      <c r="AB89" s="65" t="str">
        <f t="shared" si="24"/>
        <v>No</v>
      </c>
      <c r="AC89" s="68" t="str">
        <f t="shared" si="25"/>
        <v>N/A</v>
      </c>
      <c r="AD89" s="65" t="str">
        <f t="shared" si="26"/>
        <v>No</v>
      </c>
      <c r="AE89" s="68" t="str">
        <f t="shared" si="27"/>
        <v>N/A</v>
      </c>
      <c r="AF89" s="66"/>
    </row>
    <row r="90" spans="1:32" hidden="1">
      <c r="A90" s="66" t="s">
        <v>5017</v>
      </c>
      <c r="B90" s="66" t="s">
        <v>38</v>
      </c>
      <c r="C90" s="66" t="str" cm="1">
        <f t="array" ref="C90">_xlfn.IFNA(_xlfn.IFS(B90="Starter","Starters &amp; Sides",B90="Sides","Starters &amp; Sides"),B90)</f>
        <v>mains</v>
      </c>
      <c r="D90" s="71" t="s">
        <v>5063</v>
      </c>
      <c r="E90" s="76">
        <v>10.5</v>
      </c>
      <c r="F90" s="13">
        <v>10.7</v>
      </c>
      <c r="G90" s="13">
        <v>11.3</v>
      </c>
      <c r="H90" s="13">
        <v>11.3</v>
      </c>
      <c r="I90" s="13">
        <v>13</v>
      </c>
      <c r="J90" s="13">
        <v>13.5</v>
      </c>
      <c r="K90" s="13">
        <v>14.3</v>
      </c>
      <c r="L90" s="13">
        <v>14.3</v>
      </c>
      <c r="M90" s="13">
        <v>15</v>
      </c>
      <c r="N90" s="13">
        <v>15</v>
      </c>
      <c r="O90" s="13">
        <v>15</v>
      </c>
      <c r="P90" s="15">
        <v>15.3</v>
      </c>
      <c r="Q90" s="337">
        <v>15.5</v>
      </c>
      <c r="R90" s="15" t="str">
        <f t="shared" si="14"/>
        <v>Yes</v>
      </c>
      <c r="S90" s="15" t="str">
        <f t="shared" si="15"/>
        <v>No</v>
      </c>
      <c r="T90" s="221" t="str">
        <f t="shared" si="16"/>
        <v>Yes</v>
      </c>
      <c r="U90" s="223">
        <f t="shared" si="17"/>
        <v>1.3071895424836555E-2</v>
      </c>
      <c r="V90" s="221" t="str">
        <f t="shared" si="18"/>
        <v>Yes</v>
      </c>
      <c r="W90" s="223">
        <f t="shared" si="19"/>
        <v>3.3333333333333437E-2</v>
      </c>
      <c r="X90" s="221" t="str">
        <f t="shared" si="20"/>
        <v>Yes</v>
      </c>
      <c r="Y90" s="223">
        <f t="shared" si="21"/>
        <v>3.3333333333333437E-2</v>
      </c>
      <c r="Z90" s="222" t="str">
        <f t="shared" si="22"/>
        <v>Yes</v>
      </c>
      <c r="AA90" s="68">
        <f t="shared" si="23"/>
        <v>3.3333333333333437E-2</v>
      </c>
      <c r="AB90" s="65" t="str">
        <f t="shared" si="24"/>
        <v>Yes</v>
      </c>
      <c r="AC90" s="68">
        <f t="shared" si="25"/>
        <v>8.3916083916083961E-2</v>
      </c>
      <c r="AD90" s="65" t="str">
        <f t="shared" si="26"/>
        <v>Yes</v>
      </c>
      <c r="AE90" s="68">
        <f t="shared" si="27"/>
        <v>0.47619047619047628</v>
      </c>
      <c r="AF90" s="66"/>
    </row>
    <row r="91" spans="1:32" hidden="1">
      <c r="A91" s="66" t="s">
        <v>5017</v>
      </c>
      <c r="B91" s="66" t="s">
        <v>38</v>
      </c>
      <c r="C91" s="66" t="str" cm="1">
        <f t="array" ref="C91">_xlfn.IFNA(_xlfn.IFS(B91="Starter","Starters &amp; Sides",B91="Sides","Starters &amp; Sides"),B91)</f>
        <v>mains</v>
      </c>
      <c r="D91" s="71" t="s">
        <v>130</v>
      </c>
      <c r="E91" s="76">
        <v>11.25</v>
      </c>
      <c r="F91" s="13">
        <v>11.7</v>
      </c>
      <c r="G91" s="13">
        <v>12</v>
      </c>
      <c r="H91" s="13">
        <v>12</v>
      </c>
      <c r="I91" s="13">
        <v>13.5</v>
      </c>
      <c r="J91" s="13">
        <v>13.7</v>
      </c>
      <c r="K91" s="13">
        <v>14</v>
      </c>
      <c r="L91" s="13">
        <v>14</v>
      </c>
      <c r="M91" s="13">
        <v>14</v>
      </c>
      <c r="N91" s="13">
        <v>14.2</v>
      </c>
      <c r="O91" s="13">
        <v>14.5</v>
      </c>
      <c r="P91" s="15">
        <v>14.9</v>
      </c>
      <c r="Q91" s="337">
        <v>14.9</v>
      </c>
      <c r="R91" s="15" t="str">
        <f t="shared" si="14"/>
        <v>Yes</v>
      </c>
      <c r="S91" s="15" t="str">
        <f t="shared" si="15"/>
        <v>No</v>
      </c>
      <c r="T91" s="221" t="str">
        <f t="shared" si="16"/>
        <v>Yes</v>
      </c>
      <c r="U91" s="223">
        <f t="shared" si="17"/>
        <v>0</v>
      </c>
      <c r="V91" s="221" t="str">
        <f t="shared" si="18"/>
        <v>Yes</v>
      </c>
      <c r="W91" s="223">
        <f t="shared" si="19"/>
        <v>2.7586206896551779E-2</v>
      </c>
      <c r="X91" s="221" t="str">
        <f t="shared" si="20"/>
        <v>Yes</v>
      </c>
      <c r="Y91" s="223">
        <f t="shared" si="21"/>
        <v>4.929577464788748E-2</v>
      </c>
      <c r="Z91" s="222" t="str">
        <f t="shared" si="22"/>
        <v>Yes</v>
      </c>
      <c r="AA91" s="68">
        <f t="shared" si="23"/>
        <v>6.4285714285714279E-2</v>
      </c>
      <c r="AB91" s="65" t="str">
        <f t="shared" si="24"/>
        <v>Yes</v>
      </c>
      <c r="AC91" s="68">
        <f t="shared" si="25"/>
        <v>6.4285714285714279E-2</v>
      </c>
      <c r="AD91" s="65" t="str">
        <f t="shared" si="26"/>
        <v>Yes</v>
      </c>
      <c r="AE91" s="68">
        <f t="shared" si="27"/>
        <v>0.32444444444444454</v>
      </c>
      <c r="AF91" s="66"/>
    </row>
    <row r="92" spans="1:32" hidden="1">
      <c r="A92" s="66" t="s">
        <v>5017</v>
      </c>
      <c r="B92" s="66" t="s">
        <v>38</v>
      </c>
      <c r="C92" s="66" t="str" cm="1">
        <f t="array" ref="C92">_xlfn.IFNA(_xlfn.IFS(B92="Starter","Starters &amp; Sides",B92="Sides","Starters &amp; Sides"),B92)</f>
        <v>mains</v>
      </c>
      <c r="D92" s="71" t="s">
        <v>5064</v>
      </c>
      <c r="E92" s="76">
        <v>12.95</v>
      </c>
      <c r="F92" s="13">
        <v>13</v>
      </c>
      <c r="G92" s="13">
        <v>13</v>
      </c>
      <c r="H92" s="13">
        <v>13</v>
      </c>
      <c r="I92" s="13">
        <v>14</v>
      </c>
      <c r="J92" s="13">
        <v>14.5</v>
      </c>
      <c r="K92" s="13">
        <v>15</v>
      </c>
      <c r="L92" s="13">
        <v>15</v>
      </c>
      <c r="M92" s="13">
        <v>15.5</v>
      </c>
      <c r="N92" s="13">
        <v>15.7</v>
      </c>
      <c r="O92" s="13">
        <v>15.8</v>
      </c>
      <c r="P92" s="15">
        <v>16.3</v>
      </c>
      <c r="Q92" s="337">
        <v>16.3</v>
      </c>
      <c r="R92" s="15" t="str">
        <f t="shared" si="14"/>
        <v>Yes</v>
      </c>
      <c r="S92" s="15" t="str">
        <f t="shared" si="15"/>
        <v>No</v>
      </c>
      <c r="T92" s="221" t="str">
        <f t="shared" si="16"/>
        <v>Yes</v>
      </c>
      <c r="U92" s="223">
        <f t="shared" si="17"/>
        <v>0</v>
      </c>
      <c r="V92" s="221" t="str">
        <f t="shared" si="18"/>
        <v>Yes</v>
      </c>
      <c r="W92" s="223">
        <f t="shared" si="19"/>
        <v>3.1645569620253111E-2</v>
      </c>
      <c r="X92" s="221" t="str">
        <f t="shared" si="20"/>
        <v>Yes</v>
      </c>
      <c r="Y92" s="223">
        <f t="shared" si="21"/>
        <v>3.8216560509554132E-2</v>
      </c>
      <c r="Z92" s="222" t="str">
        <f t="shared" si="22"/>
        <v>Yes</v>
      </c>
      <c r="AA92" s="68">
        <f t="shared" si="23"/>
        <v>5.1612903225806583E-2</v>
      </c>
      <c r="AB92" s="65" t="str">
        <f t="shared" si="24"/>
        <v>Yes</v>
      </c>
      <c r="AC92" s="68">
        <f t="shared" si="25"/>
        <v>8.666666666666667E-2</v>
      </c>
      <c r="AD92" s="65" t="str">
        <f t="shared" si="26"/>
        <v>Yes</v>
      </c>
      <c r="AE92" s="68">
        <f t="shared" si="27"/>
        <v>0.25868725868725884</v>
      </c>
      <c r="AF92" s="66"/>
    </row>
    <row r="93" spans="1:32" hidden="1">
      <c r="A93" s="66" t="s">
        <v>5017</v>
      </c>
      <c r="B93" s="66" t="s">
        <v>38</v>
      </c>
      <c r="C93" s="66" t="str" cm="1">
        <f t="array" ref="C93">_xlfn.IFNA(_xlfn.IFS(B93="Starter","Starters &amp; Sides",B93="Sides","Starters &amp; Sides"),B93)</f>
        <v>mains</v>
      </c>
      <c r="D93" s="71" t="s">
        <v>5065</v>
      </c>
      <c r="E93" s="76">
        <v>12.25</v>
      </c>
      <c r="F93" s="13">
        <v>12.5</v>
      </c>
      <c r="G93" s="13">
        <v>12.7</v>
      </c>
      <c r="H93" s="13">
        <v>12.7</v>
      </c>
      <c r="I93" s="13">
        <v>13.5</v>
      </c>
      <c r="J93" s="13">
        <v>13.8</v>
      </c>
      <c r="K93" s="13">
        <v>14.5</v>
      </c>
      <c r="L93" s="13">
        <v>14.5</v>
      </c>
      <c r="M93" s="13">
        <v>14.5</v>
      </c>
      <c r="N93" s="13">
        <v>14.7</v>
      </c>
      <c r="O93" s="13">
        <v>14.8</v>
      </c>
      <c r="P93" s="15">
        <v>15.7</v>
      </c>
      <c r="Q93" s="337">
        <v>15.9</v>
      </c>
      <c r="R93" s="15" t="str">
        <f t="shared" si="14"/>
        <v>Yes</v>
      </c>
      <c r="S93" s="15" t="str">
        <f t="shared" si="15"/>
        <v>No</v>
      </c>
      <c r="T93" s="221" t="str">
        <f t="shared" si="16"/>
        <v>Yes</v>
      </c>
      <c r="U93" s="223">
        <f t="shared" si="17"/>
        <v>1.2738853503184711E-2</v>
      </c>
      <c r="V93" s="221" t="str">
        <f t="shared" si="18"/>
        <v>Yes</v>
      </c>
      <c r="W93" s="223">
        <f t="shared" si="19"/>
        <v>7.4324324324324342E-2</v>
      </c>
      <c r="X93" s="221" t="str">
        <f t="shared" si="20"/>
        <v>Yes</v>
      </c>
      <c r="Y93" s="223">
        <f t="shared" si="21"/>
        <v>8.163265306122458E-2</v>
      </c>
      <c r="Z93" s="222" t="str">
        <f t="shared" si="22"/>
        <v>Yes</v>
      </c>
      <c r="AA93" s="68">
        <f t="shared" si="23"/>
        <v>9.6551724137931005E-2</v>
      </c>
      <c r="AB93" s="65" t="str">
        <f t="shared" si="24"/>
        <v>Yes</v>
      </c>
      <c r="AC93" s="68">
        <f t="shared" si="25"/>
        <v>9.6551724137931005E-2</v>
      </c>
      <c r="AD93" s="65" t="str">
        <f t="shared" si="26"/>
        <v>Yes</v>
      </c>
      <c r="AE93" s="68">
        <f t="shared" si="27"/>
        <v>0.29795918367346941</v>
      </c>
      <c r="AF93" s="66"/>
    </row>
    <row r="94" spans="1:32" hidden="1">
      <c r="A94" s="66" t="s">
        <v>5017</v>
      </c>
      <c r="B94" s="66" t="s">
        <v>38</v>
      </c>
      <c r="C94" s="66" t="str" cm="1">
        <f t="array" ref="C94">_xlfn.IFNA(_xlfn.IFS(B94="Starter","Starters &amp; Sides",B94="Sides","Starters &amp; Sides"),B94)</f>
        <v>mains</v>
      </c>
      <c r="D94" s="71" t="s">
        <v>5066</v>
      </c>
      <c r="E94" s="76">
        <v>13.95</v>
      </c>
      <c r="F94" s="13">
        <v>14</v>
      </c>
      <c r="G94" s="13">
        <v>14.5</v>
      </c>
      <c r="H94" s="13">
        <v>14.5</v>
      </c>
      <c r="I94" s="13">
        <v>15.5</v>
      </c>
      <c r="J94" s="13">
        <v>16</v>
      </c>
      <c r="K94" s="13"/>
      <c r="L94" s="13"/>
      <c r="M94" s="13"/>
      <c r="N94" s="13"/>
      <c r="O94" s="13"/>
      <c r="P94" s="15"/>
      <c r="Q94" s="337"/>
      <c r="R94" s="15" t="str">
        <f t="shared" si="14"/>
        <v>No</v>
      </c>
      <c r="S94" s="15" t="str">
        <f t="shared" si="15"/>
        <v>No</v>
      </c>
      <c r="T94" s="221" t="str">
        <f t="shared" si="16"/>
        <v>No</v>
      </c>
      <c r="U94" s="223" t="str">
        <f t="shared" si="17"/>
        <v>N/A</v>
      </c>
      <c r="V94" s="221" t="str">
        <f t="shared" si="18"/>
        <v>No</v>
      </c>
      <c r="W94" s="223" t="str">
        <f t="shared" si="19"/>
        <v>N/A</v>
      </c>
      <c r="X94" s="221" t="str">
        <f t="shared" si="20"/>
        <v>No</v>
      </c>
      <c r="Y94" s="223" t="str">
        <f t="shared" si="21"/>
        <v>N/A</v>
      </c>
      <c r="Z94" s="222" t="str">
        <f t="shared" si="22"/>
        <v>No</v>
      </c>
      <c r="AA94" s="68" t="str">
        <f t="shared" si="23"/>
        <v>N/A</v>
      </c>
      <c r="AB94" s="65" t="str">
        <f t="shared" si="24"/>
        <v>No</v>
      </c>
      <c r="AC94" s="68" t="str">
        <f t="shared" si="25"/>
        <v>N/A</v>
      </c>
      <c r="AD94" s="65" t="str">
        <f t="shared" si="26"/>
        <v>No</v>
      </c>
      <c r="AE94" s="68" t="str">
        <f t="shared" si="27"/>
        <v>N/A</v>
      </c>
      <c r="AF94" s="66"/>
    </row>
    <row r="95" spans="1:32" hidden="1">
      <c r="A95" s="66" t="s">
        <v>5017</v>
      </c>
      <c r="B95" s="66" t="s">
        <v>38</v>
      </c>
      <c r="C95" s="66" t="str" cm="1">
        <f t="array" ref="C95">_xlfn.IFNA(_xlfn.IFS(B95="Starter","Starters &amp; Sides",B95="Sides","Starters &amp; Sides"),B95)</f>
        <v>mains</v>
      </c>
      <c r="D95" s="71" t="s">
        <v>5067</v>
      </c>
      <c r="E95" s="76">
        <v>12.5</v>
      </c>
      <c r="F95" s="13">
        <v>13</v>
      </c>
      <c r="G95" s="13">
        <v>13</v>
      </c>
      <c r="H95" s="13">
        <v>13</v>
      </c>
      <c r="I95" s="13">
        <v>14</v>
      </c>
      <c r="J95" s="13">
        <v>13.7</v>
      </c>
      <c r="K95" s="13">
        <v>15</v>
      </c>
      <c r="L95" s="13">
        <v>15</v>
      </c>
      <c r="M95" s="13">
        <v>15.5</v>
      </c>
      <c r="N95" s="13">
        <v>15.7</v>
      </c>
      <c r="O95" s="13">
        <v>15.8</v>
      </c>
      <c r="P95" s="15">
        <v>15.9</v>
      </c>
      <c r="Q95" s="337">
        <v>16.3</v>
      </c>
      <c r="R95" s="15" t="str">
        <f t="shared" si="14"/>
        <v>Yes</v>
      </c>
      <c r="S95" s="15" t="str">
        <f t="shared" si="15"/>
        <v>No</v>
      </c>
      <c r="T95" s="221" t="str">
        <f t="shared" si="16"/>
        <v>Yes</v>
      </c>
      <c r="U95" s="223">
        <f t="shared" si="17"/>
        <v>2.515723270440251E-2</v>
      </c>
      <c r="V95" s="221" t="str">
        <f t="shared" si="18"/>
        <v>Yes</v>
      </c>
      <c r="W95" s="223">
        <f t="shared" si="19"/>
        <v>3.1645569620253111E-2</v>
      </c>
      <c r="X95" s="221" t="str">
        <f t="shared" si="20"/>
        <v>Yes</v>
      </c>
      <c r="Y95" s="223">
        <f t="shared" si="21"/>
        <v>3.8216560509554132E-2</v>
      </c>
      <c r="Z95" s="222" t="str">
        <f t="shared" si="22"/>
        <v>Yes</v>
      </c>
      <c r="AA95" s="68">
        <f t="shared" si="23"/>
        <v>5.1612903225806583E-2</v>
      </c>
      <c r="AB95" s="65" t="str">
        <f t="shared" si="24"/>
        <v>Yes</v>
      </c>
      <c r="AC95" s="68">
        <f t="shared" si="25"/>
        <v>8.666666666666667E-2</v>
      </c>
      <c r="AD95" s="65" t="str">
        <f t="shared" si="26"/>
        <v>Yes</v>
      </c>
      <c r="AE95" s="68">
        <f t="shared" si="27"/>
        <v>0.30400000000000005</v>
      </c>
      <c r="AF95" s="66"/>
    </row>
    <row r="96" spans="1:32" hidden="1">
      <c r="A96" s="66" t="s">
        <v>5017</v>
      </c>
      <c r="B96" s="66" t="s">
        <v>38</v>
      </c>
      <c r="C96" s="66" t="str" cm="1">
        <f t="array" ref="C96">_xlfn.IFNA(_xlfn.IFS(B96="Starter","Starters &amp; Sides",B96="Sides","Starters &amp; Sides"),B96)</f>
        <v>mains</v>
      </c>
      <c r="D96" s="71" t="s">
        <v>5068</v>
      </c>
      <c r="E96" s="76">
        <v>13.5</v>
      </c>
      <c r="F96" s="13">
        <v>14</v>
      </c>
      <c r="G96" s="13">
        <v>14</v>
      </c>
      <c r="H96" s="13">
        <v>14</v>
      </c>
      <c r="I96" s="13">
        <v>15</v>
      </c>
      <c r="J96" s="13">
        <v>15</v>
      </c>
      <c r="K96" s="13">
        <v>15.5</v>
      </c>
      <c r="L96" s="13">
        <v>15.5</v>
      </c>
      <c r="M96" s="13">
        <v>16.2</v>
      </c>
      <c r="N96" s="13">
        <v>16.5</v>
      </c>
      <c r="O96" s="13">
        <v>16.5</v>
      </c>
      <c r="P96" s="15">
        <v>16.7</v>
      </c>
      <c r="Q96" s="337">
        <v>16.899999999999999</v>
      </c>
      <c r="R96" s="15" t="str">
        <f t="shared" si="14"/>
        <v>Yes</v>
      </c>
      <c r="S96" s="15" t="str">
        <f t="shared" si="15"/>
        <v>No</v>
      </c>
      <c r="T96" s="221" t="str">
        <f t="shared" si="16"/>
        <v>Yes</v>
      </c>
      <c r="U96" s="223">
        <f t="shared" si="17"/>
        <v>1.1976047904191489E-2</v>
      </c>
      <c r="V96" s="221" t="str">
        <f t="shared" si="18"/>
        <v>Yes</v>
      </c>
      <c r="W96" s="223">
        <f t="shared" si="19"/>
        <v>2.4242424242424176E-2</v>
      </c>
      <c r="X96" s="221" t="str">
        <f t="shared" si="20"/>
        <v>Yes</v>
      </c>
      <c r="Y96" s="223">
        <f t="shared" si="21"/>
        <v>2.4242424242424176E-2</v>
      </c>
      <c r="Z96" s="222" t="str">
        <f t="shared" si="22"/>
        <v>Yes</v>
      </c>
      <c r="AA96" s="68">
        <f t="shared" si="23"/>
        <v>4.3209876543209846E-2</v>
      </c>
      <c r="AB96" s="65" t="str">
        <f t="shared" si="24"/>
        <v>Yes</v>
      </c>
      <c r="AC96" s="68">
        <f t="shared" si="25"/>
        <v>9.0322580645161299E-2</v>
      </c>
      <c r="AD96" s="65" t="str">
        <f t="shared" si="26"/>
        <v>Yes</v>
      </c>
      <c r="AE96" s="68">
        <f t="shared" si="27"/>
        <v>0.25185185185185177</v>
      </c>
      <c r="AF96" s="66"/>
    </row>
    <row r="97" spans="1:32" hidden="1">
      <c r="A97" s="66" t="s">
        <v>5017</v>
      </c>
      <c r="B97" s="66" t="s">
        <v>38</v>
      </c>
      <c r="C97" s="66" t="str" cm="1">
        <f t="array" ref="C97">_xlfn.IFNA(_xlfn.IFS(B97="Starter","Starters &amp; Sides",B97="Sides","Starters &amp; Sides"),B97)</f>
        <v>mains</v>
      </c>
      <c r="D97" s="71" t="s">
        <v>5069</v>
      </c>
      <c r="E97" s="76">
        <v>11.25</v>
      </c>
      <c r="F97" s="13">
        <v>11.7</v>
      </c>
      <c r="G97" s="13">
        <v>12.3</v>
      </c>
      <c r="H97" s="13">
        <v>12.3</v>
      </c>
      <c r="I97" s="13">
        <v>13.5</v>
      </c>
      <c r="J97" s="13">
        <v>14</v>
      </c>
      <c r="K97" s="13">
        <v>14.3</v>
      </c>
      <c r="L97" s="13">
        <v>14.3</v>
      </c>
      <c r="M97" s="13">
        <v>15</v>
      </c>
      <c r="N97" s="13">
        <v>15</v>
      </c>
      <c r="O97" s="13"/>
      <c r="P97" s="15"/>
      <c r="Q97" s="337"/>
      <c r="R97" s="15" t="str">
        <f t="shared" si="14"/>
        <v>No</v>
      </c>
      <c r="S97" s="15" t="str">
        <f t="shared" si="15"/>
        <v>No</v>
      </c>
      <c r="T97" s="221" t="str">
        <f t="shared" si="16"/>
        <v>No</v>
      </c>
      <c r="U97" s="223" t="str">
        <f t="shared" si="17"/>
        <v>N/A</v>
      </c>
      <c r="V97" s="221" t="str">
        <f t="shared" si="18"/>
        <v>No</v>
      </c>
      <c r="W97" s="223" t="str">
        <f t="shared" si="19"/>
        <v>N/A</v>
      </c>
      <c r="X97" s="221" t="str">
        <f t="shared" si="20"/>
        <v>No</v>
      </c>
      <c r="Y97" s="223" t="str">
        <f t="shared" si="21"/>
        <v>N/A</v>
      </c>
      <c r="Z97" s="222" t="str">
        <f t="shared" si="22"/>
        <v>No</v>
      </c>
      <c r="AA97" s="68" t="str">
        <f t="shared" si="23"/>
        <v>N/A</v>
      </c>
      <c r="AB97" s="65" t="str">
        <f t="shared" si="24"/>
        <v>No</v>
      </c>
      <c r="AC97" s="68" t="str">
        <f t="shared" si="25"/>
        <v>N/A</v>
      </c>
      <c r="AD97" s="65" t="str">
        <f t="shared" si="26"/>
        <v>No</v>
      </c>
      <c r="AE97" s="68" t="str">
        <f t="shared" si="27"/>
        <v>N/A</v>
      </c>
      <c r="AF97" s="66"/>
    </row>
    <row r="98" spans="1:32" hidden="1">
      <c r="A98" s="66" t="s">
        <v>5017</v>
      </c>
      <c r="B98" s="66" t="s">
        <v>38</v>
      </c>
      <c r="C98" s="66" t="str" cm="1">
        <f t="array" ref="C98">_xlfn.IFNA(_xlfn.IFS(B98="Starter","Starters &amp; Sides",B98="Sides","Starters &amp; Sides"),B98)</f>
        <v>mains</v>
      </c>
      <c r="D98" s="71" t="s">
        <v>5070</v>
      </c>
      <c r="E98" s="76">
        <v>10.5</v>
      </c>
      <c r="F98" s="13">
        <v>10.7</v>
      </c>
      <c r="G98" s="13">
        <v>11.8</v>
      </c>
      <c r="H98" s="13">
        <v>11.8</v>
      </c>
      <c r="I98" s="13">
        <v>13</v>
      </c>
      <c r="J98" s="13">
        <v>13.5</v>
      </c>
      <c r="K98" s="13">
        <v>14</v>
      </c>
      <c r="L98" s="13">
        <v>14</v>
      </c>
      <c r="M98" s="13"/>
      <c r="N98" s="13">
        <v>14.2</v>
      </c>
      <c r="O98" s="13">
        <v>14.5</v>
      </c>
      <c r="P98" s="15">
        <v>14.7</v>
      </c>
      <c r="Q98" s="337">
        <v>14.9</v>
      </c>
      <c r="R98" s="15" t="str">
        <f t="shared" si="14"/>
        <v>Yes</v>
      </c>
      <c r="S98" s="15" t="str">
        <f t="shared" si="15"/>
        <v>No</v>
      </c>
      <c r="T98" s="221" t="str">
        <f t="shared" si="16"/>
        <v>Yes</v>
      </c>
      <c r="U98" s="223">
        <f t="shared" si="17"/>
        <v>1.3605442176870763E-2</v>
      </c>
      <c r="V98" s="221" t="str">
        <f t="shared" si="18"/>
        <v>Yes</v>
      </c>
      <c r="W98" s="223">
        <f t="shared" si="19"/>
        <v>2.7586206896551779E-2</v>
      </c>
      <c r="X98" s="221" t="str">
        <f t="shared" si="20"/>
        <v>Yes</v>
      </c>
      <c r="Y98" s="223">
        <f t="shared" si="21"/>
        <v>4.929577464788748E-2</v>
      </c>
      <c r="Z98" s="222" t="str">
        <f t="shared" si="22"/>
        <v>No</v>
      </c>
      <c r="AA98" s="68" t="str">
        <f t="shared" si="23"/>
        <v>N/A</v>
      </c>
      <c r="AB98" s="65" t="str">
        <f t="shared" si="24"/>
        <v>No</v>
      </c>
      <c r="AC98" s="68" t="str">
        <f t="shared" si="25"/>
        <v>N/A</v>
      </c>
      <c r="AD98" s="65" t="str">
        <f t="shared" si="26"/>
        <v>No</v>
      </c>
      <c r="AE98" s="68" t="str">
        <f t="shared" si="27"/>
        <v>N/A</v>
      </c>
      <c r="AF98" s="66"/>
    </row>
    <row r="99" spans="1:32" hidden="1">
      <c r="A99" s="66" t="s">
        <v>5017</v>
      </c>
      <c r="B99" s="66" t="s">
        <v>38</v>
      </c>
      <c r="C99" s="66" t="str" cm="1">
        <f t="array" ref="C99">_xlfn.IFNA(_xlfn.IFS(B99="Starter","Starters &amp; Sides",B99="Sides","Starters &amp; Sides"),B99)</f>
        <v>mains</v>
      </c>
      <c r="D99" s="71" t="s">
        <v>5071</v>
      </c>
      <c r="E99" s="76">
        <v>14.75</v>
      </c>
      <c r="F99" s="13">
        <v>14.8</v>
      </c>
      <c r="G99" s="13">
        <v>15</v>
      </c>
      <c r="H99" s="13">
        <v>15</v>
      </c>
      <c r="I99" s="13">
        <v>17</v>
      </c>
      <c r="J99" s="13">
        <v>17</v>
      </c>
      <c r="K99" s="13">
        <v>17.5</v>
      </c>
      <c r="L99" s="13">
        <v>17.5</v>
      </c>
      <c r="M99" s="13">
        <v>19</v>
      </c>
      <c r="N99" s="13">
        <v>19.5</v>
      </c>
      <c r="O99" s="13">
        <v>19.5</v>
      </c>
      <c r="P99" s="15">
        <v>19.899999999999999</v>
      </c>
      <c r="Q99" s="337">
        <v>19.899999999999999</v>
      </c>
      <c r="R99" s="15" t="str">
        <f t="shared" si="14"/>
        <v>Yes</v>
      </c>
      <c r="S99" s="15" t="str">
        <f t="shared" si="15"/>
        <v>No</v>
      </c>
      <c r="T99" s="221" t="str">
        <f t="shared" si="16"/>
        <v>Yes</v>
      </c>
      <c r="U99" s="223">
        <f t="shared" si="17"/>
        <v>0</v>
      </c>
      <c r="V99" s="221" t="str">
        <f t="shared" si="18"/>
        <v>Yes</v>
      </c>
      <c r="W99" s="223">
        <f t="shared" si="19"/>
        <v>2.051282051282044E-2</v>
      </c>
      <c r="X99" s="221" t="str">
        <f t="shared" si="20"/>
        <v>Yes</v>
      </c>
      <c r="Y99" s="223">
        <f t="shared" si="21"/>
        <v>2.051282051282044E-2</v>
      </c>
      <c r="Z99" s="222" t="str">
        <f t="shared" si="22"/>
        <v>Yes</v>
      </c>
      <c r="AA99" s="68">
        <f t="shared" si="23"/>
        <v>4.7368421052631504E-2</v>
      </c>
      <c r="AB99" s="65" t="str">
        <f t="shared" si="24"/>
        <v>Yes</v>
      </c>
      <c r="AC99" s="68">
        <f t="shared" si="25"/>
        <v>0.13714285714285701</v>
      </c>
      <c r="AD99" s="65" t="str">
        <f t="shared" si="26"/>
        <v>Yes</v>
      </c>
      <c r="AE99" s="68">
        <f t="shared" si="27"/>
        <v>0.34915254237288118</v>
      </c>
      <c r="AF99" s="66"/>
    </row>
    <row r="100" spans="1:32" hidden="1">
      <c r="A100" s="66" t="s">
        <v>5017</v>
      </c>
      <c r="B100" s="66" t="s">
        <v>38</v>
      </c>
      <c r="C100" s="66" t="str" cm="1">
        <f t="array" ref="C100">_xlfn.IFNA(_xlfn.IFS(B100="Starter","Starters &amp; Sides",B100="Sides","Starters &amp; Sides"),B100)</f>
        <v>mains</v>
      </c>
      <c r="D100" s="71" t="s">
        <v>5072</v>
      </c>
      <c r="E100" s="76"/>
      <c r="F100" s="13"/>
      <c r="G100" s="13"/>
      <c r="H100" s="13"/>
      <c r="I100" s="13"/>
      <c r="J100" s="13"/>
      <c r="K100" s="13"/>
      <c r="L100" s="13"/>
      <c r="M100" s="13"/>
      <c r="N100" s="13"/>
      <c r="O100" s="13">
        <v>13.3</v>
      </c>
      <c r="P100" s="15">
        <v>13.7</v>
      </c>
      <c r="Q100" s="337">
        <v>14.3</v>
      </c>
      <c r="R100" s="15" t="str">
        <f t="shared" si="14"/>
        <v>Yes</v>
      </c>
      <c r="S100" s="15" t="str">
        <f t="shared" si="15"/>
        <v>No</v>
      </c>
      <c r="T100" s="221" t="str">
        <f t="shared" si="16"/>
        <v>Yes</v>
      </c>
      <c r="U100" s="223">
        <f t="shared" si="17"/>
        <v>4.3795620437956373E-2</v>
      </c>
      <c r="V100" s="221" t="str">
        <f t="shared" si="18"/>
        <v>Yes</v>
      </c>
      <c r="W100" s="223">
        <f t="shared" si="19"/>
        <v>7.5187969924812137E-2</v>
      </c>
      <c r="X100" s="221" t="str">
        <f t="shared" si="20"/>
        <v>No</v>
      </c>
      <c r="Y100" s="223" t="str">
        <f t="shared" si="21"/>
        <v>N/A</v>
      </c>
      <c r="Z100" s="222" t="str">
        <f t="shared" si="22"/>
        <v>No</v>
      </c>
      <c r="AA100" s="68" t="str">
        <f t="shared" si="23"/>
        <v>N/A</v>
      </c>
      <c r="AB100" s="65" t="str">
        <f t="shared" si="24"/>
        <v>No</v>
      </c>
      <c r="AC100" s="68" t="str">
        <f t="shared" si="25"/>
        <v>N/A</v>
      </c>
      <c r="AD100" s="65" t="str">
        <f t="shared" si="26"/>
        <v>No</v>
      </c>
      <c r="AE100" s="68" t="str">
        <f t="shared" si="27"/>
        <v>N/A</v>
      </c>
      <c r="AF100" s="66"/>
    </row>
    <row r="101" spans="1:32" hidden="1">
      <c r="A101" s="66" t="s">
        <v>5017</v>
      </c>
      <c r="B101" s="66" t="s">
        <v>38</v>
      </c>
      <c r="C101" s="66" t="str" cm="1">
        <f t="array" ref="C101">_xlfn.IFNA(_xlfn.IFS(B101="Starter","Starters &amp; Sides",B101="Sides","Starters &amp; Sides"),B101)</f>
        <v>mains</v>
      </c>
      <c r="D101" s="71" t="s">
        <v>5073</v>
      </c>
      <c r="E101" s="76">
        <v>11.5</v>
      </c>
      <c r="F101" s="13">
        <v>11.9</v>
      </c>
      <c r="G101" s="13">
        <v>12.3</v>
      </c>
      <c r="H101" s="13">
        <v>12.3</v>
      </c>
      <c r="I101" s="13">
        <v>13.8</v>
      </c>
      <c r="J101" s="13">
        <v>14</v>
      </c>
      <c r="K101" s="13">
        <v>14.3</v>
      </c>
      <c r="L101" s="13">
        <v>14.3</v>
      </c>
      <c r="M101" s="13">
        <v>14.5</v>
      </c>
      <c r="N101" s="13">
        <v>14.7</v>
      </c>
      <c r="O101" s="13">
        <v>15</v>
      </c>
      <c r="P101" s="15"/>
      <c r="Q101" s="337"/>
      <c r="R101" s="15" t="str">
        <f t="shared" si="14"/>
        <v>No</v>
      </c>
      <c r="S101" s="15" t="str">
        <f t="shared" si="15"/>
        <v>No</v>
      </c>
      <c r="T101" s="221" t="str">
        <f t="shared" si="16"/>
        <v>No</v>
      </c>
      <c r="U101" s="223" t="str">
        <f t="shared" si="17"/>
        <v>N/A</v>
      </c>
      <c r="V101" s="221" t="str">
        <f t="shared" si="18"/>
        <v>No</v>
      </c>
      <c r="W101" s="223" t="str">
        <f t="shared" si="19"/>
        <v>N/A</v>
      </c>
      <c r="X101" s="221" t="str">
        <f t="shared" si="20"/>
        <v>No</v>
      </c>
      <c r="Y101" s="223" t="str">
        <f t="shared" si="21"/>
        <v>N/A</v>
      </c>
      <c r="Z101" s="222" t="str">
        <f t="shared" si="22"/>
        <v>No</v>
      </c>
      <c r="AA101" s="68" t="str">
        <f t="shared" si="23"/>
        <v>N/A</v>
      </c>
      <c r="AB101" s="65" t="str">
        <f t="shared" si="24"/>
        <v>No</v>
      </c>
      <c r="AC101" s="68" t="str">
        <f t="shared" si="25"/>
        <v>N/A</v>
      </c>
      <c r="AD101" s="65" t="str">
        <f t="shared" si="26"/>
        <v>No</v>
      </c>
      <c r="AE101" s="68" t="str">
        <f t="shared" si="27"/>
        <v>N/A</v>
      </c>
      <c r="AF101" s="66"/>
    </row>
    <row r="102" spans="1:32" hidden="1">
      <c r="A102" s="66" t="s">
        <v>5017</v>
      </c>
      <c r="B102" s="66" t="s">
        <v>38</v>
      </c>
      <c r="C102" s="66" t="str" cm="1">
        <f t="array" ref="C102">_xlfn.IFNA(_xlfn.IFS(B102="Starter","Starters &amp; Sides",B102="Sides","Starters &amp; Sides"),B102)</f>
        <v>mains</v>
      </c>
      <c r="D102" s="71" t="s">
        <v>5074</v>
      </c>
      <c r="E102" s="76">
        <v>11.5</v>
      </c>
      <c r="F102" s="13">
        <v>11.9</v>
      </c>
      <c r="G102" s="13">
        <v>12.3</v>
      </c>
      <c r="H102" s="13">
        <v>12.3</v>
      </c>
      <c r="I102" s="13">
        <v>13.3</v>
      </c>
      <c r="J102" s="13"/>
      <c r="K102" s="13">
        <v>14.3</v>
      </c>
      <c r="L102" s="13">
        <v>14.3</v>
      </c>
      <c r="M102" s="13">
        <v>14.5</v>
      </c>
      <c r="N102" s="13">
        <v>14.2</v>
      </c>
      <c r="O102" s="13">
        <v>15</v>
      </c>
      <c r="P102" s="15"/>
      <c r="Q102" s="337"/>
      <c r="R102" s="15" t="str">
        <f t="shared" si="14"/>
        <v>No</v>
      </c>
      <c r="S102" s="15" t="str">
        <f t="shared" si="15"/>
        <v>No</v>
      </c>
      <c r="T102" s="221" t="str">
        <f t="shared" si="16"/>
        <v>No</v>
      </c>
      <c r="U102" s="223" t="str">
        <f t="shared" si="17"/>
        <v>N/A</v>
      </c>
      <c r="V102" s="221" t="str">
        <f t="shared" si="18"/>
        <v>No</v>
      </c>
      <c r="W102" s="223" t="str">
        <f t="shared" si="19"/>
        <v>N/A</v>
      </c>
      <c r="X102" s="221" t="str">
        <f t="shared" si="20"/>
        <v>No</v>
      </c>
      <c r="Y102" s="223" t="str">
        <f t="shared" si="21"/>
        <v>N/A</v>
      </c>
      <c r="Z102" s="222" t="str">
        <f t="shared" si="22"/>
        <v>No</v>
      </c>
      <c r="AA102" s="68" t="str">
        <f t="shared" si="23"/>
        <v>N/A</v>
      </c>
      <c r="AB102" s="65" t="str">
        <f t="shared" si="24"/>
        <v>No</v>
      </c>
      <c r="AC102" s="68" t="str">
        <f t="shared" si="25"/>
        <v>N/A</v>
      </c>
      <c r="AD102" s="65" t="str">
        <f t="shared" si="26"/>
        <v>No</v>
      </c>
      <c r="AE102" s="68" t="str">
        <f t="shared" si="27"/>
        <v>N/A</v>
      </c>
      <c r="AF102" s="66"/>
    </row>
    <row r="103" spans="1:32" hidden="1">
      <c r="A103" s="66" t="s">
        <v>5017</v>
      </c>
      <c r="B103" s="66" t="s">
        <v>38</v>
      </c>
      <c r="C103" s="66" t="str" cm="1">
        <f t="array" ref="C103">_xlfn.IFNA(_xlfn.IFS(B103="Starter","Starters &amp; Sides",B103="Sides","Starters &amp; Sides"),B103)</f>
        <v>mains</v>
      </c>
      <c r="D103" s="71" t="s">
        <v>5075</v>
      </c>
      <c r="E103" s="76">
        <v>10.5</v>
      </c>
      <c r="F103" s="13">
        <v>10.9</v>
      </c>
      <c r="G103" s="13">
        <v>11.3</v>
      </c>
      <c r="H103" s="13">
        <v>11.3</v>
      </c>
      <c r="I103" s="13">
        <v>12.8</v>
      </c>
      <c r="J103" s="13">
        <v>13</v>
      </c>
      <c r="K103" s="13">
        <v>13.3</v>
      </c>
      <c r="L103" s="13">
        <v>13.3</v>
      </c>
      <c r="M103" s="13">
        <v>14</v>
      </c>
      <c r="N103" s="13">
        <v>14.2</v>
      </c>
      <c r="O103" s="13">
        <v>14.5</v>
      </c>
      <c r="P103" s="15"/>
      <c r="Q103" s="337"/>
      <c r="R103" s="15" t="str">
        <f t="shared" si="14"/>
        <v>No</v>
      </c>
      <c r="S103" s="15" t="str">
        <f t="shared" si="15"/>
        <v>No</v>
      </c>
      <c r="T103" s="221" t="str">
        <f t="shared" si="16"/>
        <v>No</v>
      </c>
      <c r="U103" s="223" t="str">
        <f t="shared" si="17"/>
        <v>N/A</v>
      </c>
      <c r="V103" s="221" t="str">
        <f t="shared" si="18"/>
        <v>No</v>
      </c>
      <c r="W103" s="223" t="str">
        <f t="shared" si="19"/>
        <v>N/A</v>
      </c>
      <c r="X103" s="221" t="str">
        <f t="shared" si="20"/>
        <v>No</v>
      </c>
      <c r="Y103" s="223" t="str">
        <f t="shared" si="21"/>
        <v>N/A</v>
      </c>
      <c r="Z103" s="222" t="str">
        <f t="shared" si="22"/>
        <v>No</v>
      </c>
      <c r="AA103" s="68" t="str">
        <f t="shared" si="23"/>
        <v>N/A</v>
      </c>
      <c r="AB103" s="65" t="str">
        <f t="shared" si="24"/>
        <v>No</v>
      </c>
      <c r="AC103" s="68" t="str">
        <f t="shared" si="25"/>
        <v>N/A</v>
      </c>
      <c r="AD103" s="65" t="str">
        <f t="shared" si="26"/>
        <v>No</v>
      </c>
      <c r="AE103" s="68" t="str">
        <f t="shared" si="27"/>
        <v>N/A</v>
      </c>
      <c r="AF103" s="66"/>
    </row>
    <row r="104" spans="1:32" hidden="1">
      <c r="A104" s="66" t="s">
        <v>5017</v>
      </c>
      <c r="B104" s="66" t="s">
        <v>38</v>
      </c>
      <c r="C104" s="66" t="str" cm="1">
        <f t="array" ref="C104">_xlfn.IFNA(_xlfn.IFS(B104="Starter","Starters &amp; Sides",B104="Sides","Starters &amp; Sides"),B104)</f>
        <v>mains</v>
      </c>
      <c r="D104" s="71" t="s">
        <v>5076</v>
      </c>
      <c r="E104" s="76">
        <v>11.95</v>
      </c>
      <c r="F104" s="13">
        <v>12</v>
      </c>
      <c r="G104" s="13">
        <v>12.2</v>
      </c>
      <c r="H104" s="13">
        <v>12.2</v>
      </c>
      <c r="I104" s="13">
        <v>13</v>
      </c>
      <c r="J104" s="13">
        <v>13</v>
      </c>
      <c r="K104" s="13">
        <v>13.5</v>
      </c>
      <c r="L104" s="13">
        <v>13.5</v>
      </c>
      <c r="M104" s="13">
        <v>14.2</v>
      </c>
      <c r="N104" s="13">
        <v>14.5</v>
      </c>
      <c r="O104" s="13">
        <v>14.5</v>
      </c>
      <c r="P104" s="15">
        <v>14.7</v>
      </c>
      <c r="Q104" s="337">
        <v>14.9</v>
      </c>
      <c r="R104" s="15" t="str">
        <f t="shared" si="14"/>
        <v>Yes</v>
      </c>
      <c r="S104" s="15" t="str">
        <f t="shared" si="15"/>
        <v>No</v>
      </c>
      <c r="T104" s="221" t="str">
        <f t="shared" si="16"/>
        <v>Yes</v>
      </c>
      <c r="U104" s="223">
        <f t="shared" si="17"/>
        <v>1.3605442176870763E-2</v>
      </c>
      <c r="V104" s="221" t="str">
        <f t="shared" si="18"/>
        <v>Yes</v>
      </c>
      <c r="W104" s="223">
        <f t="shared" si="19"/>
        <v>2.7586206896551779E-2</v>
      </c>
      <c r="X104" s="221" t="str">
        <f t="shared" si="20"/>
        <v>Yes</v>
      </c>
      <c r="Y104" s="223">
        <f t="shared" si="21"/>
        <v>2.7586206896551779E-2</v>
      </c>
      <c r="Z104" s="222" t="str">
        <f t="shared" si="22"/>
        <v>Yes</v>
      </c>
      <c r="AA104" s="68">
        <f t="shared" si="23"/>
        <v>4.929577464788748E-2</v>
      </c>
      <c r="AB104" s="65" t="str">
        <f t="shared" si="24"/>
        <v>Yes</v>
      </c>
      <c r="AC104" s="68">
        <f t="shared" si="25"/>
        <v>0.10370370370370363</v>
      </c>
      <c r="AD104" s="65" t="str">
        <f t="shared" si="26"/>
        <v>Yes</v>
      </c>
      <c r="AE104" s="68">
        <f t="shared" si="27"/>
        <v>0.2468619246861925</v>
      </c>
      <c r="AF104" s="66"/>
    </row>
    <row r="105" spans="1:32" ht="15" hidden="1" customHeight="1">
      <c r="A105" s="66" t="s">
        <v>5017</v>
      </c>
      <c r="B105" s="66" t="s">
        <v>38</v>
      </c>
      <c r="C105" s="66" t="str" cm="1">
        <f t="array" ref="C105">_xlfn.IFNA(_xlfn.IFS(B105="Starter","Starters &amp; Sides",B105="Sides","Starters &amp; Sides"),B105)</f>
        <v>mains</v>
      </c>
      <c r="D105" s="71" t="s">
        <v>5077</v>
      </c>
      <c r="E105" s="76">
        <v>14.5</v>
      </c>
      <c r="F105" s="13">
        <v>14.7</v>
      </c>
      <c r="G105" s="13"/>
      <c r="H105" s="13"/>
      <c r="I105" s="13"/>
      <c r="J105" s="13"/>
      <c r="K105" s="13"/>
      <c r="L105" s="13"/>
      <c r="M105" s="13"/>
      <c r="N105" s="13"/>
      <c r="O105" s="13"/>
      <c r="P105" s="15"/>
      <c r="Q105" s="337"/>
      <c r="R105" s="15" t="str">
        <f t="shared" si="14"/>
        <v>No</v>
      </c>
      <c r="S105" s="15" t="str">
        <f t="shared" si="15"/>
        <v>No</v>
      </c>
      <c r="T105" s="221" t="str">
        <f t="shared" si="16"/>
        <v>No</v>
      </c>
      <c r="U105" s="223" t="str">
        <f t="shared" si="17"/>
        <v>N/A</v>
      </c>
      <c r="V105" s="221" t="str">
        <f t="shared" si="18"/>
        <v>No</v>
      </c>
      <c r="W105" s="223" t="str">
        <f t="shared" si="19"/>
        <v>N/A</v>
      </c>
      <c r="X105" s="221" t="str">
        <f t="shared" si="20"/>
        <v>No</v>
      </c>
      <c r="Y105" s="223" t="str">
        <f t="shared" si="21"/>
        <v>N/A</v>
      </c>
      <c r="Z105" s="222" t="str">
        <f t="shared" si="22"/>
        <v>No</v>
      </c>
      <c r="AA105" s="68" t="str">
        <f t="shared" si="23"/>
        <v>N/A</v>
      </c>
      <c r="AB105" s="65" t="str">
        <f t="shared" si="24"/>
        <v>No</v>
      </c>
      <c r="AC105" s="68" t="str">
        <f t="shared" si="25"/>
        <v>N/A</v>
      </c>
      <c r="AD105" s="65" t="str">
        <f t="shared" si="26"/>
        <v>No</v>
      </c>
      <c r="AE105" s="68" t="str">
        <f t="shared" si="27"/>
        <v>N/A</v>
      </c>
      <c r="AF105" s="66"/>
    </row>
    <row r="106" spans="1:32" ht="15" hidden="1" customHeight="1">
      <c r="A106" s="66" t="s">
        <v>5017</v>
      </c>
      <c r="B106" s="66" t="s">
        <v>38</v>
      </c>
      <c r="C106" s="66" t="str" cm="1">
        <f t="array" ref="C106">_xlfn.IFNA(_xlfn.IFS(B106="Starter","Starters &amp; Sides",B106="Sides","Starters &amp; Sides"),B106)</f>
        <v>mains</v>
      </c>
      <c r="D106" s="71" t="s">
        <v>5078</v>
      </c>
      <c r="E106" s="76"/>
      <c r="F106" s="13"/>
      <c r="G106" s="13"/>
      <c r="H106" s="13"/>
      <c r="I106" s="13"/>
      <c r="J106" s="13"/>
      <c r="K106" s="13"/>
      <c r="L106" s="13"/>
      <c r="M106" s="13"/>
      <c r="N106" s="13"/>
      <c r="O106" s="13"/>
      <c r="P106" s="15"/>
      <c r="Q106" s="337"/>
      <c r="R106" s="15" t="str">
        <f t="shared" si="14"/>
        <v>No</v>
      </c>
      <c r="S106" s="15" t="str">
        <f t="shared" si="15"/>
        <v>No</v>
      </c>
      <c r="T106" s="221" t="str">
        <f t="shared" si="16"/>
        <v>No</v>
      </c>
      <c r="U106" s="223" t="str">
        <f t="shared" si="17"/>
        <v>N/A</v>
      </c>
      <c r="V106" s="221" t="str">
        <f t="shared" si="18"/>
        <v>No</v>
      </c>
      <c r="W106" s="223" t="str">
        <f t="shared" si="19"/>
        <v>N/A</v>
      </c>
      <c r="X106" s="221" t="str">
        <f t="shared" si="20"/>
        <v>No</v>
      </c>
      <c r="Y106" s="223" t="str">
        <f t="shared" si="21"/>
        <v>N/A</v>
      </c>
      <c r="Z106" s="222" t="str">
        <f t="shared" si="22"/>
        <v>No</v>
      </c>
      <c r="AA106" s="68" t="str">
        <f t="shared" si="23"/>
        <v>N/A</v>
      </c>
      <c r="AB106" s="65" t="str">
        <f t="shared" si="24"/>
        <v>No</v>
      </c>
      <c r="AC106" s="68" t="str">
        <f t="shared" si="25"/>
        <v>N/A</v>
      </c>
      <c r="AD106" s="65" t="str">
        <f t="shared" si="26"/>
        <v>No</v>
      </c>
      <c r="AE106" s="68" t="str">
        <f t="shared" si="27"/>
        <v>N/A</v>
      </c>
      <c r="AF106" s="66"/>
    </row>
    <row r="107" spans="1:32" ht="15" hidden="1" customHeight="1">
      <c r="A107" s="66" t="s">
        <v>5017</v>
      </c>
      <c r="B107" s="66" t="s">
        <v>38</v>
      </c>
      <c r="C107" s="66" t="str" cm="1">
        <f t="array" ref="C107">_xlfn.IFNA(_xlfn.IFS(B107="Starter","Starters &amp; Sides",B107="Sides","Starters &amp; Sides"),B107)</f>
        <v>mains</v>
      </c>
      <c r="D107" s="71" t="s">
        <v>5079</v>
      </c>
      <c r="E107" s="76">
        <v>13.95</v>
      </c>
      <c r="F107" s="13">
        <v>14</v>
      </c>
      <c r="G107" s="13">
        <v>14</v>
      </c>
      <c r="H107" s="13">
        <v>14</v>
      </c>
      <c r="I107" s="13">
        <v>15</v>
      </c>
      <c r="J107" s="13">
        <v>15</v>
      </c>
      <c r="K107" s="13">
        <v>15.5</v>
      </c>
      <c r="L107" s="13">
        <v>15.5</v>
      </c>
      <c r="M107" s="13">
        <v>16.2</v>
      </c>
      <c r="N107" s="13">
        <v>16.5</v>
      </c>
      <c r="O107" s="13">
        <v>16.5</v>
      </c>
      <c r="P107" s="15">
        <v>16.899999999999999</v>
      </c>
      <c r="Q107" s="337">
        <v>17.2</v>
      </c>
      <c r="R107" s="15" t="str">
        <f t="shared" si="14"/>
        <v>Yes</v>
      </c>
      <c r="S107" s="15" t="str">
        <f t="shared" si="15"/>
        <v>No</v>
      </c>
      <c r="T107" s="221" t="str">
        <f t="shared" si="16"/>
        <v>Yes</v>
      </c>
      <c r="U107" s="223">
        <f t="shared" si="17"/>
        <v>1.7751479289940919E-2</v>
      </c>
      <c r="V107" s="221" t="str">
        <f t="shared" si="18"/>
        <v>Yes</v>
      </c>
      <c r="W107" s="223">
        <f t="shared" si="19"/>
        <v>4.2424242424242475E-2</v>
      </c>
      <c r="X107" s="221" t="str">
        <f t="shared" si="20"/>
        <v>Yes</v>
      </c>
      <c r="Y107" s="223">
        <f t="shared" si="21"/>
        <v>4.2424242424242475E-2</v>
      </c>
      <c r="Z107" s="222" t="str">
        <f t="shared" si="22"/>
        <v>Yes</v>
      </c>
      <c r="AA107" s="68">
        <f t="shared" si="23"/>
        <v>6.1728395061728447E-2</v>
      </c>
      <c r="AB107" s="65" t="str">
        <f t="shared" si="24"/>
        <v>Yes</v>
      </c>
      <c r="AC107" s="68">
        <f t="shared" si="25"/>
        <v>0.10967741935483866</v>
      </c>
      <c r="AD107" s="65" t="str">
        <f t="shared" si="26"/>
        <v>Yes</v>
      </c>
      <c r="AE107" s="68">
        <f t="shared" si="27"/>
        <v>0.23297491039426532</v>
      </c>
      <c r="AF107" s="66"/>
    </row>
    <row r="108" spans="1:32" ht="15" hidden="1" customHeight="1">
      <c r="A108" s="66" t="s">
        <v>5017</v>
      </c>
      <c r="B108" s="66" t="s">
        <v>38</v>
      </c>
      <c r="C108" s="66" t="str" cm="1">
        <f t="array" ref="C108">_xlfn.IFNA(_xlfn.IFS(B108="Starter","Starters &amp; Sides",B108="Sides","Starters &amp; Sides"),B108)</f>
        <v>mains</v>
      </c>
      <c r="D108" s="71" t="s">
        <v>5080</v>
      </c>
      <c r="E108" s="76">
        <v>12.25</v>
      </c>
      <c r="F108" s="13">
        <v>12.5</v>
      </c>
      <c r="G108" s="13">
        <v>13.5</v>
      </c>
      <c r="H108" s="13">
        <v>13.5</v>
      </c>
      <c r="I108" s="13">
        <v>14.5</v>
      </c>
      <c r="J108" s="13">
        <v>15</v>
      </c>
      <c r="K108" s="13">
        <v>15.5</v>
      </c>
      <c r="L108" s="13">
        <v>15.5</v>
      </c>
      <c r="M108" s="13">
        <v>16.2</v>
      </c>
      <c r="N108" s="13">
        <v>16.5</v>
      </c>
      <c r="O108" s="13">
        <v>16.5</v>
      </c>
      <c r="P108" s="15">
        <v>16.7</v>
      </c>
      <c r="Q108" s="337">
        <v>17.100000000000001</v>
      </c>
      <c r="R108" s="15" t="str">
        <f t="shared" si="14"/>
        <v>Yes</v>
      </c>
      <c r="S108" s="15" t="str">
        <f t="shared" si="15"/>
        <v>No</v>
      </c>
      <c r="T108" s="221" t="str">
        <f t="shared" si="16"/>
        <v>Yes</v>
      </c>
      <c r="U108" s="223">
        <f t="shared" si="17"/>
        <v>2.3952095808383422E-2</v>
      </c>
      <c r="V108" s="221" t="str">
        <f t="shared" si="18"/>
        <v>Yes</v>
      </c>
      <c r="W108" s="223">
        <f t="shared" si="19"/>
        <v>3.6363636363636376E-2</v>
      </c>
      <c r="X108" s="221" t="str">
        <f t="shared" si="20"/>
        <v>Yes</v>
      </c>
      <c r="Y108" s="223">
        <f t="shared" si="21"/>
        <v>3.6363636363636376E-2</v>
      </c>
      <c r="Z108" s="222" t="str">
        <f t="shared" si="22"/>
        <v>Yes</v>
      </c>
      <c r="AA108" s="68">
        <f t="shared" si="23"/>
        <v>5.555555555555558E-2</v>
      </c>
      <c r="AB108" s="65" t="str">
        <f t="shared" si="24"/>
        <v>Yes</v>
      </c>
      <c r="AC108" s="68">
        <f t="shared" si="25"/>
        <v>0.10322580645161294</v>
      </c>
      <c r="AD108" s="65" t="str">
        <f t="shared" si="26"/>
        <v>Yes</v>
      </c>
      <c r="AE108" s="68">
        <f t="shared" si="27"/>
        <v>0.39591836734693886</v>
      </c>
      <c r="AF108" s="66"/>
    </row>
    <row r="109" spans="1:32" ht="15" hidden="1" customHeight="1">
      <c r="A109" s="66" t="s">
        <v>5017</v>
      </c>
      <c r="B109" s="66" t="s">
        <v>38</v>
      </c>
      <c r="C109" s="66" t="str" cm="1">
        <f t="array" ref="C109">_xlfn.IFNA(_xlfn.IFS(B109="Starter","Starters &amp; Sides",B109="Sides","Starters &amp; Sides"),B109)</f>
        <v>mains</v>
      </c>
      <c r="D109" s="71" t="s">
        <v>5081</v>
      </c>
      <c r="E109" s="76">
        <v>11.25</v>
      </c>
      <c r="F109" s="13">
        <v>11.6</v>
      </c>
      <c r="G109" s="13">
        <v>11.8</v>
      </c>
      <c r="H109" s="13">
        <v>11.8</v>
      </c>
      <c r="I109" s="13"/>
      <c r="J109" s="13"/>
      <c r="K109" s="13">
        <v>14</v>
      </c>
      <c r="L109" s="13">
        <v>14</v>
      </c>
      <c r="M109" s="13">
        <v>14.2</v>
      </c>
      <c r="N109" s="13"/>
      <c r="O109" s="13"/>
      <c r="P109" s="15"/>
      <c r="Q109" s="337"/>
      <c r="R109" s="15" t="str">
        <f t="shared" si="14"/>
        <v>No</v>
      </c>
      <c r="S109" s="15" t="str">
        <f t="shared" si="15"/>
        <v>No</v>
      </c>
      <c r="T109" s="221" t="str">
        <f t="shared" si="16"/>
        <v>No</v>
      </c>
      <c r="U109" s="223" t="str">
        <f t="shared" si="17"/>
        <v>N/A</v>
      </c>
      <c r="V109" s="221" t="str">
        <f t="shared" si="18"/>
        <v>No</v>
      </c>
      <c r="W109" s="223" t="str">
        <f t="shared" si="19"/>
        <v>N/A</v>
      </c>
      <c r="X109" s="221" t="str">
        <f t="shared" si="20"/>
        <v>No</v>
      </c>
      <c r="Y109" s="223" t="str">
        <f t="shared" si="21"/>
        <v>N/A</v>
      </c>
      <c r="Z109" s="222" t="str">
        <f t="shared" si="22"/>
        <v>No</v>
      </c>
      <c r="AA109" s="68" t="str">
        <f t="shared" si="23"/>
        <v>N/A</v>
      </c>
      <c r="AB109" s="65" t="str">
        <f t="shared" si="24"/>
        <v>No</v>
      </c>
      <c r="AC109" s="68" t="str">
        <f t="shared" si="25"/>
        <v>N/A</v>
      </c>
      <c r="AD109" s="65" t="str">
        <f t="shared" si="26"/>
        <v>No</v>
      </c>
      <c r="AE109" s="68" t="str">
        <f t="shared" si="27"/>
        <v>N/A</v>
      </c>
      <c r="AF109" s="66"/>
    </row>
    <row r="110" spans="1:32" ht="15" hidden="1" customHeight="1">
      <c r="A110" s="66" t="s">
        <v>5017</v>
      </c>
      <c r="B110" s="66" t="s">
        <v>38</v>
      </c>
      <c r="C110" s="66" t="str" cm="1">
        <f t="array" ref="C110">_xlfn.IFNA(_xlfn.IFS(B110="Starter","Starters &amp; Sides",B110="Sides","Starters &amp; Sides"),B110)</f>
        <v>mains</v>
      </c>
      <c r="D110" s="71" t="s">
        <v>5082</v>
      </c>
      <c r="E110" s="76">
        <v>10.95</v>
      </c>
      <c r="F110" s="13">
        <v>11</v>
      </c>
      <c r="G110" s="13">
        <v>11.2</v>
      </c>
      <c r="H110" s="13">
        <v>11.2</v>
      </c>
      <c r="I110" s="13"/>
      <c r="J110" s="13"/>
      <c r="K110" s="13"/>
      <c r="L110" s="13"/>
      <c r="M110" s="13"/>
      <c r="N110" s="13"/>
      <c r="O110" s="13"/>
      <c r="P110" s="15"/>
      <c r="Q110" s="337"/>
      <c r="R110" s="15" t="str">
        <f t="shared" si="14"/>
        <v>No</v>
      </c>
      <c r="S110" s="15" t="str">
        <f t="shared" si="15"/>
        <v>No</v>
      </c>
      <c r="T110" s="221" t="str">
        <f t="shared" si="16"/>
        <v>No</v>
      </c>
      <c r="U110" s="223" t="str">
        <f t="shared" si="17"/>
        <v>N/A</v>
      </c>
      <c r="V110" s="221" t="str">
        <f t="shared" si="18"/>
        <v>No</v>
      </c>
      <c r="W110" s="223" t="str">
        <f t="shared" si="19"/>
        <v>N/A</v>
      </c>
      <c r="X110" s="221" t="str">
        <f t="shared" si="20"/>
        <v>No</v>
      </c>
      <c r="Y110" s="223" t="str">
        <f t="shared" si="21"/>
        <v>N/A</v>
      </c>
      <c r="Z110" s="222" t="str">
        <f t="shared" si="22"/>
        <v>No</v>
      </c>
      <c r="AA110" s="68" t="str">
        <f t="shared" si="23"/>
        <v>N/A</v>
      </c>
      <c r="AB110" s="65" t="str">
        <f t="shared" si="24"/>
        <v>No</v>
      </c>
      <c r="AC110" s="68" t="str">
        <f t="shared" si="25"/>
        <v>N/A</v>
      </c>
      <c r="AD110" s="65" t="str">
        <f t="shared" si="26"/>
        <v>No</v>
      </c>
      <c r="AE110" s="68" t="str">
        <f t="shared" si="27"/>
        <v>N/A</v>
      </c>
      <c r="AF110" s="66"/>
    </row>
    <row r="111" spans="1:32" ht="15" hidden="1" customHeight="1">
      <c r="A111" s="66" t="s">
        <v>5017</v>
      </c>
      <c r="B111" s="66" t="s">
        <v>38</v>
      </c>
      <c r="C111" s="66" t="str" cm="1">
        <f t="array" ref="C111">_xlfn.IFNA(_xlfn.IFS(B111="Starter","Starters &amp; Sides",B111="Sides","Starters &amp; Sides"),B111)</f>
        <v>mains</v>
      </c>
      <c r="D111" s="71" t="s">
        <v>5083</v>
      </c>
      <c r="E111" s="76">
        <v>13.95</v>
      </c>
      <c r="F111" s="13">
        <v>14</v>
      </c>
      <c r="G111" s="13">
        <v>14</v>
      </c>
      <c r="H111" s="13">
        <v>14</v>
      </c>
      <c r="I111" s="13">
        <v>15</v>
      </c>
      <c r="J111" s="13">
        <v>15.5</v>
      </c>
      <c r="K111" s="13">
        <v>16.5</v>
      </c>
      <c r="L111" s="13">
        <v>16.5</v>
      </c>
      <c r="M111" s="13">
        <v>17.7</v>
      </c>
      <c r="N111" s="13">
        <v>18</v>
      </c>
      <c r="O111" s="13">
        <v>18</v>
      </c>
      <c r="P111" s="15">
        <v>18</v>
      </c>
      <c r="Q111" s="337">
        <v>18.3</v>
      </c>
      <c r="R111" s="15" t="str">
        <f t="shared" ref="R111:R174" si="40">IF(COUNTA(Q111)=1,"Yes","No")</f>
        <v>Yes</v>
      </c>
      <c r="S111" s="15" t="str">
        <f t="shared" ref="S111:S174" si="41">IF(AND(T111="No",R111="Yes"),"Yes","No")</f>
        <v>No</v>
      </c>
      <c r="T111" s="221" t="str">
        <f t="shared" ref="T111:T174" si="42">IF(COUNTA(P111:Q111)=2,"Yes","No")</f>
        <v>Yes</v>
      </c>
      <c r="U111" s="223">
        <f t="shared" ref="U111:U174" si="43">IF(T111="Yes",Q111/P111-1,"N/A")</f>
        <v>1.6666666666666607E-2</v>
      </c>
      <c r="V111" s="221" t="str">
        <f t="shared" ref="V111:V174" si="44">IF(COUNTA(O111:Q111)=3,"Yes","No")</f>
        <v>Yes</v>
      </c>
      <c r="W111" s="223">
        <f t="shared" ref="W111:W174" si="45">IF(V111="Yes",Q111/O111-1,"N/A")</f>
        <v>1.6666666666666607E-2</v>
      </c>
      <c r="X111" s="221" t="str">
        <f t="shared" ref="X111:X174" si="46">IF(COUNTA(N111:Q111)=4,"Yes","No")</f>
        <v>Yes</v>
      </c>
      <c r="Y111" s="223">
        <f t="shared" ref="Y111:Y174" si="47">IF(X111="Yes",Q111/N111-1,"N/A")</f>
        <v>1.6666666666666607E-2</v>
      </c>
      <c r="Z111" s="222" t="str">
        <f t="shared" ref="Z111:Z174" si="48">IF(COUNTA(M111:Q111)=5,"Yes","No")</f>
        <v>Yes</v>
      </c>
      <c r="AA111" s="68">
        <f t="shared" ref="AA111:AA174" si="49">IF(Z111="Yes",Q111/M111-1,"N/A")</f>
        <v>3.3898305084745894E-2</v>
      </c>
      <c r="AB111" s="65" t="str">
        <f t="shared" ref="AB111:AB174" si="50">IF(COUNTA(L111:Q111)=6,"Yes","No")</f>
        <v>Yes</v>
      </c>
      <c r="AC111" s="68">
        <f t="shared" ref="AC111:AC174" si="51">IF(AB111="Yes",Q111/L111-1,"N/A")</f>
        <v>0.10909090909090913</v>
      </c>
      <c r="AD111" s="65" t="str">
        <f t="shared" ref="AD111:AD174" si="52">IF(COUNTA(E111:Q111)=13,"Yes","No")</f>
        <v>Yes</v>
      </c>
      <c r="AE111" s="68">
        <f t="shared" ref="AE111:AE174" si="53">IF(AD111="Yes",Q111/E111-1,"N/A")</f>
        <v>0.31182795698924748</v>
      </c>
      <c r="AF111" s="66"/>
    </row>
    <row r="112" spans="1:32" ht="15" hidden="1" customHeight="1">
      <c r="A112" s="66" t="s">
        <v>5017</v>
      </c>
      <c r="B112" s="66" t="s">
        <v>38</v>
      </c>
      <c r="C112" s="66" t="str" cm="1">
        <f t="array" ref="C112">_xlfn.IFNA(_xlfn.IFS(B112="Starter","Starters &amp; Sides",B112="Sides","Starters &amp; Sides"),B112)</f>
        <v>mains</v>
      </c>
      <c r="D112" s="71" t="s">
        <v>5084</v>
      </c>
      <c r="E112" s="76">
        <v>12.75</v>
      </c>
      <c r="F112" s="13">
        <v>13</v>
      </c>
      <c r="G112" s="13">
        <v>13.5</v>
      </c>
      <c r="H112" s="13">
        <v>13.5</v>
      </c>
      <c r="I112" s="13">
        <v>14.5</v>
      </c>
      <c r="J112" s="13">
        <v>15</v>
      </c>
      <c r="K112" s="13">
        <v>15.5</v>
      </c>
      <c r="L112" s="13">
        <v>15.5</v>
      </c>
      <c r="M112" s="13">
        <v>16.7</v>
      </c>
      <c r="N112" s="13">
        <v>16</v>
      </c>
      <c r="O112" s="13">
        <v>16</v>
      </c>
      <c r="P112" s="15">
        <v>16.7</v>
      </c>
      <c r="Q112" s="337">
        <v>17.2</v>
      </c>
      <c r="R112" s="15" t="str">
        <f t="shared" si="40"/>
        <v>Yes</v>
      </c>
      <c r="S112" s="15" t="str">
        <f t="shared" si="41"/>
        <v>No</v>
      </c>
      <c r="T112" s="221" t="str">
        <f t="shared" si="42"/>
        <v>Yes</v>
      </c>
      <c r="U112" s="223">
        <f t="shared" si="43"/>
        <v>2.9940119760478945E-2</v>
      </c>
      <c r="V112" s="221" t="str">
        <f t="shared" si="44"/>
        <v>Yes</v>
      </c>
      <c r="W112" s="223">
        <f t="shared" si="45"/>
        <v>7.4999999999999956E-2</v>
      </c>
      <c r="X112" s="221" t="str">
        <f t="shared" si="46"/>
        <v>Yes</v>
      </c>
      <c r="Y112" s="223">
        <f t="shared" si="47"/>
        <v>7.4999999999999956E-2</v>
      </c>
      <c r="Z112" s="222" t="str">
        <f t="shared" si="48"/>
        <v>Yes</v>
      </c>
      <c r="AA112" s="68">
        <f t="shared" si="49"/>
        <v>2.9940119760478945E-2</v>
      </c>
      <c r="AB112" s="65" t="str">
        <f t="shared" si="50"/>
        <v>Yes</v>
      </c>
      <c r="AC112" s="68">
        <f t="shared" si="51"/>
        <v>0.10967741935483866</v>
      </c>
      <c r="AD112" s="65" t="str">
        <f t="shared" si="52"/>
        <v>Yes</v>
      </c>
      <c r="AE112" s="68">
        <f t="shared" si="53"/>
        <v>0.34901960784313713</v>
      </c>
      <c r="AF112" s="66"/>
    </row>
    <row r="113" spans="1:32" ht="15" hidden="1" customHeight="1">
      <c r="A113" s="66" t="s">
        <v>5017</v>
      </c>
      <c r="B113" s="66" t="s">
        <v>38</v>
      </c>
      <c r="C113" s="66" t="str" cm="1">
        <f t="array" ref="C113">_xlfn.IFNA(_xlfn.IFS(B113="Starter","Starters &amp; Sides",B113="Sides","Starters &amp; Sides"),B113)</f>
        <v>mains</v>
      </c>
      <c r="D113" s="71" t="s">
        <v>5085</v>
      </c>
      <c r="E113" s="76">
        <v>11.25</v>
      </c>
      <c r="F113" s="13">
        <v>11.7</v>
      </c>
      <c r="G113" s="13">
        <v>12.2</v>
      </c>
      <c r="H113" s="13">
        <v>12.2</v>
      </c>
      <c r="I113" s="13">
        <v>13.5</v>
      </c>
      <c r="J113" s="13">
        <v>14</v>
      </c>
      <c r="K113" s="13">
        <v>14.5</v>
      </c>
      <c r="L113" s="13">
        <v>14.5</v>
      </c>
      <c r="M113" s="13">
        <v>14.7</v>
      </c>
      <c r="N113" s="13">
        <v>14.5</v>
      </c>
      <c r="O113" s="13">
        <v>14.5</v>
      </c>
      <c r="P113" s="15"/>
      <c r="Q113" s="337"/>
      <c r="R113" s="15" t="str">
        <f t="shared" si="40"/>
        <v>No</v>
      </c>
      <c r="S113" s="15" t="str">
        <f t="shared" si="41"/>
        <v>No</v>
      </c>
      <c r="T113" s="221" t="str">
        <f t="shared" si="42"/>
        <v>No</v>
      </c>
      <c r="U113" s="223" t="str">
        <f t="shared" si="43"/>
        <v>N/A</v>
      </c>
      <c r="V113" s="221" t="str">
        <f t="shared" si="44"/>
        <v>No</v>
      </c>
      <c r="W113" s="223" t="str">
        <f t="shared" si="45"/>
        <v>N/A</v>
      </c>
      <c r="X113" s="221" t="str">
        <f t="shared" si="46"/>
        <v>No</v>
      </c>
      <c r="Y113" s="223" t="str">
        <f t="shared" si="47"/>
        <v>N/A</v>
      </c>
      <c r="Z113" s="222" t="str">
        <f t="shared" si="48"/>
        <v>No</v>
      </c>
      <c r="AA113" s="68" t="str">
        <f t="shared" si="49"/>
        <v>N/A</v>
      </c>
      <c r="AB113" s="65" t="str">
        <f t="shared" si="50"/>
        <v>No</v>
      </c>
      <c r="AC113" s="68" t="str">
        <f t="shared" si="51"/>
        <v>N/A</v>
      </c>
      <c r="AD113" s="65" t="str">
        <f t="shared" si="52"/>
        <v>No</v>
      </c>
      <c r="AE113" s="68" t="str">
        <f t="shared" si="53"/>
        <v>N/A</v>
      </c>
      <c r="AF113" s="66"/>
    </row>
    <row r="114" spans="1:32" ht="15" hidden="1" customHeight="1">
      <c r="A114" s="66" t="s">
        <v>5017</v>
      </c>
      <c r="B114" s="66" t="s">
        <v>38</v>
      </c>
      <c r="C114" s="66" t="str" cm="1">
        <f t="array" ref="C114">_xlfn.IFNA(_xlfn.IFS(B114="Starter","Starters &amp; Sides",B114="Sides","Starters &amp; Sides"),B114)</f>
        <v>mains</v>
      </c>
      <c r="D114" s="71" t="s">
        <v>5086</v>
      </c>
      <c r="E114" s="76">
        <v>14.25</v>
      </c>
      <c r="F114" s="13">
        <v>14.5</v>
      </c>
      <c r="G114" s="13">
        <v>14.8</v>
      </c>
      <c r="H114" s="13">
        <v>14.8</v>
      </c>
      <c r="I114" s="13">
        <v>15.5</v>
      </c>
      <c r="J114" s="13">
        <v>16</v>
      </c>
      <c r="K114" s="13">
        <v>16.5</v>
      </c>
      <c r="L114" s="13">
        <v>16.5</v>
      </c>
      <c r="M114" s="13"/>
      <c r="N114" s="13"/>
      <c r="O114" s="13"/>
      <c r="P114" s="15">
        <v>18</v>
      </c>
      <c r="Q114" s="337">
        <v>18</v>
      </c>
      <c r="R114" s="15" t="str">
        <f t="shared" si="40"/>
        <v>Yes</v>
      </c>
      <c r="S114" s="15" t="str">
        <f t="shared" si="41"/>
        <v>No</v>
      </c>
      <c r="T114" s="221" t="str">
        <f t="shared" si="42"/>
        <v>Yes</v>
      </c>
      <c r="U114" s="223">
        <f t="shared" si="43"/>
        <v>0</v>
      </c>
      <c r="V114" s="221" t="str">
        <f t="shared" si="44"/>
        <v>No</v>
      </c>
      <c r="W114" s="223" t="str">
        <f t="shared" si="45"/>
        <v>N/A</v>
      </c>
      <c r="X114" s="221" t="str">
        <f t="shared" si="46"/>
        <v>No</v>
      </c>
      <c r="Y114" s="223" t="str">
        <f t="shared" si="47"/>
        <v>N/A</v>
      </c>
      <c r="Z114" s="222" t="str">
        <f t="shared" si="48"/>
        <v>No</v>
      </c>
      <c r="AA114" s="68" t="str">
        <f t="shared" si="49"/>
        <v>N/A</v>
      </c>
      <c r="AB114" s="65" t="str">
        <f t="shared" si="50"/>
        <v>No</v>
      </c>
      <c r="AC114" s="68" t="str">
        <f t="shared" si="51"/>
        <v>N/A</v>
      </c>
      <c r="AD114" s="65" t="str">
        <f t="shared" si="52"/>
        <v>No</v>
      </c>
      <c r="AE114" s="68" t="str">
        <f t="shared" si="53"/>
        <v>N/A</v>
      </c>
      <c r="AF114" s="66"/>
    </row>
    <row r="115" spans="1:32" ht="15" hidden="1" customHeight="1">
      <c r="A115" s="66" t="s">
        <v>5017</v>
      </c>
      <c r="B115" s="66" t="s">
        <v>38</v>
      </c>
      <c r="C115" s="66" t="str" cm="1">
        <f t="array" ref="C115">_xlfn.IFNA(_xlfn.IFS(B115="Starter","Starters &amp; Sides",B115="Sides","Starters &amp; Sides"),B115)</f>
        <v>mains</v>
      </c>
      <c r="D115" s="71" t="s">
        <v>124</v>
      </c>
      <c r="E115" s="76">
        <v>15.25</v>
      </c>
      <c r="F115" s="13">
        <v>15.5</v>
      </c>
      <c r="G115" s="13">
        <v>15.8</v>
      </c>
      <c r="H115" s="13">
        <v>15.8</v>
      </c>
      <c r="I115" s="13">
        <v>17</v>
      </c>
      <c r="J115" s="13">
        <v>17</v>
      </c>
      <c r="K115" s="13">
        <v>17.5</v>
      </c>
      <c r="L115" s="13">
        <v>17.5</v>
      </c>
      <c r="M115" s="13">
        <v>19.5</v>
      </c>
      <c r="N115" s="13">
        <v>19.7</v>
      </c>
      <c r="O115" s="13">
        <v>19.899999999999999</v>
      </c>
      <c r="P115" s="15">
        <v>19.899999999999999</v>
      </c>
      <c r="Q115" s="337">
        <v>20.5</v>
      </c>
      <c r="R115" s="15" t="str">
        <f t="shared" si="40"/>
        <v>Yes</v>
      </c>
      <c r="S115" s="15" t="str">
        <f t="shared" si="41"/>
        <v>No</v>
      </c>
      <c r="T115" s="221" t="str">
        <f t="shared" si="42"/>
        <v>Yes</v>
      </c>
      <c r="U115" s="223">
        <f t="shared" si="43"/>
        <v>3.0150753768844352E-2</v>
      </c>
      <c r="V115" s="221" t="str">
        <f t="shared" si="44"/>
        <v>Yes</v>
      </c>
      <c r="W115" s="223">
        <f t="shared" si="45"/>
        <v>3.0150753768844352E-2</v>
      </c>
      <c r="X115" s="221" t="str">
        <f t="shared" si="46"/>
        <v>Yes</v>
      </c>
      <c r="Y115" s="223">
        <f t="shared" si="47"/>
        <v>4.0609137055837685E-2</v>
      </c>
      <c r="Z115" s="222" t="str">
        <f t="shared" si="48"/>
        <v>Yes</v>
      </c>
      <c r="AA115" s="68">
        <f t="shared" si="49"/>
        <v>5.1282051282051322E-2</v>
      </c>
      <c r="AB115" s="65" t="str">
        <f t="shared" si="50"/>
        <v>Yes</v>
      </c>
      <c r="AC115" s="68">
        <f t="shared" si="51"/>
        <v>0.17142857142857149</v>
      </c>
      <c r="AD115" s="65" t="str">
        <f t="shared" si="52"/>
        <v>Yes</v>
      </c>
      <c r="AE115" s="68">
        <f t="shared" si="53"/>
        <v>0.34426229508196715</v>
      </c>
      <c r="AF115" s="66"/>
    </row>
    <row r="116" spans="1:32" ht="15" hidden="1" customHeight="1">
      <c r="A116" s="66" t="s">
        <v>5017</v>
      </c>
      <c r="B116" s="66" t="s">
        <v>38</v>
      </c>
      <c r="C116" s="66" t="str" cm="1">
        <f t="array" ref="C116">_xlfn.IFNA(_xlfn.IFS(B116="Starter","Starters &amp; Sides",B116="Sides","Starters &amp; Sides"),B116)</f>
        <v>mains</v>
      </c>
      <c r="D116" s="71" t="s">
        <v>5087</v>
      </c>
      <c r="E116" s="76">
        <v>11.5</v>
      </c>
      <c r="F116" s="13">
        <v>12</v>
      </c>
      <c r="G116" s="13">
        <v>12</v>
      </c>
      <c r="H116" s="13">
        <v>12</v>
      </c>
      <c r="I116" s="13">
        <v>13</v>
      </c>
      <c r="J116" s="13">
        <v>13</v>
      </c>
      <c r="K116" s="13">
        <v>13</v>
      </c>
      <c r="L116" s="13">
        <v>13</v>
      </c>
      <c r="M116" s="13">
        <v>13</v>
      </c>
      <c r="N116" s="13">
        <v>13.2</v>
      </c>
      <c r="O116" s="13">
        <v>13.3</v>
      </c>
      <c r="P116" s="15">
        <v>14.3</v>
      </c>
      <c r="Q116" s="337">
        <v>14.8</v>
      </c>
      <c r="R116" s="15" t="str">
        <f t="shared" si="40"/>
        <v>Yes</v>
      </c>
      <c r="S116" s="15" t="str">
        <f t="shared" si="41"/>
        <v>No</v>
      </c>
      <c r="T116" s="221" t="str">
        <f t="shared" si="42"/>
        <v>Yes</v>
      </c>
      <c r="U116" s="223">
        <f t="shared" si="43"/>
        <v>3.4965034965035002E-2</v>
      </c>
      <c r="V116" s="221" t="str">
        <f t="shared" si="44"/>
        <v>Yes</v>
      </c>
      <c r="W116" s="223">
        <f t="shared" si="45"/>
        <v>0.11278195488721798</v>
      </c>
      <c r="X116" s="221" t="str">
        <f t="shared" si="46"/>
        <v>Yes</v>
      </c>
      <c r="Y116" s="223">
        <f t="shared" si="47"/>
        <v>0.12121212121212133</v>
      </c>
      <c r="Z116" s="222" t="str">
        <f t="shared" si="48"/>
        <v>Yes</v>
      </c>
      <c r="AA116" s="68">
        <f t="shared" si="49"/>
        <v>0.13846153846153841</v>
      </c>
      <c r="AB116" s="65" t="str">
        <f t="shared" si="50"/>
        <v>Yes</v>
      </c>
      <c r="AC116" s="68">
        <f t="shared" si="51"/>
        <v>0.13846153846153841</v>
      </c>
      <c r="AD116" s="65" t="str">
        <f t="shared" si="52"/>
        <v>Yes</v>
      </c>
      <c r="AE116" s="68">
        <f t="shared" si="53"/>
        <v>0.28695652173913055</v>
      </c>
      <c r="AF116" s="66"/>
    </row>
    <row r="117" spans="1:32" ht="15" hidden="1" customHeight="1">
      <c r="A117" s="66" t="s">
        <v>5017</v>
      </c>
      <c r="B117" s="66" t="s">
        <v>38</v>
      </c>
      <c r="C117" s="66" t="str" cm="1">
        <f t="array" ref="C117">_xlfn.IFNA(_xlfn.IFS(B117="Starter","Starters &amp; Sides",B117="Sides","Starters &amp; Sides"),B117)</f>
        <v>mains</v>
      </c>
      <c r="D117" s="71" t="s">
        <v>5088</v>
      </c>
      <c r="E117" s="76">
        <v>11.95</v>
      </c>
      <c r="F117" s="13">
        <v>12</v>
      </c>
      <c r="G117" s="13">
        <v>12</v>
      </c>
      <c r="H117" s="13">
        <v>12</v>
      </c>
      <c r="I117" s="13">
        <v>13</v>
      </c>
      <c r="J117" s="13">
        <v>13</v>
      </c>
      <c r="K117" s="13">
        <v>13</v>
      </c>
      <c r="L117" s="13">
        <v>13</v>
      </c>
      <c r="M117" s="13">
        <v>13</v>
      </c>
      <c r="N117" s="13">
        <v>13.2</v>
      </c>
      <c r="O117" s="13">
        <v>13.3</v>
      </c>
      <c r="P117" s="15">
        <v>14.3</v>
      </c>
      <c r="Q117" s="337">
        <v>14.8</v>
      </c>
      <c r="R117" s="15" t="str">
        <f t="shared" si="40"/>
        <v>Yes</v>
      </c>
      <c r="S117" s="15" t="str">
        <f t="shared" si="41"/>
        <v>No</v>
      </c>
      <c r="T117" s="221" t="str">
        <f t="shared" si="42"/>
        <v>Yes</v>
      </c>
      <c r="U117" s="223">
        <f t="shared" si="43"/>
        <v>3.4965034965035002E-2</v>
      </c>
      <c r="V117" s="221" t="str">
        <f t="shared" si="44"/>
        <v>Yes</v>
      </c>
      <c r="W117" s="223">
        <f t="shared" si="45"/>
        <v>0.11278195488721798</v>
      </c>
      <c r="X117" s="221" t="str">
        <f t="shared" si="46"/>
        <v>Yes</v>
      </c>
      <c r="Y117" s="223">
        <f t="shared" si="47"/>
        <v>0.12121212121212133</v>
      </c>
      <c r="Z117" s="222" t="str">
        <f t="shared" si="48"/>
        <v>Yes</v>
      </c>
      <c r="AA117" s="68">
        <f t="shared" si="49"/>
        <v>0.13846153846153841</v>
      </c>
      <c r="AB117" s="65" t="str">
        <f t="shared" si="50"/>
        <v>Yes</v>
      </c>
      <c r="AC117" s="68">
        <f t="shared" si="51"/>
        <v>0.13846153846153841</v>
      </c>
      <c r="AD117" s="65" t="str">
        <f t="shared" si="52"/>
        <v>Yes</v>
      </c>
      <c r="AE117" s="68">
        <f t="shared" si="53"/>
        <v>0.23849372384937251</v>
      </c>
      <c r="AF117" s="66"/>
    </row>
    <row r="118" spans="1:32" ht="15" hidden="1" customHeight="1">
      <c r="A118" s="66" t="s">
        <v>5017</v>
      </c>
      <c r="B118" s="66" t="s">
        <v>38</v>
      </c>
      <c r="C118" s="66" t="str" cm="1">
        <f t="array" ref="C118">_xlfn.IFNA(_xlfn.IFS(B118="Starter","Starters &amp; Sides",B118="Sides","Starters &amp; Sides"),B118)</f>
        <v>mains</v>
      </c>
      <c r="D118" s="71" t="s">
        <v>5089</v>
      </c>
      <c r="E118" s="76">
        <v>11.25</v>
      </c>
      <c r="F118" s="13">
        <v>11.7</v>
      </c>
      <c r="G118" s="13">
        <v>12</v>
      </c>
      <c r="H118" s="13">
        <v>12</v>
      </c>
      <c r="I118" s="13">
        <v>13</v>
      </c>
      <c r="J118" s="13">
        <v>13.7</v>
      </c>
      <c r="K118" s="13">
        <v>14</v>
      </c>
      <c r="L118" s="13">
        <v>14</v>
      </c>
      <c r="M118" s="13">
        <v>14</v>
      </c>
      <c r="N118" s="13">
        <v>14.2</v>
      </c>
      <c r="O118" s="13">
        <v>14.5</v>
      </c>
      <c r="P118" s="15"/>
      <c r="Q118" s="337"/>
      <c r="R118" s="15" t="str">
        <f t="shared" si="40"/>
        <v>No</v>
      </c>
      <c r="S118" s="15" t="str">
        <f t="shared" si="41"/>
        <v>No</v>
      </c>
      <c r="T118" s="221" t="str">
        <f t="shared" si="42"/>
        <v>No</v>
      </c>
      <c r="U118" s="223" t="str">
        <f t="shared" si="43"/>
        <v>N/A</v>
      </c>
      <c r="V118" s="221" t="str">
        <f t="shared" si="44"/>
        <v>No</v>
      </c>
      <c r="W118" s="223" t="str">
        <f t="shared" si="45"/>
        <v>N/A</v>
      </c>
      <c r="X118" s="221" t="str">
        <f t="shared" si="46"/>
        <v>No</v>
      </c>
      <c r="Y118" s="223" t="str">
        <f t="shared" si="47"/>
        <v>N/A</v>
      </c>
      <c r="Z118" s="222" t="str">
        <f t="shared" si="48"/>
        <v>No</v>
      </c>
      <c r="AA118" s="68" t="str">
        <f t="shared" si="49"/>
        <v>N/A</v>
      </c>
      <c r="AB118" s="65" t="str">
        <f t="shared" si="50"/>
        <v>No</v>
      </c>
      <c r="AC118" s="68" t="str">
        <f t="shared" si="51"/>
        <v>N/A</v>
      </c>
      <c r="AD118" s="65" t="str">
        <f t="shared" si="52"/>
        <v>No</v>
      </c>
      <c r="AE118" s="68" t="str">
        <f t="shared" si="53"/>
        <v>N/A</v>
      </c>
      <c r="AF118" s="66"/>
    </row>
    <row r="119" spans="1:32" ht="15" hidden="1" customHeight="1">
      <c r="A119" s="66" t="s">
        <v>5017</v>
      </c>
      <c r="B119" s="66" t="s">
        <v>38</v>
      </c>
      <c r="C119" s="66" t="str" cm="1">
        <f t="array" ref="C119">_xlfn.IFNA(_xlfn.IFS(B119="Starter","Starters &amp; Sides",B119="Sides","Starters &amp; Sides"),B119)</f>
        <v>mains</v>
      </c>
      <c r="D119" s="71" t="s">
        <v>5090</v>
      </c>
      <c r="E119" s="76">
        <v>10.25</v>
      </c>
      <c r="F119" s="13">
        <v>10.7</v>
      </c>
      <c r="G119" s="13">
        <v>11</v>
      </c>
      <c r="H119" s="13">
        <v>11</v>
      </c>
      <c r="I119" s="13">
        <v>12.5</v>
      </c>
      <c r="J119" s="13">
        <v>12.7</v>
      </c>
      <c r="K119" s="13">
        <v>13</v>
      </c>
      <c r="L119" s="13">
        <v>13</v>
      </c>
      <c r="M119" s="13">
        <v>13.5</v>
      </c>
      <c r="N119" s="13">
        <v>13.7</v>
      </c>
      <c r="O119" s="13">
        <v>14</v>
      </c>
      <c r="P119" s="15">
        <v>14.3</v>
      </c>
      <c r="Q119" s="337">
        <v>14.5</v>
      </c>
      <c r="R119" s="15" t="str">
        <f t="shared" si="40"/>
        <v>Yes</v>
      </c>
      <c r="S119" s="15" t="str">
        <f t="shared" si="41"/>
        <v>No</v>
      </c>
      <c r="T119" s="221" t="str">
        <f t="shared" si="42"/>
        <v>Yes</v>
      </c>
      <c r="U119" s="223">
        <f t="shared" si="43"/>
        <v>1.3986013986013957E-2</v>
      </c>
      <c r="V119" s="221" t="str">
        <f t="shared" si="44"/>
        <v>Yes</v>
      </c>
      <c r="W119" s="223">
        <f t="shared" si="45"/>
        <v>3.5714285714285809E-2</v>
      </c>
      <c r="X119" s="221" t="str">
        <f t="shared" si="46"/>
        <v>Yes</v>
      </c>
      <c r="Y119" s="223">
        <f t="shared" si="47"/>
        <v>5.8394160583941757E-2</v>
      </c>
      <c r="Z119" s="222" t="str">
        <f t="shared" si="48"/>
        <v>Yes</v>
      </c>
      <c r="AA119" s="68">
        <f t="shared" si="49"/>
        <v>7.4074074074074181E-2</v>
      </c>
      <c r="AB119" s="65" t="str">
        <f t="shared" si="50"/>
        <v>Yes</v>
      </c>
      <c r="AC119" s="68">
        <f t="shared" si="51"/>
        <v>0.11538461538461542</v>
      </c>
      <c r="AD119" s="65" t="str">
        <f t="shared" si="52"/>
        <v>Yes</v>
      </c>
      <c r="AE119" s="68">
        <f t="shared" si="53"/>
        <v>0.41463414634146334</v>
      </c>
      <c r="AF119" s="66"/>
    </row>
    <row r="120" spans="1:32" ht="15" hidden="1" customHeight="1">
      <c r="A120" s="66" t="s">
        <v>5017</v>
      </c>
      <c r="B120" s="66" t="s">
        <v>38</v>
      </c>
      <c r="C120" s="66" t="str" cm="1">
        <f t="array" ref="C120">_xlfn.IFNA(_xlfn.IFS(B120="Starter","Starters &amp; Sides",B120="Sides","Starters &amp; Sides"),B120)</f>
        <v>mains</v>
      </c>
      <c r="D120" s="71" t="s">
        <v>5091</v>
      </c>
      <c r="E120" s="76">
        <v>10.5</v>
      </c>
      <c r="F120" s="13">
        <v>10.7</v>
      </c>
      <c r="G120" s="13">
        <v>10.9</v>
      </c>
      <c r="H120" s="13">
        <v>10.9</v>
      </c>
      <c r="I120" s="13">
        <v>12</v>
      </c>
      <c r="J120" s="13">
        <v>12.5</v>
      </c>
      <c r="K120" s="13">
        <v>13</v>
      </c>
      <c r="L120" s="13">
        <v>13</v>
      </c>
      <c r="M120" s="13">
        <v>13.7</v>
      </c>
      <c r="N120" s="13">
        <v>13.7</v>
      </c>
      <c r="O120" s="13">
        <v>13.8</v>
      </c>
      <c r="P120" s="15"/>
      <c r="Q120" s="337"/>
      <c r="R120" s="15" t="str">
        <f t="shared" si="40"/>
        <v>No</v>
      </c>
      <c r="S120" s="15" t="str">
        <f t="shared" si="41"/>
        <v>No</v>
      </c>
      <c r="T120" s="221" t="str">
        <f t="shared" si="42"/>
        <v>No</v>
      </c>
      <c r="U120" s="223" t="str">
        <f t="shared" si="43"/>
        <v>N/A</v>
      </c>
      <c r="V120" s="221" t="str">
        <f t="shared" si="44"/>
        <v>No</v>
      </c>
      <c r="W120" s="223" t="str">
        <f t="shared" si="45"/>
        <v>N/A</v>
      </c>
      <c r="X120" s="221" t="str">
        <f t="shared" si="46"/>
        <v>No</v>
      </c>
      <c r="Y120" s="223" t="str">
        <f t="shared" si="47"/>
        <v>N/A</v>
      </c>
      <c r="Z120" s="222" t="str">
        <f t="shared" si="48"/>
        <v>No</v>
      </c>
      <c r="AA120" s="68" t="str">
        <f t="shared" si="49"/>
        <v>N/A</v>
      </c>
      <c r="AB120" s="65" t="str">
        <f t="shared" si="50"/>
        <v>No</v>
      </c>
      <c r="AC120" s="68" t="str">
        <f t="shared" si="51"/>
        <v>N/A</v>
      </c>
      <c r="AD120" s="65" t="str">
        <f t="shared" si="52"/>
        <v>No</v>
      </c>
      <c r="AE120" s="68" t="str">
        <f t="shared" si="53"/>
        <v>N/A</v>
      </c>
      <c r="AF120" s="66"/>
    </row>
    <row r="121" spans="1:32" ht="15" hidden="1" customHeight="1">
      <c r="A121" s="66" t="s">
        <v>5017</v>
      </c>
      <c r="B121" s="66" t="s">
        <v>38</v>
      </c>
      <c r="C121" s="66" t="str" cm="1">
        <f t="array" ref="C121">_xlfn.IFNA(_xlfn.IFS(B121="Starter","Starters &amp; Sides",B121="Sides","Starters &amp; Sides"),B121)</f>
        <v>mains</v>
      </c>
      <c r="D121" s="71" t="s">
        <v>5092</v>
      </c>
      <c r="E121" s="76">
        <v>10.5</v>
      </c>
      <c r="F121" s="13">
        <v>10.7</v>
      </c>
      <c r="G121" s="13">
        <v>10.9</v>
      </c>
      <c r="H121" s="13">
        <v>10.9</v>
      </c>
      <c r="I121" s="13">
        <v>12</v>
      </c>
      <c r="J121" s="13">
        <v>12.5</v>
      </c>
      <c r="K121" s="13">
        <v>13</v>
      </c>
      <c r="L121" s="13">
        <v>13</v>
      </c>
      <c r="M121" s="13">
        <v>13.7</v>
      </c>
      <c r="N121" s="13">
        <v>13.7</v>
      </c>
      <c r="O121" s="13">
        <v>13.8</v>
      </c>
      <c r="P121" s="15"/>
      <c r="Q121" s="337"/>
      <c r="R121" s="15" t="str">
        <f t="shared" si="40"/>
        <v>No</v>
      </c>
      <c r="S121" s="15" t="str">
        <f t="shared" si="41"/>
        <v>No</v>
      </c>
      <c r="T121" s="221" t="str">
        <f t="shared" si="42"/>
        <v>No</v>
      </c>
      <c r="U121" s="223" t="str">
        <f t="shared" si="43"/>
        <v>N/A</v>
      </c>
      <c r="V121" s="221" t="str">
        <f t="shared" si="44"/>
        <v>No</v>
      </c>
      <c r="W121" s="223" t="str">
        <f t="shared" si="45"/>
        <v>N/A</v>
      </c>
      <c r="X121" s="221" t="str">
        <f t="shared" si="46"/>
        <v>No</v>
      </c>
      <c r="Y121" s="223" t="str">
        <f t="shared" si="47"/>
        <v>N/A</v>
      </c>
      <c r="Z121" s="222" t="str">
        <f t="shared" si="48"/>
        <v>No</v>
      </c>
      <c r="AA121" s="68" t="str">
        <f t="shared" si="49"/>
        <v>N/A</v>
      </c>
      <c r="AB121" s="65" t="str">
        <f t="shared" si="50"/>
        <v>No</v>
      </c>
      <c r="AC121" s="68" t="str">
        <f t="shared" si="51"/>
        <v>N/A</v>
      </c>
      <c r="AD121" s="65" t="str">
        <f t="shared" si="52"/>
        <v>No</v>
      </c>
      <c r="AE121" s="68" t="str">
        <f t="shared" si="53"/>
        <v>N/A</v>
      </c>
      <c r="AF121" s="66"/>
    </row>
    <row r="122" spans="1:32" ht="15" hidden="1" customHeight="1">
      <c r="A122" s="66" t="s">
        <v>5017</v>
      </c>
      <c r="B122" s="66" t="s">
        <v>38</v>
      </c>
      <c r="C122" s="66" t="str" cm="1">
        <f t="array" ref="C122">_xlfn.IFNA(_xlfn.IFS(B122="Starter","Starters &amp; Sides",B122="Sides","Starters &amp; Sides"),B122)</f>
        <v>mains</v>
      </c>
      <c r="D122" s="71" t="s">
        <v>5093</v>
      </c>
      <c r="E122" s="76">
        <v>9.5</v>
      </c>
      <c r="F122" s="13">
        <v>9.6999999999999993</v>
      </c>
      <c r="G122" s="13">
        <v>9.8000000000000007</v>
      </c>
      <c r="H122" s="13">
        <v>9.8000000000000007</v>
      </c>
      <c r="I122" s="13">
        <v>11</v>
      </c>
      <c r="J122" s="13">
        <v>11.5</v>
      </c>
      <c r="K122" s="13">
        <v>12</v>
      </c>
      <c r="L122" s="13">
        <v>12</v>
      </c>
      <c r="M122" s="13">
        <v>12.7</v>
      </c>
      <c r="N122" s="13">
        <v>12.7</v>
      </c>
      <c r="O122" s="13">
        <v>12.8</v>
      </c>
      <c r="P122" s="15">
        <v>13.7</v>
      </c>
      <c r="Q122" s="337">
        <v>13.9</v>
      </c>
      <c r="R122" s="15" t="str">
        <f t="shared" si="40"/>
        <v>Yes</v>
      </c>
      <c r="S122" s="15" t="str">
        <f t="shared" si="41"/>
        <v>No</v>
      </c>
      <c r="T122" s="221" t="str">
        <f t="shared" si="42"/>
        <v>Yes</v>
      </c>
      <c r="U122" s="223">
        <f t="shared" si="43"/>
        <v>1.4598540145985384E-2</v>
      </c>
      <c r="V122" s="221" t="str">
        <f t="shared" si="44"/>
        <v>Yes</v>
      </c>
      <c r="W122" s="223">
        <f t="shared" si="45"/>
        <v>8.59375E-2</v>
      </c>
      <c r="X122" s="221" t="str">
        <f t="shared" si="46"/>
        <v>Yes</v>
      </c>
      <c r="Y122" s="223">
        <f t="shared" si="47"/>
        <v>9.4488188976378007E-2</v>
      </c>
      <c r="Z122" s="222" t="str">
        <f t="shared" si="48"/>
        <v>Yes</v>
      </c>
      <c r="AA122" s="68">
        <f t="shared" si="49"/>
        <v>9.4488188976378007E-2</v>
      </c>
      <c r="AB122" s="65" t="str">
        <f t="shared" si="50"/>
        <v>Yes</v>
      </c>
      <c r="AC122" s="68">
        <f t="shared" si="51"/>
        <v>0.15833333333333344</v>
      </c>
      <c r="AD122" s="65" t="str">
        <f t="shared" si="52"/>
        <v>Yes</v>
      </c>
      <c r="AE122" s="68">
        <f t="shared" si="53"/>
        <v>0.46315789473684221</v>
      </c>
      <c r="AF122" s="66"/>
    </row>
    <row r="123" spans="1:32" ht="15" hidden="1" customHeight="1">
      <c r="A123" s="66" t="s">
        <v>5017</v>
      </c>
      <c r="B123" s="66" t="s">
        <v>38</v>
      </c>
      <c r="C123" s="66" t="str" cm="1">
        <f t="array" ref="C123">_xlfn.IFNA(_xlfn.IFS(B123="Starter","Starters &amp; Sides",B123="Sides","Starters &amp; Sides"),B123)</f>
        <v>mains</v>
      </c>
      <c r="D123" s="71" t="s">
        <v>5094</v>
      </c>
      <c r="E123" s="76">
        <v>9.5</v>
      </c>
      <c r="F123" s="13">
        <v>9.6999999999999993</v>
      </c>
      <c r="G123" s="13">
        <v>9.8000000000000007</v>
      </c>
      <c r="H123" s="13">
        <v>9.8000000000000007</v>
      </c>
      <c r="I123" s="13">
        <v>11</v>
      </c>
      <c r="J123" s="13">
        <v>11.5</v>
      </c>
      <c r="K123" s="13">
        <v>12</v>
      </c>
      <c r="L123" s="13">
        <v>12</v>
      </c>
      <c r="M123" s="13">
        <v>12.7</v>
      </c>
      <c r="N123" s="13">
        <v>12.7</v>
      </c>
      <c r="O123" s="13">
        <v>12.8</v>
      </c>
      <c r="P123" s="15">
        <v>13.7</v>
      </c>
      <c r="Q123" s="337">
        <v>13.9</v>
      </c>
      <c r="R123" s="15" t="str">
        <f t="shared" si="40"/>
        <v>Yes</v>
      </c>
      <c r="S123" s="15" t="str">
        <f t="shared" si="41"/>
        <v>No</v>
      </c>
      <c r="T123" s="221" t="str">
        <f t="shared" si="42"/>
        <v>Yes</v>
      </c>
      <c r="U123" s="223">
        <f t="shared" si="43"/>
        <v>1.4598540145985384E-2</v>
      </c>
      <c r="V123" s="221" t="str">
        <f t="shared" si="44"/>
        <v>Yes</v>
      </c>
      <c r="W123" s="223">
        <f t="shared" si="45"/>
        <v>8.59375E-2</v>
      </c>
      <c r="X123" s="221" t="str">
        <f t="shared" si="46"/>
        <v>Yes</v>
      </c>
      <c r="Y123" s="223">
        <f t="shared" si="47"/>
        <v>9.4488188976378007E-2</v>
      </c>
      <c r="Z123" s="222" t="str">
        <f t="shared" si="48"/>
        <v>Yes</v>
      </c>
      <c r="AA123" s="68">
        <f t="shared" si="49"/>
        <v>9.4488188976378007E-2</v>
      </c>
      <c r="AB123" s="65" t="str">
        <f t="shared" si="50"/>
        <v>Yes</v>
      </c>
      <c r="AC123" s="68">
        <f t="shared" si="51"/>
        <v>0.15833333333333344</v>
      </c>
      <c r="AD123" s="65" t="str">
        <f t="shared" si="52"/>
        <v>Yes</v>
      </c>
      <c r="AE123" s="68">
        <f t="shared" si="53"/>
        <v>0.46315789473684221</v>
      </c>
      <c r="AF123" s="66"/>
    </row>
    <row r="124" spans="1:32" ht="15" hidden="1" customHeight="1">
      <c r="A124" s="66" t="s">
        <v>5017</v>
      </c>
      <c r="B124" s="66" t="s">
        <v>38</v>
      </c>
      <c r="C124" s="66" t="str" cm="1">
        <f t="array" ref="C124">_xlfn.IFNA(_xlfn.IFS(B124="Starter","Starters &amp; Sides",B124="Sides","Starters &amp; Sides"),B124)</f>
        <v>mains</v>
      </c>
      <c r="D124" s="71" t="s">
        <v>5095</v>
      </c>
      <c r="E124" s="76">
        <v>9.5</v>
      </c>
      <c r="F124" s="13">
        <v>9.6999999999999993</v>
      </c>
      <c r="G124" s="13">
        <v>9.8000000000000007</v>
      </c>
      <c r="H124" s="13">
        <v>9.8000000000000007</v>
      </c>
      <c r="I124" s="13">
        <v>11</v>
      </c>
      <c r="J124" s="13">
        <v>11.5</v>
      </c>
      <c r="K124" s="13">
        <v>12</v>
      </c>
      <c r="L124" s="13">
        <v>12</v>
      </c>
      <c r="M124" s="13">
        <v>12.7</v>
      </c>
      <c r="N124" s="13">
        <v>12.7</v>
      </c>
      <c r="O124" s="13">
        <v>12.8</v>
      </c>
      <c r="P124" s="15">
        <v>13.7</v>
      </c>
      <c r="Q124" s="337">
        <v>13.9</v>
      </c>
      <c r="R124" s="15" t="str">
        <f t="shared" si="40"/>
        <v>Yes</v>
      </c>
      <c r="S124" s="15" t="str">
        <f t="shared" si="41"/>
        <v>No</v>
      </c>
      <c r="T124" s="221" t="str">
        <f t="shared" si="42"/>
        <v>Yes</v>
      </c>
      <c r="U124" s="223">
        <f t="shared" si="43"/>
        <v>1.4598540145985384E-2</v>
      </c>
      <c r="V124" s="221" t="str">
        <f t="shared" si="44"/>
        <v>Yes</v>
      </c>
      <c r="W124" s="223">
        <f t="shared" si="45"/>
        <v>8.59375E-2</v>
      </c>
      <c r="X124" s="221" t="str">
        <f t="shared" si="46"/>
        <v>Yes</v>
      </c>
      <c r="Y124" s="223">
        <f t="shared" si="47"/>
        <v>9.4488188976378007E-2</v>
      </c>
      <c r="Z124" s="222" t="str">
        <f t="shared" si="48"/>
        <v>Yes</v>
      </c>
      <c r="AA124" s="68">
        <f t="shared" si="49"/>
        <v>9.4488188976378007E-2</v>
      </c>
      <c r="AB124" s="65" t="str">
        <f t="shared" si="50"/>
        <v>Yes</v>
      </c>
      <c r="AC124" s="68">
        <f t="shared" si="51"/>
        <v>0.15833333333333344</v>
      </c>
      <c r="AD124" s="65" t="str">
        <f t="shared" si="52"/>
        <v>Yes</v>
      </c>
      <c r="AE124" s="68">
        <f t="shared" si="53"/>
        <v>0.46315789473684221</v>
      </c>
      <c r="AF124" s="66"/>
    </row>
    <row r="125" spans="1:32" ht="15" hidden="1" customHeight="1">
      <c r="A125" s="66" t="s">
        <v>5017</v>
      </c>
      <c r="B125" s="66" t="s">
        <v>38</v>
      </c>
      <c r="C125" s="66" t="str" cm="1">
        <f t="array" ref="C125">_xlfn.IFNA(_xlfn.IFS(B125="Starter","Starters &amp; Sides",B125="Sides","Starters &amp; Sides"),B125)</f>
        <v>mains</v>
      </c>
      <c r="D125" s="71" t="s">
        <v>5096</v>
      </c>
      <c r="E125" s="76"/>
      <c r="F125" s="13"/>
      <c r="G125" s="13"/>
      <c r="H125" s="13">
        <v>12.5</v>
      </c>
      <c r="I125" s="13"/>
      <c r="J125" s="13"/>
      <c r="K125" s="13"/>
      <c r="L125" s="13"/>
      <c r="M125" s="13"/>
      <c r="N125" s="13"/>
      <c r="O125" s="13"/>
      <c r="P125" s="15"/>
      <c r="Q125" s="337"/>
      <c r="R125" s="15" t="str">
        <f t="shared" si="40"/>
        <v>No</v>
      </c>
      <c r="S125" s="15" t="str">
        <f t="shared" si="41"/>
        <v>No</v>
      </c>
      <c r="T125" s="221" t="str">
        <f t="shared" si="42"/>
        <v>No</v>
      </c>
      <c r="U125" s="223" t="str">
        <f t="shared" si="43"/>
        <v>N/A</v>
      </c>
      <c r="V125" s="221" t="str">
        <f t="shared" si="44"/>
        <v>No</v>
      </c>
      <c r="W125" s="223" t="str">
        <f t="shared" si="45"/>
        <v>N/A</v>
      </c>
      <c r="X125" s="221" t="str">
        <f t="shared" si="46"/>
        <v>No</v>
      </c>
      <c r="Y125" s="223" t="str">
        <f t="shared" si="47"/>
        <v>N/A</v>
      </c>
      <c r="Z125" s="222" t="str">
        <f t="shared" si="48"/>
        <v>No</v>
      </c>
      <c r="AA125" s="68" t="str">
        <f t="shared" si="49"/>
        <v>N/A</v>
      </c>
      <c r="AB125" s="65" t="str">
        <f t="shared" si="50"/>
        <v>No</v>
      </c>
      <c r="AC125" s="68" t="str">
        <f t="shared" si="51"/>
        <v>N/A</v>
      </c>
      <c r="AD125" s="65" t="str">
        <f t="shared" si="52"/>
        <v>No</v>
      </c>
      <c r="AE125" s="68" t="str">
        <f t="shared" si="53"/>
        <v>N/A</v>
      </c>
      <c r="AF125" s="66"/>
    </row>
    <row r="126" spans="1:32" ht="15" hidden="1" customHeight="1">
      <c r="A126" s="66" t="s">
        <v>5017</v>
      </c>
      <c r="B126" s="66" t="s">
        <v>38</v>
      </c>
      <c r="C126" s="66" t="str" cm="1">
        <f t="array" ref="C126">_xlfn.IFNA(_xlfn.IFS(B126="Starter","Starters &amp; Sides",B126="Sides","Starters &amp; Sides"),B126)</f>
        <v>mains</v>
      </c>
      <c r="D126" s="71" t="s">
        <v>5097</v>
      </c>
      <c r="E126" s="76"/>
      <c r="F126" s="13"/>
      <c r="G126" s="13"/>
      <c r="H126" s="13">
        <v>12.7</v>
      </c>
      <c r="I126" s="13"/>
      <c r="J126" s="13"/>
      <c r="K126" s="13"/>
      <c r="L126" s="13"/>
      <c r="M126" s="13"/>
      <c r="N126" s="13"/>
      <c r="O126" s="13"/>
      <c r="P126" s="15"/>
      <c r="Q126" s="337"/>
      <c r="R126" s="15" t="str">
        <f t="shared" si="40"/>
        <v>No</v>
      </c>
      <c r="S126" s="15" t="str">
        <f t="shared" si="41"/>
        <v>No</v>
      </c>
      <c r="T126" s="221" t="str">
        <f t="shared" si="42"/>
        <v>No</v>
      </c>
      <c r="U126" s="223" t="str">
        <f t="shared" si="43"/>
        <v>N/A</v>
      </c>
      <c r="V126" s="221" t="str">
        <f t="shared" si="44"/>
        <v>No</v>
      </c>
      <c r="W126" s="223" t="str">
        <f t="shared" si="45"/>
        <v>N/A</v>
      </c>
      <c r="X126" s="221" t="str">
        <f t="shared" si="46"/>
        <v>No</v>
      </c>
      <c r="Y126" s="223" t="str">
        <f t="shared" si="47"/>
        <v>N/A</v>
      </c>
      <c r="Z126" s="222" t="str">
        <f t="shared" si="48"/>
        <v>No</v>
      </c>
      <c r="AA126" s="68" t="str">
        <f t="shared" si="49"/>
        <v>N/A</v>
      </c>
      <c r="AB126" s="65" t="str">
        <f t="shared" si="50"/>
        <v>No</v>
      </c>
      <c r="AC126" s="68" t="str">
        <f t="shared" si="51"/>
        <v>N/A</v>
      </c>
      <c r="AD126" s="65" t="str">
        <f t="shared" si="52"/>
        <v>No</v>
      </c>
      <c r="AE126" s="68" t="str">
        <f t="shared" si="53"/>
        <v>N/A</v>
      </c>
      <c r="AF126" s="66"/>
    </row>
    <row r="127" spans="1:32" ht="15" hidden="1" customHeight="1">
      <c r="A127" s="66" t="s">
        <v>5017</v>
      </c>
      <c r="B127" s="66" t="s">
        <v>38</v>
      </c>
      <c r="C127" s="66" t="str" cm="1">
        <f t="array" ref="C127">_xlfn.IFNA(_xlfn.IFS(B127="Starter","Starters &amp; Sides",B127="Sides","Starters &amp; Sides"),B127)</f>
        <v>mains</v>
      </c>
      <c r="D127" s="71" t="s">
        <v>5098</v>
      </c>
      <c r="E127" s="76"/>
      <c r="F127" s="13"/>
      <c r="G127" s="13"/>
      <c r="H127" s="13">
        <v>12.5</v>
      </c>
      <c r="I127" s="13"/>
      <c r="J127" s="13"/>
      <c r="K127" s="13"/>
      <c r="L127" s="13"/>
      <c r="M127" s="13"/>
      <c r="N127" s="13"/>
      <c r="O127" s="13"/>
      <c r="P127" s="15"/>
      <c r="Q127" s="337"/>
      <c r="R127" s="15" t="str">
        <f t="shared" si="40"/>
        <v>No</v>
      </c>
      <c r="S127" s="15" t="str">
        <f t="shared" si="41"/>
        <v>No</v>
      </c>
      <c r="T127" s="221" t="str">
        <f t="shared" si="42"/>
        <v>No</v>
      </c>
      <c r="U127" s="223" t="str">
        <f t="shared" si="43"/>
        <v>N/A</v>
      </c>
      <c r="V127" s="221" t="str">
        <f t="shared" si="44"/>
        <v>No</v>
      </c>
      <c r="W127" s="223" t="str">
        <f t="shared" si="45"/>
        <v>N/A</v>
      </c>
      <c r="X127" s="221" t="str">
        <f t="shared" si="46"/>
        <v>No</v>
      </c>
      <c r="Y127" s="223" t="str">
        <f t="shared" si="47"/>
        <v>N/A</v>
      </c>
      <c r="Z127" s="222" t="str">
        <f t="shared" si="48"/>
        <v>No</v>
      </c>
      <c r="AA127" s="68" t="str">
        <f t="shared" si="49"/>
        <v>N/A</v>
      </c>
      <c r="AB127" s="65" t="str">
        <f t="shared" si="50"/>
        <v>No</v>
      </c>
      <c r="AC127" s="68" t="str">
        <f t="shared" si="51"/>
        <v>N/A</v>
      </c>
      <c r="AD127" s="65" t="str">
        <f t="shared" si="52"/>
        <v>No</v>
      </c>
      <c r="AE127" s="68" t="str">
        <f t="shared" si="53"/>
        <v>N/A</v>
      </c>
      <c r="AF127" s="66"/>
    </row>
    <row r="128" spans="1:32" ht="15" hidden="1" customHeight="1">
      <c r="A128" s="66" t="s">
        <v>5017</v>
      </c>
      <c r="B128" s="66" t="s">
        <v>38</v>
      </c>
      <c r="C128" s="66" t="str" cm="1">
        <f t="array" ref="C128">_xlfn.IFNA(_xlfn.IFS(B128="Starter","Starters &amp; Sides",B128="Sides","Starters &amp; Sides"),B128)</f>
        <v>mains</v>
      </c>
      <c r="D128" s="71" t="s">
        <v>5099</v>
      </c>
      <c r="E128" s="76"/>
      <c r="F128" s="13"/>
      <c r="G128" s="13"/>
      <c r="H128" s="13">
        <v>12.3</v>
      </c>
      <c r="I128" s="13">
        <v>13.5</v>
      </c>
      <c r="J128" s="13">
        <v>14</v>
      </c>
      <c r="K128" s="13">
        <v>14.3</v>
      </c>
      <c r="L128" s="13">
        <v>14.3</v>
      </c>
      <c r="M128" s="13">
        <v>15</v>
      </c>
      <c r="N128" s="13">
        <v>15</v>
      </c>
      <c r="O128" s="13">
        <v>15.3</v>
      </c>
      <c r="P128" s="15">
        <v>15.3</v>
      </c>
      <c r="Q128" s="337">
        <v>15.3</v>
      </c>
      <c r="R128" s="15" t="str">
        <f t="shared" si="40"/>
        <v>Yes</v>
      </c>
      <c r="S128" s="15" t="str">
        <f t="shared" si="41"/>
        <v>No</v>
      </c>
      <c r="T128" s="221" t="str">
        <f t="shared" si="42"/>
        <v>Yes</v>
      </c>
      <c r="U128" s="223">
        <f t="shared" si="43"/>
        <v>0</v>
      </c>
      <c r="V128" s="221" t="str">
        <f t="shared" si="44"/>
        <v>Yes</v>
      </c>
      <c r="W128" s="223">
        <f t="shared" si="45"/>
        <v>0</v>
      </c>
      <c r="X128" s="221" t="str">
        <f t="shared" si="46"/>
        <v>Yes</v>
      </c>
      <c r="Y128" s="223">
        <f t="shared" si="47"/>
        <v>2.0000000000000018E-2</v>
      </c>
      <c r="Z128" s="222" t="str">
        <f t="shared" si="48"/>
        <v>Yes</v>
      </c>
      <c r="AA128" s="68">
        <f t="shared" si="49"/>
        <v>2.0000000000000018E-2</v>
      </c>
      <c r="AB128" s="65" t="str">
        <f t="shared" si="50"/>
        <v>Yes</v>
      </c>
      <c r="AC128" s="68">
        <f t="shared" si="51"/>
        <v>6.9930069930070005E-2</v>
      </c>
      <c r="AD128" s="65" t="str">
        <f t="shared" si="52"/>
        <v>No</v>
      </c>
      <c r="AE128" s="68" t="str">
        <f t="shared" si="53"/>
        <v>N/A</v>
      </c>
      <c r="AF128" s="66"/>
    </row>
    <row r="129" spans="1:32" ht="15" hidden="1" customHeight="1">
      <c r="A129" s="66" t="s">
        <v>5017</v>
      </c>
      <c r="B129" s="66" t="s">
        <v>38</v>
      </c>
      <c r="C129" s="66" t="str" cm="1">
        <f t="array" ref="C129">_xlfn.IFNA(_xlfn.IFS(B129="Starter","Starters &amp; Sides",B129="Sides","Starters &amp; Sides"),B129)</f>
        <v>mains</v>
      </c>
      <c r="D129" s="71" t="s">
        <v>5100</v>
      </c>
      <c r="E129" s="76"/>
      <c r="F129" s="13"/>
      <c r="G129" s="13"/>
      <c r="H129" s="13">
        <v>11.8</v>
      </c>
      <c r="I129" s="13">
        <v>12.5</v>
      </c>
      <c r="J129" s="13">
        <v>13</v>
      </c>
      <c r="K129" s="13">
        <v>13.5</v>
      </c>
      <c r="L129" s="13">
        <v>13.5</v>
      </c>
      <c r="M129" s="13">
        <v>13.5</v>
      </c>
      <c r="N129" s="13"/>
      <c r="O129" s="13"/>
      <c r="P129" s="15"/>
      <c r="Q129" s="337"/>
      <c r="R129" s="15" t="str">
        <f t="shared" si="40"/>
        <v>No</v>
      </c>
      <c r="S129" s="15" t="str">
        <f t="shared" si="41"/>
        <v>No</v>
      </c>
      <c r="T129" s="221" t="str">
        <f t="shared" si="42"/>
        <v>No</v>
      </c>
      <c r="U129" s="223" t="str">
        <f t="shared" si="43"/>
        <v>N/A</v>
      </c>
      <c r="V129" s="221" t="str">
        <f t="shared" si="44"/>
        <v>No</v>
      </c>
      <c r="W129" s="223" t="str">
        <f t="shared" si="45"/>
        <v>N/A</v>
      </c>
      <c r="X129" s="221" t="str">
        <f t="shared" si="46"/>
        <v>No</v>
      </c>
      <c r="Y129" s="223" t="str">
        <f t="shared" si="47"/>
        <v>N/A</v>
      </c>
      <c r="Z129" s="222" t="str">
        <f t="shared" si="48"/>
        <v>No</v>
      </c>
      <c r="AA129" s="68" t="str">
        <f t="shared" si="49"/>
        <v>N/A</v>
      </c>
      <c r="AB129" s="65" t="str">
        <f t="shared" si="50"/>
        <v>No</v>
      </c>
      <c r="AC129" s="68" t="str">
        <f t="shared" si="51"/>
        <v>N/A</v>
      </c>
      <c r="AD129" s="65" t="str">
        <f t="shared" si="52"/>
        <v>No</v>
      </c>
      <c r="AE129" s="68" t="str">
        <f t="shared" si="53"/>
        <v>N/A</v>
      </c>
      <c r="AF129" s="66"/>
    </row>
    <row r="130" spans="1:32" ht="15" hidden="1" customHeight="1">
      <c r="A130" s="66" t="s">
        <v>5017</v>
      </c>
      <c r="B130" s="66" t="s">
        <v>38</v>
      </c>
      <c r="C130" s="66" t="str" cm="1">
        <f t="array" ref="C130">_xlfn.IFNA(_xlfn.IFS(B130="Starter","Starters &amp; Sides",B130="Sides","Starters &amp; Sides"),B130)</f>
        <v>mains</v>
      </c>
      <c r="D130" s="71" t="s">
        <v>5101</v>
      </c>
      <c r="E130" s="76"/>
      <c r="F130" s="13"/>
      <c r="G130" s="13"/>
      <c r="H130" s="13"/>
      <c r="I130" s="13"/>
      <c r="J130" s="13"/>
      <c r="K130" s="13"/>
      <c r="L130" s="13"/>
      <c r="M130" s="13">
        <v>19.5</v>
      </c>
      <c r="N130" s="13">
        <v>20</v>
      </c>
      <c r="O130" s="13">
        <v>19.899999999999999</v>
      </c>
      <c r="P130" s="15">
        <v>19.899999999999999</v>
      </c>
      <c r="Q130" s="337">
        <v>20.399999999999999</v>
      </c>
      <c r="R130" s="15" t="str">
        <f t="shared" si="40"/>
        <v>Yes</v>
      </c>
      <c r="S130" s="15" t="str">
        <f t="shared" si="41"/>
        <v>No</v>
      </c>
      <c r="T130" s="221" t="str">
        <f t="shared" si="42"/>
        <v>Yes</v>
      </c>
      <c r="U130" s="223">
        <f t="shared" si="43"/>
        <v>2.5125628140703515E-2</v>
      </c>
      <c r="V130" s="221" t="str">
        <f t="shared" si="44"/>
        <v>Yes</v>
      </c>
      <c r="W130" s="223">
        <f t="shared" si="45"/>
        <v>2.5125628140703515E-2</v>
      </c>
      <c r="X130" s="221" t="str">
        <f t="shared" si="46"/>
        <v>Yes</v>
      </c>
      <c r="Y130" s="223">
        <f t="shared" si="47"/>
        <v>2.0000000000000018E-2</v>
      </c>
      <c r="Z130" s="222" t="str">
        <f t="shared" si="48"/>
        <v>Yes</v>
      </c>
      <c r="AA130" s="68">
        <f t="shared" si="49"/>
        <v>4.615384615384599E-2</v>
      </c>
      <c r="AB130" s="65" t="str">
        <f t="shared" si="50"/>
        <v>No</v>
      </c>
      <c r="AC130" s="68" t="str">
        <f t="shared" si="51"/>
        <v>N/A</v>
      </c>
      <c r="AD130" s="65" t="str">
        <f t="shared" si="52"/>
        <v>No</v>
      </c>
      <c r="AE130" s="68" t="str">
        <f t="shared" si="53"/>
        <v>N/A</v>
      </c>
      <c r="AF130" s="66"/>
    </row>
    <row r="131" spans="1:32" ht="15" hidden="1" customHeight="1">
      <c r="A131" s="66" t="s">
        <v>5017</v>
      </c>
      <c r="B131" s="66" t="s">
        <v>38</v>
      </c>
      <c r="C131" s="66" t="str" cm="1">
        <f t="array" ref="C131">_xlfn.IFNA(_xlfn.IFS(B131="Starter","Starters &amp; Sides",B131="Sides","Starters &amp; Sides"),B131)</f>
        <v>mains</v>
      </c>
      <c r="D131" s="71" t="s">
        <v>5102</v>
      </c>
      <c r="E131" s="76"/>
      <c r="F131" s="13"/>
      <c r="G131" s="13"/>
      <c r="H131" s="13"/>
      <c r="I131" s="13"/>
      <c r="J131" s="13"/>
      <c r="K131" s="13"/>
      <c r="L131" s="13"/>
      <c r="M131" s="13">
        <v>15.5</v>
      </c>
      <c r="N131" s="13">
        <v>16</v>
      </c>
      <c r="O131" s="13">
        <v>16.5</v>
      </c>
      <c r="P131" s="15">
        <v>16.899999999999999</v>
      </c>
      <c r="Q131" s="337">
        <v>16.899999999999999</v>
      </c>
      <c r="R131" s="15" t="str">
        <f t="shared" si="40"/>
        <v>Yes</v>
      </c>
      <c r="S131" s="15" t="str">
        <f t="shared" si="41"/>
        <v>No</v>
      </c>
      <c r="T131" s="221" t="str">
        <f t="shared" si="42"/>
        <v>Yes</v>
      </c>
      <c r="U131" s="223">
        <f t="shared" si="43"/>
        <v>0</v>
      </c>
      <c r="V131" s="221" t="str">
        <f t="shared" si="44"/>
        <v>Yes</v>
      </c>
      <c r="W131" s="223">
        <f t="shared" si="45"/>
        <v>2.4242424242424176E-2</v>
      </c>
      <c r="X131" s="221" t="str">
        <f t="shared" si="46"/>
        <v>Yes</v>
      </c>
      <c r="Y131" s="223">
        <f t="shared" si="47"/>
        <v>5.6249999999999911E-2</v>
      </c>
      <c r="Z131" s="222" t="str">
        <f t="shared" si="48"/>
        <v>Yes</v>
      </c>
      <c r="AA131" s="68">
        <f t="shared" si="49"/>
        <v>9.0322580645161299E-2</v>
      </c>
      <c r="AB131" s="65" t="str">
        <f t="shared" si="50"/>
        <v>No</v>
      </c>
      <c r="AC131" s="68" t="str">
        <f t="shared" si="51"/>
        <v>N/A</v>
      </c>
      <c r="AD131" s="65" t="str">
        <f t="shared" si="52"/>
        <v>No</v>
      </c>
      <c r="AE131" s="68" t="str">
        <f t="shared" si="53"/>
        <v>N/A</v>
      </c>
      <c r="AF131" s="66"/>
    </row>
    <row r="132" spans="1:32" ht="15" hidden="1" customHeight="1">
      <c r="A132" s="66" t="s">
        <v>5017</v>
      </c>
      <c r="B132" s="66" t="s">
        <v>38</v>
      </c>
      <c r="C132" s="66" t="str" cm="1">
        <f t="array" ref="C132">_xlfn.IFNA(_xlfn.IFS(B132="Starter","Starters &amp; Sides",B132="Sides","Starters &amp; Sides"),B132)</f>
        <v>mains</v>
      </c>
      <c r="D132" s="71" t="s">
        <v>5103</v>
      </c>
      <c r="E132" s="76"/>
      <c r="F132" s="13"/>
      <c r="G132" s="13"/>
      <c r="H132" s="13"/>
      <c r="I132" s="13"/>
      <c r="J132" s="13"/>
      <c r="K132" s="13"/>
      <c r="L132" s="13"/>
      <c r="M132" s="13">
        <v>16.7</v>
      </c>
      <c r="N132" s="13">
        <v>17</v>
      </c>
      <c r="O132" s="13">
        <v>17.3</v>
      </c>
      <c r="P132" s="15">
        <v>17.3</v>
      </c>
      <c r="Q132" s="337">
        <v>18.2</v>
      </c>
      <c r="R132" s="15" t="str">
        <f t="shared" si="40"/>
        <v>Yes</v>
      </c>
      <c r="S132" s="15" t="str">
        <f t="shared" si="41"/>
        <v>No</v>
      </c>
      <c r="T132" s="221" t="str">
        <f t="shared" si="42"/>
        <v>Yes</v>
      </c>
      <c r="U132" s="223">
        <f t="shared" si="43"/>
        <v>5.2023121387283044E-2</v>
      </c>
      <c r="V132" s="221" t="str">
        <f t="shared" si="44"/>
        <v>Yes</v>
      </c>
      <c r="W132" s="223">
        <f t="shared" si="45"/>
        <v>5.2023121387283044E-2</v>
      </c>
      <c r="X132" s="221" t="str">
        <f t="shared" si="46"/>
        <v>Yes</v>
      </c>
      <c r="Y132" s="223">
        <f t="shared" si="47"/>
        <v>7.0588235294117618E-2</v>
      </c>
      <c r="Z132" s="222" t="str">
        <f t="shared" si="48"/>
        <v>Yes</v>
      </c>
      <c r="AA132" s="68">
        <f t="shared" si="49"/>
        <v>8.9820359281437057E-2</v>
      </c>
      <c r="AB132" s="65" t="str">
        <f t="shared" si="50"/>
        <v>No</v>
      </c>
      <c r="AC132" s="68" t="str">
        <f t="shared" si="51"/>
        <v>N/A</v>
      </c>
      <c r="AD132" s="65" t="str">
        <f t="shared" si="52"/>
        <v>No</v>
      </c>
      <c r="AE132" s="68" t="str">
        <f t="shared" si="53"/>
        <v>N/A</v>
      </c>
      <c r="AF132" s="66"/>
    </row>
    <row r="133" spans="1:32" ht="15" hidden="1" customHeight="1">
      <c r="A133" s="66" t="s">
        <v>5017</v>
      </c>
      <c r="B133" s="66" t="s">
        <v>38</v>
      </c>
      <c r="C133" s="66" t="str" cm="1">
        <f t="array" ref="C133">_xlfn.IFNA(_xlfn.IFS(B133="Starter","Starters &amp; Sides",B133="Sides","Starters &amp; Sides"),B133)</f>
        <v>mains</v>
      </c>
      <c r="D133" s="71" t="s">
        <v>5104</v>
      </c>
      <c r="E133" s="76"/>
      <c r="F133" s="13"/>
      <c r="G133" s="13"/>
      <c r="H133" s="13"/>
      <c r="I133" s="13"/>
      <c r="J133" s="13"/>
      <c r="K133" s="13"/>
      <c r="L133" s="13"/>
      <c r="M133" s="13"/>
      <c r="N133" s="13"/>
      <c r="O133" s="13">
        <v>14.5</v>
      </c>
      <c r="P133" s="15"/>
      <c r="Q133" s="337"/>
      <c r="R133" s="15" t="str">
        <f t="shared" si="40"/>
        <v>No</v>
      </c>
      <c r="S133" s="15" t="str">
        <f t="shared" si="41"/>
        <v>No</v>
      </c>
      <c r="T133" s="221" t="str">
        <f t="shared" si="42"/>
        <v>No</v>
      </c>
      <c r="U133" s="223" t="str">
        <f t="shared" si="43"/>
        <v>N/A</v>
      </c>
      <c r="V133" s="221" t="str">
        <f t="shared" si="44"/>
        <v>No</v>
      </c>
      <c r="W133" s="223" t="str">
        <f t="shared" si="45"/>
        <v>N/A</v>
      </c>
      <c r="X133" s="221" t="str">
        <f t="shared" si="46"/>
        <v>No</v>
      </c>
      <c r="Y133" s="223" t="str">
        <f t="shared" si="47"/>
        <v>N/A</v>
      </c>
      <c r="Z133" s="222" t="str">
        <f t="shared" si="48"/>
        <v>No</v>
      </c>
      <c r="AA133" s="68" t="str">
        <f t="shared" si="49"/>
        <v>N/A</v>
      </c>
      <c r="AB133" s="65" t="str">
        <f t="shared" si="50"/>
        <v>No</v>
      </c>
      <c r="AC133" s="68" t="str">
        <f t="shared" si="51"/>
        <v>N/A</v>
      </c>
      <c r="AD133" s="65" t="str">
        <f t="shared" si="52"/>
        <v>No</v>
      </c>
      <c r="AE133" s="68" t="str">
        <f t="shared" si="53"/>
        <v>N/A</v>
      </c>
      <c r="AF133" s="66"/>
    </row>
    <row r="134" spans="1:32" ht="15" hidden="1" customHeight="1">
      <c r="A134" s="66" t="s">
        <v>5017</v>
      </c>
      <c r="B134" s="66" t="s">
        <v>38</v>
      </c>
      <c r="C134" s="66" t="str" cm="1">
        <f t="array" ref="C134">_xlfn.IFNA(_xlfn.IFS(B134="Starter","Starters &amp; Sides",B134="Sides","Starters &amp; Sides"),B134)</f>
        <v>mains</v>
      </c>
      <c r="D134" s="71" t="s">
        <v>5105</v>
      </c>
      <c r="E134" s="76"/>
      <c r="F134" s="13"/>
      <c r="G134" s="13"/>
      <c r="H134" s="13"/>
      <c r="I134" s="13"/>
      <c r="J134" s="13"/>
      <c r="K134" s="13"/>
      <c r="L134" s="13"/>
      <c r="M134" s="13"/>
      <c r="N134" s="13"/>
      <c r="O134" s="13">
        <v>13.5</v>
      </c>
      <c r="P134" s="15"/>
      <c r="Q134" s="337"/>
      <c r="R134" s="15" t="str">
        <f t="shared" si="40"/>
        <v>No</v>
      </c>
      <c r="S134" s="15" t="str">
        <f t="shared" si="41"/>
        <v>No</v>
      </c>
      <c r="T134" s="221" t="str">
        <f t="shared" si="42"/>
        <v>No</v>
      </c>
      <c r="U134" s="223" t="str">
        <f t="shared" si="43"/>
        <v>N/A</v>
      </c>
      <c r="V134" s="221" t="str">
        <f t="shared" si="44"/>
        <v>No</v>
      </c>
      <c r="W134" s="223" t="str">
        <f t="shared" si="45"/>
        <v>N/A</v>
      </c>
      <c r="X134" s="221" t="str">
        <f t="shared" si="46"/>
        <v>No</v>
      </c>
      <c r="Y134" s="223" t="str">
        <f t="shared" si="47"/>
        <v>N/A</v>
      </c>
      <c r="Z134" s="222" t="str">
        <f t="shared" si="48"/>
        <v>No</v>
      </c>
      <c r="AA134" s="68" t="str">
        <f t="shared" si="49"/>
        <v>N/A</v>
      </c>
      <c r="AB134" s="65" t="str">
        <f t="shared" si="50"/>
        <v>No</v>
      </c>
      <c r="AC134" s="68" t="str">
        <f t="shared" si="51"/>
        <v>N/A</v>
      </c>
      <c r="AD134" s="65" t="str">
        <f t="shared" si="52"/>
        <v>No</v>
      </c>
      <c r="AE134" s="68" t="str">
        <f t="shared" si="53"/>
        <v>N/A</v>
      </c>
      <c r="AF134" s="66"/>
    </row>
    <row r="135" spans="1:32" ht="15" hidden="1" customHeight="1">
      <c r="A135" s="66" t="s">
        <v>5017</v>
      </c>
      <c r="B135" s="66" t="s">
        <v>38</v>
      </c>
      <c r="C135" s="66" t="str" cm="1">
        <f t="array" ref="C135">_xlfn.IFNA(_xlfn.IFS(B135="Starter","Starters &amp; Sides",B135="Sides","Starters &amp; Sides"),B135)</f>
        <v>mains</v>
      </c>
      <c r="D135" s="71" t="s">
        <v>5106</v>
      </c>
      <c r="E135" s="76"/>
      <c r="F135" s="13"/>
      <c r="G135" s="13"/>
      <c r="H135" s="13"/>
      <c r="I135" s="13"/>
      <c r="J135" s="13"/>
      <c r="K135" s="13"/>
      <c r="L135" s="13"/>
      <c r="M135" s="13"/>
      <c r="N135" s="13"/>
      <c r="O135" s="13">
        <v>12.5</v>
      </c>
      <c r="P135" s="15"/>
      <c r="Q135" s="337"/>
      <c r="R135" s="15" t="str">
        <f t="shared" si="40"/>
        <v>No</v>
      </c>
      <c r="S135" s="15" t="str">
        <f t="shared" si="41"/>
        <v>No</v>
      </c>
      <c r="T135" s="221" t="str">
        <f t="shared" si="42"/>
        <v>No</v>
      </c>
      <c r="U135" s="223" t="str">
        <f t="shared" si="43"/>
        <v>N/A</v>
      </c>
      <c r="V135" s="221" t="str">
        <f t="shared" si="44"/>
        <v>No</v>
      </c>
      <c r="W135" s="223" t="str">
        <f t="shared" si="45"/>
        <v>N/A</v>
      </c>
      <c r="X135" s="221" t="str">
        <f t="shared" si="46"/>
        <v>No</v>
      </c>
      <c r="Y135" s="223" t="str">
        <f t="shared" si="47"/>
        <v>N/A</v>
      </c>
      <c r="Z135" s="222" t="str">
        <f t="shared" si="48"/>
        <v>No</v>
      </c>
      <c r="AA135" s="68" t="str">
        <f t="shared" si="49"/>
        <v>N/A</v>
      </c>
      <c r="AB135" s="65" t="str">
        <f t="shared" si="50"/>
        <v>No</v>
      </c>
      <c r="AC135" s="68" t="str">
        <f t="shared" si="51"/>
        <v>N/A</v>
      </c>
      <c r="AD135" s="65" t="str">
        <f t="shared" si="52"/>
        <v>No</v>
      </c>
      <c r="AE135" s="68" t="str">
        <f t="shared" si="53"/>
        <v>N/A</v>
      </c>
      <c r="AF135" s="66"/>
    </row>
    <row r="136" spans="1:32" ht="15" hidden="1" customHeight="1">
      <c r="A136" s="66" t="s">
        <v>5017</v>
      </c>
      <c r="B136" s="66" t="s">
        <v>38</v>
      </c>
      <c r="C136" s="66" t="str" cm="1">
        <f t="array" ref="C136">_xlfn.IFNA(_xlfn.IFS(B136="Starter","Starters &amp; Sides",B136="Sides","Starters &amp; Sides"),B136)</f>
        <v>mains</v>
      </c>
      <c r="D136" s="71" t="s">
        <v>5107</v>
      </c>
      <c r="E136" s="76"/>
      <c r="F136" s="13"/>
      <c r="G136" s="13"/>
      <c r="H136" s="13"/>
      <c r="I136" s="13"/>
      <c r="J136" s="13"/>
      <c r="K136" s="13"/>
      <c r="L136" s="13"/>
      <c r="M136" s="13">
        <v>15</v>
      </c>
      <c r="N136" s="13"/>
      <c r="O136" s="13"/>
      <c r="P136" s="15"/>
      <c r="Q136" s="337"/>
      <c r="R136" s="15" t="str">
        <f t="shared" si="40"/>
        <v>No</v>
      </c>
      <c r="S136" s="15" t="str">
        <f t="shared" si="41"/>
        <v>No</v>
      </c>
      <c r="T136" s="221" t="str">
        <f t="shared" si="42"/>
        <v>No</v>
      </c>
      <c r="U136" s="223" t="str">
        <f t="shared" si="43"/>
        <v>N/A</v>
      </c>
      <c r="V136" s="221" t="str">
        <f t="shared" si="44"/>
        <v>No</v>
      </c>
      <c r="W136" s="223" t="str">
        <f t="shared" si="45"/>
        <v>N/A</v>
      </c>
      <c r="X136" s="221" t="str">
        <f t="shared" si="46"/>
        <v>No</v>
      </c>
      <c r="Y136" s="223" t="str">
        <f t="shared" si="47"/>
        <v>N/A</v>
      </c>
      <c r="Z136" s="222" t="str">
        <f t="shared" si="48"/>
        <v>No</v>
      </c>
      <c r="AA136" s="68" t="str">
        <f t="shared" si="49"/>
        <v>N/A</v>
      </c>
      <c r="AB136" s="65" t="str">
        <f t="shared" si="50"/>
        <v>No</v>
      </c>
      <c r="AC136" s="68" t="str">
        <f t="shared" si="51"/>
        <v>N/A</v>
      </c>
      <c r="AD136" s="65" t="str">
        <f t="shared" si="52"/>
        <v>No</v>
      </c>
      <c r="AE136" s="68" t="str">
        <f t="shared" si="53"/>
        <v>N/A</v>
      </c>
      <c r="AF136" s="66"/>
    </row>
    <row r="137" spans="1:32" ht="15" hidden="1" customHeight="1">
      <c r="A137" s="66" t="s">
        <v>5017</v>
      </c>
      <c r="B137" s="66" t="s">
        <v>38</v>
      </c>
      <c r="C137" s="66" t="str" cm="1">
        <f t="array" ref="C137">_xlfn.IFNA(_xlfn.IFS(B137="Starter","Starters &amp; Sides",B137="Sides","Starters &amp; Sides"),B137)</f>
        <v>mains</v>
      </c>
      <c r="D137" s="71" t="s">
        <v>5108</v>
      </c>
      <c r="E137" s="76"/>
      <c r="F137" s="13"/>
      <c r="G137" s="13"/>
      <c r="H137" s="13"/>
      <c r="I137" s="13"/>
      <c r="J137" s="13"/>
      <c r="K137" s="13"/>
      <c r="L137" s="13"/>
      <c r="M137" s="13"/>
      <c r="N137" s="13"/>
      <c r="O137" s="13">
        <v>15.5</v>
      </c>
      <c r="P137" s="15"/>
      <c r="Q137" s="337"/>
      <c r="R137" s="15" t="str">
        <f t="shared" si="40"/>
        <v>No</v>
      </c>
      <c r="S137" s="15" t="str">
        <f t="shared" si="41"/>
        <v>No</v>
      </c>
      <c r="T137" s="221" t="str">
        <f t="shared" si="42"/>
        <v>No</v>
      </c>
      <c r="U137" s="223" t="str">
        <f t="shared" si="43"/>
        <v>N/A</v>
      </c>
      <c r="V137" s="221" t="str">
        <f t="shared" si="44"/>
        <v>No</v>
      </c>
      <c r="W137" s="223" t="str">
        <f t="shared" si="45"/>
        <v>N/A</v>
      </c>
      <c r="X137" s="221" t="str">
        <f t="shared" si="46"/>
        <v>No</v>
      </c>
      <c r="Y137" s="223" t="str">
        <f t="shared" si="47"/>
        <v>N/A</v>
      </c>
      <c r="Z137" s="222" t="str">
        <f t="shared" si="48"/>
        <v>No</v>
      </c>
      <c r="AA137" s="68" t="str">
        <f t="shared" si="49"/>
        <v>N/A</v>
      </c>
      <c r="AB137" s="65" t="str">
        <f t="shared" si="50"/>
        <v>No</v>
      </c>
      <c r="AC137" s="68" t="str">
        <f t="shared" si="51"/>
        <v>N/A</v>
      </c>
      <c r="AD137" s="65" t="str">
        <f t="shared" si="52"/>
        <v>No</v>
      </c>
      <c r="AE137" s="68" t="str">
        <f t="shared" si="53"/>
        <v>N/A</v>
      </c>
      <c r="AF137" s="66"/>
    </row>
    <row r="138" spans="1:32" ht="15" hidden="1" customHeight="1">
      <c r="A138" s="66" t="s">
        <v>5017</v>
      </c>
      <c r="B138" s="66" t="s">
        <v>38</v>
      </c>
      <c r="C138" s="66" t="str" cm="1">
        <f t="array" ref="C138">_xlfn.IFNA(_xlfn.IFS(B138="Starter","Starters &amp; Sides",B138="Sides","Starters &amp; Sides"),B138)</f>
        <v>mains</v>
      </c>
      <c r="D138" s="71" t="s">
        <v>5109</v>
      </c>
      <c r="E138" s="76"/>
      <c r="F138" s="13"/>
      <c r="G138" s="13"/>
      <c r="H138" s="13"/>
      <c r="I138" s="13"/>
      <c r="J138" s="13"/>
      <c r="K138" s="13"/>
      <c r="L138" s="13"/>
      <c r="M138" s="13"/>
      <c r="N138" s="13"/>
      <c r="O138" s="13">
        <v>15</v>
      </c>
      <c r="P138" s="15"/>
      <c r="Q138" s="337"/>
      <c r="R138" s="15" t="str">
        <f t="shared" si="40"/>
        <v>No</v>
      </c>
      <c r="S138" s="15" t="str">
        <f t="shared" si="41"/>
        <v>No</v>
      </c>
      <c r="T138" s="221" t="str">
        <f t="shared" si="42"/>
        <v>No</v>
      </c>
      <c r="U138" s="223" t="str">
        <f t="shared" si="43"/>
        <v>N/A</v>
      </c>
      <c r="V138" s="221" t="str">
        <f t="shared" si="44"/>
        <v>No</v>
      </c>
      <c r="W138" s="223" t="str">
        <f t="shared" si="45"/>
        <v>N/A</v>
      </c>
      <c r="X138" s="221" t="str">
        <f t="shared" si="46"/>
        <v>No</v>
      </c>
      <c r="Y138" s="223" t="str">
        <f t="shared" si="47"/>
        <v>N/A</v>
      </c>
      <c r="Z138" s="222" t="str">
        <f t="shared" si="48"/>
        <v>No</v>
      </c>
      <c r="AA138" s="68" t="str">
        <f t="shared" si="49"/>
        <v>N/A</v>
      </c>
      <c r="AB138" s="65" t="str">
        <f t="shared" si="50"/>
        <v>No</v>
      </c>
      <c r="AC138" s="68" t="str">
        <f t="shared" si="51"/>
        <v>N/A</v>
      </c>
      <c r="AD138" s="65" t="str">
        <f t="shared" si="52"/>
        <v>No</v>
      </c>
      <c r="AE138" s="68" t="str">
        <f t="shared" si="53"/>
        <v>N/A</v>
      </c>
      <c r="AF138" s="66"/>
    </row>
    <row r="139" spans="1:32" ht="15" hidden="1" customHeight="1">
      <c r="A139" s="66" t="s">
        <v>5017</v>
      </c>
      <c r="B139" s="66" t="s">
        <v>38</v>
      </c>
      <c r="C139" s="66" t="str" cm="1">
        <f t="array" ref="C139">_xlfn.IFNA(_xlfn.IFS(B139="Starter","Starters &amp; Sides",B139="Sides","Starters &amp; Sides"),B139)</f>
        <v>mains</v>
      </c>
      <c r="D139" s="71" t="s">
        <v>5110</v>
      </c>
      <c r="E139" s="76"/>
      <c r="F139" s="13"/>
      <c r="G139" s="13"/>
      <c r="H139" s="13"/>
      <c r="I139" s="13"/>
      <c r="J139" s="13"/>
      <c r="K139" s="13"/>
      <c r="L139" s="13"/>
      <c r="M139" s="13"/>
      <c r="N139" s="13"/>
      <c r="O139" s="13">
        <v>14.5</v>
      </c>
      <c r="P139" s="15"/>
      <c r="Q139" s="337"/>
      <c r="R139" s="15" t="str">
        <f t="shared" si="40"/>
        <v>No</v>
      </c>
      <c r="S139" s="15" t="str">
        <f t="shared" si="41"/>
        <v>No</v>
      </c>
      <c r="T139" s="221" t="str">
        <f t="shared" si="42"/>
        <v>No</v>
      </c>
      <c r="U139" s="223" t="str">
        <f t="shared" si="43"/>
        <v>N/A</v>
      </c>
      <c r="V139" s="221" t="str">
        <f t="shared" si="44"/>
        <v>No</v>
      </c>
      <c r="W139" s="223" t="str">
        <f t="shared" si="45"/>
        <v>N/A</v>
      </c>
      <c r="X139" s="221" t="str">
        <f t="shared" si="46"/>
        <v>No</v>
      </c>
      <c r="Y139" s="223" t="str">
        <f t="shared" si="47"/>
        <v>N/A</v>
      </c>
      <c r="Z139" s="222" t="str">
        <f t="shared" si="48"/>
        <v>No</v>
      </c>
      <c r="AA139" s="68" t="str">
        <f t="shared" si="49"/>
        <v>N/A</v>
      </c>
      <c r="AB139" s="65" t="str">
        <f t="shared" si="50"/>
        <v>No</v>
      </c>
      <c r="AC139" s="68" t="str">
        <f t="shared" si="51"/>
        <v>N/A</v>
      </c>
      <c r="AD139" s="65" t="str">
        <f t="shared" si="52"/>
        <v>No</v>
      </c>
      <c r="AE139" s="68" t="str">
        <f t="shared" si="53"/>
        <v>N/A</v>
      </c>
      <c r="AF139" s="66"/>
    </row>
    <row r="140" spans="1:32" ht="15" hidden="1" customHeight="1">
      <c r="A140" s="66" t="s">
        <v>5017</v>
      </c>
      <c r="B140" s="66" t="s">
        <v>38</v>
      </c>
      <c r="C140" s="66" t="str" cm="1">
        <f t="array" ref="C140">_xlfn.IFNA(_xlfn.IFS(B140="Starter","Starters &amp; Sides",B140="Sides","Starters &amp; Sides"),B140)</f>
        <v>mains</v>
      </c>
      <c r="D140" s="71" t="s">
        <v>5111</v>
      </c>
      <c r="E140" s="76"/>
      <c r="F140" s="13"/>
      <c r="G140" s="13"/>
      <c r="H140" s="13"/>
      <c r="I140" s="13"/>
      <c r="J140" s="13"/>
      <c r="K140" s="13"/>
      <c r="L140" s="13"/>
      <c r="M140" s="13">
        <v>13.5</v>
      </c>
      <c r="N140" s="13"/>
      <c r="O140" s="13"/>
      <c r="P140" s="15"/>
      <c r="Q140" s="337"/>
      <c r="R140" s="15" t="str">
        <f t="shared" si="40"/>
        <v>No</v>
      </c>
      <c r="S140" s="15" t="str">
        <f t="shared" si="41"/>
        <v>No</v>
      </c>
      <c r="T140" s="221" t="str">
        <f t="shared" si="42"/>
        <v>No</v>
      </c>
      <c r="U140" s="223" t="str">
        <f t="shared" si="43"/>
        <v>N/A</v>
      </c>
      <c r="V140" s="221" t="str">
        <f t="shared" si="44"/>
        <v>No</v>
      </c>
      <c r="W140" s="223" t="str">
        <f t="shared" si="45"/>
        <v>N/A</v>
      </c>
      <c r="X140" s="221" t="str">
        <f t="shared" si="46"/>
        <v>No</v>
      </c>
      <c r="Y140" s="223" t="str">
        <f t="shared" si="47"/>
        <v>N/A</v>
      </c>
      <c r="Z140" s="222" t="str">
        <f t="shared" si="48"/>
        <v>No</v>
      </c>
      <c r="AA140" s="68" t="str">
        <f t="shared" si="49"/>
        <v>N/A</v>
      </c>
      <c r="AB140" s="65" t="str">
        <f t="shared" si="50"/>
        <v>No</v>
      </c>
      <c r="AC140" s="68" t="str">
        <f t="shared" si="51"/>
        <v>N/A</v>
      </c>
      <c r="AD140" s="65" t="str">
        <f t="shared" si="52"/>
        <v>No</v>
      </c>
      <c r="AE140" s="68" t="str">
        <f t="shared" si="53"/>
        <v>N/A</v>
      </c>
      <c r="AF140" s="66"/>
    </row>
    <row r="141" spans="1:32" ht="15" hidden="1" customHeight="1">
      <c r="A141" s="66" t="s">
        <v>5017</v>
      </c>
      <c r="B141" s="66" t="s">
        <v>38</v>
      </c>
      <c r="C141" s="66" t="str" cm="1">
        <f t="array" ref="C141">_xlfn.IFNA(_xlfn.IFS(B141="Starter","Starters &amp; Sides",B141="Sides","Starters &amp; Sides"),B141)</f>
        <v>mains</v>
      </c>
      <c r="D141" s="71" t="s">
        <v>5112</v>
      </c>
      <c r="E141" s="76"/>
      <c r="F141" s="13"/>
      <c r="G141" s="13"/>
      <c r="H141" s="13"/>
      <c r="I141" s="13"/>
      <c r="J141" s="13"/>
      <c r="K141" s="13"/>
      <c r="L141" s="13"/>
      <c r="M141" s="13">
        <v>17.5</v>
      </c>
      <c r="N141" s="13">
        <v>17.5</v>
      </c>
      <c r="O141" s="13">
        <v>17.5</v>
      </c>
      <c r="P141" s="15"/>
      <c r="Q141" s="337"/>
      <c r="R141" s="15" t="str">
        <f t="shared" si="40"/>
        <v>No</v>
      </c>
      <c r="S141" s="15" t="str">
        <f t="shared" si="41"/>
        <v>No</v>
      </c>
      <c r="T141" s="221" t="str">
        <f t="shared" si="42"/>
        <v>No</v>
      </c>
      <c r="U141" s="223" t="str">
        <f t="shared" si="43"/>
        <v>N/A</v>
      </c>
      <c r="V141" s="221" t="str">
        <f t="shared" si="44"/>
        <v>No</v>
      </c>
      <c r="W141" s="223" t="str">
        <f t="shared" si="45"/>
        <v>N/A</v>
      </c>
      <c r="X141" s="221" t="str">
        <f t="shared" si="46"/>
        <v>No</v>
      </c>
      <c r="Y141" s="223" t="str">
        <f t="shared" si="47"/>
        <v>N/A</v>
      </c>
      <c r="Z141" s="222" t="str">
        <f t="shared" si="48"/>
        <v>No</v>
      </c>
      <c r="AA141" s="68" t="str">
        <f t="shared" si="49"/>
        <v>N/A</v>
      </c>
      <c r="AB141" s="65" t="str">
        <f t="shared" si="50"/>
        <v>No</v>
      </c>
      <c r="AC141" s="68" t="str">
        <f t="shared" si="51"/>
        <v>N/A</v>
      </c>
      <c r="AD141" s="65" t="str">
        <f t="shared" si="52"/>
        <v>No</v>
      </c>
      <c r="AE141" s="68" t="str">
        <f t="shared" si="53"/>
        <v>N/A</v>
      </c>
      <c r="AF141" s="66"/>
    </row>
    <row r="142" spans="1:32" ht="15" hidden="1" customHeight="1">
      <c r="A142" s="66" t="s">
        <v>5017</v>
      </c>
      <c r="B142" s="66" t="s">
        <v>38</v>
      </c>
      <c r="C142" s="66" t="str" cm="1">
        <f t="array" ref="C142">_xlfn.IFNA(_xlfn.IFS(B142="Starter","Starters &amp; Sides",B142="Sides","Starters &amp; Sides"),B142)</f>
        <v>mains</v>
      </c>
      <c r="D142" s="71" t="s">
        <v>5113</v>
      </c>
      <c r="E142" s="76"/>
      <c r="F142" s="13"/>
      <c r="G142" s="13"/>
      <c r="H142" s="13"/>
      <c r="I142" s="13"/>
      <c r="J142" s="13"/>
      <c r="K142" s="13"/>
      <c r="L142" s="13"/>
      <c r="M142" s="13">
        <v>16</v>
      </c>
      <c r="N142" s="13">
        <v>16.5</v>
      </c>
      <c r="O142" s="13">
        <v>16.5</v>
      </c>
      <c r="P142" s="15"/>
      <c r="Q142" s="337"/>
      <c r="R142" s="15" t="str">
        <f t="shared" si="40"/>
        <v>No</v>
      </c>
      <c r="S142" s="15" t="str">
        <f t="shared" si="41"/>
        <v>No</v>
      </c>
      <c r="T142" s="221" t="str">
        <f t="shared" si="42"/>
        <v>No</v>
      </c>
      <c r="U142" s="223" t="str">
        <f t="shared" si="43"/>
        <v>N/A</v>
      </c>
      <c r="V142" s="221" t="str">
        <f t="shared" si="44"/>
        <v>No</v>
      </c>
      <c r="W142" s="223" t="str">
        <f t="shared" si="45"/>
        <v>N/A</v>
      </c>
      <c r="X142" s="221" t="str">
        <f t="shared" si="46"/>
        <v>No</v>
      </c>
      <c r="Y142" s="223" t="str">
        <f t="shared" si="47"/>
        <v>N/A</v>
      </c>
      <c r="Z142" s="222" t="str">
        <f t="shared" si="48"/>
        <v>No</v>
      </c>
      <c r="AA142" s="68" t="str">
        <f t="shared" si="49"/>
        <v>N/A</v>
      </c>
      <c r="AB142" s="65" t="str">
        <f t="shared" si="50"/>
        <v>No</v>
      </c>
      <c r="AC142" s="68" t="str">
        <f t="shared" si="51"/>
        <v>N/A</v>
      </c>
      <c r="AD142" s="65" t="str">
        <f t="shared" si="52"/>
        <v>No</v>
      </c>
      <c r="AE142" s="68" t="str">
        <f t="shared" si="53"/>
        <v>N/A</v>
      </c>
      <c r="AF142" s="66"/>
    </row>
    <row r="143" spans="1:32" ht="15" hidden="1" customHeight="1">
      <c r="A143" s="66" t="s">
        <v>5017</v>
      </c>
      <c r="B143" s="66" t="s">
        <v>38</v>
      </c>
      <c r="C143" s="66" t="str" cm="1">
        <f t="array" ref="C143">_xlfn.IFNA(_xlfn.IFS(B143="Starter","Starters &amp; Sides",B143="Sides","Starters &amp; Sides"),B143)</f>
        <v>mains</v>
      </c>
      <c r="D143" s="71" t="s">
        <v>5114</v>
      </c>
      <c r="E143" s="76"/>
      <c r="F143" s="13"/>
      <c r="G143" s="13"/>
      <c r="H143" s="13">
        <v>11.2</v>
      </c>
      <c r="I143" s="13">
        <v>13</v>
      </c>
      <c r="J143" s="13">
        <v>13.5</v>
      </c>
      <c r="K143" s="13"/>
      <c r="L143" s="13"/>
      <c r="M143" s="13"/>
      <c r="N143" s="13"/>
      <c r="O143" s="13"/>
      <c r="P143" s="15"/>
      <c r="Q143" s="337"/>
      <c r="R143" s="15" t="str">
        <f t="shared" si="40"/>
        <v>No</v>
      </c>
      <c r="S143" s="15" t="str">
        <f t="shared" si="41"/>
        <v>No</v>
      </c>
      <c r="T143" s="221" t="str">
        <f t="shared" si="42"/>
        <v>No</v>
      </c>
      <c r="U143" s="223" t="str">
        <f t="shared" si="43"/>
        <v>N/A</v>
      </c>
      <c r="V143" s="221" t="str">
        <f t="shared" si="44"/>
        <v>No</v>
      </c>
      <c r="W143" s="223" t="str">
        <f t="shared" si="45"/>
        <v>N/A</v>
      </c>
      <c r="X143" s="221" t="str">
        <f t="shared" si="46"/>
        <v>No</v>
      </c>
      <c r="Y143" s="223" t="str">
        <f t="shared" si="47"/>
        <v>N/A</v>
      </c>
      <c r="Z143" s="222" t="str">
        <f t="shared" si="48"/>
        <v>No</v>
      </c>
      <c r="AA143" s="68" t="str">
        <f t="shared" si="49"/>
        <v>N/A</v>
      </c>
      <c r="AB143" s="65" t="str">
        <f t="shared" si="50"/>
        <v>No</v>
      </c>
      <c r="AC143" s="68" t="str">
        <f t="shared" si="51"/>
        <v>N/A</v>
      </c>
      <c r="AD143" s="65" t="str">
        <f t="shared" si="52"/>
        <v>No</v>
      </c>
      <c r="AE143" s="68" t="str">
        <f t="shared" si="53"/>
        <v>N/A</v>
      </c>
      <c r="AF143" s="66"/>
    </row>
    <row r="144" spans="1:32" ht="15" hidden="1" customHeight="1">
      <c r="A144" s="66" t="s">
        <v>5017</v>
      </c>
      <c r="B144" s="66" t="s">
        <v>38</v>
      </c>
      <c r="C144" s="66" t="str" cm="1">
        <f t="array" ref="C144">_xlfn.IFNA(_xlfn.IFS(B144="Starter","Starters &amp; Sides",B144="Sides","Starters &amp; Sides"),B144)</f>
        <v>mains</v>
      </c>
      <c r="D144" s="71" t="s">
        <v>5115</v>
      </c>
      <c r="E144" s="76"/>
      <c r="F144" s="13"/>
      <c r="G144" s="13"/>
      <c r="H144" s="13">
        <v>15</v>
      </c>
      <c r="I144" s="13">
        <v>16</v>
      </c>
      <c r="J144" s="13">
        <v>16</v>
      </c>
      <c r="K144" s="13">
        <v>16.5</v>
      </c>
      <c r="L144" s="13">
        <v>16.5</v>
      </c>
      <c r="M144" s="13"/>
      <c r="N144" s="13"/>
      <c r="O144" s="13"/>
      <c r="P144" s="15"/>
      <c r="Q144" s="337"/>
      <c r="R144" s="15" t="str">
        <f t="shared" si="40"/>
        <v>No</v>
      </c>
      <c r="S144" s="15" t="str">
        <f t="shared" si="41"/>
        <v>No</v>
      </c>
      <c r="T144" s="221" t="str">
        <f t="shared" si="42"/>
        <v>No</v>
      </c>
      <c r="U144" s="223" t="str">
        <f t="shared" si="43"/>
        <v>N/A</v>
      </c>
      <c r="V144" s="221" t="str">
        <f t="shared" si="44"/>
        <v>No</v>
      </c>
      <c r="W144" s="223" t="str">
        <f t="shared" si="45"/>
        <v>N/A</v>
      </c>
      <c r="X144" s="221" t="str">
        <f t="shared" si="46"/>
        <v>No</v>
      </c>
      <c r="Y144" s="223" t="str">
        <f t="shared" si="47"/>
        <v>N/A</v>
      </c>
      <c r="Z144" s="222" t="str">
        <f t="shared" si="48"/>
        <v>No</v>
      </c>
      <c r="AA144" s="68" t="str">
        <f t="shared" si="49"/>
        <v>N/A</v>
      </c>
      <c r="AB144" s="65" t="str">
        <f t="shared" si="50"/>
        <v>No</v>
      </c>
      <c r="AC144" s="68" t="str">
        <f t="shared" si="51"/>
        <v>N/A</v>
      </c>
      <c r="AD144" s="65" t="str">
        <f t="shared" si="52"/>
        <v>No</v>
      </c>
      <c r="AE144" s="68" t="str">
        <f t="shared" si="53"/>
        <v>N/A</v>
      </c>
      <c r="AF144" s="66"/>
    </row>
    <row r="145" spans="1:32" ht="15" hidden="1" customHeight="1">
      <c r="A145" s="66" t="s">
        <v>5017</v>
      </c>
      <c r="B145" s="66" t="s">
        <v>38</v>
      </c>
      <c r="C145" s="66" t="str" cm="1">
        <f t="array" ref="C145">_xlfn.IFNA(_xlfn.IFS(B145="Starter","Starters &amp; Sides",B145="Sides","Starters &amp; Sides"),B145)</f>
        <v>mains</v>
      </c>
      <c r="D145" s="71" t="s">
        <v>5116</v>
      </c>
      <c r="E145" s="76"/>
      <c r="F145" s="13"/>
      <c r="G145" s="13"/>
      <c r="H145" s="13">
        <v>12.5</v>
      </c>
      <c r="I145" s="13">
        <v>13.5</v>
      </c>
      <c r="J145" s="13">
        <v>13.5</v>
      </c>
      <c r="K145" s="13">
        <v>14</v>
      </c>
      <c r="L145" s="13">
        <v>14</v>
      </c>
      <c r="M145" s="13"/>
      <c r="N145" s="13"/>
      <c r="O145" s="13"/>
      <c r="P145" s="21"/>
      <c r="Q145" s="339"/>
      <c r="R145" s="15" t="str">
        <f t="shared" si="40"/>
        <v>No</v>
      </c>
      <c r="S145" s="15" t="str">
        <f t="shared" si="41"/>
        <v>No</v>
      </c>
      <c r="T145" s="221" t="str">
        <f t="shared" si="42"/>
        <v>No</v>
      </c>
      <c r="U145" s="223" t="str">
        <f t="shared" si="43"/>
        <v>N/A</v>
      </c>
      <c r="V145" s="221" t="str">
        <f t="shared" si="44"/>
        <v>No</v>
      </c>
      <c r="W145" s="223" t="str">
        <f t="shared" si="45"/>
        <v>N/A</v>
      </c>
      <c r="X145" s="221" t="str">
        <f t="shared" si="46"/>
        <v>No</v>
      </c>
      <c r="Y145" s="223" t="str">
        <f t="shared" si="47"/>
        <v>N/A</v>
      </c>
      <c r="Z145" s="222" t="str">
        <f t="shared" si="48"/>
        <v>No</v>
      </c>
      <c r="AA145" s="68" t="str">
        <f t="shared" si="49"/>
        <v>N/A</v>
      </c>
      <c r="AB145" s="65" t="str">
        <f t="shared" si="50"/>
        <v>No</v>
      </c>
      <c r="AC145" s="68" t="str">
        <f t="shared" si="51"/>
        <v>N/A</v>
      </c>
      <c r="AD145" s="65" t="str">
        <f t="shared" si="52"/>
        <v>No</v>
      </c>
      <c r="AE145" s="68" t="str">
        <f t="shared" si="53"/>
        <v>N/A</v>
      </c>
      <c r="AF145" s="66"/>
    </row>
    <row r="146" spans="1:32" ht="15" hidden="1" customHeight="1">
      <c r="A146" s="66" t="s">
        <v>5017</v>
      </c>
      <c r="B146" s="66" t="s">
        <v>38</v>
      </c>
      <c r="C146" s="66" t="str" cm="1">
        <f t="array" ref="C146">_xlfn.IFNA(_xlfn.IFS(B146="Starter","Starters &amp; Sides",B146="Sides","Starters &amp; Sides"),B146)</f>
        <v>mains</v>
      </c>
      <c r="D146" s="71" t="s">
        <v>5117</v>
      </c>
      <c r="E146" s="76"/>
      <c r="F146" s="13"/>
      <c r="G146" s="13"/>
      <c r="H146" s="13">
        <v>13.5</v>
      </c>
      <c r="I146" s="13">
        <v>15</v>
      </c>
      <c r="J146" s="13">
        <v>15</v>
      </c>
      <c r="K146" s="13">
        <v>15.5</v>
      </c>
      <c r="L146" s="13">
        <v>15.5</v>
      </c>
      <c r="M146" s="13"/>
      <c r="N146" s="13"/>
      <c r="O146" s="372"/>
      <c r="P146" s="4"/>
      <c r="Q146" s="338"/>
      <c r="R146" s="15" t="str">
        <f t="shared" si="40"/>
        <v>No</v>
      </c>
      <c r="S146" s="15" t="str">
        <f t="shared" si="41"/>
        <v>No</v>
      </c>
      <c r="T146" s="221" t="str">
        <f t="shared" si="42"/>
        <v>No</v>
      </c>
      <c r="U146" s="223" t="str">
        <f t="shared" si="43"/>
        <v>N/A</v>
      </c>
      <c r="V146" s="221" t="str">
        <f t="shared" si="44"/>
        <v>No</v>
      </c>
      <c r="W146" s="223" t="str">
        <f t="shared" si="45"/>
        <v>N/A</v>
      </c>
      <c r="X146" s="221" t="str">
        <f t="shared" si="46"/>
        <v>No</v>
      </c>
      <c r="Y146" s="223" t="str">
        <f t="shared" si="47"/>
        <v>N/A</v>
      </c>
      <c r="Z146" s="222" t="str">
        <f t="shared" si="48"/>
        <v>No</v>
      </c>
      <c r="AA146" s="68" t="str">
        <f t="shared" si="49"/>
        <v>N/A</v>
      </c>
      <c r="AB146" s="65" t="str">
        <f t="shared" si="50"/>
        <v>No</v>
      </c>
      <c r="AC146" s="68" t="str">
        <f t="shared" si="51"/>
        <v>N/A</v>
      </c>
      <c r="AD146" s="65" t="str">
        <f t="shared" si="52"/>
        <v>No</v>
      </c>
      <c r="AE146" s="68" t="str">
        <f t="shared" si="53"/>
        <v>N/A</v>
      </c>
      <c r="AF146" s="66"/>
    </row>
    <row r="147" spans="1:32" ht="15" hidden="1" customHeight="1">
      <c r="A147" s="66" t="s">
        <v>5017</v>
      </c>
      <c r="B147" s="66" t="s">
        <v>38</v>
      </c>
      <c r="C147" s="66" t="str" cm="1">
        <f t="array" ref="C147">_xlfn.IFNA(_xlfn.IFS(B147="Starter","Starters &amp; Sides",B147="Sides","Starters &amp; Sides"),B147)</f>
        <v>mains</v>
      </c>
      <c r="D147" s="71" t="s">
        <v>5118</v>
      </c>
      <c r="E147" s="76"/>
      <c r="F147" s="13"/>
      <c r="G147" s="13"/>
      <c r="H147" s="13"/>
      <c r="I147" s="13">
        <v>13</v>
      </c>
      <c r="J147" s="13">
        <v>13</v>
      </c>
      <c r="K147" s="13"/>
      <c r="L147" s="13"/>
      <c r="M147" s="13"/>
      <c r="N147" s="13"/>
      <c r="O147" s="372"/>
      <c r="P147" s="4"/>
      <c r="Q147" s="338"/>
      <c r="R147" s="15" t="str">
        <f t="shared" si="40"/>
        <v>No</v>
      </c>
      <c r="S147" s="15" t="str">
        <f t="shared" si="41"/>
        <v>No</v>
      </c>
      <c r="T147" s="221" t="str">
        <f t="shared" si="42"/>
        <v>No</v>
      </c>
      <c r="U147" s="223" t="str">
        <f t="shared" si="43"/>
        <v>N/A</v>
      </c>
      <c r="V147" s="221" t="str">
        <f t="shared" si="44"/>
        <v>No</v>
      </c>
      <c r="W147" s="223" t="str">
        <f t="shared" si="45"/>
        <v>N/A</v>
      </c>
      <c r="X147" s="221" t="str">
        <f t="shared" si="46"/>
        <v>No</v>
      </c>
      <c r="Y147" s="223" t="str">
        <f t="shared" si="47"/>
        <v>N/A</v>
      </c>
      <c r="Z147" s="222" t="str">
        <f t="shared" si="48"/>
        <v>No</v>
      </c>
      <c r="AA147" s="68" t="str">
        <f t="shared" si="49"/>
        <v>N/A</v>
      </c>
      <c r="AB147" s="65" t="str">
        <f t="shared" si="50"/>
        <v>No</v>
      </c>
      <c r="AC147" s="68" t="str">
        <f t="shared" si="51"/>
        <v>N/A</v>
      </c>
      <c r="AD147" s="65" t="str">
        <f t="shared" si="52"/>
        <v>No</v>
      </c>
      <c r="AE147" s="68" t="str">
        <f t="shared" si="53"/>
        <v>N/A</v>
      </c>
      <c r="AF147" s="66"/>
    </row>
    <row r="148" spans="1:32" ht="15" hidden="1" customHeight="1">
      <c r="A148" s="66" t="s">
        <v>5017</v>
      </c>
      <c r="B148" s="66" t="s">
        <v>38</v>
      </c>
      <c r="C148" s="66" t="str" cm="1">
        <f t="array" ref="C148">_xlfn.IFNA(_xlfn.IFS(B148="Starter","Starters &amp; Sides",B148="Sides","Starters &amp; Sides"),B148)</f>
        <v>mains</v>
      </c>
      <c r="D148" s="71" t="s">
        <v>5119</v>
      </c>
      <c r="E148" s="76"/>
      <c r="F148" s="13"/>
      <c r="G148" s="13"/>
      <c r="H148" s="13"/>
      <c r="I148" s="13">
        <v>11</v>
      </c>
      <c r="J148" s="13">
        <v>11.5</v>
      </c>
      <c r="K148" s="13"/>
      <c r="L148" s="13"/>
      <c r="M148" s="13"/>
      <c r="N148" s="13"/>
      <c r="O148" s="372"/>
      <c r="P148" s="4"/>
      <c r="Q148" s="338"/>
      <c r="R148" s="15" t="str">
        <f t="shared" si="40"/>
        <v>No</v>
      </c>
      <c r="S148" s="15" t="str">
        <f t="shared" si="41"/>
        <v>No</v>
      </c>
      <c r="T148" s="221" t="str">
        <f t="shared" si="42"/>
        <v>No</v>
      </c>
      <c r="U148" s="223" t="str">
        <f t="shared" si="43"/>
        <v>N/A</v>
      </c>
      <c r="V148" s="221" t="str">
        <f t="shared" si="44"/>
        <v>No</v>
      </c>
      <c r="W148" s="223" t="str">
        <f t="shared" si="45"/>
        <v>N/A</v>
      </c>
      <c r="X148" s="221" t="str">
        <f t="shared" si="46"/>
        <v>No</v>
      </c>
      <c r="Y148" s="223" t="str">
        <f t="shared" si="47"/>
        <v>N/A</v>
      </c>
      <c r="Z148" s="222" t="str">
        <f t="shared" si="48"/>
        <v>No</v>
      </c>
      <c r="AA148" s="68" t="str">
        <f t="shared" si="49"/>
        <v>N/A</v>
      </c>
      <c r="AB148" s="65" t="str">
        <f t="shared" si="50"/>
        <v>No</v>
      </c>
      <c r="AC148" s="68" t="str">
        <f t="shared" si="51"/>
        <v>N/A</v>
      </c>
      <c r="AD148" s="65" t="str">
        <f t="shared" si="52"/>
        <v>No</v>
      </c>
      <c r="AE148" s="68" t="str">
        <f t="shared" si="53"/>
        <v>N/A</v>
      </c>
      <c r="AF148" s="66"/>
    </row>
    <row r="149" spans="1:32" ht="15" hidden="1" customHeight="1">
      <c r="A149" s="66" t="s">
        <v>5017</v>
      </c>
      <c r="B149" s="66" t="s">
        <v>38</v>
      </c>
      <c r="C149" s="66" t="str" cm="1">
        <f t="array" ref="C149">_xlfn.IFNA(_xlfn.IFS(B149="Starter","Starters &amp; Sides",B149="Sides","Starters &amp; Sides"),B149)</f>
        <v>mains</v>
      </c>
      <c r="D149" s="71" t="s">
        <v>5120</v>
      </c>
      <c r="E149" s="76"/>
      <c r="F149" s="13"/>
      <c r="G149" s="13"/>
      <c r="H149" s="13"/>
      <c r="I149" s="13">
        <v>13</v>
      </c>
      <c r="J149" s="13">
        <v>13.5</v>
      </c>
      <c r="K149" s="13">
        <v>14</v>
      </c>
      <c r="L149" s="13">
        <v>14</v>
      </c>
      <c r="M149" s="13"/>
      <c r="N149" s="13"/>
      <c r="O149" s="372"/>
      <c r="P149" s="4"/>
      <c r="Q149" s="338"/>
      <c r="R149" s="15" t="str">
        <f t="shared" si="40"/>
        <v>No</v>
      </c>
      <c r="S149" s="15" t="str">
        <f t="shared" si="41"/>
        <v>No</v>
      </c>
      <c r="T149" s="221" t="str">
        <f t="shared" si="42"/>
        <v>No</v>
      </c>
      <c r="U149" s="223" t="str">
        <f t="shared" si="43"/>
        <v>N/A</v>
      </c>
      <c r="V149" s="221" t="str">
        <f t="shared" si="44"/>
        <v>No</v>
      </c>
      <c r="W149" s="223" t="str">
        <f t="shared" si="45"/>
        <v>N/A</v>
      </c>
      <c r="X149" s="221" t="str">
        <f t="shared" si="46"/>
        <v>No</v>
      </c>
      <c r="Y149" s="223" t="str">
        <f t="shared" si="47"/>
        <v>N/A</v>
      </c>
      <c r="Z149" s="222" t="str">
        <f t="shared" si="48"/>
        <v>No</v>
      </c>
      <c r="AA149" s="68" t="str">
        <f t="shared" si="49"/>
        <v>N/A</v>
      </c>
      <c r="AB149" s="65" t="str">
        <f t="shared" si="50"/>
        <v>No</v>
      </c>
      <c r="AC149" s="68" t="str">
        <f t="shared" si="51"/>
        <v>N/A</v>
      </c>
      <c r="AD149" s="65" t="str">
        <f t="shared" si="52"/>
        <v>No</v>
      </c>
      <c r="AE149" s="68" t="str">
        <f t="shared" si="53"/>
        <v>N/A</v>
      </c>
      <c r="AF149" s="66"/>
    </row>
    <row r="150" spans="1:32" ht="15" hidden="1" customHeight="1">
      <c r="A150" s="66" t="s">
        <v>5017</v>
      </c>
      <c r="B150" s="66" t="s">
        <v>38</v>
      </c>
      <c r="C150" s="66" t="str" cm="1">
        <f t="array" ref="C150">_xlfn.IFNA(_xlfn.IFS(B150="Starter","Starters &amp; Sides",B150="Sides","Starters &amp; Sides"),B150)</f>
        <v>mains</v>
      </c>
      <c r="D150" s="71" t="s">
        <v>5121</v>
      </c>
      <c r="E150" s="76"/>
      <c r="F150" s="13"/>
      <c r="G150" s="13"/>
      <c r="H150" s="13"/>
      <c r="I150" s="13">
        <v>12.5</v>
      </c>
      <c r="J150" s="13">
        <v>13</v>
      </c>
      <c r="K150" s="13">
        <v>13.5</v>
      </c>
      <c r="L150" s="13">
        <v>13.5</v>
      </c>
      <c r="M150" s="13"/>
      <c r="N150" s="13"/>
      <c r="O150" s="372"/>
      <c r="P150" s="4"/>
      <c r="Q150" s="338"/>
      <c r="R150" s="15" t="str">
        <f t="shared" si="40"/>
        <v>No</v>
      </c>
      <c r="S150" s="15" t="str">
        <f t="shared" si="41"/>
        <v>No</v>
      </c>
      <c r="T150" s="221" t="str">
        <f t="shared" si="42"/>
        <v>No</v>
      </c>
      <c r="U150" s="223" t="str">
        <f t="shared" si="43"/>
        <v>N/A</v>
      </c>
      <c r="V150" s="221" t="str">
        <f t="shared" si="44"/>
        <v>No</v>
      </c>
      <c r="W150" s="223" t="str">
        <f t="shared" si="45"/>
        <v>N/A</v>
      </c>
      <c r="X150" s="221" t="str">
        <f t="shared" si="46"/>
        <v>No</v>
      </c>
      <c r="Y150" s="223" t="str">
        <f t="shared" si="47"/>
        <v>N/A</v>
      </c>
      <c r="Z150" s="222" t="str">
        <f t="shared" si="48"/>
        <v>No</v>
      </c>
      <c r="AA150" s="68" t="str">
        <f t="shared" si="49"/>
        <v>N/A</v>
      </c>
      <c r="AB150" s="65" t="str">
        <f t="shared" si="50"/>
        <v>No</v>
      </c>
      <c r="AC150" s="68" t="str">
        <f t="shared" si="51"/>
        <v>N/A</v>
      </c>
      <c r="AD150" s="65" t="str">
        <f t="shared" si="52"/>
        <v>No</v>
      </c>
      <c r="AE150" s="68" t="str">
        <f t="shared" si="53"/>
        <v>N/A</v>
      </c>
      <c r="AF150" s="66"/>
    </row>
    <row r="151" spans="1:32" ht="15" hidden="1" customHeight="1">
      <c r="A151" s="66" t="s">
        <v>5017</v>
      </c>
      <c r="B151" s="66" t="s">
        <v>38</v>
      </c>
      <c r="C151" s="66" t="str" cm="1">
        <f t="array" ref="C151">_xlfn.IFNA(_xlfn.IFS(B151="Starter","Starters &amp; Sides",B151="Sides","Starters &amp; Sides"),B151)</f>
        <v>mains</v>
      </c>
      <c r="D151" s="71" t="s">
        <v>5122</v>
      </c>
      <c r="E151" s="76"/>
      <c r="F151" s="13"/>
      <c r="G151" s="13"/>
      <c r="H151" s="13"/>
      <c r="I151" s="13">
        <v>14</v>
      </c>
      <c r="J151" s="13">
        <v>14</v>
      </c>
      <c r="K151" s="13">
        <v>14.5</v>
      </c>
      <c r="L151" s="13">
        <v>14.5</v>
      </c>
      <c r="M151" s="13">
        <v>14.5</v>
      </c>
      <c r="N151" s="13"/>
      <c r="O151" s="372"/>
      <c r="P151" s="4"/>
      <c r="Q151" s="338"/>
      <c r="R151" s="15" t="str">
        <f t="shared" si="40"/>
        <v>No</v>
      </c>
      <c r="S151" s="15" t="str">
        <f t="shared" si="41"/>
        <v>No</v>
      </c>
      <c r="T151" s="221" t="str">
        <f t="shared" si="42"/>
        <v>No</v>
      </c>
      <c r="U151" s="223" t="str">
        <f t="shared" si="43"/>
        <v>N/A</v>
      </c>
      <c r="V151" s="221" t="str">
        <f t="shared" si="44"/>
        <v>No</v>
      </c>
      <c r="W151" s="223" t="str">
        <f t="shared" si="45"/>
        <v>N/A</v>
      </c>
      <c r="X151" s="221" t="str">
        <f t="shared" si="46"/>
        <v>No</v>
      </c>
      <c r="Y151" s="223" t="str">
        <f t="shared" si="47"/>
        <v>N/A</v>
      </c>
      <c r="Z151" s="222" t="str">
        <f t="shared" si="48"/>
        <v>No</v>
      </c>
      <c r="AA151" s="68" t="str">
        <f t="shared" si="49"/>
        <v>N/A</v>
      </c>
      <c r="AB151" s="65" t="str">
        <f t="shared" si="50"/>
        <v>No</v>
      </c>
      <c r="AC151" s="68" t="str">
        <f t="shared" si="51"/>
        <v>N/A</v>
      </c>
      <c r="AD151" s="65" t="str">
        <f t="shared" si="52"/>
        <v>No</v>
      </c>
      <c r="AE151" s="68" t="str">
        <f t="shared" si="53"/>
        <v>N/A</v>
      </c>
      <c r="AF151" s="66"/>
    </row>
    <row r="152" spans="1:32" ht="15" hidden="1" customHeight="1">
      <c r="A152" s="66" t="s">
        <v>5017</v>
      </c>
      <c r="B152" s="66" t="s">
        <v>38</v>
      </c>
      <c r="C152" s="66" t="str" cm="1">
        <f t="array" ref="C152">_xlfn.IFNA(_xlfn.IFS(B152="Starter","Starters &amp; Sides",B152="Sides","Starters &amp; Sides"),B152)</f>
        <v>mains</v>
      </c>
      <c r="D152" s="71" t="s">
        <v>5123</v>
      </c>
      <c r="E152" s="76"/>
      <c r="F152" s="13"/>
      <c r="G152" s="13"/>
      <c r="H152" s="13"/>
      <c r="I152" s="13">
        <v>11.5</v>
      </c>
      <c r="J152" s="13">
        <v>11.5</v>
      </c>
      <c r="K152" s="13">
        <v>11.5</v>
      </c>
      <c r="L152" s="13">
        <v>11.5</v>
      </c>
      <c r="M152" s="13">
        <v>12.5</v>
      </c>
      <c r="N152" s="13"/>
      <c r="O152" s="372"/>
      <c r="P152" s="4"/>
      <c r="Q152" s="338"/>
      <c r="R152" s="15" t="str">
        <f t="shared" si="40"/>
        <v>No</v>
      </c>
      <c r="S152" s="15" t="str">
        <f t="shared" si="41"/>
        <v>No</v>
      </c>
      <c r="T152" s="221" t="str">
        <f t="shared" si="42"/>
        <v>No</v>
      </c>
      <c r="U152" s="223" t="str">
        <f t="shared" si="43"/>
        <v>N/A</v>
      </c>
      <c r="V152" s="221" t="str">
        <f t="shared" si="44"/>
        <v>No</v>
      </c>
      <c r="W152" s="223" t="str">
        <f t="shared" si="45"/>
        <v>N/A</v>
      </c>
      <c r="X152" s="221" t="str">
        <f t="shared" si="46"/>
        <v>No</v>
      </c>
      <c r="Y152" s="223" t="str">
        <f t="shared" si="47"/>
        <v>N/A</v>
      </c>
      <c r="Z152" s="222" t="str">
        <f t="shared" si="48"/>
        <v>No</v>
      </c>
      <c r="AA152" s="68" t="str">
        <f t="shared" si="49"/>
        <v>N/A</v>
      </c>
      <c r="AB152" s="65" t="str">
        <f t="shared" si="50"/>
        <v>No</v>
      </c>
      <c r="AC152" s="68" t="str">
        <f t="shared" si="51"/>
        <v>N/A</v>
      </c>
      <c r="AD152" s="65" t="str">
        <f t="shared" si="52"/>
        <v>No</v>
      </c>
      <c r="AE152" s="68" t="str">
        <f t="shared" si="53"/>
        <v>N/A</v>
      </c>
      <c r="AF152" s="66"/>
    </row>
    <row r="153" spans="1:32" ht="15" hidden="1" customHeight="1">
      <c r="A153" s="66" t="s">
        <v>5017</v>
      </c>
      <c r="B153" s="66" t="s">
        <v>38</v>
      </c>
      <c r="C153" s="66" t="str" cm="1">
        <f t="array" ref="C153">_xlfn.IFNA(_xlfn.IFS(B153="Starter","Starters &amp; Sides",B153="Sides","Starters &amp; Sides"),B153)</f>
        <v>mains</v>
      </c>
      <c r="D153" s="71" t="s">
        <v>5104</v>
      </c>
      <c r="E153" s="76"/>
      <c r="F153" s="13"/>
      <c r="G153" s="13"/>
      <c r="H153" s="13"/>
      <c r="I153" s="13"/>
      <c r="J153" s="13"/>
      <c r="K153" s="13"/>
      <c r="L153" s="13"/>
      <c r="M153" s="13"/>
      <c r="N153" s="13">
        <v>14.5</v>
      </c>
      <c r="O153" s="372"/>
      <c r="P153" s="4"/>
      <c r="Q153" s="338"/>
      <c r="R153" s="15" t="str">
        <f t="shared" si="40"/>
        <v>No</v>
      </c>
      <c r="S153" s="15" t="str">
        <f t="shared" si="41"/>
        <v>No</v>
      </c>
      <c r="T153" s="221" t="str">
        <f t="shared" si="42"/>
        <v>No</v>
      </c>
      <c r="U153" s="223" t="str">
        <f t="shared" si="43"/>
        <v>N/A</v>
      </c>
      <c r="V153" s="221" t="str">
        <f t="shared" si="44"/>
        <v>No</v>
      </c>
      <c r="W153" s="223" t="str">
        <f t="shared" si="45"/>
        <v>N/A</v>
      </c>
      <c r="X153" s="221" t="str">
        <f t="shared" si="46"/>
        <v>No</v>
      </c>
      <c r="Y153" s="223" t="str">
        <f t="shared" si="47"/>
        <v>N/A</v>
      </c>
      <c r="Z153" s="222" t="str">
        <f t="shared" si="48"/>
        <v>No</v>
      </c>
      <c r="AA153" s="68" t="str">
        <f t="shared" si="49"/>
        <v>N/A</v>
      </c>
      <c r="AB153" s="65" t="str">
        <f t="shared" si="50"/>
        <v>No</v>
      </c>
      <c r="AC153" s="68" t="str">
        <f t="shared" si="51"/>
        <v>N/A</v>
      </c>
      <c r="AD153" s="65" t="str">
        <f t="shared" si="52"/>
        <v>No</v>
      </c>
      <c r="AE153" s="68" t="str">
        <f t="shared" si="53"/>
        <v>N/A</v>
      </c>
      <c r="AF153" s="66"/>
    </row>
    <row r="154" spans="1:32" ht="15" hidden="1" customHeight="1">
      <c r="A154" s="66" t="s">
        <v>5017</v>
      </c>
      <c r="B154" s="66" t="s">
        <v>38</v>
      </c>
      <c r="C154" s="66" t="str" cm="1">
        <f t="array" ref="C154">_xlfn.IFNA(_xlfn.IFS(B154="Starter","Starters &amp; Sides",B154="Sides","Starters &amp; Sides"),B154)</f>
        <v>mains</v>
      </c>
      <c r="D154" s="71" t="s">
        <v>5105</v>
      </c>
      <c r="E154" s="76"/>
      <c r="F154" s="13"/>
      <c r="G154" s="13"/>
      <c r="H154" s="13"/>
      <c r="I154" s="13"/>
      <c r="J154" s="13"/>
      <c r="K154" s="13"/>
      <c r="L154" s="13"/>
      <c r="M154" s="13"/>
      <c r="N154" s="13">
        <v>13.5</v>
      </c>
      <c r="O154" s="372"/>
      <c r="P154" s="4"/>
      <c r="Q154" s="338"/>
      <c r="R154" s="15" t="str">
        <f t="shared" si="40"/>
        <v>No</v>
      </c>
      <c r="S154" s="15" t="str">
        <f t="shared" si="41"/>
        <v>No</v>
      </c>
      <c r="T154" s="221" t="str">
        <f t="shared" si="42"/>
        <v>No</v>
      </c>
      <c r="U154" s="223" t="str">
        <f t="shared" si="43"/>
        <v>N/A</v>
      </c>
      <c r="V154" s="221" t="str">
        <f t="shared" si="44"/>
        <v>No</v>
      </c>
      <c r="W154" s="223" t="str">
        <f t="shared" si="45"/>
        <v>N/A</v>
      </c>
      <c r="X154" s="221" t="str">
        <f t="shared" si="46"/>
        <v>No</v>
      </c>
      <c r="Y154" s="223" t="str">
        <f t="shared" si="47"/>
        <v>N/A</v>
      </c>
      <c r="Z154" s="222" t="str">
        <f t="shared" si="48"/>
        <v>No</v>
      </c>
      <c r="AA154" s="68" t="str">
        <f t="shared" si="49"/>
        <v>N/A</v>
      </c>
      <c r="AB154" s="65" t="str">
        <f t="shared" si="50"/>
        <v>No</v>
      </c>
      <c r="AC154" s="68" t="str">
        <f t="shared" si="51"/>
        <v>N/A</v>
      </c>
      <c r="AD154" s="65" t="str">
        <f t="shared" si="52"/>
        <v>No</v>
      </c>
      <c r="AE154" s="68" t="str">
        <f t="shared" si="53"/>
        <v>N/A</v>
      </c>
      <c r="AF154" s="66"/>
    </row>
    <row r="155" spans="1:32" ht="15" hidden="1" customHeight="1">
      <c r="A155" s="66" t="s">
        <v>5017</v>
      </c>
      <c r="B155" s="66" t="s">
        <v>38</v>
      </c>
      <c r="C155" s="66" t="str" cm="1">
        <f t="array" ref="C155">_xlfn.IFNA(_xlfn.IFS(B155="Starter","Starters &amp; Sides",B155="Sides","Starters &amp; Sides"),B155)</f>
        <v>mains</v>
      </c>
      <c r="D155" s="71" t="s">
        <v>5106</v>
      </c>
      <c r="E155" s="76"/>
      <c r="F155" s="13"/>
      <c r="G155" s="13"/>
      <c r="H155" s="13"/>
      <c r="I155" s="13"/>
      <c r="J155" s="13"/>
      <c r="K155" s="13"/>
      <c r="L155" s="13"/>
      <c r="M155" s="13"/>
      <c r="N155" s="13">
        <v>12.5</v>
      </c>
      <c r="O155" s="372"/>
      <c r="P155" s="4"/>
      <c r="Q155" s="338"/>
      <c r="R155" s="15" t="str">
        <f t="shared" si="40"/>
        <v>No</v>
      </c>
      <c r="S155" s="15" t="str">
        <f t="shared" si="41"/>
        <v>No</v>
      </c>
      <c r="T155" s="221" t="str">
        <f t="shared" si="42"/>
        <v>No</v>
      </c>
      <c r="U155" s="223" t="str">
        <f t="shared" si="43"/>
        <v>N/A</v>
      </c>
      <c r="V155" s="221" t="str">
        <f t="shared" si="44"/>
        <v>No</v>
      </c>
      <c r="W155" s="223" t="str">
        <f t="shared" si="45"/>
        <v>N/A</v>
      </c>
      <c r="X155" s="221" t="str">
        <f t="shared" si="46"/>
        <v>No</v>
      </c>
      <c r="Y155" s="223" t="str">
        <f t="shared" si="47"/>
        <v>N/A</v>
      </c>
      <c r="Z155" s="222" t="str">
        <f t="shared" si="48"/>
        <v>No</v>
      </c>
      <c r="AA155" s="68" t="str">
        <f t="shared" si="49"/>
        <v>N/A</v>
      </c>
      <c r="AB155" s="65" t="str">
        <f t="shared" si="50"/>
        <v>No</v>
      </c>
      <c r="AC155" s="68" t="str">
        <f t="shared" si="51"/>
        <v>N/A</v>
      </c>
      <c r="AD155" s="65" t="str">
        <f t="shared" si="52"/>
        <v>No</v>
      </c>
      <c r="AE155" s="68" t="str">
        <f t="shared" si="53"/>
        <v>N/A</v>
      </c>
      <c r="AF155" s="66"/>
    </row>
    <row r="156" spans="1:32" ht="15" hidden="1" customHeight="1">
      <c r="A156" s="66" t="s">
        <v>5017</v>
      </c>
      <c r="B156" s="66" t="s">
        <v>38</v>
      </c>
      <c r="C156" s="66" t="str" cm="1">
        <f t="array" ref="C156">_xlfn.IFNA(_xlfn.IFS(B156="Starter","Starters &amp; Sides",B156="Sides","Starters &amp; Sides"),B156)</f>
        <v>mains</v>
      </c>
      <c r="D156" s="71" t="s">
        <v>5124</v>
      </c>
      <c r="E156" s="76"/>
      <c r="F156" s="13"/>
      <c r="G156" s="13"/>
      <c r="H156" s="13"/>
      <c r="I156" s="13"/>
      <c r="J156" s="13"/>
      <c r="K156" s="13"/>
      <c r="L156" s="13"/>
      <c r="M156" s="13"/>
      <c r="N156" s="13"/>
      <c r="O156" s="372"/>
      <c r="P156" s="4">
        <v>12.9</v>
      </c>
      <c r="Q156" s="338">
        <v>13.9</v>
      </c>
      <c r="R156" s="15" t="str">
        <f t="shared" si="40"/>
        <v>Yes</v>
      </c>
      <c r="S156" s="15" t="str">
        <f t="shared" si="41"/>
        <v>No</v>
      </c>
      <c r="T156" s="221" t="str">
        <f t="shared" si="42"/>
        <v>Yes</v>
      </c>
      <c r="U156" s="223">
        <f t="shared" si="43"/>
        <v>7.7519379844961156E-2</v>
      </c>
      <c r="V156" s="221" t="str">
        <f t="shared" si="44"/>
        <v>No</v>
      </c>
      <c r="W156" s="223" t="str">
        <f t="shared" si="45"/>
        <v>N/A</v>
      </c>
      <c r="X156" s="221" t="str">
        <f t="shared" si="46"/>
        <v>No</v>
      </c>
      <c r="Y156" s="223" t="str">
        <f t="shared" si="47"/>
        <v>N/A</v>
      </c>
      <c r="Z156" s="222" t="str">
        <f t="shared" si="48"/>
        <v>No</v>
      </c>
      <c r="AA156" s="68" t="str">
        <f t="shared" si="49"/>
        <v>N/A</v>
      </c>
      <c r="AB156" s="65" t="str">
        <f t="shared" si="50"/>
        <v>No</v>
      </c>
      <c r="AC156" s="68" t="str">
        <f t="shared" si="51"/>
        <v>N/A</v>
      </c>
      <c r="AD156" s="65" t="str">
        <f t="shared" si="52"/>
        <v>No</v>
      </c>
      <c r="AE156" s="68" t="str">
        <f t="shared" si="53"/>
        <v>N/A</v>
      </c>
      <c r="AF156" s="66"/>
    </row>
    <row r="157" spans="1:32" ht="15" hidden="1" customHeight="1">
      <c r="A157" s="66" t="s">
        <v>5017</v>
      </c>
      <c r="B157" s="66" t="s">
        <v>38</v>
      </c>
      <c r="C157" s="66" t="str" cm="1">
        <f t="array" ref="C157">_xlfn.IFNA(_xlfn.IFS(B157="Starter","Starters &amp; Sides",B157="Sides","Starters &amp; Sides"),B157)</f>
        <v>mains</v>
      </c>
      <c r="D157" s="71" t="s">
        <v>5125</v>
      </c>
      <c r="E157" s="76"/>
      <c r="F157" s="13"/>
      <c r="G157" s="13"/>
      <c r="H157" s="13"/>
      <c r="I157" s="13"/>
      <c r="J157" s="13"/>
      <c r="K157" s="13"/>
      <c r="L157" s="13"/>
      <c r="M157" s="13"/>
      <c r="N157" s="13">
        <v>15.5</v>
      </c>
      <c r="O157" s="372"/>
      <c r="P157" s="4"/>
      <c r="Q157" s="338"/>
      <c r="R157" s="15" t="str">
        <f t="shared" si="40"/>
        <v>No</v>
      </c>
      <c r="S157" s="15" t="str">
        <f t="shared" si="41"/>
        <v>No</v>
      </c>
      <c r="T157" s="221" t="str">
        <f t="shared" si="42"/>
        <v>No</v>
      </c>
      <c r="U157" s="223" t="str">
        <f t="shared" si="43"/>
        <v>N/A</v>
      </c>
      <c r="V157" s="221" t="str">
        <f t="shared" si="44"/>
        <v>No</v>
      </c>
      <c r="W157" s="223" t="str">
        <f t="shared" si="45"/>
        <v>N/A</v>
      </c>
      <c r="X157" s="221" t="str">
        <f t="shared" si="46"/>
        <v>No</v>
      </c>
      <c r="Y157" s="223" t="str">
        <f t="shared" si="47"/>
        <v>N/A</v>
      </c>
      <c r="Z157" s="222" t="str">
        <f t="shared" si="48"/>
        <v>No</v>
      </c>
      <c r="AA157" s="68" t="str">
        <f t="shared" si="49"/>
        <v>N/A</v>
      </c>
      <c r="AB157" s="65" t="str">
        <f t="shared" si="50"/>
        <v>No</v>
      </c>
      <c r="AC157" s="68" t="str">
        <f t="shared" si="51"/>
        <v>N/A</v>
      </c>
      <c r="AD157" s="65" t="str">
        <f t="shared" si="52"/>
        <v>No</v>
      </c>
      <c r="AE157" s="68" t="str">
        <f t="shared" si="53"/>
        <v>N/A</v>
      </c>
      <c r="AF157" s="66"/>
    </row>
    <row r="158" spans="1:32" ht="15" hidden="1" customHeight="1">
      <c r="A158" s="66" t="s">
        <v>5017</v>
      </c>
      <c r="B158" s="66" t="s">
        <v>38</v>
      </c>
      <c r="C158" s="66" t="str" cm="1">
        <f t="array" ref="C158">_xlfn.IFNA(_xlfn.IFS(B158="Starter","Starters &amp; Sides",B158="Sides","Starters &amp; Sides"),B158)</f>
        <v>mains</v>
      </c>
      <c r="D158" s="71" t="s">
        <v>5126</v>
      </c>
      <c r="E158" s="76"/>
      <c r="F158" s="13"/>
      <c r="G158" s="13"/>
      <c r="H158" s="13"/>
      <c r="I158" s="13"/>
      <c r="J158" s="13"/>
      <c r="K158" s="13"/>
      <c r="L158" s="13"/>
      <c r="M158" s="13"/>
      <c r="N158" s="13">
        <v>14.8</v>
      </c>
      <c r="O158" s="372"/>
      <c r="P158" s="4"/>
      <c r="Q158" s="338"/>
      <c r="R158" s="15" t="str">
        <f t="shared" si="40"/>
        <v>No</v>
      </c>
      <c r="S158" s="15" t="str">
        <f t="shared" si="41"/>
        <v>No</v>
      </c>
      <c r="T158" s="221" t="str">
        <f t="shared" si="42"/>
        <v>No</v>
      </c>
      <c r="U158" s="223" t="str">
        <f t="shared" si="43"/>
        <v>N/A</v>
      </c>
      <c r="V158" s="221" t="str">
        <f t="shared" si="44"/>
        <v>No</v>
      </c>
      <c r="W158" s="223" t="str">
        <f t="shared" si="45"/>
        <v>N/A</v>
      </c>
      <c r="X158" s="221" t="str">
        <f t="shared" si="46"/>
        <v>No</v>
      </c>
      <c r="Y158" s="223" t="str">
        <f t="shared" si="47"/>
        <v>N/A</v>
      </c>
      <c r="Z158" s="222" t="str">
        <f t="shared" si="48"/>
        <v>No</v>
      </c>
      <c r="AA158" s="68" t="str">
        <f t="shared" si="49"/>
        <v>N/A</v>
      </c>
      <c r="AB158" s="65" t="str">
        <f t="shared" si="50"/>
        <v>No</v>
      </c>
      <c r="AC158" s="68" t="str">
        <f t="shared" si="51"/>
        <v>N/A</v>
      </c>
      <c r="AD158" s="65" t="str">
        <f t="shared" si="52"/>
        <v>No</v>
      </c>
      <c r="AE158" s="68" t="str">
        <f t="shared" si="53"/>
        <v>N/A</v>
      </c>
      <c r="AF158" s="66"/>
    </row>
    <row r="159" spans="1:32" ht="15" hidden="1" customHeight="1">
      <c r="A159" s="66" t="s">
        <v>5017</v>
      </c>
      <c r="B159" s="66" t="s">
        <v>38</v>
      </c>
      <c r="C159" s="66" t="str" cm="1">
        <f t="array" ref="C159">_xlfn.IFNA(_xlfn.IFS(B159="Starter","Starters &amp; Sides",B159="Sides","Starters &amp; Sides"),B159)</f>
        <v>mains</v>
      </c>
      <c r="D159" s="71" t="s">
        <v>5127</v>
      </c>
      <c r="E159" s="76"/>
      <c r="F159" s="13"/>
      <c r="G159" s="13"/>
      <c r="H159" s="13"/>
      <c r="I159" s="13"/>
      <c r="J159" s="13"/>
      <c r="K159" s="13"/>
      <c r="L159" s="13"/>
      <c r="M159" s="13"/>
      <c r="N159" s="13">
        <v>14.5</v>
      </c>
      <c r="O159" s="372"/>
      <c r="P159" s="4"/>
      <c r="Q159" s="338"/>
      <c r="R159" s="15" t="str">
        <f t="shared" si="40"/>
        <v>No</v>
      </c>
      <c r="S159" s="15" t="str">
        <f t="shared" si="41"/>
        <v>No</v>
      </c>
      <c r="T159" s="221" t="str">
        <f t="shared" si="42"/>
        <v>No</v>
      </c>
      <c r="U159" s="223" t="str">
        <f t="shared" si="43"/>
        <v>N/A</v>
      </c>
      <c r="V159" s="221" t="str">
        <f t="shared" si="44"/>
        <v>No</v>
      </c>
      <c r="W159" s="223" t="str">
        <f t="shared" si="45"/>
        <v>N/A</v>
      </c>
      <c r="X159" s="221" t="str">
        <f t="shared" si="46"/>
        <v>No</v>
      </c>
      <c r="Y159" s="223" t="str">
        <f t="shared" si="47"/>
        <v>N/A</v>
      </c>
      <c r="Z159" s="222" t="str">
        <f t="shared" si="48"/>
        <v>No</v>
      </c>
      <c r="AA159" s="68" t="str">
        <f t="shared" si="49"/>
        <v>N/A</v>
      </c>
      <c r="AB159" s="65" t="str">
        <f t="shared" si="50"/>
        <v>No</v>
      </c>
      <c r="AC159" s="68" t="str">
        <f t="shared" si="51"/>
        <v>N/A</v>
      </c>
      <c r="AD159" s="65" t="str">
        <f t="shared" si="52"/>
        <v>No</v>
      </c>
      <c r="AE159" s="68" t="str">
        <f t="shared" si="53"/>
        <v>N/A</v>
      </c>
      <c r="AF159" s="66"/>
    </row>
    <row r="160" spans="1:32" ht="15" hidden="1" customHeight="1">
      <c r="A160" s="66" t="s">
        <v>5017</v>
      </c>
      <c r="B160" s="66" t="s">
        <v>38</v>
      </c>
      <c r="C160" s="66" t="str" cm="1">
        <f t="array" ref="C160">_xlfn.IFNA(_xlfn.IFS(B160="Starter","Starters &amp; Sides",B160="Sides","Starters &amp; Sides"),B160)</f>
        <v>mains</v>
      </c>
      <c r="D160" s="71" t="s">
        <v>5128</v>
      </c>
      <c r="E160" s="76"/>
      <c r="F160" s="13"/>
      <c r="G160" s="13"/>
      <c r="H160" s="13"/>
      <c r="I160" s="13"/>
      <c r="J160" s="13"/>
      <c r="K160" s="13"/>
      <c r="L160" s="13"/>
      <c r="M160" s="13"/>
      <c r="N160" s="13"/>
      <c r="O160" s="372">
        <v>10</v>
      </c>
      <c r="P160" s="4">
        <v>10</v>
      </c>
      <c r="Q160" s="338">
        <v>10.3</v>
      </c>
      <c r="R160" s="15" t="str">
        <f t="shared" si="40"/>
        <v>Yes</v>
      </c>
      <c r="S160" s="15" t="str">
        <f t="shared" si="41"/>
        <v>No</v>
      </c>
      <c r="T160" s="221" t="str">
        <f t="shared" si="42"/>
        <v>Yes</v>
      </c>
      <c r="U160" s="223">
        <f t="shared" si="43"/>
        <v>3.0000000000000027E-2</v>
      </c>
      <c r="V160" s="221" t="str">
        <f t="shared" si="44"/>
        <v>Yes</v>
      </c>
      <c r="W160" s="223">
        <f t="shared" si="45"/>
        <v>3.0000000000000027E-2</v>
      </c>
      <c r="X160" s="221" t="str">
        <f t="shared" si="46"/>
        <v>No</v>
      </c>
      <c r="Y160" s="223" t="str">
        <f t="shared" si="47"/>
        <v>N/A</v>
      </c>
      <c r="Z160" s="222" t="str">
        <f t="shared" si="48"/>
        <v>No</v>
      </c>
      <c r="AA160" s="68" t="str">
        <f t="shared" si="49"/>
        <v>N/A</v>
      </c>
      <c r="AB160" s="65" t="str">
        <f t="shared" si="50"/>
        <v>No</v>
      </c>
      <c r="AC160" s="68" t="str">
        <f t="shared" si="51"/>
        <v>N/A</v>
      </c>
      <c r="AD160" s="65" t="str">
        <f t="shared" si="52"/>
        <v>No</v>
      </c>
      <c r="AE160" s="68" t="str">
        <f t="shared" si="53"/>
        <v>N/A</v>
      </c>
      <c r="AF160" s="66"/>
    </row>
    <row r="161" spans="1:32" ht="15" hidden="1" customHeight="1">
      <c r="A161" s="66" t="s">
        <v>5017</v>
      </c>
      <c r="B161" s="66" t="s">
        <v>38</v>
      </c>
      <c r="C161" s="66" t="str" cm="1">
        <f t="array" ref="C161">_xlfn.IFNA(_xlfn.IFS(B161="Starter","Starters &amp; Sides",B161="Sides","Starters &amp; Sides"),B161)</f>
        <v>mains</v>
      </c>
      <c r="D161" s="71" t="s">
        <v>5129</v>
      </c>
      <c r="E161" s="76"/>
      <c r="F161" s="13"/>
      <c r="G161" s="13"/>
      <c r="H161" s="13"/>
      <c r="I161" s="13"/>
      <c r="J161" s="13"/>
      <c r="K161" s="13"/>
      <c r="L161" s="13"/>
      <c r="M161" s="13"/>
      <c r="N161" s="13"/>
      <c r="O161" s="372">
        <v>13.5</v>
      </c>
      <c r="P161" s="4">
        <v>13.7</v>
      </c>
      <c r="Q161" s="338">
        <v>13.9</v>
      </c>
      <c r="R161" s="15" t="str">
        <f t="shared" si="40"/>
        <v>Yes</v>
      </c>
      <c r="S161" s="15" t="str">
        <f t="shared" si="41"/>
        <v>No</v>
      </c>
      <c r="T161" s="221" t="str">
        <f t="shared" si="42"/>
        <v>Yes</v>
      </c>
      <c r="U161" s="223">
        <f t="shared" si="43"/>
        <v>1.4598540145985384E-2</v>
      </c>
      <c r="V161" s="221" t="str">
        <f t="shared" si="44"/>
        <v>Yes</v>
      </c>
      <c r="W161" s="223">
        <f t="shared" si="45"/>
        <v>2.9629629629629672E-2</v>
      </c>
      <c r="X161" s="221" t="str">
        <f t="shared" si="46"/>
        <v>No</v>
      </c>
      <c r="Y161" s="223" t="str">
        <f t="shared" si="47"/>
        <v>N/A</v>
      </c>
      <c r="Z161" s="222" t="str">
        <f t="shared" si="48"/>
        <v>No</v>
      </c>
      <c r="AA161" s="68" t="str">
        <f t="shared" si="49"/>
        <v>N/A</v>
      </c>
      <c r="AB161" s="65" t="str">
        <f t="shared" si="50"/>
        <v>No</v>
      </c>
      <c r="AC161" s="68" t="str">
        <f t="shared" si="51"/>
        <v>N/A</v>
      </c>
      <c r="AD161" s="65" t="str">
        <f t="shared" si="52"/>
        <v>No</v>
      </c>
      <c r="AE161" s="68" t="str">
        <f t="shared" si="53"/>
        <v>N/A</v>
      </c>
      <c r="AF161" s="66"/>
    </row>
    <row r="162" spans="1:32" ht="15" hidden="1" customHeight="1">
      <c r="A162" s="66" t="s">
        <v>5017</v>
      </c>
      <c r="B162" s="66" t="s">
        <v>38</v>
      </c>
      <c r="C162" s="66" t="str" cm="1">
        <f t="array" ref="C162">_xlfn.IFNA(_xlfn.IFS(B162="Starter","Starters &amp; Sides",B162="Sides","Starters &amp; Sides"),B162)</f>
        <v>mains</v>
      </c>
      <c r="D162" s="71" t="s">
        <v>5130</v>
      </c>
      <c r="E162" s="76"/>
      <c r="F162" s="13"/>
      <c r="G162" s="13"/>
      <c r="H162" s="13"/>
      <c r="I162" s="13"/>
      <c r="J162" s="13"/>
      <c r="K162" s="13"/>
      <c r="L162" s="13"/>
      <c r="M162" s="13"/>
      <c r="N162" s="13"/>
      <c r="O162" s="372">
        <v>15</v>
      </c>
      <c r="P162" s="4">
        <v>15</v>
      </c>
      <c r="Q162" s="338">
        <v>15.4</v>
      </c>
      <c r="R162" s="15" t="str">
        <f t="shared" si="40"/>
        <v>Yes</v>
      </c>
      <c r="S162" s="15" t="str">
        <f t="shared" si="41"/>
        <v>No</v>
      </c>
      <c r="T162" s="221" t="str">
        <f t="shared" si="42"/>
        <v>Yes</v>
      </c>
      <c r="U162" s="223">
        <f t="shared" si="43"/>
        <v>2.6666666666666616E-2</v>
      </c>
      <c r="V162" s="221" t="str">
        <f t="shared" si="44"/>
        <v>Yes</v>
      </c>
      <c r="W162" s="223">
        <f t="shared" si="45"/>
        <v>2.6666666666666616E-2</v>
      </c>
      <c r="X162" s="221" t="str">
        <f t="shared" si="46"/>
        <v>No</v>
      </c>
      <c r="Y162" s="223" t="str">
        <f t="shared" si="47"/>
        <v>N/A</v>
      </c>
      <c r="Z162" s="222" t="str">
        <f t="shared" si="48"/>
        <v>No</v>
      </c>
      <c r="AA162" s="68" t="str">
        <f t="shared" si="49"/>
        <v>N/A</v>
      </c>
      <c r="AB162" s="65" t="str">
        <f t="shared" si="50"/>
        <v>No</v>
      </c>
      <c r="AC162" s="68" t="str">
        <f t="shared" si="51"/>
        <v>N/A</v>
      </c>
      <c r="AD162" s="65" t="str">
        <f t="shared" si="52"/>
        <v>No</v>
      </c>
      <c r="AE162" s="68" t="str">
        <f t="shared" si="53"/>
        <v>N/A</v>
      </c>
      <c r="AF162" s="66"/>
    </row>
    <row r="163" spans="1:32" ht="15" hidden="1" customHeight="1">
      <c r="A163" s="66" t="s">
        <v>5017</v>
      </c>
      <c r="B163" s="66" t="s">
        <v>38</v>
      </c>
      <c r="C163" s="66" t="str" cm="1">
        <f t="array" ref="C163">_xlfn.IFNA(_xlfn.IFS(B163="Starter","Starters &amp; Sides",B163="Sides","Starters &amp; Sides"),B163)</f>
        <v>mains</v>
      </c>
      <c r="D163" s="71" t="s">
        <v>5131</v>
      </c>
      <c r="E163" s="76"/>
      <c r="F163" s="13"/>
      <c r="G163" s="13"/>
      <c r="H163" s="13"/>
      <c r="I163" s="13"/>
      <c r="J163" s="13"/>
      <c r="K163" s="13"/>
      <c r="L163" s="13"/>
      <c r="M163" s="13"/>
      <c r="N163" s="13"/>
      <c r="O163" s="372">
        <v>15</v>
      </c>
      <c r="P163" s="4">
        <v>15</v>
      </c>
      <c r="Q163" s="338">
        <v>15.4</v>
      </c>
      <c r="R163" s="15" t="str">
        <f t="shared" si="40"/>
        <v>Yes</v>
      </c>
      <c r="S163" s="15" t="str">
        <f t="shared" si="41"/>
        <v>No</v>
      </c>
      <c r="T163" s="221" t="str">
        <f t="shared" si="42"/>
        <v>Yes</v>
      </c>
      <c r="U163" s="223">
        <f t="shared" si="43"/>
        <v>2.6666666666666616E-2</v>
      </c>
      <c r="V163" s="221" t="str">
        <f t="shared" si="44"/>
        <v>Yes</v>
      </c>
      <c r="W163" s="223">
        <f t="shared" si="45"/>
        <v>2.6666666666666616E-2</v>
      </c>
      <c r="X163" s="221" t="str">
        <f t="shared" si="46"/>
        <v>No</v>
      </c>
      <c r="Y163" s="223" t="str">
        <f t="shared" si="47"/>
        <v>N/A</v>
      </c>
      <c r="Z163" s="222" t="str">
        <f t="shared" si="48"/>
        <v>No</v>
      </c>
      <c r="AA163" s="68" t="str">
        <f t="shared" si="49"/>
        <v>N/A</v>
      </c>
      <c r="AB163" s="65" t="str">
        <f t="shared" si="50"/>
        <v>No</v>
      </c>
      <c r="AC163" s="68" t="str">
        <f t="shared" si="51"/>
        <v>N/A</v>
      </c>
      <c r="AD163" s="65" t="str">
        <f t="shared" si="52"/>
        <v>No</v>
      </c>
      <c r="AE163" s="68" t="str">
        <f t="shared" si="53"/>
        <v>N/A</v>
      </c>
      <c r="AF163" s="66"/>
    </row>
    <row r="164" spans="1:32" ht="15" hidden="1" customHeight="1">
      <c r="A164" s="66" t="s">
        <v>5017</v>
      </c>
      <c r="B164" s="66" t="s">
        <v>38</v>
      </c>
      <c r="C164" s="66" t="str" cm="1">
        <f t="array" ref="C164">_xlfn.IFNA(_xlfn.IFS(B164="Starter","Starters &amp; Sides",B164="Sides","Starters &amp; Sides"),B164)</f>
        <v>mains</v>
      </c>
      <c r="D164" s="71" t="s">
        <v>5132</v>
      </c>
      <c r="E164" s="76"/>
      <c r="F164" s="13"/>
      <c r="G164" s="13"/>
      <c r="H164" s="13"/>
      <c r="I164" s="13"/>
      <c r="J164" s="13"/>
      <c r="K164" s="13"/>
      <c r="L164" s="13"/>
      <c r="M164" s="13"/>
      <c r="N164" s="13"/>
      <c r="O164" s="372">
        <v>17</v>
      </c>
      <c r="P164" s="4">
        <v>17</v>
      </c>
      <c r="Q164" s="338">
        <v>17.399999999999999</v>
      </c>
      <c r="R164" s="15" t="str">
        <f t="shared" si="40"/>
        <v>Yes</v>
      </c>
      <c r="S164" s="15" t="str">
        <f t="shared" si="41"/>
        <v>No</v>
      </c>
      <c r="T164" s="221" t="str">
        <f t="shared" si="42"/>
        <v>Yes</v>
      </c>
      <c r="U164" s="223">
        <f t="shared" si="43"/>
        <v>2.3529411764705799E-2</v>
      </c>
      <c r="V164" s="221" t="str">
        <f t="shared" si="44"/>
        <v>Yes</v>
      </c>
      <c r="W164" s="223">
        <f t="shared" si="45"/>
        <v>2.3529411764705799E-2</v>
      </c>
      <c r="X164" s="221" t="str">
        <f t="shared" si="46"/>
        <v>No</v>
      </c>
      <c r="Y164" s="223" t="str">
        <f t="shared" si="47"/>
        <v>N/A</v>
      </c>
      <c r="Z164" s="222" t="str">
        <f t="shared" si="48"/>
        <v>No</v>
      </c>
      <c r="AA164" s="68" t="str">
        <f t="shared" si="49"/>
        <v>N/A</v>
      </c>
      <c r="AB164" s="65" t="str">
        <f t="shared" si="50"/>
        <v>No</v>
      </c>
      <c r="AC164" s="68" t="str">
        <f t="shared" si="51"/>
        <v>N/A</v>
      </c>
      <c r="AD164" s="65" t="str">
        <f t="shared" si="52"/>
        <v>No</v>
      </c>
      <c r="AE164" s="68" t="str">
        <f t="shared" si="53"/>
        <v>N/A</v>
      </c>
      <c r="AF164" s="66"/>
    </row>
    <row r="165" spans="1:32" ht="15" hidden="1" customHeight="1">
      <c r="A165" s="66" t="s">
        <v>5017</v>
      </c>
      <c r="B165" s="66" t="s">
        <v>38</v>
      </c>
      <c r="C165" s="66" t="str" cm="1">
        <f t="array" ref="C165">_xlfn.IFNA(_xlfn.IFS(B165="Starter","Starters &amp; Sides",B165="Sides","Starters &amp; Sides"),B165)</f>
        <v>mains</v>
      </c>
      <c r="D165" s="71" t="s">
        <v>5133</v>
      </c>
      <c r="E165" s="76"/>
      <c r="F165" s="13"/>
      <c r="G165" s="13"/>
      <c r="H165" s="13"/>
      <c r="I165" s="13"/>
      <c r="J165" s="13"/>
      <c r="K165" s="13"/>
      <c r="L165" s="13"/>
      <c r="M165" s="13"/>
      <c r="N165" s="13"/>
      <c r="O165" s="372">
        <v>12</v>
      </c>
      <c r="P165" s="4">
        <v>12</v>
      </c>
      <c r="Q165" s="338">
        <v>12.4</v>
      </c>
      <c r="R165" s="15" t="str">
        <f t="shared" si="40"/>
        <v>Yes</v>
      </c>
      <c r="S165" s="15" t="str">
        <f t="shared" si="41"/>
        <v>No</v>
      </c>
      <c r="T165" s="221" t="str">
        <f t="shared" si="42"/>
        <v>Yes</v>
      </c>
      <c r="U165" s="223">
        <f t="shared" si="43"/>
        <v>3.3333333333333437E-2</v>
      </c>
      <c r="V165" s="221" t="str">
        <f t="shared" si="44"/>
        <v>Yes</v>
      </c>
      <c r="W165" s="223">
        <f t="shared" si="45"/>
        <v>3.3333333333333437E-2</v>
      </c>
      <c r="X165" s="221" t="str">
        <f t="shared" si="46"/>
        <v>No</v>
      </c>
      <c r="Y165" s="223" t="str">
        <f t="shared" si="47"/>
        <v>N/A</v>
      </c>
      <c r="Z165" s="222" t="str">
        <f t="shared" si="48"/>
        <v>No</v>
      </c>
      <c r="AA165" s="68" t="str">
        <f t="shared" si="49"/>
        <v>N/A</v>
      </c>
      <c r="AB165" s="65" t="str">
        <f t="shared" si="50"/>
        <v>No</v>
      </c>
      <c r="AC165" s="68" t="str">
        <f t="shared" si="51"/>
        <v>N/A</v>
      </c>
      <c r="AD165" s="65" t="str">
        <f t="shared" si="52"/>
        <v>No</v>
      </c>
      <c r="AE165" s="68" t="str">
        <f t="shared" si="53"/>
        <v>N/A</v>
      </c>
      <c r="AF165" s="66"/>
    </row>
    <row r="166" spans="1:32" ht="15" hidden="1" customHeight="1">
      <c r="A166" s="66" t="s">
        <v>5017</v>
      </c>
      <c r="B166" s="66" t="s">
        <v>38</v>
      </c>
      <c r="C166" s="66" t="str" cm="1">
        <f t="array" ref="C166">_xlfn.IFNA(_xlfn.IFS(B166="Starter","Starters &amp; Sides",B166="Sides","Starters &amp; Sides"),B166)</f>
        <v>mains</v>
      </c>
      <c r="D166" s="71" t="s">
        <v>5134</v>
      </c>
      <c r="E166" s="76"/>
      <c r="F166" s="13"/>
      <c r="G166" s="13"/>
      <c r="H166" s="13"/>
      <c r="I166" s="13"/>
      <c r="J166" s="13"/>
      <c r="K166" s="13"/>
      <c r="L166" s="13"/>
      <c r="M166" s="13"/>
      <c r="N166" s="13"/>
      <c r="O166" s="372">
        <v>14.3</v>
      </c>
      <c r="P166" s="4">
        <v>14.3</v>
      </c>
      <c r="Q166" s="338">
        <v>14.7</v>
      </c>
      <c r="R166" s="15" t="str">
        <f t="shared" si="40"/>
        <v>Yes</v>
      </c>
      <c r="S166" s="15" t="str">
        <f t="shared" si="41"/>
        <v>No</v>
      </c>
      <c r="T166" s="221" t="str">
        <f t="shared" si="42"/>
        <v>Yes</v>
      </c>
      <c r="U166" s="223">
        <f t="shared" si="43"/>
        <v>2.7972027972027913E-2</v>
      </c>
      <c r="V166" s="221" t="str">
        <f t="shared" si="44"/>
        <v>Yes</v>
      </c>
      <c r="W166" s="223">
        <f t="shared" si="45"/>
        <v>2.7972027972027913E-2</v>
      </c>
      <c r="X166" s="221" t="str">
        <f t="shared" si="46"/>
        <v>No</v>
      </c>
      <c r="Y166" s="223" t="str">
        <f t="shared" si="47"/>
        <v>N/A</v>
      </c>
      <c r="Z166" s="222" t="str">
        <f t="shared" si="48"/>
        <v>No</v>
      </c>
      <c r="AA166" s="68" t="str">
        <f t="shared" si="49"/>
        <v>N/A</v>
      </c>
      <c r="AB166" s="65" t="str">
        <f t="shared" si="50"/>
        <v>No</v>
      </c>
      <c r="AC166" s="68" t="str">
        <f t="shared" si="51"/>
        <v>N/A</v>
      </c>
      <c r="AD166" s="65" t="str">
        <f t="shared" si="52"/>
        <v>No</v>
      </c>
      <c r="AE166" s="68" t="str">
        <f t="shared" si="53"/>
        <v>N/A</v>
      </c>
      <c r="AF166" s="66"/>
    </row>
    <row r="167" spans="1:32" ht="14.5" customHeight="1">
      <c r="A167" s="66" t="s">
        <v>5017</v>
      </c>
      <c r="B167" s="66" t="s">
        <v>40</v>
      </c>
      <c r="C167" s="66" t="str" cm="1">
        <f t="array" ref="C167">_xlfn.IFNA(_xlfn.IFS(B167="Starter","Starters &amp; Sides",B167="Sides","Starters &amp; Sides"),B167)</f>
        <v>drinks</v>
      </c>
      <c r="D167" s="71" t="s">
        <v>5135</v>
      </c>
      <c r="E167" s="76">
        <v>2.85</v>
      </c>
      <c r="F167" s="13">
        <v>3</v>
      </c>
      <c r="G167" s="13">
        <v>3.3</v>
      </c>
      <c r="H167" s="13">
        <v>3.3</v>
      </c>
      <c r="I167" s="13">
        <v>3.5999999999999996</v>
      </c>
      <c r="J167" s="13">
        <v>3.75</v>
      </c>
      <c r="K167" s="13">
        <v>3.75</v>
      </c>
      <c r="L167" s="13">
        <v>3.75</v>
      </c>
      <c r="M167" s="13">
        <f>(3.7+4.2)/(2)</f>
        <v>3.95</v>
      </c>
      <c r="N167" s="13">
        <f>(4.5+4)/2</f>
        <v>4.25</v>
      </c>
      <c r="O167" s="372">
        <f>(4.5+4.3)/2</f>
        <v>4.4000000000000004</v>
      </c>
      <c r="P167" s="4">
        <v>4.5</v>
      </c>
      <c r="Q167" s="338">
        <v>4.9000000000000004</v>
      </c>
      <c r="R167" s="15" t="str">
        <f t="shared" si="40"/>
        <v>Yes</v>
      </c>
      <c r="S167" s="15" t="str">
        <f t="shared" si="41"/>
        <v>No</v>
      </c>
      <c r="T167" s="221" t="str">
        <f t="shared" si="42"/>
        <v>Yes</v>
      </c>
      <c r="U167" s="223">
        <f t="shared" si="43"/>
        <v>8.8888888888889017E-2</v>
      </c>
      <c r="V167" s="221" t="str">
        <f t="shared" si="44"/>
        <v>Yes</v>
      </c>
      <c r="W167" s="223">
        <f t="shared" si="45"/>
        <v>0.11363636363636354</v>
      </c>
      <c r="X167" s="221" t="str">
        <f t="shared" si="46"/>
        <v>Yes</v>
      </c>
      <c r="Y167" s="223">
        <f t="shared" si="47"/>
        <v>0.15294117647058836</v>
      </c>
      <c r="Z167" s="222" t="str">
        <f t="shared" si="48"/>
        <v>Yes</v>
      </c>
      <c r="AA167" s="68">
        <f t="shared" si="49"/>
        <v>0.240506329113924</v>
      </c>
      <c r="AB167" s="65" t="str">
        <f t="shared" si="50"/>
        <v>Yes</v>
      </c>
      <c r="AC167" s="68">
        <f t="shared" si="51"/>
        <v>0.30666666666666687</v>
      </c>
      <c r="AD167" s="65" t="str">
        <f t="shared" si="52"/>
        <v>Yes</v>
      </c>
      <c r="AE167" s="68">
        <f t="shared" si="53"/>
        <v>0.7192982456140351</v>
      </c>
      <c r="AF167" s="66"/>
    </row>
    <row r="168" spans="1:32" ht="14.5" customHeight="1">
      <c r="A168" s="66" t="s">
        <v>5017</v>
      </c>
      <c r="B168" s="66" t="s">
        <v>40</v>
      </c>
      <c r="C168" s="66" t="str" cm="1">
        <f t="array" ref="C168">_xlfn.IFNA(_xlfn.IFS(B168="Starter","Starters &amp; Sides",B168="Sides","Starters &amp; Sides"),B168)</f>
        <v>drinks</v>
      </c>
      <c r="D168" s="71" t="s">
        <v>5136</v>
      </c>
      <c r="E168" s="76"/>
      <c r="F168" s="13"/>
      <c r="G168" s="13"/>
      <c r="H168" s="13"/>
      <c r="I168" s="13"/>
      <c r="J168" s="13"/>
      <c r="K168" s="13"/>
      <c r="L168" s="13"/>
      <c r="M168" s="13"/>
      <c r="N168" s="13"/>
      <c r="O168" s="372"/>
      <c r="P168" s="4">
        <v>4.3</v>
      </c>
      <c r="Q168" s="338">
        <v>4.5</v>
      </c>
      <c r="R168" s="15" t="str">
        <f t="shared" si="40"/>
        <v>Yes</v>
      </c>
      <c r="S168" s="15" t="str">
        <f t="shared" si="41"/>
        <v>No</v>
      </c>
      <c r="T168" s="221" t="str">
        <f t="shared" si="42"/>
        <v>Yes</v>
      </c>
      <c r="U168" s="223">
        <f t="shared" si="43"/>
        <v>4.6511627906976827E-2</v>
      </c>
      <c r="V168" s="221" t="str">
        <f t="shared" si="44"/>
        <v>No</v>
      </c>
      <c r="W168" s="223" t="str">
        <f t="shared" si="45"/>
        <v>N/A</v>
      </c>
      <c r="X168" s="221" t="str">
        <f t="shared" si="46"/>
        <v>No</v>
      </c>
      <c r="Y168" s="223" t="str">
        <f t="shared" si="47"/>
        <v>N/A</v>
      </c>
      <c r="Z168" s="222" t="str">
        <f t="shared" si="48"/>
        <v>No</v>
      </c>
      <c r="AA168" s="68" t="str">
        <f t="shared" si="49"/>
        <v>N/A</v>
      </c>
      <c r="AB168" s="65" t="str">
        <f t="shared" si="50"/>
        <v>No</v>
      </c>
      <c r="AC168" s="68" t="str">
        <f t="shared" si="51"/>
        <v>N/A</v>
      </c>
      <c r="AD168" s="65" t="str">
        <f t="shared" si="52"/>
        <v>No</v>
      </c>
      <c r="AE168" s="68" t="str">
        <f t="shared" si="53"/>
        <v>N/A</v>
      </c>
      <c r="AF168" s="66"/>
    </row>
    <row r="169" spans="1:32">
      <c r="A169" s="66" t="s">
        <v>5017</v>
      </c>
      <c r="B169" s="66" t="s">
        <v>40</v>
      </c>
      <c r="C169" s="66" t="str" cm="1">
        <f t="array" ref="C169">_xlfn.IFNA(_xlfn.IFS(B169="Starter","Starters &amp; Sides",B169="Sides","Starters &amp; Sides"),B169)</f>
        <v>drinks</v>
      </c>
      <c r="D169" s="71" t="s">
        <v>757</v>
      </c>
      <c r="E169" s="76">
        <v>3.1</v>
      </c>
      <c r="F169" s="13">
        <v>3.2</v>
      </c>
      <c r="G169" s="13">
        <v>3.3</v>
      </c>
      <c r="H169" s="13">
        <v>3.3</v>
      </c>
      <c r="I169" s="13">
        <v>3.5</v>
      </c>
      <c r="J169" s="13">
        <v>3.6</v>
      </c>
      <c r="K169" s="13">
        <v>3.6</v>
      </c>
      <c r="L169" s="13">
        <v>3.6</v>
      </c>
      <c r="M169" s="13">
        <v>3.9</v>
      </c>
      <c r="N169" s="13">
        <v>3.9</v>
      </c>
      <c r="O169" s="372">
        <v>3.9</v>
      </c>
      <c r="P169" s="4">
        <v>3.9</v>
      </c>
      <c r="Q169" s="338">
        <v>3.9</v>
      </c>
      <c r="R169" s="15" t="str">
        <f t="shared" si="40"/>
        <v>Yes</v>
      </c>
      <c r="S169" s="15" t="str">
        <f t="shared" si="41"/>
        <v>No</v>
      </c>
      <c r="T169" s="221" t="str">
        <f t="shared" si="42"/>
        <v>Yes</v>
      </c>
      <c r="U169" s="223">
        <f t="shared" si="43"/>
        <v>0</v>
      </c>
      <c r="V169" s="221" t="str">
        <f t="shared" si="44"/>
        <v>Yes</v>
      </c>
      <c r="W169" s="223">
        <f t="shared" si="45"/>
        <v>0</v>
      </c>
      <c r="X169" s="221" t="str">
        <f t="shared" si="46"/>
        <v>Yes</v>
      </c>
      <c r="Y169" s="223">
        <f t="shared" si="47"/>
        <v>0</v>
      </c>
      <c r="Z169" s="222" t="str">
        <f t="shared" si="48"/>
        <v>Yes</v>
      </c>
      <c r="AA169" s="68">
        <f t="shared" si="49"/>
        <v>0</v>
      </c>
      <c r="AB169" s="65" t="str">
        <f t="shared" si="50"/>
        <v>Yes</v>
      </c>
      <c r="AC169" s="68">
        <f t="shared" si="51"/>
        <v>8.3333333333333259E-2</v>
      </c>
      <c r="AD169" s="65" t="str">
        <f t="shared" si="52"/>
        <v>Yes</v>
      </c>
      <c r="AE169" s="68">
        <f t="shared" si="53"/>
        <v>0.25806451612903225</v>
      </c>
      <c r="AF169" s="66"/>
    </row>
    <row r="170" spans="1:32">
      <c r="A170" s="66" t="s">
        <v>5017</v>
      </c>
      <c r="B170" s="66" t="s">
        <v>40</v>
      </c>
      <c r="C170" s="66" t="str" cm="1">
        <f t="array" ref="C170">_xlfn.IFNA(_xlfn.IFS(B170="Starter","Starters &amp; Sides",B170="Sides","Starters &amp; Sides"),B170)</f>
        <v>drinks</v>
      </c>
      <c r="D170" s="71" t="s">
        <v>235</v>
      </c>
      <c r="E170" s="76">
        <v>2.95</v>
      </c>
      <c r="F170" s="13">
        <v>3</v>
      </c>
      <c r="G170" s="13">
        <v>3.2</v>
      </c>
      <c r="H170" s="13">
        <v>3.2</v>
      </c>
      <c r="I170" s="13">
        <v>3.4</v>
      </c>
      <c r="J170" s="13">
        <v>3.6</v>
      </c>
      <c r="K170" s="13">
        <v>3.5</v>
      </c>
      <c r="L170" s="13">
        <v>3.5</v>
      </c>
      <c r="M170" s="13">
        <v>3.9</v>
      </c>
      <c r="N170" s="13">
        <v>3.9</v>
      </c>
      <c r="O170" s="372">
        <v>3.9</v>
      </c>
      <c r="P170" s="4">
        <v>3.9</v>
      </c>
      <c r="Q170" s="338">
        <v>3.9</v>
      </c>
      <c r="R170" s="15" t="str">
        <f t="shared" si="40"/>
        <v>Yes</v>
      </c>
      <c r="S170" s="15" t="str">
        <f t="shared" si="41"/>
        <v>No</v>
      </c>
      <c r="T170" s="221" t="str">
        <f t="shared" si="42"/>
        <v>Yes</v>
      </c>
      <c r="U170" s="223">
        <f t="shared" si="43"/>
        <v>0</v>
      </c>
      <c r="V170" s="221" t="str">
        <f t="shared" si="44"/>
        <v>Yes</v>
      </c>
      <c r="W170" s="223">
        <f t="shared" si="45"/>
        <v>0</v>
      </c>
      <c r="X170" s="221" t="str">
        <f t="shared" si="46"/>
        <v>Yes</v>
      </c>
      <c r="Y170" s="223">
        <f t="shared" si="47"/>
        <v>0</v>
      </c>
      <c r="Z170" s="222" t="str">
        <f t="shared" si="48"/>
        <v>Yes</v>
      </c>
      <c r="AA170" s="68">
        <f t="shared" si="49"/>
        <v>0</v>
      </c>
      <c r="AB170" s="65" t="str">
        <f t="shared" si="50"/>
        <v>Yes</v>
      </c>
      <c r="AC170" s="68">
        <f t="shared" si="51"/>
        <v>0.11428571428571432</v>
      </c>
      <c r="AD170" s="65" t="str">
        <f t="shared" si="52"/>
        <v>Yes</v>
      </c>
      <c r="AE170" s="68">
        <f t="shared" si="53"/>
        <v>0.32203389830508455</v>
      </c>
      <c r="AF170" s="66"/>
    </row>
    <row r="171" spans="1:32" hidden="1">
      <c r="A171" s="66" t="s">
        <v>5017</v>
      </c>
      <c r="B171" s="66" t="s">
        <v>40</v>
      </c>
      <c r="C171" s="66" t="str" cm="1">
        <f t="array" ref="C171">_xlfn.IFNA(_xlfn.IFS(B171="Starter","Starters &amp; Sides",B171="Sides","Starters &amp; Sides"),B171)</f>
        <v>drinks</v>
      </c>
      <c r="D171" s="71" t="s">
        <v>3663</v>
      </c>
      <c r="E171" s="76">
        <f>AVERAGE(3.95,4.95)</f>
        <v>4.45</v>
      </c>
      <c r="F171" s="13">
        <v>4.5</v>
      </c>
      <c r="G171" s="13">
        <v>4.5</v>
      </c>
      <c r="H171" s="13">
        <v>4.5</v>
      </c>
      <c r="I171" s="13">
        <v>5</v>
      </c>
      <c r="J171" s="13">
        <v>5.25</v>
      </c>
      <c r="K171" s="13">
        <v>5.5</v>
      </c>
      <c r="L171" s="13">
        <v>5.5</v>
      </c>
      <c r="M171" s="13">
        <v>5.5</v>
      </c>
      <c r="N171" s="13"/>
      <c r="O171" s="372"/>
      <c r="P171" s="4"/>
      <c r="Q171" s="338"/>
      <c r="R171" s="15" t="str">
        <f t="shared" si="40"/>
        <v>No</v>
      </c>
      <c r="S171" s="15" t="str">
        <f t="shared" si="41"/>
        <v>No</v>
      </c>
      <c r="T171" s="221" t="str">
        <f t="shared" si="42"/>
        <v>No</v>
      </c>
      <c r="U171" s="223" t="str">
        <f t="shared" si="43"/>
        <v>N/A</v>
      </c>
      <c r="V171" s="221" t="str">
        <f t="shared" si="44"/>
        <v>No</v>
      </c>
      <c r="W171" s="223" t="str">
        <f t="shared" si="45"/>
        <v>N/A</v>
      </c>
      <c r="X171" s="221" t="str">
        <f t="shared" si="46"/>
        <v>No</v>
      </c>
      <c r="Y171" s="223" t="str">
        <f t="shared" si="47"/>
        <v>N/A</v>
      </c>
      <c r="Z171" s="222" t="str">
        <f t="shared" si="48"/>
        <v>No</v>
      </c>
      <c r="AA171" s="68" t="str">
        <f t="shared" si="49"/>
        <v>N/A</v>
      </c>
      <c r="AB171" s="65" t="str">
        <f t="shared" si="50"/>
        <v>No</v>
      </c>
      <c r="AC171" s="68" t="str">
        <f t="shared" si="51"/>
        <v>N/A</v>
      </c>
      <c r="AD171" s="65" t="str">
        <f t="shared" si="52"/>
        <v>No</v>
      </c>
      <c r="AE171" s="68" t="str">
        <f t="shared" si="53"/>
        <v>N/A</v>
      </c>
      <c r="AF171" s="66"/>
    </row>
    <row r="172" spans="1:32">
      <c r="A172" s="66" t="s">
        <v>5017</v>
      </c>
      <c r="B172" s="66" t="s">
        <v>40</v>
      </c>
      <c r="C172" s="66" t="str" cm="1">
        <f t="array" ref="C172">_xlfn.IFNA(_xlfn.IFS(B172="Starter","Starters &amp; Sides",B172="Sides","Starters &amp; Sides"),B172)</f>
        <v>drinks</v>
      </c>
      <c r="D172" s="71" t="s">
        <v>5137</v>
      </c>
      <c r="E172" s="76">
        <v>2.85</v>
      </c>
      <c r="F172" s="13">
        <v>3</v>
      </c>
      <c r="G172" s="13">
        <v>3.3</v>
      </c>
      <c r="H172" s="13">
        <v>3.3</v>
      </c>
      <c r="I172" s="13">
        <v>3.5999999999999996</v>
      </c>
      <c r="J172" s="13">
        <v>3.75</v>
      </c>
      <c r="K172" s="13">
        <v>3.75</v>
      </c>
      <c r="L172" s="13">
        <v>3.75</v>
      </c>
      <c r="M172" s="13">
        <f>(3.7+4.2)/(2)</f>
        <v>3.95</v>
      </c>
      <c r="N172" s="13">
        <f>(4.5+4)/2</f>
        <v>4.25</v>
      </c>
      <c r="O172" s="372">
        <f>(4.5+4.3)/2</f>
        <v>4.4000000000000004</v>
      </c>
      <c r="P172" s="4">
        <v>4.5</v>
      </c>
      <c r="Q172" s="338">
        <v>4.9000000000000004</v>
      </c>
      <c r="R172" s="15" t="str">
        <f t="shared" si="40"/>
        <v>Yes</v>
      </c>
      <c r="S172" s="15" t="str">
        <f t="shared" si="41"/>
        <v>No</v>
      </c>
      <c r="T172" s="221" t="str">
        <f t="shared" si="42"/>
        <v>Yes</v>
      </c>
      <c r="U172" s="223">
        <f t="shared" si="43"/>
        <v>8.8888888888889017E-2</v>
      </c>
      <c r="V172" s="221" t="str">
        <f t="shared" si="44"/>
        <v>Yes</v>
      </c>
      <c r="W172" s="223">
        <f t="shared" si="45"/>
        <v>0.11363636363636354</v>
      </c>
      <c r="X172" s="221" t="str">
        <f t="shared" si="46"/>
        <v>Yes</v>
      </c>
      <c r="Y172" s="223">
        <f t="shared" si="47"/>
        <v>0.15294117647058836</v>
      </c>
      <c r="Z172" s="222" t="str">
        <f t="shared" si="48"/>
        <v>Yes</v>
      </c>
      <c r="AA172" s="68">
        <f t="shared" si="49"/>
        <v>0.240506329113924</v>
      </c>
      <c r="AB172" s="65" t="str">
        <f t="shared" si="50"/>
        <v>Yes</v>
      </c>
      <c r="AC172" s="68">
        <f t="shared" si="51"/>
        <v>0.30666666666666687</v>
      </c>
      <c r="AD172" s="65" t="str">
        <f t="shared" si="52"/>
        <v>Yes</v>
      </c>
      <c r="AE172" s="68">
        <f t="shared" si="53"/>
        <v>0.7192982456140351</v>
      </c>
      <c r="AF172" s="66"/>
    </row>
    <row r="173" spans="1:32">
      <c r="A173" s="66" t="s">
        <v>5017</v>
      </c>
      <c r="B173" s="66" t="s">
        <v>40</v>
      </c>
      <c r="C173" s="66" t="str" cm="1">
        <f t="array" ref="C173">_xlfn.IFNA(_xlfn.IFS(B173="Starter","Starters &amp; Sides",B173="Sides","Starters &amp; Sides"),B173)</f>
        <v>drinks</v>
      </c>
      <c r="D173" s="71" t="s">
        <v>5138</v>
      </c>
      <c r="E173" s="76"/>
      <c r="F173" s="13"/>
      <c r="G173" s="13"/>
      <c r="H173" s="13"/>
      <c r="I173" s="13"/>
      <c r="J173" s="13"/>
      <c r="K173" s="13"/>
      <c r="L173" s="13"/>
      <c r="M173" s="13"/>
      <c r="N173" s="13"/>
      <c r="O173" s="372"/>
      <c r="P173" s="4">
        <v>4.3</v>
      </c>
      <c r="Q173" s="338">
        <v>4.5</v>
      </c>
      <c r="R173" s="15" t="str">
        <f t="shared" si="40"/>
        <v>Yes</v>
      </c>
      <c r="S173" s="15" t="str">
        <f t="shared" si="41"/>
        <v>No</v>
      </c>
      <c r="T173" s="221" t="str">
        <f t="shared" si="42"/>
        <v>Yes</v>
      </c>
      <c r="U173" s="223">
        <f t="shared" si="43"/>
        <v>4.6511627906976827E-2</v>
      </c>
      <c r="V173" s="221" t="str">
        <f t="shared" si="44"/>
        <v>No</v>
      </c>
      <c r="W173" s="223" t="str">
        <f t="shared" si="45"/>
        <v>N/A</v>
      </c>
      <c r="X173" s="221" t="str">
        <f t="shared" si="46"/>
        <v>No</v>
      </c>
      <c r="Y173" s="223" t="str">
        <f t="shared" si="47"/>
        <v>N/A</v>
      </c>
      <c r="Z173" s="222" t="str">
        <f t="shared" si="48"/>
        <v>No</v>
      </c>
      <c r="AA173" s="68" t="str">
        <f t="shared" si="49"/>
        <v>N/A</v>
      </c>
      <c r="AB173" s="65" t="str">
        <f t="shared" si="50"/>
        <v>No</v>
      </c>
      <c r="AC173" s="68" t="str">
        <f t="shared" si="51"/>
        <v>N/A</v>
      </c>
      <c r="AD173" s="65" t="str">
        <f t="shared" si="52"/>
        <v>No</v>
      </c>
      <c r="AE173" s="68" t="str">
        <f t="shared" si="53"/>
        <v>N/A</v>
      </c>
      <c r="AF173" s="66"/>
    </row>
    <row r="174" spans="1:32" hidden="1">
      <c r="A174" s="66" t="s">
        <v>5017</v>
      </c>
      <c r="B174" s="66" t="s">
        <v>40</v>
      </c>
      <c r="C174" s="66" t="str" cm="1">
        <f t="array" ref="C174">_xlfn.IFNA(_xlfn.IFS(B174="Starter","Starters &amp; Sides",B174="Sides","Starters &amp; Sides"),B174)</f>
        <v>drinks</v>
      </c>
      <c r="D174" s="71" t="s">
        <v>5139</v>
      </c>
      <c r="E174" s="76">
        <v>4.45</v>
      </c>
      <c r="F174" s="13">
        <v>4.5</v>
      </c>
      <c r="G174" s="13">
        <v>4.5</v>
      </c>
      <c r="H174" s="13">
        <v>4.5</v>
      </c>
      <c r="I174" s="13">
        <v>5</v>
      </c>
      <c r="J174" s="13">
        <v>5.25</v>
      </c>
      <c r="K174" s="13">
        <v>5.5</v>
      </c>
      <c r="L174" s="13">
        <v>5.5</v>
      </c>
      <c r="M174" s="13">
        <v>5.5</v>
      </c>
      <c r="N174" s="13">
        <v>5.8</v>
      </c>
      <c r="O174" s="372">
        <f>(6.5+5.9)/2</f>
        <v>6.2</v>
      </c>
      <c r="P174" s="4"/>
      <c r="Q174" s="338"/>
      <c r="R174" s="15" t="str">
        <f t="shared" si="40"/>
        <v>No</v>
      </c>
      <c r="S174" s="15" t="str">
        <f t="shared" si="41"/>
        <v>No</v>
      </c>
      <c r="T174" s="221" t="str">
        <f t="shared" si="42"/>
        <v>No</v>
      </c>
      <c r="U174" s="223" t="str">
        <f t="shared" si="43"/>
        <v>N/A</v>
      </c>
      <c r="V174" s="221" t="str">
        <f t="shared" si="44"/>
        <v>No</v>
      </c>
      <c r="W174" s="223" t="str">
        <f t="shared" si="45"/>
        <v>N/A</v>
      </c>
      <c r="X174" s="221" t="str">
        <f t="shared" si="46"/>
        <v>No</v>
      </c>
      <c r="Y174" s="223" t="str">
        <f t="shared" si="47"/>
        <v>N/A</v>
      </c>
      <c r="Z174" s="222" t="str">
        <f t="shared" si="48"/>
        <v>No</v>
      </c>
      <c r="AA174" s="68" t="str">
        <f t="shared" si="49"/>
        <v>N/A</v>
      </c>
      <c r="AB174" s="65" t="str">
        <f t="shared" si="50"/>
        <v>No</v>
      </c>
      <c r="AC174" s="68" t="str">
        <f t="shared" si="51"/>
        <v>N/A</v>
      </c>
      <c r="AD174" s="65" t="str">
        <f t="shared" si="52"/>
        <v>No</v>
      </c>
      <c r="AE174" s="68" t="str">
        <f t="shared" si="53"/>
        <v>N/A</v>
      </c>
      <c r="AF174" s="66"/>
    </row>
    <row r="175" spans="1:32" hidden="1">
      <c r="A175" s="66" t="s">
        <v>5017</v>
      </c>
      <c r="B175" s="66" t="s">
        <v>40</v>
      </c>
      <c r="C175" s="66" t="str" cm="1">
        <f t="array" ref="C175">_xlfn.IFNA(_xlfn.IFS(B175="Starter","Starters &amp; Sides",B175="Sides","Starters &amp; Sides"),B175)</f>
        <v>drinks</v>
      </c>
      <c r="D175" s="71" t="s">
        <v>5140</v>
      </c>
      <c r="E175" s="76">
        <v>4.45</v>
      </c>
      <c r="F175" s="13">
        <v>4.5</v>
      </c>
      <c r="G175" s="13">
        <v>4.5</v>
      </c>
      <c r="H175" s="13">
        <v>4.5</v>
      </c>
      <c r="I175" s="13">
        <v>5</v>
      </c>
      <c r="J175" s="13">
        <v>5.25</v>
      </c>
      <c r="K175" s="13">
        <v>5.5</v>
      </c>
      <c r="L175" s="13">
        <v>5.5</v>
      </c>
      <c r="M175" s="13">
        <v>5.5</v>
      </c>
      <c r="N175" s="13">
        <v>5.8</v>
      </c>
      <c r="O175" s="372">
        <f>(6.5+5.9)/2</f>
        <v>6.2</v>
      </c>
      <c r="P175" s="4"/>
      <c r="Q175" s="338"/>
      <c r="R175" s="15" t="str">
        <f t="shared" ref="R175:R238" si="54">IF(COUNTA(Q175)=1,"Yes","No")</f>
        <v>No</v>
      </c>
      <c r="S175" s="15" t="str">
        <f t="shared" ref="S175:S238" si="55">IF(AND(T175="No",R175="Yes"),"Yes","No")</f>
        <v>No</v>
      </c>
      <c r="T175" s="221" t="str">
        <f t="shared" ref="T175:T238" si="56">IF(COUNTA(P175:Q175)=2,"Yes","No")</f>
        <v>No</v>
      </c>
      <c r="U175" s="223" t="str">
        <f t="shared" ref="U175:U238" si="57">IF(T175="Yes",Q175/P175-1,"N/A")</f>
        <v>N/A</v>
      </c>
      <c r="V175" s="221" t="str">
        <f t="shared" ref="V175:V238" si="58">IF(COUNTA(O175:Q175)=3,"Yes","No")</f>
        <v>No</v>
      </c>
      <c r="W175" s="223" t="str">
        <f t="shared" ref="W175:W238" si="59">IF(V175="Yes",Q175/O175-1,"N/A")</f>
        <v>N/A</v>
      </c>
      <c r="X175" s="221" t="str">
        <f t="shared" ref="X175:X238" si="60">IF(COUNTA(N175:Q175)=4,"Yes","No")</f>
        <v>No</v>
      </c>
      <c r="Y175" s="223" t="str">
        <f t="shared" ref="Y175:Y238" si="61">IF(X175="Yes",Q175/N175-1,"N/A")</f>
        <v>N/A</v>
      </c>
      <c r="Z175" s="222" t="str">
        <f t="shared" ref="Z175:Z238" si="62">IF(COUNTA(M175:Q175)=5,"Yes","No")</f>
        <v>No</v>
      </c>
      <c r="AA175" s="68" t="str">
        <f t="shared" ref="AA175:AA238" si="63">IF(Z175="Yes",Q175/M175-1,"N/A")</f>
        <v>N/A</v>
      </c>
      <c r="AB175" s="65" t="str">
        <f t="shared" ref="AB175:AB238" si="64">IF(COUNTA(L175:Q175)=6,"Yes","No")</f>
        <v>No</v>
      </c>
      <c r="AC175" s="68" t="str">
        <f t="shared" ref="AC175:AC238" si="65">IF(AB175="Yes",Q175/L175-1,"N/A")</f>
        <v>N/A</v>
      </c>
      <c r="AD175" s="65" t="str">
        <f t="shared" ref="AD175:AD238" si="66">IF(COUNTA(E175:Q175)=13,"Yes","No")</f>
        <v>No</v>
      </c>
      <c r="AE175" s="68" t="str">
        <f t="shared" ref="AE175:AE238" si="67">IF(AD175="Yes",Q175/E175-1,"N/A")</f>
        <v>N/A</v>
      </c>
      <c r="AF175" s="66"/>
    </row>
    <row r="176" spans="1:32">
      <c r="A176" s="66" t="s">
        <v>5017</v>
      </c>
      <c r="B176" s="66" t="s">
        <v>40</v>
      </c>
      <c r="C176" s="66" t="str" cm="1">
        <f t="array" ref="C176">_xlfn.IFNA(_xlfn.IFS(B176="Starter","Starters &amp; Sides",B176="Sides","Starters &amp; Sides"),B176)</f>
        <v>drinks</v>
      </c>
      <c r="D176" s="71" t="s">
        <v>5141</v>
      </c>
      <c r="E176" s="76">
        <f>AVERAGE(2.25,4.25)</f>
        <v>3.25</v>
      </c>
      <c r="F176" s="13">
        <f>AVERAGE(2.7,4.5)</f>
        <v>3.6</v>
      </c>
      <c r="G176" s="13">
        <f>AVERAGE(2.7,4.5)</f>
        <v>3.6</v>
      </c>
      <c r="H176" s="13">
        <f>AVERAGE(2.7,4.5)</f>
        <v>3.6</v>
      </c>
      <c r="I176" s="13">
        <v>3.75</v>
      </c>
      <c r="J176" s="13">
        <v>3.75</v>
      </c>
      <c r="K176" s="13">
        <v>4</v>
      </c>
      <c r="L176" s="13">
        <v>4</v>
      </c>
      <c r="M176" s="13">
        <f>(5+3)/(2)</f>
        <v>4</v>
      </c>
      <c r="N176" s="13">
        <f>(5+3)/2</f>
        <v>4</v>
      </c>
      <c r="O176" s="372">
        <v>4</v>
      </c>
      <c r="P176" s="4">
        <v>5</v>
      </c>
      <c r="Q176" s="338">
        <v>5</v>
      </c>
      <c r="R176" s="15" t="str">
        <f t="shared" si="54"/>
        <v>Yes</v>
      </c>
      <c r="S176" s="15" t="str">
        <f t="shared" si="55"/>
        <v>No</v>
      </c>
      <c r="T176" s="221" t="str">
        <f t="shared" si="56"/>
        <v>Yes</v>
      </c>
      <c r="U176" s="223">
        <f t="shared" si="57"/>
        <v>0</v>
      </c>
      <c r="V176" s="221" t="str">
        <f t="shared" si="58"/>
        <v>Yes</v>
      </c>
      <c r="W176" s="223">
        <f t="shared" si="59"/>
        <v>0.25</v>
      </c>
      <c r="X176" s="221" t="str">
        <f t="shared" si="60"/>
        <v>Yes</v>
      </c>
      <c r="Y176" s="223">
        <f t="shared" si="61"/>
        <v>0.25</v>
      </c>
      <c r="Z176" s="222" t="str">
        <f t="shared" si="62"/>
        <v>Yes</v>
      </c>
      <c r="AA176" s="68">
        <f t="shared" si="63"/>
        <v>0.25</v>
      </c>
      <c r="AB176" s="65" t="str">
        <f t="shared" si="64"/>
        <v>Yes</v>
      </c>
      <c r="AC176" s="68">
        <f t="shared" si="65"/>
        <v>0.25</v>
      </c>
      <c r="AD176" s="65" t="str">
        <f t="shared" si="66"/>
        <v>Yes</v>
      </c>
      <c r="AE176" s="68">
        <f t="shared" si="67"/>
        <v>0.53846153846153855</v>
      </c>
      <c r="AF176" s="66"/>
    </row>
    <row r="177" spans="1:32">
      <c r="A177" s="66" t="s">
        <v>5017</v>
      </c>
      <c r="B177" s="66" t="s">
        <v>40</v>
      </c>
      <c r="C177" s="66" t="str" cm="1">
        <f t="array" ref="C177">_xlfn.IFNA(_xlfn.IFS(B177="Starter","Starters &amp; Sides",B177="Sides","Starters &amp; Sides"),B177)</f>
        <v>drinks</v>
      </c>
      <c r="D177" s="71" t="s">
        <v>5142</v>
      </c>
      <c r="E177" s="76"/>
      <c r="F177" s="13"/>
      <c r="G177" s="13"/>
      <c r="H177" s="13"/>
      <c r="I177" s="13"/>
      <c r="J177" s="13"/>
      <c r="K177" s="13"/>
      <c r="L177" s="13"/>
      <c r="M177" s="13"/>
      <c r="N177" s="13"/>
      <c r="O177" s="372"/>
      <c r="P177" s="4">
        <v>3</v>
      </c>
      <c r="Q177" s="338">
        <v>3.5</v>
      </c>
      <c r="R177" s="15" t="str">
        <f t="shared" si="54"/>
        <v>Yes</v>
      </c>
      <c r="S177" s="15" t="str">
        <f t="shared" si="55"/>
        <v>No</v>
      </c>
      <c r="T177" s="221" t="str">
        <f t="shared" si="56"/>
        <v>Yes</v>
      </c>
      <c r="U177" s="223">
        <f t="shared" si="57"/>
        <v>0.16666666666666674</v>
      </c>
      <c r="V177" s="221" t="str">
        <f t="shared" si="58"/>
        <v>No</v>
      </c>
      <c r="W177" s="223" t="str">
        <f t="shared" si="59"/>
        <v>N/A</v>
      </c>
      <c r="X177" s="221" t="str">
        <f t="shared" si="60"/>
        <v>No</v>
      </c>
      <c r="Y177" s="223" t="str">
        <f t="shared" si="61"/>
        <v>N/A</v>
      </c>
      <c r="Z177" s="222" t="str">
        <f t="shared" si="62"/>
        <v>No</v>
      </c>
      <c r="AA177" s="68" t="str">
        <f t="shared" si="63"/>
        <v>N/A</v>
      </c>
      <c r="AB177" s="65" t="str">
        <f t="shared" si="64"/>
        <v>No</v>
      </c>
      <c r="AC177" s="68" t="str">
        <f t="shared" si="65"/>
        <v>N/A</v>
      </c>
      <c r="AD177" s="65" t="str">
        <f t="shared" si="66"/>
        <v>No</v>
      </c>
      <c r="AE177" s="68" t="str">
        <f t="shared" si="67"/>
        <v>N/A</v>
      </c>
      <c r="AF177" s="66"/>
    </row>
    <row r="178" spans="1:32">
      <c r="A178" s="66" t="s">
        <v>5017</v>
      </c>
      <c r="B178" s="66" t="s">
        <v>40</v>
      </c>
      <c r="C178" s="66" t="str" cm="1">
        <f t="array" ref="C178">_xlfn.IFNA(_xlfn.IFS(B178="Starter","Starters &amp; Sides",B178="Sides","Starters &amp; Sides"),B178)</f>
        <v>drinks</v>
      </c>
      <c r="D178" s="71" t="s">
        <v>2186</v>
      </c>
      <c r="E178" s="76">
        <v>2.95</v>
      </c>
      <c r="F178" s="13">
        <v>3</v>
      </c>
      <c r="G178" s="12">
        <v>3.2</v>
      </c>
      <c r="H178" s="12">
        <v>3.2</v>
      </c>
      <c r="I178" s="13">
        <v>3.4</v>
      </c>
      <c r="J178" s="13">
        <v>3.5</v>
      </c>
      <c r="K178" s="13">
        <v>3.5</v>
      </c>
      <c r="L178" s="13">
        <v>3.5</v>
      </c>
      <c r="M178" s="13">
        <v>3.9</v>
      </c>
      <c r="N178" s="13">
        <v>3.9</v>
      </c>
      <c r="O178" s="372">
        <v>3.9</v>
      </c>
      <c r="P178" s="4">
        <v>3.9</v>
      </c>
      <c r="Q178" s="338">
        <v>3.9</v>
      </c>
      <c r="R178" s="15" t="str">
        <f t="shared" si="54"/>
        <v>Yes</v>
      </c>
      <c r="S178" s="15" t="str">
        <f t="shared" si="55"/>
        <v>No</v>
      </c>
      <c r="T178" s="221" t="str">
        <f t="shared" si="56"/>
        <v>Yes</v>
      </c>
      <c r="U178" s="223">
        <f t="shared" si="57"/>
        <v>0</v>
      </c>
      <c r="V178" s="221" t="str">
        <f t="shared" si="58"/>
        <v>Yes</v>
      </c>
      <c r="W178" s="223">
        <f t="shared" si="59"/>
        <v>0</v>
      </c>
      <c r="X178" s="221" t="str">
        <f t="shared" si="60"/>
        <v>Yes</v>
      </c>
      <c r="Y178" s="223">
        <f t="shared" si="61"/>
        <v>0</v>
      </c>
      <c r="Z178" s="222" t="str">
        <f t="shared" si="62"/>
        <v>Yes</v>
      </c>
      <c r="AA178" s="68">
        <f t="shared" si="63"/>
        <v>0</v>
      </c>
      <c r="AB178" s="65" t="str">
        <f t="shared" si="64"/>
        <v>Yes</v>
      </c>
      <c r="AC178" s="68">
        <f t="shared" si="65"/>
        <v>0.11428571428571432</v>
      </c>
      <c r="AD178" s="65" t="str">
        <f t="shared" si="66"/>
        <v>Yes</v>
      </c>
      <c r="AE178" s="68">
        <f t="shared" si="67"/>
        <v>0.32203389830508455</v>
      </c>
      <c r="AF178" s="66"/>
    </row>
    <row r="179" spans="1:32">
      <c r="A179" s="66" t="s">
        <v>5017</v>
      </c>
      <c r="B179" s="66" t="s">
        <v>40</v>
      </c>
      <c r="C179" s="66" t="str" cm="1">
        <f t="array" ref="C179">_xlfn.IFNA(_xlfn.IFS(B179="Starter","Starters &amp; Sides",B179="Sides","Starters &amp; Sides"),B179)</f>
        <v>drinks</v>
      </c>
      <c r="D179" s="71" t="s">
        <v>5143</v>
      </c>
      <c r="E179" s="76">
        <f>AVERAGE(2.25,4.25)</f>
        <v>3.25</v>
      </c>
      <c r="F179" s="13">
        <f>AVERAGE(2.7,4.5)</f>
        <v>3.6</v>
      </c>
      <c r="G179" s="13">
        <f>AVERAGE(2.7,4.5)</f>
        <v>3.6</v>
      </c>
      <c r="H179" s="13">
        <f>AVERAGE(2.7,4.5)</f>
        <v>3.6</v>
      </c>
      <c r="I179" s="13">
        <v>3.75</v>
      </c>
      <c r="J179" s="13">
        <v>3.75</v>
      </c>
      <c r="K179" s="13">
        <v>4</v>
      </c>
      <c r="L179" s="13">
        <v>4</v>
      </c>
      <c r="M179" s="13">
        <f>(5+3)/(2)</f>
        <v>4</v>
      </c>
      <c r="N179" s="13">
        <f>(5+3)/2</f>
        <v>4</v>
      </c>
      <c r="O179" s="372">
        <v>4</v>
      </c>
      <c r="P179" s="4">
        <v>5</v>
      </c>
      <c r="Q179" s="338">
        <v>5</v>
      </c>
      <c r="R179" s="15" t="str">
        <f t="shared" si="54"/>
        <v>Yes</v>
      </c>
      <c r="S179" s="15" t="str">
        <f t="shared" si="55"/>
        <v>No</v>
      </c>
      <c r="T179" s="221" t="str">
        <f t="shared" si="56"/>
        <v>Yes</v>
      </c>
      <c r="U179" s="223">
        <f t="shared" si="57"/>
        <v>0</v>
      </c>
      <c r="V179" s="221" t="str">
        <f t="shared" si="58"/>
        <v>Yes</v>
      </c>
      <c r="W179" s="223">
        <f t="shared" si="59"/>
        <v>0.25</v>
      </c>
      <c r="X179" s="221" t="str">
        <f t="shared" si="60"/>
        <v>Yes</v>
      </c>
      <c r="Y179" s="223">
        <f t="shared" si="61"/>
        <v>0.25</v>
      </c>
      <c r="Z179" s="222" t="str">
        <f t="shared" si="62"/>
        <v>Yes</v>
      </c>
      <c r="AA179" s="68">
        <f t="shared" si="63"/>
        <v>0.25</v>
      </c>
      <c r="AB179" s="65" t="str">
        <f t="shared" si="64"/>
        <v>Yes</v>
      </c>
      <c r="AC179" s="68">
        <f t="shared" si="65"/>
        <v>0.25</v>
      </c>
      <c r="AD179" s="65" t="str">
        <f t="shared" si="66"/>
        <v>Yes</v>
      </c>
      <c r="AE179" s="68">
        <f t="shared" si="67"/>
        <v>0.53846153846153855</v>
      </c>
      <c r="AF179" s="66"/>
    </row>
    <row r="180" spans="1:32">
      <c r="A180" s="66" t="s">
        <v>5017</v>
      </c>
      <c r="B180" s="66" t="s">
        <v>40</v>
      </c>
      <c r="C180" s="66" t="str" cm="1">
        <f t="array" ref="C180">_xlfn.IFNA(_xlfn.IFS(B180="Starter","Starters &amp; Sides",B180="Sides","Starters &amp; Sides"),B180)</f>
        <v>drinks</v>
      </c>
      <c r="D180" s="71" t="s">
        <v>5144</v>
      </c>
      <c r="E180" s="76"/>
      <c r="F180" s="13"/>
      <c r="G180" s="13"/>
      <c r="H180" s="13"/>
      <c r="I180" s="13"/>
      <c r="J180" s="13"/>
      <c r="K180" s="13"/>
      <c r="L180" s="13"/>
      <c r="M180" s="13"/>
      <c r="N180" s="13"/>
      <c r="O180" s="372"/>
      <c r="P180" s="4">
        <v>3</v>
      </c>
      <c r="Q180" s="338">
        <v>3.5</v>
      </c>
      <c r="R180" s="15" t="str">
        <f t="shared" si="54"/>
        <v>Yes</v>
      </c>
      <c r="S180" s="15" t="str">
        <f t="shared" si="55"/>
        <v>No</v>
      </c>
      <c r="T180" s="221" t="str">
        <f t="shared" si="56"/>
        <v>Yes</v>
      </c>
      <c r="U180" s="223">
        <f t="shared" si="57"/>
        <v>0.16666666666666674</v>
      </c>
      <c r="V180" s="221" t="str">
        <f t="shared" si="58"/>
        <v>No</v>
      </c>
      <c r="W180" s="223" t="str">
        <f t="shared" si="59"/>
        <v>N/A</v>
      </c>
      <c r="X180" s="221" t="str">
        <f t="shared" si="60"/>
        <v>No</v>
      </c>
      <c r="Y180" s="223" t="str">
        <f t="shared" si="61"/>
        <v>N/A</v>
      </c>
      <c r="Z180" s="222" t="str">
        <f t="shared" si="62"/>
        <v>No</v>
      </c>
      <c r="AA180" s="68" t="str">
        <f t="shared" si="63"/>
        <v>N/A</v>
      </c>
      <c r="AB180" s="65" t="str">
        <f t="shared" si="64"/>
        <v>No</v>
      </c>
      <c r="AC180" s="68" t="str">
        <f t="shared" si="65"/>
        <v>N/A</v>
      </c>
      <c r="AD180" s="65" t="str">
        <f t="shared" si="66"/>
        <v>No</v>
      </c>
      <c r="AE180" s="68" t="str">
        <f t="shared" si="67"/>
        <v>N/A</v>
      </c>
      <c r="AF180" s="66"/>
    </row>
    <row r="181" spans="1:32" hidden="1">
      <c r="A181" s="66" t="s">
        <v>5017</v>
      </c>
      <c r="B181" s="66" t="s">
        <v>40</v>
      </c>
      <c r="C181" s="66" t="str" cm="1">
        <f t="array" ref="C181">_xlfn.IFNA(_xlfn.IFS(B181="Starter","Starters &amp; Sides",B181="Sides","Starters &amp; Sides"),B181)</f>
        <v>drinks</v>
      </c>
      <c r="D181" s="71" t="s">
        <v>762</v>
      </c>
      <c r="E181" s="76">
        <v>4.45</v>
      </c>
      <c r="F181" s="12">
        <v>4.5</v>
      </c>
      <c r="G181" s="12">
        <v>4.5</v>
      </c>
      <c r="H181" s="12">
        <v>4.5</v>
      </c>
      <c r="I181" s="13">
        <v>5</v>
      </c>
      <c r="J181" s="13">
        <v>5.25</v>
      </c>
      <c r="K181" s="13">
        <v>5.5</v>
      </c>
      <c r="L181" s="13">
        <v>5.5</v>
      </c>
      <c r="M181" s="13">
        <f>(5.5+6)/(2)</f>
        <v>5.75</v>
      </c>
      <c r="N181" s="13">
        <v>5.8</v>
      </c>
      <c r="O181" s="372">
        <f>(6.5+5.9)/2</f>
        <v>6.2</v>
      </c>
      <c r="P181" s="4"/>
      <c r="Q181" s="338"/>
      <c r="R181" s="15" t="str">
        <f t="shared" si="54"/>
        <v>No</v>
      </c>
      <c r="S181" s="15" t="str">
        <f t="shared" si="55"/>
        <v>No</v>
      </c>
      <c r="T181" s="221" t="str">
        <f t="shared" si="56"/>
        <v>No</v>
      </c>
      <c r="U181" s="223" t="str">
        <f t="shared" si="57"/>
        <v>N/A</v>
      </c>
      <c r="V181" s="221" t="str">
        <f t="shared" si="58"/>
        <v>No</v>
      </c>
      <c r="W181" s="223" t="str">
        <f t="shared" si="59"/>
        <v>N/A</v>
      </c>
      <c r="X181" s="221" t="str">
        <f t="shared" si="60"/>
        <v>No</v>
      </c>
      <c r="Y181" s="223" t="str">
        <f t="shared" si="61"/>
        <v>N/A</v>
      </c>
      <c r="Z181" s="222" t="str">
        <f t="shared" si="62"/>
        <v>No</v>
      </c>
      <c r="AA181" s="68" t="str">
        <f t="shared" si="63"/>
        <v>N/A</v>
      </c>
      <c r="AB181" s="65" t="str">
        <f t="shared" si="64"/>
        <v>No</v>
      </c>
      <c r="AC181" s="68" t="str">
        <f t="shared" si="65"/>
        <v>N/A</v>
      </c>
      <c r="AD181" s="65" t="str">
        <f t="shared" si="66"/>
        <v>No</v>
      </c>
      <c r="AE181" s="68" t="str">
        <f t="shared" si="67"/>
        <v>N/A</v>
      </c>
      <c r="AF181" s="66"/>
    </row>
    <row r="182" spans="1:32">
      <c r="A182" s="66" t="s">
        <v>5017</v>
      </c>
      <c r="B182" s="66" t="s">
        <v>40</v>
      </c>
      <c r="C182" s="66" t="str" cm="1">
        <f t="array" ref="C182">_xlfn.IFNA(_xlfn.IFS(B182="Starter","Starters &amp; Sides",B182="Sides","Starters &amp; Sides"),B182)</f>
        <v>drinks</v>
      </c>
      <c r="D182" s="71" t="s">
        <v>5145</v>
      </c>
      <c r="E182" s="75">
        <v>4.25</v>
      </c>
      <c r="F182" s="12">
        <v>4.5</v>
      </c>
      <c r="G182" s="12">
        <v>4.5</v>
      </c>
      <c r="H182" s="12">
        <v>4.5</v>
      </c>
      <c r="I182" s="13">
        <v>4.7</v>
      </c>
      <c r="J182" s="13">
        <v>4.8</v>
      </c>
      <c r="K182" s="13">
        <v>4.8</v>
      </c>
      <c r="L182" s="13">
        <v>4.8</v>
      </c>
      <c r="M182" s="13">
        <v>5</v>
      </c>
      <c r="N182" s="13">
        <v>5</v>
      </c>
      <c r="O182" s="372">
        <v>5</v>
      </c>
      <c r="P182" s="4">
        <v>5</v>
      </c>
      <c r="Q182" s="338">
        <v>5</v>
      </c>
      <c r="R182" s="15" t="str">
        <f t="shared" si="54"/>
        <v>Yes</v>
      </c>
      <c r="S182" s="15" t="str">
        <f t="shared" si="55"/>
        <v>No</v>
      </c>
      <c r="T182" s="221" t="str">
        <f t="shared" si="56"/>
        <v>Yes</v>
      </c>
      <c r="U182" s="223">
        <f t="shared" si="57"/>
        <v>0</v>
      </c>
      <c r="V182" s="221" t="str">
        <f t="shared" si="58"/>
        <v>Yes</v>
      </c>
      <c r="W182" s="223">
        <f t="shared" si="59"/>
        <v>0</v>
      </c>
      <c r="X182" s="221" t="str">
        <f t="shared" si="60"/>
        <v>Yes</v>
      </c>
      <c r="Y182" s="223">
        <f t="shared" si="61"/>
        <v>0</v>
      </c>
      <c r="Z182" s="222" t="str">
        <f t="shared" si="62"/>
        <v>Yes</v>
      </c>
      <c r="AA182" s="68">
        <f t="shared" si="63"/>
        <v>0</v>
      </c>
      <c r="AB182" s="65" t="str">
        <f t="shared" si="64"/>
        <v>Yes</v>
      </c>
      <c r="AC182" s="68">
        <f t="shared" si="65"/>
        <v>4.1666666666666741E-2</v>
      </c>
      <c r="AD182" s="65" t="str">
        <f t="shared" si="66"/>
        <v>Yes</v>
      </c>
      <c r="AE182" s="68">
        <f t="shared" si="67"/>
        <v>0.17647058823529416</v>
      </c>
      <c r="AF182" s="66"/>
    </row>
    <row r="183" spans="1:32">
      <c r="A183" s="66" t="s">
        <v>5017</v>
      </c>
      <c r="B183" s="66" t="s">
        <v>40</v>
      </c>
      <c r="C183" s="66" t="str" cm="1">
        <f t="array" ref="C183">_xlfn.IFNA(_xlfn.IFS(B183="Starter","Starters &amp; Sides",B183="Sides","Starters &amp; Sides"),B183)</f>
        <v>drinks</v>
      </c>
      <c r="D183" s="71" t="s">
        <v>5146</v>
      </c>
      <c r="E183" s="75">
        <v>7.25</v>
      </c>
      <c r="F183" s="12">
        <v>7.3</v>
      </c>
      <c r="G183" s="12">
        <v>7.3</v>
      </c>
      <c r="H183" s="12">
        <v>7.3</v>
      </c>
      <c r="I183" s="13">
        <v>7.7</v>
      </c>
      <c r="J183" s="13">
        <v>7.8</v>
      </c>
      <c r="K183" s="13"/>
      <c r="L183" s="13"/>
      <c r="M183" s="13">
        <v>8</v>
      </c>
      <c r="N183" s="13">
        <v>8</v>
      </c>
      <c r="O183" s="372">
        <v>7</v>
      </c>
      <c r="P183" s="4">
        <v>8</v>
      </c>
      <c r="Q183" s="338">
        <v>8</v>
      </c>
      <c r="R183" s="15" t="str">
        <f t="shared" si="54"/>
        <v>Yes</v>
      </c>
      <c r="S183" s="15" t="str">
        <f t="shared" si="55"/>
        <v>No</v>
      </c>
      <c r="T183" s="221" t="str">
        <f t="shared" si="56"/>
        <v>Yes</v>
      </c>
      <c r="U183" s="223">
        <f t="shared" si="57"/>
        <v>0</v>
      </c>
      <c r="V183" s="221" t="str">
        <f t="shared" si="58"/>
        <v>Yes</v>
      </c>
      <c r="W183" s="223">
        <f t="shared" si="59"/>
        <v>0.14285714285714279</v>
      </c>
      <c r="X183" s="221" t="str">
        <f t="shared" si="60"/>
        <v>Yes</v>
      </c>
      <c r="Y183" s="223">
        <f t="shared" si="61"/>
        <v>0</v>
      </c>
      <c r="Z183" s="222" t="str">
        <f t="shared" si="62"/>
        <v>Yes</v>
      </c>
      <c r="AA183" s="68">
        <f t="shared" si="63"/>
        <v>0</v>
      </c>
      <c r="AB183" s="65" t="str">
        <f t="shared" si="64"/>
        <v>No</v>
      </c>
      <c r="AC183" s="68" t="str">
        <f t="shared" si="65"/>
        <v>N/A</v>
      </c>
      <c r="AD183" s="65" t="str">
        <f t="shared" si="66"/>
        <v>No</v>
      </c>
      <c r="AE183" s="68" t="str">
        <f t="shared" si="67"/>
        <v>N/A</v>
      </c>
      <c r="AF183" s="66"/>
    </row>
    <row r="184" spans="1:32">
      <c r="A184" s="66" t="s">
        <v>5017</v>
      </c>
      <c r="B184" s="66" t="s">
        <v>40</v>
      </c>
      <c r="C184" s="66" t="str" cm="1">
        <f t="array" ref="C184">_xlfn.IFNA(_xlfn.IFS(B184="Starter","Starters &amp; Sides",B184="Sides","Starters &amp; Sides"),B184)</f>
        <v>drinks</v>
      </c>
      <c r="D184" s="71" t="s">
        <v>5147</v>
      </c>
      <c r="E184" s="75"/>
      <c r="F184" s="12">
        <v>3.2</v>
      </c>
      <c r="G184" s="12">
        <v>3.5</v>
      </c>
      <c r="H184" s="12">
        <v>3.5</v>
      </c>
      <c r="I184" s="13"/>
      <c r="J184" s="13"/>
      <c r="K184" s="13">
        <v>4.3</v>
      </c>
      <c r="L184" s="13">
        <v>4.3</v>
      </c>
      <c r="M184" s="13">
        <v>5</v>
      </c>
      <c r="N184" s="13">
        <v>4.5</v>
      </c>
      <c r="O184" s="372"/>
      <c r="P184" s="4">
        <v>4.5</v>
      </c>
      <c r="Q184" s="338">
        <v>4.9000000000000004</v>
      </c>
      <c r="R184" s="15" t="str">
        <f t="shared" si="54"/>
        <v>Yes</v>
      </c>
      <c r="S184" s="15" t="str">
        <f t="shared" si="55"/>
        <v>No</v>
      </c>
      <c r="T184" s="221" t="str">
        <f t="shared" si="56"/>
        <v>Yes</v>
      </c>
      <c r="U184" s="223">
        <f t="shared" si="57"/>
        <v>8.8888888888889017E-2</v>
      </c>
      <c r="V184" s="221" t="str">
        <f t="shared" si="58"/>
        <v>No</v>
      </c>
      <c r="W184" s="223" t="str">
        <f t="shared" si="59"/>
        <v>N/A</v>
      </c>
      <c r="X184" s="221" t="str">
        <f t="shared" si="60"/>
        <v>No</v>
      </c>
      <c r="Y184" s="223" t="str">
        <f t="shared" si="61"/>
        <v>N/A</v>
      </c>
      <c r="Z184" s="222" t="str">
        <f t="shared" si="62"/>
        <v>No</v>
      </c>
      <c r="AA184" s="68" t="str">
        <f t="shared" si="63"/>
        <v>N/A</v>
      </c>
      <c r="AB184" s="65" t="str">
        <f t="shared" si="64"/>
        <v>No</v>
      </c>
      <c r="AC184" s="68" t="str">
        <f t="shared" si="65"/>
        <v>N/A</v>
      </c>
      <c r="AD184" s="65" t="str">
        <f t="shared" si="66"/>
        <v>No</v>
      </c>
      <c r="AE184" s="68" t="str">
        <f t="shared" si="67"/>
        <v>N/A</v>
      </c>
      <c r="AF184" s="66"/>
    </row>
    <row r="185" spans="1:32">
      <c r="A185" s="66" t="s">
        <v>5017</v>
      </c>
      <c r="B185" s="66" t="s">
        <v>40</v>
      </c>
      <c r="C185" s="66" t="str" cm="1">
        <f t="array" ref="C185">_xlfn.IFNA(_xlfn.IFS(B185="Starter","Starters &amp; Sides",B185="Sides","Starters &amp; Sides"),B185)</f>
        <v>drinks</v>
      </c>
      <c r="D185" s="71" t="s">
        <v>5148</v>
      </c>
      <c r="E185" s="75"/>
      <c r="F185" s="12">
        <v>5.7</v>
      </c>
      <c r="G185" s="12">
        <v>6</v>
      </c>
      <c r="H185" s="12">
        <v>6</v>
      </c>
      <c r="I185" s="13"/>
      <c r="J185" s="13"/>
      <c r="K185" s="13">
        <v>6.8</v>
      </c>
      <c r="L185" s="13">
        <v>6.8</v>
      </c>
      <c r="M185" s="13">
        <v>7</v>
      </c>
      <c r="N185" s="13">
        <v>7</v>
      </c>
      <c r="O185" s="372"/>
      <c r="P185" s="4">
        <v>7</v>
      </c>
      <c r="Q185" s="338">
        <v>7</v>
      </c>
      <c r="R185" s="15" t="str">
        <f t="shared" si="54"/>
        <v>Yes</v>
      </c>
      <c r="S185" s="15" t="str">
        <f t="shared" si="55"/>
        <v>No</v>
      </c>
      <c r="T185" s="221" t="str">
        <f t="shared" si="56"/>
        <v>Yes</v>
      </c>
      <c r="U185" s="223">
        <f t="shared" si="57"/>
        <v>0</v>
      </c>
      <c r="V185" s="221" t="str">
        <f t="shared" si="58"/>
        <v>No</v>
      </c>
      <c r="W185" s="223" t="str">
        <f t="shared" si="59"/>
        <v>N/A</v>
      </c>
      <c r="X185" s="221" t="str">
        <f t="shared" si="60"/>
        <v>No</v>
      </c>
      <c r="Y185" s="223" t="str">
        <f t="shared" si="61"/>
        <v>N/A</v>
      </c>
      <c r="Z185" s="222" t="str">
        <f t="shared" si="62"/>
        <v>No</v>
      </c>
      <c r="AA185" s="68" t="str">
        <f t="shared" si="63"/>
        <v>N/A</v>
      </c>
      <c r="AB185" s="65" t="str">
        <f t="shared" si="64"/>
        <v>No</v>
      </c>
      <c r="AC185" s="68" t="str">
        <f t="shared" si="65"/>
        <v>N/A</v>
      </c>
      <c r="AD185" s="65" t="str">
        <f t="shared" si="66"/>
        <v>No</v>
      </c>
      <c r="AE185" s="68" t="str">
        <f t="shared" si="67"/>
        <v>N/A</v>
      </c>
      <c r="AF185" s="66"/>
    </row>
    <row r="186" spans="1:32">
      <c r="A186" s="66" t="s">
        <v>5017</v>
      </c>
      <c r="B186" s="66" t="s">
        <v>40</v>
      </c>
      <c r="C186" s="66" t="str" cm="1">
        <f t="array" ref="C186">_xlfn.IFNA(_xlfn.IFS(B186="Starter","Starters &amp; Sides",B186="Sides","Starters &amp; Sides"),B186)</f>
        <v>drinks</v>
      </c>
      <c r="D186" s="71" t="s">
        <v>5149</v>
      </c>
      <c r="E186" s="75"/>
      <c r="F186" s="12"/>
      <c r="G186" s="12"/>
      <c r="H186" s="12"/>
      <c r="I186" s="13"/>
      <c r="J186" s="13"/>
      <c r="K186" s="13"/>
      <c r="L186" s="13"/>
      <c r="M186" s="13"/>
      <c r="N186" s="13"/>
      <c r="O186" s="372"/>
      <c r="P186" s="4">
        <v>7</v>
      </c>
      <c r="Q186" s="338">
        <v>7</v>
      </c>
      <c r="R186" s="15" t="str">
        <f t="shared" si="54"/>
        <v>Yes</v>
      </c>
      <c r="S186" s="15" t="str">
        <f t="shared" si="55"/>
        <v>No</v>
      </c>
      <c r="T186" s="221" t="str">
        <f t="shared" si="56"/>
        <v>Yes</v>
      </c>
      <c r="U186" s="223">
        <f t="shared" si="57"/>
        <v>0</v>
      </c>
      <c r="V186" s="221" t="str">
        <f t="shared" si="58"/>
        <v>No</v>
      </c>
      <c r="W186" s="223" t="str">
        <f t="shared" si="59"/>
        <v>N/A</v>
      </c>
      <c r="X186" s="221" t="str">
        <f t="shared" si="60"/>
        <v>No</v>
      </c>
      <c r="Y186" s="223" t="str">
        <f t="shared" si="61"/>
        <v>N/A</v>
      </c>
      <c r="Z186" s="222" t="str">
        <f t="shared" si="62"/>
        <v>No</v>
      </c>
      <c r="AA186" s="68" t="str">
        <f t="shared" si="63"/>
        <v>N/A</v>
      </c>
      <c r="AB186" s="65" t="str">
        <f t="shared" si="64"/>
        <v>No</v>
      </c>
      <c r="AC186" s="68" t="str">
        <f t="shared" si="65"/>
        <v>N/A</v>
      </c>
      <c r="AD186" s="65" t="str">
        <f t="shared" si="66"/>
        <v>No</v>
      </c>
      <c r="AE186" s="68" t="str">
        <f t="shared" si="67"/>
        <v>N/A</v>
      </c>
      <c r="AF186" s="66"/>
    </row>
    <row r="187" spans="1:32">
      <c r="A187" s="66" t="s">
        <v>5017</v>
      </c>
      <c r="B187" s="66" t="s">
        <v>40</v>
      </c>
      <c r="C187" s="66" t="str" cm="1">
        <f t="array" ref="C187">_xlfn.IFNA(_xlfn.IFS(B187="Starter","Starters &amp; Sides",B187="Sides","Starters &amp; Sides"),B187)</f>
        <v>drinks</v>
      </c>
      <c r="D187" s="71" t="s">
        <v>5150</v>
      </c>
      <c r="E187" s="75"/>
      <c r="F187" s="12"/>
      <c r="G187" s="12"/>
      <c r="H187" s="12"/>
      <c r="I187" s="13"/>
      <c r="J187" s="13"/>
      <c r="K187" s="13"/>
      <c r="L187" s="13"/>
      <c r="M187" s="13"/>
      <c r="N187" s="13"/>
      <c r="O187" s="372"/>
      <c r="P187" s="4">
        <v>5</v>
      </c>
      <c r="Q187" s="338">
        <v>5.2</v>
      </c>
      <c r="R187" s="15" t="str">
        <f t="shared" si="54"/>
        <v>Yes</v>
      </c>
      <c r="S187" s="15" t="str">
        <f t="shared" si="55"/>
        <v>No</v>
      </c>
      <c r="T187" s="221" t="str">
        <f t="shared" si="56"/>
        <v>Yes</v>
      </c>
      <c r="U187" s="223">
        <f t="shared" si="57"/>
        <v>4.0000000000000036E-2</v>
      </c>
      <c r="V187" s="221" t="str">
        <f t="shared" si="58"/>
        <v>No</v>
      </c>
      <c r="W187" s="223" t="str">
        <f t="shared" si="59"/>
        <v>N/A</v>
      </c>
      <c r="X187" s="221" t="str">
        <f t="shared" si="60"/>
        <v>No</v>
      </c>
      <c r="Y187" s="223" t="str">
        <f t="shared" si="61"/>
        <v>N/A</v>
      </c>
      <c r="Z187" s="222" t="str">
        <f t="shared" si="62"/>
        <v>No</v>
      </c>
      <c r="AA187" s="68" t="str">
        <f t="shared" si="63"/>
        <v>N/A</v>
      </c>
      <c r="AB187" s="65" t="str">
        <f t="shared" si="64"/>
        <v>No</v>
      </c>
      <c r="AC187" s="68" t="str">
        <f t="shared" si="65"/>
        <v>N/A</v>
      </c>
      <c r="AD187" s="65" t="str">
        <f t="shared" si="66"/>
        <v>No</v>
      </c>
      <c r="AE187" s="68" t="str">
        <f t="shared" si="67"/>
        <v>N/A</v>
      </c>
      <c r="AF187" s="66"/>
    </row>
    <row r="188" spans="1:32">
      <c r="A188" s="66" t="s">
        <v>5017</v>
      </c>
      <c r="B188" s="66" t="s">
        <v>40</v>
      </c>
      <c r="C188" s="66" t="str" cm="1">
        <f t="array" ref="C188">_xlfn.IFNA(_xlfn.IFS(B188="Starter","Starters &amp; Sides",B188="Sides","Starters &amp; Sides"),B188)</f>
        <v>drinks</v>
      </c>
      <c r="D188" s="71" t="s">
        <v>5003</v>
      </c>
      <c r="E188" s="75"/>
      <c r="F188" s="12"/>
      <c r="G188" s="12"/>
      <c r="H188" s="12"/>
      <c r="I188" s="13"/>
      <c r="J188" s="13"/>
      <c r="K188" s="13"/>
      <c r="L188" s="13"/>
      <c r="M188" s="13"/>
      <c r="N188" s="13"/>
      <c r="O188" s="372"/>
      <c r="P188" s="4">
        <v>5</v>
      </c>
      <c r="Q188" s="338">
        <v>5</v>
      </c>
      <c r="R188" s="15" t="str">
        <f t="shared" si="54"/>
        <v>Yes</v>
      </c>
      <c r="S188" s="15" t="str">
        <f t="shared" si="55"/>
        <v>No</v>
      </c>
      <c r="T188" s="221" t="str">
        <f t="shared" si="56"/>
        <v>Yes</v>
      </c>
      <c r="U188" s="223">
        <f t="shared" si="57"/>
        <v>0</v>
      </c>
      <c r="V188" s="221" t="str">
        <f t="shared" si="58"/>
        <v>No</v>
      </c>
      <c r="W188" s="223" t="str">
        <f t="shared" si="59"/>
        <v>N/A</v>
      </c>
      <c r="X188" s="221" t="str">
        <f t="shared" si="60"/>
        <v>No</v>
      </c>
      <c r="Y188" s="223" t="str">
        <f t="shared" si="61"/>
        <v>N/A</v>
      </c>
      <c r="Z188" s="222" t="str">
        <f t="shared" si="62"/>
        <v>No</v>
      </c>
      <c r="AA188" s="68" t="str">
        <f t="shared" si="63"/>
        <v>N/A</v>
      </c>
      <c r="AB188" s="65" t="str">
        <f t="shared" si="64"/>
        <v>No</v>
      </c>
      <c r="AC188" s="68" t="str">
        <f t="shared" si="65"/>
        <v>N/A</v>
      </c>
      <c r="AD188" s="65" t="str">
        <f t="shared" si="66"/>
        <v>No</v>
      </c>
      <c r="AE188" s="68" t="str">
        <f t="shared" si="67"/>
        <v>N/A</v>
      </c>
      <c r="AF188" s="66"/>
    </row>
    <row r="189" spans="1:32">
      <c r="A189" s="66" t="s">
        <v>5017</v>
      </c>
      <c r="B189" s="66" t="s">
        <v>40</v>
      </c>
      <c r="C189" s="66" t="str" cm="1">
        <f t="array" ref="C189">_xlfn.IFNA(_xlfn.IFS(B189="Starter","Starters &amp; Sides",B189="Sides","Starters &amp; Sides"),B189)</f>
        <v>drinks</v>
      </c>
      <c r="D189" s="71" t="s">
        <v>5151</v>
      </c>
      <c r="E189" s="75"/>
      <c r="F189" s="12"/>
      <c r="G189" s="12"/>
      <c r="H189" s="12"/>
      <c r="I189" s="13"/>
      <c r="J189" s="13"/>
      <c r="K189" s="13"/>
      <c r="L189" s="13"/>
      <c r="M189" s="13"/>
      <c r="N189" s="13"/>
      <c r="O189" s="372"/>
      <c r="P189" s="4">
        <v>5.7</v>
      </c>
      <c r="Q189" s="338">
        <v>5.9</v>
      </c>
      <c r="R189" s="15" t="str">
        <f t="shared" si="54"/>
        <v>Yes</v>
      </c>
      <c r="S189" s="15" t="str">
        <f t="shared" si="55"/>
        <v>No</v>
      </c>
      <c r="T189" s="221" t="str">
        <f t="shared" si="56"/>
        <v>Yes</v>
      </c>
      <c r="U189" s="223">
        <f t="shared" si="57"/>
        <v>3.5087719298245723E-2</v>
      </c>
      <c r="V189" s="221" t="str">
        <f t="shared" si="58"/>
        <v>No</v>
      </c>
      <c r="W189" s="223" t="str">
        <f t="shared" si="59"/>
        <v>N/A</v>
      </c>
      <c r="X189" s="221" t="str">
        <f t="shared" si="60"/>
        <v>No</v>
      </c>
      <c r="Y189" s="223" t="str">
        <f t="shared" si="61"/>
        <v>N/A</v>
      </c>
      <c r="Z189" s="222" t="str">
        <f t="shared" si="62"/>
        <v>No</v>
      </c>
      <c r="AA189" s="68" t="str">
        <f t="shared" si="63"/>
        <v>N/A</v>
      </c>
      <c r="AB189" s="65" t="str">
        <f t="shared" si="64"/>
        <v>No</v>
      </c>
      <c r="AC189" s="68" t="str">
        <f t="shared" si="65"/>
        <v>N/A</v>
      </c>
      <c r="AD189" s="65" t="str">
        <f t="shared" si="66"/>
        <v>No</v>
      </c>
      <c r="AE189" s="68" t="str">
        <f t="shared" si="67"/>
        <v>N/A</v>
      </c>
      <c r="AF189" s="66"/>
    </row>
    <row r="190" spans="1:32">
      <c r="A190" s="66" t="s">
        <v>5017</v>
      </c>
      <c r="B190" s="66" t="s">
        <v>40</v>
      </c>
      <c r="C190" s="66" t="str" cm="1">
        <f t="array" ref="C190">_xlfn.IFNA(_xlfn.IFS(B190="Starter","Starters &amp; Sides",B190="Sides","Starters &amp; Sides"),B190)</f>
        <v>drinks</v>
      </c>
      <c r="D190" s="71" t="s">
        <v>5152</v>
      </c>
      <c r="E190" s="75"/>
      <c r="F190" s="12"/>
      <c r="G190" s="12"/>
      <c r="H190" s="12"/>
      <c r="I190" s="13"/>
      <c r="J190" s="13"/>
      <c r="K190" s="13">
        <v>5</v>
      </c>
      <c r="L190" s="13">
        <v>5</v>
      </c>
      <c r="M190" s="13">
        <v>5</v>
      </c>
      <c r="N190" s="13">
        <v>5</v>
      </c>
      <c r="O190" s="372">
        <v>5</v>
      </c>
      <c r="P190" s="4">
        <v>5</v>
      </c>
      <c r="Q190" s="338">
        <v>5.3</v>
      </c>
      <c r="R190" s="15" t="str">
        <f t="shared" si="54"/>
        <v>Yes</v>
      </c>
      <c r="S190" s="15" t="str">
        <f t="shared" si="55"/>
        <v>No</v>
      </c>
      <c r="T190" s="221" t="str">
        <f t="shared" si="56"/>
        <v>Yes</v>
      </c>
      <c r="U190" s="223">
        <f t="shared" si="57"/>
        <v>6.0000000000000053E-2</v>
      </c>
      <c r="V190" s="221" t="str">
        <f t="shared" si="58"/>
        <v>Yes</v>
      </c>
      <c r="W190" s="223">
        <f t="shared" si="59"/>
        <v>6.0000000000000053E-2</v>
      </c>
      <c r="X190" s="221" t="str">
        <f t="shared" si="60"/>
        <v>Yes</v>
      </c>
      <c r="Y190" s="223">
        <f t="shared" si="61"/>
        <v>6.0000000000000053E-2</v>
      </c>
      <c r="Z190" s="222" t="str">
        <f t="shared" si="62"/>
        <v>Yes</v>
      </c>
      <c r="AA190" s="68">
        <f t="shared" si="63"/>
        <v>6.0000000000000053E-2</v>
      </c>
      <c r="AB190" s="65" t="str">
        <f t="shared" si="64"/>
        <v>Yes</v>
      </c>
      <c r="AC190" s="68">
        <f t="shared" si="65"/>
        <v>6.0000000000000053E-2</v>
      </c>
      <c r="AD190" s="65" t="str">
        <f t="shared" si="66"/>
        <v>No</v>
      </c>
      <c r="AE190" s="68" t="str">
        <f t="shared" si="67"/>
        <v>N/A</v>
      </c>
      <c r="AF190" s="66"/>
    </row>
    <row r="191" spans="1:32" hidden="1">
      <c r="A191" s="66" t="s">
        <v>5017</v>
      </c>
      <c r="B191" s="66" t="s">
        <v>40</v>
      </c>
      <c r="C191" s="66" t="str" cm="1">
        <f t="array" ref="C191">_xlfn.IFNA(_xlfn.IFS(B191="Starter","Starters &amp; Sides",B191="Sides","Starters &amp; Sides"),B191)</f>
        <v>drinks</v>
      </c>
      <c r="D191" s="71" t="s">
        <v>5153</v>
      </c>
      <c r="E191" s="75">
        <v>4.25</v>
      </c>
      <c r="F191" s="12"/>
      <c r="G191" s="12">
        <v>5</v>
      </c>
      <c r="H191" s="12">
        <v>5</v>
      </c>
      <c r="I191" s="13">
        <v>5.5</v>
      </c>
      <c r="J191" s="13">
        <v>6</v>
      </c>
      <c r="K191" s="13">
        <v>6</v>
      </c>
      <c r="L191" s="13">
        <v>6</v>
      </c>
      <c r="M191" s="13"/>
      <c r="N191" s="13"/>
      <c r="O191" s="372"/>
      <c r="P191" s="4"/>
      <c r="Q191" s="338"/>
      <c r="R191" s="15" t="str">
        <f t="shared" si="54"/>
        <v>No</v>
      </c>
      <c r="S191" s="15" t="str">
        <f t="shared" si="55"/>
        <v>No</v>
      </c>
      <c r="T191" s="221" t="str">
        <f t="shared" si="56"/>
        <v>No</v>
      </c>
      <c r="U191" s="223" t="str">
        <f t="shared" si="57"/>
        <v>N/A</v>
      </c>
      <c r="V191" s="221" t="str">
        <f t="shared" si="58"/>
        <v>No</v>
      </c>
      <c r="W191" s="223" t="str">
        <f t="shared" si="59"/>
        <v>N/A</v>
      </c>
      <c r="X191" s="221" t="str">
        <f t="shared" si="60"/>
        <v>No</v>
      </c>
      <c r="Y191" s="223" t="str">
        <f t="shared" si="61"/>
        <v>N/A</v>
      </c>
      <c r="Z191" s="222" t="str">
        <f t="shared" si="62"/>
        <v>No</v>
      </c>
      <c r="AA191" s="68" t="str">
        <f t="shared" si="63"/>
        <v>N/A</v>
      </c>
      <c r="AB191" s="65" t="str">
        <f t="shared" si="64"/>
        <v>No</v>
      </c>
      <c r="AC191" s="68" t="str">
        <f t="shared" si="65"/>
        <v>N/A</v>
      </c>
      <c r="AD191" s="65" t="str">
        <f t="shared" si="66"/>
        <v>No</v>
      </c>
      <c r="AE191" s="68" t="str">
        <f t="shared" si="67"/>
        <v>N/A</v>
      </c>
      <c r="AF191" s="66"/>
    </row>
    <row r="192" spans="1:32" hidden="1">
      <c r="A192" s="66" t="s">
        <v>5017</v>
      </c>
      <c r="B192" s="66" t="s">
        <v>40</v>
      </c>
      <c r="C192" s="66" t="str" cm="1">
        <f t="array" ref="C192">_xlfn.IFNA(_xlfn.IFS(B192="Starter","Starters &amp; Sides",B192="Sides","Starters &amp; Sides"),B192)</f>
        <v>drinks</v>
      </c>
      <c r="D192" s="71" t="s">
        <v>5154</v>
      </c>
      <c r="E192" s="75"/>
      <c r="F192" s="12">
        <v>20.6</v>
      </c>
      <c r="G192" s="12">
        <v>21</v>
      </c>
      <c r="H192" s="12">
        <v>21</v>
      </c>
      <c r="I192" s="13">
        <v>22</v>
      </c>
      <c r="J192" s="13">
        <v>22.5</v>
      </c>
      <c r="K192" s="13">
        <v>23</v>
      </c>
      <c r="L192" s="13">
        <v>23</v>
      </c>
      <c r="M192" s="13">
        <v>24.5</v>
      </c>
      <c r="N192" s="13">
        <v>25</v>
      </c>
      <c r="O192" s="372">
        <v>25.5</v>
      </c>
      <c r="P192" s="4"/>
      <c r="Q192" s="338"/>
      <c r="R192" s="15" t="str">
        <f t="shared" si="54"/>
        <v>No</v>
      </c>
      <c r="S192" s="15" t="str">
        <f t="shared" si="55"/>
        <v>No</v>
      </c>
      <c r="T192" s="221" t="str">
        <f t="shared" si="56"/>
        <v>No</v>
      </c>
      <c r="U192" s="223" t="str">
        <f t="shared" si="57"/>
        <v>N/A</v>
      </c>
      <c r="V192" s="221" t="str">
        <f t="shared" si="58"/>
        <v>No</v>
      </c>
      <c r="W192" s="223" t="str">
        <f t="shared" si="59"/>
        <v>N/A</v>
      </c>
      <c r="X192" s="221" t="str">
        <f t="shared" si="60"/>
        <v>No</v>
      </c>
      <c r="Y192" s="223" t="str">
        <f t="shared" si="61"/>
        <v>N/A</v>
      </c>
      <c r="Z192" s="222" t="str">
        <f t="shared" si="62"/>
        <v>No</v>
      </c>
      <c r="AA192" s="68" t="str">
        <f t="shared" si="63"/>
        <v>N/A</v>
      </c>
      <c r="AB192" s="65" t="str">
        <f t="shared" si="64"/>
        <v>No</v>
      </c>
      <c r="AC192" s="68" t="str">
        <f t="shared" si="65"/>
        <v>N/A</v>
      </c>
      <c r="AD192" s="65" t="str">
        <f t="shared" si="66"/>
        <v>No</v>
      </c>
      <c r="AE192" s="68" t="str">
        <f t="shared" si="67"/>
        <v>N/A</v>
      </c>
      <c r="AF192" s="66"/>
    </row>
    <row r="193" spans="1:32" hidden="1">
      <c r="A193" s="66" t="s">
        <v>5017</v>
      </c>
      <c r="B193" s="66" t="s">
        <v>40</v>
      </c>
      <c r="C193" s="66" t="str" cm="1">
        <f t="array" ref="C193">_xlfn.IFNA(_xlfn.IFS(B193="Starter","Starters &amp; Sides",B193="Sides","Starters &amp; Sides"),B193)</f>
        <v>drinks</v>
      </c>
      <c r="D193" s="71" t="s">
        <v>5155</v>
      </c>
      <c r="E193" s="75"/>
      <c r="F193" s="12">
        <v>7.7</v>
      </c>
      <c r="G193" s="12">
        <v>7.7</v>
      </c>
      <c r="H193" s="12">
        <v>7.7</v>
      </c>
      <c r="I193" s="13">
        <v>8</v>
      </c>
      <c r="J193" s="13">
        <v>8</v>
      </c>
      <c r="K193" s="13">
        <v>8.5</v>
      </c>
      <c r="L193" s="13">
        <v>8.5</v>
      </c>
      <c r="M193" s="13">
        <v>9.5</v>
      </c>
      <c r="N193" s="13">
        <v>10</v>
      </c>
      <c r="O193" s="372">
        <v>9.8000000000000007</v>
      </c>
      <c r="P193" s="4"/>
      <c r="Q193" s="338"/>
      <c r="R193" s="15" t="str">
        <f t="shared" si="54"/>
        <v>No</v>
      </c>
      <c r="S193" s="15" t="str">
        <f t="shared" si="55"/>
        <v>No</v>
      </c>
      <c r="T193" s="221" t="str">
        <f t="shared" si="56"/>
        <v>No</v>
      </c>
      <c r="U193" s="223" t="str">
        <f t="shared" si="57"/>
        <v>N/A</v>
      </c>
      <c r="V193" s="221" t="str">
        <f t="shared" si="58"/>
        <v>No</v>
      </c>
      <c r="W193" s="223" t="str">
        <f t="shared" si="59"/>
        <v>N/A</v>
      </c>
      <c r="X193" s="221" t="str">
        <f t="shared" si="60"/>
        <v>No</v>
      </c>
      <c r="Y193" s="223" t="str">
        <f t="shared" si="61"/>
        <v>N/A</v>
      </c>
      <c r="Z193" s="222" t="str">
        <f t="shared" si="62"/>
        <v>No</v>
      </c>
      <c r="AA193" s="68" t="str">
        <f t="shared" si="63"/>
        <v>N/A</v>
      </c>
      <c r="AB193" s="65" t="str">
        <f t="shared" si="64"/>
        <v>No</v>
      </c>
      <c r="AC193" s="68" t="str">
        <f t="shared" si="65"/>
        <v>N/A</v>
      </c>
      <c r="AD193" s="65" t="str">
        <f t="shared" si="66"/>
        <v>No</v>
      </c>
      <c r="AE193" s="68" t="str">
        <f t="shared" si="67"/>
        <v>N/A</v>
      </c>
      <c r="AF193" s="66"/>
    </row>
    <row r="194" spans="1:32" hidden="1">
      <c r="A194" s="66" t="s">
        <v>5017</v>
      </c>
      <c r="B194" s="66" t="s">
        <v>40</v>
      </c>
      <c r="C194" s="66" t="str" cm="1">
        <f t="array" ref="C194">_xlfn.IFNA(_xlfn.IFS(B194="Starter","Starters &amp; Sides",B194="Sides","Starters &amp; Sides"),B194)</f>
        <v>drinks</v>
      </c>
      <c r="D194" s="71" t="s">
        <v>5156</v>
      </c>
      <c r="E194" s="75"/>
      <c r="F194" s="12">
        <v>6</v>
      </c>
      <c r="G194" s="12">
        <v>6</v>
      </c>
      <c r="H194" s="12">
        <v>6</v>
      </c>
      <c r="I194" s="13">
        <v>6.2</v>
      </c>
      <c r="J194" s="13">
        <v>6.5</v>
      </c>
      <c r="K194" s="13">
        <v>7</v>
      </c>
      <c r="L194" s="13">
        <v>7</v>
      </c>
      <c r="M194" s="13">
        <v>8</v>
      </c>
      <c r="N194" s="13">
        <v>8.5</v>
      </c>
      <c r="O194" s="372">
        <v>8.8000000000000007</v>
      </c>
      <c r="P194" s="4"/>
      <c r="Q194" s="338"/>
      <c r="R194" s="15" t="str">
        <f t="shared" si="54"/>
        <v>No</v>
      </c>
      <c r="S194" s="15" t="str">
        <f t="shared" si="55"/>
        <v>No</v>
      </c>
      <c r="T194" s="221" t="str">
        <f t="shared" si="56"/>
        <v>No</v>
      </c>
      <c r="U194" s="223" t="str">
        <f t="shared" si="57"/>
        <v>N/A</v>
      </c>
      <c r="V194" s="221" t="str">
        <f t="shared" si="58"/>
        <v>No</v>
      </c>
      <c r="W194" s="223" t="str">
        <f t="shared" si="59"/>
        <v>N/A</v>
      </c>
      <c r="X194" s="221" t="str">
        <f t="shared" si="60"/>
        <v>No</v>
      </c>
      <c r="Y194" s="223" t="str">
        <f t="shared" si="61"/>
        <v>N/A</v>
      </c>
      <c r="Z194" s="222" t="str">
        <f t="shared" si="62"/>
        <v>No</v>
      </c>
      <c r="AA194" s="68" t="str">
        <f t="shared" si="63"/>
        <v>N/A</v>
      </c>
      <c r="AB194" s="65" t="str">
        <f t="shared" si="64"/>
        <v>No</v>
      </c>
      <c r="AC194" s="68" t="str">
        <f t="shared" si="65"/>
        <v>N/A</v>
      </c>
      <c r="AD194" s="65" t="str">
        <f t="shared" si="66"/>
        <v>No</v>
      </c>
      <c r="AE194" s="68" t="str">
        <f t="shared" si="67"/>
        <v>N/A</v>
      </c>
      <c r="AF194" s="66"/>
    </row>
    <row r="195" spans="1:32">
      <c r="A195" s="66" t="s">
        <v>5017</v>
      </c>
      <c r="B195" s="66" t="s">
        <v>40</v>
      </c>
      <c r="C195" s="66" t="str" cm="1">
        <f t="array" ref="C195">_xlfn.IFNA(_xlfn.IFS(B195="Starter","Starters &amp; Sides",B195="Sides","Starters &amp; Sides"),B195)</f>
        <v>drinks</v>
      </c>
      <c r="D195" s="71" t="s">
        <v>1298</v>
      </c>
      <c r="E195" s="75"/>
      <c r="F195" s="12"/>
      <c r="G195" s="12"/>
      <c r="H195" s="12"/>
      <c r="I195" s="13"/>
      <c r="J195" s="13"/>
      <c r="K195" s="13"/>
      <c r="L195" s="13"/>
      <c r="M195" s="13"/>
      <c r="N195" s="13"/>
      <c r="O195" s="372"/>
      <c r="P195" s="4">
        <v>23.8</v>
      </c>
      <c r="Q195" s="338">
        <v>24.3</v>
      </c>
      <c r="R195" s="15" t="str">
        <f t="shared" si="54"/>
        <v>Yes</v>
      </c>
      <c r="S195" s="15" t="str">
        <f t="shared" si="55"/>
        <v>No</v>
      </c>
      <c r="T195" s="221" t="str">
        <f t="shared" si="56"/>
        <v>Yes</v>
      </c>
      <c r="U195" s="223">
        <f t="shared" si="57"/>
        <v>2.1008403361344463E-2</v>
      </c>
      <c r="V195" s="221" t="str">
        <f t="shared" si="58"/>
        <v>No</v>
      </c>
      <c r="W195" s="223" t="str">
        <f t="shared" si="59"/>
        <v>N/A</v>
      </c>
      <c r="X195" s="221" t="str">
        <f t="shared" si="60"/>
        <v>No</v>
      </c>
      <c r="Y195" s="223" t="str">
        <f t="shared" si="61"/>
        <v>N/A</v>
      </c>
      <c r="Z195" s="222" t="str">
        <f t="shared" si="62"/>
        <v>No</v>
      </c>
      <c r="AA195" s="68" t="str">
        <f t="shared" si="63"/>
        <v>N/A</v>
      </c>
      <c r="AB195" s="65" t="str">
        <f t="shared" si="64"/>
        <v>No</v>
      </c>
      <c r="AC195" s="68" t="str">
        <f t="shared" si="65"/>
        <v>N/A</v>
      </c>
      <c r="AD195" s="65" t="str">
        <f t="shared" si="66"/>
        <v>No</v>
      </c>
      <c r="AE195" s="68" t="str">
        <f t="shared" si="67"/>
        <v>N/A</v>
      </c>
      <c r="AF195" s="66"/>
    </row>
    <row r="196" spans="1:32">
      <c r="A196" s="66" t="s">
        <v>5017</v>
      </c>
      <c r="B196" s="66" t="s">
        <v>40</v>
      </c>
      <c r="C196" s="66" t="str" cm="1">
        <f t="array" ref="C196">_xlfn.IFNA(_xlfn.IFS(B196="Starter","Starters &amp; Sides",B196="Sides","Starters &amp; Sides"),B196)</f>
        <v>drinks</v>
      </c>
      <c r="D196" s="71" t="s">
        <v>5157</v>
      </c>
      <c r="E196" s="75"/>
      <c r="F196" s="12"/>
      <c r="G196" s="12"/>
      <c r="H196" s="12"/>
      <c r="I196" s="13"/>
      <c r="J196" s="13"/>
      <c r="K196" s="13"/>
      <c r="L196" s="13"/>
      <c r="M196" s="13"/>
      <c r="N196" s="13"/>
      <c r="O196" s="372"/>
      <c r="P196" s="4">
        <v>8.8000000000000007</v>
      </c>
      <c r="Q196" s="338">
        <v>9.1999999999999993</v>
      </c>
      <c r="R196" s="15" t="str">
        <f t="shared" si="54"/>
        <v>Yes</v>
      </c>
      <c r="S196" s="15" t="str">
        <f t="shared" si="55"/>
        <v>No</v>
      </c>
      <c r="T196" s="221" t="str">
        <f t="shared" si="56"/>
        <v>Yes</v>
      </c>
      <c r="U196" s="223">
        <f t="shared" si="57"/>
        <v>4.5454545454545192E-2</v>
      </c>
      <c r="V196" s="221" t="str">
        <f t="shared" si="58"/>
        <v>No</v>
      </c>
      <c r="W196" s="223" t="str">
        <f t="shared" si="59"/>
        <v>N/A</v>
      </c>
      <c r="X196" s="221" t="str">
        <f t="shared" si="60"/>
        <v>No</v>
      </c>
      <c r="Y196" s="223" t="str">
        <f t="shared" si="61"/>
        <v>N/A</v>
      </c>
      <c r="Z196" s="222" t="str">
        <f t="shared" si="62"/>
        <v>No</v>
      </c>
      <c r="AA196" s="68" t="str">
        <f t="shared" si="63"/>
        <v>N/A</v>
      </c>
      <c r="AB196" s="65" t="str">
        <f t="shared" si="64"/>
        <v>No</v>
      </c>
      <c r="AC196" s="68" t="str">
        <f t="shared" si="65"/>
        <v>N/A</v>
      </c>
      <c r="AD196" s="65" t="str">
        <f t="shared" si="66"/>
        <v>No</v>
      </c>
      <c r="AE196" s="68" t="str">
        <f t="shared" si="67"/>
        <v>N/A</v>
      </c>
      <c r="AF196" s="66"/>
    </row>
    <row r="197" spans="1:32">
      <c r="A197" s="66" t="s">
        <v>5017</v>
      </c>
      <c r="B197" s="66" t="s">
        <v>40</v>
      </c>
      <c r="C197" s="66" t="str" cm="1">
        <f t="array" ref="C197">_xlfn.IFNA(_xlfn.IFS(B197="Starter","Starters &amp; Sides",B197="Sides","Starters &amp; Sides"),B197)</f>
        <v>drinks</v>
      </c>
      <c r="D197" s="71" t="s">
        <v>1300</v>
      </c>
      <c r="E197" s="75"/>
      <c r="F197" s="12"/>
      <c r="G197" s="12"/>
      <c r="H197" s="12"/>
      <c r="I197" s="13"/>
      <c r="J197" s="13"/>
      <c r="K197" s="13"/>
      <c r="L197" s="13"/>
      <c r="M197" s="13"/>
      <c r="N197" s="13"/>
      <c r="O197" s="372"/>
      <c r="P197" s="4">
        <v>7.3</v>
      </c>
      <c r="Q197" s="338">
        <v>7.5</v>
      </c>
      <c r="R197" s="15" t="str">
        <f t="shared" si="54"/>
        <v>Yes</v>
      </c>
      <c r="S197" s="15" t="str">
        <f t="shared" si="55"/>
        <v>No</v>
      </c>
      <c r="T197" s="221" t="str">
        <f t="shared" si="56"/>
        <v>Yes</v>
      </c>
      <c r="U197" s="223">
        <f t="shared" si="57"/>
        <v>2.7397260273972712E-2</v>
      </c>
      <c r="V197" s="221" t="str">
        <f t="shared" si="58"/>
        <v>No</v>
      </c>
      <c r="W197" s="223" t="str">
        <f t="shared" si="59"/>
        <v>N/A</v>
      </c>
      <c r="X197" s="221" t="str">
        <f t="shared" si="60"/>
        <v>No</v>
      </c>
      <c r="Y197" s="223" t="str">
        <f t="shared" si="61"/>
        <v>N/A</v>
      </c>
      <c r="Z197" s="222" t="str">
        <f t="shared" si="62"/>
        <v>No</v>
      </c>
      <c r="AA197" s="68" t="str">
        <f t="shared" si="63"/>
        <v>N/A</v>
      </c>
      <c r="AB197" s="65" t="str">
        <f t="shared" si="64"/>
        <v>No</v>
      </c>
      <c r="AC197" s="68" t="str">
        <f t="shared" si="65"/>
        <v>N/A</v>
      </c>
      <c r="AD197" s="65" t="str">
        <f t="shared" si="66"/>
        <v>No</v>
      </c>
      <c r="AE197" s="68" t="str">
        <f t="shared" si="67"/>
        <v>N/A</v>
      </c>
      <c r="AF197" s="66"/>
    </row>
    <row r="198" spans="1:32">
      <c r="A198" s="66" t="s">
        <v>5017</v>
      </c>
      <c r="B198" s="66" t="s">
        <v>40</v>
      </c>
      <c r="C198" s="66" t="str" cm="1">
        <f t="array" ref="C198">_xlfn.IFNA(_xlfn.IFS(B198="Starter","Starters &amp; Sides",B198="Sides","Starters &amp; Sides"),B198)</f>
        <v>drinks</v>
      </c>
      <c r="D198" s="71" t="s">
        <v>5158</v>
      </c>
      <c r="E198" s="75">
        <v>22.25</v>
      </c>
      <c r="F198" s="12">
        <v>22.5</v>
      </c>
      <c r="G198" s="12">
        <v>23</v>
      </c>
      <c r="H198" s="12">
        <v>23</v>
      </c>
      <c r="I198" s="13">
        <v>25</v>
      </c>
      <c r="J198" s="13">
        <v>25.5</v>
      </c>
      <c r="K198" s="13">
        <v>26</v>
      </c>
      <c r="L198" s="13">
        <v>26</v>
      </c>
      <c r="M198" s="13">
        <v>27.5</v>
      </c>
      <c r="N198" s="13">
        <v>27.5</v>
      </c>
      <c r="O198" s="372">
        <v>27.8</v>
      </c>
      <c r="P198" s="4">
        <v>27.8</v>
      </c>
      <c r="Q198" s="338">
        <v>27.9</v>
      </c>
      <c r="R198" s="15" t="str">
        <f t="shared" si="54"/>
        <v>Yes</v>
      </c>
      <c r="S198" s="15" t="str">
        <f t="shared" si="55"/>
        <v>No</v>
      </c>
      <c r="T198" s="221" t="str">
        <f t="shared" si="56"/>
        <v>Yes</v>
      </c>
      <c r="U198" s="223">
        <f t="shared" si="57"/>
        <v>3.597122302158251E-3</v>
      </c>
      <c r="V198" s="221" t="str">
        <f t="shared" si="58"/>
        <v>Yes</v>
      </c>
      <c r="W198" s="223">
        <f t="shared" si="59"/>
        <v>3.597122302158251E-3</v>
      </c>
      <c r="X198" s="221" t="str">
        <f t="shared" si="60"/>
        <v>Yes</v>
      </c>
      <c r="Y198" s="223">
        <f t="shared" si="61"/>
        <v>1.4545454545454417E-2</v>
      </c>
      <c r="Z198" s="222" t="str">
        <f t="shared" si="62"/>
        <v>Yes</v>
      </c>
      <c r="AA198" s="68">
        <f t="shared" si="63"/>
        <v>1.4545454545454417E-2</v>
      </c>
      <c r="AB198" s="65" t="str">
        <f t="shared" si="64"/>
        <v>Yes</v>
      </c>
      <c r="AC198" s="68">
        <f t="shared" si="65"/>
        <v>7.3076923076923039E-2</v>
      </c>
      <c r="AD198" s="65" t="str">
        <f t="shared" si="66"/>
        <v>Yes</v>
      </c>
      <c r="AE198" s="68">
        <f t="shared" si="67"/>
        <v>0.25393258426966292</v>
      </c>
      <c r="AF198" s="66"/>
    </row>
    <row r="199" spans="1:32">
      <c r="A199" s="66" t="s">
        <v>5017</v>
      </c>
      <c r="B199" s="66" t="s">
        <v>40</v>
      </c>
      <c r="C199" s="66" t="str" cm="1">
        <f t="array" ref="C199">_xlfn.IFNA(_xlfn.IFS(B199="Starter","Starters &amp; Sides",B199="Sides","Starters &amp; Sides"),B199)</f>
        <v>drinks</v>
      </c>
      <c r="D199" s="71" t="s">
        <v>5159</v>
      </c>
      <c r="E199" s="75">
        <v>8.25</v>
      </c>
      <c r="F199" s="12">
        <v>8.5</v>
      </c>
      <c r="G199" s="12">
        <v>8.5</v>
      </c>
      <c r="H199" s="12">
        <v>8.5</v>
      </c>
      <c r="I199" s="13">
        <v>8.8000000000000007</v>
      </c>
      <c r="J199" s="13">
        <v>8.8000000000000007</v>
      </c>
      <c r="K199" s="13">
        <v>9.5</v>
      </c>
      <c r="L199" s="13">
        <v>9.5</v>
      </c>
      <c r="M199" s="13">
        <v>10</v>
      </c>
      <c r="N199" s="13">
        <v>10</v>
      </c>
      <c r="O199" s="372">
        <v>10</v>
      </c>
      <c r="P199" s="4">
        <v>10</v>
      </c>
      <c r="Q199" s="338">
        <v>10.9</v>
      </c>
      <c r="R199" s="15" t="str">
        <f t="shared" si="54"/>
        <v>Yes</v>
      </c>
      <c r="S199" s="15" t="str">
        <f t="shared" si="55"/>
        <v>No</v>
      </c>
      <c r="T199" s="221" t="str">
        <f t="shared" si="56"/>
        <v>Yes</v>
      </c>
      <c r="U199" s="223">
        <f t="shared" si="57"/>
        <v>9.000000000000008E-2</v>
      </c>
      <c r="V199" s="221" t="str">
        <f t="shared" si="58"/>
        <v>Yes</v>
      </c>
      <c r="W199" s="223">
        <f t="shared" si="59"/>
        <v>9.000000000000008E-2</v>
      </c>
      <c r="X199" s="221" t="str">
        <f t="shared" si="60"/>
        <v>Yes</v>
      </c>
      <c r="Y199" s="223">
        <f t="shared" si="61"/>
        <v>9.000000000000008E-2</v>
      </c>
      <c r="Z199" s="222" t="str">
        <f t="shared" si="62"/>
        <v>Yes</v>
      </c>
      <c r="AA199" s="68">
        <f t="shared" si="63"/>
        <v>9.000000000000008E-2</v>
      </c>
      <c r="AB199" s="65" t="str">
        <f t="shared" si="64"/>
        <v>Yes</v>
      </c>
      <c r="AC199" s="68">
        <f t="shared" si="65"/>
        <v>0.14736842105263159</v>
      </c>
      <c r="AD199" s="65" t="str">
        <f t="shared" si="66"/>
        <v>Yes</v>
      </c>
      <c r="AE199" s="68">
        <f t="shared" si="67"/>
        <v>0.32121212121212128</v>
      </c>
      <c r="AF199" s="66"/>
    </row>
    <row r="200" spans="1:32">
      <c r="A200" s="66" t="s">
        <v>5017</v>
      </c>
      <c r="B200" s="66" t="s">
        <v>40</v>
      </c>
      <c r="C200" s="66" t="str" cm="1">
        <f t="array" ref="C200">_xlfn.IFNA(_xlfn.IFS(B200="Starter","Starters &amp; Sides",B200="Sides","Starters &amp; Sides"),B200)</f>
        <v>drinks</v>
      </c>
      <c r="D200" s="71" t="s">
        <v>5160</v>
      </c>
      <c r="E200" s="75">
        <v>6.25</v>
      </c>
      <c r="F200" s="12">
        <v>6.5</v>
      </c>
      <c r="G200" s="12">
        <v>6.5</v>
      </c>
      <c r="H200" s="12">
        <v>6.5</v>
      </c>
      <c r="I200" s="12">
        <v>6.7</v>
      </c>
      <c r="J200" s="13">
        <v>7</v>
      </c>
      <c r="K200" s="13">
        <v>8</v>
      </c>
      <c r="L200" s="13">
        <v>8</v>
      </c>
      <c r="M200" s="13">
        <v>8.1999999999999993</v>
      </c>
      <c r="N200" s="13">
        <v>8.5</v>
      </c>
      <c r="O200" s="372">
        <v>8.8000000000000007</v>
      </c>
      <c r="P200" s="4">
        <v>8.8000000000000007</v>
      </c>
      <c r="Q200" s="338">
        <v>9.1999999999999993</v>
      </c>
      <c r="R200" s="15" t="str">
        <f t="shared" si="54"/>
        <v>Yes</v>
      </c>
      <c r="S200" s="15" t="str">
        <f t="shared" si="55"/>
        <v>No</v>
      </c>
      <c r="T200" s="221" t="str">
        <f t="shared" si="56"/>
        <v>Yes</v>
      </c>
      <c r="U200" s="223">
        <f t="shared" si="57"/>
        <v>4.5454545454545192E-2</v>
      </c>
      <c r="V200" s="221" t="str">
        <f t="shared" si="58"/>
        <v>Yes</v>
      </c>
      <c r="W200" s="223">
        <f t="shared" si="59"/>
        <v>4.5454545454545192E-2</v>
      </c>
      <c r="X200" s="221" t="str">
        <f t="shared" si="60"/>
        <v>Yes</v>
      </c>
      <c r="Y200" s="223">
        <f t="shared" si="61"/>
        <v>8.2352941176470518E-2</v>
      </c>
      <c r="Z200" s="222" t="str">
        <f t="shared" si="62"/>
        <v>Yes</v>
      </c>
      <c r="AA200" s="68">
        <f t="shared" si="63"/>
        <v>0.12195121951219523</v>
      </c>
      <c r="AB200" s="65" t="str">
        <f t="shared" si="64"/>
        <v>Yes</v>
      </c>
      <c r="AC200" s="68">
        <f t="shared" si="65"/>
        <v>0.14999999999999991</v>
      </c>
      <c r="AD200" s="65" t="str">
        <f t="shared" si="66"/>
        <v>Yes</v>
      </c>
      <c r="AE200" s="68">
        <f t="shared" si="67"/>
        <v>0.47199999999999998</v>
      </c>
      <c r="AF200" s="66"/>
    </row>
    <row r="201" spans="1:32">
      <c r="A201" s="66" t="s">
        <v>5017</v>
      </c>
      <c r="B201" s="66" t="s">
        <v>40</v>
      </c>
      <c r="C201" s="66" t="str" cm="1">
        <f t="array" ref="C201">_xlfn.IFNA(_xlfn.IFS(B201="Starter","Starters &amp; Sides",B201="Sides","Starters &amp; Sides"),B201)</f>
        <v>drinks</v>
      </c>
      <c r="D201" s="71" t="s">
        <v>5161</v>
      </c>
      <c r="E201" s="75">
        <v>18.95</v>
      </c>
      <c r="F201" s="12">
        <v>19</v>
      </c>
      <c r="G201" s="12">
        <v>19</v>
      </c>
      <c r="H201" s="12">
        <v>19</v>
      </c>
      <c r="I201" s="12">
        <v>20</v>
      </c>
      <c r="J201" s="13">
        <v>21</v>
      </c>
      <c r="K201" s="13">
        <v>23</v>
      </c>
      <c r="L201" s="13">
        <v>23</v>
      </c>
      <c r="M201" s="13">
        <v>23</v>
      </c>
      <c r="N201" s="13">
        <v>23</v>
      </c>
      <c r="O201" s="372">
        <v>23.8</v>
      </c>
      <c r="P201" s="4">
        <v>23.8</v>
      </c>
      <c r="Q201" s="338">
        <v>24.5</v>
      </c>
      <c r="R201" s="15" t="str">
        <f t="shared" si="54"/>
        <v>Yes</v>
      </c>
      <c r="S201" s="15" t="str">
        <f t="shared" si="55"/>
        <v>No</v>
      </c>
      <c r="T201" s="221" t="str">
        <f t="shared" si="56"/>
        <v>Yes</v>
      </c>
      <c r="U201" s="223">
        <f t="shared" si="57"/>
        <v>2.9411764705882248E-2</v>
      </c>
      <c r="V201" s="221" t="str">
        <f t="shared" si="58"/>
        <v>Yes</v>
      </c>
      <c r="W201" s="223">
        <f t="shared" si="59"/>
        <v>2.9411764705882248E-2</v>
      </c>
      <c r="X201" s="221" t="str">
        <f t="shared" si="60"/>
        <v>Yes</v>
      </c>
      <c r="Y201" s="223">
        <f t="shared" si="61"/>
        <v>6.5217391304347894E-2</v>
      </c>
      <c r="Z201" s="222" t="str">
        <f t="shared" si="62"/>
        <v>Yes</v>
      </c>
      <c r="AA201" s="68">
        <f t="shared" si="63"/>
        <v>6.5217391304347894E-2</v>
      </c>
      <c r="AB201" s="65" t="str">
        <f t="shared" si="64"/>
        <v>Yes</v>
      </c>
      <c r="AC201" s="68">
        <f t="shared" si="65"/>
        <v>6.5217391304347894E-2</v>
      </c>
      <c r="AD201" s="65" t="str">
        <f t="shared" si="66"/>
        <v>Yes</v>
      </c>
      <c r="AE201" s="68">
        <f t="shared" si="67"/>
        <v>0.29287598944591031</v>
      </c>
      <c r="AF201" s="66"/>
    </row>
    <row r="202" spans="1:32">
      <c r="A202" s="66" t="s">
        <v>5017</v>
      </c>
      <c r="B202" s="66" t="s">
        <v>40</v>
      </c>
      <c r="C202" s="66" t="str" cm="1">
        <f t="array" ref="C202">_xlfn.IFNA(_xlfn.IFS(B202="Starter","Starters &amp; Sides",B202="Sides","Starters &amp; Sides"),B202)</f>
        <v>drinks</v>
      </c>
      <c r="D202" s="71" t="s">
        <v>5162</v>
      </c>
      <c r="E202" s="75">
        <v>6.95</v>
      </c>
      <c r="F202" s="12">
        <v>7</v>
      </c>
      <c r="G202" s="12">
        <v>7</v>
      </c>
      <c r="H202" s="12">
        <v>7</v>
      </c>
      <c r="I202" s="12">
        <v>7.5</v>
      </c>
      <c r="J202" s="13">
        <v>8</v>
      </c>
      <c r="K202" s="13">
        <v>8.5</v>
      </c>
      <c r="L202" s="13">
        <v>8.5</v>
      </c>
      <c r="M202" s="13">
        <v>8.5</v>
      </c>
      <c r="N202" s="13">
        <v>8.5</v>
      </c>
      <c r="O202" s="372">
        <v>8.8000000000000007</v>
      </c>
      <c r="P202" s="4">
        <v>8.8000000000000007</v>
      </c>
      <c r="Q202" s="338">
        <v>9.1999999999999993</v>
      </c>
      <c r="R202" s="15" t="str">
        <f t="shared" si="54"/>
        <v>Yes</v>
      </c>
      <c r="S202" s="15" t="str">
        <f t="shared" si="55"/>
        <v>No</v>
      </c>
      <c r="T202" s="221" t="str">
        <f t="shared" si="56"/>
        <v>Yes</v>
      </c>
      <c r="U202" s="223">
        <f t="shared" si="57"/>
        <v>4.5454545454545192E-2</v>
      </c>
      <c r="V202" s="221" t="str">
        <f t="shared" si="58"/>
        <v>Yes</v>
      </c>
      <c r="W202" s="223">
        <f t="shared" si="59"/>
        <v>4.5454545454545192E-2</v>
      </c>
      <c r="X202" s="221" t="str">
        <f t="shared" si="60"/>
        <v>Yes</v>
      </c>
      <c r="Y202" s="223">
        <f t="shared" si="61"/>
        <v>8.2352941176470518E-2</v>
      </c>
      <c r="Z202" s="222" t="str">
        <f t="shared" si="62"/>
        <v>Yes</v>
      </c>
      <c r="AA202" s="68">
        <f t="shared" si="63"/>
        <v>8.2352941176470518E-2</v>
      </c>
      <c r="AB202" s="65" t="str">
        <f t="shared" si="64"/>
        <v>Yes</v>
      </c>
      <c r="AC202" s="68">
        <f t="shared" si="65"/>
        <v>8.2352941176470518E-2</v>
      </c>
      <c r="AD202" s="65" t="str">
        <f t="shared" si="66"/>
        <v>Yes</v>
      </c>
      <c r="AE202" s="68">
        <f t="shared" si="67"/>
        <v>0.32374100719424437</v>
      </c>
      <c r="AF202" s="66"/>
    </row>
    <row r="203" spans="1:32">
      <c r="A203" s="66" t="s">
        <v>5017</v>
      </c>
      <c r="B203" s="66" t="s">
        <v>40</v>
      </c>
      <c r="C203" s="66" t="str" cm="1">
        <f t="array" ref="C203">_xlfn.IFNA(_xlfn.IFS(B203="Starter","Starters &amp; Sides",B203="Sides","Starters &amp; Sides"),B203)</f>
        <v>drinks</v>
      </c>
      <c r="D203" s="71" t="s">
        <v>5163</v>
      </c>
      <c r="E203" s="75">
        <v>5.5</v>
      </c>
      <c r="F203" s="12">
        <v>5.7</v>
      </c>
      <c r="G203" s="12">
        <v>5.7</v>
      </c>
      <c r="H203" s="12">
        <v>5.7</v>
      </c>
      <c r="I203" s="12">
        <v>6</v>
      </c>
      <c r="J203" s="13">
        <v>6.5</v>
      </c>
      <c r="K203" s="13">
        <v>7</v>
      </c>
      <c r="L203" s="13">
        <v>7</v>
      </c>
      <c r="M203" s="13">
        <v>7</v>
      </c>
      <c r="N203" s="13">
        <v>7</v>
      </c>
      <c r="O203" s="372">
        <v>7.3</v>
      </c>
      <c r="P203" s="4">
        <v>7.3</v>
      </c>
      <c r="Q203" s="338">
        <v>7.5</v>
      </c>
      <c r="R203" s="15" t="str">
        <f t="shared" si="54"/>
        <v>Yes</v>
      </c>
      <c r="S203" s="15" t="str">
        <f t="shared" si="55"/>
        <v>No</v>
      </c>
      <c r="T203" s="221" t="str">
        <f t="shared" si="56"/>
        <v>Yes</v>
      </c>
      <c r="U203" s="223">
        <f t="shared" si="57"/>
        <v>2.7397260273972712E-2</v>
      </c>
      <c r="V203" s="221" t="str">
        <f t="shared" si="58"/>
        <v>Yes</v>
      </c>
      <c r="W203" s="223">
        <f t="shared" si="59"/>
        <v>2.7397260273972712E-2</v>
      </c>
      <c r="X203" s="221" t="str">
        <f t="shared" si="60"/>
        <v>Yes</v>
      </c>
      <c r="Y203" s="223">
        <f t="shared" si="61"/>
        <v>7.1428571428571397E-2</v>
      </c>
      <c r="Z203" s="222" t="str">
        <f t="shared" si="62"/>
        <v>Yes</v>
      </c>
      <c r="AA203" s="68">
        <f t="shared" si="63"/>
        <v>7.1428571428571397E-2</v>
      </c>
      <c r="AB203" s="65" t="str">
        <f t="shared" si="64"/>
        <v>Yes</v>
      </c>
      <c r="AC203" s="68">
        <f t="shared" si="65"/>
        <v>7.1428571428571397E-2</v>
      </c>
      <c r="AD203" s="65" t="str">
        <f t="shared" si="66"/>
        <v>Yes</v>
      </c>
      <c r="AE203" s="68">
        <f t="shared" si="67"/>
        <v>0.36363636363636354</v>
      </c>
      <c r="AF203" s="66"/>
    </row>
    <row r="204" spans="1:32">
      <c r="A204" s="66" t="s">
        <v>5017</v>
      </c>
      <c r="B204" s="66" t="s">
        <v>40</v>
      </c>
      <c r="C204" s="66" t="str" cm="1">
        <f t="array" ref="C204">_xlfn.IFNA(_xlfn.IFS(B204="Starter","Starters &amp; Sides",B204="Sides","Starters &amp; Sides"),B204)</f>
        <v>drinks</v>
      </c>
      <c r="D204" s="71" t="s">
        <v>5164</v>
      </c>
      <c r="E204" s="75">
        <v>24.95</v>
      </c>
      <c r="F204" s="12">
        <v>25</v>
      </c>
      <c r="G204" s="12">
        <v>25</v>
      </c>
      <c r="H204" s="12">
        <v>25</v>
      </c>
      <c r="I204" s="12">
        <v>26</v>
      </c>
      <c r="J204" s="13">
        <v>26.5</v>
      </c>
      <c r="K204" s="13">
        <v>26</v>
      </c>
      <c r="L204" s="13">
        <v>26</v>
      </c>
      <c r="M204" s="13">
        <v>26</v>
      </c>
      <c r="N204" s="13">
        <v>27</v>
      </c>
      <c r="O204" s="372">
        <v>27.5</v>
      </c>
      <c r="P204" s="4">
        <v>27.5</v>
      </c>
      <c r="Q204" s="338">
        <v>28.2</v>
      </c>
      <c r="R204" s="15" t="str">
        <f t="shared" si="54"/>
        <v>Yes</v>
      </c>
      <c r="S204" s="15" t="str">
        <f t="shared" si="55"/>
        <v>No</v>
      </c>
      <c r="T204" s="221" t="str">
        <f t="shared" si="56"/>
        <v>Yes</v>
      </c>
      <c r="U204" s="223">
        <f t="shared" si="57"/>
        <v>2.5454545454545396E-2</v>
      </c>
      <c r="V204" s="221" t="str">
        <f t="shared" si="58"/>
        <v>Yes</v>
      </c>
      <c r="W204" s="223">
        <f t="shared" si="59"/>
        <v>2.5454545454545396E-2</v>
      </c>
      <c r="X204" s="221" t="str">
        <f t="shared" si="60"/>
        <v>Yes</v>
      </c>
      <c r="Y204" s="223">
        <f t="shared" si="61"/>
        <v>4.4444444444444509E-2</v>
      </c>
      <c r="Z204" s="222" t="str">
        <f t="shared" si="62"/>
        <v>Yes</v>
      </c>
      <c r="AA204" s="68">
        <f t="shared" si="63"/>
        <v>8.4615384615384537E-2</v>
      </c>
      <c r="AB204" s="65" t="str">
        <f t="shared" si="64"/>
        <v>Yes</v>
      </c>
      <c r="AC204" s="68">
        <f t="shared" si="65"/>
        <v>8.4615384615384537E-2</v>
      </c>
      <c r="AD204" s="65" t="str">
        <f t="shared" si="66"/>
        <v>Yes</v>
      </c>
      <c r="AE204" s="68">
        <f t="shared" si="67"/>
        <v>0.13026052104208419</v>
      </c>
      <c r="AF204" s="66"/>
    </row>
    <row r="205" spans="1:32">
      <c r="A205" s="66" t="s">
        <v>5017</v>
      </c>
      <c r="B205" s="66" t="s">
        <v>40</v>
      </c>
      <c r="C205" s="66" t="str" cm="1">
        <f t="array" ref="C205">_xlfn.IFNA(_xlfn.IFS(B205="Starter","Starters &amp; Sides",B205="Sides","Starters &amp; Sides"),B205)</f>
        <v>drinks</v>
      </c>
      <c r="D205" s="71" t="s">
        <v>195</v>
      </c>
      <c r="E205" s="75">
        <v>9.5</v>
      </c>
      <c r="F205" s="12">
        <v>9.5</v>
      </c>
      <c r="G205" s="12">
        <v>9.5</v>
      </c>
      <c r="H205" s="12">
        <v>9.5</v>
      </c>
      <c r="I205" s="12">
        <v>9.8000000000000007</v>
      </c>
      <c r="J205" s="13">
        <v>9.8000000000000007</v>
      </c>
      <c r="K205" s="13">
        <v>9.5</v>
      </c>
      <c r="L205" s="13">
        <v>9.5</v>
      </c>
      <c r="M205" s="13">
        <v>9.5</v>
      </c>
      <c r="N205" s="13">
        <v>9.5</v>
      </c>
      <c r="O205" s="372">
        <v>9.8000000000000007</v>
      </c>
      <c r="P205" s="4">
        <v>9.8000000000000007</v>
      </c>
      <c r="Q205" s="338">
        <v>9.9</v>
      </c>
      <c r="R205" s="15" t="str">
        <f t="shared" si="54"/>
        <v>Yes</v>
      </c>
      <c r="S205" s="15" t="str">
        <f t="shared" si="55"/>
        <v>No</v>
      </c>
      <c r="T205" s="221" t="str">
        <f t="shared" si="56"/>
        <v>Yes</v>
      </c>
      <c r="U205" s="223">
        <f t="shared" si="57"/>
        <v>1.0204081632652962E-2</v>
      </c>
      <c r="V205" s="221" t="str">
        <f t="shared" si="58"/>
        <v>Yes</v>
      </c>
      <c r="W205" s="223">
        <f t="shared" si="59"/>
        <v>1.0204081632652962E-2</v>
      </c>
      <c r="X205" s="221" t="str">
        <f t="shared" si="60"/>
        <v>Yes</v>
      </c>
      <c r="Y205" s="223">
        <f t="shared" si="61"/>
        <v>4.2105263157894868E-2</v>
      </c>
      <c r="Z205" s="222" t="str">
        <f t="shared" si="62"/>
        <v>Yes</v>
      </c>
      <c r="AA205" s="68">
        <f t="shared" si="63"/>
        <v>4.2105263157894868E-2</v>
      </c>
      <c r="AB205" s="65" t="str">
        <f t="shared" si="64"/>
        <v>Yes</v>
      </c>
      <c r="AC205" s="68">
        <f t="shared" si="65"/>
        <v>4.2105263157894868E-2</v>
      </c>
      <c r="AD205" s="65" t="str">
        <f t="shared" si="66"/>
        <v>Yes</v>
      </c>
      <c r="AE205" s="68">
        <f t="shared" si="67"/>
        <v>4.2105263157894868E-2</v>
      </c>
      <c r="AF205" s="66"/>
    </row>
    <row r="206" spans="1:32">
      <c r="A206" s="66" t="s">
        <v>5017</v>
      </c>
      <c r="B206" s="66" t="s">
        <v>40</v>
      </c>
      <c r="C206" s="66" t="str" cm="1">
        <f t="array" ref="C206">_xlfn.IFNA(_xlfn.IFS(B206="Starter","Starters &amp; Sides",B206="Sides","Starters &amp; Sides"),B206)</f>
        <v>drinks</v>
      </c>
      <c r="D206" s="71" t="s">
        <v>194</v>
      </c>
      <c r="E206" s="75">
        <v>6.95</v>
      </c>
      <c r="F206" s="12">
        <v>7</v>
      </c>
      <c r="G206" s="12">
        <v>7</v>
      </c>
      <c r="H206" s="12">
        <v>7</v>
      </c>
      <c r="I206" s="12">
        <v>7.3</v>
      </c>
      <c r="J206" s="13">
        <v>7.5</v>
      </c>
      <c r="K206" s="13">
        <v>8</v>
      </c>
      <c r="L206" s="13">
        <v>8</v>
      </c>
      <c r="M206" s="13">
        <v>8</v>
      </c>
      <c r="N206" s="13">
        <v>8</v>
      </c>
      <c r="O206" s="372">
        <v>8.5</v>
      </c>
      <c r="P206" s="4">
        <v>8.5</v>
      </c>
      <c r="Q206" s="338">
        <v>8.6999999999999993</v>
      </c>
      <c r="R206" s="15" t="str">
        <f t="shared" si="54"/>
        <v>Yes</v>
      </c>
      <c r="S206" s="15" t="str">
        <f t="shared" si="55"/>
        <v>No</v>
      </c>
      <c r="T206" s="221" t="str">
        <f t="shared" si="56"/>
        <v>Yes</v>
      </c>
      <c r="U206" s="223">
        <f t="shared" si="57"/>
        <v>2.3529411764705799E-2</v>
      </c>
      <c r="V206" s="221" t="str">
        <f t="shared" si="58"/>
        <v>Yes</v>
      </c>
      <c r="W206" s="223">
        <f t="shared" si="59"/>
        <v>2.3529411764705799E-2</v>
      </c>
      <c r="X206" s="221" t="str">
        <f t="shared" si="60"/>
        <v>Yes</v>
      </c>
      <c r="Y206" s="223">
        <f t="shared" si="61"/>
        <v>8.7499999999999911E-2</v>
      </c>
      <c r="Z206" s="222" t="str">
        <f t="shared" si="62"/>
        <v>Yes</v>
      </c>
      <c r="AA206" s="68">
        <f t="shared" si="63"/>
        <v>8.7499999999999911E-2</v>
      </c>
      <c r="AB206" s="65" t="str">
        <f t="shared" si="64"/>
        <v>Yes</v>
      </c>
      <c r="AC206" s="68">
        <f t="shared" si="65"/>
        <v>8.7499999999999911E-2</v>
      </c>
      <c r="AD206" s="65" t="str">
        <f t="shared" si="66"/>
        <v>Yes</v>
      </c>
      <c r="AE206" s="68">
        <f t="shared" si="67"/>
        <v>0.2517985611510789</v>
      </c>
      <c r="AF206" s="66"/>
    </row>
    <row r="207" spans="1:32">
      <c r="A207" s="66" t="s">
        <v>5017</v>
      </c>
      <c r="B207" s="66" t="s">
        <v>40</v>
      </c>
      <c r="C207" s="66" t="str" cm="1">
        <f t="array" ref="C207">_xlfn.IFNA(_xlfn.IFS(B207="Starter","Starters &amp; Sides",B207="Sides","Starters &amp; Sides"),B207)</f>
        <v>drinks</v>
      </c>
      <c r="D207" s="71" t="s">
        <v>5165</v>
      </c>
      <c r="E207" s="75">
        <v>19.95</v>
      </c>
      <c r="F207" s="12">
        <v>20</v>
      </c>
      <c r="G207" s="12">
        <v>20</v>
      </c>
      <c r="H207" s="12">
        <v>20</v>
      </c>
      <c r="I207" s="12">
        <v>21</v>
      </c>
      <c r="J207" s="13">
        <v>22</v>
      </c>
      <c r="K207" s="13">
        <v>23</v>
      </c>
      <c r="L207" s="13">
        <v>23</v>
      </c>
      <c r="M207" s="13">
        <v>23</v>
      </c>
      <c r="N207" s="13">
        <v>23</v>
      </c>
      <c r="O207" s="372">
        <v>24.3</v>
      </c>
      <c r="P207" s="4">
        <v>23.8</v>
      </c>
      <c r="Q207" s="338">
        <v>25.2</v>
      </c>
      <c r="R207" s="15" t="str">
        <f t="shared" si="54"/>
        <v>Yes</v>
      </c>
      <c r="S207" s="15" t="str">
        <f t="shared" si="55"/>
        <v>No</v>
      </c>
      <c r="T207" s="221" t="str">
        <f t="shared" si="56"/>
        <v>Yes</v>
      </c>
      <c r="U207" s="223">
        <f t="shared" si="57"/>
        <v>5.8823529411764719E-2</v>
      </c>
      <c r="V207" s="221" t="str">
        <f t="shared" si="58"/>
        <v>Yes</v>
      </c>
      <c r="W207" s="223">
        <f t="shared" si="59"/>
        <v>3.7037037037036979E-2</v>
      </c>
      <c r="X207" s="221" t="str">
        <f t="shared" si="60"/>
        <v>Yes</v>
      </c>
      <c r="Y207" s="223">
        <f t="shared" si="61"/>
        <v>9.565217391304337E-2</v>
      </c>
      <c r="Z207" s="222" t="str">
        <f t="shared" si="62"/>
        <v>Yes</v>
      </c>
      <c r="AA207" s="68">
        <f t="shared" si="63"/>
        <v>9.565217391304337E-2</v>
      </c>
      <c r="AB207" s="65" t="str">
        <f t="shared" si="64"/>
        <v>Yes</v>
      </c>
      <c r="AC207" s="68">
        <f t="shared" si="65"/>
        <v>9.565217391304337E-2</v>
      </c>
      <c r="AD207" s="65" t="str">
        <f t="shared" si="66"/>
        <v>Yes</v>
      </c>
      <c r="AE207" s="68">
        <f t="shared" si="67"/>
        <v>0.26315789473684204</v>
      </c>
      <c r="AF207" s="66"/>
    </row>
    <row r="208" spans="1:32">
      <c r="A208" s="66" t="s">
        <v>5017</v>
      </c>
      <c r="B208" s="66" t="s">
        <v>40</v>
      </c>
      <c r="C208" s="66" t="str" cm="1">
        <f t="array" ref="C208">_xlfn.IFNA(_xlfn.IFS(B208="Starter","Starters &amp; Sides",B208="Sides","Starters &amp; Sides"),B208)</f>
        <v>drinks</v>
      </c>
      <c r="D208" s="71" t="s">
        <v>4884</v>
      </c>
      <c r="E208" s="75">
        <v>7.25</v>
      </c>
      <c r="F208" s="12">
        <v>7.5</v>
      </c>
      <c r="G208" s="12">
        <v>7.5</v>
      </c>
      <c r="H208" s="12">
        <v>7.5</v>
      </c>
      <c r="I208" s="12">
        <v>7.8</v>
      </c>
      <c r="J208" s="13">
        <v>8</v>
      </c>
      <c r="K208" s="13">
        <v>8.5</v>
      </c>
      <c r="L208" s="13">
        <v>8.5</v>
      </c>
      <c r="M208" s="13">
        <v>8.5</v>
      </c>
      <c r="N208" s="13">
        <v>8.5</v>
      </c>
      <c r="O208" s="372">
        <v>9</v>
      </c>
      <c r="P208" s="4">
        <v>8.8000000000000007</v>
      </c>
      <c r="Q208" s="338">
        <v>9.4</v>
      </c>
      <c r="R208" s="15" t="str">
        <f t="shared" si="54"/>
        <v>Yes</v>
      </c>
      <c r="S208" s="15" t="str">
        <f t="shared" si="55"/>
        <v>No</v>
      </c>
      <c r="T208" s="221" t="str">
        <f t="shared" si="56"/>
        <v>Yes</v>
      </c>
      <c r="U208" s="223">
        <f t="shared" si="57"/>
        <v>6.8181818181818121E-2</v>
      </c>
      <c r="V208" s="221" t="str">
        <f t="shared" si="58"/>
        <v>Yes</v>
      </c>
      <c r="W208" s="223">
        <f t="shared" si="59"/>
        <v>4.4444444444444509E-2</v>
      </c>
      <c r="X208" s="221" t="str">
        <f t="shared" si="60"/>
        <v>Yes</v>
      </c>
      <c r="Y208" s="223">
        <f t="shared" si="61"/>
        <v>0.10588235294117654</v>
      </c>
      <c r="Z208" s="222" t="str">
        <f t="shared" si="62"/>
        <v>Yes</v>
      </c>
      <c r="AA208" s="68">
        <f t="shared" si="63"/>
        <v>0.10588235294117654</v>
      </c>
      <c r="AB208" s="65" t="str">
        <f t="shared" si="64"/>
        <v>Yes</v>
      </c>
      <c r="AC208" s="68">
        <f t="shared" si="65"/>
        <v>0.10588235294117654</v>
      </c>
      <c r="AD208" s="65" t="str">
        <f t="shared" si="66"/>
        <v>Yes</v>
      </c>
      <c r="AE208" s="68">
        <f t="shared" si="67"/>
        <v>0.29655172413793118</v>
      </c>
      <c r="AF208" s="66"/>
    </row>
    <row r="209" spans="1:32">
      <c r="A209" s="66" t="s">
        <v>5017</v>
      </c>
      <c r="B209" s="66" t="s">
        <v>40</v>
      </c>
      <c r="C209" s="66" t="str" cm="1">
        <f t="array" ref="C209">_xlfn.IFNA(_xlfn.IFS(B209="Starter","Starters &amp; Sides",B209="Sides","Starters &amp; Sides"),B209)</f>
        <v>drinks</v>
      </c>
      <c r="D209" s="71" t="s">
        <v>4708</v>
      </c>
      <c r="E209" s="75">
        <v>5.95</v>
      </c>
      <c r="F209" s="12">
        <v>6</v>
      </c>
      <c r="G209" s="12">
        <v>6</v>
      </c>
      <c r="H209" s="12">
        <v>6</v>
      </c>
      <c r="I209" s="12">
        <v>6.2</v>
      </c>
      <c r="J209" s="13">
        <v>6.5</v>
      </c>
      <c r="K209" s="13">
        <v>7</v>
      </c>
      <c r="L209" s="13">
        <v>7</v>
      </c>
      <c r="M209" s="13">
        <v>7</v>
      </c>
      <c r="N209" s="13">
        <v>7</v>
      </c>
      <c r="O209" s="372">
        <v>7.5</v>
      </c>
      <c r="P209" s="4">
        <v>7.3</v>
      </c>
      <c r="Q209" s="338">
        <v>7.9</v>
      </c>
      <c r="R209" s="15" t="str">
        <f t="shared" si="54"/>
        <v>Yes</v>
      </c>
      <c r="S209" s="15" t="str">
        <f t="shared" si="55"/>
        <v>No</v>
      </c>
      <c r="T209" s="221" t="str">
        <f t="shared" si="56"/>
        <v>Yes</v>
      </c>
      <c r="U209" s="223">
        <f t="shared" si="57"/>
        <v>8.2191780821917915E-2</v>
      </c>
      <c r="V209" s="221" t="str">
        <f t="shared" si="58"/>
        <v>Yes</v>
      </c>
      <c r="W209" s="223">
        <f t="shared" si="59"/>
        <v>5.3333333333333455E-2</v>
      </c>
      <c r="X209" s="221" t="str">
        <f t="shared" si="60"/>
        <v>Yes</v>
      </c>
      <c r="Y209" s="223">
        <f t="shared" si="61"/>
        <v>0.12857142857142856</v>
      </c>
      <c r="Z209" s="222" t="str">
        <f t="shared" si="62"/>
        <v>Yes</v>
      </c>
      <c r="AA209" s="68">
        <f t="shared" si="63"/>
        <v>0.12857142857142856</v>
      </c>
      <c r="AB209" s="65" t="str">
        <f t="shared" si="64"/>
        <v>Yes</v>
      </c>
      <c r="AC209" s="68">
        <f t="shared" si="65"/>
        <v>0.12857142857142856</v>
      </c>
      <c r="AD209" s="65" t="str">
        <f t="shared" si="66"/>
        <v>Yes</v>
      </c>
      <c r="AE209" s="68">
        <f t="shared" si="67"/>
        <v>0.32773109243697474</v>
      </c>
      <c r="AF209" s="66"/>
    </row>
    <row r="210" spans="1:32">
      <c r="A210" s="66" t="s">
        <v>5017</v>
      </c>
      <c r="B210" s="66" t="s">
        <v>40</v>
      </c>
      <c r="C210" s="66" t="str" cm="1">
        <f t="array" ref="C210">_xlfn.IFNA(_xlfn.IFS(B210="Starter","Starters &amp; Sides",B210="Sides","Starters &amp; Sides"),B210)</f>
        <v>drinks</v>
      </c>
      <c r="D210" s="71" t="s">
        <v>5166</v>
      </c>
      <c r="E210" s="75">
        <v>25.5</v>
      </c>
      <c r="F210" s="12">
        <v>25.7</v>
      </c>
      <c r="G210" s="12">
        <v>26</v>
      </c>
      <c r="H210" s="12">
        <v>26</v>
      </c>
      <c r="I210" s="12">
        <v>27</v>
      </c>
      <c r="J210" s="13">
        <v>28</v>
      </c>
      <c r="K210" s="13">
        <v>29</v>
      </c>
      <c r="L210" s="13">
        <v>29</v>
      </c>
      <c r="M210" s="13">
        <v>29</v>
      </c>
      <c r="N210" s="13">
        <v>29</v>
      </c>
      <c r="O210" s="372">
        <v>30</v>
      </c>
      <c r="P210" s="4">
        <v>30</v>
      </c>
      <c r="Q210" s="338">
        <v>31.2</v>
      </c>
      <c r="R210" s="15" t="str">
        <f t="shared" si="54"/>
        <v>Yes</v>
      </c>
      <c r="S210" s="15" t="str">
        <f t="shared" si="55"/>
        <v>No</v>
      </c>
      <c r="T210" s="221" t="str">
        <f t="shared" si="56"/>
        <v>Yes</v>
      </c>
      <c r="U210" s="223">
        <f t="shared" si="57"/>
        <v>4.0000000000000036E-2</v>
      </c>
      <c r="V210" s="221" t="str">
        <f t="shared" si="58"/>
        <v>Yes</v>
      </c>
      <c r="W210" s="223">
        <f t="shared" si="59"/>
        <v>4.0000000000000036E-2</v>
      </c>
      <c r="X210" s="221" t="str">
        <f t="shared" si="60"/>
        <v>Yes</v>
      </c>
      <c r="Y210" s="223">
        <f t="shared" si="61"/>
        <v>7.5862068965517171E-2</v>
      </c>
      <c r="Z210" s="222" t="str">
        <f t="shared" si="62"/>
        <v>Yes</v>
      </c>
      <c r="AA210" s="68">
        <f t="shared" si="63"/>
        <v>7.5862068965517171E-2</v>
      </c>
      <c r="AB210" s="65" t="str">
        <f t="shared" si="64"/>
        <v>Yes</v>
      </c>
      <c r="AC210" s="68">
        <f t="shared" si="65"/>
        <v>7.5862068965517171E-2</v>
      </c>
      <c r="AD210" s="65" t="str">
        <f t="shared" si="66"/>
        <v>Yes</v>
      </c>
      <c r="AE210" s="68">
        <f t="shared" si="67"/>
        <v>0.22352941176470575</v>
      </c>
      <c r="AF210" s="66"/>
    </row>
    <row r="211" spans="1:32">
      <c r="A211" s="66" t="s">
        <v>5017</v>
      </c>
      <c r="B211" s="66" t="s">
        <v>40</v>
      </c>
      <c r="C211" s="66" t="str" cm="1">
        <f t="array" ref="C211">_xlfn.IFNA(_xlfn.IFS(B211="Starter","Starters &amp; Sides",B211="Sides","Starters &amp; Sides"),B211)</f>
        <v>drinks</v>
      </c>
      <c r="D211" s="71" t="s">
        <v>5167</v>
      </c>
      <c r="E211" s="75">
        <v>4.95</v>
      </c>
      <c r="F211" s="12">
        <v>5</v>
      </c>
      <c r="G211" s="12">
        <v>5.5</v>
      </c>
      <c r="H211" s="12">
        <v>5.5</v>
      </c>
      <c r="I211" s="12">
        <v>6</v>
      </c>
      <c r="J211" s="13">
        <v>6</v>
      </c>
      <c r="K211" s="13">
        <v>6.5</v>
      </c>
      <c r="L211" s="13">
        <v>6.5</v>
      </c>
      <c r="M211" s="13">
        <v>6.7</v>
      </c>
      <c r="N211" s="13">
        <v>6.5</v>
      </c>
      <c r="O211" s="372">
        <v>6.5</v>
      </c>
      <c r="P211" s="4">
        <v>6.5</v>
      </c>
      <c r="Q211" s="338">
        <v>6.7</v>
      </c>
      <c r="R211" s="15" t="str">
        <f t="shared" si="54"/>
        <v>Yes</v>
      </c>
      <c r="S211" s="15" t="str">
        <f t="shared" si="55"/>
        <v>No</v>
      </c>
      <c r="T211" s="221" t="str">
        <f t="shared" si="56"/>
        <v>Yes</v>
      </c>
      <c r="U211" s="223">
        <f t="shared" si="57"/>
        <v>3.0769230769230882E-2</v>
      </c>
      <c r="V211" s="221" t="str">
        <f t="shared" si="58"/>
        <v>Yes</v>
      </c>
      <c r="W211" s="223">
        <f t="shared" si="59"/>
        <v>3.0769230769230882E-2</v>
      </c>
      <c r="X211" s="221" t="str">
        <f t="shared" si="60"/>
        <v>Yes</v>
      </c>
      <c r="Y211" s="223">
        <f t="shared" si="61"/>
        <v>3.0769230769230882E-2</v>
      </c>
      <c r="Z211" s="222" t="str">
        <f t="shared" si="62"/>
        <v>Yes</v>
      </c>
      <c r="AA211" s="68">
        <f t="shared" si="63"/>
        <v>0</v>
      </c>
      <c r="AB211" s="65" t="str">
        <f t="shared" si="64"/>
        <v>Yes</v>
      </c>
      <c r="AC211" s="68">
        <f t="shared" si="65"/>
        <v>3.0769230769230882E-2</v>
      </c>
      <c r="AD211" s="65" t="str">
        <f t="shared" si="66"/>
        <v>Yes</v>
      </c>
      <c r="AE211" s="68">
        <f t="shared" si="67"/>
        <v>0.35353535353535359</v>
      </c>
      <c r="AF211" s="66"/>
    </row>
    <row r="212" spans="1:32" hidden="1">
      <c r="A212" s="66" t="s">
        <v>5017</v>
      </c>
      <c r="B212" s="66" t="s">
        <v>40</v>
      </c>
      <c r="C212" s="66" t="str" cm="1">
        <f t="array" ref="C212">_xlfn.IFNA(_xlfn.IFS(B212="Starter","Starters &amp; Sides",B212="Sides","Starters &amp; Sides"),B212)</f>
        <v>drinks</v>
      </c>
      <c r="D212" s="71" t="s">
        <v>5168</v>
      </c>
      <c r="E212" s="75">
        <v>3.95</v>
      </c>
      <c r="F212" s="12">
        <v>4</v>
      </c>
      <c r="G212" s="12">
        <v>4</v>
      </c>
      <c r="H212" s="12">
        <v>4</v>
      </c>
      <c r="I212" s="12">
        <v>5</v>
      </c>
      <c r="J212" s="13">
        <v>5</v>
      </c>
      <c r="K212" s="13">
        <v>6</v>
      </c>
      <c r="L212" s="13">
        <v>6</v>
      </c>
      <c r="M212" s="13">
        <v>6</v>
      </c>
      <c r="N212" s="13">
        <v>6</v>
      </c>
      <c r="O212" s="372">
        <v>6</v>
      </c>
      <c r="P212" s="4"/>
      <c r="Q212" s="338"/>
      <c r="R212" s="15" t="str">
        <f t="shared" si="54"/>
        <v>No</v>
      </c>
      <c r="S212" s="15" t="str">
        <f t="shared" si="55"/>
        <v>No</v>
      </c>
      <c r="T212" s="221" t="str">
        <f t="shared" si="56"/>
        <v>No</v>
      </c>
      <c r="U212" s="223" t="str">
        <f t="shared" si="57"/>
        <v>N/A</v>
      </c>
      <c r="V212" s="221" t="str">
        <f t="shared" si="58"/>
        <v>No</v>
      </c>
      <c r="W212" s="223" t="str">
        <f t="shared" si="59"/>
        <v>N/A</v>
      </c>
      <c r="X212" s="221" t="str">
        <f t="shared" si="60"/>
        <v>No</v>
      </c>
      <c r="Y212" s="223" t="str">
        <f t="shared" si="61"/>
        <v>N/A</v>
      </c>
      <c r="Z212" s="222" t="str">
        <f t="shared" si="62"/>
        <v>No</v>
      </c>
      <c r="AA212" s="68" t="str">
        <f t="shared" si="63"/>
        <v>N/A</v>
      </c>
      <c r="AB212" s="65" t="str">
        <f t="shared" si="64"/>
        <v>No</v>
      </c>
      <c r="AC212" s="68" t="str">
        <f t="shared" si="65"/>
        <v>N/A</v>
      </c>
      <c r="AD212" s="65" t="str">
        <f t="shared" si="66"/>
        <v>No</v>
      </c>
      <c r="AE212" s="68" t="str">
        <f t="shared" si="67"/>
        <v>N/A</v>
      </c>
      <c r="AF212" s="66"/>
    </row>
    <row r="213" spans="1:32">
      <c r="A213" s="66" t="s">
        <v>5017</v>
      </c>
      <c r="B213" s="66" t="s">
        <v>40</v>
      </c>
      <c r="C213" s="66" t="str" cm="1">
        <f t="array" ref="C213">_xlfn.IFNA(_xlfn.IFS(B213="Starter","Starters &amp; Sides",B213="Sides","Starters &amp; Sides"),B213)</f>
        <v>drinks</v>
      </c>
      <c r="D213" s="71" t="s">
        <v>5169</v>
      </c>
      <c r="E213" s="75"/>
      <c r="F213" s="12">
        <v>3.2</v>
      </c>
      <c r="G213" s="12">
        <v>3.5</v>
      </c>
      <c r="H213" s="12">
        <v>3.5</v>
      </c>
      <c r="I213" s="12">
        <v>4</v>
      </c>
      <c r="J213" s="13">
        <v>4.3</v>
      </c>
      <c r="K213" s="13">
        <v>4.5</v>
      </c>
      <c r="L213" s="13">
        <v>4.5</v>
      </c>
      <c r="M213" s="13">
        <v>5</v>
      </c>
      <c r="N213" s="13">
        <v>5</v>
      </c>
      <c r="O213" s="372">
        <v>5.3</v>
      </c>
      <c r="P213" s="4">
        <v>5.3</v>
      </c>
      <c r="Q213" s="338">
        <v>5.5</v>
      </c>
      <c r="R213" s="15" t="str">
        <f t="shared" si="54"/>
        <v>Yes</v>
      </c>
      <c r="S213" s="15" t="str">
        <f t="shared" si="55"/>
        <v>No</v>
      </c>
      <c r="T213" s="221" t="str">
        <f t="shared" si="56"/>
        <v>Yes</v>
      </c>
      <c r="U213" s="223">
        <f t="shared" si="57"/>
        <v>3.7735849056603765E-2</v>
      </c>
      <c r="V213" s="221" t="str">
        <f t="shared" si="58"/>
        <v>Yes</v>
      </c>
      <c r="W213" s="223">
        <f t="shared" si="59"/>
        <v>3.7735849056603765E-2</v>
      </c>
      <c r="X213" s="221" t="str">
        <f t="shared" si="60"/>
        <v>Yes</v>
      </c>
      <c r="Y213" s="223">
        <f t="shared" si="61"/>
        <v>0.10000000000000009</v>
      </c>
      <c r="Z213" s="222" t="str">
        <f t="shared" si="62"/>
        <v>Yes</v>
      </c>
      <c r="AA213" s="68">
        <f t="shared" si="63"/>
        <v>0.10000000000000009</v>
      </c>
      <c r="AB213" s="65" t="str">
        <f t="shared" si="64"/>
        <v>Yes</v>
      </c>
      <c r="AC213" s="68">
        <f t="shared" si="65"/>
        <v>0.22222222222222232</v>
      </c>
      <c r="AD213" s="65" t="str">
        <f t="shared" si="66"/>
        <v>No</v>
      </c>
      <c r="AE213" s="68" t="str">
        <f t="shared" si="67"/>
        <v>N/A</v>
      </c>
      <c r="AF213" s="66"/>
    </row>
    <row r="214" spans="1:32">
      <c r="A214" s="66" t="s">
        <v>5017</v>
      </c>
      <c r="B214" s="66" t="s">
        <v>40</v>
      </c>
      <c r="C214" s="66" t="str" cm="1">
        <f t="array" ref="C214">_xlfn.IFNA(_xlfn.IFS(B214="Starter","Starters &amp; Sides",B214="Sides","Starters &amp; Sides"),B214)</f>
        <v>drinks</v>
      </c>
      <c r="D214" s="71" t="s">
        <v>5170</v>
      </c>
      <c r="E214" s="75"/>
      <c r="F214" s="12"/>
      <c r="G214" s="12"/>
      <c r="H214" s="12"/>
      <c r="I214" s="12"/>
      <c r="J214" s="13"/>
      <c r="K214" s="13"/>
      <c r="L214" s="13"/>
      <c r="M214" s="13"/>
      <c r="N214" s="13"/>
      <c r="O214" s="372"/>
      <c r="P214" s="4">
        <v>5.7</v>
      </c>
      <c r="Q214" s="338">
        <v>5.9</v>
      </c>
      <c r="R214" s="15" t="str">
        <f t="shared" si="54"/>
        <v>Yes</v>
      </c>
      <c r="S214" s="15" t="str">
        <f t="shared" si="55"/>
        <v>No</v>
      </c>
      <c r="T214" s="221" t="str">
        <f t="shared" si="56"/>
        <v>Yes</v>
      </c>
      <c r="U214" s="223">
        <f t="shared" si="57"/>
        <v>3.5087719298245723E-2</v>
      </c>
      <c r="V214" s="221" t="str">
        <f t="shared" si="58"/>
        <v>No</v>
      </c>
      <c r="W214" s="223" t="str">
        <f t="shared" si="59"/>
        <v>N/A</v>
      </c>
      <c r="X214" s="221" t="str">
        <f t="shared" si="60"/>
        <v>No</v>
      </c>
      <c r="Y214" s="223" t="str">
        <f t="shared" si="61"/>
        <v>N/A</v>
      </c>
      <c r="Z214" s="222" t="str">
        <f t="shared" si="62"/>
        <v>No</v>
      </c>
      <c r="AA214" s="68" t="str">
        <f t="shared" si="63"/>
        <v>N/A</v>
      </c>
      <c r="AB214" s="65" t="str">
        <f t="shared" si="64"/>
        <v>No</v>
      </c>
      <c r="AC214" s="68" t="str">
        <f t="shared" si="65"/>
        <v>N/A</v>
      </c>
      <c r="AD214" s="65" t="str">
        <f t="shared" si="66"/>
        <v>No</v>
      </c>
      <c r="AE214" s="68" t="str">
        <f t="shared" si="67"/>
        <v>N/A</v>
      </c>
      <c r="AF214" s="66"/>
    </row>
    <row r="215" spans="1:32" hidden="1">
      <c r="A215" s="66" t="s">
        <v>5017</v>
      </c>
      <c r="B215" s="66" t="s">
        <v>40</v>
      </c>
      <c r="C215" s="66" t="str" cm="1">
        <f t="array" ref="C215">_xlfn.IFNA(_xlfn.IFS(B215="Starter","Starters &amp; Sides",B215="Sides","Starters &amp; Sides"),B215)</f>
        <v>drinks</v>
      </c>
      <c r="D215" s="71" t="s">
        <v>5171</v>
      </c>
      <c r="E215" s="75"/>
      <c r="F215" s="12">
        <v>4</v>
      </c>
      <c r="G215" s="12">
        <v>4</v>
      </c>
      <c r="H215" s="12">
        <v>4</v>
      </c>
      <c r="I215" s="12">
        <v>4.5</v>
      </c>
      <c r="J215" s="13">
        <v>4.5</v>
      </c>
      <c r="K215" s="13">
        <v>5.5</v>
      </c>
      <c r="L215" s="13">
        <v>5.5</v>
      </c>
      <c r="M215" s="13">
        <v>6</v>
      </c>
      <c r="N215" s="13">
        <v>6</v>
      </c>
      <c r="O215" s="372">
        <v>6</v>
      </c>
      <c r="P215" s="4">
        <v>6</v>
      </c>
      <c r="Q215" s="338"/>
      <c r="R215" s="15" t="str">
        <f t="shared" si="54"/>
        <v>No</v>
      </c>
      <c r="S215" s="15" t="str">
        <f t="shared" si="55"/>
        <v>No</v>
      </c>
      <c r="T215" s="221" t="str">
        <f t="shared" si="56"/>
        <v>No</v>
      </c>
      <c r="U215" s="223" t="str">
        <f t="shared" si="57"/>
        <v>N/A</v>
      </c>
      <c r="V215" s="221" t="str">
        <f t="shared" si="58"/>
        <v>No</v>
      </c>
      <c r="W215" s="223" t="str">
        <f t="shared" si="59"/>
        <v>N/A</v>
      </c>
      <c r="X215" s="221" t="str">
        <f t="shared" si="60"/>
        <v>No</v>
      </c>
      <c r="Y215" s="223" t="str">
        <f t="shared" si="61"/>
        <v>N/A</v>
      </c>
      <c r="Z215" s="222" t="str">
        <f t="shared" si="62"/>
        <v>No</v>
      </c>
      <c r="AA215" s="68" t="str">
        <f t="shared" si="63"/>
        <v>N/A</v>
      </c>
      <c r="AB215" s="65" t="str">
        <f t="shared" si="64"/>
        <v>No</v>
      </c>
      <c r="AC215" s="68" t="str">
        <f t="shared" si="65"/>
        <v>N/A</v>
      </c>
      <c r="AD215" s="65" t="str">
        <f t="shared" si="66"/>
        <v>No</v>
      </c>
      <c r="AE215" s="68" t="str">
        <f t="shared" si="67"/>
        <v>N/A</v>
      </c>
      <c r="AF215" s="66"/>
    </row>
    <row r="216" spans="1:32" hidden="1">
      <c r="A216" s="66" t="s">
        <v>5017</v>
      </c>
      <c r="B216" s="66" t="s">
        <v>40</v>
      </c>
      <c r="C216" s="66" t="str" cm="1">
        <f t="array" ref="C216">_xlfn.IFNA(_xlfn.IFS(B216="Starter","Starters &amp; Sides",B216="Sides","Starters &amp; Sides"),B216)</f>
        <v>drinks</v>
      </c>
      <c r="D216" s="71" t="s">
        <v>453</v>
      </c>
      <c r="E216" s="75"/>
      <c r="F216" s="12"/>
      <c r="G216" s="12"/>
      <c r="H216" s="12"/>
      <c r="I216" s="12"/>
      <c r="J216" s="13"/>
      <c r="K216" s="13"/>
      <c r="L216" s="13"/>
      <c r="M216" s="13">
        <v>9.1999999999999993</v>
      </c>
      <c r="N216" s="13">
        <v>9</v>
      </c>
      <c r="O216" s="372">
        <v>9</v>
      </c>
      <c r="P216" s="4"/>
      <c r="Q216" s="338"/>
      <c r="R216" s="15" t="str">
        <f t="shared" si="54"/>
        <v>No</v>
      </c>
      <c r="S216" s="15" t="str">
        <f t="shared" si="55"/>
        <v>No</v>
      </c>
      <c r="T216" s="221" t="str">
        <f t="shared" si="56"/>
        <v>No</v>
      </c>
      <c r="U216" s="223" t="str">
        <f t="shared" si="57"/>
        <v>N/A</v>
      </c>
      <c r="V216" s="221" t="str">
        <f t="shared" si="58"/>
        <v>No</v>
      </c>
      <c r="W216" s="223" t="str">
        <f t="shared" si="59"/>
        <v>N/A</v>
      </c>
      <c r="X216" s="221" t="str">
        <f t="shared" si="60"/>
        <v>No</v>
      </c>
      <c r="Y216" s="223" t="str">
        <f t="shared" si="61"/>
        <v>N/A</v>
      </c>
      <c r="Z216" s="222" t="str">
        <f t="shared" si="62"/>
        <v>No</v>
      </c>
      <c r="AA216" s="68" t="str">
        <f t="shared" si="63"/>
        <v>N/A</v>
      </c>
      <c r="AB216" s="65" t="str">
        <f t="shared" si="64"/>
        <v>No</v>
      </c>
      <c r="AC216" s="68" t="str">
        <f t="shared" si="65"/>
        <v>N/A</v>
      </c>
      <c r="AD216" s="65" t="str">
        <f t="shared" si="66"/>
        <v>No</v>
      </c>
      <c r="AE216" s="68" t="str">
        <f t="shared" si="67"/>
        <v>N/A</v>
      </c>
      <c r="AF216" s="66"/>
    </row>
    <row r="217" spans="1:32" hidden="1">
      <c r="A217" s="66" t="s">
        <v>5017</v>
      </c>
      <c r="B217" s="66" t="s">
        <v>40</v>
      </c>
      <c r="C217" s="66" t="str" cm="1">
        <f t="array" ref="C217">_xlfn.IFNA(_xlfn.IFS(B217="Starter","Starters &amp; Sides",B217="Sides","Starters &amp; Sides"),B217)</f>
        <v>drinks</v>
      </c>
      <c r="D217" s="71" t="s">
        <v>451</v>
      </c>
      <c r="E217" s="75"/>
      <c r="F217" s="12"/>
      <c r="G217" s="12"/>
      <c r="H217" s="12"/>
      <c r="I217" s="12"/>
      <c r="J217" s="13"/>
      <c r="K217" s="13"/>
      <c r="L217" s="13"/>
      <c r="M217" s="13">
        <v>9</v>
      </c>
      <c r="N217" s="13">
        <v>9</v>
      </c>
      <c r="O217" s="372">
        <v>9</v>
      </c>
      <c r="P217" s="4"/>
      <c r="Q217" s="338"/>
      <c r="R217" s="15" t="str">
        <f t="shared" si="54"/>
        <v>No</v>
      </c>
      <c r="S217" s="15" t="str">
        <f t="shared" si="55"/>
        <v>No</v>
      </c>
      <c r="T217" s="221" t="str">
        <f t="shared" si="56"/>
        <v>No</v>
      </c>
      <c r="U217" s="223" t="str">
        <f t="shared" si="57"/>
        <v>N/A</v>
      </c>
      <c r="V217" s="221" t="str">
        <f t="shared" si="58"/>
        <v>No</v>
      </c>
      <c r="W217" s="223" t="str">
        <f t="shared" si="59"/>
        <v>N/A</v>
      </c>
      <c r="X217" s="221" t="str">
        <f t="shared" si="60"/>
        <v>No</v>
      </c>
      <c r="Y217" s="223" t="str">
        <f t="shared" si="61"/>
        <v>N/A</v>
      </c>
      <c r="Z217" s="222" t="str">
        <f t="shared" si="62"/>
        <v>No</v>
      </c>
      <c r="AA217" s="68" t="str">
        <f t="shared" si="63"/>
        <v>N/A</v>
      </c>
      <c r="AB217" s="65" t="str">
        <f t="shared" si="64"/>
        <v>No</v>
      </c>
      <c r="AC217" s="68" t="str">
        <f t="shared" si="65"/>
        <v>N/A</v>
      </c>
      <c r="AD217" s="65" t="str">
        <f t="shared" si="66"/>
        <v>No</v>
      </c>
      <c r="AE217" s="68" t="str">
        <f t="shared" si="67"/>
        <v>N/A</v>
      </c>
      <c r="AF217" s="66"/>
    </row>
    <row r="218" spans="1:32" hidden="1">
      <c r="A218" s="66" t="s">
        <v>5017</v>
      </c>
      <c r="B218" s="66" t="s">
        <v>40</v>
      </c>
      <c r="C218" s="66" t="str" cm="1">
        <f t="array" ref="C218">_xlfn.IFNA(_xlfn.IFS(B218="Starter","Starters &amp; Sides",B218="Sides","Starters &amp; Sides"),B218)</f>
        <v>drinks</v>
      </c>
      <c r="D218" s="71" t="s">
        <v>5172</v>
      </c>
      <c r="E218" s="75"/>
      <c r="F218" s="12"/>
      <c r="G218" s="12"/>
      <c r="H218" s="12"/>
      <c r="I218" s="12"/>
      <c r="J218" s="13"/>
      <c r="K218" s="13"/>
      <c r="L218" s="13"/>
      <c r="M218" s="13">
        <v>9</v>
      </c>
      <c r="N218" s="13">
        <v>9</v>
      </c>
      <c r="O218" s="372">
        <v>9</v>
      </c>
      <c r="P218" s="4"/>
      <c r="Q218" s="338"/>
      <c r="R218" s="15" t="str">
        <f t="shared" si="54"/>
        <v>No</v>
      </c>
      <c r="S218" s="15" t="str">
        <f t="shared" si="55"/>
        <v>No</v>
      </c>
      <c r="T218" s="221" t="str">
        <f t="shared" si="56"/>
        <v>No</v>
      </c>
      <c r="U218" s="223" t="str">
        <f t="shared" si="57"/>
        <v>N/A</v>
      </c>
      <c r="V218" s="221" t="str">
        <f t="shared" si="58"/>
        <v>No</v>
      </c>
      <c r="W218" s="223" t="str">
        <f t="shared" si="59"/>
        <v>N/A</v>
      </c>
      <c r="X218" s="221" t="str">
        <f t="shared" si="60"/>
        <v>No</v>
      </c>
      <c r="Y218" s="223" t="str">
        <f t="shared" si="61"/>
        <v>N/A</v>
      </c>
      <c r="Z218" s="222" t="str">
        <f t="shared" si="62"/>
        <v>No</v>
      </c>
      <c r="AA218" s="68" t="str">
        <f t="shared" si="63"/>
        <v>N/A</v>
      </c>
      <c r="AB218" s="65" t="str">
        <f t="shared" si="64"/>
        <v>No</v>
      </c>
      <c r="AC218" s="68" t="str">
        <f t="shared" si="65"/>
        <v>N/A</v>
      </c>
      <c r="AD218" s="65" t="str">
        <f t="shared" si="66"/>
        <v>No</v>
      </c>
      <c r="AE218" s="68" t="str">
        <f t="shared" si="67"/>
        <v>N/A</v>
      </c>
      <c r="AF218" s="66"/>
    </row>
    <row r="219" spans="1:32" hidden="1">
      <c r="A219" s="66" t="s">
        <v>5017</v>
      </c>
      <c r="B219" s="66" t="s">
        <v>40</v>
      </c>
      <c r="C219" s="66" t="str" cm="1">
        <f t="array" ref="C219">_xlfn.IFNA(_xlfn.IFS(B219="Starter","Starters &amp; Sides",B219="Sides","Starters &amp; Sides"),B219)</f>
        <v>drinks</v>
      </c>
      <c r="D219" s="71" t="s">
        <v>280</v>
      </c>
      <c r="E219" s="75"/>
      <c r="F219" s="12"/>
      <c r="G219" s="12"/>
      <c r="H219" s="12"/>
      <c r="I219" s="12"/>
      <c r="J219" s="13"/>
      <c r="K219" s="13"/>
      <c r="L219" s="13"/>
      <c r="M219" s="13">
        <v>8.5</v>
      </c>
      <c r="N219" s="13">
        <v>8.5</v>
      </c>
      <c r="O219" s="372">
        <v>8.5</v>
      </c>
      <c r="P219" s="4"/>
      <c r="Q219" s="338"/>
      <c r="R219" s="15" t="str">
        <f t="shared" si="54"/>
        <v>No</v>
      </c>
      <c r="S219" s="15" t="str">
        <f t="shared" si="55"/>
        <v>No</v>
      </c>
      <c r="T219" s="221" t="str">
        <f t="shared" si="56"/>
        <v>No</v>
      </c>
      <c r="U219" s="223" t="str">
        <f t="shared" si="57"/>
        <v>N/A</v>
      </c>
      <c r="V219" s="221" t="str">
        <f t="shared" si="58"/>
        <v>No</v>
      </c>
      <c r="W219" s="223" t="str">
        <f t="shared" si="59"/>
        <v>N/A</v>
      </c>
      <c r="X219" s="221" t="str">
        <f t="shared" si="60"/>
        <v>No</v>
      </c>
      <c r="Y219" s="223" t="str">
        <f t="shared" si="61"/>
        <v>N/A</v>
      </c>
      <c r="Z219" s="222" t="str">
        <f t="shared" si="62"/>
        <v>No</v>
      </c>
      <c r="AA219" s="68" t="str">
        <f t="shared" si="63"/>
        <v>N/A</v>
      </c>
      <c r="AB219" s="65" t="str">
        <f t="shared" si="64"/>
        <v>No</v>
      </c>
      <c r="AC219" s="68" t="str">
        <f t="shared" si="65"/>
        <v>N/A</v>
      </c>
      <c r="AD219" s="65" t="str">
        <f t="shared" si="66"/>
        <v>No</v>
      </c>
      <c r="AE219" s="68" t="str">
        <f t="shared" si="67"/>
        <v>N/A</v>
      </c>
      <c r="AF219" s="66"/>
    </row>
    <row r="220" spans="1:32">
      <c r="A220" s="66" t="s">
        <v>5017</v>
      </c>
      <c r="B220" s="66" t="s">
        <v>40</v>
      </c>
      <c r="C220" s="66" t="str" cm="1">
        <f t="array" ref="C220">_xlfn.IFNA(_xlfn.IFS(B220="Starter","Starters &amp; Sides",B220="Sides","Starters &amp; Sides"),B220)</f>
        <v>drinks</v>
      </c>
      <c r="D220" s="71" t="s">
        <v>5173</v>
      </c>
      <c r="E220" s="75"/>
      <c r="F220" s="12"/>
      <c r="G220" s="12"/>
      <c r="H220" s="12"/>
      <c r="I220" s="12"/>
      <c r="J220" s="13"/>
      <c r="K220" s="13"/>
      <c r="L220" s="13"/>
      <c r="M220" s="13">
        <v>9</v>
      </c>
      <c r="N220" s="13">
        <v>9</v>
      </c>
      <c r="O220" s="372">
        <v>9</v>
      </c>
      <c r="P220" s="4">
        <v>9</v>
      </c>
      <c r="Q220" s="338">
        <v>9.1999999999999993</v>
      </c>
      <c r="R220" s="15" t="str">
        <f t="shared" si="54"/>
        <v>Yes</v>
      </c>
      <c r="S220" s="15" t="str">
        <f t="shared" si="55"/>
        <v>No</v>
      </c>
      <c r="T220" s="221" t="str">
        <f t="shared" si="56"/>
        <v>Yes</v>
      </c>
      <c r="U220" s="223">
        <f t="shared" si="57"/>
        <v>2.2222222222222143E-2</v>
      </c>
      <c r="V220" s="221" t="str">
        <f t="shared" si="58"/>
        <v>Yes</v>
      </c>
      <c r="W220" s="223">
        <f t="shared" si="59"/>
        <v>2.2222222222222143E-2</v>
      </c>
      <c r="X220" s="221" t="str">
        <f t="shared" si="60"/>
        <v>Yes</v>
      </c>
      <c r="Y220" s="223">
        <f t="shared" si="61"/>
        <v>2.2222222222222143E-2</v>
      </c>
      <c r="Z220" s="222" t="str">
        <f t="shared" si="62"/>
        <v>Yes</v>
      </c>
      <c r="AA220" s="68">
        <f t="shared" si="63"/>
        <v>2.2222222222222143E-2</v>
      </c>
      <c r="AB220" s="65" t="str">
        <f t="shared" si="64"/>
        <v>No</v>
      </c>
      <c r="AC220" s="68" t="str">
        <f t="shared" si="65"/>
        <v>N/A</v>
      </c>
      <c r="AD220" s="65" t="str">
        <f t="shared" si="66"/>
        <v>No</v>
      </c>
      <c r="AE220" s="68" t="str">
        <f t="shared" si="67"/>
        <v>N/A</v>
      </c>
      <c r="AF220" s="66"/>
    </row>
    <row r="221" spans="1:32">
      <c r="A221" s="66" t="s">
        <v>5017</v>
      </c>
      <c r="B221" s="66" t="s">
        <v>40</v>
      </c>
      <c r="C221" s="66" t="str" cm="1">
        <f t="array" ref="C221">_xlfn.IFNA(_xlfn.IFS(B221="Starter","Starters &amp; Sides",B221="Sides","Starters &amp; Sides"),B221)</f>
        <v>drinks</v>
      </c>
      <c r="D221" s="71" t="s">
        <v>5174</v>
      </c>
      <c r="E221" s="75"/>
      <c r="F221" s="12"/>
      <c r="G221" s="12"/>
      <c r="H221" s="12"/>
      <c r="I221" s="12"/>
      <c r="J221" s="13"/>
      <c r="K221" s="13"/>
      <c r="L221" s="13"/>
      <c r="M221" s="13">
        <v>9.5</v>
      </c>
      <c r="N221" s="13">
        <v>9.5</v>
      </c>
      <c r="O221" s="372">
        <v>9.5</v>
      </c>
      <c r="P221" s="4">
        <v>9.6999999999999993</v>
      </c>
      <c r="Q221" s="338">
        <v>9.9</v>
      </c>
      <c r="R221" s="15" t="str">
        <f t="shared" si="54"/>
        <v>Yes</v>
      </c>
      <c r="S221" s="15" t="str">
        <f t="shared" si="55"/>
        <v>No</v>
      </c>
      <c r="T221" s="221" t="str">
        <f t="shared" si="56"/>
        <v>Yes</v>
      </c>
      <c r="U221" s="223">
        <f t="shared" si="57"/>
        <v>2.0618556701031077E-2</v>
      </c>
      <c r="V221" s="221" t="str">
        <f t="shared" si="58"/>
        <v>Yes</v>
      </c>
      <c r="W221" s="223">
        <f t="shared" si="59"/>
        <v>4.2105263157894868E-2</v>
      </c>
      <c r="X221" s="221" t="str">
        <f t="shared" si="60"/>
        <v>Yes</v>
      </c>
      <c r="Y221" s="223">
        <f t="shared" si="61"/>
        <v>4.2105263157894868E-2</v>
      </c>
      <c r="Z221" s="222" t="str">
        <f t="shared" si="62"/>
        <v>Yes</v>
      </c>
      <c r="AA221" s="68">
        <f t="shared" si="63"/>
        <v>4.2105263157894868E-2</v>
      </c>
      <c r="AB221" s="65" t="str">
        <f t="shared" si="64"/>
        <v>No</v>
      </c>
      <c r="AC221" s="68" t="str">
        <f t="shared" si="65"/>
        <v>N/A</v>
      </c>
      <c r="AD221" s="65" t="str">
        <f t="shared" si="66"/>
        <v>No</v>
      </c>
      <c r="AE221" s="68" t="str">
        <f t="shared" si="67"/>
        <v>N/A</v>
      </c>
      <c r="AF221" s="66"/>
    </row>
    <row r="222" spans="1:32">
      <c r="A222" s="66" t="s">
        <v>5017</v>
      </c>
      <c r="B222" s="66" t="s">
        <v>40</v>
      </c>
      <c r="C222" s="66" t="str" cm="1">
        <f t="array" ref="C222">_xlfn.IFNA(_xlfn.IFS(B222="Starter","Starters &amp; Sides",B222="Sides","Starters &amp; Sides"),B222)</f>
        <v>drinks</v>
      </c>
      <c r="D222" s="71" t="s">
        <v>5175</v>
      </c>
      <c r="E222" s="75"/>
      <c r="F222" s="12"/>
      <c r="G222" s="12"/>
      <c r="H222" s="12"/>
      <c r="I222" s="12"/>
      <c r="J222" s="13"/>
      <c r="K222" s="13"/>
      <c r="L222" s="13"/>
      <c r="M222" s="13"/>
      <c r="N222" s="13"/>
      <c r="O222" s="372"/>
      <c r="P222" s="4">
        <v>9</v>
      </c>
      <c r="Q222" s="338">
        <v>9.1999999999999993</v>
      </c>
      <c r="R222" s="15" t="str">
        <f t="shared" si="54"/>
        <v>Yes</v>
      </c>
      <c r="S222" s="15" t="str">
        <f t="shared" si="55"/>
        <v>No</v>
      </c>
      <c r="T222" s="221" t="str">
        <f t="shared" si="56"/>
        <v>Yes</v>
      </c>
      <c r="U222" s="223">
        <f t="shared" si="57"/>
        <v>2.2222222222222143E-2</v>
      </c>
      <c r="V222" s="221" t="str">
        <f t="shared" si="58"/>
        <v>No</v>
      </c>
      <c r="W222" s="223" t="str">
        <f t="shared" si="59"/>
        <v>N/A</v>
      </c>
      <c r="X222" s="221" t="str">
        <f t="shared" si="60"/>
        <v>No</v>
      </c>
      <c r="Y222" s="223" t="str">
        <f t="shared" si="61"/>
        <v>N/A</v>
      </c>
      <c r="Z222" s="222" t="str">
        <f t="shared" si="62"/>
        <v>No</v>
      </c>
      <c r="AA222" s="68" t="str">
        <f t="shared" si="63"/>
        <v>N/A</v>
      </c>
      <c r="AB222" s="65" t="str">
        <f t="shared" si="64"/>
        <v>No</v>
      </c>
      <c r="AC222" s="68" t="str">
        <f t="shared" si="65"/>
        <v>N/A</v>
      </c>
      <c r="AD222" s="65" t="str">
        <f t="shared" si="66"/>
        <v>No</v>
      </c>
      <c r="AE222" s="68" t="str">
        <f t="shared" si="67"/>
        <v>N/A</v>
      </c>
      <c r="AF222" s="66"/>
    </row>
    <row r="223" spans="1:32">
      <c r="A223" s="66" t="s">
        <v>5017</v>
      </c>
      <c r="B223" s="66" t="s">
        <v>40</v>
      </c>
      <c r="C223" s="66" t="str" cm="1">
        <f t="array" ref="C223">_xlfn.IFNA(_xlfn.IFS(B223="Starter","Starters &amp; Sides",B223="Sides","Starters &amp; Sides"),B223)</f>
        <v>drinks</v>
      </c>
      <c r="D223" s="71" t="s">
        <v>5176</v>
      </c>
      <c r="E223" s="75"/>
      <c r="F223" s="12"/>
      <c r="G223" s="12"/>
      <c r="H223" s="12"/>
      <c r="I223" s="12"/>
      <c r="J223" s="13"/>
      <c r="K223" s="13"/>
      <c r="L223" s="13"/>
      <c r="M223" s="13"/>
      <c r="N223" s="13"/>
      <c r="O223" s="372"/>
      <c r="P223" s="4">
        <v>8</v>
      </c>
      <c r="Q223" s="338">
        <v>8.1999999999999993</v>
      </c>
      <c r="R223" s="15" t="str">
        <f t="shared" si="54"/>
        <v>Yes</v>
      </c>
      <c r="S223" s="15" t="str">
        <f t="shared" si="55"/>
        <v>No</v>
      </c>
      <c r="T223" s="221" t="str">
        <f t="shared" si="56"/>
        <v>Yes</v>
      </c>
      <c r="U223" s="223">
        <f t="shared" si="57"/>
        <v>2.4999999999999911E-2</v>
      </c>
      <c r="V223" s="221" t="str">
        <f t="shared" si="58"/>
        <v>No</v>
      </c>
      <c r="W223" s="223" t="str">
        <f t="shared" si="59"/>
        <v>N/A</v>
      </c>
      <c r="X223" s="221" t="str">
        <f t="shared" si="60"/>
        <v>No</v>
      </c>
      <c r="Y223" s="223" t="str">
        <f t="shared" si="61"/>
        <v>N/A</v>
      </c>
      <c r="Z223" s="222" t="str">
        <f t="shared" si="62"/>
        <v>No</v>
      </c>
      <c r="AA223" s="68" t="str">
        <f t="shared" si="63"/>
        <v>N/A</v>
      </c>
      <c r="AB223" s="65" t="str">
        <f t="shared" si="64"/>
        <v>No</v>
      </c>
      <c r="AC223" s="68" t="str">
        <f t="shared" si="65"/>
        <v>N/A</v>
      </c>
      <c r="AD223" s="65" t="str">
        <f t="shared" si="66"/>
        <v>No</v>
      </c>
      <c r="AE223" s="68" t="str">
        <f t="shared" si="67"/>
        <v>N/A</v>
      </c>
      <c r="AF223" s="66"/>
    </row>
    <row r="224" spans="1:32" hidden="1">
      <c r="A224" s="66" t="s">
        <v>5017</v>
      </c>
      <c r="B224" s="66" t="s">
        <v>40</v>
      </c>
      <c r="C224" s="66" t="str" cm="1">
        <f t="array" ref="C224">_xlfn.IFNA(_xlfn.IFS(B224="Starter","Starters &amp; Sides",B224="Sides","Starters &amp; Sides"),B224)</f>
        <v>drinks</v>
      </c>
      <c r="D224" s="71" t="s">
        <v>5177</v>
      </c>
      <c r="E224" s="75"/>
      <c r="F224" s="12"/>
      <c r="G224" s="12"/>
      <c r="H224" s="12"/>
      <c r="I224" s="12"/>
      <c r="J224" s="13"/>
      <c r="K224" s="13"/>
      <c r="L224" s="13"/>
      <c r="M224" s="13">
        <v>9.1999999999999993</v>
      </c>
      <c r="N224" s="13">
        <v>9.5</v>
      </c>
      <c r="O224" s="372">
        <v>9.5</v>
      </c>
      <c r="P224" s="4"/>
      <c r="Q224" s="338"/>
      <c r="R224" s="15" t="str">
        <f t="shared" si="54"/>
        <v>No</v>
      </c>
      <c r="S224" s="15" t="str">
        <f t="shared" si="55"/>
        <v>No</v>
      </c>
      <c r="T224" s="221" t="str">
        <f t="shared" si="56"/>
        <v>No</v>
      </c>
      <c r="U224" s="223" t="str">
        <f t="shared" si="57"/>
        <v>N/A</v>
      </c>
      <c r="V224" s="221" t="str">
        <f t="shared" si="58"/>
        <v>No</v>
      </c>
      <c r="W224" s="223" t="str">
        <f t="shared" si="59"/>
        <v>N/A</v>
      </c>
      <c r="X224" s="221" t="str">
        <f t="shared" si="60"/>
        <v>No</v>
      </c>
      <c r="Y224" s="223" t="str">
        <f t="shared" si="61"/>
        <v>N/A</v>
      </c>
      <c r="Z224" s="222" t="str">
        <f t="shared" si="62"/>
        <v>No</v>
      </c>
      <c r="AA224" s="68" t="str">
        <f t="shared" si="63"/>
        <v>N/A</v>
      </c>
      <c r="AB224" s="65" t="str">
        <f t="shared" si="64"/>
        <v>No</v>
      </c>
      <c r="AC224" s="68" t="str">
        <f t="shared" si="65"/>
        <v>N/A</v>
      </c>
      <c r="AD224" s="65" t="str">
        <f t="shared" si="66"/>
        <v>No</v>
      </c>
      <c r="AE224" s="68" t="str">
        <f t="shared" si="67"/>
        <v>N/A</v>
      </c>
      <c r="AF224" s="66"/>
    </row>
    <row r="225" spans="1:32" hidden="1">
      <c r="A225" s="66" t="s">
        <v>5017</v>
      </c>
      <c r="B225" s="66" t="s">
        <v>40</v>
      </c>
      <c r="C225" s="66" t="str" cm="1">
        <f t="array" ref="C225">_xlfn.IFNA(_xlfn.IFS(B225="Starter","Starters &amp; Sides",B225="Sides","Starters &amp; Sides"),B225)</f>
        <v>drinks</v>
      </c>
      <c r="D225" s="71" t="s">
        <v>5178</v>
      </c>
      <c r="E225" s="75"/>
      <c r="F225" s="12"/>
      <c r="G225" s="12"/>
      <c r="H225" s="12"/>
      <c r="I225" s="12"/>
      <c r="J225" s="13"/>
      <c r="K225" s="13"/>
      <c r="L225" s="13"/>
      <c r="M225" s="13">
        <v>9.1999999999999993</v>
      </c>
      <c r="N225" s="13"/>
      <c r="O225" s="372"/>
      <c r="P225" s="4"/>
      <c r="Q225" s="338"/>
      <c r="R225" s="15" t="str">
        <f t="shared" si="54"/>
        <v>No</v>
      </c>
      <c r="S225" s="15" t="str">
        <f t="shared" si="55"/>
        <v>No</v>
      </c>
      <c r="T225" s="221" t="str">
        <f t="shared" si="56"/>
        <v>No</v>
      </c>
      <c r="U225" s="223" t="str">
        <f t="shared" si="57"/>
        <v>N/A</v>
      </c>
      <c r="V225" s="221" t="str">
        <f t="shared" si="58"/>
        <v>No</v>
      </c>
      <c r="W225" s="223" t="str">
        <f t="shared" si="59"/>
        <v>N/A</v>
      </c>
      <c r="X225" s="221" t="str">
        <f t="shared" si="60"/>
        <v>No</v>
      </c>
      <c r="Y225" s="223" t="str">
        <f t="shared" si="61"/>
        <v>N/A</v>
      </c>
      <c r="Z225" s="222" t="str">
        <f t="shared" si="62"/>
        <v>No</v>
      </c>
      <c r="AA225" s="68" t="str">
        <f t="shared" si="63"/>
        <v>N/A</v>
      </c>
      <c r="AB225" s="65" t="str">
        <f t="shared" si="64"/>
        <v>No</v>
      </c>
      <c r="AC225" s="68" t="str">
        <f t="shared" si="65"/>
        <v>N/A</v>
      </c>
      <c r="AD225" s="65" t="str">
        <f t="shared" si="66"/>
        <v>No</v>
      </c>
      <c r="AE225" s="68" t="str">
        <f t="shared" si="67"/>
        <v>N/A</v>
      </c>
      <c r="AF225" s="66"/>
    </row>
    <row r="226" spans="1:32" hidden="1">
      <c r="A226" s="66" t="s">
        <v>5017</v>
      </c>
      <c r="B226" s="66" t="s">
        <v>40</v>
      </c>
      <c r="C226" s="66" t="str" cm="1">
        <f t="array" ref="C226">_xlfn.IFNA(_xlfn.IFS(B226="Starter","Starters &amp; Sides",B226="Sides","Starters &amp; Sides"),B226)</f>
        <v>drinks</v>
      </c>
      <c r="D226" s="71" t="s">
        <v>5179</v>
      </c>
      <c r="E226" s="75"/>
      <c r="F226" s="12"/>
      <c r="G226" s="12"/>
      <c r="H226" s="12"/>
      <c r="I226" s="12"/>
      <c r="J226" s="13"/>
      <c r="K226" s="13"/>
      <c r="L226" s="13"/>
      <c r="M226" s="13">
        <v>6.2</v>
      </c>
      <c r="N226" s="13">
        <v>6.2</v>
      </c>
      <c r="O226" s="372">
        <v>6.3</v>
      </c>
      <c r="P226" s="4"/>
      <c r="Q226" s="338"/>
      <c r="R226" s="15" t="str">
        <f t="shared" si="54"/>
        <v>No</v>
      </c>
      <c r="S226" s="15" t="str">
        <f t="shared" si="55"/>
        <v>No</v>
      </c>
      <c r="T226" s="221" t="str">
        <f t="shared" si="56"/>
        <v>No</v>
      </c>
      <c r="U226" s="223" t="str">
        <f t="shared" si="57"/>
        <v>N/A</v>
      </c>
      <c r="V226" s="221" t="str">
        <f t="shared" si="58"/>
        <v>No</v>
      </c>
      <c r="W226" s="223" t="str">
        <f t="shared" si="59"/>
        <v>N/A</v>
      </c>
      <c r="X226" s="221" t="str">
        <f t="shared" si="60"/>
        <v>No</v>
      </c>
      <c r="Y226" s="223" t="str">
        <f t="shared" si="61"/>
        <v>N/A</v>
      </c>
      <c r="Z226" s="222" t="str">
        <f t="shared" si="62"/>
        <v>No</v>
      </c>
      <c r="AA226" s="68" t="str">
        <f t="shared" si="63"/>
        <v>N/A</v>
      </c>
      <c r="AB226" s="65" t="str">
        <f t="shared" si="64"/>
        <v>No</v>
      </c>
      <c r="AC226" s="68" t="str">
        <f t="shared" si="65"/>
        <v>N/A</v>
      </c>
      <c r="AD226" s="65" t="str">
        <f t="shared" si="66"/>
        <v>No</v>
      </c>
      <c r="AE226" s="68" t="str">
        <f t="shared" si="67"/>
        <v>N/A</v>
      </c>
      <c r="AF226" s="66"/>
    </row>
    <row r="227" spans="1:32" hidden="1">
      <c r="A227" s="66" t="s">
        <v>5017</v>
      </c>
      <c r="B227" s="66" t="s">
        <v>40</v>
      </c>
      <c r="C227" s="66" t="str" cm="1">
        <f t="array" ref="C227">_xlfn.IFNA(_xlfn.IFS(B227="Starter","Starters &amp; Sides",B227="Sides","Starters &amp; Sides"),B227)</f>
        <v>drinks</v>
      </c>
      <c r="D227" s="71" t="s">
        <v>5180</v>
      </c>
      <c r="E227" s="75"/>
      <c r="F227" s="12"/>
      <c r="G227" s="12">
        <v>6.5</v>
      </c>
      <c r="H227" s="12">
        <v>6.5</v>
      </c>
      <c r="I227" s="12">
        <v>6.7</v>
      </c>
      <c r="J227" s="13">
        <v>6.8</v>
      </c>
      <c r="K227" s="13"/>
      <c r="L227" s="13"/>
      <c r="M227" s="13"/>
      <c r="N227" s="13"/>
      <c r="O227" s="372"/>
      <c r="P227" s="4"/>
      <c r="Q227" s="338"/>
      <c r="R227" s="15" t="str">
        <f t="shared" si="54"/>
        <v>No</v>
      </c>
      <c r="S227" s="15" t="str">
        <f t="shared" si="55"/>
        <v>No</v>
      </c>
      <c r="T227" s="221" t="str">
        <f t="shared" si="56"/>
        <v>No</v>
      </c>
      <c r="U227" s="223" t="str">
        <f t="shared" si="57"/>
        <v>N/A</v>
      </c>
      <c r="V227" s="221" t="str">
        <f t="shared" si="58"/>
        <v>No</v>
      </c>
      <c r="W227" s="223" t="str">
        <f t="shared" si="59"/>
        <v>N/A</v>
      </c>
      <c r="X227" s="221" t="str">
        <f t="shared" si="60"/>
        <v>No</v>
      </c>
      <c r="Y227" s="223" t="str">
        <f t="shared" si="61"/>
        <v>N/A</v>
      </c>
      <c r="Z227" s="222" t="str">
        <f t="shared" si="62"/>
        <v>No</v>
      </c>
      <c r="AA227" s="68" t="str">
        <f t="shared" si="63"/>
        <v>N/A</v>
      </c>
      <c r="AB227" s="65" t="str">
        <f t="shared" si="64"/>
        <v>No</v>
      </c>
      <c r="AC227" s="68" t="str">
        <f t="shared" si="65"/>
        <v>N/A</v>
      </c>
      <c r="AD227" s="65" t="str">
        <f t="shared" si="66"/>
        <v>No</v>
      </c>
      <c r="AE227" s="68" t="str">
        <f t="shared" si="67"/>
        <v>N/A</v>
      </c>
      <c r="AF227" s="66"/>
    </row>
    <row r="228" spans="1:32" hidden="1">
      <c r="A228" s="66" t="s">
        <v>5017</v>
      </c>
      <c r="B228" s="66" t="s">
        <v>40</v>
      </c>
      <c r="C228" s="66" t="str" cm="1">
        <f t="array" ref="C228">_xlfn.IFNA(_xlfn.IFS(B228="Starter","Starters &amp; Sides",B228="Sides","Starters &amp; Sides"),B228)</f>
        <v>drinks</v>
      </c>
      <c r="D228" s="71" t="s">
        <v>5181</v>
      </c>
      <c r="E228" s="75"/>
      <c r="F228" s="12"/>
      <c r="G228" s="12">
        <v>5.5</v>
      </c>
      <c r="H228" s="12">
        <v>5.5</v>
      </c>
      <c r="I228" s="12">
        <v>5.7</v>
      </c>
      <c r="J228" s="13">
        <v>6</v>
      </c>
      <c r="K228" s="13">
        <v>6</v>
      </c>
      <c r="L228" s="13">
        <v>6</v>
      </c>
      <c r="M228" s="13"/>
      <c r="N228" s="13"/>
      <c r="O228" s="372"/>
      <c r="P228" s="4"/>
      <c r="Q228" s="338"/>
      <c r="R228" s="15" t="str">
        <f t="shared" si="54"/>
        <v>No</v>
      </c>
      <c r="S228" s="15" t="str">
        <f t="shared" si="55"/>
        <v>No</v>
      </c>
      <c r="T228" s="221" t="str">
        <f t="shared" si="56"/>
        <v>No</v>
      </c>
      <c r="U228" s="223" t="str">
        <f t="shared" si="57"/>
        <v>N/A</v>
      </c>
      <c r="V228" s="221" t="str">
        <f t="shared" si="58"/>
        <v>No</v>
      </c>
      <c r="W228" s="223" t="str">
        <f t="shared" si="59"/>
        <v>N/A</v>
      </c>
      <c r="X228" s="221" t="str">
        <f t="shared" si="60"/>
        <v>No</v>
      </c>
      <c r="Y228" s="223" t="str">
        <f t="shared" si="61"/>
        <v>N/A</v>
      </c>
      <c r="Z228" s="222" t="str">
        <f t="shared" si="62"/>
        <v>No</v>
      </c>
      <c r="AA228" s="68" t="str">
        <f t="shared" si="63"/>
        <v>N/A</v>
      </c>
      <c r="AB228" s="65" t="str">
        <f t="shared" si="64"/>
        <v>No</v>
      </c>
      <c r="AC228" s="68" t="str">
        <f t="shared" si="65"/>
        <v>N/A</v>
      </c>
      <c r="AD228" s="65" t="str">
        <f t="shared" si="66"/>
        <v>No</v>
      </c>
      <c r="AE228" s="68" t="str">
        <f t="shared" si="67"/>
        <v>N/A</v>
      </c>
      <c r="AF228" s="66"/>
    </row>
    <row r="229" spans="1:32" hidden="1">
      <c r="A229" s="66" t="s">
        <v>5017</v>
      </c>
      <c r="B229" s="66" t="s">
        <v>40</v>
      </c>
      <c r="C229" s="66" t="str" cm="1">
        <f t="array" ref="C229">_xlfn.IFNA(_xlfn.IFS(B229="Starter","Starters &amp; Sides",B229="Sides","Starters &amp; Sides"),B229)</f>
        <v>drinks</v>
      </c>
      <c r="D229" s="71" t="s">
        <v>5182</v>
      </c>
      <c r="E229" s="75"/>
      <c r="F229" s="12"/>
      <c r="G229" s="12">
        <v>4.7</v>
      </c>
      <c r="H229" s="12">
        <v>4.7</v>
      </c>
      <c r="I229" s="12">
        <v>5</v>
      </c>
      <c r="J229" s="13">
        <v>5.2</v>
      </c>
      <c r="K229" s="13">
        <v>5.2</v>
      </c>
      <c r="L229" s="13">
        <v>5.2</v>
      </c>
      <c r="M229" s="13"/>
      <c r="N229" s="13"/>
      <c r="O229" s="372"/>
      <c r="P229" s="4"/>
      <c r="Q229" s="338"/>
      <c r="R229" s="15" t="str">
        <f t="shared" si="54"/>
        <v>No</v>
      </c>
      <c r="S229" s="15" t="str">
        <f t="shared" si="55"/>
        <v>No</v>
      </c>
      <c r="T229" s="221" t="str">
        <f t="shared" si="56"/>
        <v>No</v>
      </c>
      <c r="U229" s="223" t="str">
        <f t="shared" si="57"/>
        <v>N/A</v>
      </c>
      <c r="V229" s="221" t="str">
        <f t="shared" si="58"/>
        <v>No</v>
      </c>
      <c r="W229" s="223" t="str">
        <f t="shared" si="59"/>
        <v>N/A</v>
      </c>
      <c r="X229" s="221" t="str">
        <f t="shared" si="60"/>
        <v>No</v>
      </c>
      <c r="Y229" s="223" t="str">
        <f t="shared" si="61"/>
        <v>N/A</v>
      </c>
      <c r="Z229" s="222" t="str">
        <f t="shared" si="62"/>
        <v>No</v>
      </c>
      <c r="AA229" s="68" t="str">
        <f t="shared" si="63"/>
        <v>N/A</v>
      </c>
      <c r="AB229" s="65" t="str">
        <f t="shared" si="64"/>
        <v>No</v>
      </c>
      <c r="AC229" s="68" t="str">
        <f t="shared" si="65"/>
        <v>N/A</v>
      </c>
      <c r="AD229" s="65" t="str">
        <f t="shared" si="66"/>
        <v>No</v>
      </c>
      <c r="AE229" s="68" t="str">
        <f t="shared" si="67"/>
        <v>N/A</v>
      </c>
      <c r="AF229" s="66"/>
    </row>
    <row r="230" spans="1:32" hidden="1">
      <c r="A230" s="66" t="s">
        <v>5017</v>
      </c>
      <c r="B230" s="66" t="s">
        <v>40</v>
      </c>
      <c r="C230" s="66" t="str" cm="1">
        <f t="array" ref="C230">_xlfn.IFNA(_xlfn.IFS(B230="Starter","Starters &amp; Sides",B230="Sides","Starters &amp; Sides"),B230)</f>
        <v>drinks</v>
      </c>
      <c r="D230" s="71" t="s">
        <v>5183</v>
      </c>
      <c r="E230" s="75"/>
      <c r="F230" s="12"/>
      <c r="G230" s="12"/>
      <c r="H230" s="12"/>
      <c r="I230" s="12"/>
      <c r="J230" s="13"/>
      <c r="K230" s="13">
        <v>6.2</v>
      </c>
      <c r="L230" s="13">
        <v>6.2</v>
      </c>
      <c r="M230" s="13"/>
      <c r="N230" s="13"/>
      <c r="O230" s="372"/>
      <c r="P230" s="4"/>
      <c r="Q230" s="338"/>
      <c r="R230" s="15" t="str">
        <f t="shared" si="54"/>
        <v>No</v>
      </c>
      <c r="S230" s="15" t="str">
        <f t="shared" si="55"/>
        <v>No</v>
      </c>
      <c r="T230" s="221" t="str">
        <f t="shared" si="56"/>
        <v>No</v>
      </c>
      <c r="U230" s="223" t="str">
        <f t="shared" si="57"/>
        <v>N/A</v>
      </c>
      <c r="V230" s="221" t="str">
        <f t="shared" si="58"/>
        <v>No</v>
      </c>
      <c r="W230" s="223" t="str">
        <f t="shared" si="59"/>
        <v>N/A</v>
      </c>
      <c r="X230" s="221" t="str">
        <f t="shared" si="60"/>
        <v>No</v>
      </c>
      <c r="Y230" s="223" t="str">
        <f t="shared" si="61"/>
        <v>N/A</v>
      </c>
      <c r="Z230" s="222" t="str">
        <f t="shared" si="62"/>
        <v>No</v>
      </c>
      <c r="AA230" s="68" t="str">
        <f t="shared" si="63"/>
        <v>N/A</v>
      </c>
      <c r="AB230" s="65" t="str">
        <f t="shared" si="64"/>
        <v>No</v>
      </c>
      <c r="AC230" s="68" t="str">
        <f t="shared" si="65"/>
        <v>N/A</v>
      </c>
      <c r="AD230" s="65" t="str">
        <f t="shared" si="66"/>
        <v>No</v>
      </c>
      <c r="AE230" s="68" t="str">
        <f t="shared" si="67"/>
        <v>N/A</v>
      </c>
      <c r="AF230" s="66"/>
    </row>
    <row r="231" spans="1:32" hidden="1">
      <c r="A231" s="66" t="s">
        <v>5017</v>
      </c>
      <c r="B231" s="66" t="s">
        <v>40</v>
      </c>
      <c r="C231" s="66" t="str" cm="1">
        <f t="array" ref="C231">_xlfn.IFNA(_xlfn.IFS(B231="Starter","Starters &amp; Sides",B231="Sides","Starters &amp; Sides"),B231)</f>
        <v>drinks</v>
      </c>
      <c r="D231" s="71" t="s">
        <v>5184</v>
      </c>
      <c r="E231" s="75"/>
      <c r="F231" s="12">
        <v>5.5</v>
      </c>
      <c r="G231" s="12">
        <v>5.5</v>
      </c>
      <c r="H231" s="12">
        <v>5.5</v>
      </c>
      <c r="I231" s="12">
        <v>6</v>
      </c>
      <c r="J231" s="13">
        <v>6.2</v>
      </c>
      <c r="K231" s="13">
        <v>6.2</v>
      </c>
      <c r="L231" s="13">
        <v>6.2</v>
      </c>
      <c r="M231" s="13"/>
      <c r="N231" s="13"/>
      <c r="O231" s="372"/>
      <c r="P231" s="4"/>
      <c r="Q231" s="338"/>
      <c r="R231" s="15" t="str">
        <f t="shared" si="54"/>
        <v>No</v>
      </c>
      <c r="S231" s="15" t="str">
        <f t="shared" si="55"/>
        <v>No</v>
      </c>
      <c r="T231" s="221" t="str">
        <f t="shared" si="56"/>
        <v>No</v>
      </c>
      <c r="U231" s="223" t="str">
        <f t="shared" si="57"/>
        <v>N/A</v>
      </c>
      <c r="V231" s="221" t="str">
        <f t="shared" si="58"/>
        <v>No</v>
      </c>
      <c r="W231" s="223" t="str">
        <f t="shared" si="59"/>
        <v>N/A</v>
      </c>
      <c r="X231" s="221" t="str">
        <f t="shared" si="60"/>
        <v>No</v>
      </c>
      <c r="Y231" s="223" t="str">
        <f t="shared" si="61"/>
        <v>N/A</v>
      </c>
      <c r="Z231" s="222" t="str">
        <f t="shared" si="62"/>
        <v>No</v>
      </c>
      <c r="AA231" s="68" t="str">
        <f t="shared" si="63"/>
        <v>N/A</v>
      </c>
      <c r="AB231" s="65" t="str">
        <f t="shared" si="64"/>
        <v>No</v>
      </c>
      <c r="AC231" s="68" t="str">
        <f t="shared" si="65"/>
        <v>N/A</v>
      </c>
      <c r="AD231" s="65" t="str">
        <f t="shared" si="66"/>
        <v>No</v>
      </c>
      <c r="AE231" s="68" t="str">
        <f t="shared" si="67"/>
        <v>N/A</v>
      </c>
      <c r="AF231" s="66"/>
    </row>
    <row r="232" spans="1:32" hidden="1">
      <c r="A232" s="66" t="s">
        <v>5017</v>
      </c>
      <c r="B232" s="66" t="s">
        <v>40</v>
      </c>
      <c r="C232" s="66" t="str" cm="1">
        <f t="array" ref="C232">_xlfn.IFNA(_xlfn.IFS(B232="Starter","Starters &amp; Sides",B232="Sides","Starters &amp; Sides"),B232)</f>
        <v>drinks</v>
      </c>
      <c r="D232" s="71" t="s">
        <v>5185</v>
      </c>
      <c r="E232" s="75"/>
      <c r="F232" s="12"/>
      <c r="G232" s="12">
        <v>8</v>
      </c>
      <c r="H232" s="12">
        <v>8</v>
      </c>
      <c r="I232" s="12">
        <v>8.5</v>
      </c>
      <c r="J232" s="13">
        <v>8.6999999999999993</v>
      </c>
      <c r="K232" s="13">
        <v>9</v>
      </c>
      <c r="L232" s="13">
        <v>9</v>
      </c>
      <c r="M232" s="13"/>
      <c r="N232" s="13"/>
      <c r="O232" s="372"/>
      <c r="P232" s="4"/>
      <c r="Q232" s="338"/>
      <c r="R232" s="15" t="str">
        <f t="shared" si="54"/>
        <v>No</v>
      </c>
      <c r="S232" s="15" t="str">
        <f t="shared" si="55"/>
        <v>No</v>
      </c>
      <c r="T232" s="221" t="str">
        <f t="shared" si="56"/>
        <v>No</v>
      </c>
      <c r="U232" s="223" t="str">
        <f t="shared" si="57"/>
        <v>N/A</v>
      </c>
      <c r="V232" s="221" t="str">
        <f t="shared" si="58"/>
        <v>No</v>
      </c>
      <c r="W232" s="223" t="str">
        <f t="shared" si="59"/>
        <v>N/A</v>
      </c>
      <c r="X232" s="221" t="str">
        <f t="shared" si="60"/>
        <v>No</v>
      </c>
      <c r="Y232" s="223" t="str">
        <f t="shared" si="61"/>
        <v>N/A</v>
      </c>
      <c r="Z232" s="222" t="str">
        <f t="shared" si="62"/>
        <v>No</v>
      </c>
      <c r="AA232" s="68" t="str">
        <f t="shared" si="63"/>
        <v>N/A</v>
      </c>
      <c r="AB232" s="65" t="str">
        <f t="shared" si="64"/>
        <v>No</v>
      </c>
      <c r="AC232" s="68" t="str">
        <f t="shared" si="65"/>
        <v>N/A</v>
      </c>
      <c r="AD232" s="65" t="str">
        <f t="shared" si="66"/>
        <v>No</v>
      </c>
      <c r="AE232" s="68" t="str">
        <f t="shared" si="67"/>
        <v>N/A</v>
      </c>
      <c r="AF232" s="66"/>
    </row>
    <row r="233" spans="1:32" hidden="1">
      <c r="A233" s="66" t="s">
        <v>5017</v>
      </c>
      <c r="B233" s="66" t="s">
        <v>40</v>
      </c>
      <c r="C233" s="66" t="str" cm="1">
        <f t="array" ref="C233">_xlfn.IFNA(_xlfn.IFS(B233="Starter","Starters &amp; Sides",B233="Sides","Starters &amp; Sides"),B233)</f>
        <v>drinks</v>
      </c>
      <c r="D233" s="71" t="s">
        <v>5186</v>
      </c>
      <c r="E233" s="75"/>
      <c r="F233" s="12"/>
      <c r="G233" s="12"/>
      <c r="H233" s="12"/>
      <c r="I233" s="12"/>
      <c r="J233" s="13"/>
      <c r="K233" s="13"/>
      <c r="L233" s="13"/>
      <c r="M233" s="13">
        <v>5.2</v>
      </c>
      <c r="N233" s="13">
        <v>5.2</v>
      </c>
      <c r="O233" s="372">
        <v>5.3</v>
      </c>
      <c r="P233" s="4"/>
      <c r="Q233" s="338"/>
      <c r="R233" s="15" t="str">
        <f t="shared" si="54"/>
        <v>No</v>
      </c>
      <c r="S233" s="15" t="str">
        <f t="shared" si="55"/>
        <v>No</v>
      </c>
      <c r="T233" s="221" t="str">
        <f t="shared" si="56"/>
        <v>No</v>
      </c>
      <c r="U233" s="223" t="str">
        <f t="shared" si="57"/>
        <v>N/A</v>
      </c>
      <c r="V233" s="221" t="str">
        <f t="shared" si="58"/>
        <v>No</v>
      </c>
      <c r="W233" s="223" t="str">
        <f t="shared" si="59"/>
        <v>N/A</v>
      </c>
      <c r="X233" s="221" t="str">
        <f t="shared" si="60"/>
        <v>No</v>
      </c>
      <c r="Y233" s="223" t="str">
        <f t="shared" si="61"/>
        <v>N/A</v>
      </c>
      <c r="Z233" s="222" t="str">
        <f t="shared" si="62"/>
        <v>No</v>
      </c>
      <c r="AA233" s="68" t="str">
        <f t="shared" si="63"/>
        <v>N/A</v>
      </c>
      <c r="AB233" s="65" t="str">
        <f t="shared" si="64"/>
        <v>No</v>
      </c>
      <c r="AC233" s="68" t="str">
        <f t="shared" si="65"/>
        <v>N/A</v>
      </c>
      <c r="AD233" s="65" t="str">
        <f t="shared" si="66"/>
        <v>No</v>
      </c>
      <c r="AE233" s="68" t="str">
        <f t="shared" si="67"/>
        <v>N/A</v>
      </c>
      <c r="AF233" s="66"/>
    </row>
    <row r="234" spans="1:32" hidden="1">
      <c r="A234" s="66" t="s">
        <v>5017</v>
      </c>
      <c r="B234" s="66" t="s">
        <v>40</v>
      </c>
      <c r="C234" s="66" t="str" cm="1">
        <f t="array" ref="C234">_xlfn.IFNA(_xlfn.IFS(B234="Starter","Starters &amp; Sides",B234="Sides","Starters &amp; Sides"),B234)</f>
        <v>drinks</v>
      </c>
      <c r="D234" s="71" t="s">
        <v>5187</v>
      </c>
      <c r="E234" s="75">
        <v>7.25</v>
      </c>
      <c r="F234" s="12">
        <v>7.5</v>
      </c>
      <c r="G234" s="12">
        <v>7.5</v>
      </c>
      <c r="H234" s="12">
        <v>7.5</v>
      </c>
      <c r="I234" s="12">
        <v>7.5</v>
      </c>
      <c r="J234" s="13">
        <v>7.7</v>
      </c>
      <c r="K234" s="13">
        <v>7.7</v>
      </c>
      <c r="L234" s="13">
        <v>7.7</v>
      </c>
      <c r="M234" s="13"/>
      <c r="N234" s="13"/>
      <c r="O234" s="372"/>
      <c r="P234" s="4"/>
      <c r="Q234" s="338"/>
      <c r="R234" s="15" t="str">
        <f t="shared" si="54"/>
        <v>No</v>
      </c>
      <c r="S234" s="15" t="str">
        <f t="shared" si="55"/>
        <v>No</v>
      </c>
      <c r="T234" s="221" t="str">
        <f t="shared" si="56"/>
        <v>No</v>
      </c>
      <c r="U234" s="223" t="str">
        <f t="shared" si="57"/>
        <v>N/A</v>
      </c>
      <c r="V234" s="221" t="str">
        <f t="shared" si="58"/>
        <v>No</v>
      </c>
      <c r="W234" s="223" t="str">
        <f t="shared" si="59"/>
        <v>N/A</v>
      </c>
      <c r="X234" s="221" t="str">
        <f t="shared" si="60"/>
        <v>No</v>
      </c>
      <c r="Y234" s="223" t="str">
        <f t="shared" si="61"/>
        <v>N/A</v>
      </c>
      <c r="Z234" s="222" t="str">
        <f t="shared" si="62"/>
        <v>No</v>
      </c>
      <c r="AA234" s="68" t="str">
        <f t="shared" si="63"/>
        <v>N/A</v>
      </c>
      <c r="AB234" s="65" t="str">
        <f t="shared" si="64"/>
        <v>No</v>
      </c>
      <c r="AC234" s="68" t="str">
        <f t="shared" si="65"/>
        <v>N/A</v>
      </c>
      <c r="AD234" s="65" t="str">
        <f t="shared" si="66"/>
        <v>No</v>
      </c>
      <c r="AE234" s="68" t="str">
        <f t="shared" si="67"/>
        <v>N/A</v>
      </c>
      <c r="AF234" s="66"/>
    </row>
    <row r="235" spans="1:32">
      <c r="A235" s="66" t="s">
        <v>5017</v>
      </c>
      <c r="B235" s="66" t="s">
        <v>40</v>
      </c>
      <c r="C235" s="66" t="str" cm="1">
        <f t="array" ref="C235">_xlfn.IFNA(_xlfn.IFS(B235="Starter","Starters &amp; Sides",B235="Sides","Starters &amp; Sides"),B235)</f>
        <v>drinks</v>
      </c>
      <c r="D235" s="71" t="s">
        <v>5188</v>
      </c>
      <c r="E235" s="75"/>
      <c r="F235" s="12">
        <v>7.8</v>
      </c>
      <c r="G235" s="12">
        <v>7.8</v>
      </c>
      <c r="H235" s="12">
        <v>7.8</v>
      </c>
      <c r="I235" s="12">
        <v>8.1999999999999993</v>
      </c>
      <c r="J235" s="13">
        <v>8.4</v>
      </c>
      <c r="K235" s="13">
        <v>8.5</v>
      </c>
      <c r="L235" s="13">
        <v>8.5</v>
      </c>
      <c r="M235" s="13">
        <v>8.5</v>
      </c>
      <c r="N235" s="13">
        <v>8.6999999999999993</v>
      </c>
      <c r="O235" s="372">
        <v>8.8000000000000007</v>
      </c>
      <c r="P235" s="4">
        <v>8.8000000000000007</v>
      </c>
      <c r="Q235" s="338">
        <v>9.1999999999999993</v>
      </c>
      <c r="R235" s="15" t="str">
        <f t="shared" si="54"/>
        <v>Yes</v>
      </c>
      <c r="S235" s="15" t="str">
        <f t="shared" si="55"/>
        <v>No</v>
      </c>
      <c r="T235" s="221" t="str">
        <f t="shared" si="56"/>
        <v>Yes</v>
      </c>
      <c r="U235" s="223">
        <f t="shared" si="57"/>
        <v>4.5454545454545192E-2</v>
      </c>
      <c r="V235" s="221" t="str">
        <f t="shared" si="58"/>
        <v>Yes</v>
      </c>
      <c r="W235" s="223">
        <f t="shared" si="59"/>
        <v>4.5454545454545192E-2</v>
      </c>
      <c r="X235" s="221" t="str">
        <f t="shared" si="60"/>
        <v>Yes</v>
      </c>
      <c r="Y235" s="223">
        <f t="shared" si="61"/>
        <v>5.7471264367816133E-2</v>
      </c>
      <c r="Z235" s="222" t="str">
        <f t="shared" si="62"/>
        <v>Yes</v>
      </c>
      <c r="AA235" s="68">
        <f t="shared" si="63"/>
        <v>8.2352941176470518E-2</v>
      </c>
      <c r="AB235" s="65" t="str">
        <f t="shared" si="64"/>
        <v>Yes</v>
      </c>
      <c r="AC235" s="68">
        <f t="shared" si="65"/>
        <v>8.2352941176470518E-2</v>
      </c>
      <c r="AD235" s="65" t="str">
        <f t="shared" si="66"/>
        <v>No</v>
      </c>
      <c r="AE235" s="68" t="str">
        <f t="shared" si="67"/>
        <v>N/A</v>
      </c>
      <c r="AF235" s="66"/>
    </row>
    <row r="236" spans="1:32">
      <c r="A236" s="66" t="s">
        <v>5017</v>
      </c>
      <c r="B236" s="66" t="s">
        <v>40</v>
      </c>
      <c r="C236" s="66" t="str" cm="1">
        <f t="array" ref="C236">_xlfn.IFNA(_xlfn.IFS(B236="Starter","Starters &amp; Sides",B236="Sides","Starters &amp; Sides"),B236)</f>
        <v>drinks</v>
      </c>
      <c r="D236" s="71" t="s">
        <v>5189</v>
      </c>
      <c r="E236" s="75"/>
      <c r="F236" s="12"/>
      <c r="G236" s="12"/>
      <c r="H236" s="12"/>
      <c r="I236" s="12"/>
      <c r="J236" s="13"/>
      <c r="K236" s="13"/>
      <c r="L236" s="13"/>
      <c r="M236" s="13"/>
      <c r="N236" s="13"/>
      <c r="O236" s="372"/>
      <c r="P236" s="4">
        <v>8</v>
      </c>
      <c r="Q236" s="338">
        <v>8.1999999999999993</v>
      </c>
      <c r="R236" s="15" t="str">
        <f t="shared" si="54"/>
        <v>Yes</v>
      </c>
      <c r="S236" s="15" t="str">
        <f t="shared" si="55"/>
        <v>No</v>
      </c>
      <c r="T236" s="221" t="str">
        <f t="shared" si="56"/>
        <v>Yes</v>
      </c>
      <c r="U236" s="223">
        <f t="shared" si="57"/>
        <v>2.4999999999999911E-2</v>
      </c>
      <c r="V236" s="221" t="str">
        <f t="shared" si="58"/>
        <v>No</v>
      </c>
      <c r="W236" s="223" t="str">
        <f t="shared" si="59"/>
        <v>N/A</v>
      </c>
      <c r="X236" s="221" t="str">
        <f t="shared" si="60"/>
        <v>No</v>
      </c>
      <c r="Y236" s="223" t="str">
        <f t="shared" si="61"/>
        <v>N/A</v>
      </c>
      <c r="Z236" s="222" t="str">
        <f t="shared" si="62"/>
        <v>No</v>
      </c>
      <c r="AA236" s="68" t="str">
        <f t="shared" si="63"/>
        <v>N/A</v>
      </c>
      <c r="AB236" s="65" t="str">
        <f t="shared" si="64"/>
        <v>No</v>
      </c>
      <c r="AC236" s="68" t="str">
        <f t="shared" si="65"/>
        <v>N/A</v>
      </c>
      <c r="AD236" s="65" t="str">
        <f t="shared" si="66"/>
        <v>No</v>
      </c>
      <c r="AE236" s="68" t="str">
        <f t="shared" si="67"/>
        <v>N/A</v>
      </c>
      <c r="AF236" s="66"/>
    </row>
    <row r="237" spans="1:32">
      <c r="A237" s="66" t="s">
        <v>5017</v>
      </c>
      <c r="B237" s="66" t="s">
        <v>40</v>
      </c>
      <c r="C237" s="66" t="str" cm="1">
        <f t="array" ref="C237">_xlfn.IFNA(_xlfn.IFS(B237="Starter","Starters &amp; Sides",B237="Sides","Starters &amp; Sides"),B237)</f>
        <v>drinks</v>
      </c>
      <c r="D237" s="71" t="s">
        <v>1245</v>
      </c>
      <c r="E237" s="75"/>
      <c r="F237" s="12"/>
      <c r="G237" s="12"/>
      <c r="H237" s="12"/>
      <c r="I237" s="12"/>
      <c r="J237" s="13"/>
      <c r="K237" s="13"/>
      <c r="L237" s="13"/>
      <c r="M237" s="13"/>
      <c r="N237" s="13">
        <v>2.5</v>
      </c>
      <c r="O237" s="372">
        <v>2.5</v>
      </c>
      <c r="P237" s="4">
        <v>2.5</v>
      </c>
      <c r="Q237" s="338">
        <v>2.9</v>
      </c>
      <c r="R237" s="15" t="str">
        <f t="shared" si="54"/>
        <v>Yes</v>
      </c>
      <c r="S237" s="15" t="str">
        <f t="shared" si="55"/>
        <v>No</v>
      </c>
      <c r="T237" s="221" t="str">
        <f t="shared" si="56"/>
        <v>Yes</v>
      </c>
      <c r="U237" s="223">
        <f t="shared" si="57"/>
        <v>0.15999999999999992</v>
      </c>
      <c r="V237" s="221" t="str">
        <f t="shared" si="58"/>
        <v>Yes</v>
      </c>
      <c r="W237" s="223">
        <f t="shared" si="59"/>
        <v>0.15999999999999992</v>
      </c>
      <c r="X237" s="221" t="str">
        <f t="shared" si="60"/>
        <v>Yes</v>
      </c>
      <c r="Y237" s="223">
        <f t="shared" si="61"/>
        <v>0.15999999999999992</v>
      </c>
      <c r="Z237" s="222" t="str">
        <f t="shared" si="62"/>
        <v>No</v>
      </c>
      <c r="AA237" s="68" t="str">
        <f t="shared" si="63"/>
        <v>N/A</v>
      </c>
      <c r="AB237" s="65" t="str">
        <f t="shared" si="64"/>
        <v>No</v>
      </c>
      <c r="AC237" s="68" t="str">
        <f t="shared" si="65"/>
        <v>N/A</v>
      </c>
      <c r="AD237" s="65" t="str">
        <f t="shared" si="66"/>
        <v>No</v>
      </c>
      <c r="AE237" s="68" t="str">
        <f t="shared" si="67"/>
        <v>N/A</v>
      </c>
      <c r="AF237" s="66"/>
    </row>
    <row r="238" spans="1:32">
      <c r="A238" s="66" t="s">
        <v>5017</v>
      </c>
      <c r="B238" s="66" t="s">
        <v>40</v>
      </c>
      <c r="C238" s="66" t="str" cm="1">
        <f t="array" ref="C238">_xlfn.IFNA(_xlfn.IFS(B238="Starter","Starters &amp; Sides",B238="Sides","Starters &amp; Sides"),B238)</f>
        <v>drinks</v>
      </c>
      <c r="D238" s="71" t="s">
        <v>5190</v>
      </c>
      <c r="E238" s="77"/>
      <c r="F238" s="32"/>
      <c r="G238" s="32"/>
      <c r="H238" s="32"/>
      <c r="I238" s="32"/>
      <c r="J238" s="33"/>
      <c r="K238" s="33"/>
      <c r="L238" s="33"/>
      <c r="M238" s="33">
        <v>3.2</v>
      </c>
      <c r="N238" s="33">
        <v>3.3</v>
      </c>
      <c r="O238" s="373">
        <v>3.3</v>
      </c>
      <c r="P238" s="4">
        <v>3.3</v>
      </c>
      <c r="Q238" s="338">
        <v>3.7</v>
      </c>
      <c r="R238" s="15" t="str">
        <f t="shared" si="54"/>
        <v>Yes</v>
      </c>
      <c r="S238" s="15" t="str">
        <f t="shared" si="55"/>
        <v>No</v>
      </c>
      <c r="T238" s="221" t="str">
        <f t="shared" si="56"/>
        <v>Yes</v>
      </c>
      <c r="U238" s="223">
        <f t="shared" si="57"/>
        <v>0.12121212121212133</v>
      </c>
      <c r="V238" s="221" t="str">
        <f t="shared" si="58"/>
        <v>Yes</v>
      </c>
      <c r="W238" s="223">
        <f t="shared" si="59"/>
        <v>0.12121212121212133</v>
      </c>
      <c r="X238" s="221" t="str">
        <f t="shared" si="60"/>
        <v>Yes</v>
      </c>
      <c r="Y238" s="223">
        <f t="shared" si="61"/>
        <v>0.12121212121212133</v>
      </c>
      <c r="Z238" s="222" t="str">
        <f t="shared" si="62"/>
        <v>Yes</v>
      </c>
      <c r="AA238" s="68">
        <f t="shared" si="63"/>
        <v>0.15625</v>
      </c>
      <c r="AB238" s="65" t="str">
        <f t="shared" si="64"/>
        <v>No</v>
      </c>
      <c r="AC238" s="68" t="str">
        <f t="shared" si="65"/>
        <v>N/A</v>
      </c>
      <c r="AD238" s="65" t="str">
        <f t="shared" si="66"/>
        <v>No</v>
      </c>
      <c r="AE238" s="68" t="str">
        <f t="shared" si="67"/>
        <v>N/A</v>
      </c>
      <c r="AF238" s="66"/>
    </row>
    <row r="239" spans="1:32">
      <c r="A239" s="66" t="s">
        <v>5017</v>
      </c>
      <c r="B239" s="66" t="s">
        <v>40</v>
      </c>
      <c r="C239" s="66" t="str" cm="1">
        <f t="array" ref="C239">_xlfn.IFNA(_xlfn.IFS(B239="Starter","Starters &amp; Sides",B239="Sides","Starters &amp; Sides"),B239)</f>
        <v>drinks</v>
      </c>
      <c r="D239" s="71" t="s">
        <v>5191</v>
      </c>
      <c r="E239" s="75"/>
      <c r="F239" s="12"/>
      <c r="G239" s="12"/>
      <c r="H239" s="12"/>
      <c r="I239" s="12"/>
      <c r="J239" s="13"/>
      <c r="K239" s="13"/>
      <c r="L239" s="13"/>
      <c r="M239" s="13">
        <v>3.2</v>
      </c>
      <c r="N239" s="13">
        <v>3.3</v>
      </c>
      <c r="O239" s="372">
        <v>3.3</v>
      </c>
      <c r="P239" s="4">
        <v>3.3</v>
      </c>
      <c r="Q239" s="338">
        <v>3.7</v>
      </c>
      <c r="R239" s="15" t="str">
        <f t="shared" ref="R239:R283" si="68">IF(COUNTA(Q239)=1,"Yes","No")</f>
        <v>Yes</v>
      </c>
      <c r="S239" s="15" t="str">
        <f t="shared" ref="S239:S283" si="69">IF(AND(T239="No",R239="Yes"),"Yes","No")</f>
        <v>No</v>
      </c>
      <c r="T239" s="221" t="str">
        <f t="shared" ref="T239:T283" si="70">IF(COUNTA(P239:Q239)=2,"Yes","No")</f>
        <v>Yes</v>
      </c>
      <c r="U239" s="223">
        <f t="shared" ref="U239:U283" si="71">IF(T239="Yes",Q239/P239-1,"N/A")</f>
        <v>0.12121212121212133</v>
      </c>
      <c r="V239" s="221" t="str">
        <f t="shared" ref="V239:V283" si="72">IF(COUNTA(O239:Q239)=3,"Yes","No")</f>
        <v>Yes</v>
      </c>
      <c r="W239" s="223">
        <f t="shared" ref="W239:W283" si="73">IF(V239="Yes",Q239/O239-1,"N/A")</f>
        <v>0.12121212121212133</v>
      </c>
      <c r="X239" s="221" t="str">
        <f t="shared" ref="X239:X283" si="74">IF(COUNTA(N239:Q239)=4,"Yes","No")</f>
        <v>Yes</v>
      </c>
      <c r="Y239" s="223">
        <f t="shared" ref="Y239:Y283" si="75">IF(X239="Yes",Q239/N239-1,"N/A")</f>
        <v>0.12121212121212133</v>
      </c>
      <c r="Z239" s="222" t="str">
        <f t="shared" ref="Z239:Z283" si="76">IF(COUNTA(M239:Q239)=5,"Yes","No")</f>
        <v>Yes</v>
      </c>
      <c r="AA239" s="68">
        <f t="shared" ref="AA239:AA283" si="77">IF(Z239="Yes",Q239/M239-1,"N/A")</f>
        <v>0.15625</v>
      </c>
      <c r="AB239" s="65" t="str">
        <f t="shared" ref="AB239:AB283" si="78">IF(COUNTA(L239:Q239)=6,"Yes","No")</f>
        <v>No</v>
      </c>
      <c r="AC239" s="68" t="str">
        <f t="shared" ref="AC239:AC283" si="79">IF(AB239="Yes",Q239/L239-1,"N/A")</f>
        <v>N/A</v>
      </c>
      <c r="AD239" s="65" t="str">
        <f t="shared" ref="AD239:AD283" si="80">IF(COUNTA(E239:Q239)=13,"Yes","No")</f>
        <v>No</v>
      </c>
      <c r="AE239" s="68" t="str">
        <f t="shared" ref="AE239:AE283" si="81">IF(AD239="Yes",Q239/E239-1,"N/A")</f>
        <v>N/A</v>
      </c>
      <c r="AF239" s="66"/>
    </row>
    <row r="240" spans="1:32">
      <c r="A240" s="66" t="s">
        <v>5017</v>
      </c>
      <c r="B240" s="66" t="s">
        <v>40</v>
      </c>
      <c r="C240" s="66" t="str" cm="1">
        <f t="array" ref="C240">_xlfn.IFNA(_xlfn.IFS(B240="Starter","Starters &amp; Sides",B240="Sides","Starters &amp; Sides"),B240)</f>
        <v>drinks</v>
      </c>
      <c r="D240" s="71" t="s">
        <v>5192</v>
      </c>
      <c r="E240" s="75"/>
      <c r="F240" s="12"/>
      <c r="G240" s="12"/>
      <c r="H240" s="12"/>
      <c r="I240" s="12"/>
      <c r="J240" s="13"/>
      <c r="K240" s="13"/>
      <c r="L240" s="13"/>
      <c r="M240" s="13">
        <v>3.2</v>
      </c>
      <c r="N240" s="13">
        <v>3.3</v>
      </c>
      <c r="O240" s="372">
        <v>3.3</v>
      </c>
      <c r="P240" s="4">
        <v>3.3</v>
      </c>
      <c r="Q240" s="338">
        <v>3.7</v>
      </c>
      <c r="R240" s="15" t="str">
        <f t="shared" si="68"/>
        <v>Yes</v>
      </c>
      <c r="S240" s="15" t="str">
        <f t="shared" si="69"/>
        <v>No</v>
      </c>
      <c r="T240" s="221" t="str">
        <f t="shared" si="70"/>
        <v>Yes</v>
      </c>
      <c r="U240" s="223">
        <f t="shared" si="71"/>
        <v>0.12121212121212133</v>
      </c>
      <c r="V240" s="221" t="str">
        <f t="shared" si="72"/>
        <v>Yes</v>
      </c>
      <c r="W240" s="223">
        <f t="shared" si="73"/>
        <v>0.12121212121212133</v>
      </c>
      <c r="X240" s="221" t="str">
        <f t="shared" si="74"/>
        <v>Yes</v>
      </c>
      <c r="Y240" s="223">
        <f t="shared" si="75"/>
        <v>0.12121212121212133</v>
      </c>
      <c r="Z240" s="222" t="str">
        <f t="shared" si="76"/>
        <v>Yes</v>
      </c>
      <c r="AA240" s="68">
        <f t="shared" si="77"/>
        <v>0.15625</v>
      </c>
      <c r="AB240" s="65" t="str">
        <f t="shared" si="78"/>
        <v>No</v>
      </c>
      <c r="AC240" s="68" t="str">
        <f t="shared" si="79"/>
        <v>N/A</v>
      </c>
      <c r="AD240" s="65" t="str">
        <f t="shared" si="80"/>
        <v>No</v>
      </c>
      <c r="AE240" s="68" t="str">
        <f t="shared" si="81"/>
        <v>N/A</v>
      </c>
      <c r="AF240" s="66"/>
    </row>
    <row r="241" spans="1:32">
      <c r="A241" s="66" t="s">
        <v>5017</v>
      </c>
      <c r="B241" s="66" t="s">
        <v>40</v>
      </c>
      <c r="C241" s="66" t="str" cm="1">
        <f t="array" ref="C241">_xlfn.IFNA(_xlfn.IFS(B241="Starter","Starters &amp; Sides",B241="Sides","Starters &amp; Sides"),B241)</f>
        <v>drinks</v>
      </c>
      <c r="D241" s="71" t="s">
        <v>5193</v>
      </c>
      <c r="E241" s="75"/>
      <c r="F241" s="12"/>
      <c r="G241" s="12"/>
      <c r="H241" s="12"/>
      <c r="I241" s="12"/>
      <c r="J241" s="13"/>
      <c r="K241" s="13"/>
      <c r="L241" s="13"/>
      <c r="M241" s="13">
        <v>3</v>
      </c>
      <c r="N241" s="13">
        <v>3</v>
      </c>
      <c r="O241" s="372">
        <v>3</v>
      </c>
      <c r="P241" s="4">
        <v>3.3</v>
      </c>
      <c r="Q241" s="338">
        <v>3.7</v>
      </c>
      <c r="R241" s="15" t="str">
        <f t="shared" si="68"/>
        <v>Yes</v>
      </c>
      <c r="S241" s="15" t="str">
        <f t="shared" si="69"/>
        <v>No</v>
      </c>
      <c r="T241" s="221" t="str">
        <f t="shared" si="70"/>
        <v>Yes</v>
      </c>
      <c r="U241" s="223">
        <f t="shared" si="71"/>
        <v>0.12121212121212133</v>
      </c>
      <c r="V241" s="221" t="str">
        <f t="shared" si="72"/>
        <v>Yes</v>
      </c>
      <c r="W241" s="223">
        <f t="shared" si="73"/>
        <v>0.23333333333333339</v>
      </c>
      <c r="X241" s="221" t="str">
        <f t="shared" si="74"/>
        <v>Yes</v>
      </c>
      <c r="Y241" s="223">
        <f t="shared" si="75"/>
        <v>0.23333333333333339</v>
      </c>
      <c r="Z241" s="222" t="str">
        <f t="shared" si="76"/>
        <v>Yes</v>
      </c>
      <c r="AA241" s="68">
        <f t="shared" si="77"/>
        <v>0.23333333333333339</v>
      </c>
      <c r="AB241" s="65" t="str">
        <f t="shared" si="78"/>
        <v>No</v>
      </c>
      <c r="AC241" s="68" t="str">
        <f t="shared" si="79"/>
        <v>N/A</v>
      </c>
      <c r="AD241" s="65" t="str">
        <f t="shared" si="80"/>
        <v>No</v>
      </c>
      <c r="AE241" s="68" t="str">
        <f t="shared" si="81"/>
        <v>N/A</v>
      </c>
      <c r="AF241" s="66"/>
    </row>
    <row r="242" spans="1:32">
      <c r="A242" s="66" t="s">
        <v>5017</v>
      </c>
      <c r="B242" s="66" t="s">
        <v>40</v>
      </c>
      <c r="C242" s="66" t="str" cm="1">
        <f t="array" ref="C242">_xlfn.IFNA(_xlfn.IFS(B242="Starter","Starters &amp; Sides",B242="Sides","Starters &amp; Sides"),B242)</f>
        <v>drinks</v>
      </c>
      <c r="D242" s="71" t="s">
        <v>5194</v>
      </c>
      <c r="E242" s="75"/>
      <c r="F242" s="12"/>
      <c r="G242" s="12"/>
      <c r="H242" s="12"/>
      <c r="I242" s="12"/>
      <c r="J242" s="13"/>
      <c r="K242" s="13"/>
      <c r="L242" s="13"/>
      <c r="M242" s="13">
        <v>3.2</v>
      </c>
      <c r="N242" s="13">
        <v>3.3</v>
      </c>
      <c r="O242" s="372">
        <v>3.3</v>
      </c>
      <c r="P242" s="4">
        <v>3.3</v>
      </c>
      <c r="Q242" s="338">
        <v>3.7</v>
      </c>
      <c r="R242" s="15" t="str">
        <f t="shared" si="68"/>
        <v>Yes</v>
      </c>
      <c r="S242" s="15" t="str">
        <f t="shared" si="69"/>
        <v>No</v>
      </c>
      <c r="T242" s="221" t="str">
        <f t="shared" si="70"/>
        <v>Yes</v>
      </c>
      <c r="U242" s="223">
        <f t="shared" si="71"/>
        <v>0.12121212121212133</v>
      </c>
      <c r="V242" s="221" t="str">
        <f t="shared" si="72"/>
        <v>Yes</v>
      </c>
      <c r="W242" s="223">
        <f t="shared" si="73"/>
        <v>0.12121212121212133</v>
      </c>
      <c r="X242" s="221" t="str">
        <f t="shared" si="74"/>
        <v>Yes</v>
      </c>
      <c r="Y242" s="223">
        <f t="shared" si="75"/>
        <v>0.12121212121212133</v>
      </c>
      <c r="Z242" s="222" t="str">
        <f t="shared" si="76"/>
        <v>Yes</v>
      </c>
      <c r="AA242" s="68">
        <f t="shared" si="77"/>
        <v>0.15625</v>
      </c>
      <c r="AB242" s="65" t="str">
        <f t="shared" si="78"/>
        <v>No</v>
      </c>
      <c r="AC242" s="68" t="str">
        <f t="shared" si="79"/>
        <v>N/A</v>
      </c>
      <c r="AD242" s="65" t="str">
        <f t="shared" si="80"/>
        <v>No</v>
      </c>
      <c r="AE242" s="68" t="str">
        <f t="shared" si="81"/>
        <v>N/A</v>
      </c>
      <c r="AF242" s="66"/>
    </row>
    <row r="243" spans="1:32">
      <c r="A243" s="66" t="s">
        <v>5017</v>
      </c>
      <c r="B243" s="66" t="s">
        <v>40</v>
      </c>
      <c r="C243" s="66" t="str" cm="1">
        <f t="array" ref="C243">_xlfn.IFNA(_xlfn.IFS(B243="Starter","Starters &amp; Sides",B243="Sides","Starters &amp; Sides"),B243)</f>
        <v>drinks</v>
      </c>
      <c r="D243" s="71" t="s">
        <v>1493</v>
      </c>
      <c r="E243" s="75"/>
      <c r="F243" s="12"/>
      <c r="G243" s="12"/>
      <c r="H243" s="12"/>
      <c r="I243" s="12"/>
      <c r="J243" s="13"/>
      <c r="K243" s="13"/>
      <c r="L243" s="13"/>
      <c r="M243" s="13">
        <v>3.5</v>
      </c>
      <c r="N243" s="13">
        <v>3.7</v>
      </c>
      <c r="O243" s="372">
        <v>3.8</v>
      </c>
      <c r="P243" s="4">
        <v>4.9000000000000004</v>
      </c>
      <c r="Q243" s="338">
        <v>5.0999999999999996</v>
      </c>
      <c r="R243" s="15" t="str">
        <f t="shared" si="68"/>
        <v>Yes</v>
      </c>
      <c r="S243" s="15" t="str">
        <f t="shared" si="69"/>
        <v>No</v>
      </c>
      <c r="T243" s="221" t="str">
        <f t="shared" si="70"/>
        <v>Yes</v>
      </c>
      <c r="U243" s="223">
        <f t="shared" si="71"/>
        <v>4.0816326530612068E-2</v>
      </c>
      <c r="V243" s="221" t="str">
        <f t="shared" si="72"/>
        <v>Yes</v>
      </c>
      <c r="W243" s="223">
        <f t="shared" si="73"/>
        <v>0.34210526315789469</v>
      </c>
      <c r="X243" s="221" t="str">
        <f t="shared" si="74"/>
        <v>Yes</v>
      </c>
      <c r="Y243" s="223">
        <f t="shared" si="75"/>
        <v>0.37837837837837829</v>
      </c>
      <c r="Z243" s="222" t="str">
        <f t="shared" si="76"/>
        <v>Yes</v>
      </c>
      <c r="AA243" s="68">
        <f t="shared" si="77"/>
        <v>0.45714285714285707</v>
      </c>
      <c r="AB243" s="65" t="str">
        <f t="shared" si="78"/>
        <v>No</v>
      </c>
      <c r="AC243" s="68" t="str">
        <f t="shared" si="79"/>
        <v>N/A</v>
      </c>
      <c r="AD243" s="65" t="str">
        <f t="shared" si="80"/>
        <v>No</v>
      </c>
      <c r="AE243" s="68" t="str">
        <f t="shared" si="81"/>
        <v>N/A</v>
      </c>
      <c r="AF243" s="66"/>
    </row>
    <row r="244" spans="1:32">
      <c r="A244" s="66" t="s">
        <v>5017</v>
      </c>
      <c r="B244" s="66" t="s">
        <v>40</v>
      </c>
      <c r="C244" s="66" t="str" cm="1">
        <f t="array" ref="C244">_xlfn.IFNA(_xlfn.IFS(B244="Starter","Starters &amp; Sides",B244="Sides","Starters &amp; Sides"),B244)</f>
        <v>drinks</v>
      </c>
      <c r="D244" s="71" t="s">
        <v>1245</v>
      </c>
      <c r="E244" s="75"/>
      <c r="F244" s="12"/>
      <c r="G244" s="12"/>
      <c r="H244" s="12"/>
      <c r="I244" s="12"/>
      <c r="J244" s="13"/>
      <c r="K244" s="13"/>
      <c r="L244" s="13"/>
      <c r="M244" s="13">
        <v>2.5</v>
      </c>
      <c r="N244" s="13">
        <v>2.5</v>
      </c>
      <c r="O244" s="372">
        <v>2.5</v>
      </c>
      <c r="P244" s="4">
        <v>2.5</v>
      </c>
      <c r="Q244" s="338">
        <v>2.9</v>
      </c>
      <c r="R244" s="15" t="str">
        <f t="shared" si="68"/>
        <v>Yes</v>
      </c>
      <c r="S244" s="15" t="str">
        <f t="shared" si="69"/>
        <v>No</v>
      </c>
      <c r="T244" s="221" t="str">
        <f t="shared" si="70"/>
        <v>Yes</v>
      </c>
      <c r="U244" s="223">
        <f t="shared" si="71"/>
        <v>0.15999999999999992</v>
      </c>
      <c r="V244" s="221" t="str">
        <f t="shared" si="72"/>
        <v>Yes</v>
      </c>
      <c r="W244" s="223">
        <f t="shared" si="73"/>
        <v>0.15999999999999992</v>
      </c>
      <c r="X244" s="221" t="str">
        <f t="shared" si="74"/>
        <v>Yes</v>
      </c>
      <c r="Y244" s="223">
        <f t="shared" si="75"/>
        <v>0.15999999999999992</v>
      </c>
      <c r="Z244" s="222" t="str">
        <f t="shared" si="76"/>
        <v>Yes</v>
      </c>
      <c r="AA244" s="68">
        <f t="shared" si="77"/>
        <v>0.15999999999999992</v>
      </c>
      <c r="AB244" s="65" t="str">
        <f t="shared" si="78"/>
        <v>No</v>
      </c>
      <c r="AC244" s="68" t="str">
        <f t="shared" si="79"/>
        <v>N/A</v>
      </c>
      <c r="AD244" s="65" t="str">
        <f t="shared" si="80"/>
        <v>No</v>
      </c>
      <c r="AE244" s="68" t="str">
        <f t="shared" si="81"/>
        <v>N/A</v>
      </c>
      <c r="AF244" s="66"/>
    </row>
    <row r="245" spans="1:32" hidden="1">
      <c r="A245" s="66" t="s">
        <v>5017</v>
      </c>
      <c r="B245" s="66" t="s">
        <v>40</v>
      </c>
      <c r="C245" s="66" t="str" cm="1">
        <f t="array" ref="C245">_xlfn.IFNA(_xlfn.IFS(B245="Starter","Starters &amp; Sides",B245="Sides","Starters &amp; Sides"),B245)</f>
        <v>drinks</v>
      </c>
      <c r="D245" s="71" t="s">
        <v>5195</v>
      </c>
      <c r="E245" s="75"/>
      <c r="F245" s="12"/>
      <c r="G245" s="12"/>
      <c r="H245" s="12"/>
      <c r="I245" s="12"/>
      <c r="J245" s="13"/>
      <c r="K245" s="13">
        <v>3.4</v>
      </c>
      <c r="L245" s="13">
        <v>3.4</v>
      </c>
      <c r="M245" s="13">
        <v>3.5</v>
      </c>
      <c r="N245" s="13">
        <v>3.5</v>
      </c>
      <c r="O245" s="372">
        <v>3.5</v>
      </c>
      <c r="P245" s="4"/>
      <c r="Q245" s="338"/>
      <c r="R245" s="15" t="str">
        <f t="shared" si="68"/>
        <v>No</v>
      </c>
      <c r="S245" s="15" t="str">
        <f t="shared" si="69"/>
        <v>No</v>
      </c>
      <c r="T245" s="221" t="str">
        <f t="shared" si="70"/>
        <v>No</v>
      </c>
      <c r="U245" s="223" t="str">
        <f t="shared" si="71"/>
        <v>N/A</v>
      </c>
      <c r="V245" s="221" t="str">
        <f t="shared" si="72"/>
        <v>No</v>
      </c>
      <c r="W245" s="223" t="str">
        <f t="shared" si="73"/>
        <v>N/A</v>
      </c>
      <c r="X245" s="221" t="str">
        <f t="shared" si="74"/>
        <v>No</v>
      </c>
      <c r="Y245" s="223" t="str">
        <f t="shared" si="75"/>
        <v>N/A</v>
      </c>
      <c r="Z245" s="222" t="str">
        <f t="shared" si="76"/>
        <v>No</v>
      </c>
      <c r="AA245" s="68" t="str">
        <f t="shared" si="77"/>
        <v>N/A</v>
      </c>
      <c r="AB245" s="65" t="str">
        <f t="shared" si="78"/>
        <v>No</v>
      </c>
      <c r="AC245" s="68" t="str">
        <f t="shared" si="79"/>
        <v>N/A</v>
      </c>
      <c r="AD245" s="65" t="str">
        <f t="shared" si="80"/>
        <v>No</v>
      </c>
      <c r="AE245" s="68" t="str">
        <f t="shared" si="81"/>
        <v>N/A</v>
      </c>
      <c r="AF245" s="66"/>
    </row>
    <row r="246" spans="1:32" hidden="1">
      <c r="A246" s="66" t="s">
        <v>5017</v>
      </c>
      <c r="B246" s="66" t="s">
        <v>40</v>
      </c>
      <c r="C246" s="66" t="str" cm="1">
        <f t="array" ref="C246">_xlfn.IFNA(_xlfn.IFS(B246="Starter","Starters &amp; Sides",B246="Sides","Starters &amp; Sides"),B246)</f>
        <v>drinks</v>
      </c>
      <c r="D246" s="71" t="s">
        <v>5196</v>
      </c>
      <c r="E246" s="75"/>
      <c r="F246" s="12"/>
      <c r="G246" s="12"/>
      <c r="H246" s="12"/>
      <c r="I246" s="12"/>
      <c r="J246" s="13"/>
      <c r="K246" s="13">
        <v>3</v>
      </c>
      <c r="L246" s="13">
        <v>3</v>
      </c>
      <c r="M246" s="13">
        <v>3</v>
      </c>
      <c r="N246" s="13">
        <v>3</v>
      </c>
      <c r="O246" s="372">
        <v>3</v>
      </c>
      <c r="P246" s="4"/>
      <c r="Q246" s="338"/>
      <c r="R246" s="15" t="str">
        <f t="shared" si="68"/>
        <v>No</v>
      </c>
      <c r="S246" s="15" t="str">
        <f t="shared" si="69"/>
        <v>No</v>
      </c>
      <c r="T246" s="221" t="str">
        <f t="shared" si="70"/>
        <v>No</v>
      </c>
      <c r="U246" s="223" t="str">
        <f t="shared" si="71"/>
        <v>N/A</v>
      </c>
      <c r="V246" s="221" t="str">
        <f t="shared" si="72"/>
        <v>No</v>
      </c>
      <c r="W246" s="223" t="str">
        <f t="shared" si="73"/>
        <v>N/A</v>
      </c>
      <c r="X246" s="221" t="str">
        <f t="shared" si="74"/>
        <v>No</v>
      </c>
      <c r="Y246" s="223" t="str">
        <f t="shared" si="75"/>
        <v>N/A</v>
      </c>
      <c r="Z246" s="222" t="str">
        <f t="shared" si="76"/>
        <v>No</v>
      </c>
      <c r="AA246" s="68" t="str">
        <f t="shared" si="77"/>
        <v>N/A</v>
      </c>
      <c r="AB246" s="65" t="str">
        <f t="shared" si="78"/>
        <v>No</v>
      </c>
      <c r="AC246" s="68" t="str">
        <f t="shared" si="79"/>
        <v>N/A</v>
      </c>
      <c r="AD246" s="65" t="str">
        <f t="shared" si="80"/>
        <v>No</v>
      </c>
      <c r="AE246" s="68" t="str">
        <f t="shared" si="81"/>
        <v>N/A</v>
      </c>
      <c r="AF246" s="66"/>
    </row>
    <row r="247" spans="1:32" hidden="1">
      <c r="A247" s="66" t="s">
        <v>5017</v>
      </c>
      <c r="B247" s="66" t="s">
        <v>40</v>
      </c>
      <c r="C247" s="66" t="str" cm="1">
        <f t="array" ref="C247">_xlfn.IFNA(_xlfn.IFS(B247="Starter","Starters &amp; Sides",B247="Sides","Starters &amp; Sides"),B247)</f>
        <v>drinks</v>
      </c>
      <c r="D247" s="71" t="s">
        <v>5197</v>
      </c>
      <c r="E247" s="75"/>
      <c r="F247" s="12"/>
      <c r="G247" s="12"/>
      <c r="H247" s="12"/>
      <c r="I247" s="12"/>
      <c r="J247" s="13"/>
      <c r="K247" s="13">
        <v>3.4</v>
      </c>
      <c r="L247" s="13">
        <v>3.4</v>
      </c>
      <c r="M247" s="13">
        <v>3.5</v>
      </c>
      <c r="N247" s="13">
        <v>3.5</v>
      </c>
      <c r="O247" s="372"/>
      <c r="P247" s="4"/>
      <c r="Q247" s="338"/>
      <c r="R247" s="15" t="str">
        <f t="shared" si="68"/>
        <v>No</v>
      </c>
      <c r="S247" s="15" t="str">
        <f t="shared" si="69"/>
        <v>No</v>
      </c>
      <c r="T247" s="221" t="str">
        <f t="shared" si="70"/>
        <v>No</v>
      </c>
      <c r="U247" s="223" t="str">
        <f t="shared" si="71"/>
        <v>N/A</v>
      </c>
      <c r="V247" s="221" t="str">
        <f t="shared" si="72"/>
        <v>No</v>
      </c>
      <c r="W247" s="223" t="str">
        <f t="shared" si="73"/>
        <v>N/A</v>
      </c>
      <c r="X247" s="221" t="str">
        <f t="shared" si="74"/>
        <v>No</v>
      </c>
      <c r="Y247" s="223" t="str">
        <f t="shared" si="75"/>
        <v>N/A</v>
      </c>
      <c r="Z247" s="222" t="str">
        <f t="shared" si="76"/>
        <v>No</v>
      </c>
      <c r="AA247" s="68" t="str">
        <f t="shared" si="77"/>
        <v>N/A</v>
      </c>
      <c r="AB247" s="65" t="str">
        <f t="shared" si="78"/>
        <v>No</v>
      </c>
      <c r="AC247" s="68" t="str">
        <f t="shared" si="79"/>
        <v>N/A</v>
      </c>
      <c r="AD247" s="65" t="str">
        <f t="shared" si="80"/>
        <v>No</v>
      </c>
      <c r="AE247" s="68" t="str">
        <f t="shared" si="81"/>
        <v>N/A</v>
      </c>
      <c r="AF247" s="66"/>
    </row>
    <row r="248" spans="1:32" hidden="1">
      <c r="A248" s="66" t="s">
        <v>5017</v>
      </c>
      <c r="B248" s="66" t="s">
        <v>40</v>
      </c>
      <c r="C248" s="66" t="str" cm="1">
        <f t="array" ref="C248">_xlfn.IFNA(_xlfn.IFS(B248="Starter","Starters &amp; Sides",B248="Sides","Starters &amp; Sides"),B248)</f>
        <v>drinks</v>
      </c>
      <c r="D248" s="71" t="s">
        <v>5198</v>
      </c>
      <c r="E248" s="75"/>
      <c r="F248" s="12"/>
      <c r="G248" s="12"/>
      <c r="H248" s="12"/>
      <c r="I248" s="12"/>
      <c r="J248" s="13"/>
      <c r="K248" s="13">
        <v>2.5</v>
      </c>
      <c r="L248" s="13">
        <v>2.5</v>
      </c>
      <c r="M248" s="13">
        <v>2.5</v>
      </c>
      <c r="N248" s="13">
        <v>2.5</v>
      </c>
      <c r="O248" s="372"/>
      <c r="P248" s="4"/>
      <c r="Q248" s="338"/>
      <c r="R248" s="15" t="str">
        <f t="shared" si="68"/>
        <v>No</v>
      </c>
      <c r="S248" s="15" t="str">
        <f t="shared" si="69"/>
        <v>No</v>
      </c>
      <c r="T248" s="221" t="str">
        <f t="shared" si="70"/>
        <v>No</v>
      </c>
      <c r="U248" s="223" t="str">
        <f t="shared" si="71"/>
        <v>N/A</v>
      </c>
      <c r="V248" s="221" t="str">
        <f t="shared" si="72"/>
        <v>No</v>
      </c>
      <c r="W248" s="223" t="str">
        <f t="shared" si="73"/>
        <v>N/A</v>
      </c>
      <c r="X248" s="221" t="str">
        <f t="shared" si="74"/>
        <v>No</v>
      </c>
      <c r="Y248" s="223" t="str">
        <f t="shared" si="75"/>
        <v>N/A</v>
      </c>
      <c r="Z248" s="222" t="str">
        <f t="shared" si="76"/>
        <v>No</v>
      </c>
      <c r="AA248" s="68" t="str">
        <f t="shared" si="77"/>
        <v>N/A</v>
      </c>
      <c r="AB248" s="65" t="str">
        <f t="shared" si="78"/>
        <v>No</v>
      </c>
      <c r="AC248" s="68" t="str">
        <f t="shared" si="79"/>
        <v>N/A</v>
      </c>
      <c r="AD248" s="65" t="str">
        <f t="shared" si="80"/>
        <v>No</v>
      </c>
      <c r="AE248" s="68" t="str">
        <f t="shared" si="81"/>
        <v>N/A</v>
      </c>
      <c r="AF248" s="66"/>
    </row>
    <row r="249" spans="1:32" hidden="1">
      <c r="A249" s="66" t="s">
        <v>5017</v>
      </c>
      <c r="B249" s="66" t="s">
        <v>40</v>
      </c>
      <c r="C249" s="66" t="str" cm="1">
        <f t="array" ref="C249">_xlfn.IFNA(_xlfn.IFS(B249="Starter","Starters &amp; Sides",B249="Sides","Starters &amp; Sides"),B249)</f>
        <v>drinks</v>
      </c>
      <c r="D249" s="71" t="s">
        <v>5199</v>
      </c>
      <c r="E249" s="75">
        <v>2.75</v>
      </c>
      <c r="F249" s="12">
        <v>2.9</v>
      </c>
      <c r="G249" s="12"/>
      <c r="H249" s="12"/>
      <c r="I249" s="12">
        <v>3.1</v>
      </c>
      <c r="J249" s="13">
        <v>3</v>
      </c>
      <c r="K249" s="13"/>
      <c r="L249" s="13"/>
      <c r="M249" s="13"/>
      <c r="N249" s="13"/>
      <c r="O249" s="372"/>
      <c r="P249" s="4"/>
      <c r="Q249" s="338"/>
      <c r="R249" s="15" t="str">
        <f t="shared" si="68"/>
        <v>No</v>
      </c>
      <c r="S249" s="15" t="str">
        <f t="shared" si="69"/>
        <v>No</v>
      </c>
      <c r="T249" s="221" t="str">
        <f t="shared" si="70"/>
        <v>No</v>
      </c>
      <c r="U249" s="223" t="str">
        <f t="shared" si="71"/>
        <v>N/A</v>
      </c>
      <c r="V249" s="221" t="str">
        <f t="shared" si="72"/>
        <v>No</v>
      </c>
      <c r="W249" s="223" t="str">
        <f t="shared" si="73"/>
        <v>N/A</v>
      </c>
      <c r="X249" s="221" t="str">
        <f t="shared" si="74"/>
        <v>No</v>
      </c>
      <c r="Y249" s="223" t="str">
        <f t="shared" si="75"/>
        <v>N/A</v>
      </c>
      <c r="Z249" s="222" t="str">
        <f t="shared" si="76"/>
        <v>No</v>
      </c>
      <c r="AA249" s="68" t="str">
        <f t="shared" si="77"/>
        <v>N/A</v>
      </c>
      <c r="AB249" s="65" t="str">
        <f t="shared" si="78"/>
        <v>No</v>
      </c>
      <c r="AC249" s="68" t="str">
        <f t="shared" si="79"/>
        <v>N/A</v>
      </c>
      <c r="AD249" s="65" t="str">
        <f t="shared" si="80"/>
        <v>No</v>
      </c>
      <c r="AE249" s="68" t="str">
        <f t="shared" si="81"/>
        <v>N/A</v>
      </c>
      <c r="AF249" s="66"/>
    </row>
    <row r="250" spans="1:32" hidden="1">
      <c r="A250" s="66" t="s">
        <v>5017</v>
      </c>
      <c r="B250" s="66" t="s">
        <v>40</v>
      </c>
      <c r="C250" s="66" t="str" cm="1">
        <f t="array" ref="C250">_xlfn.IFNA(_xlfn.IFS(B250="Starter","Starters &amp; Sides",B250="Sides","Starters &amp; Sides"),B250)</f>
        <v>drinks</v>
      </c>
      <c r="D250" s="71" t="s">
        <v>5200</v>
      </c>
      <c r="E250" s="75">
        <v>2.75</v>
      </c>
      <c r="F250" s="12">
        <v>2.9</v>
      </c>
      <c r="G250" s="12"/>
      <c r="H250" s="12"/>
      <c r="I250" s="12">
        <v>2.6</v>
      </c>
      <c r="J250" s="13">
        <v>2.5</v>
      </c>
      <c r="K250" s="13">
        <v>2.5</v>
      </c>
      <c r="L250" s="13">
        <v>2.5</v>
      </c>
      <c r="M250" s="13">
        <v>2.5</v>
      </c>
      <c r="N250" s="13">
        <v>2.5</v>
      </c>
      <c r="O250" s="372">
        <v>2.5</v>
      </c>
      <c r="P250" s="4"/>
      <c r="Q250" s="338"/>
      <c r="R250" s="15" t="str">
        <f t="shared" si="68"/>
        <v>No</v>
      </c>
      <c r="S250" s="15" t="str">
        <f t="shared" si="69"/>
        <v>No</v>
      </c>
      <c r="T250" s="221" t="str">
        <f t="shared" si="70"/>
        <v>No</v>
      </c>
      <c r="U250" s="223" t="str">
        <f t="shared" si="71"/>
        <v>N/A</v>
      </c>
      <c r="V250" s="221" t="str">
        <f t="shared" si="72"/>
        <v>No</v>
      </c>
      <c r="W250" s="223" t="str">
        <f t="shared" si="73"/>
        <v>N/A</v>
      </c>
      <c r="X250" s="221" t="str">
        <f t="shared" si="74"/>
        <v>No</v>
      </c>
      <c r="Y250" s="223" t="str">
        <f t="shared" si="75"/>
        <v>N/A</v>
      </c>
      <c r="Z250" s="222" t="str">
        <f t="shared" si="76"/>
        <v>No</v>
      </c>
      <c r="AA250" s="68" t="str">
        <f t="shared" si="77"/>
        <v>N/A</v>
      </c>
      <c r="AB250" s="65" t="str">
        <f t="shared" si="78"/>
        <v>No</v>
      </c>
      <c r="AC250" s="68" t="str">
        <f t="shared" si="79"/>
        <v>N/A</v>
      </c>
      <c r="AD250" s="65" t="str">
        <f t="shared" si="80"/>
        <v>No</v>
      </c>
      <c r="AE250" s="68" t="str">
        <f t="shared" si="81"/>
        <v>N/A</v>
      </c>
      <c r="AF250" s="66"/>
    </row>
    <row r="251" spans="1:32" hidden="1">
      <c r="A251" s="66" t="s">
        <v>5017</v>
      </c>
      <c r="B251" s="66" t="s">
        <v>40</v>
      </c>
      <c r="C251" s="66" t="str" cm="1">
        <f t="array" ref="C251">_xlfn.IFNA(_xlfn.IFS(B251="Starter","Starters &amp; Sides",B251="Sides","Starters &amp; Sides"),B251)</f>
        <v>drinks</v>
      </c>
      <c r="D251" s="71" t="s">
        <v>5201</v>
      </c>
      <c r="E251" s="75">
        <v>3.25</v>
      </c>
      <c r="F251" s="12">
        <v>3.5</v>
      </c>
      <c r="G251" s="12"/>
      <c r="H251" s="12"/>
      <c r="I251" s="12">
        <v>3.7</v>
      </c>
      <c r="J251" s="13">
        <v>4</v>
      </c>
      <c r="K251" s="13"/>
      <c r="L251" s="13"/>
      <c r="M251" s="13"/>
      <c r="N251" s="13"/>
      <c r="O251" s="372"/>
      <c r="P251" s="4"/>
      <c r="Q251" s="338"/>
      <c r="R251" s="15" t="str">
        <f t="shared" si="68"/>
        <v>No</v>
      </c>
      <c r="S251" s="15" t="str">
        <f t="shared" si="69"/>
        <v>No</v>
      </c>
      <c r="T251" s="221" t="str">
        <f t="shared" si="70"/>
        <v>No</v>
      </c>
      <c r="U251" s="223" t="str">
        <f t="shared" si="71"/>
        <v>N/A</v>
      </c>
      <c r="V251" s="221" t="str">
        <f t="shared" si="72"/>
        <v>No</v>
      </c>
      <c r="W251" s="223" t="str">
        <f t="shared" si="73"/>
        <v>N/A</v>
      </c>
      <c r="X251" s="221" t="str">
        <f t="shared" si="74"/>
        <v>No</v>
      </c>
      <c r="Y251" s="223" t="str">
        <f t="shared" si="75"/>
        <v>N/A</v>
      </c>
      <c r="Z251" s="222" t="str">
        <f t="shared" si="76"/>
        <v>No</v>
      </c>
      <c r="AA251" s="68" t="str">
        <f t="shared" si="77"/>
        <v>N/A</v>
      </c>
      <c r="AB251" s="65" t="str">
        <f t="shared" si="78"/>
        <v>No</v>
      </c>
      <c r="AC251" s="68" t="str">
        <f t="shared" si="79"/>
        <v>N/A</v>
      </c>
      <c r="AD251" s="65" t="str">
        <f t="shared" si="80"/>
        <v>No</v>
      </c>
      <c r="AE251" s="68" t="str">
        <f t="shared" si="81"/>
        <v>N/A</v>
      </c>
      <c r="AF251" s="66"/>
    </row>
    <row r="252" spans="1:32" hidden="1">
      <c r="A252" s="66" t="s">
        <v>5017</v>
      </c>
      <c r="B252" s="66" t="s">
        <v>40</v>
      </c>
      <c r="C252" s="66" t="str" cm="1">
        <f t="array" ref="C252">_xlfn.IFNA(_xlfn.IFS(B252="Starter","Starters &amp; Sides",B252="Sides","Starters &amp; Sides"),B252)</f>
        <v>drinks</v>
      </c>
      <c r="D252" s="71" t="s">
        <v>5202</v>
      </c>
      <c r="E252" s="75">
        <v>0</v>
      </c>
      <c r="F252" s="12">
        <v>0</v>
      </c>
      <c r="G252" s="12"/>
      <c r="H252" s="12"/>
      <c r="I252" s="12"/>
      <c r="J252" s="13">
        <v>0</v>
      </c>
      <c r="K252" s="13">
        <v>0</v>
      </c>
      <c r="L252" s="13" t="s">
        <v>289</v>
      </c>
      <c r="M252" s="13"/>
      <c r="N252" s="13"/>
      <c r="O252" s="372"/>
      <c r="P252" s="4"/>
      <c r="Q252" s="338"/>
      <c r="R252" s="15" t="str">
        <f t="shared" si="68"/>
        <v>No</v>
      </c>
      <c r="S252" s="15" t="str">
        <f t="shared" si="69"/>
        <v>No</v>
      </c>
      <c r="T252" s="221" t="str">
        <f t="shared" si="70"/>
        <v>No</v>
      </c>
      <c r="U252" s="223" t="str">
        <f t="shared" si="71"/>
        <v>N/A</v>
      </c>
      <c r="V252" s="221" t="str">
        <f t="shared" si="72"/>
        <v>No</v>
      </c>
      <c r="W252" s="223" t="str">
        <f t="shared" si="73"/>
        <v>N/A</v>
      </c>
      <c r="X252" s="221" t="str">
        <f t="shared" si="74"/>
        <v>No</v>
      </c>
      <c r="Y252" s="223" t="str">
        <f t="shared" si="75"/>
        <v>N/A</v>
      </c>
      <c r="Z252" s="222" t="str">
        <f t="shared" si="76"/>
        <v>No</v>
      </c>
      <c r="AA252" s="68" t="str">
        <f t="shared" si="77"/>
        <v>N/A</v>
      </c>
      <c r="AB252" s="65" t="str">
        <f t="shared" si="78"/>
        <v>No</v>
      </c>
      <c r="AC252" s="68" t="str">
        <f t="shared" si="79"/>
        <v>N/A</v>
      </c>
      <c r="AD252" s="65" t="str">
        <f t="shared" si="80"/>
        <v>No</v>
      </c>
      <c r="AE252" s="68" t="str">
        <f t="shared" si="81"/>
        <v>N/A</v>
      </c>
      <c r="AF252" s="66"/>
    </row>
    <row r="253" spans="1:32" hidden="1">
      <c r="A253" s="66" t="s">
        <v>5017</v>
      </c>
      <c r="B253" s="66" t="s">
        <v>40</v>
      </c>
      <c r="C253" s="66" t="str" cm="1">
        <f t="array" ref="C253">_xlfn.IFNA(_xlfn.IFS(B253="Starter","Starters &amp; Sides",B253="Sides","Starters &amp; Sides"),B253)</f>
        <v>drinks</v>
      </c>
      <c r="D253" s="71" t="s">
        <v>5203</v>
      </c>
      <c r="E253" s="75">
        <v>0</v>
      </c>
      <c r="F253" s="12">
        <v>0</v>
      </c>
      <c r="G253" s="12"/>
      <c r="H253" s="12"/>
      <c r="I253" s="12"/>
      <c r="J253" s="13">
        <v>0</v>
      </c>
      <c r="K253" s="13">
        <v>0</v>
      </c>
      <c r="L253" s="13" t="s">
        <v>289</v>
      </c>
      <c r="M253" s="13"/>
      <c r="N253" s="13"/>
      <c r="O253" s="372">
        <v>2.5</v>
      </c>
      <c r="P253" s="4"/>
      <c r="Q253" s="338"/>
      <c r="R253" s="15" t="str">
        <f t="shared" si="68"/>
        <v>No</v>
      </c>
      <c r="S253" s="15" t="str">
        <f t="shared" si="69"/>
        <v>No</v>
      </c>
      <c r="T253" s="221" t="str">
        <f t="shared" si="70"/>
        <v>No</v>
      </c>
      <c r="U253" s="223" t="str">
        <f t="shared" si="71"/>
        <v>N/A</v>
      </c>
      <c r="V253" s="221" t="str">
        <f t="shared" si="72"/>
        <v>No</v>
      </c>
      <c r="W253" s="223" t="str">
        <f t="shared" si="73"/>
        <v>N/A</v>
      </c>
      <c r="X253" s="221" t="str">
        <f t="shared" si="74"/>
        <v>No</v>
      </c>
      <c r="Y253" s="223" t="str">
        <f t="shared" si="75"/>
        <v>N/A</v>
      </c>
      <c r="Z253" s="222" t="str">
        <f t="shared" si="76"/>
        <v>No</v>
      </c>
      <c r="AA253" s="68" t="str">
        <f t="shared" si="77"/>
        <v>N/A</v>
      </c>
      <c r="AB253" s="65" t="str">
        <f t="shared" si="78"/>
        <v>No</v>
      </c>
      <c r="AC253" s="68" t="str">
        <f t="shared" si="79"/>
        <v>N/A</v>
      </c>
      <c r="AD253" s="65" t="str">
        <f t="shared" si="80"/>
        <v>No</v>
      </c>
      <c r="AE253" s="68" t="str">
        <f t="shared" si="81"/>
        <v>N/A</v>
      </c>
      <c r="AF253" s="66"/>
    </row>
    <row r="254" spans="1:32" hidden="1">
      <c r="A254" s="66" t="s">
        <v>5017</v>
      </c>
      <c r="B254" s="66" t="s">
        <v>40</v>
      </c>
      <c r="C254" s="66" t="str" cm="1">
        <f t="array" ref="C254">_xlfn.IFNA(_xlfn.IFS(B254="Starter","Starters &amp; Sides",B254="Sides","Starters &amp; Sides"),B254)</f>
        <v>drinks</v>
      </c>
      <c r="D254" s="71" t="s">
        <v>5204</v>
      </c>
      <c r="E254" s="75"/>
      <c r="F254" s="12"/>
      <c r="G254" s="12"/>
      <c r="H254" s="12"/>
      <c r="I254" s="12">
        <v>8.5</v>
      </c>
      <c r="J254" s="13">
        <v>8.6999999999999993</v>
      </c>
      <c r="K254" s="13">
        <v>8.6999999999999993</v>
      </c>
      <c r="L254" s="13">
        <v>8.6999999999999993</v>
      </c>
      <c r="M254" s="13"/>
      <c r="N254" s="13"/>
      <c r="O254" s="372"/>
      <c r="P254" s="4"/>
      <c r="Q254" s="338"/>
      <c r="R254" s="15" t="str">
        <f t="shared" si="68"/>
        <v>No</v>
      </c>
      <c r="S254" s="15" t="str">
        <f t="shared" si="69"/>
        <v>No</v>
      </c>
      <c r="T254" s="221" t="str">
        <f t="shared" si="70"/>
        <v>No</v>
      </c>
      <c r="U254" s="223" t="str">
        <f t="shared" si="71"/>
        <v>N/A</v>
      </c>
      <c r="V254" s="221" t="str">
        <f t="shared" si="72"/>
        <v>No</v>
      </c>
      <c r="W254" s="223" t="str">
        <f t="shared" si="73"/>
        <v>N/A</v>
      </c>
      <c r="X254" s="221" t="str">
        <f t="shared" si="74"/>
        <v>No</v>
      </c>
      <c r="Y254" s="223" t="str">
        <f t="shared" si="75"/>
        <v>N/A</v>
      </c>
      <c r="Z254" s="222" t="str">
        <f t="shared" si="76"/>
        <v>No</v>
      </c>
      <c r="AA254" s="68" t="str">
        <f t="shared" si="77"/>
        <v>N/A</v>
      </c>
      <c r="AB254" s="65" t="str">
        <f t="shared" si="78"/>
        <v>No</v>
      </c>
      <c r="AC254" s="68" t="str">
        <f t="shared" si="79"/>
        <v>N/A</v>
      </c>
      <c r="AD254" s="65" t="str">
        <f t="shared" si="80"/>
        <v>No</v>
      </c>
      <c r="AE254" s="68" t="str">
        <f t="shared" si="81"/>
        <v>N/A</v>
      </c>
      <c r="AF254" s="66"/>
    </row>
    <row r="255" spans="1:32">
      <c r="A255" s="66" t="s">
        <v>5017</v>
      </c>
      <c r="B255" s="66" t="s">
        <v>40</v>
      </c>
      <c r="C255" s="66" t="str" cm="1">
        <f t="array" ref="C255">_xlfn.IFNA(_xlfn.IFS(B255="Starter","Starters &amp; Sides",B255="Sides","Starters &amp; Sides"),B255)</f>
        <v>drinks</v>
      </c>
      <c r="D255" s="71" t="s">
        <v>5205</v>
      </c>
      <c r="E255" s="75"/>
      <c r="F255" s="12"/>
      <c r="G255" s="12"/>
      <c r="H255" s="12"/>
      <c r="I255" s="12"/>
      <c r="J255" s="13"/>
      <c r="K255" s="13"/>
      <c r="L255" s="13"/>
      <c r="M255" s="13"/>
      <c r="N255" s="13"/>
      <c r="O255" s="372"/>
      <c r="P255" s="4">
        <v>6.9</v>
      </c>
      <c r="Q255" s="338">
        <v>7.1</v>
      </c>
      <c r="R255" s="15" t="str">
        <f t="shared" si="68"/>
        <v>Yes</v>
      </c>
      <c r="S255" s="15" t="str">
        <f t="shared" si="69"/>
        <v>No</v>
      </c>
      <c r="T255" s="221" t="str">
        <f t="shared" si="70"/>
        <v>Yes</v>
      </c>
      <c r="U255" s="223">
        <f t="shared" si="71"/>
        <v>2.8985507246376718E-2</v>
      </c>
      <c r="V255" s="221" t="str">
        <f t="shared" si="72"/>
        <v>No</v>
      </c>
      <c r="W255" s="223" t="str">
        <f t="shared" si="73"/>
        <v>N/A</v>
      </c>
      <c r="X255" s="221" t="str">
        <f t="shared" si="74"/>
        <v>No</v>
      </c>
      <c r="Y255" s="223" t="str">
        <f t="shared" si="75"/>
        <v>N/A</v>
      </c>
      <c r="Z255" s="222" t="str">
        <f t="shared" si="76"/>
        <v>No</v>
      </c>
      <c r="AA255" s="68" t="str">
        <f t="shared" si="77"/>
        <v>N/A</v>
      </c>
      <c r="AB255" s="65" t="str">
        <f t="shared" si="78"/>
        <v>No</v>
      </c>
      <c r="AC255" s="68" t="str">
        <f t="shared" si="79"/>
        <v>N/A</v>
      </c>
      <c r="AD255" s="65" t="str">
        <f t="shared" si="80"/>
        <v>No</v>
      </c>
      <c r="AE255" s="68" t="str">
        <f t="shared" si="81"/>
        <v>N/A</v>
      </c>
      <c r="AF255" s="66"/>
    </row>
    <row r="256" spans="1:32">
      <c r="A256" s="66" t="s">
        <v>5017</v>
      </c>
      <c r="B256" s="66" t="s">
        <v>40</v>
      </c>
      <c r="C256" s="66" t="str" cm="1">
        <f t="array" ref="C256">_xlfn.IFNA(_xlfn.IFS(B256="Starter","Starters &amp; Sides",B256="Sides","Starters &amp; Sides"),B256)</f>
        <v>drinks</v>
      </c>
      <c r="D256" s="71" t="s">
        <v>5206</v>
      </c>
      <c r="E256" s="75"/>
      <c r="F256" s="12"/>
      <c r="G256" s="12"/>
      <c r="H256" s="12"/>
      <c r="I256" s="12"/>
      <c r="J256" s="13"/>
      <c r="K256" s="13"/>
      <c r="L256" s="13"/>
      <c r="M256" s="13"/>
      <c r="N256" s="13"/>
      <c r="O256" s="372"/>
      <c r="P256" s="4">
        <v>6.9</v>
      </c>
      <c r="Q256" s="338">
        <v>7.1</v>
      </c>
      <c r="R256" s="15" t="str">
        <f t="shared" si="68"/>
        <v>Yes</v>
      </c>
      <c r="S256" s="15" t="str">
        <f t="shared" si="69"/>
        <v>No</v>
      </c>
      <c r="T256" s="221" t="str">
        <f t="shared" si="70"/>
        <v>Yes</v>
      </c>
      <c r="U256" s="223">
        <f t="shared" si="71"/>
        <v>2.8985507246376718E-2</v>
      </c>
      <c r="V256" s="221" t="str">
        <f t="shared" si="72"/>
        <v>No</v>
      </c>
      <c r="W256" s="223" t="str">
        <f t="shared" si="73"/>
        <v>N/A</v>
      </c>
      <c r="X256" s="221" t="str">
        <f t="shared" si="74"/>
        <v>No</v>
      </c>
      <c r="Y256" s="223" t="str">
        <f t="shared" si="75"/>
        <v>N/A</v>
      </c>
      <c r="Z256" s="222" t="str">
        <f t="shared" si="76"/>
        <v>No</v>
      </c>
      <c r="AA256" s="68" t="str">
        <f t="shared" si="77"/>
        <v>N/A</v>
      </c>
      <c r="AB256" s="65" t="str">
        <f t="shared" si="78"/>
        <v>No</v>
      </c>
      <c r="AC256" s="68" t="str">
        <f t="shared" si="79"/>
        <v>N/A</v>
      </c>
      <c r="AD256" s="65" t="str">
        <f t="shared" si="80"/>
        <v>No</v>
      </c>
      <c r="AE256" s="68" t="str">
        <f t="shared" si="81"/>
        <v>N/A</v>
      </c>
      <c r="AF256" s="66"/>
    </row>
    <row r="257" spans="1:32">
      <c r="A257" s="66" t="s">
        <v>5017</v>
      </c>
      <c r="B257" s="66" t="s">
        <v>40</v>
      </c>
      <c r="C257" s="66" t="str" cm="1">
        <f t="array" ref="C257">_xlfn.IFNA(_xlfn.IFS(B257="Starter","Starters &amp; Sides",B257="Sides","Starters &amp; Sides"),B257)</f>
        <v>drinks</v>
      </c>
      <c r="D257" s="71" t="s">
        <v>5168</v>
      </c>
      <c r="E257" s="75"/>
      <c r="F257" s="12"/>
      <c r="G257" s="12"/>
      <c r="H257" s="12"/>
      <c r="I257" s="12"/>
      <c r="J257" s="13"/>
      <c r="K257" s="13"/>
      <c r="L257" s="13"/>
      <c r="M257" s="13"/>
      <c r="N257" s="13"/>
      <c r="O257" s="372"/>
      <c r="P257" s="4">
        <v>6</v>
      </c>
      <c r="Q257" s="338">
        <v>6.2</v>
      </c>
      <c r="R257" s="15" t="str">
        <f t="shared" si="68"/>
        <v>Yes</v>
      </c>
      <c r="S257" s="15" t="str">
        <f t="shared" si="69"/>
        <v>No</v>
      </c>
      <c r="T257" s="221" t="str">
        <f t="shared" si="70"/>
        <v>Yes</v>
      </c>
      <c r="U257" s="223">
        <f t="shared" si="71"/>
        <v>3.3333333333333437E-2</v>
      </c>
      <c r="V257" s="221" t="str">
        <f t="shared" si="72"/>
        <v>No</v>
      </c>
      <c r="W257" s="223" t="str">
        <f t="shared" si="73"/>
        <v>N/A</v>
      </c>
      <c r="X257" s="221" t="str">
        <f t="shared" si="74"/>
        <v>No</v>
      </c>
      <c r="Y257" s="223" t="str">
        <f t="shared" si="75"/>
        <v>N/A</v>
      </c>
      <c r="Z257" s="222" t="str">
        <f t="shared" si="76"/>
        <v>No</v>
      </c>
      <c r="AA257" s="68" t="str">
        <f t="shared" si="77"/>
        <v>N/A</v>
      </c>
      <c r="AB257" s="65" t="str">
        <f t="shared" si="78"/>
        <v>No</v>
      </c>
      <c r="AC257" s="68" t="str">
        <f t="shared" si="79"/>
        <v>N/A</v>
      </c>
      <c r="AD257" s="65" t="str">
        <f t="shared" si="80"/>
        <v>No</v>
      </c>
      <c r="AE257" s="68" t="str">
        <f t="shared" si="81"/>
        <v>N/A</v>
      </c>
      <c r="AF257" s="66"/>
    </row>
    <row r="258" spans="1:32" hidden="1">
      <c r="A258" s="66" t="s">
        <v>5017</v>
      </c>
      <c r="B258" s="66" t="s">
        <v>40</v>
      </c>
      <c r="C258" s="66" t="str" cm="1">
        <f t="array" ref="C258">_xlfn.IFNA(_xlfn.IFS(B258="Starter","Starters &amp; Sides",B258="Sides","Starters &amp; Sides"),B258)</f>
        <v>drinks</v>
      </c>
      <c r="D258" s="71" t="s">
        <v>5207</v>
      </c>
      <c r="E258" s="75"/>
      <c r="F258" s="12"/>
      <c r="G258" s="12"/>
      <c r="H258" s="12"/>
      <c r="I258" s="12">
        <v>8</v>
      </c>
      <c r="J258" s="13">
        <v>8.5</v>
      </c>
      <c r="K258" s="13">
        <v>8.5</v>
      </c>
      <c r="L258" s="13">
        <v>8.5</v>
      </c>
      <c r="M258" s="13">
        <v>8.5</v>
      </c>
      <c r="N258" s="13">
        <v>8.5</v>
      </c>
      <c r="O258" s="372">
        <v>8.5</v>
      </c>
      <c r="P258" s="4"/>
      <c r="Q258" s="338"/>
      <c r="R258" s="15" t="str">
        <f t="shared" si="68"/>
        <v>No</v>
      </c>
      <c r="S258" s="15" t="str">
        <f t="shared" si="69"/>
        <v>No</v>
      </c>
      <c r="T258" s="221" t="str">
        <f t="shared" si="70"/>
        <v>No</v>
      </c>
      <c r="U258" s="223" t="str">
        <f t="shared" si="71"/>
        <v>N/A</v>
      </c>
      <c r="V258" s="221" t="str">
        <f t="shared" si="72"/>
        <v>No</v>
      </c>
      <c r="W258" s="223" t="str">
        <f t="shared" si="73"/>
        <v>N/A</v>
      </c>
      <c r="X258" s="221" t="str">
        <f t="shared" si="74"/>
        <v>No</v>
      </c>
      <c r="Y258" s="223" t="str">
        <f t="shared" si="75"/>
        <v>N/A</v>
      </c>
      <c r="Z258" s="222" t="str">
        <f t="shared" si="76"/>
        <v>No</v>
      </c>
      <c r="AA258" s="68" t="str">
        <f t="shared" si="77"/>
        <v>N/A</v>
      </c>
      <c r="AB258" s="65" t="str">
        <f t="shared" si="78"/>
        <v>No</v>
      </c>
      <c r="AC258" s="68" t="str">
        <f t="shared" si="79"/>
        <v>N/A</v>
      </c>
      <c r="AD258" s="65" t="str">
        <f t="shared" si="80"/>
        <v>No</v>
      </c>
      <c r="AE258" s="68" t="str">
        <f t="shared" si="81"/>
        <v>N/A</v>
      </c>
      <c r="AF258" s="66"/>
    </row>
    <row r="259" spans="1:32">
      <c r="A259" s="66" t="s">
        <v>5017</v>
      </c>
      <c r="B259" s="66" t="s">
        <v>40</v>
      </c>
      <c r="C259" s="66" t="str" cm="1">
        <f t="array" ref="C259">_xlfn.IFNA(_xlfn.IFS(B259="Starter","Starters &amp; Sides",B259="Sides","Starters &amp; Sides"),B259)</f>
        <v>drinks</v>
      </c>
      <c r="D259" s="71" t="s">
        <v>5208</v>
      </c>
      <c r="E259" s="75"/>
      <c r="F259" s="12"/>
      <c r="G259" s="12"/>
      <c r="H259" s="12"/>
      <c r="I259" s="12">
        <v>7.5</v>
      </c>
      <c r="J259" s="13">
        <v>8</v>
      </c>
      <c r="K259" s="13">
        <v>8.5</v>
      </c>
      <c r="L259" s="13">
        <v>8.5</v>
      </c>
      <c r="M259" s="13">
        <v>8.5</v>
      </c>
      <c r="N259" s="13">
        <v>8.5</v>
      </c>
      <c r="O259" s="372">
        <v>8.5</v>
      </c>
      <c r="P259" s="4">
        <v>8.6999999999999993</v>
      </c>
      <c r="Q259" s="338">
        <v>8.9</v>
      </c>
      <c r="R259" s="15" t="str">
        <f t="shared" si="68"/>
        <v>Yes</v>
      </c>
      <c r="S259" s="15" t="str">
        <f t="shared" si="69"/>
        <v>No</v>
      </c>
      <c r="T259" s="221" t="str">
        <f t="shared" si="70"/>
        <v>Yes</v>
      </c>
      <c r="U259" s="223">
        <f t="shared" si="71"/>
        <v>2.2988505747126631E-2</v>
      </c>
      <c r="V259" s="221" t="str">
        <f t="shared" si="72"/>
        <v>Yes</v>
      </c>
      <c r="W259" s="223">
        <f t="shared" si="73"/>
        <v>4.705882352941182E-2</v>
      </c>
      <c r="X259" s="221" t="str">
        <f t="shared" si="74"/>
        <v>Yes</v>
      </c>
      <c r="Y259" s="223">
        <f t="shared" si="75"/>
        <v>4.705882352941182E-2</v>
      </c>
      <c r="Z259" s="222" t="str">
        <f t="shared" si="76"/>
        <v>Yes</v>
      </c>
      <c r="AA259" s="68">
        <f t="shared" si="77"/>
        <v>4.705882352941182E-2</v>
      </c>
      <c r="AB259" s="65" t="str">
        <f t="shared" si="78"/>
        <v>Yes</v>
      </c>
      <c r="AC259" s="68">
        <f t="shared" si="79"/>
        <v>4.705882352941182E-2</v>
      </c>
      <c r="AD259" s="65" t="str">
        <f t="shared" si="80"/>
        <v>No</v>
      </c>
      <c r="AE259" s="68" t="str">
        <f t="shared" si="81"/>
        <v>N/A</v>
      </c>
      <c r="AF259" s="66"/>
    </row>
    <row r="260" spans="1:32" hidden="1">
      <c r="A260" s="66" t="s">
        <v>5017</v>
      </c>
      <c r="B260" s="66" t="s">
        <v>40</v>
      </c>
      <c r="C260" s="66" t="str" cm="1">
        <f t="array" ref="C260">_xlfn.IFNA(_xlfn.IFS(B260="Starter","Starters &amp; Sides",B260="Sides","Starters &amp; Sides"),B260)</f>
        <v>drinks</v>
      </c>
      <c r="D260" s="71" t="s">
        <v>5209</v>
      </c>
      <c r="E260" s="78"/>
      <c r="F260" s="34"/>
      <c r="G260" s="34"/>
      <c r="H260" s="34"/>
      <c r="I260" s="34">
        <v>4</v>
      </c>
      <c r="J260" s="35">
        <v>4.3</v>
      </c>
      <c r="K260" s="19"/>
      <c r="L260" s="56">
        <v>4.5</v>
      </c>
      <c r="M260" s="56">
        <v>5</v>
      </c>
      <c r="N260" s="56">
        <v>5</v>
      </c>
      <c r="O260" s="374">
        <v>5.3</v>
      </c>
      <c r="P260" s="4"/>
      <c r="Q260" s="338"/>
      <c r="R260" s="15" t="str">
        <f t="shared" si="68"/>
        <v>No</v>
      </c>
      <c r="S260" s="15" t="str">
        <f t="shared" si="69"/>
        <v>No</v>
      </c>
      <c r="T260" s="221" t="str">
        <f t="shared" si="70"/>
        <v>No</v>
      </c>
      <c r="U260" s="223" t="str">
        <f t="shared" si="71"/>
        <v>N/A</v>
      </c>
      <c r="V260" s="221" t="str">
        <f t="shared" si="72"/>
        <v>No</v>
      </c>
      <c r="W260" s="223" t="str">
        <f t="shared" si="73"/>
        <v>N/A</v>
      </c>
      <c r="X260" s="221" t="str">
        <f t="shared" si="74"/>
        <v>No</v>
      </c>
      <c r="Y260" s="223" t="str">
        <f t="shared" si="75"/>
        <v>N/A</v>
      </c>
      <c r="Z260" s="222" t="str">
        <f t="shared" si="76"/>
        <v>No</v>
      </c>
      <c r="AA260" s="68" t="str">
        <f t="shared" si="77"/>
        <v>N/A</v>
      </c>
      <c r="AB260" s="65" t="str">
        <f t="shared" si="78"/>
        <v>No</v>
      </c>
      <c r="AC260" s="68" t="str">
        <f t="shared" si="79"/>
        <v>N/A</v>
      </c>
      <c r="AD260" s="65" t="str">
        <f t="shared" si="80"/>
        <v>No</v>
      </c>
      <c r="AE260" s="68" t="str">
        <f t="shared" si="81"/>
        <v>N/A</v>
      </c>
      <c r="AF260" s="66"/>
    </row>
    <row r="261" spans="1:32">
      <c r="A261" s="66" t="s">
        <v>5017</v>
      </c>
      <c r="B261" s="66" t="s">
        <v>40</v>
      </c>
      <c r="C261" s="66" t="str" cm="1">
        <f t="array" ref="C261">_xlfn.IFNA(_xlfn.IFS(B261="Starter","Starters &amp; Sides",B261="Sides","Starters &amp; Sides"),B261)</f>
        <v>drinks</v>
      </c>
      <c r="D261" s="71" t="s">
        <v>5210</v>
      </c>
      <c r="E261" s="75">
        <f t="shared" ref="E261:E262" si="82">AVERAGE(3.95,4.95)</f>
        <v>4.45</v>
      </c>
      <c r="F261" s="12">
        <v>4.5</v>
      </c>
      <c r="G261" s="12">
        <v>4.5</v>
      </c>
      <c r="H261" s="12">
        <v>4.5</v>
      </c>
      <c r="I261" s="12">
        <v>5</v>
      </c>
      <c r="J261" s="13">
        <v>5.25</v>
      </c>
      <c r="K261" s="13">
        <v>5.5</v>
      </c>
      <c r="L261" s="13">
        <v>5.5</v>
      </c>
      <c r="M261" s="13">
        <v>5.75</v>
      </c>
      <c r="N261" s="13">
        <v>5.8</v>
      </c>
      <c r="O261" s="372">
        <v>5.9</v>
      </c>
      <c r="P261" s="4">
        <v>5.9</v>
      </c>
      <c r="Q261" s="338">
        <v>6.1</v>
      </c>
      <c r="R261" s="15" t="str">
        <f t="shared" si="68"/>
        <v>Yes</v>
      </c>
      <c r="S261" s="15" t="str">
        <f t="shared" si="69"/>
        <v>No</v>
      </c>
      <c r="T261" s="221" t="str">
        <f t="shared" si="70"/>
        <v>Yes</v>
      </c>
      <c r="U261" s="223">
        <f t="shared" si="71"/>
        <v>3.3898305084745672E-2</v>
      </c>
      <c r="V261" s="221" t="str">
        <f t="shared" si="72"/>
        <v>Yes</v>
      </c>
      <c r="W261" s="223">
        <f t="shared" si="73"/>
        <v>3.3898305084745672E-2</v>
      </c>
      <c r="X261" s="221" t="str">
        <f t="shared" si="74"/>
        <v>Yes</v>
      </c>
      <c r="Y261" s="223">
        <f t="shared" si="75"/>
        <v>5.1724137931034475E-2</v>
      </c>
      <c r="Z261" s="222" t="str">
        <f t="shared" si="76"/>
        <v>Yes</v>
      </c>
      <c r="AA261" s="68">
        <f t="shared" si="77"/>
        <v>6.0869565217391175E-2</v>
      </c>
      <c r="AB261" s="65" t="str">
        <f t="shared" si="78"/>
        <v>Yes</v>
      </c>
      <c r="AC261" s="68">
        <f t="shared" si="79"/>
        <v>0.10909090909090913</v>
      </c>
      <c r="AD261" s="65" t="str">
        <f t="shared" si="80"/>
        <v>Yes</v>
      </c>
      <c r="AE261" s="68">
        <f t="shared" si="81"/>
        <v>0.37078651685393238</v>
      </c>
      <c r="AF261" s="66"/>
    </row>
    <row r="262" spans="1:32" ht="14.25" hidden="1" customHeight="1">
      <c r="A262" s="66" t="s">
        <v>5017</v>
      </c>
      <c r="B262" s="66" t="s">
        <v>40</v>
      </c>
      <c r="C262" s="66" t="str" cm="1">
        <f t="array" ref="C262">_xlfn.IFNA(_xlfn.IFS(B262="Starter","Starters &amp; Sides",B262="Sides","Starters &amp; Sides"),B262)</f>
        <v>drinks</v>
      </c>
      <c r="D262" s="71" t="s">
        <v>5211</v>
      </c>
      <c r="E262" s="75">
        <f t="shared" si="82"/>
        <v>4.45</v>
      </c>
      <c r="F262" s="12">
        <v>4.5</v>
      </c>
      <c r="G262" s="12">
        <v>4.5</v>
      </c>
      <c r="H262" s="12">
        <v>4.5</v>
      </c>
      <c r="I262" s="12">
        <v>5</v>
      </c>
      <c r="J262" s="13">
        <v>5.25</v>
      </c>
      <c r="K262" s="13">
        <v>5.5</v>
      </c>
      <c r="L262" s="13">
        <v>5.5</v>
      </c>
      <c r="M262" s="13">
        <v>5.75</v>
      </c>
      <c r="N262" s="13"/>
      <c r="O262" s="372"/>
      <c r="P262" s="4"/>
      <c r="Q262" s="338"/>
      <c r="R262" s="15" t="str">
        <f t="shared" si="68"/>
        <v>No</v>
      </c>
      <c r="S262" s="15" t="str">
        <f t="shared" si="69"/>
        <v>No</v>
      </c>
      <c r="T262" s="221" t="str">
        <f t="shared" si="70"/>
        <v>No</v>
      </c>
      <c r="U262" s="223" t="str">
        <f t="shared" si="71"/>
        <v>N/A</v>
      </c>
      <c r="V262" s="221" t="str">
        <f t="shared" si="72"/>
        <v>No</v>
      </c>
      <c r="W262" s="223" t="str">
        <f t="shared" si="73"/>
        <v>N/A</v>
      </c>
      <c r="X262" s="221" t="str">
        <f t="shared" si="74"/>
        <v>No</v>
      </c>
      <c r="Y262" s="223" t="str">
        <f t="shared" si="75"/>
        <v>N/A</v>
      </c>
      <c r="Z262" s="222" t="str">
        <f t="shared" si="76"/>
        <v>No</v>
      </c>
      <c r="AA262" s="68" t="str">
        <f t="shared" si="77"/>
        <v>N/A</v>
      </c>
      <c r="AB262" s="65" t="str">
        <f t="shared" si="78"/>
        <v>No</v>
      </c>
      <c r="AC262" s="68" t="str">
        <f t="shared" si="79"/>
        <v>N/A</v>
      </c>
      <c r="AD262" s="65" t="str">
        <f t="shared" si="80"/>
        <v>No</v>
      </c>
      <c r="AE262" s="68" t="str">
        <f t="shared" si="81"/>
        <v>N/A</v>
      </c>
      <c r="AF262" s="66"/>
    </row>
    <row r="263" spans="1:32" ht="14.25" hidden="1" customHeight="1">
      <c r="A263" s="66" t="s">
        <v>5017</v>
      </c>
      <c r="B263" s="66" t="s">
        <v>40</v>
      </c>
      <c r="C263" s="66" t="str" cm="1">
        <f t="array" ref="C263">_xlfn.IFNA(_xlfn.IFS(B263="Starter","Starters &amp; Sides",B263="Sides","Starters &amp; Sides"),B263)</f>
        <v>drinks</v>
      </c>
      <c r="D263" s="71" t="s">
        <v>5212</v>
      </c>
      <c r="E263" s="75">
        <f>AVERAGE(3.95,4.95)</f>
        <v>4.45</v>
      </c>
      <c r="F263" s="12">
        <v>4.5</v>
      </c>
      <c r="G263" s="12">
        <v>4.5</v>
      </c>
      <c r="H263" s="12">
        <v>4.5</v>
      </c>
      <c r="I263" s="12">
        <v>5</v>
      </c>
      <c r="J263" s="13">
        <v>5.25</v>
      </c>
      <c r="K263" s="13">
        <v>5.5</v>
      </c>
      <c r="L263" s="13">
        <v>5.5</v>
      </c>
      <c r="M263" s="13">
        <v>5.75</v>
      </c>
      <c r="N263" s="13"/>
      <c r="O263" s="372"/>
      <c r="P263" s="4"/>
      <c r="Q263" s="338"/>
      <c r="R263" s="15" t="str">
        <f t="shared" si="68"/>
        <v>No</v>
      </c>
      <c r="S263" s="15" t="str">
        <f t="shared" si="69"/>
        <v>No</v>
      </c>
      <c r="T263" s="221" t="str">
        <f t="shared" si="70"/>
        <v>No</v>
      </c>
      <c r="U263" s="223" t="str">
        <f t="shared" si="71"/>
        <v>N/A</v>
      </c>
      <c r="V263" s="221" t="str">
        <f t="shared" si="72"/>
        <v>No</v>
      </c>
      <c r="W263" s="223" t="str">
        <f t="shared" si="73"/>
        <v>N/A</v>
      </c>
      <c r="X263" s="221" t="str">
        <f t="shared" si="74"/>
        <v>No</v>
      </c>
      <c r="Y263" s="223" t="str">
        <f t="shared" si="75"/>
        <v>N/A</v>
      </c>
      <c r="Z263" s="222" t="str">
        <f t="shared" si="76"/>
        <v>No</v>
      </c>
      <c r="AA263" s="68" t="str">
        <f t="shared" si="77"/>
        <v>N/A</v>
      </c>
      <c r="AB263" s="65" t="str">
        <f t="shared" si="78"/>
        <v>No</v>
      </c>
      <c r="AC263" s="68" t="str">
        <f t="shared" si="79"/>
        <v>N/A</v>
      </c>
      <c r="AD263" s="65" t="str">
        <f t="shared" si="80"/>
        <v>No</v>
      </c>
      <c r="AE263" s="68" t="str">
        <f t="shared" si="81"/>
        <v>N/A</v>
      </c>
      <c r="AF263" s="66"/>
    </row>
    <row r="264" spans="1:32" ht="14.5" hidden="1" customHeight="1">
      <c r="A264" s="66" t="s">
        <v>5017</v>
      </c>
      <c r="B264" s="66" t="s">
        <v>41</v>
      </c>
      <c r="C264" s="66" t="str" cm="1">
        <f t="array" ref="C264">_xlfn.IFNA(_xlfn.IFS(B264="Starter","Starters &amp; Sides",B264="Sides","Starters &amp; Sides"),B264)</f>
        <v>desserts</v>
      </c>
      <c r="D264" s="71" t="s">
        <v>5213</v>
      </c>
      <c r="E264" s="75"/>
      <c r="F264" s="12"/>
      <c r="G264" s="12"/>
      <c r="H264" s="12">
        <v>6.7</v>
      </c>
      <c r="I264" s="12"/>
      <c r="J264" s="13"/>
      <c r="K264" s="13"/>
      <c r="L264" s="13"/>
      <c r="M264" s="13"/>
      <c r="N264" s="13"/>
      <c r="O264" s="372"/>
      <c r="P264" s="4"/>
      <c r="Q264" s="338"/>
      <c r="R264" s="15" t="str">
        <f t="shared" si="68"/>
        <v>No</v>
      </c>
      <c r="S264" s="15" t="str">
        <f t="shared" si="69"/>
        <v>No</v>
      </c>
      <c r="T264" s="221" t="str">
        <f t="shared" si="70"/>
        <v>No</v>
      </c>
      <c r="U264" s="223" t="str">
        <f t="shared" si="71"/>
        <v>N/A</v>
      </c>
      <c r="V264" s="221" t="str">
        <f t="shared" si="72"/>
        <v>No</v>
      </c>
      <c r="W264" s="223" t="str">
        <f t="shared" si="73"/>
        <v>N/A</v>
      </c>
      <c r="X264" s="221" t="str">
        <f t="shared" si="74"/>
        <v>No</v>
      </c>
      <c r="Y264" s="223" t="str">
        <f t="shared" si="75"/>
        <v>N/A</v>
      </c>
      <c r="Z264" s="222" t="str">
        <f t="shared" si="76"/>
        <v>No</v>
      </c>
      <c r="AA264" s="68" t="str">
        <f t="shared" si="77"/>
        <v>N/A</v>
      </c>
      <c r="AB264" s="65" t="str">
        <f t="shared" si="78"/>
        <v>No</v>
      </c>
      <c r="AC264" s="68" t="str">
        <f t="shared" si="79"/>
        <v>N/A</v>
      </c>
      <c r="AD264" s="65" t="str">
        <f t="shared" si="80"/>
        <v>No</v>
      </c>
      <c r="AE264" s="68" t="str">
        <f t="shared" si="81"/>
        <v>N/A</v>
      </c>
      <c r="AF264" s="66"/>
    </row>
    <row r="265" spans="1:32" hidden="1">
      <c r="A265" s="66" t="s">
        <v>5017</v>
      </c>
      <c r="B265" s="66" t="s">
        <v>41</v>
      </c>
      <c r="C265" s="66" t="str" cm="1">
        <f t="array" ref="C265">_xlfn.IFNA(_xlfn.IFS(B265="Starter","Starters &amp; Sides",B265="Sides","Starters &amp; Sides"),B265)</f>
        <v>desserts</v>
      </c>
      <c r="D265" s="71" t="s">
        <v>5214</v>
      </c>
      <c r="E265" s="75"/>
      <c r="F265" s="12"/>
      <c r="G265" s="12">
        <v>6.7</v>
      </c>
      <c r="H265" s="12">
        <v>6.7</v>
      </c>
      <c r="I265" s="12">
        <v>7</v>
      </c>
      <c r="J265" s="13">
        <v>7</v>
      </c>
      <c r="K265" s="13">
        <v>7</v>
      </c>
      <c r="L265" s="13">
        <v>7</v>
      </c>
      <c r="M265" s="13">
        <v>7</v>
      </c>
      <c r="N265" s="13">
        <v>7</v>
      </c>
      <c r="O265" s="372">
        <v>7</v>
      </c>
      <c r="P265" s="4">
        <v>7.3</v>
      </c>
      <c r="Q265" s="338">
        <v>7.6</v>
      </c>
      <c r="R265" s="15" t="str">
        <f t="shared" si="68"/>
        <v>Yes</v>
      </c>
      <c r="S265" s="15" t="str">
        <f t="shared" si="69"/>
        <v>No</v>
      </c>
      <c r="T265" s="221" t="str">
        <f t="shared" si="70"/>
        <v>Yes</v>
      </c>
      <c r="U265" s="223">
        <f t="shared" si="71"/>
        <v>4.1095890410958846E-2</v>
      </c>
      <c r="V265" s="221" t="str">
        <f t="shared" si="72"/>
        <v>Yes</v>
      </c>
      <c r="W265" s="223">
        <f t="shared" si="73"/>
        <v>8.5714285714285632E-2</v>
      </c>
      <c r="X265" s="221" t="str">
        <f t="shared" si="74"/>
        <v>Yes</v>
      </c>
      <c r="Y265" s="223">
        <f t="shared" si="75"/>
        <v>8.5714285714285632E-2</v>
      </c>
      <c r="Z265" s="222" t="str">
        <f t="shared" si="76"/>
        <v>Yes</v>
      </c>
      <c r="AA265" s="68">
        <f t="shared" si="77"/>
        <v>8.5714285714285632E-2</v>
      </c>
      <c r="AB265" s="65" t="str">
        <f t="shared" si="78"/>
        <v>Yes</v>
      </c>
      <c r="AC265" s="68">
        <f t="shared" si="79"/>
        <v>8.5714285714285632E-2</v>
      </c>
      <c r="AD265" s="65" t="str">
        <f t="shared" si="80"/>
        <v>No</v>
      </c>
      <c r="AE265" s="68" t="str">
        <f t="shared" si="81"/>
        <v>N/A</v>
      </c>
      <c r="AF265" s="66"/>
    </row>
    <row r="266" spans="1:32" hidden="1">
      <c r="A266" s="66" t="s">
        <v>5017</v>
      </c>
      <c r="B266" s="66" t="s">
        <v>41</v>
      </c>
      <c r="C266" s="66" t="str" cm="1">
        <f t="array" ref="C266">_xlfn.IFNA(_xlfn.IFS(B266="Starter","Starters &amp; Sides",B266="Sides","Starters &amp; Sides"),B266)</f>
        <v>desserts</v>
      </c>
      <c r="D266" s="71" t="s">
        <v>5215</v>
      </c>
      <c r="E266" s="75"/>
      <c r="F266" s="12"/>
      <c r="G266" s="12">
        <v>6.7</v>
      </c>
      <c r="H266" s="12">
        <v>6.7</v>
      </c>
      <c r="I266" s="12">
        <v>7.5</v>
      </c>
      <c r="J266" s="13">
        <v>7.5</v>
      </c>
      <c r="K266" s="13">
        <v>7.5</v>
      </c>
      <c r="L266" s="13">
        <v>7.5</v>
      </c>
      <c r="M266" s="13">
        <v>7.5</v>
      </c>
      <c r="N266" s="13">
        <v>7.7</v>
      </c>
      <c r="O266" s="372">
        <v>7.8</v>
      </c>
      <c r="P266" s="4">
        <v>7.9</v>
      </c>
      <c r="Q266" s="338">
        <v>8.1999999999999993</v>
      </c>
      <c r="R266" s="15" t="str">
        <f t="shared" si="68"/>
        <v>Yes</v>
      </c>
      <c r="S266" s="15" t="str">
        <f t="shared" si="69"/>
        <v>No</v>
      </c>
      <c r="T266" s="221" t="str">
        <f t="shared" si="70"/>
        <v>Yes</v>
      </c>
      <c r="U266" s="223">
        <f t="shared" si="71"/>
        <v>3.7974683544303556E-2</v>
      </c>
      <c r="V266" s="221" t="str">
        <f t="shared" si="72"/>
        <v>Yes</v>
      </c>
      <c r="W266" s="223">
        <f t="shared" si="73"/>
        <v>5.1282051282051322E-2</v>
      </c>
      <c r="X266" s="221" t="str">
        <f t="shared" si="74"/>
        <v>Yes</v>
      </c>
      <c r="Y266" s="223">
        <f t="shared" si="75"/>
        <v>6.4935064935064846E-2</v>
      </c>
      <c r="Z266" s="222" t="str">
        <f t="shared" si="76"/>
        <v>Yes</v>
      </c>
      <c r="AA266" s="68">
        <f t="shared" si="77"/>
        <v>9.3333333333333268E-2</v>
      </c>
      <c r="AB266" s="65" t="str">
        <f t="shared" si="78"/>
        <v>Yes</v>
      </c>
      <c r="AC266" s="68">
        <f t="shared" si="79"/>
        <v>9.3333333333333268E-2</v>
      </c>
      <c r="AD266" s="65" t="str">
        <f t="shared" si="80"/>
        <v>No</v>
      </c>
      <c r="AE266" s="68" t="str">
        <f t="shared" si="81"/>
        <v>N/A</v>
      </c>
      <c r="AF266" s="66"/>
    </row>
    <row r="267" spans="1:32" hidden="1">
      <c r="A267" s="66" t="s">
        <v>5017</v>
      </c>
      <c r="B267" s="66" t="s">
        <v>41</v>
      </c>
      <c r="C267" s="66" t="str" cm="1">
        <f t="array" ref="C267">_xlfn.IFNA(_xlfn.IFS(B267="Starter","Starters &amp; Sides",B267="Sides","Starters &amp; Sides"),B267)</f>
        <v>desserts</v>
      </c>
      <c r="D267" s="71" t="s">
        <v>5216</v>
      </c>
      <c r="E267" s="75"/>
      <c r="F267" s="12"/>
      <c r="G267" s="12">
        <v>6.7</v>
      </c>
      <c r="H267" s="12">
        <v>6.7</v>
      </c>
      <c r="I267" s="12">
        <v>7.5</v>
      </c>
      <c r="J267" s="13">
        <v>7.5</v>
      </c>
      <c r="K267" s="13">
        <v>7.5</v>
      </c>
      <c r="L267" s="13">
        <v>7.5</v>
      </c>
      <c r="M267" s="13">
        <v>7.7</v>
      </c>
      <c r="N267" s="13">
        <v>7.7</v>
      </c>
      <c r="O267" s="372">
        <v>7.8</v>
      </c>
      <c r="P267" s="4"/>
      <c r="Q267" s="338"/>
      <c r="R267" s="15" t="str">
        <f t="shared" si="68"/>
        <v>No</v>
      </c>
      <c r="S267" s="15" t="str">
        <f t="shared" si="69"/>
        <v>No</v>
      </c>
      <c r="T267" s="221" t="str">
        <f t="shared" si="70"/>
        <v>No</v>
      </c>
      <c r="U267" s="223" t="str">
        <f t="shared" si="71"/>
        <v>N/A</v>
      </c>
      <c r="V267" s="221" t="str">
        <f t="shared" si="72"/>
        <v>No</v>
      </c>
      <c r="W267" s="223" t="str">
        <f t="shared" si="73"/>
        <v>N/A</v>
      </c>
      <c r="X267" s="221" t="str">
        <f t="shared" si="74"/>
        <v>No</v>
      </c>
      <c r="Y267" s="223" t="str">
        <f t="shared" si="75"/>
        <v>N/A</v>
      </c>
      <c r="Z267" s="222" t="str">
        <f t="shared" si="76"/>
        <v>No</v>
      </c>
      <c r="AA267" s="68" t="str">
        <f t="shared" si="77"/>
        <v>N/A</v>
      </c>
      <c r="AB267" s="65" t="str">
        <f t="shared" si="78"/>
        <v>No</v>
      </c>
      <c r="AC267" s="68" t="str">
        <f t="shared" si="79"/>
        <v>N/A</v>
      </c>
      <c r="AD267" s="65" t="str">
        <f t="shared" si="80"/>
        <v>No</v>
      </c>
      <c r="AE267" s="68" t="str">
        <f t="shared" si="81"/>
        <v>N/A</v>
      </c>
      <c r="AF267" s="66"/>
    </row>
    <row r="268" spans="1:32" hidden="1">
      <c r="A268" s="66" t="s">
        <v>5017</v>
      </c>
      <c r="B268" s="66" t="s">
        <v>41</v>
      </c>
      <c r="C268" s="66" t="str" cm="1">
        <f t="array" ref="C268">_xlfn.IFNA(_xlfn.IFS(B268="Starter","Starters &amp; Sides",B268="Sides","Starters &amp; Sides"),B268)</f>
        <v>desserts</v>
      </c>
      <c r="D268" s="71" t="s">
        <v>5217</v>
      </c>
      <c r="E268" s="75"/>
      <c r="F268" s="12"/>
      <c r="G268" s="12"/>
      <c r="H268" s="12"/>
      <c r="I268" s="12"/>
      <c r="J268" s="13"/>
      <c r="K268" s="13"/>
      <c r="L268" s="13"/>
      <c r="M268" s="13">
        <v>7.5</v>
      </c>
      <c r="N268" s="13"/>
      <c r="O268" s="372"/>
      <c r="P268" s="4"/>
      <c r="Q268" s="338"/>
      <c r="R268" s="15" t="str">
        <f t="shared" si="68"/>
        <v>No</v>
      </c>
      <c r="S268" s="15" t="str">
        <f t="shared" si="69"/>
        <v>No</v>
      </c>
      <c r="T268" s="221" t="str">
        <f t="shared" si="70"/>
        <v>No</v>
      </c>
      <c r="U268" s="223" t="str">
        <f t="shared" si="71"/>
        <v>N/A</v>
      </c>
      <c r="V268" s="221" t="str">
        <f t="shared" si="72"/>
        <v>No</v>
      </c>
      <c r="W268" s="223" t="str">
        <f t="shared" si="73"/>
        <v>N/A</v>
      </c>
      <c r="X268" s="221" t="str">
        <f t="shared" si="74"/>
        <v>No</v>
      </c>
      <c r="Y268" s="223" t="str">
        <f t="shared" si="75"/>
        <v>N/A</v>
      </c>
      <c r="Z268" s="222" t="str">
        <f t="shared" si="76"/>
        <v>No</v>
      </c>
      <c r="AA268" s="68" t="str">
        <f t="shared" si="77"/>
        <v>N/A</v>
      </c>
      <c r="AB268" s="65" t="str">
        <f t="shared" si="78"/>
        <v>No</v>
      </c>
      <c r="AC268" s="68" t="str">
        <f t="shared" si="79"/>
        <v>N/A</v>
      </c>
      <c r="AD268" s="65" t="str">
        <f t="shared" si="80"/>
        <v>No</v>
      </c>
      <c r="AE268" s="68" t="str">
        <f t="shared" si="81"/>
        <v>N/A</v>
      </c>
      <c r="AF268" s="66"/>
    </row>
    <row r="269" spans="1:32" hidden="1">
      <c r="A269" s="66" t="s">
        <v>5017</v>
      </c>
      <c r="B269" s="66" t="s">
        <v>41</v>
      </c>
      <c r="C269" s="66" t="str" cm="1">
        <f t="array" ref="C269">_xlfn.IFNA(_xlfn.IFS(B269="Starter","Starters &amp; Sides",B269="Sides","Starters &amp; Sides"),B269)</f>
        <v>desserts</v>
      </c>
      <c r="D269" s="71" t="s">
        <v>5218</v>
      </c>
      <c r="E269" s="75"/>
      <c r="F269" s="12"/>
      <c r="G269" s="12">
        <v>4.9000000000000004</v>
      </c>
      <c r="H269" s="12">
        <v>4.9000000000000004</v>
      </c>
      <c r="I269" s="12">
        <v>5</v>
      </c>
      <c r="J269" s="13">
        <v>5.5</v>
      </c>
      <c r="K269" s="13">
        <v>6</v>
      </c>
      <c r="L269" s="13">
        <v>6</v>
      </c>
      <c r="M269" s="13">
        <v>6</v>
      </c>
      <c r="N269" s="13">
        <v>6</v>
      </c>
      <c r="O269" s="372">
        <v>6</v>
      </c>
      <c r="P269" s="4"/>
      <c r="Q269" s="338"/>
      <c r="R269" s="15" t="str">
        <f t="shared" si="68"/>
        <v>No</v>
      </c>
      <c r="S269" s="15" t="str">
        <f t="shared" si="69"/>
        <v>No</v>
      </c>
      <c r="T269" s="221" t="str">
        <f t="shared" si="70"/>
        <v>No</v>
      </c>
      <c r="U269" s="223" t="str">
        <f t="shared" si="71"/>
        <v>N/A</v>
      </c>
      <c r="V269" s="221" t="str">
        <f t="shared" si="72"/>
        <v>No</v>
      </c>
      <c r="W269" s="223" t="str">
        <f t="shared" si="73"/>
        <v>N/A</v>
      </c>
      <c r="X269" s="221" t="str">
        <f t="shared" si="74"/>
        <v>No</v>
      </c>
      <c r="Y269" s="223" t="str">
        <f t="shared" si="75"/>
        <v>N/A</v>
      </c>
      <c r="Z269" s="222" t="str">
        <f t="shared" si="76"/>
        <v>No</v>
      </c>
      <c r="AA269" s="68" t="str">
        <f t="shared" si="77"/>
        <v>N/A</v>
      </c>
      <c r="AB269" s="65" t="str">
        <f t="shared" si="78"/>
        <v>No</v>
      </c>
      <c r="AC269" s="68" t="str">
        <f t="shared" si="79"/>
        <v>N/A</v>
      </c>
      <c r="AD269" s="65" t="str">
        <f t="shared" si="80"/>
        <v>No</v>
      </c>
      <c r="AE269" s="68" t="str">
        <f t="shared" si="81"/>
        <v>N/A</v>
      </c>
      <c r="AF269" s="66"/>
    </row>
    <row r="270" spans="1:32" hidden="1">
      <c r="A270" s="66" t="s">
        <v>5017</v>
      </c>
      <c r="B270" s="66" t="s">
        <v>41</v>
      </c>
      <c r="C270" s="66" t="str" cm="1">
        <f t="array" ref="C270">_xlfn.IFNA(_xlfn.IFS(B270="Starter","Starters &amp; Sides",B270="Sides","Starters &amp; Sides"),B270)</f>
        <v>desserts</v>
      </c>
      <c r="D270" s="71" t="s">
        <v>5219</v>
      </c>
      <c r="E270" s="75"/>
      <c r="F270" s="12"/>
      <c r="G270" s="12">
        <v>4.9000000000000004</v>
      </c>
      <c r="H270" s="12">
        <v>4.9000000000000004</v>
      </c>
      <c r="I270" s="12">
        <v>5</v>
      </c>
      <c r="J270" s="13">
        <v>5</v>
      </c>
      <c r="K270" s="13">
        <v>5.5</v>
      </c>
      <c r="L270" s="13">
        <v>5.5</v>
      </c>
      <c r="M270" s="13">
        <v>5.5</v>
      </c>
      <c r="N270" s="13">
        <v>5.5</v>
      </c>
      <c r="O270" s="372">
        <v>5.5</v>
      </c>
      <c r="P270" s="4">
        <v>5.7</v>
      </c>
      <c r="Q270" s="338">
        <v>5.9</v>
      </c>
      <c r="R270" s="15" t="str">
        <f t="shared" si="68"/>
        <v>Yes</v>
      </c>
      <c r="S270" s="15" t="str">
        <f t="shared" si="69"/>
        <v>No</v>
      </c>
      <c r="T270" s="221" t="str">
        <f t="shared" si="70"/>
        <v>Yes</v>
      </c>
      <c r="U270" s="223">
        <f t="shared" si="71"/>
        <v>3.5087719298245723E-2</v>
      </c>
      <c r="V270" s="221" t="str">
        <f t="shared" si="72"/>
        <v>Yes</v>
      </c>
      <c r="W270" s="223">
        <f t="shared" si="73"/>
        <v>7.2727272727272751E-2</v>
      </c>
      <c r="X270" s="221" t="str">
        <f t="shared" si="74"/>
        <v>Yes</v>
      </c>
      <c r="Y270" s="223">
        <f t="shared" si="75"/>
        <v>7.2727272727272751E-2</v>
      </c>
      <c r="Z270" s="222" t="str">
        <f t="shared" si="76"/>
        <v>Yes</v>
      </c>
      <c r="AA270" s="68">
        <f t="shared" si="77"/>
        <v>7.2727272727272751E-2</v>
      </c>
      <c r="AB270" s="65" t="str">
        <f t="shared" si="78"/>
        <v>Yes</v>
      </c>
      <c r="AC270" s="68">
        <f t="shared" si="79"/>
        <v>7.2727272727272751E-2</v>
      </c>
      <c r="AD270" s="65" t="str">
        <f t="shared" si="80"/>
        <v>No</v>
      </c>
      <c r="AE270" s="68" t="str">
        <f t="shared" si="81"/>
        <v>N/A</v>
      </c>
      <c r="AF270" s="66"/>
    </row>
    <row r="271" spans="1:32" hidden="1">
      <c r="A271" s="66" t="s">
        <v>5017</v>
      </c>
      <c r="B271" s="66" t="s">
        <v>41</v>
      </c>
      <c r="C271" s="66" t="str" cm="1">
        <f t="array" ref="C271">_xlfn.IFNA(_xlfn.IFS(B271="Starter","Starters &amp; Sides",B271="Sides","Starters &amp; Sides"),B271)</f>
        <v>desserts</v>
      </c>
      <c r="D271" s="71" t="s">
        <v>5220</v>
      </c>
      <c r="E271" s="75"/>
      <c r="F271" s="12"/>
      <c r="G271" s="12"/>
      <c r="H271" s="12"/>
      <c r="I271" s="12"/>
      <c r="J271" s="13"/>
      <c r="K271" s="13"/>
      <c r="L271" s="13"/>
      <c r="M271" s="13"/>
      <c r="N271" s="13">
        <v>6</v>
      </c>
      <c r="O271" s="372">
        <v>6.5</v>
      </c>
      <c r="P271" s="4">
        <v>5.7</v>
      </c>
      <c r="Q271" s="338">
        <v>6.9</v>
      </c>
      <c r="R271" s="15" t="str">
        <f t="shared" si="68"/>
        <v>Yes</v>
      </c>
      <c r="S271" s="15" t="str">
        <f t="shared" si="69"/>
        <v>No</v>
      </c>
      <c r="T271" s="221" t="str">
        <f t="shared" si="70"/>
        <v>Yes</v>
      </c>
      <c r="U271" s="223">
        <f t="shared" si="71"/>
        <v>0.21052631578947367</v>
      </c>
      <c r="V271" s="221" t="str">
        <f t="shared" si="72"/>
        <v>Yes</v>
      </c>
      <c r="W271" s="223">
        <f t="shared" si="73"/>
        <v>6.1538461538461542E-2</v>
      </c>
      <c r="X271" s="221" t="str">
        <f t="shared" si="74"/>
        <v>Yes</v>
      </c>
      <c r="Y271" s="223">
        <f t="shared" si="75"/>
        <v>0.15000000000000013</v>
      </c>
      <c r="Z271" s="222" t="str">
        <f t="shared" si="76"/>
        <v>No</v>
      </c>
      <c r="AA271" s="68" t="str">
        <f t="shared" si="77"/>
        <v>N/A</v>
      </c>
      <c r="AB271" s="65" t="str">
        <f t="shared" si="78"/>
        <v>No</v>
      </c>
      <c r="AC271" s="68" t="str">
        <f t="shared" si="79"/>
        <v>N/A</v>
      </c>
      <c r="AD271" s="65" t="str">
        <f t="shared" si="80"/>
        <v>No</v>
      </c>
      <c r="AE271" s="68" t="str">
        <f t="shared" si="81"/>
        <v>N/A</v>
      </c>
      <c r="AF271" s="66"/>
    </row>
    <row r="272" spans="1:32" hidden="1">
      <c r="A272" s="66" t="s">
        <v>5017</v>
      </c>
      <c r="B272" s="66" t="s">
        <v>41</v>
      </c>
      <c r="C272" s="66" t="str" cm="1">
        <f t="array" ref="C272">_xlfn.IFNA(_xlfn.IFS(B272="Starter","Starters &amp; Sides",B272="Sides","Starters &amp; Sides"),B272)</f>
        <v>desserts</v>
      </c>
      <c r="D272" s="71" t="s">
        <v>5221</v>
      </c>
      <c r="E272" s="75"/>
      <c r="F272" s="12"/>
      <c r="G272" s="12"/>
      <c r="H272" s="12"/>
      <c r="I272" s="12"/>
      <c r="J272" s="13"/>
      <c r="K272" s="13"/>
      <c r="L272" s="13"/>
      <c r="M272" s="13"/>
      <c r="N272" s="13">
        <v>4.5</v>
      </c>
      <c r="O272" s="372">
        <v>4.5</v>
      </c>
      <c r="P272" s="4">
        <v>4.7</v>
      </c>
      <c r="Q272" s="338">
        <v>5.6</v>
      </c>
      <c r="R272" s="15" t="str">
        <f t="shared" si="68"/>
        <v>Yes</v>
      </c>
      <c r="S272" s="15" t="str">
        <f t="shared" si="69"/>
        <v>No</v>
      </c>
      <c r="T272" s="221" t="str">
        <f t="shared" si="70"/>
        <v>Yes</v>
      </c>
      <c r="U272" s="223">
        <f t="shared" si="71"/>
        <v>0.1914893617021276</v>
      </c>
      <c r="V272" s="221" t="str">
        <f t="shared" si="72"/>
        <v>Yes</v>
      </c>
      <c r="W272" s="223">
        <f t="shared" si="73"/>
        <v>0.24444444444444446</v>
      </c>
      <c r="X272" s="221" t="str">
        <f t="shared" si="74"/>
        <v>Yes</v>
      </c>
      <c r="Y272" s="223">
        <f t="shared" si="75"/>
        <v>0.24444444444444446</v>
      </c>
      <c r="Z272" s="222" t="str">
        <f t="shared" si="76"/>
        <v>No</v>
      </c>
      <c r="AA272" s="68" t="str">
        <f t="shared" si="77"/>
        <v>N/A</v>
      </c>
      <c r="AB272" s="65" t="str">
        <f t="shared" si="78"/>
        <v>No</v>
      </c>
      <c r="AC272" s="68" t="str">
        <f t="shared" si="79"/>
        <v>N/A</v>
      </c>
      <c r="AD272" s="65" t="str">
        <f t="shared" si="80"/>
        <v>No</v>
      </c>
      <c r="AE272" s="68" t="str">
        <f t="shared" si="81"/>
        <v>N/A</v>
      </c>
      <c r="AF272" s="66"/>
    </row>
    <row r="273" spans="1:32" hidden="1">
      <c r="A273" s="66" t="s">
        <v>5017</v>
      </c>
      <c r="B273" s="66" t="s">
        <v>41</v>
      </c>
      <c r="C273" s="66" t="str" cm="1">
        <f t="array" ref="C273">_xlfn.IFNA(_xlfn.IFS(B273="Starter","Starters &amp; Sides",B273="Sides","Starters &amp; Sides"),B273)</f>
        <v>desserts</v>
      </c>
      <c r="D273" s="71" t="s">
        <v>5222</v>
      </c>
      <c r="E273" s="75"/>
      <c r="F273" s="12"/>
      <c r="G273" s="12"/>
      <c r="H273" s="12"/>
      <c r="I273" s="12"/>
      <c r="J273" s="13"/>
      <c r="K273" s="13"/>
      <c r="L273" s="13"/>
      <c r="M273" s="13"/>
      <c r="N273" s="13">
        <v>4</v>
      </c>
      <c r="O273" s="372">
        <v>4</v>
      </c>
      <c r="P273" s="4">
        <v>4</v>
      </c>
      <c r="Q273" s="338">
        <v>4.5999999999999996</v>
      </c>
      <c r="R273" s="15" t="str">
        <f t="shared" si="68"/>
        <v>Yes</v>
      </c>
      <c r="S273" s="15" t="str">
        <f t="shared" si="69"/>
        <v>No</v>
      </c>
      <c r="T273" s="221" t="str">
        <f t="shared" si="70"/>
        <v>Yes</v>
      </c>
      <c r="U273" s="223">
        <f t="shared" si="71"/>
        <v>0.14999999999999991</v>
      </c>
      <c r="V273" s="221" t="str">
        <f t="shared" si="72"/>
        <v>Yes</v>
      </c>
      <c r="W273" s="223">
        <f t="shared" si="73"/>
        <v>0.14999999999999991</v>
      </c>
      <c r="X273" s="221" t="str">
        <f t="shared" si="74"/>
        <v>Yes</v>
      </c>
      <c r="Y273" s="223">
        <f t="shared" si="75"/>
        <v>0.14999999999999991</v>
      </c>
      <c r="Z273" s="222" t="str">
        <f t="shared" si="76"/>
        <v>No</v>
      </c>
      <c r="AA273" s="68" t="str">
        <f t="shared" si="77"/>
        <v>N/A</v>
      </c>
      <c r="AB273" s="65" t="str">
        <f t="shared" si="78"/>
        <v>No</v>
      </c>
      <c r="AC273" s="68" t="str">
        <f t="shared" si="79"/>
        <v>N/A</v>
      </c>
      <c r="AD273" s="65" t="str">
        <f t="shared" si="80"/>
        <v>No</v>
      </c>
      <c r="AE273" s="68" t="str">
        <f t="shared" si="81"/>
        <v>N/A</v>
      </c>
      <c r="AF273" s="66"/>
    </row>
    <row r="274" spans="1:32" hidden="1">
      <c r="A274" s="66" t="s">
        <v>5017</v>
      </c>
      <c r="B274" s="66" t="s">
        <v>41</v>
      </c>
      <c r="C274" s="66" t="str" cm="1">
        <f t="array" ref="C274">_xlfn.IFNA(_xlfn.IFS(B274="Starter","Starters &amp; Sides",B274="Sides","Starters &amp; Sides"),B274)</f>
        <v>desserts</v>
      </c>
      <c r="D274" s="71" t="s">
        <v>5223</v>
      </c>
      <c r="E274" s="75"/>
      <c r="F274" s="12"/>
      <c r="G274" s="12"/>
      <c r="H274" s="12"/>
      <c r="I274" s="12"/>
      <c r="J274" s="13"/>
      <c r="K274" s="13"/>
      <c r="L274" s="13"/>
      <c r="M274" s="13"/>
      <c r="N274" s="13">
        <v>3.5</v>
      </c>
      <c r="O274" s="372">
        <v>3.5</v>
      </c>
      <c r="P274" s="4">
        <v>3.7</v>
      </c>
      <c r="Q274" s="338">
        <v>4.2</v>
      </c>
      <c r="R274" s="15" t="str">
        <f t="shared" si="68"/>
        <v>Yes</v>
      </c>
      <c r="S274" s="15" t="str">
        <f t="shared" si="69"/>
        <v>No</v>
      </c>
      <c r="T274" s="221" t="str">
        <f t="shared" si="70"/>
        <v>Yes</v>
      </c>
      <c r="U274" s="223">
        <f t="shared" si="71"/>
        <v>0.13513513513513509</v>
      </c>
      <c r="V274" s="221" t="str">
        <f t="shared" si="72"/>
        <v>Yes</v>
      </c>
      <c r="W274" s="223">
        <f t="shared" si="73"/>
        <v>0.19999999999999996</v>
      </c>
      <c r="X274" s="221" t="str">
        <f t="shared" si="74"/>
        <v>Yes</v>
      </c>
      <c r="Y274" s="223">
        <f t="shared" si="75"/>
        <v>0.19999999999999996</v>
      </c>
      <c r="Z274" s="222" t="str">
        <f t="shared" si="76"/>
        <v>No</v>
      </c>
      <c r="AA274" s="68" t="str">
        <f t="shared" si="77"/>
        <v>N/A</v>
      </c>
      <c r="AB274" s="65" t="str">
        <f t="shared" si="78"/>
        <v>No</v>
      </c>
      <c r="AC274" s="68" t="str">
        <f t="shared" si="79"/>
        <v>N/A</v>
      </c>
      <c r="AD274" s="65" t="str">
        <f t="shared" si="80"/>
        <v>No</v>
      </c>
      <c r="AE274" s="68" t="str">
        <f t="shared" si="81"/>
        <v>N/A</v>
      </c>
      <c r="AF274" s="66"/>
    </row>
    <row r="275" spans="1:32" hidden="1">
      <c r="A275" s="66" t="s">
        <v>5017</v>
      </c>
      <c r="B275" s="66" t="s">
        <v>41</v>
      </c>
      <c r="C275" s="66" t="str" cm="1">
        <f t="array" ref="C275">_xlfn.IFNA(_xlfn.IFS(B275="Starter","Starters &amp; Sides",B275="Sides","Starters &amp; Sides"),B275)</f>
        <v>desserts</v>
      </c>
      <c r="D275" s="71" t="s">
        <v>5224</v>
      </c>
      <c r="E275" s="75"/>
      <c r="F275" s="12"/>
      <c r="G275" s="12"/>
      <c r="H275" s="12"/>
      <c r="I275" s="12"/>
      <c r="J275" s="13"/>
      <c r="K275" s="13"/>
      <c r="L275" s="13"/>
      <c r="M275" s="13"/>
      <c r="N275" s="13"/>
      <c r="O275" s="372"/>
      <c r="P275" s="4">
        <v>4.7</v>
      </c>
      <c r="Q275" s="338">
        <v>5.2</v>
      </c>
      <c r="R275" s="15" t="str">
        <f t="shared" si="68"/>
        <v>Yes</v>
      </c>
      <c r="S275" s="15" t="str">
        <f t="shared" si="69"/>
        <v>No</v>
      </c>
      <c r="T275" s="221" t="str">
        <f t="shared" si="70"/>
        <v>Yes</v>
      </c>
      <c r="U275" s="223">
        <f t="shared" si="71"/>
        <v>0.1063829787234043</v>
      </c>
      <c r="V275" s="221" t="str">
        <f t="shared" si="72"/>
        <v>No</v>
      </c>
      <c r="W275" s="223" t="str">
        <f t="shared" si="73"/>
        <v>N/A</v>
      </c>
      <c r="X275" s="221" t="str">
        <f t="shared" si="74"/>
        <v>No</v>
      </c>
      <c r="Y275" s="223" t="str">
        <f t="shared" si="75"/>
        <v>N/A</v>
      </c>
      <c r="Z275" s="222" t="str">
        <f t="shared" si="76"/>
        <v>No</v>
      </c>
      <c r="AA275" s="68" t="str">
        <f t="shared" si="77"/>
        <v>N/A</v>
      </c>
      <c r="AB275" s="65" t="str">
        <f t="shared" si="78"/>
        <v>No</v>
      </c>
      <c r="AC275" s="68" t="str">
        <f t="shared" si="79"/>
        <v>N/A</v>
      </c>
      <c r="AD275" s="65" t="str">
        <f t="shared" si="80"/>
        <v>No</v>
      </c>
      <c r="AE275" s="68" t="str">
        <f t="shared" si="81"/>
        <v>N/A</v>
      </c>
      <c r="AF275" s="66"/>
    </row>
    <row r="276" spans="1:32" hidden="1">
      <c r="A276" s="66" t="s">
        <v>5017</v>
      </c>
      <c r="B276" s="66" t="s">
        <v>41</v>
      </c>
      <c r="C276" s="66" t="str" cm="1">
        <f t="array" ref="C276">_xlfn.IFNA(_xlfn.IFS(B276="Starter","Starters &amp; Sides",B276="Sides","Starters &amp; Sides"),B276)</f>
        <v>desserts</v>
      </c>
      <c r="D276" s="71" t="s">
        <v>5225</v>
      </c>
      <c r="E276" s="75"/>
      <c r="F276" s="12"/>
      <c r="G276" s="12"/>
      <c r="H276" s="12"/>
      <c r="I276" s="12"/>
      <c r="J276" s="13"/>
      <c r="K276" s="13"/>
      <c r="L276" s="13"/>
      <c r="M276" s="13"/>
      <c r="N276" s="13"/>
      <c r="O276" s="372"/>
      <c r="P276" s="4">
        <v>6</v>
      </c>
      <c r="Q276" s="338">
        <v>6.5</v>
      </c>
      <c r="R276" s="15" t="str">
        <f t="shared" si="68"/>
        <v>Yes</v>
      </c>
      <c r="S276" s="15" t="str">
        <f t="shared" si="69"/>
        <v>No</v>
      </c>
      <c r="T276" s="221" t="str">
        <f t="shared" si="70"/>
        <v>Yes</v>
      </c>
      <c r="U276" s="223">
        <f t="shared" si="71"/>
        <v>8.3333333333333259E-2</v>
      </c>
      <c r="V276" s="221" t="str">
        <f t="shared" si="72"/>
        <v>No</v>
      </c>
      <c r="W276" s="223" t="str">
        <f t="shared" si="73"/>
        <v>N/A</v>
      </c>
      <c r="X276" s="221" t="str">
        <f t="shared" si="74"/>
        <v>No</v>
      </c>
      <c r="Y276" s="223" t="str">
        <f t="shared" si="75"/>
        <v>N/A</v>
      </c>
      <c r="Z276" s="222" t="str">
        <f t="shared" si="76"/>
        <v>No</v>
      </c>
      <c r="AA276" s="68" t="str">
        <f t="shared" si="77"/>
        <v>N/A</v>
      </c>
      <c r="AB276" s="65" t="str">
        <f t="shared" si="78"/>
        <v>No</v>
      </c>
      <c r="AC276" s="68" t="str">
        <f t="shared" si="79"/>
        <v>N/A</v>
      </c>
      <c r="AD276" s="65" t="str">
        <f t="shared" si="80"/>
        <v>No</v>
      </c>
      <c r="AE276" s="68" t="str">
        <f t="shared" si="81"/>
        <v>N/A</v>
      </c>
      <c r="AF276" s="66"/>
    </row>
    <row r="277" spans="1:32" hidden="1">
      <c r="A277" s="66" t="s">
        <v>5017</v>
      </c>
      <c r="B277" s="66" t="s">
        <v>41</v>
      </c>
      <c r="C277" s="66" t="str" cm="1">
        <f t="array" ref="C277">_xlfn.IFNA(_xlfn.IFS(B277="Starter","Starters &amp; Sides",B277="Sides","Starters &amp; Sides"),B277)</f>
        <v>desserts</v>
      </c>
      <c r="D277" s="71" t="s">
        <v>5226</v>
      </c>
      <c r="E277" s="75"/>
      <c r="F277" s="12"/>
      <c r="G277" s="12">
        <v>4.9000000000000004</v>
      </c>
      <c r="H277" s="12">
        <v>4.9000000000000004</v>
      </c>
      <c r="I277" s="12">
        <v>5</v>
      </c>
      <c r="J277" s="13">
        <v>5</v>
      </c>
      <c r="K277" s="13"/>
      <c r="L277" s="13"/>
      <c r="M277" s="13"/>
      <c r="N277" s="13"/>
      <c r="O277" s="372"/>
      <c r="P277" s="4"/>
      <c r="Q277" s="338"/>
      <c r="R277" s="15" t="str">
        <f t="shared" si="68"/>
        <v>No</v>
      </c>
      <c r="S277" s="15" t="str">
        <f t="shared" si="69"/>
        <v>No</v>
      </c>
      <c r="T277" s="221" t="str">
        <f t="shared" si="70"/>
        <v>No</v>
      </c>
      <c r="U277" s="223" t="str">
        <f t="shared" si="71"/>
        <v>N/A</v>
      </c>
      <c r="V277" s="221" t="str">
        <f t="shared" si="72"/>
        <v>No</v>
      </c>
      <c r="W277" s="223" t="str">
        <f t="shared" si="73"/>
        <v>N/A</v>
      </c>
      <c r="X277" s="221" t="str">
        <f t="shared" si="74"/>
        <v>No</v>
      </c>
      <c r="Y277" s="223" t="str">
        <f t="shared" si="75"/>
        <v>N/A</v>
      </c>
      <c r="Z277" s="222" t="str">
        <f t="shared" si="76"/>
        <v>No</v>
      </c>
      <c r="AA277" s="68" t="str">
        <f t="shared" si="77"/>
        <v>N/A</v>
      </c>
      <c r="AB277" s="65" t="str">
        <f t="shared" si="78"/>
        <v>No</v>
      </c>
      <c r="AC277" s="68" t="str">
        <f t="shared" si="79"/>
        <v>N/A</v>
      </c>
      <c r="AD277" s="65" t="str">
        <f t="shared" si="80"/>
        <v>No</v>
      </c>
      <c r="AE277" s="68" t="str">
        <f t="shared" si="81"/>
        <v>N/A</v>
      </c>
      <c r="AF277" s="66"/>
    </row>
    <row r="278" spans="1:32" hidden="1">
      <c r="A278" s="66" t="s">
        <v>5017</v>
      </c>
      <c r="B278" s="66" t="s">
        <v>41</v>
      </c>
      <c r="C278" s="66" t="str" cm="1">
        <f t="array" ref="C278">_xlfn.IFNA(_xlfn.IFS(B278="Starter","Starters &amp; Sides",B278="Sides","Starters &amp; Sides"),B278)</f>
        <v>desserts</v>
      </c>
      <c r="D278" s="71" t="s">
        <v>5227</v>
      </c>
      <c r="E278" s="75"/>
      <c r="F278" s="12"/>
      <c r="G278" s="12"/>
      <c r="H278" s="12">
        <v>5.9</v>
      </c>
      <c r="I278" s="12">
        <v>6</v>
      </c>
      <c r="J278" s="13">
        <v>6.5</v>
      </c>
      <c r="K278" s="13">
        <v>6.5</v>
      </c>
      <c r="L278" s="13">
        <v>6.5</v>
      </c>
      <c r="M278" s="13"/>
      <c r="N278" s="13"/>
      <c r="O278" s="372"/>
      <c r="P278" s="4"/>
      <c r="Q278" s="338"/>
      <c r="R278" s="15" t="str">
        <f t="shared" si="68"/>
        <v>No</v>
      </c>
      <c r="S278" s="15" t="str">
        <f t="shared" si="69"/>
        <v>No</v>
      </c>
      <c r="T278" s="221" t="str">
        <f t="shared" si="70"/>
        <v>No</v>
      </c>
      <c r="U278" s="223" t="str">
        <f t="shared" si="71"/>
        <v>N/A</v>
      </c>
      <c r="V278" s="221" t="str">
        <f t="shared" si="72"/>
        <v>No</v>
      </c>
      <c r="W278" s="223" t="str">
        <f t="shared" si="73"/>
        <v>N/A</v>
      </c>
      <c r="X278" s="221" t="str">
        <f t="shared" si="74"/>
        <v>No</v>
      </c>
      <c r="Y278" s="223" t="str">
        <f t="shared" si="75"/>
        <v>N/A</v>
      </c>
      <c r="Z278" s="222" t="str">
        <f t="shared" si="76"/>
        <v>No</v>
      </c>
      <c r="AA278" s="68" t="str">
        <f t="shared" si="77"/>
        <v>N/A</v>
      </c>
      <c r="AB278" s="65" t="str">
        <f t="shared" si="78"/>
        <v>No</v>
      </c>
      <c r="AC278" s="68" t="str">
        <f t="shared" si="79"/>
        <v>N/A</v>
      </c>
      <c r="AD278" s="65" t="str">
        <f t="shared" si="80"/>
        <v>No</v>
      </c>
      <c r="AE278" s="68" t="str">
        <f t="shared" si="81"/>
        <v>N/A</v>
      </c>
      <c r="AF278" s="66"/>
    </row>
    <row r="279" spans="1:32" hidden="1">
      <c r="A279" s="66" t="s">
        <v>5017</v>
      </c>
      <c r="B279" s="66" t="s">
        <v>41</v>
      </c>
      <c r="C279" s="66" t="str" cm="1">
        <f t="array" ref="C279">_xlfn.IFNA(_xlfn.IFS(B279="Starter","Starters &amp; Sides",B279="Sides","Starters &amp; Sides"),B279)</f>
        <v>desserts</v>
      </c>
      <c r="D279" s="71" t="s">
        <v>5228</v>
      </c>
      <c r="E279" s="75"/>
      <c r="F279" s="12"/>
      <c r="G279" s="12"/>
      <c r="H279" s="12"/>
      <c r="I279" s="12"/>
      <c r="J279" s="13"/>
      <c r="K279" s="13">
        <v>7</v>
      </c>
      <c r="L279" s="13">
        <v>7</v>
      </c>
      <c r="M279" s="13"/>
      <c r="N279" s="13"/>
      <c r="O279" s="372"/>
      <c r="P279" s="4"/>
      <c r="Q279" s="338"/>
      <c r="R279" s="15" t="str">
        <f t="shared" si="68"/>
        <v>No</v>
      </c>
      <c r="S279" s="15" t="str">
        <f t="shared" si="69"/>
        <v>No</v>
      </c>
      <c r="T279" s="221" t="str">
        <f t="shared" si="70"/>
        <v>No</v>
      </c>
      <c r="U279" s="223" t="str">
        <f t="shared" si="71"/>
        <v>N/A</v>
      </c>
      <c r="V279" s="221" t="str">
        <f t="shared" si="72"/>
        <v>No</v>
      </c>
      <c r="W279" s="223" t="str">
        <f t="shared" si="73"/>
        <v>N/A</v>
      </c>
      <c r="X279" s="221" t="str">
        <f t="shared" si="74"/>
        <v>No</v>
      </c>
      <c r="Y279" s="223" t="str">
        <f t="shared" si="75"/>
        <v>N/A</v>
      </c>
      <c r="Z279" s="222" t="str">
        <f t="shared" si="76"/>
        <v>No</v>
      </c>
      <c r="AA279" s="68" t="str">
        <f t="shared" si="77"/>
        <v>N/A</v>
      </c>
      <c r="AB279" s="65" t="str">
        <f t="shared" si="78"/>
        <v>No</v>
      </c>
      <c r="AC279" s="68" t="str">
        <f t="shared" si="79"/>
        <v>N/A</v>
      </c>
      <c r="AD279" s="65" t="str">
        <f t="shared" si="80"/>
        <v>No</v>
      </c>
      <c r="AE279" s="68" t="str">
        <f t="shared" si="81"/>
        <v>N/A</v>
      </c>
      <c r="AF279" s="66"/>
    </row>
    <row r="280" spans="1:32" hidden="1">
      <c r="A280" s="66" t="s">
        <v>5017</v>
      </c>
      <c r="B280" s="66" t="s">
        <v>41</v>
      </c>
      <c r="C280" s="66" t="str" cm="1">
        <f t="array" ref="C280">_xlfn.IFNA(_xlfn.IFS(B280="Starter","Starters &amp; Sides",B280="Sides","Starters &amp; Sides"),B280)</f>
        <v>desserts</v>
      </c>
      <c r="D280" s="71" t="s">
        <v>5229</v>
      </c>
      <c r="E280" s="75"/>
      <c r="F280" s="12"/>
      <c r="G280" s="12"/>
      <c r="H280" s="12"/>
      <c r="I280" s="12"/>
      <c r="J280" s="13"/>
      <c r="K280" s="13">
        <v>7</v>
      </c>
      <c r="L280" s="13">
        <v>7</v>
      </c>
      <c r="M280" s="13"/>
      <c r="N280" s="13"/>
      <c r="O280" s="372"/>
      <c r="P280" s="4"/>
      <c r="Q280" s="338"/>
      <c r="R280" s="15" t="str">
        <f t="shared" si="68"/>
        <v>No</v>
      </c>
      <c r="S280" s="15" t="str">
        <f t="shared" si="69"/>
        <v>No</v>
      </c>
      <c r="T280" s="221" t="str">
        <f t="shared" si="70"/>
        <v>No</v>
      </c>
      <c r="U280" s="223" t="str">
        <f t="shared" si="71"/>
        <v>N/A</v>
      </c>
      <c r="V280" s="221" t="str">
        <f t="shared" si="72"/>
        <v>No</v>
      </c>
      <c r="W280" s="223" t="str">
        <f t="shared" si="73"/>
        <v>N/A</v>
      </c>
      <c r="X280" s="221" t="str">
        <f t="shared" si="74"/>
        <v>No</v>
      </c>
      <c r="Y280" s="223" t="str">
        <f t="shared" si="75"/>
        <v>N/A</v>
      </c>
      <c r="Z280" s="222" t="str">
        <f t="shared" si="76"/>
        <v>No</v>
      </c>
      <c r="AA280" s="68" t="str">
        <f t="shared" si="77"/>
        <v>N/A</v>
      </c>
      <c r="AB280" s="65" t="str">
        <f t="shared" si="78"/>
        <v>No</v>
      </c>
      <c r="AC280" s="68" t="str">
        <f t="shared" si="79"/>
        <v>N/A</v>
      </c>
      <c r="AD280" s="65" t="str">
        <f t="shared" si="80"/>
        <v>No</v>
      </c>
      <c r="AE280" s="68" t="str">
        <f t="shared" si="81"/>
        <v>N/A</v>
      </c>
      <c r="AF280" s="66"/>
    </row>
    <row r="281" spans="1:32" hidden="1">
      <c r="A281" s="66" t="s">
        <v>5017</v>
      </c>
      <c r="B281" s="66" t="s">
        <v>41</v>
      </c>
      <c r="C281" s="66" t="str" cm="1">
        <f t="array" ref="C281">_xlfn.IFNA(_xlfn.IFS(B281="Starter","Starters &amp; Sides",B281="Sides","Starters &amp; Sides"),B281)</f>
        <v>desserts</v>
      </c>
      <c r="D281" s="71" t="s">
        <v>5230</v>
      </c>
      <c r="E281" s="77"/>
      <c r="F281" s="32"/>
      <c r="G281" s="32"/>
      <c r="H281" s="32"/>
      <c r="I281" s="32">
        <v>4.5</v>
      </c>
      <c r="J281" s="33">
        <v>4.5</v>
      </c>
      <c r="K281" s="33">
        <v>4.5</v>
      </c>
      <c r="L281" s="13">
        <v>4.5</v>
      </c>
      <c r="M281" s="13">
        <v>4.5</v>
      </c>
      <c r="N281" s="13">
        <v>4.5</v>
      </c>
      <c r="O281" s="372">
        <v>4.5</v>
      </c>
      <c r="P281" s="4"/>
      <c r="Q281" s="338"/>
      <c r="R281" s="15" t="str">
        <f t="shared" si="68"/>
        <v>No</v>
      </c>
      <c r="S281" s="15" t="str">
        <f t="shared" si="69"/>
        <v>No</v>
      </c>
      <c r="T281" s="221" t="str">
        <f t="shared" si="70"/>
        <v>No</v>
      </c>
      <c r="U281" s="223" t="str">
        <f t="shared" si="71"/>
        <v>N/A</v>
      </c>
      <c r="V281" s="221" t="str">
        <f t="shared" si="72"/>
        <v>No</v>
      </c>
      <c r="W281" s="223" t="str">
        <f t="shared" si="73"/>
        <v>N/A</v>
      </c>
      <c r="X281" s="221" t="str">
        <f t="shared" si="74"/>
        <v>No</v>
      </c>
      <c r="Y281" s="223" t="str">
        <f t="shared" si="75"/>
        <v>N/A</v>
      </c>
      <c r="Z281" s="222" t="str">
        <f t="shared" si="76"/>
        <v>No</v>
      </c>
      <c r="AA281" s="68" t="str">
        <f t="shared" si="77"/>
        <v>N/A</v>
      </c>
      <c r="AB281" s="65" t="str">
        <f t="shared" si="78"/>
        <v>No</v>
      </c>
      <c r="AC281" s="68" t="str">
        <f t="shared" si="79"/>
        <v>N/A</v>
      </c>
      <c r="AD281" s="65" t="str">
        <f t="shared" si="80"/>
        <v>No</v>
      </c>
      <c r="AE281" s="68" t="str">
        <f t="shared" si="81"/>
        <v>N/A</v>
      </c>
      <c r="AF281" s="66"/>
    </row>
    <row r="282" spans="1:32">
      <c r="A282" s="66" t="s">
        <v>5017</v>
      </c>
      <c r="B282" s="66" t="s">
        <v>40</v>
      </c>
      <c r="C282" s="66" t="str" cm="1">
        <f t="array" ref="C282">_xlfn.IFNA(_xlfn.IFS(B282="Starter","Starters &amp; Sides",B282="Sides","Starters &amp; Sides"),B282)</f>
        <v>drinks</v>
      </c>
      <c r="D282" s="71" t="s">
        <v>5231</v>
      </c>
      <c r="E282" s="54">
        <v>4.95</v>
      </c>
      <c r="F282" s="8">
        <v>4</v>
      </c>
      <c r="G282" s="8">
        <v>4</v>
      </c>
      <c r="H282" s="8">
        <v>4</v>
      </c>
      <c r="I282" s="8"/>
      <c r="J282" s="8"/>
      <c r="K282" s="8"/>
      <c r="L282" s="36">
        <v>6</v>
      </c>
      <c r="M282" s="36"/>
      <c r="N282" s="36"/>
      <c r="O282" s="26"/>
      <c r="P282" s="7">
        <v>6.5</v>
      </c>
      <c r="Q282" s="355">
        <v>6.9</v>
      </c>
      <c r="R282" s="15" t="str">
        <f t="shared" si="68"/>
        <v>Yes</v>
      </c>
      <c r="S282" s="15" t="str">
        <f t="shared" si="69"/>
        <v>No</v>
      </c>
      <c r="T282" s="340" t="str">
        <f t="shared" si="70"/>
        <v>Yes</v>
      </c>
      <c r="U282" s="294">
        <f t="shared" si="71"/>
        <v>6.1538461538461542E-2</v>
      </c>
      <c r="V282" s="340" t="str">
        <f t="shared" si="72"/>
        <v>No</v>
      </c>
      <c r="W282" s="294" t="str">
        <f t="shared" si="73"/>
        <v>N/A</v>
      </c>
      <c r="X282" s="340" t="str">
        <f t="shared" si="74"/>
        <v>No</v>
      </c>
      <c r="Y282" s="294" t="str">
        <f t="shared" si="75"/>
        <v>N/A</v>
      </c>
      <c r="Z282" s="267" t="str">
        <f t="shared" si="76"/>
        <v>No</v>
      </c>
      <c r="AA282" s="50" t="str">
        <f t="shared" si="77"/>
        <v>N/A</v>
      </c>
      <c r="AB282" s="295" t="str">
        <f t="shared" si="78"/>
        <v>No</v>
      </c>
      <c r="AC282" s="50" t="str">
        <f t="shared" si="79"/>
        <v>N/A</v>
      </c>
      <c r="AD282" s="295" t="str">
        <f t="shared" si="80"/>
        <v>No</v>
      </c>
      <c r="AE282" s="50" t="str">
        <f t="shared" si="81"/>
        <v>N/A</v>
      </c>
      <c r="AF282" s="291"/>
    </row>
    <row r="283" spans="1:32">
      <c r="A283" s="66" t="s">
        <v>5017</v>
      </c>
      <c r="B283" s="66" t="s">
        <v>40</v>
      </c>
      <c r="C283" s="66" t="str" cm="1">
        <f t="array" ref="C283">_xlfn.IFNA(_xlfn.IFS(B283="Starter","Starters &amp; Sides",B283="Sides","Starters &amp; Sides"),B283)</f>
        <v>drinks</v>
      </c>
      <c r="D283" s="71" t="s">
        <v>5232</v>
      </c>
      <c r="E283" s="54">
        <v>3.95</v>
      </c>
      <c r="F283" s="8">
        <v>5</v>
      </c>
      <c r="G283" s="8">
        <v>5</v>
      </c>
      <c r="H283" s="8">
        <v>5</v>
      </c>
      <c r="I283" s="8"/>
      <c r="J283" s="8"/>
      <c r="K283" s="8"/>
      <c r="L283" s="36">
        <v>5</v>
      </c>
      <c r="M283" s="36"/>
      <c r="N283" s="36"/>
      <c r="O283" s="26"/>
      <c r="P283" s="4">
        <v>5.9</v>
      </c>
      <c r="Q283" s="338">
        <v>6.1</v>
      </c>
      <c r="R283" s="15" t="str">
        <f t="shared" si="68"/>
        <v>Yes</v>
      </c>
      <c r="S283" s="15" t="str">
        <f t="shared" si="69"/>
        <v>No</v>
      </c>
      <c r="T283" s="4" t="str">
        <f t="shared" si="70"/>
        <v>Yes</v>
      </c>
      <c r="U283" s="223">
        <f t="shared" si="71"/>
        <v>3.3898305084745672E-2</v>
      </c>
      <c r="V283" s="4" t="str">
        <f t="shared" si="72"/>
        <v>No</v>
      </c>
      <c r="W283" s="223" t="str">
        <f t="shared" si="73"/>
        <v>N/A</v>
      </c>
      <c r="X283" s="4" t="str">
        <f t="shared" si="74"/>
        <v>No</v>
      </c>
      <c r="Y283" s="223" t="str">
        <f t="shared" si="75"/>
        <v>N/A</v>
      </c>
      <c r="Z283" s="4" t="str">
        <f t="shared" si="76"/>
        <v>No</v>
      </c>
      <c r="AA283" s="223" t="str">
        <f t="shared" si="77"/>
        <v>N/A</v>
      </c>
      <c r="AB283" s="4" t="str">
        <f t="shared" si="78"/>
        <v>No</v>
      </c>
      <c r="AC283" s="223" t="str">
        <f t="shared" si="79"/>
        <v>N/A</v>
      </c>
      <c r="AD283" s="4" t="str">
        <f t="shared" si="80"/>
        <v>No</v>
      </c>
      <c r="AE283" s="223" t="str">
        <f t="shared" si="81"/>
        <v>N/A</v>
      </c>
      <c r="AF283" s="8"/>
    </row>
    <row r="284" spans="1:32" hidden="1">
      <c r="R284" s="6"/>
      <c r="S284" s="6"/>
      <c r="T284" s="6"/>
      <c r="U284" s="363"/>
      <c r="V284" s="6"/>
      <c r="W284" s="363"/>
      <c r="X284" s="6"/>
      <c r="Y284" s="363"/>
      <c r="Z284" s="6"/>
      <c r="AA284" s="363"/>
      <c r="AB284" s="6"/>
      <c r="AC284" s="363"/>
      <c r="AD284" s="6"/>
      <c r="AE284" s="363"/>
    </row>
    <row r="285" spans="1:32" hidden="1">
      <c r="R285" s="6"/>
      <c r="S285" s="6"/>
      <c r="T285" s="6"/>
      <c r="U285" s="363"/>
      <c r="V285" s="6"/>
      <c r="W285" s="363"/>
      <c r="X285" s="6"/>
      <c r="Y285" s="363"/>
      <c r="Z285" s="6"/>
      <c r="AA285" s="363"/>
      <c r="AB285" s="6"/>
      <c r="AC285" s="363"/>
      <c r="AD285" s="6"/>
      <c r="AE285" s="363"/>
    </row>
    <row r="286" spans="1:32" hidden="1">
      <c r="R286" s="6"/>
      <c r="S286" s="6"/>
      <c r="T286" s="6"/>
      <c r="U286" s="363"/>
      <c r="V286" s="6"/>
      <c r="W286" s="363"/>
      <c r="X286" s="6"/>
      <c r="Y286" s="363"/>
      <c r="Z286" s="6"/>
      <c r="AA286" s="363"/>
      <c r="AB286" s="6"/>
      <c r="AC286" s="363"/>
      <c r="AD286" s="6"/>
      <c r="AE286" s="363"/>
    </row>
    <row r="287" spans="1:32" hidden="1">
      <c r="R287" s="6"/>
      <c r="S287" s="6"/>
      <c r="T287" s="6"/>
      <c r="U287" s="363"/>
      <c r="V287" s="6"/>
      <c r="W287" s="363"/>
      <c r="X287" s="6"/>
      <c r="Y287" s="363"/>
      <c r="Z287" s="6"/>
      <c r="AA287" s="363"/>
      <c r="AB287" s="6"/>
      <c r="AC287" s="363"/>
      <c r="AD287" s="6"/>
      <c r="AE287" s="363"/>
    </row>
    <row r="288" spans="1:32" hidden="1">
      <c r="R288" s="6"/>
      <c r="S288" s="6"/>
      <c r="T288" s="6"/>
      <c r="U288" s="363"/>
      <c r="V288" s="6"/>
      <c r="W288" s="363"/>
      <c r="X288" s="6"/>
      <c r="Y288" s="363"/>
      <c r="Z288" s="6"/>
      <c r="AA288" s="363"/>
      <c r="AB288" s="6"/>
      <c r="AC288" s="363"/>
      <c r="AD288" s="6"/>
      <c r="AE288" s="363"/>
    </row>
    <row r="289" spans="18:31" hidden="1">
      <c r="R289" s="6"/>
      <c r="S289" s="6"/>
      <c r="T289" s="6"/>
      <c r="U289" s="363"/>
      <c r="V289" s="6"/>
      <c r="W289" s="363"/>
      <c r="X289" s="6"/>
      <c r="Y289" s="363"/>
      <c r="Z289" s="6"/>
      <c r="AA289" s="363"/>
      <c r="AB289" s="6"/>
      <c r="AC289" s="363"/>
      <c r="AD289" s="6"/>
      <c r="AE289" s="363"/>
    </row>
    <row r="290" spans="18:31" hidden="1">
      <c r="R290" s="6"/>
      <c r="S290" s="6"/>
      <c r="T290" s="6"/>
      <c r="U290" s="363"/>
      <c r="V290" s="6"/>
      <c r="W290" s="363"/>
      <c r="X290" s="6"/>
      <c r="Y290" s="363"/>
      <c r="Z290" s="6"/>
      <c r="AA290" s="363"/>
      <c r="AB290" s="6"/>
      <c r="AC290" s="363"/>
      <c r="AD290" s="6"/>
      <c r="AE290" s="363"/>
    </row>
    <row r="291" spans="18:31" hidden="1">
      <c r="R291" s="6"/>
      <c r="S291" s="6"/>
      <c r="T291" s="6"/>
      <c r="U291" s="363"/>
      <c r="V291" s="6"/>
      <c r="W291" s="363"/>
      <c r="X291" s="6"/>
      <c r="Y291" s="363"/>
      <c r="Z291" s="6"/>
      <c r="AA291" s="363"/>
      <c r="AB291" s="6"/>
      <c r="AC291" s="363"/>
      <c r="AD291" s="6"/>
      <c r="AE291" s="363"/>
    </row>
    <row r="292" spans="18:31" hidden="1">
      <c r="R292" s="6"/>
      <c r="S292" s="6"/>
      <c r="T292" s="6"/>
      <c r="U292" s="363"/>
      <c r="V292" s="6"/>
      <c r="W292" s="363"/>
      <c r="X292" s="6"/>
      <c r="Y292" s="363"/>
      <c r="Z292" s="6"/>
      <c r="AA292" s="363"/>
      <c r="AB292" s="6"/>
      <c r="AC292" s="363"/>
      <c r="AD292" s="6"/>
      <c r="AE292" s="363"/>
    </row>
    <row r="293" spans="18:31" hidden="1">
      <c r="R293" s="6"/>
      <c r="S293" s="6"/>
      <c r="T293" s="6"/>
      <c r="U293" s="363"/>
      <c r="V293" s="6"/>
      <c r="W293" s="363"/>
      <c r="X293" s="6"/>
      <c r="Y293" s="363"/>
      <c r="Z293" s="6"/>
      <c r="AA293" s="363"/>
      <c r="AB293" s="6"/>
      <c r="AC293" s="363"/>
      <c r="AD293" s="6"/>
      <c r="AE293" s="363"/>
    </row>
    <row r="294" spans="18:31" hidden="1">
      <c r="R294" s="6"/>
      <c r="S294" s="6"/>
      <c r="T294" s="6"/>
      <c r="U294" s="363"/>
      <c r="V294" s="6"/>
      <c r="W294" s="363"/>
      <c r="X294" s="6"/>
      <c r="Y294" s="363"/>
      <c r="Z294" s="6"/>
      <c r="AA294" s="363"/>
      <c r="AB294" s="6"/>
      <c r="AC294" s="363"/>
      <c r="AD294" s="6"/>
      <c r="AE294" s="363"/>
    </row>
    <row r="295" spans="18:31" hidden="1">
      <c r="R295" s="6"/>
      <c r="S295" s="6"/>
      <c r="T295" s="6"/>
      <c r="U295" s="363"/>
      <c r="V295" s="6"/>
      <c r="W295" s="363"/>
      <c r="X295" s="6"/>
      <c r="Y295" s="363"/>
      <c r="Z295" s="6"/>
      <c r="AA295" s="363"/>
      <c r="AB295" s="6"/>
      <c r="AC295" s="363"/>
      <c r="AD295" s="6"/>
      <c r="AE295" s="363"/>
    </row>
    <row r="296" spans="18:31" hidden="1">
      <c r="R296" s="6"/>
      <c r="S296" s="6"/>
      <c r="T296" s="6"/>
      <c r="U296" s="363"/>
      <c r="V296" s="6"/>
      <c r="W296" s="363"/>
      <c r="X296" s="6"/>
      <c r="Y296" s="363"/>
      <c r="Z296" s="6"/>
      <c r="AA296" s="363"/>
      <c r="AB296" s="6"/>
      <c r="AC296" s="363"/>
      <c r="AD296" s="6"/>
      <c r="AE296" s="363"/>
    </row>
    <row r="297" spans="18:31" hidden="1">
      <c r="R297" s="6"/>
      <c r="S297" s="6"/>
      <c r="T297" s="6"/>
      <c r="U297" s="363"/>
      <c r="V297" s="6"/>
      <c r="W297" s="363"/>
      <c r="X297" s="6"/>
      <c r="Y297" s="363"/>
      <c r="Z297" s="6"/>
      <c r="AA297" s="363"/>
      <c r="AB297" s="6"/>
      <c r="AC297" s="363"/>
      <c r="AD297" s="6"/>
      <c r="AE297" s="363"/>
    </row>
    <row r="298" spans="18:31" hidden="1">
      <c r="R298" s="6"/>
      <c r="S298" s="6"/>
      <c r="T298" s="6"/>
      <c r="U298" s="363"/>
      <c r="V298" s="6"/>
      <c r="W298" s="363"/>
      <c r="X298" s="6"/>
      <c r="Y298" s="363"/>
      <c r="Z298" s="6"/>
      <c r="AA298" s="363"/>
      <c r="AB298" s="6"/>
      <c r="AC298" s="363"/>
      <c r="AD298" s="6"/>
      <c r="AE298" s="363"/>
    </row>
    <row r="299" spans="18:31" hidden="1">
      <c r="R299" s="6"/>
      <c r="S299" s="6"/>
      <c r="T299" s="6"/>
      <c r="U299" s="363"/>
      <c r="V299" s="6"/>
      <c r="W299" s="363"/>
      <c r="X299" s="6"/>
      <c r="Y299" s="363"/>
      <c r="Z299" s="6"/>
      <c r="AA299" s="363"/>
      <c r="AB299" s="6"/>
      <c r="AC299" s="363"/>
      <c r="AD299" s="6"/>
      <c r="AE299" s="363"/>
    </row>
    <row r="300" spans="18:31" hidden="1">
      <c r="R300" s="6"/>
      <c r="S300" s="6"/>
      <c r="T300" s="6"/>
      <c r="U300" s="363"/>
      <c r="V300" s="6"/>
      <c r="W300" s="363"/>
      <c r="X300" s="6"/>
      <c r="Y300" s="363"/>
      <c r="Z300" s="6"/>
      <c r="AA300" s="363"/>
      <c r="AB300" s="6"/>
      <c r="AC300" s="363"/>
      <c r="AD300" s="6"/>
      <c r="AE300" s="363"/>
    </row>
    <row r="301" spans="18:31" hidden="1">
      <c r="R301" s="6"/>
      <c r="S301" s="6"/>
      <c r="T301" s="6"/>
      <c r="U301" s="363"/>
      <c r="V301" s="6"/>
      <c r="W301" s="363"/>
      <c r="X301" s="6"/>
      <c r="Y301" s="363"/>
      <c r="Z301" s="6"/>
      <c r="AA301" s="363"/>
      <c r="AB301" s="6"/>
      <c r="AC301" s="363"/>
      <c r="AD301" s="6"/>
      <c r="AE301" s="363"/>
    </row>
    <row r="302" spans="18:31" hidden="1">
      <c r="R302" s="6"/>
      <c r="S302" s="6"/>
      <c r="T302" s="6"/>
      <c r="U302" s="363"/>
      <c r="V302" s="6"/>
      <c r="W302" s="363"/>
      <c r="X302" s="6"/>
      <c r="Y302" s="363"/>
      <c r="Z302" s="6"/>
      <c r="AA302" s="363"/>
      <c r="AB302" s="6"/>
      <c r="AC302" s="363"/>
      <c r="AD302" s="6"/>
      <c r="AE302" s="363"/>
    </row>
    <row r="303" spans="18:31" hidden="1">
      <c r="R303" s="6"/>
      <c r="S303" s="6"/>
      <c r="T303" s="6"/>
      <c r="U303" s="363"/>
      <c r="V303" s="6"/>
      <c r="W303" s="363"/>
      <c r="X303" s="6"/>
      <c r="Y303" s="363"/>
      <c r="Z303" s="6"/>
      <c r="AA303" s="363"/>
      <c r="AB303" s="6"/>
      <c r="AC303" s="363"/>
      <c r="AD303" s="6"/>
      <c r="AE303" s="363"/>
    </row>
    <row r="304" spans="18:31" hidden="1">
      <c r="R304" s="6"/>
      <c r="S304" s="6"/>
      <c r="T304" s="6"/>
      <c r="U304" s="363"/>
      <c r="V304" s="6"/>
      <c r="W304" s="363"/>
      <c r="X304" s="6"/>
      <c r="Y304" s="363"/>
      <c r="Z304" s="6"/>
      <c r="AA304" s="363"/>
      <c r="AB304" s="6"/>
      <c r="AC304" s="363"/>
      <c r="AD304" s="6"/>
      <c r="AE304" s="363"/>
    </row>
    <row r="305" spans="18:31" hidden="1">
      <c r="R305" s="6"/>
      <c r="S305" s="6"/>
      <c r="T305" s="6"/>
      <c r="U305" s="363"/>
      <c r="V305" s="6"/>
      <c r="W305" s="363"/>
      <c r="X305" s="6"/>
      <c r="Y305" s="363"/>
      <c r="Z305" s="6"/>
      <c r="AA305" s="363"/>
      <c r="AB305" s="6"/>
      <c r="AC305" s="363"/>
      <c r="AD305" s="6"/>
      <c r="AE305" s="363"/>
    </row>
    <row r="306" spans="18:31" hidden="1">
      <c r="R306" s="6"/>
      <c r="S306" s="6"/>
      <c r="T306" s="6"/>
      <c r="U306" s="363"/>
      <c r="V306" s="6"/>
      <c r="W306" s="363"/>
      <c r="X306" s="6"/>
      <c r="Y306" s="363"/>
      <c r="Z306" s="6"/>
      <c r="AA306" s="363"/>
      <c r="AB306" s="6"/>
      <c r="AC306" s="363"/>
      <c r="AD306" s="6"/>
      <c r="AE306" s="363"/>
    </row>
    <row r="307" spans="18:31" hidden="1">
      <c r="R307" s="6"/>
      <c r="S307" s="6"/>
      <c r="T307" s="6"/>
      <c r="U307" s="363"/>
      <c r="V307" s="6"/>
      <c r="W307" s="363"/>
      <c r="X307" s="6"/>
      <c r="Y307" s="363"/>
      <c r="Z307" s="6"/>
      <c r="AA307" s="363"/>
      <c r="AB307" s="6"/>
      <c r="AC307" s="363"/>
      <c r="AD307" s="6"/>
      <c r="AE307" s="363"/>
    </row>
    <row r="308" spans="18:31" hidden="1">
      <c r="R308" s="6"/>
      <c r="S308" s="6"/>
      <c r="T308" s="6"/>
      <c r="U308" s="363"/>
      <c r="V308" s="6"/>
      <c r="W308" s="363"/>
      <c r="X308" s="6"/>
      <c r="Y308" s="363"/>
      <c r="Z308" s="6"/>
      <c r="AA308" s="363"/>
      <c r="AB308" s="6"/>
      <c r="AC308" s="363"/>
      <c r="AD308" s="6"/>
      <c r="AE308" s="363"/>
    </row>
    <row r="309" spans="18:31" hidden="1">
      <c r="R309" s="6"/>
      <c r="S309" s="6"/>
      <c r="T309" s="6"/>
      <c r="U309" s="363"/>
      <c r="V309" s="6"/>
      <c r="W309" s="363"/>
      <c r="X309" s="6"/>
      <c r="Y309" s="363"/>
      <c r="Z309" s="6"/>
      <c r="AA309" s="363"/>
      <c r="AB309" s="6"/>
      <c r="AC309" s="363"/>
      <c r="AD309" s="6"/>
      <c r="AE309" s="363"/>
    </row>
    <row r="310" spans="18:31" hidden="1">
      <c r="R310" s="6"/>
      <c r="S310" s="6"/>
      <c r="T310" s="6"/>
      <c r="U310" s="363"/>
      <c r="V310" s="6"/>
      <c r="W310" s="363"/>
      <c r="X310" s="6"/>
      <c r="Y310" s="363"/>
      <c r="Z310" s="6"/>
      <c r="AA310" s="363"/>
      <c r="AB310" s="6"/>
      <c r="AC310" s="363"/>
      <c r="AD310" s="6"/>
      <c r="AE310" s="363"/>
    </row>
    <row r="311" spans="18:31" hidden="1">
      <c r="R311" s="6"/>
      <c r="S311" s="6"/>
      <c r="T311" s="6"/>
      <c r="U311" s="363"/>
      <c r="V311" s="6"/>
      <c r="W311" s="363"/>
      <c r="X311" s="6"/>
      <c r="Y311" s="363"/>
      <c r="Z311" s="6"/>
      <c r="AA311" s="363"/>
      <c r="AB311" s="6"/>
      <c r="AC311" s="363"/>
      <c r="AD311" s="6"/>
      <c r="AE311" s="363"/>
    </row>
    <row r="312" spans="18:31" hidden="1">
      <c r="R312" s="6"/>
      <c r="S312" s="6"/>
      <c r="T312" s="6"/>
      <c r="U312" s="363"/>
      <c r="V312" s="6"/>
      <c r="W312" s="363"/>
      <c r="X312" s="6"/>
      <c r="Y312" s="363"/>
      <c r="Z312" s="6"/>
      <c r="AA312" s="363"/>
      <c r="AB312" s="6"/>
      <c r="AC312" s="363"/>
      <c r="AD312" s="6"/>
      <c r="AE312" s="363"/>
    </row>
    <row r="313" spans="18:31" hidden="1">
      <c r="R313" s="6"/>
      <c r="S313" s="6"/>
      <c r="T313" s="6"/>
      <c r="U313" s="363"/>
      <c r="V313" s="6"/>
      <c r="W313" s="363"/>
      <c r="X313" s="6"/>
      <c r="Y313" s="363"/>
      <c r="Z313" s="6"/>
      <c r="AA313" s="363"/>
      <c r="AB313" s="6"/>
      <c r="AC313" s="363"/>
      <c r="AD313" s="6"/>
      <c r="AE313" s="363"/>
    </row>
    <row r="314" spans="18:31" hidden="1">
      <c r="R314" s="6"/>
      <c r="S314" s="6"/>
      <c r="T314" s="6"/>
      <c r="U314" s="363"/>
      <c r="V314" s="6"/>
      <c r="W314" s="363"/>
      <c r="X314" s="6"/>
      <c r="Y314" s="363"/>
      <c r="Z314" s="6"/>
      <c r="AA314" s="363"/>
      <c r="AB314" s="6"/>
      <c r="AC314" s="363"/>
      <c r="AD314" s="6"/>
      <c r="AE314" s="363"/>
    </row>
    <row r="315" spans="18:31" hidden="1">
      <c r="R315" s="6"/>
      <c r="S315" s="6"/>
      <c r="T315" s="6"/>
      <c r="U315" s="363"/>
      <c r="V315" s="6"/>
      <c r="W315" s="363"/>
      <c r="X315" s="6"/>
      <c r="Y315" s="363"/>
      <c r="Z315" s="6"/>
      <c r="AA315" s="363"/>
      <c r="AB315" s="6"/>
      <c r="AC315" s="363"/>
      <c r="AD315" s="6"/>
      <c r="AE315" s="363"/>
    </row>
    <row r="316" spans="18:31" hidden="1">
      <c r="R316" s="6"/>
      <c r="S316" s="6"/>
      <c r="T316" s="6"/>
      <c r="U316" s="363"/>
      <c r="V316" s="6"/>
      <c r="W316" s="363"/>
      <c r="X316" s="6"/>
      <c r="Y316" s="363"/>
      <c r="Z316" s="6"/>
      <c r="AA316" s="363"/>
      <c r="AB316" s="6"/>
      <c r="AC316" s="363"/>
      <c r="AD316" s="6"/>
      <c r="AE316" s="363"/>
    </row>
    <row r="317" spans="18:31" hidden="1">
      <c r="R317" s="6"/>
      <c r="S317" s="6"/>
      <c r="T317" s="6"/>
      <c r="U317" s="363"/>
      <c r="V317" s="6"/>
      <c r="W317" s="363"/>
      <c r="X317" s="6"/>
      <c r="Y317" s="363"/>
      <c r="Z317" s="6"/>
      <c r="AA317" s="363"/>
      <c r="AB317" s="6"/>
      <c r="AC317" s="363"/>
      <c r="AD317" s="6"/>
      <c r="AE317" s="363"/>
    </row>
    <row r="318" spans="18:31" hidden="1">
      <c r="R318" s="6"/>
      <c r="S318" s="6"/>
      <c r="T318" s="6"/>
      <c r="U318" s="363"/>
      <c r="V318" s="6"/>
      <c r="W318" s="363"/>
      <c r="X318" s="6"/>
      <c r="Y318" s="363"/>
      <c r="Z318" s="6"/>
      <c r="AA318" s="363"/>
      <c r="AB318" s="6"/>
      <c r="AC318" s="363"/>
      <c r="AD318" s="6"/>
      <c r="AE318" s="363"/>
    </row>
    <row r="319" spans="18:31" hidden="1">
      <c r="R319" s="6"/>
      <c r="S319" s="6"/>
      <c r="T319" s="6"/>
      <c r="U319" s="363"/>
      <c r="V319" s="6"/>
      <c r="W319" s="363"/>
      <c r="X319" s="6"/>
      <c r="Y319" s="363"/>
      <c r="Z319" s="6"/>
      <c r="AA319" s="363"/>
      <c r="AB319" s="6"/>
      <c r="AC319" s="363"/>
      <c r="AD319" s="6"/>
      <c r="AE319" s="363"/>
    </row>
    <row r="320" spans="18:31" hidden="1">
      <c r="R320" s="6"/>
      <c r="S320" s="6"/>
      <c r="T320" s="6"/>
      <c r="U320" s="363"/>
      <c r="V320" s="6"/>
      <c r="W320" s="363"/>
      <c r="X320" s="6"/>
      <c r="Y320" s="363"/>
      <c r="Z320" s="6"/>
      <c r="AA320" s="363"/>
      <c r="AB320" s="6"/>
      <c r="AC320" s="363"/>
      <c r="AD320" s="6"/>
      <c r="AE320" s="363"/>
    </row>
    <row r="321" spans="18:31" hidden="1">
      <c r="R321" s="6"/>
      <c r="S321" s="6"/>
      <c r="T321" s="6"/>
      <c r="U321" s="363"/>
      <c r="V321" s="6"/>
      <c r="W321" s="363"/>
      <c r="X321" s="6"/>
      <c r="Y321" s="363"/>
      <c r="Z321" s="6"/>
      <c r="AA321" s="363"/>
      <c r="AB321" s="6"/>
      <c r="AC321" s="363"/>
      <c r="AD321" s="6"/>
      <c r="AE321" s="363"/>
    </row>
    <row r="322" spans="18:31" hidden="1">
      <c r="R322" s="6"/>
      <c r="S322" s="6"/>
      <c r="T322" s="6"/>
      <c r="U322" s="363"/>
      <c r="V322" s="6"/>
      <c r="W322" s="363"/>
      <c r="X322" s="6"/>
      <c r="Y322" s="363"/>
      <c r="Z322" s="6"/>
      <c r="AA322" s="363"/>
      <c r="AB322" s="6"/>
      <c r="AC322" s="363"/>
      <c r="AD322" s="6"/>
      <c r="AE322" s="363"/>
    </row>
    <row r="323" spans="18:31" hidden="1">
      <c r="R323" s="6"/>
      <c r="S323" s="6"/>
      <c r="T323" s="6"/>
      <c r="U323" s="363"/>
      <c r="V323" s="6"/>
      <c r="W323" s="363"/>
      <c r="X323" s="6"/>
      <c r="Y323" s="363"/>
      <c r="Z323" s="6"/>
      <c r="AA323" s="363"/>
      <c r="AB323" s="6"/>
      <c r="AC323" s="363"/>
      <c r="AD323" s="6"/>
      <c r="AE323" s="363"/>
    </row>
    <row r="324" spans="18:31" hidden="1">
      <c r="R324" s="6"/>
      <c r="S324" s="6"/>
      <c r="T324" s="6"/>
      <c r="U324" s="363"/>
      <c r="V324" s="6"/>
      <c r="W324" s="363"/>
      <c r="X324" s="6"/>
      <c r="Y324" s="363"/>
      <c r="Z324" s="6"/>
      <c r="AA324" s="363"/>
      <c r="AB324" s="6"/>
      <c r="AC324" s="363"/>
      <c r="AD324" s="6"/>
      <c r="AE324" s="363"/>
    </row>
    <row r="325" spans="18:31" hidden="1">
      <c r="R325" s="6"/>
      <c r="S325" s="6"/>
      <c r="T325" s="6"/>
      <c r="U325" s="363"/>
      <c r="V325" s="6"/>
      <c r="W325" s="363"/>
      <c r="X325" s="6"/>
      <c r="Y325" s="363"/>
      <c r="Z325" s="6"/>
      <c r="AA325" s="363"/>
      <c r="AB325" s="6"/>
      <c r="AC325" s="363"/>
      <c r="AD325" s="6"/>
      <c r="AE325" s="363"/>
    </row>
    <row r="326" spans="18:31" hidden="1">
      <c r="R326" s="6"/>
      <c r="S326" s="6"/>
      <c r="T326" s="6"/>
      <c r="U326" s="363"/>
      <c r="V326" s="6"/>
      <c r="W326" s="363"/>
      <c r="X326" s="6"/>
      <c r="Y326" s="363"/>
      <c r="Z326" s="6"/>
      <c r="AA326" s="363"/>
      <c r="AB326" s="6"/>
      <c r="AC326" s="363"/>
      <c r="AD326" s="6"/>
      <c r="AE326" s="363"/>
    </row>
    <row r="327" spans="18:31" hidden="1">
      <c r="R327" s="6"/>
      <c r="S327" s="6"/>
      <c r="T327" s="6"/>
      <c r="U327" s="363"/>
      <c r="V327" s="6"/>
      <c r="W327" s="363"/>
      <c r="X327" s="6"/>
      <c r="Y327" s="363"/>
      <c r="Z327" s="6"/>
      <c r="AA327" s="363"/>
      <c r="AB327" s="6"/>
      <c r="AC327" s="363"/>
      <c r="AD327" s="6"/>
      <c r="AE327" s="363"/>
    </row>
    <row r="328" spans="18:31" hidden="1">
      <c r="R328" s="6"/>
      <c r="S328" s="6"/>
      <c r="T328" s="6"/>
      <c r="U328" s="363"/>
      <c r="V328" s="6"/>
      <c r="W328" s="363"/>
      <c r="X328" s="6"/>
      <c r="Y328" s="363"/>
      <c r="Z328" s="6"/>
      <c r="AA328" s="363"/>
      <c r="AB328" s="6"/>
      <c r="AC328" s="363"/>
      <c r="AD328" s="6"/>
      <c r="AE328" s="363"/>
    </row>
    <row r="329" spans="18:31" hidden="1">
      <c r="R329" s="6"/>
      <c r="S329" s="6"/>
      <c r="T329" s="6"/>
      <c r="U329" s="363"/>
      <c r="V329" s="6"/>
      <c r="W329" s="363"/>
      <c r="X329" s="6"/>
      <c r="Y329" s="363"/>
      <c r="Z329" s="6"/>
      <c r="AA329" s="363"/>
      <c r="AB329" s="6"/>
      <c r="AC329" s="363"/>
      <c r="AD329" s="6"/>
      <c r="AE329" s="363"/>
    </row>
    <row r="330" spans="18:31" hidden="1">
      <c r="R330" s="6"/>
      <c r="S330" s="6"/>
      <c r="T330" s="6"/>
      <c r="U330" s="363"/>
      <c r="V330" s="6"/>
      <c r="W330" s="363"/>
      <c r="X330" s="6"/>
      <c r="Y330" s="363"/>
      <c r="Z330" s="6"/>
      <c r="AA330" s="363"/>
      <c r="AB330" s="6"/>
      <c r="AC330" s="363"/>
      <c r="AD330" s="6"/>
      <c r="AE330" s="363"/>
    </row>
    <row r="331" spans="18:31" hidden="1">
      <c r="R331" s="6"/>
      <c r="S331" s="6"/>
      <c r="T331" s="6"/>
      <c r="U331" s="363"/>
      <c r="V331" s="6"/>
      <c r="W331" s="363"/>
      <c r="X331" s="6"/>
      <c r="Y331" s="363"/>
      <c r="Z331" s="6"/>
      <c r="AA331" s="363"/>
      <c r="AB331" s="6"/>
      <c r="AC331" s="363"/>
      <c r="AD331" s="6"/>
      <c r="AE331" s="363"/>
    </row>
    <row r="332" spans="18:31" hidden="1">
      <c r="R332" s="6"/>
      <c r="S332" s="6"/>
      <c r="T332" s="6"/>
      <c r="U332" s="363"/>
      <c r="V332" s="6"/>
      <c r="W332" s="363"/>
      <c r="X332" s="6"/>
      <c r="Y332" s="363"/>
      <c r="Z332" s="6"/>
      <c r="AA332" s="363"/>
      <c r="AB332" s="6"/>
      <c r="AC332" s="363"/>
      <c r="AD332" s="6"/>
      <c r="AE332" s="363"/>
    </row>
    <row r="333" spans="18:31" hidden="1">
      <c r="R333" s="6"/>
      <c r="S333" s="6"/>
      <c r="T333" s="6"/>
      <c r="U333" s="363"/>
      <c r="V333" s="6"/>
      <c r="W333" s="363"/>
      <c r="X333" s="6"/>
      <c r="Y333" s="363"/>
      <c r="Z333" s="6"/>
      <c r="AA333" s="363"/>
      <c r="AB333" s="6"/>
      <c r="AC333" s="363"/>
      <c r="AD333" s="6"/>
      <c r="AE333" s="363"/>
    </row>
    <row r="334" spans="18:31" hidden="1">
      <c r="R334" s="6"/>
      <c r="S334" s="6"/>
      <c r="T334" s="6"/>
      <c r="U334" s="363"/>
      <c r="V334" s="6"/>
      <c r="W334" s="363"/>
      <c r="X334" s="6"/>
      <c r="Y334" s="363"/>
      <c r="Z334" s="6"/>
      <c r="AA334" s="363"/>
      <c r="AB334" s="6"/>
      <c r="AC334" s="363"/>
      <c r="AD334" s="6"/>
      <c r="AE334" s="363"/>
    </row>
    <row r="335" spans="18:31" hidden="1">
      <c r="R335" s="6"/>
      <c r="S335" s="6"/>
      <c r="T335" s="6"/>
      <c r="U335" s="363"/>
      <c r="V335" s="6"/>
      <c r="W335" s="363"/>
      <c r="X335" s="6"/>
      <c r="Y335" s="363"/>
      <c r="Z335" s="6"/>
      <c r="AA335" s="363"/>
      <c r="AB335" s="6"/>
      <c r="AC335" s="363"/>
      <c r="AD335" s="6"/>
      <c r="AE335" s="363"/>
    </row>
    <row r="336" spans="18:31" hidden="1">
      <c r="R336" s="6"/>
      <c r="S336" s="6"/>
      <c r="T336" s="6"/>
      <c r="U336" s="363"/>
      <c r="V336" s="6"/>
      <c r="W336" s="363"/>
      <c r="X336" s="6"/>
      <c r="Y336" s="363"/>
      <c r="Z336" s="6"/>
      <c r="AA336" s="363"/>
      <c r="AB336" s="6"/>
      <c r="AC336" s="363"/>
      <c r="AD336" s="6"/>
      <c r="AE336" s="363"/>
    </row>
    <row r="337" spans="18:31" hidden="1">
      <c r="R337" s="6"/>
      <c r="S337" s="6"/>
      <c r="T337" s="6"/>
      <c r="U337" s="363"/>
      <c r="V337" s="6"/>
      <c r="W337" s="363"/>
      <c r="X337" s="6"/>
      <c r="Y337" s="363"/>
      <c r="Z337" s="6"/>
      <c r="AA337" s="363"/>
      <c r="AB337" s="6"/>
      <c r="AC337" s="363"/>
      <c r="AD337" s="6"/>
      <c r="AE337" s="363"/>
    </row>
    <row r="338" spans="18:31" hidden="1">
      <c r="R338" s="6"/>
      <c r="S338" s="6"/>
      <c r="T338" s="6"/>
      <c r="U338" s="363"/>
      <c r="V338" s="6"/>
      <c r="W338" s="363"/>
      <c r="X338" s="6"/>
      <c r="Y338" s="363"/>
      <c r="Z338" s="6"/>
      <c r="AA338" s="363"/>
      <c r="AB338" s="6"/>
      <c r="AC338" s="363"/>
      <c r="AD338" s="6"/>
      <c r="AE338" s="363"/>
    </row>
    <row r="339" spans="18:31" hidden="1">
      <c r="R339" s="6"/>
      <c r="S339" s="6"/>
      <c r="T339" s="6"/>
      <c r="U339" s="363"/>
      <c r="V339" s="6"/>
      <c r="W339" s="363"/>
      <c r="X339" s="6"/>
      <c r="Y339" s="363"/>
      <c r="Z339" s="6"/>
      <c r="AA339" s="363"/>
      <c r="AB339" s="6"/>
      <c r="AC339" s="363"/>
      <c r="AD339" s="6"/>
      <c r="AE339" s="363"/>
    </row>
    <row r="340" spans="18:31" hidden="1">
      <c r="R340" s="6"/>
      <c r="S340" s="6"/>
      <c r="T340" s="6"/>
      <c r="U340" s="363"/>
      <c r="V340" s="6"/>
      <c r="W340" s="363"/>
      <c r="X340" s="6"/>
      <c r="Y340" s="363"/>
      <c r="Z340" s="6"/>
      <c r="AA340" s="363"/>
      <c r="AB340" s="6"/>
      <c r="AC340" s="363"/>
      <c r="AD340" s="6"/>
      <c r="AE340" s="363"/>
    </row>
    <row r="341" spans="18:31" hidden="1">
      <c r="R341" s="6"/>
      <c r="S341" s="6"/>
      <c r="T341" s="6"/>
      <c r="U341" s="363"/>
      <c r="V341" s="6"/>
      <c r="W341" s="363"/>
      <c r="X341" s="6"/>
      <c r="Y341" s="363"/>
      <c r="Z341" s="6"/>
      <c r="AA341" s="363"/>
      <c r="AB341" s="6"/>
      <c r="AC341" s="363"/>
      <c r="AD341" s="6"/>
      <c r="AE341" s="363"/>
    </row>
    <row r="342" spans="18:31" hidden="1">
      <c r="R342" s="6"/>
      <c r="S342" s="6"/>
      <c r="T342" s="6"/>
      <c r="U342" s="363"/>
      <c r="V342" s="6"/>
      <c r="W342" s="363"/>
      <c r="X342" s="6"/>
      <c r="Y342" s="363"/>
      <c r="Z342" s="6"/>
      <c r="AA342" s="363"/>
      <c r="AB342" s="6"/>
      <c r="AC342" s="363"/>
      <c r="AD342" s="6"/>
      <c r="AE342" s="363"/>
    </row>
    <row r="343" spans="18:31" hidden="1">
      <c r="R343" s="6"/>
      <c r="S343" s="6"/>
      <c r="T343" s="6"/>
      <c r="U343" s="363"/>
      <c r="V343" s="6"/>
      <c r="W343" s="363"/>
      <c r="X343" s="6"/>
      <c r="Y343" s="363"/>
      <c r="Z343" s="6"/>
      <c r="AA343" s="363"/>
      <c r="AB343" s="6"/>
      <c r="AC343" s="363"/>
      <c r="AD343" s="6"/>
      <c r="AE343" s="363"/>
    </row>
    <row r="344" spans="18:31" hidden="1">
      <c r="R344" s="6"/>
      <c r="S344" s="6"/>
      <c r="T344" s="6"/>
      <c r="U344" s="363"/>
      <c r="V344" s="6"/>
      <c r="W344" s="363"/>
      <c r="X344" s="6"/>
      <c r="Y344" s="363"/>
      <c r="Z344" s="6"/>
      <c r="AA344" s="363"/>
      <c r="AB344" s="6"/>
      <c r="AC344" s="363"/>
      <c r="AD344" s="6"/>
      <c r="AE344" s="363"/>
    </row>
    <row r="345" spans="18:31" hidden="1">
      <c r="R345" s="6"/>
      <c r="S345" s="6"/>
      <c r="T345" s="6"/>
      <c r="U345" s="363"/>
      <c r="V345" s="6"/>
      <c r="W345" s="363"/>
      <c r="X345" s="6"/>
      <c r="Y345" s="363"/>
      <c r="Z345" s="6"/>
      <c r="AA345" s="363"/>
      <c r="AB345" s="6"/>
      <c r="AC345" s="363"/>
      <c r="AD345" s="6"/>
      <c r="AE345" s="363"/>
    </row>
    <row r="346" spans="18:31" hidden="1">
      <c r="R346" s="6"/>
      <c r="S346" s="6"/>
      <c r="T346" s="6"/>
      <c r="U346" s="363"/>
      <c r="V346" s="6"/>
      <c r="W346" s="363"/>
      <c r="X346" s="6"/>
      <c r="Y346" s="363"/>
      <c r="Z346" s="6"/>
      <c r="AA346" s="363"/>
      <c r="AB346" s="6"/>
      <c r="AC346" s="363"/>
      <c r="AD346" s="6"/>
      <c r="AE346" s="363"/>
    </row>
    <row r="347" spans="18:31" hidden="1">
      <c r="R347" s="6"/>
      <c r="S347" s="6"/>
      <c r="T347" s="6"/>
      <c r="U347" s="363"/>
      <c r="V347" s="6"/>
      <c r="W347" s="363"/>
      <c r="X347" s="6"/>
      <c r="Y347" s="363"/>
      <c r="Z347" s="6"/>
      <c r="AA347" s="363"/>
      <c r="AB347" s="6"/>
      <c r="AC347" s="363"/>
      <c r="AD347" s="6"/>
      <c r="AE347" s="363"/>
    </row>
    <row r="348" spans="18:31" hidden="1">
      <c r="R348" s="6"/>
      <c r="S348" s="6"/>
      <c r="T348" s="6"/>
      <c r="U348" s="363"/>
      <c r="V348" s="6"/>
      <c r="W348" s="363"/>
      <c r="X348" s="6"/>
      <c r="Y348" s="363"/>
      <c r="Z348" s="6"/>
      <c r="AA348" s="363"/>
      <c r="AB348" s="6"/>
      <c r="AC348" s="363"/>
      <c r="AD348" s="6"/>
      <c r="AE348" s="363"/>
    </row>
    <row r="349" spans="18:31" hidden="1">
      <c r="R349" s="6"/>
      <c r="S349" s="6"/>
      <c r="T349" s="6"/>
      <c r="U349" s="363"/>
      <c r="V349" s="6"/>
      <c r="W349" s="363"/>
      <c r="X349" s="6"/>
      <c r="Y349" s="363"/>
      <c r="Z349" s="6"/>
      <c r="AA349" s="363"/>
      <c r="AB349" s="6"/>
      <c r="AC349" s="363"/>
      <c r="AD349" s="6"/>
      <c r="AE349" s="363"/>
    </row>
    <row r="350" spans="18:31" hidden="1">
      <c r="R350" s="6"/>
      <c r="S350" s="6"/>
      <c r="T350" s="6"/>
      <c r="U350" s="363"/>
      <c r="V350" s="6"/>
      <c r="W350" s="363"/>
      <c r="X350" s="6"/>
      <c r="Y350" s="363"/>
      <c r="Z350" s="6"/>
      <c r="AA350" s="363"/>
      <c r="AB350" s="6"/>
      <c r="AC350" s="363"/>
      <c r="AD350" s="6"/>
      <c r="AE350" s="363"/>
    </row>
    <row r="351" spans="18:31" hidden="1">
      <c r="R351" s="6"/>
      <c r="S351" s="6"/>
      <c r="T351" s="6"/>
      <c r="U351" s="363"/>
      <c r="V351" s="6"/>
      <c r="W351" s="363"/>
      <c r="X351" s="6"/>
      <c r="Y351" s="363"/>
      <c r="Z351" s="6"/>
      <c r="AA351" s="363"/>
      <c r="AB351" s="6"/>
      <c r="AC351" s="363"/>
      <c r="AD351" s="6"/>
      <c r="AE351" s="363"/>
    </row>
    <row r="352" spans="18:31" hidden="1">
      <c r="R352" s="6"/>
      <c r="S352" s="6"/>
      <c r="T352" s="6"/>
      <c r="U352" s="363"/>
      <c r="V352" s="6"/>
      <c r="W352" s="363"/>
      <c r="X352" s="6"/>
      <c r="Y352" s="363"/>
      <c r="Z352" s="6"/>
      <c r="AA352" s="363"/>
      <c r="AB352" s="6"/>
      <c r="AC352" s="363"/>
      <c r="AD352" s="6"/>
      <c r="AE352" s="363"/>
    </row>
    <row r="353" spans="18:31" hidden="1">
      <c r="R353" s="6"/>
      <c r="S353" s="6"/>
      <c r="T353" s="6"/>
      <c r="U353" s="363"/>
      <c r="V353" s="6"/>
      <c r="W353" s="363"/>
      <c r="X353" s="6"/>
      <c r="Y353" s="363"/>
      <c r="Z353" s="6"/>
      <c r="AA353" s="363"/>
      <c r="AB353" s="6"/>
      <c r="AC353" s="363"/>
      <c r="AD353" s="6"/>
      <c r="AE353" s="363"/>
    </row>
    <row r="354" spans="18:31" hidden="1">
      <c r="R354" s="6"/>
      <c r="S354" s="6"/>
      <c r="T354" s="6"/>
      <c r="U354" s="363"/>
      <c r="V354" s="6"/>
      <c r="W354" s="363"/>
      <c r="X354" s="6"/>
      <c r="Y354" s="363"/>
      <c r="Z354" s="6"/>
      <c r="AA354" s="363"/>
      <c r="AB354" s="6"/>
      <c r="AC354" s="363"/>
      <c r="AD354" s="6"/>
      <c r="AE354" s="363"/>
    </row>
    <row r="355" spans="18:31" hidden="1">
      <c r="R355" s="6"/>
      <c r="S355" s="6"/>
      <c r="T355" s="6"/>
      <c r="U355" s="363"/>
      <c r="V355" s="6"/>
      <c r="W355" s="363"/>
      <c r="X355" s="6"/>
      <c r="Y355" s="363"/>
      <c r="Z355" s="6"/>
      <c r="AA355" s="363"/>
      <c r="AB355" s="6"/>
      <c r="AC355" s="363"/>
      <c r="AD355" s="6"/>
      <c r="AE355" s="363"/>
    </row>
    <row r="356" spans="18:31" hidden="1">
      <c r="R356" s="6"/>
      <c r="S356" s="6"/>
      <c r="T356" s="6"/>
      <c r="U356" s="363"/>
      <c r="V356" s="6"/>
      <c r="W356" s="363"/>
      <c r="X356" s="6"/>
      <c r="Y356" s="363"/>
      <c r="Z356" s="6"/>
      <c r="AA356" s="363"/>
      <c r="AB356" s="6"/>
      <c r="AC356" s="363"/>
      <c r="AD356" s="6"/>
      <c r="AE356" s="363"/>
    </row>
    <row r="357" spans="18:31" hidden="1">
      <c r="R357" s="6"/>
      <c r="S357" s="6"/>
      <c r="T357" s="6"/>
      <c r="U357" s="363"/>
      <c r="V357" s="6"/>
      <c r="W357" s="363"/>
      <c r="X357" s="6"/>
      <c r="Y357" s="363"/>
      <c r="Z357" s="6"/>
      <c r="AA357" s="363"/>
      <c r="AB357" s="6"/>
      <c r="AC357" s="363"/>
      <c r="AD357" s="6"/>
      <c r="AE357" s="363"/>
    </row>
    <row r="358" spans="18:31" hidden="1">
      <c r="R358" s="6"/>
      <c r="S358" s="6"/>
      <c r="T358" s="6"/>
      <c r="U358" s="363"/>
      <c r="V358" s="6"/>
      <c r="W358" s="363"/>
      <c r="X358" s="6"/>
      <c r="Y358" s="363"/>
      <c r="Z358" s="6"/>
      <c r="AA358" s="363"/>
      <c r="AB358" s="6"/>
      <c r="AC358" s="363"/>
      <c r="AD358" s="6"/>
      <c r="AE358" s="363"/>
    </row>
    <row r="359" spans="18:31" hidden="1">
      <c r="R359" s="6"/>
      <c r="S359" s="6"/>
      <c r="T359" s="6"/>
      <c r="U359" s="363"/>
      <c r="V359" s="6"/>
      <c r="W359" s="363"/>
      <c r="X359" s="6"/>
      <c r="Y359" s="363"/>
      <c r="Z359" s="6"/>
      <c r="AA359" s="363"/>
      <c r="AB359" s="6"/>
      <c r="AC359" s="363"/>
      <c r="AD359" s="6"/>
      <c r="AE359" s="363"/>
    </row>
    <row r="360" spans="18:31" hidden="1">
      <c r="R360" s="6"/>
      <c r="S360" s="6"/>
      <c r="T360" s="6"/>
      <c r="U360" s="363"/>
      <c r="V360" s="6"/>
      <c r="W360" s="363"/>
      <c r="X360" s="6"/>
      <c r="Y360" s="363"/>
      <c r="Z360" s="6"/>
      <c r="AA360" s="363"/>
      <c r="AB360" s="6"/>
      <c r="AC360" s="363"/>
      <c r="AD360" s="6"/>
      <c r="AE360" s="363"/>
    </row>
    <row r="361" spans="18:31" hidden="1">
      <c r="R361" s="6"/>
      <c r="S361" s="6"/>
      <c r="T361" s="6"/>
      <c r="U361" s="363"/>
      <c r="V361" s="6"/>
      <c r="W361" s="363"/>
      <c r="X361" s="6"/>
      <c r="Y361" s="363"/>
      <c r="Z361" s="6"/>
      <c r="AA361" s="363"/>
      <c r="AB361" s="6"/>
      <c r="AC361" s="363"/>
      <c r="AD361" s="6"/>
      <c r="AE361" s="363"/>
    </row>
    <row r="362" spans="18:31" hidden="1">
      <c r="R362" s="6"/>
      <c r="S362" s="6"/>
      <c r="T362" s="6"/>
      <c r="U362" s="363"/>
      <c r="V362" s="6"/>
      <c r="W362" s="363"/>
      <c r="X362" s="6"/>
      <c r="Y362" s="363"/>
      <c r="Z362" s="6"/>
      <c r="AA362" s="363"/>
      <c r="AB362" s="6"/>
      <c r="AC362" s="363"/>
      <c r="AD362" s="6"/>
      <c r="AE362" s="363"/>
    </row>
    <row r="363" spans="18:31" hidden="1">
      <c r="R363" s="6"/>
      <c r="S363" s="6"/>
      <c r="T363" s="6"/>
      <c r="U363" s="363"/>
      <c r="V363" s="6"/>
      <c r="W363" s="363"/>
      <c r="X363" s="6"/>
      <c r="Y363" s="363"/>
      <c r="Z363" s="6"/>
      <c r="AA363" s="363"/>
      <c r="AB363" s="6"/>
      <c r="AC363" s="363"/>
      <c r="AD363" s="6"/>
      <c r="AE363" s="363"/>
    </row>
    <row r="364" spans="18:31" hidden="1">
      <c r="R364" s="6"/>
      <c r="S364" s="6"/>
      <c r="T364" s="6"/>
      <c r="U364" s="363"/>
      <c r="V364" s="6"/>
      <c r="W364" s="363"/>
      <c r="X364" s="6"/>
      <c r="Y364" s="363"/>
      <c r="Z364" s="6"/>
      <c r="AA364" s="363"/>
      <c r="AB364" s="6"/>
      <c r="AC364" s="363"/>
      <c r="AD364" s="6"/>
      <c r="AE364" s="363"/>
    </row>
    <row r="365" spans="18:31" hidden="1">
      <c r="R365" s="6"/>
      <c r="S365" s="6"/>
      <c r="T365" s="6"/>
      <c r="U365" s="363"/>
      <c r="V365" s="6"/>
      <c r="W365" s="363"/>
      <c r="X365" s="6"/>
      <c r="Y365" s="363"/>
      <c r="Z365" s="6"/>
      <c r="AA365" s="363"/>
      <c r="AB365" s="6"/>
      <c r="AC365" s="363"/>
      <c r="AD365" s="6"/>
      <c r="AE365" s="363"/>
    </row>
    <row r="366" spans="18:31" hidden="1">
      <c r="R366" s="6"/>
      <c r="S366" s="6"/>
      <c r="T366" s="6"/>
      <c r="U366" s="363"/>
      <c r="V366" s="6"/>
      <c r="W366" s="363"/>
      <c r="X366" s="6"/>
      <c r="Y366" s="363"/>
      <c r="Z366" s="6"/>
      <c r="AA366" s="363"/>
      <c r="AB366" s="6"/>
      <c r="AC366" s="363"/>
      <c r="AD366" s="6"/>
      <c r="AE366" s="363"/>
    </row>
    <row r="367" spans="18:31" hidden="1">
      <c r="R367" s="6"/>
      <c r="S367" s="6"/>
      <c r="T367" s="6"/>
      <c r="U367" s="363"/>
      <c r="V367" s="6"/>
      <c r="W367" s="363"/>
      <c r="X367" s="6"/>
      <c r="Y367" s="363"/>
      <c r="Z367" s="6"/>
      <c r="AA367" s="363"/>
      <c r="AB367" s="6"/>
      <c r="AC367" s="363"/>
      <c r="AD367" s="6"/>
      <c r="AE367" s="363"/>
    </row>
    <row r="368" spans="18:31" hidden="1">
      <c r="R368" s="6"/>
      <c r="S368" s="6"/>
      <c r="T368" s="6"/>
      <c r="U368" s="363"/>
      <c r="V368" s="6"/>
      <c r="W368" s="363"/>
      <c r="X368" s="6"/>
      <c r="Y368" s="363"/>
      <c r="Z368" s="6"/>
      <c r="AA368" s="363"/>
      <c r="AB368" s="6"/>
      <c r="AC368" s="363"/>
      <c r="AD368" s="6"/>
      <c r="AE368" s="363"/>
    </row>
    <row r="369" spans="18:31" hidden="1">
      <c r="R369" s="6"/>
      <c r="S369" s="6"/>
      <c r="T369" s="6"/>
      <c r="U369" s="363"/>
      <c r="V369" s="6"/>
      <c r="W369" s="363"/>
      <c r="X369" s="6"/>
      <c r="Y369" s="363"/>
      <c r="Z369" s="6"/>
      <c r="AA369" s="363"/>
      <c r="AB369" s="6"/>
      <c r="AC369" s="363"/>
      <c r="AD369" s="6"/>
      <c r="AE369" s="363"/>
    </row>
    <row r="370" spans="18:31" hidden="1">
      <c r="R370" s="6"/>
      <c r="S370" s="6"/>
      <c r="T370" s="6"/>
      <c r="U370" s="363"/>
      <c r="V370" s="6"/>
      <c r="W370" s="363"/>
      <c r="X370" s="6"/>
      <c r="Y370" s="363"/>
      <c r="Z370" s="6"/>
      <c r="AA370" s="363"/>
      <c r="AB370" s="6"/>
      <c r="AC370" s="363"/>
      <c r="AD370" s="6"/>
      <c r="AE370" s="363"/>
    </row>
    <row r="371" spans="18:31" hidden="1">
      <c r="R371" s="6"/>
      <c r="S371" s="6"/>
      <c r="T371" s="6"/>
      <c r="U371" s="363"/>
      <c r="V371" s="6"/>
      <c r="W371" s="363"/>
      <c r="X371" s="6"/>
      <c r="Y371" s="363"/>
      <c r="Z371" s="6"/>
      <c r="AA371" s="363"/>
      <c r="AB371" s="6"/>
      <c r="AC371" s="363"/>
      <c r="AD371" s="6"/>
      <c r="AE371" s="363"/>
    </row>
    <row r="372" spans="18:31" hidden="1">
      <c r="R372" s="6"/>
      <c r="S372" s="6"/>
      <c r="T372" s="6"/>
      <c r="U372" s="363"/>
      <c r="V372" s="6"/>
      <c r="W372" s="363"/>
      <c r="X372" s="6"/>
      <c r="Y372" s="363"/>
      <c r="Z372" s="6"/>
      <c r="AA372" s="363"/>
      <c r="AB372" s="6"/>
      <c r="AC372" s="363"/>
      <c r="AD372" s="6"/>
      <c r="AE372" s="363"/>
    </row>
    <row r="373" spans="18:31" hidden="1">
      <c r="R373" s="6"/>
      <c r="S373" s="6"/>
      <c r="T373" s="6"/>
      <c r="U373" s="363"/>
      <c r="V373" s="6"/>
      <c r="W373" s="363"/>
      <c r="X373" s="6"/>
      <c r="Y373" s="363"/>
      <c r="Z373" s="6"/>
      <c r="AA373" s="363"/>
      <c r="AB373" s="6"/>
      <c r="AC373" s="363"/>
      <c r="AD373" s="6"/>
      <c r="AE373" s="363"/>
    </row>
    <row r="374" spans="18:31" hidden="1">
      <c r="R374" s="6"/>
      <c r="S374" s="6"/>
      <c r="T374" s="6"/>
      <c r="U374" s="363"/>
      <c r="V374" s="6"/>
      <c r="W374" s="363"/>
      <c r="X374" s="6"/>
      <c r="Y374" s="363"/>
      <c r="Z374" s="6"/>
      <c r="AA374" s="363"/>
      <c r="AB374" s="6"/>
      <c r="AC374" s="363"/>
      <c r="AD374" s="6"/>
      <c r="AE374" s="363"/>
    </row>
    <row r="375" spans="18:31" hidden="1">
      <c r="R375" s="6"/>
      <c r="S375" s="6"/>
      <c r="T375" s="6"/>
      <c r="U375" s="363"/>
      <c r="V375" s="6"/>
      <c r="W375" s="363"/>
      <c r="X375" s="6"/>
      <c r="Y375" s="363"/>
      <c r="Z375" s="6"/>
      <c r="AA375" s="363"/>
      <c r="AB375" s="6"/>
      <c r="AC375" s="363"/>
      <c r="AD375" s="6"/>
      <c r="AE375" s="363"/>
    </row>
    <row r="376" spans="18:31" hidden="1">
      <c r="R376" s="6"/>
      <c r="S376" s="6"/>
      <c r="T376" s="6"/>
      <c r="U376" s="363"/>
      <c r="V376" s="6"/>
      <c r="W376" s="363"/>
      <c r="X376" s="6"/>
      <c r="Y376" s="363"/>
      <c r="Z376" s="6"/>
      <c r="AA376" s="363"/>
      <c r="AB376" s="6"/>
      <c r="AC376" s="363"/>
      <c r="AD376" s="6"/>
      <c r="AE376" s="363"/>
    </row>
    <row r="377" spans="18:31" hidden="1">
      <c r="R377" s="6"/>
      <c r="S377" s="6"/>
      <c r="T377" s="6"/>
      <c r="U377" s="363"/>
      <c r="V377" s="6"/>
      <c r="W377" s="363"/>
      <c r="X377" s="6"/>
      <c r="Y377" s="363"/>
      <c r="Z377" s="6"/>
      <c r="AA377" s="363"/>
      <c r="AB377" s="6"/>
      <c r="AC377" s="363"/>
      <c r="AD377" s="6"/>
      <c r="AE377" s="363"/>
    </row>
    <row r="378" spans="18:31" hidden="1">
      <c r="R378" s="6"/>
      <c r="S378" s="6"/>
      <c r="T378" s="6"/>
      <c r="U378" s="363"/>
      <c r="V378" s="6"/>
      <c r="W378" s="363"/>
      <c r="X378" s="6"/>
      <c r="Y378" s="363"/>
      <c r="Z378" s="6"/>
      <c r="AA378" s="363"/>
      <c r="AB378" s="6"/>
      <c r="AC378" s="363"/>
      <c r="AD378" s="6"/>
      <c r="AE378" s="363"/>
    </row>
    <row r="379" spans="18:31" hidden="1">
      <c r="R379" s="6"/>
      <c r="S379" s="6"/>
      <c r="T379" s="6"/>
      <c r="U379" s="363"/>
      <c r="V379" s="6"/>
      <c r="W379" s="363"/>
      <c r="X379" s="6"/>
      <c r="Y379" s="363"/>
      <c r="Z379" s="6"/>
      <c r="AA379" s="363"/>
      <c r="AB379" s="6"/>
      <c r="AC379" s="363"/>
      <c r="AD379" s="6"/>
      <c r="AE379" s="363"/>
    </row>
    <row r="380" spans="18:31" hidden="1">
      <c r="R380" s="6"/>
      <c r="S380" s="6"/>
      <c r="T380" s="6"/>
      <c r="U380" s="363"/>
      <c r="V380" s="6"/>
      <c r="W380" s="363"/>
      <c r="X380" s="6"/>
      <c r="Y380" s="363"/>
      <c r="Z380" s="6"/>
      <c r="AA380" s="363"/>
      <c r="AB380" s="6"/>
      <c r="AC380" s="363"/>
      <c r="AD380" s="6"/>
      <c r="AE380" s="363"/>
    </row>
    <row r="381" spans="18:31" hidden="1">
      <c r="R381" s="6"/>
      <c r="S381" s="6"/>
      <c r="T381" s="6"/>
      <c r="U381" s="363"/>
      <c r="V381" s="6"/>
      <c r="W381" s="363"/>
      <c r="X381" s="6"/>
      <c r="Y381" s="363"/>
      <c r="Z381" s="6"/>
      <c r="AA381" s="363"/>
      <c r="AB381" s="6"/>
      <c r="AC381" s="363"/>
      <c r="AD381" s="6"/>
      <c r="AE381" s="363"/>
    </row>
    <row r="382" spans="18:31" hidden="1">
      <c r="R382" s="6"/>
      <c r="S382" s="6"/>
      <c r="T382" s="6"/>
      <c r="U382" s="363"/>
      <c r="V382" s="6"/>
      <c r="W382" s="363"/>
      <c r="X382" s="6"/>
      <c r="Y382" s="363"/>
      <c r="Z382" s="6"/>
      <c r="AA382" s="363"/>
      <c r="AB382" s="6"/>
      <c r="AC382" s="363"/>
      <c r="AD382" s="6"/>
      <c r="AE382" s="363"/>
    </row>
    <row r="383" spans="18:31">
      <c r="T383" s="6"/>
      <c r="U383" s="363"/>
      <c r="V383" s="6"/>
      <c r="W383" s="363"/>
      <c r="X383" s="6"/>
      <c r="Y383" s="363"/>
      <c r="Z383" s="6"/>
      <c r="AA383" s="363"/>
      <c r="AB383" s="6"/>
      <c r="AC383" s="363"/>
      <c r="AD383" s="6"/>
      <c r="AE383" s="363"/>
    </row>
    <row r="384" spans="18:31">
      <c r="T384" s="6"/>
      <c r="U384" s="363"/>
      <c r="V384" s="6"/>
      <c r="W384" s="363"/>
      <c r="X384" s="6"/>
      <c r="Y384" s="363"/>
      <c r="Z384" s="6"/>
      <c r="AA384" s="363"/>
      <c r="AB384" s="6"/>
      <c r="AC384" s="363"/>
      <c r="AD384" s="6"/>
      <c r="AE384" s="363"/>
    </row>
    <row r="385" spans="20:31">
      <c r="T385" s="6"/>
      <c r="U385" s="363"/>
      <c r="V385" s="6"/>
      <c r="W385" s="363"/>
      <c r="X385" s="6"/>
      <c r="Y385" s="363"/>
      <c r="Z385" s="6"/>
      <c r="AA385" s="363"/>
      <c r="AB385" s="6"/>
      <c r="AC385" s="363"/>
      <c r="AD385" s="6"/>
      <c r="AE385" s="363"/>
    </row>
    <row r="386" spans="20:31">
      <c r="T386" s="6"/>
      <c r="U386" s="363"/>
      <c r="V386" s="6"/>
      <c r="W386" s="363"/>
      <c r="X386" s="6"/>
      <c r="Y386" s="363"/>
      <c r="Z386" s="6"/>
      <c r="AA386" s="363"/>
      <c r="AB386" s="6"/>
      <c r="AC386" s="363"/>
      <c r="AD386" s="6"/>
      <c r="AE386" s="363"/>
    </row>
    <row r="387" spans="20:31">
      <c r="T387" s="6"/>
      <c r="U387" s="363"/>
      <c r="V387" s="6"/>
      <c r="W387" s="363"/>
      <c r="X387" s="6"/>
      <c r="Y387" s="363"/>
      <c r="Z387" s="6"/>
      <c r="AA387" s="363"/>
      <c r="AB387" s="6"/>
      <c r="AC387" s="363"/>
      <c r="AD387" s="6"/>
      <c r="AE387" s="363"/>
    </row>
    <row r="388" spans="20:31">
      <c r="T388" s="6"/>
      <c r="U388" s="363"/>
      <c r="V388" s="6"/>
      <c r="W388" s="363"/>
      <c r="X388" s="6"/>
      <c r="Y388" s="363"/>
      <c r="Z388" s="6"/>
      <c r="AA388" s="363"/>
      <c r="AB388" s="6"/>
      <c r="AC388" s="363"/>
      <c r="AD388" s="6"/>
      <c r="AE388" s="363"/>
    </row>
    <row r="389" spans="20:31">
      <c r="T389" s="6"/>
      <c r="U389" s="363"/>
      <c r="V389" s="6"/>
      <c r="W389" s="363"/>
      <c r="X389" s="6"/>
      <c r="Y389" s="363"/>
      <c r="Z389" s="6"/>
      <c r="AA389" s="363"/>
      <c r="AB389" s="6"/>
      <c r="AC389" s="363"/>
      <c r="AD389" s="6"/>
      <c r="AE389" s="363"/>
    </row>
    <row r="390" spans="20:31">
      <c r="T390" s="6"/>
      <c r="U390" s="363"/>
      <c r="V390" s="6"/>
      <c r="W390" s="363"/>
      <c r="X390" s="6"/>
      <c r="Y390" s="363"/>
      <c r="Z390" s="6"/>
      <c r="AA390" s="363"/>
      <c r="AB390" s="6"/>
      <c r="AC390" s="363"/>
      <c r="AD390" s="6"/>
      <c r="AE390" s="363"/>
    </row>
    <row r="391" spans="20:31">
      <c r="T391" s="6"/>
      <c r="U391" s="363"/>
      <c r="V391" s="6"/>
      <c r="W391" s="363"/>
      <c r="X391" s="6"/>
      <c r="Y391" s="363"/>
      <c r="Z391" s="6"/>
      <c r="AA391" s="363"/>
      <c r="AB391" s="6"/>
      <c r="AC391" s="363"/>
      <c r="AD391" s="6"/>
      <c r="AE391" s="363"/>
    </row>
    <row r="392" spans="20:31">
      <c r="T392" s="6"/>
      <c r="U392" s="363"/>
      <c r="V392" s="6"/>
      <c r="W392" s="363"/>
      <c r="X392" s="6"/>
      <c r="Y392" s="363"/>
      <c r="Z392" s="6"/>
      <c r="AA392" s="363"/>
      <c r="AB392" s="6"/>
      <c r="AC392" s="363"/>
      <c r="AD392" s="6"/>
      <c r="AE392" s="363"/>
    </row>
    <row r="393" spans="20:31">
      <c r="T393" s="6"/>
      <c r="U393" s="363"/>
      <c r="V393" s="6"/>
      <c r="W393" s="363"/>
      <c r="X393" s="6"/>
      <c r="Y393" s="363"/>
      <c r="Z393" s="6"/>
      <c r="AA393" s="363"/>
      <c r="AB393" s="6"/>
      <c r="AC393" s="363"/>
      <c r="AD393" s="6"/>
      <c r="AE393" s="363"/>
    </row>
    <row r="394" spans="20:31">
      <c r="T394" s="6"/>
      <c r="U394" s="363"/>
      <c r="V394" s="6"/>
      <c r="W394" s="363"/>
      <c r="X394" s="6"/>
      <c r="Y394" s="363"/>
      <c r="Z394" s="6"/>
      <c r="AA394" s="363"/>
      <c r="AB394" s="6"/>
      <c r="AC394" s="363"/>
      <c r="AD394" s="6"/>
      <c r="AE394" s="363"/>
    </row>
    <row r="395" spans="20:31">
      <c r="T395" s="6"/>
      <c r="U395" s="363"/>
      <c r="V395" s="6"/>
      <c r="W395" s="363"/>
      <c r="X395" s="6"/>
      <c r="Y395" s="363"/>
      <c r="Z395" s="6"/>
      <c r="AA395" s="363"/>
      <c r="AB395" s="6"/>
      <c r="AC395" s="363"/>
      <c r="AD395" s="6"/>
      <c r="AE395" s="363"/>
    </row>
    <row r="396" spans="20:31">
      <c r="T396" s="6"/>
      <c r="U396" s="363"/>
      <c r="V396" s="6"/>
      <c r="W396" s="363"/>
      <c r="X396" s="6"/>
      <c r="Y396" s="363"/>
      <c r="Z396" s="6"/>
      <c r="AA396" s="363"/>
      <c r="AB396" s="6"/>
      <c r="AC396" s="363"/>
      <c r="AD396" s="6"/>
      <c r="AE396" s="363"/>
    </row>
    <row r="397" spans="20:31">
      <c r="T397" s="6"/>
      <c r="U397" s="363"/>
      <c r="V397" s="6"/>
      <c r="W397" s="363"/>
      <c r="X397" s="6"/>
      <c r="Y397" s="363"/>
      <c r="Z397" s="6"/>
      <c r="AA397" s="363"/>
      <c r="AB397" s="6"/>
      <c r="AC397" s="363"/>
      <c r="AD397" s="6"/>
      <c r="AE397" s="363"/>
    </row>
    <row r="398" spans="20:31">
      <c r="T398" s="6"/>
      <c r="U398" s="363"/>
      <c r="V398" s="6"/>
      <c r="W398" s="363"/>
      <c r="X398" s="6"/>
      <c r="Y398" s="363"/>
      <c r="Z398" s="6"/>
      <c r="AA398" s="363"/>
      <c r="AB398" s="6"/>
      <c r="AC398" s="363"/>
      <c r="AD398" s="6"/>
      <c r="AE398" s="363"/>
    </row>
    <row r="399" spans="20:31">
      <c r="T399" s="6"/>
      <c r="U399" s="363"/>
      <c r="V399" s="6"/>
      <c r="W399" s="363"/>
      <c r="X399" s="6"/>
      <c r="Y399" s="363"/>
      <c r="Z399" s="6"/>
      <c r="AA399" s="363"/>
      <c r="AB399" s="6"/>
      <c r="AC399" s="363"/>
      <c r="AD399" s="6"/>
      <c r="AE399" s="363"/>
    </row>
    <row r="400" spans="20:31">
      <c r="T400" s="6"/>
      <c r="U400" s="363"/>
      <c r="V400" s="6"/>
      <c r="W400" s="363"/>
      <c r="X400" s="6"/>
      <c r="Y400" s="363"/>
      <c r="Z400" s="6"/>
      <c r="AA400" s="363"/>
      <c r="AB400" s="6"/>
      <c r="AC400" s="363"/>
      <c r="AD400" s="6"/>
      <c r="AE400" s="363"/>
    </row>
    <row r="401" spans="20:31">
      <c r="T401" s="6"/>
      <c r="U401" s="363"/>
      <c r="V401" s="6"/>
      <c r="W401" s="363"/>
      <c r="X401" s="6"/>
      <c r="Y401" s="363"/>
      <c r="Z401" s="6"/>
      <c r="AA401" s="363"/>
      <c r="AB401" s="6"/>
      <c r="AC401" s="363"/>
      <c r="AD401" s="6"/>
      <c r="AE401" s="363"/>
    </row>
    <row r="402" spans="20:31">
      <c r="T402" s="6"/>
      <c r="U402" s="363"/>
      <c r="V402" s="6"/>
      <c r="W402" s="363"/>
      <c r="X402" s="6"/>
      <c r="Y402" s="363"/>
      <c r="Z402" s="6"/>
      <c r="AA402" s="363"/>
      <c r="AB402" s="6"/>
      <c r="AC402" s="363"/>
      <c r="AD402" s="6"/>
      <c r="AE402" s="363"/>
    </row>
    <row r="403" spans="20:31">
      <c r="T403" s="6"/>
      <c r="U403" s="363"/>
      <c r="V403" s="6"/>
      <c r="W403" s="363"/>
      <c r="X403" s="6"/>
      <c r="Y403" s="363"/>
      <c r="Z403" s="6"/>
      <c r="AA403" s="363"/>
      <c r="AB403" s="6"/>
      <c r="AC403" s="363"/>
      <c r="AD403" s="6"/>
      <c r="AE403" s="363"/>
    </row>
    <row r="404" spans="20:31">
      <c r="T404" s="6"/>
      <c r="U404" s="363"/>
      <c r="V404" s="6"/>
      <c r="W404" s="363"/>
      <c r="X404" s="6"/>
      <c r="Y404" s="363"/>
      <c r="Z404" s="6"/>
      <c r="AA404" s="363"/>
      <c r="AB404" s="6"/>
      <c r="AC404" s="363"/>
      <c r="AD404" s="6"/>
      <c r="AE404" s="363"/>
    </row>
    <row r="405" spans="20:31">
      <c r="T405" s="6"/>
      <c r="U405" s="363"/>
      <c r="V405" s="6"/>
      <c r="W405" s="363"/>
      <c r="X405" s="6"/>
      <c r="Y405" s="363"/>
      <c r="Z405" s="6"/>
      <c r="AA405" s="363"/>
      <c r="AB405" s="6"/>
      <c r="AC405" s="363"/>
      <c r="AD405" s="6"/>
      <c r="AE405" s="363"/>
    </row>
    <row r="406" spans="20:31">
      <c r="T406" s="6"/>
      <c r="U406" s="363"/>
      <c r="V406" s="6"/>
      <c r="W406" s="363"/>
      <c r="X406" s="6"/>
      <c r="Y406" s="363"/>
      <c r="Z406" s="6"/>
      <c r="AA406" s="363"/>
      <c r="AB406" s="6"/>
      <c r="AC406" s="363"/>
      <c r="AD406" s="6"/>
      <c r="AE406" s="363"/>
    </row>
    <row r="407" spans="20:31">
      <c r="T407" s="6"/>
      <c r="U407" s="363"/>
      <c r="V407" s="6"/>
      <c r="W407" s="363"/>
      <c r="X407" s="6"/>
      <c r="Y407" s="363"/>
      <c r="Z407" s="6"/>
      <c r="AA407" s="363"/>
      <c r="AB407" s="6"/>
      <c r="AC407" s="363"/>
      <c r="AD407" s="6"/>
      <c r="AE407" s="363"/>
    </row>
    <row r="408" spans="20:31">
      <c r="T408" s="6"/>
      <c r="U408" s="363"/>
      <c r="V408" s="6"/>
      <c r="W408" s="363"/>
      <c r="X408" s="6"/>
      <c r="Y408" s="363"/>
      <c r="Z408" s="6"/>
      <c r="AA408" s="363"/>
      <c r="AB408" s="6"/>
      <c r="AC408" s="363"/>
      <c r="AD408" s="6"/>
      <c r="AE408" s="363"/>
    </row>
    <row r="409" spans="20:31">
      <c r="T409" s="6"/>
      <c r="U409" s="363"/>
      <c r="V409" s="6"/>
      <c r="W409" s="363"/>
      <c r="X409" s="6"/>
      <c r="Y409" s="363"/>
      <c r="Z409" s="6"/>
      <c r="AA409" s="363"/>
      <c r="AB409" s="6"/>
      <c r="AC409" s="363"/>
      <c r="AD409" s="6"/>
      <c r="AE409" s="363"/>
    </row>
    <row r="410" spans="20:31">
      <c r="T410" s="6"/>
      <c r="U410" s="363"/>
      <c r="V410" s="6"/>
      <c r="W410" s="363"/>
      <c r="X410" s="6"/>
      <c r="Y410" s="363"/>
      <c r="Z410" s="6"/>
      <c r="AA410" s="363"/>
      <c r="AB410" s="6"/>
      <c r="AC410" s="363"/>
      <c r="AD410" s="6"/>
      <c r="AE410" s="363"/>
    </row>
    <row r="411" spans="20:31">
      <c r="T411" s="6"/>
      <c r="U411" s="363"/>
      <c r="V411" s="6"/>
      <c r="W411" s="363"/>
      <c r="X411" s="6"/>
      <c r="Y411" s="363"/>
      <c r="Z411" s="6"/>
      <c r="AA411" s="363"/>
      <c r="AB411" s="6"/>
      <c r="AC411" s="363"/>
      <c r="AD411" s="6"/>
      <c r="AE411" s="363"/>
    </row>
    <row r="412" spans="20:31">
      <c r="T412" s="6"/>
      <c r="U412" s="363"/>
      <c r="V412" s="6"/>
      <c r="W412" s="363"/>
      <c r="X412" s="6"/>
      <c r="Y412" s="363"/>
      <c r="Z412" s="6"/>
      <c r="AA412" s="363"/>
      <c r="AB412" s="6"/>
      <c r="AC412" s="363"/>
      <c r="AD412" s="6"/>
      <c r="AE412" s="363"/>
    </row>
    <row r="413" spans="20:31">
      <c r="T413" s="6"/>
      <c r="U413" s="363"/>
      <c r="V413" s="6"/>
      <c r="W413" s="363"/>
      <c r="X413" s="6"/>
      <c r="Y413" s="363"/>
      <c r="Z413" s="6"/>
      <c r="AA413" s="363"/>
      <c r="AB413" s="6"/>
      <c r="AC413" s="363"/>
      <c r="AD413" s="6"/>
      <c r="AE413" s="363"/>
    </row>
    <row r="414" spans="20:31">
      <c r="T414" s="6"/>
      <c r="U414" s="363"/>
      <c r="V414" s="6"/>
      <c r="W414" s="363"/>
      <c r="X414" s="6"/>
      <c r="Y414" s="363"/>
      <c r="Z414" s="6"/>
      <c r="AA414" s="363"/>
      <c r="AB414" s="6"/>
      <c r="AC414" s="363"/>
      <c r="AD414" s="6"/>
      <c r="AE414" s="363"/>
    </row>
    <row r="415" spans="20:31">
      <c r="T415" s="6"/>
      <c r="U415" s="363"/>
      <c r="V415" s="6"/>
      <c r="W415" s="363"/>
      <c r="X415" s="6"/>
      <c r="Y415" s="363"/>
      <c r="Z415" s="6"/>
      <c r="AA415" s="363"/>
      <c r="AB415" s="6"/>
      <c r="AC415" s="363"/>
      <c r="AD415" s="6"/>
      <c r="AE415" s="363"/>
    </row>
    <row r="416" spans="20:31">
      <c r="T416" s="6"/>
      <c r="U416" s="363"/>
      <c r="V416" s="6"/>
      <c r="W416" s="363"/>
      <c r="X416" s="6"/>
      <c r="Y416" s="363"/>
      <c r="Z416" s="6"/>
      <c r="AA416" s="363"/>
      <c r="AB416" s="6"/>
      <c r="AC416" s="363"/>
      <c r="AD416" s="6"/>
      <c r="AE416" s="363"/>
    </row>
    <row r="417" spans="20:31">
      <c r="T417" s="6"/>
      <c r="U417" s="363"/>
      <c r="V417" s="6"/>
      <c r="W417" s="363"/>
      <c r="X417" s="6"/>
      <c r="Y417" s="363"/>
      <c r="Z417" s="6"/>
      <c r="AA417" s="363"/>
      <c r="AB417" s="6"/>
      <c r="AC417" s="363"/>
      <c r="AD417" s="6"/>
      <c r="AE417" s="363"/>
    </row>
    <row r="418" spans="20:31">
      <c r="T418" s="6"/>
      <c r="U418" s="363"/>
      <c r="V418" s="6"/>
      <c r="W418" s="363"/>
      <c r="X418" s="6"/>
      <c r="Y418" s="363"/>
      <c r="Z418" s="6"/>
      <c r="AA418" s="363"/>
      <c r="AB418" s="6"/>
      <c r="AC418" s="363"/>
      <c r="AD418" s="6"/>
      <c r="AE418" s="363"/>
    </row>
    <row r="419" spans="20:31">
      <c r="T419" s="6"/>
      <c r="U419" s="363"/>
      <c r="V419" s="6"/>
      <c r="W419" s="363"/>
      <c r="X419" s="6"/>
      <c r="Y419" s="363"/>
      <c r="Z419" s="6"/>
      <c r="AA419" s="363"/>
      <c r="AB419" s="6"/>
      <c r="AC419" s="363"/>
      <c r="AD419" s="6"/>
      <c r="AE419" s="363"/>
    </row>
    <row r="420" spans="20:31">
      <c r="T420" s="6"/>
      <c r="U420" s="363"/>
      <c r="V420" s="6"/>
      <c r="W420" s="363"/>
      <c r="X420" s="6"/>
      <c r="Y420" s="363"/>
      <c r="Z420" s="6"/>
      <c r="AA420" s="363"/>
      <c r="AB420" s="6"/>
      <c r="AC420" s="363"/>
      <c r="AD420" s="6"/>
      <c r="AE420" s="363"/>
    </row>
    <row r="421" spans="20:31">
      <c r="T421" s="6"/>
      <c r="U421" s="363"/>
      <c r="V421" s="6"/>
      <c r="W421" s="363"/>
      <c r="X421" s="6"/>
      <c r="Y421" s="363"/>
      <c r="Z421" s="6"/>
      <c r="AA421" s="363"/>
      <c r="AB421" s="6"/>
      <c r="AC421" s="363"/>
      <c r="AD421" s="6"/>
      <c r="AE421" s="363"/>
    </row>
    <row r="422" spans="20:31">
      <c r="T422" s="6"/>
      <c r="U422" s="363"/>
      <c r="V422" s="6"/>
      <c r="W422" s="363"/>
      <c r="X422" s="6"/>
      <c r="Y422" s="363"/>
      <c r="Z422" s="6"/>
      <c r="AA422" s="363"/>
      <c r="AB422" s="6"/>
      <c r="AC422" s="363"/>
      <c r="AD422" s="6"/>
      <c r="AE422" s="363"/>
    </row>
    <row r="423" spans="20:31">
      <c r="T423" s="6"/>
      <c r="U423" s="363"/>
      <c r="V423" s="6"/>
      <c r="W423" s="363"/>
      <c r="X423" s="6"/>
      <c r="Y423" s="363"/>
      <c r="Z423" s="6"/>
      <c r="AA423" s="363"/>
      <c r="AB423" s="6"/>
      <c r="AC423" s="363"/>
      <c r="AD423" s="6"/>
      <c r="AE423" s="363"/>
    </row>
    <row r="424" spans="20:31">
      <c r="T424" s="6"/>
      <c r="U424" s="363"/>
      <c r="V424" s="6"/>
      <c r="W424" s="363"/>
      <c r="X424" s="6"/>
      <c r="Y424" s="363"/>
      <c r="Z424" s="6"/>
      <c r="AA424" s="363"/>
      <c r="AB424" s="6"/>
      <c r="AC424" s="363"/>
      <c r="AD424" s="6"/>
      <c r="AE424" s="363"/>
    </row>
    <row r="425" spans="20:31">
      <c r="T425" s="6"/>
      <c r="U425" s="363"/>
      <c r="V425" s="6"/>
      <c r="W425" s="363"/>
      <c r="X425" s="6"/>
      <c r="Y425" s="363"/>
      <c r="Z425" s="6"/>
      <c r="AA425" s="363"/>
      <c r="AB425" s="6"/>
      <c r="AC425" s="363"/>
      <c r="AD425" s="6"/>
      <c r="AE425" s="363"/>
    </row>
    <row r="426" spans="20:31">
      <c r="T426" s="6"/>
      <c r="U426" s="363"/>
      <c r="V426" s="6"/>
      <c r="W426" s="363"/>
      <c r="X426" s="6"/>
      <c r="Y426" s="363"/>
      <c r="Z426" s="6"/>
      <c r="AA426" s="363"/>
      <c r="AB426" s="6"/>
      <c r="AC426" s="363"/>
      <c r="AD426" s="6"/>
      <c r="AE426" s="363"/>
    </row>
    <row r="427" spans="20:31">
      <c r="T427" s="6"/>
      <c r="U427" s="363"/>
      <c r="V427" s="6"/>
      <c r="W427" s="363"/>
      <c r="X427" s="6"/>
      <c r="Y427" s="363"/>
      <c r="Z427" s="6"/>
      <c r="AA427" s="363"/>
      <c r="AB427" s="6"/>
      <c r="AC427" s="363"/>
      <c r="AD427" s="6"/>
      <c r="AE427" s="363"/>
    </row>
    <row r="428" spans="20:31">
      <c r="T428" s="6"/>
      <c r="U428" s="363"/>
      <c r="V428" s="6"/>
      <c r="W428" s="363"/>
      <c r="X428" s="6"/>
      <c r="Y428" s="363"/>
      <c r="Z428" s="6"/>
      <c r="AA428" s="363"/>
      <c r="AB428" s="6"/>
      <c r="AC428" s="363"/>
      <c r="AD428" s="6"/>
      <c r="AE428" s="363"/>
    </row>
    <row r="429" spans="20:31">
      <c r="T429" s="6"/>
      <c r="U429" s="363"/>
      <c r="V429" s="6"/>
      <c r="W429" s="363"/>
      <c r="X429" s="6"/>
      <c r="Y429" s="363"/>
      <c r="Z429" s="6"/>
      <c r="AA429" s="363"/>
      <c r="AB429" s="6"/>
      <c r="AC429" s="363"/>
      <c r="AD429" s="6"/>
      <c r="AE429" s="363"/>
    </row>
    <row r="430" spans="20:31">
      <c r="T430" s="6"/>
      <c r="U430" s="363"/>
      <c r="V430" s="6"/>
      <c r="W430" s="363"/>
      <c r="X430" s="6"/>
      <c r="Y430" s="363"/>
      <c r="Z430" s="6"/>
      <c r="AA430" s="363"/>
      <c r="AB430" s="6"/>
      <c r="AC430" s="363"/>
      <c r="AD430" s="6"/>
      <c r="AE430" s="363"/>
    </row>
    <row r="431" spans="20:31">
      <c r="T431" s="6"/>
      <c r="U431" s="363"/>
      <c r="V431" s="6"/>
      <c r="W431" s="363"/>
      <c r="X431" s="6"/>
      <c r="Y431" s="363"/>
      <c r="Z431" s="6"/>
      <c r="AA431" s="363"/>
      <c r="AB431" s="6"/>
      <c r="AC431" s="363"/>
      <c r="AD431" s="6"/>
      <c r="AE431" s="363"/>
    </row>
    <row r="432" spans="20:31">
      <c r="T432" s="6"/>
      <c r="U432" s="363"/>
      <c r="V432" s="6"/>
      <c r="W432" s="363"/>
      <c r="X432" s="6"/>
      <c r="Y432" s="363"/>
      <c r="Z432" s="6"/>
      <c r="AA432" s="363"/>
      <c r="AB432" s="6"/>
      <c r="AC432" s="363"/>
      <c r="AD432" s="6"/>
      <c r="AE432" s="363"/>
    </row>
    <row r="433" spans="20:31">
      <c r="T433" s="6"/>
      <c r="U433" s="363"/>
      <c r="V433" s="6"/>
      <c r="W433" s="363"/>
      <c r="X433" s="6"/>
      <c r="Y433" s="363"/>
      <c r="Z433" s="6"/>
      <c r="AA433" s="363"/>
      <c r="AB433" s="6"/>
      <c r="AC433" s="363"/>
      <c r="AD433" s="6"/>
      <c r="AE433" s="363"/>
    </row>
    <row r="434" spans="20:31">
      <c r="T434" s="6"/>
      <c r="U434" s="363"/>
      <c r="V434" s="6"/>
      <c r="W434" s="363"/>
      <c r="X434" s="6"/>
      <c r="Y434" s="363"/>
      <c r="Z434" s="6"/>
      <c r="AA434" s="363"/>
      <c r="AB434" s="6"/>
      <c r="AC434" s="363"/>
      <c r="AD434" s="6"/>
      <c r="AE434" s="363"/>
    </row>
    <row r="435" spans="20:31">
      <c r="T435" s="6"/>
      <c r="U435" s="363"/>
      <c r="V435" s="6"/>
      <c r="W435" s="363"/>
      <c r="X435" s="6"/>
      <c r="Y435" s="363"/>
      <c r="Z435" s="6"/>
      <c r="AA435" s="363"/>
      <c r="AB435" s="6"/>
      <c r="AC435" s="363"/>
      <c r="AD435" s="6"/>
      <c r="AE435" s="363"/>
    </row>
    <row r="436" spans="20:31">
      <c r="T436" s="6"/>
      <c r="U436" s="363"/>
      <c r="V436" s="6"/>
      <c r="W436" s="363"/>
      <c r="X436" s="6"/>
      <c r="Y436" s="363"/>
      <c r="Z436" s="6"/>
      <c r="AA436" s="363"/>
      <c r="AB436" s="6"/>
      <c r="AC436" s="363"/>
      <c r="AD436" s="6"/>
      <c r="AE436" s="363"/>
    </row>
    <row r="437" spans="20:31">
      <c r="T437" s="6"/>
      <c r="U437" s="363"/>
      <c r="V437" s="6"/>
      <c r="W437" s="363"/>
      <c r="X437" s="6"/>
      <c r="Y437" s="363"/>
      <c r="Z437" s="6"/>
      <c r="AA437" s="363"/>
      <c r="AB437" s="6"/>
      <c r="AC437" s="363"/>
      <c r="AD437" s="6"/>
      <c r="AE437" s="363"/>
    </row>
    <row r="438" spans="20:31">
      <c r="T438" s="6"/>
      <c r="U438" s="363"/>
      <c r="V438" s="6"/>
      <c r="W438" s="363"/>
      <c r="X438" s="6"/>
      <c r="Y438" s="363"/>
      <c r="Z438" s="6"/>
      <c r="AA438" s="363"/>
      <c r="AB438" s="6"/>
      <c r="AC438" s="363"/>
      <c r="AD438" s="6"/>
      <c r="AE438" s="363"/>
    </row>
    <row r="439" spans="20:31">
      <c r="T439" s="6"/>
      <c r="U439" s="363"/>
      <c r="V439" s="6"/>
      <c r="W439" s="363"/>
      <c r="X439" s="6"/>
      <c r="Y439" s="363"/>
      <c r="Z439" s="6"/>
      <c r="AA439" s="363"/>
      <c r="AB439" s="6"/>
      <c r="AC439" s="363"/>
      <c r="AD439" s="6"/>
      <c r="AE439" s="363"/>
    </row>
    <row r="440" spans="20:31">
      <c r="T440" s="6"/>
      <c r="U440" s="363"/>
      <c r="V440" s="6"/>
      <c r="W440" s="363"/>
      <c r="X440" s="6"/>
      <c r="Y440" s="363"/>
      <c r="Z440" s="6"/>
      <c r="AA440" s="363"/>
      <c r="AB440" s="6"/>
      <c r="AC440" s="363"/>
      <c r="AD440" s="6"/>
      <c r="AE440" s="363"/>
    </row>
    <row r="441" spans="20:31">
      <c r="T441" s="6"/>
      <c r="U441" s="363"/>
      <c r="V441" s="6"/>
      <c r="W441" s="363"/>
      <c r="X441" s="6"/>
      <c r="Y441" s="363"/>
      <c r="Z441" s="6"/>
      <c r="AA441" s="363"/>
      <c r="AB441" s="6"/>
      <c r="AC441" s="363"/>
      <c r="AD441" s="6"/>
      <c r="AE441" s="363"/>
    </row>
    <row r="442" spans="20:31">
      <c r="T442" s="6"/>
      <c r="U442" s="363"/>
      <c r="V442" s="6"/>
      <c r="W442" s="363"/>
      <c r="X442" s="6"/>
      <c r="Y442" s="363"/>
      <c r="Z442" s="6"/>
      <c r="AA442" s="363"/>
      <c r="AB442" s="6"/>
      <c r="AC442" s="363"/>
      <c r="AD442" s="6"/>
      <c r="AE442" s="363"/>
    </row>
    <row r="443" spans="20:31">
      <c r="T443" s="6"/>
      <c r="U443" s="363"/>
      <c r="V443" s="6"/>
      <c r="W443" s="363"/>
      <c r="X443" s="6"/>
      <c r="Y443" s="363"/>
      <c r="Z443" s="6"/>
      <c r="AA443" s="363"/>
      <c r="AB443" s="6"/>
      <c r="AC443" s="363"/>
      <c r="AD443" s="6"/>
      <c r="AE443" s="363"/>
    </row>
    <row r="444" spans="20:31">
      <c r="T444" s="6"/>
      <c r="U444" s="363"/>
      <c r="V444" s="6"/>
      <c r="W444" s="363"/>
      <c r="X444" s="6"/>
      <c r="Y444" s="363"/>
      <c r="Z444" s="6"/>
      <c r="AA444" s="363"/>
      <c r="AB444" s="6"/>
      <c r="AC444" s="363"/>
      <c r="AD444" s="6"/>
      <c r="AE444" s="363"/>
    </row>
    <row r="445" spans="20:31">
      <c r="T445" s="6"/>
      <c r="U445" s="363"/>
      <c r="V445" s="6"/>
      <c r="W445" s="363"/>
      <c r="X445" s="6"/>
      <c r="Y445" s="363"/>
      <c r="Z445" s="6"/>
      <c r="AA445" s="363"/>
      <c r="AB445" s="6"/>
      <c r="AC445" s="363"/>
      <c r="AD445" s="6"/>
      <c r="AE445" s="363"/>
    </row>
    <row r="446" spans="20:31">
      <c r="T446" s="6"/>
      <c r="U446" s="363"/>
      <c r="V446" s="6"/>
      <c r="W446" s="363"/>
      <c r="X446" s="6"/>
      <c r="Y446" s="363"/>
      <c r="Z446" s="6"/>
      <c r="AA446" s="363"/>
      <c r="AB446" s="6"/>
      <c r="AC446" s="363"/>
      <c r="AD446" s="6"/>
      <c r="AE446" s="363"/>
    </row>
    <row r="447" spans="20:31">
      <c r="T447" s="6"/>
      <c r="U447" s="363"/>
      <c r="V447" s="6"/>
      <c r="W447" s="363"/>
      <c r="X447" s="6"/>
      <c r="Y447" s="363"/>
      <c r="Z447" s="6"/>
      <c r="AA447" s="363"/>
      <c r="AB447" s="6"/>
      <c r="AC447" s="363"/>
      <c r="AD447" s="6"/>
      <c r="AE447" s="363"/>
    </row>
    <row r="448" spans="20:31">
      <c r="T448" s="6"/>
      <c r="U448" s="363"/>
      <c r="V448" s="6"/>
      <c r="W448" s="363"/>
      <c r="X448" s="6"/>
      <c r="Y448" s="363"/>
      <c r="Z448" s="6"/>
      <c r="AA448" s="363"/>
      <c r="AB448" s="6"/>
      <c r="AC448" s="363"/>
      <c r="AD448" s="6"/>
      <c r="AE448" s="363"/>
    </row>
    <row r="449" spans="20:31">
      <c r="T449" s="6"/>
      <c r="U449" s="363"/>
      <c r="V449" s="6"/>
      <c r="W449" s="363"/>
      <c r="X449" s="6"/>
      <c r="Y449" s="363"/>
      <c r="Z449" s="6"/>
      <c r="AA449" s="363"/>
      <c r="AB449" s="6"/>
      <c r="AC449" s="363"/>
      <c r="AD449" s="6"/>
      <c r="AE449" s="363"/>
    </row>
    <row r="450" spans="20:31">
      <c r="T450" s="6"/>
      <c r="U450" s="363"/>
      <c r="V450" s="6"/>
      <c r="W450" s="363"/>
      <c r="X450" s="6"/>
      <c r="Y450" s="363"/>
      <c r="Z450" s="6"/>
      <c r="AA450" s="363"/>
      <c r="AB450" s="6"/>
      <c r="AC450" s="363"/>
      <c r="AD450" s="6"/>
      <c r="AE450" s="363"/>
    </row>
    <row r="451" spans="20:31">
      <c r="T451" s="6"/>
      <c r="U451" s="363"/>
      <c r="V451" s="6"/>
      <c r="W451" s="363"/>
      <c r="X451" s="6"/>
      <c r="Y451" s="363"/>
      <c r="Z451" s="6"/>
      <c r="AA451" s="363"/>
      <c r="AB451" s="6"/>
      <c r="AC451" s="363"/>
      <c r="AD451" s="6"/>
      <c r="AE451" s="363"/>
    </row>
    <row r="452" spans="20:31">
      <c r="T452" s="6"/>
      <c r="U452" s="363"/>
      <c r="V452" s="6"/>
      <c r="W452" s="363"/>
      <c r="X452" s="6"/>
      <c r="Y452" s="363"/>
      <c r="Z452" s="6"/>
      <c r="AA452" s="363"/>
      <c r="AB452" s="6"/>
      <c r="AC452" s="363"/>
      <c r="AD452" s="6"/>
      <c r="AE452" s="363"/>
    </row>
    <row r="453" spans="20:31">
      <c r="T453" s="6"/>
      <c r="U453" s="363"/>
      <c r="V453" s="6"/>
      <c r="W453" s="363"/>
      <c r="X453" s="6"/>
      <c r="Y453" s="363"/>
      <c r="Z453" s="6"/>
      <c r="AA453" s="363"/>
      <c r="AB453" s="6"/>
      <c r="AC453" s="363"/>
      <c r="AD453" s="6"/>
      <c r="AE453" s="363"/>
    </row>
    <row r="454" spans="20:31">
      <c r="T454" s="6"/>
      <c r="U454" s="363"/>
      <c r="V454" s="6"/>
      <c r="W454" s="363"/>
      <c r="X454" s="6"/>
      <c r="Y454" s="363"/>
      <c r="Z454" s="6"/>
      <c r="AA454" s="363"/>
      <c r="AB454" s="6"/>
      <c r="AC454" s="363"/>
      <c r="AD454" s="6"/>
      <c r="AE454" s="363"/>
    </row>
    <row r="455" spans="20:31">
      <c r="T455" s="6"/>
      <c r="U455" s="363"/>
      <c r="V455" s="6"/>
      <c r="W455" s="363"/>
      <c r="X455" s="6"/>
      <c r="Y455" s="363"/>
      <c r="Z455" s="6"/>
      <c r="AA455" s="363"/>
      <c r="AB455" s="6"/>
      <c r="AC455" s="363"/>
      <c r="AD455" s="6"/>
      <c r="AE455" s="363"/>
    </row>
    <row r="456" spans="20:31">
      <c r="T456" s="6"/>
      <c r="U456" s="363"/>
      <c r="V456" s="6"/>
      <c r="W456" s="363"/>
      <c r="X456" s="6"/>
      <c r="Y456" s="363"/>
      <c r="Z456" s="6"/>
      <c r="AA456" s="363"/>
      <c r="AB456" s="6"/>
      <c r="AC456" s="363"/>
      <c r="AD456" s="6"/>
      <c r="AE456" s="363"/>
    </row>
    <row r="457" spans="20:31">
      <c r="T457" s="6"/>
      <c r="U457" s="363"/>
      <c r="V457" s="6"/>
      <c r="W457" s="363"/>
      <c r="X457" s="6"/>
      <c r="Y457" s="363"/>
      <c r="Z457" s="6"/>
      <c r="AA457" s="363"/>
      <c r="AB457" s="6"/>
      <c r="AC457" s="363"/>
      <c r="AD457" s="6"/>
      <c r="AE457" s="363"/>
    </row>
    <row r="458" spans="20:31">
      <c r="T458" s="6"/>
      <c r="U458" s="363"/>
      <c r="V458" s="6"/>
      <c r="W458" s="363"/>
      <c r="X458" s="6"/>
      <c r="Y458" s="363"/>
      <c r="Z458" s="6"/>
      <c r="AA458" s="363"/>
      <c r="AB458" s="6"/>
      <c r="AC458" s="363"/>
      <c r="AD458" s="6"/>
      <c r="AE458" s="363"/>
    </row>
    <row r="459" spans="20:31">
      <c r="T459" s="6"/>
      <c r="U459" s="363"/>
      <c r="V459" s="6"/>
      <c r="W459" s="363"/>
      <c r="X459" s="6"/>
      <c r="Y459" s="363"/>
      <c r="Z459" s="6"/>
      <c r="AA459" s="363"/>
      <c r="AB459" s="6"/>
      <c r="AC459" s="363"/>
      <c r="AD459" s="6"/>
      <c r="AE459" s="363"/>
    </row>
    <row r="460" spans="20:31">
      <c r="T460" s="6"/>
      <c r="U460" s="363"/>
      <c r="V460" s="6"/>
      <c r="W460" s="363"/>
      <c r="X460" s="6"/>
      <c r="Y460" s="363"/>
      <c r="Z460" s="6"/>
      <c r="AA460" s="363"/>
      <c r="AB460" s="6"/>
      <c r="AC460" s="363"/>
      <c r="AD460" s="6"/>
      <c r="AE460" s="363"/>
    </row>
    <row r="461" spans="20:31">
      <c r="T461" s="6"/>
      <c r="U461" s="363"/>
      <c r="V461" s="6"/>
      <c r="W461" s="363"/>
      <c r="X461" s="6"/>
      <c r="Y461" s="363"/>
      <c r="Z461" s="6"/>
      <c r="AA461" s="363"/>
      <c r="AB461" s="6"/>
      <c r="AC461" s="363"/>
      <c r="AD461" s="6"/>
      <c r="AE461" s="363"/>
    </row>
    <row r="462" spans="20:31">
      <c r="T462" s="6"/>
      <c r="U462" s="363"/>
      <c r="V462" s="6"/>
      <c r="W462" s="363"/>
      <c r="X462" s="6"/>
      <c r="Y462" s="363"/>
      <c r="Z462" s="6"/>
      <c r="AA462" s="363"/>
      <c r="AB462" s="6"/>
      <c r="AC462" s="363"/>
      <c r="AD462" s="6"/>
      <c r="AE462" s="363"/>
    </row>
    <row r="463" spans="20:31">
      <c r="T463" s="6"/>
      <c r="U463" s="363"/>
      <c r="V463" s="6"/>
      <c r="W463" s="363"/>
      <c r="X463" s="6"/>
      <c r="Y463" s="363"/>
      <c r="Z463" s="6"/>
      <c r="AA463" s="363"/>
      <c r="AB463" s="6"/>
      <c r="AC463" s="363"/>
      <c r="AD463" s="6"/>
      <c r="AE463" s="363"/>
    </row>
    <row r="464" spans="20:31">
      <c r="T464" s="6"/>
      <c r="U464" s="363"/>
      <c r="V464" s="6"/>
      <c r="W464" s="363"/>
      <c r="X464" s="6"/>
      <c r="Y464" s="363"/>
      <c r="Z464" s="6"/>
      <c r="AA464" s="363"/>
      <c r="AB464" s="6"/>
      <c r="AC464" s="363"/>
      <c r="AD464" s="6"/>
      <c r="AE464" s="363"/>
    </row>
    <row r="465" spans="20:31">
      <c r="T465" s="6"/>
      <c r="U465" s="363"/>
      <c r="V465" s="6"/>
      <c r="W465" s="363"/>
      <c r="X465" s="6"/>
      <c r="Y465" s="363"/>
      <c r="Z465" s="6"/>
      <c r="AA465" s="363"/>
      <c r="AB465" s="6"/>
      <c r="AC465" s="363"/>
      <c r="AD465" s="6"/>
      <c r="AE465" s="363"/>
    </row>
    <row r="466" spans="20:31">
      <c r="T466" s="6"/>
      <c r="U466" s="363"/>
      <c r="V466" s="6"/>
      <c r="W466" s="363"/>
      <c r="X466" s="6"/>
      <c r="Y466" s="363"/>
      <c r="Z466" s="6"/>
      <c r="AA466" s="363"/>
      <c r="AB466" s="6"/>
      <c r="AC466" s="363"/>
      <c r="AD466" s="6"/>
      <c r="AE466" s="363"/>
    </row>
    <row r="467" spans="20:31">
      <c r="T467" s="6"/>
      <c r="U467" s="363"/>
      <c r="V467" s="6"/>
      <c r="W467" s="363"/>
      <c r="X467" s="6"/>
      <c r="Y467" s="363"/>
      <c r="Z467" s="6"/>
      <c r="AA467" s="363"/>
      <c r="AB467" s="6"/>
      <c r="AC467" s="363"/>
      <c r="AD467" s="6"/>
      <c r="AE467" s="363"/>
    </row>
    <row r="468" spans="20:31">
      <c r="T468" s="6"/>
      <c r="U468" s="363"/>
      <c r="V468" s="6"/>
      <c r="W468" s="363"/>
      <c r="X468" s="6"/>
      <c r="Y468" s="363"/>
      <c r="Z468" s="6"/>
      <c r="AA468" s="363"/>
      <c r="AB468" s="6"/>
      <c r="AC468" s="363"/>
      <c r="AD468" s="6"/>
      <c r="AE468" s="363"/>
    </row>
    <row r="469" spans="20:31">
      <c r="T469" s="6"/>
      <c r="U469" s="363"/>
      <c r="V469" s="6"/>
      <c r="W469" s="363"/>
      <c r="X469" s="6"/>
      <c r="Y469" s="363"/>
      <c r="Z469" s="6"/>
      <c r="AA469" s="363"/>
      <c r="AB469" s="6"/>
      <c r="AC469" s="363"/>
      <c r="AD469" s="6"/>
      <c r="AE469" s="363"/>
    </row>
    <row r="470" spans="20:31">
      <c r="T470" s="6"/>
      <c r="U470" s="363"/>
      <c r="V470" s="6"/>
      <c r="W470" s="363"/>
      <c r="X470" s="6"/>
      <c r="Y470" s="363"/>
      <c r="Z470" s="6"/>
      <c r="AA470" s="363"/>
      <c r="AB470" s="6"/>
      <c r="AC470" s="363"/>
      <c r="AD470" s="6"/>
      <c r="AE470" s="363"/>
    </row>
  </sheetData>
  <autoFilter ref="A42:AB382" xr:uid="{3FC0E159-69F1-4B33-AEB5-4C0B9816C32E}">
    <filterColumn colId="2">
      <filters>
        <filter val="drinks"/>
      </filters>
    </filterColumn>
    <filterColumn colId="16">
      <customFilters>
        <customFilter operator="notEqual" val=" "/>
      </customFilters>
    </filterColumn>
  </autoFilter>
  <mergeCells count="14">
    <mergeCell ref="V41:W41"/>
    <mergeCell ref="X41:Y41"/>
    <mergeCell ref="B1:D1"/>
    <mergeCell ref="B8:C8"/>
    <mergeCell ref="B9:C9"/>
    <mergeCell ref="B10:C10"/>
    <mergeCell ref="B11:C11"/>
    <mergeCell ref="B7:C7"/>
    <mergeCell ref="B12:C12"/>
    <mergeCell ref="B15:C15"/>
    <mergeCell ref="B19:C19"/>
    <mergeCell ref="B23:C23"/>
    <mergeCell ref="B27:C27"/>
    <mergeCell ref="T41:U41"/>
  </mergeCells>
  <conditionalFormatting sqref="R34:S39">
    <cfRule type="cellIs" dxfId="46" priority="31" operator="between">
      <formula>0</formula>
      <formula>0.01</formula>
    </cfRule>
    <cfRule type="cellIs" dxfId="45" priority="27" operator="between">
      <formula>0</formula>
      <formula>0.01</formula>
    </cfRule>
    <cfRule type="cellIs" dxfId="44" priority="28" operator="between">
      <formula>0.01</formula>
      <formula>0.04</formula>
    </cfRule>
    <cfRule type="cellIs" dxfId="43" priority="29" operator="between">
      <formula>0</formula>
      <formula>0.01</formula>
    </cfRule>
    <cfRule type="cellIs" dxfId="42" priority="30" operator="between">
      <formula>0.01</formula>
      <formula>0.04</formula>
    </cfRule>
    <cfRule type="cellIs" dxfId="41" priority="32" operator="between">
      <formula>0.01</formula>
      <formula>0.04</formula>
    </cfRule>
    <cfRule type="cellIs" dxfId="40" priority="33" operator="between">
      <formula>0</formula>
      <formula>0.01</formula>
    </cfRule>
    <cfRule type="cellIs" dxfId="39" priority="34" operator="between">
      <formula>0.01</formula>
      <formula>0.04</formula>
    </cfRule>
  </conditionalFormatting>
  <conditionalFormatting sqref="R34:T39">
    <cfRule type="cellIs" dxfId="38" priority="26" operator="lessThan">
      <formula>0</formula>
    </cfRule>
    <cfRule type="containsText" dxfId="37" priority="24" operator="containsText" text="N/A">
      <formula>NOT(ISERROR(SEARCH("N/A",R34)))</formula>
    </cfRule>
    <cfRule type="cellIs" dxfId="36" priority="25" operator="greaterThan">
      <formula>0.04</formula>
    </cfRule>
    <cfRule type="cellIs" dxfId="35" priority="35" operator="between">
      <formula>0</formula>
      <formula>0.01</formula>
    </cfRule>
    <cfRule type="cellIs" dxfId="34" priority="36" operator="between">
      <formula>0.01</formula>
      <formula>0.04</formula>
    </cfRule>
  </conditionalFormatting>
  <conditionalFormatting sqref="R34:V39">
    <cfRule type="colorScale" priority="15">
      <colorScale>
        <cfvo type="min"/>
        <cfvo type="percentile" val="50"/>
        <cfvo type="max"/>
        <color rgb="FF63BE7B"/>
        <color rgb="FFFFEB84"/>
        <color rgb="FFF8696B"/>
      </colorScale>
    </cfRule>
  </conditionalFormatting>
  <conditionalFormatting sqref="T34:T39">
    <cfRule type="cellIs" dxfId="33" priority="16" operator="between">
      <formula>0</formula>
      <formula>0.01</formula>
    </cfRule>
    <cfRule type="cellIs" dxfId="32" priority="17" operator="between">
      <formula>0.01</formula>
      <formula>0.04</formula>
    </cfRule>
    <cfRule type="cellIs" dxfId="31" priority="18" operator="between">
      <formula>0</formula>
      <formula>0.01</formula>
    </cfRule>
    <cfRule type="cellIs" dxfId="30" priority="20" operator="between">
      <formula>0</formula>
      <formula>0.01</formula>
    </cfRule>
    <cfRule type="cellIs" dxfId="29" priority="21" operator="between">
      <formula>0.01</formula>
      <formula>0.04</formula>
    </cfRule>
    <cfRule type="cellIs" dxfId="28" priority="22" operator="between">
      <formula>0</formula>
      <formula>0.01</formula>
    </cfRule>
    <cfRule type="cellIs" dxfId="27" priority="23" operator="between">
      <formula>0.01</formula>
      <formula>0.04</formula>
    </cfRule>
    <cfRule type="cellIs" dxfId="26" priority="19" operator="between">
      <formula>0.01</formula>
      <formula>0.04</formula>
    </cfRule>
  </conditionalFormatting>
  <conditionalFormatting sqref="U43:U283">
    <cfRule type="cellIs" dxfId="25" priority="12" operator="between">
      <formula>0.01</formula>
      <formula>0.04</formula>
    </cfRule>
    <cfRule type="cellIs" dxfId="24" priority="14" operator="between">
      <formula>0.01</formula>
      <formula>0.04</formula>
    </cfRule>
    <cfRule type="cellIs" dxfId="23" priority="13" operator="between">
      <formula>0</formula>
      <formula>0.01</formula>
    </cfRule>
    <cfRule type="cellIs" dxfId="22" priority="7" operator="between">
      <formula>0</formula>
      <formula>0.01</formula>
    </cfRule>
    <cfRule type="containsText" dxfId="21" priority="2" operator="containsText" text="N/A">
      <formula>NOT(ISERROR(SEARCH("N/A",U43)))</formula>
    </cfRule>
    <cfRule type="cellIs" dxfId="20" priority="3" operator="between">
      <formula>0</formula>
      <formula>0.01</formula>
    </cfRule>
    <cfRule type="cellIs" dxfId="19" priority="4" operator="between">
      <formula>0.01</formula>
      <formula>0.04</formula>
    </cfRule>
    <cfRule type="cellIs" dxfId="18" priority="5" operator="greaterThan">
      <formula>0.04</formula>
    </cfRule>
    <cfRule type="cellIs" dxfId="17" priority="6" operator="lessThan">
      <formula>0</formula>
    </cfRule>
    <cfRule type="cellIs" dxfId="16" priority="8" operator="between">
      <formula>0.01</formula>
      <formula>0.04</formula>
    </cfRule>
    <cfRule type="cellIs" dxfId="15" priority="9" operator="between">
      <formula>0</formula>
      <formula>0.01</formula>
    </cfRule>
    <cfRule type="cellIs" dxfId="14" priority="10" operator="between">
      <formula>0.01</formula>
      <formula>0.04</formula>
    </cfRule>
    <cfRule type="cellIs" dxfId="13" priority="11" operator="between">
      <formula>0</formula>
      <formula>0.01</formula>
    </cfRule>
  </conditionalFormatting>
  <conditionalFormatting sqref="W34:W39">
    <cfRule type="colorScale" priority="1">
      <colorScale>
        <cfvo type="min"/>
        <cfvo type="percentile" val="50"/>
        <cfvo type="max"/>
        <color rgb="FF63BE7B"/>
        <color rgb="FFFFEB84"/>
        <color rgb="FFF8696B"/>
      </colorScale>
    </cfRule>
  </conditionalFormatting>
  <conditionalFormatting sqref="W43:W283 Y43:Y283 AA43:AA283 AC43:AC283 AE43:AE283">
    <cfRule type="containsText" dxfId="12" priority="59" operator="containsText" text="N/A">
      <formula>NOT(ISERROR(SEARCH("N/A",W43)))</formula>
    </cfRule>
    <cfRule type="cellIs" dxfId="11" priority="60" operator="between">
      <formula>0</formula>
      <formula>0.01</formula>
    </cfRule>
    <cfRule type="cellIs" dxfId="10" priority="61" operator="between">
      <formula>0.01</formula>
      <formula>0.04</formula>
    </cfRule>
    <cfRule type="cellIs" dxfId="9" priority="62" operator="greaterThan">
      <formula>0.04</formula>
    </cfRule>
    <cfRule type="cellIs" dxfId="8" priority="63" operator="lessThan">
      <formula>0</formula>
    </cfRule>
    <cfRule type="cellIs" dxfId="7" priority="64" operator="between">
      <formula>0</formula>
      <formula>0.01</formula>
    </cfRule>
    <cfRule type="cellIs" dxfId="6" priority="65" operator="between">
      <formula>0.01</formula>
      <formula>0.04</formula>
    </cfRule>
    <cfRule type="cellIs" dxfId="5" priority="66" operator="between">
      <formula>0</formula>
      <formula>0.01</formula>
    </cfRule>
    <cfRule type="cellIs" dxfId="4" priority="67" operator="between">
      <formula>0.01</formula>
      <formula>0.04</formula>
    </cfRule>
    <cfRule type="cellIs" dxfId="3" priority="68" operator="between">
      <formula>0</formula>
      <formula>0.01</formula>
    </cfRule>
    <cfRule type="cellIs" dxfId="2" priority="69" operator="between">
      <formula>0.01</formula>
      <formula>0.04</formula>
    </cfRule>
    <cfRule type="cellIs" dxfId="1" priority="70" operator="between">
      <formula>0</formula>
      <formula>0.01</formula>
    </cfRule>
    <cfRule type="cellIs" dxfId="0" priority="71" operator="between">
      <formula>0.01</formula>
      <formula>0.04</formula>
    </cfRule>
  </conditionalFormatting>
  <dataValidations count="1">
    <dataValidation type="list" allowBlank="1" showInputMessage="1" showErrorMessage="1" sqref="D14" xr:uid="{61DF9C36-A66B-445B-A6EB-FAF16EC7DC82}">
      <formula1>$T$2:$T$3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AA4B5C51AAD34A90CC1D20155D13CE" ma:contentTypeVersion="9" ma:contentTypeDescription="Create a new document." ma:contentTypeScope="" ma:versionID="c72c8055656192aac30ccbae5bc5ff5c">
  <xsd:schema xmlns:xsd="http://www.w3.org/2001/XMLSchema" xmlns:xs="http://www.w3.org/2001/XMLSchema" xmlns:p="http://schemas.microsoft.com/office/2006/metadata/properties" xmlns:ns2="9e5ad84d-5c9d-463d-9bdf-eb537007ab7e" targetNamespace="http://schemas.microsoft.com/office/2006/metadata/properties" ma:root="true" ma:fieldsID="fa17ac88e7a2edac831d68c0ee36778f" ns2:_="">
    <xsd:import namespace="9e5ad84d-5c9d-463d-9bdf-eb537007ab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5ad84d-5c9d-463d-9bdf-eb537007ab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9f201b-3b8c-44ec-b265-0c4c58600fd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5ad84d-5c9d-463d-9bdf-eb537007ab7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84A5BB-906F-4354-812A-793F301E0D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5ad84d-5c9d-463d-9bdf-eb537007a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017E63-3910-42E3-A7AA-9AEB8C3B4CAA}">
  <ds:schemaRefs>
    <ds:schemaRef ds:uri="http://schemas.microsoft.com/office/2006/metadata/properties"/>
    <ds:schemaRef ds:uri="http://purl.org/dc/elements/1.1/"/>
    <ds:schemaRef ds:uri="9e5ad84d-5c9d-463d-9bdf-eb537007ab7e"/>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8BF89E21-4983-447F-90C0-AAB9C602D2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Instructions</vt:lpstr>
      <vt:lpstr>Restaurant Data &gt;</vt:lpstr>
      <vt:lpstr>Banana Tree</vt:lpstr>
      <vt:lpstr>Bella Italia</vt:lpstr>
      <vt:lpstr>Bills</vt:lpstr>
      <vt:lpstr>Cote</vt:lpstr>
      <vt:lpstr>Cote (Basingstoke)</vt:lpstr>
      <vt:lpstr>Five Guys</vt:lpstr>
      <vt:lpstr>Five Guys (London)</vt:lpstr>
      <vt:lpstr>Fridays</vt:lpstr>
      <vt:lpstr>GBK</vt:lpstr>
      <vt:lpstr>Giggling Squid</vt:lpstr>
      <vt:lpstr>Las Iguanas</vt:lpstr>
      <vt:lpstr>Marugame Udon</vt:lpstr>
      <vt:lpstr>Nandos</vt:lpstr>
      <vt:lpstr>Nandos2</vt:lpstr>
      <vt:lpstr>Pho</vt:lpstr>
      <vt:lpstr>Pizza Express</vt:lpstr>
      <vt:lpstr>Pizza Hut</vt:lpstr>
      <vt:lpstr>Popeyes</vt:lpstr>
      <vt:lpstr>Prezzo</vt:lpstr>
      <vt:lpstr>Prezzo (London)</vt:lpstr>
      <vt:lpstr>Rosas</vt:lpstr>
      <vt:lpstr>Yo!</vt:lpstr>
      <vt:lpstr>Zizzi London</vt:lpstr>
      <vt:lpstr>Zizzi</vt:lpstr>
      <vt:lpstr>Wingstop</vt:lpstr>
      <vt:lpstr>wagamama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holmes</dc:creator>
  <cp:keywords/>
  <dc:description/>
  <cp:lastModifiedBy>nathan davidson</cp:lastModifiedBy>
  <cp:revision/>
  <dcterms:created xsi:type="dcterms:W3CDTF">2023-11-14T15:29:04Z</dcterms:created>
  <dcterms:modified xsi:type="dcterms:W3CDTF">2026-07-27T16:37:36Z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0x0101003AAA4B5C51AAD34A90CC1D20155D13CE</vt:lpwstr>
  </property>
  <property fmtid="{D5CDD505-2E9C-101B-9397-08002B2CF9AE}" pid="3" name="MediaServiceImageTags">
    <vt:lpwstr/>
  </property>
</Properties>
</file>